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_rels/pivotTable11.xml.rels" ContentType="application/vnd.openxmlformats-package.relationships+xml"/>
  <Override PartName="/xl/pivotTables/_rels/pivotTable4.xml.rels" ContentType="application/vnd.openxmlformats-package.relationships+xml"/>
  <Override PartName="/xl/pivotTables/_rels/pivotTable9.xml.rels" ContentType="application/vnd.openxmlformats-package.relationships+xml"/>
  <Override PartName="/xl/pivotTables/_rels/pivotTable10.xml.rels" ContentType="application/vnd.openxmlformats-package.relationships+xml"/>
  <Override PartName="/xl/pivotTables/_rels/pivotTable3.xml.rels" ContentType="application/vnd.openxmlformats-package.relationships+xml"/>
  <Override PartName="/xl/pivotTables/_rels/pivotTable8.xml.rels" ContentType="application/vnd.openxmlformats-package.relationships+xml"/>
  <Override PartName="/xl/pivotTables/_rels/pivotTable7.xml.rels" ContentType="application/vnd.openxmlformats-package.relationships+xml"/>
  <Override PartName="/xl/pivotTables/_rels/pivotTable6.xml.rels" ContentType="application/vnd.openxmlformats-package.relationships+xml"/>
  <Override PartName="/xl/pivotTables/_rels/pivotTable5.xml.rels" ContentType="application/vnd.openxmlformats-package.relationships+xml"/>
  <Override PartName="/xl/pivotTables/_rels/pivotTable2.xml.rels" ContentType="application/vnd.openxmlformats-package.relationships+xml"/>
  <Override PartName="/xl/pivotTables/_rels/pivotTable1.xml.rels" ContentType="application/vnd.openxmlformats-package.relationships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1.xml" ContentType="application/vnd.openxmlformats-officedocument.spreadsheetml.pivotTable+xml"/>
  <Override PartName="/xl/styles.xml" ContentType="application/vnd.openxmlformats-officedocument.spreadsheetml.styles+xml"/>
  <Override PartName="/xl/worksheets/_rels/sheet3.xml.rels" ContentType="application/vnd.openxmlformats-package.relationships+xml"/>
  <Override PartName="/xl/worksheets/_rels/sheet32.xml.rels" ContentType="application/vnd.openxmlformats-package.relationships+xml"/>
  <Override PartName="/xl/worksheets/_rels/sheet7.xml.rels" ContentType="application/vnd.openxmlformats-package.relationships+xml"/>
  <Override PartName="/xl/worksheets/_rels/sheet13.xml.rels" ContentType="application/vnd.openxmlformats-package.relationships+xml"/>
  <Override PartName="/xl/worksheets/_rels/sheet14.xml.rels" ContentType="application/vnd.openxmlformats-package.relationships+xml"/>
  <Override PartName="/xl/worksheets/_rels/sheet19.xml.rels" ContentType="application/vnd.openxmlformats-package.relationships+xml"/>
  <Override PartName="/xl/worksheets/_rels/sheet18.xml.rels" ContentType="application/vnd.openxmlformats-package.relationships+xml"/>
  <Override PartName="/xl/worksheets/_rels/sheet1.xml.rels" ContentType="application/vnd.openxmlformats-package.relationships+xml"/>
  <Override PartName="/xl/worksheets/_rels/sheet17.xml.rels" ContentType="application/vnd.openxmlformats-package.relationships+xml"/>
  <Override PartName="/xl/worksheets/_rels/sheet16.xml.rels" ContentType="application/vnd.openxmlformats-package.relationships+xml"/>
  <Override PartName="/xl/worksheets/_rels/sheet34.xml.rels" ContentType="application/vnd.openxmlformats-package.relationships+xml"/>
  <Override PartName="/xl/worksheets/_rels/sheet10.xml.rels" ContentType="application/vnd.openxmlformats-package.relationships+xml"/>
  <Override PartName="/xl/worksheets/_rels/sheet4.xml.rels" ContentType="application/vnd.openxmlformats-package.relationships+xml"/>
  <Override PartName="/xl/worksheets/_rels/sheet11.xml.rels" ContentType="application/vnd.openxmlformats-package.relationships+xml"/>
  <Override PartName="/xl/worksheets/_rels/sheet6.xml.rels" ContentType="application/vnd.openxmlformats-package.relationships+xml"/>
  <Override PartName="/xl/worksheets/_rels/sheet12.xml.rels" ContentType="application/vnd.openxmlformats-package.relationships+xml"/>
  <Override PartName="/xl/worksheets/_rels/sheet9.xml.rels" ContentType="application/vnd.openxmlformats-package.relationships+xml"/>
  <Override PartName="/xl/worksheets/_rels/sheet15.xml.rels" ContentType="application/vnd.openxmlformats-package.relationships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30.xml" ContentType="application/vnd.openxmlformats-officedocument.spreadsheetml.worksheet+xml"/>
  <Override PartName="/xl/worksheets/sheet14.xml" ContentType="application/vnd.openxmlformats-officedocument.spreadsheetml.worksheet+xml"/>
  <Override PartName="/xl/worksheets/sheet9.xml" ContentType="application/vnd.openxmlformats-officedocument.spreadsheetml.worksheet+xml"/>
  <Override PartName="/xl/worksheets/sheet31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worksheets/sheet6.xml" ContentType="application/vnd.openxmlformats-officedocument.spreadsheetml.worksheet+xml"/>
  <Override PartName="/xl/worksheets/sheet1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7.xml" ContentType="application/vnd.openxmlformats-officedocument.spreadsheetml.worksheet+xml"/>
  <Override PartName="/xl/worksheets/sheet12.xml" ContentType="application/vnd.openxmlformats-officedocument.spreadsheetml.worksheet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.xml" ContentType="application/vnd.openxmlformats-officedocument.spreadsheetml.worksheet+xml"/>
  <Override PartName="/xl/worksheets/sheet18.xml" ContentType="application/vnd.openxmlformats-officedocument.spreadsheetml.worksheet+xml"/>
  <Override PartName="/xl/worksheets/sheet20.xml" ContentType="application/vnd.openxmlformats-officedocument.spreadsheetml.worksheet+xml"/>
  <Override PartName="/xl/worksheets/sheet2.xml" ContentType="application/vnd.openxmlformats-officedocument.spreadsheetml.worksheet+xml"/>
  <Override PartName="/xl/worksheets/sheet19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9.xml" ContentType="application/vnd.openxmlformats-officedocument.spreadsheetml.externalLink+xml"/>
  <Override PartName="/xl/externalLinks/_rels/externalLink11.xml.rels" ContentType="application/vnd.openxmlformats-package.relationships+xml"/>
  <Override PartName="/xl/externalLinks/_rels/externalLink5.xml.rels" ContentType="application/vnd.openxmlformats-package.relationships+xml"/>
  <Override PartName="/xl/externalLinks/_rels/externalLink10.xml.rels" ContentType="application/vnd.openxmlformats-package.relationships+xml"/>
  <Override PartName="/xl/externalLinks/_rels/externalLink4.xml.rels" ContentType="application/vnd.openxmlformats-package.relationships+xml"/>
  <Override PartName="/xl/externalLinks/_rels/externalLink3.xml.rels" ContentType="application/vnd.openxmlformats-package.relationships+xml"/>
  <Override PartName="/xl/externalLinks/_rels/externalLink14.xml.rels" ContentType="application/vnd.openxmlformats-package.relationships+xml"/>
  <Override PartName="/xl/externalLinks/_rels/externalLink9.xml.rels" ContentType="application/vnd.openxmlformats-package.relationships+xml"/>
  <Override PartName="/xl/externalLinks/_rels/externalLink13.xml.rels" ContentType="application/vnd.openxmlformats-package.relationships+xml"/>
  <Override PartName="/xl/externalLinks/_rels/externalLink8.xml.rels" ContentType="application/vnd.openxmlformats-package.relationships+xml"/>
  <Override PartName="/xl/externalLinks/_rels/externalLink12.xml.rels" ContentType="application/vnd.openxmlformats-package.relationships+xml"/>
  <Override PartName="/xl/externalLinks/_rels/externalLink7.xml.rels" ContentType="application/vnd.openxmlformats-package.relationships+xml"/>
  <Override PartName="/xl/externalLinks/_rels/externalLink6.xml.rels" ContentType="application/vnd.openxmlformats-package.relationships+xml"/>
  <Override PartName="/xl/externalLinks/_rels/externalLink19.xml.rels" ContentType="application/vnd.openxmlformats-package.relationships+xml"/>
  <Override PartName="/xl/externalLinks/_rels/externalLink2.xml.rels" ContentType="application/vnd.openxmlformats-package.relationships+xml"/>
  <Override PartName="/xl/externalLinks/_rels/externalLink18.xml.rels" ContentType="application/vnd.openxmlformats-package.relationships+xml"/>
  <Override PartName="/xl/externalLinks/_rels/externalLink1.xml.rels" ContentType="application/vnd.openxmlformats-package.relationships+xml"/>
  <Override PartName="/xl/externalLinks/_rels/externalLink17.xml.rels" ContentType="application/vnd.openxmlformats-package.relationships+xml"/>
  <Override PartName="/xl/externalLinks/_rels/externalLink16.xml.rels" ContentType="application/vnd.openxmlformats-package.relationships+xml"/>
  <Override PartName="/xl/externalLinks/_rels/externalLink15.xml.rels" ContentType="application/vnd.openxmlformats-package.relationships+xml"/>
  <Override PartName="/xl/externalLinks/externalLink8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1.xml" ContentType="application/vnd.openxmlformats-officedocument.spreadsheetml.externalLink+xml"/>
  <Override PartName="/xl/charts/chart29.xml" ContentType="application/vnd.openxmlformats-officedocument.drawingml.chart+xml"/>
  <Override PartName="/xl/charts/chart28.xml" ContentType="application/vnd.openxmlformats-officedocument.drawingml.chart+xml"/>
  <Override PartName="/xl/charts/chart27.xml" ContentType="application/vnd.openxmlformats-officedocument.drawingml.chart+xml"/>
  <Override PartName="/xl/charts/chart26.xml" ContentType="application/vnd.openxmlformats-officedocument.drawingml.chart+xml"/>
  <Override PartName="/xl/charts/chart25.xml" ContentType="application/vnd.openxmlformats-officedocument.drawingml.chart+xml"/>
  <Override PartName="/xl/charts/chart24.xml" ContentType="application/vnd.openxmlformats-officedocument.drawingml.chart+xml"/>
  <Override PartName="/xl/charts/chart23.xml" ContentType="application/vnd.openxmlformats-officedocument.drawingml.chart+xml"/>
  <Override PartName="/xl/charts/chart22.xml" ContentType="application/vnd.openxmlformats-officedocument.drawingml.chart+xml"/>
  <Override PartName="/xl/charts/chart21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18.xml" ContentType="application/vnd.openxmlformats-officedocument.drawingml.chart+xml"/>
  <Override PartName="/xl/charts/chart17.xml" ContentType="application/vnd.openxmlformats-officedocument.drawingml.chart+xml"/>
  <Override PartName="/xl/charts/chart16.xml" ContentType="application/vnd.openxmlformats-officedocument.drawingml.chart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.xml" ContentType="application/vnd.openxmlformats-officedocument.drawingml.chart+xml"/>
  <Override PartName="/xl/charts/chart35.xml" ContentType="application/vnd.openxmlformats-officedocument.drawingml.chart+xml"/>
  <Override PartName="/xl/charts/chart9.xml" ContentType="application/vnd.openxmlformats-officedocument.drawingml.chart+xml"/>
  <Override PartName="/xl/charts/chart43.xml" ContentType="application/vnd.openxmlformats-officedocument.drawingml.chart+xml"/>
  <Override PartName="/xl/charts/chart40.xml" ContentType="application/vnd.openxmlformats-officedocument.drawingml.chart+xml"/>
  <Override PartName="/xl/charts/chart6.xml" ContentType="application/vnd.openxmlformats-officedocument.drawingml.chart+xml"/>
  <Override PartName="/xl/charts/chart41.xml" ContentType="application/vnd.openxmlformats-officedocument.drawingml.chart+xml"/>
  <Override PartName="/xl/charts/chart7.xml" ContentType="application/vnd.openxmlformats-officedocument.drawingml.chart+xml"/>
  <Override PartName="/xl/charts/chart30.xml" ContentType="application/vnd.openxmlformats-officedocument.drawingml.chart+xml"/>
  <Override PartName="/xl/charts/chart42.xml" ContentType="application/vnd.openxmlformats-officedocument.drawingml.chart+xml"/>
  <Override PartName="/xl/charts/chart8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44.xml" ContentType="application/vnd.openxmlformats-officedocument.drawingml.chart+xml"/>
  <Override PartName="/xl/charts/chart33.xml" ContentType="application/vnd.openxmlformats-officedocument.drawingml.chart+xml"/>
  <Override PartName="/xl/charts/chart45.xml" ContentType="application/vnd.openxmlformats-officedocument.drawingml.chart+xml"/>
  <Override PartName="/xl/charts/chart34.xml" ContentType="application/vnd.openxmlformats-officedocument.drawingml.chart+xml"/>
  <Override PartName="/xl/charts/chart46.xml" ContentType="application/vnd.openxmlformats-officedocument.drawingml.chart+xml"/>
  <Override PartName="/xl/charts/chart13.xml" ContentType="application/vnd.openxmlformats-officedocument.drawingml.chart+xml"/>
  <Override PartName="/xl/charts/chart11.xml" ContentType="application/vnd.openxmlformats-officedocument.drawingml.chart+xml"/>
  <Override PartName="/xl/charts/chart48.xml" ContentType="application/vnd.openxmlformats-officedocument.drawingml.chart+xml"/>
  <Override PartName="/xl/charts/chart12.xml" ContentType="application/vnd.openxmlformats-officedocument.drawingml.chart+xml"/>
  <Override PartName="/xl/charts/chart10.xml" ContentType="application/vnd.openxmlformats-officedocument.drawingml.chart+xml"/>
  <Override PartName="/xl/charts/chart47.xml" ContentType="application/vnd.openxmlformats-officedocument.drawingml.chart+xml"/>
  <Override PartName="/xl/charts/chart39.xml" ContentType="application/vnd.openxmlformats-officedocument.drawingml.chart+xml"/>
  <Override PartName="/xl/charts/chart5.xml" ContentType="application/vnd.openxmlformats-officedocument.drawingml.chart+xml"/>
  <Override PartName="/xl/charts/chart38.xml" ContentType="application/vnd.openxmlformats-officedocument.drawingml.chart+xml"/>
  <Override PartName="/xl/charts/chart4.xml" ContentType="application/vnd.openxmlformats-officedocument.drawingml.chart+xml"/>
  <Override PartName="/xl/charts/chart2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.xml" ContentType="application/vnd.openxmlformats-officedocument.drawingml.chart+xml"/>
  <Override PartName="/xl/sharedStrings.xml" ContentType="application/vnd.openxmlformats-officedocument.spreadsheetml.sharedStrings+xml"/>
  <Override PartName="/xl/ctrlProps/ctrlProps2.xml" ContentType="application/vnd.ms-excel.controlproperties+xml"/>
  <Override PartName="/xl/ctrlProps/ctrlProps3.xml" ContentType="application/vnd.ms-excel.controlproperties+xml"/>
  <Override PartName="/xl/pivotCache/_rels/pivotCacheDefinition1.xml.rels" ContentType="application/vnd.openxmlformats-package.relationships+xml"/>
  <Override PartName="/xl/pivotCache/_rels/pivotCacheDefinition10.xml.rels" ContentType="application/vnd.openxmlformats-package.relationships+xml"/>
  <Override PartName="/xl/pivotCache/_rels/pivotCacheDefinition2.xml.rels" ContentType="application/vnd.openxmlformats-package.relationships+xml"/>
  <Override PartName="/xl/pivotCache/_rels/pivotCacheDefinition3.xml.rels" ContentType="application/vnd.openxmlformats-package.relationships+xml"/>
  <Override PartName="/xl/pivotCache/_rels/pivotCacheDefinition4.xml.rels" ContentType="application/vnd.openxmlformats-package.relationships+xml"/>
  <Override PartName="/xl/pivotCache/_rels/pivotCacheDefinition8.xml.rels" ContentType="application/vnd.openxmlformats-package.relationships+xml"/>
  <Override PartName="/xl/pivotCache/_rels/pivotCacheDefinition5.xml.rels" ContentType="application/vnd.openxmlformats-package.relationships+xml"/>
  <Override PartName="/xl/pivotCache/_rels/pivotCacheDefinition9.xml.rels" ContentType="application/vnd.openxmlformats-package.relationships+xml"/>
  <Override PartName="/xl/pivotCache/_rels/pivotCacheDefinition6.xml.rels" ContentType="application/vnd.openxmlformats-package.relationships+xml"/>
  <Override PartName="/xl/pivotCache/_rels/pivotCacheDefinition7.xml.rels" ContentType="application/vnd.openxmlformats-package.relationships+xml"/>
  <Override PartName="/xl/pivotCache/pivotCacheDefinition7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6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10.xml" ContentType="application/vnd.openxmlformats-officedocument.spreadsheetml.pivotCacheRecords+xml"/>
  <Override PartName="/xl/pivotCache/pivotCacheRecords9.xml" ContentType="application/vnd.openxmlformats-officedocument.spreadsheetml.pivotCacheRecords+xml"/>
  <Override PartName="/xl/pivotCache/pivotCacheRecords8.xml" ContentType="application/vnd.openxmlformats-officedocument.spreadsheetml.pivotCacheRecords+xml"/>
  <Override PartName="/xl/pivotCache/pivotCacheRecords7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10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drawings/_rels/drawing9.xml.rels" ContentType="application/vnd.openxmlformats-package.relationships+xml"/>
  <Override PartName="/xl/drawings/_rels/drawing8.xml.rels" ContentType="application/vnd.openxmlformats-package.relationships+xml"/>
  <Override PartName="/xl/drawings/_rels/drawing11.xml.rels" ContentType="application/vnd.openxmlformats-package.relationships+xml"/>
  <Override PartName="/xl/drawings/_rels/drawing10.xml.rels" ContentType="application/vnd.openxmlformats-package.relationships+xml"/>
  <Override PartName="/xl/drawings/drawing1.xml" ContentType="application/vnd.openxmlformats-officedocument.drawing+xml"/>
  <Override PartName="/xl/drawings/vmlDrawing1.vml" ContentType="application/vnd.openxmlformats-officedocument.vmlDrawing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10.xml" ContentType="application/vnd.openxmlformats-officedocument.drawing+xml"/>
  <Override PartName="/xl/drawings/drawing7.xml" ContentType="application/vnd.openxmlformats-officedocument.drawing+xml"/>
  <Override PartName="/xl/drawings/drawing11.xml" ContentType="application/vnd.openxmlformats-officedocument.drawing+xml"/>
  <Override PartName="/xl/drawings/drawing8.xml" ContentType="application/vnd.openxmlformats-officedocument.drawing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13.xml" ContentType="application/vnd.openxmlformats-officedocument.drawing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Control" sheetId="1" state="visible" r:id="rId3"/>
    <sheet name="PL-Consolidated" sheetId="2" state="visible" r:id="rId4"/>
    <sheet name="PL-London" sheetId="3" state="visible" r:id="rId5"/>
    <sheet name="PL-Houston" sheetId="4" state="visible" r:id="rId6"/>
    <sheet name="new_trades" sheetId="5" state="visible" r:id="rId7"/>
    <sheet name="DPR_detail" sheetId="6" state="visible" r:id="rId8"/>
    <sheet name="Acc_Cash" sheetId="7" state="visible" r:id="rId9"/>
    <sheet name="Summary" sheetId="8" state="visible" r:id="rId10"/>
    <sheet name="1. PL issuer" sheetId="9" state="visible" r:id="rId11"/>
    <sheet name="2. PL issuer flow book" sheetId="10" state="visible" r:id="rId12"/>
    <sheet name="3. by trader" sheetId="11" state="visible" r:id="rId13"/>
    <sheet name="4. Credit" sheetId="12" state="visible" r:id="rId14"/>
    <sheet name="5. Max DV01" sheetId="13" state="visible" r:id="rId15"/>
    <sheet name="6. P&amp;L by Industry" sheetId="14" state="visible" r:id="rId16"/>
    <sheet name="7. Credit Curve Data" sheetId="15" state="visible" r:id="rId17"/>
    <sheet name="Daily Credit curves" sheetId="16" state="visible" r:id="rId18"/>
    <sheet name="Weekly Credit curves" sheetId="17" state="visible" r:id="rId19"/>
    <sheet name="Daily Credit01 by rating curves" sheetId="18" state="visible" r:id="rId20"/>
    <sheet name="Daily Credit01 by tenor curves" sheetId="19" state="visible" r:id="rId21"/>
    <sheet name="Houston P&amp;L Data" sheetId="20" state="visible" r:id="rId22"/>
    <sheet name="PortFolio" sheetId="21" state="visible" r:id="rId23"/>
    <sheet name="ISIS Portfolio" sheetId="22" state="visible" r:id="rId24"/>
    <sheet name="Bonds" sheetId="23" state="visible" r:id="rId25"/>
    <sheet name="Repo's" sheetId="24" state="visible" r:id="rId26"/>
    <sheet name="Equity" sheetId="25" state="visible" r:id="rId27"/>
    <sheet name="Equity VaR" sheetId="26" state="visible" r:id="rId28"/>
    <sheet name="Void_trades" sheetId="27" state="visible" r:id="rId29"/>
    <sheet name="FX Rates" sheetId="28" state="visible" r:id="rId30"/>
    <sheet name="Cash" sheetId="29" state="visible" r:id="rId31"/>
    <sheet name="Prudency" sheetId="30" state="visible" r:id="rId32"/>
    <sheet name="Brokerage" sheetId="31" state="visible" r:id="rId33"/>
    <sheet name="YTD Last" sheetId="32" state="visible" r:id="rId34"/>
    <sheet name="QTD Last" sheetId="33" state="visible" r:id="rId35"/>
    <sheet name="MTD Last" sheetId="34" state="visible" r:id="rId36"/>
    <sheet name="WTD Last" sheetId="35" state="visible" r:id="rId37"/>
  </sheets>
  <externalReferences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</externalReferences>
  <definedNames>
    <definedName function="false" hidden="true" localSheetId="6" name="_xlnm._FilterDatabase" vbProcedure="false">Acc_Cash!$A$3:$N$531</definedName>
    <definedName function="false" hidden="false" localSheetId="15" name="_xlnm.Print_Area" vbProcedure="false">'Daily Credit curves'!$A$1:$X$84</definedName>
    <definedName function="false" hidden="false" localSheetId="17" name="_xlnm.Print_Area" vbProcedure="false">'Daily Credit01 by rating curves'!$A$1:$X$84</definedName>
    <definedName function="false" hidden="false" localSheetId="18" name="_xlnm.Print_Area" vbProcedure="false">'Daily Credit01 by tenor curves'!$A$1:$X$84</definedName>
    <definedName function="false" hidden="true" localSheetId="5" name="_xlnm._FilterDatabase" vbProcedure="false">DPR_detail!$A$1:$AV$2220</definedName>
    <definedName function="false" hidden="true" localSheetId="33" name="_xlnm._FilterDatabase" vbProcedure="false">'MTD Last'!$A$1:$AC$408</definedName>
    <definedName function="false" hidden="false" localSheetId="1" name="_xlnm.Print_Area" vbProcedure="false">'PL-Consolidated'!$B$1:$K$30</definedName>
    <definedName function="false" hidden="false" localSheetId="1" name="_xlnm.Print_Titles" vbProcedure="false">'PL-Consolidated'!$A:$A,'PL-Consolidated'!$1:$1</definedName>
    <definedName function="false" hidden="false" localSheetId="3" name="_xlnm.Print_Area" vbProcedure="false">'PL-Houston'!$A$1:$K$34</definedName>
    <definedName function="false" hidden="false" localSheetId="3" name="_xlnm.Print_Titles" vbProcedure="false">'PL-Houston'!$A:$A,'PL-Houston'!$1:$1</definedName>
    <definedName function="false" hidden="false" localSheetId="2" name="_xlnm.Print_Area" vbProcedure="false">'PL-London'!$A$1:$K$63</definedName>
    <definedName function="false" hidden="false" localSheetId="2" name="_xlnm.Print_Titles" vbProcedure="false">'PL-London'!$A:$A,'PL-London'!$1:$1</definedName>
    <definedName function="false" hidden="false" localSheetId="16" name="_xlnm.Print_Area" vbProcedure="false">'Weekly Credit curves'!$A$1:$X$84</definedName>
    <definedName function="false" hidden="true" localSheetId="31" name="_xlnm._FilterDatabase" vbProcedure="false">'YTD Last'!$A$1:$AA$380</definedName>
    <definedName function="false" hidden="false" name="Bond_Swaps" vbProcedure="false">#REF!</definedName>
    <definedName function="false" hidden="false" name="Bond_Swap_Interest" vbProcedure="false">#REF!</definedName>
    <definedName function="false" hidden="false" name="CashBook" vbProcedure="false">#REF!</definedName>
    <definedName function="false" hidden="false" name="CashBroker" vbProcedure="false">#REF!</definedName>
    <definedName function="false" hidden="false" name="Cashflows_Check1" vbProcedure="false">#REF!</definedName>
    <definedName function="false" hidden="false" name="CashPLDate" vbProcedure="false">#REF!</definedName>
    <definedName function="false" hidden="false" name="CLEXCASH" vbProcedure="false">'[4]C-LEX'!$K$6:$K$32</definedName>
    <definedName function="false" hidden="false" name="CLEXPOSITION" vbProcedure="false">'[4]C-LEX'!$Y$6:$Y$32</definedName>
    <definedName function="false" hidden="false" name="CONSOLHEDGEPREV" vbProcedure="false">'[5]Consolidated Hedge Report'!$AN$129</definedName>
    <definedName function="false" hidden="false" name="CONSTRUCTIONCASH" vbProcedure="false">[4]Construct!$K$7:$K$11</definedName>
    <definedName function="false" hidden="false" name="CONSTRUCTIONPOSITION" vbProcedure="false">[4]Construct!$W$7:$W$11</definedName>
    <definedName function="false" hidden="false" name="Count" vbProcedure="false">#REF!</definedName>
    <definedName function="false" hidden="false" name="Credit_Spreads" vbProcedure="false">#REF!</definedName>
    <definedName function="false" hidden="false" name="CurBook" vbProcedure="false">#REF!</definedName>
    <definedName function="false" hidden="false" name="CurBook1" vbProcedure="false">#REF!</definedName>
    <definedName function="false" hidden="false" name="CurCcy" vbProcedure="false">#REF!</definedName>
    <definedName function="false" hidden="false" name="CurPLDate" vbProcedure="false">#REF!</definedName>
    <definedName function="false" hidden="false" name="CurProdType" vbProcedure="false">#REF!</definedName>
    <definedName function="false" hidden="false" name="CurrentBook" vbProcedure="false">#REF!</definedName>
    <definedName function="false" hidden="false" name="Curr_Risk_Report_Value" vbProcedure="false">[2]Position!$I$321:$Q$322</definedName>
    <definedName function="false" hidden="false" name="CurveCode" vbProcedure="false">#REF!</definedName>
    <definedName function="false" hidden="false" name="CurvePrices" vbProcedure="false">#REF!</definedName>
    <definedName function="false" hidden="false" name="CurveTable" vbProcedure="false">#REF!</definedName>
    <definedName function="false" hidden="false" name="CurveType" vbProcedure="false">#REF!</definedName>
    <definedName function="false" hidden="false" name="CYCLICALCASH" vbProcedure="false">[4]Cyclical!$K$7:$K$22</definedName>
    <definedName function="false" hidden="false" name="CYCLICALPOSITION" vbProcedure="false">[4]Cyclical!$W$7:$W$22</definedName>
    <definedName function="false" hidden="false" name="DataD" vbProcedure="false">#REF!</definedName>
    <definedName function="false" hidden="false" name="DBKS_Swaps" vbProcedure="false">#REF!</definedName>
    <definedName function="false" hidden="false" name="DBKS_Swap_Interest" vbProcedure="false">#REF!</definedName>
    <definedName function="false" hidden="false" name="deadliborcurve" vbProcedure="false">'[6]Default Swap'!$E$23:$P$23</definedName>
    <definedName function="false" hidden="false" name="Delta_By_S_P_Industry" vbProcedure="false">#REF!</definedName>
    <definedName function="false" hidden="false" name="DivdBook" vbProcedure="false">#REF!</definedName>
    <definedName function="false" hidden="false" name="DivdPLDate" vbProcedure="false">#REF!</definedName>
    <definedName function="false" hidden="false" name="DivdPosPLDate" vbProcedure="false">#REF!</definedName>
    <definedName function="false" hidden="false" name="DivdPosTicker" vbProcedure="false">#REF!</definedName>
    <definedName function="false" hidden="false" name="DivdTtlBook" vbProcedure="false">#REF!</definedName>
    <definedName function="false" hidden="false" name="DivdTtlTicker" vbProcedure="false">#REF!</definedName>
    <definedName function="false" hidden="false" name="DivPosBook" vbProcedure="false">#REF!</definedName>
    <definedName function="false" hidden="false" name="DivPosExDate" vbProcedure="false">#REF!</definedName>
    <definedName function="false" hidden="false" name="DPR_detail" vbProcedure="false">DPR_detail!$A$1:$AY$92</definedName>
    <definedName function="false" hidden="false" name="DPR_summary" vbProcedure="false">#REF!</definedName>
    <definedName function="false" hidden="false" name="dump" vbProcedure="false">#REF!</definedName>
    <definedName function="false" hidden="false" name="EffectiveDate" vbProcedure="false">#REF!</definedName>
    <definedName function="false" hidden="false" name="EP1CASH" vbProcedure="false">'[4]Energy Basket'!$K$8:$K$56</definedName>
    <definedName function="false" hidden="false" name="EP1POSITION" vbProcedure="false">'[4]Energy Basket'!$Y$8:$Y$56</definedName>
    <definedName function="false" hidden="false" name="EP2CASH" vbProcedure="false">'[4]Energy Basket'!$K$151:$K$377</definedName>
    <definedName function="false" hidden="false" name="EP2POSITION" vbProcedure="false">'[4]Energy Basket'!$Y$151:$Y$377</definedName>
    <definedName function="false" hidden="false" name="EP3CASH" vbProcedure="false">'[4]Energy Basket'!$K$378:$K$538</definedName>
    <definedName function="false" hidden="false" name="EP3POSITION" vbProcedure="false">'[4]Energy Basket'!$Y$378:$Y$538</definedName>
    <definedName function="false" hidden="false" name="Equity_LTD" vbProcedure="false">#REF!</definedName>
    <definedName function="false" hidden="false" name="equity_var" vbProcedure="false">'Equity VaR'!$F$23</definedName>
    <definedName function="false" hidden="false" name="EUR" vbProcedure="false">'FX Rates'!$B$4</definedName>
    <definedName function="false" hidden="false" name="eurxrate" vbProcedure="false">[1]GBPITD!$M$8</definedName>
    <definedName function="false" hidden="false" name="FileName" vbProcedure="false">#REF!</definedName>
    <definedName function="false" hidden="false" name="Funding_Activity_Date" vbProcedure="false">'[2]'!$B$2:$B$50</definedName>
    <definedName function="false" hidden="false" name="Funding_MTD" vbProcedure="false">'[3]Hedge Report'!$AE$2</definedName>
    <definedName function="false" hidden="false" name="Funding_QTD" vbProcedure="false">'[3]Hedge Report'!$AE$3</definedName>
    <definedName function="false" hidden="false" name="Funding_Today" vbProcedure="false">'[3]Hedge Report'!$AE$1</definedName>
    <definedName function="false" hidden="false" name="Funding_YTD" vbProcedure="false">'[3]Hedge Report'!$AE$4</definedName>
    <definedName function="false" hidden="false" name="GBP" vbProcedure="false">'FX Rates'!$B$3</definedName>
    <definedName function="false" hidden="false" name="HEDGEDISTPREV" vbProcedure="false">'[3]Hedge Report'!$AF$83</definedName>
    <definedName function="false" hidden="false" name="HEDGENONDIST" vbProcedure="false">'[3]Hedge Report'!$T$17:$V$44</definedName>
    <definedName function="false" hidden="false" name="HEDGENONDISTPREV" vbProcedure="false">'[3]Hedge Report'!$AF$83</definedName>
    <definedName function="false" hidden="false" name="HEDGEREPORTPREV" vbProcedure="false">'[3]Hedge Report'!$BG$80</definedName>
    <definedName function="false" hidden="false" name="Houston_var" vbProcedure="false">'Houston P&amp;L Data'!$B$5</definedName>
    <definedName function="false" hidden="false" name="InterbookLiq_Check1" vbProcedure="false">'[11]'!$E$4</definedName>
    <definedName function="false" hidden="false" name="ISLD70PUT" vbProcedure="false">'[5]Hedge Report'!$AC$1322</definedName>
    <definedName function="false" hidden="false" name="ISLD75CALL" vbProcedure="false">'[5]Hedge Report'!$AC$1099</definedName>
    <definedName function="false" hidden="false" name="ISLD75PUT" vbProcedure="false">'[5]Hedge Report'!$AC$1349</definedName>
    <definedName function="false" hidden="false" name="ISLD90D" vbProcedure="false">'[5]Hedge Report'!$AC$1100</definedName>
    <definedName function="false" hidden="false" name="Libor_LTD" vbProcedure="false">#REF!</definedName>
    <definedName function="false" hidden="false" name="liveliborcurve" vbProcedure="false">'[6]Default Swap'!$E$32:$P$32</definedName>
    <definedName function="false" hidden="false" name="London_DV01" vbProcedure="false">'PL-London'!$C$56</definedName>
    <definedName function="false" hidden="false" name="London_MaxDV01" vbProcedure="false">'PL-London'!$C$57</definedName>
    <definedName function="false" hidden="false" name="London_VaR" vbProcedure="false">'PL-London'!$C$55</definedName>
    <definedName function="false" hidden="false" name="longrate" vbProcedure="false">#REF!</definedName>
    <definedName function="false" hidden="false" name="LTD_P_L_DBKSSwaps" vbProcedure="false">#REF!</definedName>
    <definedName function="false" hidden="false" name="LTD_P_L_SBCWSwaps" vbProcedure="false">#REF!</definedName>
    <definedName function="false" hidden="false" name="LTD_P_L_Swaps" vbProcedure="false">#REF!</definedName>
    <definedName function="false" hidden="false" name="max_neg_dv01_cds" vbProcedure="false">'PL-Consolidated'!$C$29</definedName>
    <definedName function="false" hidden="false" name="max_pos_dv01_cds" vbProcedure="false">'PL-Consolidated'!$C$28</definedName>
    <definedName function="false" hidden="false" name="mezanine_return_set" vbProcedure="false">'ISIS Portfolio'!$I$28</definedName>
    <definedName function="false" hidden="false" name="MISCFUND" vbProcedure="false">'[5]Consolidated Hedge Report'!$AD$225:$AI$225</definedName>
    <definedName function="false" hidden="false" name="Month" vbProcedure="false">#REF!</definedName>
    <definedName function="false" hidden="false" name="mtd" vbProcedure="false">'PL-London'!$H$7:$H$42</definedName>
    <definedName function="false" hidden="false" name="Net_Long_Funding_Activity" vbProcedure="false">'[2]'!$F$2:$F$50</definedName>
    <definedName function="false" hidden="false" name="OSXBASKETPOSITION" vbProcedure="false">'[4]OSX BASKET'!$W$6:$W$8</definedName>
    <definedName function="false" hidden="false" name="OSXCASH" vbProcedure="false">'[4]OSX BASKET'!$K$6:$K$8</definedName>
    <definedName function="false" hidden="false" name="Out_ETOL" vbProcedure="false">'[11]'!$B$17</definedName>
    <definedName function="false" hidden="false" name="Out_ETOL_CashTransfer" vbProcedure="false">'[11]'!$B$24</definedName>
    <definedName function="false" hidden="false" name="Out_ETOL_Liquidated" vbProcedure="false">'[11]'!$B$9</definedName>
    <definedName function="false" hidden="false" name="Out_JBlock" vbProcedure="false">'[11]'!$B$8</definedName>
    <definedName function="false" hidden="false" name="Out_Jblock_CashTransfer" vbProcedure="false">'[11]'!$B$23</definedName>
    <definedName function="false" hidden="false" name="Out_Jblock_Forward" vbProcedure="false">'[11]'!$B$16</definedName>
    <definedName function="false" hidden="false" name="Out_Power" vbProcedure="false">'[11]'!$B$7</definedName>
    <definedName function="false" hidden="false" name="Out_Power_Forward" vbProcedure="false">'[11]'!$B$15</definedName>
    <definedName function="false" hidden="false" name="PDE200G" vbProcedure="false">'[5]Hedge Report'!$AC$1101</definedName>
    <definedName function="false" hidden="false" name="PDE250F" vbProcedure="false">'[5]Hedge Report'!$AC$1343</definedName>
    <definedName function="false" hidden="false" name="PL_Date" vbProcedure="false">[2]Inputs!$B$1</definedName>
    <definedName function="false" hidden="false" name="pmtd" vbProcedure="false">'PL-London'!$L$7:$L$42</definedName>
    <definedName function="false" hidden="false" name="PNL_Houston_QTD" vbProcedure="false">'PL-Consolidated'!$I$14</definedName>
    <definedName function="false" hidden="false" name="PNL_Houston_YTD" vbProcedure="false">'PL-Consolidated'!$J$14</definedName>
    <definedName function="false" hidden="false" name="PNL_London_QTD" vbProcedure="false">'PL-Consolidated'!$I$8</definedName>
    <definedName function="false" hidden="false" name="PNL_London_YTD" vbProcedure="false">'PL-Consolidated'!$J$8</definedName>
    <definedName function="false" hidden="false" name="pqtd" vbProcedure="false">'PL-London'!$M$7:$M$42</definedName>
    <definedName function="false" hidden="false" name="Prev_Equity_LTD" vbProcedure="false">#REF!</definedName>
    <definedName function="false" hidden="false" name="Prev_Libor_LTD" vbProcedure="false">#REF!</definedName>
    <definedName function="false" hidden="false" name="Prev_RIG_LTD" vbProcedure="false">'[6]Default Swap'!$AF$17</definedName>
    <definedName function="false" hidden="false" name="Prev_Swap_Price" vbProcedure="false">#REF!</definedName>
    <definedName function="false" hidden="false" name="Prev__Price" vbProcedure="false">#REF!</definedName>
    <definedName function="false" hidden="false" name="Prev__Price_DLJP_DIST_Swaps" vbProcedure="false">#REF!</definedName>
    <definedName function="false" hidden="false" name="Prev__Price_SBCWSwaps" vbProcedure="false">#REF!</definedName>
    <definedName function="false" hidden="false" name="Prev__Price_Swaps" vbProcedure="false">#REF!</definedName>
    <definedName function="false" hidden="false" name="Prev__Sovereign" vbProcedure="false">[3]Corporates!$L$131</definedName>
    <definedName function="false" hidden="false" name="PricePLDate" vbProcedure="false">#REF!</definedName>
    <definedName function="false" hidden="false" name="PriceTable" vbProcedure="false">#REF!</definedName>
    <definedName function="false" hidden="false" name="PriceTable1" vbProcedure="false">#REF!</definedName>
    <definedName function="false" hidden="false" name="Price_DLJP_DIST_Swaps" vbProcedure="false">#REF!</definedName>
    <definedName function="false" hidden="false" name="Price_SBCWSwaps" vbProcedure="false">#REF!</definedName>
    <definedName function="false" hidden="false" name="Price_Swaps" vbProcedure="false">#REF!</definedName>
    <definedName function="false" hidden="false" name="Priorytd" vbProcedure="false">'PL-London'!$N$7:$N$42</definedName>
    <definedName function="false" hidden="false" name="Prior_LTD_DBKSSwaps" vbProcedure="false">#REF!</definedName>
    <definedName function="false" hidden="false" name="Prior_LTD_SBCWSwaps" vbProcedure="false">#REF!</definedName>
    <definedName function="false" hidden="false" name="Prior_LTD_Swaps" vbProcedure="false">#REF!</definedName>
    <definedName function="false" hidden="false" name="PSIX40P" vbProcedure="false">'[5]Hedge Report'!$AC$1350</definedName>
    <definedName function="false" hidden="false" name="QQQ80R" vbProcedure="false">'[5]Hedge Report'!$AC$1322</definedName>
    <definedName function="false" hidden="false" name="QQQ80Rsyn" vbProcedure="false">'[5]Hedge Report'!$AC$1344</definedName>
    <definedName function="false" hidden="false" name="QQQ90Q" vbProcedure="false">'[5]Hedge Report'!$AC$1346</definedName>
    <definedName function="false" hidden="false" name="QQQ92S" vbProcedure="false">'[5]Hedge Report'!$AC$1352</definedName>
    <definedName function="false" hidden="false" name="QQQ94E" vbProcedure="false">'[5]Hedge Report'!$AC$1344</definedName>
    <definedName function="false" hidden="false" name="Qtd" vbProcedure="false">'PL-London'!$I$7:$I$42</definedName>
    <definedName function="false" hidden="false" name="RATL105D" vbProcedure="false">'[5]Hedge Report'!$AC$1344</definedName>
    <definedName function="false" hidden="false" name="RATL85P" vbProcedure="false">'[5]Hedge Report'!$AC$1351</definedName>
    <definedName function="false" hidden="false" name="Repday" vbProcedure="false">[13]Static!$B$3</definedName>
    <definedName function="false" hidden="false" name="repomtd" vbProcedure="false">'Repo''s'!$L$8:$L$30</definedName>
    <definedName function="false" hidden="false" name="repomtdprior" vbProcedure="false">'Repo''s'!$R$8:$R$30</definedName>
    <definedName function="false" hidden="false" name="repoqtd" vbProcedure="false">'Repo''s'!$M$8:$M$30</definedName>
    <definedName function="false" hidden="false" name="repoqtdprior" vbProcedure="false">'Repo''s'!$S$8:$S$30</definedName>
    <definedName function="false" hidden="false" name="repoytd" vbProcedure="false">'Repo''s'!$N$8:$N$30</definedName>
    <definedName function="false" hidden="false" name="repoytdprior" vbProcedure="false">'Repo''s'!$Q$8:$Q$30</definedName>
    <definedName function="false" hidden="false" name="rig_ltd" vbProcedure="false">'[6]Default Swap'!$AE$17</definedName>
    <definedName function="false" hidden="false" name="RiskType" vbProcedure="false">#REF!</definedName>
    <definedName function="false" hidden="false" name="senior_return_set" vbProcedure="false">'ISIS Portfolio'!$I$25</definedName>
    <definedName function="false" hidden="false" name="SERVICECASH" vbProcedure="false">[4]Service!$K$7:$K$16</definedName>
    <definedName function="false" hidden="false" name="SERVICEPOSITION" vbProcedure="false">[4]Service!$W$7:$W$16</definedName>
    <definedName function="false" hidden="false" name="set_equity_ref" vbProcedure="false">'ISIS Portfolio'!$C$33</definedName>
    <definedName function="false" hidden="false" name="set_mezanine_ref" vbProcedure="false">'ISIS Portfolio'!$C$28</definedName>
    <definedName function="false" hidden="false" name="set_senior_ref" vbProcedure="false">'ISIS Portfolio'!$C$25</definedName>
    <definedName function="false" hidden="false" name="Short" vbProcedure="false">#REF!</definedName>
    <definedName function="false" hidden="false" name="StartCusip" vbProcedure="false">#REF!</definedName>
    <definedName function="false" hidden="false" name="StartSedol" vbProcedure="false">#REF!</definedName>
    <definedName function="false" hidden="false" name="STEELCASH" vbProcedure="false">[4]STEEL!$K$7:$K$19</definedName>
    <definedName function="false" hidden="false" name="STEELPOSITION" vbProcedure="false">[4]STEEL!$W$7:$W$19</definedName>
    <definedName function="false" hidden="false" name="SummaryCurBk" vbProcedure="false">#REF!</definedName>
    <definedName function="false" hidden="false" name="SummaryCurPLDt" vbProcedure="false">#REF!</definedName>
    <definedName function="false" hidden="false" name="sumvod" vbProcedure="false">[12]Pivot!$AF$1:$AF$1048576</definedName>
    <definedName function="false" hidden="false" name="Swap_Price" vbProcedure="false">#REF!</definedName>
    <definedName function="false" hidden="false" name="SysCurBook" vbProcedure="false">#REF!</definedName>
    <definedName function="false" hidden="false" name="Sytd" vbProcedure="false">'PL-London'!$J$7:$J$42</definedName>
    <definedName function="false" hidden="false" name="table" vbProcedure="false">#REF!</definedName>
    <definedName function="false" hidden="false" name="TodayDate" vbProcedure="false">'[19]Houston P&amp;L Data'!$F$3</definedName>
    <definedName function="false" hidden="false" name="Total_DV01" vbProcedure="false">'PL-Consolidated'!$C$27</definedName>
    <definedName function="false" hidden="false" name="Total_Long_Call_Delta" vbProcedure="false">[2]Derivatives!$AV$21</definedName>
    <definedName function="false" hidden="false" name="Total_Long_Call_Delta_Pl" vbProcedure="false">[2]Derivatives!$AW$21</definedName>
    <definedName function="false" hidden="false" name="Total_Long_Call_Gamma" vbProcedure="false">[2]Derivatives!$AX$21</definedName>
    <definedName function="false" hidden="false" name="Total_Long_Call_Gamma_PL" vbProcedure="false">[2]Derivatives!$AY$21</definedName>
    <definedName function="false" hidden="false" name="Total_Long_Call_Rho" vbProcedure="false">[2]Derivatives!$BB$21</definedName>
    <definedName function="false" hidden="false" name="Total_Long_Call_Rho_PL" vbProcedure="false">[2]Derivatives!$BC$21</definedName>
    <definedName function="false" hidden="false" name="Total_Long_Call_Theta" vbProcedure="false">[2]Derivatives!$BD$21</definedName>
    <definedName function="false" hidden="false" name="Total_Long_Call_Theta_PL" vbProcedure="false">[2]Derivatives!$BE$21</definedName>
    <definedName function="false" hidden="false" name="Total_Long_Call_Vega" vbProcedure="false">[2]Derivatives!$AZ$21</definedName>
    <definedName function="false" hidden="false" name="Total_Long_Call_Vega_PL" vbProcedure="false">[2]Derivatives!$BA$21</definedName>
    <definedName function="false" hidden="false" name="Total_Long_Puts_Delta" vbProcedure="false">[2]Derivatives!$AV$70</definedName>
    <definedName function="false" hidden="false" name="Total_Long_Puts_Delta_Pl" vbProcedure="false">[2]Derivatives!$AW$69</definedName>
    <definedName function="false" hidden="false" name="Total_Long_Puts_Gamma" vbProcedure="false">[2]Derivatives!$AX$69</definedName>
    <definedName function="false" hidden="false" name="Total_Long_Puts_Gamma_Pl" vbProcedure="false">[2]Derivatives!$AY$69</definedName>
    <definedName function="false" hidden="false" name="Total_Long_Puts_Rho" vbProcedure="false">[2]Derivatives!$BB$69</definedName>
    <definedName function="false" hidden="false" name="Total_Long_Puts_Rho_Pl" vbProcedure="false">[2]Derivatives!$BC$69</definedName>
    <definedName function="false" hidden="false" name="Total_Long_Puts_Theta" vbProcedure="false">[2]Derivatives!$BD$69</definedName>
    <definedName function="false" hidden="false" name="Total_Long_Puts_Theta_Pl" vbProcedure="false">[2]Derivatives!$BE$69</definedName>
    <definedName function="false" hidden="false" name="Total_Long_Puts_Vega" vbProcedure="false">[2]Derivatives!$AZ$69</definedName>
    <definedName function="false" hidden="false" name="Total_Long_Puts_Vega_Pl" vbProcedure="false">[2]Derivatives!$BA$69</definedName>
    <definedName function="false" hidden="false" name="Total_Short_Call_Delta" vbProcedure="false">[2]Derivatives!$AV$55</definedName>
    <definedName function="false" hidden="false" name="Total_Short_Call_Delta_PL" vbProcedure="false">[2]Derivatives!$AW$55</definedName>
    <definedName function="false" hidden="false" name="Total_Short_Call_Gamma" vbProcedure="false">[2]Derivatives!$AX$55</definedName>
    <definedName function="false" hidden="false" name="Total_Short_Call_Gamma_PL" vbProcedure="false">[2]Derivatives!$AY$55</definedName>
    <definedName function="false" hidden="false" name="Total_Short_Call_Rho" vbProcedure="false">[2]Derivatives!$BB$55</definedName>
    <definedName function="false" hidden="false" name="Total_Short_Call_Rho_PL" vbProcedure="false">[2]Derivatives!$BC$55</definedName>
    <definedName function="false" hidden="false" name="Total_Short_Call_Theta" vbProcedure="false">[2]Derivatives!$BD$55</definedName>
    <definedName function="false" hidden="false" name="Total_Short_Call_Theta_PL" vbProcedure="false">[2]Derivatives!$BE$55</definedName>
    <definedName function="false" hidden="false" name="Total_Short_Call_Vega" vbProcedure="false">[2]Derivatives!$AZ$55</definedName>
    <definedName function="false" hidden="false" name="Total_Short_Call_Vega_PL" vbProcedure="false">[2]Derivatives!$BA$55</definedName>
    <definedName function="false" hidden="false" name="Total_Short_Puts_Delta" vbProcedure="false">[2]Derivatives!$AV$98</definedName>
    <definedName function="false" hidden="false" name="Total_Short_Puts_Delta_PL" vbProcedure="false">[2]Derivatives!$AW$98</definedName>
    <definedName function="false" hidden="false" name="Total_Short_Puts_Gamma" vbProcedure="false">[2]Derivatives!$AX$98</definedName>
    <definedName function="false" hidden="false" name="Total_Short_Puts_Gamma_PL" vbProcedure="false">[2]Derivatives!$AY$98</definedName>
    <definedName function="false" hidden="false" name="Total_Short_Puts_Rho" vbProcedure="false">[2]Derivatives!$BB$98</definedName>
    <definedName function="false" hidden="false" name="Total_Short_Puts_Rho_PL" vbProcedure="false">[2]Derivatives!$BC$98</definedName>
    <definedName function="false" hidden="false" name="Total_Short_Puts_Theta" vbProcedure="false">[2]Derivatives!$BD$98</definedName>
    <definedName function="false" hidden="false" name="Total_Short_Puts_Theta_PL" vbProcedure="false">[2]Derivatives!$BE$98</definedName>
    <definedName function="false" hidden="false" name="Total_Short_Puts_Vega" vbProcedure="false">[2]Derivatives!$AZ$98</definedName>
    <definedName function="false" hidden="false" name="Total_Short_Puts_Vega_PL" vbProcedure="false">[2]Derivatives!$BA$98</definedName>
    <definedName function="false" hidden="false" name="Total_VaR" vbProcedure="false">'PL-Consolidated'!$C$26</definedName>
    <definedName function="false" hidden="false" name="Trade_P_L_for_expired_trades" vbProcedure="false">#REF!</definedName>
    <definedName function="false" hidden="false" name="Trade_P_L_for_new_trades" vbProcedure="false">#REF!</definedName>
    <definedName function="false" hidden="false" name="Trade_P_L_for_new_trades_New" vbProcedure="false">new_trades!$A$1:$P$5</definedName>
    <definedName function="false" hidden="false" name="USD" vbProcedure="false">'FX Rates'!$B$2</definedName>
    <definedName function="false" hidden="false" name="UTILITYCASH" vbProcedure="false">[4]Utility!$K$10:$K$11</definedName>
    <definedName function="false" hidden="false" name="UTILITYPOSITION" vbProcedure="false">[4]Utility!$W$10:$W$11</definedName>
    <definedName function="false" hidden="false" name="Value_Date" vbProcedure="false">'[11]'!$A$1:$A$1048576</definedName>
    <definedName function="false" hidden="false" name="VatRtotal" vbProcedure="false">'[3]Consolidated Hedge Report'!$W$80</definedName>
    <definedName function="false" hidden="false" name="Void_trades" vbProcedure="false">Void_trades!$A$1:$R$1</definedName>
    <definedName function="false" hidden="false" name="Yesterdaysrates" vbProcedure="false">[1]Rates!$C$2</definedName>
    <definedName function="false" hidden="false" name="ytd" vbProcedure="false">'PL-London'!$F$7:$F$42</definedName>
    <definedName function="false" hidden="false" localSheetId="1" name="mtd" vbProcedure="false">'PL-Consolidated'!$H$5:$H$8</definedName>
    <definedName function="false" hidden="false" localSheetId="1" name="pmtd" vbProcedure="false">'PL-Consolidated'!$L$5:$L$8</definedName>
    <definedName function="false" hidden="false" localSheetId="1" name="pqtd" vbProcedure="false">'PL-Consolidated'!$M$5:$M$8</definedName>
    <definedName function="false" hidden="false" localSheetId="1" name="Priorytd" vbProcedure="false">'PL-Consolidated'!$N$5:$N$8</definedName>
    <definedName function="false" hidden="false" localSheetId="1" name="Qtd" vbProcedure="false">'PL-Consolidated'!$I$5:$I$8</definedName>
    <definedName function="false" hidden="false" localSheetId="1" name="Sytd" vbProcedure="false">'PL-Consolidated'!$J$5:$J$8</definedName>
    <definedName function="false" hidden="false" localSheetId="1" name="ytd" vbProcedure="false">'PL-Consolidated'!$F$5:$F$8</definedName>
    <definedName function="false" hidden="false" localSheetId="3" name="mtd" vbProcedure="false">'PL-Houston'!$H$7:$H$33</definedName>
    <definedName function="false" hidden="false" localSheetId="3" name="pmtd" vbProcedure="false">'PL-Houston'!$L$7:$L$33</definedName>
    <definedName function="false" hidden="false" localSheetId="3" name="pqtd" vbProcedure="false">'PL-Houston'!$M$7:$M$33</definedName>
    <definedName function="false" hidden="false" localSheetId="3" name="Priorytd" vbProcedure="false">'PL-Houston'!$N$7:$N$33</definedName>
    <definedName function="false" hidden="false" localSheetId="3" name="Qtd" vbProcedure="false">'PL-Houston'!$I$7:$I$33</definedName>
    <definedName function="false" hidden="false" localSheetId="3" name="Sytd" vbProcedure="false">'PL-Houston'!$J$7:$J$33</definedName>
    <definedName function="false" hidden="false" localSheetId="3" name="ytd" vbProcedure="false">'PL-Houston'!$F$7:$F$33</definedName>
    <definedName function="false" hidden="false" localSheetId="7" name="Excel_BuiltIn__FilterDatabase" vbProcedure="false">Summary!$A$6:$Q$14</definedName>
    <definedName function="false" hidden="false" localSheetId="19" name="eurxrate" vbProcedure="false">[7]GBPITD!$M$8</definedName>
    <definedName function="false" hidden="false" localSheetId="19" name="TodayDate" vbProcedure="false">[7]Report!$F$3</definedName>
    <definedName function="false" hidden="false" localSheetId="19" name="Yesterdaysrates" vbProcedure="false">[7]Rates!$C$2</definedName>
    <definedName function="false" hidden="false" localSheetId="23" name="eurxrate" vbProcedure="false">[12]GBPITD!$M$8</definedName>
  </definedNames>
  <calcPr iterateCount="100" refMode="A1" iterate="false" iterateDelta="0.001"/>
  <pivotCaches>
    <pivotCache cacheId="1" r:id="rId58"/>
    <pivotCache cacheId="2" r:id="rId59"/>
    <pivotCache cacheId="3" r:id="rId60"/>
    <pivotCache cacheId="4" r:id="rId61"/>
    <pivotCache cacheId="5" r:id="rId62"/>
    <pivotCache cacheId="6" r:id="rId63"/>
    <pivotCache cacheId="7" r:id="rId64"/>
    <pivotCache cacheId="8" r:id="rId65"/>
    <pivotCache cacheId="9" r:id="rId66"/>
    <pivotCache cacheId="10" r:id="rId67"/>
  </pivotCaches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<sst xmlns="http://schemas.openxmlformats.org/spreadsheetml/2006/main" count="27817" uniqueCount="622">
  <si>
    <t xml:space="preserve">Today's date</t>
  </si>
  <si>
    <t xml:space="preserve">Yesterdays date</t>
  </si>
  <si>
    <t xml:space="preserve">Credit</t>
  </si>
  <si>
    <t xml:space="preserve">High Yield</t>
  </si>
  <si>
    <t xml:space="preserve">Daily Control Checks</t>
  </si>
  <si>
    <t xml:space="preserve">Implied P/L in Curr</t>
  </si>
  <si>
    <t xml:space="preserve">Actual P/L in Curr</t>
  </si>
  <si>
    <t xml:space="preserve">Other</t>
  </si>
  <si>
    <t xml:space="preserve">Portfolio Citibank</t>
  </si>
  <si>
    <t xml:space="preserve">Total</t>
  </si>
  <si>
    <t xml:space="preserve">Message</t>
  </si>
  <si>
    <t xml:space="preserve">CREDIT TRADING</t>
  </si>
  <si>
    <t xml:space="preserve"> </t>
  </si>
  <si>
    <t xml:space="preserve">London</t>
  </si>
  <si>
    <t xml:space="preserve">Opening Value</t>
  </si>
  <si>
    <t xml:space="preserve">Daily P/L</t>
  </si>
  <si>
    <t xml:space="preserve">Closing Values</t>
  </si>
  <si>
    <t xml:space="preserve">MTD</t>
  </si>
  <si>
    <t xml:space="preserve">QTD</t>
  </si>
  <si>
    <t xml:space="preserve">2001 YTD</t>
  </si>
  <si>
    <t xml:space="preserve">Prior MTD</t>
  </si>
  <si>
    <t xml:space="preserve">Prior QTD</t>
  </si>
  <si>
    <t xml:space="preserve">Prior YTD</t>
  </si>
  <si>
    <t xml:space="preserve">Gross Trading Revenue</t>
  </si>
  <si>
    <t xml:space="preserve">Total Adjustments</t>
  </si>
  <si>
    <t xml:space="preserve">Gross Revenue</t>
  </si>
  <si>
    <t xml:space="preserve">Houston</t>
  </si>
  <si>
    <t xml:space="preserve">Consolidated</t>
  </si>
  <si>
    <t xml:space="preserve">Limits</t>
  </si>
  <si>
    <t xml:space="preserve">Actual</t>
  </si>
  <si>
    <t xml:space="preserve">Limit</t>
  </si>
  <si>
    <t xml:space="preserve">IN $</t>
  </si>
  <si>
    <t xml:space="preserve">OVERNIGHT VAR @ 95%</t>
  </si>
  <si>
    <t xml:space="preserve">DV01</t>
  </si>
  <si>
    <t xml:space="preserve">MAX (+ve) DV01 INDIVIDUAL REF ENTITY</t>
  </si>
  <si>
    <t xml:space="preserve">MAX (-ve) DV01 INDIVIDUAL REF ENTITY</t>
  </si>
  <si>
    <t xml:space="preserve">Balance Sheet</t>
  </si>
  <si>
    <t xml:space="preserve">Opening Values</t>
  </si>
  <si>
    <t xml:space="preserve">FWD MTM:</t>
  </si>
  <si>
    <t xml:space="preserve">External Trades</t>
  </si>
  <si>
    <t xml:space="preserve">Ext</t>
  </si>
  <si>
    <t xml:space="preserve">Internal Trades</t>
  </si>
  <si>
    <t xml:space="preserve">Int</t>
  </si>
  <si>
    <t xml:space="preserve">Subtotal</t>
  </si>
  <si>
    <t xml:space="preserve">CASH:</t>
  </si>
  <si>
    <t xml:space="preserve">Close Out's</t>
  </si>
  <si>
    <t xml:space="preserve">CDS</t>
  </si>
  <si>
    <t xml:space="preserve">Portfolio Trades</t>
  </si>
  <si>
    <t xml:space="preserve">Citibank Portfolio</t>
  </si>
  <si>
    <t xml:space="preserve">ISIS Portfolio</t>
  </si>
  <si>
    <t xml:space="preserve">Equity Hedge:</t>
  </si>
  <si>
    <t xml:space="preserve">MTM</t>
  </si>
  <si>
    <t xml:space="preserve">Equity</t>
  </si>
  <si>
    <t xml:space="preserve">Settled</t>
  </si>
  <si>
    <t xml:space="preserve">BONDS:</t>
  </si>
  <si>
    <t xml:space="preserve">Bond</t>
  </si>
  <si>
    <t xml:space="preserve">Repos:</t>
  </si>
  <si>
    <t xml:space="preserve">Repo</t>
  </si>
  <si>
    <t xml:space="preserve">Brokerage</t>
  </si>
  <si>
    <t xml:space="preserve">TOTAL</t>
  </si>
  <si>
    <t xml:space="preserve">Credit Reserve</t>
  </si>
  <si>
    <t xml:space="preserve">Prudency</t>
  </si>
  <si>
    <t xml:space="preserve">Adjustment</t>
  </si>
  <si>
    <t xml:space="preserve">London P&amp;L Commentary</t>
  </si>
  <si>
    <t xml:space="preserve">MAX DV01 INDIVIDUAL REF ENTITY</t>
  </si>
  <si>
    <t xml:space="preserve">Sign-Off</t>
  </si>
  <si>
    <t xml:space="preserve">Buisness:</t>
  </si>
  <si>
    <t xml:space="preserve">……………………………………………………………………………………..</t>
  </si>
  <si>
    <t xml:space="preserve">Date:</t>
  </si>
  <si>
    <t xml:space="preserve">…………………………………………..</t>
  </si>
  <si>
    <t xml:space="preserve">Risk Management:</t>
  </si>
  <si>
    <t xml:space="preserve">CDS:</t>
  </si>
  <si>
    <t xml:space="preserve">ExtHY</t>
  </si>
  <si>
    <t xml:space="preserve">IntHY</t>
  </si>
  <si>
    <t xml:space="preserve">PORTFOLIO's</t>
  </si>
  <si>
    <t xml:space="preserve">Funding</t>
  </si>
  <si>
    <t xml:space="preserve">Houston P&amp;L Commentary</t>
  </si>
  <si>
    <t xml:space="preserve">BO Ref</t>
  </si>
  <si>
    <t xml:space="preserve">trdnbr</t>
  </si>
  <si>
    <t xml:space="preserve">Business</t>
  </si>
  <si>
    <t xml:space="preserve">Book</t>
  </si>
  <si>
    <t xml:space="preserve">Issuer</t>
  </si>
  <si>
    <t xml:space="preserve">S&amp;P Rating</t>
  </si>
  <si>
    <t xml:space="preserve">Industry</t>
  </si>
  <si>
    <t xml:space="preserve">Country</t>
  </si>
  <si>
    <t xml:space="preserve">Cparty</t>
  </si>
  <si>
    <t xml:space="preserve">username_posmgr</t>
  </si>
  <si>
    <t xml:space="preserve">Start</t>
  </si>
  <si>
    <t xml:space="preserve">End</t>
  </si>
  <si>
    <t xml:space="preserve">Ccy</t>
  </si>
  <si>
    <t xml:space="preserve">Notional</t>
  </si>
  <si>
    <t xml:space="preserve">Credit01</t>
  </si>
  <si>
    <t xml:space="preserve">fixed_rate</t>
  </si>
  <si>
    <t xml:space="preserve">Enron Credit Basket Hedge</t>
  </si>
  <si>
    <t xml:space="preserve">Deutsche Telekom AG</t>
  </si>
  <si>
    <t xml:space="preserve">A-</t>
  </si>
  <si>
    <t xml:space="preserve">Communications</t>
  </si>
  <si>
    <t xml:space="preserve">Germany</t>
  </si>
  <si>
    <t xml:space="preserve">Baskets</t>
  </si>
  <si>
    <t xml:space="preserve">CORP\NPRICE2</t>
  </si>
  <si>
    <t xml:space="preserve">EUR</t>
  </si>
  <si>
    <t xml:space="preserve">Ericsson</t>
  </si>
  <si>
    <t xml:space="preserve">A</t>
  </si>
  <si>
    <t xml:space="preserve">Sweden</t>
  </si>
  <si>
    <t xml:space="preserve">Europe Credit Street</t>
  </si>
  <si>
    <t xml:space="preserve">CORP\SBROOKS</t>
  </si>
  <si>
    <t xml:space="preserve">Alcatel Sa</t>
  </si>
  <si>
    <t xml:space="preserve">France</t>
  </si>
  <si>
    <t xml:space="preserve">Marconi Plc</t>
  </si>
  <si>
    <t xml:space="preserve">N/A</t>
  </si>
  <si>
    <t xml:space="preserve">UK and Britain</t>
  </si>
  <si>
    <t xml:space="preserve">Siemens Ag</t>
  </si>
  <si>
    <t xml:space="preserve">Industrial</t>
  </si>
  <si>
    <t xml:space="preserve">France Telecom</t>
  </si>
  <si>
    <t xml:space="preserve">British Telecom Plc</t>
  </si>
  <si>
    <t xml:space="preserve">KPN</t>
  </si>
  <si>
    <t xml:space="preserve">BBB+</t>
  </si>
  <si>
    <t xml:space="preserve">Netherlands</t>
  </si>
  <si>
    <t xml:space="preserve">Opening Par Rate</t>
  </si>
  <si>
    <t xml:space="preserve">Closing Par Rate</t>
  </si>
  <si>
    <t xml:space="preserve">Implied Spd Move</t>
  </si>
  <si>
    <t xml:space="preserve">Credit Delta</t>
  </si>
  <si>
    <t xml:space="preserve">Theta</t>
  </si>
  <si>
    <t xml:space="preserve">Cashflow</t>
  </si>
  <si>
    <t xml:space="preserve">Implied change in PV</t>
  </si>
  <si>
    <t xml:space="preserve">Opening PV</t>
  </si>
  <si>
    <t xml:space="preserve">Closing PV</t>
  </si>
  <si>
    <t xml:space="preserve">Actual P&amp;L</t>
  </si>
  <si>
    <t xml:space="preserve">Opening USD PV</t>
  </si>
  <si>
    <t xml:space="preserve">Closing USD PV</t>
  </si>
  <si>
    <t xml:space="preserve">Actual USD P&amp;L</t>
  </si>
  <si>
    <t xml:space="preserve">USDCashflow</t>
  </si>
  <si>
    <t xml:space="preserve">Undiversified VaR</t>
  </si>
  <si>
    <t xml:space="preserve">Total USD Cashflow</t>
  </si>
  <si>
    <t xml:space="preserve">LTD P&amp;L</t>
  </si>
  <si>
    <t xml:space="preserve">YTD P&amp;L</t>
  </si>
  <si>
    <t xml:space="preserve">QTD P&amp;L</t>
  </si>
  <si>
    <t xml:space="preserve">MTD P&amp;L</t>
  </si>
  <si>
    <t xml:space="preserve">Daily P&amp;L</t>
  </si>
  <si>
    <t xml:space="preserve">Tenor</t>
  </si>
  <si>
    <t xml:space="preserve">S&amp;P Code 1</t>
  </si>
  <si>
    <t xml:space="preserve">S&amp;P Code 2</t>
  </si>
  <si>
    <t xml:space="preserve">Comb S&amp;P Code</t>
  </si>
  <si>
    <t xml:space="preserve">WTD P&amp;L</t>
  </si>
  <si>
    <t xml:space="preserve">WTD SPREAD CHANGE</t>
  </si>
  <si>
    <t xml:space="preserve">WTD Credit 01 Change</t>
  </si>
  <si>
    <t xml:space="preserve">Daily Drip</t>
  </si>
  <si>
    <t xml:space="preserve">GCPCounterpartyID</t>
  </si>
  <si>
    <t xml:space="preserve">GCPRefEntID</t>
  </si>
  <si>
    <t xml:space="preserve">Abitibi Cons</t>
  </si>
  <si>
    <t xml:space="preserve">BBB-</t>
  </si>
  <si>
    <t xml:space="preserve">Basic Materials</t>
  </si>
  <si>
    <t xml:space="preserve">Canada</t>
  </si>
  <si>
    <t xml:space="preserve">Citibank NA</t>
  </si>
  <si>
    <t xml:space="preserve">CORP\MFIALA</t>
  </si>
  <si>
    <t xml:space="preserve">USD</t>
  </si>
  <si>
    <t xml:space="preserve">Portfolio ISIS</t>
  </si>
  <si>
    <t xml:space="preserve">Portfolio 2</t>
  </si>
  <si>
    <t xml:space="preserve">CORP\RDIPROSE</t>
  </si>
  <si>
    <t xml:space="preserve">Adecco Sa</t>
  </si>
  <si>
    <t xml:space="preserve">Consumer, Non-cyclical</t>
  </si>
  <si>
    <t xml:space="preserve">Switzerland</t>
  </si>
  <si>
    <t xml:space="preserve">Aegon Nv</t>
  </si>
  <si>
    <t xml:space="preserve">AA-</t>
  </si>
  <si>
    <t xml:space="preserve">Financial</t>
  </si>
  <si>
    <t xml:space="preserve">Aes Corp.</t>
  </si>
  <si>
    <t xml:space="preserve">BB</t>
  </si>
  <si>
    <t xml:space="preserve">Utilities</t>
  </si>
  <si>
    <t xml:space="preserve">United States</t>
  </si>
  <si>
    <t xml:space="preserve">Fleet National Bank</t>
  </si>
  <si>
    <t xml:space="preserve">CORP\NSTEPHA</t>
  </si>
  <si>
    <t xml:space="preserve">Agrium Inc.</t>
  </si>
  <si>
    <t xml:space="preserve">BBB</t>
  </si>
  <si>
    <t xml:space="preserve">NorthAmerica Credit Street</t>
  </si>
  <si>
    <t xml:space="preserve">Air Products</t>
  </si>
  <si>
    <t xml:space="preserve">Deutsche Bank AG</t>
  </si>
  <si>
    <t xml:space="preserve">NorthAmerica Credit Hedge</t>
  </si>
  <si>
    <t xml:space="preserve">EnronCredit.com</t>
  </si>
  <si>
    <t xml:space="preserve">Europe Credit Internal hedge</t>
  </si>
  <si>
    <t xml:space="preserve">Enron North America</t>
  </si>
  <si>
    <t xml:space="preserve">JP Morgan</t>
  </si>
  <si>
    <t xml:space="preserve">Goldman Sachs</t>
  </si>
  <si>
    <t xml:space="preserve">Merrill Lynch Int</t>
  </si>
  <si>
    <t xml:space="preserve">Alcoa Inc.</t>
  </si>
  <si>
    <t xml:space="preserve">A+</t>
  </si>
  <si>
    <t xml:space="preserve">Ace Capital O/Seas</t>
  </si>
  <si>
    <t xml:space="preserve">Morgan Stanley CP</t>
  </si>
  <si>
    <t xml:space="preserve">Amerada Hess Corp.</t>
  </si>
  <si>
    <t xml:space="preserve">Energy</t>
  </si>
  <si>
    <t xml:space="preserve">CORP\SOH2</t>
  </si>
  <si>
    <t xml:space="preserve">Amr Corp/del</t>
  </si>
  <si>
    <t xml:space="preserve">Consumer, Cyclical</t>
  </si>
  <si>
    <t xml:space="preserve">NorthAmerica Debt Street</t>
  </si>
  <si>
    <t xml:space="preserve">Asia Pulp Paper</t>
  </si>
  <si>
    <t xml:space="preserve">B-</t>
  </si>
  <si>
    <t xml:space="preserve">Singapore</t>
  </si>
  <si>
    <t xml:space="preserve">At Home Corp. Sub</t>
  </si>
  <si>
    <t xml:space="preserve">B+</t>
  </si>
  <si>
    <t xml:space="preserve">Technology</t>
  </si>
  <si>
    <t xml:space="preserve">AT&amp;T</t>
  </si>
  <si>
    <t xml:space="preserve">LBIE</t>
  </si>
  <si>
    <t xml:space="preserve">CSFB Intl</t>
  </si>
  <si>
    <t xml:space="preserve">Avon Products</t>
  </si>
  <si>
    <t xml:space="preserve">CORP\RREZAEI</t>
  </si>
  <si>
    <t xml:space="preserve">Bae Systems Plc</t>
  </si>
  <si>
    <t xml:space="preserve">Royal BOC</t>
  </si>
  <si>
    <t xml:space="preserve">Banco Bilbao</t>
  </si>
  <si>
    <t xml:space="preserve">Spain</t>
  </si>
  <si>
    <t xml:space="preserve">Bank of Austria AG</t>
  </si>
  <si>
    <t xml:space="preserve">Bank of America</t>
  </si>
  <si>
    <t xml:space="preserve">Bear Stearns</t>
  </si>
  <si>
    <t xml:space="preserve">Basf Ag</t>
  </si>
  <si>
    <t xml:space="preserve">CORP\JFONTAI</t>
  </si>
  <si>
    <t xml:space="preserve">Basket - 1st</t>
  </si>
  <si>
    <t xml:space="preserve">Enron Credit Basket Street</t>
  </si>
  <si>
    <t xml:space="preserve">Basket Five- 16 Jap</t>
  </si>
  <si>
    <t xml:space="preserve">Japan</t>
  </si>
  <si>
    <t xml:space="preserve">Toronto Dominion</t>
  </si>
  <si>
    <t xml:space="preserve">Basket Four-telco 8</t>
  </si>
  <si>
    <t xml:space="preserve">Paribas London</t>
  </si>
  <si>
    <t xml:space="preserve">Basket One - AvgP</t>
  </si>
  <si>
    <t xml:space="preserve">Continental Ins</t>
  </si>
  <si>
    <t xml:space="preserve">NorthAmerica Debt Credit Hdg</t>
  </si>
  <si>
    <t xml:space="preserve">Europe Credit Debt hedge</t>
  </si>
  <si>
    <t xml:space="preserve">Basket Three- Jap 4</t>
  </si>
  <si>
    <t xml:space="preserve">Basket Two- Jap</t>
  </si>
  <si>
    <t xml:space="preserve">BAT Plc</t>
  </si>
  <si>
    <t xml:space="preserve">UBS AG</t>
  </si>
  <si>
    <t xml:space="preserve">Swiss Re</t>
  </si>
  <si>
    <t xml:space="preserve">BellSouth Capital</t>
  </si>
  <si>
    <t xml:space="preserve">Bertelsmann Ag</t>
  </si>
  <si>
    <t xml:space="preserve">Black &amp; Decker</t>
  </si>
  <si>
    <t xml:space="preserve">BMW Ag</t>
  </si>
  <si>
    <t xml:space="preserve">Bnp Paribas</t>
  </si>
  <si>
    <t xml:space="preserve">Boeing Co.</t>
  </si>
  <si>
    <t xml:space="preserve">Bristish Airways</t>
  </si>
  <si>
    <t xml:space="preserve">British Energy Plc</t>
  </si>
  <si>
    <t xml:space="preserve">Burlington Nthn</t>
  </si>
  <si>
    <t xml:space="preserve">Cable&amp;WirelessOptus</t>
  </si>
  <si>
    <t xml:space="preserve">Australia</t>
  </si>
  <si>
    <t xml:space="preserve">Campbell Soup Co</t>
  </si>
  <si>
    <t xml:space="preserve">Canadian Railway</t>
  </si>
  <si>
    <t xml:space="preserve">Cardinal Health</t>
  </si>
  <si>
    <t xml:space="preserve">Carnival Corp.</t>
  </si>
  <si>
    <t xml:space="preserve">Cendant Corporation</t>
  </si>
  <si>
    <t xml:space="preserve">Deutsche Bank AG NY</t>
  </si>
  <si>
    <t xml:space="preserve">Cna Financial Corp.</t>
  </si>
  <si>
    <t xml:space="preserve">Comcast Corp.</t>
  </si>
  <si>
    <t xml:space="preserve">Comdisco Inc.</t>
  </si>
  <si>
    <t xml:space="preserve">Commonwealth Ind In</t>
  </si>
  <si>
    <t xml:space="preserve">Service Aluminium</t>
  </si>
  <si>
    <t xml:space="preserve">Compaq</t>
  </si>
  <si>
    <t xml:space="preserve">Corus Group Plc</t>
  </si>
  <si>
    <t xml:space="preserve">Costco Wholesale</t>
  </si>
  <si>
    <t xml:space="preserve">Countrywide</t>
  </si>
  <si>
    <t xml:space="preserve">Daimlerchrysler Ag</t>
  </si>
  <si>
    <t xml:space="preserve">Dana Corp.</t>
  </si>
  <si>
    <t xml:space="preserve">Deere &amp; Co.</t>
  </si>
  <si>
    <t xml:space="preserve">CORP\SGOLDEN</t>
  </si>
  <si>
    <t xml:space="preserve">Delta Air Lines</t>
  </si>
  <si>
    <t xml:space="preserve">AA</t>
  </si>
  <si>
    <t xml:space="preserve">Deutsche Lufthansa</t>
  </si>
  <si>
    <t xml:space="preserve">Diageo Plc</t>
  </si>
  <si>
    <t xml:space="preserve">Diamond Offshore</t>
  </si>
  <si>
    <t xml:space="preserve">Convert</t>
  </si>
  <si>
    <t xml:space="preserve">NorthAmerica Cvt Credit Hdg</t>
  </si>
  <si>
    <t xml:space="preserve">Dominion Resource</t>
  </si>
  <si>
    <t xml:space="preserve">FUNB</t>
  </si>
  <si>
    <t xml:space="preserve">Duke Capital</t>
  </si>
  <si>
    <t xml:space="preserve">Duke Energy Corp.</t>
  </si>
  <si>
    <t xml:space="preserve">Eastern Elec Plc</t>
  </si>
  <si>
    <t xml:space="preserve">Greenwich Natwest</t>
  </si>
  <si>
    <t xml:space="preserve">GBP</t>
  </si>
  <si>
    <t xml:space="preserve">Credit Reserve Book</t>
  </si>
  <si>
    <t xml:space="preserve">Eastern Group</t>
  </si>
  <si>
    <t xml:space="preserve">Eastman Chemical</t>
  </si>
  <si>
    <t xml:space="preserve">Eastman Kodak Co.</t>
  </si>
  <si>
    <t xml:space="preserve">Edison Intl</t>
  </si>
  <si>
    <t xml:space="preserve">Edison Mission</t>
  </si>
  <si>
    <t xml:space="preserve">Electrolux Ab</t>
  </si>
  <si>
    <t xml:space="preserve">Emmis Comm</t>
  </si>
  <si>
    <t xml:space="preserve">Enel Spa</t>
  </si>
  <si>
    <t xml:space="preserve">Italy</t>
  </si>
  <si>
    <t xml:space="preserve">CORP\IHERSHKO</t>
  </si>
  <si>
    <t xml:space="preserve">Enterprise Oil Plc</t>
  </si>
  <si>
    <t xml:space="preserve">Eon Ag</t>
  </si>
  <si>
    <t xml:space="preserve">WLB</t>
  </si>
  <si>
    <t xml:space="preserve">Farmland</t>
  </si>
  <si>
    <t xml:space="preserve">BB+</t>
  </si>
  <si>
    <t xml:space="preserve">Cargill</t>
  </si>
  <si>
    <t xml:space="preserve">Fiat Spa</t>
  </si>
  <si>
    <t xml:space="preserve">First Union Corp.</t>
  </si>
  <si>
    <t xml:space="preserve">Firstgroup Plc</t>
  </si>
  <si>
    <t xml:space="preserve">BP Oil Intl Ltd</t>
  </si>
  <si>
    <t xml:space="preserve">Fmc Corp.</t>
  </si>
  <si>
    <t xml:space="preserve">Four Seasons</t>
  </si>
  <si>
    <t xml:space="preserve">Gap Inc.</t>
  </si>
  <si>
    <t xml:space="preserve">General Motors</t>
  </si>
  <si>
    <t xml:space="preserve">Georgia-pacific</t>
  </si>
  <si>
    <t xml:space="preserve">Getronics Nv</t>
  </si>
  <si>
    <t xml:space="preserve">GMAC</t>
  </si>
  <si>
    <t xml:space="preserve">Goldman Sachs Group</t>
  </si>
  <si>
    <t xml:space="preserve">Goodyear</t>
  </si>
  <si>
    <t xml:space="preserve">Greece</t>
  </si>
  <si>
    <t xml:space="preserve">AAA</t>
  </si>
  <si>
    <t xml:space="preserve">Government</t>
  </si>
  <si>
    <t xml:space="preserve">Groupe Danone</t>
  </si>
  <si>
    <t xml:space="preserve">Hanson Plc</t>
  </si>
  <si>
    <t xml:space="preserve">Hays Plc</t>
  </si>
  <si>
    <t xml:space="preserve">Heidelberger Zement</t>
  </si>
  <si>
    <t xml:space="preserve">Hilton Hotels Corp.</t>
  </si>
  <si>
    <t xml:space="preserve">Hyder Plc</t>
  </si>
  <si>
    <t xml:space="preserve">Iberdrola Sa</t>
  </si>
  <si>
    <t xml:space="preserve">IBM</t>
  </si>
  <si>
    <t xml:space="preserve">ICI Plc</t>
  </si>
  <si>
    <t xml:space="preserve">International Paper</t>
  </si>
  <si>
    <t xml:space="preserve">ISIS</t>
  </si>
  <si>
    <t xml:space="preserve">FSA Inc</t>
  </si>
  <si>
    <t xml:space="preserve">AA+</t>
  </si>
  <si>
    <t xml:space="preserve">Koninklijke Ahold</t>
  </si>
  <si>
    <t xml:space="preserve">Kroger Co.</t>
  </si>
  <si>
    <t xml:space="preserve">L-3 Communications</t>
  </si>
  <si>
    <t xml:space="preserve">B</t>
  </si>
  <si>
    <t xml:space="preserve">Lafarge</t>
  </si>
  <si>
    <t xml:space="preserve">Legrand</t>
  </si>
  <si>
    <t xml:space="preserve">Lloyds TSB</t>
  </si>
  <si>
    <t xml:space="preserve">Lockheed Martin Cor</t>
  </si>
  <si>
    <t xml:space="preserve">NorthAmerica Cvt Street</t>
  </si>
  <si>
    <t xml:space="preserve">Loews Corp</t>
  </si>
  <si>
    <t xml:space="preserve">M &amp; S Finance Plc</t>
  </si>
  <si>
    <t xml:space="preserve">NAB</t>
  </si>
  <si>
    <t xml:space="preserve">Mannesmann Ag</t>
  </si>
  <si>
    <t xml:space="preserve">Manpower Inc.</t>
  </si>
  <si>
    <t xml:space="preserve">Marks &amp; Spencer PLC</t>
  </si>
  <si>
    <t xml:space="preserve">Marriott Intl Inc.</t>
  </si>
  <si>
    <t xml:space="preserve">Mattel Inc.</t>
  </si>
  <si>
    <t xml:space="preserve">Mbia Inc.</t>
  </si>
  <si>
    <t xml:space="preserve">Mbna Corp.</t>
  </si>
  <si>
    <t xml:space="preserve">Mckesson Hboc Inc.</t>
  </si>
  <si>
    <t xml:space="preserve">Mepc Plc</t>
  </si>
  <si>
    <t xml:space="preserve">Nabors Industries</t>
  </si>
  <si>
    <t xml:space="preserve">Newell Rubbermaid</t>
  </si>
  <si>
    <t xml:space="preserve">Nike Inc.</t>
  </si>
  <si>
    <t xml:space="preserve">Nokia Oyj</t>
  </si>
  <si>
    <t xml:space="preserve">Finland</t>
  </si>
  <si>
    <t xml:space="preserve">Nordstrom Inc.</t>
  </si>
  <si>
    <t xml:space="preserve">Northeast Util</t>
  </si>
  <si>
    <t xml:space="preserve">Novartis</t>
  </si>
  <si>
    <t xml:space="preserve">General Re Fin</t>
  </si>
  <si>
    <t xml:space="preserve">Ntt Docomo Inc</t>
  </si>
  <si>
    <t xml:space="preserve">PA1st</t>
  </si>
  <si>
    <t xml:space="preserve">Pacific Gas &amp; Elec</t>
  </si>
  <si>
    <t xml:space="preserve">PACit</t>
  </si>
  <si>
    <t xml:space="preserve">PAMez</t>
  </si>
  <si>
    <t xml:space="preserve">Parmalat</t>
  </si>
  <si>
    <t xml:space="preserve">PASnr</t>
  </si>
  <si>
    <t xml:space="preserve">Pearson Plc</t>
  </si>
  <si>
    <t xml:space="preserve">Perkinelmer Inc.</t>
  </si>
  <si>
    <t xml:space="preserve">Pg&amp;e Corp.</t>
  </si>
  <si>
    <t xml:space="preserve">Transalta Energy</t>
  </si>
  <si>
    <t xml:space="preserve">Philip Morris Inc.</t>
  </si>
  <si>
    <t xml:space="preserve">Philips Elec Nv</t>
  </si>
  <si>
    <t xml:space="preserve">Placer Dome Inc.</t>
  </si>
  <si>
    <t xml:space="preserve">Portfolio</t>
  </si>
  <si>
    <t xml:space="preserve">Ace Capital FinProd</t>
  </si>
  <si>
    <t xml:space="preserve">RVI Guaranty Co</t>
  </si>
  <si>
    <t xml:space="preserve">Powergen Plc</t>
  </si>
  <si>
    <t xml:space="preserve">Powergen Uk Plc</t>
  </si>
  <si>
    <t xml:space="preserve">Public Storage Inc.</t>
  </si>
  <si>
    <t xml:space="preserve">Wells Fargo Bank NA</t>
  </si>
  <si>
    <t xml:space="preserve">Rayonier Inc.</t>
  </si>
  <si>
    <t xml:space="preserve">Raytheon Company</t>
  </si>
  <si>
    <t xml:space="preserve">Reebok Ltd.</t>
  </si>
  <si>
    <t xml:space="preserve">Rep Indonesia</t>
  </si>
  <si>
    <t xml:space="preserve">Repsol  YPF S.A.</t>
  </si>
  <si>
    <t xml:space="preserve">Salomon</t>
  </si>
  <si>
    <t xml:space="preserve">Republic Services</t>
  </si>
  <si>
    <t xml:space="preserve">Reuters Group Plc</t>
  </si>
  <si>
    <t xml:space="preserve">Rexam Plc</t>
  </si>
  <si>
    <t xml:space="preserve">Rohm &amp; Haas Co.</t>
  </si>
  <si>
    <t xml:space="preserve">Rwe Ag</t>
  </si>
  <si>
    <t xml:space="preserve">Ryder System Inc.</t>
  </si>
  <si>
    <t xml:space="preserve">Safeway Inc.</t>
  </si>
  <si>
    <t xml:space="preserve">Sainsbury (j) Plc</t>
  </si>
  <si>
    <t xml:space="preserve">Sanwa Bank Ltd</t>
  </si>
  <si>
    <t xml:space="preserve">Sealed Air Corp.</t>
  </si>
  <si>
    <t xml:space="preserve">Sears Roebuck</t>
  </si>
  <si>
    <t xml:space="preserve">Securitas Ab</t>
  </si>
  <si>
    <t xml:space="preserve">Skf Ab</t>
  </si>
  <si>
    <t xml:space="preserve">Solectron Corp</t>
  </si>
  <si>
    <t xml:space="preserve">Southwest Airlines</t>
  </si>
  <si>
    <t xml:space="preserve">Talisman Energy</t>
  </si>
  <si>
    <t xml:space="preserve">Tate &amp; Lyle Plc</t>
  </si>
  <si>
    <t xml:space="preserve">Tecnost SPA</t>
  </si>
  <si>
    <t xml:space="preserve">Telefonica Sa</t>
  </si>
  <si>
    <t xml:space="preserve">Teleglobe Inc</t>
  </si>
  <si>
    <t xml:space="preserve">Telia AB</t>
  </si>
  <si>
    <t xml:space="preserve">Tesco Plc</t>
  </si>
  <si>
    <t xml:space="preserve">Time Warner Inc.</t>
  </si>
  <si>
    <t xml:space="preserve">Tokyo Elec Power Co</t>
  </si>
  <si>
    <t xml:space="preserve">Toyota Motor Corp</t>
  </si>
  <si>
    <t xml:space="preserve">Transocean Sedco</t>
  </si>
  <si>
    <t xml:space="preserve">Tribune Co.</t>
  </si>
  <si>
    <t xml:space="preserve">Triplets</t>
  </si>
  <si>
    <t xml:space="preserve">TXU Corporation</t>
  </si>
  <si>
    <t xml:space="preserve">Unilever N.V.</t>
  </si>
  <si>
    <t xml:space="preserve">Union Pacific Corp.</t>
  </si>
  <si>
    <t xml:space="preserve">Usinor Sa</t>
  </si>
  <si>
    <t xml:space="preserve">Viacom Inc.</t>
  </si>
  <si>
    <t xml:space="preserve">Vivendi SA</t>
  </si>
  <si>
    <t xml:space="preserve">Diversified</t>
  </si>
  <si>
    <t xml:space="preserve">Vnu Nv</t>
  </si>
  <si>
    <t xml:space="preserve">Vodafone Group Plc</t>
  </si>
  <si>
    <t xml:space="preserve">Volkswagen Ag</t>
  </si>
  <si>
    <t xml:space="preserve">Volvo Ab</t>
  </si>
  <si>
    <t xml:space="preserve">Waste Management</t>
  </si>
  <si>
    <t xml:space="preserve">Wells Fargo</t>
  </si>
  <si>
    <t xml:space="preserve">Weyerhaeuser Co.</t>
  </si>
  <si>
    <t xml:space="preserve">Worldcom Inc</t>
  </si>
  <si>
    <t xml:space="preserve">NO NO NO NO</t>
  </si>
  <si>
    <t xml:space="preserve">IN USD ALREADY</t>
  </si>
  <si>
    <t xml:space="preserve">Cash</t>
  </si>
  <si>
    <t xml:space="preserve">opening_bo_trdnbr</t>
  </si>
  <si>
    <t xml:space="preserve">USD cash</t>
  </si>
  <si>
    <t xml:space="preserve">CHECK</t>
  </si>
  <si>
    <t xml:space="preserve">Roll Up</t>
  </si>
  <si>
    <t xml:space="preserve">C/P</t>
  </si>
  <si>
    <t xml:space="preserve">Credit Dv01</t>
  </si>
  <si>
    <t xml:space="preserve">Opening PV Curr</t>
  </si>
  <si>
    <t xml:space="preserve">Closing PV Curr</t>
  </si>
  <si>
    <t xml:space="preserve">LSUM</t>
  </si>
  <si>
    <t xml:space="preserve">NSUM</t>
  </si>
  <si>
    <t xml:space="preserve">NA</t>
  </si>
  <si>
    <t xml:space="preserve">(All)</t>
  </si>
  <si>
    <t xml:space="preserve">Data</t>
  </si>
  <si>
    <t xml:space="preserve">Sum of LTD P&amp;L</t>
  </si>
  <si>
    <t xml:space="preserve">Sum of YTD P&amp;L</t>
  </si>
  <si>
    <t xml:space="preserve">Sum of QTD P&amp;L</t>
  </si>
  <si>
    <t xml:space="preserve">Sum of MTD P&amp;L</t>
  </si>
  <si>
    <t xml:space="preserve">Sum of Daily P&amp;L</t>
  </si>
  <si>
    <t xml:space="preserve">n</t>
  </si>
  <si>
    <t xml:space="preserve">m</t>
  </si>
  <si>
    <t xml:space="preserve">Grand Total</t>
  </si>
  <si>
    <t xml:space="preserve">Sum of Closing USD PV</t>
  </si>
  <si>
    <t xml:space="preserve">(blank)</t>
  </si>
  <si>
    <t xml:space="preserve">Sum Dv01</t>
  </si>
  <si>
    <t xml:space="preserve">ISIS Portfolio Trade VaR</t>
  </si>
  <si>
    <t xml:space="preserve">ISIS Portfolio Trade DV01</t>
  </si>
  <si>
    <t xml:space="preserve">Sum of Credit01</t>
  </si>
  <si>
    <t xml:space="preserve">Sum of WTD P&amp;L</t>
  </si>
  <si>
    <t xml:space="preserve">Basic Materials Total</t>
  </si>
  <si>
    <t xml:space="preserve">Communications Total</t>
  </si>
  <si>
    <t xml:space="preserve">Consumer, Cyclical Total</t>
  </si>
  <si>
    <t xml:space="preserve">Consumer, Non-cyclical Total</t>
  </si>
  <si>
    <t xml:space="preserve">Diversified Total</t>
  </si>
  <si>
    <t xml:space="preserve">Energy Total</t>
  </si>
  <si>
    <t xml:space="preserve">Financial Total</t>
  </si>
  <si>
    <t xml:space="preserve">Government Total</t>
  </si>
  <si>
    <t xml:space="preserve">Industrial Total</t>
  </si>
  <si>
    <t xml:space="preserve">Technology Total</t>
  </si>
  <si>
    <t xml:space="preserve">Utilities Total</t>
  </si>
  <si>
    <t xml:space="preserve">5 Year</t>
  </si>
  <si>
    <t xml:space="preserve">Current Closing Par Rate</t>
  </si>
  <si>
    <t xml:space="preserve">Average of Closing Par Rate</t>
  </si>
  <si>
    <t xml:space="preserve">DAILY sprd Change</t>
  </si>
  <si>
    <t xml:space="preserve">Average of Implied Spd Move</t>
  </si>
  <si>
    <t xml:space="preserve">WEEKLY Spread Change</t>
  </si>
  <si>
    <t xml:space="preserve">Average of WTD SPREAD CHANGE</t>
  </si>
  <si>
    <t xml:space="preserve">Current Credit 01by rating</t>
  </si>
  <si>
    <t xml:space="preserve">Code</t>
  </si>
  <si>
    <t xml:space="preserve">Current Credit 01by Tenor</t>
  </si>
  <si>
    <t xml:space="preserve">0 Year</t>
  </si>
  <si>
    <t xml:space="preserve">1 Year</t>
  </si>
  <si>
    <t xml:space="preserve">2 Year</t>
  </si>
  <si>
    <t xml:space="preserve">3 Year</t>
  </si>
  <si>
    <t xml:space="preserve">4 Year</t>
  </si>
  <si>
    <t xml:space="preserve">6 Year</t>
  </si>
  <si>
    <t xml:space="preserve">Credit Curve Analysis</t>
  </si>
  <si>
    <t xml:space="preserve">$DV01Analysis</t>
  </si>
  <si>
    <t xml:space="preserve">Date</t>
  </si>
  <si>
    <t xml:space="preserve">Extrnl Deals</t>
  </si>
  <si>
    <t xml:space="preserve">EIX 6.875 04</t>
  </si>
  <si>
    <t xml:space="preserve">EIX 7.625 10</t>
  </si>
  <si>
    <t xml:space="preserve">$VaR</t>
  </si>
  <si>
    <t xml:space="preserve">$DV01</t>
  </si>
  <si>
    <t xml:space="preserve">Total Notional</t>
  </si>
  <si>
    <t xml:space="preserve">Delta</t>
  </si>
  <si>
    <t xml:space="preserve">Theta (carry)</t>
  </si>
  <si>
    <t xml:space="preserve">Daily</t>
  </si>
  <si>
    <t xml:space="preserve">YTD</t>
  </si>
  <si>
    <t xml:space="preserve">LTD</t>
  </si>
  <si>
    <t xml:space="preserve">Bonds MTM</t>
  </si>
  <si>
    <t xml:space="preserve">Bonds Closed</t>
  </si>
  <si>
    <t xml:space="preserve">CDS Open</t>
  </si>
  <si>
    <t xml:space="preserve">CDS Closed</t>
  </si>
  <si>
    <t xml:space="preserve">Reserves</t>
  </si>
  <si>
    <t xml:space="preserve">Total P&amp;L</t>
  </si>
  <si>
    <t xml:space="preserve">Yesterday LTD</t>
  </si>
  <si>
    <t xml:space="preserve">LTD Sqeeze</t>
  </si>
  <si>
    <t xml:space="preserve">Trdnbr</t>
  </si>
  <si>
    <t xml:space="preserve">Desc</t>
  </si>
  <si>
    <t xml:space="preserve">CDS/PORTFOLIO/001003-011003/4.50</t>
  </si>
  <si>
    <t xml:space="preserve">CDS/PORTFOLIO/001003-011003/.48</t>
  </si>
  <si>
    <t xml:space="preserve">CDS/PORTFOLIO/001003-011003/0.55</t>
  </si>
  <si>
    <t xml:space="preserve">CDS/PORTFOLIO/001003-011003/0.075</t>
  </si>
  <si>
    <t xml:space="preserve">BOND HOLDINGS</t>
  </si>
  <si>
    <t xml:space="preserve">DAILY in ccy</t>
  </si>
  <si>
    <t xml:space="preserve">DAILY</t>
  </si>
  <si>
    <t xml:space="preserve">Realised</t>
  </si>
  <si>
    <t xml:space="preserve">TOTAL GBP</t>
  </si>
  <si>
    <t xml:space="preserve">TOTAL CURR</t>
  </si>
  <si>
    <t xml:space="preserve">LOCAL CURRENCY</t>
  </si>
  <si>
    <t xml:space="preserve">ISIN</t>
  </si>
  <si>
    <t xml:space="preserve">Trade</t>
  </si>
  <si>
    <t xml:space="preserve">Settlement</t>
  </si>
  <si>
    <t xml:space="preserve">Coupon</t>
  </si>
  <si>
    <t xml:space="preserve">Last</t>
  </si>
  <si>
    <t xml:space="preserve">PRIOR MTH</t>
  </si>
  <si>
    <t xml:space="preserve">PRIOR QTD</t>
  </si>
  <si>
    <t xml:space="preserve">PRIOR DAY</t>
  </si>
  <si>
    <t xml:space="preserve">TODAY</t>
  </si>
  <si>
    <t xml:space="preserve">Prev Day</t>
  </si>
  <si>
    <t xml:space="preserve">Prev</t>
  </si>
  <si>
    <t xml:space="preserve">CURR</t>
  </si>
  <si>
    <t xml:space="preserve">Bond Issuer</t>
  </si>
  <si>
    <t xml:space="preserve">Rate</t>
  </si>
  <si>
    <t xml:space="preserve">Maturity Date</t>
  </si>
  <si>
    <t xml:space="preserve">Accrual Date</t>
  </si>
  <si>
    <t xml:space="preserve">POSITION</t>
  </si>
  <si>
    <t xml:space="preserve">Trade Cost</t>
  </si>
  <si>
    <t xml:space="preserve">Clean Price</t>
  </si>
  <si>
    <t xml:space="preserve">Closing Price</t>
  </si>
  <si>
    <t xml:space="preserve">MTM in ccy</t>
  </si>
  <si>
    <t xml:space="preserve">MTM in USD</t>
  </si>
  <si>
    <t xml:space="preserve">Xerox </t>
  </si>
  <si>
    <t xml:space="preserve">BOBL</t>
  </si>
  <si>
    <t xml:space="preserve">FRTEL</t>
  </si>
  <si>
    <t xml:space="preserve">Southern Cal</t>
  </si>
  <si>
    <t xml:space="preserve">EIX</t>
  </si>
  <si>
    <t xml:space="preserve">PGE</t>
  </si>
  <si>
    <t xml:space="preserve">ADO</t>
  </si>
  <si>
    <t xml:space="preserve">OBL</t>
  </si>
  <si>
    <t xml:space="preserve">ELTLX</t>
  </si>
  <si>
    <t xml:space="preserve">DBR</t>
  </si>
  <si>
    <t xml:space="preserve">COMALU</t>
  </si>
  <si>
    <t xml:space="preserve">Maturity</t>
  </si>
  <si>
    <t xml:space="preserve">Current</t>
  </si>
  <si>
    <t xml:space="preserve">Curr</t>
  </si>
  <si>
    <t xml:space="preserve">Settle Date</t>
  </si>
  <si>
    <t xml:space="preserve">Maturity Date of Bond</t>
  </si>
  <si>
    <t xml:space="preserve">Ntnl (000's)</t>
  </si>
  <si>
    <t xml:space="preserve">open price</t>
  </si>
  <si>
    <t xml:space="preserve">Date of Repo</t>
  </si>
  <si>
    <t xml:space="preserve">Swap Int.</t>
  </si>
  <si>
    <t xml:space="preserve">Daily P&amp;L $</t>
  </si>
  <si>
    <t xml:space="preserve">$ LTD P&amp;L</t>
  </si>
  <si>
    <t xml:space="preserve">OBL 137</t>
  </si>
  <si>
    <t xml:space="preserve">ADO 6 03/06</t>
  </si>
  <si>
    <t xml:space="preserve">DBR 5.25 04/01/08</t>
  </si>
  <si>
    <t xml:space="preserve">Equity Holdings</t>
  </si>
  <si>
    <t xml:space="preserve">Check</t>
  </si>
  <si>
    <t xml:space="preserve"> Ticker</t>
  </si>
  <si>
    <t xml:space="preserve">Edison International</t>
  </si>
  <si>
    <t xml:space="preserve">PCG</t>
  </si>
  <si>
    <t xml:space="preserve">Pacific Gas &amp; Electric</t>
  </si>
  <si>
    <t xml:space="preserve">Rough VaR calculation for Credit trading equities</t>
  </si>
  <si>
    <t xml:space="preserve">Ticker</t>
  </si>
  <si>
    <t xml:space="preserve">30 day annual vols</t>
  </si>
  <si>
    <t xml:space="preserve">30 day daily vol</t>
  </si>
  <si>
    <t xml:space="preserve">Source</t>
  </si>
  <si>
    <t xml:space="preserve">Bloomberg historical vols</t>
  </si>
  <si>
    <t xml:space="preserve">Ann factor</t>
  </si>
  <si>
    <t xml:space="preserve">VaR</t>
  </si>
  <si>
    <t xml:space="preserve">Position * price * daily vol * 1.645</t>
  </si>
  <si>
    <t xml:space="preserve">To get the net VaR, assuming zero correlation, use the sum of the squares method</t>
  </si>
  <si>
    <t xml:space="preserve">Example</t>
  </si>
  <si>
    <t xml:space="preserve">Net VaR</t>
  </si>
  <si>
    <t xml:space="preserve">Assumes 1.0 correlation between PGE and EIX but must be refined</t>
  </si>
  <si>
    <t xml:space="preserve">Delta_1y</t>
  </si>
  <si>
    <t xml:space="preserve">Delta_2y</t>
  </si>
  <si>
    <t xml:space="preserve">Delta_3y</t>
  </si>
  <si>
    <t xml:space="preserve">Delta_4y</t>
  </si>
  <si>
    <t xml:space="preserve">Delta_5y</t>
  </si>
  <si>
    <t xml:space="preserve">present_value</t>
  </si>
  <si>
    <t xml:space="preserve">RefID</t>
  </si>
  <si>
    <t xml:space="preserve">Acquirer</t>
  </si>
  <si>
    <t xml:space="preserve">EndDate</t>
  </si>
  <si>
    <t xml:space="preserve">Basket1</t>
  </si>
  <si>
    <t xml:space="preserve">Disney</t>
  </si>
  <si>
    <t xml:space="preserve">Heinz</t>
  </si>
  <si>
    <t xml:space="preserve">Allied Domecq Plc</t>
  </si>
  <si>
    <t xml:space="preserve">Spot</t>
  </si>
  <si>
    <t xml:space="preserve">Today</t>
  </si>
  <si>
    <t xml:space="preserve">FOR FRONT ARENA</t>
  </si>
  <si>
    <t xml:space="preserve">Xrates</t>
  </si>
  <si>
    <t xml:space="preserve">XUSD</t>
  </si>
  <si>
    <t xml:space="preserve">XGBP</t>
  </si>
  <si>
    <t xml:space="preserve">XEUR</t>
  </si>
  <si>
    <t xml:space="preserve">Type</t>
  </si>
  <si>
    <t xml:space="preserve">Local</t>
  </si>
  <si>
    <t xml:space="preserve">Credit Trading</t>
  </si>
  <si>
    <t xml:space="preserve">C0007</t>
  </si>
  <si>
    <t xml:space="preserve">Bonds</t>
  </si>
  <si>
    <t xml:space="preserve">Xerox Bonds</t>
  </si>
  <si>
    <t xml:space="preserve">Cash Settle Trade C0019</t>
  </si>
  <si>
    <t xml:space="preserve">Cash Settle Trade C0056</t>
  </si>
  <si>
    <t xml:space="preserve">Cash Settle Trade C0058</t>
  </si>
  <si>
    <t xml:space="preserve">Cash Settle Trade 1589</t>
  </si>
  <si>
    <t xml:space="preserve">Cash Settle Trade 1602</t>
  </si>
  <si>
    <t xml:space="preserve">Prudency against curve gain and Deutsche bond hedge gain</t>
  </si>
  <si>
    <t xml:space="preserve">FRONT Reserve</t>
  </si>
  <si>
    <t xml:space="preserve">BROKERAGE</t>
  </si>
  <si>
    <t xml:space="preserve">Accrual</t>
  </si>
  <si>
    <t xml:space="preserve">Expected Brokerage to be paid</t>
  </si>
  <si>
    <t xml:space="preserve">TradeId</t>
  </si>
  <si>
    <t xml:space="preserve">Front Id</t>
  </si>
  <si>
    <t xml:space="preserve">LTD P/L</t>
  </si>
  <si>
    <t xml:space="preserve">V OIDED</t>
  </si>
  <si>
    <t xml:space="preserve">BB-</t>
  </si>
  <si>
    <t xml:space="preserve">Raytheon Co.</t>
  </si>
  <si>
    <t xml:space="preserve">Seagram Co. Ltd.</t>
  </si>
  <si>
    <t xml:space="preserve">10 Year</t>
  </si>
</sst>
</file>

<file path=xl/styles.xml><?xml version="1.0" encoding="utf-8"?>
<styleSheet xmlns="http://schemas.openxmlformats.org/spreadsheetml/2006/main">
  <numFmts count="66">
    <numFmt numFmtId="164" formatCode="General"/>
    <numFmt numFmtId="165" formatCode="#,##0.0_);[RED]\(#,##0.0\)"/>
    <numFmt numFmtId="166" formatCode="[$-409]#,##0.00_);[RED]\(#,##0.00\)"/>
    <numFmt numFmtId="167" formatCode="#,##0.000_);[RED]\(#,##0.000\)"/>
    <numFmt numFmtId="168" formatCode="#,##0.0000_);[RED]\(#,##0.0000\)"/>
    <numFmt numFmtId="169" formatCode="#,##0.00000000_);[RED]\(#,##0.00000000\)"/>
    <numFmt numFmtId="170" formatCode="0"/>
    <numFmt numFmtId="171" formatCode="[$-409]#,##0_);[RED]\(#,##0\)"/>
    <numFmt numFmtId="172" formatCode="_(* #,##0_);_(* \(#,##0\);_(* \-_);_(@_)"/>
    <numFmt numFmtId="173" formatCode="_-* #,##0_-;\-* #,##0_-;_-* \-_-;_-@_-"/>
    <numFmt numFmtId="174" formatCode="_-* #,##0.00_-;\-* #,##0.00_-;_-* \-??_-;_-@_-"/>
    <numFmt numFmtId="175" formatCode="_(* #,##0.00_);_(* \(#,##0.00\);_(* \-??_);_(@_)"/>
    <numFmt numFmtId="176" formatCode="\£#,##0;[RED]&quot;-£&quot;#,##0"/>
    <numFmt numFmtId="177" formatCode="\£#,##0_);[RED]&quot;(£&quot;#,##0\)"/>
    <numFmt numFmtId="178" formatCode="_(\£* #,##0_);_(\£* \(#,##0\);_(\£* \-_);_(@_)"/>
    <numFmt numFmtId="179" formatCode="_-\£* #,##0_-;&quot;-£&quot;* #,##0_-;_-\£* \-_-;_-@_-"/>
    <numFmt numFmtId="180" formatCode="_(\$* #,##0_);_(\$* \(#,##0\);_(\$* \-_);_(@_)"/>
    <numFmt numFmtId="181" formatCode="\$#,##0_);[RED]&quot;($&quot;#,##0\)"/>
    <numFmt numFmtId="182" formatCode="\£#,##0.00;[RED]&quot;-£&quot;#,##0.00"/>
    <numFmt numFmtId="183" formatCode="\£#,##0.00_);[RED]&quot;(£&quot;#,##0.00\)"/>
    <numFmt numFmtId="184" formatCode="_(\£* #,##0.00_);_(\£* \(#,##0.00\);_(\£* \-??_);_(@_)"/>
    <numFmt numFmtId="185" formatCode="_-\£* #,##0.00_-;&quot;-£&quot;* #,##0.00_-;_-\£* \-??_-;_-@_-"/>
    <numFmt numFmtId="186" formatCode="_(\$* #,##0.00_);_(\$* \(#,##0.00\);_(\$* \-??_);_(@_)"/>
    <numFmt numFmtId="187" formatCode="\$#,##0.00_);[RED]&quot;($&quot;#,##0.00\)"/>
    <numFmt numFmtId="188" formatCode="yyyy\-mmm\-dd"/>
    <numFmt numFmtId="189" formatCode="yyyy\-mmm"/>
    <numFmt numFmtId="190" formatCode="yy\-mm\-dd"/>
    <numFmt numFmtId="191" formatCode="ddd"/>
    <numFmt numFmtId="192" formatCode="yyyy"/>
    <numFmt numFmtId="193" formatCode="#,##0\ ;[RED]\(#,##0\)"/>
    <numFmt numFmtId="194" formatCode="0.0%\ ;[RED]\(0.0%\)"/>
    <numFmt numFmtId="195" formatCode="0.00%\ ;[RED]\(0.00%\)"/>
    <numFmt numFmtId="196" formatCode="0.0000%\ ;[RED]\(0.0000%\)"/>
    <numFmt numFmtId="197" formatCode="0%"/>
    <numFmt numFmtId="198" formatCode="0%\ ;[RED]\(0%\)"/>
    <numFmt numFmtId="199" formatCode="[$-409]h:mm"/>
    <numFmt numFmtId="200" formatCode="[$-409]h:mm:ss"/>
    <numFmt numFmtId="201" formatCode="#,##0.0000"/>
    <numFmt numFmtId="202" formatCode="#,##0_);\(#,##0\);;"/>
    <numFmt numFmtId="203" formatCode="0.00000"/>
    <numFmt numFmtId="204" formatCode="[$-409]d\-mmm\-yy"/>
    <numFmt numFmtId="205" formatCode="_-* #,##0_-;\-* #,##0_-;_-* \-??_-;_-@_-"/>
    <numFmt numFmtId="206" formatCode="#,##0\ ;\(#,##0\)"/>
    <numFmt numFmtId="207" formatCode="#,##0_ ;[RED]\-#,##0\ "/>
    <numFmt numFmtId="208" formatCode="[$-409]m/d/yyyy"/>
    <numFmt numFmtId="209" formatCode="#,##0.00_ ;[RED]\-#,##0.00\ "/>
    <numFmt numFmtId="210" formatCode="#,##0.0_ ;[RED]\-#,##0.0\ "/>
    <numFmt numFmtId="211" formatCode="#,##0"/>
    <numFmt numFmtId="212" formatCode="#,##0.0"/>
    <numFmt numFmtId="213" formatCode="0.0"/>
    <numFmt numFmtId="214" formatCode="[$-409]d\-mmm"/>
    <numFmt numFmtId="215" formatCode="0.00"/>
    <numFmt numFmtId="216" formatCode="_(* #,##0_);_(* \(#,##0\);_(* \-??_);_(@_)"/>
    <numFmt numFmtId="217" formatCode="[$-409]#,##0_);\(#,##0\)"/>
    <numFmt numFmtId="218" formatCode="_(\$* #,##0_);_(\$* \(#,##0\);_(\$* \-??_);_(@_)"/>
    <numFmt numFmtId="219" formatCode="#,##0.0000\ ;[RED]\(#,##0.0000\)"/>
    <numFmt numFmtId="220" formatCode="#,##0.00\ ;[RED]\(#,##0.00\)"/>
    <numFmt numFmtId="221" formatCode="#,##0.000\ ;[RED]\(#,##0.000\)"/>
    <numFmt numFmtId="222" formatCode="0.00%"/>
    <numFmt numFmtId="223" formatCode="0.0000%"/>
    <numFmt numFmtId="224" formatCode="mmmm\ d&quot;, &quot;yyyy"/>
    <numFmt numFmtId="225" formatCode="#,##0.00"/>
    <numFmt numFmtId="226" formatCode="_(* #,##0.0000_);_(* \(#,##0.0000\);_(* \-??_);_(@_)"/>
    <numFmt numFmtId="227" formatCode="dd\-mmm\-yyyy"/>
    <numFmt numFmtId="228" formatCode="0.00_ ;[RED]\-0.00\ "/>
    <numFmt numFmtId="229" formatCode="0.0%"/>
  </numFmts>
  <fonts count="52">
    <font>
      <sz val="10"/>
      <name val="MS Sans Serif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color rgb="FFFF00FF"/>
      <name val="Times New Roman"/>
      <family val="1"/>
    </font>
    <font>
      <i val="true"/>
      <sz val="9"/>
      <name val="Times New Roman"/>
      <family val="1"/>
    </font>
    <font>
      <sz val="10"/>
      <name val="Times New Roman"/>
      <family val="1"/>
    </font>
    <font>
      <u val="single"/>
      <sz val="10"/>
      <color rgb="FFFF00FF"/>
      <name val="MS Sans Serif"/>
      <family val="0"/>
    </font>
    <font>
      <u val="single"/>
      <sz val="10"/>
      <color rgb="FF800080"/>
      <name val="Arial"/>
      <family val="0"/>
    </font>
    <font>
      <sz val="10"/>
      <color rgb="FF0000FF"/>
      <name val="Times New Roman"/>
      <family val="1"/>
    </font>
    <font>
      <u val="single"/>
      <sz val="10"/>
      <color rgb="FF0000FF"/>
      <name val="MS Sans Serif"/>
      <family val="0"/>
    </font>
    <font>
      <u val="single"/>
      <sz val="10"/>
      <color rgb="FF0000FF"/>
      <name val="Arial"/>
      <family val="0"/>
    </font>
    <font>
      <sz val="12"/>
      <name val="Times New Roman"/>
      <family val="1"/>
    </font>
    <font>
      <sz val="14"/>
      <name val="Times New Roman"/>
      <family val="1"/>
    </font>
    <font>
      <sz val="16"/>
      <name val="Times New Roman"/>
      <family val="1"/>
    </font>
    <font>
      <i val="true"/>
      <sz val="10"/>
      <color rgb="FF0000FF"/>
      <name val="Times New Roman"/>
      <family val="1"/>
    </font>
    <font>
      <sz val="10"/>
      <name val="MS Sans Serif"/>
      <family val="2"/>
    </font>
    <font>
      <sz val="10"/>
      <name val="Times New Roman"/>
      <family val="0"/>
    </font>
    <font>
      <sz val="10"/>
      <color rgb="FFFF0000"/>
      <name val="Times New Roman"/>
      <family val="1"/>
    </font>
    <font>
      <i val="true"/>
      <sz val="9"/>
      <color rgb="FF99CC00"/>
      <name val="Times New Roman"/>
      <family val="1"/>
    </font>
    <font>
      <b val="true"/>
      <sz val="10"/>
      <name val="Times New Roman"/>
      <family val="1"/>
    </font>
    <font>
      <b val="true"/>
      <sz val="12"/>
      <name val="Times New Roman"/>
      <family val="1"/>
    </font>
    <font>
      <sz val="10"/>
      <color rgb="FF808080"/>
      <name val="Times New Roman"/>
      <family val="1"/>
    </font>
    <font>
      <b val="true"/>
      <sz val="10"/>
      <color rgb="FFFF0000"/>
      <name val="Times New Roman"/>
      <family val="1"/>
    </font>
    <font>
      <b val="true"/>
      <sz val="10"/>
      <name val="MS Sans Serif"/>
      <family val="2"/>
    </font>
    <font>
      <b val="true"/>
      <sz val="12"/>
      <name val="MS Sans Serif"/>
      <family val="2"/>
    </font>
    <font>
      <b val="true"/>
      <u val="single"/>
      <sz val="10"/>
      <name val="MS Sans Serif"/>
      <family val="2"/>
    </font>
    <font>
      <b val="true"/>
      <sz val="14"/>
      <name val="Times New Roman"/>
      <family val="1"/>
    </font>
    <font>
      <b val="true"/>
      <i val="true"/>
      <u val="single"/>
      <sz val="13.5"/>
      <name val="MS Sans Serif"/>
      <family val="2"/>
    </font>
    <font>
      <b val="true"/>
      <i val="true"/>
      <u val="single"/>
      <sz val="18"/>
      <name val="MS Sans Serif"/>
      <family val="2"/>
    </font>
    <font>
      <b val="true"/>
      <sz val="13.5"/>
      <name val="MS Sans Serif"/>
      <family val="2"/>
    </font>
    <font>
      <sz val="13.5"/>
      <name val="MS Sans Serif"/>
      <family val="2"/>
    </font>
    <font>
      <sz val="10"/>
      <name val="ariel"/>
      <family val="0"/>
    </font>
    <font>
      <b val="true"/>
      <u val="single"/>
      <sz val="13.5"/>
      <name val="MS Sans Serif"/>
      <family val="2"/>
    </font>
    <font>
      <sz val="10"/>
      <color rgb="FF000000"/>
      <name val="Arial"/>
      <family val="2"/>
    </font>
    <font>
      <b val="true"/>
      <sz val="10"/>
      <color rgb="FF000000"/>
      <name val="Arial"/>
      <family val="2"/>
    </font>
    <font>
      <b val="true"/>
      <sz val="10"/>
      <name val="MS Sans Serif"/>
      <family val="0"/>
    </font>
    <font>
      <b val="true"/>
      <i val="true"/>
      <sz val="10"/>
      <name val="MS Sans Serif"/>
      <family val="2"/>
    </font>
    <font>
      <b val="true"/>
      <sz val="24"/>
      <name val="MS Sans Serif"/>
      <family val="2"/>
    </font>
    <font>
      <b val="true"/>
      <sz val="18"/>
      <name val="MS Sans Serif"/>
      <family val="2"/>
    </font>
    <font>
      <sz val="9.5"/>
      <color rgb="FF000000"/>
      <name val="Arial"/>
      <family val="2"/>
    </font>
    <font>
      <sz val="9.25"/>
      <color rgb="FF000000"/>
      <name val="Arial"/>
      <family val="2"/>
    </font>
    <font>
      <b val="true"/>
      <sz val="10"/>
      <name val="Times New Roman"/>
      <family val="0"/>
    </font>
    <font>
      <b val="true"/>
      <u val="single"/>
      <sz val="14"/>
      <name val="Arial"/>
      <family val="2"/>
    </font>
    <font>
      <b val="true"/>
      <sz val="16"/>
      <name val="Arial"/>
      <family val="2"/>
    </font>
    <font>
      <b val="true"/>
      <sz val="10"/>
      <name val="Arial"/>
      <family val="2"/>
    </font>
    <font>
      <sz val="12"/>
      <name val="Times New Roman"/>
      <family val="0"/>
    </font>
    <font>
      <b val="true"/>
      <sz val="12"/>
      <name val="Times New Roman"/>
      <family val="0"/>
    </font>
    <font>
      <b val="true"/>
      <sz val="12"/>
      <name val="Arial"/>
      <family val="2"/>
    </font>
    <font>
      <sz val="12"/>
      <name val="Arial"/>
      <family val="2"/>
    </font>
    <font>
      <sz val="12"/>
      <color rgb="FF0000FF"/>
      <name val="Arial"/>
      <family val="2"/>
    </font>
    <font>
      <b val="true"/>
      <sz val="12"/>
      <color rgb="FF0000FF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rgb="FFFFFF8F"/>
        <bgColor rgb="FFFFFF99"/>
      </patternFill>
    </fill>
    <fill>
      <patternFill patternType="solid">
        <fgColor rgb="FFC0C0C0"/>
        <bgColor rgb="FFCCCCFF"/>
      </patternFill>
    </fill>
    <fill>
      <patternFill patternType="solid">
        <fgColor rgb="FFCCFFFF"/>
        <bgColor rgb="FFCCFFFF"/>
      </patternFill>
    </fill>
    <fill>
      <patternFill patternType="solid">
        <fgColor rgb="FF00FF00"/>
        <bgColor rgb="FF33CCCC"/>
      </patternFill>
    </fill>
    <fill>
      <patternFill patternType="solid">
        <fgColor rgb="FFFF0000"/>
        <bgColor rgb="FF993300"/>
      </patternFill>
    </fill>
    <fill>
      <patternFill patternType="solid">
        <fgColor rgb="FFCCFFCC"/>
        <bgColor rgb="FFCCFFFF"/>
      </patternFill>
    </fill>
    <fill>
      <patternFill patternType="solid">
        <fgColor rgb="FFFF99CC"/>
        <bgColor rgb="FFFF8080"/>
      </patternFill>
    </fill>
    <fill>
      <patternFill patternType="solid">
        <fgColor rgb="FF3366FF"/>
        <bgColor rgb="FF0066CC"/>
      </patternFill>
    </fill>
    <fill>
      <patternFill patternType="solid">
        <fgColor rgb="FFFFFFFF"/>
        <bgColor rgb="FFCCFFFF"/>
      </patternFill>
    </fill>
    <fill>
      <patternFill patternType="solid">
        <fgColor rgb="FFFFCC99"/>
        <bgColor rgb="FFC0C0C0"/>
      </patternFill>
    </fill>
    <fill>
      <patternFill patternType="solid">
        <fgColor rgb="FFFFFF99"/>
        <bgColor rgb="FFFFFF8F"/>
      </patternFill>
    </fill>
    <fill>
      <patternFill patternType="solid">
        <fgColor rgb="FF00FFFF"/>
        <bgColor rgb="FF00FFFF"/>
      </patternFill>
    </fill>
    <fill>
      <patternFill patternType="solid">
        <fgColor rgb="FFFFFF00"/>
        <bgColor rgb="FFFFFF00"/>
      </patternFill>
    </fill>
    <fill>
      <patternFill patternType="solid">
        <fgColor rgb="FFFFCC00"/>
        <bgColor rgb="FFFFFF00"/>
      </patternFill>
    </fill>
    <fill>
      <patternFill patternType="solid">
        <fgColor rgb="FF99CCFF"/>
        <bgColor rgb="FFCCCCFF"/>
      </patternFill>
    </fill>
  </fills>
  <borders count="57">
    <border diagonalUp="false" diagonalDown="false">
      <left/>
      <right/>
      <top/>
      <bottom/>
      <diagonal/>
    </border>
    <border diagonalUp="false" diagonalDown="false">
      <left/>
      <right/>
      <top style="thin"/>
      <bottom/>
      <diagonal/>
    </border>
    <border diagonalUp="false" diagonalDown="false">
      <left/>
      <right/>
      <top style="thin"/>
      <bottom style="double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 style="medium"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/>
      <top/>
      <bottom style="double"/>
      <diagonal/>
    </border>
    <border diagonalUp="false" diagonalDown="false">
      <left/>
      <right/>
      <top/>
      <bottom style="double"/>
      <diagonal/>
    </border>
    <border diagonalUp="false" diagonalDown="false">
      <left/>
      <right style="thin"/>
      <top/>
      <bottom style="double"/>
      <diagonal/>
    </border>
    <border diagonalUp="false" diagonalDown="false">
      <left style="thin"/>
      <right style="thin"/>
      <top/>
      <bottom style="double"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 style="thin"/>
      <top style="medium"/>
      <bottom/>
      <diagonal/>
    </border>
    <border diagonalUp="false" diagonalDown="false">
      <left/>
      <right style="medium"/>
      <top style="thin"/>
      <bottom/>
      <diagonal/>
    </border>
    <border diagonalUp="false" diagonalDown="false">
      <left style="medium"/>
      <right/>
      <top style="thin"/>
      <bottom/>
      <diagonal/>
    </border>
    <border diagonalUp="false" diagonalDown="false">
      <left/>
      <right style="medium"/>
      <top/>
      <bottom style="double"/>
      <diagonal/>
    </border>
    <border diagonalUp="false" diagonalDown="false">
      <left style="medium"/>
      <right/>
      <top/>
      <bottom style="double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/>
      <right/>
      <top style="thin"/>
      <bottom style="medium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thin"/>
      <right/>
      <top style="thin">
        <color rgb="FFFFFFFF"/>
      </top>
      <bottom/>
      <diagonal/>
    </border>
    <border diagonalUp="false" diagonalDown="false">
      <left style="thin">
        <color rgb="FFFFFFFF"/>
      </left>
      <right/>
      <top style="thin"/>
      <bottom style="thin"/>
      <diagonal/>
    </border>
    <border diagonalUp="false" diagonalDown="false">
      <left style="thin">
        <color rgb="FFFFFFFF"/>
      </left>
      <right/>
      <top style="thin"/>
      <bottom/>
      <diagonal/>
    </border>
    <border diagonalUp="false" diagonalDown="false">
      <left/>
      <right style="thin"/>
      <top/>
      <bottom style="thin"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double"/>
      <top/>
      <bottom/>
      <diagonal/>
    </border>
  </borders>
  <cellStyleXfs count="73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197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70" fontId="0" fillId="0" borderId="0" applyFont="true" applyBorder="false" applyAlignment="true" applyProtection="false">
      <alignment horizontal="left" vertical="top" textRotation="0" wrapText="false" indent="0" shrinkToFit="false"/>
    </xf>
    <xf numFmtId="164" fontId="4" fillId="0" borderId="0" applyFont="true" applyBorder="false" applyAlignment="false" applyProtection="false"/>
    <xf numFmtId="164" fontId="5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7" fontId="0" fillId="0" borderId="0" applyFont="true" applyBorder="false" applyAlignment="false" applyProtection="false"/>
    <xf numFmtId="18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8" fontId="0" fillId="0" borderId="0" applyFont="true" applyBorder="false" applyAlignment="true" applyProtection="false">
      <alignment horizontal="left" vertical="top" textRotation="0" wrapText="false" indent="0" shrinkToFit="false"/>
    </xf>
    <xf numFmtId="189" fontId="0" fillId="0" borderId="0" applyFont="true" applyBorder="false" applyAlignment="true" applyProtection="false">
      <alignment horizontal="left" vertical="top" textRotation="0" wrapText="false" indent="0" shrinkToFit="false"/>
    </xf>
    <xf numFmtId="190" fontId="0" fillId="0" borderId="0" applyFont="true" applyBorder="false" applyAlignment="true" applyProtection="false">
      <alignment horizontal="left" vertical="top" textRotation="0" wrapText="false" indent="0" shrinkToFit="false"/>
    </xf>
    <xf numFmtId="191" fontId="0" fillId="0" borderId="0" applyFont="true" applyBorder="false" applyAlignment="true" applyProtection="false">
      <alignment horizontal="left" vertical="top" textRotation="0" wrapText="false" indent="0" shrinkToFit="false"/>
    </xf>
    <xf numFmtId="192" fontId="0" fillId="0" borderId="0" applyFont="true" applyBorder="false" applyAlignment="true" applyProtection="false">
      <alignment horizontal="left" vertical="top" textRotation="0" wrapText="false" indent="0" shrinkToFit="false"/>
    </xf>
    <xf numFmtId="164" fontId="6" fillId="2" borderId="0" applyFont="true" applyBorder="false" applyAlignment="false" applyProtection="true">
      <protection locked="false" hidden="false"/>
    </xf>
    <xf numFmtId="164" fontId="7" fillId="0" borderId="0" applyFont="true" applyBorder="false" applyAlignment="false" applyProtection="false"/>
    <xf numFmtId="164" fontId="7" fillId="0" borderId="0" applyFont="true" applyBorder="false" applyAlignment="false" applyProtection="false"/>
    <xf numFmtId="164" fontId="8" fillId="0" borderId="0" applyFont="true" applyBorder="false" applyAlignment="false" applyProtection="false"/>
    <xf numFmtId="164" fontId="9" fillId="0" borderId="0" applyFont="true" applyBorder="false" applyAlignment="false" applyProtection="false"/>
    <xf numFmtId="164" fontId="0" fillId="3" borderId="0" applyFont="true" applyBorder="false" applyAlignment="false" applyProtection="false"/>
    <xf numFmtId="164" fontId="10" fillId="0" borderId="0" applyFont="true" applyBorder="false" applyAlignment="false" applyProtection="false"/>
    <xf numFmtId="164" fontId="10" fillId="0" borderId="0" applyFont="true" applyBorder="false" applyAlignment="false" applyProtection="false"/>
    <xf numFmtId="164" fontId="11" fillId="0" borderId="0" applyFont="true" applyBorder="false" applyAlignment="false" applyProtection="false"/>
    <xf numFmtId="164" fontId="12" fillId="0" borderId="0" applyFont="true" applyBorder="false" applyAlignment="false" applyProtection="false"/>
    <xf numFmtId="164" fontId="13" fillId="0" borderId="0" applyFont="true" applyBorder="false" applyAlignment="false" applyProtection="false"/>
    <xf numFmtId="164" fontId="14" fillId="0" borderId="0" applyFont="true" applyBorder="false" applyAlignment="false" applyProtection="false"/>
    <xf numFmtId="164" fontId="0" fillId="3" borderId="0" applyFont="true" applyBorder="false" applyAlignment="false" applyProtection="false"/>
    <xf numFmtId="164" fontId="0" fillId="4" borderId="0" applyFont="true" applyBorder="false" applyAlignment="false" applyProtection="false"/>
    <xf numFmtId="164" fontId="15" fillId="0" borderId="0" applyFont="true" applyBorder="false" applyAlignment="false" applyProtection="false"/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64" fontId="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3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7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64" fontId="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5" borderId="0" applyFont="true" applyBorder="false" applyAlignment="false" applyProtection="false"/>
    <xf numFmtId="164" fontId="0" fillId="6" borderId="0" applyFont="true" applyBorder="false" applyAlignment="false" applyProtection="false"/>
    <xf numFmtId="194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6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64" fontId="18" fillId="0" borderId="0" applyFont="true" applyBorder="false" applyAlignment="false" applyProtection="false"/>
    <xf numFmtId="164" fontId="19" fillId="7" borderId="0" applyFont="true" applyBorder="false" applyAlignment="false" applyProtection="false"/>
    <xf numFmtId="164" fontId="0" fillId="0" borderId="1" applyFont="true" applyBorder="true" applyAlignment="false" applyProtection="true">
      <protection locked="true" hidden="false"/>
    </xf>
    <xf numFmtId="199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164" fontId="20" fillId="0" borderId="0" applyFont="true" applyBorder="false" applyAlignment="true" applyProtection="false">
      <alignment horizontal="general" vertical="top" textRotation="0" wrapText="true" indent="0" shrinkToFit="false"/>
    </xf>
    <xf numFmtId="171" fontId="21" fillId="3" borderId="0" applyFont="true" applyBorder="true" applyAlignment="false" applyProtection="true">
      <protection locked="true" hidden="false"/>
    </xf>
    <xf numFmtId="164" fontId="0" fillId="0" borderId="2" applyFont="true" applyBorder="true" applyAlignment="false" applyProtection="true">
      <protection locked="true" hidden="false"/>
    </xf>
    <xf numFmtId="164" fontId="22" fillId="0" borderId="0" applyFont="true" applyBorder="false" applyAlignment="false" applyProtection="false"/>
    <xf numFmtId="164" fontId="23" fillId="5" borderId="0" applyFont="true" applyBorder="false" applyAlignment="false" applyProtection="false"/>
    <xf numFmtId="164" fontId="0" fillId="0" borderId="0" applyFont="true" applyBorder="false" applyAlignment="true" applyProtection="false">
      <alignment horizontal="general" vertical="top" textRotation="0" wrapText="true" indent="0" shrinkToFit="false"/>
    </xf>
    <xf numFmtId="201" fontId="0" fillId="0" borderId="0" applyFont="true" applyBorder="false" applyAlignment="false" applyProtection="false"/>
    <xf numFmtId="170" fontId="0" fillId="0" borderId="0" applyFont="true" applyBorder="false" applyAlignment="true" applyProtection="false">
      <alignment horizontal="right" vertical="top" textRotation="0" wrapText="false" indent="0" shrinkToFit="false"/>
    </xf>
    <xf numFmtId="164" fontId="0" fillId="8" borderId="0" applyFont="true" applyBorder="false" applyAlignment="false" applyProtection="false"/>
    <xf numFmtId="202" fontId="0" fillId="0" borderId="0" applyFont="true" applyBorder="false" applyAlignment="false" applyProtection="false"/>
    <xf numFmtId="171" fontId="0" fillId="0" borderId="0" applyFont="true" applyBorder="false" applyAlignment="false" applyProtection="false"/>
  </cellStyleXfs>
  <cellXfs count="58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9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03" fontId="0" fillId="9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4" fontId="24" fillId="10" borderId="3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11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1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11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3" fontId="0" fillId="11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11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1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3" fontId="0" fillId="11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5" fontId="0" fillId="10" borderId="1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5" fontId="0" fillId="10" borderId="12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5" fontId="25" fillId="10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5" fontId="25" fillId="1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12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11" borderId="1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1" borderId="1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3" fontId="0" fillId="11" borderId="1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05" fontId="0" fillId="8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0" fillId="8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0" fillId="8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05" fontId="0" fillId="3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4" fontId="26" fillId="3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0" fillId="3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0" fillId="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3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8" fillId="10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1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5" fontId="24" fillId="1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5" fontId="24" fillId="10" borderId="19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6" fontId="24" fillId="10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6" fontId="24" fillId="1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6" fontId="24" fillId="10" borderId="19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5" fontId="24" fillId="8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1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1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16" fillId="10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7" fontId="16" fillId="1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7" fontId="16" fillId="10" borderId="19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6" fontId="24" fillId="10" borderId="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24" fillId="10" borderId="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24" fillId="10" borderId="1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5" fontId="0" fillId="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05" fontId="0" fillId="8" borderId="2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5" fontId="0" fillId="8" borderId="2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5" fontId="0" fillId="8" borderId="2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1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16" fillId="10" borderId="1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7" fontId="16" fillId="1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7" fontId="16" fillId="10" borderId="2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6" fontId="24" fillId="10" borderId="1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24" fillId="10" borderId="1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24" fillId="10" borderId="2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10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6" fontId="0" fillId="10" borderId="24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6" fontId="0" fillId="10" borderId="25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6" fontId="0" fillId="10" borderId="26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6" fontId="0" fillId="10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0" fillId="10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6" fontId="0" fillId="10" borderId="2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1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1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6" fontId="24" fillId="10" borderId="24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6" fontId="24" fillId="10" borderId="25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6" fontId="24" fillId="10" borderId="26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6" fontId="24" fillId="10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24" fillId="10" borderId="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6" fontId="24" fillId="10" borderId="2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5" fontId="0" fillId="3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6" fontId="16" fillId="10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6" fontId="16" fillId="1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6" fontId="16" fillId="10" borderId="19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6" fontId="16" fillId="10" borderId="1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6" fontId="16" fillId="1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6" fontId="16" fillId="10" borderId="2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6" fontId="16" fillId="10" borderId="24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6" fontId="16" fillId="10" borderId="25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6" fontId="16" fillId="10" borderId="26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9" fillId="7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7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5" fontId="30" fillId="7" borderId="5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5" fontId="30" fillId="7" borderId="6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0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6" fontId="30" fillId="12" borderId="4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6" fontId="30" fillId="12" borderId="3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6" fontId="30" fillId="12" borderId="6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0" fillId="7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7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6" fontId="30" fillId="7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6" fontId="30" fillId="7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6" fontId="30" fillId="7" borderId="3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1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6" fontId="30" fillId="12" borderId="3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30" fillId="12" borderId="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30" fillId="12" borderId="3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1" fillId="7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6" fontId="30" fillId="7" borderId="1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6" fontId="30" fillId="7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6" fontId="30" fillId="7" borderId="1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6" fontId="30" fillId="12" borderId="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30" fillId="12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30" fillId="12" borderId="1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1" fillId="7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6" fontId="31" fillId="7" borderId="24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6" fontId="31" fillId="7" borderId="25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6" fontId="31" fillId="7" borderId="3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6" fontId="31" fillId="12" borderId="3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31" fillId="12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6" fontId="31" fillId="12" borderId="3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7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7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6" fontId="30" fillId="7" borderId="24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6" fontId="30" fillId="7" borderId="25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6" fontId="30" fillId="7" borderId="3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6" fontId="30" fillId="12" borderId="3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30" fillId="12" borderId="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6" fontId="30" fillId="12" borderId="3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3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3" fontId="20" fillId="7" borderId="8" xfId="506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93" fontId="20" fillId="7" borderId="9" xfId="506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93" fontId="20" fillId="7" borderId="8" xfId="506" applyFont="true" applyBorder="true" applyAlignment="false" applyProtection="false">
      <alignment horizontal="general" vertical="top" textRotation="0" wrapText="false" indent="0" shrinkToFit="false"/>
      <protection locked="true" hidden="false"/>
    </xf>
    <xf numFmtId="193" fontId="17" fillId="10" borderId="9" xfId="506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93" fontId="20" fillId="7" borderId="11" xfId="506" applyFont="true" applyBorder="true" applyAlignment="false" applyProtection="false">
      <alignment horizontal="general" vertical="top" textRotation="0" wrapText="false" indent="0" shrinkToFit="false"/>
      <protection locked="true" hidden="false"/>
    </xf>
    <xf numFmtId="193" fontId="20" fillId="10" borderId="12" xfId="506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93" fontId="17" fillId="10" borderId="12" xfId="506" applyFont="false" applyBorder="true" applyAlignment="true" applyProtection="false">
      <alignment horizontal="center" vertical="top" textRotation="0" wrapText="false" indent="0" shrinkToFit="false"/>
      <protection locked="true" hidden="false"/>
    </xf>
    <xf numFmtId="193" fontId="20" fillId="7" borderId="28" xfId="506" applyFont="true" applyBorder="true" applyAlignment="false" applyProtection="false">
      <alignment horizontal="general" vertical="top" textRotation="0" wrapText="false" indent="0" shrinkToFit="false"/>
      <protection locked="true" hidden="false"/>
    </xf>
    <xf numFmtId="193" fontId="20" fillId="10" borderId="35" xfId="506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93" fontId="17" fillId="10" borderId="35" xfId="506" applyFont="false" applyBorder="true" applyAlignment="true" applyProtection="false">
      <alignment horizontal="center" vertical="top" textRotation="0" wrapText="false" indent="0" shrinkToFit="false"/>
      <protection locked="true" hidden="false"/>
    </xf>
    <xf numFmtId="206" fontId="27" fillId="3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7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7" borderId="3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5" fontId="24" fillId="7" borderId="3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5" fontId="24" fillId="7" borderId="3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24" fillId="12" borderId="4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6" fontId="24" fillId="12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6" fontId="24" fillId="12" borderId="6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5" fontId="24" fillId="3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1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5" fontId="0" fillId="1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5" fontId="0" fillId="10" borderId="1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0" fillId="10" borderId="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0" fillId="1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6" fontId="0" fillId="10" borderId="1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7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5" fontId="0" fillId="7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5" fontId="0" fillId="7" borderId="1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0" fillId="12" borderId="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0" fillId="12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6" fontId="0" fillId="12" borderId="1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0" fillId="1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0" fillId="10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6" fontId="0" fillId="7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0" fillId="7" borderId="1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0" fillId="12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6" fontId="24" fillId="10" borderId="2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24" fillId="10" borderId="2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24" fillId="10" borderId="3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24" fillId="10" borderId="4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24" fillId="10" borderId="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24" fillId="10" borderId="4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5" fontId="0" fillId="3" borderId="2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5" fontId="0" fillId="3" borderId="2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5" fontId="0" fillId="3" borderId="2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0" fillId="12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7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6" fontId="24" fillId="7" borderId="2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24" fillId="7" borderId="2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24" fillId="7" borderId="3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24" fillId="12" borderId="4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24" fillId="12" borderId="2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24" fillId="12" borderId="4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1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7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6" fontId="24" fillId="12" borderId="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0" fillId="10" borderId="2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24" fillId="10" borderId="4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24" fillId="10" borderId="4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0" fillId="10" borderId="2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0" fillId="10" borderId="3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10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10" borderId="3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6" fontId="24" fillId="10" borderId="3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24" fillId="10" borderId="3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10" borderId="4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0" borderId="2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6" fontId="0" fillId="7" borderId="4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0" fillId="12" borderId="4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0" fillId="12" borderId="4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6" fontId="0" fillId="12" borderId="4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6" fontId="24" fillId="10" borderId="4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24" fillId="10" borderId="4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24" fillId="10" borderId="3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24" fillId="10" borderId="3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6" fontId="24" fillId="10" borderId="3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7" fillId="10" borderId="49" xfId="57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2" fillId="10" borderId="4" xfId="572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2" fillId="10" borderId="5" xfId="57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10" borderId="5" xfId="57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10" borderId="6" xfId="57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2" fillId="10" borderId="7" xfId="572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2" fillId="10" borderId="0" xfId="57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10" borderId="0" xfId="57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10" borderId="10" xfId="57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10" borderId="16" xfId="57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0" borderId="17" xfId="572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5" fontId="0" fillId="10" borderId="1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0" fillId="10" borderId="1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0" fillId="10" borderId="17" xfId="572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6" fontId="0" fillId="10" borderId="1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3" fontId="20" fillId="10" borderId="11" xfId="506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93" fontId="20" fillId="10" borderId="28" xfId="506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206" fontId="24" fillId="3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205" fontId="24" fillId="3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6" fontId="0" fillId="3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206" fontId="0" fillId="3" borderId="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5" fontId="0" fillId="3" borderId="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5" fontId="0" fillId="3" borderId="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0" fillId="3" borderId="1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5" fontId="0" fillId="3" borderId="1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24" fillId="3" borderId="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0" fillId="1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06" fontId="0" fillId="10" borderId="0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206" fontId="24" fillId="10" borderId="2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5" fontId="0" fillId="3" borderId="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24" fillId="12" borderId="2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24" fillId="12" borderId="3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0" fillId="7" borderId="2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0" fillId="7" borderId="2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0" fillId="7" borderId="3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24" fillId="10" borderId="1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0" fillId="7" borderId="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24" fillId="10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7" fillId="1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1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10" borderId="0" xfId="57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1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1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1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1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10" borderId="0" xfId="57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6" fontId="0" fillId="1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10" borderId="1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0" borderId="1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0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07" fontId="0" fillId="1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1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7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9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7" fontId="24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12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207" fontId="0" fillId="12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1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1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8" fontId="0" fillId="1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07" fontId="0" fillId="1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09" fontId="0" fillId="1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13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207" fontId="0" fillId="13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1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07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207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1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5" fontId="3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5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5" fontId="3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5" fontId="2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5" fontId="3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5" fontId="0" fillId="14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5" fontId="0" fillId="1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05" fontId="24" fillId="14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5" fontId="24" fillId="1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4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5" fontId="34" fillId="3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1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5" fontId="0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5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5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5" fontId="0" fillId="0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0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05" fontId="0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0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0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5" fontId="0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0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0" borderId="2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0" borderId="2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0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7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05" fontId="0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5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5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36" fillId="0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36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36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7" fillId="14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1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11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11" fontId="0" fillId="0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11" fontId="0" fillId="0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11" fontId="0" fillId="0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11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11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4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4" borderId="2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7" fillId="14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9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4" fontId="39" fillId="1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9" fillId="1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588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0" xfId="588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14" fontId="0" fillId="15" borderId="0" xfId="588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15" borderId="0" xfId="588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15" fontId="0" fillId="14" borderId="0" xfId="588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16" fontId="0" fillId="15" borderId="0" xfId="248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7" fontId="0" fillId="14" borderId="0" xfId="588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18" fontId="0" fillId="14" borderId="0" xfId="44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0" fillId="15" borderId="0" xfId="44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0" fillId="14" borderId="0" xfId="44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7" fontId="0" fillId="0" borderId="0" xfId="588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18" fontId="0" fillId="0" borderId="0" xfId="588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5" fontId="24" fillId="0" borderId="4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4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5" fillId="7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7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0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5" fillId="7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7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0" borderId="1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0" borderId="1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0" borderId="1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24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24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24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19" fontId="4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1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2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4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20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2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1" fillId="7" borderId="3" xfId="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48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8" fillId="8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8" fillId="12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8" fillId="7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8" fillId="7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5" fillId="7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8" fillId="3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8" fillId="8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8" fillId="12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8" fillId="7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5" fillId="7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4" fontId="0" fillId="1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1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2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21" fontId="0" fillId="7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04" fontId="0" fillId="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22" fontId="49" fillId="3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2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0" fillId="3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50" fillId="3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7" fontId="0" fillId="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11" fontId="0" fillId="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7" fontId="0" fillId="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22" fontId="0" fillId="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51" fillId="7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7" fontId="0" fillId="7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42" fillId="8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8" fontId="0" fillId="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08" fontId="0" fillId="1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0" fillId="7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04" fontId="0" fillId="16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6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4" fontId="0" fillId="16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6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4" fontId="0" fillId="16" borderId="1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6" borderId="1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1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3" fontId="17" fillId="0" borderId="0" xfId="567" applyFont="false" applyBorder="false" applyAlignment="false" applyProtection="false">
      <alignment horizontal="general" vertical="top" textRotation="0" wrapText="false" indent="0" shrinkToFit="false"/>
      <protection locked="true" hidden="false"/>
    </xf>
    <xf numFmtId="193" fontId="17" fillId="0" borderId="0" xfId="567" applyFont="true" applyBorder="false" applyAlignment="true" applyProtection="false">
      <alignment horizontal="center" vertical="top" textRotation="0" wrapText="false" indent="0" shrinkToFit="false"/>
      <protection locked="true" hidden="false"/>
    </xf>
    <xf numFmtId="193" fontId="17" fillId="0" borderId="0" xfId="567" applyFont="true" applyBorder="false" applyAlignment="false" applyProtection="false">
      <alignment horizontal="general" vertical="top" textRotation="0" wrapText="false" indent="0" shrinkToFit="false"/>
      <protection locked="true" hidden="false"/>
    </xf>
    <xf numFmtId="193" fontId="20" fillId="0" borderId="36" xfId="567" applyFont="true" applyBorder="true" applyAlignment="false" applyProtection="false">
      <alignment horizontal="general" vertical="top" textRotation="0" wrapText="false" indent="0" shrinkToFit="false"/>
      <protection locked="true" hidden="false"/>
    </xf>
    <xf numFmtId="193" fontId="20" fillId="0" borderId="37" xfId="567" applyFont="true" applyBorder="true" applyAlignment="false" applyProtection="false">
      <alignment horizontal="general" vertical="top" textRotation="0" wrapText="false" indent="0" shrinkToFit="false"/>
      <protection locked="true" hidden="false"/>
    </xf>
    <xf numFmtId="193" fontId="20" fillId="0" borderId="38" xfId="567" applyFont="true" applyBorder="true" applyAlignment="false" applyProtection="false">
      <alignment horizontal="general" vertical="top" textRotation="0" wrapText="false" indent="0" shrinkToFit="false"/>
      <protection locked="true" hidden="false"/>
    </xf>
    <xf numFmtId="193" fontId="43" fillId="0" borderId="0" xfId="567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208" fontId="48" fillId="0" borderId="0" xfId="567" applyFont="true" applyBorder="true" applyAlignment="false" applyProtection="false">
      <alignment horizontal="general" vertical="top" textRotation="0" wrapText="false" indent="0" shrinkToFit="false"/>
      <protection locked="true" hidden="false"/>
    </xf>
    <xf numFmtId="164" fontId="48" fillId="0" borderId="0" xfId="567" applyFont="true" applyBorder="true" applyAlignment="false" applyProtection="false">
      <alignment horizontal="general" vertical="top" textRotation="0" wrapText="false" indent="0" shrinkToFit="false"/>
      <protection locked="true" hidden="false"/>
    </xf>
    <xf numFmtId="223" fontId="48" fillId="0" borderId="0" xfId="712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24" fontId="48" fillId="0" borderId="0" xfId="567" applyFont="true" applyBorder="true" applyAlignment="false" applyProtection="false">
      <alignment horizontal="general" vertical="top" textRotation="0" wrapText="false" indent="0" shrinkToFit="false"/>
      <protection locked="true" hidden="false"/>
    </xf>
    <xf numFmtId="216" fontId="48" fillId="0" borderId="0" xfId="19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48" fillId="0" borderId="0" xfId="19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3" fontId="45" fillId="0" borderId="0" xfId="567" applyFont="true" applyBorder="true" applyAlignment="false" applyProtection="false">
      <alignment horizontal="general" vertical="top" textRotation="0" wrapText="false" indent="0" shrinkToFit="false"/>
      <protection locked="true" hidden="false"/>
    </xf>
    <xf numFmtId="225" fontId="45" fillId="0" borderId="0" xfId="567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17" fillId="0" borderId="0" xfId="567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93" fontId="48" fillId="3" borderId="5" xfId="567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48" fillId="3" borderId="6" xfId="567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45" fillId="0" borderId="0" xfId="567" applyFont="true" applyBorder="false" applyAlignment="false" applyProtection="false">
      <alignment horizontal="general" vertical="top" textRotation="0" wrapText="false" indent="0" shrinkToFit="false"/>
      <protection locked="true" hidden="false"/>
    </xf>
    <xf numFmtId="193" fontId="45" fillId="3" borderId="4" xfId="567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45" fillId="3" borderId="5" xfId="567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45" fillId="3" borderId="6" xfId="567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48" fillId="3" borderId="17" xfId="567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48" fillId="3" borderId="0" xfId="567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48" fillId="3" borderId="10" xfId="567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45" fillId="3" borderId="7" xfId="567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45" fillId="3" borderId="17" xfId="567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45" fillId="3" borderId="18" xfId="567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17" fillId="0" borderId="4" xfId="567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8" fontId="49" fillId="4" borderId="5" xfId="567" applyFont="true" applyBorder="true" applyAlignment="false" applyProtection="false">
      <alignment horizontal="general" vertical="top" textRotation="0" wrapText="false" indent="0" shrinkToFit="false"/>
      <protection locked="true" hidden="false"/>
    </xf>
    <xf numFmtId="193" fontId="49" fillId="4" borderId="5" xfId="567" applyFont="true" applyBorder="true" applyAlignment="false" applyProtection="false">
      <alignment horizontal="general" vertical="top" textRotation="0" wrapText="false" indent="0" shrinkToFit="false"/>
      <protection locked="true" hidden="false"/>
    </xf>
    <xf numFmtId="222" fontId="49" fillId="4" borderId="5" xfId="712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24" fontId="49" fillId="4" borderId="5" xfId="567" applyFont="true" applyBorder="true" applyAlignment="false" applyProtection="false">
      <alignment horizontal="general" vertical="top" textRotation="0" wrapText="false" indent="0" shrinkToFit="false"/>
      <protection locked="true" hidden="false"/>
    </xf>
    <xf numFmtId="216" fontId="49" fillId="4" borderId="5" xfId="19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26" fontId="49" fillId="4" borderId="5" xfId="19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27" fontId="49" fillId="4" borderId="5" xfId="19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6" fontId="49" fillId="4" borderId="6" xfId="19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9" fontId="49" fillId="7" borderId="6" xfId="19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9" fontId="49" fillId="4" borderId="4" xfId="19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9" fontId="49" fillId="4" borderId="5" xfId="19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9" fontId="49" fillId="4" borderId="6" xfId="19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8" fontId="17" fillId="0" borderId="0" xfId="567" applyFont="false" applyBorder="true" applyAlignment="false" applyProtection="false">
      <alignment horizontal="general" vertical="top" textRotation="0" wrapText="false" indent="0" shrinkToFit="false"/>
      <protection locked="true" hidden="false"/>
    </xf>
    <xf numFmtId="225" fontId="17" fillId="7" borderId="49" xfId="567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225" fontId="17" fillId="0" borderId="5" xfId="567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225" fontId="17" fillId="0" borderId="6" xfId="567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17" fillId="0" borderId="0" xfId="567" applyFont="false" applyBorder="true" applyAlignment="false" applyProtection="false">
      <alignment horizontal="general" vertical="top" textRotation="0" wrapText="false" indent="0" shrinkToFit="false"/>
      <protection locked="true" hidden="false"/>
    </xf>
    <xf numFmtId="193" fontId="17" fillId="0" borderId="7" xfId="567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8" fontId="49" fillId="4" borderId="0" xfId="567" applyFont="true" applyBorder="true" applyAlignment="false" applyProtection="false">
      <alignment horizontal="general" vertical="top" textRotation="0" wrapText="false" indent="0" shrinkToFit="false"/>
      <protection locked="true" hidden="false"/>
    </xf>
    <xf numFmtId="193" fontId="49" fillId="4" borderId="0" xfId="567" applyFont="true" applyBorder="true" applyAlignment="false" applyProtection="false">
      <alignment horizontal="general" vertical="top" textRotation="0" wrapText="false" indent="0" shrinkToFit="false"/>
      <protection locked="true" hidden="false"/>
    </xf>
    <xf numFmtId="222" fontId="49" fillId="4" borderId="0" xfId="712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24" fontId="49" fillId="4" borderId="0" xfId="567" applyFont="true" applyBorder="true" applyAlignment="false" applyProtection="false">
      <alignment horizontal="general" vertical="top" textRotation="0" wrapText="false" indent="0" shrinkToFit="false"/>
      <protection locked="true" hidden="false"/>
    </xf>
    <xf numFmtId="216" fontId="49" fillId="4" borderId="0" xfId="19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26" fontId="49" fillId="4" borderId="0" xfId="19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27" fontId="49" fillId="4" borderId="0" xfId="19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6" fontId="49" fillId="4" borderId="10" xfId="19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9" fontId="49" fillId="7" borderId="10" xfId="19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9" fontId="49" fillId="4" borderId="7" xfId="19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9" fontId="49" fillId="4" borderId="0" xfId="19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9" fontId="49" fillId="4" borderId="10" xfId="19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25" fontId="17" fillId="7" borderId="54" xfId="567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225" fontId="17" fillId="0" borderId="0" xfId="567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225" fontId="17" fillId="0" borderId="10" xfId="567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17" fillId="0" borderId="16" xfId="567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208" fontId="49" fillId="4" borderId="17" xfId="567" applyFont="true" applyBorder="true" applyAlignment="false" applyProtection="false">
      <alignment horizontal="general" vertical="top" textRotation="0" wrapText="false" indent="0" shrinkToFit="false"/>
      <protection locked="true" hidden="false"/>
    </xf>
    <xf numFmtId="193" fontId="49" fillId="4" borderId="17" xfId="567" applyFont="true" applyBorder="true" applyAlignment="false" applyProtection="false">
      <alignment horizontal="general" vertical="top" textRotation="0" wrapText="false" indent="0" shrinkToFit="false"/>
      <protection locked="true" hidden="false"/>
    </xf>
    <xf numFmtId="222" fontId="49" fillId="4" borderId="17" xfId="712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24" fontId="49" fillId="4" borderId="17" xfId="567" applyFont="true" applyBorder="true" applyAlignment="false" applyProtection="false">
      <alignment horizontal="general" vertical="top" textRotation="0" wrapText="false" indent="0" shrinkToFit="false"/>
      <protection locked="true" hidden="false"/>
    </xf>
    <xf numFmtId="216" fontId="49" fillId="4" borderId="17" xfId="19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26" fontId="49" fillId="4" borderId="17" xfId="19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27" fontId="49" fillId="4" borderId="17" xfId="19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6" fontId="49" fillId="4" borderId="18" xfId="19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9" fontId="49" fillId="7" borderId="18" xfId="19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9" fontId="49" fillId="4" borderId="16" xfId="19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9" fontId="49" fillId="4" borderId="17" xfId="19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9" fontId="49" fillId="4" borderId="18" xfId="19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25" fontId="17" fillId="7" borderId="55" xfId="567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225" fontId="17" fillId="0" borderId="17" xfId="567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225" fontId="17" fillId="0" borderId="18" xfId="567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219" fontId="17" fillId="0" borderId="0" xfId="567" applyFont="false" applyBorder="false" applyAlignment="false" applyProtection="false">
      <alignment horizontal="general" vertical="top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0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20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20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20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20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5" fontId="0" fillId="1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1" fillId="7" borderId="15" xfId="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48" fillId="8" borderId="4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8" fillId="7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8" fillId="7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8" fillId="8" borderId="5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8" fillId="7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8" fillId="7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4" fontId="0" fillId="16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16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208" fontId="0" fillId="16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228" fontId="0" fillId="1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50" fillId="7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1" fontId="0" fillId="7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28" fontId="0" fillId="12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12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" fillId="0" borderId="0" xfId="59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5" fillId="0" borderId="0" xfId="59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8" fontId="1" fillId="0" borderId="0" xfId="59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29" fontId="45" fillId="7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29" fontId="1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5" fontId="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29" fontId="1" fillId="0" borderId="0" xfId="59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" fillId="0" borderId="0" xfId="59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5" fontId="45" fillId="14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1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08" fontId="0" fillId="1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6" borderId="4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6" fontId="0" fillId="0" borderId="0" xfId="15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203" fontId="0" fillId="14" borderId="4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203" fontId="0" fillId="14" borderId="5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3" fontId="21" fillId="0" borderId="0" xfId="568" applyFont="true" applyBorder="true" applyAlignment="false" applyProtection="false">
      <alignment horizontal="general" vertical="top" textRotation="0" wrapText="false" indent="0" shrinkToFit="false"/>
      <protection locked="true" hidden="false"/>
    </xf>
    <xf numFmtId="193" fontId="17" fillId="0" borderId="56" xfId="568" applyFont="true" applyBorder="true" applyAlignment="true" applyProtection="false">
      <alignment horizontal="left" vertical="top" textRotation="0" wrapText="false" indent="0" shrinkToFit="false"/>
      <protection locked="true" hidden="false"/>
    </xf>
    <xf numFmtId="207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7" fontId="0" fillId="1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7" fontId="0" fillId="14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1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7" fontId="0" fillId="1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09" fontId="0" fillId="1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8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09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71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1dp" xfId="20"/>
    <cellStyle name="2dp" xfId="21"/>
    <cellStyle name="3dp" xfId="22"/>
    <cellStyle name="4dp" xfId="23"/>
    <cellStyle name="8dp" xfId="24"/>
    <cellStyle name="a/c" xfId="25"/>
    <cellStyle name="Changed" xfId="26"/>
    <cellStyle name="Check" xfId="27"/>
    <cellStyle name="Colourless" xfId="28"/>
    <cellStyle name="Comma [0]_About Dlg" xfId="29"/>
    <cellStyle name="Comma [0]_Barrier Swaptions" xfId="30"/>
    <cellStyle name="Comma [0]_Bermudan Swaptions" xfId="31"/>
    <cellStyle name="Comma [0]_bucket" xfId="32"/>
    <cellStyle name="Comma [0]_bucket_IntRates" xfId="33"/>
    <cellStyle name="Comma [0]_CNVPORT" xfId="34"/>
    <cellStyle name="Comma [0]_CNVPORT2" xfId="35"/>
    <cellStyle name="Comma [0]_Convertible Price" xfId="36"/>
    <cellStyle name="Comma [0]_Default Swap" xfId="37"/>
    <cellStyle name="Comma [0]_DPR1214" xfId="38"/>
    <cellStyle name="Comma [0]_Equity Resets" xfId="39"/>
    <cellStyle name="Comma [0]_European Swaptions" xfId="40"/>
    <cellStyle name="Comma [0]_fixedinc.xls Chart 1" xfId="41"/>
    <cellStyle name="Comma [0]_fixedinc.xls Chart 1_IntRates" xfId="42"/>
    <cellStyle name="Comma [0]_Floating rate notes" xfId="43"/>
    <cellStyle name="Comma [0]_GBP" xfId="44"/>
    <cellStyle name="Comma [0]_GBP_CALIBRN" xfId="45"/>
    <cellStyle name="Comma [0]_GBP_CALIBRN_bucket" xfId="46"/>
    <cellStyle name="Comma [0]_GBP_CALIBRN_bucket_IntRates" xfId="47"/>
    <cellStyle name="Comma [0]_GBP_CALIBRN_fixedinc.xls Chart 1" xfId="48"/>
    <cellStyle name="Comma [0]_GBP_CALIBRN_fixedinc.xls Chart 1_IntRates" xfId="49"/>
    <cellStyle name="Comma [0]_GBP_CALIBRN_Twist &amp; Bucket (2)" xfId="50"/>
    <cellStyle name="Comma [0]_GBP_Caps &amp; Swaps &amp; Swaptions" xfId="51"/>
    <cellStyle name="Comma [0]_GBP_Caps &amp; Swaps &amp; Swaptions_IntRates" xfId="52"/>
    <cellStyle name="Comma [0]_GBP_Equity Resets" xfId="53"/>
    <cellStyle name="Comma [0]_GBP_FIXEDINC" xfId="54"/>
    <cellStyle name="Comma [0]_GBP_FIXEDINC_IntRates" xfId="55"/>
    <cellStyle name="Comma [0]_GBP_Grid" xfId="56"/>
    <cellStyle name="Comma [0]_GBP_IntRates" xfId="57"/>
    <cellStyle name="Comma [0]_GBP_IREX" xfId="58"/>
    <cellStyle name="Comma [0]_GBP_IREX_bucket" xfId="59"/>
    <cellStyle name="Comma [0]_GBP_IREX_bucket_IntRates" xfId="60"/>
    <cellStyle name="Comma [0]_GBP_IREX_fixedinc.xls Chart 1" xfId="61"/>
    <cellStyle name="Comma [0]_GBP_IREX_fixedinc.xls Chart 1_IntRates" xfId="62"/>
    <cellStyle name="Comma [0]_GBP_IREX_Twist &amp; Bucket (2)" xfId="63"/>
    <cellStyle name="Comma [0]_GBP_Yield Curve" xfId="64"/>
    <cellStyle name="Comma [0]_GBP_Yield Curve_bucket" xfId="65"/>
    <cellStyle name="Comma [0]_GBP_Yield Curve_bucket_IntRates" xfId="66"/>
    <cellStyle name="Comma [0]_GBP_Yield Curve_fixedinc.xls Chart 1" xfId="67"/>
    <cellStyle name="Comma [0]_GBP_Yield Curve_fixedinc.xls Chart 1_IntRates" xfId="68"/>
    <cellStyle name="Comma [0]_GBP_Yield Curve_Twist &amp; Bucket (2)" xfId="69"/>
    <cellStyle name="Comma [0]_GBP_Zero Coupon Yield Curves" xfId="70"/>
    <cellStyle name="Comma [0]_Graphs" xfId="71"/>
    <cellStyle name="Comma [0]_Greeks" xfId="72"/>
    <cellStyle name="Comma [0]_Grid" xfId="73"/>
    <cellStyle name="Comma [0]_Horizon Reports" xfId="74"/>
    <cellStyle name="Comma [0]_IREX" xfId="75"/>
    <cellStyle name="Comma [0]_Other" xfId="76"/>
    <cellStyle name="Comma [0]_Other_bucket" xfId="77"/>
    <cellStyle name="Comma [0]_Other_bucket_IntRates" xfId="78"/>
    <cellStyle name="Comma [0]_Other_fixedinc.xls Chart 1" xfId="79"/>
    <cellStyle name="Comma [0]_Other_fixedinc.xls Chart 1_IntRates" xfId="80"/>
    <cellStyle name="Comma [0]_Other_Twist &amp; Bucket (2)" xfId="81"/>
    <cellStyle name="Comma [0]_Sensitivity (2)" xfId="82"/>
    <cellStyle name="Comma [0]_Sheet1" xfId="83"/>
    <cellStyle name="Comma [0]_Spread" xfId="84"/>
    <cellStyle name="Comma [0]_Twist &amp; Bucket (2)" xfId="85"/>
    <cellStyle name="Comma [0]_Yield Curve" xfId="86"/>
    <cellStyle name="Comma [0]_Zero Coupon Yield Curves" xfId="87"/>
    <cellStyle name="Comma [0]_~0026061" xfId="88"/>
    <cellStyle name="Comma_About Dlg" xfId="89"/>
    <cellStyle name="Comma_Barrier Swaptions" xfId="90"/>
    <cellStyle name="Comma_BenefluxDPRnew0824" xfId="91"/>
    <cellStyle name="Comma_Bermudan Swaptions" xfId="92"/>
    <cellStyle name="Comma_Book1" xfId="93"/>
    <cellStyle name="Comma_bucket" xfId="94"/>
    <cellStyle name="Comma_bucket_IntRates" xfId="95"/>
    <cellStyle name="Comma_CCYMTMSummary" xfId="96"/>
    <cellStyle name="Comma_CNVPORT" xfId="97"/>
    <cellStyle name="Comma_CNVPORT2" xfId="98"/>
    <cellStyle name="Comma_Convertible Price" xfId="99"/>
    <cellStyle name="Comma_Credit_DPR_2000_04_11" xfId="100"/>
    <cellStyle name="Comma_Credit_DPR_2000_04_13" xfId="101"/>
    <cellStyle name="Comma_Credit_DPR_2000_04_14" xfId="102"/>
    <cellStyle name="Comma_Credit_DPR_2000_04_18" xfId="103"/>
    <cellStyle name="Comma_Credit_DPR_2000_04_19" xfId="104"/>
    <cellStyle name="Comma_Credit_DPR_2000_04_20" xfId="105"/>
    <cellStyle name="Comma_Credit_DPR_2000_04_25" xfId="106"/>
    <cellStyle name="Comma_Credit_DPR_2000_04_26" xfId="107"/>
    <cellStyle name="Comma_Credit_DPR_2000_04_27" xfId="108"/>
    <cellStyle name="Comma_Credit_DPR_2000_04_28" xfId="109"/>
    <cellStyle name="Comma_Credit_DPR_2000_05_02" xfId="110"/>
    <cellStyle name="Comma_Credit_DPR_2000_05_03" xfId="111"/>
    <cellStyle name="Comma_Credit_DPR_2000_05_04" xfId="112"/>
    <cellStyle name="Comma_Credit_DPR_2000_05_05" xfId="113"/>
    <cellStyle name="Comma_Credit_DPR_2000_05_08" xfId="114"/>
    <cellStyle name="Comma_Credit_DPR_2000_05_09" xfId="115"/>
    <cellStyle name="Comma_Credit_DPR_2000_05_10" xfId="116"/>
    <cellStyle name="Comma_Credit_DPR_2000_05_12" xfId="117"/>
    <cellStyle name="Comma_Credit_DPR_2000_05_15" xfId="118"/>
    <cellStyle name="Comma_Credit_DPR_2000_05_16" xfId="119"/>
    <cellStyle name="Comma_Credit_DPR_2000_05_17" xfId="120"/>
    <cellStyle name="Comma_Credit_DPR_2000_05_18" xfId="121"/>
    <cellStyle name="Comma_Credit_DPR_2000_05_19" xfId="122"/>
    <cellStyle name="Comma_Credit_DPR_2000_05_22" xfId="123"/>
    <cellStyle name="Comma_Credit_DPR_2000_05_24" xfId="124"/>
    <cellStyle name="Comma_Credit_DPR_2000_05_25" xfId="125"/>
    <cellStyle name="Comma_Credit_DPR_2000_05_26" xfId="126"/>
    <cellStyle name="Comma_Credit_DPR_2000_05_30" xfId="127"/>
    <cellStyle name="Comma_Credit_DPR_2000_05_31" xfId="128"/>
    <cellStyle name="Comma_Credit_DPR_2000_06_02" xfId="129"/>
    <cellStyle name="Comma_Credit_DPR_2000_06_05" xfId="130"/>
    <cellStyle name="Comma_Credit_DPR_2000_06_06" xfId="131"/>
    <cellStyle name="Comma_Credit_DPR_2000_06_07" xfId="132"/>
    <cellStyle name="Comma_Credit_DPR_2000_06_08" xfId="133"/>
    <cellStyle name="Comma_Credit_DPR_2000_06_09" xfId="134"/>
    <cellStyle name="Comma_Credit_DPR_2000_06_13" xfId="135"/>
    <cellStyle name="Comma_Credit_DPR_2000_06_14" xfId="136"/>
    <cellStyle name="Comma_Credit_DPR_2000_06_15" xfId="137"/>
    <cellStyle name="Comma_Credit_DPR_2000_06_16" xfId="138"/>
    <cellStyle name="Comma_Credit_DPR_2000_06_19" xfId="139"/>
    <cellStyle name="Comma_Credit_DPR_2000_06_20" xfId="140"/>
    <cellStyle name="Comma_Credit_DPR_2000_06_21" xfId="141"/>
    <cellStyle name="Comma_Credit_DPR_2000_06_22" xfId="142"/>
    <cellStyle name="Comma_Credit_DPR_2000_06_23" xfId="143"/>
    <cellStyle name="Comma_Credit_DPR_2000_06_26" xfId="144"/>
    <cellStyle name="Comma_Credit_DPR_2000_06_27" xfId="145"/>
    <cellStyle name="Comma_Credit_DPR_2000_06_28" xfId="146"/>
    <cellStyle name="Comma_Credit_DPR_2000_06_29" xfId="147"/>
    <cellStyle name="Comma_Credit_DPR_2000_06_30" xfId="148"/>
    <cellStyle name="Comma_Credit_DPR_2000_07_03" xfId="149"/>
    <cellStyle name="Comma_Credit_DPR_2000_07_04" xfId="150"/>
    <cellStyle name="Comma_Credit_DPR_2000_07_05" xfId="151"/>
    <cellStyle name="Comma_Credit_DPR_2000_07_06A" xfId="152"/>
    <cellStyle name="Comma_Credit_DPR_2000_07_07" xfId="153"/>
    <cellStyle name="Comma_Credit_DPR_2000_07_10" xfId="154"/>
    <cellStyle name="Comma_Credit_DPR_2000_07_11" xfId="155"/>
    <cellStyle name="Comma_Credit_DPR_2000_07_12" xfId="156"/>
    <cellStyle name="Comma_Credit_DPR_2000_07_13" xfId="157"/>
    <cellStyle name="Comma_Credit_DPR_2000_07_14" xfId="158"/>
    <cellStyle name="Comma_Credit_DPR_2000_07_17" xfId="159"/>
    <cellStyle name="Comma_Credit_DPR_2000_07_18" xfId="160"/>
    <cellStyle name="Comma_Credit_DPR_2000_07_19" xfId="161"/>
    <cellStyle name="Comma_Credit_DPR_2000_07_20" xfId="162"/>
    <cellStyle name="Comma_Credit_DPR_2000_07_21" xfId="163"/>
    <cellStyle name="Comma_Credit_DPR_2000_07_22" xfId="164"/>
    <cellStyle name="Comma_Credit_DPR_2000_07_25" xfId="165"/>
    <cellStyle name="Comma_Credit_DPR_2000_07_26" xfId="166"/>
    <cellStyle name="Comma_Credit_DPR_2000_07_28" xfId="167"/>
    <cellStyle name="Comma_Credit_DPR_2000_07_31" xfId="168"/>
    <cellStyle name="Comma_Credit_DPR_2000_08_01" xfId="169"/>
    <cellStyle name="Comma_Credit_DPR_2000_08_02" xfId="170"/>
    <cellStyle name="Comma_Credit_DPR_2000_08_03" xfId="171"/>
    <cellStyle name="Comma_Credit_DPR_2000_08_07" xfId="172"/>
    <cellStyle name="Comma_Credit_DPR_2000_08_08" xfId="173"/>
    <cellStyle name="Comma_Credit_DPR_2000_08_09" xfId="174"/>
    <cellStyle name="Comma_Credit_DPR_2000_08_11" xfId="175"/>
    <cellStyle name="Comma_Credit_DPR_2000_08_12" xfId="176"/>
    <cellStyle name="Comma_Credit_DPR_2000_08_14" xfId="177"/>
    <cellStyle name="Comma_Credit_DPR_2000_08_15" xfId="178"/>
    <cellStyle name="Comma_Credit_DPR_2000_08_16" xfId="179"/>
    <cellStyle name="Comma_Credit_DPR_2000_08_17" xfId="180"/>
    <cellStyle name="Comma_Credit_DPR_2000_08_18" xfId="181"/>
    <cellStyle name="Comma_Credit_DPR_2000_08_21" xfId="182"/>
    <cellStyle name="Comma_Credit_DPR_2000_08_22" xfId="183"/>
    <cellStyle name="Comma_Credit_DPR_2000_08_23" xfId="184"/>
    <cellStyle name="Comma_Credit_DPR_2000_08_24" xfId="185"/>
    <cellStyle name="Comma_Credit_DPR_2000_08_25" xfId="186"/>
    <cellStyle name="Comma_Credit_DPR_2000_08_29" xfId="187"/>
    <cellStyle name="Comma_Credit_DPR_2000_08_30" xfId="188"/>
    <cellStyle name="Comma_Credit_DPR_2000_08_31" xfId="189"/>
    <cellStyle name="Comma_Credit_DPR_2000_09_01" xfId="190"/>
    <cellStyle name="Comma_Credit_DPR_2000_09_04" xfId="191"/>
    <cellStyle name="Comma_Credit_DPR_2000_09_05" xfId="192"/>
    <cellStyle name="Comma_Credit_DPR_2000_09_06" xfId="193"/>
    <cellStyle name="Comma_Credit_DPR_2000_09_07" xfId="194"/>
    <cellStyle name="Comma_Credit_DPR_2000_10_09" xfId="195"/>
    <cellStyle name="Comma_Daily_Credit_Trading_DPR" xfId="196"/>
    <cellStyle name="Comma_Default Swap" xfId="197"/>
    <cellStyle name="Comma_DPR1214" xfId="198"/>
    <cellStyle name="Comma_Equity Resets" xfId="199"/>
    <cellStyle name="Comma_European Swaptions" xfId="200"/>
    <cellStyle name="Comma_fixedinc.xls Chart 1" xfId="201"/>
    <cellStyle name="Comma_fixedinc.xls Chart 1_IntRates" xfId="202"/>
    <cellStyle name="Comma_Floating rate notes" xfId="203"/>
    <cellStyle name="Comma_GBP" xfId="204"/>
    <cellStyle name="Comma_GBP_CALIBRN" xfId="205"/>
    <cellStyle name="Comma_GBP_CALIBRN_bucket" xfId="206"/>
    <cellStyle name="Comma_GBP_CALIBRN_bucket_IntRates" xfId="207"/>
    <cellStyle name="Comma_GBP_CALIBRN_fixedinc.xls Chart 1" xfId="208"/>
    <cellStyle name="Comma_GBP_CALIBRN_fixedinc.xls Chart 1_IntRates" xfId="209"/>
    <cellStyle name="Comma_GBP_CALIBRN_Twist &amp; Bucket (2)" xfId="210"/>
    <cellStyle name="Comma_GBP_Caps &amp; Swaps &amp; Swaptions" xfId="211"/>
    <cellStyle name="Comma_GBP_Caps &amp; Swaps &amp; Swaptions_IntRates" xfId="212"/>
    <cellStyle name="Comma_GBP_Equity Resets" xfId="213"/>
    <cellStyle name="Comma_GBP_FIXEDINC" xfId="214"/>
    <cellStyle name="Comma_GBP_FIXEDINC_IntRates" xfId="215"/>
    <cellStyle name="Comma_GBP_Grid" xfId="216"/>
    <cellStyle name="Comma_GBP_IntRates" xfId="217"/>
    <cellStyle name="Comma_GBP_IREX" xfId="218"/>
    <cellStyle name="Comma_GBP_IREX_bucket" xfId="219"/>
    <cellStyle name="Comma_GBP_IREX_bucket_IntRates" xfId="220"/>
    <cellStyle name="Comma_GBP_IREX_fixedinc.xls Chart 1" xfId="221"/>
    <cellStyle name="Comma_GBP_IREX_fixedinc.xls Chart 1_IntRates" xfId="222"/>
    <cellStyle name="Comma_GBP_IREX_Twist &amp; Bucket (2)" xfId="223"/>
    <cellStyle name="Comma_GBP_Yield Curve" xfId="224"/>
    <cellStyle name="Comma_GBP_Yield Curve_bucket" xfId="225"/>
    <cellStyle name="Comma_GBP_Yield Curve_bucket_IntRates" xfId="226"/>
    <cellStyle name="Comma_GBP_Yield Curve_fixedinc.xls Chart 1" xfId="227"/>
    <cellStyle name="Comma_GBP_Yield Curve_fixedinc.xls Chart 1_IntRates" xfId="228"/>
    <cellStyle name="Comma_GBP_Yield Curve_Twist &amp; Bucket (2)" xfId="229"/>
    <cellStyle name="Comma_GBP_Zero Coupon Yield Curves" xfId="230"/>
    <cellStyle name="Comma_Graphs" xfId="231"/>
    <cellStyle name="Comma_Greeks" xfId="232"/>
    <cellStyle name="Comma_Grid" xfId="233"/>
    <cellStyle name="Comma_Horizon Reports" xfId="234"/>
    <cellStyle name="Comma_IREX" xfId="235"/>
    <cellStyle name="Comma_Other" xfId="236"/>
    <cellStyle name="Comma_Other_bucket" xfId="237"/>
    <cellStyle name="Comma_Other_bucket_IntRates" xfId="238"/>
    <cellStyle name="Comma_Other_fixedinc.xls Chart 1" xfId="239"/>
    <cellStyle name="Comma_Other_fixedinc.xls Chart 1_IntRates" xfId="240"/>
    <cellStyle name="Comma_Other_Twist &amp; Bucket (2)" xfId="241"/>
    <cellStyle name="Comma_Sensitivity (2)" xfId="242"/>
    <cellStyle name="Comma_Sheet1" xfId="243"/>
    <cellStyle name="Comma_Spread" xfId="244"/>
    <cellStyle name="Comma_Twist &amp; Bucket (2)" xfId="245"/>
    <cellStyle name="Comma_Yield Curve" xfId="246"/>
    <cellStyle name="Comma_Zero Coupon Yield Curves" xfId="247"/>
    <cellStyle name="Comma_~0026061" xfId="248"/>
    <cellStyle name="Currency [0]_About Dlg" xfId="249"/>
    <cellStyle name="Currency [0]_Barrier Swaptions" xfId="250"/>
    <cellStyle name="Currency [0]_Barrier Swaptions_bucket" xfId="251"/>
    <cellStyle name="Currency [0]_Barrier Swaptions_bucket_IntRates" xfId="252"/>
    <cellStyle name="Currency [0]_Barrier Swaptions_fixedinc.xls Chart 1" xfId="253"/>
    <cellStyle name="Currency [0]_Barrier Swaptions_fixedinc.xls Chart 1_IntRates" xfId="254"/>
    <cellStyle name="Currency [0]_Barrier Swaptions_Twist &amp; Bucket (2)" xfId="255"/>
    <cellStyle name="Currency [0]_Bermudan Swaptions" xfId="256"/>
    <cellStyle name="Currency [0]_Bermudan Swaptions_bucket" xfId="257"/>
    <cellStyle name="Currency [0]_Bermudan Swaptions_bucket_IntRates" xfId="258"/>
    <cellStyle name="Currency [0]_Bermudan Swaptions_fixedinc.xls Chart 1" xfId="259"/>
    <cellStyle name="Currency [0]_Bermudan Swaptions_fixedinc.xls Chart 1_IntRates" xfId="260"/>
    <cellStyle name="Currency [0]_Bermudan Swaptions_Twist &amp; Bucket (2)" xfId="261"/>
    <cellStyle name="Currency [0]_bucket" xfId="262"/>
    <cellStyle name="Currency [0]_bucket_IntRates" xfId="263"/>
    <cellStyle name="Currency [0]_CNVPORT" xfId="264"/>
    <cellStyle name="Currency [0]_CNVPORT2" xfId="265"/>
    <cellStyle name="Currency [0]_Convertible Price" xfId="266"/>
    <cellStyle name="Currency [0]_Default Swap" xfId="267"/>
    <cellStyle name="Currency [0]_DPR1214" xfId="268"/>
    <cellStyle name="Currency [0]_Equity Resets" xfId="269"/>
    <cellStyle name="Currency [0]_European Swaptions" xfId="270"/>
    <cellStyle name="Currency [0]_European Swaptions_bucket" xfId="271"/>
    <cellStyle name="Currency [0]_European Swaptions_bucket_IntRates" xfId="272"/>
    <cellStyle name="Currency [0]_European Swaptions_fixedinc.xls Chart 1" xfId="273"/>
    <cellStyle name="Currency [0]_European Swaptions_fixedinc.xls Chart 1_IntRates" xfId="274"/>
    <cellStyle name="Currency [0]_European Swaptions_Twist &amp; Bucket (2)" xfId="275"/>
    <cellStyle name="Currency [0]_fixedinc.xls Chart 1" xfId="276"/>
    <cellStyle name="Currency [0]_fixedinc.xls Chart 1_IntRates" xfId="277"/>
    <cellStyle name="Currency [0]_Floating rate notes" xfId="278"/>
    <cellStyle name="Currency [0]_Floating rate notes_bucket" xfId="279"/>
    <cellStyle name="Currency [0]_Floating rate notes_bucket_IntRates" xfId="280"/>
    <cellStyle name="Currency [0]_Floating rate notes_fixedinc.xls Chart 1" xfId="281"/>
    <cellStyle name="Currency [0]_Floating rate notes_fixedinc.xls Chart 1_IntRates" xfId="282"/>
    <cellStyle name="Currency [0]_Floating rate notes_Twist &amp; Bucket (2)" xfId="283"/>
    <cellStyle name="Currency [0]_GBP" xfId="284"/>
    <cellStyle name="Currency [0]_GBP_CALIBRN" xfId="285"/>
    <cellStyle name="Currency [0]_GBP_CALIBRN_bucket" xfId="286"/>
    <cellStyle name="Currency [0]_GBP_CALIBRN_bucket_IntRates" xfId="287"/>
    <cellStyle name="Currency [0]_GBP_CALIBRN_fixedinc.xls Chart 1" xfId="288"/>
    <cellStyle name="Currency [0]_GBP_CALIBRN_fixedinc.xls Chart 1_IntRates" xfId="289"/>
    <cellStyle name="Currency [0]_GBP_CALIBRN_Twist &amp; Bucket (2)" xfId="290"/>
    <cellStyle name="Currency [0]_GBP_Caps &amp; Swaps &amp; Swaptions" xfId="291"/>
    <cellStyle name="Currency [0]_GBP_Equity Resets" xfId="292"/>
    <cellStyle name="Currency [0]_GBP_FIXEDINC" xfId="293"/>
    <cellStyle name="Currency [0]_GBP_Grid" xfId="294"/>
    <cellStyle name="Currency [0]_GBP_IREX" xfId="295"/>
    <cellStyle name="Currency [0]_GBP_IREX_bucket" xfId="296"/>
    <cellStyle name="Currency [0]_GBP_IREX_bucket_IntRates" xfId="297"/>
    <cellStyle name="Currency [0]_GBP_IREX_fixedinc.xls Chart 1" xfId="298"/>
    <cellStyle name="Currency [0]_GBP_IREX_fixedinc.xls Chart 1_IntRates" xfId="299"/>
    <cellStyle name="Currency [0]_GBP_IREX_Twist &amp; Bucket (2)" xfId="300"/>
    <cellStyle name="Currency [0]_GBP_Yield Curve" xfId="301"/>
    <cellStyle name="Currency [0]_GBP_Yield Curve_bucket" xfId="302"/>
    <cellStyle name="Currency [0]_GBP_Yield Curve_bucket_IntRates" xfId="303"/>
    <cellStyle name="Currency [0]_GBP_Yield Curve_fixedinc.xls Chart 1" xfId="304"/>
    <cellStyle name="Currency [0]_GBP_Yield Curve_fixedinc.xls Chart 1_IntRates" xfId="305"/>
    <cellStyle name="Currency [0]_GBP_Yield Curve_Twist &amp; Bucket (2)" xfId="306"/>
    <cellStyle name="Currency [0]_GBP_Zero Coupon Yield Curves" xfId="307"/>
    <cellStyle name="Currency [0]_Graphs" xfId="308"/>
    <cellStyle name="Currency [0]_Graphs_bucket" xfId="309"/>
    <cellStyle name="Currency [0]_Graphs_bucket_IntRates" xfId="310"/>
    <cellStyle name="Currency [0]_Graphs_fixedinc.xls Chart 1" xfId="311"/>
    <cellStyle name="Currency [0]_Graphs_fixedinc.xls Chart 1_IntRates" xfId="312"/>
    <cellStyle name="Currency [0]_Graphs_Twist &amp; Bucket (2)" xfId="313"/>
    <cellStyle name="Currency [0]_Greeks" xfId="314"/>
    <cellStyle name="Currency [0]_Grid" xfId="315"/>
    <cellStyle name="Currency [0]_Horizon Reports" xfId="316"/>
    <cellStyle name="Currency [0]_Ins Dlg" xfId="317"/>
    <cellStyle name="Currency [0]_Ins Dlg_bucket" xfId="318"/>
    <cellStyle name="Currency [0]_Ins Dlg_bucket_IntRates" xfId="319"/>
    <cellStyle name="Currency [0]_Ins Dlg_fixedinc.xls Chart 1" xfId="320"/>
    <cellStyle name="Currency [0]_Ins Dlg_fixedinc.xls Chart 1_IntRates" xfId="321"/>
    <cellStyle name="Currency [0]_Ins Dlg_Twist &amp; Bucket (2)" xfId="322"/>
    <cellStyle name="Currency [0]_IREX" xfId="323"/>
    <cellStyle name="Currency [0]_IREX_CALIBRN" xfId="324"/>
    <cellStyle name="Currency [0]_IREX_CALIBRN_bucket" xfId="325"/>
    <cellStyle name="Currency [0]_IREX_CALIBRN_bucket_IntRates" xfId="326"/>
    <cellStyle name="Currency [0]_IREX_CALIBRN_fixedinc.xls Chart 1" xfId="327"/>
    <cellStyle name="Currency [0]_IREX_CALIBRN_fixedinc.xls Chart 1_IntRates" xfId="328"/>
    <cellStyle name="Currency [0]_IREX_CALIBRN_Twist &amp; Bucket (2)" xfId="329"/>
    <cellStyle name="Currency [0]_IREX_Caps &amp; Swaps &amp; Swaptions" xfId="330"/>
    <cellStyle name="Currency [0]_IREX_FIXEDINC" xfId="331"/>
    <cellStyle name="Currency [0]_IREX_Yield Curve" xfId="332"/>
    <cellStyle name="Currency [0]_IREX_Yield Curve_bucket" xfId="333"/>
    <cellStyle name="Currency [0]_IREX_Yield Curve_bucket_IntRates" xfId="334"/>
    <cellStyle name="Currency [0]_IREX_Yield Curve_fixedinc.xls Chart 1" xfId="335"/>
    <cellStyle name="Currency [0]_IREX_Yield Curve_fixedinc.xls Chart 1_IntRates" xfId="336"/>
    <cellStyle name="Currency [0]_IREX_Yield Curve_Twist &amp; Bucket (2)" xfId="337"/>
    <cellStyle name="Currency [0]_Sensitivity (2)" xfId="338"/>
    <cellStyle name="Currency [0]_Sheet1" xfId="339"/>
    <cellStyle name="Currency [0]_Spread" xfId="340"/>
    <cellStyle name="Currency [0]_Twist &amp; Bucket (2)" xfId="341"/>
    <cellStyle name="Currency [0]_Yield Curve" xfId="342"/>
    <cellStyle name="Currency [0]_Zero Coupon Yield Curves" xfId="343"/>
    <cellStyle name="Currency [0]_~0026061" xfId="344"/>
    <cellStyle name="Currency_About Dlg" xfId="345"/>
    <cellStyle name="Currency_Barrier Swaptions" xfId="346"/>
    <cellStyle name="Currency_Barrier Swaptions_bucket" xfId="347"/>
    <cellStyle name="Currency_Barrier Swaptions_bucket_IntRates" xfId="348"/>
    <cellStyle name="Currency_Barrier Swaptions_fixedinc.xls Chart 1" xfId="349"/>
    <cellStyle name="Currency_Barrier Swaptions_fixedinc.xls Chart 1_IntRates" xfId="350"/>
    <cellStyle name="Currency_Barrier Swaptions_Twist &amp; Bucket (2)" xfId="351"/>
    <cellStyle name="Currency_Bermudan Swaptions" xfId="352"/>
    <cellStyle name="Currency_Bermudan Swaptions_bucket" xfId="353"/>
    <cellStyle name="Currency_Bermudan Swaptions_bucket_IntRates" xfId="354"/>
    <cellStyle name="Currency_Bermudan Swaptions_fixedinc.xls Chart 1" xfId="355"/>
    <cellStyle name="Currency_Bermudan Swaptions_fixedinc.xls Chart 1_IntRates" xfId="356"/>
    <cellStyle name="Currency_Bermudan Swaptions_Twist &amp; Bucket (2)" xfId="357"/>
    <cellStyle name="Currency_bucket" xfId="358"/>
    <cellStyle name="Currency_bucket_IntRates" xfId="359"/>
    <cellStyle name="Currency_CNVPORT" xfId="360"/>
    <cellStyle name="Currency_CNVPORT2" xfId="361"/>
    <cellStyle name="Currency_Convertible Price" xfId="362"/>
    <cellStyle name="Currency_Default Swap" xfId="363"/>
    <cellStyle name="Currency_DPR1214" xfId="364"/>
    <cellStyle name="Currency_Equity Resets" xfId="365"/>
    <cellStyle name="Currency_European Swaptions" xfId="366"/>
    <cellStyle name="Currency_European Swaptions_bucket" xfId="367"/>
    <cellStyle name="Currency_European Swaptions_bucket_IntRates" xfId="368"/>
    <cellStyle name="Currency_European Swaptions_fixedinc.xls Chart 1" xfId="369"/>
    <cellStyle name="Currency_European Swaptions_fixedinc.xls Chart 1_IntRates" xfId="370"/>
    <cellStyle name="Currency_European Swaptions_Twist &amp; Bucket (2)" xfId="371"/>
    <cellStyle name="Currency_fixedinc.xls Chart 1" xfId="372"/>
    <cellStyle name="Currency_fixedinc.xls Chart 1_IntRates" xfId="373"/>
    <cellStyle name="Currency_Floating rate notes" xfId="374"/>
    <cellStyle name="Currency_Floating rate notes_bucket" xfId="375"/>
    <cellStyle name="Currency_Floating rate notes_bucket_IntRates" xfId="376"/>
    <cellStyle name="Currency_Floating rate notes_fixedinc.xls Chart 1" xfId="377"/>
    <cellStyle name="Currency_Floating rate notes_fixedinc.xls Chart 1_IntRates" xfId="378"/>
    <cellStyle name="Currency_Floating rate notes_Twist &amp; Bucket (2)" xfId="379"/>
    <cellStyle name="Currency_GBP" xfId="380"/>
    <cellStyle name="Currency_GBP_CALIBRN" xfId="381"/>
    <cellStyle name="Currency_GBP_CALIBRN_bucket" xfId="382"/>
    <cellStyle name="Currency_GBP_CALIBRN_bucket_IntRates" xfId="383"/>
    <cellStyle name="Currency_GBP_CALIBRN_fixedinc.xls Chart 1" xfId="384"/>
    <cellStyle name="Currency_GBP_CALIBRN_fixedinc.xls Chart 1_IntRates" xfId="385"/>
    <cellStyle name="Currency_GBP_CALIBRN_Twist &amp; Bucket (2)" xfId="386"/>
    <cellStyle name="Currency_GBP_Caps &amp; Swaps &amp; Swaptions" xfId="387"/>
    <cellStyle name="Currency_GBP_Equity Resets" xfId="388"/>
    <cellStyle name="Currency_GBP_FIXEDINC" xfId="389"/>
    <cellStyle name="Currency_GBP_Grid" xfId="390"/>
    <cellStyle name="Currency_GBP_IREX" xfId="391"/>
    <cellStyle name="Currency_GBP_IREX_bucket" xfId="392"/>
    <cellStyle name="Currency_GBP_IREX_bucket_IntRates" xfId="393"/>
    <cellStyle name="Currency_GBP_IREX_fixedinc.xls Chart 1" xfId="394"/>
    <cellStyle name="Currency_GBP_IREX_fixedinc.xls Chart 1_IntRates" xfId="395"/>
    <cellStyle name="Currency_GBP_IREX_Twist &amp; Bucket (2)" xfId="396"/>
    <cellStyle name="Currency_GBP_Yield Curve" xfId="397"/>
    <cellStyle name="Currency_GBP_Yield Curve_bucket" xfId="398"/>
    <cellStyle name="Currency_GBP_Yield Curve_bucket_IntRates" xfId="399"/>
    <cellStyle name="Currency_GBP_Yield Curve_fixedinc.xls Chart 1" xfId="400"/>
    <cellStyle name="Currency_GBP_Yield Curve_fixedinc.xls Chart 1_IntRates" xfId="401"/>
    <cellStyle name="Currency_GBP_Yield Curve_Twist &amp; Bucket (2)" xfId="402"/>
    <cellStyle name="Currency_GBP_Zero Coupon Yield Curves" xfId="403"/>
    <cellStyle name="Currency_Graphs" xfId="404"/>
    <cellStyle name="Currency_Graphs_bucket" xfId="405"/>
    <cellStyle name="Currency_Graphs_bucket_IntRates" xfId="406"/>
    <cellStyle name="Currency_Graphs_fixedinc.xls Chart 1" xfId="407"/>
    <cellStyle name="Currency_Graphs_fixedinc.xls Chart 1_IntRates" xfId="408"/>
    <cellStyle name="Currency_Graphs_Twist &amp; Bucket (2)" xfId="409"/>
    <cellStyle name="Currency_Greeks" xfId="410"/>
    <cellStyle name="Currency_Grid" xfId="411"/>
    <cellStyle name="Currency_Horizon Reports" xfId="412"/>
    <cellStyle name="Currency_Ins Dlg" xfId="413"/>
    <cellStyle name="Currency_Ins Dlg_bucket" xfId="414"/>
    <cellStyle name="Currency_Ins Dlg_bucket_IntRates" xfId="415"/>
    <cellStyle name="Currency_Ins Dlg_fixedinc.xls Chart 1" xfId="416"/>
    <cellStyle name="Currency_Ins Dlg_fixedinc.xls Chart 1_IntRates" xfId="417"/>
    <cellStyle name="Currency_Ins Dlg_Twist &amp; Bucket (2)" xfId="418"/>
    <cellStyle name="Currency_IREX" xfId="419"/>
    <cellStyle name="Currency_IREX_CALIBRN" xfId="420"/>
    <cellStyle name="Currency_IREX_CALIBRN_bucket" xfId="421"/>
    <cellStyle name="Currency_IREX_CALIBRN_bucket_IntRates" xfId="422"/>
    <cellStyle name="Currency_IREX_CALIBRN_fixedinc.xls Chart 1" xfId="423"/>
    <cellStyle name="Currency_IREX_CALIBRN_fixedinc.xls Chart 1_IntRates" xfId="424"/>
    <cellStyle name="Currency_IREX_CALIBRN_Twist &amp; Bucket (2)" xfId="425"/>
    <cellStyle name="Currency_IREX_Caps &amp; Swaps &amp; Swaptions" xfId="426"/>
    <cellStyle name="Currency_IREX_FIXEDINC" xfId="427"/>
    <cellStyle name="Currency_IREX_Yield Curve" xfId="428"/>
    <cellStyle name="Currency_IREX_Yield Curve_bucket" xfId="429"/>
    <cellStyle name="Currency_IREX_Yield Curve_bucket_IntRates" xfId="430"/>
    <cellStyle name="Currency_IREX_Yield Curve_fixedinc.xls Chart 1" xfId="431"/>
    <cellStyle name="Currency_IREX_Yield Curve_fixedinc.xls Chart 1_IntRates" xfId="432"/>
    <cellStyle name="Currency_IREX_Yield Curve_Twist &amp; Bucket (2)" xfId="433"/>
    <cellStyle name="Currency_Sensitivity (2)" xfId="434"/>
    <cellStyle name="Currency_Sheet1" xfId="435"/>
    <cellStyle name="Currency_Spread" xfId="436"/>
    <cellStyle name="Currency_Twist &amp; Bucket (2)" xfId="437"/>
    <cellStyle name="Currency_Yield Curve" xfId="438"/>
    <cellStyle name="Currency_Zero Coupon Yield Curves" xfId="439"/>
    <cellStyle name="Currency_~0026061" xfId="440"/>
    <cellStyle name="Date-day" xfId="441"/>
    <cellStyle name="Date-month" xfId="442"/>
    <cellStyle name="Date-short" xfId="443"/>
    <cellStyle name="Date-weekday" xfId="444"/>
    <cellStyle name="Date-year" xfId="445"/>
    <cellStyle name="Entry" xfId="446"/>
    <cellStyle name="Followed Hyperlink_Default Swap" xfId="447"/>
    <cellStyle name="Followed Hyperlink_DPR1214" xfId="448"/>
    <cellStyle name="Followed Hyperlink_~0026061" xfId="449"/>
    <cellStyle name="Gas" xfId="450"/>
    <cellStyle name="Grey" xfId="451"/>
    <cellStyle name="Hyperlink_Default Swap" xfId="452"/>
    <cellStyle name="Hyperlink_DPR1214" xfId="453"/>
    <cellStyle name="Hyperlink_~0026061" xfId="454"/>
    <cellStyle name="Large12" xfId="455"/>
    <cellStyle name="Large14" xfId="456"/>
    <cellStyle name="Large16" xfId="457"/>
    <cellStyle name="Link in" xfId="458"/>
    <cellStyle name="Link out" xfId="459"/>
    <cellStyle name="New" xfId="460"/>
    <cellStyle name="Normal_About Dlg" xfId="461"/>
    <cellStyle name="Normal_Acc_Cash" xfId="462"/>
    <cellStyle name="Normal_Barrier Swaptions" xfId="463"/>
    <cellStyle name="Normal_Bermudan Swaptions" xfId="464"/>
    <cellStyle name="Normal_Book1" xfId="465"/>
    <cellStyle name="Normal_Book2" xfId="466"/>
    <cellStyle name="Normal_CCYMTMSummary" xfId="467"/>
    <cellStyle name="Normal_CNVPORT" xfId="468"/>
    <cellStyle name="Normal_CNVPORT2" xfId="469"/>
    <cellStyle name="Normal_CNVPORT_1" xfId="470"/>
    <cellStyle name="Normal_Convertible Price" xfId="471"/>
    <cellStyle name="Normal_Credit_DPR_2000_04_11" xfId="472"/>
    <cellStyle name="Normal_Credit_DPR_2000_04_13" xfId="473"/>
    <cellStyle name="Normal_Credit_DPR_2000_04_14" xfId="474"/>
    <cellStyle name="Normal_Credit_DPR_2000_04_18" xfId="475"/>
    <cellStyle name="Normal_Credit_DPR_2000_04_19" xfId="476"/>
    <cellStyle name="Normal_Credit_DPR_2000_04_20" xfId="477"/>
    <cellStyle name="Normal_Credit_DPR_2000_04_25" xfId="478"/>
    <cellStyle name="Normal_Credit_DPR_2000_04_26" xfId="479"/>
    <cellStyle name="Normal_Credit_DPR_2000_04_27" xfId="480"/>
    <cellStyle name="Normal_Credit_DPR_2000_04_28" xfId="481"/>
    <cellStyle name="Normal_Credit_DPR_2000_05_02" xfId="482"/>
    <cellStyle name="Normal_Credit_DPR_2000_05_03" xfId="483"/>
    <cellStyle name="Normal_Credit_DPR_2000_05_04" xfId="484"/>
    <cellStyle name="Normal_Credit_DPR_2000_05_05" xfId="485"/>
    <cellStyle name="Normal_Credit_DPR_2000_05_08" xfId="486"/>
    <cellStyle name="Normal_Credit_DPR_2000_05_09" xfId="487"/>
    <cellStyle name="Normal_Credit_DPR_2000_05_10" xfId="488"/>
    <cellStyle name="Normal_Credit_DPR_2000_05_12" xfId="489"/>
    <cellStyle name="Normal_Credit_DPR_2000_05_15" xfId="490"/>
    <cellStyle name="Normal_Credit_DPR_2000_05_16" xfId="491"/>
    <cellStyle name="Normal_Credit_DPR_2000_05_17" xfId="492"/>
    <cellStyle name="Normal_Credit_DPR_2000_05_18" xfId="493"/>
    <cellStyle name="Normal_Credit_DPR_2000_05_19" xfId="494"/>
    <cellStyle name="Normal_Credit_DPR_2000_05_22" xfId="495"/>
    <cellStyle name="Normal_Credit_DPR_2000_05_24" xfId="496"/>
    <cellStyle name="Normal_Credit_DPR_2000_05_25" xfId="497"/>
    <cellStyle name="Normal_Credit_DPR_2000_05_26" xfId="498"/>
    <cellStyle name="Normal_Credit_DPR_2000_05_30" xfId="499"/>
    <cellStyle name="Normal_Credit_DPR_2000_05_31" xfId="500"/>
    <cellStyle name="Normal_Credit_DPR_2000_06_02" xfId="501"/>
    <cellStyle name="Normal_Credit_DPR_2000_06_05" xfId="502"/>
    <cellStyle name="Normal_Credit_DPR_2000_06_06" xfId="503"/>
    <cellStyle name="Normal_Credit_DPR_2000_06_07" xfId="504"/>
    <cellStyle name="Normal_Credit_DPR_2000_06_08" xfId="505"/>
    <cellStyle name="Normal_Credit_DPR_2000_06_09" xfId="506"/>
    <cellStyle name="Normal_Credit_DPR_2000_06_13" xfId="507"/>
    <cellStyle name="Normal_Credit_DPR_2000_06_14" xfId="508"/>
    <cellStyle name="Normal_Credit_DPR_2000_06_15" xfId="509"/>
    <cellStyle name="Normal_Credit_DPR_2000_06_16" xfId="510"/>
    <cellStyle name="Normal_Credit_DPR_2000_06_19" xfId="511"/>
    <cellStyle name="Normal_Credit_DPR_2000_06_20" xfId="512"/>
    <cellStyle name="Normal_Credit_DPR_2000_06_21" xfId="513"/>
    <cellStyle name="Normal_Credit_DPR_2000_06_22" xfId="514"/>
    <cellStyle name="Normal_Credit_DPR_2000_06_23" xfId="515"/>
    <cellStyle name="Normal_Credit_DPR_2000_06_26" xfId="516"/>
    <cellStyle name="Normal_Credit_DPR_2000_06_27" xfId="517"/>
    <cellStyle name="Normal_Credit_DPR_2000_06_28" xfId="518"/>
    <cellStyle name="Normal_Credit_DPR_2000_06_29" xfId="519"/>
    <cellStyle name="Normal_Credit_DPR_2000_06_30" xfId="520"/>
    <cellStyle name="Normal_Credit_DPR_2000_07_03" xfId="521"/>
    <cellStyle name="Normal_Credit_DPR_2000_07_04" xfId="522"/>
    <cellStyle name="Normal_Credit_DPR_2000_07_05" xfId="523"/>
    <cellStyle name="Normal_Credit_DPR_2000_07_06A" xfId="524"/>
    <cellStyle name="Normal_Credit_DPR_2000_07_07" xfId="525"/>
    <cellStyle name="Normal_Credit_DPR_2000_07_10" xfId="526"/>
    <cellStyle name="Normal_Credit_DPR_2000_07_11" xfId="527"/>
    <cellStyle name="Normal_Credit_DPR_2000_07_12" xfId="528"/>
    <cellStyle name="Normal_Credit_DPR_2000_07_13" xfId="529"/>
    <cellStyle name="Normal_Credit_DPR_2000_07_14" xfId="530"/>
    <cellStyle name="Normal_Credit_DPR_2000_07_17" xfId="531"/>
    <cellStyle name="Normal_Credit_DPR_2000_07_18" xfId="532"/>
    <cellStyle name="Normal_Credit_DPR_2000_07_19" xfId="533"/>
    <cellStyle name="Normal_Credit_DPR_2000_07_20" xfId="534"/>
    <cellStyle name="Normal_Credit_DPR_2000_07_21" xfId="535"/>
    <cellStyle name="Normal_Credit_DPR_2000_07_22" xfId="536"/>
    <cellStyle name="Normal_Credit_DPR_2000_07_25" xfId="537"/>
    <cellStyle name="Normal_Credit_DPR_2000_07_26" xfId="538"/>
    <cellStyle name="Normal_Credit_DPR_2000_07_28" xfId="539"/>
    <cellStyle name="Normal_Credit_DPR_2000_07_31" xfId="540"/>
    <cellStyle name="Normal_Credit_DPR_2000_08_01" xfId="541"/>
    <cellStyle name="Normal_Credit_DPR_2000_08_02" xfId="542"/>
    <cellStyle name="Normal_Credit_DPR_2000_08_03" xfId="543"/>
    <cellStyle name="Normal_Credit_DPR_2000_08_07" xfId="544"/>
    <cellStyle name="Normal_Credit_DPR_2000_08_08" xfId="545"/>
    <cellStyle name="Normal_Credit_DPR_2000_08_09" xfId="546"/>
    <cellStyle name="Normal_Credit_DPR_2000_08_11" xfId="547"/>
    <cellStyle name="Normal_Credit_DPR_2000_08_12" xfId="548"/>
    <cellStyle name="Normal_Credit_DPR_2000_08_14" xfId="549"/>
    <cellStyle name="Normal_Credit_DPR_2000_08_15" xfId="550"/>
    <cellStyle name="Normal_Credit_DPR_2000_08_16" xfId="551"/>
    <cellStyle name="Normal_Credit_DPR_2000_08_17" xfId="552"/>
    <cellStyle name="Normal_Credit_DPR_2000_08_18" xfId="553"/>
    <cellStyle name="Normal_Credit_DPR_2000_08_21" xfId="554"/>
    <cellStyle name="Normal_Credit_DPR_2000_08_22" xfId="555"/>
    <cellStyle name="Normal_Credit_DPR_2000_08_23" xfId="556"/>
    <cellStyle name="Normal_Credit_DPR_2000_08_24" xfId="557"/>
    <cellStyle name="Normal_Credit_DPR_2000_08_25" xfId="558"/>
    <cellStyle name="Normal_Credit_DPR_2000_08_29" xfId="559"/>
    <cellStyle name="Normal_Credit_DPR_2000_08_30" xfId="560"/>
    <cellStyle name="Normal_Credit_DPR_2000_08_31" xfId="561"/>
    <cellStyle name="Normal_Credit_DPR_2000_09_01" xfId="562"/>
    <cellStyle name="Normal_Credit_DPR_2000_09_04" xfId="563"/>
    <cellStyle name="Normal_Credit_DPR_2000_09_05" xfId="564"/>
    <cellStyle name="Normal_Credit_DPR_2000_09_06" xfId="565"/>
    <cellStyle name="Normal_Credit_DPR_2000_09_07" xfId="566"/>
    <cellStyle name="Normal_Credit_DPR_2000_10_09" xfId="567"/>
    <cellStyle name="Normal_Credit_DPR_2000_11_03" xfId="568"/>
    <cellStyle name="Normal_Curve Fetch 97" xfId="569"/>
    <cellStyle name="Normal_Daily_Credit_Trading_DPR" xfId="570"/>
    <cellStyle name="Normal_Default Swap" xfId="571"/>
    <cellStyle name="Normal_DPR0110" xfId="572"/>
    <cellStyle name="Normal_DPR0208" xfId="573"/>
    <cellStyle name="Normal_DPR1107" xfId="574"/>
    <cellStyle name="Normal_DPR1108" xfId="575"/>
    <cellStyle name="Normal_DPR1110" xfId="576"/>
    <cellStyle name="Normal_DPR1113" xfId="577"/>
    <cellStyle name="Normal_DPR1114" xfId="578"/>
    <cellStyle name="Normal_DPR1115" xfId="579"/>
    <cellStyle name="Normal_DPR1116" xfId="580"/>
    <cellStyle name="Normal_DPR1117" xfId="581"/>
    <cellStyle name="Normal_DPR1120" xfId="582"/>
    <cellStyle name="Normal_DPR1121" xfId="583"/>
    <cellStyle name="Normal_DPR1122" xfId="584"/>
    <cellStyle name="Normal_DPR1123" xfId="585"/>
    <cellStyle name="Normal_DPR1124" xfId="586"/>
    <cellStyle name="Normal_DPR1127" xfId="587"/>
    <cellStyle name="Normal_DPR1214" xfId="588"/>
    <cellStyle name="Normal_EOG Position Report0716" xfId="589"/>
    <cellStyle name="Normal_equities VAR example" xfId="590"/>
    <cellStyle name="Normal_Equity Resets" xfId="591"/>
    <cellStyle name="Normal_European Swaptions" xfId="592"/>
    <cellStyle name="Normal_Floating rate notes" xfId="593"/>
    <cellStyle name="Normal_GBP" xfId="594"/>
    <cellStyle name="Normal_GetLIBORCurves" xfId="595"/>
    <cellStyle name="Normal_Graphs" xfId="596"/>
    <cellStyle name="Normal_Grid" xfId="597"/>
    <cellStyle name="Normal_Horizon Reports" xfId="598"/>
    <cellStyle name="Normal_Horizon Reports_1" xfId="599"/>
    <cellStyle name="Normal_Information Manager   Enron - p - table" xfId="600"/>
    <cellStyle name="Normal_IREX" xfId="601"/>
    <cellStyle name="Normal_Positions" xfId="602"/>
    <cellStyle name="Normal_Sensitivity (2)" xfId="603"/>
    <cellStyle name="Normal_Sheet" xfId="604"/>
    <cellStyle name="Normal_Sheet1" xfId="605"/>
    <cellStyle name="Normal_TSTCN600" xfId="606"/>
    <cellStyle name="Normal_Yield Curve" xfId="607"/>
    <cellStyle name="Normal_Zero Coupon Yield Curves" xfId="608"/>
    <cellStyle name="Normal_~0026061" xfId="609"/>
    <cellStyle name="Output" xfId="610"/>
    <cellStyle name="Outstanding" xfId="611"/>
    <cellStyle name="Percent1" xfId="612"/>
    <cellStyle name="Percent2" xfId="613"/>
    <cellStyle name="Percent4" xfId="614"/>
    <cellStyle name="Percent_Book1" xfId="615"/>
    <cellStyle name="Percent_CCYMTMSummary" xfId="616"/>
    <cellStyle name="Percent_Credit_DPR_2000_04_11" xfId="617"/>
    <cellStyle name="Percent_Credit_DPR_2000_04_13" xfId="618"/>
    <cellStyle name="Percent_Credit_DPR_2000_04_14" xfId="619"/>
    <cellStyle name="Percent_Credit_DPR_2000_04_18" xfId="620"/>
    <cellStyle name="Percent_Credit_DPR_2000_04_19" xfId="621"/>
    <cellStyle name="Percent_Credit_DPR_2000_04_20" xfId="622"/>
    <cellStyle name="Percent_Credit_DPR_2000_04_25" xfId="623"/>
    <cellStyle name="Percent_Credit_DPR_2000_04_26" xfId="624"/>
    <cellStyle name="Percent_Credit_DPR_2000_04_27" xfId="625"/>
    <cellStyle name="Percent_Credit_DPR_2000_04_28" xfId="626"/>
    <cellStyle name="Percent_Credit_DPR_2000_05_02" xfId="627"/>
    <cellStyle name="Percent_Credit_DPR_2000_05_03" xfId="628"/>
    <cellStyle name="Percent_Credit_DPR_2000_05_04" xfId="629"/>
    <cellStyle name="Percent_Credit_DPR_2000_05_05" xfId="630"/>
    <cellStyle name="Percent_Credit_DPR_2000_05_08" xfId="631"/>
    <cellStyle name="Percent_Credit_DPR_2000_05_09" xfId="632"/>
    <cellStyle name="Percent_Credit_DPR_2000_05_10" xfId="633"/>
    <cellStyle name="Percent_Credit_DPR_2000_05_12" xfId="634"/>
    <cellStyle name="Percent_Credit_DPR_2000_05_15" xfId="635"/>
    <cellStyle name="Percent_Credit_DPR_2000_05_16" xfId="636"/>
    <cellStyle name="Percent_Credit_DPR_2000_05_17" xfId="637"/>
    <cellStyle name="Percent_Credit_DPR_2000_05_18" xfId="638"/>
    <cellStyle name="Percent_Credit_DPR_2000_05_19" xfId="639"/>
    <cellStyle name="Percent_Credit_DPR_2000_05_22" xfId="640"/>
    <cellStyle name="Percent_Credit_DPR_2000_05_24" xfId="641"/>
    <cellStyle name="Percent_Credit_DPR_2000_05_25" xfId="642"/>
    <cellStyle name="Percent_Credit_DPR_2000_05_26" xfId="643"/>
    <cellStyle name="Percent_Credit_DPR_2000_05_30" xfId="644"/>
    <cellStyle name="Percent_Credit_DPR_2000_05_31" xfId="645"/>
    <cellStyle name="Percent_Credit_DPR_2000_06_02" xfId="646"/>
    <cellStyle name="Percent_Credit_DPR_2000_06_05" xfId="647"/>
    <cellStyle name="Percent_Credit_DPR_2000_06_06" xfId="648"/>
    <cellStyle name="Percent_Credit_DPR_2000_06_07" xfId="649"/>
    <cellStyle name="Percent_Credit_DPR_2000_06_08" xfId="650"/>
    <cellStyle name="Percent_Credit_DPR_2000_06_09" xfId="651"/>
    <cellStyle name="Percent_Credit_DPR_2000_06_13" xfId="652"/>
    <cellStyle name="Percent_Credit_DPR_2000_06_14" xfId="653"/>
    <cellStyle name="Percent_Credit_DPR_2000_06_15" xfId="654"/>
    <cellStyle name="Percent_Credit_DPR_2000_06_16" xfId="655"/>
    <cellStyle name="Percent_Credit_DPR_2000_06_19" xfId="656"/>
    <cellStyle name="Percent_Credit_DPR_2000_06_20" xfId="657"/>
    <cellStyle name="Percent_Credit_DPR_2000_06_21" xfId="658"/>
    <cellStyle name="Percent_Credit_DPR_2000_06_22" xfId="659"/>
    <cellStyle name="Percent_Credit_DPR_2000_06_23" xfId="660"/>
    <cellStyle name="Percent_Credit_DPR_2000_06_26" xfId="661"/>
    <cellStyle name="Percent_Credit_DPR_2000_06_27" xfId="662"/>
    <cellStyle name="Percent_Credit_DPR_2000_06_28" xfId="663"/>
    <cellStyle name="Percent_Credit_DPR_2000_06_29" xfId="664"/>
    <cellStyle name="Percent_Credit_DPR_2000_06_30" xfId="665"/>
    <cellStyle name="Percent_Credit_DPR_2000_07_03" xfId="666"/>
    <cellStyle name="Percent_Credit_DPR_2000_07_04" xfId="667"/>
    <cellStyle name="Percent_Credit_DPR_2000_07_05" xfId="668"/>
    <cellStyle name="Percent_Credit_DPR_2000_07_06A" xfId="669"/>
    <cellStyle name="Percent_Credit_DPR_2000_07_07" xfId="670"/>
    <cellStyle name="Percent_Credit_DPR_2000_07_10" xfId="671"/>
    <cellStyle name="Percent_Credit_DPR_2000_07_11" xfId="672"/>
    <cellStyle name="Percent_Credit_DPR_2000_07_12" xfId="673"/>
    <cellStyle name="Percent_Credit_DPR_2000_07_13" xfId="674"/>
    <cellStyle name="Percent_Credit_DPR_2000_07_14" xfId="675"/>
    <cellStyle name="Percent_Credit_DPR_2000_07_17" xfId="676"/>
    <cellStyle name="Percent_Credit_DPR_2000_07_18" xfId="677"/>
    <cellStyle name="Percent_Credit_DPR_2000_07_19" xfId="678"/>
    <cellStyle name="Percent_Credit_DPR_2000_07_20" xfId="679"/>
    <cellStyle name="Percent_Credit_DPR_2000_07_21" xfId="680"/>
    <cellStyle name="Percent_Credit_DPR_2000_07_22" xfId="681"/>
    <cellStyle name="Percent_Credit_DPR_2000_07_25" xfId="682"/>
    <cellStyle name="Percent_Credit_DPR_2000_07_26" xfId="683"/>
    <cellStyle name="Percent_Credit_DPR_2000_07_28" xfId="684"/>
    <cellStyle name="Percent_Credit_DPR_2000_07_31" xfId="685"/>
    <cellStyle name="Percent_Credit_DPR_2000_08_01" xfId="686"/>
    <cellStyle name="Percent_Credit_DPR_2000_08_02" xfId="687"/>
    <cellStyle name="Percent_Credit_DPR_2000_08_03" xfId="688"/>
    <cellStyle name="Percent_Credit_DPR_2000_08_07" xfId="689"/>
    <cellStyle name="Percent_Credit_DPR_2000_08_08" xfId="690"/>
    <cellStyle name="Percent_Credit_DPR_2000_08_09" xfId="691"/>
    <cellStyle name="Percent_Credit_DPR_2000_08_11" xfId="692"/>
    <cellStyle name="Percent_Credit_DPR_2000_08_12" xfId="693"/>
    <cellStyle name="Percent_Credit_DPR_2000_08_14" xfId="694"/>
    <cellStyle name="Percent_Credit_DPR_2000_08_15" xfId="695"/>
    <cellStyle name="Percent_Credit_DPR_2000_08_16" xfId="696"/>
    <cellStyle name="Percent_Credit_DPR_2000_08_17" xfId="697"/>
    <cellStyle name="Percent_Credit_DPR_2000_08_18" xfId="698"/>
    <cellStyle name="Percent_Credit_DPR_2000_08_21" xfId="699"/>
    <cellStyle name="Percent_Credit_DPR_2000_08_22" xfId="700"/>
    <cellStyle name="Percent_Credit_DPR_2000_08_23" xfId="701"/>
    <cellStyle name="Percent_Credit_DPR_2000_08_24" xfId="702"/>
    <cellStyle name="Percent_Credit_DPR_2000_08_25" xfId="703"/>
    <cellStyle name="Percent_Credit_DPR_2000_08_29" xfId="704"/>
    <cellStyle name="Percent_Credit_DPR_2000_08_30" xfId="705"/>
    <cellStyle name="Percent_Credit_DPR_2000_08_31" xfId="706"/>
    <cellStyle name="Percent_Credit_DPR_2000_09_01" xfId="707"/>
    <cellStyle name="Percent_Credit_DPR_2000_09_04" xfId="708"/>
    <cellStyle name="Percent_Credit_DPR_2000_09_05" xfId="709"/>
    <cellStyle name="Percent_Credit_DPR_2000_09_06" xfId="710"/>
    <cellStyle name="Percent_Credit_DPR_2000_09_07" xfId="711"/>
    <cellStyle name="Percent_Credit_DPR_2000_10_09" xfId="712"/>
    <cellStyle name="Percent_Daily_Credit_Trading_DPR" xfId="713"/>
    <cellStyle name="Percent_Default Swap" xfId="714"/>
    <cellStyle name="Power" xfId="715"/>
    <cellStyle name="SBZero" xfId="716"/>
    <cellStyle name="sum" xfId="717"/>
    <cellStyle name="Time-minutes" xfId="718"/>
    <cellStyle name="Time-seconds" xfId="719"/>
    <cellStyle name="Title" xfId="720"/>
    <cellStyle name="Titles" xfId="721"/>
    <cellStyle name="total" xfId="722"/>
    <cellStyle name="Transportation" xfId="723"/>
    <cellStyle name="Warning 1" xfId="724"/>
    <cellStyle name="Wrapped" xfId="725"/>
    <cellStyle name="xrate" xfId="726"/>
    <cellStyle name="year" xfId="727"/>
    <cellStyle name="Yesterday" xfId="728"/>
    <cellStyle name="Zero suppress" xfId="729"/>
    <cellStyle name="zpatchnumbers" xfId="730"/>
  </cellStyles>
  <dxfs count="9">
    <dxf>
      <fill>
        <patternFill patternType="solid">
          <fgColor rgb="FF00FFFF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CCFFFF"/>
          <bgColor rgb="FF000000"/>
        </patternFill>
      </fill>
    </dxf>
    <dxf>
      <fill>
        <patternFill patternType="solid">
          <fgColor rgb="FFFFFF99"/>
          <bgColor rgb="FF000000"/>
        </patternFill>
      </fill>
    </dxf>
    <dxf>
      <fill>
        <patternFill patternType="solid">
          <fgColor rgb="FFC0C0C0"/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99CCFF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8F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worksheet" Target="worksheets/sheet17.xml"/><Relationship Id="rId20" Type="http://schemas.openxmlformats.org/officeDocument/2006/relationships/worksheet" Target="worksheets/sheet18.xml"/><Relationship Id="rId21" Type="http://schemas.openxmlformats.org/officeDocument/2006/relationships/worksheet" Target="worksheets/sheet19.xml"/><Relationship Id="rId22" Type="http://schemas.openxmlformats.org/officeDocument/2006/relationships/worksheet" Target="worksheets/sheet20.xml"/><Relationship Id="rId23" Type="http://schemas.openxmlformats.org/officeDocument/2006/relationships/worksheet" Target="worksheets/sheet21.xml"/><Relationship Id="rId24" Type="http://schemas.openxmlformats.org/officeDocument/2006/relationships/worksheet" Target="worksheets/sheet22.xml"/><Relationship Id="rId25" Type="http://schemas.openxmlformats.org/officeDocument/2006/relationships/worksheet" Target="worksheets/sheet23.xml"/><Relationship Id="rId26" Type="http://schemas.openxmlformats.org/officeDocument/2006/relationships/worksheet" Target="worksheets/sheet24.xml"/><Relationship Id="rId27" Type="http://schemas.openxmlformats.org/officeDocument/2006/relationships/worksheet" Target="worksheets/sheet25.xml"/><Relationship Id="rId28" Type="http://schemas.openxmlformats.org/officeDocument/2006/relationships/worksheet" Target="worksheets/sheet26.xml"/><Relationship Id="rId29" Type="http://schemas.openxmlformats.org/officeDocument/2006/relationships/worksheet" Target="worksheets/sheet27.xml"/><Relationship Id="rId30" Type="http://schemas.openxmlformats.org/officeDocument/2006/relationships/worksheet" Target="worksheets/sheet28.xml"/><Relationship Id="rId31" Type="http://schemas.openxmlformats.org/officeDocument/2006/relationships/worksheet" Target="worksheets/sheet29.xml"/><Relationship Id="rId32" Type="http://schemas.openxmlformats.org/officeDocument/2006/relationships/worksheet" Target="worksheets/sheet30.xml"/><Relationship Id="rId33" Type="http://schemas.openxmlformats.org/officeDocument/2006/relationships/worksheet" Target="worksheets/sheet31.xml"/><Relationship Id="rId34" Type="http://schemas.openxmlformats.org/officeDocument/2006/relationships/worksheet" Target="worksheets/sheet32.xml"/><Relationship Id="rId35" Type="http://schemas.openxmlformats.org/officeDocument/2006/relationships/worksheet" Target="worksheets/sheet33.xml"/><Relationship Id="rId36" Type="http://schemas.openxmlformats.org/officeDocument/2006/relationships/worksheet" Target="worksheets/sheet34.xml"/><Relationship Id="rId37" Type="http://schemas.openxmlformats.org/officeDocument/2006/relationships/worksheet" Target="worksheets/sheet35.xml"/><Relationship Id="rId38" Type="http://schemas.openxmlformats.org/officeDocument/2006/relationships/externalLink" Target="externalLinks/externalLink1.xml"/><Relationship Id="rId39" Type="http://schemas.openxmlformats.org/officeDocument/2006/relationships/externalLink" Target="externalLinks/externalLink2.xml"/><Relationship Id="rId40" Type="http://schemas.openxmlformats.org/officeDocument/2006/relationships/externalLink" Target="externalLinks/externalLink3.xml"/><Relationship Id="rId41" Type="http://schemas.openxmlformats.org/officeDocument/2006/relationships/externalLink" Target="externalLinks/externalLink4.xml"/><Relationship Id="rId42" Type="http://schemas.openxmlformats.org/officeDocument/2006/relationships/externalLink" Target="externalLinks/externalLink5.xml"/><Relationship Id="rId43" Type="http://schemas.openxmlformats.org/officeDocument/2006/relationships/externalLink" Target="externalLinks/externalLink6.xml"/><Relationship Id="rId44" Type="http://schemas.openxmlformats.org/officeDocument/2006/relationships/externalLink" Target="externalLinks/externalLink7.xml"/><Relationship Id="rId45" Type="http://schemas.openxmlformats.org/officeDocument/2006/relationships/externalLink" Target="externalLinks/externalLink8.xml"/><Relationship Id="rId46" Type="http://schemas.openxmlformats.org/officeDocument/2006/relationships/externalLink" Target="externalLinks/externalLink9.xml"/><Relationship Id="rId47" Type="http://schemas.openxmlformats.org/officeDocument/2006/relationships/externalLink" Target="externalLinks/externalLink10.xml"/><Relationship Id="rId48" Type="http://schemas.openxmlformats.org/officeDocument/2006/relationships/externalLink" Target="externalLinks/externalLink11.xml"/><Relationship Id="rId49" Type="http://schemas.openxmlformats.org/officeDocument/2006/relationships/externalLink" Target="externalLinks/externalLink12.xml"/><Relationship Id="rId50" Type="http://schemas.openxmlformats.org/officeDocument/2006/relationships/externalLink" Target="externalLinks/externalLink13.xml"/><Relationship Id="rId51" Type="http://schemas.openxmlformats.org/officeDocument/2006/relationships/externalLink" Target="externalLinks/externalLink14.xml"/><Relationship Id="rId52" Type="http://schemas.openxmlformats.org/officeDocument/2006/relationships/externalLink" Target="externalLinks/externalLink15.xml"/><Relationship Id="rId53" Type="http://schemas.openxmlformats.org/officeDocument/2006/relationships/externalLink" Target="externalLinks/externalLink16.xml"/><Relationship Id="rId54" Type="http://schemas.openxmlformats.org/officeDocument/2006/relationships/externalLink" Target="externalLinks/externalLink17.xml"/><Relationship Id="rId55" Type="http://schemas.openxmlformats.org/officeDocument/2006/relationships/externalLink" Target="externalLinks/externalLink18.xml"/><Relationship Id="rId56" Type="http://schemas.openxmlformats.org/officeDocument/2006/relationships/externalLink" Target="externalLinks/externalLink19.xml"/><Relationship Id="rId57" Type="http://schemas.openxmlformats.org/officeDocument/2006/relationships/sharedStrings" Target="sharedStrings.xml"/><Relationship Id="rId58" Type="http://schemas.openxmlformats.org/officeDocument/2006/relationships/pivotCacheDefinition" Target="pivotCache/pivotCacheDefinition1.xml"/><Relationship Id="rId59" Type="http://schemas.openxmlformats.org/officeDocument/2006/relationships/pivotCacheDefinition" Target="pivotCache/pivotCacheDefinition2.xml"/><Relationship Id="rId60" Type="http://schemas.openxmlformats.org/officeDocument/2006/relationships/pivotCacheDefinition" Target="pivotCache/pivotCacheDefinition3.xml"/><Relationship Id="rId61" Type="http://schemas.openxmlformats.org/officeDocument/2006/relationships/pivotCacheDefinition" Target="pivotCache/pivotCacheDefinition4.xml"/><Relationship Id="rId62" Type="http://schemas.openxmlformats.org/officeDocument/2006/relationships/pivotCacheDefinition" Target="pivotCache/pivotCacheDefinition5.xml"/><Relationship Id="rId63" Type="http://schemas.openxmlformats.org/officeDocument/2006/relationships/pivotCacheDefinition" Target="pivotCache/pivotCacheDefinition6.xml"/><Relationship Id="rId64" Type="http://schemas.openxmlformats.org/officeDocument/2006/relationships/pivotCacheDefinition" Target="pivotCache/pivotCacheDefinition7.xml"/><Relationship Id="rId65" Type="http://schemas.openxmlformats.org/officeDocument/2006/relationships/pivotCacheDefinition" Target="pivotCache/pivotCacheDefinition8.xml"/><Relationship Id="rId66" Type="http://schemas.openxmlformats.org/officeDocument/2006/relationships/pivotCacheDefinition" Target="pivotCache/pivotCacheDefinition9.xml"/><Relationship Id="rId67" Type="http://schemas.openxmlformats.org/officeDocument/2006/relationships/pivotCacheDefinition" Target="pivotCache/pivotCacheDefinition10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barChart>
        <c:barDir val="col"/>
        <c:grouping val="clustered"/>
        <c:varyColors val="0"/>
        <c:ser>
          <c:idx val="0"/>
          <c:order val="0"/>
          <c:tx>
            <c:strRef>
              <c:f>"CDS Premiums"</c:f>
              <c:strCache>
                <c:ptCount val="1"/>
                <c:pt idx="0">
                  <c:v>CDS Premiums</c:v>
                </c:pt>
              </c:strCache>
            </c:strRef>
          </c:tx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Data'!$B$5:$P$5</c:f>
              <c:multiLvlStrCache>
                <c:ptCount val="1"/>
                <c:lvl/>
                <c:lvl/>
                <c:lvl/>
                <c:lvl/>
                <c:lvl>
                  <c:pt idx="0">
                    <c:v>BB</c:v>
                  </c:pt>
                </c:lvl>
                <c:lvl>
                  <c:pt idx="0">
                    <c:v>BBB-</c:v>
                  </c:pt>
                </c:lvl>
                <c:lvl>
                  <c:pt idx="0">
                    <c:v>BBB</c:v>
                  </c:pt>
                </c:lvl>
                <c:lvl>
                  <c:pt idx="0">
                    <c:v>BBB+</c:v>
                  </c:pt>
                </c:lvl>
                <c:lvl>
                  <c:pt idx="0">
                    <c:v>A-</c:v>
                  </c:pt>
                </c:lvl>
                <c:lvl>
                  <c:pt idx="0">
                    <c:v>A</c:v>
                  </c:pt>
                </c:lvl>
                <c:lvl>
                  <c:pt idx="0">
                    <c:v>A+</c:v>
                  </c:pt>
                </c:lvl>
                <c:lvl>
                  <c:pt idx="0">
                    <c:v>AA-</c:v>
                  </c:pt>
                </c:lvl>
                <c:lvl>
                  <c:pt idx="0">
                    <c:v>AA</c:v>
                  </c:pt>
                </c:lvl>
                <c:lvl>
                  <c:pt idx="0">
                    <c:v>AA+</c:v>
                  </c:pt>
                </c:lvl>
                <c:lvl>
                  <c:pt idx="0">
                    <c:v>AAA</c:v>
                  </c:pt>
                </c:lvl>
              </c:multiLvlStrCache>
            </c:multiLvlStrRef>
          </c:cat>
          <c:val>
            <c:numRef>
              <c:f>'7. Credit Curve Data'!$B$6:$P$6</c:f>
              <c:numCache>
                <c:formatCode>#,##0_ ;[RED]\-#,##0\ </c:formatCode>
                <c:ptCount val="15"/>
                <c:pt idx="3">
                  <c:v>24.309092</c:v>
                </c:pt>
                <c:pt idx="4">
                  <c:v>36.180814</c:v>
                </c:pt>
                <c:pt idx="6">
                  <c:v>58.3902395</c:v>
                </c:pt>
                <c:pt idx="7">
                  <c:v>93.2845024444445</c:v>
                </c:pt>
                <c:pt idx="8">
                  <c:v>212.97885875</c:v>
                </c:pt>
                <c:pt idx="9">
                  <c:v>208.4429818</c:v>
                </c:pt>
              </c:numCache>
            </c:numRef>
          </c:val>
        </c:ser>
        <c:gapWidth val="150"/>
        <c:overlap val="0"/>
        <c:axId val="3535087"/>
        <c:axId val="12718223"/>
      </c:barChart>
      <c:lineChart>
        <c:grouping val="standard"/>
        <c:varyColors val="0"/>
        <c:ser>
          <c:idx val="1"/>
          <c:order val="1"/>
          <c:tx>
            <c:strRef>
              <c:f>"Change in CDS Premium"</c:f>
              <c:strCache>
                <c:ptCount val="1"/>
                <c:pt idx="0">
                  <c:v>Change in CDS Premium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Data'!$B$5:$P$5</c:f>
              <c:multiLvlStrCache>
                <c:ptCount val="1"/>
                <c:lvl/>
                <c:lvl/>
                <c:lvl/>
                <c:lvl/>
                <c:lvl>
                  <c:pt idx="0">
                    <c:v>BB</c:v>
                  </c:pt>
                </c:lvl>
                <c:lvl>
                  <c:pt idx="0">
                    <c:v>BBB-</c:v>
                  </c:pt>
                </c:lvl>
                <c:lvl>
                  <c:pt idx="0">
                    <c:v>BBB</c:v>
                  </c:pt>
                </c:lvl>
                <c:lvl>
                  <c:pt idx="0">
                    <c:v>BBB+</c:v>
                  </c:pt>
                </c:lvl>
                <c:lvl>
                  <c:pt idx="0">
                    <c:v>A-</c:v>
                  </c:pt>
                </c:lvl>
                <c:lvl>
                  <c:pt idx="0">
                    <c:v>A</c:v>
                  </c:pt>
                </c:lvl>
                <c:lvl>
                  <c:pt idx="0">
                    <c:v>A+</c:v>
                  </c:pt>
                </c:lvl>
                <c:lvl>
                  <c:pt idx="0">
                    <c:v>AA-</c:v>
                  </c:pt>
                </c:lvl>
                <c:lvl>
                  <c:pt idx="0">
                    <c:v>AA</c:v>
                  </c:pt>
                </c:lvl>
                <c:lvl>
                  <c:pt idx="0">
                    <c:v>AA+</c:v>
                  </c:pt>
                </c:lvl>
                <c:lvl>
                  <c:pt idx="0">
                    <c:v>AAA</c:v>
                  </c:pt>
                </c:lvl>
              </c:multiLvlStrCache>
            </c:multiLvlStrRef>
          </c:cat>
          <c:val>
            <c:numRef>
              <c:f>'7. Credit Curve Data'!$B$24:$J$24</c:f>
              <c:numCache>
                <c:formatCode>#,##0</c:formatCode>
                <c:ptCount val="9"/>
                <c:pt idx="3">
                  <c:v>-0.245802892427011</c:v>
                </c:pt>
                <c:pt idx="4">
                  <c:v>-0.242151789347524</c:v>
                </c:pt>
                <c:pt idx="6">
                  <c:v>-0.555432396888942</c:v>
                </c:pt>
                <c:pt idx="7">
                  <c:v>-0.580957453908475</c:v>
                </c:pt>
                <c:pt idx="8">
                  <c:v>-0.750597807003779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37610337"/>
        <c:axId val="72339359"/>
      </c:lineChart>
      <c:catAx>
        <c:axId val="3535087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Ratings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2718223"/>
        <c:crossesAt val="0"/>
        <c:auto val="1"/>
        <c:lblAlgn val="ctr"/>
        <c:lblOffset val="100"/>
        <c:noMultiLvlLbl val="0"/>
      </c:catAx>
      <c:valAx>
        <c:axId val="12718223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CDS Premiums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#,##0_ ;[RED]\-#,##0\ 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535087"/>
        <c:crossesAt val="1"/>
        <c:crossBetween val="midCat"/>
      </c:valAx>
      <c:catAx>
        <c:axId val="37610337"/>
        <c:scaling>
          <c:orientation val="minMax"/>
        </c:scaling>
        <c:delete val="1"/>
        <c:axPos val="t"/>
        <c:numFmt formatCode="General" sourceLinked="1"/>
        <c:majorTickMark val="cross"/>
        <c:minorTickMark val="none"/>
        <c:tickLblPos val="nextTo"/>
        <c:spPr>
          <a:ln w="0">
            <a:noFill/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2339359"/>
        <c:auto val="1"/>
        <c:lblAlgn val="ctr"/>
        <c:lblOffset val="100"/>
        <c:noMultiLvlLbl val="0"/>
      </c:catAx>
      <c:valAx>
        <c:axId val="72339359"/>
        <c:scaling>
          <c:orientation val="minMax"/>
        </c:scaling>
        <c:delete val="0"/>
        <c:axPos val="r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Change in CDS Premiums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#,##0.0" sourceLinked="0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7610337"/>
        <c:crosses val="max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barChart>
        <c:barDir val="col"/>
        <c:grouping val="clustered"/>
        <c:varyColors val="0"/>
        <c:ser>
          <c:idx val="0"/>
          <c:order val="0"/>
          <c:tx>
            <c:strRef>
              <c:f>"CDS Premium"</c:f>
              <c:strCache>
                <c:ptCount val="1"/>
                <c:pt idx="0">
                  <c:v>CDS Premium</c:v>
                </c:pt>
              </c:strCache>
            </c:strRef>
          </c:tx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Data'!$B$5:$P$5</c:f>
              <c:multiLvlStrCache>
                <c:ptCount val="1"/>
                <c:lvl/>
                <c:lvl/>
                <c:lvl/>
                <c:lvl/>
                <c:lvl>
                  <c:pt idx="0">
                    <c:v>BB</c:v>
                  </c:pt>
                </c:lvl>
                <c:lvl>
                  <c:pt idx="0">
                    <c:v>BBB-</c:v>
                  </c:pt>
                </c:lvl>
                <c:lvl>
                  <c:pt idx="0">
                    <c:v>BBB</c:v>
                  </c:pt>
                </c:lvl>
                <c:lvl>
                  <c:pt idx="0">
                    <c:v>BBB+</c:v>
                  </c:pt>
                </c:lvl>
                <c:lvl>
                  <c:pt idx="0">
                    <c:v>A-</c:v>
                  </c:pt>
                </c:lvl>
                <c:lvl>
                  <c:pt idx="0">
                    <c:v>A</c:v>
                  </c:pt>
                </c:lvl>
                <c:lvl>
                  <c:pt idx="0">
                    <c:v>A+</c:v>
                  </c:pt>
                </c:lvl>
                <c:lvl>
                  <c:pt idx="0">
                    <c:v>AA-</c:v>
                  </c:pt>
                </c:lvl>
                <c:lvl>
                  <c:pt idx="0">
                    <c:v>AA</c:v>
                  </c:pt>
                </c:lvl>
                <c:lvl>
                  <c:pt idx="0">
                    <c:v>AA+</c:v>
                  </c:pt>
                </c:lvl>
                <c:lvl>
                  <c:pt idx="0">
                    <c:v>AAA</c:v>
                  </c:pt>
                </c:lvl>
              </c:multiLvlStrCache>
            </c:multiLvlStrRef>
          </c:cat>
          <c:val>
            <c:numRef>
              <c:f>'7. Credit Curve Data'!$B$16:$P$16</c:f>
              <c:numCache>
                <c:formatCode>#,##0_ ;[RED]\-#,##0\ </c:formatCode>
                <c:ptCount val="15"/>
                <c:pt idx="4">
                  <c:v>63.369548</c:v>
                </c:pt>
                <c:pt idx="7">
                  <c:v>72.0125024285714</c:v>
                </c:pt>
                <c:pt idx="9">
                  <c:v>124.335255</c:v>
                </c:pt>
              </c:numCache>
            </c:numRef>
          </c:val>
        </c:ser>
        <c:gapWidth val="150"/>
        <c:overlap val="0"/>
        <c:axId val="97069095"/>
        <c:axId val="10132800"/>
      </c:barChart>
      <c:lineChart>
        <c:grouping val="standard"/>
        <c:varyColors val="0"/>
        <c:ser>
          <c:idx val="1"/>
          <c:order val="1"/>
          <c:tx>
            <c:strRef>
              <c:f>"Change in CDS Premium"</c:f>
              <c:strCache>
                <c:ptCount val="1"/>
                <c:pt idx="0">
                  <c:v>Change in CDS Premium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Data'!$B$5:$P$5</c:f>
              <c:multiLvlStrCache>
                <c:ptCount val="1"/>
                <c:lvl/>
                <c:lvl/>
                <c:lvl/>
                <c:lvl/>
                <c:lvl>
                  <c:pt idx="0">
                    <c:v>BB</c:v>
                  </c:pt>
                </c:lvl>
                <c:lvl>
                  <c:pt idx="0">
                    <c:v>BBB-</c:v>
                  </c:pt>
                </c:lvl>
                <c:lvl>
                  <c:pt idx="0">
                    <c:v>BBB</c:v>
                  </c:pt>
                </c:lvl>
                <c:lvl>
                  <c:pt idx="0">
                    <c:v>BBB+</c:v>
                  </c:pt>
                </c:lvl>
                <c:lvl>
                  <c:pt idx="0">
                    <c:v>A-</c:v>
                  </c:pt>
                </c:lvl>
                <c:lvl>
                  <c:pt idx="0">
                    <c:v>A</c:v>
                  </c:pt>
                </c:lvl>
                <c:lvl>
                  <c:pt idx="0">
                    <c:v>A+</c:v>
                  </c:pt>
                </c:lvl>
                <c:lvl>
                  <c:pt idx="0">
                    <c:v>AA-</c:v>
                  </c:pt>
                </c:lvl>
                <c:lvl>
                  <c:pt idx="0">
                    <c:v>AA</c:v>
                  </c:pt>
                </c:lvl>
                <c:lvl>
                  <c:pt idx="0">
                    <c:v>AA+</c:v>
                  </c:pt>
                </c:lvl>
                <c:lvl>
                  <c:pt idx="0">
                    <c:v>AAA</c:v>
                  </c:pt>
                </c:lvl>
              </c:multiLvlStrCache>
            </c:multiLvlStrRef>
          </c:cat>
          <c:val>
            <c:numRef>
              <c:f>'7. Credit Curve Data'!$B$34:$O$34</c:f>
              <c:numCache>
                <c:formatCode>#,##0</c:formatCode>
                <c:ptCount val="14"/>
                <c:pt idx="4">
                  <c:v>-0.06561993247194</c:v>
                </c:pt>
                <c:pt idx="7">
                  <c:v>-0.566091373945288</c:v>
                </c:pt>
                <c:pt idx="9">
                  <c:v>-0.693648621641645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49381434"/>
        <c:axId val="71489"/>
      </c:lineChart>
      <c:catAx>
        <c:axId val="97069095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Ratings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0132800"/>
        <c:crossesAt val="0"/>
        <c:auto val="1"/>
        <c:lblAlgn val="ctr"/>
        <c:lblOffset val="100"/>
        <c:noMultiLvlLbl val="0"/>
      </c:catAx>
      <c:valAx>
        <c:axId val="10132800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CDS premiums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#,##0_ ;[RED]\-#,##0\ 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7069095"/>
        <c:crossesAt val="1"/>
        <c:crossBetween val="midCat"/>
      </c:valAx>
      <c:catAx>
        <c:axId val="49381434"/>
        <c:scaling>
          <c:orientation val="minMax"/>
        </c:scaling>
        <c:delete val="1"/>
        <c:axPos val="t"/>
        <c:numFmt formatCode="General" sourceLinked="1"/>
        <c:majorTickMark val="cross"/>
        <c:minorTickMark val="none"/>
        <c:tickLblPos val="nextTo"/>
        <c:spPr>
          <a:ln w="0">
            <a:noFill/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1489"/>
        <c:auto val="1"/>
        <c:lblAlgn val="ctr"/>
        <c:lblOffset val="100"/>
        <c:noMultiLvlLbl val="0"/>
      </c:catAx>
      <c:valAx>
        <c:axId val="71489"/>
        <c:scaling>
          <c:orientation val="minMax"/>
        </c:scaling>
        <c:delete val="0"/>
        <c:axPos val="r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Change in CDS Premiums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#,##0.0" sourceLinked="0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9381434"/>
        <c:crosses val="max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barChart>
        <c:barDir val="col"/>
        <c:grouping val="clustered"/>
        <c:varyColors val="0"/>
        <c:ser>
          <c:idx val="0"/>
          <c:order val="0"/>
          <c:tx>
            <c:strRef>
              <c:f>"CDS Premium"</c:f>
              <c:strCache>
                <c:ptCount val="1"/>
                <c:pt idx="0">
                  <c:v>CDS Premium</c:v>
                </c:pt>
              </c:strCache>
            </c:strRef>
          </c:tx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Data'!$B$5:$P$5</c:f>
              <c:multiLvlStrCache>
                <c:ptCount val="1"/>
                <c:lvl/>
                <c:lvl/>
                <c:lvl/>
                <c:lvl/>
                <c:lvl>
                  <c:pt idx="0">
                    <c:v>BB</c:v>
                  </c:pt>
                </c:lvl>
                <c:lvl>
                  <c:pt idx="0">
                    <c:v>BBB-</c:v>
                  </c:pt>
                </c:lvl>
                <c:lvl>
                  <c:pt idx="0">
                    <c:v>BBB</c:v>
                  </c:pt>
                </c:lvl>
                <c:lvl>
                  <c:pt idx="0">
                    <c:v>BBB+</c:v>
                  </c:pt>
                </c:lvl>
                <c:lvl>
                  <c:pt idx="0">
                    <c:v>A-</c:v>
                  </c:pt>
                </c:lvl>
                <c:lvl>
                  <c:pt idx="0">
                    <c:v>A</c:v>
                  </c:pt>
                </c:lvl>
                <c:lvl>
                  <c:pt idx="0">
                    <c:v>A+</c:v>
                  </c:pt>
                </c:lvl>
                <c:lvl>
                  <c:pt idx="0">
                    <c:v>AA-</c:v>
                  </c:pt>
                </c:lvl>
                <c:lvl>
                  <c:pt idx="0">
                    <c:v>AA</c:v>
                  </c:pt>
                </c:lvl>
                <c:lvl>
                  <c:pt idx="0">
                    <c:v>AA+</c:v>
                  </c:pt>
                </c:lvl>
                <c:lvl>
                  <c:pt idx="0">
                    <c:v>AAA</c:v>
                  </c:pt>
                </c:lvl>
              </c:multiLvlStrCache>
            </c:multiLvlStrRef>
          </c:cat>
          <c:val>
            <c:numRef>
              <c:f>'7. Credit Curve Data'!$B$13:$P$13</c:f>
              <c:numCache>
                <c:formatCode>#,##0_ ;[RED]\-#,##0\ </c:formatCode>
                <c:ptCount val="15"/>
                <c:pt idx="1">
                  <c:v>19.154254</c:v>
                </c:pt>
              </c:numCache>
            </c:numRef>
          </c:val>
        </c:ser>
        <c:gapWidth val="150"/>
        <c:overlap val="0"/>
        <c:axId val="59708100"/>
        <c:axId val="95654930"/>
      </c:barChart>
      <c:lineChart>
        <c:grouping val="standard"/>
        <c:varyColors val="0"/>
        <c:ser>
          <c:idx val="1"/>
          <c:order val="1"/>
          <c:tx>
            <c:strRef>
              <c:f>"Change in CDS Premium"</c:f>
              <c:strCache>
                <c:ptCount val="1"/>
                <c:pt idx="0">
                  <c:v>Change in CDS Premium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Data'!$B$5:$P$5</c:f>
              <c:multiLvlStrCache>
                <c:ptCount val="1"/>
                <c:lvl/>
                <c:lvl/>
                <c:lvl/>
                <c:lvl/>
                <c:lvl>
                  <c:pt idx="0">
                    <c:v>BB</c:v>
                  </c:pt>
                </c:lvl>
                <c:lvl>
                  <c:pt idx="0">
                    <c:v>BBB-</c:v>
                  </c:pt>
                </c:lvl>
                <c:lvl>
                  <c:pt idx="0">
                    <c:v>BBB</c:v>
                  </c:pt>
                </c:lvl>
                <c:lvl>
                  <c:pt idx="0">
                    <c:v>BBB+</c:v>
                  </c:pt>
                </c:lvl>
                <c:lvl>
                  <c:pt idx="0">
                    <c:v>A-</c:v>
                  </c:pt>
                </c:lvl>
                <c:lvl>
                  <c:pt idx="0">
                    <c:v>A</c:v>
                  </c:pt>
                </c:lvl>
                <c:lvl>
                  <c:pt idx="0">
                    <c:v>A+</c:v>
                  </c:pt>
                </c:lvl>
                <c:lvl>
                  <c:pt idx="0">
                    <c:v>AA-</c:v>
                  </c:pt>
                </c:lvl>
                <c:lvl>
                  <c:pt idx="0">
                    <c:v>AA</c:v>
                  </c:pt>
                </c:lvl>
                <c:lvl>
                  <c:pt idx="0">
                    <c:v>AA+</c:v>
                  </c:pt>
                </c:lvl>
                <c:lvl>
                  <c:pt idx="0">
                    <c:v>AAA</c:v>
                  </c:pt>
                </c:lvl>
              </c:multiLvlStrCache>
            </c:multiLvlStrRef>
          </c:cat>
          <c:val>
            <c:numRef>
              <c:f>'7. Credit Curve Data'!$B$31:$J$31</c:f>
              <c:numCache>
                <c:formatCode>#,##0</c:formatCode>
                <c:ptCount val="9"/>
                <c:pt idx="1">
                  <c:v>-0.0168643961257989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99827447"/>
        <c:axId val="75340525"/>
      </c:lineChart>
      <c:catAx>
        <c:axId val="59708100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Ratings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5654930"/>
        <c:crossesAt val="0"/>
        <c:auto val="1"/>
        <c:lblAlgn val="ctr"/>
        <c:lblOffset val="100"/>
        <c:noMultiLvlLbl val="0"/>
      </c:catAx>
      <c:valAx>
        <c:axId val="95654930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CDS Premiums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#,##0_ ;[RED]\-#,##0\ 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9708100"/>
        <c:crossesAt val="1"/>
        <c:crossBetween val="midCat"/>
      </c:valAx>
      <c:catAx>
        <c:axId val="99827447"/>
        <c:scaling>
          <c:orientation val="minMax"/>
        </c:scaling>
        <c:delete val="1"/>
        <c:axPos val="t"/>
        <c:numFmt formatCode="General" sourceLinked="1"/>
        <c:majorTickMark val="cross"/>
        <c:minorTickMark val="none"/>
        <c:tickLblPos val="nextTo"/>
        <c:spPr>
          <a:ln w="0">
            <a:noFill/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5340525"/>
        <c:auto val="1"/>
        <c:lblAlgn val="ctr"/>
        <c:lblOffset val="100"/>
        <c:noMultiLvlLbl val="0"/>
      </c:catAx>
      <c:valAx>
        <c:axId val="75340525"/>
        <c:scaling>
          <c:orientation val="minMax"/>
        </c:scaling>
        <c:delete val="0"/>
        <c:axPos val="r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Change in CDS Premiums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#,##0.0" sourceLinked="0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9827447"/>
        <c:crosses val="max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barChart>
        <c:barDir val="col"/>
        <c:grouping val="clustered"/>
        <c:varyColors val="0"/>
        <c:ser>
          <c:idx val="0"/>
          <c:order val="0"/>
          <c:tx>
            <c:strRef>
              <c:f>"CDS Premium"</c:f>
              <c:strCache>
                <c:ptCount val="1"/>
                <c:pt idx="0">
                  <c:v>CDS Premium</c:v>
                </c:pt>
              </c:strCache>
            </c:strRef>
          </c:tx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Data'!$B$5:$P$5</c:f>
              <c:multiLvlStrCache>
                <c:ptCount val="1"/>
                <c:lvl/>
                <c:lvl/>
                <c:lvl/>
                <c:lvl/>
                <c:lvl>
                  <c:pt idx="0">
                    <c:v>BB</c:v>
                  </c:pt>
                </c:lvl>
                <c:lvl>
                  <c:pt idx="0">
                    <c:v>BBB-</c:v>
                  </c:pt>
                </c:lvl>
                <c:lvl>
                  <c:pt idx="0">
                    <c:v>BBB</c:v>
                  </c:pt>
                </c:lvl>
                <c:lvl>
                  <c:pt idx="0">
                    <c:v>BBB+</c:v>
                  </c:pt>
                </c:lvl>
                <c:lvl>
                  <c:pt idx="0">
                    <c:v>A-</c:v>
                  </c:pt>
                </c:lvl>
                <c:lvl>
                  <c:pt idx="0">
                    <c:v>A</c:v>
                  </c:pt>
                </c:lvl>
                <c:lvl>
                  <c:pt idx="0">
                    <c:v>A+</c:v>
                  </c:pt>
                </c:lvl>
                <c:lvl>
                  <c:pt idx="0">
                    <c:v>AA-</c:v>
                  </c:pt>
                </c:lvl>
                <c:lvl>
                  <c:pt idx="0">
                    <c:v>AA</c:v>
                  </c:pt>
                </c:lvl>
                <c:lvl>
                  <c:pt idx="0">
                    <c:v>AA+</c:v>
                  </c:pt>
                </c:lvl>
                <c:lvl>
                  <c:pt idx="0">
                    <c:v>AAA</c:v>
                  </c:pt>
                </c:lvl>
              </c:multiLvlStrCache>
            </c:multiLvlStrRef>
          </c:cat>
          <c:val>
            <c:numRef>
              <c:f>'7. Credit Curve Data'!$B$17:$P$17</c:f>
              <c:numCache>
                <c:formatCode>#,##0_ ;[RED]\-#,##0\ </c:formatCode>
                <c:ptCount val="15"/>
                <c:pt idx="0">
                  <c:v>17.741701</c:v>
                </c:pt>
                <c:pt idx="1">
                  <c:v>19.154254</c:v>
                </c:pt>
                <c:pt idx="2">
                  <c:v>36.5293244</c:v>
                </c:pt>
                <c:pt idx="3">
                  <c:v>25.5702855333333</c:v>
                </c:pt>
                <c:pt idx="4">
                  <c:v>48.4029478918919</c:v>
                </c:pt>
                <c:pt idx="5">
                  <c:v>77.5040327241379</c:v>
                </c:pt>
                <c:pt idx="6">
                  <c:v>84.6289257142858</c:v>
                </c:pt>
                <c:pt idx="7">
                  <c:v>79.4708698245614</c:v>
                </c:pt>
                <c:pt idx="8">
                  <c:v>213.072164673077</c:v>
                </c:pt>
                <c:pt idx="9">
                  <c:v>150.882239435897</c:v>
                </c:pt>
                <c:pt idx="10">
                  <c:v>279.511081</c:v>
                </c:pt>
              </c:numCache>
            </c:numRef>
          </c:val>
        </c:ser>
        <c:gapWidth val="150"/>
        <c:overlap val="0"/>
        <c:axId val="69953517"/>
        <c:axId val="25568321"/>
      </c:barChart>
      <c:lineChart>
        <c:grouping val="standard"/>
        <c:varyColors val="0"/>
        <c:ser>
          <c:idx val="1"/>
          <c:order val="1"/>
          <c:tx>
            <c:strRef>
              <c:f>"Change in CDS Premium"</c:f>
              <c:strCache>
                <c:ptCount val="1"/>
                <c:pt idx="0">
                  <c:v>Change in CDS Premium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Data'!$B$5:$P$5</c:f>
              <c:multiLvlStrCache>
                <c:ptCount val="1"/>
                <c:lvl/>
                <c:lvl/>
                <c:lvl/>
                <c:lvl/>
                <c:lvl>
                  <c:pt idx="0">
                    <c:v>BB</c:v>
                  </c:pt>
                </c:lvl>
                <c:lvl>
                  <c:pt idx="0">
                    <c:v>BBB-</c:v>
                  </c:pt>
                </c:lvl>
                <c:lvl>
                  <c:pt idx="0">
                    <c:v>BBB</c:v>
                  </c:pt>
                </c:lvl>
                <c:lvl>
                  <c:pt idx="0">
                    <c:v>BBB+</c:v>
                  </c:pt>
                </c:lvl>
                <c:lvl>
                  <c:pt idx="0">
                    <c:v>A-</c:v>
                  </c:pt>
                </c:lvl>
                <c:lvl>
                  <c:pt idx="0">
                    <c:v>A</c:v>
                  </c:pt>
                </c:lvl>
                <c:lvl>
                  <c:pt idx="0">
                    <c:v>A+</c:v>
                  </c:pt>
                </c:lvl>
                <c:lvl>
                  <c:pt idx="0">
                    <c:v>AA-</c:v>
                  </c:pt>
                </c:lvl>
                <c:lvl>
                  <c:pt idx="0">
                    <c:v>AA</c:v>
                  </c:pt>
                </c:lvl>
                <c:lvl>
                  <c:pt idx="0">
                    <c:v>AA+</c:v>
                  </c:pt>
                </c:lvl>
                <c:lvl>
                  <c:pt idx="0">
                    <c:v>AAA</c:v>
                  </c:pt>
                </c:lvl>
              </c:multiLvlStrCache>
            </c:multiLvlStrRef>
          </c:cat>
          <c:val>
            <c:numRef>
              <c:f>'7. Credit Curve Data'!$B$35:$P$35</c:f>
              <c:numCache>
                <c:formatCode>#,##0</c:formatCode>
                <c:ptCount val="15"/>
                <c:pt idx="0">
                  <c:v>-0.0102963921419245</c:v>
                </c:pt>
                <c:pt idx="1">
                  <c:v>-0.0168643961257989</c:v>
                </c:pt>
                <c:pt idx="2">
                  <c:v>0.122310219933296</c:v>
                </c:pt>
                <c:pt idx="3">
                  <c:v>-0.107170180134238</c:v>
                </c:pt>
                <c:pt idx="4">
                  <c:v>-0.310815149021749</c:v>
                </c:pt>
                <c:pt idx="5">
                  <c:v>-2.48896803234507</c:v>
                </c:pt>
                <c:pt idx="6">
                  <c:v>-2.62770573001791</c:v>
                </c:pt>
                <c:pt idx="7">
                  <c:v>-0.147992524054143</c:v>
                </c:pt>
                <c:pt idx="8">
                  <c:v>-0.549743284217028</c:v>
                </c:pt>
                <c:pt idx="9">
                  <c:v>-0.805193723988214</c:v>
                </c:pt>
                <c:pt idx="10">
                  <c:v>-1.06830706554669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26039779"/>
        <c:axId val="62054817"/>
      </c:lineChart>
      <c:catAx>
        <c:axId val="69953517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Ratings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5568321"/>
        <c:crossesAt val="0"/>
        <c:auto val="1"/>
        <c:lblAlgn val="ctr"/>
        <c:lblOffset val="100"/>
        <c:noMultiLvlLbl val="0"/>
      </c:catAx>
      <c:valAx>
        <c:axId val="25568321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CDS Premiums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0.0" sourceLinked="0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9953517"/>
        <c:crossesAt val="1"/>
        <c:crossBetween val="midCat"/>
      </c:valAx>
      <c:catAx>
        <c:axId val="26039779"/>
        <c:scaling>
          <c:orientation val="minMax"/>
        </c:scaling>
        <c:delete val="1"/>
        <c:axPos val="t"/>
        <c:numFmt formatCode="General" sourceLinked="1"/>
        <c:majorTickMark val="cross"/>
        <c:minorTickMark val="none"/>
        <c:tickLblPos val="nextTo"/>
        <c:spPr>
          <a:ln w="0">
            <a:noFill/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2054817"/>
        <c:auto val="1"/>
        <c:lblAlgn val="ctr"/>
        <c:lblOffset val="100"/>
        <c:noMultiLvlLbl val="0"/>
      </c:catAx>
      <c:valAx>
        <c:axId val="62054817"/>
        <c:scaling>
          <c:orientation val="minMax"/>
        </c:scaling>
        <c:delete val="0"/>
        <c:axPos val="r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Change in CDS Premiums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0.0" sourceLinked="0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6039779"/>
        <c:crosses val="max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barChart>
        <c:barDir val="col"/>
        <c:grouping val="clustered"/>
        <c:varyColors val="0"/>
        <c:ser>
          <c:idx val="0"/>
          <c:order val="0"/>
          <c:tx>
            <c:strRef>
              <c:f>"CDS Premiums"</c:f>
              <c:strCache>
                <c:ptCount val="1"/>
                <c:pt idx="0">
                  <c:v>CDS Premiums</c:v>
                </c:pt>
              </c:strCache>
            </c:strRef>
          </c:tx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Data'!$B$5:$P$5</c:f>
              <c:multiLvlStrCache>
                <c:ptCount val="1"/>
                <c:lvl/>
                <c:lvl/>
                <c:lvl/>
                <c:lvl/>
                <c:lvl>
                  <c:pt idx="0">
                    <c:v>BB</c:v>
                  </c:pt>
                </c:lvl>
                <c:lvl>
                  <c:pt idx="0">
                    <c:v>BBB-</c:v>
                  </c:pt>
                </c:lvl>
                <c:lvl>
                  <c:pt idx="0">
                    <c:v>BBB</c:v>
                  </c:pt>
                </c:lvl>
                <c:lvl>
                  <c:pt idx="0">
                    <c:v>BBB+</c:v>
                  </c:pt>
                </c:lvl>
                <c:lvl>
                  <c:pt idx="0">
                    <c:v>A-</c:v>
                  </c:pt>
                </c:lvl>
                <c:lvl>
                  <c:pt idx="0">
                    <c:v>A</c:v>
                  </c:pt>
                </c:lvl>
                <c:lvl>
                  <c:pt idx="0">
                    <c:v>A+</c:v>
                  </c:pt>
                </c:lvl>
                <c:lvl>
                  <c:pt idx="0">
                    <c:v>AA-</c:v>
                  </c:pt>
                </c:lvl>
                <c:lvl>
                  <c:pt idx="0">
                    <c:v>AA</c:v>
                  </c:pt>
                </c:lvl>
                <c:lvl>
                  <c:pt idx="0">
                    <c:v>AA+</c:v>
                  </c:pt>
                </c:lvl>
                <c:lvl>
                  <c:pt idx="0">
                    <c:v>AAA</c:v>
                  </c:pt>
                </c:lvl>
              </c:multiLvlStrCache>
            </c:multiLvlStrRef>
          </c:cat>
          <c:val>
            <c:numRef>
              <c:f>'7. Credit Curve Data'!$B$6:$P$6</c:f>
              <c:numCache>
                <c:formatCode>#,##0_ ;[RED]\-#,##0\ </c:formatCode>
                <c:ptCount val="15"/>
                <c:pt idx="3">
                  <c:v>24.309092</c:v>
                </c:pt>
                <c:pt idx="4">
                  <c:v>36.180814</c:v>
                </c:pt>
                <c:pt idx="6">
                  <c:v>58.3902395</c:v>
                </c:pt>
                <c:pt idx="7">
                  <c:v>93.2845024444445</c:v>
                </c:pt>
                <c:pt idx="8">
                  <c:v>212.97885875</c:v>
                </c:pt>
                <c:pt idx="9">
                  <c:v>208.4429818</c:v>
                </c:pt>
              </c:numCache>
            </c:numRef>
          </c:val>
        </c:ser>
        <c:gapWidth val="150"/>
        <c:overlap val="0"/>
        <c:axId val="86809306"/>
        <c:axId val="75768671"/>
      </c:barChart>
      <c:lineChart>
        <c:grouping val="standard"/>
        <c:varyColors val="0"/>
        <c:ser>
          <c:idx val="1"/>
          <c:order val="1"/>
          <c:tx>
            <c:strRef>
              <c:f>"Weekly Change in CDS Premium"</c:f>
              <c:strCache>
                <c:ptCount val="1"/>
                <c:pt idx="0">
                  <c:v>Weekly Change in CDS Premium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Data'!$B$5:$P$5</c:f>
              <c:multiLvlStrCache>
                <c:ptCount val="1"/>
                <c:lvl/>
                <c:lvl/>
                <c:lvl/>
                <c:lvl/>
                <c:lvl>
                  <c:pt idx="0">
                    <c:v>BB</c:v>
                  </c:pt>
                </c:lvl>
                <c:lvl>
                  <c:pt idx="0">
                    <c:v>BBB-</c:v>
                  </c:pt>
                </c:lvl>
                <c:lvl>
                  <c:pt idx="0">
                    <c:v>BBB</c:v>
                  </c:pt>
                </c:lvl>
                <c:lvl>
                  <c:pt idx="0">
                    <c:v>BBB+</c:v>
                  </c:pt>
                </c:lvl>
                <c:lvl>
                  <c:pt idx="0">
                    <c:v>A-</c:v>
                  </c:pt>
                </c:lvl>
                <c:lvl>
                  <c:pt idx="0">
                    <c:v>A</c:v>
                  </c:pt>
                </c:lvl>
                <c:lvl>
                  <c:pt idx="0">
                    <c:v>A+</c:v>
                  </c:pt>
                </c:lvl>
                <c:lvl>
                  <c:pt idx="0">
                    <c:v>AA-</c:v>
                  </c:pt>
                </c:lvl>
                <c:lvl>
                  <c:pt idx="0">
                    <c:v>AA</c:v>
                  </c:pt>
                </c:lvl>
                <c:lvl>
                  <c:pt idx="0">
                    <c:v>AA+</c:v>
                  </c:pt>
                </c:lvl>
                <c:lvl>
                  <c:pt idx="0">
                    <c:v>AAA</c:v>
                  </c:pt>
                </c:lvl>
              </c:multiLvlStrCache>
            </c:multiLvlStrRef>
          </c:cat>
          <c:val>
            <c:numRef>
              <c:f>'7. Credit Curve Data'!$B$43:$J$43</c:f>
              <c:numCache>
                <c:formatCode>#,##0_ ;[RED]\-#,##0\ </c:formatCode>
                <c:ptCount val="9"/>
                <c:pt idx="2">
                  <c:v>-2.175182</c:v>
                </c:pt>
                <c:pt idx="3">
                  <c:v>-2.280197</c:v>
                </c:pt>
                <c:pt idx="5">
                  <c:v>-18.838869</c:v>
                </c:pt>
                <c:pt idx="6">
                  <c:v>8.5482355</c:v>
                </c:pt>
                <c:pt idx="7">
                  <c:v>-4.52990085714285</c:v>
                </c:pt>
                <c:pt idx="8">
                  <c:v>-11.1442906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68367480"/>
        <c:axId val="34589814"/>
      </c:lineChart>
      <c:catAx>
        <c:axId val="8680930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5768671"/>
        <c:crossesAt val="0"/>
        <c:auto val="1"/>
        <c:lblAlgn val="ctr"/>
        <c:lblOffset val="100"/>
        <c:noMultiLvlLbl val="0"/>
      </c:catAx>
      <c:valAx>
        <c:axId val="75768671"/>
        <c:scaling>
          <c:orientation val="minMax"/>
        </c:scaling>
        <c:delete val="0"/>
        <c:axPos val="l"/>
        <c:numFmt formatCode="#,##0_ ;[RED]\-#,##0\ 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6809306"/>
        <c:crossesAt val="1"/>
        <c:crossBetween val="midCat"/>
      </c:valAx>
      <c:catAx>
        <c:axId val="68367480"/>
        <c:scaling>
          <c:orientation val="minMax"/>
        </c:scaling>
        <c:delete val="1"/>
        <c:axPos val="t"/>
        <c:numFmt formatCode="General" sourceLinked="1"/>
        <c:majorTickMark val="cross"/>
        <c:minorTickMark val="none"/>
        <c:tickLblPos val="nextTo"/>
        <c:spPr>
          <a:ln w="0">
            <a:noFill/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4589814"/>
        <c:auto val="1"/>
        <c:lblAlgn val="ctr"/>
        <c:lblOffset val="100"/>
        <c:noMultiLvlLbl val="0"/>
      </c:catAx>
      <c:valAx>
        <c:axId val="34589814"/>
        <c:scaling>
          <c:orientation val="minMax"/>
        </c:scaling>
        <c:delete val="0"/>
        <c:axPos val="r"/>
        <c:numFmt formatCode="#,##0.0" sourceLinked="0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8367480"/>
        <c:crosses val="max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barChart>
        <c:barDir val="col"/>
        <c:grouping val="clustered"/>
        <c:varyColors val="0"/>
        <c:ser>
          <c:idx val="0"/>
          <c:order val="0"/>
          <c:tx>
            <c:strRef>
              <c:f>"CDS Premium"</c:f>
              <c:strCache>
                <c:ptCount val="1"/>
                <c:pt idx="0">
                  <c:v>CDS Premium</c:v>
                </c:pt>
              </c:strCache>
            </c:strRef>
          </c:tx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Data'!$B$5:$P$5</c:f>
              <c:multiLvlStrCache>
                <c:ptCount val="1"/>
                <c:lvl/>
                <c:lvl/>
                <c:lvl/>
                <c:lvl/>
                <c:lvl>
                  <c:pt idx="0">
                    <c:v>BB</c:v>
                  </c:pt>
                </c:lvl>
                <c:lvl>
                  <c:pt idx="0">
                    <c:v>BBB-</c:v>
                  </c:pt>
                </c:lvl>
                <c:lvl>
                  <c:pt idx="0">
                    <c:v>BBB</c:v>
                  </c:pt>
                </c:lvl>
                <c:lvl>
                  <c:pt idx="0">
                    <c:v>BBB+</c:v>
                  </c:pt>
                </c:lvl>
                <c:lvl>
                  <c:pt idx="0">
                    <c:v>A-</c:v>
                  </c:pt>
                </c:lvl>
                <c:lvl>
                  <c:pt idx="0">
                    <c:v>A</c:v>
                  </c:pt>
                </c:lvl>
                <c:lvl>
                  <c:pt idx="0">
                    <c:v>A+</c:v>
                  </c:pt>
                </c:lvl>
                <c:lvl>
                  <c:pt idx="0">
                    <c:v>AA-</c:v>
                  </c:pt>
                </c:lvl>
                <c:lvl>
                  <c:pt idx="0">
                    <c:v>AA</c:v>
                  </c:pt>
                </c:lvl>
                <c:lvl>
                  <c:pt idx="0">
                    <c:v>AA+</c:v>
                  </c:pt>
                </c:lvl>
                <c:lvl>
                  <c:pt idx="0">
                    <c:v>AAA</c:v>
                  </c:pt>
                </c:lvl>
              </c:multiLvlStrCache>
            </c:multiLvlStrRef>
          </c:cat>
          <c:val>
            <c:numRef>
              <c:f>'7. Credit Curve Data'!$B$7:$P$7</c:f>
              <c:numCache>
                <c:formatCode>#,##0_ ;[RED]\-#,##0\ </c:formatCode>
                <c:ptCount val="15"/>
                <c:pt idx="3">
                  <c:v>34.863898</c:v>
                </c:pt>
                <c:pt idx="4">
                  <c:v>77.2388546</c:v>
                </c:pt>
                <c:pt idx="5">
                  <c:v>101.035412619048</c:v>
                </c:pt>
                <c:pt idx="6">
                  <c:v>108.353881333333</c:v>
                </c:pt>
                <c:pt idx="7">
                  <c:v>101.740906222222</c:v>
                </c:pt>
                <c:pt idx="8">
                  <c:v>95.772121</c:v>
                </c:pt>
              </c:numCache>
            </c:numRef>
          </c:val>
        </c:ser>
        <c:gapWidth val="150"/>
        <c:overlap val="0"/>
        <c:axId val="17297925"/>
        <c:axId val="28251684"/>
      </c:barChart>
      <c:lineChart>
        <c:grouping val="standard"/>
        <c:varyColors val="0"/>
        <c:ser>
          <c:idx val="1"/>
          <c:order val="1"/>
          <c:tx>
            <c:strRef>
              <c:f>"Change in CDS Premium"</c:f>
              <c:strCache>
                <c:ptCount val="1"/>
                <c:pt idx="0">
                  <c:v>Change in CDS Premium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Data'!$B$5:$P$5</c:f>
              <c:multiLvlStrCache>
                <c:ptCount val="1"/>
                <c:lvl/>
                <c:lvl/>
                <c:lvl/>
                <c:lvl/>
                <c:lvl>
                  <c:pt idx="0">
                    <c:v>BB</c:v>
                  </c:pt>
                </c:lvl>
                <c:lvl>
                  <c:pt idx="0">
                    <c:v>BBB-</c:v>
                  </c:pt>
                </c:lvl>
                <c:lvl>
                  <c:pt idx="0">
                    <c:v>BBB</c:v>
                  </c:pt>
                </c:lvl>
                <c:lvl>
                  <c:pt idx="0">
                    <c:v>BBB+</c:v>
                  </c:pt>
                </c:lvl>
                <c:lvl>
                  <c:pt idx="0">
                    <c:v>A-</c:v>
                  </c:pt>
                </c:lvl>
                <c:lvl>
                  <c:pt idx="0">
                    <c:v>A</c:v>
                  </c:pt>
                </c:lvl>
                <c:lvl>
                  <c:pt idx="0">
                    <c:v>A+</c:v>
                  </c:pt>
                </c:lvl>
                <c:lvl>
                  <c:pt idx="0">
                    <c:v>AA-</c:v>
                  </c:pt>
                </c:lvl>
                <c:lvl>
                  <c:pt idx="0">
                    <c:v>AA</c:v>
                  </c:pt>
                </c:lvl>
                <c:lvl>
                  <c:pt idx="0">
                    <c:v>AA+</c:v>
                  </c:pt>
                </c:lvl>
                <c:lvl>
                  <c:pt idx="0">
                    <c:v>AAA</c:v>
                  </c:pt>
                </c:lvl>
              </c:multiLvlStrCache>
            </c:multiLvlStrRef>
          </c:cat>
          <c:val>
            <c:numRef>
              <c:f>'7. Credit Curve Data'!$B$44:$J$44</c:f>
              <c:numCache>
                <c:formatCode>#,##0_ ;[RED]\-#,##0\ </c:formatCode>
                <c:ptCount val="9"/>
                <c:pt idx="2">
                  <c:v>-1.263791</c:v>
                </c:pt>
                <c:pt idx="3">
                  <c:v>-15.7517365</c:v>
                </c:pt>
                <c:pt idx="4">
                  <c:v>7.84403966666667</c:v>
                </c:pt>
                <c:pt idx="5">
                  <c:v>-4.75649659999999</c:v>
                </c:pt>
                <c:pt idx="6">
                  <c:v>55.3343856666667</c:v>
                </c:pt>
                <c:pt idx="7">
                  <c:v>-3.583212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29370755"/>
        <c:axId val="44200385"/>
      </c:lineChart>
      <c:catAx>
        <c:axId val="17297925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8251684"/>
        <c:crossesAt val="0"/>
        <c:auto val="1"/>
        <c:lblAlgn val="ctr"/>
        <c:lblOffset val="100"/>
        <c:noMultiLvlLbl val="0"/>
      </c:catAx>
      <c:valAx>
        <c:axId val="28251684"/>
        <c:scaling>
          <c:orientation val="minMax"/>
        </c:scaling>
        <c:delete val="0"/>
        <c:axPos val="l"/>
        <c:numFmt formatCode="#,##0_ ;[RED]\-#,##0\ 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7297925"/>
        <c:crossesAt val="1"/>
        <c:crossBetween val="midCat"/>
      </c:valAx>
      <c:catAx>
        <c:axId val="29370755"/>
        <c:scaling>
          <c:orientation val="minMax"/>
        </c:scaling>
        <c:delete val="1"/>
        <c:axPos val="t"/>
        <c:numFmt formatCode="General" sourceLinked="1"/>
        <c:majorTickMark val="cross"/>
        <c:minorTickMark val="none"/>
        <c:tickLblPos val="nextTo"/>
        <c:spPr>
          <a:ln w="0">
            <a:noFill/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4200385"/>
        <c:auto val="1"/>
        <c:lblAlgn val="ctr"/>
        <c:lblOffset val="100"/>
        <c:noMultiLvlLbl val="0"/>
      </c:catAx>
      <c:valAx>
        <c:axId val="44200385"/>
        <c:scaling>
          <c:orientation val="minMax"/>
        </c:scaling>
        <c:delete val="0"/>
        <c:axPos val="r"/>
        <c:numFmt formatCode="#,##0.0" sourceLinked="0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9370755"/>
        <c:crosses val="max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barChart>
        <c:barDir val="col"/>
        <c:grouping val="clustered"/>
        <c:varyColors val="0"/>
        <c:ser>
          <c:idx val="0"/>
          <c:order val="0"/>
          <c:tx>
            <c:strRef>
              <c:f>"CDS Premium"</c:f>
              <c:strCache>
                <c:ptCount val="1"/>
                <c:pt idx="0">
                  <c:v>CDS Premium</c:v>
                </c:pt>
              </c:strCache>
            </c:strRef>
          </c:tx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Data'!$B$5:$P$5</c:f>
              <c:multiLvlStrCache>
                <c:ptCount val="1"/>
                <c:lvl/>
                <c:lvl/>
                <c:lvl/>
                <c:lvl/>
                <c:lvl>
                  <c:pt idx="0">
                    <c:v>BB</c:v>
                  </c:pt>
                </c:lvl>
                <c:lvl>
                  <c:pt idx="0">
                    <c:v>BBB-</c:v>
                  </c:pt>
                </c:lvl>
                <c:lvl>
                  <c:pt idx="0">
                    <c:v>BBB</c:v>
                  </c:pt>
                </c:lvl>
                <c:lvl>
                  <c:pt idx="0">
                    <c:v>BBB+</c:v>
                  </c:pt>
                </c:lvl>
                <c:lvl>
                  <c:pt idx="0">
                    <c:v>A-</c:v>
                  </c:pt>
                </c:lvl>
                <c:lvl>
                  <c:pt idx="0">
                    <c:v>A</c:v>
                  </c:pt>
                </c:lvl>
                <c:lvl>
                  <c:pt idx="0">
                    <c:v>A+</c:v>
                  </c:pt>
                </c:lvl>
                <c:lvl>
                  <c:pt idx="0">
                    <c:v>AA-</c:v>
                  </c:pt>
                </c:lvl>
                <c:lvl>
                  <c:pt idx="0">
                    <c:v>AA</c:v>
                  </c:pt>
                </c:lvl>
                <c:lvl>
                  <c:pt idx="0">
                    <c:v>AA+</c:v>
                  </c:pt>
                </c:lvl>
                <c:lvl>
                  <c:pt idx="0">
                    <c:v>AAA</c:v>
                  </c:pt>
                </c:lvl>
              </c:multiLvlStrCache>
            </c:multiLvlStrRef>
          </c:cat>
          <c:val>
            <c:numRef>
              <c:f>'7. Credit Curve Data'!$B$8:$P$8</c:f>
              <c:numCache>
                <c:formatCode>#,##0_ ;[RED]\-#,##0\ </c:formatCode>
                <c:ptCount val="15"/>
                <c:pt idx="0">
                  <c:v>25.377356</c:v>
                </c:pt>
                <c:pt idx="4">
                  <c:v>37.378918</c:v>
                </c:pt>
                <c:pt idx="5">
                  <c:v>79.41783268</c:v>
                </c:pt>
                <c:pt idx="6">
                  <c:v>115.711545</c:v>
                </c:pt>
                <c:pt idx="7">
                  <c:v>65.83641</c:v>
                </c:pt>
                <c:pt idx="8">
                  <c:v>359.386761</c:v>
                </c:pt>
                <c:pt idx="9">
                  <c:v>174.837573142857</c:v>
                </c:pt>
              </c:numCache>
            </c:numRef>
          </c:val>
        </c:ser>
        <c:gapWidth val="150"/>
        <c:overlap val="0"/>
        <c:axId val="45957083"/>
        <c:axId val="78372332"/>
      </c:barChart>
      <c:lineChart>
        <c:grouping val="standard"/>
        <c:varyColors val="0"/>
        <c:ser>
          <c:idx val="1"/>
          <c:order val="1"/>
          <c:tx>
            <c:strRef>
              <c:f>"Change in CDS Premium"</c:f>
              <c:strCache>
                <c:ptCount val="1"/>
                <c:pt idx="0">
                  <c:v>Change in CDS Premium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Data'!$B$5:$P$5</c:f>
              <c:multiLvlStrCache>
                <c:ptCount val="1"/>
                <c:lvl/>
                <c:lvl/>
                <c:lvl/>
                <c:lvl/>
                <c:lvl>
                  <c:pt idx="0">
                    <c:v>BB</c:v>
                  </c:pt>
                </c:lvl>
                <c:lvl>
                  <c:pt idx="0">
                    <c:v>BBB-</c:v>
                  </c:pt>
                </c:lvl>
                <c:lvl>
                  <c:pt idx="0">
                    <c:v>BBB</c:v>
                  </c:pt>
                </c:lvl>
                <c:lvl>
                  <c:pt idx="0">
                    <c:v>BBB+</c:v>
                  </c:pt>
                </c:lvl>
                <c:lvl>
                  <c:pt idx="0">
                    <c:v>A-</c:v>
                  </c:pt>
                </c:lvl>
                <c:lvl>
                  <c:pt idx="0">
                    <c:v>A</c:v>
                  </c:pt>
                </c:lvl>
                <c:lvl>
                  <c:pt idx="0">
                    <c:v>A+</c:v>
                  </c:pt>
                </c:lvl>
                <c:lvl>
                  <c:pt idx="0">
                    <c:v>AA-</c:v>
                  </c:pt>
                </c:lvl>
                <c:lvl>
                  <c:pt idx="0">
                    <c:v>AA</c:v>
                  </c:pt>
                </c:lvl>
                <c:lvl>
                  <c:pt idx="0">
                    <c:v>AA+</c:v>
                  </c:pt>
                </c:lvl>
                <c:lvl>
                  <c:pt idx="0">
                    <c:v>AAA</c:v>
                  </c:pt>
                </c:lvl>
              </c:multiLvlStrCache>
            </c:multiLvlStrRef>
          </c:cat>
          <c:val>
            <c:numRef>
              <c:f>'7. Credit Curve Data'!$B$45:$J$45</c:f>
              <c:numCache>
                <c:formatCode>#,##0_ ;[RED]\-#,##0\ </c:formatCode>
                <c:ptCount val="9"/>
                <c:pt idx="0">
                  <c:v>1.547137</c:v>
                </c:pt>
                <c:pt idx="4">
                  <c:v>-2.05300145833333</c:v>
                </c:pt>
                <c:pt idx="5">
                  <c:v>-7.4674705</c:v>
                </c:pt>
                <c:pt idx="6">
                  <c:v>9.4422748</c:v>
                </c:pt>
                <c:pt idx="7">
                  <c:v>-5.14247499999999</c:v>
                </c:pt>
                <c:pt idx="8">
                  <c:v>-0.76118000000001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83671782"/>
        <c:axId val="47746791"/>
      </c:lineChart>
      <c:catAx>
        <c:axId val="45957083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Ratings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8372332"/>
        <c:crossesAt val="0"/>
        <c:auto val="1"/>
        <c:lblAlgn val="ctr"/>
        <c:lblOffset val="100"/>
        <c:noMultiLvlLbl val="0"/>
      </c:catAx>
      <c:valAx>
        <c:axId val="78372332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CDS Premiums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#,##0_ ;[RED]\-#,##0\ 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5957083"/>
        <c:crossesAt val="1"/>
        <c:crossBetween val="midCat"/>
      </c:valAx>
      <c:catAx>
        <c:axId val="83671782"/>
        <c:scaling>
          <c:orientation val="minMax"/>
        </c:scaling>
        <c:delete val="1"/>
        <c:axPos val="t"/>
        <c:numFmt formatCode="General" sourceLinked="1"/>
        <c:majorTickMark val="cross"/>
        <c:minorTickMark val="none"/>
        <c:tickLblPos val="nextTo"/>
        <c:spPr>
          <a:ln w="0">
            <a:noFill/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7746791"/>
        <c:auto val="1"/>
        <c:lblAlgn val="ctr"/>
        <c:lblOffset val="100"/>
        <c:noMultiLvlLbl val="0"/>
      </c:catAx>
      <c:valAx>
        <c:axId val="47746791"/>
        <c:scaling>
          <c:orientation val="minMax"/>
        </c:scaling>
        <c:delete val="0"/>
        <c:axPos val="r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Change in CDS Premiums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#,##0.0" sourceLinked="0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3671782"/>
        <c:crosses val="max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barChart>
        <c:barDir val="col"/>
        <c:grouping val="clustered"/>
        <c:varyColors val="0"/>
        <c:ser>
          <c:idx val="0"/>
          <c:order val="0"/>
          <c:tx>
            <c:strRef>
              <c:f>"CDS Premium"</c:f>
              <c:strCache>
                <c:ptCount val="1"/>
                <c:pt idx="0">
                  <c:v>CDS Premium</c:v>
                </c:pt>
              </c:strCache>
            </c:strRef>
          </c:tx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Data'!$B$5:$P$5</c:f>
              <c:multiLvlStrCache>
                <c:ptCount val="1"/>
                <c:lvl/>
                <c:lvl/>
                <c:lvl/>
                <c:lvl/>
                <c:lvl>
                  <c:pt idx="0">
                    <c:v>BB</c:v>
                  </c:pt>
                </c:lvl>
                <c:lvl>
                  <c:pt idx="0">
                    <c:v>BBB-</c:v>
                  </c:pt>
                </c:lvl>
                <c:lvl>
                  <c:pt idx="0">
                    <c:v>BBB</c:v>
                  </c:pt>
                </c:lvl>
                <c:lvl>
                  <c:pt idx="0">
                    <c:v>BBB+</c:v>
                  </c:pt>
                </c:lvl>
                <c:lvl>
                  <c:pt idx="0">
                    <c:v>A-</c:v>
                  </c:pt>
                </c:lvl>
                <c:lvl>
                  <c:pt idx="0">
                    <c:v>A</c:v>
                  </c:pt>
                </c:lvl>
                <c:lvl>
                  <c:pt idx="0">
                    <c:v>A+</c:v>
                  </c:pt>
                </c:lvl>
                <c:lvl>
                  <c:pt idx="0">
                    <c:v>AA-</c:v>
                  </c:pt>
                </c:lvl>
                <c:lvl>
                  <c:pt idx="0">
                    <c:v>AA</c:v>
                  </c:pt>
                </c:lvl>
                <c:lvl>
                  <c:pt idx="0">
                    <c:v>AA+</c:v>
                  </c:pt>
                </c:lvl>
                <c:lvl>
                  <c:pt idx="0">
                    <c:v>AAA</c:v>
                  </c:pt>
                </c:lvl>
              </c:multiLvlStrCache>
            </c:multiLvlStrRef>
          </c:cat>
          <c:val>
            <c:numRef>
              <c:f>'7. Credit Curve Data'!$B$9:$P$9</c:f>
              <c:numCache>
                <c:formatCode>#,##0_ ;[RED]\-#,##0\ </c:formatCode>
                <c:ptCount val="15"/>
                <c:pt idx="0">
                  <c:v>15.1964826666667</c:v>
                </c:pt>
                <c:pt idx="3">
                  <c:v>25.061346</c:v>
                </c:pt>
                <c:pt idx="4">
                  <c:v>27.43622325</c:v>
                </c:pt>
                <c:pt idx="5">
                  <c:v>54.9677904166667</c:v>
                </c:pt>
                <c:pt idx="7">
                  <c:v>71.6548128</c:v>
                </c:pt>
                <c:pt idx="8">
                  <c:v>255.472865666667</c:v>
                </c:pt>
                <c:pt idx="9">
                  <c:v>63.344943</c:v>
                </c:pt>
              </c:numCache>
            </c:numRef>
          </c:val>
        </c:ser>
        <c:gapWidth val="150"/>
        <c:overlap val="0"/>
        <c:axId val="91296814"/>
        <c:axId val="68283508"/>
      </c:barChart>
      <c:lineChart>
        <c:grouping val="standard"/>
        <c:varyColors val="0"/>
        <c:ser>
          <c:idx val="1"/>
          <c:order val="1"/>
          <c:tx>
            <c:strRef>
              <c:f>"Change in CDS Premium"</c:f>
              <c:strCache>
                <c:ptCount val="1"/>
                <c:pt idx="0">
                  <c:v>Change in CDS Premium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Data'!$B$5:$P$5</c:f>
              <c:multiLvlStrCache>
                <c:ptCount val="1"/>
                <c:lvl/>
                <c:lvl/>
                <c:lvl/>
                <c:lvl/>
                <c:lvl>
                  <c:pt idx="0">
                    <c:v>BB</c:v>
                  </c:pt>
                </c:lvl>
                <c:lvl>
                  <c:pt idx="0">
                    <c:v>BBB-</c:v>
                  </c:pt>
                </c:lvl>
                <c:lvl>
                  <c:pt idx="0">
                    <c:v>BBB</c:v>
                  </c:pt>
                </c:lvl>
                <c:lvl>
                  <c:pt idx="0">
                    <c:v>BBB+</c:v>
                  </c:pt>
                </c:lvl>
                <c:lvl>
                  <c:pt idx="0">
                    <c:v>A-</c:v>
                  </c:pt>
                </c:lvl>
                <c:lvl>
                  <c:pt idx="0">
                    <c:v>A</c:v>
                  </c:pt>
                </c:lvl>
                <c:lvl>
                  <c:pt idx="0">
                    <c:v>A+</c:v>
                  </c:pt>
                </c:lvl>
                <c:lvl>
                  <c:pt idx="0">
                    <c:v>AA-</c:v>
                  </c:pt>
                </c:lvl>
                <c:lvl>
                  <c:pt idx="0">
                    <c:v>AA</c:v>
                  </c:pt>
                </c:lvl>
                <c:lvl>
                  <c:pt idx="0">
                    <c:v>AA+</c:v>
                  </c:pt>
                </c:lvl>
                <c:lvl>
                  <c:pt idx="0">
                    <c:v>AAA</c:v>
                  </c:pt>
                </c:lvl>
              </c:multiLvlStrCache>
            </c:multiLvlStrRef>
          </c:cat>
          <c:val>
            <c:numRef>
              <c:f>'7. Credit Curve Data'!$B$46:$J$46</c:f>
              <c:numCache>
                <c:formatCode>#,##0_ ;[RED]\-#,##0\ </c:formatCode>
                <c:ptCount val="9"/>
                <c:pt idx="0">
                  <c:v>-0.213400000000001</c:v>
                </c:pt>
                <c:pt idx="2">
                  <c:v>-5.799913</c:v>
                </c:pt>
                <c:pt idx="3">
                  <c:v>-1.590435</c:v>
                </c:pt>
                <c:pt idx="4">
                  <c:v>-2.29390433333333</c:v>
                </c:pt>
                <c:pt idx="6">
                  <c:v>-2.5965101</c:v>
                </c:pt>
                <c:pt idx="7">
                  <c:v>-5.74483222222222</c:v>
                </c:pt>
                <c:pt idx="8">
                  <c:v>-6.078085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85480652"/>
        <c:axId val="95788271"/>
      </c:lineChart>
      <c:catAx>
        <c:axId val="91296814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Ratings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8283508"/>
        <c:crossesAt val="0"/>
        <c:auto val="1"/>
        <c:lblAlgn val="ctr"/>
        <c:lblOffset val="100"/>
        <c:noMultiLvlLbl val="0"/>
      </c:catAx>
      <c:valAx>
        <c:axId val="68283508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CDS Premiums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#,##0_ ;[RED]\-#,##0\ 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1296814"/>
        <c:crossesAt val="1"/>
        <c:crossBetween val="midCat"/>
      </c:valAx>
      <c:catAx>
        <c:axId val="85480652"/>
        <c:scaling>
          <c:orientation val="minMax"/>
        </c:scaling>
        <c:delete val="1"/>
        <c:axPos val="t"/>
        <c:numFmt formatCode="General" sourceLinked="1"/>
        <c:majorTickMark val="cross"/>
        <c:minorTickMark val="none"/>
        <c:tickLblPos val="nextTo"/>
        <c:spPr>
          <a:ln w="0">
            <a:noFill/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5788271"/>
        <c:auto val="1"/>
        <c:lblAlgn val="ctr"/>
        <c:lblOffset val="100"/>
        <c:noMultiLvlLbl val="0"/>
      </c:catAx>
      <c:valAx>
        <c:axId val="95788271"/>
        <c:scaling>
          <c:orientation val="minMax"/>
        </c:scaling>
        <c:delete val="0"/>
        <c:axPos val="r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Change in CDS Premiums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#,##0.0" sourceLinked="0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5480652"/>
        <c:crosses val="max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barChart>
        <c:barDir val="col"/>
        <c:grouping val="clustered"/>
        <c:varyColors val="0"/>
        <c:ser>
          <c:idx val="0"/>
          <c:order val="0"/>
          <c:tx>
            <c:strRef>
              <c:f>"CDS Premium"</c:f>
              <c:strCache>
                <c:ptCount val="1"/>
                <c:pt idx="0">
                  <c:v>CDS Premium</c:v>
                </c:pt>
              </c:strCache>
            </c:strRef>
          </c:tx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Data'!$B$5:$P$5</c:f>
              <c:multiLvlStrCache>
                <c:ptCount val="1"/>
                <c:lvl/>
                <c:lvl/>
                <c:lvl/>
                <c:lvl/>
                <c:lvl>
                  <c:pt idx="0">
                    <c:v>BB</c:v>
                  </c:pt>
                </c:lvl>
                <c:lvl>
                  <c:pt idx="0">
                    <c:v>BBB-</c:v>
                  </c:pt>
                </c:lvl>
                <c:lvl>
                  <c:pt idx="0">
                    <c:v>BBB</c:v>
                  </c:pt>
                </c:lvl>
                <c:lvl>
                  <c:pt idx="0">
                    <c:v>BBB+</c:v>
                  </c:pt>
                </c:lvl>
                <c:lvl>
                  <c:pt idx="0">
                    <c:v>A-</c:v>
                  </c:pt>
                </c:lvl>
                <c:lvl>
                  <c:pt idx="0">
                    <c:v>A</c:v>
                  </c:pt>
                </c:lvl>
                <c:lvl>
                  <c:pt idx="0">
                    <c:v>A+</c:v>
                  </c:pt>
                </c:lvl>
                <c:lvl>
                  <c:pt idx="0">
                    <c:v>AA-</c:v>
                  </c:pt>
                </c:lvl>
                <c:lvl>
                  <c:pt idx="0">
                    <c:v>AA</c:v>
                  </c:pt>
                </c:lvl>
                <c:lvl>
                  <c:pt idx="0">
                    <c:v>AA+</c:v>
                  </c:pt>
                </c:lvl>
                <c:lvl>
                  <c:pt idx="0">
                    <c:v>AAA</c:v>
                  </c:pt>
                </c:lvl>
              </c:multiLvlStrCache>
            </c:multiLvlStrRef>
          </c:cat>
          <c:val>
            <c:numRef>
              <c:f>'7. Credit Curve Data'!$B$10:$P$10</c:f>
              <c:numCache>
                <c:formatCode>#,##0_ ;[RED]\-#,##0\ </c:formatCode>
                <c:ptCount val="15"/>
                <c:pt idx="8">
                  <c:v>111.918500333333</c:v>
                </c:pt>
              </c:numCache>
            </c:numRef>
          </c:val>
        </c:ser>
        <c:gapWidth val="150"/>
        <c:overlap val="0"/>
        <c:axId val="41317825"/>
        <c:axId val="29949555"/>
      </c:barChart>
      <c:lineChart>
        <c:grouping val="standard"/>
        <c:varyColors val="0"/>
        <c:ser>
          <c:idx val="1"/>
          <c:order val="1"/>
          <c:tx>
            <c:strRef>
              <c:f>"Change in CDS Premium"</c:f>
              <c:strCache>
                <c:ptCount val="1"/>
                <c:pt idx="0">
                  <c:v>Change in CDS Premium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Data'!$B$5:$P$5</c:f>
              <c:multiLvlStrCache>
                <c:ptCount val="1"/>
                <c:lvl/>
                <c:lvl/>
                <c:lvl/>
                <c:lvl/>
                <c:lvl>
                  <c:pt idx="0">
                    <c:v>BB</c:v>
                  </c:pt>
                </c:lvl>
                <c:lvl>
                  <c:pt idx="0">
                    <c:v>BBB-</c:v>
                  </c:pt>
                </c:lvl>
                <c:lvl>
                  <c:pt idx="0">
                    <c:v>BBB</c:v>
                  </c:pt>
                </c:lvl>
                <c:lvl>
                  <c:pt idx="0">
                    <c:v>BBB+</c:v>
                  </c:pt>
                </c:lvl>
                <c:lvl>
                  <c:pt idx="0">
                    <c:v>A-</c:v>
                  </c:pt>
                </c:lvl>
                <c:lvl>
                  <c:pt idx="0">
                    <c:v>A</c:v>
                  </c:pt>
                </c:lvl>
                <c:lvl>
                  <c:pt idx="0">
                    <c:v>A+</c:v>
                  </c:pt>
                </c:lvl>
                <c:lvl>
                  <c:pt idx="0">
                    <c:v>AA-</c:v>
                  </c:pt>
                </c:lvl>
                <c:lvl>
                  <c:pt idx="0">
                    <c:v>AA</c:v>
                  </c:pt>
                </c:lvl>
                <c:lvl>
                  <c:pt idx="0">
                    <c:v>AA+</c:v>
                  </c:pt>
                </c:lvl>
                <c:lvl>
                  <c:pt idx="0">
                    <c:v>AAA</c:v>
                  </c:pt>
                </c:lvl>
              </c:multiLvlStrCache>
            </c:multiLvlStrRef>
          </c:cat>
          <c:val>
            <c:numRef>
              <c:f>'7. Credit Curve Data'!$B$47:$J$47</c:f>
              <c:numCache>
                <c:formatCode>#,##0_ ;[RED]\-#,##0\ </c:formatCode>
                <c:ptCount val="9"/>
                <c:pt idx="7">
                  <c:v>18.3827701666667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38635184"/>
        <c:axId val="87697497"/>
      </c:lineChart>
      <c:catAx>
        <c:axId val="41317825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9949555"/>
        <c:crossesAt val="0"/>
        <c:auto val="1"/>
        <c:lblAlgn val="ctr"/>
        <c:lblOffset val="100"/>
        <c:noMultiLvlLbl val="0"/>
      </c:catAx>
      <c:valAx>
        <c:axId val="29949555"/>
        <c:scaling>
          <c:orientation val="minMax"/>
        </c:scaling>
        <c:delete val="0"/>
        <c:axPos val="l"/>
        <c:numFmt formatCode="#,##0_ ;[RED]\-#,##0\ 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1317825"/>
        <c:crossesAt val="1"/>
        <c:crossBetween val="midCat"/>
      </c:valAx>
      <c:catAx>
        <c:axId val="38635184"/>
        <c:scaling>
          <c:orientation val="minMax"/>
        </c:scaling>
        <c:delete val="1"/>
        <c:axPos val="t"/>
        <c:numFmt formatCode="General" sourceLinked="1"/>
        <c:majorTickMark val="cross"/>
        <c:minorTickMark val="none"/>
        <c:tickLblPos val="nextTo"/>
        <c:spPr>
          <a:ln w="0">
            <a:noFill/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7697497"/>
        <c:auto val="1"/>
        <c:lblAlgn val="ctr"/>
        <c:lblOffset val="100"/>
        <c:noMultiLvlLbl val="0"/>
      </c:catAx>
      <c:valAx>
        <c:axId val="87697497"/>
        <c:scaling>
          <c:orientation val="minMax"/>
        </c:scaling>
        <c:delete val="0"/>
        <c:axPos val="r"/>
        <c:numFmt formatCode="#,##0.0" sourceLinked="0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8635184"/>
        <c:crosses val="max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barChart>
        <c:barDir val="col"/>
        <c:grouping val="clustered"/>
        <c:varyColors val="0"/>
        <c:ser>
          <c:idx val="0"/>
          <c:order val="0"/>
          <c:tx>
            <c:strRef>
              <c:f>"CDS Premium"</c:f>
              <c:strCache>
                <c:ptCount val="1"/>
                <c:pt idx="0">
                  <c:v>CDS Premium</c:v>
                </c:pt>
              </c:strCache>
            </c:strRef>
          </c:tx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Data'!$B$5:$P$5</c:f>
              <c:multiLvlStrCache>
                <c:ptCount val="1"/>
                <c:lvl/>
                <c:lvl/>
                <c:lvl/>
                <c:lvl/>
                <c:lvl>
                  <c:pt idx="0">
                    <c:v>BB</c:v>
                  </c:pt>
                </c:lvl>
                <c:lvl>
                  <c:pt idx="0">
                    <c:v>BBB-</c:v>
                  </c:pt>
                </c:lvl>
                <c:lvl>
                  <c:pt idx="0">
                    <c:v>BBB</c:v>
                  </c:pt>
                </c:lvl>
                <c:lvl>
                  <c:pt idx="0">
                    <c:v>BBB+</c:v>
                  </c:pt>
                </c:lvl>
                <c:lvl>
                  <c:pt idx="0">
                    <c:v>A-</c:v>
                  </c:pt>
                </c:lvl>
                <c:lvl>
                  <c:pt idx="0">
                    <c:v>A</c:v>
                  </c:pt>
                </c:lvl>
                <c:lvl>
                  <c:pt idx="0">
                    <c:v>A+</c:v>
                  </c:pt>
                </c:lvl>
                <c:lvl>
                  <c:pt idx="0">
                    <c:v>AA-</c:v>
                  </c:pt>
                </c:lvl>
                <c:lvl>
                  <c:pt idx="0">
                    <c:v>AA</c:v>
                  </c:pt>
                </c:lvl>
                <c:lvl>
                  <c:pt idx="0">
                    <c:v>AA+</c:v>
                  </c:pt>
                </c:lvl>
                <c:lvl>
                  <c:pt idx="0">
                    <c:v>AAA</c:v>
                  </c:pt>
                </c:lvl>
              </c:multiLvlStrCache>
            </c:multiLvlStrRef>
          </c:cat>
          <c:val>
            <c:numRef>
              <c:f>'7. Credit Curve Data'!$B$14:$P$14</c:f>
              <c:numCache>
                <c:formatCode>#,##0_ ;[RED]\-#,##0\ </c:formatCode>
                <c:ptCount val="15"/>
                <c:pt idx="2">
                  <c:v>30.673278</c:v>
                </c:pt>
                <c:pt idx="3">
                  <c:v>24.991405</c:v>
                </c:pt>
                <c:pt idx="4">
                  <c:v>98.384447</c:v>
                </c:pt>
                <c:pt idx="5">
                  <c:v>43.375922625</c:v>
                </c:pt>
                <c:pt idx="6">
                  <c:v>53.4217972</c:v>
                </c:pt>
                <c:pt idx="7">
                  <c:v>88.4085212222222</c:v>
                </c:pt>
                <c:pt idx="8">
                  <c:v>211.529959733333</c:v>
                </c:pt>
                <c:pt idx="9">
                  <c:v>105.716763357143</c:v>
                </c:pt>
              </c:numCache>
            </c:numRef>
          </c:val>
        </c:ser>
        <c:gapWidth val="150"/>
        <c:overlap val="0"/>
        <c:axId val="20933876"/>
        <c:axId val="13175258"/>
      </c:barChart>
      <c:lineChart>
        <c:grouping val="standard"/>
        <c:varyColors val="0"/>
        <c:ser>
          <c:idx val="1"/>
          <c:order val="1"/>
          <c:tx>
            <c:strRef>
              <c:f>"Change in CDS Premium"</c:f>
              <c:strCache>
                <c:ptCount val="1"/>
                <c:pt idx="0">
                  <c:v>Change in CDS Premium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Data'!$B$5:$P$5</c:f>
              <c:multiLvlStrCache>
                <c:ptCount val="1"/>
                <c:lvl/>
                <c:lvl/>
                <c:lvl/>
                <c:lvl/>
                <c:lvl>
                  <c:pt idx="0">
                    <c:v>BB</c:v>
                  </c:pt>
                </c:lvl>
                <c:lvl>
                  <c:pt idx="0">
                    <c:v>BBB-</c:v>
                  </c:pt>
                </c:lvl>
                <c:lvl>
                  <c:pt idx="0">
                    <c:v>BBB</c:v>
                  </c:pt>
                </c:lvl>
                <c:lvl>
                  <c:pt idx="0">
                    <c:v>BBB+</c:v>
                  </c:pt>
                </c:lvl>
                <c:lvl>
                  <c:pt idx="0">
                    <c:v>A-</c:v>
                  </c:pt>
                </c:lvl>
                <c:lvl>
                  <c:pt idx="0">
                    <c:v>A</c:v>
                  </c:pt>
                </c:lvl>
                <c:lvl>
                  <c:pt idx="0">
                    <c:v>A+</c:v>
                  </c:pt>
                </c:lvl>
                <c:lvl>
                  <c:pt idx="0">
                    <c:v>AA-</c:v>
                  </c:pt>
                </c:lvl>
                <c:lvl>
                  <c:pt idx="0">
                    <c:v>AA</c:v>
                  </c:pt>
                </c:lvl>
                <c:lvl>
                  <c:pt idx="0">
                    <c:v>AA+</c:v>
                  </c:pt>
                </c:lvl>
                <c:lvl>
                  <c:pt idx="0">
                    <c:v>AAA</c:v>
                  </c:pt>
                </c:lvl>
              </c:multiLvlStrCache>
            </c:multiLvlStrRef>
          </c:cat>
          <c:val>
            <c:numRef>
              <c:f>'7. Credit Curve Data'!$B$51:$J$51</c:f>
              <c:numCache>
                <c:formatCode>#,##0_ ;[RED]\-#,##0\ </c:formatCode>
                <c:ptCount val="9"/>
                <c:pt idx="1">
                  <c:v>-0.767126999999999</c:v>
                </c:pt>
                <c:pt idx="2">
                  <c:v>-1.936404</c:v>
                </c:pt>
                <c:pt idx="3">
                  <c:v>-1.74051200000001</c:v>
                </c:pt>
                <c:pt idx="4">
                  <c:v>-6.451811</c:v>
                </c:pt>
                <c:pt idx="5">
                  <c:v>-5.425995</c:v>
                </c:pt>
                <c:pt idx="6">
                  <c:v>-2.15791066666667</c:v>
                </c:pt>
                <c:pt idx="7">
                  <c:v>-4.30057153846154</c:v>
                </c:pt>
                <c:pt idx="8">
                  <c:v>-7.01362421428572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33523849"/>
        <c:axId val="13470160"/>
      </c:lineChart>
      <c:catAx>
        <c:axId val="209338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3175258"/>
        <c:crossesAt val="0"/>
        <c:auto val="1"/>
        <c:lblAlgn val="ctr"/>
        <c:lblOffset val="100"/>
        <c:noMultiLvlLbl val="0"/>
      </c:catAx>
      <c:valAx>
        <c:axId val="13175258"/>
        <c:scaling>
          <c:orientation val="minMax"/>
        </c:scaling>
        <c:delete val="0"/>
        <c:axPos val="l"/>
        <c:numFmt formatCode="#,##0_ ;[RED]\-#,##0\ 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0933876"/>
        <c:crossesAt val="1"/>
        <c:crossBetween val="midCat"/>
      </c:valAx>
      <c:catAx>
        <c:axId val="33523849"/>
        <c:scaling>
          <c:orientation val="minMax"/>
        </c:scaling>
        <c:delete val="1"/>
        <c:axPos val="t"/>
        <c:numFmt formatCode="General" sourceLinked="1"/>
        <c:majorTickMark val="cross"/>
        <c:minorTickMark val="none"/>
        <c:tickLblPos val="nextTo"/>
        <c:spPr>
          <a:ln w="0">
            <a:noFill/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3470160"/>
        <c:auto val="1"/>
        <c:lblAlgn val="ctr"/>
        <c:lblOffset val="100"/>
        <c:noMultiLvlLbl val="0"/>
      </c:catAx>
      <c:valAx>
        <c:axId val="13470160"/>
        <c:scaling>
          <c:orientation val="minMax"/>
        </c:scaling>
        <c:delete val="0"/>
        <c:axPos val="r"/>
        <c:numFmt formatCode="#,##0.0" sourceLinked="0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3523849"/>
        <c:crosses val="max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barChart>
        <c:barDir val="col"/>
        <c:grouping val="clustered"/>
        <c:varyColors val="0"/>
        <c:ser>
          <c:idx val="0"/>
          <c:order val="0"/>
          <c:tx>
            <c:strRef>
              <c:f>"CDS Premium"</c:f>
              <c:strCache>
                <c:ptCount val="1"/>
                <c:pt idx="0">
                  <c:v>CDS Premium</c:v>
                </c:pt>
              </c:strCache>
            </c:strRef>
          </c:tx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Data'!$B$5:$P$5</c:f>
              <c:multiLvlStrCache>
                <c:ptCount val="1"/>
                <c:lvl/>
                <c:lvl/>
                <c:lvl/>
                <c:lvl/>
                <c:lvl>
                  <c:pt idx="0">
                    <c:v>BB</c:v>
                  </c:pt>
                </c:lvl>
                <c:lvl>
                  <c:pt idx="0">
                    <c:v>BBB-</c:v>
                  </c:pt>
                </c:lvl>
                <c:lvl>
                  <c:pt idx="0">
                    <c:v>BBB</c:v>
                  </c:pt>
                </c:lvl>
                <c:lvl>
                  <c:pt idx="0">
                    <c:v>BBB+</c:v>
                  </c:pt>
                </c:lvl>
                <c:lvl>
                  <c:pt idx="0">
                    <c:v>A-</c:v>
                  </c:pt>
                </c:lvl>
                <c:lvl>
                  <c:pt idx="0">
                    <c:v>A</c:v>
                  </c:pt>
                </c:lvl>
                <c:lvl>
                  <c:pt idx="0">
                    <c:v>A+</c:v>
                  </c:pt>
                </c:lvl>
                <c:lvl>
                  <c:pt idx="0">
                    <c:v>AA-</c:v>
                  </c:pt>
                </c:lvl>
                <c:lvl>
                  <c:pt idx="0">
                    <c:v>AA</c:v>
                  </c:pt>
                </c:lvl>
                <c:lvl>
                  <c:pt idx="0">
                    <c:v>AA+</c:v>
                  </c:pt>
                </c:lvl>
                <c:lvl>
                  <c:pt idx="0">
                    <c:v>AAA</c:v>
                  </c:pt>
                </c:lvl>
              </c:multiLvlStrCache>
            </c:multiLvlStrRef>
          </c:cat>
          <c:val>
            <c:numRef>
              <c:f>'7. Credit Curve Data'!$B$11:$P$11</c:f>
              <c:numCache>
                <c:formatCode>#,##0_ ;[RED]\-#,##0\ </c:formatCode>
                <c:ptCount val="15"/>
                <c:pt idx="6">
                  <c:v>81.784014</c:v>
                </c:pt>
                <c:pt idx="7">
                  <c:v>51.2796001428571</c:v>
                </c:pt>
              </c:numCache>
            </c:numRef>
          </c:val>
        </c:ser>
        <c:gapWidth val="150"/>
        <c:overlap val="0"/>
        <c:axId val="27078574"/>
        <c:axId val="22610752"/>
      </c:barChart>
      <c:lineChart>
        <c:grouping val="standard"/>
        <c:varyColors val="0"/>
        <c:ser>
          <c:idx val="1"/>
          <c:order val="1"/>
          <c:tx>
            <c:strRef>
              <c:f>"Change in CDS Premium"</c:f>
              <c:strCache>
                <c:ptCount val="1"/>
                <c:pt idx="0">
                  <c:v>Change in CDS Premium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Data'!$B$5:$P$5</c:f>
              <c:multiLvlStrCache>
                <c:ptCount val="1"/>
                <c:lvl/>
                <c:lvl/>
                <c:lvl/>
                <c:lvl/>
                <c:lvl>
                  <c:pt idx="0">
                    <c:v>BB</c:v>
                  </c:pt>
                </c:lvl>
                <c:lvl>
                  <c:pt idx="0">
                    <c:v>BBB-</c:v>
                  </c:pt>
                </c:lvl>
                <c:lvl>
                  <c:pt idx="0">
                    <c:v>BBB</c:v>
                  </c:pt>
                </c:lvl>
                <c:lvl>
                  <c:pt idx="0">
                    <c:v>BBB+</c:v>
                  </c:pt>
                </c:lvl>
                <c:lvl>
                  <c:pt idx="0">
                    <c:v>A-</c:v>
                  </c:pt>
                </c:lvl>
                <c:lvl>
                  <c:pt idx="0">
                    <c:v>A</c:v>
                  </c:pt>
                </c:lvl>
                <c:lvl>
                  <c:pt idx="0">
                    <c:v>A+</c:v>
                  </c:pt>
                </c:lvl>
                <c:lvl>
                  <c:pt idx="0">
                    <c:v>AA-</c:v>
                  </c:pt>
                </c:lvl>
                <c:lvl>
                  <c:pt idx="0">
                    <c:v>AA</c:v>
                  </c:pt>
                </c:lvl>
                <c:lvl>
                  <c:pt idx="0">
                    <c:v>AA+</c:v>
                  </c:pt>
                </c:lvl>
                <c:lvl>
                  <c:pt idx="0">
                    <c:v>AAA</c:v>
                  </c:pt>
                </c:lvl>
              </c:multiLvlStrCache>
            </c:multiLvlStrRef>
          </c:cat>
          <c:val>
            <c:numRef>
              <c:f>'7. Credit Curve Data'!$B$48:$J$48</c:f>
              <c:numCache>
                <c:formatCode>#,##0_ ;[RED]\-#,##0\ </c:formatCode>
                <c:ptCount val="9"/>
                <c:pt idx="5">
                  <c:v>-2.706552</c:v>
                </c:pt>
                <c:pt idx="6">
                  <c:v>-3.67152571428572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59548202"/>
        <c:axId val="15492495"/>
      </c:lineChart>
      <c:catAx>
        <c:axId val="2707857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28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2610752"/>
        <c:crossesAt val="0"/>
        <c:auto val="1"/>
        <c:lblAlgn val="ctr"/>
        <c:lblOffset val="100"/>
        <c:noMultiLvlLbl val="0"/>
      </c:catAx>
      <c:valAx>
        <c:axId val="22610752"/>
        <c:scaling>
          <c:orientation val="minMax"/>
        </c:scaling>
        <c:delete val="0"/>
        <c:axPos val="l"/>
        <c:numFmt formatCode="#,##0_ ;[RED]\-#,##0\ 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7078574"/>
        <c:crossesAt val="1"/>
        <c:crossBetween val="midCat"/>
      </c:valAx>
      <c:catAx>
        <c:axId val="59548202"/>
        <c:scaling>
          <c:orientation val="minMax"/>
        </c:scaling>
        <c:delete val="1"/>
        <c:axPos val="t"/>
        <c:numFmt formatCode="General" sourceLinked="1"/>
        <c:majorTickMark val="cross"/>
        <c:minorTickMark val="none"/>
        <c:tickLblPos val="nextTo"/>
        <c:spPr>
          <a:ln w="0">
            <a:noFill/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5492495"/>
        <c:auto val="1"/>
        <c:lblAlgn val="ctr"/>
        <c:lblOffset val="100"/>
        <c:noMultiLvlLbl val="0"/>
      </c:catAx>
      <c:valAx>
        <c:axId val="15492495"/>
        <c:scaling>
          <c:orientation val="minMax"/>
        </c:scaling>
        <c:delete val="0"/>
        <c:axPos val="r"/>
        <c:numFmt formatCode="#,##0.0" sourceLinked="0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9548202"/>
        <c:crosses val="max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barChart>
        <c:barDir val="col"/>
        <c:grouping val="clustered"/>
        <c:varyColors val="0"/>
        <c:ser>
          <c:idx val="0"/>
          <c:order val="0"/>
          <c:tx>
            <c:strRef>
              <c:f>"CDS Premium"</c:f>
              <c:strCache>
                <c:ptCount val="1"/>
                <c:pt idx="0">
                  <c:v>CDS Premium</c:v>
                </c:pt>
              </c:strCache>
            </c:strRef>
          </c:tx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Data'!$B$5:$P$5</c:f>
              <c:multiLvlStrCache>
                <c:ptCount val="1"/>
                <c:lvl/>
                <c:lvl/>
                <c:lvl/>
                <c:lvl/>
                <c:lvl>
                  <c:pt idx="0">
                    <c:v>BB</c:v>
                  </c:pt>
                </c:lvl>
                <c:lvl>
                  <c:pt idx="0">
                    <c:v>BBB-</c:v>
                  </c:pt>
                </c:lvl>
                <c:lvl>
                  <c:pt idx="0">
                    <c:v>BBB</c:v>
                  </c:pt>
                </c:lvl>
                <c:lvl>
                  <c:pt idx="0">
                    <c:v>BBB+</c:v>
                  </c:pt>
                </c:lvl>
                <c:lvl>
                  <c:pt idx="0">
                    <c:v>A-</c:v>
                  </c:pt>
                </c:lvl>
                <c:lvl>
                  <c:pt idx="0">
                    <c:v>A</c:v>
                  </c:pt>
                </c:lvl>
                <c:lvl>
                  <c:pt idx="0">
                    <c:v>A+</c:v>
                  </c:pt>
                </c:lvl>
                <c:lvl>
                  <c:pt idx="0">
                    <c:v>AA-</c:v>
                  </c:pt>
                </c:lvl>
                <c:lvl>
                  <c:pt idx="0">
                    <c:v>AA</c:v>
                  </c:pt>
                </c:lvl>
                <c:lvl>
                  <c:pt idx="0">
                    <c:v>AA+</c:v>
                  </c:pt>
                </c:lvl>
                <c:lvl>
                  <c:pt idx="0">
                    <c:v>AAA</c:v>
                  </c:pt>
                </c:lvl>
              </c:multiLvlStrCache>
            </c:multiLvlStrRef>
          </c:cat>
          <c:val>
            <c:numRef>
              <c:f>'7. Credit Curve Data'!$B$7:$P$7</c:f>
              <c:numCache>
                <c:formatCode>#,##0_ ;[RED]\-#,##0\ </c:formatCode>
                <c:ptCount val="15"/>
                <c:pt idx="3">
                  <c:v>34.863898</c:v>
                </c:pt>
                <c:pt idx="4">
                  <c:v>77.2388546</c:v>
                </c:pt>
                <c:pt idx="5">
                  <c:v>101.035412619048</c:v>
                </c:pt>
                <c:pt idx="6">
                  <c:v>108.353881333333</c:v>
                </c:pt>
                <c:pt idx="7">
                  <c:v>101.740906222222</c:v>
                </c:pt>
                <c:pt idx="8">
                  <c:v>95.772121</c:v>
                </c:pt>
              </c:numCache>
            </c:numRef>
          </c:val>
        </c:ser>
        <c:gapWidth val="150"/>
        <c:overlap val="0"/>
        <c:axId val="92583887"/>
        <c:axId val="78148277"/>
      </c:barChart>
      <c:lineChart>
        <c:grouping val="standard"/>
        <c:varyColors val="0"/>
        <c:ser>
          <c:idx val="1"/>
          <c:order val="1"/>
          <c:tx>
            <c:strRef>
              <c:f>"Change in CDS Premium"</c:f>
              <c:strCache>
                <c:ptCount val="1"/>
                <c:pt idx="0">
                  <c:v>Change in CDS Premium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Data'!$B$5:$P$5</c:f>
              <c:multiLvlStrCache>
                <c:ptCount val="1"/>
                <c:lvl/>
                <c:lvl/>
                <c:lvl/>
                <c:lvl/>
                <c:lvl>
                  <c:pt idx="0">
                    <c:v>BB</c:v>
                  </c:pt>
                </c:lvl>
                <c:lvl>
                  <c:pt idx="0">
                    <c:v>BBB-</c:v>
                  </c:pt>
                </c:lvl>
                <c:lvl>
                  <c:pt idx="0">
                    <c:v>BBB</c:v>
                  </c:pt>
                </c:lvl>
                <c:lvl>
                  <c:pt idx="0">
                    <c:v>BBB+</c:v>
                  </c:pt>
                </c:lvl>
                <c:lvl>
                  <c:pt idx="0">
                    <c:v>A-</c:v>
                  </c:pt>
                </c:lvl>
                <c:lvl>
                  <c:pt idx="0">
                    <c:v>A</c:v>
                  </c:pt>
                </c:lvl>
                <c:lvl>
                  <c:pt idx="0">
                    <c:v>A+</c:v>
                  </c:pt>
                </c:lvl>
                <c:lvl>
                  <c:pt idx="0">
                    <c:v>AA-</c:v>
                  </c:pt>
                </c:lvl>
                <c:lvl>
                  <c:pt idx="0">
                    <c:v>AA</c:v>
                  </c:pt>
                </c:lvl>
                <c:lvl>
                  <c:pt idx="0">
                    <c:v>AA+</c:v>
                  </c:pt>
                </c:lvl>
                <c:lvl>
                  <c:pt idx="0">
                    <c:v>AAA</c:v>
                  </c:pt>
                </c:lvl>
              </c:multiLvlStrCache>
            </c:multiLvlStrRef>
          </c:cat>
          <c:val>
            <c:numRef>
              <c:f>'7. Credit Curve Data'!$B$25:$J$25</c:f>
              <c:numCache>
                <c:formatCode>#,##0</c:formatCode>
                <c:ptCount val="9"/>
                <c:pt idx="3">
                  <c:v>-0.129613421560688</c:v>
                </c:pt>
                <c:pt idx="5">
                  <c:v>-2.58038602242827</c:v>
                </c:pt>
                <c:pt idx="6">
                  <c:v>-4.86029671137048</c:v>
                </c:pt>
                <c:pt idx="7">
                  <c:v>4.24609896105481</c:v>
                </c:pt>
                <c:pt idx="8">
                  <c:v>-0.569414273692674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5434013"/>
        <c:axId val="20303575"/>
      </c:lineChart>
      <c:catAx>
        <c:axId val="92583887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Ratings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8148277"/>
        <c:crossesAt val="0"/>
        <c:auto val="1"/>
        <c:lblAlgn val="ctr"/>
        <c:lblOffset val="100"/>
        <c:noMultiLvlLbl val="0"/>
      </c:catAx>
      <c:valAx>
        <c:axId val="78148277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CDS premiums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#,##0_ ;[RED]\-#,##0\ 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2583887"/>
        <c:crossesAt val="1"/>
        <c:crossBetween val="midCat"/>
      </c:valAx>
      <c:catAx>
        <c:axId val="5434013"/>
        <c:scaling>
          <c:orientation val="minMax"/>
        </c:scaling>
        <c:delete val="1"/>
        <c:axPos val="t"/>
        <c:numFmt formatCode="General" sourceLinked="1"/>
        <c:majorTickMark val="cross"/>
        <c:minorTickMark val="none"/>
        <c:tickLblPos val="nextTo"/>
        <c:spPr>
          <a:ln w="0">
            <a:noFill/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0303575"/>
        <c:auto val="1"/>
        <c:lblAlgn val="ctr"/>
        <c:lblOffset val="100"/>
        <c:noMultiLvlLbl val="0"/>
      </c:catAx>
      <c:valAx>
        <c:axId val="20303575"/>
        <c:scaling>
          <c:orientation val="minMax"/>
        </c:scaling>
        <c:delete val="0"/>
        <c:axPos val="r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Change in CDS Premiums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#,##0.0" sourceLinked="0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434013"/>
        <c:crosses val="max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barChart>
        <c:barDir val="col"/>
        <c:grouping val="clustered"/>
        <c:varyColors val="0"/>
        <c:ser>
          <c:idx val="0"/>
          <c:order val="0"/>
          <c:tx>
            <c:strRef>
              <c:f>"CDS Premium"</c:f>
              <c:strCache>
                <c:ptCount val="1"/>
                <c:pt idx="0">
                  <c:v>CDS Premium</c:v>
                </c:pt>
              </c:strCache>
            </c:strRef>
          </c:tx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Data'!$B$5:$P$5</c:f>
              <c:multiLvlStrCache>
                <c:ptCount val="1"/>
                <c:lvl/>
                <c:lvl/>
                <c:lvl/>
                <c:lvl/>
                <c:lvl>
                  <c:pt idx="0">
                    <c:v>BB</c:v>
                  </c:pt>
                </c:lvl>
                <c:lvl>
                  <c:pt idx="0">
                    <c:v>BBB-</c:v>
                  </c:pt>
                </c:lvl>
                <c:lvl>
                  <c:pt idx="0">
                    <c:v>BBB</c:v>
                  </c:pt>
                </c:lvl>
                <c:lvl>
                  <c:pt idx="0">
                    <c:v>BBB+</c:v>
                  </c:pt>
                </c:lvl>
                <c:lvl>
                  <c:pt idx="0">
                    <c:v>A-</c:v>
                  </c:pt>
                </c:lvl>
                <c:lvl>
                  <c:pt idx="0">
                    <c:v>A</c:v>
                  </c:pt>
                </c:lvl>
                <c:lvl>
                  <c:pt idx="0">
                    <c:v>A+</c:v>
                  </c:pt>
                </c:lvl>
                <c:lvl>
                  <c:pt idx="0">
                    <c:v>AA-</c:v>
                  </c:pt>
                </c:lvl>
                <c:lvl>
                  <c:pt idx="0">
                    <c:v>AA</c:v>
                  </c:pt>
                </c:lvl>
                <c:lvl>
                  <c:pt idx="0">
                    <c:v>AA+</c:v>
                  </c:pt>
                </c:lvl>
                <c:lvl>
                  <c:pt idx="0">
                    <c:v>AAA</c:v>
                  </c:pt>
                </c:lvl>
              </c:multiLvlStrCache>
            </c:multiLvlStrRef>
          </c:cat>
          <c:val>
            <c:numRef>
              <c:f>'7. Credit Curve Data'!$B$15:$P$15</c:f>
              <c:numCache>
                <c:formatCode>#,##0_ ;[RED]\-#,##0\ </c:formatCode>
                <c:ptCount val="15"/>
                <c:pt idx="4">
                  <c:v>50.8949796666667</c:v>
                </c:pt>
                <c:pt idx="8">
                  <c:v>145.759014</c:v>
                </c:pt>
                <c:pt idx="9">
                  <c:v>269.535661</c:v>
                </c:pt>
              </c:numCache>
            </c:numRef>
          </c:val>
        </c:ser>
        <c:gapWidth val="150"/>
        <c:overlap val="0"/>
        <c:axId val="94784302"/>
        <c:axId val="33738028"/>
      </c:barChart>
      <c:lineChart>
        <c:grouping val="standard"/>
        <c:varyColors val="0"/>
        <c:ser>
          <c:idx val="1"/>
          <c:order val="1"/>
          <c:tx>
            <c:strRef>
              <c:f>"Change in CDS Premium"</c:f>
              <c:strCache>
                <c:ptCount val="1"/>
                <c:pt idx="0">
                  <c:v>Change in CDS Premium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Data'!$B$5:$P$5</c:f>
              <c:multiLvlStrCache>
                <c:ptCount val="1"/>
                <c:lvl/>
                <c:lvl/>
                <c:lvl/>
                <c:lvl/>
                <c:lvl>
                  <c:pt idx="0">
                    <c:v>BB</c:v>
                  </c:pt>
                </c:lvl>
                <c:lvl>
                  <c:pt idx="0">
                    <c:v>BBB-</c:v>
                  </c:pt>
                </c:lvl>
                <c:lvl>
                  <c:pt idx="0">
                    <c:v>BBB</c:v>
                  </c:pt>
                </c:lvl>
                <c:lvl>
                  <c:pt idx="0">
                    <c:v>BBB+</c:v>
                  </c:pt>
                </c:lvl>
                <c:lvl>
                  <c:pt idx="0">
                    <c:v>A-</c:v>
                  </c:pt>
                </c:lvl>
                <c:lvl>
                  <c:pt idx="0">
                    <c:v>A</c:v>
                  </c:pt>
                </c:lvl>
                <c:lvl>
                  <c:pt idx="0">
                    <c:v>A+</c:v>
                  </c:pt>
                </c:lvl>
                <c:lvl>
                  <c:pt idx="0">
                    <c:v>AA-</c:v>
                  </c:pt>
                </c:lvl>
                <c:lvl>
                  <c:pt idx="0">
                    <c:v>AA</c:v>
                  </c:pt>
                </c:lvl>
                <c:lvl>
                  <c:pt idx="0">
                    <c:v>AA+</c:v>
                  </c:pt>
                </c:lvl>
                <c:lvl>
                  <c:pt idx="0">
                    <c:v>AAA</c:v>
                  </c:pt>
                </c:lvl>
              </c:multiLvlStrCache>
            </c:multiLvlStrRef>
          </c:cat>
          <c:val>
            <c:numRef>
              <c:f>'7. Credit Curve Data'!$B$52:$O$52</c:f>
              <c:numCache>
                <c:formatCode>#,##0_ ;[RED]\-#,##0\ </c:formatCode>
                <c:ptCount val="14"/>
                <c:pt idx="3">
                  <c:v>-0.9595235</c:v>
                </c:pt>
                <c:pt idx="7">
                  <c:v>-8.67046499999998</c:v>
                </c:pt>
                <c:pt idx="8">
                  <c:v>-4.013552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56514390"/>
        <c:axId val="42712995"/>
      </c:lineChart>
      <c:catAx>
        <c:axId val="9478430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3738028"/>
        <c:crossesAt val="0"/>
        <c:auto val="1"/>
        <c:lblAlgn val="ctr"/>
        <c:lblOffset val="100"/>
        <c:noMultiLvlLbl val="0"/>
      </c:catAx>
      <c:valAx>
        <c:axId val="33738028"/>
        <c:scaling>
          <c:orientation val="minMax"/>
        </c:scaling>
        <c:delete val="0"/>
        <c:axPos val="l"/>
        <c:numFmt formatCode="#,##0_ ;[RED]\-#,##0\ 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4784302"/>
        <c:crossesAt val="1"/>
        <c:crossBetween val="midCat"/>
      </c:valAx>
      <c:catAx>
        <c:axId val="56514390"/>
        <c:scaling>
          <c:orientation val="minMax"/>
        </c:scaling>
        <c:delete val="1"/>
        <c:axPos val="t"/>
        <c:numFmt formatCode="General" sourceLinked="1"/>
        <c:majorTickMark val="cross"/>
        <c:minorTickMark val="none"/>
        <c:tickLblPos val="nextTo"/>
        <c:spPr>
          <a:ln w="0">
            <a:noFill/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2712995"/>
        <c:auto val="1"/>
        <c:lblAlgn val="ctr"/>
        <c:lblOffset val="100"/>
        <c:noMultiLvlLbl val="0"/>
      </c:catAx>
      <c:valAx>
        <c:axId val="42712995"/>
        <c:scaling>
          <c:orientation val="minMax"/>
        </c:scaling>
        <c:delete val="0"/>
        <c:axPos val="r"/>
        <c:numFmt formatCode="#,##0.0" sourceLinked="0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6514390"/>
        <c:crosses val="max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barChart>
        <c:barDir val="col"/>
        <c:grouping val="clustered"/>
        <c:varyColors val="0"/>
        <c:ser>
          <c:idx val="0"/>
          <c:order val="0"/>
          <c:tx>
            <c:strRef>
              <c:f>"CDS Premium"</c:f>
              <c:strCache>
                <c:ptCount val="1"/>
                <c:pt idx="0">
                  <c:v>CDS Premium</c:v>
                </c:pt>
              </c:strCache>
            </c:strRef>
          </c:tx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'7. Credit Curve Data'!$B$5:$P$5</c:f>
              <c:strCache>
                <c:ptCount val="15"/>
                <c:pt idx="0">
                  <c:v>AAA</c:v>
                </c:pt>
                <c:pt idx="1">
                  <c:v>AA+</c:v>
                </c:pt>
                <c:pt idx="2">
                  <c:v>AA</c:v>
                </c:pt>
                <c:pt idx="3">
                  <c:v>AA-</c:v>
                </c:pt>
                <c:pt idx="4">
                  <c:v>A+</c:v>
                </c:pt>
                <c:pt idx="5">
                  <c:v>A</c:v>
                </c:pt>
                <c:pt idx="6">
                  <c:v>A-</c:v>
                </c:pt>
                <c:pt idx="7">
                  <c:v>BBB+</c:v>
                </c:pt>
                <c:pt idx="8">
                  <c:v>BBB</c:v>
                </c:pt>
                <c:pt idx="9">
                  <c:v>BBB-</c:v>
                </c:pt>
                <c:pt idx="10">
                  <c:v>BB</c:v>
                </c:pt>
                <c:pt idx="11">
                  <c:v/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</c:strCache>
            </c:strRef>
          </c:cat>
          <c:val>
            <c:numRef>
              <c:f>'7. Credit Curve Data'!$B$12:$P$12</c:f>
              <c:numCache>
                <c:formatCode>#,##0_ ;[RED]\-#,##0\ </c:formatCode>
                <c:ptCount val="15"/>
                <c:pt idx="2">
                  <c:v>37.993336</c:v>
                </c:pt>
                <c:pt idx="3">
                  <c:v>20.0610683333333</c:v>
                </c:pt>
                <c:pt idx="4">
                  <c:v>38.72718975</c:v>
                </c:pt>
                <c:pt idx="5">
                  <c:v>77.5733570952381</c:v>
                </c:pt>
                <c:pt idx="7">
                  <c:v>70.159315</c:v>
                </c:pt>
                <c:pt idx="8">
                  <c:v>148.205667</c:v>
                </c:pt>
                <c:pt idx="10">
                  <c:v>279.511081</c:v>
                </c:pt>
              </c:numCache>
            </c:numRef>
          </c:val>
        </c:ser>
        <c:gapWidth val="150"/>
        <c:overlap val="0"/>
        <c:axId val="9516322"/>
        <c:axId val="69304158"/>
      </c:barChart>
      <c:lineChart>
        <c:grouping val="standard"/>
        <c:varyColors val="0"/>
        <c:ser>
          <c:idx val="1"/>
          <c:order val="1"/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'7. Credit Curve Data'!$B$5:$P$5</c:f>
              <c:strCache>
                <c:ptCount val="15"/>
                <c:pt idx="0">
                  <c:v>AAA</c:v>
                </c:pt>
                <c:pt idx="1">
                  <c:v>AA+</c:v>
                </c:pt>
                <c:pt idx="2">
                  <c:v>AA</c:v>
                </c:pt>
                <c:pt idx="3">
                  <c:v>AA-</c:v>
                </c:pt>
                <c:pt idx="4">
                  <c:v>A+</c:v>
                </c:pt>
                <c:pt idx="5">
                  <c:v>A</c:v>
                </c:pt>
                <c:pt idx="6">
                  <c:v>A-</c:v>
                </c:pt>
                <c:pt idx="7">
                  <c:v>BBB+</c:v>
                </c:pt>
                <c:pt idx="8">
                  <c:v>BBB</c:v>
                </c:pt>
                <c:pt idx="9">
                  <c:v>BBB-</c:v>
                </c:pt>
                <c:pt idx="10">
                  <c:v>BB</c:v>
                </c:pt>
                <c:pt idx="11">
                  <c:v/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</c:strCache>
            </c:strRef>
          </c:cat>
          <c:val>
            <c:numRef>
              <c:f>'7. Credit Curve Data'!$B$49:$J$49</c:f>
              <c:numCache>
                <c:formatCode>#,##0_ ;[RED]\-#,##0\ </c:formatCode>
                <c:ptCount val="9"/>
                <c:pt idx="1">
                  <c:v>-8.79037366666666</c:v>
                </c:pt>
                <c:pt idx="2">
                  <c:v>-1.9796424</c:v>
                </c:pt>
                <c:pt idx="3">
                  <c:v>-0.240421583333334</c:v>
                </c:pt>
                <c:pt idx="4">
                  <c:v>-6.44974252631579</c:v>
                </c:pt>
                <c:pt idx="6">
                  <c:v>-8.34033199999999</c:v>
                </c:pt>
                <c:pt idx="7">
                  <c:v>-5.56030550000001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71808418"/>
        <c:axId val="80084775"/>
      </c:lineChart>
      <c:catAx>
        <c:axId val="9516322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Ratings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9304158"/>
        <c:crossesAt val="0"/>
        <c:auto val="1"/>
        <c:lblAlgn val="ctr"/>
        <c:lblOffset val="100"/>
        <c:noMultiLvlLbl val="0"/>
      </c:catAx>
      <c:valAx>
        <c:axId val="69304158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CDS Premiums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#,##0_ ;[RED]\-#,##0\ 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516322"/>
        <c:crossesAt val="1"/>
        <c:crossBetween val="midCat"/>
      </c:valAx>
      <c:catAx>
        <c:axId val="71808418"/>
        <c:scaling>
          <c:orientation val="minMax"/>
        </c:scaling>
        <c:delete val="1"/>
        <c:axPos val="t"/>
        <c:numFmt formatCode="General" sourceLinked="1"/>
        <c:majorTickMark val="cross"/>
        <c:minorTickMark val="none"/>
        <c:tickLblPos val="nextTo"/>
        <c:spPr>
          <a:ln w="0">
            <a:noFill/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0084775"/>
        <c:auto val="1"/>
        <c:lblAlgn val="ctr"/>
        <c:lblOffset val="100"/>
        <c:noMultiLvlLbl val="0"/>
      </c:catAx>
      <c:valAx>
        <c:axId val="80084775"/>
        <c:scaling>
          <c:orientation val="minMax"/>
        </c:scaling>
        <c:delete val="0"/>
        <c:axPos val="r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Change in CDS Premiums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#,##0.0" sourceLinked="0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1808418"/>
        <c:crosses val="max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barChart>
        <c:barDir val="col"/>
        <c:grouping val="clustered"/>
        <c:varyColors val="0"/>
        <c:ser>
          <c:idx val="0"/>
          <c:order val="0"/>
          <c:tx>
            <c:strRef>
              <c:f>"CDS Premium"</c:f>
              <c:strCache>
                <c:ptCount val="1"/>
                <c:pt idx="0">
                  <c:v>CDS Premium</c:v>
                </c:pt>
              </c:strCache>
            </c:strRef>
          </c:tx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Data'!$B$5:$P$5</c:f>
              <c:multiLvlStrCache>
                <c:ptCount val="1"/>
                <c:lvl/>
                <c:lvl/>
                <c:lvl/>
                <c:lvl/>
                <c:lvl>
                  <c:pt idx="0">
                    <c:v>BB</c:v>
                  </c:pt>
                </c:lvl>
                <c:lvl>
                  <c:pt idx="0">
                    <c:v>BBB-</c:v>
                  </c:pt>
                </c:lvl>
                <c:lvl>
                  <c:pt idx="0">
                    <c:v>BBB</c:v>
                  </c:pt>
                </c:lvl>
                <c:lvl>
                  <c:pt idx="0">
                    <c:v>BBB+</c:v>
                  </c:pt>
                </c:lvl>
                <c:lvl>
                  <c:pt idx="0">
                    <c:v>A-</c:v>
                  </c:pt>
                </c:lvl>
                <c:lvl>
                  <c:pt idx="0">
                    <c:v>A</c:v>
                  </c:pt>
                </c:lvl>
                <c:lvl>
                  <c:pt idx="0">
                    <c:v>A+</c:v>
                  </c:pt>
                </c:lvl>
                <c:lvl>
                  <c:pt idx="0">
                    <c:v>AA-</c:v>
                  </c:pt>
                </c:lvl>
                <c:lvl>
                  <c:pt idx="0">
                    <c:v>AA</c:v>
                  </c:pt>
                </c:lvl>
                <c:lvl>
                  <c:pt idx="0">
                    <c:v>AA+</c:v>
                  </c:pt>
                </c:lvl>
                <c:lvl>
                  <c:pt idx="0">
                    <c:v>AAA</c:v>
                  </c:pt>
                </c:lvl>
              </c:multiLvlStrCache>
            </c:multiLvlStrRef>
          </c:cat>
          <c:val>
            <c:numRef>
              <c:f>'7. Credit Curve Data'!$B$16:$P$16</c:f>
              <c:numCache>
                <c:formatCode>#,##0_ ;[RED]\-#,##0\ </c:formatCode>
                <c:ptCount val="15"/>
                <c:pt idx="4">
                  <c:v>63.369548</c:v>
                </c:pt>
                <c:pt idx="7">
                  <c:v>72.0125024285714</c:v>
                </c:pt>
                <c:pt idx="9">
                  <c:v>124.335255</c:v>
                </c:pt>
              </c:numCache>
            </c:numRef>
          </c:val>
        </c:ser>
        <c:gapWidth val="150"/>
        <c:overlap val="0"/>
        <c:axId val="87036554"/>
        <c:axId val="23479257"/>
      </c:barChart>
      <c:lineChart>
        <c:grouping val="standard"/>
        <c:varyColors val="0"/>
        <c:ser>
          <c:idx val="1"/>
          <c:order val="1"/>
          <c:tx>
            <c:strRef>
              <c:f>"Change in CDS Premium"</c:f>
              <c:strCache>
                <c:ptCount val="1"/>
                <c:pt idx="0">
                  <c:v>Change in CDS Premium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Data'!$B$5:$P$5</c:f>
              <c:multiLvlStrCache>
                <c:ptCount val="1"/>
                <c:lvl/>
                <c:lvl/>
                <c:lvl/>
                <c:lvl/>
                <c:lvl>
                  <c:pt idx="0">
                    <c:v>BB</c:v>
                  </c:pt>
                </c:lvl>
                <c:lvl>
                  <c:pt idx="0">
                    <c:v>BBB-</c:v>
                  </c:pt>
                </c:lvl>
                <c:lvl>
                  <c:pt idx="0">
                    <c:v>BBB</c:v>
                  </c:pt>
                </c:lvl>
                <c:lvl>
                  <c:pt idx="0">
                    <c:v>BBB+</c:v>
                  </c:pt>
                </c:lvl>
                <c:lvl>
                  <c:pt idx="0">
                    <c:v>A-</c:v>
                  </c:pt>
                </c:lvl>
                <c:lvl>
                  <c:pt idx="0">
                    <c:v>A</c:v>
                  </c:pt>
                </c:lvl>
                <c:lvl>
                  <c:pt idx="0">
                    <c:v>A+</c:v>
                  </c:pt>
                </c:lvl>
                <c:lvl>
                  <c:pt idx="0">
                    <c:v>AA-</c:v>
                  </c:pt>
                </c:lvl>
                <c:lvl>
                  <c:pt idx="0">
                    <c:v>AA</c:v>
                  </c:pt>
                </c:lvl>
                <c:lvl>
                  <c:pt idx="0">
                    <c:v>AA+</c:v>
                  </c:pt>
                </c:lvl>
                <c:lvl>
                  <c:pt idx="0">
                    <c:v>AAA</c:v>
                  </c:pt>
                </c:lvl>
              </c:multiLvlStrCache>
            </c:multiLvlStrRef>
          </c:cat>
          <c:val>
            <c:numRef>
              <c:f>'7. Credit Curve Data'!$B$53:$O$53</c:f>
              <c:numCache>
                <c:formatCode>#,##0_ ;[RED]\-#,##0\ </c:formatCode>
                <c:ptCount val="14"/>
                <c:pt idx="3">
                  <c:v>-0.92306</c:v>
                </c:pt>
                <c:pt idx="6">
                  <c:v>-4.42678528571429</c:v>
                </c:pt>
                <c:pt idx="8">
                  <c:v>-5.05767899999999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53124442"/>
        <c:axId val="23615522"/>
      </c:lineChart>
      <c:catAx>
        <c:axId val="87036554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Ratings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3479257"/>
        <c:crossesAt val="0"/>
        <c:auto val="1"/>
        <c:lblAlgn val="ctr"/>
        <c:lblOffset val="100"/>
        <c:noMultiLvlLbl val="0"/>
      </c:catAx>
      <c:valAx>
        <c:axId val="23479257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CDS premiums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#,##0_ ;[RED]\-#,##0\ 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7036554"/>
        <c:crossesAt val="1"/>
        <c:crossBetween val="midCat"/>
      </c:valAx>
      <c:catAx>
        <c:axId val="53124442"/>
        <c:scaling>
          <c:orientation val="minMax"/>
        </c:scaling>
        <c:delete val="1"/>
        <c:axPos val="t"/>
        <c:numFmt formatCode="General" sourceLinked="1"/>
        <c:majorTickMark val="cross"/>
        <c:minorTickMark val="none"/>
        <c:tickLblPos val="nextTo"/>
        <c:spPr>
          <a:ln w="0">
            <a:noFill/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3615522"/>
        <c:auto val="1"/>
        <c:lblAlgn val="ctr"/>
        <c:lblOffset val="100"/>
        <c:noMultiLvlLbl val="0"/>
      </c:catAx>
      <c:valAx>
        <c:axId val="23615522"/>
        <c:scaling>
          <c:orientation val="minMax"/>
        </c:scaling>
        <c:delete val="0"/>
        <c:axPos val="r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Change in CDS Premiums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#,##0.0" sourceLinked="0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3124442"/>
        <c:crosses val="max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barChart>
        <c:barDir val="col"/>
        <c:grouping val="clustered"/>
        <c:varyColors val="0"/>
        <c:ser>
          <c:idx val="0"/>
          <c:order val="0"/>
          <c:tx>
            <c:strRef>
              <c:f>"CDS Premium"</c:f>
              <c:strCache>
                <c:ptCount val="1"/>
                <c:pt idx="0">
                  <c:v>CDS Premium</c:v>
                </c:pt>
              </c:strCache>
            </c:strRef>
          </c:tx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Data'!$B$5:$P$5</c:f>
              <c:multiLvlStrCache>
                <c:ptCount val="1"/>
                <c:lvl/>
                <c:lvl/>
                <c:lvl/>
                <c:lvl/>
                <c:lvl>
                  <c:pt idx="0">
                    <c:v>BB</c:v>
                  </c:pt>
                </c:lvl>
                <c:lvl>
                  <c:pt idx="0">
                    <c:v>BBB-</c:v>
                  </c:pt>
                </c:lvl>
                <c:lvl>
                  <c:pt idx="0">
                    <c:v>BBB</c:v>
                  </c:pt>
                </c:lvl>
                <c:lvl>
                  <c:pt idx="0">
                    <c:v>BBB+</c:v>
                  </c:pt>
                </c:lvl>
                <c:lvl>
                  <c:pt idx="0">
                    <c:v>A-</c:v>
                  </c:pt>
                </c:lvl>
                <c:lvl>
                  <c:pt idx="0">
                    <c:v>A</c:v>
                  </c:pt>
                </c:lvl>
                <c:lvl>
                  <c:pt idx="0">
                    <c:v>A+</c:v>
                  </c:pt>
                </c:lvl>
                <c:lvl>
                  <c:pt idx="0">
                    <c:v>AA-</c:v>
                  </c:pt>
                </c:lvl>
                <c:lvl>
                  <c:pt idx="0">
                    <c:v>AA</c:v>
                  </c:pt>
                </c:lvl>
                <c:lvl>
                  <c:pt idx="0">
                    <c:v>AA+</c:v>
                  </c:pt>
                </c:lvl>
                <c:lvl>
                  <c:pt idx="0">
                    <c:v>AAA</c:v>
                  </c:pt>
                </c:lvl>
              </c:multiLvlStrCache>
            </c:multiLvlStrRef>
          </c:cat>
          <c:val>
            <c:numRef>
              <c:f>'7. Credit Curve Data'!$B$13:$P$13</c:f>
              <c:numCache>
                <c:formatCode>#,##0_ ;[RED]\-#,##0\ </c:formatCode>
                <c:ptCount val="15"/>
                <c:pt idx="1">
                  <c:v>19.154254</c:v>
                </c:pt>
              </c:numCache>
            </c:numRef>
          </c:val>
        </c:ser>
        <c:gapWidth val="150"/>
        <c:overlap val="0"/>
        <c:axId val="24922271"/>
        <c:axId val="6346415"/>
      </c:barChart>
      <c:lineChart>
        <c:grouping val="standard"/>
        <c:varyColors val="0"/>
        <c:ser>
          <c:idx val="1"/>
          <c:order val="1"/>
          <c:tx>
            <c:strRef>
              <c:f>"Change in CDS Premium"</c:f>
              <c:strCache>
                <c:ptCount val="1"/>
                <c:pt idx="0">
                  <c:v>Change in CDS Premium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Data'!$B$5:$P$5</c:f>
              <c:multiLvlStrCache>
                <c:ptCount val="1"/>
                <c:lvl/>
                <c:lvl/>
                <c:lvl/>
                <c:lvl/>
                <c:lvl>
                  <c:pt idx="0">
                    <c:v>BB</c:v>
                  </c:pt>
                </c:lvl>
                <c:lvl>
                  <c:pt idx="0">
                    <c:v>BBB-</c:v>
                  </c:pt>
                </c:lvl>
                <c:lvl>
                  <c:pt idx="0">
                    <c:v>BBB</c:v>
                  </c:pt>
                </c:lvl>
                <c:lvl>
                  <c:pt idx="0">
                    <c:v>BBB+</c:v>
                  </c:pt>
                </c:lvl>
                <c:lvl>
                  <c:pt idx="0">
                    <c:v>A-</c:v>
                  </c:pt>
                </c:lvl>
                <c:lvl>
                  <c:pt idx="0">
                    <c:v>A</c:v>
                  </c:pt>
                </c:lvl>
                <c:lvl>
                  <c:pt idx="0">
                    <c:v>A+</c:v>
                  </c:pt>
                </c:lvl>
                <c:lvl>
                  <c:pt idx="0">
                    <c:v>AA-</c:v>
                  </c:pt>
                </c:lvl>
                <c:lvl>
                  <c:pt idx="0">
                    <c:v>AA</c:v>
                  </c:pt>
                </c:lvl>
                <c:lvl>
                  <c:pt idx="0">
                    <c:v>AA+</c:v>
                  </c:pt>
                </c:lvl>
                <c:lvl>
                  <c:pt idx="0">
                    <c:v>AAA</c:v>
                  </c:pt>
                </c:lvl>
              </c:multiLvlStrCache>
            </c:multiLvlStrRef>
          </c:cat>
          <c:val>
            <c:numRef>
              <c:f>'7. Credit Curve Data'!$B$50:$J$50</c:f>
              <c:numCache>
                <c:formatCode>General</c:formatCode>
                <c:ptCount val="9"/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21402743"/>
        <c:axId val="94637146"/>
      </c:lineChart>
      <c:catAx>
        <c:axId val="24922271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Ratings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346415"/>
        <c:crossesAt val="0"/>
        <c:auto val="1"/>
        <c:lblAlgn val="ctr"/>
        <c:lblOffset val="100"/>
        <c:noMultiLvlLbl val="0"/>
      </c:catAx>
      <c:valAx>
        <c:axId val="6346415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CDS Premiums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#,##0_ ;[RED]\-#,##0\ 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4922271"/>
        <c:crossesAt val="1"/>
        <c:crossBetween val="midCat"/>
      </c:valAx>
      <c:catAx>
        <c:axId val="21402743"/>
        <c:scaling>
          <c:orientation val="minMax"/>
        </c:scaling>
        <c:delete val="1"/>
        <c:axPos val="t"/>
        <c:numFmt formatCode="General" sourceLinked="1"/>
        <c:majorTickMark val="cross"/>
        <c:minorTickMark val="none"/>
        <c:tickLblPos val="nextTo"/>
        <c:spPr>
          <a:ln w="0">
            <a:noFill/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4637146"/>
        <c:auto val="1"/>
        <c:lblAlgn val="ctr"/>
        <c:lblOffset val="100"/>
        <c:noMultiLvlLbl val="0"/>
      </c:catAx>
      <c:valAx>
        <c:axId val="94637146"/>
        <c:scaling>
          <c:orientation val="minMax"/>
        </c:scaling>
        <c:delete val="0"/>
        <c:axPos val="r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Change in CDS Premiums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#,##0.0" sourceLinked="0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1402743"/>
        <c:crosses val="max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barChart>
        <c:barDir val="col"/>
        <c:grouping val="clustered"/>
        <c:varyColors val="0"/>
        <c:ser>
          <c:idx val="0"/>
          <c:order val="0"/>
          <c:tx>
            <c:strRef>
              <c:f>"CDS Premium"</c:f>
              <c:strCache>
                <c:ptCount val="1"/>
                <c:pt idx="0">
                  <c:v>CDS Premium</c:v>
                </c:pt>
              </c:strCache>
            </c:strRef>
          </c:tx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Data'!$B$5:$P$5</c:f>
              <c:multiLvlStrCache>
                <c:ptCount val="1"/>
                <c:lvl/>
                <c:lvl/>
                <c:lvl/>
                <c:lvl/>
                <c:lvl>
                  <c:pt idx="0">
                    <c:v>BB</c:v>
                  </c:pt>
                </c:lvl>
                <c:lvl>
                  <c:pt idx="0">
                    <c:v>BBB-</c:v>
                  </c:pt>
                </c:lvl>
                <c:lvl>
                  <c:pt idx="0">
                    <c:v>BBB</c:v>
                  </c:pt>
                </c:lvl>
                <c:lvl>
                  <c:pt idx="0">
                    <c:v>BBB+</c:v>
                  </c:pt>
                </c:lvl>
                <c:lvl>
                  <c:pt idx="0">
                    <c:v>A-</c:v>
                  </c:pt>
                </c:lvl>
                <c:lvl>
                  <c:pt idx="0">
                    <c:v>A</c:v>
                  </c:pt>
                </c:lvl>
                <c:lvl>
                  <c:pt idx="0">
                    <c:v>A+</c:v>
                  </c:pt>
                </c:lvl>
                <c:lvl>
                  <c:pt idx="0">
                    <c:v>AA-</c:v>
                  </c:pt>
                </c:lvl>
                <c:lvl>
                  <c:pt idx="0">
                    <c:v>AA</c:v>
                  </c:pt>
                </c:lvl>
                <c:lvl>
                  <c:pt idx="0">
                    <c:v>AA+</c:v>
                  </c:pt>
                </c:lvl>
                <c:lvl>
                  <c:pt idx="0">
                    <c:v>AAA</c:v>
                  </c:pt>
                </c:lvl>
              </c:multiLvlStrCache>
            </c:multiLvlStrRef>
          </c:cat>
          <c:val>
            <c:numRef>
              <c:f>'7. Credit Curve Data'!$B$17:$P$17</c:f>
              <c:numCache>
                <c:formatCode>#,##0_ ;[RED]\-#,##0\ </c:formatCode>
                <c:ptCount val="15"/>
                <c:pt idx="0">
                  <c:v>17.741701</c:v>
                </c:pt>
                <c:pt idx="1">
                  <c:v>19.154254</c:v>
                </c:pt>
                <c:pt idx="2">
                  <c:v>36.5293244</c:v>
                </c:pt>
                <c:pt idx="3">
                  <c:v>25.5702855333333</c:v>
                </c:pt>
                <c:pt idx="4">
                  <c:v>48.4029478918919</c:v>
                </c:pt>
                <c:pt idx="5">
                  <c:v>77.5040327241379</c:v>
                </c:pt>
                <c:pt idx="6">
                  <c:v>84.6289257142858</c:v>
                </c:pt>
                <c:pt idx="7">
                  <c:v>79.4708698245614</c:v>
                </c:pt>
                <c:pt idx="8">
                  <c:v>213.072164673077</c:v>
                </c:pt>
                <c:pt idx="9">
                  <c:v>150.882239435897</c:v>
                </c:pt>
                <c:pt idx="10">
                  <c:v>279.511081</c:v>
                </c:pt>
              </c:numCache>
            </c:numRef>
          </c:val>
        </c:ser>
        <c:gapWidth val="150"/>
        <c:overlap val="0"/>
        <c:axId val="27221997"/>
        <c:axId val="33863157"/>
      </c:barChart>
      <c:lineChart>
        <c:grouping val="standard"/>
        <c:varyColors val="0"/>
        <c:ser>
          <c:idx val="1"/>
          <c:order val="1"/>
          <c:tx>
            <c:strRef>
              <c:f>"Change in CDS Premium"</c:f>
              <c:strCache>
                <c:ptCount val="1"/>
                <c:pt idx="0">
                  <c:v>Change in CDS Premium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Data'!$B$5:$P$5</c:f>
              <c:multiLvlStrCache>
                <c:ptCount val="1"/>
                <c:lvl/>
                <c:lvl/>
                <c:lvl/>
                <c:lvl/>
                <c:lvl>
                  <c:pt idx="0">
                    <c:v>BB</c:v>
                  </c:pt>
                </c:lvl>
                <c:lvl>
                  <c:pt idx="0">
                    <c:v>BBB-</c:v>
                  </c:pt>
                </c:lvl>
                <c:lvl>
                  <c:pt idx="0">
                    <c:v>BBB</c:v>
                  </c:pt>
                </c:lvl>
                <c:lvl>
                  <c:pt idx="0">
                    <c:v>BBB+</c:v>
                  </c:pt>
                </c:lvl>
                <c:lvl>
                  <c:pt idx="0">
                    <c:v>A-</c:v>
                  </c:pt>
                </c:lvl>
                <c:lvl>
                  <c:pt idx="0">
                    <c:v>A</c:v>
                  </c:pt>
                </c:lvl>
                <c:lvl>
                  <c:pt idx="0">
                    <c:v>A+</c:v>
                  </c:pt>
                </c:lvl>
                <c:lvl>
                  <c:pt idx="0">
                    <c:v>AA-</c:v>
                  </c:pt>
                </c:lvl>
                <c:lvl>
                  <c:pt idx="0">
                    <c:v>AA</c:v>
                  </c:pt>
                </c:lvl>
                <c:lvl>
                  <c:pt idx="0">
                    <c:v>AA+</c:v>
                  </c:pt>
                </c:lvl>
                <c:lvl>
                  <c:pt idx="0">
                    <c:v>AAA</c:v>
                  </c:pt>
                </c:lvl>
              </c:multiLvlStrCache>
            </c:multiLvlStrRef>
          </c:cat>
          <c:val>
            <c:numRef>
              <c:f>'7. Credit Curve Data'!$B$54:$P$54</c:f>
              <c:numCache>
                <c:formatCode>#,##0_ ;[RED]\-#,##0\ </c:formatCode>
                <c:ptCount val="15"/>
                <c:pt idx="0">
                  <c:v>0.226734249999999</c:v>
                </c:pt>
                <c:pt idx="1">
                  <c:v>-6.784562</c:v>
                </c:pt>
                <c:pt idx="2">
                  <c:v>-2.34571214285714</c:v>
                </c:pt>
                <c:pt idx="3">
                  <c:v>-2.81370739393939</c:v>
                </c:pt>
                <c:pt idx="4">
                  <c:v>-1.02659107142857</c:v>
                </c:pt>
                <c:pt idx="5">
                  <c:v>-8.077546</c:v>
                </c:pt>
                <c:pt idx="6">
                  <c:v>8.98557005357143</c:v>
                </c:pt>
                <c:pt idx="7">
                  <c:v>-2.17606185714285</c:v>
                </c:pt>
                <c:pt idx="8">
                  <c:v>-5.02246821052632</c:v>
                </c:pt>
                <c:pt idx="9">
                  <c:v>-4.32319100000001</c:v>
                </c:pt>
                <c:pt idx="10">
                  <c:v>-0.612790999999998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62312374"/>
        <c:axId val="57703082"/>
      </c:lineChart>
      <c:catAx>
        <c:axId val="27221997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Ratings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3863157"/>
        <c:crossesAt val="0"/>
        <c:auto val="1"/>
        <c:lblAlgn val="ctr"/>
        <c:lblOffset val="100"/>
        <c:noMultiLvlLbl val="0"/>
      </c:catAx>
      <c:valAx>
        <c:axId val="33863157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CDS Premiums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0.0" sourceLinked="0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7221997"/>
        <c:crossesAt val="1"/>
        <c:crossBetween val="midCat"/>
      </c:valAx>
      <c:catAx>
        <c:axId val="62312374"/>
        <c:scaling>
          <c:orientation val="minMax"/>
        </c:scaling>
        <c:delete val="1"/>
        <c:axPos val="t"/>
        <c:numFmt formatCode="General" sourceLinked="1"/>
        <c:majorTickMark val="cross"/>
        <c:minorTickMark val="none"/>
        <c:tickLblPos val="nextTo"/>
        <c:spPr>
          <a:ln w="0">
            <a:noFill/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7703082"/>
        <c:auto val="1"/>
        <c:lblAlgn val="ctr"/>
        <c:lblOffset val="100"/>
        <c:noMultiLvlLbl val="0"/>
      </c:catAx>
      <c:valAx>
        <c:axId val="57703082"/>
        <c:scaling>
          <c:orientation val="minMax"/>
        </c:scaling>
        <c:delete val="0"/>
        <c:axPos val="r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Change in CDS Premiums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0.0" sourceLinked="0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2312374"/>
        <c:crosses val="max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barChart>
        <c:barDir val="col"/>
        <c:grouping val="clustered"/>
        <c:varyColors val="0"/>
        <c:ser>
          <c:idx val="0"/>
          <c:order val="0"/>
          <c:tx>
            <c:strRef>
              <c:f>"$DV01"</c:f>
              <c:strCache>
                <c:ptCount val="1"/>
                <c:pt idx="0">
                  <c:v>$DV01</c:v>
                </c:pt>
              </c:strCache>
            </c:strRef>
          </c:tx>
          <c:spPr>
            <a:solidFill>
              <a:srgbClr val="ff00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Data'!$B$61:$N$61</c:f>
              <c:multiLvlStrCache>
                <c:ptCount val="1"/>
                <c:lvl>
                  <c:pt idx="0">
                    <c:v>B</c:v>
                  </c:pt>
                </c:lvl>
                <c:lvl>
                  <c:pt idx="0">
                    <c:v>B+</c:v>
                  </c:pt>
                </c:lvl>
                <c:lvl>
                  <c:pt idx="0">
                    <c:v>BB</c:v>
                  </c:pt>
                </c:lvl>
                <c:lvl>
                  <c:pt idx="0">
                    <c:v>BB+</c:v>
                  </c:pt>
                </c:lvl>
                <c:lvl>
                  <c:pt idx="0">
                    <c:v>BBB-</c:v>
                  </c:pt>
                </c:lvl>
                <c:lvl>
                  <c:pt idx="0">
                    <c:v>BBB</c:v>
                  </c:pt>
                </c:lvl>
                <c:lvl>
                  <c:pt idx="0">
                    <c:v>BBB+</c:v>
                  </c:pt>
                </c:lvl>
                <c:lvl>
                  <c:pt idx="0">
                    <c:v>A-</c:v>
                  </c:pt>
                </c:lvl>
                <c:lvl>
                  <c:pt idx="0">
                    <c:v>A</c:v>
                  </c:pt>
                </c:lvl>
                <c:lvl>
                  <c:pt idx="0">
                    <c:v>A+</c:v>
                  </c:pt>
                </c:lvl>
                <c:lvl>
                  <c:pt idx="0">
                    <c:v>AA-</c:v>
                  </c:pt>
                </c:lvl>
                <c:lvl>
                  <c:pt idx="0">
                    <c:v>AA</c:v>
                  </c:pt>
                </c:lvl>
                <c:lvl>
                  <c:pt idx="0">
                    <c:v>AAA</c:v>
                  </c:pt>
                </c:lvl>
              </c:multiLvlStrCache>
            </c:multiLvlStrRef>
          </c:cat>
          <c:val>
            <c:numRef>
              <c:f>'7. Credit Curve Data'!$B$62:$N$62</c:f>
              <c:numCache>
                <c:formatCode>#,##0_ ;[RED]\-#,##0\ </c:formatCode>
                <c:ptCount val="13"/>
                <c:pt idx="2">
                  <c:v>0</c:v>
                </c:pt>
                <c:pt idx="3">
                  <c:v>245.294998</c:v>
                </c:pt>
                <c:pt idx="4">
                  <c:v>3574.878049</c:v>
                </c:pt>
                <c:pt idx="5">
                  <c:v>-11.0669370000001</c:v>
                </c:pt>
                <c:pt idx="6">
                  <c:v>8273.048214</c:v>
                </c:pt>
                <c:pt idx="7">
                  <c:v>0</c:v>
                </c:pt>
                <c:pt idx="8">
                  <c:v>-8164.525436</c:v>
                </c:pt>
              </c:numCache>
            </c:numRef>
          </c:val>
        </c:ser>
        <c:gapWidth val="150"/>
        <c:overlap val="0"/>
        <c:axId val="24095290"/>
        <c:axId val="35289731"/>
      </c:barChart>
      <c:catAx>
        <c:axId val="2409529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5289731"/>
        <c:crossesAt val="0"/>
        <c:auto val="1"/>
        <c:lblAlgn val="ctr"/>
        <c:lblOffset val="100"/>
        <c:noMultiLvlLbl val="0"/>
      </c:catAx>
      <c:valAx>
        <c:axId val="35289731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#,##0_ ;[RED]\-#,##0\ 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4095290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barChart>
        <c:barDir val="col"/>
        <c:grouping val="clustered"/>
        <c:varyColors val="0"/>
        <c:ser>
          <c:idx val="0"/>
          <c:order val="0"/>
          <c:tx>
            <c:strRef>
              <c:f>"$DV01"</c:f>
              <c:strCache>
                <c:ptCount val="1"/>
                <c:pt idx="0">
                  <c:v>$DV01</c:v>
                </c:pt>
              </c:strCache>
            </c:strRef>
          </c:tx>
          <c:spPr>
            <a:solidFill>
              <a:srgbClr val="ff00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Data'!$B$61:$N$61</c:f>
              <c:multiLvlStrCache>
                <c:ptCount val="1"/>
                <c:lvl>
                  <c:pt idx="0">
                    <c:v>B</c:v>
                  </c:pt>
                </c:lvl>
                <c:lvl>
                  <c:pt idx="0">
                    <c:v>B+</c:v>
                  </c:pt>
                </c:lvl>
                <c:lvl>
                  <c:pt idx="0">
                    <c:v>BB</c:v>
                  </c:pt>
                </c:lvl>
                <c:lvl>
                  <c:pt idx="0">
                    <c:v>BB+</c:v>
                  </c:pt>
                </c:lvl>
                <c:lvl>
                  <c:pt idx="0">
                    <c:v>BBB-</c:v>
                  </c:pt>
                </c:lvl>
                <c:lvl>
                  <c:pt idx="0">
                    <c:v>BBB</c:v>
                  </c:pt>
                </c:lvl>
                <c:lvl>
                  <c:pt idx="0">
                    <c:v>BBB+</c:v>
                  </c:pt>
                </c:lvl>
                <c:lvl>
                  <c:pt idx="0">
                    <c:v>A-</c:v>
                  </c:pt>
                </c:lvl>
                <c:lvl>
                  <c:pt idx="0">
                    <c:v>A</c:v>
                  </c:pt>
                </c:lvl>
                <c:lvl>
                  <c:pt idx="0">
                    <c:v>A+</c:v>
                  </c:pt>
                </c:lvl>
                <c:lvl>
                  <c:pt idx="0">
                    <c:v>AA-</c:v>
                  </c:pt>
                </c:lvl>
                <c:lvl>
                  <c:pt idx="0">
                    <c:v>AA</c:v>
                  </c:pt>
                </c:lvl>
                <c:lvl>
                  <c:pt idx="0">
                    <c:v>AAA</c:v>
                  </c:pt>
                </c:lvl>
              </c:multiLvlStrCache>
            </c:multiLvlStrRef>
          </c:cat>
          <c:val>
            <c:numRef>
              <c:f>'7. Credit Curve Data'!$B$63:$N$63</c:f>
              <c:numCache>
                <c:formatCode>#,##0_ ;[RED]\-#,##0\ </c:formatCode>
                <c:ptCount val="13"/>
                <c:pt idx="1">
                  <c:v>13040.467189</c:v>
                </c:pt>
                <c:pt idx="2">
                  <c:v>8029.633425</c:v>
                </c:pt>
                <c:pt idx="3">
                  <c:v>4283.065364</c:v>
                </c:pt>
                <c:pt idx="4">
                  <c:v>-6142.132132</c:v>
                </c:pt>
                <c:pt idx="5">
                  <c:v>-15139.927049</c:v>
                </c:pt>
                <c:pt idx="6">
                  <c:v>-18518.823552</c:v>
                </c:pt>
                <c:pt idx="7">
                  <c:v>-439.895230000001</c:v>
                </c:pt>
                <c:pt idx="11">
                  <c:v>-472.135302</c:v>
                </c:pt>
                <c:pt idx="12">
                  <c:v>-0.218835000000126</c:v>
                </c:pt>
              </c:numCache>
            </c:numRef>
          </c:val>
        </c:ser>
        <c:gapWidth val="150"/>
        <c:overlap val="0"/>
        <c:axId val="53259099"/>
        <c:axId val="7915806"/>
      </c:barChart>
      <c:catAx>
        <c:axId val="532590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915806"/>
        <c:crossesAt val="0"/>
        <c:auto val="1"/>
        <c:lblAlgn val="ctr"/>
        <c:lblOffset val="100"/>
        <c:noMultiLvlLbl val="0"/>
      </c:catAx>
      <c:valAx>
        <c:axId val="7915806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#,##0_ ;[RED]\-#,##0\ 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3259099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95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barChart>
        <c:barDir val="col"/>
        <c:grouping val="clustered"/>
        <c:varyColors val="0"/>
        <c:ser>
          <c:idx val="0"/>
          <c:order val="0"/>
          <c:tx>
            <c:strRef>
              <c:f>"$DV01"</c:f>
              <c:strCache>
                <c:ptCount val="1"/>
                <c:pt idx="0">
                  <c:v>$DV01</c:v>
                </c:pt>
              </c:strCache>
            </c:strRef>
          </c:tx>
          <c:spPr>
            <a:solidFill>
              <a:srgbClr val="ff00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Data'!$B$61:$N$61</c:f>
              <c:multiLvlStrCache>
                <c:ptCount val="1"/>
                <c:lvl>
                  <c:pt idx="0">
                    <c:v>B</c:v>
                  </c:pt>
                </c:lvl>
                <c:lvl>
                  <c:pt idx="0">
                    <c:v>B+</c:v>
                  </c:pt>
                </c:lvl>
                <c:lvl>
                  <c:pt idx="0">
                    <c:v>BB</c:v>
                  </c:pt>
                </c:lvl>
                <c:lvl>
                  <c:pt idx="0">
                    <c:v>BB+</c:v>
                  </c:pt>
                </c:lvl>
                <c:lvl>
                  <c:pt idx="0">
                    <c:v>BBB-</c:v>
                  </c:pt>
                </c:lvl>
                <c:lvl>
                  <c:pt idx="0">
                    <c:v>BBB</c:v>
                  </c:pt>
                </c:lvl>
                <c:lvl>
                  <c:pt idx="0">
                    <c:v>BBB+</c:v>
                  </c:pt>
                </c:lvl>
                <c:lvl>
                  <c:pt idx="0">
                    <c:v>A-</c:v>
                  </c:pt>
                </c:lvl>
                <c:lvl>
                  <c:pt idx="0">
                    <c:v>A</c:v>
                  </c:pt>
                </c:lvl>
                <c:lvl>
                  <c:pt idx="0">
                    <c:v>A+</c:v>
                  </c:pt>
                </c:lvl>
                <c:lvl>
                  <c:pt idx="0">
                    <c:v>AA-</c:v>
                  </c:pt>
                </c:lvl>
                <c:lvl>
                  <c:pt idx="0">
                    <c:v>AA</c:v>
                  </c:pt>
                </c:lvl>
                <c:lvl>
                  <c:pt idx="0">
                    <c:v>AAA</c:v>
                  </c:pt>
                </c:lvl>
              </c:multiLvlStrCache>
            </c:multiLvlStrRef>
          </c:cat>
          <c:val>
            <c:numRef>
              <c:f>'7. Credit Curve Data'!$B$64:$N$64</c:f>
              <c:numCache>
                <c:formatCode>#,##0_ ;[RED]\-#,##0\ </c:formatCode>
                <c:ptCount val="13"/>
                <c:pt idx="0">
                  <c:v>8167.676949</c:v>
                </c:pt>
                <c:pt idx="2">
                  <c:v>-37.5715969999992</c:v>
                </c:pt>
                <c:pt idx="3">
                  <c:v>4255.264919</c:v>
                </c:pt>
                <c:pt idx="4">
                  <c:v>2705.325131</c:v>
                </c:pt>
                <c:pt idx="5">
                  <c:v>10483.408622</c:v>
                </c:pt>
                <c:pt idx="6">
                  <c:v>9525.271976</c:v>
                </c:pt>
                <c:pt idx="7">
                  <c:v>0</c:v>
                </c:pt>
                <c:pt idx="8">
                  <c:v>-14879.946154</c:v>
                </c:pt>
                <c:pt idx="9">
                  <c:v>-36.017122</c:v>
                </c:pt>
              </c:numCache>
            </c:numRef>
          </c:val>
        </c:ser>
        <c:gapWidth val="150"/>
        <c:overlap val="0"/>
        <c:axId val="13406007"/>
        <c:axId val="98262395"/>
      </c:barChart>
      <c:catAx>
        <c:axId val="134060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8262395"/>
        <c:crossesAt val="0"/>
        <c:auto val="1"/>
        <c:lblAlgn val="ctr"/>
        <c:lblOffset val="100"/>
        <c:noMultiLvlLbl val="0"/>
      </c:catAx>
      <c:valAx>
        <c:axId val="98262395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#,##0_ ;[RED]\-#,##0\ 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3406007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925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xMode val="edge"/>
          <c:yMode val="edge"/>
          <c:x val="0.0351053159478435"/>
          <c:y val="0.0744104291782628"/>
          <c:w val="0.946305583416917"/>
          <c:h val="0.78453200527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"$DV01"</c:f>
              <c:strCache>
                <c:ptCount val="1"/>
                <c:pt idx="0">
                  <c:v>$DV01</c:v>
                </c:pt>
              </c:strCache>
            </c:strRef>
          </c:tx>
          <c:spPr>
            <a:solidFill>
              <a:srgbClr val="ff00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Data'!$B$61:$N$61</c:f>
              <c:multiLvlStrCache>
                <c:ptCount val="1"/>
                <c:lvl>
                  <c:pt idx="0">
                    <c:v>B</c:v>
                  </c:pt>
                </c:lvl>
                <c:lvl>
                  <c:pt idx="0">
                    <c:v>B+</c:v>
                  </c:pt>
                </c:lvl>
                <c:lvl>
                  <c:pt idx="0">
                    <c:v>BB</c:v>
                  </c:pt>
                </c:lvl>
                <c:lvl>
                  <c:pt idx="0">
                    <c:v>BB+</c:v>
                  </c:pt>
                </c:lvl>
                <c:lvl>
                  <c:pt idx="0">
                    <c:v>BBB-</c:v>
                  </c:pt>
                </c:lvl>
                <c:lvl>
                  <c:pt idx="0">
                    <c:v>BBB</c:v>
                  </c:pt>
                </c:lvl>
                <c:lvl>
                  <c:pt idx="0">
                    <c:v>BBB+</c:v>
                  </c:pt>
                </c:lvl>
                <c:lvl>
                  <c:pt idx="0">
                    <c:v>A-</c:v>
                  </c:pt>
                </c:lvl>
                <c:lvl>
                  <c:pt idx="0">
                    <c:v>A</c:v>
                  </c:pt>
                </c:lvl>
                <c:lvl>
                  <c:pt idx="0">
                    <c:v>A+</c:v>
                  </c:pt>
                </c:lvl>
                <c:lvl>
                  <c:pt idx="0">
                    <c:v>AA-</c:v>
                  </c:pt>
                </c:lvl>
                <c:lvl>
                  <c:pt idx="0">
                    <c:v>AA</c:v>
                  </c:pt>
                </c:lvl>
                <c:lvl>
                  <c:pt idx="0">
                    <c:v>AAA</c:v>
                  </c:pt>
                </c:lvl>
              </c:multiLvlStrCache>
            </c:multiLvlStrRef>
          </c:cat>
          <c:val>
            <c:numRef>
              <c:f>'7. Credit Curve Data'!$B$65:$N$65</c:f>
              <c:numCache>
                <c:formatCode>#,##0_ ;[RED]\-#,##0\ </c:formatCode>
                <c:ptCount val="13"/>
                <c:pt idx="0">
                  <c:v>4117.866376</c:v>
                </c:pt>
                <c:pt idx="2">
                  <c:v>-16986.730433</c:v>
                </c:pt>
                <c:pt idx="3">
                  <c:v>-8279.662784</c:v>
                </c:pt>
                <c:pt idx="4">
                  <c:v>16094.786242</c:v>
                </c:pt>
                <c:pt idx="6">
                  <c:v>-8424.466704</c:v>
                </c:pt>
                <c:pt idx="7">
                  <c:v>-4276.372083</c:v>
                </c:pt>
                <c:pt idx="8">
                  <c:v>0</c:v>
                </c:pt>
              </c:numCache>
            </c:numRef>
          </c:val>
        </c:ser>
        <c:gapWidth val="150"/>
        <c:overlap val="0"/>
        <c:axId val="89024189"/>
        <c:axId val="37658372"/>
      </c:barChart>
      <c:catAx>
        <c:axId val="8902418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7658372"/>
        <c:crossesAt val="0"/>
        <c:auto val="1"/>
        <c:lblAlgn val="ctr"/>
        <c:lblOffset val="100"/>
        <c:noMultiLvlLbl val="0"/>
      </c:catAx>
      <c:valAx>
        <c:axId val="37658372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#,##0_ ;[RED]\-#,##0\ 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9024189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layout>
        <c:manualLayout>
          <c:xMode val="edge"/>
          <c:yMode val="edge"/>
          <c:x val="0.494951521230358"/>
          <c:y val="0.860114252233778"/>
        </c:manualLayout>
      </c:layout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925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barChart>
        <c:barDir val="col"/>
        <c:grouping val="clustered"/>
        <c:varyColors val="0"/>
        <c:ser>
          <c:idx val="0"/>
          <c:order val="0"/>
          <c:tx>
            <c:strRef>
              <c:f>"$DV01"</c:f>
              <c:strCache>
                <c:ptCount val="1"/>
                <c:pt idx="0">
                  <c:v>$DV01</c:v>
                </c:pt>
              </c:strCache>
            </c:strRef>
          </c:tx>
          <c:spPr>
            <a:solidFill>
              <a:srgbClr val="ff00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Data'!$B$61:$N$61</c:f>
              <c:multiLvlStrCache>
                <c:ptCount val="1"/>
                <c:lvl>
                  <c:pt idx="0">
                    <c:v>B</c:v>
                  </c:pt>
                </c:lvl>
                <c:lvl>
                  <c:pt idx="0">
                    <c:v>B+</c:v>
                  </c:pt>
                </c:lvl>
                <c:lvl>
                  <c:pt idx="0">
                    <c:v>BB</c:v>
                  </c:pt>
                </c:lvl>
                <c:lvl>
                  <c:pt idx="0">
                    <c:v>BB+</c:v>
                  </c:pt>
                </c:lvl>
                <c:lvl>
                  <c:pt idx="0">
                    <c:v>BBB-</c:v>
                  </c:pt>
                </c:lvl>
                <c:lvl>
                  <c:pt idx="0">
                    <c:v>BBB</c:v>
                  </c:pt>
                </c:lvl>
                <c:lvl>
                  <c:pt idx="0">
                    <c:v>BBB+</c:v>
                  </c:pt>
                </c:lvl>
                <c:lvl>
                  <c:pt idx="0">
                    <c:v>A-</c:v>
                  </c:pt>
                </c:lvl>
                <c:lvl>
                  <c:pt idx="0">
                    <c:v>A</c:v>
                  </c:pt>
                </c:lvl>
                <c:lvl>
                  <c:pt idx="0">
                    <c:v>A+</c:v>
                  </c:pt>
                </c:lvl>
                <c:lvl>
                  <c:pt idx="0">
                    <c:v>AA-</c:v>
                  </c:pt>
                </c:lvl>
                <c:lvl>
                  <c:pt idx="0">
                    <c:v>AA</c:v>
                  </c:pt>
                </c:lvl>
                <c:lvl>
                  <c:pt idx="0">
                    <c:v>AAA</c:v>
                  </c:pt>
                </c:lvl>
              </c:multiLvlStrCache>
            </c:multiLvlStrRef>
          </c:cat>
          <c:val>
            <c:numRef>
              <c:f>'7. Credit Curve Data'!$B$66:$N$66</c:f>
              <c:numCache>
                <c:formatCode>#,##0_ ;[RED]\-#,##0\ </c:formatCode>
                <c:ptCount val="13"/>
                <c:pt idx="7">
                  <c:v>-10166.330388</c:v>
                </c:pt>
              </c:numCache>
            </c:numRef>
          </c:val>
        </c:ser>
        <c:gapWidth val="150"/>
        <c:overlap val="0"/>
        <c:axId val="71577252"/>
        <c:axId val="70315601"/>
      </c:barChart>
      <c:catAx>
        <c:axId val="715772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0315601"/>
        <c:crossesAt val="0"/>
        <c:auto val="1"/>
        <c:lblAlgn val="ctr"/>
        <c:lblOffset val="100"/>
        <c:noMultiLvlLbl val="0"/>
      </c:catAx>
      <c:valAx>
        <c:axId val="70315601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#,##0_ ;[RED]\-#,##0\ 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1577252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barChart>
        <c:barDir val="col"/>
        <c:grouping val="clustered"/>
        <c:varyColors val="0"/>
        <c:ser>
          <c:idx val="0"/>
          <c:order val="0"/>
          <c:tx>
            <c:strRef>
              <c:f>"CDS Premium"</c:f>
              <c:strCache>
                <c:ptCount val="1"/>
                <c:pt idx="0">
                  <c:v>CDS Premium</c:v>
                </c:pt>
              </c:strCache>
            </c:strRef>
          </c:tx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Data'!$B$5:$P$5</c:f>
              <c:multiLvlStrCache>
                <c:ptCount val="1"/>
                <c:lvl/>
                <c:lvl/>
                <c:lvl/>
                <c:lvl/>
                <c:lvl>
                  <c:pt idx="0">
                    <c:v>BB</c:v>
                  </c:pt>
                </c:lvl>
                <c:lvl>
                  <c:pt idx="0">
                    <c:v>BBB-</c:v>
                  </c:pt>
                </c:lvl>
                <c:lvl>
                  <c:pt idx="0">
                    <c:v>BBB</c:v>
                  </c:pt>
                </c:lvl>
                <c:lvl>
                  <c:pt idx="0">
                    <c:v>BBB+</c:v>
                  </c:pt>
                </c:lvl>
                <c:lvl>
                  <c:pt idx="0">
                    <c:v>A-</c:v>
                  </c:pt>
                </c:lvl>
                <c:lvl>
                  <c:pt idx="0">
                    <c:v>A</c:v>
                  </c:pt>
                </c:lvl>
                <c:lvl>
                  <c:pt idx="0">
                    <c:v>A+</c:v>
                  </c:pt>
                </c:lvl>
                <c:lvl>
                  <c:pt idx="0">
                    <c:v>AA-</c:v>
                  </c:pt>
                </c:lvl>
                <c:lvl>
                  <c:pt idx="0">
                    <c:v>AA</c:v>
                  </c:pt>
                </c:lvl>
                <c:lvl>
                  <c:pt idx="0">
                    <c:v>AA+</c:v>
                  </c:pt>
                </c:lvl>
                <c:lvl>
                  <c:pt idx="0">
                    <c:v>AAA</c:v>
                  </c:pt>
                </c:lvl>
              </c:multiLvlStrCache>
            </c:multiLvlStrRef>
          </c:cat>
          <c:val>
            <c:numRef>
              <c:f>'7. Credit Curve Data'!$B$8:$P$8</c:f>
              <c:numCache>
                <c:formatCode>#,##0_ ;[RED]\-#,##0\ </c:formatCode>
                <c:ptCount val="15"/>
                <c:pt idx="0">
                  <c:v>25.377356</c:v>
                </c:pt>
                <c:pt idx="4">
                  <c:v>37.378918</c:v>
                </c:pt>
                <c:pt idx="5">
                  <c:v>79.41783268</c:v>
                </c:pt>
                <c:pt idx="6">
                  <c:v>115.711545</c:v>
                </c:pt>
                <c:pt idx="7">
                  <c:v>65.83641</c:v>
                </c:pt>
                <c:pt idx="8">
                  <c:v>359.386761</c:v>
                </c:pt>
                <c:pt idx="9">
                  <c:v>174.837573142857</c:v>
                </c:pt>
              </c:numCache>
            </c:numRef>
          </c:val>
        </c:ser>
        <c:gapWidth val="150"/>
        <c:overlap val="0"/>
        <c:axId val="88011376"/>
        <c:axId val="31959821"/>
      </c:barChart>
      <c:lineChart>
        <c:grouping val="standard"/>
        <c:varyColors val="0"/>
        <c:ser>
          <c:idx val="1"/>
          <c:order val="1"/>
          <c:tx>
            <c:strRef>
              <c:f>"Change in CDS Premium"</c:f>
              <c:strCache>
                <c:ptCount val="1"/>
                <c:pt idx="0">
                  <c:v>Change in CDS Premium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Data'!$B$5:$P$5</c:f>
              <c:multiLvlStrCache>
                <c:ptCount val="1"/>
                <c:lvl/>
                <c:lvl/>
                <c:lvl/>
                <c:lvl/>
                <c:lvl>
                  <c:pt idx="0">
                    <c:v>BB</c:v>
                  </c:pt>
                </c:lvl>
                <c:lvl>
                  <c:pt idx="0">
                    <c:v>BBB-</c:v>
                  </c:pt>
                </c:lvl>
                <c:lvl>
                  <c:pt idx="0">
                    <c:v>BBB</c:v>
                  </c:pt>
                </c:lvl>
                <c:lvl>
                  <c:pt idx="0">
                    <c:v>BBB+</c:v>
                  </c:pt>
                </c:lvl>
                <c:lvl>
                  <c:pt idx="0">
                    <c:v>A-</c:v>
                  </c:pt>
                </c:lvl>
                <c:lvl>
                  <c:pt idx="0">
                    <c:v>A</c:v>
                  </c:pt>
                </c:lvl>
                <c:lvl>
                  <c:pt idx="0">
                    <c:v>A+</c:v>
                  </c:pt>
                </c:lvl>
                <c:lvl>
                  <c:pt idx="0">
                    <c:v>AA-</c:v>
                  </c:pt>
                </c:lvl>
                <c:lvl>
                  <c:pt idx="0">
                    <c:v>AA</c:v>
                  </c:pt>
                </c:lvl>
                <c:lvl>
                  <c:pt idx="0">
                    <c:v>AA+</c:v>
                  </c:pt>
                </c:lvl>
                <c:lvl>
                  <c:pt idx="0">
                    <c:v>AAA</c:v>
                  </c:pt>
                </c:lvl>
              </c:multiLvlStrCache>
            </c:multiLvlStrRef>
          </c:cat>
          <c:val>
            <c:numRef>
              <c:f>'7. Credit Curve Data'!$B$26:$J$26</c:f>
              <c:numCache>
                <c:formatCode>#,##0</c:formatCode>
                <c:ptCount val="9"/>
                <c:pt idx="4">
                  <c:v>-5.10207300442842</c:v>
                </c:pt>
                <c:pt idx="5">
                  <c:v>-2.77236675785126</c:v>
                </c:pt>
                <c:pt idx="6">
                  <c:v>-0.13886158377554</c:v>
                </c:pt>
                <c:pt idx="7">
                  <c:v>-0.580981833349142</c:v>
                </c:pt>
                <c:pt idx="8">
                  <c:v>-0.630146513050509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77901746"/>
        <c:axId val="59482325"/>
      </c:lineChart>
      <c:catAx>
        <c:axId val="88011376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Ratings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1959821"/>
        <c:crossesAt val="0"/>
        <c:auto val="1"/>
        <c:lblAlgn val="ctr"/>
        <c:lblOffset val="100"/>
        <c:noMultiLvlLbl val="0"/>
      </c:catAx>
      <c:valAx>
        <c:axId val="31959821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CDS Premiums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#,##0_ ;[RED]\-#,##0\ 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8011376"/>
        <c:crossesAt val="1"/>
        <c:crossBetween val="midCat"/>
      </c:valAx>
      <c:catAx>
        <c:axId val="77901746"/>
        <c:scaling>
          <c:orientation val="minMax"/>
        </c:scaling>
        <c:delete val="1"/>
        <c:axPos val="t"/>
        <c:numFmt formatCode="General" sourceLinked="1"/>
        <c:majorTickMark val="cross"/>
        <c:minorTickMark val="none"/>
        <c:tickLblPos val="nextTo"/>
        <c:spPr>
          <a:ln w="0">
            <a:noFill/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9482325"/>
        <c:auto val="1"/>
        <c:lblAlgn val="ctr"/>
        <c:lblOffset val="100"/>
        <c:noMultiLvlLbl val="0"/>
      </c:catAx>
      <c:valAx>
        <c:axId val="59482325"/>
        <c:scaling>
          <c:orientation val="minMax"/>
        </c:scaling>
        <c:delete val="0"/>
        <c:axPos val="r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Change in CDS Premiums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#,##0.0" sourceLinked="0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7901746"/>
        <c:crosses val="max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barChart>
        <c:barDir val="col"/>
        <c:grouping val="clustered"/>
        <c:varyColors val="0"/>
        <c:ser>
          <c:idx val="0"/>
          <c:order val="0"/>
          <c:tx>
            <c:strRef>
              <c:f>"$DV01"</c:f>
              <c:strCache>
                <c:ptCount val="1"/>
                <c:pt idx="0">
                  <c:v>$DV01</c:v>
                </c:pt>
              </c:strCache>
            </c:strRef>
          </c:tx>
          <c:spPr>
            <a:solidFill>
              <a:srgbClr val="ff00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Data'!$B$61:$N$61</c:f>
              <c:multiLvlStrCache>
                <c:ptCount val="1"/>
                <c:lvl>
                  <c:pt idx="0">
                    <c:v>B</c:v>
                  </c:pt>
                </c:lvl>
                <c:lvl>
                  <c:pt idx="0">
                    <c:v>B+</c:v>
                  </c:pt>
                </c:lvl>
                <c:lvl>
                  <c:pt idx="0">
                    <c:v>BB</c:v>
                  </c:pt>
                </c:lvl>
                <c:lvl>
                  <c:pt idx="0">
                    <c:v>BB+</c:v>
                  </c:pt>
                </c:lvl>
                <c:lvl>
                  <c:pt idx="0">
                    <c:v>BBB-</c:v>
                  </c:pt>
                </c:lvl>
                <c:lvl>
                  <c:pt idx="0">
                    <c:v>BBB</c:v>
                  </c:pt>
                </c:lvl>
                <c:lvl>
                  <c:pt idx="0">
                    <c:v>BBB+</c:v>
                  </c:pt>
                </c:lvl>
                <c:lvl>
                  <c:pt idx="0">
                    <c:v>A-</c:v>
                  </c:pt>
                </c:lvl>
                <c:lvl>
                  <c:pt idx="0">
                    <c:v>A</c:v>
                  </c:pt>
                </c:lvl>
                <c:lvl>
                  <c:pt idx="0">
                    <c:v>A+</c:v>
                  </c:pt>
                </c:lvl>
                <c:lvl>
                  <c:pt idx="0">
                    <c:v>AA-</c:v>
                  </c:pt>
                </c:lvl>
                <c:lvl>
                  <c:pt idx="0">
                    <c:v>AA</c:v>
                  </c:pt>
                </c:lvl>
                <c:lvl>
                  <c:pt idx="0">
                    <c:v>AAA</c:v>
                  </c:pt>
                </c:lvl>
              </c:multiLvlStrCache>
            </c:multiLvlStrRef>
          </c:cat>
          <c:val>
            <c:numRef>
              <c:f>'7. Credit Curve Data'!$B$67:$N$67</c:f>
              <c:numCache>
                <c:formatCode>#,##0_ ;[RED]\-#,##0\ </c:formatCode>
                <c:ptCount val="13"/>
                <c:pt idx="4">
                  <c:v>835.96679</c:v>
                </c:pt>
                <c:pt idx="5">
                  <c:v>1546.12273</c:v>
                </c:pt>
                <c:pt idx="6">
                  <c:v>4146.846989</c:v>
                </c:pt>
              </c:numCache>
            </c:numRef>
          </c:val>
        </c:ser>
        <c:gapWidth val="150"/>
        <c:overlap val="0"/>
        <c:axId val="60113377"/>
        <c:axId val="55508666"/>
      </c:barChart>
      <c:catAx>
        <c:axId val="6011337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5508666"/>
        <c:crossesAt val="0"/>
        <c:auto val="1"/>
        <c:lblAlgn val="ctr"/>
        <c:lblOffset val="100"/>
        <c:noMultiLvlLbl val="0"/>
      </c:catAx>
      <c:valAx>
        <c:axId val="55508666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#,##0_ ;[RED]\-#,##0\ 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0113377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95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barChart>
        <c:barDir val="col"/>
        <c:grouping val="clustered"/>
        <c:varyColors val="0"/>
        <c:ser>
          <c:idx val="0"/>
          <c:order val="0"/>
          <c:tx>
            <c:strRef>
              <c:f>"$DV01"</c:f>
              <c:strCache>
                <c:ptCount val="1"/>
                <c:pt idx="0">
                  <c:v>$DV01</c:v>
                </c:pt>
              </c:strCache>
            </c:strRef>
          </c:tx>
          <c:spPr>
            <a:solidFill>
              <a:srgbClr val="ff00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Data'!$B$61:$N$61</c:f>
              <c:multiLvlStrCache>
                <c:ptCount val="1"/>
                <c:lvl>
                  <c:pt idx="0">
                    <c:v>B</c:v>
                  </c:pt>
                </c:lvl>
                <c:lvl>
                  <c:pt idx="0">
                    <c:v>B+</c:v>
                  </c:pt>
                </c:lvl>
                <c:lvl>
                  <c:pt idx="0">
                    <c:v>BB</c:v>
                  </c:pt>
                </c:lvl>
                <c:lvl>
                  <c:pt idx="0">
                    <c:v>BB+</c:v>
                  </c:pt>
                </c:lvl>
                <c:lvl>
                  <c:pt idx="0">
                    <c:v>BBB-</c:v>
                  </c:pt>
                </c:lvl>
                <c:lvl>
                  <c:pt idx="0">
                    <c:v>BBB</c:v>
                  </c:pt>
                </c:lvl>
                <c:lvl>
                  <c:pt idx="0">
                    <c:v>BBB+</c:v>
                  </c:pt>
                </c:lvl>
                <c:lvl>
                  <c:pt idx="0">
                    <c:v>A-</c:v>
                  </c:pt>
                </c:lvl>
                <c:lvl>
                  <c:pt idx="0">
                    <c:v>A</c:v>
                  </c:pt>
                </c:lvl>
                <c:lvl>
                  <c:pt idx="0">
                    <c:v>A+</c:v>
                  </c:pt>
                </c:lvl>
                <c:lvl>
                  <c:pt idx="0">
                    <c:v>AA-</c:v>
                  </c:pt>
                </c:lvl>
                <c:lvl>
                  <c:pt idx="0">
                    <c:v>AA</c:v>
                  </c:pt>
                </c:lvl>
                <c:lvl>
                  <c:pt idx="0">
                    <c:v>AAA</c:v>
                  </c:pt>
                </c:lvl>
              </c:multiLvlStrCache>
            </c:multiLvlStrRef>
          </c:cat>
          <c:val>
            <c:numRef>
              <c:f>'7. Credit Curve Data'!$B$68:$N$68</c:f>
              <c:numCache>
                <c:formatCode>#,##0_ ;[RED]\-#,##0\ </c:formatCode>
                <c:ptCount val="13"/>
                <c:pt idx="1">
                  <c:v>11927.189717</c:v>
                </c:pt>
                <c:pt idx="2">
                  <c:v>19412.996646</c:v>
                </c:pt>
                <c:pt idx="3">
                  <c:v>8652.277293</c:v>
                </c:pt>
                <c:pt idx="4">
                  <c:v>-15083.31025</c:v>
                </c:pt>
                <c:pt idx="6">
                  <c:v>16317.777792</c:v>
                </c:pt>
                <c:pt idx="7">
                  <c:v>0</c:v>
                </c:pt>
                <c:pt idx="10">
                  <c:v>0</c:v>
                </c:pt>
              </c:numCache>
            </c:numRef>
          </c:val>
        </c:ser>
        <c:gapWidth val="150"/>
        <c:overlap val="0"/>
        <c:axId val="17611592"/>
        <c:axId val="39510753"/>
      </c:barChart>
      <c:catAx>
        <c:axId val="17611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9510753"/>
        <c:crossesAt val="0"/>
        <c:auto val="1"/>
        <c:lblAlgn val="ctr"/>
        <c:lblOffset val="100"/>
        <c:noMultiLvlLbl val="0"/>
      </c:catAx>
      <c:valAx>
        <c:axId val="39510753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#,##0_ ;[RED]\-#,##0\ 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7611592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925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barChart>
        <c:barDir val="col"/>
        <c:grouping val="clustered"/>
        <c:varyColors val="0"/>
        <c:ser>
          <c:idx val="0"/>
          <c:order val="0"/>
          <c:tx>
            <c:strRef>
              <c:f>"$DV01"</c:f>
              <c:strCache>
                <c:ptCount val="1"/>
                <c:pt idx="0">
                  <c:v>$DV01</c:v>
                </c:pt>
              </c:strCache>
            </c:strRef>
          </c:tx>
          <c:spPr>
            <a:solidFill>
              <a:srgbClr val="ff00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Data'!$B$61:$N$61</c:f>
              <c:multiLvlStrCache>
                <c:ptCount val="1"/>
                <c:lvl>
                  <c:pt idx="0">
                    <c:v>B</c:v>
                  </c:pt>
                </c:lvl>
                <c:lvl>
                  <c:pt idx="0">
                    <c:v>B+</c:v>
                  </c:pt>
                </c:lvl>
                <c:lvl>
                  <c:pt idx="0">
                    <c:v>BB</c:v>
                  </c:pt>
                </c:lvl>
                <c:lvl>
                  <c:pt idx="0">
                    <c:v>BB+</c:v>
                  </c:pt>
                </c:lvl>
                <c:lvl>
                  <c:pt idx="0">
                    <c:v>BBB-</c:v>
                  </c:pt>
                </c:lvl>
                <c:lvl>
                  <c:pt idx="0">
                    <c:v>BBB</c:v>
                  </c:pt>
                </c:lvl>
                <c:lvl>
                  <c:pt idx="0">
                    <c:v>BBB+</c:v>
                  </c:pt>
                </c:lvl>
                <c:lvl>
                  <c:pt idx="0">
                    <c:v>A-</c:v>
                  </c:pt>
                </c:lvl>
                <c:lvl>
                  <c:pt idx="0">
                    <c:v>A</c:v>
                  </c:pt>
                </c:lvl>
                <c:lvl>
                  <c:pt idx="0">
                    <c:v>A+</c:v>
                  </c:pt>
                </c:lvl>
                <c:lvl>
                  <c:pt idx="0">
                    <c:v>AA-</c:v>
                  </c:pt>
                </c:lvl>
                <c:lvl>
                  <c:pt idx="0">
                    <c:v>AA</c:v>
                  </c:pt>
                </c:lvl>
                <c:lvl>
                  <c:pt idx="0">
                    <c:v>AAA</c:v>
                  </c:pt>
                </c:lvl>
              </c:multiLvlStrCache>
            </c:multiLvlStrRef>
          </c:cat>
          <c:val>
            <c:numRef>
              <c:f>'7. Credit Curve Data'!$B$69:$N$69</c:f>
              <c:numCache>
                <c:formatCode>#,##0_ ;[RED]\-#,##0\ </c:formatCode>
                <c:ptCount val="13"/>
                <c:pt idx="0">
                  <c:v>16000</c:v>
                </c:pt>
              </c:numCache>
            </c:numRef>
          </c:val>
        </c:ser>
        <c:gapWidth val="150"/>
        <c:overlap val="0"/>
        <c:axId val="66254899"/>
        <c:axId val="75626945"/>
      </c:barChart>
      <c:catAx>
        <c:axId val="662548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5626945"/>
        <c:crossesAt val="0"/>
        <c:auto val="1"/>
        <c:lblAlgn val="ctr"/>
        <c:lblOffset val="100"/>
        <c:noMultiLvlLbl val="0"/>
      </c:catAx>
      <c:valAx>
        <c:axId val="75626945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#,##0_ ;[RED]\-#,##0\ 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6254899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925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barChart>
        <c:barDir val="col"/>
        <c:grouping val="clustered"/>
        <c:varyColors val="0"/>
        <c:ser>
          <c:idx val="0"/>
          <c:order val="0"/>
          <c:tx>
            <c:strRef>
              <c:f>"$DV01"</c:f>
              <c:strCache>
                <c:ptCount val="1"/>
                <c:pt idx="0">
                  <c:v>$DV01</c:v>
                </c:pt>
              </c:strCache>
            </c:strRef>
          </c:tx>
          <c:spPr>
            <a:solidFill>
              <a:srgbClr val="ff00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Data'!$B$61:$N$61</c:f>
              <c:multiLvlStrCache>
                <c:ptCount val="1"/>
                <c:lvl>
                  <c:pt idx="0">
                    <c:v>B</c:v>
                  </c:pt>
                </c:lvl>
                <c:lvl>
                  <c:pt idx="0">
                    <c:v>B+</c:v>
                  </c:pt>
                </c:lvl>
                <c:lvl>
                  <c:pt idx="0">
                    <c:v>BB</c:v>
                  </c:pt>
                </c:lvl>
                <c:lvl>
                  <c:pt idx="0">
                    <c:v>BB+</c:v>
                  </c:pt>
                </c:lvl>
                <c:lvl>
                  <c:pt idx="0">
                    <c:v>BBB-</c:v>
                  </c:pt>
                </c:lvl>
                <c:lvl>
                  <c:pt idx="0">
                    <c:v>BBB</c:v>
                  </c:pt>
                </c:lvl>
                <c:lvl>
                  <c:pt idx="0">
                    <c:v>BBB+</c:v>
                  </c:pt>
                </c:lvl>
                <c:lvl>
                  <c:pt idx="0">
                    <c:v>A-</c:v>
                  </c:pt>
                </c:lvl>
                <c:lvl>
                  <c:pt idx="0">
                    <c:v>A</c:v>
                  </c:pt>
                </c:lvl>
                <c:lvl>
                  <c:pt idx="0">
                    <c:v>A+</c:v>
                  </c:pt>
                </c:lvl>
                <c:lvl>
                  <c:pt idx="0">
                    <c:v>AA-</c:v>
                  </c:pt>
                </c:lvl>
                <c:lvl>
                  <c:pt idx="0">
                    <c:v>AA</c:v>
                  </c:pt>
                </c:lvl>
                <c:lvl>
                  <c:pt idx="0">
                    <c:v>AAA</c:v>
                  </c:pt>
                </c:lvl>
              </c:multiLvlStrCache>
            </c:multiLvlStrRef>
          </c:cat>
          <c:val>
            <c:numRef>
              <c:f>'7. Credit Curve Data'!$B$70:$N$70</c:f>
              <c:numCache>
                <c:formatCode>#,##0_ ;[RED]\-#,##0\ </c:formatCode>
                <c:ptCount val="13"/>
                <c:pt idx="1">
                  <c:v>4094.082257</c:v>
                </c:pt>
                <c:pt idx="2">
                  <c:v>3929.962029</c:v>
                </c:pt>
                <c:pt idx="3">
                  <c:v>4231.137214</c:v>
                </c:pt>
                <c:pt idx="4">
                  <c:v>1840.870575</c:v>
                </c:pt>
                <c:pt idx="5">
                  <c:v>-523.917221</c:v>
                </c:pt>
                <c:pt idx="6">
                  <c:v>-8489.8077</c:v>
                </c:pt>
                <c:pt idx="7">
                  <c:v>-5681.998398</c:v>
                </c:pt>
                <c:pt idx="8">
                  <c:v>-5018.085388</c:v>
                </c:pt>
                <c:pt idx="9">
                  <c:v>-2369.984075</c:v>
                </c:pt>
              </c:numCache>
            </c:numRef>
          </c:val>
        </c:ser>
        <c:gapWidth val="150"/>
        <c:overlap val="0"/>
        <c:axId val="6374806"/>
        <c:axId val="48278740"/>
      </c:barChart>
      <c:catAx>
        <c:axId val="637480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8278740"/>
        <c:crossesAt val="0"/>
        <c:auto val="1"/>
        <c:lblAlgn val="ctr"/>
        <c:lblOffset val="100"/>
        <c:noMultiLvlLbl val="0"/>
      </c:catAx>
      <c:valAx>
        <c:axId val="48278740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#,##0_ ;[RED]\-#,##0\ 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374806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barChart>
        <c:barDir val="col"/>
        <c:grouping val="clustered"/>
        <c:varyColors val="0"/>
        <c:ser>
          <c:idx val="0"/>
          <c:order val="0"/>
          <c:tx>
            <c:strRef>
              <c:f>"$DV01"</c:f>
              <c:strCache>
                <c:ptCount val="1"/>
                <c:pt idx="0">
                  <c:v>$DV01</c:v>
                </c:pt>
              </c:strCache>
            </c:strRef>
          </c:tx>
          <c:spPr>
            <a:solidFill>
              <a:srgbClr val="ff00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Data'!$B$61:$N$61</c:f>
              <c:multiLvlStrCache>
                <c:ptCount val="1"/>
                <c:lvl>
                  <c:pt idx="0">
                    <c:v>B</c:v>
                  </c:pt>
                </c:lvl>
                <c:lvl>
                  <c:pt idx="0">
                    <c:v>B+</c:v>
                  </c:pt>
                </c:lvl>
                <c:lvl>
                  <c:pt idx="0">
                    <c:v>BB</c:v>
                  </c:pt>
                </c:lvl>
                <c:lvl>
                  <c:pt idx="0">
                    <c:v>BB+</c:v>
                  </c:pt>
                </c:lvl>
                <c:lvl>
                  <c:pt idx="0">
                    <c:v>BBB-</c:v>
                  </c:pt>
                </c:lvl>
                <c:lvl>
                  <c:pt idx="0">
                    <c:v>BBB</c:v>
                  </c:pt>
                </c:lvl>
                <c:lvl>
                  <c:pt idx="0">
                    <c:v>BBB+</c:v>
                  </c:pt>
                </c:lvl>
                <c:lvl>
                  <c:pt idx="0">
                    <c:v>A-</c:v>
                  </c:pt>
                </c:lvl>
                <c:lvl>
                  <c:pt idx="0">
                    <c:v>A</c:v>
                  </c:pt>
                </c:lvl>
                <c:lvl>
                  <c:pt idx="0">
                    <c:v>A+</c:v>
                  </c:pt>
                </c:lvl>
                <c:lvl>
                  <c:pt idx="0">
                    <c:v>AA-</c:v>
                  </c:pt>
                </c:lvl>
                <c:lvl>
                  <c:pt idx="0">
                    <c:v>AA</c:v>
                  </c:pt>
                </c:lvl>
                <c:lvl>
                  <c:pt idx="0">
                    <c:v>AAA</c:v>
                  </c:pt>
                </c:lvl>
              </c:multiLvlStrCache>
            </c:multiLvlStrRef>
          </c:cat>
          <c:val>
            <c:numRef>
              <c:f>'7. Credit Curve Data'!$B$71:$N$71</c:f>
              <c:numCache>
                <c:formatCode>#,##0_ ;[RED]\-#,##0\ </c:formatCode>
                <c:ptCount val="13"/>
                <c:pt idx="3">
                  <c:v>12354.122287</c:v>
                </c:pt>
                <c:pt idx="7">
                  <c:v>0</c:v>
                </c:pt>
                <c:pt idx="8">
                  <c:v>0</c:v>
                </c:pt>
                <c:pt idx="11">
                  <c:v>-1023.567796</c:v>
                </c:pt>
              </c:numCache>
            </c:numRef>
          </c:val>
        </c:ser>
        <c:gapWidth val="150"/>
        <c:overlap val="0"/>
        <c:axId val="87882895"/>
        <c:axId val="48848082"/>
      </c:barChart>
      <c:catAx>
        <c:axId val="878828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8848082"/>
        <c:crossesAt val="0"/>
        <c:auto val="1"/>
        <c:lblAlgn val="ctr"/>
        <c:lblOffset val="100"/>
        <c:noMultiLvlLbl val="0"/>
      </c:catAx>
      <c:valAx>
        <c:axId val="48848082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#,##0_ ;[RED]\-#,##0\ 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7882895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95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barChart>
        <c:barDir val="col"/>
        <c:grouping val="clustered"/>
        <c:varyColors val="0"/>
        <c:ser>
          <c:idx val="0"/>
          <c:order val="0"/>
          <c:tx>
            <c:strRef>
              <c:f>"$DV01"</c:f>
              <c:strCache>
                <c:ptCount val="1"/>
                <c:pt idx="0">
                  <c:v>$DV01</c:v>
                </c:pt>
              </c:strCache>
            </c:strRef>
          </c:tx>
          <c:spPr>
            <a:solidFill>
              <a:srgbClr val="ff00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Data'!$B$61:$N$61</c:f>
              <c:multiLvlStrCache>
                <c:ptCount val="1"/>
                <c:lvl>
                  <c:pt idx="0">
                    <c:v>B</c:v>
                  </c:pt>
                </c:lvl>
                <c:lvl>
                  <c:pt idx="0">
                    <c:v>B+</c:v>
                  </c:pt>
                </c:lvl>
                <c:lvl>
                  <c:pt idx="0">
                    <c:v>BB</c:v>
                  </c:pt>
                </c:lvl>
                <c:lvl>
                  <c:pt idx="0">
                    <c:v>BB+</c:v>
                  </c:pt>
                </c:lvl>
                <c:lvl>
                  <c:pt idx="0">
                    <c:v>BBB-</c:v>
                  </c:pt>
                </c:lvl>
                <c:lvl>
                  <c:pt idx="0">
                    <c:v>BBB</c:v>
                  </c:pt>
                </c:lvl>
                <c:lvl>
                  <c:pt idx="0">
                    <c:v>BBB+</c:v>
                  </c:pt>
                </c:lvl>
                <c:lvl>
                  <c:pt idx="0">
                    <c:v>A-</c:v>
                  </c:pt>
                </c:lvl>
                <c:lvl>
                  <c:pt idx="0">
                    <c:v>A</c:v>
                  </c:pt>
                </c:lvl>
                <c:lvl>
                  <c:pt idx="0">
                    <c:v>A+</c:v>
                  </c:pt>
                </c:lvl>
                <c:lvl>
                  <c:pt idx="0">
                    <c:v>AA-</c:v>
                  </c:pt>
                </c:lvl>
                <c:lvl>
                  <c:pt idx="0">
                    <c:v>AA</c:v>
                  </c:pt>
                </c:lvl>
                <c:lvl>
                  <c:pt idx="0">
                    <c:v>AAA</c:v>
                  </c:pt>
                </c:lvl>
              </c:multiLvlStrCache>
            </c:multiLvlStrRef>
          </c:cat>
          <c:val>
            <c:numRef>
              <c:f>'7. Credit Curve Data'!$B$72:$N$72</c:f>
              <c:numCache>
                <c:formatCode>#,##0_ ;[RED]\-#,##0\ </c:formatCode>
                <c:ptCount val="13"/>
                <c:pt idx="3">
                  <c:v>0</c:v>
                </c:pt>
                <c:pt idx="6">
                  <c:v>17379.262126</c:v>
                </c:pt>
                <c:pt idx="8">
                  <c:v>-3389.181093</c:v>
                </c:pt>
                <c:pt idx="10">
                  <c:v>-778.468627</c:v>
                </c:pt>
              </c:numCache>
            </c:numRef>
          </c:val>
        </c:ser>
        <c:gapWidth val="150"/>
        <c:overlap val="0"/>
        <c:axId val="81607532"/>
        <c:axId val="13040454"/>
      </c:barChart>
      <c:catAx>
        <c:axId val="816075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3040454"/>
        <c:crossesAt val="0"/>
        <c:auto val="1"/>
        <c:lblAlgn val="ctr"/>
        <c:lblOffset val="100"/>
        <c:noMultiLvlLbl val="0"/>
      </c:catAx>
      <c:valAx>
        <c:axId val="13040454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#,##0_ ;[RED]\-#,##0\ 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1607532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925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barChart>
        <c:barDir val="col"/>
        <c:grouping val="clustered"/>
        <c:varyColors val="0"/>
        <c:ser>
          <c:idx val="0"/>
          <c:order val="0"/>
          <c:tx>
            <c:strRef>
              <c:f>"$DV01"</c:f>
              <c:strCache>
                <c:ptCount val="1"/>
                <c:pt idx="0">
                  <c:v>$DV01</c:v>
                </c:pt>
              </c:strCache>
            </c:strRef>
          </c:tx>
          <c:spPr>
            <a:solidFill>
              <a:srgbClr val="ff00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Data'!$B$61:$N$61</c:f>
              <c:multiLvlStrCache>
                <c:ptCount val="1"/>
                <c:lvl>
                  <c:pt idx="0">
                    <c:v>B</c:v>
                  </c:pt>
                </c:lvl>
                <c:lvl>
                  <c:pt idx="0">
                    <c:v>B+</c:v>
                  </c:pt>
                </c:lvl>
                <c:lvl>
                  <c:pt idx="0">
                    <c:v>BB</c:v>
                  </c:pt>
                </c:lvl>
                <c:lvl>
                  <c:pt idx="0">
                    <c:v>BB+</c:v>
                  </c:pt>
                </c:lvl>
                <c:lvl>
                  <c:pt idx="0">
                    <c:v>BBB-</c:v>
                  </c:pt>
                </c:lvl>
                <c:lvl>
                  <c:pt idx="0">
                    <c:v>BBB</c:v>
                  </c:pt>
                </c:lvl>
                <c:lvl>
                  <c:pt idx="0">
                    <c:v>BBB+</c:v>
                  </c:pt>
                </c:lvl>
                <c:lvl>
                  <c:pt idx="0">
                    <c:v>A-</c:v>
                  </c:pt>
                </c:lvl>
                <c:lvl>
                  <c:pt idx="0">
                    <c:v>A</c:v>
                  </c:pt>
                </c:lvl>
                <c:lvl>
                  <c:pt idx="0">
                    <c:v>A+</c:v>
                  </c:pt>
                </c:lvl>
                <c:lvl>
                  <c:pt idx="0">
                    <c:v>AA-</c:v>
                  </c:pt>
                </c:lvl>
                <c:lvl>
                  <c:pt idx="0">
                    <c:v>AA</c:v>
                  </c:pt>
                </c:lvl>
                <c:lvl>
                  <c:pt idx="0">
                    <c:v>AAA</c:v>
                  </c:pt>
                </c:lvl>
              </c:multiLvlStrCache>
            </c:multiLvlStrRef>
          </c:cat>
          <c:val>
            <c:numRef>
              <c:f>'7. Credit Curve Data'!$B$73:$N$73</c:f>
              <c:numCache>
                <c:formatCode>#,##0_ ;[RED]\-#,##0\ </c:formatCode>
                <c:ptCount val="13"/>
                <c:pt idx="0">
                  <c:v>28285.543325</c:v>
                </c:pt>
                <c:pt idx="1">
                  <c:v>29061.739163</c:v>
                </c:pt>
                <c:pt idx="2">
                  <c:v>14348.29007</c:v>
                </c:pt>
                <c:pt idx="3">
                  <c:v>25741.499291</c:v>
                </c:pt>
                <c:pt idx="4">
                  <c:v>3826.384405</c:v>
                </c:pt>
                <c:pt idx="5">
                  <c:v>-3645.379855</c:v>
                </c:pt>
                <c:pt idx="6">
                  <c:v>20209.109141</c:v>
                </c:pt>
                <c:pt idx="7">
                  <c:v>-20564.596099</c:v>
                </c:pt>
                <c:pt idx="8">
                  <c:v>-31451.738071</c:v>
                </c:pt>
                <c:pt idx="9">
                  <c:v>-2406.001197</c:v>
                </c:pt>
                <c:pt idx="10">
                  <c:v>-778.468627</c:v>
                </c:pt>
                <c:pt idx="11">
                  <c:v>-1495.703098</c:v>
                </c:pt>
                <c:pt idx="12">
                  <c:v>-0.218835000000126</c:v>
                </c:pt>
              </c:numCache>
            </c:numRef>
          </c:val>
        </c:ser>
        <c:gapWidth val="150"/>
        <c:overlap val="0"/>
        <c:axId val="49534056"/>
        <c:axId val="11315088"/>
      </c:barChart>
      <c:catAx>
        <c:axId val="49534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1315088"/>
        <c:crossesAt val="0"/>
        <c:auto val="1"/>
        <c:lblAlgn val="ctr"/>
        <c:lblOffset val="100"/>
        <c:noMultiLvlLbl val="0"/>
      </c:catAx>
      <c:valAx>
        <c:axId val="11315088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#,##0_ ;[RED]\-#,##0\ 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9534056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925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barChart>
        <c:barDir val="col"/>
        <c:grouping val="clustered"/>
        <c:varyColors val="0"/>
        <c:ser>
          <c:idx val="0"/>
          <c:order val="0"/>
          <c:tx>
            <c:strRef>
              <c:f>"$DV01"</c:f>
              <c:strCache>
                <c:ptCount val="1"/>
                <c:pt idx="0">
                  <c:v>$DV01</c:v>
                </c:pt>
              </c:strCache>
            </c:strRef>
          </c:tx>
          <c:spPr>
            <a:solidFill>
              <a:srgbClr val="ff00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Data'!$B$78:$H$78</c:f>
              <c:multiLvlStrCache>
                <c:ptCount val="1"/>
                <c:lvl>
                  <c:pt idx="0">
                    <c:v>6 Year</c:v>
                  </c:pt>
                </c:lvl>
                <c:lvl>
                  <c:pt idx="0">
                    <c:v>5 Year</c:v>
                  </c:pt>
                </c:lvl>
                <c:lvl>
                  <c:pt idx="0">
                    <c:v>4 Year</c:v>
                  </c:pt>
                </c:lvl>
                <c:lvl>
                  <c:pt idx="0">
                    <c:v>3 Year</c:v>
                  </c:pt>
                </c:lvl>
                <c:lvl>
                  <c:pt idx="0">
                    <c:v>2 Year</c:v>
                  </c:pt>
                </c:lvl>
                <c:lvl>
                  <c:pt idx="0">
                    <c:v>1 Year</c:v>
                  </c:pt>
                </c:lvl>
                <c:lvl>
                  <c:pt idx="0">
                    <c:v>0 Year</c:v>
                  </c:pt>
                </c:lvl>
              </c:multiLvlStrCache>
            </c:multiLvlStrRef>
          </c:cat>
          <c:val>
            <c:numRef>
              <c:f>'7. Credit Curve Data'!$B$79:$H$79</c:f>
              <c:numCache>
                <c:formatCode>#,##0_ ;[RED]\-#,##0\ </c:formatCode>
                <c:ptCount val="7"/>
                <c:pt idx="0">
                  <c:v>0</c:v>
                </c:pt>
                <c:pt idx="1">
                  <c:v>-326.436017</c:v>
                </c:pt>
                <c:pt idx="4">
                  <c:v>-64.3017920000002</c:v>
                </c:pt>
                <c:pt idx="5">
                  <c:v>3981.93068</c:v>
                </c:pt>
              </c:numCache>
            </c:numRef>
          </c:val>
        </c:ser>
        <c:gapWidth val="150"/>
        <c:overlap val="0"/>
        <c:axId val="67724192"/>
        <c:axId val="57696064"/>
      </c:barChart>
      <c:catAx>
        <c:axId val="6772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7696064"/>
        <c:crossesAt val="0"/>
        <c:auto val="1"/>
        <c:lblAlgn val="ctr"/>
        <c:lblOffset val="100"/>
        <c:noMultiLvlLbl val="0"/>
      </c:catAx>
      <c:valAx>
        <c:axId val="57696064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#,##0_ ;[RED]\-#,##0\ 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7724192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barChart>
        <c:barDir val="col"/>
        <c:grouping val="clustered"/>
        <c:varyColors val="0"/>
        <c:ser>
          <c:idx val="0"/>
          <c:order val="0"/>
          <c:tx>
            <c:strRef>
              <c:f>"$DV01"</c:f>
              <c:strCache>
                <c:ptCount val="1"/>
                <c:pt idx="0">
                  <c:v>$DV01</c:v>
                </c:pt>
              </c:strCache>
            </c:strRef>
          </c:tx>
          <c:spPr>
            <a:solidFill>
              <a:srgbClr val="ff00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Data'!$B$78:$H$78</c:f>
              <c:multiLvlStrCache>
                <c:ptCount val="1"/>
                <c:lvl>
                  <c:pt idx="0">
                    <c:v>6 Year</c:v>
                  </c:pt>
                </c:lvl>
                <c:lvl>
                  <c:pt idx="0">
                    <c:v>5 Year</c:v>
                  </c:pt>
                </c:lvl>
                <c:lvl>
                  <c:pt idx="0">
                    <c:v>4 Year</c:v>
                  </c:pt>
                </c:lvl>
                <c:lvl>
                  <c:pt idx="0">
                    <c:v>3 Year</c:v>
                  </c:pt>
                </c:lvl>
                <c:lvl>
                  <c:pt idx="0">
                    <c:v>2 Year</c:v>
                  </c:pt>
                </c:lvl>
                <c:lvl>
                  <c:pt idx="0">
                    <c:v>1 Year</c:v>
                  </c:pt>
                </c:lvl>
                <c:lvl>
                  <c:pt idx="0">
                    <c:v>0 Year</c:v>
                  </c:pt>
                </c:lvl>
              </c:multiLvlStrCache>
            </c:multiLvlStrRef>
          </c:cat>
          <c:val>
            <c:numRef>
              <c:f>'7. Credit Curve Data'!$B$80:$H$80</c:f>
              <c:numCache>
                <c:formatCode>#,##0_ ;[RED]\-#,##0\ </c:formatCode>
                <c:ptCount val="7"/>
                <c:pt idx="0">
                  <c:v>-503.377138</c:v>
                </c:pt>
                <c:pt idx="1">
                  <c:v>-4098.049081</c:v>
                </c:pt>
                <c:pt idx="2">
                  <c:v>5097.912798</c:v>
                </c:pt>
                <c:pt idx="3">
                  <c:v>7087.953522</c:v>
                </c:pt>
                <c:pt idx="4">
                  <c:v>2653.265893</c:v>
                </c:pt>
                <c:pt idx="5">
                  <c:v>-22769.58023</c:v>
                </c:pt>
                <c:pt idx="6">
                  <c:v>9152.338034</c:v>
                </c:pt>
              </c:numCache>
            </c:numRef>
          </c:val>
        </c:ser>
        <c:gapWidth val="150"/>
        <c:overlap val="0"/>
        <c:axId val="75047093"/>
        <c:axId val="15870683"/>
      </c:barChart>
      <c:catAx>
        <c:axId val="7504709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5870683"/>
        <c:crossesAt val="0"/>
        <c:auto val="1"/>
        <c:lblAlgn val="ctr"/>
        <c:lblOffset val="100"/>
        <c:noMultiLvlLbl val="0"/>
      </c:catAx>
      <c:valAx>
        <c:axId val="15870683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#,##0_ ;[RED]\-#,##0\ 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5047093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95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barChart>
        <c:barDir val="col"/>
        <c:grouping val="clustered"/>
        <c:varyColors val="0"/>
        <c:ser>
          <c:idx val="0"/>
          <c:order val="0"/>
          <c:tx>
            <c:strRef>
              <c:f>"$DV01"</c:f>
              <c:strCache>
                <c:ptCount val="1"/>
                <c:pt idx="0">
                  <c:v>$DV01</c:v>
                </c:pt>
              </c:strCache>
            </c:strRef>
          </c:tx>
          <c:spPr>
            <a:solidFill>
              <a:srgbClr val="ff00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Data'!$B$78:$H$78</c:f>
              <c:multiLvlStrCache>
                <c:ptCount val="1"/>
                <c:lvl>
                  <c:pt idx="0">
                    <c:v>6 Year</c:v>
                  </c:pt>
                </c:lvl>
                <c:lvl>
                  <c:pt idx="0">
                    <c:v>5 Year</c:v>
                  </c:pt>
                </c:lvl>
                <c:lvl>
                  <c:pt idx="0">
                    <c:v>4 Year</c:v>
                  </c:pt>
                </c:lvl>
                <c:lvl>
                  <c:pt idx="0">
                    <c:v>3 Year</c:v>
                  </c:pt>
                </c:lvl>
                <c:lvl>
                  <c:pt idx="0">
                    <c:v>2 Year</c:v>
                  </c:pt>
                </c:lvl>
                <c:lvl>
                  <c:pt idx="0">
                    <c:v>1 Year</c:v>
                  </c:pt>
                </c:lvl>
                <c:lvl>
                  <c:pt idx="0">
                    <c:v>0 Year</c:v>
                  </c:pt>
                </c:lvl>
              </c:multiLvlStrCache>
            </c:multiLvlStrRef>
          </c:cat>
          <c:val>
            <c:numRef>
              <c:f>'7. Credit Curve Data'!$B$81:$H$81</c:f>
              <c:numCache>
                <c:formatCode>#,##0_ ;[RED]\-#,##0\ </c:formatCode>
                <c:ptCount val="7"/>
                <c:pt idx="1">
                  <c:v>-36.017122</c:v>
                </c:pt>
                <c:pt idx="2">
                  <c:v>7216.940051</c:v>
                </c:pt>
                <c:pt idx="3">
                  <c:v>2893.984123</c:v>
                </c:pt>
                <c:pt idx="4">
                  <c:v>3771.090758</c:v>
                </c:pt>
                <c:pt idx="5">
                  <c:v>12572.723062</c:v>
                </c:pt>
              </c:numCache>
            </c:numRef>
          </c:val>
        </c:ser>
        <c:gapWidth val="150"/>
        <c:overlap val="0"/>
        <c:axId val="96496310"/>
        <c:axId val="75850322"/>
      </c:barChart>
      <c:catAx>
        <c:axId val="9649631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5850322"/>
        <c:crossesAt val="0"/>
        <c:auto val="1"/>
        <c:lblAlgn val="ctr"/>
        <c:lblOffset val="100"/>
        <c:noMultiLvlLbl val="0"/>
      </c:catAx>
      <c:valAx>
        <c:axId val="75850322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#,##0_ ;[RED]\-#,##0\ 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6496310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925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barChart>
        <c:barDir val="col"/>
        <c:grouping val="clustered"/>
        <c:varyColors val="0"/>
        <c:ser>
          <c:idx val="0"/>
          <c:order val="0"/>
          <c:tx>
            <c:strRef>
              <c:f>"CDS Premium"</c:f>
              <c:strCache>
                <c:ptCount val="1"/>
                <c:pt idx="0">
                  <c:v>CDS Premium</c:v>
                </c:pt>
              </c:strCache>
            </c:strRef>
          </c:tx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Data'!$B$5:$P$5</c:f>
              <c:multiLvlStrCache>
                <c:ptCount val="1"/>
                <c:lvl/>
                <c:lvl/>
                <c:lvl/>
                <c:lvl/>
                <c:lvl>
                  <c:pt idx="0">
                    <c:v>BB</c:v>
                  </c:pt>
                </c:lvl>
                <c:lvl>
                  <c:pt idx="0">
                    <c:v>BBB-</c:v>
                  </c:pt>
                </c:lvl>
                <c:lvl>
                  <c:pt idx="0">
                    <c:v>BBB</c:v>
                  </c:pt>
                </c:lvl>
                <c:lvl>
                  <c:pt idx="0">
                    <c:v>BBB+</c:v>
                  </c:pt>
                </c:lvl>
                <c:lvl>
                  <c:pt idx="0">
                    <c:v>A-</c:v>
                  </c:pt>
                </c:lvl>
                <c:lvl>
                  <c:pt idx="0">
                    <c:v>A</c:v>
                  </c:pt>
                </c:lvl>
                <c:lvl>
                  <c:pt idx="0">
                    <c:v>A+</c:v>
                  </c:pt>
                </c:lvl>
                <c:lvl>
                  <c:pt idx="0">
                    <c:v>AA-</c:v>
                  </c:pt>
                </c:lvl>
                <c:lvl>
                  <c:pt idx="0">
                    <c:v>AA</c:v>
                  </c:pt>
                </c:lvl>
                <c:lvl>
                  <c:pt idx="0">
                    <c:v>AA+</c:v>
                  </c:pt>
                </c:lvl>
                <c:lvl>
                  <c:pt idx="0">
                    <c:v>AAA</c:v>
                  </c:pt>
                </c:lvl>
              </c:multiLvlStrCache>
            </c:multiLvlStrRef>
          </c:cat>
          <c:val>
            <c:numRef>
              <c:f>'7. Credit Curve Data'!$B$9:$P$9</c:f>
              <c:numCache>
                <c:formatCode>#,##0_ ;[RED]\-#,##0\ </c:formatCode>
                <c:ptCount val="15"/>
                <c:pt idx="0">
                  <c:v>15.1964826666667</c:v>
                </c:pt>
                <c:pt idx="3">
                  <c:v>25.061346</c:v>
                </c:pt>
                <c:pt idx="4">
                  <c:v>27.43622325</c:v>
                </c:pt>
                <c:pt idx="5">
                  <c:v>54.9677904166667</c:v>
                </c:pt>
                <c:pt idx="7">
                  <c:v>71.6548128</c:v>
                </c:pt>
                <c:pt idx="8">
                  <c:v>255.472865666667</c:v>
                </c:pt>
                <c:pt idx="9">
                  <c:v>63.344943</c:v>
                </c:pt>
              </c:numCache>
            </c:numRef>
          </c:val>
        </c:ser>
        <c:gapWidth val="150"/>
        <c:overlap val="0"/>
        <c:axId val="60145258"/>
        <c:axId val="89896057"/>
      </c:barChart>
      <c:lineChart>
        <c:grouping val="standard"/>
        <c:varyColors val="0"/>
        <c:ser>
          <c:idx val="1"/>
          <c:order val="1"/>
          <c:tx>
            <c:strRef>
              <c:f>"Change in CDS Premium"</c:f>
              <c:strCache>
                <c:ptCount val="1"/>
                <c:pt idx="0">
                  <c:v>Change in CDS Premium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Data'!$B$5:$P$5</c:f>
              <c:multiLvlStrCache>
                <c:ptCount val="1"/>
                <c:lvl/>
                <c:lvl/>
                <c:lvl/>
                <c:lvl/>
                <c:lvl>
                  <c:pt idx="0">
                    <c:v>BB</c:v>
                  </c:pt>
                </c:lvl>
                <c:lvl>
                  <c:pt idx="0">
                    <c:v>BBB-</c:v>
                  </c:pt>
                </c:lvl>
                <c:lvl>
                  <c:pt idx="0">
                    <c:v>BBB</c:v>
                  </c:pt>
                </c:lvl>
                <c:lvl>
                  <c:pt idx="0">
                    <c:v>BBB+</c:v>
                  </c:pt>
                </c:lvl>
                <c:lvl>
                  <c:pt idx="0">
                    <c:v>A-</c:v>
                  </c:pt>
                </c:lvl>
                <c:lvl>
                  <c:pt idx="0">
                    <c:v>A</c:v>
                  </c:pt>
                </c:lvl>
                <c:lvl>
                  <c:pt idx="0">
                    <c:v>A+</c:v>
                  </c:pt>
                </c:lvl>
                <c:lvl>
                  <c:pt idx="0">
                    <c:v>AA-</c:v>
                  </c:pt>
                </c:lvl>
                <c:lvl>
                  <c:pt idx="0">
                    <c:v>AA</c:v>
                  </c:pt>
                </c:lvl>
                <c:lvl>
                  <c:pt idx="0">
                    <c:v>AA+</c:v>
                  </c:pt>
                </c:lvl>
                <c:lvl>
                  <c:pt idx="0">
                    <c:v>AAA</c:v>
                  </c:pt>
                </c:lvl>
              </c:multiLvlStrCache>
            </c:multiLvlStrRef>
          </c:cat>
          <c:val>
            <c:numRef>
              <c:f>'7. Credit Curve Data'!$B$27:$J$27</c:f>
              <c:numCache>
                <c:formatCode>#,##0</c:formatCode>
                <c:ptCount val="9"/>
                <c:pt idx="0">
                  <c:v>-0.0102963921419245</c:v>
                </c:pt>
                <c:pt idx="4">
                  <c:v>-0.246769590819408</c:v>
                </c:pt>
                <c:pt idx="5">
                  <c:v>-0.45404286531366</c:v>
                </c:pt>
                <c:pt idx="7">
                  <c:v>0.242237796163577</c:v>
                </c:pt>
                <c:pt idx="8">
                  <c:v>-0.618569439673843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1467483"/>
        <c:axId val="55736257"/>
      </c:lineChart>
      <c:catAx>
        <c:axId val="60145258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Ratings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9896057"/>
        <c:crossesAt val="0"/>
        <c:auto val="1"/>
        <c:lblAlgn val="ctr"/>
        <c:lblOffset val="100"/>
        <c:noMultiLvlLbl val="0"/>
      </c:catAx>
      <c:valAx>
        <c:axId val="89896057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CDS Premiums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#,##0_ ;[RED]\-#,##0\ 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0145258"/>
        <c:crossesAt val="1"/>
        <c:crossBetween val="midCat"/>
      </c:valAx>
      <c:catAx>
        <c:axId val="1467483"/>
        <c:scaling>
          <c:orientation val="minMax"/>
        </c:scaling>
        <c:delete val="1"/>
        <c:axPos val="t"/>
        <c:numFmt formatCode="General" sourceLinked="1"/>
        <c:majorTickMark val="cross"/>
        <c:minorTickMark val="none"/>
        <c:tickLblPos val="nextTo"/>
        <c:spPr>
          <a:ln w="0">
            <a:noFill/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5736257"/>
        <c:auto val="1"/>
        <c:lblAlgn val="ctr"/>
        <c:lblOffset val="100"/>
        <c:noMultiLvlLbl val="0"/>
      </c:catAx>
      <c:valAx>
        <c:axId val="55736257"/>
        <c:scaling>
          <c:orientation val="minMax"/>
        </c:scaling>
        <c:delete val="0"/>
        <c:axPos val="r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Change in CDS Premiums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#,##0.0" sourceLinked="0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467483"/>
        <c:crosses val="max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xMode val="edge"/>
          <c:yMode val="edge"/>
          <c:x val="0.0351053159478435"/>
          <c:y val="0.0744104291782628"/>
          <c:w val="0.946305583416917"/>
          <c:h val="0.786875640837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"$DV01"</c:f>
              <c:strCache>
                <c:ptCount val="1"/>
                <c:pt idx="0">
                  <c:v>$DV01</c:v>
                </c:pt>
              </c:strCache>
            </c:strRef>
          </c:tx>
          <c:spPr>
            <a:solidFill>
              <a:srgbClr val="ff00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Data'!$B$78:$H$78</c:f>
              <c:multiLvlStrCache>
                <c:ptCount val="1"/>
                <c:lvl>
                  <c:pt idx="0">
                    <c:v>6 Year</c:v>
                  </c:pt>
                </c:lvl>
                <c:lvl>
                  <c:pt idx="0">
                    <c:v>5 Year</c:v>
                  </c:pt>
                </c:lvl>
                <c:lvl>
                  <c:pt idx="0">
                    <c:v>4 Year</c:v>
                  </c:pt>
                </c:lvl>
                <c:lvl>
                  <c:pt idx="0">
                    <c:v>3 Year</c:v>
                  </c:pt>
                </c:lvl>
                <c:lvl>
                  <c:pt idx="0">
                    <c:v>2 Year</c:v>
                  </c:pt>
                </c:lvl>
                <c:lvl>
                  <c:pt idx="0">
                    <c:v>1 Year</c:v>
                  </c:pt>
                </c:lvl>
                <c:lvl>
                  <c:pt idx="0">
                    <c:v>0 Year</c:v>
                  </c:pt>
                </c:lvl>
              </c:multiLvlStrCache>
            </c:multiLvlStrRef>
          </c:cat>
          <c:val>
            <c:numRef>
              <c:f>'7. Credit Curve Data'!$B$82:$H$82</c:f>
              <c:numCache>
                <c:formatCode>#,##0_ ;[RED]\-#,##0\ </c:formatCode>
                <c:ptCount val="7"/>
                <c:pt idx="0">
                  <c:v>-154.11503</c:v>
                </c:pt>
                <c:pt idx="1">
                  <c:v>-238.304315</c:v>
                </c:pt>
                <c:pt idx="4">
                  <c:v>-16986.730433</c:v>
                </c:pt>
                <c:pt idx="5">
                  <c:v>-375.429608</c:v>
                </c:pt>
              </c:numCache>
            </c:numRef>
          </c:val>
        </c:ser>
        <c:gapWidth val="150"/>
        <c:overlap val="0"/>
        <c:axId val="87759575"/>
        <c:axId val="95052510"/>
      </c:barChart>
      <c:catAx>
        <c:axId val="8775957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5052510"/>
        <c:crossesAt val="0"/>
        <c:auto val="1"/>
        <c:lblAlgn val="ctr"/>
        <c:lblOffset val="100"/>
        <c:noMultiLvlLbl val="0"/>
      </c:catAx>
      <c:valAx>
        <c:axId val="95052510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#,##0_ ;[RED]\-#,##0\ 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7759575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layout>
        <c:manualLayout>
          <c:xMode val="edge"/>
          <c:yMode val="edge"/>
          <c:x val="0.493480441323972"/>
          <c:y val="0.862604365021239"/>
        </c:manualLayout>
      </c:layout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925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barChart>
        <c:barDir val="col"/>
        <c:grouping val="clustered"/>
        <c:varyColors val="0"/>
        <c:ser>
          <c:idx val="0"/>
          <c:order val="0"/>
          <c:tx>
            <c:strRef>
              <c:f>"$DV01"</c:f>
              <c:strCache>
                <c:ptCount val="1"/>
                <c:pt idx="0">
                  <c:v>$DV01</c:v>
                </c:pt>
              </c:strCache>
            </c:strRef>
          </c:tx>
          <c:spPr>
            <a:solidFill>
              <a:srgbClr val="ff00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Data'!$B$78:$H$78</c:f>
              <c:multiLvlStrCache>
                <c:ptCount val="1"/>
                <c:lvl>
                  <c:pt idx="0">
                    <c:v>6 Year</c:v>
                  </c:pt>
                </c:lvl>
                <c:lvl>
                  <c:pt idx="0">
                    <c:v>5 Year</c:v>
                  </c:pt>
                </c:lvl>
                <c:lvl>
                  <c:pt idx="0">
                    <c:v>4 Year</c:v>
                  </c:pt>
                </c:lvl>
                <c:lvl>
                  <c:pt idx="0">
                    <c:v>3 Year</c:v>
                  </c:pt>
                </c:lvl>
                <c:lvl>
                  <c:pt idx="0">
                    <c:v>2 Year</c:v>
                  </c:pt>
                </c:lvl>
                <c:lvl>
                  <c:pt idx="0">
                    <c:v>1 Year</c:v>
                  </c:pt>
                </c:lvl>
                <c:lvl>
                  <c:pt idx="0">
                    <c:v>0 Year</c:v>
                  </c:pt>
                </c:lvl>
              </c:multiLvlStrCache>
            </c:multiLvlStrRef>
          </c:cat>
          <c:val>
            <c:numRef>
              <c:f>'7. Credit Curve Data'!$B$83:$H$83</c:f>
              <c:numCache>
                <c:formatCode>#,##0_ ;[RED]\-#,##0\ </c:formatCode>
                <c:ptCount val="7"/>
                <c:pt idx="2">
                  <c:v>2282.062982</c:v>
                </c:pt>
                <c:pt idx="5">
                  <c:v>-12448.39337</c:v>
                </c:pt>
              </c:numCache>
            </c:numRef>
          </c:val>
        </c:ser>
        <c:gapWidth val="150"/>
        <c:overlap val="0"/>
        <c:axId val="23366989"/>
        <c:axId val="37997070"/>
      </c:barChart>
      <c:catAx>
        <c:axId val="2336698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7997070"/>
        <c:crossesAt val="0"/>
        <c:auto val="1"/>
        <c:lblAlgn val="ctr"/>
        <c:lblOffset val="100"/>
        <c:noMultiLvlLbl val="0"/>
      </c:catAx>
      <c:valAx>
        <c:axId val="37997070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#,##0_ ;[RED]\-#,##0\ 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3366989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barChart>
        <c:barDir val="col"/>
        <c:grouping val="clustered"/>
        <c:varyColors val="0"/>
        <c:ser>
          <c:idx val="0"/>
          <c:order val="0"/>
          <c:tx>
            <c:strRef>
              <c:f>"$DV01"</c:f>
              <c:strCache>
                <c:ptCount val="1"/>
                <c:pt idx="0">
                  <c:v>$DV01</c:v>
                </c:pt>
              </c:strCache>
            </c:strRef>
          </c:tx>
          <c:spPr>
            <a:solidFill>
              <a:srgbClr val="ff00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Data'!$B$78:$H$78</c:f>
              <c:multiLvlStrCache>
                <c:ptCount val="1"/>
                <c:lvl>
                  <c:pt idx="0">
                    <c:v>6 Year</c:v>
                  </c:pt>
                </c:lvl>
                <c:lvl>
                  <c:pt idx="0">
                    <c:v>5 Year</c:v>
                  </c:pt>
                </c:lvl>
                <c:lvl>
                  <c:pt idx="0">
                    <c:v>4 Year</c:v>
                  </c:pt>
                </c:lvl>
                <c:lvl>
                  <c:pt idx="0">
                    <c:v>3 Year</c:v>
                  </c:pt>
                </c:lvl>
                <c:lvl>
                  <c:pt idx="0">
                    <c:v>2 Year</c:v>
                  </c:pt>
                </c:lvl>
                <c:lvl>
                  <c:pt idx="0">
                    <c:v>1 Year</c:v>
                  </c:pt>
                </c:lvl>
                <c:lvl>
                  <c:pt idx="0">
                    <c:v>0 Year</c:v>
                  </c:pt>
                </c:lvl>
              </c:multiLvlStrCache>
            </c:multiLvlStrRef>
          </c:cat>
          <c:val>
            <c:numRef>
              <c:f>'7. Credit Curve Data'!$B$84:$H$84</c:f>
              <c:numCache>
                <c:formatCode>#,##0_ ;[RED]\-#,##0\ </c:formatCode>
                <c:ptCount val="7"/>
                <c:pt idx="2">
                  <c:v>2420.827061</c:v>
                </c:pt>
                <c:pt idx="3">
                  <c:v>12280.152892</c:v>
                </c:pt>
                <c:pt idx="4">
                  <c:v>-38.737541</c:v>
                </c:pt>
                <c:pt idx="5">
                  <c:v>-123.103087</c:v>
                </c:pt>
              </c:numCache>
            </c:numRef>
          </c:val>
        </c:ser>
        <c:gapWidth val="150"/>
        <c:overlap val="0"/>
        <c:axId val="81523415"/>
        <c:axId val="17018633"/>
      </c:barChart>
      <c:catAx>
        <c:axId val="815234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7018633"/>
        <c:crossesAt val="0"/>
        <c:auto val="1"/>
        <c:lblAlgn val="ctr"/>
        <c:lblOffset val="100"/>
        <c:noMultiLvlLbl val="0"/>
      </c:catAx>
      <c:valAx>
        <c:axId val="17018633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#,##0_ ;[RED]\-#,##0\ 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1523415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95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barChart>
        <c:barDir val="col"/>
        <c:grouping val="clustered"/>
        <c:varyColors val="0"/>
        <c:ser>
          <c:idx val="0"/>
          <c:order val="0"/>
          <c:tx>
            <c:strRef>
              <c:f>"$DV01"</c:f>
              <c:strCache>
                <c:ptCount val="1"/>
                <c:pt idx="0">
                  <c:v>$DV01</c:v>
                </c:pt>
              </c:strCache>
            </c:strRef>
          </c:tx>
          <c:spPr>
            <a:solidFill>
              <a:srgbClr val="ff00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Data'!$B$78:$H$78</c:f>
              <c:multiLvlStrCache>
                <c:ptCount val="1"/>
                <c:lvl>
                  <c:pt idx="0">
                    <c:v>6 Year</c:v>
                  </c:pt>
                </c:lvl>
                <c:lvl>
                  <c:pt idx="0">
                    <c:v>5 Year</c:v>
                  </c:pt>
                </c:lvl>
                <c:lvl>
                  <c:pt idx="0">
                    <c:v>4 Year</c:v>
                  </c:pt>
                </c:lvl>
                <c:lvl>
                  <c:pt idx="0">
                    <c:v>3 Year</c:v>
                  </c:pt>
                </c:lvl>
                <c:lvl>
                  <c:pt idx="0">
                    <c:v>2 Year</c:v>
                  </c:pt>
                </c:lvl>
                <c:lvl>
                  <c:pt idx="0">
                    <c:v>1 Year</c:v>
                  </c:pt>
                </c:lvl>
                <c:lvl>
                  <c:pt idx="0">
                    <c:v>0 Year</c:v>
                  </c:pt>
                </c:lvl>
              </c:multiLvlStrCache>
            </c:multiLvlStrRef>
          </c:cat>
          <c:val>
            <c:numRef>
              <c:f>'7. Credit Curve Data'!$B$85:$H$85</c:f>
              <c:numCache>
                <c:formatCode>#,##0_ ;[RED]\-#,##0\ </c:formatCode>
                <c:ptCount val="7"/>
                <c:pt idx="0">
                  <c:v>0</c:v>
                </c:pt>
                <c:pt idx="1">
                  <c:v>132.205499</c:v>
                </c:pt>
                <c:pt idx="2">
                  <c:v>-1783.439383</c:v>
                </c:pt>
                <c:pt idx="3">
                  <c:v>12445.232279</c:v>
                </c:pt>
                <c:pt idx="4">
                  <c:v>18393.680967</c:v>
                </c:pt>
                <c:pt idx="5">
                  <c:v>15762.171765</c:v>
                </c:pt>
                <c:pt idx="6">
                  <c:v>-4664.797564</c:v>
                </c:pt>
              </c:numCache>
            </c:numRef>
          </c:val>
        </c:ser>
        <c:gapWidth val="150"/>
        <c:overlap val="0"/>
        <c:axId val="30330585"/>
        <c:axId val="87661147"/>
      </c:barChart>
      <c:catAx>
        <c:axId val="3033058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7661147"/>
        <c:crossesAt val="0"/>
        <c:auto val="1"/>
        <c:lblAlgn val="ctr"/>
        <c:lblOffset val="100"/>
        <c:noMultiLvlLbl val="0"/>
      </c:catAx>
      <c:valAx>
        <c:axId val="87661147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#,##0_ ;[RED]\-#,##0\ 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0330585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925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barChart>
        <c:barDir val="col"/>
        <c:grouping val="clustered"/>
        <c:varyColors val="0"/>
        <c:ser>
          <c:idx val="0"/>
          <c:order val="0"/>
          <c:tx>
            <c:strRef>
              <c:f>"$DV01"</c:f>
              <c:strCache>
                <c:ptCount val="1"/>
                <c:pt idx="0">
                  <c:v>$DV01</c:v>
                </c:pt>
              </c:strCache>
            </c:strRef>
          </c:tx>
          <c:spPr>
            <a:solidFill>
              <a:srgbClr val="ff00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Data'!$B$78:$H$78</c:f>
              <c:multiLvlStrCache>
                <c:ptCount val="1"/>
                <c:lvl>
                  <c:pt idx="0">
                    <c:v>6 Year</c:v>
                  </c:pt>
                </c:lvl>
                <c:lvl>
                  <c:pt idx="0">
                    <c:v>5 Year</c:v>
                  </c:pt>
                </c:lvl>
                <c:lvl>
                  <c:pt idx="0">
                    <c:v>4 Year</c:v>
                  </c:pt>
                </c:lvl>
                <c:lvl>
                  <c:pt idx="0">
                    <c:v>3 Year</c:v>
                  </c:pt>
                </c:lvl>
                <c:lvl>
                  <c:pt idx="0">
                    <c:v>2 Year</c:v>
                  </c:pt>
                </c:lvl>
                <c:lvl>
                  <c:pt idx="0">
                    <c:v>1 Year</c:v>
                  </c:pt>
                </c:lvl>
                <c:lvl>
                  <c:pt idx="0">
                    <c:v>0 Year</c:v>
                  </c:pt>
                </c:lvl>
              </c:multiLvlStrCache>
            </c:multiLvlStrRef>
          </c:cat>
          <c:val>
            <c:numRef>
              <c:f>'7. Credit Curve Data'!$B$86:$H$86</c:f>
              <c:numCache>
                <c:formatCode>#,##0_ ;[RED]\-#,##0\ </c:formatCode>
                <c:ptCount val="7"/>
                <c:pt idx="5">
                  <c:v>-6119.814137</c:v>
                </c:pt>
              </c:numCache>
            </c:numRef>
          </c:val>
        </c:ser>
        <c:gapWidth val="150"/>
        <c:overlap val="0"/>
        <c:axId val="83985297"/>
        <c:axId val="93506812"/>
      </c:barChart>
      <c:catAx>
        <c:axId val="8398529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3506812"/>
        <c:crossesAt val="0"/>
        <c:auto val="1"/>
        <c:lblAlgn val="ctr"/>
        <c:lblOffset val="100"/>
        <c:noMultiLvlLbl val="0"/>
      </c:catAx>
      <c:valAx>
        <c:axId val="93506812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#,##0_ ;[RED]\-#,##0\ 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3985297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925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barChart>
        <c:barDir val="col"/>
        <c:grouping val="clustered"/>
        <c:varyColors val="0"/>
        <c:ser>
          <c:idx val="0"/>
          <c:order val="0"/>
          <c:tx>
            <c:strRef>
              <c:f>"$DV01"</c:f>
              <c:strCache>
                <c:ptCount val="1"/>
                <c:pt idx="0">
                  <c:v>$DV01</c:v>
                </c:pt>
              </c:strCache>
            </c:strRef>
          </c:tx>
          <c:spPr>
            <a:solidFill>
              <a:srgbClr val="ff00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Data'!$B$78:$H$78</c:f>
              <c:multiLvlStrCache>
                <c:ptCount val="1"/>
                <c:lvl>
                  <c:pt idx="0">
                    <c:v>6 Year</c:v>
                  </c:pt>
                </c:lvl>
                <c:lvl>
                  <c:pt idx="0">
                    <c:v>5 Year</c:v>
                  </c:pt>
                </c:lvl>
                <c:lvl>
                  <c:pt idx="0">
                    <c:v>4 Year</c:v>
                  </c:pt>
                </c:lvl>
                <c:lvl>
                  <c:pt idx="0">
                    <c:v>3 Year</c:v>
                  </c:pt>
                </c:lvl>
                <c:lvl>
                  <c:pt idx="0">
                    <c:v>2 Year</c:v>
                  </c:pt>
                </c:lvl>
                <c:lvl>
                  <c:pt idx="0">
                    <c:v>1 Year</c:v>
                  </c:pt>
                </c:lvl>
                <c:lvl>
                  <c:pt idx="0">
                    <c:v>0 Year</c:v>
                  </c:pt>
                </c:lvl>
              </c:multiLvlStrCache>
            </c:multiLvlStrRef>
          </c:cat>
          <c:val>
            <c:numRef>
              <c:f>'7. Credit Curve Data'!$B$87:$H$87</c:f>
              <c:numCache>
                <c:formatCode>#,##0_ ;[RED]\-#,##0\ </c:formatCode>
                <c:ptCount val="7"/>
                <c:pt idx="0">
                  <c:v>232.572882</c:v>
                </c:pt>
                <c:pt idx="1">
                  <c:v>-1176.645968</c:v>
                </c:pt>
                <c:pt idx="2">
                  <c:v>-4585.326101</c:v>
                </c:pt>
                <c:pt idx="5">
                  <c:v>-2705.796942</c:v>
                </c:pt>
              </c:numCache>
            </c:numRef>
          </c:val>
        </c:ser>
        <c:gapWidth val="150"/>
        <c:overlap val="0"/>
        <c:axId val="8870221"/>
        <c:axId val="63129637"/>
      </c:barChart>
      <c:catAx>
        <c:axId val="887022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3129637"/>
        <c:crossesAt val="0"/>
        <c:auto val="1"/>
        <c:lblAlgn val="ctr"/>
        <c:lblOffset val="100"/>
        <c:noMultiLvlLbl val="0"/>
      </c:catAx>
      <c:valAx>
        <c:axId val="63129637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#,##0_ ;[RED]\-#,##0\ 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870221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barChart>
        <c:barDir val="col"/>
        <c:grouping val="clustered"/>
        <c:varyColors val="0"/>
        <c:ser>
          <c:idx val="0"/>
          <c:order val="0"/>
          <c:tx>
            <c:strRef>
              <c:f>"$DV01"</c:f>
              <c:strCache>
                <c:ptCount val="1"/>
                <c:pt idx="0">
                  <c:v>$DV01</c:v>
                </c:pt>
              </c:strCache>
            </c:strRef>
          </c:tx>
          <c:spPr>
            <a:solidFill>
              <a:srgbClr val="ff00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Data'!$B$78:$H$78</c:f>
              <c:multiLvlStrCache>
                <c:ptCount val="1"/>
                <c:lvl>
                  <c:pt idx="0">
                    <c:v>6 Year</c:v>
                  </c:pt>
                </c:lvl>
                <c:lvl>
                  <c:pt idx="0">
                    <c:v>5 Year</c:v>
                  </c:pt>
                </c:lvl>
                <c:lvl>
                  <c:pt idx="0">
                    <c:v>4 Year</c:v>
                  </c:pt>
                </c:lvl>
                <c:lvl>
                  <c:pt idx="0">
                    <c:v>3 Year</c:v>
                  </c:pt>
                </c:lvl>
                <c:lvl>
                  <c:pt idx="0">
                    <c:v>2 Year</c:v>
                  </c:pt>
                </c:lvl>
                <c:lvl>
                  <c:pt idx="0">
                    <c:v>1 Year</c:v>
                  </c:pt>
                </c:lvl>
                <c:lvl>
                  <c:pt idx="0">
                    <c:v>0 Year</c:v>
                  </c:pt>
                </c:lvl>
              </c:multiLvlStrCache>
            </c:multiLvlStrRef>
          </c:cat>
          <c:val>
            <c:numRef>
              <c:f>'7. Credit Curve Data'!$B$88:$H$88</c:f>
              <c:numCache>
                <c:formatCode>#,##0_ ;[RED]\-#,##0\ </c:formatCode>
                <c:ptCount val="7"/>
                <c:pt idx="3">
                  <c:v>-1023.567796</c:v>
                </c:pt>
                <c:pt idx="5">
                  <c:v>12354.122287</c:v>
                </c:pt>
              </c:numCache>
            </c:numRef>
          </c:val>
        </c:ser>
        <c:gapWidth val="150"/>
        <c:overlap val="0"/>
        <c:axId val="67502395"/>
        <c:axId val="86753480"/>
      </c:barChart>
      <c:catAx>
        <c:axId val="675023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6753480"/>
        <c:crossesAt val="0"/>
        <c:auto val="1"/>
        <c:lblAlgn val="ctr"/>
        <c:lblOffset val="100"/>
        <c:noMultiLvlLbl val="0"/>
      </c:catAx>
      <c:valAx>
        <c:axId val="86753480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#,##0_ ;[RED]\-#,##0\ 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7502395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95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barChart>
        <c:barDir val="col"/>
        <c:grouping val="clustered"/>
        <c:varyColors val="0"/>
        <c:ser>
          <c:idx val="0"/>
          <c:order val="0"/>
          <c:tx>
            <c:strRef>
              <c:f>"$DV01"</c:f>
              <c:strCache>
                <c:ptCount val="1"/>
                <c:pt idx="0">
                  <c:v>$DV01</c:v>
                </c:pt>
              </c:strCache>
            </c:strRef>
          </c:tx>
          <c:spPr>
            <a:solidFill>
              <a:srgbClr val="ff00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Data'!$B$78:$H$78</c:f>
              <c:multiLvlStrCache>
                <c:ptCount val="1"/>
                <c:lvl>
                  <c:pt idx="0">
                    <c:v>6 Year</c:v>
                  </c:pt>
                </c:lvl>
                <c:lvl>
                  <c:pt idx="0">
                    <c:v>5 Year</c:v>
                  </c:pt>
                </c:lvl>
                <c:lvl>
                  <c:pt idx="0">
                    <c:v>4 Year</c:v>
                  </c:pt>
                </c:lvl>
                <c:lvl>
                  <c:pt idx="0">
                    <c:v>3 Year</c:v>
                  </c:pt>
                </c:lvl>
                <c:lvl>
                  <c:pt idx="0">
                    <c:v>2 Year</c:v>
                  </c:pt>
                </c:lvl>
                <c:lvl>
                  <c:pt idx="0">
                    <c:v>1 Year</c:v>
                  </c:pt>
                </c:lvl>
                <c:lvl>
                  <c:pt idx="0">
                    <c:v>0 Year</c:v>
                  </c:pt>
                </c:lvl>
              </c:multiLvlStrCache>
            </c:multiLvlStrRef>
          </c:cat>
          <c:val>
            <c:numRef>
              <c:f>'7. Credit Curve Data'!$B$89:$H$89</c:f>
              <c:numCache>
                <c:formatCode>#,##0_ ;[RED]\-#,##0\ </c:formatCode>
                <c:ptCount val="7"/>
                <c:pt idx="0">
                  <c:v>0</c:v>
                </c:pt>
                <c:pt idx="1">
                  <c:v>-778.468627</c:v>
                </c:pt>
                <c:pt idx="2">
                  <c:v>1527.777429</c:v>
                </c:pt>
                <c:pt idx="3">
                  <c:v>2632.39726</c:v>
                </c:pt>
                <c:pt idx="4">
                  <c:v>-1512.977529</c:v>
                </c:pt>
                <c:pt idx="5">
                  <c:v>32181.171543</c:v>
                </c:pt>
              </c:numCache>
            </c:numRef>
          </c:val>
        </c:ser>
        <c:gapWidth val="150"/>
        <c:overlap val="0"/>
        <c:axId val="21182591"/>
        <c:axId val="5327775"/>
      </c:barChart>
      <c:catAx>
        <c:axId val="211825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327775"/>
        <c:crossesAt val="0"/>
        <c:auto val="1"/>
        <c:lblAlgn val="ctr"/>
        <c:lblOffset val="100"/>
        <c:noMultiLvlLbl val="0"/>
      </c:catAx>
      <c:valAx>
        <c:axId val="5327775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#,##0_ ;[RED]\-#,##0\ 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1182591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925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barChart>
        <c:barDir val="col"/>
        <c:grouping val="clustered"/>
        <c:varyColors val="0"/>
        <c:ser>
          <c:idx val="0"/>
          <c:order val="0"/>
          <c:tx>
            <c:strRef>
              <c:f>"$DV01"</c:f>
              <c:strCache>
                <c:ptCount val="1"/>
                <c:pt idx="0">
                  <c:v>$DV01</c:v>
                </c:pt>
              </c:strCache>
            </c:strRef>
          </c:tx>
          <c:spPr>
            <a:solidFill>
              <a:srgbClr val="ff00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Data'!$B$78:$H$78</c:f>
              <c:multiLvlStrCache>
                <c:ptCount val="1"/>
                <c:lvl>
                  <c:pt idx="0">
                    <c:v>6 Year</c:v>
                  </c:pt>
                </c:lvl>
                <c:lvl>
                  <c:pt idx="0">
                    <c:v>5 Year</c:v>
                  </c:pt>
                </c:lvl>
                <c:lvl>
                  <c:pt idx="0">
                    <c:v>4 Year</c:v>
                  </c:pt>
                </c:lvl>
                <c:lvl>
                  <c:pt idx="0">
                    <c:v>3 Year</c:v>
                  </c:pt>
                </c:lvl>
                <c:lvl>
                  <c:pt idx="0">
                    <c:v>2 Year</c:v>
                  </c:pt>
                </c:lvl>
                <c:lvl>
                  <c:pt idx="0">
                    <c:v>1 Year</c:v>
                  </c:pt>
                </c:lvl>
                <c:lvl>
                  <c:pt idx="0">
                    <c:v>0 Year</c:v>
                  </c:pt>
                </c:lvl>
              </c:multiLvlStrCache>
            </c:multiLvlStrRef>
          </c:cat>
          <c:val>
            <c:numRef>
              <c:f>'7. Credit Curve Data'!$B$90:$H$90</c:f>
              <c:numCache>
                <c:formatCode>#,##0_ ;[RED]\-#,##0\ </c:formatCode>
                <c:ptCount val="7"/>
                <c:pt idx="0">
                  <c:v>-424.919286</c:v>
                </c:pt>
                <c:pt idx="1">
                  <c:v>-6521.715631</c:v>
                </c:pt>
                <c:pt idx="2">
                  <c:v>12176.754837</c:v>
                </c:pt>
                <c:pt idx="3">
                  <c:v>36316.15228</c:v>
                </c:pt>
                <c:pt idx="4">
                  <c:v>6215.290323</c:v>
                </c:pt>
                <c:pt idx="5">
                  <c:v>32310.001963</c:v>
                </c:pt>
                <c:pt idx="6">
                  <c:v>4487.54047</c:v>
                </c:pt>
              </c:numCache>
            </c:numRef>
          </c:val>
        </c:ser>
        <c:gapWidth val="150"/>
        <c:overlap val="0"/>
        <c:axId val="69206432"/>
        <c:axId val="91220389"/>
      </c:barChart>
      <c:catAx>
        <c:axId val="69206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1220389"/>
        <c:crossesAt val="0"/>
        <c:auto val="1"/>
        <c:lblAlgn val="ctr"/>
        <c:lblOffset val="100"/>
        <c:noMultiLvlLbl val="0"/>
      </c:catAx>
      <c:valAx>
        <c:axId val="91220389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#,##0_ ;[RED]\-#,##0\ 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9206432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925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barChart>
        <c:barDir val="col"/>
        <c:grouping val="clustered"/>
        <c:varyColors val="0"/>
        <c:ser>
          <c:idx val="0"/>
          <c:order val="0"/>
          <c:tx>
            <c:strRef>
              <c:f>"CDS Premium"</c:f>
              <c:strCache>
                <c:ptCount val="1"/>
                <c:pt idx="0">
                  <c:v>CDS Premium</c:v>
                </c:pt>
              </c:strCache>
            </c:strRef>
          </c:tx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Data'!$B$5:$P$5</c:f>
              <c:multiLvlStrCache>
                <c:ptCount val="1"/>
                <c:lvl/>
                <c:lvl/>
                <c:lvl/>
                <c:lvl/>
                <c:lvl>
                  <c:pt idx="0">
                    <c:v>BB</c:v>
                  </c:pt>
                </c:lvl>
                <c:lvl>
                  <c:pt idx="0">
                    <c:v>BBB-</c:v>
                  </c:pt>
                </c:lvl>
                <c:lvl>
                  <c:pt idx="0">
                    <c:v>BBB</c:v>
                  </c:pt>
                </c:lvl>
                <c:lvl>
                  <c:pt idx="0">
                    <c:v>BBB+</c:v>
                  </c:pt>
                </c:lvl>
                <c:lvl>
                  <c:pt idx="0">
                    <c:v>A-</c:v>
                  </c:pt>
                </c:lvl>
                <c:lvl>
                  <c:pt idx="0">
                    <c:v>A</c:v>
                  </c:pt>
                </c:lvl>
                <c:lvl>
                  <c:pt idx="0">
                    <c:v>A+</c:v>
                  </c:pt>
                </c:lvl>
                <c:lvl>
                  <c:pt idx="0">
                    <c:v>AA-</c:v>
                  </c:pt>
                </c:lvl>
                <c:lvl>
                  <c:pt idx="0">
                    <c:v>AA</c:v>
                  </c:pt>
                </c:lvl>
                <c:lvl>
                  <c:pt idx="0">
                    <c:v>AA+</c:v>
                  </c:pt>
                </c:lvl>
                <c:lvl>
                  <c:pt idx="0">
                    <c:v>AAA</c:v>
                  </c:pt>
                </c:lvl>
              </c:multiLvlStrCache>
            </c:multiLvlStrRef>
          </c:cat>
          <c:val>
            <c:numRef>
              <c:f>'7. Credit Curve Data'!$B$10:$P$10</c:f>
              <c:numCache>
                <c:formatCode>#,##0_ ;[RED]\-#,##0\ </c:formatCode>
                <c:ptCount val="15"/>
                <c:pt idx="8">
                  <c:v>111.918500333333</c:v>
                </c:pt>
              </c:numCache>
            </c:numRef>
          </c:val>
        </c:ser>
        <c:gapWidth val="150"/>
        <c:overlap val="0"/>
        <c:axId val="3733320"/>
        <c:axId val="14344772"/>
      </c:barChart>
      <c:lineChart>
        <c:grouping val="standard"/>
        <c:varyColors val="0"/>
        <c:ser>
          <c:idx val="1"/>
          <c:order val="1"/>
          <c:tx>
            <c:strRef>
              <c:f>"Change in CDS Premium"</c:f>
              <c:strCache>
                <c:ptCount val="1"/>
                <c:pt idx="0">
                  <c:v>Change in CDS Premium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Data'!$B$5:$P$5</c:f>
              <c:multiLvlStrCache>
                <c:ptCount val="1"/>
                <c:lvl/>
                <c:lvl/>
                <c:lvl/>
                <c:lvl/>
                <c:lvl>
                  <c:pt idx="0">
                    <c:v>BB</c:v>
                  </c:pt>
                </c:lvl>
                <c:lvl>
                  <c:pt idx="0">
                    <c:v>BBB-</c:v>
                  </c:pt>
                </c:lvl>
                <c:lvl>
                  <c:pt idx="0">
                    <c:v>BBB</c:v>
                  </c:pt>
                </c:lvl>
                <c:lvl>
                  <c:pt idx="0">
                    <c:v>BBB+</c:v>
                  </c:pt>
                </c:lvl>
                <c:lvl>
                  <c:pt idx="0">
                    <c:v>A-</c:v>
                  </c:pt>
                </c:lvl>
                <c:lvl>
                  <c:pt idx="0">
                    <c:v>A</c:v>
                  </c:pt>
                </c:lvl>
                <c:lvl>
                  <c:pt idx="0">
                    <c:v>A+</c:v>
                  </c:pt>
                </c:lvl>
                <c:lvl>
                  <c:pt idx="0">
                    <c:v>AA-</c:v>
                  </c:pt>
                </c:lvl>
                <c:lvl>
                  <c:pt idx="0">
                    <c:v>AA</c:v>
                  </c:pt>
                </c:lvl>
                <c:lvl>
                  <c:pt idx="0">
                    <c:v>AA+</c:v>
                  </c:pt>
                </c:lvl>
                <c:lvl>
                  <c:pt idx="0">
                    <c:v>AAA</c:v>
                  </c:pt>
                </c:lvl>
              </c:multiLvlStrCache>
            </c:multiLvlStrRef>
          </c:cat>
          <c:val>
            <c:numRef>
              <c:f>'7. Credit Curve Data'!$B$28:$J$28</c:f>
              <c:numCache>
                <c:formatCode>General</c:formatCode>
                <c:ptCount val="9"/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51218668"/>
        <c:axId val="43669408"/>
      </c:lineChart>
      <c:catAx>
        <c:axId val="3733320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Ratings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4344772"/>
        <c:crossesAt val="0"/>
        <c:auto val="1"/>
        <c:lblAlgn val="ctr"/>
        <c:lblOffset val="100"/>
        <c:noMultiLvlLbl val="0"/>
      </c:catAx>
      <c:valAx>
        <c:axId val="14344772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CDS Premiums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#,##0_ ;[RED]\-#,##0\ 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733320"/>
        <c:crossesAt val="1"/>
        <c:crossBetween val="midCat"/>
      </c:valAx>
      <c:catAx>
        <c:axId val="51218668"/>
        <c:scaling>
          <c:orientation val="minMax"/>
        </c:scaling>
        <c:delete val="1"/>
        <c:axPos val="t"/>
        <c:numFmt formatCode="General" sourceLinked="1"/>
        <c:majorTickMark val="cross"/>
        <c:minorTickMark val="none"/>
        <c:tickLblPos val="nextTo"/>
        <c:spPr>
          <a:ln w="0">
            <a:noFill/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3669408"/>
        <c:auto val="1"/>
        <c:lblAlgn val="ctr"/>
        <c:lblOffset val="100"/>
        <c:noMultiLvlLbl val="0"/>
      </c:catAx>
      <c:valAx>
        <c:axId val="43669408"/>
        <c:scaling>
          <c:orientation val="minMax"/>
        </c:scaling>
        <c:delete val="0"/>
        <c:axPos val="r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Change in CDS Premiums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#,##0.0" sourceLinked="0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1218668"/>
        <c:crosses val="max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barChart>
        <c:barDir val="col"/>
        <c:grouping val="clustered"/>
        <c:varyColors val="0"/>
        <c:ser>
          <c:idx val="0"/>
          <c:order val="0"/>
          <c:tx>
            <c:strRef>
              <c:f>"CDS Premium"</c:f>
              <c:strCache>
                <c:ptCount val="1"/>
                <c:pt idx="0">
                  <c:v>CDS Premium</c:v>
                </c:pt>
              </c:strCache>
            </c:strRef>
          </c:tx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Data'!$B$5:$P$5</c:f>
              <c:multiLvlStrCache>
                <c:ptCount val="1"/>
                <c:lvl/>
                <c:lvl/>
                <c:lvl/>
                <c:lvl/>
                <c:lvl>
                  <c:pt idx="0">
                    <c:v>BB</c:v>
                  </c:pt>
                </c:lvl>
                <c:lvl>
                  <c:pt idx="0">
                    <c:v>BBB-</c:v>
                  </c:pt>
                </c:lvl>
                <c:lvl>
                  <c:pt idx="0">
                    <c:v>BBB</c:v>
                  </c:pt>
                </c:lvl>
                <c:lvl>
                  <c:pt idx="0">
                    <c:v>BBB+</c:v>
                  </c:pt>
                </c:lvl>
                <c:lvl>
                  <c:pt idx="0">
                    <c:v>A-</c:v>
                  </c:pt>
                </c:lvl>
                <c:lvl>
                  <c:pt idx="0">
                    <c:v>A</c:v>
                  </c:pt>
                </c:lvl>
                <c:lvl>
                  <c:pt idx="0">
                    <c:v>A+</c:v>
                  </c:pt>
                </c:lvl>
                <c:lvl>
                  <c:pt idx="0">
                    <c:v>AA-</c:v>
                  </c:pt>
                </c:lvl>
                <c:lvl>
                  <c:pt idx="0">
                    <c:v>AA</c:v>
                  </c:pt>
                </c:lvl>
                <c:lvl>
                  <c:pt idx="0">
                    <c:v>AA+</c:v>
                  </c:pt>
                </c:lvl>
                <c:lvl>
                  <c:pt idx="0">
                    <c:v>AAA</c:v>
                  </c:pt>
                </c:lvl>
              </c:multiLvlStrCache>
            </c:multiLvlStrRef>
          </c:cat>
          <c:val>
            <c:numRef>
              <c:f>'7. Credit Curve Data'!$B$14:$P$14</c:f>
              <c:numCache>
                <c:formatCode>#,##0_ ;[RED]\-#,##0\ </c:formatCode>
                <c:ptCount val="15"/>
                <c:pt idx="2">
                  <c:v>30.673278</c:v>
                </c:pt>
                <c:pt idx="3">
                  <c:v>24.991405</c:v>
                </c:pt>
                <c:pt idx="4">
                  <c:v>98.384447</c:v>
                </c:pt>
                <c:pt idx="5">
                  <c:v>43.375922625</c:v>
                </c:pt>
                <c:pt idx="6">
                  <c:v>53.4217972</c:v>
                </c:pt>
                <c:pt idx="7">
                  <c:v>88.4085212222222</c:v>
                </c:pt>
                <c:pt idx="8">
                  <c:v>211.529959733333</c:v>
                </c:pt>
                <c:pt idx="9">
                  <c:v>105.716763357143</c:v>
                </c:pt>
              </c:numCache>
            </c:numRef>
          </c:val>
        </c:ser>
        <c:gapWidth val="150"/>
        <c:overlap val="0"/>
        <c:axId val="64954899"/>
        <c:axId val="83350516"/>
      </c:barChart>
      <c:lineChart>
        <c:grouping val="standard"/>
        <c:varyColors val="0"/>
        <c:ser>
          <c:idx val="1"/>
          <c:order val="1"/>
          <c:tx>
            <c:strRef>
              <c:f>"Change in CDS Premium"</c:f>
              <c:strCache>
                <c:ptCount val="1"/>
                <c:pt idx="0">
                  <c:v>Change in CDS Premium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Data'!$B$5:$P$5</c:f>
              <c:multiLvlStrCache>
                <c:ptCount val="1"/>
                <c:lvl/>
                <c:lvl/>
                <c:lvl/>
                <c:lvl/>
                <c:lvl>
                  <c:pt idx="0">
                    <c:v>BB</c:v>
                  </c:pt>
                </c:lvl>
                <c:lvl>
                  <c:pt idx="0">
                    <c:v>BBB-</c:v>
                  </c:pt>
                </c:lvl>
                <c:lvl>
                  <c:pt idx="0">
                    <c:v>BBB</c:v>
                  </c:pt>
                </c:lvl>
                <c:lvl>
                  <c:pt idx="0">
                    <c:v>BBB+</c:v>
                  </c:pt>
                </c:lvl>
                <c:lvl>
                  <c:pt idx="0">
                    <c:v>A-</c:v>
                  </c:pt>
                </c:lvl>
                <c:lvl>
                  <c:pt idx="0">
                    <c:v>A</c:v>
                  </c:pt>
                </c:lvl>
                <c:lvl>
                  <c:pt idx="0">
                    <c:v>A+</c:v>
                  </c:pt>
                </c:lvl>
                <c:lvl>
                  <c:pt idx="0">
                    <c:v>AA-</c:v>
                  </c:pt>
                </c:lvl>
                <c:lvl>
                  <c:pt idx="0">
                    <c:v>AA</c:v>
                  </c:pt>
                </c:lvl>
                <c:lvl>
                  <c:pt idx="0">
                    <c:v>AA+</c:v>
                  </c:pt>
                </c:lvl>
                <c:lvl>
                  <c:pt idx="0">
                    <c:v>AAA</c:v>
                  </c:pt>
                </c:lvl>
              </c:multiLvlStrCache>
            </c:multiLvlStrRef>
          </c:cat>
          <c:val>
            <c:numRef>
              <c:f>'7. Credit Curve Data'!$B$32:$J$32</c:f>
              <c:numCache>
                <c:formatCode>#,##0</c:formatCode>
                <c:ptCount val="9"/>
                <c:pt idx="2">
                  <c:v>0.704310455016145</c:v>
                </c:pt>
                <c:pt idx="3">
                  <c:v>-0.117926935385746</c:v>
                </c:pt>
                <c:pt idx="4">
                  <c:v>-0.0936288698939999</c:v>
                </c:pt>
                <c:pt idx="5">
                  <c:v>-0.546323003932491</c:v>
                </c:pt>
                <c:pt idx="6">
                  <c:v>-3.11259813295491</c:v>
                </c:pt>
                <c:pt idx="7">
                  <c:v>-0.445498902007312</c:v>
                </c:pt>
                <c:pt idx="8">
                  <c:v>-0.375085754504089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48986327"/>
        <c:axId val="1970022"/>
      </c:lineChart>
      <c:catAx>
        <c:axId val="64954899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Ratigs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3350516"/>
        <c:crossesAt val="0"/>
        <c:auto val="1"/>
        <c:lblAlgn val="ctr"/>
        <c:lblOffset val="100"/>
        <c:noMultiLvlLbl val="0"/>
      </c:catAx>
      <c:valAx>
        <c:axId val="83350516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CDS premiums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#,##0_ ;[RED]\-#,##0\ 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4954899"/>
        <c:crossesAt val="1"/>
        <c:crossBetween val="midCat"/>
      </c:valAx>
      <c:catAx>
        <c:axId val="48986327"/>
        <c:scaling>
          <c:orientation val="minMax"/>
        </c:scaling>
        <c:delete val="1"/>
        <c:axPos val="t"/>
        <c:numFmt formatCode="General" sourceLinked="1"/>
        <c:majorTickMark val="cross"/>
        <c:minorTickMark val="none"/>
        <c:tickLblPos val="nextTo"/>
        <c:spPr>
          <a:ln w="0">
            <a:noFill/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970022"/>
        <c:auto val="1"/>
        <c:lblAlgn val="ctr"/>
        <c:lblOffset val="100"/>
        <c:noMultiLvlLbl val="0"/>
      </c:catAx>
      <c:valAx>
        <c:axId val="1970022"/>
        <c:scaling>
          <c:orientation val="minMax"/>
        </c:scaling>
        <c:delete val="0"/>
        <c:axPos val="r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Change in CDS Premiums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#,##0.0" sourceLinked="0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8986327"/>
        <c:crosses val="max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barChart>
        <c:barDir val="col"/>
        <c:grouping val="clustered"/>
        <c:varyColors val="0"/>
        <c:ser>
          <c:idx val="0"/>
          <c:order val="0"/>
          <c:tx>
            <c:strRef>
              <c:f>"CDS Premium"</c:f>
              <c:strCache>
                <c:ptCount val="1"/>
                <c:pt idx="0">
                  <c:v>CDS Premium</c:v>
                </c:pt>
              </c:strCache>
            </c:strRef>
          </c:tx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Data'!$B$5:$P$5</c:f>
              <c:multiLvlStrCache>
                <c:ptCount val="1"/>
                <c:lvl/>
                <c:lvl/>
                <c:lvl/>
                <c:lvl/>
                <c:lvl>
                  <c:pt idx="0">
                    <c:v>BB</c:v>
                  </c:pt>
                </c:lvl>
                <c:lvl>
                  <c:pt idx="0">
                    <c:v>BBB-</c:v>
                  </c:pt>
                </c:lvl>
                <c:lvl>
                  <c:pt idx="0">
                    <c:v>BBB</c:v>
                  </c:pt>
                </c:lvl>
                <c:lvl>
                  <c:pt idx="0">
                    <c:v>BBB+</c:v>
                  </c:pt>
                </c:lvl>
                <c:lvl>
                  <c:pt idx="0">
                    <c:v>A-</c:v>
                  </c:pt>
                </c:lvl>
                <c:lvl>
                  <c:pt idx="0">
                    <c:v>A</c:v>
                  </c:pt>
                </c:lvl>
                <c:lvl>
                  <c:pt idx="0">
                    <c:v>A+</c:v>
                  </c:pt>
                </c:lvl>
                <c:lvl>
                  <c:pt idx="0">
                    <c:v>AA-</c:v>
                  </c:pt>
                </c:lvl>
                <c:lvl>
                  <c:pt idx="0">
                    <c:v>AA</c:v>
                  </c:pt>
                </c:lvl>
                <c:lvl>
                  <c:pt idx="0">
                    <c:v>AA+</c:v>
                  </c:pt>
                </c:lvl>
                <c:lvl>
                  <c:pt idx="0">
                    <c:v>AAA</c:v>
                  </c:pt>
                </c:lvl>
              </c:multiLvlStrCache>
            </c:multiLvlStrRef>
          </c:cat>
          <c:val>
            <c:numRef>
              <c:f>'7. Credit Curve Data'!$B$11:$P$11</c:f>
              <c:numCache>
                <c:formatCode>#,##0_ ;[RED]\-#,##0\ </c:formatCode>
                <c:ptCount val="15"/>
                <c:pt idx="6">
                  <c:v>81.784014</c:v>
                </c:pt>
                <c:pt idx="7">
                  <c:v>51.2796001428571</c:v>
                </c:pt>
              </c:numCache>
            </c:numRef>
          </c:val>
        </c:ser>
        <c:gapWidth val="150"/>
        <c:overlap val="0"/>
        <c:axId val="65660234"/>
        <c:axId val="32631945"/>
      </c:barChart>
      <c:lineChart>
        <c:grouping val="standard"/>
        <c:varyColors val="0"/>
        <c:ser>
          <c:idx val="1"/>
          <c:order val="1"/>
          <c:tx>
            <c:strRef>
              <c:f>"Change in CDS Premium"</c:f>
              <c:strCache>
                <c:ptCount val="1"/>
                <c:pt idx="0">
                  <c:v>Change in CDS Premium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Data'!$B$5:$P$5</c:f>
              <c:multiLvlStrCache>
                <c:ptCount val="1"/>
                <c:lvl/>
                <c:lvl/>
                <c:lvl/>
                <c:lvl/>
                <c:lvl>
                  <c:pt idx="0">
                    <c:v>BB</c:v>
                  </c:pt>
                </c:lvl>
                <c:lvl>
                  <c:pt idx="0">
                    <c:v>BBB-</c:v>
                  </c:pt>
                </c:lvl>
                <c:lvl>
                  <c:pt idx="0">
                    <c:v>BBB</c:v>
                  </c:pt>
                </c:lvl>
                <c:lvl>
                  <c:pt idx="0">
                    <c:v>BBB+</c:v>
                  </c:pt>
                </c:lvl>
                <c:lvl>
                  <c:pt idx="0">
                    <c:v>A-</c:v>
                  </c:pt>
                </c:lvl>
                <c:lvl>
                  <c:pt idx="0">
                    <c:v>A</c:v>
                  </c:pt>
                </c:lvl>
                <c:lvl>
                  <c:pt idx="0">
                    <c:v>A+</c:v>
                  </c:pt>
                </c:lvl>
                <c:lvl>
                  <c:pt idx="0">
                    <c:v>AA-</c:v>
                  </c:pt>
                </c:lvl>
                <c:lvl>
                  <c:pt idx="0">
                    <c:v>AA</c:v>
                  </c:pt>
                </c:lvl>
                <c:lvl>
                  <c:pt idx="0">
                    <c:v>AA+</c:v>
                  </c:pt>
                </c:lvl>
                <c:lvl>
                  <c:pt idx="0">
                    <c:v>AAA</c:v>
                  </c:pt>
                </c:lvl>
              </c:multiLvlStrCache>
            </c:multiLvlStrRef>
          </c:cat>
          <c:val>
            <c:numRef>
              <c:f>'7. Credit Curve Data'!$B$29:$J$29</c:f>
              <c:numCache>
                <c:formatCode>#,##0</c:formatCode>
                <c:ptCount val="9"/>
                <c:pt idx="7">
                  <c:v>-2.16265419838773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83089717"/>
        <c:axId val="33544935"/>
      </c:lineChart>
      <c:catAx>
        <c:axId val="65660234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Ratings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28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2631945"/>
        <c:crossesAt val="0"/>
        <c:auto val="1"/>
        <c:lblAlgn val="ctr"/>
        <c:lblOffset val="100"/>
        <c:noMultiLvlLbl val="0"/>
      </c:catAx>
      <c:valAx>
        <c:axId val="32631945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CDS Premiums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#,##0_ ;[RED]\-#,##0\ 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5660234"/>
        <c:crossesAt val="1"/>
        <c:crossBetween val="midCat"/>
      </c:valAx>
      <c:catAx>
        <c:axId val="83089717"/>
        <c:scaling>
          <c:orientation val="minMax"/>
        </c:scaling>
        <c:delete val="1"/>
        <c:axPos val="t"/>
        <c:numFmt formatCode="General" sourceLinked="1"/>
        <c:majorTickMark val="cross"/>
        <c:minorTickMark val="none"/>
        <c:tickLblPos val="nextTo"/>
        <c:spPr>
          <a:ln w="0">
            <a:noFill/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3544935"/>
        <c:auto val="1"/>
        <c:lblAlgn val="ctr"/>
        <c:lblOffset val="100"/>
        <c:noMultiLvlLbl val="0"/>
      </c:catAx>
      <c:valAx>
        <c:axId val="33544935"/>
        <c:scaling>
          <c:orientation val="minMax"/>
        </c:scaling>
        <c:delete val="0"/>
        <c:axPos val="r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Change in CDS Premiums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#,##0.0" sourceLinked="0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3089717"/>
        <c:crosses val="max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barChart>
        <c:barDir val="col"/>
        <c:grouping val="clustered"/>
        <c:varyColors val="0"/>
        <c:ser>
          <c:idx val="0"/>
          <c:order val="0"/>
          <c:tx>
            <c:strRef>
              <c:f>"CDS Premium"</c:f>
              <c:strCache>
                <c:ptCount val="1"/>
                <c:pt idx="0">
                  <c:v>CDS Premium</c:v>
                </c:pt>
              </c:strCache>
            </c:strRef>
          </c:tx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Data'!$B$5:$P$5</c:f>
              <c:multiLvlStrCache>
                <c:ptCount val="1"/>
                <c:lvl/>
                <c:lvl/>
                <c:lvl/>
                <c:lvl/>
                <c:lvl>
                  <c:pt idx="0">
                    <c:v>BB</c:v>
                  </c:pt>
                </c:lvl>
                <c:lvl>
                  <c:pt idx="0">
                    <c:v>BBB-</c:v>
                  </c:pt>
                </c:lvl>
                <c:lvl>
                  <c:pt idx="0">
                    <c:v>BBB</c:v>
                  </c:pt>
                </c:lvl>
                <c:lvl>
                  <c:pt idx="0">
                    <c:v>BBB+</c:v>
                  </c:pt>
                </c:lvl>
                <c:lvl>
                  <c:pt idx="0">
                    <c:v>A-</c:v>
                  </c:pt>
                </c:lvl>
                <c:lvl>
                  <c:pt idx="0">
                    <c:v>A</c:v>
                  </c:pt>
                </c:lvl>
                <c:lvl>
                  <c:pt idx="0">
                    <c:v>A+</c:v>
                  </c:pt>
                </c:lvl>
                <c:lvl>
                  <c:pt idx="0">
                    <c:v>AA-</c:v>
                  </c:pt>
                </c:lvl>
                <c:lvl>
                  <c:pt idx="0">
                    <c:v>AA</c:v>
                  </c:pt>
                </c:lvl>
                <c:lvl>
                  <c:pt idx="0">
                    <c:v>AA+</c:v>
                  </c:pt>
                </c:lvl>
                <c:lvl>
                  <c:pt idx="0">
                    <c:v>AAA</c:v>
                  </c:pt>
                </c:lvl>
              </c:multiLvlStrCache>
            </c:multiLvlStrRef>
          </c:cat>
          <c:val>
            <c:numRef>
              <c:f>'7. Credit Curve Data'!$B$15:$P$15</c:f>
              <c:numCache>
                <c:formatCode>#,##0_ ;[RED]\-#,##0\ </c:formatCode>
                <c:ptCount val="15"/>
                <c:pt idx="4">
                  <c:v>50.8949796666667</c:v>
                </c:pt>
                <c:pt idx="8">
                  <c:v>145.759014</c:v>
                </c:pt>
                <c:pt idx="9">
                  <c:v>269.535661</c:v>
                </c:pt>
              </c:numCache>
            </c:numRef>
          </c:val>
        </c:ser>
        <c:gapWidth val="150"/>
        <c:overlap val="0"/>
        <c:axId val="79163645"/>
        <c:axId val="68392716"/>
      </c:barChart>
      <c:lineChart>
        <c:grouping val="standard"/>
        <c:varyColors val="0"/>
        <c:ser>
          <c:idx val="1"/>
          <c:order val="1"/>
          <c:tx>
            <c:strRef>
              <c:f>"Change in CDS Premium"</c:f>
              <c:strCache>
                <c:ptCount val="1"/>
                <c:pt idx="0">
                  <c:v>Change in CDS Premium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'7. Credit Curve Data'!$B$5:$P$5</c:f>
              <c:multiLvlStrCache>
                <c:ptCount val="1"/>
                <c:lvl/>
                <c:lvl/>
                <c:lvl/>
                <c:lvl/>
                <c:lvl>
                  <c:pt idx="0">
                    <c:v>BB</c:v>
                  </c:pt>
                </c:lvl>
                <c:lvl>
                  <c:pt idx="0">
                    <c:v>BBB-</c:v>
                  </c:pt>
                </c:lvl>
                <c:lvl>
                  <c:pt idx="0">
                    <c:v>BBB</c:v>
                  </c:pt>
                </c:lvl>
                <c:lvl>
                  <c:pt idx="0">
                    <c:v>BBB+</c:v>
                  </c:pt>
                </c:lvl>
                <c:lvl>
                  <c:pt idx="0">
                    <c:v>A-</c:v>
                  </c:pt>
                </c:lvl>
                <c:lvl>
                  <c:pt idx="0">
                    <c:v>A</c:v>
                  </c:pt>
                </c:lvl>
                <c:lvl>
                  <c:pt idx="0">
                    <c:v>A+</c:v>
                  </c:pt>
                </c:lvl>
                <c:lvl>
                  <c:pt idx="0">
                    <c:v>AA-</c:v>
                  </c:pt>
                </c:lvl>
                <c:lvl>
                  <c:pt idx="0">
                    <c:v>AA</c:v>
                  </c:pt>
                </c:lvl>
                <c:lvl>
                  <c:pt idx="0">
                    <c:v>AA+</c:v>
                  </c:pt>
                </c:lvl>
                <c:lvl>
                  <c:pt idx="0">
                    <c:v>AAA</c:v>
                  </c:pt>
                </c:lvl>
              </c:multiLvlStrCache>
            </c:multiLvlStrRef>
          </c:cat>
          <c:val>
            <c:numRef>
              <c:f>'7. Credit Curve Data'!$B$33:$O$33</c:f>
              <c:numCache>
                <c:formatCode>#,##0</c:formatCode>
                <c:ptCount val="14"/>
                <c:pt idx="4">
                  <c:v>-0.259076294337785</c:v>
                </c:pt>
                <c:pt idx="8">
                  <c:v>-0.570664242459133</c:v>
                </c:pt>
                <c:pt idx="9">
                  <c:v>-0.794399540970461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36322667"/>
        <c:axId val="69874110"/>
      </c:lineChart>
      <c:catAx>
        <c:axId val="79163645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Ratings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8392716"/>
        <c:crossesAt val="0"/>
        <c:auto val="1"/>
        <c:lblAlgn val="ctr"/>
        <c:lblOffset val="100"/>
        <c:noMultiLvlLbl val="0"/>
      </c:catAx>
      <c:valAx>
        <c:axId val="68392716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CDS Premiums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#,##0_ ;[RED]\-#,##0\ 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9163645"/>
        <c:crossesAt val="1"/>
        <c:crossBetween val="midCat"/>
      </c:valAx>
      <c:catAx>
        <c:axId val="36322667"/>
        <c:scaling>
          <c:orientation val="minMax"/>
        </c:scaling>
        <c:delete val="1"/>
        <c:axPos val="t"/>
        <c:numFmt formatCode="General" sourceLinked="1"/>
        <c:majorTickMark val="cross"/>
        <c:minorTickMark val="none"/>
        <c:tickLblPos val="nextTo"/>
        <c:spPr>
          <a:ln w="0">
            <a:noFill/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9874110"/>
        <c:auto val="1"/>
        <c:lblAlgn val="ctr"/>
        <c:lblOffset val="100"/>
        <c:noMultiLvlLbl val="0"/>
      </c:catAx>
      <c:valAx>
        <c:axId val="69874110"/>
        <c:scaling>
          <c:orientation val="minMax"/>
        </c:scaling>
        <c:delete val="0"/>
        <c:axPos val="r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Change in CDS Premiums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#,##0.0" sourceLinked="0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6322667"/>
        <c:crosses val="max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barChart>
        <c:barDir val="col"/>
        <c:grouping val="clustered"/>
        <c:varyColors val="0"/>
        <c:ser>
          <c:idx val="0"/>
          <c:order val="0"/>
          <c:tx>
            <c:strRef>
              <c:f>"CDS Premium"</c:f>
              <c:strCache>
                <c:ptCount val="1"/>
                <c:pt idx="0">
                  <c:v>CDS Premium</c:v>
                </c:pt>
              </c:strCache>
            </c:strRef>
          </c:tx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'7. Credit Curve Data'!$B$5:$P$5</c:f>
              <c:strCache>
                <c:ptCount val="15"/>
                <c:pt idx="0">
                  <c:v>AAA</c:v>
                </c:pt>
                <c:pt idx="1">
                  <c:v>AA+</c:v>
                </c:pt>
                <c:pt idx="2">
                  <c:v>AA</c:v>
                </c:pt>
                <c:pt idx="3">
                  <c:v>AA-</c:v>
                </c:pt>
                <c:pt idx="4">
                  <c:v>A+</c:v>
                </c:pt>
                <c:pt idx="5">
                  <c:v>A</c:v>
                </c:pt>
                <c:pt idx="6">
                  <c:v>A-</c:v>
                </c:pt>
                <c:pt idx="7">
                  <c:v>BBB+</c:v>
                </c:pt>
                <c:pt idx="8">
                  <c:v>BBB</c:v>
                </c:pt>
                <c:pt idx="9">
                  <c:v>BBB-</c:v>
                </c:pt>
                <c:pt idx="10">
                  <c:v>BB</c:v>
                </c:pt>
                <c:pt idx="11">
                  <c:v/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</c:strCache>
            </c:strRef>
          </c:cat>
          <c:val>
            <c:numRef>
              <c:f>'7. Credit Curve Data'!$B$12:$P$12</c:f>
              <c:numCache>
                <c:formatCode>#,##0_ ;[RED]\-#,##0\ </c:formatCode>
                <c:ptCount val="15"/>
                <c:pt idx="2">
                  <c:v>37.993336</c:v>
                </c:pt>
                <c:pt idx="3">
                  <c:v>20.0610683333333</c:v>
                </c:pt>
                <c:pt idx="4">
                  <c:v>38.72718975</c:v>
                </c:pt>
                <c:pt idx="5">
                  <c:v>77.5733570952381</c:v>
                </c:pt>
                <c:pt idx="7">
                  <c:v>70.159315</c:v>
                </c:pt>
                <c:pt idx="8">
                  <c:v>148.205667</c:v>
                </c:pt>
                <c:pt idx="10">
                  <c:v>279.511081</c:v>
                </c:pt>
              </c:numCache>
            </c:numRef>
          </c:val>
        </c:ser>
        <c:gapWidth val="150"/>
        <c:overlap val="0"/>
        <c:axId val="73501195"/>
        <c:axId val="71809190"/>
      </c:barChart>
      <c:lineChart>
        <c:grouping val="standard"/>
        <c:varyColors val="0"/>
        <c:ser>
          <c:idx val="1"/>
          <c:order val="1"/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'7. Credit Curve Data'!$B$5:$P$5</c:f>
              <c:strCache>
                <c:ptCount val="15"/>
                <c:pt idx="0">
                  <c:v>AAA</c:v>
                </c:pt>
                <c:pt idx="1">
                  <c:v>AA+</c:v>
                </c:pt>
                <c:pt idx="2">
                  <c:v>AA</c:v>
                </c:pt>
                <c:pt idx="3">
                  <c:v>AA-</c:v>
                </c:pt>
                <c:pt idx="4">
                  <c:v>A+</c:v>
                </c:pt>
                <c:pt idx="5">
                  <c:v>A</c:v>
                </c:pt>
                <c:pt idx="6">
                  <c:v>A-</c:v>
                </c:pt>
                <c:pt idx="7">
                  <c:v>BBB+</c:v>
                </c:pt>
                <c:pt idx="8">
                  <c:v>BBB</c:v>
                </c:pt>
                <c:pt idx="9">
                  <c:v>BBB-</c:v>
                </c:pt>
                <c:pt idx="10">
                  <c:v>BB</c:v>
                </c:pt>
                <c:pt idx="11">
                  <c:v/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</c:strCache>
            </c:strRef>
          </c:cat>
          <c:val>
            <c:numRef>
              <c:f>'7. Credit Curve Data'!$B$30:$J$30</c:f>
              <c:numCache>
                <c:formatCode>#,##0</c:formatCode>
                <c:ptCount val="9"/>
                <c:pt idx="2">
                  <c:v>-0.0231898388374156</c:v>
                </c:pt>
                <c:pt idx="3">
                  <c:v>-0.0442043225437621</c:v>
                </c:pt>
                <c:pt idx="4">
                  <c:v>-0.0688294329688166</c:v>
                </c:pt>
                <c:pt idx="5">
                  <c:v>-3.80493467041134</c:v>
                </c:pt>
                <c:pt idx="8">
                  <c:v>-0.336429970304254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25225038"/>
        <c:axId val="60750122"/>
      </c:lineChart>
      <c:catAx>
        <c:axId val="73501195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Ratings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1809190"/>
        <c:crossesAt val="0"/>
        <c:auto val="1"/>
        <c:lblAlgn val="ctr"/>
        <c:lblOffset val="100"/>
        <c:noMultiLvlLbl val="0"/>
      </c:catAx>
      <c:valAx>
        <c:axId val="71809190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CDS Premiums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#,##0_ ;[RED]\-#,##0\ 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3501195"/>
        <c:crossesAt val="1"/>
        <c:crossBetween val="midCat"/>
      </c:valAx>
      <c:catAx>
        <c:axId val="25225038"/>
        <c:scaling>
          <c:orientation val="minMax"/>
        </c:scaling>
        <c:delete val="1"/>
        <c:axPos val="t"/>
        <c:numFmt formatCode="General" sourceLinked="1"/>
        <c:majorTickMark val="cross"/>
        <c:minorTickMark val="none"/>
        <c:tickLblPos val="nextTo"/>
        <c:spPr>
          <a:ln w="0">
            <a:noFill/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0750122"/>
        <c:auto val="1"/>
        <c:lblAlgn val="ctr"/>
        <c:lblOffset val="100"/>
        <c:noMultiLvlLbl val="0"/>
      </c:catAx>
      <c:valAx>
        <c:axId val="60750122"/>
        <c:scaling>
          <c:orientation val="minMax"/>
        </c:scaling>
        <c:delete val="0"/>
        <c:axPos val="r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Change in CDS Premiums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#,##0.0" sourceLinked="0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5225038"/>
        <c:crosses val="max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trlProps/ctrlProps2.xml><?xml version="1.0" encoding="utf-8"?>
<formControlPr xmlns="http://schemas.microsoft.com/office/spreadsheetml/2009/9/main" objectType="Button" lockText="1"/>
</file>

<file path=xl/ctrlProps/ctrlProps3.xml><?xml version="1.0" encoding="utf-8"?>
<formControlPr xmlns="http://schemas.microsoft.com/office/spreadsheetml/2009/9/main" objectType="Button" lockText="1"/>
</file>

<file path=xl/drawings/_rels/drawing10.xml.rels><?xml version="1.0" encoding="UTF-8"?>
<Relationships xmlns="http://schemas.openxmlformats.org/package/2006/relationships"><Relationship Id="rId1" Type="http://schemas.openxmlformats.org/officeDocument/2006/relationships/chart" Target="../charts/chart25.xml"/><Relationship Id="rId2" Type="http://schemas.openxmlformats.org/officeDocument/2006/relationships/chart" Target="../charts/chart26.xml"/><Relationship Id="rId3" Type="http://schemas.openxmlformats.org/officeDocument/2006/relationships/chart" Target="../charts/chart27.xml"/><Relationship Id="rId4" Type="http://schemas.openxmlformats.org/officeDocument/2006/relationships/chart" Target="../charts/chart28.xml"/><Relationship Id="rId5" Type="http://schemas.openxmlformats.org/officeDocument/2006/relationships/chart" Target="../charts/chart29.xml"/><Relationship Id="rId6" Type="http://schemas.openxmlformats.org/officeDocument/2006/relationships/chart" Target="../charts/chart30.xml"/><Relationship Id="rId7" Type="http://schemas.openxmlformats.org/officeDocument/2006/relationships/chart" Target="../charts/chart31.xml"/><Relationship Id="rId8" Type="http://schemas.openxmlformats.org/officeDocument/2006/relationships/chart" Target="../charts/chart32.xml"/><Relationship Id="rId9" Type="http://schemas.openxmlformats.org/officeDocument/2006/relationships/chart" Target="../charts/chart33.xml"/><Relationship Id="rId10" Type="http://schemas.openxmlformats.org/officeDocument/2006/relationships/chart" Target="../charts/chart34.xml"/><Relationship Id="rId11" Type="http://schemas.openxmlformats.org/officeDocument/2006/relationships/chart" Target="../charts/chart35.xml"/><Relationship Id="rId12" Type="http://schemas.openxmlformats.org/officeDocument/2006/relationships/chart" Target="../charts/chart36.xml"/>
</Relationships>
</file>

<file path=xl/drawings/_rels/drawing11.xml.rels><?xml version="1.0" encoding="UTF-8"?>
<Relationships xmlns="http://schemas.openxmlformats.org/package/2006/relationships"><Relationship Id="rId1" Type="http://schemas.openxmlformats.org/officeDocument/2006/relationships/chart" Target="../charts/chart37.xml"/><Relationship Id="rId2" Type="http://schemas.openxmlformats.org/officeDocument/2006/relationships/chart" Target="../charts/chart38.xml"/><Relationship Id="rId3" Type="http://schemas.openxmlformats.org/officeDocument/2006/relationships/chart" Target="../charts/chart39.xml"/><Relationship Id="rId4" Type="http://schemas.openxmlformats.org/officeDocument/2006/relationships/chart" Target="../charts/chart40.xml"/><Relationship Id="rId5" Type="http://schemas.openxmlformats.org/officeDocument/2006/relationships/chart" Target="../charts/chart41.xml"/><Relationship Id="rId6" Type="http://schemas.openxmlformats.org/officeDocument/2006/relationships/chart" Target="../charts/chart42.xml"/><Relationship Id="rId7" Type="http://schemas.openxmlformats.org/officeDocument/2006/relationships/chart" Target="../charts/chart43.xml"/><Relationship Id="rId8" Type="http://schemas.openxmlformats.org/officeDocument/2006/relationships/chart" Target="../charts/chart44.xml"/><Relationship Id="rId9" Type="http://schemas.openxmlformats.org/officeDocument/2006/relationships/chart" Target="../charts/chart45.xml"/><Relationship Id="rId10" Type="http://schemas.openxmlformats.org/officeDocument/2006/relationships/chart" Target="../charts/chart46.xml"/><Relationship Id="rId11" Type="http://schemas.openxmlformats.org/officeDocument/2006/relationships/chart" Target="../charts/chart47.xml"/><Relationship Id="rId12" Type="http://schemas.openxmlformats.org/officeDocument/2006/relationships/chart" Target="../charts/chart48.xml"/>
</Relationships>
</file>

<file path=xl/drawings/_rels/drawing8.xml.rels><?xml version="1.0" encoding="UTF-8"?>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Relationship Id="rId7" Type="http://schemas.openxmlformats.org/officeDocument/2006/relationships/chart" Target="../charts/chart7.xml"/><Relationship Id="rId8" Type="http://schemas.openxmlformats.org/officeDocument/2006/relationships/chart" Target="../charts/chart8.xml"/><Relationship Id="rId9" Type="http://schemas.openxmlformats.org/officeDocument/2006/relationships/chart" Target="../charts/chart9.xml"/><Relationship Id="rId10" Type="http://schemas.openxmlformats.org/officeDocument/2006/relationships/chart" Target="../charts/chart10.xml"/><Relationship Id="rId11" Type="http://schemas.openxmlformats.org/officeDocument/2006/relationships/chart" Target="../charts/chart11.xml"/><Relationship Id="rId12" Type="http://schemas.openxmlformats.org/officeDocument/2006/relationships/chart" Target="../charts/chart12.xml"/>
</Relationships>
</file>

<file path=xl/drawings/_rels/drawing9.xml.rels><?xml version="1.0" encoding="UTF-8"?>
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chart" Target="../charts/chart14.xml"/><Relationship Id="rId3" Type="http://schemas.openxmlformats.org/officeDocument/2006/relationships/chart" Target="../charts/chart15.xml"/><Relationship Id="rId4" Type="http://schemas.openxmlformats.org/officeDocument/2006/relationships/chart" Target="../charts/chart16.xml"/><Relationship Id="rId5" Type="http://schemas.openxmlformats.org/officeDocument/2006/relationships/chart" Target="../charts/chart17.xml"/><Relationship Id="rId6" Type="http://schemas.openxmlformats.org/officeDocument/2006/relationships/chart" Target="../charts/chart18.xml"/><Relationship Id="rId7" Type="http://schemas.openxmlformats.org/officeDocument/2006/relationships/chart" Target="../charts/chart19.xml"/><Relationship Id="rId8" Type="http://schemas.openxmlformats.org/officeDocument/2006/relationships/chart" Target="../charts/chart20.xml"/><Relationship Id="rId9" Type="http://schemas.openxmlformats.org/officeDocument/2006/relationships/chart" Target="../charts/chart21.xml"/><Relationship Id="rId10" Type="http://schemas.openxmlformats.org/officeDocument/2006/relationships/chart" Target="../charts/chart22.xml"/><Relationship Id="rId11" Type="http://schemas.openxmlformats.org/officeDocument/2006/relationships/chart" Target="../charts/chart23.xml"/><Relationship Id="rId12" Type="http://schemas.openxmlformats.org/officeDocument/2006/relationships/chart" Target="../charts/chart24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29880</xdr:colOff>
          <xdr:row>5</xdr:row>
          <xdr:rowOff>75960</xdr:rowOff>
        </xdr:from>
        <xdr:to>
          <xdr:col>2</xdr:col>
          <xdr:colOff>61560</xdr:colOff>
          <xdr:row>7</xdr:row>
          <xdr:rowOff>66240</xdr:rowOff>
        </xdr:to>
        <xdr:sp>
          <xdr:nvSpPr>
            <xdr:cNvPr id="1001" name="Button 1" descr="Daily Roll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Daily Roll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422280</xdr:colOff>
          <xdr:row>5</xdr:row>
          <xdr:rowOff>75960</xdr:rowOff>
        </xdr:from>
        <xdr:to>
          <xdr:col>4</xdr:col>
          <xdr:colOff>61200</xdr:colOff>
          <xdr:row>7</xdr:row>
          <xdr:rowOff>66240</xdr:rowOff>
        </xdr:to>
        <xdr:sp>
          <xdr:nvSpPr>
            <xdr:cNvPr id="1002" name="Button 2" descr="Create holding DPR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Create holding DPR</a:t>
              </a:r>
            </a:p>
          </xdr:txBody>
        </xdr:sp>
        <xdr:clientData/>
      </xdr:twoCellAnchor>
    </mc:Choice>
  </mc:AlternateContent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80280</xdr:colOff>
      <xdr:row>6</xdr:row>
      <xdr:rowOff>0</xdr:rowOff>
    </xdr:from>
    <xdr:to>
      <xdr:col>8</xdr:col>
      <xdr:colOff>171720</xdr:colOff>
      <xdr:row>22</xdr:row>
      <xdr:rowOff>47160</xdr:rowOff>
    </xdr:to>
    <xdr:graphicFrame>
      <xdr:nvGraphicFramePr>
        <xdr:cNvPr id="26" name="Chart 13"/>
        <xdr:cNvGraphicFramePr/>
      </xdr:nvGraphicFramePr>
      <xdr:xfrm>
        <a:off x="301320" y="1476360"/>
        <a:ext cx="5424120" cy="2638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80280</xdr:colOff>
      <xdr:row>26</xdr:row>
      <xdr:rowOff>19080</xdr:rowOff>
    </xdr:from>
    <xdr:to>
      <xdr:col>8</xdr:col>
      <xdr:colOff>111240</xdr:colOff>
      <xdr:row>41</xdr:row>
      <xdr:rowOff>114480</xdr:rowOff>
    </xdr:to>
    <xdr:graphicFrame>
      <xdr:nvGraphicFramePr>
        <xdr:cNvPr id="27" name="Chart 16"/>
        <xdr:cNvGraphicFramePr/>
      </xdr:nvGraphicFramePr>
      <xdr:xfrm>
        <a:off x="301320" y="4734000"/>
        <a:ext cx="5363640" cy="25243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46</xdr:row>
      <xdr:rowOff>0</xdr:rowOff>
    </xdr:from>
    <xdr:to>
      <xdr:col>8</xdr:col>
      <xdr:colOff>70920</xdr:colOff>
      <xdr:row>61</xdr:row>
      <xdr:rowOff>28440</xdr:rowOff>
    </xdr:to>
    <xdr:graphicFrame>
      <xdr:nvGraphicFramePr>
        <xdr:cNvPr id="28" name="Chart 17"/>
        <xdr:cNvGraphicFramePr/>
      </xdr:nvGraphicFramePr>
      <xdr:xfrm>
        <a:off x="221040" y="7953480"/>
        <a:ext cx="5403600" cy="245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67</xdr:row>
      <xdr:rowOff>0</xdr:rowOff>
    </xdr:from>
    <xdr:to>
      <xdr:col>8</xdr:col>
      <xdr:colOff>50760</xdr:colOff>
      <xdr:row>82</xdr:row>
      <xdr:rowOff>28440</xdr:rowOff>
    </xdr:to>
    <xdr:graphicFrame>
      <xdr:nvGraphicFramePr>
        <xdr:cNvPr id="29" name="Chart 19"/>
        <xdr:cNvGraphicFramePr/>
      </xdr:nvGraphicFramePr>
      <xdr:xfrm>
        <a:off x="221040" y="11353680"/>
        <a:ext cx="5383440" cy="245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6</xdr:row>
      <xdr:rowOff>0</xdr:rowOff>
    </xdr:from>
    <xdr:to>
      <xdr:col>16</xdr:col>
      <xdr:colOff>71280</xdr:colOff>
      <xdr:row>22</xdr:row>
      <xdr:rowOff>66240</xdr:rowOff>
    </xdr:to>
    <xdr:graphicFrame>
      <xdr:nvGraphicFramePr>
        <xdr:cNvPr id="30" name="Chart 20"/>
        <xdr:cNvGraphicFramePr/>
      </xdr:nvGraphicFramePr>
      <xdr:xfrm>
        <a:off x="6378480" y="1476360"/>
        <a:ext cx="5403960" cy="26571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26</xdr:row>
      <xdr:rowOff>0</xdr:rowOff>
    </xdr:from>
    <xdr:to>
      <xdr:col>16</xdr:col>
      <xdr:colOff>20880</xdr:colOff>
      <xdr:row>41</xdr:row>
      <xdr:rowOff>75960</xdr:rowOff>
    </xdr:to>
    <xdr:graphicFrame>
      <xdr:nvGraphicFramePr>
        <xdr:cNvPr id="31" name="Chart 21"/>
        <xdr:cNvGraphicFramePr/>
      </xdr:nvGraphicFramePr>
      <xdr:xfrm>
        <a:off x="6378480" y="4714920"/>
        <a:ext cx="5353560" cy="25048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46</xdr:row>
      <xdr:rowOff>0</xdr:rowOff>
    </xdr:from>
    <xdr:to>
      <xdr:col>16</xdr:col>
      <xdr:colOff>720</xdr:colOff>
      <xdr:row>61</xdr:row>
      <xdr:rowOff>18720</xdr:rowOff>
    </xdr:to>
    <xdr:graphicFrame>
      <xdr:nvGraphicFramePr>
        <xdr:cNvPr id="32" name="Chart 22"/>
        <xdr:cNvGraphicFramePr/>
      </xdr:nvGraphicFramePr>
      <xdr:xfrm>
        <a:off x="6378480" y="7953480"/>
        <a:ext cx="5333400" cy="2447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0</xdr:colOff>
      <xdr:row>67</xdr:row>
      <xdr:rowOff>0</xdr:rowOff>
    </xdr:from>
    <xdr:to>
      <xdr:col>15</xdr:col>
      <xdr:colOff>624240</xdr:colOff>
      <xdr:row>82</xdr:row>
      <xdr:rowOff>28440</xdr:rowOff>
    </xdr:to>
    <xdr:graphicFrame>
      <xdr:nvGraphicFramePr>
        <xdr:cNvPr id="33" name="Chart 23"/>
        <xdr:cNvGraphicFramePr/>
      </xdr:nvGraphicFramePr>
      <xdr:xfrm>
        <a:off x="6378480" y="11353680"/>
        <a:ext cx="5313240" cy="245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0</xdr:colOff>
      <xdr:row>6</xdr:row>
      <xdr:rowOff>0</xdr:rowOff>
    </xdr:from>
    <xdr:to>
      <xdr:col>23</xdr:col>
      <xdr:colOff>533880</xdr:colOff>
      <xdr:row>22</xdr:row>
      <xdr:rowOff>66240</xdr:rowOff>
    </xdr:to>
    <xdr:graphicFrame>
      <xdr:nvGraphicFramePr>
        <xdr:cNvPr id="34" name="Chart 24"/>
        <xdr:cNvGraphicFramePr/>
      </xdr:nvGraphicFramePr>
      <xdr:xfrm>
        <a:off x="12355200" y="1476360"/>
        <a:ext cx="5514840" cy="26571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17</xdr:col>
      <xdr:colOff>0</xdr:colOff>
      <xdr:row>26</xdr:row>
      <xdr:rowOff>0</xdr:rowOff>
    </xdr:from>
    <xdr:to>
      <xdr:col>23</xdr:col>
      <xdr:colOff>503640</xdr:colOff>
      <xdr:row>41</xdr:row>
      <xdr:rowOff>66240</xdr:rowOff>
    </xdr:to>
    <xdr:graphicFrame>
      <xdr:nvGraphicFramePr>
        <xdr:cNvPr id="35" name="Chart 25"/>
        <xdr:cNvGraphicFramePr/>
      </xdr:nvGraphicFramePr>
      <xdr:xfrm>
        <a:off x="12355200" y="4714920"/>
        <a:ext cx="5484600" cy="24951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17</xdr:col>
      <xdr:colOff>0</xdr:colOff>
      <xdr:row>46</xdr:row>
      <xdr:rowOff>0</xdr:rowOff>
    </xdr:from>
    <xdr:to>
      <xdr:col>23</xdr:col>
      <xdr:colOff>473400</xdr:colOff>
      <xdr:row>61</xdr:row>
      <xdr:rowOff>18720</xdr:rowOff>
    </xdr:to>
    <xdr:graphicFrame>
      <xdr:nvGraphicFramePr>
        <xdr:cNvPr id="36" name="Chart 26"/>
        <xdr:cNvGraphicFramePr/>
      </xdr:nvGraphicFramePr>
      <xdr:xfrm>
        <a:off x="12355200" y="7953480"/>
        <a:ext cx="5454360" cy="2447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17</xdr:col>
      <xdr:colOff>0</xdr:colOff>
      <xdr:row>67</xdr:row>
      <xdr:rowOff>0</xdr:rowOff>
    </xdr:from>
    <xdr:to>
      <xdr:col>23</xdr:col>
      <xdr:colOff>423000</xdr:colOff>
      <xdr:row>82</xdr:row>
      <xdr:rowOff>28440</xdr:rowOff>
    </xdr:to>
    <xdr:graphicFrame>
      <xdr:nvGraphicFramePr>
        <xdr:cNvPr id="37" name="Chart 27"/>
        <xdr:cNvGraphicFramePr/>
      </xdr:nvGraphicFramePr>
      <xdr:xfrm>
        <a:off x="12355200" y="11353680"/>
        <a:ext cx="5403960" cy="245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80280</xdr:colOff>
      <xdr:row>6</xdr:row>
      <xdr:rowOff>0</xdr:rowOff>
    </xdr:from>
    <xdr:to>
      <xdr:col>8</xdr:col>
      <xdr:colOff>171720</xdr:colOff>
      <xdr:row>22</xdr:row>
      <xdr:rowOff>47160</xdr:rowOff>
    </xdr:to>
    <xdr:graphicFrame>
      <xdr:nvGraphicFramePr>
        <xdr:cNvPr id="38" name="Chart 1"/>
        <xdr:cNvGraphicFramePr/>
      </xdr:nvGraphicFramePr>
      <xdr:xfrm>
        <a:off x="301320" y="1476360"/>
        <a:ext cx="5424120" cy="2638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80280</xdr:colOff>
      <xdr:row>26</xdr:row>
      <xdr:rowOff>19080</xdr:rowOff>
    </xdr:from>
    <xdr:to>
      <xdr:col>8</xdr:col>
      <xdr:colOff>111240</xdr:colOff>
      <xdr:row>41</xdr:row>
      <xdr:rowOff>114480</xdr:rowOff>
    </xdr:to>
    <xdr:graphicFrame>
      <xdr:nvGraphicFramePr>
        <xdr:cNvPr id="39" name="Chart 2"/>
        <xdr:cNvGraphicFramePr/>
      </xdr:nvGraphicFramePr>
      <xdr:xfrm>
        <a:off x="301320" y="4734000"/>
        <a:ext cx="5363640" cy="25243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46</xdr:row>
      <xdr:rowOff>0</xdr:rowOff>
    </xdr:from>
    <xdr:to>
      <xdr:col>8</xdr:col>
      <xdr:colOff>70920</xdr:colOff>
      <xdr:row>61</xdr:row>
      <xdr:rowOff>28440</xdr:rowOff>
    </xdr:to>
    <xdr:graphicFrame>
      <xdr:nvGraphicFramePr>
        <xdr:cNvPr id="40" name="Chart 3"/>
        <xdr:cNvGraphicFramePr/>
      </xdr:nvGraphicFramePr>
      <xdr:xfrm>
        <a:off x="221040" y="7953480"/>
        <a:ext cx="5403600" cy="245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67</xdr:row>
      <xdr:rowOff>0</xdr:rowOff>
    </xdr:from>
    <xdr:to>
      <xdr:col>8</xdr:col>
      <xdr:colOff>50760</xdr:colOff>
      <xdr:row>82</xdr:row>
      <xdr:rowOff>28440</xdr:rowOff>
    </xdr:to>
    <xdr:graphicFrame>
      <xdr:nvGraphicFramePr>
        <xdr:cNvPr id="41" name="Chart 4"/>
        <xdr:cNvGraphicFramePr/>
      </xdr:nvGraphicFramePr>
      <xdr:xfrm>
        <a:off x="221040" y="11353680"/>
        <a:ext cx="5383440" cy="245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6</xdr:row>
      <xdr:rowOff>0</xdr:rowOff>
    </xdr:from>
    <xdr:to>
      <xdr:col>16</xdr:col>
      <xdr:colOff>71280</xdr:colOff>
      <xdr:row>22</xdr:row>
      <xdr:rowOff>66240</xdr:rowOff>
    </xdr:to>
    <xdr:graphicFrame>
      <xdr:nvGraphicFramePr>
        <xdr:cNvPr id="42" name="Chart 5"/>
        <xdr:cNvGraphicFramePr/>
      </xdr:nvGraphicFramePr>
      <xdr:xfrm>
        <a:off x="6378480" y="1476360"/>
        <a:ext cx="5403960" cy="26571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26</xdr:row>
      <xdr:rowOff>0</xdr:rowOff>
    </xdr:from>
    <xdr:to>
      <xdr:col>16</xdr:col>
      <xdr:colOff>20880</xdr:colOff>
      <xdr:row>41</xdr:row>
      <xdr:rowOff>75960</xdr:rowOff>
    </xdr:to>
    <xdr:graphicFrame>
      <xdr:nvGraphicFramePr>
        <xdr:cNvPr id="43" name="Chart 6"/>
        <xdr:cNvGraphicFramePr/>
      </xdr:nvGraphicFramePr>
      <xdr:xfrm>
        <a:off x="6378480" y="4714920"/>
        <a:ext cx="5353560" cy="25048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46</xdr:row>
      <xdr:rowOff>0</xdr:rowOff>
    </xdr:from>
    <xdr:to>
      <xdr:col>16</xdr:col>
      <xdr:colOff>720</xdr:colOff>
      <xdr:row>61</xdr:row>
      <xdr:rowOff>18720</xdr:rowOff>
    </xdr:to>
    <xdr:graphicFrame>
      <xdr:nvGraphicFramePr>
        <xdr:cNvPr id="44" name="Chart 7"/>
        <xdr:cNvGraphicFramePr/>
      </xdr:nvGraphicFramePr>
      <xdr:xfrm>
        <a:off x="6378480" y="7953480"/>
        <a:ext cx="5333400" cy="2447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0</xdr:colOff>
      <xdr:row>67</xdr:row>
      <xdr:rowOff>0</xdr:rowOff>
    </xdr:from>
    <xdr:to>
      <xdr:col>15</xdr:col>
      <xdr:colOff>624240</xdr:colOff>
      <xdr:row>82</xdr:row>
      <xdr:rowOff>28440</xdr:rowOff>
    </xdr:to>
    <xdr:graphicFrame>
      <xdr:nvGraphicFramePr>
        <xdr:cNvPr id="45" name="Chart 8"/>
        <xdr:cNvGraphicFramePr/>
      </xdr:nvGraphicFramePr>
      <xdr:xfrm>
        <a:off x="6378480" y="11353680"/>
        <a:ext cx="5313240" cy="245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0</xdr:colOff>
      <xdr:row>6</xdr:row>
      <xdr:rowOff>0</xdr:rowOff>
    </xdr:from>
    <xdr:to>
      <xdr:col>23</xdr:col>
      <xdr:colOff>533880</xdr:colOff>
      <xdr:row>22</xdr:row>
      <xdr:rowOff>66240</xdr:rowOff>
    </xdr:to>
    <xdr:graphicFrame>
      <xdr:nvGraphicFramePr>
        <xdr:cNvPr id="46" name="Chart 9"/>
        <xdr:cNvGraphicFramePr/>
      </xdr:nvGraphicFramePr>
      <xdr:xfrm>
        <a:off x="12355200" y="1476360"/>
        <a:ext cx="5514840" cy="26571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17</xdr:col>
      <xdr:colOff>0</xdr:colOff>
      <xdr:row>26</xdr:row>
      <xdr:rowOff>0</xdr:rowOff>
    </xdr:from>
    <xdr:to>
      <xdr:col>23</xdr:col>
      <xdr:colOff>503640</xdr:colOff>
      <xdr:row>41</xdr:row>
      <xdr:rowOff>66240</xdr:rowOff>
    </xdr:to>
    <xdr:graphicFrame>
      <xdr:nvGraphicFramePr>
        <xdr:cNvPr id="47" name="Chart 10"/>
        <xdr:cNvGraphicFramePr/>
      </xdr:nvGraphicFramePr>
      <xdr:xfrm>
        <a:off x="12355200" y="4714920"/>
        <a:ext cx="5484600" cy="24951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17</xdr:col>
      <xdr:colOff>0</xdr:colOff>
      <xdr:row>46</xdr:row>
      <xdr:rowOff>0</xdr:rowOff>
    </xdr:from>
    <xdr:to>
      <xdr:col>23</xdr:col>
      <xdr:colOff>473400</xdr:colOff>
      <xdr:row>61</xdr:row>
      <xdr:rowOff>18720</xdr:rowOff>
    </xdr:to>
    <xdr:graphicFrame>
      <xdr:nvGraphicFramePr>
        <xdr:cNvPr id="48" name="Chart 11"/>
        <xdr:cNvGraphicFramePr/>
      </xdr:nvGraphicFramePr>
      <xdr:xfrm>
        <a:off x="12355200" y="7953480"/>
        <a:ext cx="5454360" cy="2447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17</xdr:col>
      <xdr:colOff>0</xdr:colOff>
      <xdr:row>67</xdr:row>
      <xdr:rowOff>0</xdr:rowOff>
    </xdr:from>
    <xdr:to>
      <xdr:col>23</xdr:col>
      <xdr:colOff>423000</xdr:colOff>
      <xdr:row>82</xdr:row>
      <xdr:rowOff>28440</xdr:rowOff>
    </xdr:to>
    <xdr:graphicFrame>
      <xdr:nvGraphicFramePr>
        <xdr:cNvPr id="49" name="Chart 12"/>
        <xdr:cNvGraphicFramePr/>
      </xdr:nvGraphicFramePr>
      <xdr:xfrm>
        <a:off x="12355200" y="11353680"/>
        <a:ext cx="5403960" cy="245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19800</xdr:colOff>
      <xdr:row>43</xdr:row>
      <xdr:rowOff>209880</xdr:rowOff>
    </xdr:from>
    <xdr:to>
      <xdr:col>9</xdr:col>
      <xdr:colOff>976680</xdr:colOff>
      <xdr:row>50</xdr:row>
      <xdr:rowOff>142560</xdr:rowOff>
    </xdr:to>
    <xdr:sp>
      <xdr:nvSpPr>
        <xdr:cNvPr id="0" name="Text 1"/>
        <xdr:cNvSpPr/>
      </xdr:nvSpPr>
      <xdr:spPr>
        <a:xfrm>
          <a:off x="658080" y="7315560"/>
          <a:ext cx="11805840" cy="13233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  <xdr:txBody>
        <a:bodyPr lIns="20160" rIns="20160" tIns="20160" bIns="20160" anchor="t">
          <a:noAutofit/>
        </a:bodyPr>
        <a:p>
          <a:r>
            <a:rPr b="0" lang="en-US" sz="1000" strike="noStrike" u="none">
              <a:effectLst/>
              <a:uFillTx/>
              <a:latin typeface="MS Sans Serif"/>
            </a:rPr>
            <a:t>London P&amp;L of  $34k driven by following:  </a:t>
          </a:r>
          <a:endParaRPr b="0" lang="en-US" sz="1000" strike="noStrike" u="none">
            <a:effectLst/>
            <a:uFillTx/>
            <a:latin typeface="Times New Roman"/>
          </a:endParaRPr>
        </a:p>
        <a:p>
          <a:r>
            <a:rPr b="0" lang="en-US" sz="1000" strike="noStrike" u="none">
              <a:effectLst/>
              <a:uFillTx/>
              <a:latin typeface="MS Sans Serif"/>
            </a:rPr>
            <a:t>Tecnost SPA 2yr widened 28bps to 162bps lost ($121k).</a:t>
          </a:r>
          <a:endParaRPr b="0" lang="en-US" sz="1000" strike="noStrike" u="none">
            <a:effectLst/>
            <a:uFillTx/>
            <a:latin typeface="Times New Roman"/>
          </a:endParaRPr>
        </a:p>
        <a:p>
          <a:r>
            <a:rPr b="0" lang="en-US" sz="1000" strike="noStrike" u="none">
              <a:effectLst/>
              <a:uFillTx/>
              <a:latin typeface="MS Sans Serif"/>
            </a:rPr>
            <a:t>ISIS portfolio tightened 0.7bps lost ($179k).</a:t>
          </a:r>
          <a:endParaRPr b="0" lang="en-US" sz="1000" strike="noStrike" u="none">
            <a:effectLst/>
            <a:uFillTx/>
            <a:latin typeface="Times New Roman"/>
          </a:endParaRPr>
        </a:p>
        <a:p>
          <a:r>
            <a:rPr b="0" lang="en-US" sz="1000" strike="noStrike" u="none">
              <a:effectLst/>
              <a:uFillTx/>
              <a:latin typeface="MS Sans Serif"/>
            </a:rPr>
            <a:t>Equities EIX 12.55 &amp; PCG 11.75 MTM resulting in a profit of $123k.  </a:t>
          </a:r>
          <a:endParaRPr b="0" lang="en-US" sz="1000" strike="noStrike" u="none">
            <a:effectLst/>
            <a:uFillTx/>
            <a:latin typeface="Times New Roman"/>
          </a:endParaRPr>
        </a:p>
        <a:p>
          <a:r>
            <a:rPr b="0" lang="en-US" sz="1000" strike="noStrike" u="none">
              <a:effectLst/>
              <a:uFillTx/>
              <a:latin typeface="MS Sans Serif"/>
            </a:rPr>
            <a:t>Edison Bonds P&amp;L was $190k driven by MTM of SoCal 7.625 10 marked at to 68 from 71.5 and EdInt 6.875 04 marked at 82 from 83.</a:t>
          </a:r>
          <a:endParaRPr b="0" lang="en-US" sz="1000" strike="noStrike" u="none">
            <a:effectLst/>
            <a:uFillTx/>
            <a:latin typeface="Times New Roman"/>
          </a:endParaRPr>
        </a:p>
        <a:p>
          <a:r>
            <a:rPr b="0" lang="en-US" sz="1000" strike="noStrike" u="none">
              <a:effectLst/>
              <a:uFillTx/>
              <a:latin typeface="MS Sans Serif"/>
            </a:rPr>
            <a:t>The remainder of the P&amp;L was spread across the other CDS individual reference entities</a:t>
          </a:r>
          <a:endParaRPr b="0" lang="en-US" sz="1000" strike="noStrike" u="none">
            <a:effectLst/>
            <a:uFillTx/>
            <a:latin typeface="Times New Roman"/>
          </a:endParaRPr>
        </a:p>
        <a:p>
          <a:endParaRPr b="0" lang="en-US" sz="1000" strike="noStrike" u="none">
            <a:effectLst/>
            <a:uFillTx/>
            <a:latin typeface="Times New Roman"/>
          </a:endParaRPr>
        </a:p>
        <a:p>
          <a:r>
            <a:rPr b="0" lang="en-US" sz="1000" strike="noStrike" u="none">
              <a:effectLst/>
              <a:uFillTx/>
              <a:latin typeface="MS Sans Serif"/>
            </a:rPr>
            <a:t> </a:t>
          </a:r>
          <a:endParaRPr b="0" lang="en-US" sz="1000" strike="noStrike" u="none">
            <a:effectLst/>
            <a:uFillTx/>
            <a:latin typeface="Times New Roman"/>
          </a:endParaRPr>
        </a:p>
        <a:p>
          <a:endParaRPr b="0" lang="en-US" sz="1000" strike="noStrike" u="none">
            <a:effectLst/>
            <a:uFillTx/>
            <a:latin typeface="Times New Roman"/>
          </a:endParaRPr>
        </a:p>
        <a:p>
          <a:endParaRPr b="0" lang="en-US" sz="1000" strike="noStrike" u="none">
            <a:effectLst/>
            <a:uFillTx/>
            <a:latin typeface="Times New Roman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0</xdr:colOff>
      <xdr:row>34</xdr:row>
      <xdr:rowOff>237960</xdr:rowOff>
    </xdr:from>
    <xdr:to>
      <xdr:col>9</xdr:col>
      <xdr:colOff>976680</xdr:colOff>
      <xdr:row>40</xdr:row>
      <xdr:rowOff>162000</xdr:rowOff>
    </xdr:to>
    <xdr:sp>
      <xdr:nvSpPr>
        <xdr:cNvPr id="1" name="Text 6"/>
        <xdr:cNvSpPr/>
      </xdr:nvSpPr>
      <xdr:spPr>
        <a:xfrm>
          <a:off x="644040" y="5886360"/>
          <a:ext cx="12188880" cy="12099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  <xdr:txBody>
        <a:bodyPr lIns="20160" rIns="20160" tIns="20160" bIns="20160" anchor="t">
          <a:noAutofit/>
        </a:bodyPr>
        <a:p>
          <a:r>
            <a:rPr b="0" lang="en-US" sz="1000" strike="noStrike" u="none">
              <a:effectLst/>
              <a:uFillTx/>
              <a:latin typeface="MS Sans Serif"/>
            </a:rPr>
            <a:t>Houston P&amp;L of $175k driven by the following:  long $17mn ANKER 14.25 07 moved down  to 55 lost ($160k); short ($9mn) XRX 5.5 03 moved down 4 to 69 made $328k; long $10mn MCLLC 9.75 07 moved down 1 to 14.5 made ($99k)</a:t>
          </a:r>
          <a:endParaRPr b="0" lang="en-US" sz="1000" strike="noStrike" u="none">
            <a:effectLst/>
            <a:uFillTx/>
            <a:latin typeface="Times New Roman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39960</xdr:colOff>
      <xdr:row>5</xdr:row>
      <xdr:rowOff>114480</xdr:rowOff>
    </xdr:from>
    <xdr:to>
      <xdr:col>8</xdr:col>
      <xdr:colOff>151560</xdr:colOff>
      <xdr:row>22</xdr:row>
      <xdr:rowOff>37800</xdr:rowOff>
    </xdr:to>
    <xdr:graphicFrame>
      <xdr:nvGraphicFramePr>
        <xdr:cNvPr id="2" name="Chart 1"/>
        <xdr:cNvGraphicFramePr/>
      </xdr:nvGraphicFramePr>
      <xdr:xfrm>
        <a:off x="261000" y="1428840"/>
        <a:ext cx="5444280" cy="26762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70200</xdr:colOff>
      <xdr:row>25</xdr:row>
      <xdr:rowOff>152640</xdr:rowOff>
    </xdr:from>
    <xdr:to>
      <xdr:col>8</xdr:col>
      <xdr:colOff>141840</xdr:colOff>
      <xdr:row>41</xdr:row>
      <xdr:rowOff>75960</xdr:rowOff>
    </xdr:to>
    <xdr:graphicFrame>
      <xdr:nvGraphicFramePr>
        <xdr:cNvPr id="3" name="Chart 2"/>
        <xdr:cNvGraphicFramePr/>
      </xdr:nvGraphicFramePr>
      <xdr:xfrm>
        <a:off x="291240" y="4705560"/>
        <a:ext cx="5404320" cy="25142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140400</xdr:colOff>
      <xdr:row>45</xdr:row>
      <xdr:rowOff>152280</xdr:rowOff>
    </xdr:from>
    <xdr:to>
      <xdr:col>8</xdr:col>
      <xdr:colOff>141840</xdr:colOff>
      <xdr:row>61</xdr:row>
      <xdr:rowOff>18720</xdr:rowOff>
    </xdr:to>
    <xdr:graphicFrame>
      <xdr:nvGraphicFramePr>
        <xdr:cNvPr id="4" name="Chart 3"/>
        <xdr:cNvGraphicFramePr/>
      </xdr:nvGraphicFramePr>
      <xdr:xfrm>
        <a:off x="361440" y="7943760"/>
        <a:ext cx="5334120" cy="245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200880</xdr:colOff>
      <xdr:row>67</xdr:row>
      <xdr:rowOff>0</xdr:rowOff>
    </xdr:from>
    <xdr:to>
      <xdr:col>8</xdr:col>
      <xdr:colOff>141840</xdr:colOff>
      <xdr:row>82</xdr:row>
      <xdr:rowOff>9720</xdr:rowOff>
    </xdr:to>
    <xdr:graphicFrame>
      <xdr:nvGraphicFramePr>
        <xdr:cNvPr id="5" name="Chart 4"/>
        <xdr:cNvGraphicFramePr/>
      </xdr:nvGraphicFramePr>
      <xdr:xfrm>
        <a:off x="421920" y="11353680"/>
        <a:ext cx="5273640" cy="2438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6</xdr:row>
      <xdr:rowOff>0</xdr:rowOff>
    </xdr:from>
    <xdr:to>
      <xdr:col>15</xdr:col>
      <xdr:colOff>604080</xdr:colOff>
      <xdr:row>22</xdr:row>
      <xdr:rowOff>47160</xdr:rowOff>
    </xdr:to>
    <xdr:graphicFrame>
      <xdr:nvGraphicFramePr>
        <xdr:cNvPr id="6" name="Chart 13"/>
        <xdr:cNvGraphicFramePr/>
      </xdr:nvGraphicFramePr>
      <xdr:xfrm>
        <a:off x="6378480" y="1476360"/>
        <a:ext cx="5293080" cy="2638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0</xdr:colOff>
      <xdr:row>6</xdr:row>
      <xdr:rowOff>0</xdr:rowOff>
    </xdr:from>
    <xdr:to>
      <xdr:col>23</xdr:col>
      <xdr:colOff>292320</xdr:colOff>
      <xdr:row>22</xdr:row>
      <xdr:rowOff>28440</xdr:rowOff>
    </xdr:to>
    <xdr:graphicFrame>
      <xdr:nvGraphicFramePr>
        <xdr:cNvPr id="7" name="Chart 14"/>
        <xdr:cNvGraphicFramePr/>
      </xdr:nvGraphicFramePr>
      <xdr:xfrm>
        <a:off x="12355200" y="1476360"/>
        <a:ext cx="5273280" cy="2619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26</xdr:row>
      <xdr:rowOff>0</xdr:rowOff>
    </xdr:from>
    <xdr:to>
      <xdr:col>15</xdr:col>
      <xdr:colOff>583920</xdr:colOff>
      <xdr:row>41</xdr:row>
      <xdr:rowOff>75960</xdr:rowOff>
    </xdr:to>
    <xdr:graphicFrame>
      <xdr:nvGraphicFramePr>
        <xdr:cNvPr id="8" name="Chart 15"/>
        <xdr:cNvGraphicFramePr/>
      </xdr:nvGraphicFramePr>
      <xdr:xfrm>
        <a:off x="6378480" y="4714920"/>
        <a:ext cx="5272920" cy="25048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17</xdr:col>
      <xdr:colOff>0</xdr:colOff>
      <xdr:row>26</xdr:row>
      <xdr:rowOff>0</xdr:rowOff>
    </xdr:from>
    <xdr:to>
      <xdr:col>23</xdr:col>
      <xdr:colOff>292320</xdr:colOff>
      <xdr:row>41</xdr:row>
      <xdr:rowOff>56880</xdr:rowOff>
    </xdr:to>
    <xdr:graphicFrame>
      <xdr:nvGraphicFramePr>
        <xdr:cNvPr id="9" name="Chart 16"/>
        <xdr:cNvGraphicFramePr/>
      </xdr:nvGraphicFramePr>
      <xdr:xfrm>
        <a:off x="12355200" y="4714920"/>
        <a:ext cx="5273280" cy="24858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0</xdr:colOff>
      <xdr:row>46</xdr:row>
      <xdr:rowOff>0</xdr:rowOff>
    </xdr:from>
    <xdr:to>
      <xdr:col>15</xdr:col>
      <xdr:colOff>583920</xdr:colOff>
      <xdr:row>60</xdr:row>
      <xdr:rowOff>162000</xdr:rowOff>
    </xdr:to>
    <xdr:graphicFrame>
      <xdr:nvGraphicFramePr>
        <xdr:cNvPr id="10" name="Chart 17"/>
        <xdr:cNvGraphicFramePr/>
      </xdr:nvGraphicFramePr>
      <xdr:xfrm>
        <a:off x="6378480" y="7953480"/>
        <a:ext cx="5272920" cy="24289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17</xdr:col>
      <xdr:colOff>0</xdr:colOff>
      <xdr:row>46</xdr:row>
      <xdr:rowOff>0</xdr:rowOff>
    </xdr:from>
    <xdr:to>
      <xdr:col>23</xdr:col>
      <xdr:colOff>322560</xdr:colOff>
      <xdr:row>60</xdr:row>
      <xdr:rowOff>162000</xdr:rowOff>
    </xdr:to>
    <xdr:graphicFrame>
      <xdr:nvGraphicFramePr>
        <xdr:cNvPr id="11" name="Chart 18"/>
        <xdr:cNvGraphicFramePr/>
      </xdr:nvGraphicFramePr>
      <xdr:xfrm>
        <a:off x="12355200" y="7953480"/>
        <a:ext cx="5303520" cy="24289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0</xdr:colOff>
      <xdr:row>67</xdr:row>
      <xdr:rowOff>0</xdr:rowOff>
    </xdr:from>
    <xdr:to>
      <xdr:col>15</xdr:col>
      <xdr:colOff>574200</xdr:colOff>
      <xdr:row>82</xdr:row>
      <xdr:rowOff>28440</xdr:rowOff>
    </xdr:to>
    <xdr:graphicFrame>
      <xdr:nvGraphicFramePr>
        <xdr:cNvPr id="12" name="Chart 19"/>
        <xdr:cNvGraphicFramePr/>
      </xdr:nvGraphicFramePr>
      <xdr:xfrm>
        <a:off x="6378480" y="11353680"/>
        <a:ext cx="5263200" cy="245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17</xdr:col>
      <xdr:colOff>0</xdr:colOff>
      <xdr:row>67</xdr:row>
      <xdr:rowOff>0</xdr:rowOff>
    </xdr:from>
    <xdr:to>
      <xdr:col>23</xdr:col>
      <xdr:colOff>352800</xdr:colOff>
      <xdr:row>82</xdr:row>
      <xdr:rowOff>19080</xdr:rowOff>
    </xdr:to>
    <xdr:graphicFrame>
      <xdr:nvGraphicFramePr>
        <xdr:cNvPr id="13" name="Chart 20"/>
        <xdr:cNvGraphicFramePr/>
      </xdr:nvGraphicFramePr>
      <xdr:xfrm>
        <a:off x="12355200" y="11353680"/>
        <a:ext cx="5333760" cy="2448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39960</xdr:colOff>
      <xdr:row>5</xdr:row>
      <xdr:rowOff>114480</xdr:rowOff>
    </xdr:from>
    <xdr:to>
      <xdr:col>8</xdr:col>
      <xdr:colOff>151560</xdr:colOff>
      <xdr:row>22</xdr:row>
      <xdr:rowOff>37800</xdr:rowOff>
    </xdr:to>
    <xdr:graphicFrame>
      <xdr:nvGraphicFramePr>
        <xdr:cNvPr id="14" name="Chart 1"/>
        <xdr:cNvGraphicFramePr/>
      </xdr:nvGraphicFramePr>
      <xdr:xfrm>
        <a:off x="261000" y="1428840"/>
        <a:ext cx="5444280" cy="26762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70200</xdr:colOff>
      <xdr:row>25</xdr:row>
      <xdr:rowOff>152640</xdr:rowOff>
    </xdr:from>
    <xdr:to>
      <xdr:col>8</xdr:col>
      <xdr:colOff>141840</xdr:colOff>
      <xdr:row>41</xdr:row>
      <xdr:rowOff>75960</xdr:rowOff>
    </xdr:to>
    <xdr:graphicFrame>
      <xdr:nvGraphicFramePr>
        <xdr:cNvPr id="15" name="Chart 2"/>
        <xdr:cNvGraphicFramePr/>
      </xdr:nvGraphicFramePr>
      <xdr:xfrm>
        <a:off x="291240" y="4705560"/>
        <a:ext cx="5404320" cy="25142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140400</xdr:colOff>
      <xdr:row>45</xdr:row>
      <xdr:rowOff>152280</xdr:rowOff>
    </xdr:from>
    <xdr:to>
      <xdr:col>8</xdr:col>
      <xdr:colOff>141840</xdr:colOff>
      <xdr:row>61</xdr:row>
      <xdr:rowOff>18720</xdr:rowOff>
    </xdr:to>
    <xdr:graphicFrame>
      <xdr:nvGraphicFramePr>
        <xdr:cNvPr id="16" name="Chart 3"/>
        <xdr:cNvGraphicFramePr/>
      </xdr:nvGraphicFramePr>
      <xdr:xfrm>
        <a:off x="361440" y="7943760"/>
        <a:ext cx="5334120" cy="245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200880</xdr:colOff>
      <xdr:row>67</xdr:row>
      <xdr:rowOff>0</xdr:rowOff>
    </xdr:from>
    <xdr:to>
      <xdr:col>8</xdr:col>
      <xdr:colOff>141840</xdr:colOff>
      <xdr:row>82</xdr:row>
      <xdr:rowOff>9720</xdr:rowOff>
    </xdr:to>
    <xdr:graphicFrame>
      <xdr:nvGraphicFramePr>
        <xdr:cNvPr id="17" name="Chart 4"/>
        <xdr:cNvGraphicFramePr/>
      </xdr:nvGraphicFramePr>
      <xdr:xfrm>
        <a:off x="421920" y="11353680"/>
        <a:ext cx="5273640" cy="2438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6</xdr:row>
      <xdr:rowOff>0</xdr:rowOff>
    </xdr:from>
    <xdr:to>
      <xdr:col>15</xdr:col>
      <xdr:colOff>604080</xdr:colOff>
      <xdr:row>22</xdr:row>
      <xdr:rowOff>47160</xdr:rowOff>
    </xdr:to>
    <xdr:graphicFrame>
      <xdr:nvGraphicFramePr>
        <xdr:cNvPr id="18" name="Chart 5"/>
        <xdr:cNvGraphicFramePr/>
      </xdr:nvGraphicFramePr>
      <xdr:xfrm>
        <a:off x="6378480" y="1476360"/>
        <a:ext cx="5293080" cy="2638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0</xdr:colOff>
      <xdr:row>6</xdr:row>
      <xdr:rowOff>0</xdr:rowOff>
    </xdr:from>
    <xdr:to>
      <xdr:col>23</xdr:col>
      <xdr:colOff>292320</xdr:colOff>
      <xdr:row>22</xdr:row>
      <xdr:rowOff>28440</xdr:rowOff>
    </xdr:to>
    <xdr:graphicFrame>
      <xdr:nvGraphicFramePr>
        <xdr:cNvPr id="19" name="Chart 6"/>
        <xdr:cNvGraphicFramePr/>
      </xdr:nvGraphicFramePr>
      <xdr:xfrm>
        <a:off x="12355200" y="1476360"/>
        <a:ext cx="5273280" cy="2619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26</xdr:row>
      <xdr:rowOff>0</xdr:rowOff>
    </xdr:from>
    <xdr:to>
      <xdr:col>15</xdr:col>
      <xdr:colOff>583920</xdr:colOff>
      <xdr:row>41</xdr:row>
      <xdr:rowOff>75960</xdr:rowOff>
    </xdr:to>
    <xdr:graphicFrame>
      <xdr:nvGraphicFramePr>
        <xdr:cNvPr id="20" name="Chart 7"/>
        <xdr:cNvGraphicFramePr/>
      </xdr:nvGraphicFramePr>
      <xdr:xfrm>
        <a:off x="6378480" y="4714920"/>
        <a:ext cx="5272920" cy="25048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17</xdr:col>
      <xdr:colOff>0</xdr:colOff>
      <xdr:row>26</xdr:row>
      <xdr:rowOff>0</xdr:rowOff>
    </xdr:from>
    <xdr:to>
      <xdr:col>23</xdr:col>
      <xdr:colOff>292320</xdr:colOff>
      <xdr:row>41</xdr:row>
      <xdr:rowOff>56880</xdr:rowOff>
    </xdr:to>
    <xdr:graphicFrame>
      <xdr:nvGraphicFramePr>
        <xdr:cNvPr id="21" name="Chart 8"/>
        <xdr:cNvGraphicFramePr/>
      </xdr:nvGraphicFramePr>
      <xdr:xfrm>
        <a:off x="12355200" y="4714920"/>
        <a:ext cx="5273280" cy="24858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0</xdr:colOff>
      <xdr:row>46</xdr:row>
      <xdr:rowOff>0</xdr:rowOff>
    </xdr:from>
    <xdr:to>
      <xdr:col>15</xdr:col>
      <xdr:colOff>583920</xdr:colOff>
      <xdr:row>60</xdr:row>
      <xdr:rowOff>162000</xdr:rowOff>
    </xdr:to>
    <xdr:graphicFrame>
      <xdr:nvGraphicFramePr>
        <xdr:cNvPr id="22" name="Chart 9"/>
        <xdr:cNvGraphicFramePr/>
      </xdr:nvGraphicFramePr>
      <xdr:xfrm>
        <a:off x="6378480" y="7953480"/>
        <a:ext cx="5272920" cy="24289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17</xdr:col>
      <xdr:colOff>0</xdr:colOff>
      <xdr:row>46</xdr:row>
      <xdr:rowOff>0</xdr:rowOff>
    </xdr:from>
    <xdr:to>
      <xdr:col>23</xdr:col>
      <xdr:colOff>322560</xdr:colOff>
      <xdr:row>60</xdr:row>
      <xdr:rowOff>162000</xdr:rowOff>
    </xdr:to>
    <xdr:graphicFrame>
      <xdr:nvGraphicFramePr>
        <xdr:cNvPr id="23" name="Chart 10"/>
        <xdr:cNvGraphicFramePr/>
      </xdr:nvGraphicFramePr>
      <xdr:xfrm>
        <a:off x="12355200" y="7953480"/>
        <a:ext cx="5303520" cy="24289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0</xdr:colOff>
      <xdr:row>67</xdr:row>
      <xdr:rowOff>0</xdr:rowOff>
    </xdr:from>
    <xdr:to>
      <xdr:col>15</xdr:col>
      <xdr:colOff>574200</xdr:colOff>
      <xdr:row>82</xdr:row>
      <xdr:rowOff>28440</xdr:rowOff>
    </xdr:to>
    <xdr:graphicFrame>
      <xdr:nvGraphicFramePr>
        <xdr:cNvPr id="24" name="Chart 11"/>
        <xdr:cNvGraphicFramePr/>
      </xdr:nvGraphicFramePr>
      <xdr:xfrm>
        <a:off x="6378480" y="11353680"/>
        <a:ext cx="5263200" cy="245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17</xdr:col>
      <xdr:colOff>0</xdr:colOff>
      <xdr:row>67</xdr:row>
      <xdr:rowOff>0</xdr:rowOff>
    </xdr:from>
    <xdr:to>
      <xdr:col>23</xdr:col>
      <xdr:colOff>352800</xdr:colOff>
      <xdr:row>82</xdr:row>
      <xdr:rowOff>19080</xdr:rowOff>
    </xdr:to>
    <xdr:graphicFrame>
      <xdr:nvGraphicFramePr>
        <xdr:cNvPr id="25" name="Chart 12"/>
        <xdr:cNvGraphicFramePr/>
      </xdr:nvGraphicFramePr>
      <xdr:xfrm>
        <a:off x="12355200" y="11353680"/>
        <a:ext cx="5333760" cy="2448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ECM/Inv_Prod/PL/HEDGE.XLS" TargetMode="External"/>
</Relationships>
</file>

<file path=xl/externalLinks/_rels/externalLink10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E:/ECM/EnronCredit/2001/042001/Credit0402.xls" TargetMode="External"/>
</Relationships>
</file>

<file path=xl/externalLinks/_rels/externalLink1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Reporting%20Financial/Credit/Credit%20trading/DPR/Credit_DPR_2000_11_03.xls" TargetMode="External"/>
</Relationships>
</file>

<file path=xl/externalLinks/_rels/externalLink12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Reporting%20Financial/Credit/Credit%20trading/DPR/VaR/RM%20VAR%20Model%20v1.2.xls" TargetMode="External"/>
</Relationships>
</file>

<file path=xl/externalLinks/_rels/externalLink13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Reporting%20Financial/Credit/Credit%20trading/DPR/VaR/BondVAR.xls" TargetMode="External"/>
</Relationships>
</file>

<file path=xl/externalLinks/_rels/externalLink14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Reporting%20Financial/Credit/Credit%20trading/DPR/FRONT_MTM/Mar01/DPR0131.xls" TargetMode="External"/>
</Relationships>
</file>

<file path=xl/externalLinks/_rels/externalLink15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Reporting%20Financial/Credit/Credit%20trading/DPR/Portfolio/ISIS%20-%20P&amp;L%20new%20structure%20apr02_new.xls" TargetMode="External"/>
</Relationships>
</file>

<file path=xl/externalLinks/_rels/externalLink16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Reporting%20Financial/Credit/Credit%20trading/DPR/Portfolio/ISIS%20-%20P&amp;L%20new%20structure%20Mar30_new.xls" TargetMode="External"/>
</Relationships>
</file>

<file path=xl/externalLinks/_rels/externalLink17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urves/FX/History/musdgbp0402.xls" TargetMode="External"/>
</Relationships>
</file>

<file path=xl/externalLinks/_rels/externalLink18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urves/FX/History/meurusd0402.xls" TargetMode="External"/>
</Relationships>
</file>

<file path=xl/externalLinks/_rels/externalLink19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Reporting%20Financial/Credit/Credit%20trading/DPR/Brokerage/Apr01/brokerage0402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TEMP/Convertible/ConvertibleM.xls" TargetMode="External"/>
</Relationships>
</file>

<file path=xl/externalLinks/_rels/externalLink3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ECM/Inv_Prod/PL/OPTIMIZATION.XLS" TargetMode="External"/>
</Relationships>
</file>

<file path=xl/externalLinks/_rels/externalLink4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TEMP/republic%20of%20indo-default-swap.xls" TargetMode="External"/>
</Relationships>
</file>

<file path=xl/externalLinks/_rels/externalLink5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Reporting%20Financial/Credit/Credit%20trading/DPR/Credit_DPR_2000_11_03.xls" TargetMode="External"/>
</Relationships>
</file>

<file path=xl/externalLinks/_rels/externalLink6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WINNT/Profiles/ghedger/Local%20Settings/Temp/~0026061.xls" TargetMode="External"/>
</Relationships>
</file>

<file path=xl/externalLinks/_rels/externalLink7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TEMP/Published/Daily_Credit_Trading_DPRa.xls" TargetMode="External"/>
</Relationships>
</file>

<file path=xl/externalLinks/_rels/externalLink8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P&amp;L%20Development.xls" TargetMode="External"/>
</Relationships>
</file>

<file path=xl/externalLinks/_rels/externalLink9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Reporting%20Financial/Credit/Credit%20trading/DPR/Credit_DPR_2000_10_09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Funding Activity"/>
      <sheetName val="Position"/>
      <sheetName val="Position Rec"/>
      <sheetName val="Funding Activity (Morg. Stan.)"/>
      <sheetName val="Previous Month"/>
      <sheetName val="Derivatives"/>
      <sheetName val="Security Activity"/>
      <sheetName val="TSE Basket"/>
      <sheetName val="CAD PAPER BASKET"/>
      <sheetName val="Cad Basket"/>
      <sheetName val="Inputs"/>
      <sheetName val="Risk"/>
      <sheetName val="ECT1"/>
      <sheetName val="PALLADIN"/>
      <sheetName val="PALLIDIN LIBOR"/>
      <sheetName val="STEEL"/>
      <sheetName val="Energy Basket"/>
      <sheetName val="C-LEX"/>
      <sheetName val="Construct"/>
      <sheetName val="Cyclical"/>
      <sheetName val="Service"/>
      <sheetName val="Utility"/>
      <sheetName val="OSX BASKET"/>
      <sheetName val="Deutsche Bank Cad Hedge"/>
      <sheetName val="Macro Inputs"/>
      <sheetName val="Prices"/>
      <sheetName val="Bankers Trust Swap Sheet"/>
      <sheetName val="SWBK Swap Sheet"/>
      <sheetName val="Baskets summary"/>
      <sheetName val="Bear Stearns Swap Sheet "/>
      <sheetName val="New JPMS Swap Sheet"/>
      <sheetName val="SWBK SWAPS"/>
      <sheetName val="CADII BASKET"/>
      <sheetName val="Basket Swaps"/>
      <sheetName val="Hedge Pairoff"/>
      <sheetName val="Sheet1"/>
      <sheetName val="Dialog1"/>
      <sheetName val="Dialog2"/>
      <sheetName val="DailyCashRec"/>
      <sheetName val="DailyCopy"/>
      <sheetName val="Module1"/>
      <sheetName val="Module2"/>
      <sheetName val="Sheet2"/>
      <sheetName val="MorganRec"/>
      <sheetName val="RISKMTD"/>
      <sheetName val="HEDGE"/>
      <sheetName val="Palladin Bask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PL"/>
      <sheetName val="DATA"/>
      <sheetName val="bondPrices"/>
      <sheetName val="ETInput"/>
      <sheetName val="Houston P&amp;L Data"/>
      <sheetName val="London"/>
      <sheetName val="BRKDWN"/>
      <sheetName val="Sector"/>
      <sheetName val="Contacts"/>
      <sheetName val="TradeBlotter"/>
      <sheetName val="Accounting"/>
      <sheetName val="PrimePos"/>
      <sheetName val="Credit Var"/>
      <sheetName val="Default Swap"/>
      <sheetName val="Px"/>
      <sheetName val="StaticBonds"/>
      <sheetName val="Coupons"/>
      <sheetName val="Bond data"/>
      <sheetName val="Bond live"/>
      <sheetName val="ME POS Summary"/>
      <sheetName val="Quotes"/>
      <sheetName val="Closed Position Detail 2000"/>
      <sheetName val="Closed Position By Strat. 2000"/>
      <sheetName val="Funding"/>
    </sheetNames>
    <sheetDataSet>
      <sheetData sheetId="0"/>
      <sheetData sheetId="1"/>
      <sheetData sheetId="2"/>
      <sheetData sheetId="3"/>
      <sheetData sheetId="4"/>
      <sheetData sheetId="5">
        <row r="2">
          <cell r="A2">
            <v>36983</v>
          </cell>
          <cell r="B2">
            <v>102</v>
          </cell>
        </row>
        <row r="2">
          <cell r="D2">
            <v>0.785</v>
          </cell>
          <cell r="E2">
            <v>0.66</v>
          </cell>
        </row>
        <row r="5">
          <cell r="B5">
            <v>629248.62</v>
          </cell>
        </row>
        <row r="5">
          <cell r="D5">
            <v>-86647347.40125</v>
          </cell>
          <cell r="E5">
            <v>227392.396004138</v>
          </cell>
          <cell r="F5">
            <v>-52036</v>
          </cell>
        </row>
        <row r="8">
          <cell r="B8">
            <v>124870.782670138</v>
          </cell>
          <cell r="C8">
            <v>124870.782670138</v>
          </cell>
          <cell r="D8">
            <v>124870.782670138</v>
          </cell>
          <cell r="E8">
            <v>-1902702.3394191</v>
          </cell>
          <cell r="F8">
            <v>4038621.76187063</v>
          </cell>
        </row>
        <row r="10">
          <cell r="B10">
            <v>-7.45785655453801E-011</v>
          </cell>
          <cell r="C10">
            <v>-7.45785655453801E-011</v>
          </cell>
          <cell r="D10">
            <v>-7.45785655453801E-011</v>
          </cell>
          <cell r="E10">
            <v>1312793.51479723</v>
          </cell>
          <cell r="F10">
            <v>-1559390.97599999</v>
          </cell>
        </row>
        <row r="14">
          <cell r="B14">
            <v>-2291.66666599992</v>
          </cell>
          <cell r="C14">
            <v>-2291.66666599992</v>
          </cell>
          <cell r="D14">
            <v>-2291.66666599992</v>
          </cell>
          <cell r="E14">
            <v>-1822745.077777</v>
          </cell>
          <cell r="F14">
            <v>-6782292.077777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-915219</v>
          </cell>
        </row>
        <row r="18">
          <cell r="B18">
            <v>52777.28</v>
          </cell>
          <cell r="C18">
            <v>52777.28</v>
          </cell>
          <cell r="D18">
            <v>52777.28</v>
          </cell>
          <cell r="E18">
            <v>558580.28</v>
          </cell>
          <cell r="F18">
            <v>-2133434.72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</row>
        <row r="22">
          <cell r="B22">
            <v>175356.396004138</v>
          </cell>
          <cell r="C22">
            <v>175356.396004138</v>
          </cell>
          <cell r="D22">
            <v>175356.396004138</v>
          </cell>
          <cell r="E22">
            <v>-1854073.62239886</v>
          </cell>
          <cell r="F22">
            <v>-7351715.01190636</v>
          </cell>
        </row>
        <row r="24">
          <cell r="F24">
            <v>-7527071.40791051</v>
          </cell>
        </row>
        <row r="26">
          <cell r="F26">
            <v>175356.396004151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Instructions"/>
      <sheetName val="Report USD"/>
      <sheetName val="Report"/>
      <sheetName val="CCYMTMSummary"/>
      <sheetName val="Industry Pivot"/>
      <sheetName val="Blotter"/>
      <sheetName val="Pivot"/>
      <sheetName val="CreditCurveToday"/>
      <sheetName val="CreditCurvePrior"/>
      <sheetName val="Rates"/>
      <sheetName val="GBPITD"/>
      <sheetName val="FX Expo"/>
      <sheetName val="Summary1"/>
      <sheetName val="FwdNotionalStripsGBP"/>
      <sheetName val="FwdMTMStripsGBP"/>
      <sheetName val="ValueStripsGBP"/>
      <sheetName val="FwdMTMSensitivitiesGBP"/>
      <sheetName val="FwdNotionalStrips"/>
      <sheetName val="FwdMTMStrips"/>
      <sheetName val="ValueStrips"/>
      <sheetName val="FwdMTMSensitivities"/>
      <sheetName val="RefEntities"/>
      <sheetName val="IntCurvePrior"/>
      <sheetName val="IntCurveToday"/>
      <sheetName val="Calculation"/>
      <sheetName val="Prudency"/>
      <sheetName val="Cash transfers"/>
      <sheetName val="Lookup"/>
      <sheetName val="Working"/>
      <sheetName val="MACRO ACTIVE"/>
      <sheetName val="Accrued"/>
      <sheetName val="Repo's"/>
      <sheetName val="Bond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Control"/>
      <sheetName val="Delta"/>
      <sheetName val="Price"/>
      <sheetName val="Vol"/>
      <sheetName val="Correl"/>
      <sheetName val="TimeCorrel"/>
      <sheetName val="Versions"/>
    </sheetNames>
    <sheetDataSet>
      <sheetData sheetId="0">
        <row r="27">
          <cell r="G27">
            <v>2009474.52243091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VAR"/>
      <sheetName val="Sheet1"/>
      <sheetName val="Sheet2"/>
    </sheetNames>
    <sheetDataSet>
      <sheetData sheetId="0">
        <row r="27">
          <cell r="F27">
            <v>-3419.9</v>
          </cell>
        </row>
        <row r="30">
          <cell r="H30">
            <v>143764.002114331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Control"/>
      <sheetName val="PL-Consolidated"/>
      <sheetName val="Summary"/>
      <sheetName val="PL-London"/>
      <sheetName val="PL-Houston"/>
      <sheetName val="Credit Pivot"/>
      <sheetName val="DPR_detail"/>
      <sheetName val="PL issuer"/>
      <sheetName val="Houston P&amp;L Data"/>
      <sheetName val="Acc_Cash"/>
      <sheetName val="PortFolio"/>
      <sheetName val="ISIS Portfolio"/>
      <sheetName val="Bonds"/>
      <sheetName val="Equity"/>
      <sheetName val="Equity VaR"/>
      <sheetName val="FX Rates"/>
      <sheetName val="Max DV01"/>
      <sheetName val="Trade_P_L_for_new_trades"/>
      <sheetName val="Trade_P_L_for_expired_trades"/>
      <sheetName val="Delta_By_S_P_Industry"/>
      <sheetName val="Void_trades"/>
      <sheetName val="Cash"/>
      <sheetName val="Prudency"/>
      <sheetName val="Brokerage"/>
      <sheetName val="x-ref"/>
      <sheetName val="VaR-Houston"/>
      <sheetName val="VaR-Consolidated"/>
      <sheetName val="MaxLoss"/>
      <sheetName val="Vols"/>
      <sheetName val="Sheet1"/>
      <sheetName val="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">
          <cell r="H4">
            <v>-19933.3</v>
          </cell>
        </row>
        <row r="5">
          <cell r="H5">
            <v>6083.3</v>
          </cell>
        </row>
        <row r="6">
          <cell r="H6">
            <v>135173.6</v>
          </cell>
        </row>
        <row r="7">
          <cell r="H7">
            <v>-65520.8</v>
          </cell>
        </row>
        <row r="8">
          <cell r="H8">
            <v>-29450</v>
          </cell>
        </row>
        <row r="12">
          <cell r="H12">
            <v>61762.5</v>
          </cell>
        </row>
        <row r="13">
          <cell r="H13">
            <v>-38633.3</v>
          </cell>
        </row>
        <row r="14">
          <cell r="H14">
            <v>-14983.3</v>
          </cell>
        </row>
        <row r="15">
          <cell r="H15">
            <v>15772.2</v>
          </cell>
        </row>
        <row r="16">
          <cell r="H16">
            <v>-12847.2</v>
          </cell>
        </row>
        <row r="18">
          <cell r="H18">
            <v>-12847.2</v>
          </cell>
        </row>
        <row r="20">
          <cell r="H20">
            <v>-12847.2</v>
          </cell>
        </row>
        <row r="23">
          <cell r="H23">
            <v>16433.3</v>
          </cell>
        </row>
        <row r="24">
          <cell r="H24">
            <v>-16433.3</v>
          </cell>
        </row>
        <row r="25">
          <cell r="H25">
            <v>-135173.6</v>
          </cell>
        </row>
        <row r="26">
          <cell r="H26">
            <v>135173.6</v>
          </cell>
        </row>
        <row r="27">
          <cell r="H27">
            <v>8711.1</v>
          </cell>
        </row>
        <row r="28">
          <cell r="H28">
            <v>15416.7</v>
          </cell>
        </row>
        <row r="29">
          <cell r="H29">
            <v>-15416.7</v>
          </cell>
        </row>
        <row r="30">
          <cell r="H30">
            <v>15416.7</v>
          </cell>
        </row>
        <row r="31">
          <cell r="H31">
            <v>71555.6</v>
          </cell>
        </row>
        <row r="32">
          <cell r="H32">
            <v>-12750</v>
          </cell>
        </row>
        <row r="33">
          <cell r="H33">
            <v>-15211.1</v>
          </cell>
        </row>
        <row r="34">
          <cell r="H34">
            <v>-15772.2</v>
          </cell>
        </row>
        <row r="35">
          <cell r="H35">
            <v>-12368.1</v>
          </cell>
        </row>
        <row r="36">
          <cell r="H36">
            <v>116416.7</v>
          </cell>
        </row>
        <row r="38">
          <cell r="H38">
            <v>25555.6</v>
          </cell>
        </row>
        <row r="39">
          <cell r="H39">
            <v>-16100</v>
          </cell>
        </row>
        <row r="40">
          <cell r="H40">
            <v>28860.7</v>
          </cell>
        </row>
        <row r="41">
          <cell r="H41">
            <v>-36291.7</v>
          </cell>
        </row>
        <row r="42">
          <cell r="H42">
            <v>23766.7</v>
          </cell>
        </row>
        <row r="43">
          <cell r="H43">
            <v>84409.7</v>
          </cell>
        </row>
        <row r="44">
          <cell r="H44">
            <v>84409.7</v>
          </cell>
        </row>
        <row r="45">
          <cell r="H45">
            <v>-84409.7</v>
          </cell>
        </row>
        <row r="46">
          <cell r="H46">
            <v>-8433.3</v>
          </cell>
        </row>
        <row r="47">
          <cell r="H47">
            <v>5238.9</v>
          </cell>
        </row>
        <row r="48">
          <cell r="H48">
            <v>13433.3</v>
          </cell>
        </row>
        <row r="49">
          <cell r="H49">
            <v>-11755.6</v>
          </cell>
        </row>
        <row r="50">
          <cell r="H50">
            <v>-11375</v>
          </cell>
        </row>
        <row r="51">
          <cell r="H51">
            <v>12777.8</v>
          </cell>
        </row>
        <row r="52">
          <cell r="H52">
            <v>-7301.1</v>
          </cell>
        </row>
        <row r="53">
          <cell r="H53">
            <v>-13650</v>
          </cell>
        </row>
        <row r="54">
          <cell r="H54">
            <v>19550</v>
          </cell>
        </row>
        <row r="55">
          <cell r="H55">
            <v>-11500</v>
          </cell>
        </row>
        <row r="56">
          <cell r="H56">
            <v>-11122.2</v>
          </cell>
        </row>
        <row r="57">
          <cell r="H57">
            <v>26833.3</v>
          </cell>
        </row>
        <row r="59">
          <cell r="H59">
            <v>-16355.6</v>
          </cell>
        </row>
        <row r="60">
          <cell r="H60">
            <v>-13288.9</v>
          </cell>
        </row>
        <row r="65">
          <cell r="H65">
            <v>-161989.6</v>
          </cell>
        </row>
        <row r="66">
          <cell r="H66">
            <v>-184491</v>
          </cell>
        </row>
        <row r="67">
          <cell r="H67">
            <v>161989.6</v>
          </cell>
        </row>
        <row r="68">
          <cell r="H68">
            <v>184491</v>
          </cell>
        </row>
        <row r="69">
          <cell r="H69">
            <v>-196701.4</v>
          </cell>
        </row>
        <row r="70">
          <cell r="H70">
            <v>196701.4</v>
          </cell>
        </row>
        <row r="71">
          <cell r="H71">
            <v>-8030.6</v>
          </cell>
        </row>
        <row r="72">
          <cell r="H72">
            <v>-28637.5</v>
          </cell>
        </row>
        <row r="73">
          <cell r="H73">
            <v>-13479</v>
          </cell>
        </row>
        <row r="74">
          <cell r="H74">
            <v>30155.6</v>
          </cell>
        </row>
        <row r="75">
          <cell r="H75">
            <v>42291.7</v>
          </cell>
        </row>
        <row r="76">
          <cell r="H76">
            <v>8030.6</v>
          </cell>
        </row>
        <row r="77">
          <cell r="H77">
            <v>-8030.6</v>
          </cell>
        </row>
        <row r="86">
          <cell r="H86">
            <v>-8944.4</v>
          </cell>
        </row>
        <row r="87">
          <cell r="H87">
            <v>84518.6</v>
          </cell>
        </row>
        <row r="88">
          <cell r="H88">
            <v>12522.2</v>
          </cell>
        </row>
        <row r="89">
          <cell r="H89">
            <v>-13175</v>
          </cell>
        </row>
        <row r="90">
          <cell r="H90">
            <v>14566.7</v>
          </cell>
        </row>
        <row r="92">
          <cell r="H92">
            <v>11083.3</v>
          </cell>
        </row>
        <row r="93">
          <cell r="H93">
            <v>15569.4</v>
          </cell>
        </row>
        <row r="94">
          <cell r="H94">
            <v>6125</v>
          </cell>
        </row>
        <row r="95">
          <cell r="H95">
            <v>-18277.8</v>
          </cell>
        </row>
        <row r="96">
          <cell r="H96">
            <v>-14622.2</v>
          </cell>
        </row>
        <row r="97">
          <cell r="H97">
            <v>14622.2</v>
          </cell>
        </row>
        <row r="98">
          <cell r="H98">
            <v>-14622.2</v>
          </cell>
        </row>
        <row r="99">
          <cell r="H99">
            <v>-17755.6</v>
          </cell>
        </row>
        <row r="100">
          <cell r="H100">
            <v>-19322.2</v>
          </cell>
        </row>
        <row r="101">
          <cell r="H101">
            <v>-13055.6</v>
          </cell>
        </row>
        <row r="102">
          <cell r="H102">
            <v>5937.5</v>
          </cell>
        </row>
        <row r="103">
          <cell r="H103">
            <v>-5937.5</v>
          </cell>
        </row>
        <row r="104">
          <cell r="H104">
            <v>5937.5</v>
          </cell>
        </row>
        <row r="105">
          <cell r="H105">
            <v>0</v>
          </cell>
        </row>
        <row r="106">
          <cell r="H106">
            <v>-8944.4</v>
          </cell>
        </row>
        <row r="107">
          <cell r="H107">
            <v>-17928.9</v>
          </cell>
        </row>
        <row r="108">
          <cell r="H108">
            <v>8944.4</v>
          </cell>
        </row>
        <row r="109">
          <cell r="H109">
            <v>-8944.4</v>
          </cell>
        </row>
        <row r="110">
          <cell r="H110">
            <v>8944.4</v>
          </cell>
        </row>
        <row r="111">
          <cell r="H111">
            <v>26833.3</v>
          </cell>
        </row>
        <row r="112">
          <cell r="H112">
            <v>7155.6</v>
          </cell>
        </row>
        <row r="113">
          <cell r="H113">
            <v>-28111.1</v>
          </cell>
        </row>
        <row r="114">
          <cell r="H114">
            <v>28111.1</v>
          </cell>
        </row>
        <row r="115">
          <cell r="H115">
            <v>-28111.1</v>
          </cell>
        </row>
        <row r="116">
          <cell r="H116">
            <v>56700</v>
          </cell>
        </row>
        <row r="117">
          <cell r="H117">
            <v>311111.1</v>
          </cell>
        </row>
        <row r="118">
          <cell r="H118">
            <v>-176458.3</v>
          </cell>
        </row>
        <row r="119">
          <cell r="H119">
            <v>-35777.8</v>
          </cell>
        </row>
        <row r="120">
          <cell r="H120">
            <v>20220</v>
          </cell>
        </row>
        <row r="121">
          <cell r="H121">
            <v>0</v>
          </cell>
        </row>
        <row r="122">
          <cell r="H122">
            <v>381875</v>
          </cell>
        </row>
        <row r="123">
          <cell r="H123">
            <v>0</v>
          </cell>
        </row>
        <row r="124">
          <cell r="H124">
            <v>0</v>
          </cell>
        </row>
        <row r="125">
          <cell r="H125">
            <v>0</v>
          </cell>
        </row>
        <row r="126">
          <cell r="H126">
            <v>0</v>
          </cell>
        </row>
        <row r="127">
          <cell r="H127">
            <v>0</v>
          </cell>
        </row>
        <row r="128">
          <cell r="H128">
            <v>-6133.3</v>
          </cell>
        </row>
        <row r="129">
          <cell r="H129">
            <v>6133.3</v>
          </cell>
        </row>
        <row r="130">
          <cell r="H130">
            <v>-6133.3</v>
          </cell>
        </row>
        <row r="131">
          <cell r="H131">
            <v>0</v>
          </cell>
        </row>
        <row r="132">
          <cell r="H132">
            <v>0</v>
          </cell>
        </row>
        <row r="133">
          <cell r="H133">
            <v>194378.4</v>
          </cell>
        </row>
        <row r="134">
          <cell r="H134">
            <v>-194378.4</v>
          </cell>
        </row>
        <row r="135">
          <cell r="H135">
            <v>-4047.2</v>
          </cell>
        </row>
        <row r="136">
          <cell r="H136">
            <v>0</v>
          </cell>
        </row>
        <row r="137">
          <cell r="H137">
            <v>0</v>
          </cell>
        </row>
        <row r="138">
          <cell r="H138">
            <v>0</v>
          </cell>
        </row>
        <row r="139">
          <cell r="H139">
            <v>0</v>
          </cell>
        </row>
        <row r="140">
          <cell r="H140">
            <v>0</v>
          </cell>
        </row>
        <row r="141">
          <cell r="H141">
            <v>-28675</v>
          </cell>
        </row>
        <row r="142">
          <cell r="H142">
            <v>0</v>
          </cell>
        </row>
        <row r="143">
          <cell r="H143">
            <v>34125</v>
          </cell>
        </row>
        <row r="144">
          <cell r="H144">
            <v>0</v>
          </cell>
        </row>
        <row r="145">
          <cell r="H145">
            <v>0</v>
          </cell>
        </row>
        <row r="146">
          <cell r="H146">
            <v>0</v>
          </cell>
        </row>
        <row r="147">
          <cell r="H147">
            <v>0</v>
          </cell>
        </row>
        <row r="148">
          <cell r="H148">
            <v>10291.7</v>
          </cell>
        </row>
        <row r="149">
          <cell r="H149">
            <v>-5277.8</v>
          </cell>
        </row>
        <row r="150">
          <cell r="H150">
            <v>5277.8</v>
          </cell>
        </row>
        <row r="151">
          <cell r="H151">
            <v>-5277.8</v>
          </cell>
        </row>
        <row r="152">
          <cell r="H152">
            <v>-30.9</v>
          </cell>
        </row>
        <row r="153">
          <cell r="H153">
            <v>0</v>
          </cell>
        </row>
        <row r="154">
          <cell r="H154">
            <v>0</v>
          </cell>
        </row>
        <row r="155">
          <cell r="H155">
            <v>0</v>
          </cell>
        </row>
        <row r="156">
          <cell r="H156">
            <v>-13416.7</v>
          </cell>
        </row>
        <row r="157">
          <cell r="H157">
            <v>0</v>
          </cell>
        </row>
        <row r="158">
          <cell r="H158">
            <v>0</v>
          </cell>
        </row>
        <row r="159">
          <cell r="H159">
            <v>0</v>
          </cell>
        </row>
        <row r="160">
          <cell r="H160">
            <v>0</v>
          </cell>
        </row>
        <row r="161">
          <cell r="H161">
            <v>0</v>
          </cell>
        </row>
        <row r="162">
          <cell r="H162">
            <v>0</v>
          </cell>
        </row>
        <row r="163">
          <cell r="H163">
            <v>0</v>
          </cell>
        </row>
        <row r="164">
          <cell r="H164">
            <v>0</v>
          </cell>
        </row>
        <row r="165">
          <cell r="H165">
            <v>0</v>
          </cell>
        </row>
        <row r="166">
          <cell r="H166">
            <v>0</v>
          </cell>
        </row>
        <row r="167">
          <cell r="H167">
            <v>0</v>
          </cell>
        </row>
        <row r="168">
          <cell r="H168">
            <v>0</v>
          </cell>
        </row>
        <row r="169">
          <cell r="H169">
            <v>0</v>
          </cell>
        </row>
        <row r="170">
          <cell r="H170">
            <v>0</v>
          </cell>
        </row>
        <row r="171">
          <cell r="H171">
            <v>0</v>
          </cell>
        </row>
        <row r="172">
          <cell r="H172">
            <v>0</v>
          </cell>
        </row>
        <row r="173">
          <cell r="H173">
            <v>0</v>
          </cell>
        </row>
        <row r="174">
          <cell r="H174">
            <v>0</v>
          </cell>
        </row>
        <row r="175">
          <cell r="H175">
            <v>0</v>
          </cell>
        </row>
        <row r="176">
          <cell r="H176">
            <v>0</v>
          </cell>
        </row>
        <row r="177">
          <cell r="H177">
            <v>0</v>
          </cell>
        </row>
        <row r="178">
          <cell r="H178">
            <v>0</v>
          </cell>
        </row>
        <row r="179">
          <cell r="H179">
            <v>0</v>
          </cell>
        </row>
        <row r="180">
          <cell r="H180">
            <v>0</v>
          </cell>
        </row>
        <row r="181">
          <cell r="H181">
            <v>0</v>
          </cell>
        </row>
        <row r="182">
          <cell r="H182">
            <v>0</v>
          </cell>
        </row>
        <row r="183">
          <cell r="H183">
            <v>0</v>
          </cell>
        </row>
        <row r="184">
          <cell r="H184">
            <v>0</v>
          </cell>
        </row>
        <row r="185">
          <cell r="H185">
            <v>0</v>
          </cell>
        </row>
        <row r="186">
          <cell r="H186">
            <v>0</v>
          </cell>
        </row>
        <row r="187">
          <cell r="H187">
            <v>0</v>
          </cell>
        </row>
        <row r="188">
          <cell r="H188">
            <v>0</v>
          </cell>
        </row>
        <row r="189">
          <cell r="H189">
            <v>0</v>
          </cell>
        </row>
        <row r="190">
          <cell r="H190">
            <v>0</v>
          </cell>
        </row>
        <row r="191">
          <cell r="H191">
            <v>0</v>
          </cell>
        </row>
        <row r="192">
          <cell r="H192">
            <v>0</v>
          </cell>
        </row>
        <row r="193">
          <cell r="H193">
            <v>0</v>
          </cell>
        </row>
        <row r="194">
          <cell r="H194">
            <v>0</v>
          </cell>
        </row>
        <row r="195">
          <cell r="H195">
            <v>0</v>
          </cell>
        </row>
        <row r="196">
          <cell r="H196">
            <v>0</v>
          </cell>
        </row>
        <row r="197">
          <cell r="H197">
            <v>0</v>
          </cell>
        </row>
        <row r="198">
          <cell r="H198">
            <v>0</v>
          </cell>
        </row>
        <row r="199">
          <cell r="H199">
            <v>0</v>
          </cell>
        </row>
        <row r="200">
          <cell r="H200">
            <v>0</v>
          </cell>
        </row>
        <row r="201">
          <cell r="H201">
            <v>0</v>
          </cell>
        </row>
        <row r="202">
          <cell r="H202">
            <v>0</v>
          </cell>
        </row>
        <row r="203">
          <cell r="H203">
            <v>0</v>
          </cell>
        </row>
        <row r="204">
          <cell r="H204">
            <v>0</v>
          </cell>
        </row>
        <row r="205">
          <cell r="H205">
            <v>0</v>
          </cell>
        </row>
        <row r="206">
          <cell r="H206">
            <v>0</v>
          </cell>
        </row>
        <row r="207">
          <cell r="H207">
            <v>0</v>
          </cell>
        </row>
        <row r="208">
          <cell r="H208">
            <v>0</v>
          </cell>
        </row>
        <row r="209">
          <cell r="H209">
            <v>0</v>
          </cell>
        </row>
        <row r="210">
          <cell r="H210">
            <v>0</v>
          </cell>
        </row>
        <row r="211">
          <cell r="H211">
            <v>0</v>
          </cell>
        </row>
        <row r="212">
          <cell r="H212">
            <v>0</v>
          </cell>
        </row>
        <row r="213">
          <cell r="H213">
            <v>0</v>
          </cell>
        </row>
        <row r="214">
          <cell r="H214">
            <v>0</v>
          </cell>
        </row>
        <row r="215">
          <cell r="H215">
            <v>0</v>
          </cell>
        </row>
        <row r="216">
          <cell r="H216">
            <v>0</v>
          </cell>
        </row>
        <row r="217">
          <cell r="H217">
            <v>0</v>
          </cell>
        </row>
        <row r="218">
          <cell r="H218">
            <v>0</v>
          </cell>
        </row>
        <row r="219">
          <cell r="H219">
            <v>0</v>
          </cell>
        </row>
        <row r="220">
          <cell r="H220">
            <v>0</v>
          </cell>
        </row>
        <row r="221">
          <cell r="H221">
            <v>0</v>
          </cell>
        </row>
        <row r="222">
          <cell r="H222">
            <v>0</v>
          </cell>
        </row>
        <row r="223">
          <cell r="H223">
            <v>0</v>
          </cell>
        </row>
        <row r="224">
          <cell r="H224">
            <v>0</v>
          </cell>
        </row>
        <row r="225">
          <cell r="H225">
            <v>0</v>
          </cell>
        </row>
        <row r="226">
          <cell r="H226">
            <v>0</v>
          </cell>
        </row>
        <row r="227">
          <cell r="H227">
            <v>0</v>
          </cell>
        </row>
        <row r="228">
          <cell r="H228">
            <v>0</v>
          </cell>
        </row>
        <row r="229">
          <cell r="H229">
            <v>0</v>
          </cell>
        </row>
        <row r="230">
          <cell r="H230">
            <v>0</v>
          </cell>
        </row>
        <row r="231">
          <cell r="H231">
            <v>0</v>
          </cell>
        </row>
        <row r="232">
          <cell r="H232">
            <v>0</v>
          </cell>
        </row>
        <row r="233">
          <cell r="H233">
            <v>0</v>
          </cell>
        </row>
        <row r="234">
          <cell r="H234">
            <v>0</v>
          </cell>
        </row>
        <row r="235">
          <cell r="H235">
            <v>0</v>
          </cell>
        </row>
        <row r="236">
          <cell r="H236">
            <v>0</v>
          </cell>
        </row>
        <row r="237">
          <cell r="H237">
            <v>0</v>
          </cell>
        </row>
        <row r="238">
          <cell r="H238">
            <v>0</v>
          </cell>
        </row>
        <row r="239">
          <cell r="H239">
            <v>0</v>
          </cell>
        </row>
        <row r="240">
          <cell r="H240">
            <v>0</v>
          </cell>
        </row>
        <row r="241">
          <cell r="H241">
            <v>0</v>
          </cell>
        </row>
        <row r="242">
          <cell r="H242">
            <v>0</v>
          </cell>
        </row>
        <row r="243">
          <cell r="H243">
            <v>0</v>
          </cell>
        </row>
        <row r="247">
          <cell r="H247">
            <v>0</v>
          </cell>
        </row>
        <row r="248">
          <cell r="H248">
            <v>0</v>
          </cell>
        </row>
        <row r="249">
          <cell r="H249">
            <v>0</v>
          </cell>
        </row>
        <row r="252">
          <cell r="H252">
            <v>0</v>
          </cell>
        </row>
        <row r="253">
          <cell r="H253">
            <v>0</v>
          </cell>
        </row>
        <row r="254">
          <cell r="H254">
            <v>0</v>
          </cell>
        </row>
        <row r="255">
          <cell r="H255">
            <v>0</v>
          </cell>
        </row>
        <row r="256">
          <cell r="H256">
            <v>0</v>
          </cell>
        </row>
        <row r="257">
          <cell r="H257">
            <v>0</v>
          </cell>
        </row>
        <row r="258">
          <cell r="H258">
            <v>0</v>
          </cell>
        </row>
        <row r="259">
          <cell r="H259">
            <v>0</v>
          </cell>
        </row>
        <row r="260">
          <cell r="H260">
            <v>0</v>
          </cell>
        </row>
        <row r="261">
          <cell r="H261">
            <v>0</v>
          </cell>
        </row>
        <row r="262">
          <cell r="H262">
            <v>0</v>
          </cell>
        </row>
        <row r="263">
          <cell r="H263">
            <v>0</v>
          </cell>
        </row>
        <row r="264">
          <cell r="H264">
            <v>0</v>
          </cell>
        </row>
        <row r="265">
          <cell r="H265">
            <v>0</v>
          </cell>
        </row>
        <row r="266">
          <cell r="H266">
            <v>0</v>
          </cell>
        </row>
        <row r="267">
          <cell r="H267">
            <v>0</v>
          </cell>
        </row>
        <row r="268">
          <cell r="H268">
            <v>0</v>
          </cell>
        </row>
        <row r="269">
          <cell r="H269">
            <v>0</v>
          </cell>
        </row>
        <row r="270">
          <cell r="H270">
            <v>0</v>
          </cell>
        </row>
        <row r="271">
          <cell r="H271">
            <v>0</v>
          </cell>
        </row>
        <row r="272">
          <cell r="H272">
            <v>0</v>
          </cell>
        </row>
        <row r="273">
          <cell r="H273">
            <v>0</v>
          </cell>
        </row>
        <row r="274">
          <cell r="H274">
            <v>0</v>
          </cell>
        </row>
        <row r="275">
          <cell r="H275">
            <v>0</v>
          </cell>
        </row>
        <row r="276">
          <cell r="H276">
            <v>0</v>
          </cell>
        </row>
        <row r="277">
          <cell r="H277">
            <v>0</v>
          </cell>
        </row>
        <row r="278">
          <cell r="H278">
            <v>0</v>
          </cell>
        </row>
        <row r="279">
          <cell r="H279">
            <v>0</v>
          </cell>
        </row>
        <row r="280">
          <cell r="H280">
            <v>0</v>
          </cell>
        </row>
        <row r="281">
          <cell r="H281">
            <v>0</v>
          </cell>
        </row>
        <row r="282">
          <cell r="H282">
            <v>0</v>
          </cell>
        </row>
        <row r="283">
          <cell r="H283">
            <v>0</v>
          </cell>
        </row>
        <row r="284">
          <cell r="H284">
            <v>0</v>
          </cell>
        </row>
        <row r="285">
          <cell r="H285">
            <v>0</v>
          </cell>
        </row>
        <row r="286">
          <cell r="H286">
            <v>0</v>
          </cell>
        </row>
        <row r="287">
          <cell r="H287">
            <v>0</v>
          </cell>
        </row>
        <row r="288">
          <cell r="H288">
            <v>0</v>
          </cell>
        </row>
        <row r="289">
          <cell r="H289">
            <v>0</v>
          </cell>
        </row>
        <row r="290">
          <cell r="H290">
            <v>0</v>
          </cell>
        </row>
        <row r="291">
          <cell r="H291">
            <v>0</v>
          </cell>
        </row>
        <row r="292">
          <cell r="H292">
            <v>0</v>
          </cell>
        </row>
        <row r="293">
          <cell r="H293">
            <v>0</v>
          </cell>
        </row>
        <row r="294">
          <cell r="H294">
            <v>0</v>
          </cell>
        </row>
        <row r="295">
          <cell r="H295">
            <v>0</v>
          </cell>
        </row>
        <row r="296">
          <cell r="H296">
            <v>0</v>
          </cell>
        </row>
        <row r="297">
          <cell r="H297">
            <v>0</v>
          </cell>
        </row>
        <row r="298">
          <cell r="H298">
            <v>0</v>
          </cell>
        </row>
        <row r="299">
          <cell r="H299">
            <v>0</v>
          </cell>
        </row>
        <row r="300">
          <cell r="H300">
            <v>0</v>
          </cell>
        </row>
        <row r="301">
          <cell r="H301">
            <v>0</v>
          </cell>
        </row>
        <row r="302">
          <cell r="H302">
            <v>0</v>
          </cell>
        </row>
        <row r="303">
          <cell r="H303">
            <v>0</v>
          </cell>
        </row>
        <row r="304">
          <cell r="H304">
            <v>0</v>
          </cell>
        </row>
        <row r="305">
          <cell r="H305">
            <v>0</v>
          </cell>
        </row>
        <row r="306">
          <cell r="H306">
            <v>0</v>
          </cell>
        </row>
        <row r="307">
          <cell r="H307">
            <v>0</v>
          </cell>
        </row>
        <row r="308">
          <cell r="H308">
            <v>0</v>
          </cell>
        </row>
        <row r="312">
          <cell r="H312">
            <v>0</v>
          </cell>
        </row>
        <row r="313">
          <cell r="H313">
            <v>0</v>
          </cell>
        </row>
        <row r="315">
          <cell r="H315">
            <v>0</v>
          </cell>
        </row>
        <row r="317">
          <cell r="H317">
            <v>0</v>
          </cell>
        </row>
        <row r="318">
          <cell r="H318">
            <v>0</v>
          </cell>
        </row>
        <row r="319">
          <cell r="H319">
            <v>0</v>
          </cell>
        </row>
        <row r="320">
          <cell r="H320">
            <v>0</v>
          </cell>
        </row>
        <row r="321">
          <cell r="H321">
            <v>0</v>
          </cell>
        </row>
        <row r="322">
          <cell r="H322">
            <v>0</v>
          </cell>
        </row>
        <row r="323">
          <cell r="H323">
            <v>0</v>
          </cell>
        </row>
        <row r="324">
          <cell r="H324">
            <v>0</v>
          </cell>
        </row>
        <row r="325">
          <cell r="H325">
            <v>0</v>
          </cell>
        </row>
        <row r="326">
          <cell r="H326">
            <v>0</v>
          </cell>
        </row>
        <row r="327">
          <cell r="H327">
            <v>0</v>
          </cell>
        </row>
        <row r="328">
          <cell r="H328">
            <v>0</v>
          </cell>
        </row>
        <row r="329">
          <cell r="H329">
            <v>0</v>
          </cell>
        </row>
        <row r="330">
          <cell r="H330">
            <v>0</v>
          </cell>
        </row>
        <row r="331">
          <cell r="H331">
            <v>0</v>
          </cell>
        </row>
        <row r="332">
          <cell r="H332">
            <v>0</v>
          </cell>
        </row>
        <row r="333">
          <cell r="H333">
            <v>0</v>
          </cell>
        </row>
        <row r="334">
          <cell r="H334">
            <v>0</v>
          </cell>
        </row>
        <row r="335">
          <cell r="H335">
            <v>0</v>
          </cell>
        </row>
        <row r="336">
          <cell r="H336">
            <v>0</v>
          </cell>
        </row>
        <row r="337">
          <cell r="H337">
            <v>0</v>
          </cell>
        </row>
        <row r="338">
          <cell r="H338">
            <v>0</v>
          </cell>
        </row>
        <row r="339">
          <cell r="H339">
            <v>0</v>
          </cell>
        </row>
        <row r="340">
          <cell r="H340">
            <v>0</v>
          </cell>
        </row>
        <row r="341">
          <cell r="H341">
            <v>0</v>
          </cell>
        </row>
        <row r="342">
          <cell r="H342">
            <v>0</v>
          </cell>
        </row>
        <row r="343">
          <cell r="H343">
            <v>0</v>
          </cell>
        </row>
        <row r="344">
          <cell r="H344">
            <v>0</v>
          </cell>
        </row>
        <row r="345">
          <cell r="H345">
            <v>0</v>
          </cell>
        </row>
        <row r="346">
          <cell r="H346">
            <v>0</v>
          </cell>
        </row>
        <row r="347">
          <cell r="H347">
            <v>0</v>
          </cell>
        </row>
        <row r="348">
          <cell r="H348">
            <v>0</v>
          </cell>
        </row>
        <row r="349">
          <cell r="H349">
            <v>0</v>
          </cell>
        </row>
        <row r="350">
          <cell r="H350">
            <v>0</v>
          </cell>
        </row>
        <row r="351">
          <cell r="H351">
            <v>0</v>
          </cell>
        </row>
        <row r="352">
          <cell r="H352">
            <v>0</v>
          </cell>
        </row>
        <row r="353">
          <cell r="H353">
            <v>0</v>
          </cell>
        </row>
        <row r="354">
          <cell r="H354">
            <v>0</v>
          </cell>
        </row>
        <row r="355">
          <cell r="H355">
            <v>0</v>
          </cell>
        </row>
        <row r="357">
          <cell r="H357">
            <v>0</v>
          </cell>
        </row>
        <row r="358">
          <cell r="H358">
            <v>0</v>
          </cell>
        </row>
        <row r="359">
          <cell r="H359">
            <v>0</v>
          </cell>
        </row>
        <row r="360">
          <cell r="H360">
            <v>0</v>
          </cell>
        </row>
        <row r="361">
          <cell r="H361">
            <v>0</v>
          </cell>
        </row>
        <row r="362">
          <cell r="H362">
            <v>11250</v>
          </cell>
        </row>
        <row r="363">
          <cell r="H363">
            <v>0</v>
          </cell>
        </row>
        <row r="364">
          <cell r="H364">
            <v>0</v>
          </cell>
        </row>
        <row r="365">
          <cell r="H365">
            <v>0</v>
          </cell>
        </row>
        <row r="366">
          <cell r="H366">
            <v>0</v>
          </cell>
        </row>
        <row r="367">
          <cell r="H367">
            <v>-311111.1</v>
          </cell>
        </row>
        <row r="368">
          <cell r="H368">
            <v>311111.1</v>
          </cell>
        </row>
        <row r="369">
          <cell r="H369">
            <v>-34125</v>
          </cell>
        </row>
        <row r="370">
          <cell r="H370">
            <v>34125</v>
          </cell>
        </row>
        <row r="371">
          <cell r="H371">
            <v>-56700</v>
          </cell>
        </row>
        <row r="372">
          <cell r="H372">
            <v>56700</v>
          </cell>
        </row>
        <row r="373">
          <cell r="H373">
            <v>0</v>
          </cell>
        </row>
        <row r="374">
          <cell r="H374">
            <v>0</v>
          </cell>
        </row>
        <row r="375">
          <cell r="H375">
            <v>0</v>
          </cell>
        </row>
        <row r="376">
          <cell r="H376">
            <v>0</v>
          </cell>
        </row>
        <row r="377">
          <cell r="H377">
            <v>0</v>
          </cell>
        </row>
        <row r="378">
          <cell r="H378">
            <v>0</v>
          </cell>
        </row>
        <row r="379">
          <cell r="H379">
            <v>0</v>
          </cell>
        </row>
        <row r="380">
          <cell r="H380">
            <v>0</v>
          </cell>
        </row>
        <row r="381">
          <cell r="H381">
            <v>0</v>
          </cell>
        </row>
        <row r="382">
          <cell r="H382">
            <v>0</v>
          </cell>
        </row>
        <row r="383">
          <cell r="H383">
            <v>0</v>
          </cell>
        </row>
        <row r="384">
          <cell r="H384">
            <v>0</v>
          </cell>
        </row>
        <row r="385">
          <cell r="H385">
            <v>0</v>
          </cell>
        </row>
        <row r="386">
          <cell r="H386">
            <v>0</v>
          </cell>
        </row>
        <row r="387">
          <cell r="H387">
            <v>0</v>
          </cell>
        </row>
        <row r="388">
          <cell r="H388">
            <v>0</v>
          </cell>
        </row>
        <row r="389">
          <cell r="H389">
            <v>0</v>
          </cell>
        </row>
        <row r="390">
          <cell r="H390">
            <v>0</v>
          </cell>
        </row>
        <row r="391">
          <cell r="H391">
            <v>0</v>
          </cell>
        </row>
        <row r="392">
          <cell r="H392">
            <v>0</v>
          </cell>
        </row>
        <row r="393">
          <cell r="H393">
            <v>0</v>
          </cell>
        </row>
        <row r="394">
          <cell r="H394">
            <v>0</v>
          </cell>
        </row>
        <row r="395">
          <cell r="H395">
            <v>0</v>
          </cell>
        </row>
        <row r="399">
          <cell r="H399">
            <v>0</v>
          </cell>
        </row>
        <row r="400">
          <cell r="H400">
            <v>0</v>
          </cell>
        </row>
        <row r="401">
          <cell r="H401">
            <v>0</v>
          </cell>
        </row>
        <row r="402">
          <cell r="H402">
            <v>0</v>
          </cell>
        </row>
        <row r="403">
          <cell r="H403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FRONT"/>
      <sheetName val="Summary"/>
      <sheetName val="Libor"/>
    </sheetNames>
    <sheetDataSet>
      <sheetData sheetId="0"/>
      <sheetData sheetId="1"/>
      <sheetData sheetId="2">
        <row r="10">
          <cell r="L10">
            <v>-1740517.66713743</v>
          </cell>
        </row>
        <row r="11">
          <cell r="L11">
            <v>2243162.1829295</v>
          </cell>
        </row>
        <row r="12">
          <cell r="L12">
            <v>6939759.45926721</v>
          </cell>
        </row>
      </sheetData>
      <sheetData sheetId="3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FRONT"/>
      <sheetName val="Summary"/>
      <sheetName val="Libor"/>
    </sheetNames>
    <sheetDataSet>
      <sheetData sheetId="0"/>
      <sheetData sheetId="1"/>
      <sheetData sheetId="2">
        <row r="13">
          <cell r="L13">
            <v>3931100.70914841</v>
          </cell>
        </row>
      </sheetData>
      <sheetData sheetId="3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FX"/>
    </sheetNames>
    <sheetDataSet>
      <sheetData sheetId="0">
        <row r="8">
          <cell r="B8">
            <v>1.41774999999999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FX"/>
    </sheetNames>
    <sheetDataSet>
      <sheetData sheetId="0">
        <row r="8">
          <cell r="B8">
            <v>1.13507377979568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Procedure"/>
      <sheetName val="InvoicedBrokerage"/>
      <sheetName val="ExpectedBrokerage"/>
      <sheetName val="TradeByTrade"/>
      <sheetName val="Trade Dump"/>
      <sheetName val="Rate (USD)"/>
      <sheetName val="Rate (GBP)"/>
      <sheetName val="Rate (EUR)"/>
      <sheetName val="PAID"/>
    </sheetNames>
    <sheetDataSet>
      <sheetData sheetId="0"/>
      <sheetData sheetId="1"/>
      <sheetData sheetId="2">
        <row r="26">
          <cell r="D26">
            <v>458220.9796902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Corporates"/>
      <sheetName val="Hedge Report"/>
      <sheetName val="Consolidated Hedge Report"/>
      <sheetName val="DO Default Swap"/>
      <sheetName val="NBR Default Swap"/>
      <sheetName val="DBKS Swap Loews"/>
      <sheetName val="Var Check"/>
      <sheetName val="Greeks"/>
      <sheetName val="System"/>
      <sheetName val="Closed Position Detail"/>
      <sheetName val="Closed Position Summary"/>
      <sheetName val="Cost of Funds"/>
      <sheetName val="DB Swaps Tele.Mex."/>
      <sheetName val="RIG Default Sw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Position Rec"/>
      <sheetName val="Position"/>
      <sheetName val="Risk"/>
      <sheetName val="Security Activity"/>
      <sheetName val="Derivatives"/>
      <sheetName val="Inputs"/>
      <sheetName val="Price Download"/>
      <sheetName val="Funding Activity (BS)"/>
      <sheetName val="Funding Activity (Morg. Stan.)"/>
      <sheetName val="New JPMS Swap Sheet"/>
      <sheetName val="Prices"/>
      <sheetName val="PortManor"/>
      <sheetName val="Macro Inputs"/>
      <sheetName val="Module1"/>
      <sheetName val="Module2"/>
      <sheetName val="Dialog1"/>
      <sheetName val="Dialog2"/>
      <sheetName val="Module3"/>
      <sheetName val="Module5"/>
      <sheetName val="DailyCashRec"/>
      <sheetName val="Module4"/>
      <sheetName val="OPTIMIZ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Default Swap"/>
      <sheetName val="Data"/>
    </sheetNames>
    <sheetDataSet>
      <sheetData sheetId="0"/>
      <sheetData sheetId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Instructions"/>
      <sheetName val="Report USD"/>
      <sheetName val="Report"/>
      <sheetName val="CCYMTMSummary"/>
      <sheetName val="Industry Pivot"/>
      <sheetName val="Blotter"/>
      <sheetName val="Pivot"/>
      <sheetName val="CreditCurveToday"/>
      <sheetName val="CreditCurvePrior"/>
      <sheetName val="Rates"/>
      <sheetName val="GBPITD"/>
      <sheetName val="FX Expo"/>
      <sheetName val="Summary1"/>
      <sheetName val="FwdNotionalStripsGBP"/>
      <sheetName val="FwdMTMStripsGBP"/>
      <sheetName val="ValueStripsGBP"/>
      <sheetName val="FwdMTMSensitivitiesGBP"/>
      <sheetName val="FwdNotionalStrips"/>
      <sheetName val="FwdMTMStrips"/>
      <sheetName val="ValueStrips"/>
      <sheetName val="FwdMTMSensitivities"/>
      <sheetName val="RefEntities"/>
      <sheetName val="IntCurvePrior"/>
      <sheetName val="IntCurveToday"/>
      <sheetName val="Calculation"/>
      <sheetName val="Prudency"/>
      <sheetName val="Cash transfers"/>
      <sheetName val="Lookup"/>
      <sheetName val="Working"/>
      <sheetName val="MACRO ACTIVE"/>
      <sheetName val="Accrued"/>
      <sheetName val="Repo's"/>
      <sheetName val="Bond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Corporates"/>
      <sheetName val="Hedge Report"/>
      <sheetName val="Consolidated Hedge Report"/>
      <sheetName val="Px"/>
      <sheetName val="Credit Var"/>
      <sheetName val="Houston P&amp;L Data"/>
      <sheetName val="Quotes"/>
      <sheetName val="StaticBonds"/>
      <sheetName val="Funding"/>
      <sheetName val="Default Swap"/>
      <sheetName val="Hedgedata"/>
      <sheetName val="Sheet5"/>
      <sheetName val="Closed Position Detail 2000"/>
      <sheetName val="Closed Position By Strat. 2000"/>
      <sheetName val="NE Utility"/>
      <sheetName val="APP Debt Swap"/>
      <sheetName val="Telmex Debt Swap"/>
      <sheetName val="Republic of Indonesia Debt Swap"/>
      <sheetName val="Level 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Report"/>
      <sheetName val="Limits"/>
      <sheetName val="Analysis "/>
    </sheetNames>
    <sheetDataSet>
      <sheetData sheetId="0"/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CONTROL"/>
      <sheetName val="Summary"/>
      <sheetName val="Adjustments"/>
      <sheetName val="Data"/>
      <sheetName val="ltd-ytd"/>
      <sheetName val="Funding"/>
      <sheetName val="PSUM"/>
      <sheetName val="FX Exposure"/>
      <sheetName val="Static"/>
      <sheetName val="Reconciliation"/>
      <sheetName val="Pivot On Adjustments"/>
      <sheetName val="Chucki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Instructions"/>
      <sheetName val="Report USD"/>
      <sheetName val="Report"/>
      <sheetName val="CCYMTMSummary"/>
      <sheetName val="Pivot"/>
      <sheetName val="Blotter"/>
      <sheetName val="CreditCurveToday"/>
      <sheetName val="CreditCurvePrior"/>
      <sheetName val="Rates"/>
      <sheetName val="GBPITD"/>
      <sheetName val="FX Expo"/>
      <sheetName val="Summary1"/>
      <sheetName val="FwdNotionalStripsGBP"/>
      <sheetName val="FwdMTMStripsGBP"/>
      <sheetName val="ValueStripsGBP"/>
      <sheetName val="FwdMTMSensitivitiesGBP"/>
      <sheetName val="FwdNotionalStrips"/>
      <sheetName val="FwdMTMStrips"/>
      <sheetName val="ValueStrips"/>
      <sheetName val="FwdMTMSensitivities"/>
      <sheetName val="RefEntities"/>
      <sheetName val="IntCurvePrior"/>
      <sheetName val="IntCurveToday"/>
      <sheetName val="Calculation"/>
      <sheetName val="Prudency"/>
      <sheetName val="Cash transfers"/>
      <sheetName val="Lookup"/>
      <sheetName val="Working"/>
      <sheetName val="MACRO ACTIVE"/>
      <sheetName val="Accrued"/>
      <sheetName val="Repo's"/>
      <sheetName val="Bond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pivotCache/_rels/pivotCacheDefinition1.xml.rels><?xml version="1.0" encoding="UTF-8"?>
<Relationships xmlns="http://schemas.openxmlformats.org/package/2006/relationships"><Relationship Id="rId1" Type="http://schemas.openxmlformats.org/officeDocument/2006/relationships/pivotCacheRecords" Target="pivotCacheRecords1.xml"/>
</Relationships>
</file>

<file path=xl/pivotCache/_rels/pivotCacheDefinition10.xml.rels><?xml version="1.0" encoding="UTF-8"?>
<Relationships xmlns="http://schemas.openxmlformats.org/package/2006/relationships"><Relationship Id="rId1" Type="http://schemas.openxmlformats.org/officeDocument/2006/relationships/pivotCacheRecords" Target="pivotCacheRecords10.xml"/>
</Relationships>
</file>

<file path=xl/pivotCache/_rels/pivotCacheDefinition2.xml.rels><?xml version="1.0" encoding="UTF-8"?>
<Relationships xmlns="http://schemas.openxmlformats.org/package/2006/relationships"><Relationship Id="rId1" Type="http://schemas.openxmlformats.org/officeDocument/2006/relationships/pivotCacheRecords" Target="pivotCacheRecords2.xml"/>
</Relationships>
</file>

<file path=xl/pivotCache/_rels/pivotCacheDefinition3.xml.rels><?xml version="1.0" encoding="UTF-8"?>
<Relationships xmlns="http://schemas.openxmlformats.org/package/2006/relationships"><Relationship Id="rId1" Type="http://schemas.openxmlformats.org/officeDocument/2006/relationships/pivotCacheRecords" Target="pivotCacheRecords3.xml"/>
</Relationships>
</file>

<file path=xl/pivotCache/_rels/pivotCacheDefinition4.xml.rels><?xml version="1.0" encoding="UTF-8"?>
<Relationships xmlns="http://schemas.openxmlformats.org/package/2006/relationships"><Relationship Id="rId1" Type="http://schemas.openxmlformats.org/officeDocument/2006/relationships/pivotCacheRecords" Target="pivotCacheRecords4.xml"/>
</Relationships>
</file>

<file path=xl/pivotCache/_rels/pivotCacheDefinition5.xml.rels><?xml version="1.0" encoding="UTF-8"?>
<Relationships xmlns="http://schemas.openxmlformats.org/package/2006/relationships"><Relationship Id="rId1" Type="http://schemas.openxmlformats.org/officeDocument/2006/relationships/pivotCacheRecords" Target="pivotCacheRecords5.xml"/>
</Relationships>
</file>

<file path=xl/pivotCache/_rels/pivotCacheDefinition6.xml.rels><?xml version="1.0" encoding="UTF-8"?>
<Relationships xmlns="http://schemas.openxmlformats.org/package/2006/relationships"><Relationship Id="rId1" Type="http://schemas.openxmlformats.org/officeDocument/2006/relationships/pivotCacheRecords" Target="pivotCacheRecords6.xml"/>
</Relationships>
</file>

<file path=xl/pivotCache/_rels/pivotCacheDefinition7.xml.rels><?xml version="1.0" encoding="UTF-8"?>
<Relationships xmlns="http://schemas.openxmlformats.org/package/2006/relationships"><Relationship Id="rId1" Type="http://schemas.openxmlformats.org/officeDocument/2006/relationships/pivotCacheRecords" Target="pivotCacheRecords7.xml"/>
</Relationships>
</file>

<file path=xl/pivotCache/_rels/pivotCacheDefinition8.xml.rels><?xml version="1.0" encoding="UTF-8"?>
<Relationships xmlns="http://schemas.openxmlformats.org/package/2006/relationships"><Relationship Id="rId1" Type="http://schemas.openxmlformats.org/officeDocument/2006/relationships/pivotCacheRecords" Target="pivotCacheRecords8.xml"/>
</Relationships>
</file>

<file path=xl/pivotCache/_rels/pivotCacheDefinition9.xml.rels><?xml version="1.0" encoding="UTF-8"?>
<Relationships xmlns="http://schemas.openxmlformats.org/package/2006/relationships"><Relationship Id="rId1" Type="http://schemas.openxmlformats.org/officeDocument/2006/relationships/pivotCacheRecords" Target="pivotCacheRecords9.xml"/>
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cordCount="529" createdVersion="3">
  <cacheSource type="worksheet">
    <worksheetSource ref="A1:AM596" sheet="DPR_detail"/>
  </cacheSource>
  <cacheFields count="39">
    <cacheField name="BO Ref" numFmtId="0">
      <sharedItems containsString="0" containsBlank="1" containsNumber="1" containsInteger="1" minValue="1" maxValue="1766" count="527">
        <n v="1"/>
        <n v="2"/>
        <n v="3"/>
        <n v="4"/>
        <n v="5"/>
        <n v="6"/>
        <n v="9"/>
        <n v="10"/>
        <n v="11"/>
        <n v="12"/>
        <n v="13"/>
        <n v="14"/>
        <n v="16"/>
        <n v="17"/>
        <n v="18"/>
        <n v="20"/>
        <n v="21"/>
        <n v="22"/>
        <n v="23"/>
        <n v="24"/>
        <n v="25"/>
        <n v="26"/>
        <n v="27"/>
        <n v="28"/>
        <n v="30"/>
        <n v="31"/>
        <n v="32"/>
        <n v="33"/>
        <n v="35"/>
        <n v="36"/>
        <n v="37"/>
        <n v="38"/>
        <n v="39"/>
        <n v="42"/>
        <n v="43"/>
        <n v="44"/>
        <n v="45"/>
        <n v="46"/>
        <n v="47"/>
        <n v="48"/>
        <n v="49"/>
        <n v="51"/>
        <n v="52"/>
        <n v="53"/>
        <n v="55"/>
        <n v="57"/>
        <n v="59"/>
        <n v="114"/>
        <n v="122"/>
        <n v="125"/>
        <n v="144"/>
        <n v="145"/>
        <n v="146"/>
        <n v="147"/>
        <n v="149"/>
        <n v="150"/>
        <n v="151"/>
        <n v="152"/>
        <n v="153"/>
        <n v="154"/>
        <n v="155"/>
        <n v="156"/>
        <n v="157"/>
        <n v="158"/>
        <n v="159"/>
        <n v="161"/>
        <n v="162"/>
        <n v="163"/>
        <n v="164"/>
        <n v="200"/>
        <n v="201"/>
        <n v="204"/>
        <n v="205"/>
        <n v="206"/>
        <n v="207"/>
        <n v="209"/>
        <n v="210"/>
        <n v="214"/>
        <n v="217"/>
        <n v="219"/>
        <n v="220"/>
        <n v="221"/>
        <n v="223"/>
        <n v="224"/>
        <n v="225"/>
        <n v="226"/>
        <n v="227"/>
        <n v="229"/>
        <n v="230"/>
        <n v="231"/>
        <n v="232"/>
        <n v="233"/>
        <n v="234"/>
        <n v="235"/>
        <n v="236"/>
        <n v="237"/>
        <n v="238"/>
        <n v="239"/>
        <n v="240"/>
        <n v="241"/>
        <n v="242"/>
        <n v="243"/>
        <n v="244"/>
        <n v="245"/>
        <n v="247"/>
        <n v="248"/>
        <n v="249"/>
        <n v="250"/>
        <n v="251"/>
        <n v="252"/>
        <n v="253"/>
        <n v="254"/>
        <n v="255"/>
        <n v="256"/>
        <n v="259"/>
        <n v="260"/>
        <n v="261"/>
        <n v="262"/>
        <n v="263"/>
        <n v="264"/>
        <n v="265"/>
        <n v="266"/>
        <n v="267"/>
        <n v="268"/>
        <n v="269"/>
        <n v="270"/>
        <n v="271"/>
        <n v="272"/>
        <n v="273"/>
        <n v="274"/>
        <n v="275"/>
        <n v="276"/>
        <n v="277"/>
        <n v="402"/>
        <n v="418"/>
        <n v="419"/>
        <n v="424"/>
        <n v="514"/>
        <n v="714"/>
        <n v="881"/>
        <n v="882"/>
        <n v="883"/>
        <n v="884"/>
        <n v="885"/>
        <n v="1060"/>
        <n v="1061"/>
        <n v="1062"/>
        <n v="1063"/>
        <n v="1064"/>
        <n v="1065"/>
        <n v="1066"/>
        <n v="1067"/>
        <n v="1069"/>
        <n v="1070"/>
        <n v="1071"/>
        <n v="1073"/>
        <n v="1074"/>
        <n v="1075"/>
        <n v="1276"/>
        <n v="1277"/>
        <n v="1278"/>
        <n v="1279"/>
        <n v="1280"/>
        <n v="1281"/>
        <n v="1282"/>
        <n v="1283"/>
        <n v="1284"/>
        <n v="1285"/>
        <n v="1286"/>
        <n v="1287"/>
        <n v="1288"/>
        <n v="1289"/>
        <n v="1290"/>
        <n v="1291"/>
        <n v="1292"/>
        <n v="1293"/>
        <n v="1294"/>
        <n v="1295"/>
        <n v="1296"/>
        <n v="1297"/>
        <n v="1298"/>
        <n v="1299"/>
        <n v="1300"/>
        <n v="1301"/>
        <n v="1302"/>
        <n v="1303"/>
        <n v="1304"/>
        <n v="1305"/>
        <n v="1306"/>
        <n v="1307"/>
        <n v="1308"/>
        <n v="1309"/>
        <n v="1310"/>
        <n v="1311"/>
        <n v="1312"/>
        <n v="1313"/>
        <n v="1314"/>
        <n v="1315"/>
        <n v="1316"/>
        <n v="1317"/>
        <n v="1318"/>
        <n v="1319"/>
        <n v="1320"/>
        <n v="1321"/>
        <n v="1322"/>
        <n v="1323"/>
        <n v="1324"/>
        <n v="1325"/>
        <n v="1326"/>
        <n v="1327"/>
        <n v="1328"/>
        <n v="1329"/>
        <n v="1330"/>
        <n v="1331"/>
        <n v="1332"/>
        <n v="1333"/>
        <n v="1334"/>
        <n v="1335"/>
        <n v="1336"/>
        <n v="1337"/>
        <n v="1338"/>
        <n v="1339"/>
        <n v="1340"/>
        <n v="1341"/>
        <n v="1342"/>
        <n v="1343"/>
        <n v="1344"/>
        <n v="1345"/>
        <n v="1346"/>
        <n v="1347"/>
        <n v="1348"/>
        <n v="1349"/>
        <n v="1350"/>
        <n v="1351"/>
        <n v="1352"/>
        <n v="1353"/>
        <n v="1354"/>
        <n v="1356"/>
        <n v="1357"/>
        <n v="1358"/>
        <n v="1359"/>
        <n v="1360"/>
        <n v="1361"/>
        <n v="1362"/>
        <n v="1363"/>
        <n v="1364"/>
        <n v="1365"/>
        <n v="1366"/>
        <n v="1367"/>
        <n v="1368"/>
        <n v="1369"/>
        <n v="1370"/>
        <n v="1371"/>
        <n v="1373"/>
        <n v="1374"/>
        <n v="1375"/>
        <n v="1376"/>
        <n v="1377"/>
        <n v="1378"/>
        <n v="1379"/>
        <n v="1480"/>
        <n v="1481"/>
        <n v="1482"/>
        <n v="1483"/>
        <n v="1484"/>
        <n v="1485"/>
        <n v="1486"/>
        <n v="1487"/>
        <n v="1488"/>
        <n v="1489"/>
        <n v="1490"/>
        <n v="1491"/>
        <n v="1492"/>
        <n v="1493"/>
        <n v="1494"/>
        <n v="1495"/>
        <n v="1496"/>
        <n v="1497"/>
        <n v="1498"/>
        <n v="1499"/>
        <n v="1500"/>
        <n v="1501"/>
        <n v="1502"/>
        <n v="1503"/>
        <n v="1504"/>
        <n v="1505"/>
        <n v="1506"/>
        <n v="1507"/>
        <n v="1508"/>
        <n v="1509"/>
        <n v="1510"/>
        <n v="1511"/>
        <n v="1512"/>
        <n v="1513"/>
        <n v="1514"/>
        <n v="1515"/>
        <n v="1516"/>
        <n v="1517"/>
        <n v="1518"/>
        <n v="1519"/>
        <n v="1520"/>
        <n v="1521"/>
        <n v="1522"/>
        <n v="1523"/>
        <n v="1524"/>
        <n v="1525"/>
        <n v="1526"/>
        <n v="1527"/>
        <n v="1528"/>
        <n v="1529"/>
        <n v="1530"/>
        <n v="1531"/>
        <n v="1532"/>
        <n v="1533"/>
        <n v="1534"/>
        <n v="1535"/>
        <n v="1536"/>
        <n v="1537"/>
        <n v="1538"/>
        <n v="1539"/>
        <n v="1540"/>
        <n v="1541"/>
        <n v="1542"/>
        <n v="1543"/>
        <n v="1544"/>
        <n v="1545"/>
        <n v="1546"/>
        <n v="1547"/>
        <n v="1548"/>
        <n v="1549"/>
        <n v="1550"/>
        <n v="1551"/>
        <n v="1552"/>
        <n v="1553"/>
        <n v="1554"/>
        <n v="1555"/>
        <n v="1556"/>
        <n v="1557"/>
        <n v="1558"/>
        <n v="1559"/>
        <n v="1560"/>
        <n v="1561"/>
        <n v="1562"/>
        <n v="1563"/>
        <n v="1564"/>
        <n v="1565"/>
        <n v="1566"/>
        <n v="1567"/>
        <n v="1568"/>
        <n v="1569"/>
        <n v="1570"/>
        <n v="1571"/>
        <n v="1572"/>
        <n v="1573"/>
        <n v="1574"/>
        <n v="1575"/>
        <n v="1576"/>
        <n v="1577"/>
        <n v="1580"/>
        <n v="1581"/>
        <n v="1582"/>
        <n v="1583"/>
        <n v="1584"/>
        <n v="1585"/>
        <n v="1586"/>
        <n v="1587"/>
        <n v="1588"/>
        <n v="1590"/>
        <n v="1591"/>
        <n v="1592"/>
        <n v="1593"/>
        <n v="1594"/>
        <n v="1595"/>
        <n v="1596"/>
        <n v="1597"/>
        <n v="1598"/>
        <n v="1599"/>
        <n v="1600"/>
        <n v="1601"/>
        <n v="1603"/>
        <n v="1604"/>
        <n v="1605"/>
        <n v="1606"/>
        <n v="1607"/>
        <n v="1608"/>
        <n v="1609"/>
        <n v="1610"/>
        <n v="1611"/>
        <n v="1612"/>
        <n v="1613"/>
        <n v="1614"/>
        <n v="1618"/>
        <n v="1624"/>
        <n v="1625"/>
        <n v="1626"/>
        <n v="1627"/>
        <n v="1628"/>
        <n v="1629"/>
        <n v="1630"/>
        <n v="1631"/>
        <n v="1632"/>
        <n v="1633"/>
        <n v="1634"/>
        <n v="1636"/>
        <n v="1637"/>
        <n v="1638"/>
        <n v="1639"/>
        <n v="1640"/>
        <n v="1641"/>
        <n v="1642"/>
        <n v="1643"/>
        <n v="1644"/>
        <n v="1646"/>
        <n v="1647"/>
        <n v="1648"/>
        <n v="1649"/>
        <n v="1650"/>
        <n v="1651"/>
        <n v="1652"/>
        <n v="1653"/>
        <n v="1654"/>
        <n v="1655"/>
        <n v="1656"/>
        <n v="1657"/>
        <n v="1658"/>
        <n v="1659"/>
        <n v="1660"/>
        <n v="1661"/>
        <n v="1662"/>
        <n v="1663"/>
        <n v="1664"/>
        <n v="1665"/>
        <n v="1666"/>
        <n v="1667"/>
        <n v="1668"/>
        <n v="1669"/>
        <n v="1670"/>
        <n v="1671"/>
        <n v="1672"/>
        <n v="1673"/>
        <n v="1674"/>
        <n v="1675"/>
        <n v="1676"/>
        <n v="1677"/>
        <n v="1678"/>
        <n v="1679"/>
        <n v="1680"/>
        <n v="1681"/>
        <n v="1682"/>
        <n v="1683"/>
        <n v="1684"/>
        <n v="1685"/>
        <n v="1686"/>
        <n v="1687"/>
        <n v="1688"/>
        <n v="1689"/>
        <n v="1690"/>
        <n v="1691"/>
        <n v="1695"/>
        <n v="1696"/>
        <n v="1697"/>
        <n v="1698"/>
        <n v="1699"/>
        <n v="1700"/>
        <n v="1701"/>
        <n v="1702"/>
        <n v="1703"/>
        <n v="1704"/>
        <n v="1706"/>
        <n v="1708"/>
        <n v="1709"/>
        <n v="1710"/>
        <n v="1711"/>
        <n v="1712"/>
        <n v="1713"/>
        <n v="1714"/>
        <n v="1715"/>
        <n v="1716"/>
        <n v="1717"/>
        <n v="1718"/>
        <n v="1719"/>
        <n v="1720"/>
        <n v="1721"/>
        <n v="1722"/>
        <n v="1723"/>
        <n v="1724"/>
        <n v="1726"/>
        <n v="1727"/>
        <n v="1728"/>
        <n v="1729"/>
        <n v="1730"/>
        <n v="1731"/>
        <n v="1732"/>
        <n v="1733"/>
        <n v="1734"/>
        <n v="1735"/>
        <n v="1736"/>
        <n v="1737"/>
        <n v="1738"/>
        <n v="1739"/>
        <n v="1740"/>
        <n v="1741"/>
        <n v="1742"/>
        <n v="1743"/>
        <n v="1744"/>
        <n v="1746"/>
        <n v="1747"/>
        <n v="1748"/>
        <n v="1749"/>
        <n v="1750"/>
        <n v="1751"/>
        <n v="1752"/>
        <n v="1753"/>
        <n v="1754"/>
        <n v="1755"/>
        <n v="1756"/>
        <n v="1757"/>
        <n v="1758"/>
        <n v="1759"/>
        <n v="1760"/>
        <n v="1761"/>
        <n v="1762"/>
        <n v="1763"/>
        <n v="1764"/>
        <n v="1765"/>
        <n v="1766"/>
        <m/>
      </sharedItems>
    </cacheField>
    <cacheField name="trdnbr" numFmtId="0">
      <sharedItems containsString="0" containsBlank="1" containsNumber="1" containsInteger="1" minValue="2" maxValue="972" count="529">
        <n v="2"/>
        <n v="3"/>
        <n v="4"/>
        <n v="102"/>
        <n v="103"/>
        <n v="104"/>
        <n v="105"/>
        <n v="106"/>
        <n v="107"/>
        <n v="109"/>
        <n v="110"/>
        <n v="111"/>
        <n v="112"/>
        <n v="113"/>
        <n v="114"/>
        <n v="115"/>
        <n v="116"/>
        <n v="117"/>
        <n v="120"/>
        <n v="121"/>
        <n v="122"/>
        <n v="123"/>
        <n v="124"/>
        <n v="125"/>
        <n v="126"/>
        <n v="127"/>
        <n v="128"/>
        <n v="129"/>
        <n v="130"/>
        <n v="131"/>
        <n v="132"/>
        <n v="133"/>
        <n v="134"/>
        <n v="138"/>
        <n v="139"/>
        <n v="140"/>
        <n v="141"/>
        <n v="142"/>
        <n v="143"/>
        <n v="144"/>
        <n v="145"/>
        <n v="146"/>
        <n v="147"/>
        <n v="150"/>
        <n v="152"/>
        <n v="203"/>
        <n v="204"/>
        <n v="205"/>
        <n v="206"/>
        <n v="207"/>
        <n v="208"/>
        <n v="209"/>
        <n v="210"/>
        <n v="211"/>
        <n v="212"/>
        <n v="214"/>
        <n v="215"/>
        <n v="216"/>
        <n v="217"/>
        <n v="306"/>
        <n v="307"/>
        <n v="308"/>
        <n v="309"/>
        <n v="310"/>
        <n v="311"/>
        <n v="314"/>
        <n v="315"/>
        <n v="316"/>
        <n v="317"/>
        <n v="318"/>
        <n v="319"/>
        <n v="320"/>
        <n v="323"/>
        <n v="324"/>
        <n v="325"/>
        <n v="326"/>
        <n v="327"/>
        <n v="328"/>
        <n v="331"/>
        <n v="332"/>
        <n v="334"/>
        <n v="336"/>
        <n v="337"/>
        <n v="338"/>
        <n v="339"/>
        <n v="340"/>
        <n v="341"/>
        <n v="342"/>
        <n v="343"/>
        <n v="344"/>
        <n v="345"/>
        <n v="346"/>
        <n v="347"/>
        <n v="348"/>
        <n v="349"/>
        <n v="350"/>
        <n v="351"/>
        <n v="352"/>
        <n v="353"/>
        <n v="354"/>
        <n v="355"/>
        <n v="356"/>
        <n v="357"/>
        <n v="358"/>
        <n v="359"/>
        <n v="360"/>
        <n v="361"/>
        <n v="362"/>
        <n v="363"/>
        <n v="364"/>
        <n v="365"/>
        <n v="366"/>
        <n v="368"/>
        <n v="369"/>
        <n v="370"/>
        <n v="373"/>
        <n v="374"/>
        <n v="375"/>
        <n v="376"/>
        <n v="377"/>
        <n v="378"/>
        <n v="379"/>
        <n v="380"/>
        <n v="381"/>
        <n v="382"/>
        <n v="405"/>
        <n v="406"/>
        <n v="407"/>
        <n v="408"/>
        <n v="409"/>
        <n v="410"/>
        <n v="411"/>
        <n v="413"/>
        <n v="414"/>
        <n v="416"/>
        <n v="419"/>
        <n v="420"/>
        <n v="421"/>
        <n v="422"/>
        <n v="423"/>
        <n v="424"/>
        <n v="425"/>
        <n v="426"/>
        <n v="427"/>
        <n v="428"/>
        <n v="429"/>
        <n v="430"/>
        <n v="431"/>
        <n v="432"/>
        <n v="433"/>
        <n v="434"/>
        <n v="435"/>
        <n v="436"/>
        <n v="437"/>
        <n v="438"/>
        <n v="439"/>
        <n v="440"/>
        <n v="441"/>
        <n v="442"/>
        <n v="443"/>
        <n v="444"/>
        <n v="445"/>
        <n v="446"/>
        <n v="447"/>
        <n v="448"/>
        <n v="449"/>
        <n v="450"/>
        <n v="451"/>
        <n v="452"/>
        <n v="453"/>
        <n v="454"/>
        <n v="455"/>
        <n v="456"/>
        <n v="457"/>
        <n v="458"/>
        <n v="459"/>
        <n v="460"/>
        <n v="461"/>
        <n v="462"/>
        <n v="463"/>
        <n v="464"/>
        <n v="465"/>
        <n v="466"/>
        <n v="467"/>
        <n v="468"/>
        <n v="469"/>
        <n v="470"/>
        <n v="471"/>
        <n v="472"/>
        <n v="473"/>
        <n v="474"/>
        <n v="475"/>
        <n v="476"/>
        <n v="477"/>
        <n v="478"/>
        <n v="479"/>
        <n v="480"/>
        <n v="481"/>
        <n v="482"/>
        <n v="483"/>
        <n v="484"/>
        <n v="485"/>
        <n v="486"/>
        <n v="487"/>
        <n v="488"/>
        <n v="489"/>
        <n v="490"/>
        <n v="491"/>
        <n v="492"/>
        <n v="493"/>
        <n v="494"/>
        <n v="495"/>
        <n v="496"/>
        <n v="497"/>
        <n v="498"/>
        <n v="499"/>
        <n v="500"/>
        <n v="501"/>
        <n v="502"/>
        <n v="503"/>
        <n v="504"/>
        <n v="505"/>
        <n v="506"/>
        <n v="507"/>
        <n v="508"/>
        <n v="509"/>
        <n v="510"/>
        <n v="511"/>
        <n v="512"/>
        <n v="513"/>
        <n v="514"/>
        <n v="515"/>
        <n v="516"/>
        <n v="517"/>
        <n v="518"/>
        <n v="519"/>
        <n v="520"/>
        <n v="521"/>
        <n v="522"/>
        <n v="523"/>
        <n v="524"/>
        <n v="525"/>
        <n v="526"/>
        <n v="527"/>
        <n v="528"/>
        <n v="529"/>
        <n v="530"/>
        <n v="531"/>
        <n v="532"/>
        <n v="533"/>
        <n v="534"/>
        <n v="535"/>
        <n v="536"/>
        <n v="537"/>
        <n v="538"/>
        <n v="539"/>
        <n v="540"/>
        <n v="541"/>
        <n v="542"/>
        <n v="543"/>
        <n v="544"/>
        <n v="545"/>
        <n v="546"/>
        <n v="547"/>
        <n v="548"/>
        <n v="549"/>
        <n v="550"/>
        <n v="551"/>
        <n v="552"/>
        <n v="553"/>
        <n v="554"/>
        <n v="555"/>
        <n v="556"/>
        <n v="557"/>
        <n v="558"/>
        <n v="559"/>
        <n v="560"/>
        <n v="561"/>
        <n v="562"/>
        <n v="563"/>
        <n v="564"/>
        <n v="565"/>
        <n v="566"/>
        <n v="567"/>
        <n v="568"/>
        <n v="569"/>
        <n v="570"/>
        <n v="571"/>
        <n v="572"/>
        <n v="573"/>
        <n v="574"/>
        <n v="575"/>
        <n v="576"/>
        <n v="577"/>
        <n v="578"/>
        <n v="579"/>
        <n v="580"/>
        <n v="581"/>
        <n v="582"/>
        <n v="583"/>
        <n v="584"/>
        <n v="585"/>
        <n v="586"/>
        <n v="587"/>
        <n v="588"/>
        <n v="589"/>
        <n v="590"/>
        <n v="591"/>
        <n v="592"/>
        <n v="593"/>
        <n v="594"/>
        <n v="595"/>
        <n v="596"/>
        <n v="597"/>
        <n v="598"/>
        <n v="599"/>
        <n v="600"/>
        <n v="601"/>
        <n v="602"/>
        <n v="603"/>
        <n v="604"/>
        <n v="605"/>
        <n v="606"/>
        <n v="607"/>
        <n v="608"/>
        <n v="609"/>
        <n v="610"/>
        <n v="611"/>
        <n v="612"/>
        <n v="613"/>
        <n v="614"/>
        <n v="615"/>
        <n v="616"/>
        <n v="617"/>
        <n v="618"/>
        <n v="619"/>
        <n v="620"/>
        <n v="621"/>
        <n v="622"/>
        <n v="623"/>
        <n v="624"/>
        <n v="625"/>
        <n v="626"/>
        <n v="627"/>
        <n v="628"/>
        <n v="629"/>
        <n v="630"/>
        <n v="631"/>
        <n v="632"/>
        <n v="633"/>
        <n v="634"/>
        <n v="635"/>
        <n v="636"/>
        <n v="637"/>
        <n v="638"/>
        <n v="640"/>
        <n v="641"/>
        <n v="642"/>
        <n v="643"/>
        <n v="644"/>
        <n v="645"/>
        <n v="646"/>
        <n v="647"/>
        <n v="648"/>
        <n v="649"/>
        <n v="650"/>
        <n v="651"/>
        <n v="652"/>
        <n v="653"/>
        <n v="654"/>
        <n v="655"/>
        <n v="657"/>
        <n v="658"/>
        <n v="659"/>
        <n v="660"/>
        <n v="661"/>
        <n v="662"/>
        <n v="663"/>
        <n v="818"/>
        <n v="819"/>
        <n v="820"/>
        <n v="821"/>
        <n v="822"/>
        <n v="823"/>
        <n v="824"/>
        <n v="825"/>
        <n v="826"/>
        <n v="827"/>
        <n v="828"/>
        <n v="830"/>
        <n v="831"/>
        <n v="832"/>
        <n v="833"/>
        <n v="834"/>
        <n v="835"/>
        <n v="836"/>
        <n v="837"/>
        <n v="838"/>
        <n v="840"/>
        <n v="841"/>
        <n v="842"/>
        <n v="843"/>
        <n v="844"/>
        <n v="845"/>
        <n v="846"/>
        <n v="847"/>
        <n v="848"/>
        <n v="849"/>
        <n v="850"/>
        <n v="851"/>
        <n v="852"/>
        <n v="853"/>
        <n v="854"/>
        <n v="855"/>
        <n v="856"/>
        <n v="857"/>
        <n v="859"/>
        <n v="860"/>
        <n v="861"/>
        <n v="862"/>
        <n v="863"/>
        <n v="864"/>
        <n v="865"/>
        <n v="866"/>
        <n v="867"/>
        <n v="868"/>
        <n v="869"/>
        <n v="870"/>
        <n v="871"/>
        <n v="872"/>
        <n v="873"/>
        <n v="874"/>
        <n v="875"/>
        <n v="876"/>
        <n v="877"/>
        <n v="878"/>
        <n v="879"/>
        <n v="880"/>
        <n v="881"/>
        <n v="882"/>
        <n v="883"/>
        <n v="884"/>
        <n v="885"/>
        <n v="886"/>
        <n v="887"/>
        <n v="888"/>
        <n v="889"/>
        <n v="890"/>
        <n v="891"/>
        <n v="892"/>
        <n v="893"/>
        <n v="894"/>
        <n v="895"/>
        <n v="896"/>
        <n v="897"/>
        <n v="898"/>
        <n v="899"/>
        <n v="901"/>
        <n v="902"/>
        <n v="903"/>
        <n v="904"/>
        <n v="905"/>
        <n v="906"/>
        <n v="907"/>
        <n v="908"/>
        <n v="909"/>
        <n v="910"/>
        <n v="911"/>
        <n v="912"/>
        <n v="913"/>
        <n v="914"/>
        <n v="915"/>
        <n v="916"/>
        <n v="917"/>
        <n v="918"/>
        <n v="919"/>
        <n v="920"/>
        <n v="921"/>
        <n v="922"/>
        <n v="923"/>
        <n v="924"/>
        <n v="925"/>
        <n v="926"/>
        <n v="927"/>
        <n v="928"/>
        <n v="929"/>
        <n v="930"/>
        <n v="931"/>
        <n v="932"/>
        <n v="933"/>
        <n v="934"/>
        <n v="936"/>
        <n v="937"/>
        <n v="938"/>
        <n v="939"/>
        <n v="940"/>
        <n v="941"/>
        <n v="942"/>
        <n v="943"/>
        <n v="944"/>
        <n v="945"/>
        <n v="946"/>
        <n v="947"/>
        <n v="948"/>
        <n v="949"/>
        <n v="950"/>
        <n v="951"/>
        <n v="952"/>
        <n v="953"/>
        <n v="954"/>
        <n v="955"/>
        <n v="956"/>
        <n v="957"/>
        <n v="958"/>
        <n v="959"/>
        <n v="960"/>
        <n v="961"/>
        <n v="962"/>
        <n v="963"/>
        <n v="964"/>
        <n v="965"/>
        <n v="966"/>
        <n v="967"/>
        <n v="968"/>
        <n v="969"/>
        <n v="970"/>
        <n v="971"/>
        <n v="972"/>
        <m/>
      </sharedItems>
    </cacheField>
    <cacheField name="Business" numFmtId="0">
      <sharedItems containsBlank="1" count="4">
        <s v="Convert"/>
        <s v="Credit"/>
        <s v="High Yield"/>
        <m/>
      </sharedItems>
    </cacheField>
    <cacheField name="Book" numFmtId="0">
      <sharedItems containsBlank="1" count="13">
        <s v="Enron Credit Basket Hedge"/>
        <s v="Enron Credit Basket Street"/>
        <s v="Europe Credit Debt hedge"/>
        <s v="Europe Credit Internal hedge"/>
        <s v="Europe Credit Street"/>
        <s v="NorthAmerica Credit Hedge"/>
        <s v="NorthAmerica Credit Street"/>
        <s v="NorthAmerica Cvt Credit Hdg"/>
        <s v="NorthAmerica Cvt Street"/>
        <s v="NorthAmerica Debt Credit Hdg"/>
        <s v="NorthAmerica Debt Street"/>
        <s v="Portfolio 2"/>
        <m/>
      </sharedItems>
    </cacheField>
    <cacheField name="Issuer" numFmtId="0">
      <sharedItems containsBlank="1" count="195">
        <s v="Abitibi Cons"/>
        <s v="Adecco Sa"/>
        <s v="Aegon Nv"/>
        <s v="Aes Corp."/>
        <s v="Agrium Inc."/>
        <s v="Air Products"/>
        <s v="Alcatel Sa"/>
        <s v="Alcoa Inc."/>
        <s v="Amerada Hess Corp."/>
        <s v="Amr Corp/del"/>
        <s v="Asia Pulp Paper"/>
        <s v="At Home Corp. Sub"/>
        <s v="AT&amp;T"/>
        <s v="Avon Products"/>
        <s v="Bae Systems Plc"/>
        <s v="Banco Bilbao"/>
        <s v="Bank of America"/>
        <s v="Basf Ag"/>
        <s v="Basket - 1st"/>
        <s v="Basket Five- 16 Jap"/>
        <s v="Basket Four-telco 8"/>
        <s v="Basket One - AvgP"/>
        <s v="Basket Three- Jap 4"/>
        <s v="Basket Two- Jap"/>
        <s v="BAT Plc"/>
        <s v="Bear Stearns"/>
        <s v="BellSouth Capital"/>
        <s v="Bertelsmann Ag"/>
        <s v="Black &amp; Decker"/>
        <s v="BMW Ag"/>
        <s v="Bnp Paribas"/>
        <s v="Boeing Co."/>
        <s v="Bristish Airways"/>
        <s v="British Energy Plc"/>
        <s v="British Telecom Plc"/>
        <s v="Burlington Nthn"/>
        <s v="Cable&amp;WirelessOptus"/>
        <s v="Campbell Soup Co"/>
        <s v="Canadian Railway"/>
        <s v="Cardinal Health"/>
        <s v="Carnival Corp."/>
        <s v="Cendant Corporation"/>
        <s v="Cna Financial Corp."/>
        <s v="Comcast Corp."/>
        <s v="Comdisco Inc."/>
        <s v="Commonwealth Ind In"/>
        <s v="Compaq"/>
        <s v="Corus Group Plc"/>
        <s v="Costco Wholesale"/>
        <s v="Countrywide"/>
        <s v="Daimlerchrysler Ag"/>
        <s v="Dana Corp."/>
        <s v="Deere &amp; Co."/>
        <s v="Delta Air Lines"/>
        <s v="Deutsche Bank AG"/>
        <s v="Deutsche Lufthansa"/>
        <s v="Deutsche Telekom AG"/>
        <s v="Diageo Plc"/>
        <s v="Diamond Offshore"/>
        <s v="Dominion Resource"/>
        <s v="Duke Capital"/>
        <s v="Duke Energy Corp."/>
        <s v="Eastern Elec Plc"/>
        <s v="Eastern Group"/>
        <s v="Eastman Chemical"/>
        <s v="Eastman Kodak Co."/>
        <s v="Edison Intl"/>
        <s v="Edison Mission"/>
        <s v="Electrolux Ab"/>
        <s v="Emmis Comm"/>
        <s v="Enel Spa"/>
        <s v="Enterprise Oil Plc"/>
        <s v="Eon Ag"/>
        <s v="Ericsson"/>
        <s v="Farmland"/>
        <s v="Fiat Spa"/>
        <s v="First Union Corp."/>
        <s v="Firstgroup Plc"/>
        <s v="Fmc Corp."/>
        <s v="Four Seasons"/>
        <s v="France Telecom"/>
        <s v="Gap Inc."/>
        <s v="General Motors"/>
        <s v="Georgia-pacific"/>
        <s v="Getronics Nv"/>
        <s v="GMAC"/>
        <s v="Goldman Sachs Group"/>
        <s v="Goodyear"/>
        <s v="Greece"/>
        <s v="Groupe Danone"/>
        <s v="Hanson Plc"/>
        <s v="Hays Plc"/>
        <s v="Heidelberger Zement"/>
        <s v="Hilton Hotels Corp."/>
        <s v="Hyder Plc"/>
        <s v="Iberdrola Sa"/>
        <s v="IBM"/>
        <s v="ICI Plc"/>
        <s v="International Paper"/>
        <s v="ISIS"/>
        <s v="Japan"/>
        <s v="Koninklijke Ahold"/>
        <s v="KPN"/>
        <s v="Kroger Co."/>
        <s v="L-3 Communications"/>
        <s v="Lafarge"/>
        <s v="LBIE"/>
        <s v="Legrand"/>
        <s v="Lloyds TSB"/>
        <s v="Lockheed Martin Cor"/>
        <s v="Loews Corp"/>
        <s v="M &amp; S Finance Plc"/>
        <s v="Mannesmann Ag"/>
        <s v="Manpower Inc."/>
        <s v="Marconi Plc"/>
        <s v="Marks &amp; Spencer PLC"/>
        <s v="Marriott Intl Inc."/>
        <s v="Mattel Inc."/>
        <s v="Mbia Inc."/>
        <s v="Mbna Corp."/>
        <s v="Mckesson Hboc Inc."/>
        <s v="Mepc Plc"/>
        <s v="Nabors Industries"/>
        <s v="Newell Rubbermaid"/>
        <s v="Nike Inc."/>
        <s v="Nokia Oyj"/>
        <s v="Nordstrom Inc."/>
        <s v="Northeast Util"/>
        <s v="Novartis"/>
        <s v="Ntt Docomo Inc"/>
        <s v="PA1st"/>
        <s v="Pacific Gas &amp; Elec"/>
        <s v="PACit"/>
        <s v="PAMez"/>
        <s v="Parmalat"/>
        <s v="PASnr"/>
        <s v="Pearson Plc"/>
        <s v="Perkinelmer Inc."/>
        <s v="Pg&amp;e Corp."/>
        <s v="Philip Morris Inc."/>
        <s v="Philips Elec Nv"/>
        <s v="Placer Dome Inc."/>
        <s v="Portfolio"/>
        <s v="Powergen Plc"/>
        <s v="Powergen Uk Plc"/>
        <s v="Public Storage Inc."/>
        <s v="Rayonier Inc."/>
        <s v="Raytheon Company"/>
        <s v="Reebok Ltd."/>
        <s v="Rep Indonesia"/>
        <s v="Repsol  YPF S.A."/>
        <s v="Republic Services"/>
        <s v="Reuters Group Plc"/>
        <s v="Rexam Plc"/>
        <s v="Rohm &amp; Haas Co."/>
        <s v="Rwe Ag"/>
        <s v="Ryder System Inc."/>
        <s v="Safeway Inc."/>
        <s v="Sainsbury (j) Plc"/>
        <s v="Sanwa Bank Ltd"/>
        <s v="Sealed Air Corp."/>
        <s v="Sears Roebuck"/>
        <s v="Securitas Ab"/>
        <s v="Siemens Ag"/>
        <s v="Skf Ab"/>
        <s v="Solectron Corp"/>
        <s v="Southwest Airlines"/>
        <s v="Talisman Energy"/>
        <s v="Tate &amp; Lyle Plc"/>
        <s v="Tecnost SPA"/>
        <s v="Telefonica Sa"/>
        <s v="Teleglobe Inc"/>
        <s v="Telia AB"/>
        <s v="Tesco Plc"/>
        <s v="Time Warner Inc."/>
        <s v="Tokyo Elec Power Co"/>
        <s v="Toyota Motor Corp"/>
        <s v="Transocean Sedco"/>
        <s v="Tribune Co."/>
        <s v="Triplets"/>
        <s v="TXU Corporation"/>
        <s v="Unilever N.V."/>
        <s v="Union Pacific Corp."/>
        <s v="Usinor Sa"/>
        <s v="Viacom Inc."/>
        <s v="Vivendi SA"/>
        <s v="Vnu Nv"/>
        <s v="Vodafone Group Plc"/>
        <s v="Volkswagen Ag"/>
        <s v="Volvo Ab"/>
        <s v="Waste Management"/>
        <s v="Wells Fargo"/>
        <s v="Weyerhaeuser Co."/>
        <s v="Worldcom Inc"/>
        <m/>
      </sharedItems>
    </cacheField>
    <cacheField name="S&amp;P Rating" numFmtId="0">
      <sharedItems containsBlank="1" count="17">
        <s v="A"/>
        <s v="A-"/>
        <s v="A+"/>
        <s v="AA"/>
        <s v="AA-"/>
        <s v="AA+"/>
        <s v="AAA"/>
        <s v="B"/>
        <s v="B-"/>
        <s v="B+"/>
        <s v="BB"/>
        <s v="BB+"/>
        <s v="BBB"/>
        <s v="BBB-"/>
        <s v="BBB+"/>
        <s v="N/A"/>
        <m/>
      </sharedItems>
    </cacheField>
    <cacheField name="Industry" numFmtId="0">
      <sharedItems containsBlank="1" count="12">
        <s v="Basic Materials"/>
        <s v="Communications"/>
        <s v="Consumer, Cyclical"/>
        <s v="Consumer, Non-cyclical"/>
        <s v="Diversified"/>
        <s v="Energy"/>
        <s v="Financial"/>
        <s v="Government"/>
        <s v="Industrial"/>
        <s v="Technology"/>
        <s v="Utilities"/>
        <m/>
      </sharedItems>
    </cacheField>
    <cacheField name="Country" numFmtId="0">
      <sharedItems containsBlank="1" count="16">
        <s v="Australia"/>
        <s v="Canada"/>
        <s v="Finland"/>
        <s v="France"/>
        <s v="Germany"/>
        <s v="Greece"/>
        <s v="Italy"/>
        <s v="Japan"/>
        <s v="Netherlands"/>
        <s v="Singapore"/>
        <s v="Spain"/>
        <s v="Sweden"/>
        <s v="Switzerland"/>
        <s v="UK and Britain"/>
        <s v="United States"/>
        <m/>
      </sharedItems>
    </cacheField>
    <cacheField name="Cparty" numFmtId="0">
      <sharedItems containsBlank="1" count="41">
        <s v="Ace Capital FinProd"/>
        <s v="Ace Capital O/Seas"/>
        <s v="Bank of America"/>
        <s v="Bank of Austria AG"/>
        <s v="Baskets"/>
        <s v="Bear Stearns"/>
        <s v="BP Oil Intl Ltd"/>
        <s v="Cargill"/>
        <s v="Citibank NA"/>
        <s v="Continental Ins"/>
        <s v="Credit Reserve Book"/>
        <s v="CSFB Intl"/>
        <s v="Deutsche Bank AG"/>
        <s v="Deutsche Bank AG NY"/>
        <s v="Enron North America"/>
        <s v="EnronCredit.com"/>
        <s v="Fleet National Bank"/>
        <s v="FSA Inc"/>
        <s v="FUNB"/>
        <s v="General Re Fin"/>
        <s v="Goldman Sachs"/>
        <s v="Greenwich Natwest"/>
        <s v="High Yield"/>
        <s v="JP Morgan"/>
        <s v="LBIE"/>
        <s v="Merrill Lynch Int"/>
        <s v="Morgan Stanley CP"/>
        <s v="NAB"/>
        <s v="Paribas London"/>
        <s v="Portfolio ISIS"/>
        <s v="Royal BOC"/>
        <s v="RVI Guaranty Co"/>
        <s v="Salomon"/>
        <s v="Service Aluminium"/>
        <s v="Swiss Re"/>
        <s v="Toronto Dominion"/>
        <s v="Transalta Energy"/>
        <s v="UBS AG"/>
        <s v="Wells Fargo Bank NA"/>
        <s v="WLB"/>
        <m/>
      </sharedItems>
    </cacheField>
    <cacheField name="username_posmgr" numFmtId="0">
      <sharedItems containsBlank="1" count="11">
        <s v="CORP\IHERSHKO"/>
        <s v="CORP\JFONTAI"/>
        <s v="CORP\MFIALA"/>
        <s v="CORP\NPRICE2"/>
        <s v="CORP\NSTEPHA"/>
        <s v="CORP\RDIPROSE"/>
        <s v="CORP\RREZAEI"/>
        <s v="CORP\SBROOKS"/>
        <s v="CORP\SGOLDEN"/>
        <s v="CORP\SOH2"/>
        <m/>
      </sharedItems>
    </cacheField>
    <cacheField name="Start" numFmtId="0">
      <sharedItems containsNonDate="0" containsDate="1" containsString="0" containsBlank="1" minDate="1998-03-31T00:00:00" maxDate="2001-04-04T00:00:00" count="123">
        <d v="1998-03-31T00:00:00"/>
        <d v="1999-09-08T00:00:00"/>
        <d v="1999-11-29T00:00:00"/>
        <d v="2000-03-08T00:00:00"/>
        <d v="2000-03-10T00:00:00"/>
        <d v="2000-03-15T00:00:00"/>
        <d v="2000-03-22T00:00:00"/>
        <d v="2000-04-07T00:00:00"/>
        <d v="2000-04-10T00:00:00"/>
        <d v="2000-04-26T00:00:00"/>
        <d v="2000-05-02T00:00:00"/>
        <d v="2000-05-05T00:00:00"/>
        <d v="2000-05-25T00:00:00"/>
        <d v="2000-06-06T00:00:00"/>
        <d v="2000-06-12T00:00:00"/>
        <d v="2000-06-13T00:00:00"/>
        <d v="2000-06-22T00:00:00"/>
        <d v="2000-06-29T00:00:00"/>
        <d v="2000-07-07T00:00:00"/>
        <d v="2000-07-19T00:00:00"/>
        <d v="2000-07-20T00:00:00"/>
        <d v="2000-07-21T00:00:00"/>
        <d v="2000-07-28T00:00:00"/>
        <d v="2000-07-31T00:00:00"/>
        <d v="2000-08-04T00:00:00"/>
        <d v="2000-08-08T00:00:00"/>
        <d v="2000-08-09T00:00:00"/>
        <d v="2000-08-16T00:00:00"/>
        <d v="2000-08-21T00:00:00"/>
        <d v="2000-08-23T00:00:00"/>
        <d v="2000-08-24T00:00:00"/>
        <d v="2000-08-29T00:00:00"/>
        <d v="2000-09-13T00:00:00"/>
        <d v="2000-09-15T00:00:00"/>
        <d v="2000-09-19T00:00:00"/>
        <d v="2000-09-21T00:00:00"/>
        <d v="2000-09-22T00:00:00"/>
        <d v="2000-09-25T00:00:00"/>
        <d v="2000-09-26T00:00:00"/>
        <d v="2000-09-28T00:00:00"/>
        <d v="2000-10-02T00:00:00"/>
        <d v="2000-10-03T00:00:00"/>
        <d v="2000-10-04T00:00:00"/>
        <d v="2000-10-05T00:00:00"/>
        <d v="2000-10-10T00:00:00"/>
        <d v="2000-10-11T00:00:00"/>
        <d v="2000-10-12T00:00:00"/>
        <d v="2000-10-13T00:00:00"/>
        <d v="2000-10-19T00:00:00"/>
        <d v="2000-10-20T00:00:00"/>
        <d v="2000-10-23T00:00:00"/>
        <d v="2000-10-24T00:00:00"/>
        <d v="2000-10-25T00:00:00"/>
        <d v="2000-10-27T00:00:00"/>
        <d v="2000-11-03T00:00:00"/>
        <d v="2000-11-07T00:00:00"/>
        <d v="2000-11-08T00:00:00"/>
        <d v="2000-11-10T00:00:00"/>
        <d v="2000-11-14T00:00:00"/>
        <d v="2000-11-17T00:00:00"/>
        <d v="2000-11-28T00:00:00"/>
        <d v="2000-11-30T00:00:00"/>
        <d v="2000-12-05T00:00:00"/>
        <d v="2000-12-06T00:00:00"/>
        <d v="2000-12-08T00:00:00"/>
        <d v="2000-12-12T00:00:00"/>
        <d v="2000-12-14T00:00:00"/>
        <d v="2000-12-18T00:00:00"/>
        <d v="2000-12-19T00:00:00"/>
        <d v="2000-12-20T00:00:00"/>
        <d v="2000-12-22T00:00:00"/>
        <d v="2000-12-27T00:00:00"/>
        <d v="2000-12-28T00:00:00"/>
        <d v="2001-01-05T00:00:00"/>
        <d v="2001-01-08T00:00:00"/>
        <d v="2001-01-10T00:00:00"/>
        <d v="2001-01-11T00:00:00"/>
        <d v="2001-01-16T00:00:00"/>
        <d v="2001-01-17T00:00:00"/>
        <d v="2001-01-18T00:00:00"/>
        <d v="2001-01-19T00:00:00"/>
        <d v="2001-01-22T00:00:00"/>
        <d v="2001-01-24T00:00:00"/>
        <d v="2001-01-26T00:00:00"/>
        <d v="2001-01-30T00:00:00"/>
        <d v="2001-02-02T00:00:00"/>
        <d v="2001-02-06T00:00:00"/>
        <d v="2001-02-07T00:00:00"/>
        <d v="2001-02-09T00:00:00"/>
        <d v="2001-02-12T00:00:00"/>
        <d v="2001-02-13T00:00:00"/>
        <d v="2001-02-15T00:00:00"/>
        <d v="2001-02-19T00:00:00"/>
        <d v="2001-02-21T00:00:00"/>
        <d v="2001-02-23T00:00:00"/>
        <d v="2001-02-26T00:00:00"/>
        <d v="2001-02-27T00:00:00"/>
        <d v="2001-02-28T00:00:00"/>
        <d v="2001-03-01T00:00:00"/>
        <d v="2001-03-02T00:00:00"/>
        <d v="2001-03-05T00:00:00"/>
        <d v="2001-03-06T00:00:00"/>
        <d v="2001-03-07T00:00:00"/>
        <d v="2001-03-09T00:00:00"/>
        <d v="2001-03-12T00:00:00"/>
        <d v="2001-03-13T00:00:00"/>
        <d v="2001-03-14T00:00:00"/>
        <d v="2001-03-15T00:00:00"/>
        <d v="2001-03-16T00:00:00"/>
        <d v="2001-03-19T00:00:00"/>
        <d v="2001-03-20T00:00:00"/>
        <d v="2001-03-21T00:00:00"/>
        <d v="2001-03-22T00:00:00"/>
        <d v="2001-03-23T00:00:00"/>
        <d v="2001-03-26T00:00:00"/>
        <d v="2001-03-27T00:00:00"/>
        <d v="2001-03-28T00:00:00"/>
        <d v="2001-03-29T00:00:00"/>
        <d v="2001-03-30T00:00:00"/>
        <d v="2001-04-02T00:00:00"/>
        <d v="2001-04-03T00:00:00"/>
        <d v="2001-04-04T00:00:00"/>
        <m/>
      </sharedItems>
    </cacheField>
    <cacheField name="End" numFmtId="0">
      <sharedItems containsNonDate="0" containsDate="1" containsString="0" containsBlank="1" minDate="2000-11-30T00:00:00" maxDate="2011-02-28T00:00:00" count="166">
        <d v="2000-11-30T00:00:00"/>
        <d v="2001-01-19T00:00:00"/>
        <d v="2001-02-27T00:00:00"/>
        <d v="2001-03-01T00:00:00"/>
        <d v="2001-03-14T00:00:00"/>
        <d v="2001-03-16T00:00:00"/>
        <d v="2001-03-19T00:00:00"/>
        <d v="2001-03-29T00:00:00"/>
        <d v="2001-03-31T00:00:00"/>
        <d v="2001-04-06T00:00:00"/>
        <d v="2001-04-23T00:00:00"/>
        <d v="2001-08-09T00:00:00"/>
        <d v="2001-08-10T00:00:00"/>
        <d v="2001-08-21T00:00:00"/>
        <d v="2001-09-26T00:00:00"/>
        <d v="2001-09-30T00:00:00"/>
        <d v="2001-10-02T00:00:00"/>
        <d v="2001-10-25T00:00:00"/>
        <d v="2001-10-29T00:00:00"/>
        <d v="2001-12-20T00:00:00"/>
        <d v="2002-01-22T00:00:00"/>
        <d v="2002-01-29T00:00:00"/>
        <d v="2002-02-15T00:00:00"/>
        <d v="2002-03-21T00:00:00"/>
        <d v="2002-03-30T00:00:00"/>
        <d v="2002-04-02T00:00:00"/>
        <d v="2002-05-01T00:00:00"/>
        <d v="2002-05-05T00:00:00"/>
        <d v="2002-12-19T00:00:00"/>
        <d v="2003-01-24T00:00:00"/>
        <d v="2003-03-14T00:00:00"/>
        <d v="2003-03-15T00:00:00"/>
        <d v="2003-05-08T00:00:00"/>
        <d v="2003-05-24T00:00:00"/>
        <d v="2003-06-20T00:00:00"/>
        <d v="2003-07-14T00:00:00"/>
        <d v="2003-07-21T00:00:00"/>
        <d v="2003-08-04T00:00:00"/>
        <d v="2003-08-06T00:00:00"/>
        <d v="2003-08-07T00:00:00"/>
        <d v="2003-08-08T00:00:00"/>
        <d v="2003-09-28T00:00:00"/>
        <d v="2003-10-01T00:00:00"/>
        <d v="2003-10-03T00:00:00"/>
        <d v="2004-01-14T00:00:00"/>
        <d v="2004-03-23T00:00:00"/>
        <d v="2004-03-26T00:00:00"/>
        <d v="2004-04-02T00:00:00"/>
        <d v="2004-05-28T00:00:00"/>
        <d v="2004-07-14T00:00:00"/>
        <d v="2004-08-23T00:00:00"/>
        <d v="2004-09-09T00:00:00"/>
        <d v="2004-09-13T00:00:00"/>
        <d v="2004-10-15T00:00:00"/>
        <d v="2004-11-25T00:00:00"/>
        <d v="2004-12-01T00:00:00"/>
        <d v="2005-01-15T00:00:00"/>
        <d v="2005-03-22T00:00:00"/>
        <d v="2005-04-03T00:00:00"/>
        <d v="2005-04-07T00:00:00"/>
        <d v="2005-04-11T00:00:00"/>
        <d v="2005-04-19T00:00:00"/>
        <d v="2005-05-02T00:00:00"/>
        <d v="2005-05-11T00:00:00"/>
        <d v="2005-05-25T00:00:00"/>
        <d v="2005-05-30T00:00:00"/>
        <d v="2005-06-06T00:00:00"/>
        <d v="2005-06-12T00:00:00"/>
        <d v="2005-06-13T00:00:00"/>
        <d v="2005-07-19T00:00:00"/>
        <d v="2005-07-21T00:00:00"/>
        <d v="2005-08-01T00:00:00"/>
        <d v="2005-08-08T00:00:00"/>
        <d v="2005-08-16T00:00:00"/>
        <d v="2005-08-21T00:00:00"/>
        <d v="2005-08-23T00:00:00"/>
        <d v="2005-08-29T00:00:00"/>
        <d v="2005-09-13T00:00:00"/>
        <d v="2005-09-15T00:00:00"/>
        <d v="2005-09-19T00:00:00"/>
        <d v="2005-09-21T00:00:00"/>
        <d v="2005-09-22T00:00:00"/>
        <d v="2005-09-25T00:00:00"/>
        <d v="2005-09-26T00:00:00"/>
        <d v="2005-10-02T00:00:00"/>
        <d v="2005-10-03T00:00:00"/>
        <d v="2005-10-04T00:00:00"/>
        <d v="2005-10-05T00:00:00"/>
        <d v="2005-10-10T00:00:00"/>
        <d v="2005-10-11T00:00:00"/>
        <d v="2005-10-12T00:00:00"/>
        <d v="2005-10-13T00:00:00"/>
        <d v="2005-10-20T00:00:00"/>
        <d v="2005-10-23T00:00:00"/>
        <d v="2005-10-24T00:00:00"/>
        <d v="2005-10-25T00:00:00"/>
        <d v="2005-11-03T00:00:00"/>
        <d v="2005-11-08T00:00:00"/>
        <d v="2005-11-10T00:00:00"/>
        <d v="2005-11-14T00:00:00"/>
        <d v="2005-11-15T00:00:00"/>
        <d v="2005-11-17T00:00:00"/>
        <d v="2005-11-27T00:00:00"/>
        <d v="2005-11-28T00:00:00"/>
        <d v="2005-12-05T00:00:00"/>
        <d v="2005-12-06T00:00:00"/>
        <d v="2005-12-08T00:00:00"/>
        <d v="2005-12-12T00:00:00"/>
        <d v="2005-12-18T00:00:00"/>
        <d v="2005-12-19T00:00:00"/>
        <d v="2005-12-20T00:00:00"/>
        <d v="2005-12-27T00:00:00"/>
        <d v="2006-01-05T00:00:00"/>
        <d v="2006-01-08T00:00:00"/>
        <d v="2006-01-09T00:00:00"/>
        <d v="2006-01-10T00:00:00"/>
        <d v="2006-01-11T00:00:00"/>
        <d v="2006-01-16T00:00:00"/>
        <d v="2006-01-17T00:00:00"/>
        <d v="2006-01-18T00:00:00"/>
        <d v="2006-01-19T00:00:00"/>
        <d v="2006-01-22T00:00:00"/>
        <d v="2006-01-24T00:00:00"/>
        <d v="2006-01-26T00:00:00"/>
        <d v="2006-02-02T00:00:00"/>
        <d v="2006-02-06T00:00:00"/>
        <d v="2006-02-07T00:00:00"/>
        <d v="2006-02-09T00:00:00"/>
        <d v="2006-02-12T00:00:00"/>
        <d v="2006-02-13T00:00:00"/>
        <d v="2006-02-15T00:00:00"/>
        <d v="2006-02-16T00:00:00"/>
        <d v="2006-02-21T00:00:00"/>
        <d v="2006-02-23T00:00:00"/>
        <d v="2006-02-26T00:00:00"/>
        <d v="2006-02-27T00:00:00"/>
        <d v="2006-02-28T00:00:00"/>
        <d v="2006-03-01T00:00:00"/>
        <d v="2006-03-02T00:00:00"/>
        <d v="2006-03-05T00:00:00"/>
        <d v="2006-03-07T00:00:00"/>
        <d v="2006-03-09T00:00:00"/>
        <d v="2006-03-12T00:00:00"/>
        <d v="2006-03-13T00:00:00"/>
        <d v="2006-03-14T00:00:00"/>
        <d v="2006-03-15T00:00:00"/>
        <d v="2006-03-16T00:00:00"/>
        <d v="2006-03-19T00:00:00"/>
        <d v="2006-03-20T00:00:00"/>
        <d v="2006-03-22T00:00:00"/>
        <d v="2006-03-26T00:00:00"/>
        <d v="2006-03-27T00:00:00"/>
        <d v="2006-03-29T00:00:00"/>
        <d v="2006-03-30T00:00:00"/>
        <d v="2006-04-02T00:00:00"/>
        <d v="2006-04-03T00:00:00"/>
        <d v="2006-04-04T00:00:00"/>
        <d v="2006-04-05T00:00:00"/>
        <d v="2006-05-16T00:00:00"/>
        <d v="2006-06-30T00:00:00"/>
        <d v="2006-07-10T00:00:00"/>
        <d v="2006-08-01T00:00:00"/>
        <d v="2006-10-20T00:00:00"/>
        <d v="2006-11-07T00:00:00"/>
        <d v="2011-02-28T00:00:00"/>
        <m/>
      </sharedItems>
    </cacheField>
    <cacheField name="Ccy" numFmtId="0">
      <sharedItems containsBlank="1" count="4">
        <s v="EUR"/>
        <s v="GBP"/>
        <s v="USD"/>
        <m/>
      </sharedItems>
    </cacheField>
    <cacheField name="Notional" numFmtId="0">
      <sharedItems containsString="0" containsBlank="1" containsNumber="1" containsInteger="1" minValue="-730000000" maxValue="730000000" count="45">
        <n v="-730000000"/>
        <n v="-525000000"/>
        <n v="-470000000"/>
        <n v="-150000000"/>
        <n v="-60000000"/>
        <n v="-50000000"/>
        <n v="-40000000"/>
        <n v="-34000000"/>
        <n v="-30000000"/>
        <n v="-25000000"/>
        <n v="-23000000"/>
        <n v="-21000000"/>
        <n v="-20000000"/>
        <n v="-18000000"/>
        <n v="-17000000"/>
        <n v="-15000000"/>
        <n v="-10000000"/>
        <n v="-5000000"/>
        <n v="-4000000"/>
        <n v="-3000000"/>
        <n v="-2000000"/>
        <n v="0"/>
        <n v="600000"/>
        <n v="2000000"/>
        <n v="3000000"/>
        <n v="4000000"/>
        <n v="5000000"/>
        <n v="5700000"/>
        <n v="6000000"/>
        <n v="10000000"/>
        <n v="12000000"/>
        <n v="15000000"/>
        <n v="17000000"/>
        <n v="20000000"/>
        <n v="21000000"/>
        <n v="25000000"/>
        <n v="27000000"/>
        <n v="34000000"/>
        <n v="50000000"/>
        <n v="60000000"/>
        <n v="150000000"/>
        <n v="470000000"/>
        <n v="525000000"/>
        <n v="730000000"/>
        <m/>
      </sharedItems>
    </cacheField>
    <cacheField name="Credit01" numFmtId="0">
      <sharedItems containsString="0" containsBlank="1" containsNumber="1" minValue="-22751.101314" maxValue="99999.993972" count="477">
        <n v="-22751.101314"/>
        <n v="-17250.155582"/>
        <n v="-9425.938735"/>
        <n v="-9320.075485"/>
        <n v="-9265.087378"/>
        <n v="-9257.539747"/>
        <n v="-9236.982687"/>
        <n v="-9152.338034"/>
        <n v="-9095.500964"/>
        <n v="-8985.566319"/>
        <n v="-8933.55723"/>
        <n v="-8545.424338"/>
        <n v="-8497.181996"/>
        <n v="-8013.094036"/>
        <n v="-6947.564007"/>
        <n v="-6456.802883"/>
        <n v="-5884.00243"/>
        <n v="-5860.783523"/>
        <n v="-5651.391262"/>
        <n v="-5461.816049"/>
        <n v="-4664.797564"/>
        <n v="-4555.962457"/>
        <n v="-4537.480509"/>
        <n v="-4524.46027"/>
        <n v="-4506.345432"/>
        <n v="-4453.369504"/>
        <n v="-4452.642682"/>
        <n v="-4435.299334"/>
        <n v="-4416.226942"/>
        <n v="-4397.996769"/>
        <n v="-4380.521471"/>
        <n v="-4328.448375"/>
        <n v="-4327.273158"/>
        <n v="-4327.07975"/>
        <n v="-4322.998159"/>
        <n v="-4320.469946"/>
        <n v="-4311.992534"/>
        <n v="-4293.785364"/>
        <n v="-4281.80262"/>
        <n v="-4276.372083"/>
        <n v="-4274.869106"/>
        <n v="-4269.950076"/>
        <n v="-4266.158431"/>
        <n v="-4265.710913"/>
        <n v="-4246.446114"/>
        <n v="-4237.840371"/>
        <n v="-4231.137214"/>
        <n v="-4229.629225"/>
        <n v="-4229.128588"/>
        <n v="-4226.835267"/>
        <n v="-4222.379697"/>
        <n v="-4216.141755"/>
        <n v="-4210.00221"/>
        <n v="-4209.261803"/>
        <n v="-4202.952197"/>
        <n v="-4202.164409"/>
        <n v="-4193.361702"/>
        <n v="-4192.413933"/>
        <n v="-4188.629952"/>
        <n v="-4188.495558"/>
        <n v="-4188.022269"/>
        <n v="-4183.895547"/>
        <n v="-4179.405871"/>
        <n v="-4178.067686"/>
        <n v="-4177.594028"/>
        <n v="-4177.197104"/>
        <n v="-4176.926204"/>
        <n v="-4175.386299"/>
        <n v="-4174.091182"/>
        <n v="-4173.908735"/>
        <n v="-4172.142932"/>
        <n v="-4172.016437"/>
        <n v="-4170.954484"/>
        <n v="-4167.140508"/>
        <n v="-4164.662313"/>
        <n v="-4163.556002"/>
        <n v="-4162.016145"/>
        <n v="-4153.92293"/>
        <n v="-4147.936551"/>
        <n v="-4144.632072"/>
        <n v="-4140.063279"/>
        <n v="-4135.899036"/>
        <n v="-4130.348886"/>
        <n v="-4129.877258"/>
        <n v="-4126.27587"/>
        <n v="-4122.577461"/>
        <n v="-4122.534354"/>
        <n v="-4121.927427"/>
        <n v="-4120.602138"/>
        <n v="-4109.213095"/>
        <n v="-4108.680047"/>
        <n v="-4106.19843"/>
        <n v="-4104.092919"/>
        <n v="-4100.080626"/>
        <n v="-4099.394217"/>
        <n v="-4098.485873"/>
        <n v="-4098.331474"/>
        <n v="-4098.130892"/>
        <n v="-4098.022435"/>
        <n v="-4096.918108"/>
        <n v="-4094.965375"/>
        <n v="-4094.953518"/>
        <n v="-4094.493939"/>
        <n v="-4093.92283"/>
        <n v="-4093.278323"/>
        <n v="-4091.251417"/>
        <n v="-4089.762154"/>
        <n v="-4087.929344"/>
        <n v="-4086.355804"/>
        <n v="-4084.370701"/>
        <n v="-4083.347143"/>
        <n v="-4081.51826"/>
        <n v="-4081.223979"/>
        <n v="-4080.244691"/>
        <n v="-4079.05109"/>
        <n v="-4076.758913"/>
        <n v="-4076.651025"/>
        <n v="-4075.565456"/>
        <n v="-4075.380634"/>
        <n v="-4074.878102"/>
        <n v="-4074.130055"/>
        <n v="-4073.055337"/>
        <n v="-4072.50657"/>
        <n v="-4069.270152"/>
        <n v="-4069.076819"/>
        <n v="-4068.889966"/>
        <n v="-4068.681755"/>
        <n v="-4068.606549"/>
        <n v="-4067.535856"/>
        <n v="-4067.473691"/>
        <n v="-4066.485986"/>
        <n v="-4066.310184"/>
        <n v="-4063.182262"/>
        <n v="-4062.004857"/>
        <n v="-4058.445537"/>
        <n v="-4056.81682"/>
        <n v="-4052.299361"/>
        <n v="-4051.824168"/>
        <n v="-4051.333484"/>
        <n v="-4049.872604"/>
        <n v="-4049.684317"/>
        <n v="-4049.172818"/>
        <n v="-4048.432557"/>
        <n v="-4048.112837"/>
        <n v="-4048.098555"/>
        <n v="-4043.670069"/>
        <n v="-4043.213848"/>
        <n v="-4040.949584"/>
        <n v="-4039.672919"/>
        <n v="-4038.356115"/>
        <n v="-4035.381275"/>
        <n v="-4035.051316"/>
        <n v="-4032.16914"/>
        <n v="-4030.930909"/>
        <n v="-4030.570721"/>
        <n v="-4029.140897"/>
        <n v="-4027.20067"/>
        <n v="-4023.521221"/>
        <n v="-4019.911387"/>
        <n v="-4019.617217"/>
        <n v="-4016.805608"/>
        <n v="-4016.106978"/>
        <n v="-4010.153491"/>
        <n v="-4009.866862"/>
        <n v="-4008.60643"/>
        <n v="-4006.595884"/>
        <n v="-3996.746361"/>
        <n v="-3993.46479"/>
        <n v="-3975.421648"/>
        <n v="-3911.806761"/>
        <n v="-3898.814523"/>
        <n v="-3882.151655"/>
        <n v="-3877.257493"/>
        <n v="-3871.661549"/>
        <n v="-3843.568677"/>
        <n v="-3838.391516"/>
        <n v="-3837.553512"/>
        <n v="-3822.609555"/>
        <n v="-3773.750665"/>
        <n v="-3733.60835"/>
        <n v="-3679.312068"/>
        <n v="-3592.258514"/>
        <n v="-3574.878049"/>
        <n v="-3544.078081"/>
        <n v="-3389.181093"/>
        <n v="-3289.834218"/>
        <n v="-2369.984075"/>
        <n v="-2261.033117"/>
        <n v="-2201.250862"/>
        <n v="-2165.569908"/>
        <n v="-2153.262243"/>
        <n v="-2139.681603"/>
        <n v="-2135.720542"/>
        <n v="-2131.768439"/>
        <n v="-2124.253338"/>
        <n v="-2117.05427"/>
        <n v="-2113.347088"/>
        <n v="-2097.688335"/>
        <n v="-2088.215172"/>
        <n v="-2010.016761"/>
        <n v="-1984.012534"/>
        <n v="-1960.297972"/>
        <n v="-1941.777771"/>
        <n v="-1871.243533"/>
        <n v="-1858.190125"/>
        <n v="-1814.942397"/>
        <n v="-1783.439383"/>
        <n v="-1746.766194"/>
        <n v="-1702.505443"/>
        <n v="-1642.483576"/>
        <n v="-1526.749533"/>
        <n v="-1454.480996"/>
        <n v="-1436.656213"/>
        <n v="-1169.065455"/>
        <n v="-1074.083134"/>
        <n v="-1023.567796"/>
        <n v="-1009.938073"/>
        <n v="-941.877635"/>
        <n v="-928.815972"/>
        <n v="-807.904006"/>
        <n v="-780.980292"/>
        <n v="-778.468627"/>
        <n v="-528.307872"/>
        <n v="-472.135302"/>
        <n v="-456.235105"/>
        <n v="-370.182461"/>
        <n v="-326.436017"/>
        <n v="-276.549673"/>
        <n v="-238.304315"/>
        <n v="-194.101682"/>
        <n v="-105.09616"/>
        <n v="-49.01887"/>
        <n v="-36.341642"/>
        <n v="-36.017122"/>
        <n v="-4.44403"/>
        <n v="0"/>
        <n v="4.44403"/>
        <n v="276.549673"/>
        <n v="326.436017"/>
        <n v="338.940625"/>
        <n v="463.016206"/>
        <n v="472.135302"/>
        <n v="528.089037"/>
        <n v="528.307872"/>
        <n v="780.980292"/>
        <n v="806.485681"/>
        <n v="807.904006"/>
        <n v="835.96679"/>
        <n v="1074.083134"/>
        <n v="1307.016009"/>
        <n v="1325.381251"/>
        <n v="1327.019325"/>
        <n v="1327.222884"/>
        <n v="1329.215272"/>
        <n v="1454.480996"/>
        <n v="1532.530441"/>
        <n v="1535.797548"/>
        <n v="1702.505443"/>
        <n v="1812.326654"/>
        <n v="1895.660892"/>
        <n v="1930.710834"/>
        <n v="1941.777771"/>
        <n v="1947.440045"/>
        <n v="1960.297972"/>
        <n v="1984.012534"/>
        <n v="2007.408356"/>
        <n v="2047.106582"/>
        <n v="2098.137939"/>
        <n v="2105.748902"/>
        <n v="2109.007406"/>
        <n v="2114.471734"/>
        <n v="2134.185362"/>
        <n v="2135.720542"/>
        <n v="2143.364375"/>
        <n v="2159.486388"/>
        <n v="2201.250862"/>
        <n v="2280.938336"/>
        <n v="2425.610201"/>
        <n v="2669.93822"/>
        <n v="2695.590938"/>
        <n v="2893.984123"/>
        <n v="3289.834218"/>
        <n v="3312.859777"/>
        <n v="3419.941731"/>
        <n v="3574.878049"/>
        <n v="3598.66024"/>
        <n v="3606.079332"/>
        <n v="3606.4506"/>
        <n v="3610.860719"/>
        <n v="3615.934371"/>
        <n v="3638.154658"/>
        <n v="3679.312068"/>
        <n v="3733.60835"/>
        <n v="3736.179068"/>
        <n v="3740.276437"/>
        <n v="3794.338449"/>
        <n v="3808.662355"/>
        <n v="3837.315376"/>
        <n v="3837.553512"/>
        <n v="3843.239274"/>
        <n v="3851.893196"/>
        <n v="3855.833488"/>
        <n v="3866.707511"/>
        <n v="3872.545513"/>
        <n v="3888.129155"/>
        <n v="3929.962029"/>
        <n v="3975.421648"/>
        <n v="3990.901993"/>
        <n v="4003.564641"/>
        <n v="4006.595884"/>
        <n v="4008.006372"/>
        <n v="4009.052282"/>
        <n v="4009.866862"/>
        <n v="4010.153491"/>
        <n v="4016.106978"/>
        <n v="4016.805608"/>
        <n v="4019.617217"/>
        <n v="4019.911387"/>
        <n v="4023.521221"/>
        <n v="4027.20067"/>
        <n v="4029.140897"/>
        <n v="4030.570721"/>
        <n v="4030.930909"/>
        <n v="4035.051316"/>
        <n v="4035.381275"/>
        <n v="4038.356115"/>
        <n v="4039.672919"/>
        <n v="4040.949584"/>
        <n v="4043.213848"/>
        <n v="4044.22486"/>
        <n v="4048.112837"/>
        <n v="4048.432557"/>
        <n v="4049.172818"/>
        <n v="4049.684317"/>
        <n v="4049.872604"/>
        <n v="4051.333484"/>
        <n v="4051.824168"/>
        <n v="4052.299361"/>
        <n v="4053.590813"/>
        <n v="4056.81682"/>
        <n v="4058.445537"/>
        <n v="4062.004857"/>
        <n v="4063.182262"/>
        <n v="4066.310184"/>
        <n v="4066.485986"/>
        <n v="4067.473691"/>
        <n v="4067.535856"/>
        <n v="4068.606549"/>
        <n v="4068.681755"/>
        <n v="4068.889966"/>
        <n v="4069.076819"/>
        <n v="4069.270152"/>
        <n v="4072.50657"/>
        <n v="4073.055337"/>
        <n v="4073.230876"/>
        <n v="4074.130055"/>
        <n v="4074.878102"/>
        <n v="4075.380634"/>
        <n v="4075.565456"/>
        <n v="4076.651025"/>
        <n v="4076.758913"/>
        <n v="4078.264271"/>
        <n v="4079.05109"/>
        <n v="4080.244691"/>
        <n v="4081.223979"/>
        <n v="4081.51826"/>
        <n v="4083.347143"/>
        <n v="4083.74294"/>
        <n v="4084.370701"/>
        <n v="4086.342173"/>
        <n v="4086.355804"/>
        <n v="4087.929344"/>
        <n v="4089.762154"/>
        <n v="4091.251417"/>
        <n v="4094.082257"/>
        <n v="4094.493939"/>
        <n v="4094.953518"/>
        <n v="4098.022435"/>
        <n v="4098.130892"/>
        <n v="4098.331474"/>
        <n v="4100.080626"/>
        <n v="4104.092919"/>
        <n v="4106.19843"/>
        <n v="4108.680047"/>
        <n v="4109.213095"/>
        <n v="4117.866376"/>
        <n v="4121.927427"/>
        <n v="4122.534354"/>
        <n v="4126.27587"/>
        <n v="4129.877258"/>
        <n v="4132.656139"/>
        <n v="4135.899036"/>
        <n v="4137.170209"/>
        <n v="4140.063279"/>
        <n v="4143.559511"/>
        <n v="4145.469432"/>
        <n v="4146.846989"/>
        <n v="4154.074312"/>
        <n v="4156.622232"/>
        <n v="4157.207482"/>
        <n v="4158.824421"/>
        <n v="4159.668791"/>
        <n v="4162.016145"/>
        <n v="4163.556002"/>
        <n v="4167.140508"/>
        <n v="4170.952359"/>
        <n v="4170.954484"/>
        <n v="4172.016437"/>
        <n v="4173.908735"/>
        <n v="4174.091182"/>
        <n v="4176.926204"/>
        <n v="4177.197104"/>
        <n v="4177.594028"/>
        <n v="4178.067686"/>
        <n v="4179.405871"/>
        <n v="4186.344235"/>
        <n v="4188.022269"/>
        <n v="4188.056981"/>
        <n v="4188.629952"/>
        <n v="4192.413933"/>
        <n v="4193.361702"/>
        <n v="4194.549238"/>
        <n v="4200.59482"/>
        <n v="4202.952197"/>
        <n v="4209.261803"/>
        <n v="4216.141755"/>
        <n v="4229.629225"/>
        <n v="4231.137214"/>
        <n v="4244.405251"/>
        <n v="4255.264919"/>
        <n v="4258.89001"/>
        <n v="4262.257891"/>
        <n v="4267.706198"/>
        <n v="4268.028645"/>
        <n v="4273.139216"/>
        <n v="4281.80262"/>
        <n v="4295.146044"/>
        <n v="4297.890184"/>
        <n v="4311.992534"/>
        <n v="4317.837073"/>
        <n v="4323.513973"/>
        <n v="4328.448375"/>
        <n v="4356.665748"/>
        <n v="4380.521471"/>
        <n v="4397.996769"/>
        <n v="4452.642682"/>
        <n v="5251.002293"/>
        <n v="5764.370881"/>
        <n v="5974.86758"/>
        <n v="6022.225069"/>
        <n v="6456.802883"/>
        <n v="7411.977208"/>
        <n v="7622.26353"/>
        <n v="7734.714008"/>
        <n v="7738.321079"/>
        <n v="7794.533578"/>
        <n v="7838.892989"/>
        <n v="8167.676949"/>
        <n v="8374.443097"/>
        <n v="8896.143843"/>
        <n v="8985.566319"/>
        <n v="9095.500964"/>
        <n v="9152.338034"/>
        <n v="9236.982687"/>
        <n v="9257.539747"/>
        <n v="9265.087378"/>
        <n v="9319.453519"/>
        <n v="9320.075485"/>
        <n v="9425.938735"/>
        <n v="12603.720421"/>
        <n v="15000"/>
        <n v="16000"/>
        <n v="17250.155582"/>
        <n v="22751.101314"/>
        <n v="30000.018"/>
        <n v="99999.993972"/>
        <m/>
      </sharedItems>
    </cacheField>
    <cacheField name="fixed_rate" numFmtId="0">
      <sharedItems containsString="0" containsBlank="1" containsNumber="1" minValue="0.06" maxValue="19.5" count="158">
        <n v="0.06"/>
        <n v="0.075"/>
        <n v="0.1"/>
        <n v="0.12"/>
        <n v="0.14"/>
        <n v="0.15"/>
        <n v="0.16"/>
        <n v="0.17"/>
        <n v="0.18"/>
        <n v="0.19"/>
        <n v="0.195"/>
        <n v="0.22"/>
        <n v="0.225"/>
        <n v="0.24"/>
        <n v="0.245"/>
        <n v="0.25"/>
        <n v="0.26"/>
        <n v="0.265"/>
        <n v="0.27"/>
        <n v="0.28"/>
        <n v="0.29"/>
        <n v="0.3"/>
        <n v="0.31"/>
        <n v="0.3125"/>
        <n v="0.32"/>
        <n v="0.33"/>
        <n v="0.34"/>
        <n v="0.35"/>
        <n v="0.355"/>
        <n v="0.36"/>
        <n v="0.37"/>
        <n v="0.375"/>
        <n v="0.38"/>
        <n v="0.39"/>
        <n v="0.4"/>
        <n v="0.41"/>
        <n v="0.415"/>
        <n v="0.42"/>
        <n v="0.43"/>
        <n v="0.44"/>
        <n v="0.45"/>
        <n v="0.46"/>
        <n v="0.47"/>
        <n v="0.475"/>
        <n v="0.48"/>
        <n v="0.49"/>
        <n v="0.5"/>
        <n v="0.51"/>
        <n v="0.515"/>
        <n v="0.52"/>
        <n v="0.53"/>
        <n v="0.54"/>
        <n v="0.55"/>
        <n v="0.56"/>
        <n v="0.57"/>
        <n v="0.58"/>
        <n v="0.59"/>
        <n v="0.6"/>
        <n v="0.61"/>
        <n v="0.62"/>
        <n v="0.625"/>
        <n v="0.63"/>
        <n v="0.64"/>
        <n v="0.65"/>
        <n v="0.66"/>
        <n v="0.67"/>
        <n v="0.68"/>
        <n v="0.7"/>
        <n v="0.71"/>
        <n v="0.72"/>
        <n v="0.73"/>
        <n v="0.74"/>
        <n v="0.75"/>
        <n v="0.76"/>
        <n v="0.78"/>
        <n v="0.79"/>
        <n v="0.8"/>
        <n v="0.81"/>
        <n v="0.815"/>
        <n v="0.84"/>
        <n v="0.845"/>
        <n v="0.85"/>
        <n v="0.86"/>
        <n v="0.9"/>
        <n v="0.93"/>
        <n v="0.95"/>
        <n v="0.96"/>
        <n v="0.97"/>
        <n v="0.98"/>
        <n v="1"/>
        <n v="1.01"/>
        <n v="1.02"/>
        <n v="1.03"/>
        <n v="1.04"/>
        <n v="1.05"/>
        <n v="1.06"/>
        <n v="1.1"/>
        <n v="1.12"/>
        <n v="1.15"/>
        <n v="1.18"/>
        <n v="1.19"/>
        <n v="1.2"/>
        <n v="1.25"/>
        <n v="1.29"/>
        <n v="1.3"/>
        <n v="1.35"/>
        <n v="1.36"/>
        <n v="1.37"/>
        <n v="1.4"/>
        <n v="1.42"/>
        <n v="1.45"/>
        <n v="1.5"/>
        <n v="1.52"/>
        <n v="1.55"/>
        <n v="1.6"/>
        <n v="1.615"/>
        <n v="1.65"/>
        <n v="1.66"/>
        <n v="1.68"/>
        <n v="1.7"/>
        <n v="1.75"/>
        <n v="1.8"/>
        <n v="1.85"/>
        <n v="1.87"/>
        <n v="1.9"/>
        <n v="2"/>
        <n v="2.1"/>
        <n v="2.125"/>
        <n v="2.15"/>
        <n v="2.19"/>
        <n v="2.2"/>
        <n v="2.25"/>
        <n v="2.3"/>
        <n v="2.4"/>
        <n v="2.45"/>
        <n v="2.53"/>
        <n v="2.55"/>
        <n v="2.8"/>
        <n v="2.85"/>
        <n v="3"/>
        <n v="3.3"/>
        <n v="3.37"/>
        <n v="3.5"/>
        <n v="3.55"/>
        <n v="3.6"/>
        <n v="3.8"/>
        <n v="3.95"/>
        <n v="4.1"/>
        <n v="4.3"/>
        <n v="4.5"/>
        <n v="5.5"/>
        <n v="6.35"/>
        <n v="6.4"/>
        <n v="6.55"/>
        <n v="8.25"/>
        <n v="10"/>
        <n v="19.5"/>
        <m/>
      </sharedItems>
    </cacheField>
    <cacheField name="Opening Par Rate" numFmtId="0">
      <sharedItems containsString="0" containsBlank="1" containsNumber="1" minValue="-4.344189E-013" maxValue="2263.969599" count="333">
        <n v="-4.344189E-013"/>
        <n v="0"/>
        <n v="3.409223"/>
        <n v="3.535874"/>
        <n v="3.580567"/>
        <n v="3.588451"/>
        <n v="14.825138"/>
        <n v="15.051763"/>
        <n v="15.163441"/>
        <n v="15.181873"/>
        <n v="15.306164"/>
        <n v="18.479364"/>
        <n v="19.171043"/>
        <n v="19.181601"/>
        <n v="19.515581"/>
        <n v="19.519232"/>
        <n v="19.524324"/>
        <n v="19.626032"/>
        <n v="19.806493"/>
        <n v="21.043252"/>
        <n v="21.256535"/>
        <n v="21.785964"/>
        <n v="22.294088"/>
        <n v="23.163733"/>
        <n v="24.545114"/>
        <n v="24.752415"/>
        <n v="24.924953"/>
        <n v="25.112332"/>
        <n v="25.181457"/>
        <n v="25.395151"/>
        <n v="27.603727"/>
        <n v="27.64626"/>
        <n v="28.149174"/>
        <n v="29.47793"/>
        <n v="29.516609"/>
        <n v="29.884209"/>
        <n v="29.921341"/>
        <n v="29.999135"/>
        <n v="31.624559"/>
        <n v="31.91529"/>
        <n v="33.517887"/>
        <n v="33.598149"/>
        <n v="33.789439"/>
        <n v="33.995864"/>
        <n v="34.522668"/>
        <n v="34.980044"/>
        <n v="35.859722"/>
        <n v="36.428516"/>
        <n v="36.62964"/>
        <n v="36.931289"/>
        <n v="37.446593"/>
        <n v="37.457721"/>
        <n v="37.486888"/>
        <n v="38.189975"/>
        <n v="38.300478"/>
        <n v="38.565205"/>
        <n v="38.586272"/>
        <n v="38.823659"/>
        <n v="39.64807"/>
        <n v="40.026044"/>
        <n v="40.474685"/>
        <n v="41.022728"/>
        <n v="41.172697"/>
        <n v="41.435911"/>
        <n v="42.346812"/>
        <n v="42.711468"/>
        <n v="43.118613"/>
        <n v="43.261796"/>
        <n v="43.538644"/>
        <n v="43.56011"/>
        <n v="44.077782"/>
        <n v="45.476589"/>
        <n v="46.278999"/>
        <n v="46.647968"/>
        <n v="46.858555"/>
        <n v="46.889916"/>
        <n v="46.895538"/>
        <n v="47.269444"/>
        <n v="47.395261"/>
        <n v="48.207113"/>
        <n v="48.56162"/>
        <n v="48.56584"/>
        <n v="49.155588"/>
        <n v="49.180707"/>
        <n v="49.395152"/>
        <n v="49.431648"/>
        <n v="49.443847"/>
        <n v="49.558691"/>
        <n v="49.634315"/>
        <n v="50.817268"/>
        <n v="51.041008"/>
        <n v="51.050147"/>
        <n v="51.18663"/>
        <n v="51.403032"/>
        <n v="51.703246"/>
        <n v="52.496555"/>
        <n v="52.543688"/>
        <n v="52.62555"/>
        <n v="53.3257"/>
        <n v="53.662956"/>
        <n v="54.19874"/>
        <n v="54.339932"/>
        <n v="54.40384"/>
        <n v="54.718448"/>
        <n v="54.892052"/>
        <n v="55.291178"/>
        <n v="55.718983"/>
        <n v="55.773123"/>
        <n v="56.154904"/>
        <n v="56.657971"/>
        <n v="56.697079"/>
        <n v="57.308423"/>
        <n v="57.444164"/>
        <n v="57.587659"/>
        <n v="57.666037"/>
        <n v="58.96444"/>
        <n v="58.978266"/>
        <n v="59.001873"/>
        <n v="61.425144"/>
        <n v="61.826333"/>
        <n v="62.074907"/>
        <n v="62.295693"/>
        <n v="62.390865"/>
        <n v="63.228247"/>
        <n v="63.434876"/>
        <n v="63.458775"/>
        <n v="64.37536"/>
        <n v="64.38744"/>
        <n v="64.583653"/>
        <n v="64.596996"/>
        <n v="64.654505"/>
        <n v="64.734777"/>
        <n v="65.09638"/>
        <n v="65.102543"/>
        <n v="65.144427"/>
        <n v="65.377577"/>
        <n v="65.395489"/>
        <n v="65.995333"/>
        <n v="66.201837"/>
        <n v="66.252181"/>
        <n v="67.203585"/>
        <n v="67.441137"/>
        <n v="67.740813"/>
        <n v="68.322703"/>
        <n v="68.411254"/>
        <n v="68.947253"/>
        <n v="69.168711"/>
        <n v="69.206136"/>
        <n v="69.535317"/>
        <n v="69.960156"/>
        <n v="70.104722"/>
        <n v="70.104756"/>
        <n v="70.185725"/>
        <n v="70.285755"/>
        <n v="70.45869"/>
        <n v="71.113519"/>
        <n v="71.356305"/>
        <n v="71.620584"/>
        <n v="71.919986"/>
        <n v="72.160148"/>
        <n v="72.30405"/>
        <n v="72.424462"/>
        <n v="72.88193"/>
        <n v="73.854396"/>
        <n v="73.924166"/>
        <n v="74.524783"/>
        <n v="74.983645"/>
        <n v="75.451828"/>
        <n v="77.064281"/>
        <n v="77.396471"/>
        <n v="77.471906"/>
        <n v="78.348503"/>
        <n v="79.086119"/>
        <n v="79.450416"/>
        <n v="79.856329"/>
        <n v="79.884127"/>
        <n v="79.911705"/>
        <n v="80.216363"/>
        <n v="80.243979"/>
        <n v="80.262301"/>
        <n v="80.902733"/>
        <n v="81.748228"/>
        <n v="82.18083"/>
        <n v="82.380177"/>
        <n v="82.603545"/>
        <n v="82.604933"/>
        <n v="82.621737"/>
        <n v="83.011607"/>
        <n v="83.47294"/>
        <n v="83.782868"/>
        <n v="83.782912"/>
        <n v="83.945884"/>
        <n v="84.110235"/>
        <n v="84.692589"/>
        <n v="84.820664"/>
        <n v="85.33577"/>
        <n v="85.633416"/>
        <n v="86.340196"/>
        <n v="86.499994"/>
        <n v="88.781062"/>
        <n v="89.249967"/>
        <n v="91.034473"/>
        <n v="91.192877"/>
        <n v="91.349712"/>
        <n v="92.145074"/>
        <n v="92.285565"/>
        <n v="92.721172"/>
        <n v="94.453313"/>
        <n v="96.384441"/>
        <n v="97.016336"/>
        <n v="97.109323"/>
        <n v="97.314837"/>
        <n v="98.501376"/>
        <n v="98.928151"/>
        <n v="99.295306"/>
        <n v="99.437694"/>
        <n v="100.932387"/>
        <n v="102.161948"/>
        <n v="102.573634"/>
        <n v="104"/>
        <n v="104.306639"/>
        <n v="104.334972"/>
        <n v="104.409464"/>
        <n v="105.00131"/>
        <n v="105.066034"/>
        <n v="106.416998"/>
        <n v="107.086831"/>
        <n v="107.09273"/>
        <n v="107.374695"/>
        <n v="109.041861"/>
        <n v="109.192569"/>
        <n v="109.240392"/>
        <n v="109.71319"/>
        <n v="110.804026"/>
        <n v="113.891194"/>
        <n v="114.421626"/>
        <n v="117.025298"/>
        <n v="117.056366"/>
        <n v="118.106128"/>
        <n v="118.268558"/>
        <n v="119.510954"/>
        <n v="122.233549"/>
        <n v="122.514139"/>
        <n v="123.732306"/>
        <n v="123.740891"/>
        <n v="123.806931"/>
        <n v="125.073835"/>
        <n v="127.742525"/>
        <n v="129.387566"/>
        <n v="132.652215"/>
        <n v="133.345221"/>
        <n v="137.195662"/>
        <n v="139.372736"/>
        <n v="139.900437"/>
        <n v="142.632591"/>
        <n v="143.400226"/>
        <n v="145.479226"/>
        <n v="146.460364"/>
        <n v="146.539899"/>
        <n v="146.602925"/>
        <n v="148.414418"/>
        <n v="149.080397"/>
        <n v="149.2749"/>
        <n v="149.929672"/>
        <n v="150.692366"/>
        <n v="151.341976"/>
        <n v="151.481741"/>
        <n v="151.75523"/>
        <n v="152.009237"/>
        <n v="152.461432"/>
        <n v="153.034567"/>
        <n v="153.590597"/>
        <n v="154.068436"/>
        <n v="154.276097"/>
        <n v="154.630431"/>
        <n v="154.827279"/>
        <n v="156.038147"/>
        <n v="156.513416"/>
        <n v="156.586611"/>
        <n v="156.667969"/>
        <n v="159.221095"/>
        <n v="159.388632"/>
        <n v="164.408115"/>
        <n v="165.269722"/>
        <n v="165.979027"/>
        <n v="167.025641"/>
        <n v="167.812078"/>
        <n v="180.241352"/>
        <n v="181.08236"/>
        <n v="182.181416"/>
        <n v="184.248778"/>
        <n v="189.386562"/>
        <n v="217.922339"/>
        <n v="217.96599"/>
        <n v="218.856214"/>
        <n v="239.924577"/>
        <n v="240.765597"/>
        <n v="243.341781"/>
        <n v="248.159622"/>
        <n v="248.846538"/>
        <n v="248.902834"/>
        <n v="249.201344"/>
        <n v="251.310096"/>
        <n v="251.641734"/>
        <n v="252.44276"/>
        <n v="254.484524"/>
        <n v="261.14713"/>
        <n v="268.301623"/>
        <n v="270.662048"/>
        <n v="280.890975"/>
        <n v="314.511994"/>
        <n v="332.161561"/>
        <n v="342.430613"/>
        <n v="355.07302"/>
        <n v="508.325071"/>
        <n v="531.0701"/>
        <n v="547.350391"/>
        <n v="665.482405"/>
        <n v="665.635473"/>
        <n v="676.155627"/>
        <n v="688.715898"/>
        <n v="702.101452"/>
        <n v="707.747767"/>
        <n v="803.151391"/>
        <n v="959.427886"/>
        <n v="964.784304"/>
        <n v="1275.787235"/>
        <n v="1303.623279"/>
        <n v="1709.012738"/>
        <n v="1797.291811"/>
        <n v="1797.745452"/>
        <n v="2263.969599"/>
        <m/>
      </sharedItems>
    </cacheField>
    <cacheField name="Closing Par Rate" numFmtId="0">
      <sharedItems containsString="0" containsBlank="1" containsNumber="1" minValue="0" maxValue="2252.016934" count="333">
        <n v="0"/>
        <n v="1.306289E-012"/>
        <n v="3.42546"/>
        <n v="3.515349"/>
        <n v="3.55469"/>
        <n v="3.554914"/>
        <n v="14.712737"/>
        <n v="14.939441"/>
        <n v="15.148803"/>
        <n v="15.168446"/>
        <n v="15.291842"/>
        <n v="16.905317"/>
        <n v="19.067723"/>
        <n v="19.154254"/>
        <n v="19.278926"/>
        <n v="19.491816"/>
        <n v="19.494728"/>
        <n v="19.499853"/>
        <n v="19.601917"/>
        <n v="21.021153"/>
        <n v="21.139048"/>
        <n v="21.762994"/>
        <n v="22.272066"/>
        <n v="23.133466"/>
        <n v="24.309092"/>
        <n v="24.401592"/>
        <n v="24.695128"/>
        <n v="24.991405"/>
        <n v="25.061346"/>
        <n v="25.377356"/>
        <n v="27.46041"/>
        <n v="27.607791"/>
        <n v="27.619098"/>
        <n v="29.232823"/>
        <n v="29.271483"/>
        <n v="29.643833"/>
        <n v="29.680844"/>
        <n v="30.673278"/>
        <n v="30.970913"/>
        <n v="31.497858"/>
        <n v="32.983728"/>
        <n v="32.9859"/>
        <n v="33.230348"/>
        <n v="33.463148"/>
        <n v="33.671352"/>
        <n v="34.516456"/>
        <n v="34.526735"/>
        <n v="34.730195"/>
        <n v="35.339247"/>
        <n v="35.78652"/>
        <n v="36.10877"/>
        <n v="36.180814"/>
        <n v="36.41038"/>
        <n v="36.638542"/>
        <n v="36.965757"/>
        <n v="37.378918"/>
        <n v="38.038218"/>
        <n v="38.210255"/>
        <n v="38.242082"/>
        <n v="38.531028"/>
        <n v="38.551779"/>
        <n v="39.937713"/>
        <n v="39.9605"/>
        <n v="41.022728"/>
        <n v="41.023018"/>
        <n v="41.373712"/>
        <n v="41.517118"/>
        <n v="42.6504"/>
        <n v="42.732161"/>
        <n v="43.497459"/>
        <n v="43.499216"/>
        <n v="43.542004"/>
        <n v="43.990781"/>
        <n v="44.034903"/>
        <n v="44.139004"/>
        <n v="45.734517"/>
        <n v="46.119676"/>
        <n v="46.843496"/>
        <n v="47.200676"/>
        <n v="47.326247"/>
        <n v="48.131175"/>
        <n v="48.139171"/>
        <n v="48.16963"/>
        <n v="48.483627"/>
        <n v="48.487673"/>
        <n v="49.088465"/>
        <n v="49.113614"/>
        <n v="49.293749"/>
        <n v="49.364725"/>
        <n v="49.568097"/>
        <n v="50.634865"/>
        <n v="50.660073"/>
        <n v="50.770926"/>
        <n v="50.780094"/>
        <n v="51.133919"/>
        <n v="51.141083"/>
        <n v="51.798109"/>
        <n v="51.902903"/>
        <n v="51.977877"/>
        <n v="52.450682"/>
        <n v="52.559731"/>
        <n v="52.769271"/>
        <n v="52.902256"/>
        <n v="53.067889"/>
        <n v="53.404886"/>
        <n v="53.626323"/>
        <n v="53.777161"/>
        <n v="54.035257"/>
        <n v="54.156045"/>
        <n v="54.334094"/>
        <n v="55.159728"/>
        <n v="55.230816"/>
        <n v="55.23796"/>
        <n v="55.612825"/>
        <n v="56.481005"/>
        <n v="57.266416"/>
        <n v="57.398172"/>
        <n v="58.386763"/>
        <n v="58.397446"/>
        <n v="58.400669"/>
        <n v="60.857301"/>
        <n v="61.236718"/>
        <n v="61.397912"/>
        <n v="61.706549"/>
        <n v="61.823456"/>
        <n v="62.170393"/>
        <n v="63.344943"/>
        <n v="63.369548"/>
        <n v="63.780466"/>
        <n v="63.792672"/>
        <n v="63.989554"/>
        <n v="63.995134"/>
        <n v="64.007446"/>
        <n v="64.035717"/>
        <n v="64.109948"/>
        <n v="64.116387"/>
        <n v="64.151428"/>
        <n v="64.383434"/>
        <n v="64.444349"/>
        <n v="64.795184"/>
        <n v="65.395975"/>
        <n v="65.593292"/>
        <n v="65.691424"/>
        <n v="66.877345"/>
        <n v="67.154532"/>
        <n v="67.205004"/>
        <n v="67.76171"/>
        <n v="68.385298"/>
        <n v="68.607564"/>
        <n v="68.645211"/>
        <n v="68.95843"/>
        <n v="69.27435"/>
        <n v="69.421165"/>
        <n v="69.421198"/>
        <n v="69.708996"/>
        <n v="70.159315"/>
        <n v="70.45869"/>
        <n v="70.764525"/>
        <n v="71.043334"/>
        <n v="71.059638"/>
        <n v="71.241176"/>
        <n v="71.582716"/>
        <n v="71.654735"/>
        <n v="71.73282"/>
        <n v="71.8218"/>
        <n v="71.85239"/>
        <n v="73.928294"/>
        <n v="74.376655"/>
        <n v="74.402298"/>
        <n v="74.807253"/>
        <n v="74.835087"/>
        <n v="74.862752"/>
        <n v="75.167924"/>
        <n v="75.195585"/>
        <n v="76.701732"/>
        <n v="76.762379"/>
        <n v="77.103553"/>
        <n v="77.134269"/>
        <n v="77.17873"/>
        <n v="78.046058"/>
        <n v="78.10547"/>
        <n v="78.370755"/>
        <n v="78.427226"/>
        <n v="78.50302"/>
        <n v="78.62474"/>
        <n v="78.737155"/>
        <n v="79.065548"/>
        <n v="80.283369"/>
        <n v="81.784014"/>
        <n v="82.423213"/>
        <n v="83.195081"/>
        <n v="83.322911"/>
        <n v="84.199462"/>
        <n v="84.714854"/>
        <n v="85.013505"/>
        <n v="85.751719"/>
        <n v="85.882981"/>
        <n v="86.044361"/>
        <n v="86.060487"/>
        <n v="87.159018"/>
        <n v="87.292657"/>
        <n v="87.718216"/>
        <n v="88.248279"/>
        <n v="88.674283"/>
        <n v="89.344468"/>
        <n v="90.441577"/>
        <n v="90.599979"/>
        <n v="90.757896"/>
        <n v="95.772121"/>
        <n v="96.027624"/>
        <n v="96.418799"/>
        <n v="96.671567"/>
        <n v="97.010056"/>
        <n v="98.384447"/>
        <n v="98.654716"/>
        <n v="98.830944"/>
        <n v="99.253501"/>
        <n v="99.280563"/>
        <n v="99.342145"/>
        <n v="99.347157"/>
        <n v="101.789946"/>
        <n v="101.961777"/>
        <n v="102.006504"/>
        <n v="102.161948"/>
        <n v="102.162752"/>
        <n v="104.462008"/>
        <n v="105.738633"/>
        <n v="106.021936"/>
        <n v="107.484015"/>
        <n v="108.286965"/>
        <n v="108.475934"/>
        <n v="109.626984"/>
        <n v="111.827396"/>
        <n v="113.262494"/>
        <n v="113.792053"/>
        <n v="114.574434"/>
        <n v="116.89582"/>
        <n v="116.925358"/>
        <n v="117.531633"/>
        <n v="117.976642"/>
        <n v="118.134303"/>
        <n v="118.84315"/>
        <n v="121.478016"/>
        <n v="121.759072"/>
        <n v="122.979607"/>
        <n v="122.982196"/>
        <n v="123.054535"/>
        <n v="123.349587"/>
        <n v="124.335255"/>
        <n v="128.710351"/>
        <n v="138.692508"/>
        <n v="139.114665"/>
        <n v="142.632591"/>
        <n v="143.205027"/>
        <n v="144.023828"/>
        <n v="144.227206"/>
        <n v="144.414763"/>
        <n v="144.80224"/>
        <n v="145.759014"/>
        <n v="145.830073"/>
        <n v="146.853244"/>
        <n v="147.766305"/>
        <n v="148.084068"/>
        <n v="149.920775"/>
        <n v="150.698818"/>
        <n v="151.111018"/>
        <n v="151.315296"/>
        <n v="151.481741"/>
        <n v="151.622329"/>
        <n v="151.771072"/>
        <n v="152.950933"/>
        <n v="153.217764"/>
        <n v="153.947399"/>
        <n v="154.093178"/>
        <n v="154.14649"/>
        <n v="154.276097"/>
        <n v="155.831973"/>
        <n v="156.038147"/>
        <n v="156.586611"/>
        <n v="158.719021"/>
        <n v="159.930128"/>
        <n v="164.218086"/>
        <n v="164.366228"/>
        <n v="164.440761"/>
        <n v="165.166003"/>
        <n v="166.21423"/>
        <n v="167.003213"/>
        <n v="179.515514"/>
        <n v="181.535532"/>
        <n v="182.958589"/>
        <n v="184.039528"/>
        <n v="188.63628"/>
        <n v="217.041578"/>
        <n v="217.712561"/>
        <n v="217.984615"/>
        <n v="240.201785"/>
        <n v="247.228132"/>
        <n v="247.917095"/>
        <n v="249.185426"/>
        <n v="250.472023"/>
        <n v="250.792089"/>
        <n v="251.599167"/>
        <n v="251.733851"/>
        <n v="252.762614"/>
        <n v="258.538032"/>
        <n v="258.674929"/>
        <n v="261.14713"/>
        <n v="267.816037"/>
        <n v="269.535661"/>
        <n v="279.511081"/>
        <n v="313.534226"/>
        <n v="331.259296"/>
        <n v="340.934445"/>
        <n v="354.395155"/>
        <n v="502.079152"/>
        <n v="529.188426"/>
        <n v="545.848164"/>
        <n v="663.083361"/>
        <n v="663.201282"/>
        <n v="672.504522"/>
        <n v="684.944661"/>
        <n v="700.521917"/>
        <n v="704.616102"/>
        <n v="800.956211"/>
        <n v="949.903741"/>
        <n v="962.205033"/>
        <n v="1270.302769"/>
        <n v="1297.62921"/>
        <n v="1702.2409"/>
        <n v="1789.22208"/>
        <n v="1790.501701"/>
        <n v="2252.016934"/>
        <m/>
      </sharedItems>
    </cacheField>
    <cacheField name="Implied Spd Move" numFmtId="0">
      <sharedItems containsString="0" containsBlank="1" containsNumber="1" minValue="-47.3775170959459" maxValue="31.6127904637398" count="337">
        <n v="-47.3775170959459"/>
        <n v="-9.95264960651201"/>
        <n v="-9.95085184644066"/>
        <n v="-9.59149093089929"/>
        <n v="-9.57876457728026"/>
        <n v="-6.90283979150082"/>
        <n v="-5.60346009386633"/>
        <n v="-5.55023072099446"/>
        <n v="-5.54976900621516"/>
        <n v="-5.23786436358975"/>
        <n v="-5.20239442021318"/>
        <n v="-5.13097449992012"/>
        <n v="-5.1164020720534"/>
        <n v="-5.11128636738449"/>
        <n v="-5.10207300442842"/>
        <n v="-5.09825408683115"/>
        <n v="-5.09733653361488"/>
        <n v="-5.0973351142387"/>
        <n v="-5.09719601856092"/>
        <n v="-5.09717020171886"/>
        <n v="-5.09708798655739"/>
        <n v="-5.09594867643469"/>
        <n v="-5.09461497669466"/>
        <n v="-5.09406280988531"/>
        <n v="-5.09398370998176"/>
        <n v="-5.09392379987514"/>
        <n v="-5.08021520513994"/>
        <n v="-5.0754655418945"/>
        <n v="-5.07230237141356"/>
        <n v="-5.05607407561917"/>
        <n v="-5.01711880487614"/>
        <n v="-5.01689883967109"/>
        <n v="-5.016206443379"/>
        <n v="-4.99502753747849"/>
        <n v="-4.9452240786821"/>
        <n v="-4.88790617454351"/>
        <n v="-4.86451776343271"/>
        <n v="-4.81566701648417"/>
        <n v="-4.81208744977297"/>
        <n v="-4.80507778502442"/>
        <n v="-4.78058541103105"/>
        <n v="-4.71762535701517"/>
        <n v="-4.7094582127035"/>
        <n v="-4.57232641586039"/>
        <n v="-4.56270902253975"/>
        <n v="-4.10490624165462"/>
        <n v="-4.05790087266624"/>
        <n v="-3.78277144938908"/>
        <n v="-3.13951958063414"/>
        <n v="-3.04442753836187"/>
        <n v="-3.04419394129805"/>
        <n v="-3.00445845345519"/>
        <n v="-3.00242562113065"/>
        <n v="-2.49387905413956"/>
        <n v="-2.12393292420677"/>
        <n v="-1.98644866866834"/>
        <n v="-1.63762029251169"/>
        <n v="-1.61933337661725"/>
        <n v="-1.58625623415923"/>
        <n v="-1.54855316737219"/>
        <n v="-1.5484177394285"/>
        <n v="-1.50484796149904"/>
        <n v="-1.38938983965137"/>
        <n v="-1.31969954075704"/>
        <n v="-1.26269092321951"/>
        <n v="-1.17387812806268"/>
        <n v="-1.13594293301878"/>
        <n v="-1.12138681205964"/>
        <n v="-1.0958941897283"/>
        <n v="-1.07102287596119"/>
        <n v="-1.06967681928971"/>
        <n v="-1.06830706554669"/>
        <n v="-1.0190214801364"/>
        <n v="-1.01888936809259"/>
        <n v="-1.01879899657582"/>
        <n v="-0.970909277868692"/>
        <n v="-0.794399540970461"/>
        <n v="-0.744945615022002"/>
        <n v="-0.744201685219374"/>
        <n v="-0.731536409770015"/>
        <n v="-0.72375850762843"/>
        <n v="-0.716383311441138"/>
        <n v="-0.710448251600056"/>
        <n v="-0.710422802512276"/>
        <n v="-0.710348332388439"/>
        <n v="-0.709219184726957"/>
        <n v="-0.707993054654986"/>
        <n v="-0.69825038714195"/>
        <n v="-0.698223345941235"/>
        <n v="-0.695373842062181"/>
        <n v="-0.693648621641645"/>
        <n v="-0.692130671621076"/>
        <n v="-0.688595639324856"/>
        <n v="-0.685343675293216"/>
        <n v="-0.680782621720793"/>
        <n v="-0.677608050764609"/>
        <n v="-0.67542623306936"/>
        <n v="-0.674634562553971"/>
        <n v="-0.6579835957853"/>
        <n v="-0.65587535700243"/>
        <n v="-0.643093925750331"/>
        <n v="-0.64289783543383"/>
        <n v="-0.63785659858436"/>
        <n v="-0.632824762700768"/>
        <n v="-0.632624810948955"/>
        <n v="-0.632212644237531"/>
        <n v="-0.627860206532382"/>
        <n v="-0.625024246260136"/>
        <n v="-0.624818375114522"/>
        <n v="-0.623895757269795"/>
        <n v="-0.622748858593579"/>
        <n v="-0.607380030656356"/>
        <n v="-0.601450081161107"/>
        <n v="-0.601425361570544"/>
        <n v="-0.6013403699131"/>
        <n v="-0.601113611885971"/>
        <n v="-0.599241374647153"/>
        <n v="-0.595176266243137"/>
        <n v="-0.593158761726424"/>
        <n v="-0.593033396850576"/>
        <n v="-0.590279154441936"/>
        <n v="-0.590236884007529"/>
        <n v="-0.590129395267348"/>
        <n v="-0.589807998517032"/>
        <n v="-0.588517238912783"/>
        <n v="-0.587624525363446"/>
        <n v="-0.58740390015922"/>
        <n v="-0.5870759873527"/>
        <n v="-0.586974544267685"/>
        <n v="-0.586767280437787"/>
        <n v="-0.586648728205308"/>
        <n v="-0.585457817749318"/>
        <n v="-0.58492147164733"/>
        <n v="-0.584727461986068"/>
        <n v="-0.583610231241427"/>
        <n v="-0.583347625292889"/>
        <n v="-0.581674154278933"/>
        <n v="-0.581446185492152"/>
        <n v="-0.579542339860984"/>
        <n v="-0.579338806847953"/>
        <n v="-0.578585423392718"/>
        <n v="-0.574677753831993"/>
        <n v="-0.573390514393787"/>
        <n v="-0.572487980557692"/>
        <n v="-0.572165827056792"/>
        <n v="-0.570664242459133"/>
        <n v="-0.570444197290505"/>
        <n v="-0.569864697418413"/>
        <n v="-0.569414273692674"/>
        <n v="-0.569370438324289"/>
        <n v="-0.569267220828395"/>
        <n v="-0.568910960664954"/>
        <n v="-0.568120232973824"/>
        <n v="-0.567905078715081"/>
        <n v="-0.567830853273016"/>
        <n v="-0.567767410835646"/>
        <n v="-0.567469865612917"/>
        <n v="-0.567182793849328"/>
        <n v="-0.566392094016133"/>
        <n v="-0.566363906302011"/>
        <n v="-0.566265061157318"/>
        <n v="-0.566254750654864"/>
        <n v="-0.564783578447306"/>
        <n v="-0.563300111682116"/>
        <n v="-0.563067060772753"/>
        <n v="-0.563065716372565"/>
        <n v="-0.561215630550784"/>
        <n v="-0.560664966901079"/>
        <n v="-0.560661317490186"/>
        <n v="-0.559823462134013"/>
        <n v="-0.559784591016625"/>
        <n v="-0.559665942304662"/>
        <n v="-0.55911795616469"/>
        <n v="-0.55891291351953"/>
        <n v="-0.558780729994797"/>
        <n v="-0.558116791679808"/>
        <n v="-0.557402361804384"/>
        <n v="-0.557266433194313"/>
        <n v="-0.557262764109962"/>
        <n v="-0.557261107506484"/>
        <n v="-0.555473670643477"/>
        <n v="-0.555447613057864"/>
        <n v="-0.55541718072002"/>
        <n v="-0.555410090445854"/>
        <n v="-0.554325797086696"/>
        <n v="-0.553053063340921"/>
        <n v="-0.552862244211859"/>
        <n v="-0.552144693687862"/>
        <n v="-0.551621910561703"/>
        <n v="-0.551098111160393"/>
        <n v="-0.550992607599596"/>
        <n v="-0.55099254736393"/>
        <n v="-0.550992306944127"/>
        <n v="-0.550786403596673"/>
        <n v="-0.550297552797215"/>
        <n v="-0.54866508962137"/>
        <n v="-0.548445461956426"/>
        <n v="-0.547326643252195"/>
        <n v="-0.547204124736449"/>
        <n v="-0.546368889375131"/>
        <n v="-0.544719695560902"/>
        <n v="-0.544580897796435"/>
        <n v="-0.543934736265989"/>
        <n v="-0.543919927704174"/>
        <n v="-0.543352333365848"/>
        <n v="-0.543342349379472"/>
        <n v="-0.542781072748647"/>
        <n v="-0.541691637827592"/>
        <n v="-0.540512882392097"/>
        <n v="-0.540355023137149"/>
        <n v="-0.537077508964241"/>
        <n v="-0.536621314293218"/>
        <n v="-0.535190931199355"/>
        <n v="-0.535178195414287"/>
        <n v="-0.535160808077491"/>
        <n v="-0.533690501753151"/>
        <n v="-0.533111037520751"/>
        <n v="-0.524756250325012"/>
        <n v="-0.524657011854767"/>
        <n v="-0.521978445543777"/>
        <n v="-0.52114718889513"/>
        <n v="-0.520313915719879"/>
        <n v="-0.51882349065992"/>
        <n v="-0.515122496322906"/>
        <n v="-0.506684444783584"/>
        <n v="-0.392610372319619"/>
        <n v="-0.276133448440931"/>
        <n v="-0.275835044215011"/>
        <n v="-0.271467446466197"/>
        <n v="-0.262671152092353"/>
        <n v="-0.257292155320232"/>
        <n v="-0.25726557560077"/>
        <n v="-0.256925311743584"/>
        <n v="-0.253167746181505"/>
        <n v="-0.247541373639251"/>
        <n v="-0.24750953192033"/>
        <n v="-0.246012786118884"/>
        <n v="-0.245999693479844"/>
        <n v="-0.245802892427011"/>
        <n v="-0.242151789347524"/>
        <n v="-0.238510500127371"/>
        <n v="-0.236030905291773"/>
        <n v="-0.235667346774452"/>
        <n v="-0.161920538474274"/>
        <n v="-0.161821255948322"/>
        <n v="-0.1429784406986"/>
        <n v="-0.140517859119026"/>
        <n v="-0.140517859112726"/>
        <n v="-0.13886158377554"/>
        <n v="-0.119217914956987"/>
        <n v="-0.1187089840055"/>
        <n v="-0.11852880198668"/>
        <n v="-0.118390298303136"/>
        <n v="-0.117926935385746"/>
        <n v="-0.117105922366789"/>
        <n v="-0.115942657164013"/>
        <n v="-0.112186963967829"/>
        <n v="-0.112096348493604"/>
        <n v="-0.107116251679851"/>
        <n v="-0.100333115919948"/>
        <n v="-0.0936288698939999"/>
        <n v="-0.0863335826435826"/>
        <n v="-0.0859127454622971"/>
        <n v="-0.0797011788820838"/>
        <n v="-0.0793540427662385"/>
        <n v="-0.0789622526346746"/>
        <n v="-0.0776379473730784"/>
        <n v="-0.0692301150085502"/>
        <n v="-0.0665025628868483"/>
        <n v="-0.0656290716409608"/>
        <n v="-0.06561993247194"/>
        <n v="-0.0652430730007716"/>
        <n v="-0.0618295109666566"/>
        <n v="-0.0617267383948255"/>
        <n v="-0.0601361387410061"/>
        <n v="-0.0586592146258273"/>
        <n v="-0.0586242925902772"/>
        <n v="-0.0586134377844912"/>
        <n v="-0.051969488845676"/>
        <n v="-0.0516816495902547"/>
        <n v="-0.0466097700530807"/>
        <n v="-0.0465667142300388"/>
        <n v="-0.0462372226343697"/>
        <n v="-0.0442383108332275"/>
        <n v="-0.0397253134412678"/>
        <n v="-0.0386947905312032"/>
        <n v="-0.0359758944193311"/>
        <n v="-0.0358128890992361"/>
        <n v="-0.0355192227612639"/>
        <n v="-0.0317811607601577"/>
        <n v="-0.0310331512226963"/>
        <n v="-0.0273871652351417"/>
        <n v="-0.0272499167860024"/>
        <n v="-0.0183304933059969"/>
        <n v="-0.0168643961257989"/>
        <n v="-0.0164637929694059"/>
        <n v="-0.0163940455757894"/>
        <n v="-0.0163117983760169"/>
        <n v="-0.0130205757872107"/>
        <n v="-0.0109166621668408"/>
        <n v="-0.00998625712946641"/>
        <n v="-0.00823270357675446"/>
        <n v="-0.00681199619302732"/>
        <n v="-0.00539766904994404"/>
        <n v="-0.00522181618934153"/>
        <n v="-0.00510797835489844"/>
        <n v="-0.00510273061985668"/>
        <n v="-0.0051002160598916"/>
        <n v="-0.00507602489037224"/>
        <n v="-0.0048503026829004"/>
        <n v="-0.000658165254176791"/>
        <n v="0"/>
        <n v="0.0106490700938758"/>
        <n v="0.0766112334095594"/>
        <n v="0.374654447573432"/>
        <n v="0.578522925779879"/>
        <n v="0.628612089429789"/>
        <n v="0.704310455016145"/>
        <n v="0.809919505009521"/>
        <n v="1.33662425816015"/>
        <n v="1.3367980216224"/>
        <n v="1.73863299999999"/>
        <n v="3.7141707968684"/>
        <n v="3.71427578771198"/>
        <n v="3.79112113940837"/>
        <n v="4.67148853625367"/>
        <n v="4.7384825833915"/>
        <n v="4.7409329295154"/>
        <n v="4.85662980367143"/>
        <n v="9.05649602790735"/>
        <n v="9.0571876802928"/>
        <n v="9.06252920024082"/>
        <n v="9.0668426050938"/>
        <n v="28.048160764368"/>
        <n v="28.1836526483943"/>
        <n v="31.6127904637398"/>
        <m/>
      </sharedItems>
    </cacheField>
    <cacheField name="Credit Delta" numFmtId="0">
      <sharedItems containsString="0" containsBlank="1" containsNumber="1" minValue="-261215.919918" maxValue="261215.919918" count="476">
        <n v="-261215.919918"/>
        <n v="-125921.388915"/>
        <n v="-84417.387279"/>
        <n v="-79510.63392"/>
        <n v="-72607.4871685351"/>
        <n v="-63417.8203591761"/>
        <n v="-59869.2182153842"/>
        <n v="-54897.760943"/>
        <n v="-51185.7113147008"/>
        <n v="-43762.915203"/>
        <n v="-42474.9844122336"/>
        <n v="-41308.1945123354"/>
        <n v="-41003.0533122045"/>
        <n v="-38267.7317284441"/>
        <n v="-37433.0769290966"/>
        <n v="-36983.1919312098"/>
        <n v="-25169.351208"/>
        <n v="-24282.6021426792"/>
        <n v="-22098.3260050366"/>
        <n v="-21710.6722699212"/>
        <n v="-21621.266939201"/>
        <n v="-21540.6069337084"/>
        <n v="-21349.4659640763"/>
        <n v="-21246.5134896555"/>
        <n v="-21057.9961126917"/>
        <n v="-20818.4094791615"/>
        <n v="-20810.5444299925"/>
        <n v="-20581.6459665094"/>
        <n v="-20519.801266938"/>
        <n v="-19881.7336257195"/>
        <n v="-19721.6410148767"/>
        <n v="-19708.9484018493"/>
        <n v="-19668.9692679"/>
        <n v="-19608.0199329234"/>
        <n v="-19563.608798152"/>
        <n v="-19069.4128764673"/>
        <n v="-17848.8336085137"/>
        <n v="-16718.792824"/>
        <n v="-16134.00382968"/>
        <n v="-14960.8922688585"/>
        <n v="-13678.2533014835"/>
        <n v="-12204.3326672115"/>
        <n v="-12202.0849728466"/>
        <n v="-12162.3868336651"/>
        <n v="-11065.1480663438"/>
        <n v="-10834.3997661088"/>
        <n v="-9992.29846944677"/>
        <n v="-9681.05694205125"/>
        <n v="-7849.55391999002"/>
        <n v="-7377.45143746941"/>
        <n v="-7365.7804259627"/>
        <n v="-7034.3480045978"/>
        <n v="-6587.14514236186"/>
        <n v="-5625.9017711114"/>
        <n v="-5473.43005655087"/>
        <n v="-5448.20783857338"/>
        <n v="-5384.91287696246"/>
        <n v="-5061.11373993475"/>
        <n v="-4692.40261282141"/>
        <n v="-4635.86722704206"/>
        <n v="-4341.5927066614"/>
        <n v="-4280.27469166749"/>
        <n v="-4267.16673090687"/>
        <n v="-4265.04330593895"/>
        <n v="-4189.82989912154"/>
        <n v="-4183.11797031691"/>
        <n v="-4079.36631646759"/>
        <n v="-4058.82435131892"/>
        <n v="-3927.87155714257"/>
        <n v="-3499.23288007283"/>
        <n v="-3493.76661448317"/>
        <n v="-3249.84954215561"/>
        <n v="-3073.8511157276"/>
        <n v="-2923.78045355275"/>
        <n v="-2908.16567969992"/>
        <n v="-2899.07926184991"/>
        <n v="-2898.7496381891"/>
        <n v="-2896.57758808337"/>
        <n v="-2893.17682875664"/>
        <n v="-2870.27603751541"/>
        <n v="-2830.4213544923"/>
        <n v="-2819.76713573278"/>
        <n v="-2817.59741597911"/>
        <n v="-2783.00963618276"/>
        <n v="-2756.15291929484"/>
        <n v="-2727.87346163505"/>
        <n v="-2727.61165854706"/>
        <n v="-2601.59191260435"/>
        <n v="-2600.37782996203"/>
        <n v="-2560.6418178545"/>
        <n v="-2556.62156294677"/>
        <n v="-2546.4419256332"/>
        <n v="-2511.5742277515"/>
        <n v="-2504.92488200022"/>
        <n v="-2475.89875684831"/>
        <n v="-2462.02953701225"/>
        <n v="-2454.62346558756"/>
        <n v="-2453.27337572704"/>
        <n v="-2439.83144032113"/>
        <n v="-2404.505014913"/>
        <n v="-2402.76974379927"/>
        <n v="-2401.70970716221"/>
        <n v="-2401.37224311454"/>
        <n v="-2399.40020118139"/>
        <n v="-2392.26308507355"/>
        <n v="-2389.13079989826"/>
        <n v="-2385.28830358601"/>
        <n v="-2372.17494321991"/>
        <n v="-2364.9608444723"/>
        <n v="-2363.14170462694"/>
        <n v="-2362.70666075609"/>
        <n v="-2362.58607484341"/>
        <n v="-2358.31434541654"/>
        <n v="-2334.04150313537"/>
        <n v="-2332.98108904762"/>
        <n v="-2327.91370555933"/>
        <n v="-2326.60195809031"/>
        <n v="-2325.69192937461"/>
        <n v="-2324.32781394053"/>
        <n v="-2320.5799037303"/>
        <n v="-2313.10881176987"/>
        <n v="-2312.78548590548"/>
        <n v="-2303.58575647293"/>
        <n v="-2302.69912193337"/>
        <n v="-2296.37797767151"/>
        <n v="-2289.77002803174"/>
        <n v="-2284.60629593176"/>
        <n v="-2282.21624115248"/>
        <n v="-2271.9674986029"/>
        <n v="-2270.22934398072"/>
        <n v="-2266.48384379266"/>
        <n v="-2264.25121843324"/>
        <n v="-2261.78489064733"/>
        <n v="-2259.63094732876"/>
        <n v="-2256.43645070907"/>
        <n v="-2242.20138420871"/>
        <n v="-2221.07435131018"/>
        <n v="-2216.2910869178"/>
        <n v="-2205.25616234515"/>
        <n v="-2203.92165622377"/>
        <n v="-2149.12384848075"/>
        <n v="-2095.02384067118"/>
        <n v="-2032.64692324829"/>
        <n v="-2027.40812097661"/>
        <n v="-1993.98265194349"/>
        <n v="-1966.86037679026"/>
        <n v="-1876.29325762945"/>
        <n v="-1875.93960036243"/>
        <n v="-1875.43166786467"/>
        <n v="-1873.39936251837"/>
        <n v="-1742.98993309139"/>
        <n v="-1637.57953817295"/>
        <n v="-1518.34906232832"/>
        <n v="-1264.47537515545"/>
        <n v="-1241.80656242313"/>
        <n v="-1208.78571620176"/>
        <n v="-1161.57723248445"/>
        <n v="-1156.1499957951"/>
        <n v="-1125.00358148399"/>
        <n v="-1101.78708085356"/>
        <n v="-1078.49673515362"/>
        <n v="-1077.38760296324"/>
        <n v="-1073.02506853842"/>
        <n v="-1072.40872425026"/>
        <n v="-1070.63814210637"/>
        <n v="-1051.27517123855"/>
        <n v="-1048.01035120296"/>
        <n v="-1041.01618749359"/>
        <n v="-1017.9696466769"/>
        <n v="-1009.94881025756"/>
        <n v="-995.987969913018"/>
        <n v="-990.814476605641"/>
        <n v="-990.742857086538"/>
        <n v="-980.298107435463"/>
        <n v="-979.618600081481"/>
        <n v="-929.270449647675"/>
        <n v="-893.102693427578"/>
        <n v="-846.230173790871"/>
        <n v="-824.708425673152"/>
        <n v="-820.949823971127"/>
        <n v="-818.112828533262"/>
        <n v="-817.702432888515"/>
        <n v="-814.091945313045"/>
        <n v="-785.936112246124"/>
        <n v="-738.480978074079"/>
        <n v="-709.296395382437"/>
        <n v="-596.778962548567"/>
        <n v="-583.628598608307"/>
        <n v="-482.023524683776"/>
        <n v="-481.777795852906"/>
        <n v="-476.747979015777"/>
        <n v="-475.55081415683"/>
        <n v="-464.947851382084"/>
        <n v="-463.448378262316"/>
        <n v="-460.079944650821"/>
        <n v="-458.400545121137"/>
        <n v="-454.903047898655"/>
        <n v="-454.224505962858"/>
        <n v="-454.105521955982"/>
        <n v="-430.314132766978"/>
        <n v="-404.883974798862"/>
        <n v="-399.068059043568"/>
        <n v="-396.156595713267"/>
        <n v="-366.18227728415"/>
        <n v="-334.140332821773"/>
        <n v="-329.909636146702"/>
        <n v="-289.301033484611"/>
        <n v="-286.804905485613"/>
        <n v="-282.076724562764"/>
        <n v="-278.869300294556"/>
        <n v="-267.137366963394"/>
        <n v="-267.012546085917"/>
        <n v="-266.14952234255"/>
        <n v="-265.1199834071"/>
        <n v="-259.289017556799"/>
        <n v="-243.762996456906"/>
        <n v="-243.713347783258"/>
        <n v="-243.674736639244"/>
        <n v="-210.812089094126"/>
        <n v="-210.176298751176"/>
        <n v="-185.044325404373"/>
        <n v="-179.132498820109"/>
        <n v="-159.692239854697"/>
        <n v="-149.71754763919"/>
        <n v="-148.690498649573"/>
        <n v="-146.949070254736"/>
        <n v="-131.766795052765"/>
        <n v="-125.081310698565"/>
        <n v="-111.279043989891"/>
        <n v="-110.8769129849"/>
        <n v="-102.066900251109"/>
        <n v="-64.1700844667333"/>
        <n v="-61.2510899201025"/>
        <n v="-59.3758560327898"/>
        <n v="-44.9533560749849"/>
        <n v="-44.3379997050753"/>
        <n v="-40.0435615388586"/>
        <n v="-20.9774654249136"/>
        <n v="-20.9027190600198"/>
        <n v="-20.8316856218237"/>
        <n v="-20.4190446788423"/>
        <n v="-20.3644978005281"/>
        <n v="-10.6896142911952"/>
        <n v="-2.55903151357277"/>
        <n v="-2.43730808629822"/>
        <n v="-0"/>
        <n v="2.43730808629822"/>
        <n v="10.5446252040214"/>
        <n v="19.9393902649177"/>
        <n v="27.4419135132971"/>
        <n v="29.0610549908234"/>
        <n v="38.5266805009295"/>
        <n v="40.0435615388586"/>
        <n v="44.3379997050753"/>
        <n v="61.5566599688397"/>
        <n v="62.8414761706009"/>
        <n v="99.9861429723149"/>
        <n v="110.8769129849"/>
        <n v="111.279043989891"/>
        <n v="125.081310698565"/>
        <n v="130.896430203972"/>
        <n v="131.766795052765"/>
        <n v="144.113421099075"/>
        <n v="149.621796433458"/>
        <n v="159.692239854697"/>
        <n v="169.792385430596"/>
        <n v="180.290556947712"/>
        <n v="201.135808058815"/>
        <n v="210.812089094126"/>
        <n v="265.1199834071"/>
        <n v="267.012546085917"/>
        <n v="267.137366963394"/>
        <n v="270.986352564796"/>
        <n v="278.869300294556"/>
        <n v="329.909636146702"/>
        <n v="334.140332821773"/>
        <n v="362.165307779896"/>
        <n v="396.156595713267"/>
        <n v="404.883974798862"/>
        <n v="430.314132766978"/>
        <n v="454.903047898655"/>
        <n v="458.400545121137"/>
        <n v="464.947851382084"/>
        <n v="475.55081415683"/>
        <n v="476.747979015777"/>
        <n v="480.063340926865"/>
        <n v="482.023524683776"/>
        <n v="502.036998237537"/>
        <n v="583.628598608307"/>
        <n v="596.778962548567"/>
        <n v="633.888419379277"/>
        <n v="644.146353085621"/>
        <n v="681.339130084955"/>
        <n v="709.296395382437"/>
        <n v="785.936112246124"/>
        <n v="814.091945313045"/>
        <n v="818.112828533262"/>
        <n v="824.708425673152"/>
        <n v="847.884029101498"/>
        <n v="872.964451919978"/>
        <n v="881.391695258144"/>
        <n v="929.270449647675"/>
        <n v="990.742857086538"/>
        <n v="990.814476605641"/>
        <n v="995.831003706201"/>
        <n v="995.987969913018"/>
        <n v="1000.84688601844"/>
        <n v="1020.81517339642"/>
        <n v="1038.32083451662"/>
        <n v="1041.01618749359"/>
        <n v="1077.38760296324"/>
        <n v="1078.49673515362"/>
        <n v="1125.00358148399"/>
        <n v="1143.23477083507"/>
        <n v="1144.92488290671"/>
        <n v="1167.17843109745"/>
        <n v="1200.83406518731"/>
        <n v="1203.01841693525"/>
        <n v="1241.80656242313"/>
        <n v="1264.47537515545"/>
        <n v="1294.84351372553"/>
        <n v="1397.71307770595"/>
        <n v="1483.5156747409"/>
        <n v="1490.08941063793"/>
        <n v="1686.45930598606"/>
        <n v="1742.98993309139"/>
        <n v="1875.93960036243"/>
        <n v="2033.26488565599"/>
        <n v="2045.77728341831"/>
        <n v="2054.15670542035"/>
        <n v="2142.41425831715"/>
        <n v="2205.25616234515"/>
        <n v="2207.83590598044"/>
        <n v="2216.2910869178"/>
        <n v="2221.07435131018"/>
        <n v="2222.88035931726"/>
        <n v="2239.8587820399"/>
        <n v="2242.20138420871"/>
        <n v="2256.43645070907"/>
        <n v="2258.88701094623"/>
        <n v="2259.63094732876"/>
        <n v="2260.499877886"/>
        <n v="2261.78489064733"/>
        <n v="2264.25121843324"/>
        <n v="2266.48384379266"/>
        <n v="2270.22934398072"/>
        <n v="2271.9674986029"/>
        <n v="2284.60629593176"/>
        <n v="2289.77002803174"/>
        <n v="2291.22917837452"/>
        <n v="2296.37797767151"/>
        <n v="2303.58575647293"/>
        <n v="2305.17527435371"/>
        <n v="2312.78548590548"/>
        <n v="2313.10881176987"/>
        <n v="2320.5799037303"/>
        <n v="2322.34126627923"/>
        <n v="2324.32781394053"/>
        <n v="2325.69192937461"/>
        <n v="2326.60195809031"/>
        <n v="2327.91370555933"/>
        <n v="2332.98108904762"/>
        <n v="2333.92451447104"/>
        <n v="2334.04150313537"/>
        <n v="2339.54360697609"/>
        <n v="2358.31434541654"/>
        <n v="2359.92766274691"/>
        <n v="2362.43281404607"/>
        <n v="2362.58607484341"/>
        <n v="2362.70666075609"/>
        <n v="2364.9608444723"/>
        <n v="2372.17494321991"/>
        <n v="2385.28830358601"/>
        <n v="2389.13079989826"/>
        <n v="2392.26308507355"/>
        <n v="2399.40020118139"/>
        <n v="2399.5016196902"/>
        <n v="2401.37224311454"/>
        <n v="2401.70970716221"/>
        <n v="2402.76974379927"/>
        <n v="2404.505014913"/>
        <n v="2404.57028545238"/>
        <n v="2423.55358309746"/>
        <n v="2453.27337572704"/>
        <n v="2454.62346558756"/>
        <n v="2459.96383295073"/>
        <n v="2462.02953701225"/>
        <n v="2472.2045668333"/>
        <n v="2475.89875684831"/>
        <n v="2484.20662686605"/>
        <n v="2497.58548231455"/>
        <n v="2500.23601682354"/>
        <n v="2504.92488200022"/>
        <n v="2546.4419256332"/>
        <n v="2556.62156294677"/>
        <n v="2565.35599914349"/>
        <n v="2582.39141505001"/>
        <n v="2601.59191260435"/>
        <n v="2670.38550077725"/>
        <n v="2703.57650233699"/>
        <n v="2727.61165854706"/>
        <n v="2727.87346163505"/>
        <n v="2756.15291929484"/>
        <n v="2783.00963618276"/>
        <n v="2817.59741597911"/>
        <n v="2819.76713573278"/>
        <n v="2870.27603751541"/>
        <n v="2883.50493730119"/>
        <n v="2893.17682875664"/>
        <n v="2896.57758808337"/>
        <n v="2898.7496381891"/>
        <n v="2899.07926184991"/>
        <n v="2908.16567969992"/>
        <n v="2923.78045355275"/>
        <n v="2964.09165146493"/>
        <n v="3024.84234949869"/>
        <n v="3043.65766046243"/>
        <n v="3073.8511157276"/>
        <n v="3131.7607822492"/>
        <n v="3174.54925011327"/>
        <n v="3493.76661448317"/>
        <n v="4058.82435131892"/>
        <n v="4280.27469166749"/>
        <n v="4341.5927066614"/>
        <n v="4635.86722704206"/>
        <n v="4692.40261282141"/>
        <n v="4812.49718781368"/>
        <n v="5448.20783857338"/>
        <n v="5625.9017711114"/>
        <n v="7853.50916522648"/>
        <n v="8647.31354329656"/>
        <n v="9278.15509490765"/>
        <n v="9571.1754308736"/>
        <n v="9681.05694205125"/>
        <n v="9992.29846944677"/>
        <n v="10714.858957774"/>
        <n v="12162.3868336651"/>
        <n v="12300.6918951333"/>
        <n v="16690.6876250279"/>
        <n v="16718.792824"/>
        <n v="17848.8336085137"/>
        <n v="19069.4128764673"/>
        <n v="19442.2436690195"/>
        <n v="19608.0199329234"/>
        <n v="19668.9692679"/>
        <n v="19721.6410148767"/>
        <n v="19763.0413577108"/>
        <n v="19788.0879593157"/>
        <n v="19838.203260795"/>
        <n v="19881.7336257195"/>
        <n v="20519.801266938"/>
        <n v="20581.6459665094"/>
        <n v="20801.7238223529"/>
        <n v="20818.4094791615"/>
        <n v="21057.9961126917"/>
        <n v="21349.4659640763"/>
        <n v="21398.7868721756"/>
        <n v="21406.4918459258"/>
        <n v="21445.6826767272"/>
        <n v="21688.0444477874"/>
        <n v="21706.4954974206"/>
        <n v="25169.351208"/>
        <n v="29253.1331429674"/>
        <n v="29992.7321987049"/>
        <n v="34703.2735333594"/>
        <n v="37470.2760354322"/>
        <n v="42538.5891367322"/>
        <n v="43762.915203"/>
        <n v="47555.6814090869"/>
        <n v="54897.760943"/>
        <n v="64000"/>
        <n v="84417.387279"/>
        <n v="96565.694112"/>
        <n v="125921.388915"/>
        <n v="261215.919918"/>
        <m/>
      </sharedItems>
    </cacheField>
    <cacheField name="Theta" numFmtId="0">
      <sharedItems containsString="0" containsBlank="1" containsNumber="1" minValue="-18656.467458" maxValue="7607.206884" count="484">
        <n v="-18656.467458"/>
        <n v="-10584.627462"/>
        <n v="-7607.206884"/>
        <n v="-5343.404016"/>
        <n v="-5010.399288"/>
        <n v="-4564.04604"/>
        <n v="-4553.273355"/>
        <n v="-4248.333351"/>
        <n v="-4233.288636"/>
        <n v="-4224.992025"/>
        <n v="-3571.314837"/>
        <n v="-3326.541543"/>
        <n v="-3195.317154"/>
        <n v="-2986.955025"/>
        <n v="-2856.246726"/>
        <n v="-2767.089483"/>
        <n v="-2697.113733"/>
        <n v="-2676.087675"/>
        <n v="-2633.709624"/>
        <n v="-2482.103007"/>
        <n v="-2360.9238"/>
        <n v="-2357.181771"/>
        <n v="-2341.537992"/>
        <n v="-2287.186839"/>
        <n v="-2265.084939"/>
        <n v="-2246.259165"/>
        <n v="-2204.311584"/>
        <n v="-2163.753336"/>
        <n v="-1868.373576"/>
        <n v="-1837.558212"/>
        <n v="-1832.567712"/>
        <n v="-1806.19749"/>
        <n v="-1762.391511"/>
        <n v="-1719.674637"/>
        <n v="-1695.525903"/>
        <n v="-1680.971622"/>
        <n v="-1644.367422"/>
        <n v="-1624.434294"/>
        <n v="-1621.998927"/>
        <n v="-1620.758661"/>
        <n v="-1620.105471"/>
        <n v="-1613.630897"/>
        <n v="-1604.76285"/>
        <n v="-1583.444619"/>
        <n v="-1565.714646"/>
        <n v="-1562.526288"/>
        <n v="-1497.022866"/>
        <n v="-1480.893012"/>
        <n v="-1464.840609"/>
        <n v="-1457.267406"/>
        <n v="-1432.862463"/>
        <n v="-1410.845217"/>
        <n v="-1378.533384"/>
        <n v="-1373.246232"/>
        <n v="-1367.24994"/>
        <n v="-1364.717412"/>
        <n v="-1358.249403"/>
        <n v="-1353.591021"/>
        <n v="-1349.632863"/>
        <n v="-1338.287055"/>
        <n v="-1334.888193"/>
        <n v="-1323.248499"/>
        <n v="-1319.463495"/>
        <n v="-1312.713318"/>
        <n v="-1292.301201"/>
        <n v="-1288.270293"/>
        <n v="-1282.083288"/>
        <n v="-1271.70366"/>
        <n v="-1270.826322"/>
        <n v="-1258.522992"/>
        <n v="-1242.573192"/>
        <n v="-1231.234689"/>
        <n v="-1209.519252"/>
        <n v="-1187.748465"/>
        <n v="-1178.75874"/>
        <n v="-1176.054905"/>
        <n v="-1172.155077"/>
        <n v="-1159.219743"/>
        <n v="-1123.357455"/>
        <n v="-1115.288184"/>
        <n v="-1110.579059"/>
        <n v="-1093.720551"/>
        <n v="-1080.730848"/>
        <n v="-1074.111792"/>
        <n v="-1058.281125"/>
        <n v="-1056.790578"/>
        <n v="-1056.317295"/>
        <n v="-1054.713546"/>
        <n v="-1050.327858"/>
        <n v="-1026.195402"/>
        <n v="-1004.385798"/>
        <n v="-991.388511"/>
        <n v="-984.65892"/>
        <n v="-974.412939"/>
        <n v="-969.702729"/>
        <n v="-968.114538"/>
        <n v="-964.731522"/>
        <n v="-959.765481"/>
        <n v="-958.004535"/>
        <n v="-948.392262"/>
        <n v="-946.378458"/>
        <n v="-929.687385"/>
        <n v="-925.586634"/>
        <n v="-923.907702"/>
        <n v="-921.20697"/>
        <n v="-913.090914"/>
        <n v="-909.195189"/>
        <n v="-908.508117"/>
        <n v="-894.237258"/>
        <n v="-892.265103"/>
        <n v="-885.872295"/>
        <n v="-872.769141"/>
        <n v="-870.829845"/>
        <n v="-855.941211"/>
        <n v="-854.381985"/>
        <n v="-840.85128"/>
        <n v="-838.384473"/>
        <n v="-835.754523"/>
        <n v="-835.74408"/>
        <n v="-835.139157"/>
        <n v="-821.987892"/>
        <n v="-821.669859"/>
        <n v="-817.764592"/>
        <n v="-810.056055"/>
        <n v="-807.044841"/>
        <n v="-800.954688"/>
        <n v="-795.730596"/>
        <n v="-788.427183"/>
        <n v="-783.778428"/>
        <n v="-778.808061"/>
        <n v="-778.468137"/>
        <n v="-776.19516"/>
        <n v="-764.012379"/>
        <n v="-762.449166"/>
        <n v="-759.94203"/>
        <n v="-753.222936"/>
        <n v="-751.848696"/>
        <n v="-741.15045"/>
        <n v="-740.32869"/>
        <n v="-739.524711"/>
        <n v="-738.835266"/>
        <n v="-737.380452"/>
        <n v="-735.163434"/>
        <n v="-716.396163"/>
        <n v="-701.890491"/>
        <n v="-696.440034"/>
        <n v="-696.303201"/>
        <n v="-693.789372"/>
        <n v="-690.34329"/>
        <n v="-688.524081"/>
        <n v="-680.564358"/>
        <n v="-679.677867"/>
        <n v="-679.457658"/>
        <n v="-678.981792"/>
        <n v="-668.45679"/>
        <n v="-663.608655"/>
        <n v="-642.007662"/>
        <n v="-637.515714"/>
        <n v="-636.296829"/>
        <n v="-632.396961"/>
        <n v="-630.106038"/>
        <n v="-628.346736"/>
        <n v="-624.171588"/>
        <n v="-619.627779"/>
        <n v="-617.899782"/>
        <n v="-617.855076"/>
        <n v="-614.470953"/>
        <n v="-613.314537"/>
        <n v="-605.908206"/>
        <n v="-600.723789"/>
        <n v="-599.39253"/>
        <n v="-586.584177"/>
        <n v="-585.101877"/>
        <n v="-583.309536"/>
        <n v="-581.039358"/>
        <n v="-573.920379"/>
        <n v="-572.730972"/>
        <n v="-569.613891"/>
        <n v="-567.123195"/>
        <n v="-564.377283"/>
        <n v="-562.102542"/>
        <n v="-558.093522"/>
        <n v="-554.793105"/>
        <n v="-545.353017"/>
        <n v="-544.35681"/>
        <n v="-538.127334"/>
        <n v="-533.06982"/>
        <n v="-529.014951"/>
        <n v="-528.275376"/>
        <n v="-527.882535"/>
        <n v="-523.191336"/>
        <n v="-522.114192"/>
        <n v="-518.937552"/>
        <n v="-518.392"/>
        <n v="-513.929856"/>
        <n v="-491.153139"/>
        <n v="-488.749005"/>
        <n v="-487.1892"/>
        <n v="-486.93861"/>
        <n v="-476.276904"/>
        <n v="-464.833662"/>
        <n v="-451.955562"/>
        <n v="-439.76583"/>
        <n v="-430.550502"/>
        <n v="-416.236215"/>
        <n v="-414.224409"/>
        <n v="-398.256672"/>
        <n v="-386.460201"/>
        <n v="-372.112428"/>
        <n v="-370.878885"/>
        <n v="-368.834817"/>
        <n v="-363.625407"/>
        <n v="-356.01045"/>
        <n v="-355.253583"/>
        <n v="-343.227294"/>
        <n v="-340.240839"/>
        <n v="-337.771182"/>
        <n v="-332.519976"/>
        <n v="-319.921827"/>
        <n v="-316.549341"/>
        <n v="-314.963184"/>
        <n v="-307.505463"/>
        <n v="-307.331322"/>
        <n v="-302.48463"/>
        <n v="-301.234527"/>
        <n v="-294.496785"/>
        <n v="-291.46311"/>
        <n v="-286.593744"/>
        <n v="-275.192643"/>
        <n v="-272.566686"/>
        <n v="-263.256117"/>
        <n v="-262.247904"/>
        <n v="-259.079319"/>
        <n v="-254.369499"/>
        <n v="-254.057523"/>
        <n v="-251.551404"/>
        <n v="-246.993402"/>
        <n v="-208.888128"/>
        <n v="-204.836457"/>
        <n v="-195.220266"/>
        <n v="-190.772298"/>
        <n v="-160.488945"/>
        <n v="-159.918747"/>
        <n v="-158.710032"/>
        <n v="-107.524701"/>
        <n v="0"/>
        <n v="159.918747"/>
        <n v="183.534276"/>
        <n v="190.772298"/>
        <n v="195.944709"/>
        <n v="231.214329"/>
        <n v="232.683015"/>
        <n v="246.993402"/>
        <n v="248.654415"/>
        <n v="251.551404"/>
        <n v="262.247904"/>
        <n v="263.256117"/>
        <n v="286.593744"/>
        <n v="294.496785"/>
        <n v="298.125729"/>
        <n v="302.533782"/>
        <n v="314.963184"/>
        <n v="325.885242"/>
        <n v="332.519976"/>
        <n v="337.771182"/>
        <n v="343.227294"/>
        <n v="369.855528"/>
        <n v="370.878885"/>
        <n v="386.460201"/>
        <n v="404.226372"/>
        <n v="411.646299"/>
        <n v="416.236215"/>
        <n v="422.268558"/>
        <n v="439.76583"/>
        <n v="451.955562"/>
        <n v="462.210165"/>
        <n v="484.316886"/>
        <n v="487.1892"/>
        <n v="488.749005"/>
        <n v="490.715772"/>
        <n v="497.572974"/>
        <n v="518.392"/>
        <n v="518.937552"/>
        <n v="522.114192"/>
        <n v="523.191336"/>
        <n v="529.014951"/>
        <n v="541.72626"/>
        <n v="550.822632"/>
        <n v="558.093522"/>
        <n v="569.112129"/>
        <n v="573.091785"/>
        <n v="573.920379"/>
        <n v="585.101877"/>
        <n v="606.093369"/>
        <n v="609.168234"/>
        <n v="611.00991"/>
        <n v="617.899782"/>
        <n v="620.483613"/>
        <n v="621.639846"/>
        <n v="622.451931"/>
        <n v="624.171588"/>
        <n v="630.106038"/>
        <n v="632.396961"/>
        <n v="636.296829"/>
        <n v="642.007662"/>
        <n v="664.604553"/>
        <n v="667.834383"/>
        <n v="668.45679"/>
        <n v="670.437996"/>
        <n v="679.457658"/>
        <n v="680.896167"/>
        <n v="682.447845"/>
        <n v="693.789372"/>
        <n v="696.303201"/>
        <n v="696.440034"/>
        <n v="711.030951"/>
        <n v="716.396163"/>
        <n v="725.921679"/>
        <n v="729.547533"/>
        <n v="737.380452"/>
        <n v="740.32869"/>
        <n v="741.15045"/>
        <n v="746.009655"/>
        <n v="748.503579"/>
        <n v="751.848696"/>
        <n v="752.574711"/>
        <n v="753.222936"/>
        <n v="759.94203"/>
        <n v="762.449166"/>
        <n v="764.012379"/>
        <n v="768.653364"/>
        <n v="775.223268"/>
        <n v="776.19516"/>
        <n v="778.468137"/>
        <n v="778.808061"/>
        <n v="783.778428"/>
        <n v="788.427183"/>
        <n v="792.475212"/>
        <n v="795.361416"/>
        <n v="795.730596"/>
        <n v="799.44519"/>
        <n v="800.954688"/>
        <n v="803.418564"/>
        <n v="810.056055"/>
        <n v="813.798381"/>
        <n v="817.764592"/>
        <n v="821.669859"/>
        <n v="821.987892"/>
        <n v="825.387171"/>
        <n v="826.387026"/>
        <n v="831.557706"/>
        <n v="835.754523"/>
        <n v="838.384473"/>
        <n v="840.85128"/>
        <n v="854.381985"/>
        <n v="854.605272"/>
        <n v="855.941211"/>
        <n v="870.829845"/>
        <n v="876.570825"/>
        <n v="882.764742"/>
        <n v="908.508117"/>
        <n v="921.20697"/>
        <n v="925.586634"/>
        <n v="943.645464"/>
        <n v="948.128079"/>
        <n v="948.392262"/>
        <n v="958.859901"/>
        <n v="964.731522"/>
        <n v="968.114538"/>
        <n v="969.702729"/>
        <n v="970.688433"/>
        <n v="991.388511"/>
        <n v="1026.195402"/>
        <n v="1035.60249"/>
        <n v="1054.266645"/>
        <n v="1054.650093"/>
        <n v="1054.713546"/>
        <n v="1056.790578"/>
        <n v="1058.281125"/>
        <n v="1067.519943"/>
        <n v="1080.730848"/>
        <n v="1090.360842"/>
        <n v="1093.720551"/>
        <n v="1098.710927"/>
        <n v="1106.61423"/>
        <n v="1110.579059"/>
        <n v="1123.357455"/>
        <n v="1124.341944"/>
        <n v="1159.219743"/>
        <n v="1176.054905"/>
        <n v="1187.748465"/>
        <n v="1209.519252"/>
        <n v="1210.658631"/>
        <n v="1211.571714"/>
        <n v="1231.234689"/>
        <n v="1238.348082"/>
        <n v="1245.606684"/>
        <n v="1258.522992"/>
        <n v="1264.721175"/>
        <n v="1270.826322"/>
        <n v="1271.70366"/>
        <n v="1288.270293"/>
        <n v="1312.713318"/>
        <n v="1334.888193"/>
        <n v="1338.287055"/>
        <n v="1353.591021"/>
        <n v="1358.249403"/>
        <n v="1364.717412"/>
        <n v="1367.24994"/>
        <n v="1373.246232"/>
        <n v="1377.227316"/>
        <n v="1410.845217"/>
        <n v="1426.778403"/>
        <n v="1432.862463"/>
        <n v="1457.267406"/>
        <n v="1460.704515"/>
        <n v="1461.641316"/>
        <n v="1473.885636"/>
        <n v="1480.893012"/>
        <n v="1497.022866"/>
        <n v="1513.422639"/>
        <n v="1517.060322"/>
        <n v="1532.008374"/>
        <n v="1561.097115"/>
        <n v="1562.526288"/>
        <n v="1583.444619"/>
        <n v="1604.76285"/>
        <n v="1607.494506"/>
        <n v="1613.630897"/>
        <n v="1620.758661"/>
        <n v="1624.434294"/>
        <n v="1635.047364"/>
        <n v="1636.592043"/>
        <n v="1677.349821"/>
        <n v="1680.971622"/>
        <n v="1687.153032"/>
        <n v="1689.480102"/>
        <n v="1695.525903"/>
        <n v="1701.620157"/>
        <n v="1722.714801"/>
        <n v="1727.966169"/>
        <n v="1762.391511"/>
        <n v="1806.19749"/>
        <n v="1816.587903"/>
        <n v="1832.567712"/>
        <n v="1837.558212"/>
        <n v="1868.373576"/>
        <n v="1877.524092"/>
        <n v="1894.897038"/>
        <n v="1916.950974"/>
        <n v="1932.813996"/>
        <n v="2163.753336"/>
        <n v="2204.311584"/>
        <n v="2211.039114"/>
        <n v="2238.501498"/>
        <n v="2246.259165"/>
        <n v="2287.186839"/>
        <n v="2333.073867"/>
        <n v="2341.537992"/>
        <n v="2357.181771"/>
        <n v="2360.9238"/>
        <n v="2380.905897"/>
        <n v="2418.541566"/>
        <n v="2432.943486"/>
        <n v="2482.103007"/>
        <n v="2642.503275"/>
        <n v="2664.069765"/>
        <n v="2676.087675"/>
        <n v="2745.866109"/>
        <n v="2986.955025"/>
        <n v="3112.901199"/>
        <n v="3195.317154"/>
        <n v="3326.541543"/>
        <n v="3571.314837"/>
        <n v="3923.160891"/>
        <n v="4224.992025"/>
        <n v="4233.288636"/>
        <n v="4248.333351"/>
        <n v="4553.273355"/>
        <n v="4557.559146"/>
        <n v="4732.764228"/>
        <n v="5183.662629"/>
        <n v="7607.206884"/>
        <m/>
      </sharedItems>
    </cacheField>
    <cacheField name="Cashflow" numFmtId="0">
      <sharedItems containsString="0" containsBlank="1" containsNumber="1" containsInteger="1" minValue="-12500" maxValue="7125" count="5">
        <n v="-12500"/>
        <n v="-7125"/>
        <n v="0"/>
        <n v="7125"/>
        <m/>
      </sharedItems>
    </cacheField>
    <cacheField name="Implied change in PV" numFmtId="0">
      <sharedItems containsString="0" containsBlank="1" containsNumber="1" minValue="-261215.919918" maxValue="261215.919918" count="480">
        <n v="-261215.919918"/>
        <n v="-125921.388915"/>
        <n v="-84417.387279"/>
        <n v="-79510.63392"/>
        <n v="-73145.6145025351"/>
        <n v="-61716.2002021761"/>
        <n v="-58261.7237093842"/>
        <n v="-54897.760943"/>
        <n v="-48521.6415497008"/>
        <n v="-44096.9833392336"/>
        <n v="-43762.915203"/>
        <n v="-42939.0696006792"/>
        <n v="-39560.0329294441"/>
        <n v="-38889.6529463354"/>
        <n v="-38622.1474152045"/>
        <n v="-38332.8247942098"/>
        <n v="-35100.0030620966"/>
        <n v="-25169.351208"/>
        <n v="-23270.4810820366"/>
        <n v="-22671.594797201"/>
        <n v="-22277.7954649212"/>
        <n v="-22220.9264286555"/>
        <n v="-22220.2958090763"/>
        <n v="-21866.8617249925"/>
        <n v="-21844.6048811615"/>
        <n v="-21817.9381426917"/>
        <n v="-21639.9270915094"/>
        <n v="-21362.6266377195"/>
        <n v="-21298.609327938"/>
        <n v="-20638.6357868493"/>
        <n v="-20472.803987152"/>
        <n v="-20464.6998639"/>
        <n v="-20407.6999314673"/>
        <n v="-20275.8857587084"/>
        <n v="-19183.7218015137"/>
        <n v="-18450.8146928767"/>
        <n v="-18376.7852439234"/>
        <n v="-17376.57702168"/>
        <n v="-16718.792824"/>
        <n v="-15515.6853738585"/>
        <n v="-15056.7866854835"/>
        <n v="-13573.2320506651"/>
        <n v="-13007.5984850513"/>
        <n v="-12695.4858062115"/>
        <n v="-12689.0235828466"/>
        <n v="-11989.0557683438"/>
        <n v="-11859.6624315665"/>
        <n v="-11452.2548421088"/>
        <n v="-11323.1084400741"/>
        <n v="-10479.4876694468"/>
        <n v="-9299.4329435978"/>
        <n v="-8917.39463782141"/>
        <n v="-8747.16401031691"/>
        <n v="-7831.18438104206"/>
        <n v="-7650.01812346941"/>
        <n v="-7640.9730689627"/>
        <n v="-7461.43903469992"/>
        <n v="-7031.34298718276"/>
        <n v="-6966.78917799002"/>
        <n v="-6841.20266536186"/>
        <n v="-6784.11828314257"/>
        <n v="-6626.82838593475"/>
        <n v="-6621.81268366749"/>
        <n v="-6402.0969311114"/>
        <n v="-6299.18829863505"/>
        <n v="-6209.9662826614"/>
        <n v="-6169.85428948317"/>
        <n v="-6164.35383997113"/>
        <n v="-5903.50198142758"/>
        <n v="-5713.98328884638"/>
        <n v="-5686.14740396246"/>
        <n v="-5555.9541227276"/>
        <n v="-5509.29339412154"/>
        <n v="-5003.87857193895"/>
        <n v="-5002.33016490687"/>
        <n v="-4975.85708255087"/>
        <n v="-4971.63141946759"/>
        <n v="-4959.45883357338"/>
        <n v="-4917.54536294677"/>
        <n v="-4847.85107760435"/>
        <n v="-4731.3173501891"/>
        <n v="-4710.1952616332"/>
        <n v="-4663.97410979026"/>
        <n v="-4658.96909908337"/>
        <n v="-4588.70273175664"/>
        <n v="-4548.21474755275"/>
        <n v="-4327.54344351541"/>
        <n v="-4313.45696884831"/>
        <n v="-4311.12237200022"/>
        <n v="-4272.32549384991"/>
        <n v="-4196.22800015561"/>
        <n v="-4131.6796987515"/>
        <n v="-4082.34386511454"/>
        <n v="-4078.29012773278"/>
        <n v="-4065.21843896203"/>
        <n v="-4038.06808458756"/>
        <n v="-4009.1800944923"/>
        <n v="-4005.34588097911"/>
        <n v="-3821.35067994053"/>
        <n v="-3764.11761318139"/>
        <n v="-3750.29983001225"/>
        <n v="-3696.25142038244"/>
        <n v="-3634.28973484341"/>
        <n v="-3576.63083072704"/>
        <n v="-3548.38253268108"/>
        <n v="-3543.56075513537"/>
        <n v="-3534.62105629484"/>
        <n v="-3528.56634654706"/>
        <n v="-3446.5141128545"/>
        <n v="-3408.58021032685"/>
        <n v="-3381.31550409031"/>
        <n v="-3367.50126579927"/>
        <n v="-3355.50544164733"/>
        <n v="-3352.92235432113"/>
        <n v="-3311.9684147303"/>
        <n v="-3282.81154076987"/>
        <n v="-3276.06593994349"/>
        <n v="-3264.49251567151"/>
        <n v="-3248.20429607355"/>
        <n v="-3240.09418016221"/>
        <n v="-3215.35666203174"/>
        <n v="-3172.76271575609"/>
        <n v="-3169.13563267118"/>
        <n v="-3168.73561204762"/>
        <n v="-3168.13906432876"/>
        <n v="-3149.30068258601"/>
        <n v="-3145.655464913"/>
        <n v="-3140.97949589826"/>
        <n v="-3114.11911237461"/>
        <n v="-3105.10249843324"/>
        <n v="-3098.64303541654"/>
        <n v="-3093.9553906029"/>
        <n v="-3078.10630970907"/>
        <n v="-3068.61497721991"/>
        <n v="-3066.00842190548"/>
        <n v="-3054.00777198072"/>
        <n v="-3042.22383293337"/>
        <n v="-3010.96649722377"/>
        <n v="-2997.37512847293"/>
        <n v="-2982.88000679266"/>
        <n v="-2982.76948362694"/>
        <n v="-2964.21053455933"/>
        <n v="-2964.06395393176"/>
        <n v="-2953.6715389178"/>
        <n v="-2945.82489615248"/>
        <n v="-2883.96580154857"/>
        <n v="-2872.30742220871"/>
        <n v="-2846.56941242313"/>
        <n v="-2823.15594434515"/>
        <n v="-2787.94018260831"/>
        <n v="-2729.29861197661"/>
        <n v="-2660.84018131018"/>
        <n v="-2597.02420624829"/>
        <n v="-2553.07722951837"/>
        <n v="-2512.74925548075"/>
        <n v="-2474.82419786467"/>
        <n v="-2462.06985488852"/>
        <n v="-2438.87148953326"/>
        <n v="-2404.95455136243"/>
        <n v="-2352.57016162945"/>
        <n v="-2172.34134831305"/>
        <n v="-2118.74269604357"/>
        <n v="-2073.39584348399"/>
        <n v="-2002.6285666769"/>
        <n v="-1998.59457296324"/>
        <n v="-1984.68390543546"/>
        <n v="-1873.60264532832"/>
        <n v="-1846.4932857951"/>
        <n v="-1825.65048512114"/>
        <n v="-1805.99565479087"/>
        <n v="-1776.51807907283"/>
        <n v="-1767.00279582177"/>
        <n v="-1709.47297749359"/>
        <n v="-1689.43077628415"/>
        <n v="-1686.33960553842"/>
        <n v="-1683.5006571467"/>
        <n v="-1673.61937820176"/>
        <n v="-1660.18295808148"/>
        <n v="-1647.14009785356"/>
        <n v="-1643.36911410637"/>
        <n v="-1607.70266915545"/>
        <n v="-1591.58261829456"/>
        <n v="-1579.15770623855"/>
        <n v="-1561.94020720296"/>
        <n v="-1555.37633871327"/>
        <n v="-1468.90855448445"/>
        <n v="-1388.95806525026"/>
        <n v="-1382.44817091302"/>
        <n v="-1361.69336160564"/>
        <n v="-1350.18964925756"/>
        <n v="-1345.50666464768"/>
        <n v="-1305.70604108654"/>
        <n v="-1259.26595979886"/>
        <n v="-1244.80944048561"/>
        <n v="-1101.28867934255"/>
        <n v="-1072.52985624612"/>
        <n v="-1068.46740917295"/>
        <n v="-1012.45257829492"/>
        <n v="-963.315747085916"/>
        <n v="-922.141405854697"/>
        <n v="-912.328297852906"/>
        <n v="-909.145028963394"/>
        <n v="-874.304353650821"/>
        <n v="-860.012806556799"/>
        <n v="-856.64679906002"/>
        <n v="-839.0403624071"/>
        <n v="-838.523034751176"/>
        <n v="-827.072532456906"/>
        <n v="-824.752705783258"/>
        <n v="-819.458828262317"/>
        <n v="-813.288627639244"/>
        <n v="-802.434556472302"/>
        <n v="-795.913966094126"/>
        <n v="-776.520309683776"/>
        <n v="-771.628502404373"/>
        <n v="-755.62575363919"/>
        <n v="-738.995883015777"/>
        <n v="-722.54421615683"/>
        <n v="-718.159164898655"/>
        <n v="-713.184840955982"/>
        <n v="-712.202318820109"/>
        <n v="-708.594004962858"/>
        <n v="-691.305880254736"/>
        <n v="-691.083112513573"/>
        <n v="-681.865536766978"/>
        <n v="-673.84680903279"/>
        <n v="-669.372565989891"/>
        <n v="-655.720149382084"/>
        <n v="-647.195502698565"/>
        <n v="-634.0682489849"/>
        <n v="-632.396961"/>
        <n v="-624.171588"/>
        <n v="-623.353631920103"/>
        <n v="-614.191837908613"/>
        <n v="-601.998551562764"/>
        <n v="-596.806496484611"/>
        <n v="-583.722357052765"/>
        <n v="-521.374860086298"/>
        <n v="-500.323572251109"/>
        <n v="-433.004901466733"/>
        <n v="-323.462095424914"/>
        <n v="-312.294795621824"/>
        <n v="-309.179443649573"/>
        <n v="-225.255501678842"/>
        <n v="-215.584763800528"/>
        <n v="-203.663388074985"/>
        <n v="-199.962308538859"/>
        <n v="-118.214315291195"/>
        <n v="0"/>
        <n v="199.962308538859"/>
        <n v="241.758954204021"/>
        <n v="283.520418972315"/>
        <n v="287.18109550093"/>
        <n v="295.524491170601"/>
        <n v="327.186783990823"/>
        <n v="433.430212203972"/>
        <n v="521.374860086298"/>
        <n v="555.759720099075"/>
        <n v="583.722357052765"/>
        <n v="614.191837908613"/>
        <n v="624.171588"/>
        <n v="632.396961"/>
        <n v="634.0682489849"/>
        <n v="647.195502698565"/>
        <n v="655.720149382084"/>
        <n v="669.372565989891"/>
        <n v="676.008049926865"/>
        <n v="681.865536766978"/>
        <n v="683.19650596884"/>
        <n v="687.773773264918"/>
        <n v="718.159164898655"/>
        <n v="722.54421615683"/>
        <n v="731.113188947712"/>
        <n v="738.472864513297"/>
        <n v="738.995883015777"/>
        <n v="776.520309683776"/>
        <n v="780.802295430596"/>
        <n v="795.913966094126"/>
        <n v="802.434556472302"/>
        <n v="839.0403624071"/>
        <n v="865.740361058815"/>
        <n v="909.145028963394"/>
        <n v="922.141405854697"/>
        <n v="963.315747085916"/>
        <n v="984.617238779897"/>
        <n v="1012.45257829492"/>
        <n v="1014.00188108562"/>
        <n v="1023.5610635648"/>
        <n v="1072.52985624612"/>
        <n v="1259.26595979886"/>
        <n v="1270.1525871015"/>
        <n v="1305.70604108654"/>
        <n v="1321.7162457062"/>
        <n v="1345.50666464768"/>
        <n v="1361.69336160564"/>
        <n v="1382.44817091302"/>
        <n v="1405.07325801844"/>
        <n v="1484.75769408496"/>
        <n v="1555.37633871327"/>
        <n v="1556.68709123754"/>
        <n v="1591.58261829456"/>
        <n v="1607.70266915545"/>
        <n v="1611.41261951662"/>
        <n v="1683.5006571467"/>
        <n v="1701.71134039642"/>
        <n v="1709.47297749359"/>
        <n v="1767.00279582177"/>
        <n v="1825.65048512114"/>
        <n v="1998.59457296324"/>
        <n v="2043.34709272553"/>
        <n v="2073.39584348399"/>
        <n v="2092.6839087409"/>
        <n v="2110.57302363793"/>
        <n v="2172.34134831305"/>
        <n v="2197.15826770595"/>
        <n v="2197.50141583507"/>
        <n v="2308.17009825814"/>
        <n v="2356.49659690671"/>
        <n v="2404.95455136243"/>
        <n v="2438.87148953326"/>
        <n v="2507.98744841831"/>
        <n v="2511.39250930119"/>
        <n v="2538.47359142035"/>
        <n v="2660.84018131018"/>
        <n v="2787.94018260831"/>
        <n v="2823.15594434515"/>
        <n v="2846.56941242313"/>
        <n v="2872.30742220871"/>
        <n v="2883.96580154857"/>
        <n v="2922.3066270399"/>
        <n v="2953.6715389178"/>
        <n v="2964.06395393176"/>
        <n v="2964.21053455933"/>
        <n v="2982.88000679266"/>
        <n v="2997.37512847293"/>
        <n v="3017.42196818731"/>
        <n v="3034.22293198044"/>
        <n v="3054.00777198072"/>
        <n v="3054.24842694623"/>
        <n v="3066.00842190548"/>
        <n v="3066.83190537928"/>
        <n v="3068.61497721991"/>
        <n v="3069.09113997609"/>
        <n v="3078.10630970907"/>
        <n v="3084.00356591998"/>
        <n v="3093.9553906029"/>
        <n v="3093.99157909746"/>
        <n v="3098.64303541654"/>
        <n v="3102.57787847104"/>
        <n v="3105.10249843324"/>
        <n v="3114.11911237461"/>
        <n v="3137.070702886"/>
        <n v="3140.97949589826"/>
        <n v="3145.655464913"/>
        <n v="3149.30068258601"/>
        <n v="3168.13906432876"/>
        <n v="3168.73561204762"/>
        <n v="3172.76271575609"/>
        <n v="3176.23119504607"/>
        <n v="3176.94653827923"/>
        <n v="3215.35666203174"/>
        <n v="3218.2142218333"/>
        <n v="3224.8887906902"/>
        <n v="3240.09418016221"/>
        <n v="3248.20429607355"/>
        <n v="3249.02848831715"/>
        <n v="3264.49251567151"/>
        <n v="3282.81154076987"/>
        <n v="3290.06069431455"/>
        <n v="3311.9684147303"/>
        <n v="3318.78756374691"/>
        <n v="3355.50544164733"/>
        <n v="3367.50126579927"/>
        <n v="3375.25871845238"/>
        <n v="3381.31550409031"/>
        <n v="3408.58021032685"/>
        <n v="3528.56634654706"/>
        <n v="3534.62105629484"/>
        <n v="3543.56075513537"/>
        <n v="3548.38253268108"/>
        <n v="3576.63083072704"/>
        <n v="3600.10767531726"/>
        <n v="3634.28973484341"/>
        <n v="3696.25142038244"/>
        <n v="3750.29983001225"/>
        <n v="3764.11761318139"/>
        <n v="3821.35067994053"/>
        <n v="3823.23755237452"/>
        <n v="3982.52509535371"/>
        <n v="4005.34588097911"/>
        <n v="4038.06808458756"/>
        <n v="4056.27705105001"/>
        <n v="4078.29012773278"/>
        <n v="4082.34386511454"/>
        <n v="4111.17760346243"/>
        <n v="4126.45311414349"/>
        <n v="4171.35965886606"/>
        <n v="4174.75028246493"/>
        <n v="4228.20218582354"/>
        <n v="4272.32549384991"/>
        <n v="4311.12237200022"/>
        <n v="4313.45696884831"/>
        <n v="4327.54344351541"/>
        <n v="4548.21474755275"/>
        <n v="4565.28253877725"/>
        <n v="4588.70273175664"/>
        <n v="4658.96909908337"/>
        <n v="4661.43439249869"/>
        <n v="4675.76816065599"/>
        <n v="4710.1952616332"/>
        <n v="4731.3173501891"/>
        <n v="4799.36050498606"/>
        <n v="4847.85107760435"/>
        <n v="4917.54536294677"/>
        <n v="4942.07800033699"/>
        <n v="4959.45883357338"/>
        <n v="5048.7117562492"/>
        <n v="5555.9541227276"/>
        <n v="5713.98328884638"/>
        <n v="5899.94265909745"/>
        <n v="5920.41535911327"/>
        <n v="6169.85428948317"/>
        <n v="6209.9662826614"/>
        <n v="6299.18829863505"/>
        <n v="6383.12472395074"/>
        <n v="6386.68104593525"/>
        <n v="6402.0969311114"/>
        <n v="6621.81268366749"/>
        <n v="6690.02127981368"/>
        <n v="6959.27190722648"/>
        <n v="7031.34298718276"/>
        <n v="7461.43903469992"/>
        <n v="7774.54440229656"/>
        <n v="7831.18438104206"/>
        <n v="8917.39463782141"/>
        <n v="9884.24846390765"/>
        <n v="10035.877165774"/>
        <n v="10112.9016908736"/>
        <n v="10479.4876694468"/>
        <n v="13007.5984850513"/>
        <n v="13573.2320506651"/>
        <n v="13814.1145341333"/>
        <n v="16718.792824"/>
        <n v="18207.7479470279"/>
        <n v="18376.7852439234"/>
        <n v="18450.8146928767"/>
        <n v="19183.7218015137"/>
        <n v="20407.6999314673"/>
        <n v="20464.6998639"/>
        <n v="20532.6045110195"/>
        <n v="20669.760966795"/>
        <n v="20706.6868217108"/>
        <n v="20736.2160383157"/>
        <n v="21298.609327938"/>
        <n v="21362.6266377195"/>
        <n v="21639.9270915094"/>
        <n v="21817.9381426917"/>
        <n v="21844.6048811615"/>
        <n v="21926.0657663529"/>
        <n v="22132.4135249258"/>
        <n v="22220.2958090763"/>
        <n v="22481.2851667272"/>
        <n v="22926.3925297874"/>
        <n v="22952.1021814206"/>
        <n v="23088.2669741756"/>
        <n v="25169.351208"/>
        <n v="30028.3564109674"/>
        <n v="31454.3735147049"/>
        <n v="36636.0875293594"/>
        <n v="38930.9805504322"/>
        <n v="43762.915203"/>
        <n v="44173.6365007322"/>
        <n v="44921.9717850869"/>
        <n v="54897.760943"/>
        <n v="63471.724624"/>
        <n v="84417.387279"/>
        <n v="96565.694112"/>
        <n v="125921.388915"/>
        <n v="261215.919918"/>
        <m/>
      </sharedItems>
    </cacheField>
    <cacheField name="Opening PV" numFmtId="0">
      <sharedItems containsString="0" containsBlank="1" containsNumber="1" minValue="-8844975" maxValue="10237430" count="469">
        <n v="-8844975"/>
        <n v="-6215585"/>
        <n v="-5726567"/>
        <n v="-4562083.3"/>
        <n v="-1569986"/>
        <n v="-1432022"/>
        <n v="-1080200"/>
        <n v="-941714.449177"/>
        <n v="-761274.548045"/>
        <n v="-702284.661694"/>
        <n v="-609166.666667"/>
        <n v="-589171.484117"/>
        <n v="-559479.166667"/>
        <n v="-526005.972725"/>
        <n v="-505050.639034"/>
        <n v="-469215.724967"/>
        <n v="-405820.332849"/>
        <n v="-398686.111111"/>
        <n v="-376636.169562"/>
        <n v="-365578.016079"/>
        <n v="-336798.740133"/>
        <n v="-298229.148247"/>
        <n v="-296779.537774"/>
        <n v="-293391.691719"/>
        <n v="-282727.252459"/>
        <n v="-280055.642017"/>
        <n v="-275080.354539"/>
        <n v="-252114.240134"/>
        <n v="-245372.183822"/>
        <n v="-242773.849885"/>
        <n v="-226092.179149"/>
        <n v="-222158.45579"/>
        <n v="-219833.134572"/>
        <n v="-214630.490062"/>
        <n v="-214107.505985"/>
        <n v="-208991.02728"/>
        <n v="-208784.976521"/>
        <n v="-208559.265331"/>
        <n v="-207127.67036"/>
        <n v="-194494.161238"/>
        <n v="-192847.288773"/>
        <n v="-184718.980977"/>
        <n v="-184128.15352"/>
        <n v="-183924.300445"/>
        <n v="-181348.393989"/>
        <n v="-174720.254683"/>
        <n v="-169094.809736"/>
        <n v="-158774.447388"/>
        <n v="-157140.738149"/>
        <n v="-155628.331338"/>
        <n v="-140539.47255"/>
        <n v="-139981.979996"/>
        <n v="-139300.648856"/>
        <n v="-128849.542058"/>
        <n v="-128079.757156"/>
        <n v="-127432.171134"/>
        <n v="-127112.168602"/>
        <n v="-126921.977535"/>
        <n v="-124299.423865"/>
        <n v="-120735.202986"/>
        <n v="-118542.007228"/>
        <n v="-116752.671212"/>
        <n v="-115339.927076"/>
        <n v="-115297.143465"/>
        <n v="-114824.951014"/>
        <n v="-114217.132982"/>
        <n v="-110805.052212"/>
        <n v="-110507.248685"/>
        <n v="-110389.687425"/>
        <n v="-109173.615004"/>
        <n v="-109157.397699"/>
        <n v="-107081.060984"/>
        <n v="-106799.566692"/>
        <n v="-101513.194454"/>
        <n v="-101272.249495"/>
        <n v="-97965.440051"/>
        <n v="-97401.43771"/>
        <n v="-97381.128453"/>
        <n v="-94520.6307"/>
        <n v="-93865.426482"/>
        <n v="-91047.649412"/>
        <n v="-85371.130693"/>
        <n v="-84306.673312"/>
        <n v="-83368.73795"/>
        <n v="-82001.144058"/>
        <n v="-79306.664183"/>
        <n v="-78853.739601"/>
        <n v="-78800.290728"/>
        <n v="-78013.804387"/>
        <n v="-76785.102823"/>
        <n v="-75428.96218"/>
        <n v="-74359.560674"/>
        <n v="-72411.777068"/>
        <n v="-72129.442283"/>
        <n v="-70814.927036"/>
        <n v="-70432.455068"/>
        <n v="-70210.573753"/>
        <n v="-68996.220668"/>
        <n v="-68651.187858"/>
        <n v="-67460.164393"/>
        <n v="-66840.068743"/>
        <n v="-63163.716255"/>
        <n v="-62862.857374"/>
        <n v="-62157.604038"/>
        <n v="-61017.192365"/>
        <n v="-60057.152134"/>
        <n v="-59245.143396"/>
        <n v="-58563.739608"/>
        <n v="-58036.982818"/>
        <n v="-57427.651134"/>
        <n v="-56608.811444"/>
        <n v="-56530.913232"/>
        <n v="-56369.654888"/>
        <n v="-54698.220326"/>
        <n v="-54254.425467"/>
        <n v="-53749.335276"/>
        <n v="-51821.317646"/>
        <n v="-50463.928475"/>
        <n v="-50303.096181"/>
        <n v="-50174.484123"/>
        <n v="-49565.834379"/>
        <n v="-48398.367139"/>
        <n v="-47864.390228"/>
        <n v="-47366.539978"/>
        <n v="-46200.500807"/>
        <n v="-45598.358182"/>
        <n v="-44708.751608"/>
        <n v="-44636.592726"/>
        <n v="-43903.645513"/>
        <n v="-42985.623139"/>
        <n v="-42307.325845"/>
        <n v="-41568.414632"/>
        <n v="-40508.387337"/>
        <n v="-39573.144296"/>
        <n v="-38941.515867"/>
        <n v="-38699.233011"/>
        <n v="-37385.338696"/>
        <n v="-36528.029423"/>
        <n v="-36148.899987"/>
        <n v="-35888.370693"/>
        <n v="-35648.909481"/>
        <n v="-35488.353708"/>
        <n v="-34464.46358"/>
        <n v="-34228.471227"/>
        <n v="-33505.569945"/>
        <n v="-33495.437035"/>
        <n v="-33071.251652"/>
        <n v="-32563.554679"/>
        <n v="-31292.454972"/>
        <n v="-31257.912973"/>
        <n v="-30848.254652"/>
        <n v="-29104.474529"/>
        <n v="-27794.08973"/>
        <n v="-27668.921027"/>
        <n v="-27252.508321"/>
        <n v="-27102.19656"/>
        <n v="-26950.616413"/>
        <n v="-26896.071376"/>
        <n v="-26747.962019"/>
        <n v="-26589.521727"/>
        <n v="-26285.021598"/>
        <n v="-26269.736161"/>
        <n v="-25648.243103"/>
        <n v="-25160.292874"/>
        <n v="-25066.781148"/>
        <n v="-24715.083949"/>
        <n v="-23616.652761"/>
        <n v="-23501.703741"/>
        <n v="-23415.099536"/>
        <n v="-22897.44803"/>
        <n v="-22664.336552"/>
        <n v="-21756.061038"/>
        <n v="-20587.907558"/>
        <n v="-19160.986586"/>
        <n v="-19027.905507"/>
        <n v="-18635.052468"/>
        <n v="-17236.870305"/>
        <n v="-17158.343041"/>
        <n v="-17138.14659"/>
        <n v="-15122.392468"/>
        <n v="-14478.977698"/>
        <n v="-14448.161986"/>
        <n v="-13982.290326"/>
        <n v="-13897.05269"/>
        <n v="-13693.596147"/>
        <n v="-13551.404102"/>
        <n v="-12650.939987"/>
        <n v="-11956.270616"/>
        <n v="-11841.053261"/>
        <n v="-11668.9099"/>
        <n v="-11325.651443"/>
        <n v="-10806.505736"/>
        <n v="-10517.385435"/>
        <n v="-9938.018948"/>
        <n v="-9688.267908"/>
        <n v="-9510.071101"/>
        <n v="-9346.611993"/>
        <n v="-9018.522014"/>
        <n v="-8920.513877"/>
        <n v="-8377.138557"/>
        <n v="-8025.337778"/>
        <n v="-7808.962488"/>
        <n v="-7367.430101"/>
        <n v="-7349.951526"/>
        <n v="-7267.627897"/>
        <n v="-7066.729253"/>
        <n v="-7047.634001"/>
        <n v="-6961.602976"/>
        <n v="-6923.161734"/>
        <n v="-6805.096123"/>
        <n v="-5900.290682"/>
        <n v="-5824.503256"/>
        <n v="-5772.644144"/>
        <n v="-5380.077616"/>
        <n v="-5306.752766"/>
        <n v="-4850.375588"/>
        <n v="-4559.291044"/>
        <n v="-3924.526212"/>
        <n v="-3661.523199"/>
        <n v="-3602.754157"/>
        <n v="-3317.265376"/>
        <n v="-3152.461069"/>
        <n v="-3010.031966"/>
        <n v="-2843.474836"/>
        <n v="-2771.317555"/>
        <n v="-1501.853646"/>
        <n v="-1447.748755"/>
        <n v="-1212.791738"/>
        <n v="-1206.553091"/>
        <n v="-1029.994508"/>
        <n v="-898.431371"/>
        <n v="-860.551906"/>
        <n v="-851.23309"/>
        <n v="-597.301265"/>
        <n v="-296.455483"/>
        <n v="-198"/>
        <n v="-172.979184"/>
        <n v="-86.209299"/>
        <n v="0"/>
        <n v="9.632478"/>
        <n v="68.522535"/>
        <n v="172.979184"/>
        <n v="296.455483"/>
        <n v="597.301265"/>
        <n v="1501.853646"/>
        <n v="1543.104675"/>
        <n v="1564.002139"/>
        <n v="2047.727454"/>
        <n v="2771.317555"/>
        <n v="2801.297408"/>
        <n v="2807.407881"/>
        <n v="3010.031966"/>
        <n v="3056.81442"/>
        <n v="3317.265376"/>
        <n v="3602.754157"/>
        <n v="3924.526212"/>
        <n v="4424.386512"/>
        <n v="4581.315438"/>
        <n v="5507.822922"/>
        <n v="5762.922477"/>
        <n v="5900.290682"/>
        <n v="6473.65179"/>
        <n v="6893.38504"/>
        <n v="6961.602976"/>
        <n v="7047.634001"/>
        <n v="7410.73318"/>
        <n v="7808.962488"/>
        <n v="7980.429488"/>
        <n v="8025.337778"/>
        <n v="8377.138557"/>
        <n v="9018.522014"/>
        <n v="9216.632594"/>
        <n v="9346.611993"/>
        <n v="9566.201707"/>
        <n v="9688.267908"/>
        <n v="9698.621938"/>
        <n v="10229.901898"/>
        <n v="10356.318818"/>
        <n v="10498.074992"/>
        <n v="10517.385435"/>
        <n v="10624.843644"/>
        <n v="10806.505736"/>
        <n v="11579.423808"/>
        <n v="11718.91478"/>
        <n v="11985.958655"/>
        <n v="12597.675496"/>
        <n v="13448.184018"/>
        <n v="13693.596147"/>
        <n v="13897.05269"/>
        <n v="14455.891547"/>
        <n v="14478.977698"/>
        <n v="15203.26179"/>
        <n v="15432.933017"/>
        <n v="15765.844352"/>
        <n v="16412.411705"/>
        <n v="17138.14659"/>
        <n v="17158.343041"/>
        <n v="18093.604816"/>
        <n v="18635.052468"/>
        <n v="19027.905507"/>
        <n v="19160.986586"/>
        <n v="21756.061038"/>
        <n v="22897.44803"/>
        <n v="23487.569484"/>
        <n v="25160.292874"/>
        <n v="25648.243103"/>
        <n v="25947.721962"/>
        <n v="26232.398753"/>
        <n v="26747.962019"/>
        <n v="27252.508321"/>
        <n v="27668.921027"/>
        <n v="27794.08973"/>
        <n v="28373.18287"/>
        <n v="29104.474529"/>
        <n v="29303.012351"/>
        <n v="31225.33825"/>
        <n v="31292.454972"/>
        <n v="31446.695545"/>
        <n v="32563.554679"/>
        <n v="32609.290396"/>
        <n v="33071.251652"/>
        <n v="33157.161922"/>
        <n v="34464.46358"/>
        <n v="35888.370693"/>
        <n v="36148.899987"/>
        <n v="36420.064158"/>
        <n v="36528.029423"/>
        <n v="36598.494567"/>
        <n v="37385.338696"/>
        <n v="37794.058368"/>
        <n v="38275.728347"/>
        <n v="38751.414343"/>
        <n v="38941.515867"/>
        <n v="39573.144296"/>
        <n v="40312.236229"/>
        <n v="40625.527213"/>
        <n v="43903.645513"/>
        <n v="44813.128346"/>
        <n v="44840.115433"/>
        <n v="45598.358182"/>
        <n v="46200.500807"/>
        <n v="47256.650529"/>
        <n v="47366.539978"/>
        <n v="47990.339042"/>
        <n v="48250.272738"/>
        <n v="48398.367139"/>
        <n v="49483.334429"/>
        <n v="49565.834379"/>
        <n v="50174.484123"/>
        <n v="50231.443278"/>
        <n v="51525.733013"/>
        <n v="51821.317646"/>
        <n v="53905.82661"/>
        <n v="54254.425467"/>
        <n v="54698.220326"/>
        <n v="55758.908857"/>
        <n v="56530.913232"/>
        <n v="58036.982818"/>
        <n v="58563.739608"/>
        <n v="59245.143396"/>
        <n v="60057.152134"/>
        <n v="62157.604038"/>
        <n v="62862.857374"/>
        <n v="63163.716255"/>
        <n v="67460.164393"/>
        <n v="68491.754156"/>
        <n v="68614.740736"/>
        <n v="70210.573753"/>
        <n v="71532.860062"/>
        <n v="72129.442283"/>
        <n v="72411.777068"/>
        <n v="74359.560674"/>
        <n v="75765.139757"/>
        <n v="76736.128277"/>
        <n v="82001.144058"/>
        <n v="83368.73795"/>
        <n v="84306.673312"/>
        <n v="86099.645639"/>
        <n v="89940.610347"/>
        <n v="91047.649412"/>
        <n v="94520.6307"/>
        <n v="95955.323488"/>
        <n v="97381.128453"/>
        <n v="97401.43771"/>
        <n v="98298.649094"/>
        <n v="100636.596257"/>
        <n v="101272.249495"/>
        <n v="102868.428033"/>
        <n v="105285.599906"/>
        <n v="106799.566692"/>
        <n v="106912.51414"/>
        <n v="107081.060984"/>
        <n v="109157.397699"/>
        <n v="110507.248685"/>
        <n v="111875.917966"/>
        <n v="114217.132982"/>
        <n v="114824.951014"/>
        <n v="116752.671212"/>
        <n v="120735.202986"/>
        <n v="121525.042503"/>
        <n v="127047.879165"/>
        <n v="127112.168602"/>
        <n v="127299.237593"/>
        <n v="128079.757156"/>
        <n v="128849.542058"/>
        <n v="134153.002549"/>
        <n v="137037.241227"/>
        <n v="139300.648856"/>
        <n v="139981.979996"/>
        <n v="140539.47255"/>
        <n v="152194.551197"/>
        <n v="155628.331338"/>
        <n v="158774.447388"/>
        <n v="160611.351644"/>
        <n v="169094.809736"/>
        <n v="174720.254683"/>
        <n v="181682.828739"/>
        <n v="183924.300445"/>
        <n v="184128.15352"/>
        <n v="184718.980977"/>
        <n v="192847.288773"/>
        <n v="194494.161238"/>
        <n v="198314.356711"/>
        <n v="200675.587868"/>
        <n v="207878.048449"/>
        <n v="208559.265331"/>
        <n v="208991.02728"/>
        <n v="214107.505985"/>
        <n v="214630.490062"/>
        <n v="219833.134572"/>
        <n v="222158.45579"/>
        <n v="226092.179149"/>
        <n v="229080.616606"/>
        <n v="231450.112295"/>
        <n v="242773.849885"/>
        <n v="252114.240134"/>
        <n v="269444.611051"/>
        <n v="275080.354539"/>
        <n v="280055.642017"/>
        <n v="293391.691719"/>
        <n v="296710.430283"/>
        <n v="296779.537774"/>
        <n v="298229.148247"/>
        <n v="336798.740133"/>
        <n v="351994.55592"/>
        <n v="365578.016079"/>
        <n v="376636.169562"/>
        <n v="384928.817708"/>
        <n v="395941.54226"/>
        <n v="399224.245136"/>
        <n v="405820.332849"/>
        <n v="426542.757804"/>
        <n v="506404.797275"/>
        <n v="526005.972725"/>
        <n v="557584.144773"/>
        <n v="589171.484117"/>
        <n v="593858.073753"/>
        <n v="641666.666667"/>
        <n v="684958.333333"/>
        <n v="702284.661694"/>
        <n v="761274.548045"/>
        <n v="966436.672439"/>
        <n v="1060408"/>
        <n v="1254500"/>
        <n v="1569986"/>
        <n v="5726567"/>
        <n v="8844975"/>
        <n v="10237430"/>
        <m/>
      </sharedItems>
    </cacheField>
    <cacheField name="Closing PV" numFmtId="0">
      <sharedItems containsString="0" containsBlank="1" containsNumber="1" minValue="-8860123" maxValue="10254010" count="484">
        <n v="-8860123"/>
        <n v="-6225652"/>
        <n v="-5735909"/>
        <n v="-4562083.3"/>
        <n v="-1566309"/>
        <n v="-1434341"/>
        <n v="-1131091"/>
        <n v="-937005.745037"/>
        <n v="-757083.244915"/>
        <n v="-708901.205458"/>
        <n v="-607916.666667"/>
        <n v="-585998.106339"/>
        <n v="-556041.666667"/>
        <n v="-528506.686976"/>
        <n v="-499630.225924"/>
        <n v="-469975.668192"/>
        <n v="-407850.672463"/>
        <n v="-398327.777778"/>
        <n v="-366116.444855"/>
        <n v="-358632.993516"/>
        <n v="-329624.357944"/>
        <n v="-299400.614373"/>
        <n v="-294053.486414"/>
        <n v="-291154.068542"/>
        <n v="-281729.390729"/>
        <n v="-280819.996566"/>
        <n v="-271632.986155"/>
        <n v="-264857.987521"/>
        <n v="-261215.919918"/>
        <n v="-243076.148492"/>
        <n v="-240845.194721"/>
        <n v="-217524.151152"/>
        <n v="-215826.780564"/>
        <n v="-212698.532574"/>
        <n v="-212368.768418"/>
        <n v="-211146.429001"/>
        <n v="-209835.069245"/>
        <n v="-206051.53619"/>
        <n v="-206005.609192"/>
        <n v="-205727.499192"/>
        <n v="-196266.897354"/>
        <n v="-195540.548045"/>
        <n v="-190046.908193"/>
        <n v="-187587.69587"/>
        <n v="-183834.005445"/>
        <n v="-180025.939398"/>
        <n v="-179341.240839"/>
        <n v="-168790.836983"/>
        <n v="-161888.613926"/>
        <n v="-160273.725246"/>
        <n v="-157200.820914"/>
        <n v="-156642.157674"/>
        <n v="-154088.592926"/>
        <n v="-147680.160065"/>
        <n v="-144290.553594"/>
        <n v="-142681.82781"/>
        <n v="-136455.456031"/>
        <n v="-136367.806869"/>
        <n v="-130012.818247"/>
        <n v="-129519.419377"/>
        <n v="-128322.925942"/>
        <n v="-127568.388702"/>
        <n v="-125921.388915"/>
        <n v="-120947.035952"/>
        <n v="-120300.649786"/>
        <n v="-120133.918713"/>
        <n v="-118000.78313"/>
        <n v="-115910.805359"/>
        <n v="-115503.384993"/>
        <n v="-112081.459369"/>
        <n v="-110788.236872"/>
        <n v="-109611.183745"/>
        <n v="-108155.947745"/>
        <n v="-106669.325848"/>
        <n v="-105541.616379"/>
        <n v="-101808.657332"/>
        <n v="-100150.58625"/>
        <n v="-99180.023275"/>
        <n v="-97829.735375"/>
        <n v="-97242.794612"/>
        <n v="-97212.042273"/>
        <n v="-96422.917067"/>
        <n v="-95344.50163"/>
        <n v="-94459.728684"/>
        <n v="-89230.627624"/>
        <n v="-87313.743952"/>
        <n v="-85273.058415"/>
        <n v="-84417.387279"/>
        <n v="-79510.63392"/>
        <n v="-77722.231005"/>
        <n v="-77682.764255"/>
        <n v="-77548.360911"/>
        <n v="-77028.363458"/>
        <n v="-74966.479488"/>
        <n v="-74661.086455"/>
        <n v="-73288.454452"/>
        <n v="-72970.920729"/>
        <n v="-72565.944169"/>
        <n v="-72165.812191"/>
        <n v="-69907.638851"/>
        <n v="-69500.285263"/>
        <n v="-67804.737309"/>
        <n v="-67346.781386"/>
        <n v="-67173.485001"/>
        <n v="-66232.937443"/>
        <n v="-66059.41296"/>
        <n v="-65359.763741"/>
        <n v="-64983.913066"/>
        <n v="-64980.733383"/>
        <n v="-63935.167973"/>
        <n v="-63666.601972"/>
        <n v="-62982.607775"/>
        <n v="-62731.617997"/>
        <n v="-61373.986447"/>
        <n v="-60609.614076"/>
        <n v="-60399.212895"/>
        <n v="-60109.815861"/>
        <n v="-59694.622104"/>
        <n v="-59574.280752"/>
        <n v="-58014.174359"/>
        <n v="-57297.319526"/>
        <n v="-56856.83284"/>
        <n v="-54897.760943"/>
        <n v="-53892.741502"/>
        <n v="-53676.063781"/>
        <n v="-53484.898511"/>
        <n v="-53248.186199"/>
        <n v="-51600.47714"/>
        <n v="-50395.275032"/>
        <n v="-50347.228402"/>
        <n v="-49236.04099"/>
        <n v="-48431.763528"/>
        <n v="-46693.13791"/>
        <n v="-45950.788472"/>
        <n v="-45887.515322"/>
        <n v="-43762.915203"/>
        <n v="-43028.826047"/>
        <n v="-42896.463961"/>
        <n v="-42774.308647"/>
        <n v="-42366.415708"/>
        <n v="-42309.687304"/>
        <n v="-42235.909276"/>
        <n v="-41913.143394"/>
        <n v="-40995.481776"/>
        <n v="-40972.962005"/>
        <n v="-39066.218489"/>
        <n v="-37159.451455"/>
        <n v="-36663.795589"/>
        <n v="-36129.91287"/>
        <n v="-36113.804516"/>
        <n v="-35354.682705"/>
        <n v="-35100.441691"/>
        <n v="-35011.881189"/>
        <n v="-34858.034782"/>
        <n v="-34693.777451"/>
        <n v="-34338.653615"/>
        <n v="-33382.02391"/>
        <n v="-31767.621015"/>
        <n v="-31730.8119"/>
        <n v="-31670.929194"/>
        <n v="-31172.561618"/>
        <n v="-30279.3455"/>
        <n v="-29668.978639"/>
        <n v="-29273.279765"/>
        <n v="-27575.828163"/>
        <n v="-27021.223458"/>
        <n v="-26766.887321"/>
        <n v="-26759.970817"/>
        <n v="-26754.543656"/>
        <n v="-26694.670104"/>
        <n v="-26625.958107"/>
        <n v="-26447.918013"/>
        <n v="-26102.195922"/>
        <n v="-25169.351208"/>
        <n v="-24889.085783"/>
        <n v="-24221.138943"/>
        <n v="-23998.74626"/>
        <n v="-23892.60065"/>
        <n v="-23506.856672"/>
        <n v="-22990.657614"/>
        <n v="-22763.691423"/>
        <n v="-21624.690045"/>
        <n v="-21534.725071"/>
        <n v="-19542.935979"/>
        <n v="-19283.317954"/>
        <n v="-19100.521731"/>
        <n v="-18379.544563"/>
        <n v="-16728.268302"/>
        <n v="-16718.792824"/>
        <n v="-16566.744448"/>
        <n v="-16087.261968"/>
        <n v="-14563.774757"/>
        <n v="-14200.087844"/>
        <n v="-13956.68011"/>
        <n v="-13306.367849"/>
        <n v="-12543.910411"/>
        <n v="-12374.615673"/>
        <n v="-12329.887287"/>
        <n v="-12276.933269"/>
        <n v="-11744.161946"/>
        <n v="-11172.400439"/>
        <n v="-11107.229611"/>
        <n v="-9818.878194"/>
        <n v="-9795.359497"/>
        <n v="-9352.788169"/>
        <n v="-9240.607549"/>
        <n v="-9095.081339"/>
        <n v="-9062.621673"/>
        <n v="-8815.135902"/>
        <n v="-8702.648297"/>
        <n v="-8522.406751"/>
        <n v="-7856.875731"/>
        <n v="-7853.17847"/>
        <n v="-7810.100302"/>
        <n v="-7598.407034"/>
        <n v="-7476.312571"/>
        <n v="-7145.496346"/>
        <n v="-6345.583028"/>
        <n v="-6036.605436"/>
        <n v="-5960.645328"/>
        <n v="-5551.6414"/>
        <n v="-4500.708382"/>
        <n v="-4357.440523"/>
        <n v="-4007.597857"/>
        <n v="-3912.867963"/>
        <n v="-3544.594603"/>
        <n v="-3486.771371"/>
        <n v="-3430.438976"/>
        <n v="-3000.314404"/>
        <n v="-2773.716319"/>
        <n v="-2586.594058"/>
        <n v="-2252.224181"/>
        <n v="-1888.130936"/>
        <n v="-1556.070687"/>
        <n v="-1552.299257"/>
        <n v="-1405.61036"/>
        <n v="-1113.73932"/>
        <n v="-1098.522453"/>
        <n v="-988.147945"/>
        <n v="-821.25593"/>
        <n v="-622.065481"/>
        <n v="-491.952518"/>
        <n v="-188.90444"/>
        <n v="-69.988877"/>
        <n v="0"/>
        <n v="69.988877"/>
        <n v="455.789431"/>
        <n v="474.8659"/>
        <n v="491.952518"/>
        <n v="622.065481"/>
        <n v="821.25593"/>
        <n v="1405.61036"/>
        <n v="1756.608445"/>
        <n v="1888.130936"/>
        <n v="2586.594058"/>
        <n v="2903.826105"/>
        <n v="2928.98981"/>
        <n v="3331.553262"/>
        <n v="3430.438976"/>
        <n v="3486.771371"/>
        <n v="3544.594603"/>
        <n v="4034.07519"/>
        <n v="4500.708382"/>
        <n v="4833.445593"/>
        <n v="5293.724851"/>
        <n v="5328.582967"/>
        <n v="5538.522695"/>
        <n v="6019.725576"/>
        <n v="6345.583028"/>
        <n v="6701.061095"/>
        <n v="7145.496346"/>
        <n v="7265.764777"/>
        <n v="7598.407034"/>
        <n v="7628.69067"/>
        <n v="8510.940153"/>
        <n v="8522.406751"/>
        <n v="8815.135902"/>
        <n v="9095.081339"/>
        <n v="9293.635363"/>
        <n v="9795.359497"/>
        <n v="9818.878194"/>
        <n v="10343.368016"/>
        <n v="10446.147685"/>
        <n v="10742.452241"/>
        <n v="11168.431489"/>
        <n v="11631.403615"/>
        <n v="11895.428567"/>
        <n v="12374.615673"/>
        <n v="12440.270358"/>
        <n v="12900.754704"/>
        <n v="13622.435871"/>
        <n v="14563.774757"/>
        <n v="14706.634552"/>
        <n v="16087.261968"/>
        <n v="16281.09057"/>
        <n v="16566.744448"/>
        <n v="16575.621715"/>
        <n v="16656.672599"/>
        <n v="16718.792824"/>
        <n v="16728.268302"/>
        <n v="17624.132948"/>
        <n v="19283.317954"/>
        <n v="21534.725071"/>
        <n v="21624.690045"/>
        <n v="21992.185157"/>
        <n v="22990.657614"/>
        <n v="23892.60065"/>
        <n v="23998.74626"/>
        <n v="24687.35693"/>
        <n v="25065.581153"/>
        <n v="25169.351208"/>
        <n v="25777.471952"/>
        <n v="26630.079549"/>
        <n v="26759.970817"/>
        <n v="27021.223458"/>
        <n v="27713.933645"/>
        <n v="28031.15155"/>
        <n v="28601.510491"/>
        <n v="28616.54655"/>
        <n v="29668.978639"/>
        <n v="31172.561618"/>
        <n v="31670.929194"/>
        <n v="31767.621015"/>
        <n v="32123.68753"/>
        <n v="33382.02391"/>
        <n v="34056.536385"/>
        <n v="34338.653615"/>
        <n v="34387.585059"/>
        <n v="34693.777451"/>
        <n v="35100.441691"/>
        <n v="36113.804516"/>
        <n v="36404.795804"/>
        <n v="36437.818921"/>
        <n v="36607.582416"/>
        <n v="37159.451455"/>
        <n v="39981.536246"/>
        <n v="39987.59817"/>
        <n v="40100.285091"/>
        <n v="41300.803688"/>
        <n v="42235.909276"/>
        <n v="42309.687304"/>
        <n v="42366.415708"/>
        <n v="42896.463961"/>
        <n v="43028.826047"/>
        <n v="43762.915203"/>
        <n v="43960.278197"/>
        <n v="44906.385192"/>
        <n v="45227.208121"/>
        <n v="45887.515322"/>
        <n v="45950.788472"/>
        <n v="46693.13791"/>
        <n v="48423.026818"/>
        <n v="51084.385968"/>
        <n v="51600.47714"/>
        <n v="53248.186199"/>
        <n v="53668.372394"/>
        <n v="53676.063781"/>
        <n v="53892.741502"/>
        <n v="54233.370011"/>
        <n v="54897.760943"/>
        <n v="56856.83284"/>
        <n v="57170.767254"/>
        <n v="57297.319526"/>
        <n v="58375.820262"/>
        <n v="59694.622104"/>
        <n v="60109.815861"/>
        <n v="60399.212895"/>
        <n v="60609.614076"/>
        <n v="61373.986447"/>
        <n v="62731.617997"/>
        <n v="62982.607775"/>
        <n v="63273.724624"/>
        <n v="63364.784574"/>
        <n v="65359.763741"/>
        <n v="66059.41296"/>
        <n v="67173.485001"/>
        <n v="67346.781386"/>
        <n v="69500.285263"/>
        <n v="69907.638851"/>
        <n v="71332.000746"/>
        <n v="71546.640412"/>
        <n v="74208.525128"/>
        <n v="74661.086455"/>
        <n v="75563.124064"/>
        <n v="77028.363458"/>
        <n v="78496.809816"/>
        <n v="82963.349841"/>
        <n v="84417.387279"/>
        <n v="85273.058415"/>
        <n v="85542.470655"/>
        <n v="87142.659936"/>
        <n v="87313.743952"/>
        <n v="87733.032497"/>
        <n v="88406.862253"/>
        <n v="92876.899234"/>
        <n v="94459.728684"/>
        <n v="96565.694112"/>
        <n v="97242.794612"/>
        <n v="99180.023275"/>
        <n v="100910.60328"/>
        <n v="100987.476783"/>
        <n v="101808.657332"/>
        <n v="104408.847006"/>
        <n v="105541.616379"/>
        <n v="106669.325848"/>
        <n v="108155.947745"/>
        <n v="109611.183745"/>
        <n v="118000.78313"/>
        <n v="120300.649786"/>
        <n v="120947.035952"/>
        <n v="122203.084918"/>
        <n v="124056.631171"/>
        <n v="125921.388915"/>
        <n v="126689.093315"/>
        <n v="127568.388702"/>
        <n v="129519.419377"/>
        <n v="130140.894634"/>
        <n v="131998.943696"/>
        <n v="134092.269217"/>
        <n v="134883.699031"/>
        <n v="136367.806869"/>
        <n v="136455.456031"/>
        <n v="142681.82781"/>
        <n v="144290.553594"/>
        <n v="147680.160065"/>
        <n v="155265.229968"/>
        <n v="156642.157674"/>
        <n v="157200.820914"/>
        <n v="168790.836983"/>
        <n v="179341.240839"/>
        <n v="180025.939398"/>
        <n v="186370.691605"/>
        <n v="187587.69587"/>
        <n v="190046.908193"/>
        <n v="195540.548045"/>
        <n v="196266.897354"/>
        <n v="201268.484772"/>
        <n v="202450.179243"/>
        <n v="206051.53619"/>
        <n v="206743.389049"/>
        <n v="209835.069245"/>
        <n v="211146.429001"/>
        <n v="212368.768418"/>
        <n v="212698.532574"/>
        <n v="215826.780564"/>
        <n v="217524.151152"/>
        <n v="224648.000206"/>
        <n v="228509.374347"/>
        <n v="240845.194721"/>
        <n v="259663.707011"/>
        <n v="261215.919918"/>
        <n v="264857.987521"/>
        <n v="267201.097353"/>
        <n v="271632.986155"/>
        <n v="281729.390729"/>
        <n v="291154.068542"/>
        <n v="294053.486414"/>
        <n v="299400.614373"/>
        <n v="329624.357944"/>
        <n v="355785.305875"/>
        <n v="358632.993516"/>
        <n v="366116.444855"/>
        <n v="382786.212436"/>
        <n v="391086.270478"/>
        <n v="394914.399144"/>
        <n v="394945.119029"/>
        <n v="407850.672463"/>
        <n v="410288.41252"/>
        <n v="501907.053768"/>
        <n v="517989.292273"/>
        <n v="528506.686976"/>
        <n v="585998.106339"/>
        <n v="640833.333333"/>
        <n v="682666.666667"/>
        <n v="708901.205458"/>
        <n v="757083.244915"/>
        <n v="961203.365763"/>
        <n v="1107373"/>
        <n v="1252750"/>
        <n v="1566309"/>
        <n v="5735909"/>
        <n v="8860123"/>
        <n v="10254010"/>
        <m/>
      </sharedItems>
    </cacheField>
    <cacheField name="Actual P&amp;L" numFmtId="0">
      <sharedItems containsString="0" containsBlank="1" containsNumber="1" minValue="-261215.919918" maxValue="261215.919918" count="484">
        <n v="-261215.919918"/>
        <n v="-125921.388915"/>
        <n v="-84417.387279"/>
        <n v="-79510.63392"/>
        <n v="-73028.953233"/>
        <n v="-62425.968443"/>
        <n v="-58894.573549"/>
        <n v="-54897.760943"/>
        <n v="-50891"/>
        <n v="-43762.915203"/>
        <n v="-42817.837907"/>
        <n v="-39594.8525"/>
        <n v="-39272.701024"/>
        <n v="-39059.983225"/>
        <n v="-38408.266726"/>
        <n v="-37046.723272"/>
        <n v="-35974.301381"/>
        <n v="-25169.351208"/>
        <n v="-22667.824548"/>
        <n v="-22084.137636"/>
        <n v="-21998.289927"/>
        <n v="-21923.328239"/>
        <n v="-21542.855855"/>
        <n v="-21452.182879"/>
        <n v="-21296.846649"/>
        <n v="-21153.543759"/>
        <n v="-20643.626406"/>
        <n v="-20637.119953"/>
        <n v="-20604.812129"/>
        <n v="-20040.642959"/>
        <n v="-19905.078192"/>
        <n v="-19806.945023"/>
        <n v="-19769.854204"/>
        <n v="-19600.402909"/>
        <n v="-19026.277526"/>
        <n v="-19018.536283"/>
        <n v="-18003.176046"/>
        <n v="-16718.792824"/>
        <n v="-16254.345284"/>
        <n v="-15164.615006"/>
        <n v="-15148"/>
        <n v="-14427.879001"/>
        <n v="-12458.604682"/>
        <n v="-12445.524801"/>
        <n v="-12323.386545"/>
        <n v="-11912.389505"/>
        <n v="-11510.056178"/>
        <n v="-11269.045413"/>
        <n v="-10900.982897"/>
        <n v="-10149.001544"/>
        <n v="-10067"/>
        <n v="-9342"/>
        <n v="-7548.461235"/>
        <n v="-7544.835106"/>
        <n v="-7533.723705"/>
        <n v="-7174.38218900003"/>
        <n v="-7156.365438"/>
        <n v="-6729.90297000001"/>
        <n v="-6644.083993"/>
        <n v="-6616.54376399994"/>
        <n v="-6217.515721"/>
        <n v="-5903.859434"/>
        <n v="-5625.469232"/>
        <n v="-5560.645653"/>
        <n v="-5327.92721600001"/>
        <n v="-5325.058086"/>
        <n v="-5233.30667600001"/>
        <n v="-5128.17973600001"/>
        <n v="-5126.969582"/>
        <n v="-4620.986156"/>
        <n v="-4527.289382"/>
        <n v="-4506.428053"/>
        <n v="-4497.74350700004"/>
        <n v="-4432.6164"/>
        <n v="-4309.84599199996"/>
        <n v="-4298.123123"/>
        <n v="-4191.3031299999"/>
        <n v="-3898.36104700001"/>
        <n v="-3809.50308699999"/>
        <n v="-3751.08104399999"/>
        <n v="-3733.90545999999"/>
        <n v="-3707.505294"/>
        <n v="-3677"/>
        <n v="-3661.00939"/>
        <n v="-3615.78131999999"/>
        <n v="-3547.97857399999"/>
        <n v="-3514.624333"/>
        <n v="-3503.640591"/>
        <n v="-3459.54235"/>
        <n v="-3447.36838400003"/>
        <n v="-3328.729087"/>
        <n v="-3308.254106"/>
        <n v="-3294.393409"/>
        <n v="-3196.555586"/>
        <n v="-3173.37777799997"/>
        <n v="-3168.358554"/>
        <n v="-3073.702076"/>
        <n v="-3046.198643"/>
        <n v="-2961.07698399999"/>
        <n v="-2941.709026"/>
        <n v="-2940.73794799999"/>
        <n v="-2921.01662"/>
        <n v="-2917.975608"/>
        <n v="-2899.672603"/>
        <n v="-2869.384322"/>
        <n v="-2863.792367"/>
        <n v="-2845.19282500001"/>
        <n v="-2810.246839"/>
        <n v="-2771.244193"/>
        <n v="-2742.828871"/>
        <n v="-2736.543008"/>
        <n v="-2734.41985600001"/>
        <n v="-2722.163912"/>
        <n v="-2699.84781399998"/>
        <n v="-2693.259272"/>
        <n v="-2691.561245"/>
        <n v="-2686.347765"/>
        <n v="-2672.932802"/>
        <n v="-2668.80278400001"/>
        <n v="-2663.146486"/>
        <n v="-2657.585489"/>
        <n v="-2638.17173"/>
        <n v="-2602.407373"/>
        <n v="-2600.492181"/>
        <n v="-2599.0992"/>
        <n v="-2596.784538"/>
        <n v="-2594.242138"/>
        <n v="-2580.647113"/>
        <n v="-2572.631258"/>
        <n v="-2569.532135"/>
        <n v="-2546.425704"/>
        <n v="-2536.887012"/>
        <n v="-2531.644172"/>
        <n v="-2530.12276100001"/>
        <n v="-2527.603149"/>
        <n v="-2510.851817"/>
        <n v="-2506.34678299999"/>
        <n v="-2504.138217"/>
        <n v="-2500.71425099997"/>
        <n v="-2482.838174"/>
        <n v="-2472.743084"/>
        <n v="-2469.851706"/>
        <n v="-2462.981934"/>
        <n v="-2387.966485"/>
        <n v="-2351.30094"/>
        <n v="-2319"/>
        <n v="-2308.98342"/>
        <n v="-2291.66666599992"/>
        <n v="-2279.365037"/>
        <n v="-2257.52555"/>
        <n v="-2253.802075"/>
        <n v="-2249.290604"/>
        <n v="-2243.513698"/>
        <n v="-2234.090845"/>
        <n v="-2210.909508"/>
        <n v="-2196.047486"/>
        <n v="-2153.542196"/>
        <n v="-2146.629618"/>
        <n v="-2142.60527200002"/>
        <n v="-2132.28971400001"/>
        <n v="-2040.12087"/>
        <n v="-2034.642761"/>
        <n v="-2030.339614"/>
        <n v="-1798.894822"/>
        <n v="-1772.73611599999"/>
        <n v="-1750"/>
        <n v="-1687.762508"/>
        <n v="-1673.74871199997"/>
        <n v="-1649.34093599999"/>
        <n v="-1614.62186799999"/>
        <n v="-1591.911485"/>
        <n v="-1572.48957600002"/>
        <n v="-1555.136843"/>
        <n v="-1479.075148"/>
        <n v="-1418.22094"/>
        <n v="-1401.354284"/>
        <n v="-1400.948407"/>
        <n v="-1352.464837"/>
        <n v="-1325.967564"/>
        <n v="-1236.055792"/>
        <n v="-1222.229673"/>
        <n v="-1204.979454"/>
        <n v="-1196.29050199999"/>
        <n v="-1186.475952"/>
        <n v="-1171.46612599998"/>
        <n v="-1166.8176"/>
        <n v="-1161.546614"/>
        <n v="-1134.6594"/>
        <n v="-1113.73932"/>
        <n v="-1071.081073"/>
        <n v="-1069.743561"/>
        <n v="-1034.118913"/>
        <n v="-1007.181552"/>
        <n v="-996.423231000023"/>
        <n v="-995.152620000001"/>
        <n v="-966.385103000008"/>
        <n v="-964.668566000008"/>
        <n v="-864.672465000003"/>
        <n v="-833.333334000083"/>
        <n v="-759.943224999995"/>
        <n v="-702.857150000002"/>
        <n v="-669.877318999992"/>
        <n v="-666.722066999999"/>
        <n v="-661.79469499999"/>
        <n v="-660.977386999999"/>
        <n v="-656.52782"/>
        <n v="-648.683741999999"/>
        <n v="-636.804058"/>
        <n v="-631.422032000002"/>
        <n v="-613.661894000004"/>
        <n v="-604.486182000001"/>
        <n v="-557.174983999998"/>
        <n v="-542.472405"/>
        <n v="-538.428775999986"/>
        <n v="-536.407837000006"/>
        <n v="-531.476091000001"/>
        <n v="-527.312388"/>
        <n v="-524.800447"/>
        <n v="-496.115263"/>
        <n v="-481.003388999998"/>
        <n v="-473.631602999998"/>
        <n v="-472.898927000002"/>
        <n v="-466.982801999999"/>
        <n v="-464.574668000001"/>
        <n v="-456.220099999991"/>
        <n v="-437.754841"/>
        <n v="-432.274292"/>
        <n v="-366.985478000002"/>
        <n v="-358.78585"/>
        <n v="-354.555040000001"/>
        <n v="-345.746166"/>
        <n v="-342.060760999993"/>
        <n v="-340.936508999999"/>
        <n v="-324.638059000004"/>
        <n v="-303.972753000009"/>
        <n v="-272.566344000001"/>
        <n v="-249.712334999997"/>
        <n v="-237.970547"/>
        <n v="-231.284863000001"/>
        <n v="-200.859316000002"/>
        <n v="-179.239955"/>
        <n v="-178.181851999998"/>
        <n v="-177.365593999999"/>
        <n v="-174.001833999999"/>
        <n v="-172.979184"/>
        <n v="-156.839568"/>
        <n v="-130.240844"/>
        <n v="-102.695141"/>
        <n v="-99.3548709999996"/>
        <n v="-96.2432860000001"/>
        <n v="-60.7333320000034"/>
        <n v="0"/>
        <n v="96.2432860000001"/>
        <n v="130.240844"/>
        <n v="153.251004000002"/>
        <n v="172.979184"/>
        <n v="174.251853"/>
        <n v="201.401271999999"/>
        <n v="227.409305"/>
        <n v="231.284863000001"/>
        <n v="244.260894000003"/>
        <n v="249.712334999997"/>
        <n v="256.803099"/>
        <n v="274.738842"/>
        <n v="303.972753000009"/>
        <n v="342.060760999993"/>
        <n v="358.333333000017"/>
        <n v="374.006718000001"/>
        <n v="387.092688000004"/>
        <n v="432.687775999999"/>
        <n v="437.754841"/>
        <n v="446.156953"/>
        <n v="456.220099999991"/>
        <n v="476.472519000003"/>
        <n v="496.115263"/>
        <n v="524.800447"/>
        <n v="527.312388"/>
        <n v="531.476091000001"/>
        <n v="536.407837000006"/>
        <n v="538.428775999986"/>
        <n v="543.587845"/>
        <n v="631.422032000002"/>
        <n v="636.804058"/>
        <n v="661.79469499999"/>
        <n v="666.722066999999"/>
        <n v="669.877318999992"/>
        <n v="676.991985000001"/>
        <n v="721.355578000001"/>
        <n v="848.157553000001"/>
        <n v="864.672465000003"/>
        <n v="937.507625"/>
        <n v="966.385103000008"/>
        <n v="995.152620000001"/>
        <n v="1007.181552"/>
        <n v="1034.118913"/>
        <n v="1043.830303"/>
        <n v="1069.743561"/>
        <n v="1071.081073"/>
        <n v="1100.206973"/>
        <n v="1114.136183"/>
        <n v="1122.06116799999"/>
        <n v="1161.546614"/>
        <n v="1171.46612599998"/>
        <n v="1196.29050199999"/>
        <n v="1229.515091"/>
        <n v="1250"/>
        <n v="1326.09899"/>
        <n v="1372.359925"/>
        <n v="1418.22094"/>
        <n v="1542.522984"/>
        <n v="1572.48957600002"/>
        <n v="1584.43317800001"/>
        <n v="1649.34093599999"/>
        <n v="1673.74871199997"/>
        <n v="1705.80789900001"/>
        <n v="1772.73611599999"/>
        <n v="1774.59137499999"/>
        <n v="1798.894822"/>
        <n v="1815.788701"/>
        <n v="1907.25589299999"/>
        <n v="2030.339614"/>
        <n v="2032.164947"/>
        <n v="2034.642761"/>
        <n v="2040.12087"/>
        <n v="2108.959056"/>
        <n v="2132.28971400001"/>
        <n v="2196.047486"/>
        <n v="2208.362995"/>
        <n v="2249.290604"/>
        <n v="2279.365037"/>
        <n v="2289.902468"/>
        <n v="2296.03532999998"/>
        <n v="2308.98342"/>
        <n v="2351.30094"/>
        <n v="2387.966485"/>
        <n v="2462.981934"/>
        <n v="2469.851706"/>
        <n v="2472.743084"/>
        <n v="2500.71425099997"/>
        <n v="2504.138217"/>
        <n v="2506.34678299999"/>
        <n v="2510.851817"/>
        <n v="2530.12276100001"/>
        <n v="2531.588668"/>
        <n v="2531.644172"/>
        <n v="2536.887012"/>
        <n v="2549.389345"/>
        <n v="2569.532135"/>
        <n v="2572.631258"/>
        <n v="2594.242138"/>
        <n v="2596.784538"/>
        <n v="2599.0992"/>
        <n v="2602.407373"/>
        <n v="2611.954186"/>
        <n v="2616.911405"/>
        <n v="2638.17173"/>
        <n v="2655.039816"/>
        <n v="2657.585489"/>
        <n v="2663.146486"/>
        <n v="2668.80278400001"/>
        <n v="2668.824588"/>
        <n v="2673.375254"/>
        <n v="2686.347765"/>
        <n v="2691.561245"/>
        <n v="2693.259272"/>
        <n v="2699.84781399998"/>
        <n v="2715.663067"/>
        <n v="2722.163912"/>
        <n v="2723.449332"/>
        <n v="2731.670059"/>
        <n v="2734.41985600001"/>
        <n v="2736.543008"/>
        <n v="2742.828871"/>
        <n v="2771.244193"/>
        <n v="2785.718139"/>
        <n v="2810.246839"/>
        <n v="2834.11323"/>
        <n v="2841.657041"/>
        <n v="2845.19282500001"/>
        <n v="2863.792367"/>
        <n v="2884.756377"/>
        <n v="2899.672603"/>
        <n v="2921.01662"/>
        <n v="2931.89967599999"/>
        <n v="2936.288887"/>
        <n v="2941.709026"/>
        <n v="2954.128061"/>
        <n v="2961.07698399999"/>
        <n v="3046.198643"/>
        <n v="3052.145223"/>
        <n v="3057.47732900002"/>
        <n v="3070.67877100001"/>
        <n v="3073.702076"/>
        <n v="3173.37777799997"/>
        <n v="3196.555586"/>
        <n v="3258.467707"/>
        <n v="3280.190195"/>
        <n v="3294.393409"/>
        <n v="3308.254106"/>
        <n v="3334.750984"/>
        <n v="3437.5"/>
        <n v="3447.36838400003"/>
        <n v="3459.54235"/>
        <n v="3503.640591"/>
        <n v="3547.97857399999"/>
        <n v="3615.78131999999"/>
        <n v="3661.00939"/>
        <n v="3677"/>
        <n v="3707.505294"/>
        <n v="3729.722712"/>
        <n v="3733.90545999999"/>
        <n v="3751.08104399999"/>
        <n v="3772.250749"/>
        <n v="3790.74995500001"/>
        <n v="3809.50308699999"/>
        <n v="3828.528525"/>
        <n v="3833.81124000001"/>
        <n v="3898.36104700001"/>
        <n v="4015.487285"/>
        <n v="4191.3031299999"/>
        <n v="4301.152181"/>
        <n v="4620.986156"/>
        <n v="4687.86286600001"/>
        <n v="4708.70413999993"/>
        <n v="5128.17973600001"/>
        <n v="5327.92721600001"/>
        <n v="5420.41310999997"/>
        <n v="5625.469232"/>
        <n v="5645.034241"/>
        <n v="5903.859434"/>
        <n v="6217.515721"/>
        <n v="6616.54376399994"/>
        <n v="6729.90297000001"/>
        <n v="7148.325064"/>
        <n v="7174.38218900003"/>
        <n v="8031.612934"/>
        <n v="9342"/>
        <n v="9643.70346"/>
        <n v="9826.987839"/>
        <n v="9858.578446"/>
        <n v="10149.001544"/>
        <n v="11269.045413"/>
        <n v="12323.386545"/>
        <n v="12753.8535"/>
        <n v="15148"/>
        <n v="16580"/>
        <n v="16718.792824"/>
        <n v="17484.031747"/>
        <n v="18003.176046"/>
        <n v="19018.536283"/>
        <n v="19026.277526"/>
        <n v="19459.780063"/>
        <n v="19600.402909"/>
        <n v="19806.945023"/>
        <n v="19999.630028"/>
        <n v="20037.180036"/>
        <n v="20040.642959"/>
        <n v="20123.02573"/>
        <n v="20604.812129"/>
        <n v="20637.119953"/>
        <n v="21076.208089"/>
        <n v="21153.543759"/>
        <n v="21542.855855"/>
        <n v="21657.297454"/>
        <n v="21713.926763"/>
        <n v="21833.447515"/>
        <n v="21886.059522"/>
        <n v="22084.137636"/>
        <n v="22443.034144"/>
        <n v="25169.351208"/>
        <n v="29475.220947"/>
        <n v="30461.185021"/>
        <n v="35668.239744"/>
        <n v="37823.743256"/>
        <n v="42919.904151"/>
        <n v="43762.915203"/>
        <n v="46965"/>
        <n v="54897.760943"/>
        <n v="63471.724624"/>
        <n v="84417.387279"/>
        <n v="96565.694112"/>
        <n v="125921.388915"/>
        <n v="261215.919918"/>
        <m/>
      </sharedItems>
    </cacheField>
    <cacheField name="Other" numFmtId="0">
      <sharedItems containsString="0" containsBlank="1" containsNumber="1" minValue="-11599.6174673189" maxValue="11599.6174673189" count="463">
        <n v="-11599.6174673189"/>
        <n v="-5933.41978967315"/>
        <n v="-3784.43903469992"/>
        <n v="-3549.36050498606"/>
        <n v="-2945.62472395073"/>
        <n v="-2708.49857237926"/>
        <n v="-2430.50955366759"/>
        <n v="-2369.35845029919"/>
        <n v="-1743.01244882139"/>
        <n v="-1738.55307205127"/>
        <n v="-1678.20214263505"/>
        <n v="-1657.59307572758"/>
        <n v="-1536.81748363323"/>
        <n v="-1410.471173"/>
        <n v="-1407.723909"/>
        <n v="-1405.87375518276"/>
        <n v="-1321.98367871954"/>
        <n v="-1311.47622554854"/>
        <n v="-1306.81483177724"/>
        <n v="-1301.76404294677"/>
        <n v="-1253.73234973222"/>
        <n v="-1249.84550566509"/>
        <n v="-1232.55249311326"/>
        <n v="-1211.60071508334"/>
        <n v="-1195.53716938247"/>
        <n v="-1191.23851909752"/>
        <n v="-1180.54575551368"/>
        <n v="-1152.6206139086"/>
        <n v="-1117.27295346491"/>
        <n v="-1114.19147060834"/>
        <n v="-1113.94561760436"/>
        <n v="-1110.16607518732"/>
        <n v="-1108.26676033698"/>
        <n v="-1107.23729443221"/>
        <n v="-1101.28141104205"/>
        <n v="-1092.94501478737"/>
        <n v="-1086.93082394052"/>
        <n v="-1074.30789114349"/>
        <n v="-1072.82444801953"/>
        <n v="-1066.04265942057"/>
        <n v="-1060.2610341333"/>
        <n v="-1044.98703881368"/>
        <n v="-1044.26889697912"/>
        <n v="-1040.72415775665"/>
        <n v="-1033.2244712492"/>
        <n v="-1005.20286284831"/>
        <n v="-1002.80713850937"/>
        <n v="-993.188493704864"/>
        <n v="-980.236306189107"/>
        <n v="-970.301559527683"/>
        <n v="-967.847785359423"/>
        <n v="-966.267935935289"/>
        <n v="-955.293206798853"/>
        <n v="-952.993158317167"/>
        <n v="-938.481175374518"/>
        <n v="-918.92478818138"/>
        <n v="-906.373242031738"/>
        <n v="-896.41472292717"/>
        <n v="-892.523507647338"/>
        <n v="-887.205357552752"/>
        <n v="-885.788279114541"/>
        <n v="-874.298318903355"/>
        <n v="-849.857677352884"/>
        <n v="-841.927073483157"/>
        <n v="-832.90586749869"/>
        <n v="-807.481781000219"/>
        <n v="-807.297022467286"/>
        <n v="-800.731884135367"/>
        <n v="-791.900561854697"/>
        <n v="-783.896718732782"/>
        <n v="-767.358403727227"/>
        <n v="-762.818172374604"/>
        <n v="-723.716200027902"/>
        <n v="-721.526067050011"/>
        <n v="-717.115554146694"/>
        <n v="-709.768240823898"/>
        <n v="-707.05679371077"/>
        <n v="-704.101187012243"/>
        <n v="-702.334900353706"/>
        <n v="-699.036002315686"/>
        <n v="-693.797198938006"/>
        <n v="-692.580708843411"/>
        <n v="-691.06112216154"/>
        <n v="-690.703873713264"/>
        <n v="-673.796684730296"/>
        <n v="-670.250377671515"/>
        <n v="-664.773979547063"/>
        <n v="-661.910898756089"/>
        <n v="-657.754840900037"/>
        <n v="-655.614210727036"/>
        <n v="-655.17490348399"/>
        <n v="-649.49228207659"/>
        <n v="-645.412309746909"/>
        <n v="-645.232830175624"/>
        <n v="-632.849839615796"/>
        <n v="-621.212306602897"/>
        <n v="-620.038149515404"/>
        <n v="-600.964281433239"/>
        <n v="-596.463775769866"/>
        <n v="-582.508691162208"/>
        <n v="-579.768547586013"/>
        <n v="-578.525734587556"/>
        <n v="-571.951074047616"/>
        <n v="-571.068665090305"/>
        <n v="-570.712293821784"/>
        <n v="-567.721590123274"/>
        <n v="-565.731691328762"/>
        <n v="-565.705053917796"/>
        <n v="-556.643051073548"/>
        <n v="-556.064202690198"/>
        <n v="-553.135463967417"/>
        <n v="-550.1609247409"/>
        <n v="-547.926363493589"/>
        <n v="-547.660988980724"/>
        <n v="-547.088544564794"/>
        <n v="-546.735236795008"/>
        <n v="-543.790907345148"/>
        <n v="-538.460285779897"/>
        <n v="-529.428904317255"/>
        <n v="-529.121409905483"/>
        <n v="-527.523422472925"/>
        <n v="-526.139845637923"/>
        <n v="-504.342555314547"/>
        <n v="-498.479473823543"/>
        <n v="-489.351451516638"/>
        <n v="-484.833586980438"/>
        <n v="-475.116070925771"/>
        <n v="-472.196249396417"/>
        <n v="-467.828662799268"/>
        <n v="-462.822406849923"/>
        <n v="-461.283471279231"/>
        <n v="-460.918980294837"/>
        <n v="-452.179734976088"/>
        <n v="-442.294240946225"/>
        <n v="-438.969831452382"/>
        <n v="-438.951763097461"/>
        <n v="-438.515300085916"/>
        <n v="-437.835809795535"/>
        <n v="-429.840251416528"/>
        <n v="-422.910040835083"/>
        <n v="-422.636944844544"/>
        <n v="-420.116492294571"/>
        <n v="-415.910639698564"/>
        <n v="-406.577481338548"/>
        <n v="-405.46849121991"/>
        <n v="-404.43648789826"/>
        <n v="-401.2855214071"/>
        <n v="-391.432695931754"/>
        <n v="-390.717959039899"/>
        <n v="-384.100991833295"/>
        <n v="-383.0480776646"/>
        <n v="-381.36956670595"/>
        <n v="-380.609703866048"/>
        <n v="-374.61597965599"/>
        <n v="-374.411271913002"/>
        <n v="-370.907819471041"/>
        <n v="-367.740647291572"/>
        <n v="-365.111334559338"/>
        <n v="-357.106470947712"/>
        <n v="-355.942397709066"/>
        <n v="-354.358448099076"/>
        <n v="-350.657883294935"/>
        <n v="-348.395676086298"/>
        <n v="-348.329257913019"/>
        <n v="-348.114519430597"/>
        <n v="-340.663250208706"/>
        <n v="-338.92685446243"/>
        <n v="-338.325112647673"/>
        <n v="-337.539193725525"/>
        <n v="-334.574154046072"/>
        <n v="-334.010022052768"/>
        <n v="-330.486125446767"/>
        <n v="-324.331649906711"/>
        <n v="-316.446651423124"/>
        <n v="-306.581775533249"/>
        <n v="-304.86628501844"/>
        <n v="-299.624453418312"/>
        <n v="-296.103817968836"/>
        <n v="-292.007487984907"/>
        <n v="-291.949800605641"/>
        <n v="-285.913851873594"/>
        <n v="-283.032192792681"/>
        <n v="-275.082287691752"/>
        <n v="-259.50612909412"/>
        <n v="-248.571123420345"/>
        <n v="-240.545003907646"/>
        <n v="-239.267709963402"/>
        <n v="-234.624968086539"/>
        <n v="-230.588101237537"/>
        <n v="-226.322284101497"/>
        <n v="-213.1524659899"/>
        <n v="-211.683495015777"/>
        <n v="-208.90706536243"/>
        <n v="-207.580062706201"/>
        <n v="-199.699750963238"/>
        <n v="-199.211042258144"/>
        <n v="-191.068125156829"/>
        <n v="-189.876145153623"/>
        <n v="-189.576260009986"/>
        <n v="-189.169318203969"/>
        <n v="-184.581210111392"/>
        <n v="-182.942641886006"/>
        <n v="-177.298719773999"/>
        <n v="-176.309549121144"/>
        <n v="-168.720902426629"/>
        <n v="-159.604886382084"/>
        <n v="-152.934930990824"/>
        <n v="-152.103889919992"/>
        <n v="-151.112499449133"/>
        <n v="-145.098277683774"/>
        <n v="-142.273487170599"/>
        <n v="-136.158173076285"/>
        <n v="-132.420204926865"/>
        <n v="-112.397769084954"/>
        <n v="-103.719022538859"/>
        <n v="-77.3772362461232"/>
        <n v="-76.949255686955"/>
        <n v="-76.4942560856217"/>
        <n v="-52.7270734334561"/>
        <n v="-51.4370978986565"/>
        <n v="-45.2719108270514"/>
        <n v="-45.0614787669783"/>
        <n v="-32.4190906898116"/>
        <n v="-26.7173199723152"/>
        <n v="-17.5828080588138"/>
        <n v="-17.1172865132965"/>
        <n v="-14.3496492040213"/>
        <n v="-12.4422535009297"/>
        <n v="-10.7817882649172"/>
        <n v="0"/>
        <n v="18.8594442911956"/>
        <n v="32.4190906898116"/>
        <n v="45.0614787669783"/>
        <n v="47.0736496788445"/>
        <n v="51.4370978986565"/>
        <n v="54.3340914846112"/>
        <n v="56.6570209559814"/>
        <n v="58.7451958005278"/>
        <n v="59.9102629628583"/>
        <n v="71.2088966495728"/>
        <n v="76.949255686955"/>
        <n v="77.3772362461232"/>
        <n v="100.968247074985"/>
        <n v="103.719022538859"/>
        <n v="105.183017469406"/>
        <n v="107.249363962696"/>
        <n v="116.661269535063"/>
        <n v="125.501750962461"/>
        <n v="131.202762538426"/>
        <n v="135.015749562766"/>
        <n v="136.158173076285"/>
        <n v="138.292961621825"/>
        <n v="145.098277683774"/>
        <n v="145.210195257564"/>
        <n v="146.096501424915"/>
        <n v="159.38706325111"/>
        <n v="159.604886382084"/>
        <n v="168.720902426629"/>
        <n v="176.309549121144"/>
        <n v="181.107810081478"/>
        <n v="184.581210111392"/>
        <n v="185.840137328314"/>
        <n v="189.053156773518"/>
        <n v="189.876145153623"/>
        <n v="191.068125156829"/>
        <n v="197.118672361862"/>
        <n v="199.699750963238"/>
        <n v="205.940543629446"/>
        <n v="208.90706536243"/>
        <n v="209.471147852904"/>
        <n v="211.683495015777"/>
        <n v="212.05682269881"/>
        <n v="213.1524659899"/>
        <n v="213.326966650822"/>
        <n v="214.972646262316"/>
        <n v="222.140465250257"/>
        <n v="224.861140751171"/>
        <n v="234.624968086539"/>
        <n v="236.881124211513"/>
        <n v="239.267709963402"/>
        <n v="243.498781846636"/>
        <n v="246.460437976608"/>
        <n v="246.678881484448"/>
        <n v="253.764946466733"/>
        <n v="255.223705480754"/>
        <n v="257.068531703443"/>
        <n v="259.50612909412"/>
        <n v="263.91468986467"/>
        <n v="272.265094201758"/>
        <n v="275.082287691752"/>
        <n v="279.505537921199"/>
        <n v="283.032192792681"/>
        <n v="291.949800605641"/>
        <n v="292.007487984907"/>
        <n v="294.675260853559"/>
        <n v="299.27515451837"/>
        <n v="306.581775533249"/>
        <n v="306.861331032787"/>
        <n v="308.52765888852"/>
        <n v="316.446651423124"/>
        <n v="330.486125446767"/>
        <n v="332.297262513573"/>
        <n v="334.010022052768"/>
        <n v="336.750840254735"/>
        <n v="338.325112647673"/>
        <n v="340.663250208706"/>
        <n v="343.101914238547"/>
        <n v="346.069143456908"/>
        <n v="348.329257913019"/>
        <n v="348.395676086298"/>
        <n v="350.657883294935"/>
        <n v="351.070367858514"/>
        <n v="351.853778783256"/>
        <n v="355.942397709066"/>
        <n v="362.933361248285"/>
        <n v="365.111334559338"/>
        <n v="365.17778315248"/>
        <n v="374.411271913002"/>
        <n v="375.464255202955"/>
        <n v="381.014335639244"/>
        <n v="386.381203556801"/>
        <n v="387.564259820105"/>
        <n v="388.006698676908"/>
        <n v="391.432695931754"/>
        <n v="392.772420435459"/>
        <n v="401.2855214071"/>
        <n v="404.43648789826"/>
        <n v="405.047247790867"/>
        <n v="405.46849121991"/>
        <n v="406.577481338548"/>
        <n v="415.910639698564"/>
        <n v="420.116492294571"/>
        <n v="422.494315920101"/>
        <n v="422.636944844544"/>
        <n v="425.882336404373"/>
        <n v="429.840251416528"/>
        <n v="434.946746321124"/>
        <n v="436.343779626941"/>
        <n v="438.515300085916"/>
        <n v="441.731651933372"/>
        <n v="460.918980294837"/>
        <n v="462.822406849923"/>
        <n v="467.828662799268"/>
        <n v="476.58918993895"/>
        <n v="478.999590343825"/>
        <n v="483.059409639189"/>
        <n v="483.363348223766"/>
        <n v="495.90211190687"/>
        <n v="508.709714106368"/>
        <n v="520.525721795097"/>
        <n v="527.523422472925"/>
        <n v="529.121409905483"/>
        <n v="543.790907345148"/>
        <n v="547.660988980724"/>
        <n v="547.926363493589"/>
        <n v="551.271945108847"/>
        <n v="556.643051073548"/>
        <n v="565.705053917796"/>
        <n v="565.731691328762"/>
        <n v="567.721590123274"/>
        <n v="570.015075992505"/>
        <n v="570.712293821784"/>
        <n v="571.068665090305"/>
        <n v="571.951074047616"/>
        <n v="577.129790854499"/>
        <n v="578.525734587556"/>
        <n v="579.768547586013"/>
        <n v="582.508691162208"/>
        <n v="596.463775769866"/>
        <n v="600.964281433239"/>
        <n v="602.656534036632"/>
        <n v="620.038149515404"/>
        <n v="621.212306602897"/>
        <n v="628.907684483453"/>
        <n v="636.714011342549"/>
        <n v="649.49228207659"/>
        <n v="655.17490348399"/>
        <n v="655.614210727036"/>
        <n v="657.754840900037"/>
        <n v="661.910898756089"/>
        <n v="664.773979547063"/>
        <n v="670.250377671515"/>
        <n v="673.508296467588"/>
        <n v="673.796684730296"/>
        <n v="681.60366715561"/>
        <n v="687.634456485615"/>
        <n v="690.703873713264"/>
        <n v="691.06112216154"/>
        <n v="692.580708843411"/>
        <n v="693.797198938006"/>
        <n v="702.949783152006"/>
        <n v="704.101187012243"/>
        <n v="717.115554146694"/>
        <n v="724.762210284143"/>
        <n v="733.557594849335"/>
        <n v="736.489351962032"/>
        <n v="748.266558201045"/>
        <n v="762.818172374604"/>
        <n v="768.743549655464"/>
        <n v="783.896718732782"/>
        <n v="791.900561854697"/>
        <n v="795.913467060016"/>
        <n v="800.731884135367"/>
        <n v="807.297022467286"/>
        <n v="807.481781000219"/>
        <n v="841.927073483157"/>
        <n v="885.788279114541"/>
        <n v="887.205357552752"/>
        <n v="892.523507647338"/>
        <n v="906.373242031738"/>
        <n v="918.92478818138"/>
        <n v="925.621934671187"/>
        <n v="955.293206798853"/>
        <n v="963.321144751501"/>
        <n v="970.301559527683"/>
        <n v="980.236306189107"/>
        <n v="1002.80713850937"/>
        <n v="1005.20286284831"/>
        <n v="1040.72415775665"/>
        <n v="1044.26889697912"/>
        <n v="1068.44214649231"/>
        <n v="1076.67699412154"/>
        <n v="1086.93082394052"/>
        <n v="1101.28141104205"/>
        <n v="1113.94561760436"/>
        <n v="1114.19147060834"/>
        <n v="1122.23173767998"/>
        <n v="1122.31946504355"/>
        <n v="1133.46066794347"/>
        <n v="1151.76620344404"/>
        <n v="1152.6206139086"/>
        <n v="1180.54575551368"/>
        <n v="1195.53716938247"/>
        <n v="1211.60071508334"/>
        <n v="1249.84550566509"/>
        <n v="1279.14543223358"/>
        <n v="1286.10152220979"/>
        <n v="1301.76404294677"/>
        <n v="1301.77029993475"/>
        <n v="1311.47622554854"/>
        <n v="1321.98367871954"/>
        <n v="1405.75847442754"/>
        <n v="1405.87375518276"/>
        <n v="1407.723909"/>
        <n v="1410.471173"/>
        <n v="1536.81748363323"/>
        <n v="1657.59307572758"/>
        <n v="1678.20214263505"/>
        <n v="1738.55307205127"/>
        <n v="1743.01244882139"/>
        <n v="1750.97170859781"/>
        <n v="1854.50784797117"/>
        <n v="2043.02821491315"/>
        <n v="2430.50955366759"/>
        <n v="3344.21710067912"/>
        <n v="3784.43903469992"/>
        <n v="3830.64077579017"/>
        <n v="4492.45161714265"/>
        <n v="5933.41978967315"/>
        <n v="6089.80176407407"/>
        <n v="6997.16401031691"/>
        <n v="11599.6174673189"/>
        <m/>
      </sharedItems>
    </cacheField>
    <cacheField name="Opening USD PV" numFmtId="0">
      <sharedItems containsString="0" containsBlank="1" containsNumber="1" minValue="-8844975" maxValue="10237430" count="468">
        <n v="-8844975"/>
        <n v="-6215585"/>
        <n v="-5726567"/>
        <n v="-4562083.3"/>
        <n v="-1569986"/>
        <n v="-1432022"/>
        <n v="-1080200"/>
        <n v="-941714.449177"/>
        <n v="-761274.548045"/>
        <n v="-702284.661694"/>
        <n v="-609166.666667"/>
        <n v="-589171.484117"/>
        <n v="-559479.166667"/>
        <n v="-526005.972725"/>
        <n v="-505050.639034"/>
        <n v="-469215.724967"/>
        <n v="-405820.332849"/>
        <n v="-398686.111111"/>
        <n v="-376636.169562"/>
        <n v="-365578.016079"/>
        <n v="-336798.740133"/>
        <n v="-298229.148247"/>
        <n v="-296779.537774"/>
        <n v="-293391.691719"/>
        <n v="-282727.252459"/>
        <n v="-280055.642017"/>
        <n v="-275080.354539"/>
        <n v="-252114.240134"/>
        <n v="-245372.183822"/>
        <n v="-242773.849885"/>
        <n v="-226092.179149"/>
        <n v="-222158.45579"/>
        <n v="-219833.134572"/>
        <n v="-214630.490062"/>
        <n v="-214107.505985"/>
        <n v="-208991.02728"/>
        <n v="-208784.976521"/>
        <n v="-208559.265331"/>
        <n v="-207127.67036"/>
        <n v="-194494.161238"/>
        <n v="-192847.288773"/>
        <n v="-184718.980977"/>
        <n v="-184128.15352"/>
        <n v="-183924.300445"/>
        <n v="-181348.393989"/>
        <n v="-174720.254683"/>
        <n v="-169094.809736"/>
        <n v="-158774.447388"/>
        <n v="-157140.738149"/>
        <n v="-155628.331338"/>
        <n v="-140539.47255"/>
        <n v="-139981.979996"/>
        <n v="-139300.648856"/>
        <n v="-128849.542058"/>
        <n v="-128079.757156"/>
        <n v="-127432.171134"/>
        <n v="-127112.168602"/>
        <n v="-126921.977535"/>
        <n v="-120735.202986"/>
        <n v="-116752.671212"/>
        <n v="-115339.927076"/>
        <n v="-115297.143465"/>
        <n v="-114824.951014"/>
        <n v="-114217.132982"/>
        <n v="-110805.052212"/>
        <n v="-110507.248685"/>
        <n v="-110389.687425"/>
        <n v="-109632.09184893"/>
        <n v="-109157.397699"/>
        <n v="-107081.060984"/>
        <n v="-106799.566692"/>
        <n v="-104554.050375096"/>
        <n v="-101513.194454"/>
        <n v="-101272.249495"/>
        <n v="-97965.440051"/>
        <n v="-97401.43771"/>
        <n v="-97381.128453"/>
        <n v="-96291.128433528"/>
        <n v="-96130.734260025"/>
        <n v="-94520.6307"/>
        <n v="-93865.426482"/>
        <n v="-91047.649412"/>
        <n v="-85371.130693"/>
        <n v="-84306.673312"/>
        <n v="-83368.73795"/>
        <n v="-82001.144058"/>
        <n v="-79306.664183"/>
        <n v="-78853.739601"/>
        <n v="-78800.290728"/>
        <n v="-78013.804387"/>
        <n v="-76785.102823"/>
        <n v="-75428.96218"/>
        <n v="-74359.560674"/>
        <n v="-72411.777068"/>
        <n v="-72129.442283"/>
        <n v="-70631.313990075"/>
        <n v="-70432.455068"/>
        <n v="-70210.573753"/>
        <n v="-68996.220668"/>
        <n v="-68651.187858"/>
        <n v="-66840.068743"/>
        <n v="-63163.716255"/>
        <n v="-62862.857374"/>
        <n v="-62458.765645752"/>
        <n v="-62157.604038"/>
        <n v="-61017.192365"/>
        <n v="-60057.152134"/>
        <n v="-59245.143396"/>
        <n v="-58563.739608"/>
        <n v="-58036.982818"/>
        <n v="-57427.651134"/>
        <n v="-56608.811444"/>
        <n v="-56530.913232"/>
        <n v="-56369.654888"/>
        <n v="-54698.220326"/>
        <n v="-54254.425467"/>
        <n v="-53749.335276"/>
        <n v="-51821.317646"/>
        <n v="-50463.928475"/>
        <n v="-50174.484123"/>
        <n v="-48398.367139"/>
        <n v="-47864.390228"/>
        <n v="-47366.539978"/>
        <n v="-46200.500807"/>
        <n v="-45598.358182"/>
        <n v="-44708.751608"/>
        <n v="-44367.330831642"/>
        <n v="-43903.645513"/>
        <n v="-42307.325845"/>
        <n v="-41568.414632"/>
        <n v="-40508.387337"/>
        <n v="-39573.144296"/>
        <n v="-39369.474784332"/>
        <n v="-38941.515867"/>
        <n v="-38699.233011"/>
        <n v="-37913.319608598"/>
        <n v="-37385.338696"/>
        <n v="-36528.029423"/>
        <n v="-36148.899987"/>
        <n v="-35888.370693"/>
        <n v="-35648.909481"/>
        <n v="-35488.353708"/>
        <n v="-34464.46358"/>
        <n v="-33505.569945"/>
        <n v="-33495.437035"/>
        <n v="-33071.251652"/>
        <n v="-32563.554679"/>
        <n v="-31292.454972"/>
        <n v="-31257.912973"/>
        <n v="-30848.254652"/>
        <n v="-30189.511622214"/>
        <n v="-29104.474529"/>
        <n v="-27794.08973"/>
        <n v="-27668.921027"/>
        <n v="-27252.508321"/>
        <n v="-27102.19656"/>
        <n v="-26950.616413"/>
        <n v="-26896.071376"/>
        <n v="-26747.962019"/>
        <n v="-26285.021598"/>
        <n v="-25648.243103"/>
        <n v="-25160.292874"/>
        <n v="-25066.781148"/>
        <n v="-23616.652761"/>
        <n v="-23501.703741"/>
        <n v="-23451.958163214"/>
        <n v="-23415.099536"/>
        <n v="-23169.907294002"/>
        <n v="-22897.44803"/>
        <n v="-21798.704043018"/>
        <n v="-21756.061038"/>
        <n v="-20587.907558"/>
        <n v="-19989.944838864"/>
        <n v="-19160.986586"/>
        <n v="-19027.905507"/>
        <n v="-18635.052468"/>
        <n v="-17158.343041"/>
        <n v="-17138.14659"/>
        <n v="-15202.91960901"/>
        <n v="-15122.392468"/>
        <n v="-14478.977698"/>
        <n v="-14448.161986"/>
        <n v="-13982.290326"/>
        <n v="-13897.05269"/>
        <n v="-13693.596147"/>
        <n v="-13551.404102"/>
        <n v="-12650.939987"/>
        <n v="-11956.270616"/>
        <n v="-11325.651443"/>
        <n v="-10806.505736"/>
        <n v="-10517.385435"/>
        <n v="-10443.808976202"/>
        <n v="-10291.9785318"/>
        <n v="-9938.018948"/>
        <n v="-9688.267908"/>
        <n v="-9510.071101"/>
        <n v="-9346.611993"/>
        <n v="-9018.522014"/>
        <n v="-8920.513877"/>
        <n v="-8377.138557"/>
        <n v="-8025.337778"/>
        <n v="-7808.962488"/>
        <n v="-7367.430101"/>
        <n v="-7349.951526"/>
        <n v="-7267.627897"/>
        <n v="-7047.634001"/>
        <n v="-6961.602976"/>
        <n v="-6805.096123"/>
        <n v="-6232.855201146"/>
        <n v="-6106.228649388"/>
        <n v="-5900.290682"/>
        <n v="-5824.503256"/>
        <n v="-5772.644144"/>
        <n v="-5380.077616"/>
        <n v="-5306.752766"/>
        <n v="-4850.375588"/>
        <n v="-4559.291044"/>
        <n v="-3924.526212"/>
        <n v="-3661.523199"/>
        <n v="-3602.754157"/>
        <n v="-3317.265376"/>
        <n v="-3152.461069"/>
        <n v="-3010.031966"/>
        <n v="-2771.317555"/>
        <n v="-2507.944805352"/>
        <n v="-1501.853646"/>
        <n v="-1447.748755"/>
        <n v="-1212.791738"/>
        <n v="-1206.553091"/>
        <n v="-1029.994508"/>
        <n v="-898.431371"/>
        <n v="-860.551906"/>
        <n v="-851.23309"/>
        <n v="-597.301265"/>
        <n v="-296.455483"/>
        <n v="-246.4953372"/>
        <n v="-198"/>
        <n v="-86.209299"/>
        <n v="0"/>
        <n v="9.632478"/>
        <n v="68.522535"/>
        <n v="246.4953372"/>
        <n v="296.455483"/>
        <n v="597.301265"/>
        <n v="1361.01832335"/>
        <n v="1379.449886598"/>
        <n v="1501.853646"/>
        <n v="2047.727454"/>
        <n v="2771.317555"/>
        <n v="2801.297408"/>
        <n v="2807.407881"/>
        <n v="3010.031966"/>
        <n v="3056.81442"/>
        <n v="3317.265376"/>
        <n v="3602.754157"/>
        <n v="3924.526212"/>
        <n v="4424.386512"/>
        <n v="4581.315438"/>
        <n v="5507.822922"/>
        <n v="5900.290682"/>
        <n v="6893.38504"/>
        <n v="6961.602976"/>
        <n v="7047.634001"/>
        <n v="7410.73318"/>
        <n v="7808.962488"/>
        <n v="7980.429488"/>
        <n v="8025.337778"/>
        <n v="8212.164529725"/>
        <n v="8377.138557"/>
        <n v="9018.522014"/>
        <n v="9216.632594"/>
        <n v="9224.95380075"/>
        <n v="9346.611993"/>
        <n v="9566.201707"/>
        <n v="9688.267908"/>
        <n v="9698.621938"/>
        <n v="10229.901898"/>
        <n v="10356.318818"/>
        <n v="10498.074992"/>
        <n v="10517.385435"/>
        <n v="10624.843644"/>
        <n v="10806.505736"/>
        <n v="11579.423808"/>
        <n v="11718.91478"/>
        <n v="11861.298303876"/>
        <n v="11985.958655"/>
        <n v="12597.675496"/>
        <n v="13693.596147"/>
        <n v="13897.05269"/>
        <n v="13905.474718464"/>
        <n v="14455.891547"/>
        <n v="14478.977698"/>
        <n v="15203.26179"/>
        <n v="15432.933017"/>
        <n v="16412.411705"/>
        <n v="17138.14659"/>
        <n v="17158.343041"/>
        <n v="18093.604816"/>
        <n v="18635.052468"/>
        <n v="19027.905507"/>
        <n v="19160.986586"/>
        <n v="21756.061038"/>
        <n v="22897.44803"/>
        <n v="23487.569484"/>
        <n v="25025.14729134"/>
        <n v="25160.292874"/>
        <n v="25648.243103"/>
        <n v="25947.721962"/>
        <n v="26232.398753"/>
        <n v="26747.962019"/>
        <n v="27252.508321"/>
        <n v="27540.7483365"/>
        <n v="27668.921027"/>
        <n v="27794.08973"/>
        <n v="29104.474529"/>
        <n v="29303.012351"/>
        <n v="31292.454972"/>
        <n v="31446.695545"/>
        <n v="32563.554679"/>
        <n v="32609.290396"/>
        <n v="33071.251652"/>
        <n v="33157.161922"/>
        <n v="34464.46358"/>
        <n v="35888.370693"/>
        <n v="36148.899987"/>
        <n v="36420.064158"/>
        <n v="36528.029423"/>
        <n v="36598.494567"/>
        <n v="37385.338696"/>
        <n v="37794.058368"/>
        <n v="38275.728347"/>
        <n v="38751.414343"/>
        <n v="38941.515867"/>
        <n v="39573.144296"/>
        <n v="40312.236229"/>
        <n v="40625.527213"/>
        <n v="41680.365766578"/>
        <n v="43903.645513"/>
        <n v="44813.128346"/>
        <n v="44840.115433"/>
        <n v="45598.358182"/>
        <n v="46200.500807"/>
        <n v="47366.539978"/>
        <n v="47990.339042"/>
        <n v="48250.272738"/>
        <n v="48398.367139"/>
        <n v="49483.334429"/>
        <n v="50174.484123"/>
        <n v="50231.443278"/>
        <n v="51525.733013"/>
        <n v="51821.317646"/>
        <n v="53905.82661"/>
        <n v="54254.425467"/>
        <n v="54698.220326"/>
        <n v="55758.908857"/>
        <n v="56530.913232"/>
        <n v="58036.982818"/>
        <n v="58563.739608"/>
        <n v="59245.143396"/>
        <n v="60057.152134"/>
        <n v="62157.604038"/>
        <n v="62862.857374"/>
        <n v="63163.716255"/>
        <n v="68491.754156"/>
        <n v="68614.740736"/>
        <n v="70210.573753"/>
        <n v="70631.313990075"/>
        <n v="71532.860062"/>
        <n v="72129.442283"/>
        <n v="72411.777068"/>
        <n v="74359.560674"/>
        <n v="75765.139757"/>
        <n v="76736.128277"/>
        <n v="82001.144058"/>
        <n v="83368.73795"/>
        <n v="84306.673312"/>
        <n v="86099.645639"/>
        <n v="89940.610347"/>
        <n v="91047.649412"/>
        <n v="94520.6307"/>
        <n v="95955.323488"/>
        <n v="96130.734260025"/>
        <n v="97381.128453"/>
        <n v="97401.43771"/>
        <n v="98298.649094"/>
        <n v="100636.596257"/>
        <n v="101272.249495"/>
        <n v="102868.428033"/>
        <n v="105285.599906"/>
        <n v="106799.566692"/>
        <n v="106912.51414"/>
        <n v="107081.060984"/>
        <n v="109157.397699"/>
        <n v="110507.248685"/>
        <n v="111875.917966"/>
        <n v="112056.22942353"/>
        <n v="114217.132982"/>
        <n v="114824.951014"/>
        <n v="116752.671212"/>
        <n v="120735.202986"/>
        <n v="121525.042503"/>
        <n v="127112.168602"/>
        <n v="127299.237593"/>
        <n v="128079.757156"/>
        <n v="128849.542058"/>
        <n v="134153.002549"/>
        <n v="137037.241227"/>
        <n v="139300.648856"/>
        <n v="139981.979996"/>
        <n v="140539.47255"/>
        <n v="152194.551197"/>
        <n v="155628.331338"/>
        <n v="158774.447388"/>
        <n v="160611.351644"/>
        <n v="169094.809736"/>
        <n v="174720.254683"/>
        <n v="181682.828739"/>
        <n v="183924.300445"/>
        <n v="184128.15352"/>
        <n v="184718.980977"/>
        <n v="192847.288773"/>
        <n v="194494.161238"/>
        <n v="198314.356711"/>
        <n v="200675.587868"/>
        <n v="207878.048449"/>
        <n v="208559.265331"/>
        <n v="208991.02728"/>
        <n v="214107.505985"/>
        <n v="214630.490062"/>
        <n v="219833.134572"/>
        <n v="222158.45579"/>
        <n v="226092.179149"/>
        <n v="229080.616606"/>
        <n v="231450.112295"/>
        <n v="242773.849885"/>
        <n v="252114.240134"/>
        <n v="269444.611051"/>
        <n v="275080.354539"/>
        <n v="280055.642017"/>
        <n v="293391.691719"/>
        <n v="296710.430283"/>
        <n v="296779.537774"/>
        <n v="298229.148247"/>
        <n v="336798.740133"/>
        <n v="351994.55592"/>
        <n v="365578.016079"/>
        <n v="376636.169562"/>
        <n v="384928.817708"/>
        <n v="395941.54226"/>
        <n v="399224.245136"/>
        <n v="405820.332849"/>
        <n v="426542.757804"/>
        <n v="491789.215689786"/>
        <n v="506404.797275"/>
        <n v="526005.972725"/>
        <n v="589171.484117"/>
        <n v="641666.666667"/>
        <n v="684958.333333"/>
        <n v="702284.661694"/>
        <n v="761274.548045"/>
        <n v="966436.672439"/>
        <n v="1060408"/>
        <n v="1254500"/>
        <n v="1569986"/>
        <n v="5726567"/>
        <n v="8844975"/>
        <n v="10237430"/>
        <m/>
      </sharedItems>
    </cacheField>
    <cacheField name="Closing USD PV" numFmtId="0">
      <sharedItems containsString="0" containsBlank="1" containsNumber="1" minValue="-8860123" maxValue="10254010" count="483">
        <n v="-8860123"/>
        <n v="-6225652"/>
        <n v="-5735909"/>
        <n v="-4562083.3"/>
        <n v="-1566309"/>
        <n v="-1434341"/>
        <n v="-1131091"/>
        <n v="-937005.745037"/>
        <n v="-757083.244915"/>
        <n v="-708901.205458"/>
        <n v="-607916.666667"/>
        <n v="-585998.106339"/>
        <n v="-556041.666667"/>
        <n v="-528506.686976"/>
        <n v="-499630.225924"/>
        <n v="-469975.668192"/>
        <n v="-407850.672463"/>
        <n v="-398327.777778"/>
        <n v="-366116.444855"/>
        <n v="-358632.993516"/>
        <n v="-329624.357944"/>
        <n v="-299400.614373"/>
        <n v="-294053.486414"/>
        <n v="-291154.068542"/>
        <n v="-281729.390729"/>
        <n v="-280819.996566"/>
        <n v="-271632.986155"/>
        <n v="-264857.987521"/>
        <n v="-243076.148492"/>
        <n v="-240845.194721"/>
        <n v="-229216.969728045"/>
        <n v="-217524.151152"/>
        <n v="-215826.780564"/>
        <n v="-212698.532574"/>
        <n v="-212368.768418"/>
        <n v="-211146.429001"/>
        <n v="-209835.069245"/>
        <n v="-206051.53619"/>
        <n v="-206005.609192"/>
        <n v="-205727.499192"/>
        <n v="-196266.897354"/>
        <n v="-195540.548045"/>
        <n v="-190046.908193"/>
        <n v="-187587.69587"/>
        <n v="-183834.005445"/>
        <n v="-180025.939398"/>
        <n v="-179341.240839"/>
        <n v="-168790.836983"/>
        <n v="-161888.613926"/>
        <n v="-157200.820914"/>
        <n v="-156642.157674"/>
        <n v="-154088.592926"/>
        <n v="-147680.160065"/>
        <n v="-144290.553594"/>
        <n v="-142681.82781"/>
        <n v="-140640.193903365"/>
        <n v="-136455.456031"/>
        <n v="-136367.806869"/>
        <n v="-130012.818247"/>
        <n v="-129519.419377"/>
        <n v="-128322.925942"/>
        <n v="-127568.388702"/>
        <n v="-120947.035952"/>
        <n v="-120300.649786"/>
        <n v="-118000.78313"/>
        <n v="-115910.805359"/>
        <n v="-115503.384993"/>
        <n v="-112081.459369"/>
        <n v="-110496.018772913"/>
        <n v="-109611.183745"/>
        <n v="-108155.947745"/>
        <n v="-106669.325848"/>
        <n v="-105541.616379"/>
        <n v="-105417.513670658"/>
        <n v="-101808.657332"/>
        <n v="-100150.58625"/>
        <n v="-99180.023275"/>
        <n v="-98447.1540750395"/>
        <n v="-97829.735375"/>
        <n v="-97242.794612"/>
        <n v="-97216.67785518"/>
        <n v="-97212.042273"/>
        <n v="-96422.917067"/>
        <n v="-95344.50163"/>
        <n v="-94459.728684"/>
        <n v="-89230.627624"/>
        <n v="-87313.743952"/>
        <n v="-85273.058415"/>
        <n v="-77722.231005"/>
        <n v="-77682.764255"/>
        <n v="-77548.360911"/>
        <n v="-77028.363458"/>
        <n v="-74966.479488"/>
        <n v="-74661.086455"/>
        <n v="-74076.2573373225"/>
        <n v="-73092.07586881"/>
        <n v="-72565.944169"/>
        <n v="-72165.812191"/>
        <n v="-69907.638851"/>
        <n v="-69770.5812648"/>
        <n v="-67804.737309"/>
        <n v="-67346.781386"/>
        <n v="-67173.485001"/>
        <n v="-66232.937443"/>
        <n v="-66059.41296"/>
        <n v="-65359.763741"/>
        <n v="-64980.733383"/>
        <n v="-64310.61878163"/>
        <n v="-64031.9829396975"/>
        <n v="-63935.167973"/>
        <n v="-62982.607775"/>
        <n v="-62731.617997"/>
        <n v="-61373.986447"/>
        <n v="-60609.614076"/>
        <n v="-60399.212895"/>
        <n v="-60109.815861"/>
        <n v="-59694.622104"/>
        <n v="-59574.280752"/>
        <n v="-58014.174359"/>
        <n v="-57297.319526"/>
        <n v="-57023.383715415"/>
        <n v="-56856.83284"/>
        <n v="-55867.44323043"/>
        <n v="-53892.741502"/>
        <n v="-53676.063781"/>
        <n v="-53484.898511"/>
        <n v="-53248.186199"/>
        <n v="-50395.275032"/>
        <n v="-50347.228402"/>
        <n v="-49236.04099"/>
        <n v="-48431.763528"/>
        <n v="-48172.7852274825"/>
        <n v="-46693.13791"/>
        <n v="-45950.788472"/>
        <n v="-45887.515322"/>
        <n v="-43028.826047"/>
        <n v="-42896.463961"/>
        <n v="-42774.308647"/>
        <n v="-42366.415708"/>
        <n v="-42309.687304"/>
        <n v="-42235.909276"/>
        <n v="-40995.481776"/>
        <n v="-40972.962005"/>
        <n v="-39066.218489"/>
        <n v="-38401.9580906325"/>
        <n v="-37159.451455"/>
        <n v="-36778.783328235"/>
        <n v="-36663.795589"/>
        <n v="-36129.91287"/>
        <n v="-36113.804516"/>
        <n v="-35354.682705"/>
        <n v="-35100.441691"/>
        <n v="-35011.881189"/>
        <n v="-34858.034782"/>
        <n v="-34693.777451"/>
        <n v="-34338.653615"/>
        <n v="-33382.02391"/>
        <n v="-31767.621015"/>
        <n v="-31730.8119"/>
        <n v="-31670.929194"/>
        <n v="-31172.561618"/>
        <n v="-30279.3455"/>
        <n v="-29668.978639"/>
        <n v="-29273.279765"/>
        <n v="-27575.828163"/>
        <n v="-27021.223458"/>
        <n v="-26759.970817"/>
        <n v="-26754.543656"/>
        <n v="-26694.670104"/>
        <n v="-26625.958107"/>
        <n v="-26102.195922"/>
        <n v="-24221.138943"/>
        <n v="-23998.74626"/>
        <n v="-23892.60065"/>
        <n v="-23487.9436241775"/>
        <n v="-23208.0480564075"/>
        <n v="-22990.657614"/>
        <n v="-22086.10568502"/>
        <n v="-21840.1727745825"/>
        <n v="-21624.690045"/>
        <n v="-21534.725071"/>
        <n v="-20627.26672968"/>
        <n v="-19975.1392236825"/>
        <n v="-19542.935979"/>
        <n v="-19283.317954"/>
        <n v="-18379.544563"/>
        <n v="-16760.7078189525"/>
        <n v="-16728.268302"/>
        <n v="-16566.744448"/>
        <n v="-16087.261968"/>
        <n v="-14670.74070306"/>
        <n v="-14563.774757"/>
        <n v="-14200.087844"/>
        <n v="-13306.367849"/>
        <n v="-12374.615673"/>
        <n v="-12276.933269"/>
        <n v="-12246.986796525"/>
        <n v="-11744.161946"/>
        <n v="-11172.400439"/>
        <n v="-11107.229611"/>
        <n v="-11007.2813856525"/>
        <n v="-10819.4760943425"/>
        <n v="-9818.878194"/>
        <n v="-9795.359497"/>
        <n v="-9352.788169"/>
        <n v="-9240.607549"/>
        <n v="-9095.081339"/>
        <n v="-9062.621673"/>
        <n v="-8815.135902"/>
        <n v="-8702.648297"/>
        <n v="-8522.406751"/>
        <n v="-7856.875731"/>
        <n v="-7853.17847"/>
        <n v="-7810.100302"/>
        <n v="-7598.407034"/>
        <n v="-7476.312571"/>
        <n v="-7145.496346"/>
        <n v="-6345.583028"/>
        <n v="-6036.605436"/>
        <n v="-5960.645328"/>
        <n v="-5551.6414"/>
        <n v="-4500.708382"/>
        <n v="-4357.440523"/>
        <n v="-4007.597857"/>
        <n v="-3912.867963"/>
        <n v="-3544.594603"/>
        <n v="-3486.771371"/>
        <n v="-3430.438976"/>
        <n v="-2773.716319"/>
        <n v="-2632.77588951"/>
        <n v="-2586.594058"/>
        <n v="-2252.224181"/>
        <n v="-1888.130936"/>
        <n v="-1556.070687"/>
        <n v="-1552.299257"/>
        <n v="-1405.61036"/>
        <n v="-1113.73932"/>
        <n v="-1098.522453"/>
        <n v="-988.147945"/>
        <n v="-821.25593"/>
        <n v="-622.065481"/>
        <n v="-491.952518"/>
        <n v="-188.90444"/>
        <n v="-69.988877"/>
        <n v="0"/>
        <n v="69.988877"/>
        <n v="455.789431"/>
        <n v="474.8659"/>
        <n v="491.952518"/>
        <n v="622.065481"/>
        <n v="821.25593"/>
        <n v="1405.61036"/>
        <n v="1756.608445"/>
        <n v="1888.130936"/>
        <n v="2548.1074071375"/>
        <n v="2586.594058"/>
        <n v="2928.98981"/>
        <n v="3331.553262"/>
        <n v="3430.438976"/>
        <n v="3486.771371"/>
        <n v="3544.594603"/>
        <n v="4034.07519"/>
        <n v="4500.708382"/>
        <n v="4645.2435567525"/>
        <n v="4833.445593"/>
        <n v="5328.582967"/>
        <n v="5538.522695"/>
        <n v="6345.583028"/>
        <n v="7145.496346"/>
        <n v="7265.764777"/>
        <n v="7598.407034"/>
        <n v="7628.69067"/>
        <n v="8510.940153"/>
        <n v="8522.406751"/>
        <n v="8526.941278404"/>
        <n v="8815.135902"/>
        <n v="9095.081339"/>
        <n v="9293.635363"/>
        <n v="9492.0530410675"/>
        <n v="9795.359497"/>
        <n v="9818.878194"/>
        <n v="10343.368016"/>
        <n v="10446.147685"/>
        <n v="10742.452241"/>
        <n v="11168.431489"/>
        <n v="11631.403615"/>
        <n v="11895.428567"/>
        <n v="11953.6874768025"/>
        <n v="12374.615673"/>
        <n v="12440.270358"/>
        <n v="12900.754704"/>
        <n v="14563.774757"/>
        <n v="14670.74070306"/>
        <n v="14706.634552"/>
        <n v="16087.261968"/>
        <n v="16281.09057"/>
        <n v="16566.744448"/>
        <n v="16575.621715"/>
        <n v="16656.672599"/>
        <n v="16728.268302"/>
        <n v="17624.132948"/>
        <n v="19283.317954"/>
        <n v="21534.725071"/>
        <n v="21624.690045"/>
        <n v="21992.185157"/>
        <n v="22086.10568502"/>
        <n v="22990.657614"/>
        <n v="23892.60065"/>
        <n v="23998.74626"/>
        <n v="24687.35693"/>
        <n v="25065.581153"/>
        <n v="25097.8254558525"/>
        <n v="25777.471952"/>
        <n v="26630.079549"/>
        <n v="26759.970817"/>
        <n v="27021.223458"/>
        <n v="27713.933645"/>
        <n v="28031.15155"/>
        <n v="28616.54655"/>
        <n v="29668.978639"/>
        <n v="31172.561618"/>
        <n v="31670.929194"/>
        <n v="31767.621015"/>
        <n v="31945.20831801"/>
        <n v="32123.68753"/>
        <n v="33382.02391"/>
        <n v="34056.536385"/>
        <n v="34338.653615"/>
        <n v="34387.585059"/>
        <n v="34693.777451"/>
        <n v="35100.441691"/>
        <n v="35188.0001673525"/>
        <n v="36113.804516"/>
        <n v="36437.818921"/>
        <n v="36607.582416"/>
        <n v="37159.451455"/>
        <n v="38401.9580906325"/>
        <n v="39981.536246"/>
        <n v="39987.59817"/>
        <n v="41300.803688"/>
        <n v="42235.909276"/>
        <n v="42309.687304"/>
        <n v="42366.415708"/>
        <n v="42896.463961"/>
        <n v="43028.826047"/>
        <n v="43960.278197"/>
        <n v="44906.385192"/>
        <n v="45227.208121"/>
        <n v="45887.515322"/>
        <n v="45950.788472"/>
        <n v="46693.13791"/>
        <n v="47093.996775735"/>
        <n v="48172.7852274825"/>
        <n v="48423.026818"/>
        <n v="51084.385968"/>
        <n v="53248.186199"/>
        <n v="53676.063781"/>
        <n v="53892.741502"/>
        <n v="54233.370011"/>
        <n v="56331.1556038"/>
        <n v="56856.83284"/>
        <n v="57170.767254"/>
        <n v="57297.319526"/>
        <n v="58375.820262"/>
        <n v="59694.622104"/>
        <n v="60109.815861"/>
        <n v="60399.212895"/>
        <n v="60609.614076"/>
        <n v="61373.986447"/>
        <n v="62731.617997"/>
        <n v="62982.607775"/>
        <n v="63364.784574"/>
        <n v="65359.763741"/>
        <n v="66059.41296"/>
        <n v="67173.485001"/>
        <n v="67346.781386"/>
        <n v="69907.638851"/>
        <n v="71332.000746"/>
        <n v="71546.640412"/>
        <n v="73092.07586881"/>
        <n v="74076.2573373225"/>
        <n v="74208.525128"/>
        <n v="74661.086455"/>
        <n v="75563.124064"/>
        <n v="77028.363458"/>
        <n v="78496.809816"/>
        <n v="82963.349841"/>
        <n v="84736.39658328"/>
        <n v="85273.058415"/>
        <n v="85542.470655"/>
        <n v="87142.659936"/>
        <n v="87313.743952"/>
        <n v="87733.032497"/>
        <n v="88406.862253"/>
        <n v="92876.899234"/>
        <n v="94459.728684"/>
        <n v="97242.794612"/>
        <n v="98447.1540750395"/>
        <n v="99180.023275"/>
        <n v="100910.60328"/>
        <n v="100987.476783"/>
        <n v="101808.657332"/>
        <n v="104408.847006"/>
        <n v="105541.616379"/>
        <n v="106669.325848"/>
        <n v="108155.947745"/>
        <n v="109611.183745"/>
        <n v="110496.018772913"/>
        <n v="111169.679383913"/>
        <n v="118000.78313"/>
        <n v="120300.649786"/>
        <n v="120947.035952"/>
        <n v="122203.084918"/>
        <n v="124056.631171"/>
        <n v="127568.388702"/>
        <n v="129519.419377"/>
        <n v="130140.894634"/>
        <n v="131998.943696"/>
        <n v="134092.269217"/>
        <n v="134883.699031"/>
        <n v="136367.806869"/>
        <n v="136455.456031"/>
        <n v="142681.82781"/>
        <n v="144290.553594"/>
        <n v="147680.160065"/>
        <n v="155265.229968"/>
        <n v="156642.157674"/>
        <n v="157200.820914"/>
        <n v="168790.836983"/>
        <n v="179341.240839"/>
        <n v="180025.939398"/>
        <n v="186370.691605"/>
        <n v="187587.69587"/>
        <n v="190046.908193"/>
        <n v="195540.548045"/>
        <n v="196266.897354"/>
        <n v="201268.484772"/>
        <n v="202450.179243"/>
        <n v="206051.53619"/>
        <n v="206743.389049"/>
        <n v="209835.069245"/>
        <n v="211146.429001"/>
        <n v="212368.768418"/>
        <n v="212698.532574"/>
        <n v="215826.780564"/>
        <n v="217524.151152"/>
        <n v="224648.000206"/>
        <n v="228509.374347"/>
        <n v="229216.969728045"/>
        <n v="240845.194721"/>
        <n v="259663.707011"/>
        <n v="264857.987521"/>
        <n v="267201.097353"/>
        <n v="271632.986155"/>
        <n v="281729.390729"/>
        <n v="291154.068542"/>
        <n v="294053.486414"/>
        <n v="299400.614373"/>
        <n v="329624.357944"/>
        <n v="355785.305875"/>
        <n v="358632.993516"/>
        <n v="366116.444855"/>
        <n v="382786.212436"/>
        <n v="394914.399144"/>
        <n v="394945.119029"/>
        <n v="407850.672463"/>
        <n v="410288.41252"/>
        <n v="454535.603969557"/>
        <n v="501907.053768"/>
        <n v="528506.686976"/>
        <n v="585998.106339"/>
        <n v="640833.333333"/>
        <n v="682666.666667"/>
        <n v="708901.205458"/>
        <n v="757083.244915"/>
        <n v="961203.365763"/>
        <n v="1107373"/>
        <n v="1252750"/>
        <n v="1566309"/>
        <n v="5735909"/>
        <n v="8860123"/>
        <n v="10254010"/>
        <m/>
      </sharedItems>
    </cacheField>
    <cacheField name="Actual USD P&amp;L" numFmtId="0">
      <sharedItems containsString="0" containsBlank="1" containsNumber="1" minValue="-229216.969728045" maxValue="229216.969728045" count="485">
        <n v="-229216.969728045"/>
        <n v="-194990.993277668"/>
        <n v="-110496.018772913"/>
        <n v="-74076.2573373225"/>
        <n v="-73028.953233"/>
        <n v="-69770.5812648"/>
        <n v="-62425.968443"/>
        <n v="-58894.573549"/>
        <n v="-50891"/>
        <n v="-48172.7852274825"/>
        <n v="-42817.837907"/>
        <n v="-38408.266726"/>
        <n v="-38401.9580906325"/>
        <n v="-37253.6117202286"/>
        <n v="-37046.723272"/>
        <n v="-34532.741448144"/>
        <n v="-34121.107159416"/>
        <n v="-31008.102054435"/>
        <n v="-22086.10568502"/>
        <n v="-22084.137636"/>
        <n v="-21923.328239"/>
        <n v="-21542.855855"/>
        <n v="-21452.182879"/>
        <n v="-21296.846649"/>
        <n v="-21153.543759"/>
        <n v="-20637.119953"/>
        <n v="-20604.812129"/>
        <n v="-20040.642959"/>
        <n v="-19905.078192"/>
        <n v="-19806.945023"/>
        <n v="-19769.854204"/>
        <n v="-19664.6521080555"/>
        <n v="-19600.402909"/>
        <n v="-19110.064106817"/>
        <n v="-19026.277526"/>
        <n v="-19018.536283"/>
        <n v="-18121.7261423025"/>
        <n v="-18003.176046"/>
        <n v="-16254.345284"/>
        <n v="-15164.615006"/>
        <n v="-15148"/>
        <n v="-14670.74070306"/>
        <n v="-14427.879001"/>
        <n v="-12458.604682"/>
        <n v="-12445.524801"/>
        <n v="-12323.386545"/>
        <n v="-11912.389505"/>
        <n v="-11510.056178"/>
        <n v="-11269.045413"/>
        <n v="-10900.982897"/>
        <n v="-10149.001544"/>
        <n v="-10067"/>
        <n v="-9342"/>
        <n v="-7548.461235"/>
        <n v="-7544.835106"/>
        <n v="-7533.723705"/>
        <n v="-7174.38218900003"/>
        <n v="-6729.90297000001"/>
        <n v="-6644.083993"/>
        <n v="-6616.54376399994"/>
        <n v="-6492.3655992255"/>
        <n v="-6217.515721"/>
        <n v="-5903.859434"/>
        <n v="-5625.469232"/>
        <n v="-5560.645653"/>
        <n v="-5327.92721600001"/>
        <n v="-5325.058086"/>
        <n v="-5233.30667600001"/>
        <n v="-5128.17973600001"/>
        <n v="-5126.969582"/>
        <n v="-4620.986156"/>
        <n v="-4527.289382"/>
        <n v="-4506.428053"/>
        <n v="-4497.74350700004"/>
        <n v="-4432.6164"/>
        <n v="-4309.84599199996"/>
        <n v="-4298.123123"/>
        <n v="-4191.3031299999"/>
        <n v="-3898.36104700001"/>
        <n v="-3809.50308699999"/>
        <n v="-3751.08104399999"/>
        <n v="-3733.90545999999"/>
        <n v="-3707.505294"/>
        <n v="-3677"/>
        <n v="-3661.00939"/>
        <n v="-3615.78131999999"/>
        <n v="-3547.97857399999"/>
        <n v="-3514.624333"/>
        <n v="-3503.640591"/>
        <n v="-3459.54235"/>
        <n v="-3447.36838400003"/>
        <n v="-3328.729087"/>
        <n v="-3308.254106"/>
        <n v="-3294.393409"/>
        <n v="-3196.555586"/>
        <n v="-3173.37777799997"/>
        <n v="-3168.358554"/>
        <n v="-3073.702076"/>
        <n v="-3046.198643"/>
        <n v="-2961.07698399999"/>
        <n v="-2941.709026"/>
        <n v="-2940.73794799999"/>
        <n v="-2921.01662"/>
        <n v="-2917.975608"/>
        <n v="-2899.672603"/>
        <n v="-2869.384322"/>
        <n v="-2863.792367"/>
        <n v="-2845.19282500001"/>
        <n v="-2810.246839"/>
        <n v="-2771.244193"/>
        <n v="-2742.828871"/>
        <n v="-2736.543008"/>
        <n v="-2734.41985600001"/>
        <n v="-2722.163912"/>
        <n v="-2699.84781399998"/>
        <n v="-2693.259272"/>
        <n v="-2691.561245"/>
        <n v="-2686.347765"/>
        <n v="-2672.932802"/>
        <n v="-2668.80278400001"/>
        <n v="-2663.146486"/>
        <n v="-2657.585489"/>
        <n v="-2638.17173"/>
        <n v="-2602.407373"/>
        <n v="-2600.492181"/>
        <n v="-2599.0992"/>
        <n v="-2596.784538"/>
        <n v="-2594.242138"/>
        <n v="-2580.647113"/>
        <n v="-2572.631258"/>
        <n v="-2569.532135"/>
        <n v="-2546.425704"/>
        <n v="-2536.887012"/>
        <n v="-2531.644172"/>
        <n v="-2530.12276100001"/>
        <n v="-2527.603149"/>
        <n v="-2510.851817"/>
        <n v="-2506.34678299999"/>
        <n v="-2504.138217"/>
        <n v="-2500.71425099997"/>
        <n v="-2482.838174"/>
        <n v="-2472.743084"/>
        <n v="-2469.851706"/>
        <n v="-2462.981934"/>
        <n v="-2460.76187873501"/>
        <n v="-2387.966485"/>
        <n v="-2351.30094"/>
        <n v="-2319"/>
        <n v="-2316.41981501451"/>
        <n v="-2308.98342"/>
        <n v="-2291.66666599992"/>
        <n v="-2279.365037"/>
        <n v="-2257.52555"/>
        <n v="-2253.802075"/>
        <n v="-2249.290604"/>
        <n v="-2243.513698"/>
        <n v="-2234.090845"/>
        <n v="-2210.909508"/>
        <n v="-2196.047486"/>
        <n v="-2153.542196"/>
        <n v="-2146.629618"/>
        <n v="-2142.60527200002"/>
        <n v="-2132.28971400001"/>
        <n v="-2030.339614"/>
        <n v="-1798.894822"/>
        <n v="-1772.73611599999"/>
        <n v="-1750"/>
        <n v="-1687.762508"/>
        <n v="-1673.74871199997"/>
        <n v="-1649.34093599999"/>
        <n v="-1572.48957600002"/>
        <n v="-1555.136843"/>
        <n v="-1479.075148"/>
        <n v="-1418.22094"/>
        <n v="-1401.354284"/>
        <n v="-1400.948407"/>
        <n v="-1352.464837"/>
        <n v="-1325.967564"/>
        <n v="-1236.055792"/>
        <n v="-1222.229673"/>
        <n v="-1204.979454"/>
        <n v="-1196.29050199999"/>
        <n v="-1186.475952"/>
        <n v="-1171.46612599998"/>
        <n v="-1166.8176"/>
        <n v="-1161.546614"/>
        <n v="-1134.6594"/>
        <n v="-1113.73932"/>
        <n v="-1071.081073"/>
        <n v="-1069.743561"/>
        <n v="-1034.118913"/>
        <n v="-1007.181552"/>
        <n v="-996.423231000023"/>
        <n v="-995.152620000001"/>
        <n v="-966.385103000008"/>
        <n v="-964.668566000008"/>
        <n v="-925.549421651987"/>
        <n v="-886.550039617505"/>
        <n v="-864.672465000003"/>
        <n v="-863.463295561494"/>
        <n v="-833.333334000083"/>
        <n v="-759.943224999995"/>
        <n v="-669.877318999992"/>
        <n v="-666.722066999999"/>
        <n v="-661.79469499999"/>
        <n v="-656.52782"/>
        <n v="-648.683741999999"/>
        <n v="-636.804058"/>
        <n v="-631.422032000002"/>
        <n v="-613.661894000004"/>
        <n v="-604.486182000001"/>
        <n v="-563.472409450502"/>
        <n v="-557.174983999998"/>
        <n v="-542.472405"/>
        <n v="-538.428775999986"/>
        <n v="-536.407837000006"/>
        <n v="-531.476091000001"/>
        <n v="-527.497562542498"/>
        <n v="-527.312388"/>
        <n v="-524.800447"/>
        <n v="-496.115263"/>
        <n v="-481.003388999998"/>
        <n v="-473.631602999998"/>
        <n v="-472.898927000002"/>
        <n v="-466.982801999999"/>
        <n v="-464.574668000001"/>
        <n v="-456.220099999991"/>
        <n v="-437.754841"/>
        <n v="-432.274292"/>
        <n v="-366.985478000002"/>
        <n v="-354.555040000001"/>
        <n v="-345.746166"/>
        <n v="-342.060760999993"/>
        <n v="-340.936508999999"/>
        <n v="-324.638059000004"/>
        <n v="-303.972753000009"/>
        <n v="-272.566344000001"/>
        <n v="-249.712334999997"/>
        <n v="-246.4953372"/>
        <n v="-237.970547"/>
        <n v="-231.284863000001"/>
        <n v="-200.859316000002"/>
        <n v="-179.239955"/>
        <n v="-130.240844"/>
        <n v="-124.831084158"/>
        <n v="-102.695141"/>
        <n v="-96.2432860000001"/>
        <n v="-60.7333320000034"/>
        <n v="-41.4687315644987"/>
        <n v="-38.1407624054955"/>
        <n v="-35.9854609634967"/>
        <n v="0"/>
        <n v="14.8056151815035"/>
        <n v="92.3891729264997"/>
        <n v="96.2432860000001"/>
        <n v="130.240844"/>
        <n v="153.251004000002"/>
        <n v="201.401271999999"/>
        <n v="231.284863000001"/>
        <n v="244.260894000003"/>
        <n v="246.4953372"/>
        <n v="249.712334999997"/>
        <n v="267.099240317501"/>
        <n v="274.738842"/>
        <n v="303.972753000009"/>
        <n v="314.776748679"/>
        <n v="342.060760999993"/>
        <n v="358.333333000017"/>
        <n v="374.006718000001"/>
        <n v="387.092688000004"/>
        <n v="432.687775999999"/>
        <n v="437.754841"/>
        <n v="446.156953"/>
        <n v="456.220099999991"/>
        <n v="476.472519000003"/>
        <n v="496.115263"/>
        <n v="524.800447"/>
        <n v="527.312388"/>
        <n v="531.476091000001"/>
        <n v="536.407837000006"/>
        <n v="538.428775999986"/>
        <n v="543.587845"/>
        <n v="631.422032000002"/>
        <n v="636.804058"/>
        <n v="661.79469499999"/>
        <n v="666.722066999999"/>
        <n v="669.877318999992"/>
        <n v="676.991985000001"/>
        <n v="721.355578000001"/>
        <n v="848.157553000001"/>
        <n v="864.672465000003"/>
        <n v="937.507625"/>
        <n v="966.385103000008"/>
        <n v="995.152620000001"/>
        <n v="1007.181552"/>
        <n v="1034.118913"/>
        <n v="1043.830303"/>
        <n v="1069.743561"/>
        <n v="1071.081073"/>
        <n v="1100.206973"/>
        <n v="1114.136183"/>
        <n v="1122.06116799999"/>
        <n v="1161.546614"/>
        <n v="1171.46612599998"/>
        <n v="1196.29050199999"/>
        <n v="1229.515091"/>
        <n v="1250"/>
        <n v="1326.09899"/>
        <n v="1372.359925"/>
        <n v="1418.22094"/>
        <n v="1542.522984"/>
        <n v="1572.48957600002"/>
        <n v="1584.43317800001"/>
        <n v="1649.34093599999"/>
        <n v="1673.74871199997"/>
        <n v="1705.80789900001"/>
        <n v="1772.73611599999"/>
        <n v="1774.59137499999"/>
        <n v="1798.894822"/>
        <n v="1815.788701"/>
        <n v="1907.25589299999"/>
        <n v="2030.339614"/>
        <n v="2032.164947"/>
        <n v="2108.959056"/>
        <n v="2132.28971400001"/>
        <n v="2196.047486"/>
        <n v="2208.362995"/>
        <n v="2249.290604"/>
        <n v="2279.365037"/>
        <n v="2289.902468"/>
        <n v="2296.03532999998"/>
        <n v="2308.98342"/>
        <n v="2316.41981501451"/>
        <n v="2351.30094"/>
        <n v="2387.966485"/>
        <n v="2460.76187873501"/>
        <n v="2462.981934"/>
        <n v="2469.851706"/>
        <n v="2472.743084"/>
        <n v="2500.71425099997"/>
        <n v="2504.138217"/>
        <n v="2506.34678299999"/>
        <n v="2510.851817"/>
        <n v="2530.12276100001"/>
        <n v="2531.588668"/>
        <n v="2531.644172"/>
        <n v="2536.887012"/>
        <n v="2549.389345"/>
        <n v="2569.532135"/>
        <n v="2572.631258"/>
        <n v="2590.691456097"/>
        <n v="2594.242138"/>
        <n v="2596.784538"/>
        <n v="2599.0992"/>
        <n v="2602.407373"/>
        <n v="2611.954186"/>
        <n v="2616.911405"/>
        <n v="2638.17173"/>
        <n v="2655.039816"/>
        <n v="2657.585489"/>
        <n v="2663.146486"/>
        <n v="2668.80278400001"/>
        <n v="2668.824588"/>
        <n v="2673.375254"/>
        <n v="2686.347765"/>
        <n v="2691.561245"/>
        <n v="2693.259272"/>
        <n v="2699.84781399998"/>
        <n v="2715.663067"/>
        <n v="2722.163912"/>
        <n v="2731.670059"/>
        <n v="2734.41985600001"/>
        <n v="2736.543008"/>
        <n v="2742.828871"/>
        <n v="2771.244193"/>
        <n v="2785.718139"/>
        <n v="2810.246839"/>
        <n v="2834.11323"/>
        <n v="2841.657041"/>
        <n v="2845.19282500001"/>
        <n v="2863.792367"/>
        <n v="2884.756377"/>
        <n v="2899.672603"/>
        <n v="2921.01662"/>
        <n v="2931.89967599999"/>
        <n v="2936.288887"/>
        <n v="2941.709026"/>
        <n v="2954.128061"/>
        <n v="2955.932812485"/>
        <n v="2961.07698399999"/>
        <n v="3046.198643"/>
        <n v="3052.145223"/>
        <n v="3057.47732900002"/>
        <n v="3070.67877100001"/>
        <n v="3073.702076"/>
        <n v="3173.37777799997"/>
        <n v="3196.555586"/>
        <n v="3258.467707"/>
        <n v="3265.7936701545"/>
        <n v="3294.393409"/>
        <n v="3308.254106"/>
        <n v="3334.750984"/>
        <n v="3437.5"/>
        <n v="3447.36838400003"/>
        <n v="3459.54235"/>
        <n v="3503.640591"/>
        <n v="3547.97857399999"/>
        <n v="3615.78131999999"/>
        <n v="3661.00939"/>
        <n v="3677"/>
        <n v="3707.505294"/>
        <n v="3733.90545999999"/>
        <n v="3751.08104399999"/>
        <n v="3772.250749"/>
        <n v="3790.74995500001"/>
        <n v="3809.50308699999"/>
        <n v="3828.528525"/>
        <n v="3833.81124000001"/>
        <n v="3898.36104700001"/>
        <n v="4015.487285"/>
        <n v="4191.3031299999"/>
        <n v="4301.152181"/>
        <n v="4620.986156"/>
        <n v="4687.86286600001"/>
        <n v="4708.70413999993"/>
        <n v="5128.17973600001"/>
        <n v="5327.92721600001"/>
        <n v="5420.41310999997"/>
        <n v="5625.469232"/>
        <n v="5645.034241"/>
        <n v="5903.859434"/>
        <n v="6217.515721"/>
        <n v="6591.322415322"/>
        <n v="6616.54376399994"/>
        <n v="6729.90297000001"/>
        <n v="6920.06102667"/>
        <n v="7174.38218900003"/>
        <n v="8654.3360565255"/>
        <n v="9342"/>
        <n v="9643.70346"/>
        <n v="9858.578446"/>
        <n v="10149.001544"/>
        <n v="11269.045413"/>
        <n v="12323.386545"/>
        <n v="12753.8535"/>
        <n v="14670.74070306"/>
        <n v="15148"/>
        <n v="16580"/>
        <n v="17484.031747"/>
        <n v="18003.176046"/>
        <n v="19018.536283"/>
        <n v="19026.277526"/>
        <n v="19459.780063"/>
        <n v="19553.248439235"/>
        <n v="19600.402909"/>
        <n v="19806.945023"/>
        <n v="19999.630028"/>
        <n v="20037.180036"/>
        <n v="20040.642959"/>
        <n v="20123.02573"/>
        <n v="20604.812129"/>
        <n v="20637.119953"/>
        <n v="21076.208089"/>
        <n v="21153.543759"/>
        <n v="21542.855855"/>
        <n v="21657.297454"/>
        <n v="21713.926763"/>
        <n v="21833.447515"/>
        <n v="21886.059522"/>
        <n v="22084.137636"/>
        <n v="22086.10568502"/>
        <n v="29475.220947"/>
        <n v="30461.185021"/>
        <n v="31330.6806569985"/>
        <n v="37823.743256"/>
        <n v="38401.9580906325"/>
        <n v="42919.904151"/>
        <n v="46965"/>
        <n v="48172.7852274825"/>
        <n v="56529.1556038"/>
        <n v="74076.2573373225"/>
        <n v="84736.39658328"/>
        <n v="110496.018772913"/>
        <n v="229216.969728045"/>
        <m/>
      </sharedItems>
    </cacheField>
    <cacheField name="USDCashflow" numFmtId="0">
      <sharedItems containsString="0" containsBlank="1" containsNumber="1" containsInteger="1" minValue="-12500" maxValue="7125" count="4">
        <n v="-12500"/>
        <n v="-7125"/>
        <n v="7125"/>
        <m/>
      </sharedItems>
    </cacheField>
    <cacheField name="Undiversified VaR" numFmtId="0">
      <sharedItems containsString="0" containsBlank="1" containsNumber="1" minValue="-124856.626102516" maxValue="124856.626102516" count="435">
        <n v="-124856.626102516"/>
        <n v="-79089.23813532"/>
        <n v="-67366.010990754"/>
        <n v="-63272.162200128"/>
        <n v="-60560.16247722"/>
        <n v="-55482.91051331"/>
        <n v="-54983.755606038"/>
        <n v="-54097.1510345"/>
        <n v="-54014.515264892"/>
        <n v="-53329.917834326"/>
        <n v="-52878.82457095"/>
        <n v="-52788.190971894"/>
        <n v="-52710.20422101"/>
        <n v="-52366.251659904"/>
        <n v="-52219.931402408"/>
        <n v="-52182.20700497"/>
        <n v="-52160.130935864"/>
        <n v="-52145.272958968"/>
        <n v="-51586.70092674"/>
        <n v="-51539.924493708"/>
        <n v="-51195.108882036"/>
        <n v="-51148.825215334"/>
        <n v="-51107.292658688"/>
        <n v="-50851.556084882"/>
        <n v="-50487.52814973"/>
        <n v="-50450.33670005"/>
        <n v="-48922.52534197"/>
        <n v="-48742.979166546"/>
        <n v="-43947.58327134"/>
        <n v="-43776.40442658"/>
        <n v="-43235.74691877"/>
        <n v="-42721.78546125"/>
        <n v="-42559.36631058"/>
        <n v="-42371.542024686"/>
        <n v="-42261.3918594"/>
        <n v="-42207.79245921"/>
        <n v="-41741.49916356"/>
        <n v="-41545.41399561"/>
        <n v="-41379.12551871"/>
        <n v="-41335.77979503"/>
        <n v="-41250.73594677"/>
        <n v="-41237.52806082"/>
        <n v="-41232.85305636"/>
        <n v="-41228.93541648"/>
        <n v="-41198.27996634"/>
        <n v="-41129.67681396"/>
        <n v="-41105.21702931"/>
        <n v="-41079.09935115"/>
        <n v="-40904.769954356"/>
        <n v="-40862.42456373"/>
        <n v="-40821.32348532"/>
        <n v="-40761.88853646"/>
        <n v="-40431.0933027225"/>
        <n v="-40284.5852262"/>
        <n v="-40224.00685758"/>
        <n v="-40176.090996545"/>
        <n v="-40159.94396442"/>
        <n v="-40000.5997703025"/>
        <n v="-39965.33571366"/>
        <n v="-39237.41166576"/>
        <n v="-33877.143990725"/>
        <n v="-32976.056263766"/>
        <n v="-32966.06775336"/>
        <n v="-32842.283924142"/>
        <n v="-32748.04343426"/>
        <n v="-31784.74615701"/>
        <n v="-31112.3536382925"/>
        <n v="-31005.338368095"/>
        <n v="-30820.723304805"/>
        <n v="-30517.3796550525"/>
        <n v="-30234.5541141525"/>
        <n v="-30221.446032162"/>
        <n v="-30211.2605045475"/>
        <n v="-30197.054971006"/>
        <n v="-30150.7921321425"/>
        <n v="-30146.729884425"/>
        <n v="-30109.93417404"/>
        <n v="-29895.465236868"/>
        <n v="-29834.510716626"/>
        <n v="-29824.918274844"/>
        <n v="-29676.383570988"/>
        <n v="-29663.723208812"/>
        <n v="-29639.35938425"/>
        <n v="-29601.698470652"/>
        <n v="-29532.811073458"/>
        <n v="-29507.581012294"/>
        <n v="-29498.942770528"/>
        <n v="-29493.967702276"/>
        <n v="-29453.377360176"/>
        <n v="-29433.225566668"/>
        <n v="-29431.953111792"/>
        <n v="-29400.791154966"/>
        <n v="-29375.028796806"/>
        <n v="-29363.24014316"/>
        <n v="-29327.103327984"/>
        <n v="-29312.977907752"/>
        <n v="-29302.554847566"/>
        <n v="-29248.393088992"/>
        <n v="-29239.152587722"/>
        <n v="-29205.701425208"/>
        <n v="-29184.84023532"/>
        <n v="-29014.29334034"/>
        <n v="-28413.69319719"/>
        <n v="-28296.8672308875"/>
        <n v="-28070.0913843"/>
        <n v="-27638.035810875"/>
        <n v="-26235.0379946025"/>
        <n v="-26225.29956417"/>
        <n v="-26106.866080344"/>
        <n v="-25129.229546022"/>
        <n v="-24914.275207185"/>
        <n v="-24889.6619004425"/>
        <n v="-24612.558877795"/>
        <n v="-24448.913501355"/>
        <n v="-24336.0040497525"/>
        <n v="-24239.087724075"/>
        <n v="-24193.9615848175"/>
        <n v="-24143.279999265"/>
        <n v="-24102.4722383375"/>
        <n v="-24088.7786118525"/>
        <n v="-23916.211269475"/>
        <n v="-23881.7446923825"/>
        <n v="-23658.7943944625"/>
        <n v="-23655.7253706025"/>
        <n v="-23641.437460725"/>
        <n v="-23629.3149811425"/>
        <n v="-23597.0324137975"/>
        <n v="-23594.98861069"/>
        <n v="-23594.3641695125"/>
        <n v="-23588.00600681"/>
        <n v="-23574.0488537925"/>
        <n v="-23570.760693725"/>
        <n v="-23567.0499446725"/>
        <n v="-23527.19354153"/>
        <n v="-23509.8711758225"/>
        <n v="-23471.3182764375"/>
        <n v="-23425.4352044125"/>
        <n v="-23425.0022058675"/>
        <n v="-23393.771873465"/>
        <n v="-23331.1135709575"/>
        <n v="-23325.55253413"/>
        <n v="-23316.0574551275"/>
        <n v="-23307.0096590275"/>
        <n v="-23206.0109261575"/>
        <n v="-23197.7787144775"/>
        <n v="-23142.9461268775"/>
        <n v="-23011.2671734575"/>
        <n v="-22992.373528425"/>
        <n v="-22522.2274264575"/>
        <n v="-22351.4881536625"/>
        <n v="-22323.3100159475"/>
        <n v="-22316.39686479"/>
        <n v="-22129.3466578275"/>
        <n v="-21284.723048386"/>
        <n v="-21079.56174954"/>
        <n v="-20966.38044606"/>
        <n v="-20858.73575856"/>
        <n v="-20582.3603671175"/>
        <n v="-19183.97998195"/>
        <n v="-18469.17367071"/>
        <n v="-18066.715279116"/>
        <n v="-17913.48145839"/>
        <n v="-17544.5765474875"/>
        <n v="-17400.551792575"/>
        <n v="-17044.7993961"/>
        <n v="-16858.7587174125"/>
        <n v="-16837.6902442"/>
        <n v="-16775.097607625"/>
        <n v="-16754.8598511875"/>
        <n v="-16734.0784181375"/>
        <n v="-16647.8053074375"/>
        <n v="-16629.5931587625"/>
        <n v="-16561.862755375"/>
        <n v="-16546.7310213625"/>
        <n v="-16491.7562317375"/>
        <n v="-15939.5237538075"/>
        <n v="-15922.2081202625"/>
        <n v="-15781.9388181"/>
        <n v="-15429.739961482"/>
        <n v="-15131.17087965"/>
        <n v="-14773.163138825"/>
        <n v="-14374.0099498275"/>
        <n v="-13755.2524003125"/>
        <n v="-13494.9341145696"/>
        <n v="-12758.614711325"/>
        <n v="-12626.245788646"/>
        <n v="-12319.2168292725"/>
        <n v="-12293.576557584"/>
        <n v="-11971.956203928"/>
        <n v="-11935.586421549"/>
        <n v="-11893.761405288"/>
        <n v="-11891.692761858"/>
        <n v="-11297.86384272"/>
        <n v="-11286.41557379"/>
        <n v="-11174.075719065"/>
        <n v="-10268.1522476225"/>
        <n v="-9456.59918882"/>
        <n v="-8790.2604362475"/>
        <n v="-8706.385685375"/>
        <n v="-8654.0070306375"/>
        <n v="-8374.17433447"/>
        <n v="-7935.305077938"/>
        <n v="-7766.6257179"/>
        <n v="-7183.575972825"/>
        <n v="-6875.56023273"/>
        <n v="-6184.033644005"/>
        <n v="-6002.5701990709"/>
        <n v="-5980.509404415"/>
        <n v="-5781.20661153"/>
        <n v="-2679.380652718"/>
        <n v="-1404.907974316"/>
        <n v="-1372.0370936125"/>
        <n v="-760.68600608"/>
        <n v="-426.586792968"/>
        <n v="-354.79858106"/>
        <n v="-209.237003815"/>
        <n v="-32.16588914"/>
        <n v="0"/>
        <n v="32.16588914"/>
        <n v="2329.79033114555"/>
        <n v="3345.34396875"/>
        <n v="4537.822635801"/>
        <n v="4813.078793425"/>
        <n v="5781.20661153"/>
        <n v="5788.628607412"/>
        <n v="5943.936142116"/>
        <n v="5970.0102536025"/>
        <n v="5980.509404415"/>
        <n v="6002.5701990709"/>
        <n v="6061.482589302"/>
        <n v="6164.2400715532"/>
        <n v="6184.033644005"/>
        <n v="7640.3137636875"/>
        <n v="7675.16695197"/>
        <n v="7766.6257179"/>
        <n v="7935.305077938"/>
        <n v="8081.718375318"/>
        <n v="8157.863218386"/>
        <n v="8374.17433447"/>
        <n v="11062.826220348"/>
        <n v="11286.41557379"/>
        <n v="11293.184056245"/>
        <n v="11297.86384272"/>
        <n v="11636.617567869"/>
        <n v="11817.060801273"/>
        <n v="11854.554902001"/>
        <n v="11891.692761858"/>
        <n v="11893.761405288"/>
        <n v="11935.586421549"/>
        <n v="11971.956203928"/>
        <n v="12226.6040088056"/>
        <n v="12287.572221715"/>
        <n v="12340.4203890625"/>
        <n v="12433.24287891"/>
        <n v="13415.748056235"/>
        <n v="14032.62975303"/>
        <n v="14292.086948685"/>
        <n v="14374.0099498275"/>
        <n v="14415.9249331125"/>
        <n v="15131.17087965"/>
        <n v="15241.410552676"/>
        <n v="15386.409282972"/>
        <n v="15519.864825535"/>
        <n v="15611.927322915"/>
        <n v="15781.9388181"/>
        <n v="15805.321514325"/>
        <n v="16491.7562317375"/>
        <n v="16546.7310213625"/>
        <n v="16561.862755375"/>
        <n v="16631.87473675"/>
        <n v="16662.1135881725"/>
        <n v="16734.0784181375"/>
        <n v="16751.16197755"/>
        <n v="16754.8598511875"/>
        <n v="16771.8618144875"/>
        <n v="16775.097607625"/>
        <n v="16805.0821864625"/>
        <n v="17068.302178641"/>
        <n v="17083.6306081"/>
        <n v="17106.6379029875"/>
        <n v="17250.083741275"/>
        <n v="17274.94619725"/>
        <n v="17400.551792575"/>
        <n v="17499.7769793875"/>
        <n v="17552.2678025625"/>
        <n v="17831.808429309"/>
        <n v="18066.715279116"/>
        <n v="19200.540945096"/>
        <n v="20582.3603671175"/>
        <n v="20762.00175399"/>
        <n v="20818.7421410325"/>
        <n v="20869.83601458"/>
        <n v="21079.56174954"/>
        <n v="21284.723048386"/>
        <n v="21534.6415860275"/>
        <n v="21845.9036201175"/>
        <n v="22093.34327732"/>
        <n v="22199.96130716"/>
        <n v="22262.5684945825"/>
        <n v="22512.86137632"/>
        <n v="23076.09668679"/>
        <n v="23082.118513615"/>
        <n v="23142.9461268775"/>
        <n v="23197.7787144775"/>
        <n v="23206.0109261575"/>
        <n v="23210.962140429"/>
        <n v="23307.0096590275"/>
        <n v="23316.0574551275"/>
        <n v="23325.55253413"/>
        <n v="23331.1135709575"/>
        <n v="23393.771873465"/>
        <n v="23425.0022058675"/>
        <n v="23425.4352044125"/>
        <n v="23471.3182764375"/>
        <n v="23509.8711758225"/>
        <n v="23512.14997705"/>
        <n v="23527.19354153"/>
        <n v="23574.0488537925"/>
        <n v="23594.3641695125"/>
        <n v="23594.98861069"/>
        <n v="23629.3149811425"/>
        <n v="23641.437460725"/>
        <n v="23655.7253706025"/>
        <n v="23658.7943944625"/>
        <n v="23856.5438845825"/>
        <n v="23867.54025474"/>
        <n v="23935.122077615"/>
        <n v="23944.4316039075"/>
        <n v="24014.2582069425"/>
        <n v="24143.279999265"/>
        <n v="24437.1632326325"/>
        <n v="24571.318434985"/>
        <n v="24859.9469477975"/>
        <n v="25083.50304411"/>
        <n v="25316.1186637275"/>
        <n v="26135.409884122"/>
        <n v="26639.0824266"/>
        <n v="26931.439855845"/>
        <n v="27567.09812549"/>
        <n v="27638.035810875"/>
        <n v="27880.002952648"/>
        <n v="28029.484423094"/>
        <n v="29205.701425208"/>
        <n v="29239.152587722"/>
        <n v="29248.393088992"/>
        <n v="29302.554847566"/>
        <n v="29312.977907752"/>
        <n v="29327.103327984"/>
        <n v="29363.24014316"/>
        <n v="29375.028796806"/>
        <n v="29400.791154966"/>
        <n v="29431.953111792"/>
        <n v="29433.225566668"/>
        <n v="29453.377360176"/>
        <n v="29493.967702276"/>
        <n v="29498.942770528"/>
        <n v="29507.581012294"/>
        <n v="29532.811073458"/>
        <n v="29601.698470652"/>
        <n v="29663.723208812"/>
        <n v="29676.383570988"/>
        <n v="29834.510716626"/>
        <n v="30014.878506382"/>
        <n v="30085.631715216"/>
        <n v="30109.93417404"/>
        <n v="30146.729884425"/>
        <n v="30150.7921321425"/>
        <n v="30197.054971006"/>
        <n v="30211.2605045475"/>
        <n v="30234.5541141525"/>
        <n v="30481.7562679"/>
        <n v="30820.723304805"/>
        <n v="30928.981645408"/>
        <n v="30989.4131995875"/>
        <n v="31002.0918018525"/>
        <n v="31112.3536382925"/>
        <n v="32004.8121851325"/>
        <n v="34400.30009185"/>
        <n v="35595.667422"/>
        <n v="36550.702691685"/>
        <n v="38006.754596734"/>
        <n v="39237.41166576"/>
        <n v="39947.0221458"/>
        <n v="39965.33571366"/>
        <n v="40159.94396442"/>
        <n v="40224.00685758"/>
        <n v="40284.5852262"/>
        <n v="40761.88853646"/>
        <n v="40821.32348532"/>
        <n v="40862.42456373"/>
        <n v="41079.09935115"/>
        <n v="41129.67681396"/>
        <n v="41198.27996634"/>
        <n v="41228.93541648"/>
        <n v="41232.85305636"/>
        <n v="41237.52806082"/>
        <n v="41250.73594677"/>
        <n v="41335.77979503"/>
        <n v="41379.12551871"/>
        <n v="41545.41399561"/>
        <n v="42068.48538417"/>
        <n v="42261.3918594"/>
        <n v="42559.36631058"/>
        <n v="42721.78546125"/>
        <n v="43235.74691877"/>
        <n v="43947.58327134"/>
        <n v="44532.61590106"/>
        <n v="44553.3836123425"/>
        <n v="50131.569089602"/>
        <n v="50450.33670005"/>
        <n v="50487.52814973"/>
        <n v="50677.992344126"/>
        <n v="50851.556084882"/>
        <n v="51107.292658688"/>
        <n v="51148.825215334"/>
        <n v="51195.108882036"/>
        <n v="51539.924493708"/>
        <n v="51586.70092674"/>
        <n v="52145.272958968"/>
        <n v="52182.20700497"/>
        <n v="52219.931402408"/>
        <n v="52366.251659904"/>
        <n v="52710.20422101"/>
        <n v="52878.82457095"/>
        <n v="54983.755606038"/>
        <n v="55482.91051331"/>
        <n v="56423.805780825"/>
        <n v="63272.162200128"/>
        <n v="64390.289135634"/>
        <n v="67366.010990754"/>
        <n v="67832.189270965"/>
        <n v="91225.728407198"/>
        <n v="92644.123663805"/>
        <n v="124856.626102516"/>
        <m/>
      </sharedItems>
    </cacheField>
    <cacheField name="Total USD Cashflow" numFmtId="0">
      <sharedItems containsString="0" containsBlank="1" containsNumber="1" minValue="-1267000" maxValue="1267000" count="162">
        <n v="-1267000"/>
        <n v="-769250"/>
        <n v="-358891.815556"/>
        <n v="-261076.388889"/>
        <n v="-246736.111111"/>
        <n v="-188298.611111"/>
        <n v="-177229.166667"/>
        <n v="-151388.4375"/>
        <n v="-138125"/>
        <n v="-137860.8625"/>
        <n v="-132918.150685"/>
        <n v="-111933.333333"/>
        <n v="-111000"/>
        <n v="-102777.777778"/>
        <n v="-97750"/>
        <n v="-80000"/>
        <n v="-67875"/>
        <n v="-61416.666667"/>
        <n v="-58262.5"/>
        <n v="-58070.833333"/>
        <n v="-57633.333333"/>
        <n v="-56116.666667"/>
        <n v="-45499.996667"/>
        <n v="-44166.666667"/>
        <n v="-43858.333333"/>
        <n v="-35777.777778"/>
        <n v="-32355.555556"/>
        <n v="-32200"/>
        <n v="-31765.5"/>
        <n v="-29644.444444"/>
        <n v="-28111.111111"/>
        <n v="-28050"/>
        <n v="-27150"/>
        <n v="-26577.777778"/>
        <n v="-26250"/>
        <n v="-26144.444444"/>
        <n v="-25000"/>
        <n v="-24933.333333"/>
        <n v="-24272.222222"/>
        <n v="-23383.333333"/>
        <n v="-22944.444444"/>
        <n v="-22815"/>
        <n v="-22625"/>
        <n v="-22122.222222"/>
        <n v="-22083.333333"/>
        <n v="-21242.8125"/>
        <n v="-20493.055556"/>
        <n v="-20250"/>
        <n v="-20000"/>
        <n v="-19933.333333"/>
        <n v="-19322.222222"/>
        <n v="-18750"/>
        <n v="-18277.777778"/>
        <n v="-17250"/>
        <n v="-17206.3125"/>
        <n v="-16866.666667"/>
        <n v="-15416.666667"/>
        <n v="-15211.111111"/>
        <n v="-14622.222222"/>
        <n v="-14250"/>
        <n v="-13750"/>
        <n v="-13416.666667"/>
        <n v="-13175"/>
        <n v="-13062.5"/>
        <n v="-13055.555556"/>
        <n v="-12847.222222"/>
        <n v="-11244.444444"/>
        <n v="-11122.222222"/>
        <n v="-8944.444444"/>
        <n v="-8775"/>
        <n v="-8750"/>
        <n v="-7916.666667"/>
        <n v="-7155.555556"/>
        <n v="-6133.333333"/>
        <n v="-5813.4375"/>
        <n v="-5728.125"/>
        <n v="-5277.777778"/>
        <n v="-4372.875"/>
        <n v="-4047.222222"/>
        <n v="-3327.1875"/>
        <n v="-1121.25"/>
        <n v="-804.375"/>
        <n v="-706.875"/>
        <n v="-487.5"/>
        <n v="-365.625"/>
        <n v="-170.625"/>
        <n v="0"/>
        <n v="170.625"/>
        <n v="365.625"/>
        <n v="487.5"/>
        <n v="706.875"/>
        <n v="804.375"/>
        <n v="1121.25"/>
        <n v="4642.57875"/>
        <n v="5277.777778"/>
        <n v="6083.325556"/>
        <n v="6133.333333"/>
        <n v="8711.111111"/>
        <n v="8944.444444"/>
        <n v="10291.666667"/>
        <n v="10477.777778"/>
        <n v="10750"/>
        <n v="11083.333333"/>
        <n v="12522.222222"/>
        <n v="12847.222222"/>
        <n v="13033.333333"/>
        <n v="13062.5"/>
        <n v="13750"/>
        <n v="13902.777778"/>
        <n v="13904.166667"/>
        <n v="14566.666667"/>
        <n v="14622.222222"/>
        <n v="14875"/>
        <n v="15416.666667"/>
        <n v="15569.444444"/>
        <n v="18655.555556"/>
        <n v="19977.777778"/>
        <n v="20444.444444"/>
        <n v="22083.333333"/>
        <n v="22944.444444"/>
        <n v="24272.222222"/>
        <n v="24933.333333"/>
        <n v="25277.777778"/>
        <n v="26577.777778"/>
        <n v="26833.333333"/>
        <n v="27825"/>
        <n v="28111.111111"/>
        <n v="30000"/>
        <n v="30155.555556"/>
        <n v="34000"/>
        <n v="37898.25"/>
        <n v="38462.5"/>
        <n v="42291.666667"/>
        <n v="47533.333333"/>
        <n v="51111.111111"/>
        <n v="52791.666667"/>
        <n v="58070.833333"/>
        <n v="59527.333333"/>
        <n v="67875"/>
        <n v="71555.555556"/>
        <n v="80000"/>
        <n v="84518.555556"/>
        <n v="92137.5"/>
        <n v="102777.777778"/>
        <n v="111000"/>
        <n v="111933.333333"/>
        <n v="116416.666667"/>
        <n v="132918.150685"/>
        <n v="137860.8625"/>
        <n v="138125"/>
        <n v="151388.4375"/>
        <n v="177229.166667"/>
        <n v="188298.611111"/>
        <n v="220022.653333"/>
        <n v="261076.388889"/>
        <n v="324444.444444"/>
        <n v="358891.815556"/>
        <n v="429743.444444"/>
        <n v="769250"/>
        <n v="915416.666667"/>
        <n v="1267000"/>
        <m/>
      </sharedItems>
    </cacheField>
    <cacheField name="LTD P&amp;L" numFmtId="0">
      <sharedItems containsString="0" containsBlank="1" containsNumber="1" minValue="-10127123" maxValue="11521010" count="500">
        <n v="-10127123"/>
        <n v="-6994902"/>
        <n v="-6505159"/>
        <n v="-3646666.633333"/>
        <n v="-1611570.166667"/>
        <n v="-1566309"/>
        <n v="-1092628.5"/>
        <n v="-886130.372125"/>
        <n v="-865450.189481"/>
        <n v="-757083.244915"/>
        <n v="-607916.666667"/>
        <n v="-585998.106339"/>
        <n v="-556041.666667"/>
        <n v="-528506.686976"/>
        <n v="-528046.501525"/>
        <n v="-499630.225924"/>
        <n v="-465921.505796"/>
        <n v="-387577.777778"/>
        <n v="-358891.815556"/>
        <n v="-332055.215738"/>
        <n v="-329624.357944"/>
        <n v="-299400.614373"/>
        <n v="-298241.444855"/>
        <n v="-294053.486414"/>
        <n v="-291154.068542"/>
        <n v="-287478.634386"/>
        <n v="-281729.390729"/>
        <n v="-271632.986155"/>
        <n v="-264857.987521"/>
        <n v="-236308.016575039"/>
        <n v="-230553.92627"/>
        <n v="-228095.719728045"/>
        <n v="-224480.51336881"/>
        <n v="-219611.783223"/>
        <n v="-217524.151152"/>
        <n v="-215826.780564"/>
        <n v="-212698.532574"/>
        <n v="-212388.961523"/>
        <n v="-212368.768418"/>
        <n v="-211146.429001"/>
        <n v="-209835.069245"/>
        <n v="-206051.53619"/>
        <n v="-205727.499192"/>
        <n v="-196266.897354"/>
        <n v="-195540.548045"/>
        <n v="-195527.831414"/>
        <n v="-193094.50163"/>
        <n v="-190046.908193"/>
        <n v="-187587.69587"/>
        <n v="-180025.939398"/>
        <n v="-179341.240839"/>
        <n v="-174238.804516"/>
        <n v="-157200.820914"/>
        <n v="-154572.925942"/>
        <n v="-154168.614761"/>
        <n v="-148138.613926"/>
        <n v="-147680.160065"/>
        <n v="-144290.553594"/>
        <n v="-142681.82781"/>
        <n v="-136455.456031"/>
        <n v="-136367.806869"/>
        <n v="-134660.805359"/>
        <n v="-132918.150685"/>
        <n v="-130012.818247"/>
        <n v="-129519.419377"/>
        <n v="-128232.513670658"/>
        <n v="-127568.388702"/>
        <n v="-125150.58625"/>
        <n v="-120947.035952"/>
        <n v="-120300.649786"/>
        <n v="-118000.78313"/>
        <n v="-112079.735375"/>
        <n v="-111933.333333"/>
        <n v="-111300.393772913"/>
        <n v="-108155.947745"/>
        <n v="-107980.561735"/>
        <n v="-106669.325848"/>
        <n v="-105541.616379"/>
        <n v="-102980.627624"/>
        <n v="-102741.943903365"/>
        <n v="-101808.657332"/>
        <n v="-101296.926259"/>
        <n v="-97242.794612"/>
        <n v="-97216.67785518"/>
        <n v="-96422.917067"/>
        <n v="-94459.728684"/>
        <n v="-89415.812191"/>
        <n v="-88304.208185"/>
        <n v="-87313.743952"/>
        <n v="-85273.058415"/>
        <n v="-80000"/>
        <n v="-77722.231005"/>
        <n v="-77682.764255"/>
        <n v="-77110.25573043"/>
        <n v="-77028.363458"/>
        <n v="-74966.479488"/>
        <n v="-74880.6323373225"/>
        <n v="-74661.086455"/>
        <n v="-70574.9562648"/>
        <n v="-70477.526819"/>
        <n v="-69907.638851"/>
        <n v="-67804.737309"/>
        <n v="-67346.781386"/>
        <n v="-67173.485001"/>
        <n v="-66232.937443"/>
        <n v="-66059.41296"/>
        <n v="-64980.733383"/>
        <n v="-64392.273882"/>
        <n v="-64310.61878163"/>
        <n v="-64031.9829396975"/>
        <n v="-63935.167973"/>
        <n v="-62982.607775"/>
        <n v="-62731.617997"/>
        <n v="-62274.277502"/>
        <n v="-61416.666667"/>
        <n v="-61373.986447"/>
        <n v="-60609.614076"/>
        <n v="-60399.212895"/>
        <n v="-60109.815861"/>
        <n v="-59694.622104"/>
        <n v="-59574.280752"/>
        <n v="-57297.319526"/>
        <n v="-57023.383715415"/>
        <n v="-56856.83284"/>
        <n v="-53892.741502"/>
        <n v="-53676.063781"/>
        <n v="-53248.186199"/>
        <n v="-52554.126036"/>
        <n v="-51524.308647"/>
        <n v="-49236.04099"/>
        <n v="-48431.763528"/>
        <n v="-48164.822872"/>
        <n v="-48002.1602274825"/>
        <n v="-47392.805355"/>
        <n v="-46693.13791"/>
        <n v="-45887.515322"/>
        <n v="-45642.157674"/>
        <n v="-45553.783328235"/>
        <n v="-45499.996667"/>
        <n v="-43447.507692"/>
        <n v="-43028.826047"/>
        <n v="-42309.687304"/>
        <n v="-42235.909276"/>
        <n v="-40995.481776"/>
        <n v="-40972.962005"/>
        <n v="-39497.10809"/>
        <n v="-39066.218489"/>
        <n v="-38767.5830906325"/>
        <n v="-37870.402551"/>
        <n v="-37159.451455"/>
        <n v="-36763.130628"/>
        <n v="-36663.795589"/>
        <n v="-36129.91287"/>
        <n v="-35354.682705"/>
        <n v="-35100.441691"/>
        <n v="-34858.034782"/>
        <n v="-34825.830588"/>
        <n v="-34693.777451"/>
        <n v="-34369.161946"/>
        <n v="-34338.653615"/>
        <n v="-33382.02391"/>
        <n v="-33103.56625"/>
        <n v="-32137.80561"/>
        <n v="-31767.621015"/>
        <n v="-31730.8119"/>
        <n v="-31670.929194"/>
        <n v="-31265.911963"/>
        <n v="-31172.561618"/>
        <n v="-30801.765878"/>
        <n v="-30435.100302"/>
        <n v="-30279.3455"/>
        <n v="-29681.740367"/>
        <n v="-29668.978639"/>
        <n v="-29411.198955"/>
        <n v="-29273.279765"/>
        <n v="-28936.1730564075"/>
        <n v="-28165.92481"/>
        <n v="-27653.6102745825"/>
        <n v="-27575.828163"/>
        <n v="-27021.223458"/>
        <n v="-26759.970817"/>
        <n v="-26694.670104"/>
        <n v="-26286.605436"/>
        <n v="-26102.195922"/>
        <n v="-24850.496079"/>
        <n v="-23998.74626"/>
        <n v="-23487.9436241775"/>
        <n v="-23302.3267236825"/>
        <n v="-22990.657614"/>
        <n v="-22792.98068502"/>
        <n v="-21624.690045"/>
        <n v="-21534.725071"/>
        <n v="-21107.714522"/>
        <n v="-20627.26672968"/>
        <n v="-20231.194168"/>
        <n v="-19542.935979"/>
        <n v="-19484.898511"/>
        <n v="-19283.317954"/>
        <n v="-16760.7078189525"/>
        <n v="-16728.268302"/>
        <n v="-16566.744448"/>
        <n v="-16087.261968"/>
        <n v="-15416.666667"/>
        <n v="-14183.24070306"/>
        <n v="-13306.367849"/>
        <n v="-12374.615673"/>
        <n v="-12246.986796525"/>
        <n v="-11007.2813856525"/>
        <n v="-10819.4760943425"/>
        <n v="-10475.905942"/>
        <n v="-9818.878194"/>
        <n v="-9795.359497"/>
        <n v="-9352.788169"/>
        <n v="-9095.081339"/>
        <n v="-9062.621673"/>
        <n v="-8815.135902"/>
        <n v="-8702.648297"/>
        <n v="-8522.406751"/>
        <n v="-7856.875731"/>
        <n v="-7853.17847"/>
        <n v="-7476.312571"/>
        <n v="-7145.496346"/>
        <n v="-7005.65088951"/>
        <n v="-6345.583028"/>
        <n v="-5960.645328"/>
        <n v="-5551.6414"/>
        <n v="-5399.849841"/>
        <n v="-5277.777778"/>
        <n v="-4500.708382"/>
        <n v="-4007.597857"/>
        <n v="-3504.544563"/>
        <n v="-3486.771371"/>
        <n v="-3430.438976"/>
        <n v="-2773.716319"/>
        <n v="-2461.289328"/>
        <n v="-2252.224181"/>
        <n v="-1888.130936"/>
        <n v="-1826.972589"/>
        <n v="-1552.299257"/>
        <n v="-1405.61036"/>
        <n v="-1193.599936"/>
        <n v="-1113.73932"/>
        <n v="-1098.522453"/>
        <n v="-988.147945"/>
        <n v="-821.25593"/>
        <n v="-622.065481"/>
        <n v="-491.952518"/>
        <n v="-188.90444"/>
        <n v="-69.988877"/>
        <n v="0"/>
        <n v="69.988877"/>
        <n v="179.708318009998"/>
        <n v="474.8659"/>
        <n v="491.952518"/>
        <n v="622.065481"/>
        <n v="821.25593"/>
        <n v="1405.61036"/>
        <n v="1756.608445"/>
        <n v="1888.130936"/>
        <n v="2548.1074071375"/>
        <n v="2928.98981"/>
        <n v="3331.553262"/>
        <n v="3430.438976"/>
        <n v="3486.771371"/>
        <n v="4500.708382"/>
        <n v="4645.2435567525"/>
        <n v="4833.445593"/>
        <n v="5277.777778"/>
        <n v="5399.849841"/>
        <n v="5538.522695"/>
        <n v="6083.325556"/>
        <n v="6345.583028"/>
        <n v="7145.496346"/>
        <n v="7265.764777"/>
        <n v="7628.69067"/>
        <n v="8510.940153"/>
        <n v="8522.406751"/>
        <n v="8815.135902"/>
        <n v="9095.081339"/>
        <n v="9293.635363"/>
        <n v="9492.0530410675"/>
        <n v="9795.359497"/>
        <n v="9818.878194"/>
        <n v="10343.368016"/>
        <n v="10475.905942"/>
        <n v="10742.452241"/>
        <n v="11168.431489"/>
        <n v="11203.836895"/>
        <n v="11631.403615"/>
        <n v="11895.428567"/>
        <n v="11953.6874768025"/>
        <n v="12374.615673"/>
        <n v="12440.270358"/>
        <n v="13169.520028404"/>
        <n v="13489.122764"/>
        <n v="14183.24070306"/>
        <n v="14706.634552"/>
        <n v="15416.666667"/>
        <n v="15726.103722"/>
        <n v="16087.261968"/>
        <n v="16566.744448"/>
        <n v="16575.621715"/>
        <n v="16656.672599"/>
        <n v="16728.268302"/>
        <n v="17624.132948"/>
        <n v="19204.624394"/>
        <n v="19283.317954"/>
        <n v="20231.194168"/>
        <n v="21534.725071"/>
        <n v="21624.690045"/>
        <n v="21992.185157"/>
        <n v="22792.98068502"/>
        <n v="22990.657614"/>
        <n v="23721.707091"/>
        <n v="23912.132037"/>
        <n v="23998.74626"/>
        <n v="24348.925463"/>
        <n v="24687.35693"/>
        <n v="25097.8254558525"/>
        <n v="26630.079549"/>
        <n v="26759.970817"/>
        <n v="27021.223458"/>
        <n v="27713.933645"/>
        <n v="28031.15155"/>
        <n v="28616.54655"/>
        <n v="29668.978639"/>
        <n v="29681.740367"/>
        <n v="31043.153726"/>
        <n v="31172.561618"/>
        <n v="31670.929194"/>
        <n v="31767.621015"/>
        <n v="32123.68753"/>
        <n v="33103.56625"/>
        <n v="33382.02391"/>
        <n v="34056.536385"/>
        <n v="34338.653615"/>
        <n v="34387.585059"/>
        <n v="34693.777451"/>
        <n v="35100.441691"/>
        <n v="35188.0001673525"/>
        <n v="36437.818921"/>
        <n v="36607.582416"/>
        <n v="36763.130628"/>
        <n v="37159.451455"/>
        <n v="38767.5830906325"/>
        <n v="39497.10809"/>
        <n v="39981.536246"/>
        <n v="41300.803688"/>
        <n v="41852.969572"/>
        <n v="42235.909276"/>
        <n v="42309.687304"/>
        <n v="43028.826047"/>
        <n v="43624.447878"/>
        <n v="43960.278197"/>
        <n v="44433.027508"/>
        <n v="44906.385192"/>
        <n v="45642.157674"/>
        <n v="45887.515322"/>
        <n v="46693.13791"/>
        <n v="47093.996775735"/>
        <n v="48002.1602274825"/>
        <n v="48164.822872"/>
        <n v="48423.026818"/>
        <n v="51084.385968"/>
        <n v="53248.186199"/>
        <n v="53676.063781"/>
        <n v="53892.741502"/>
        <n v="54233.370011"/>
        <n v="54465.334079"/>
        <n v="55898.026211"/>
        <n v="56331.1556038"/>
        <n v="56856.83284"/>
        <n v="57170.767254"/>
        <n v="57297.319526"/>
        <n v="58375.820262"/>
        <n v="59694.622104"/>
        <n v="60109.815861"/>
        <n v="60399.212895"/>
        <n v="60609.614076"/>
        <n v="60998.215492"/>
        <n v="61373.986447"/>
        <n v="62731.617997"/>
        <n v="62982.607775"/>
        <n v="63364.784574"/>
        <n v="63814.423903"/>
        <n v="65204.985899"/>
        <n v="66059.41296"/>
        <n v="67173.485001"/>
        <n v="67346.781386"/>
        <n v="69788.349841"/>
        <n v="69907.638851"/>
        <n v="70477.526819"/>
        <n v="71546.640412"/>
        <n v="73837.476783"/>
        <n v="74661.086455"/>
        <n v="74880.6323373225"/>
        <n v="75563.124064"/>
        <n v="76621.199031"/>
        <n v="77028.363458"/>
        <n v="78496.809816"/>
        <n v="80000"/>
        <n v="85273.058415"/>
        <n v="85540.77158328"/>
        <n v="87313.743952"/>
        <n v="87733.032497"/>
        <n v="88304.208185"/>
        <n v="88406.862253"/>
        <n v="92876.899234"/>
        <n v="93963.3668839125"/>
        <n v="94459.728684"/>
        <n v="97242.794612"/>
        <n v="100910.60328"/>
        <n v="101808.657332"/>
        <n v="103925.30714"/>
        <n v="105541.616379"/>
        <n v="106669.325848"/>
        <n v="108155.947745"/>
        <n v="109584.136709"/>
        <n v="111300.393772913"/>
        <n v="111933.333333"/>
        <n v="118000.78313"/>
        <n v="120300.649786"/>
        <n v="120947.035952"/>
        <n v="124056.631171"/>
        <n v="125147.824773"/>
        <n v="127568.388702"/>
        <n v="129519.419377"/>
        <n v="130140.894634"/>
        <n v="131998.943696"/>
        <n v="132918.150685"/>
        <n v="136367.806869"/>
        <n v="136455.456031"/>
        <n v="142681.82781"/>
        <n v="144290.553594"/>
        <n v="147680.160065"/>
        <n v="154168.614761"/>
        <n v="157200.820914"/>
        <n v="174238.804516"/>
        <n v="179341.240839"/>
        <n v="180025.939398"/>
        <n v="186370.691605"/>
        <n v="187587.69587"/>
        <n v="190046.908193"/>
        <n v="195540.548045"/>
        <n v="195621.166827"/>
        <n v="196266.897354"/>
        <n v="196546.347006"/>
        <n v="197556.896635"/>
        <n v="202450.179243"/>
        <n v="205325.777984"/>
        <n v="206051.53619"/>
        <n v="209835.069245"/>
        <n v="211146.429001"/>
        <n v="212368.768418"/>
        <n v="212388.961523"/>
        <n v="212698.532574"/>
        <n v="215826.780564"/>
        <n v="217524.151152"/>
        <n v="220022.653333"/>
        <n v="224480.51336881"/>
        <n v="228095.719728045"/>
        <n v="228509.374347"/>
        <n v="231268.484772"/>
        <n v="236308.016575039"/>
        <n v="245078.875131"/>
        <n v="246608.151455"/>
        <n v="264857.987521"/>
        <n v="271632.986155"/>
        <n v="281729.390729"/>
        <n v="287478.634386"/>
        <n v="291154.068542"/>
        <n v="294053.486414"/>
        <n v="298241.444855"/>
        <n v="299400.614373"/>
        <n v="329624.357944"/>
        <n v="332055.215738"/>
        <n v="338828.452362"/>
        <n v="355785.305875"/>
        <n v="358891.815556"/>
        <n v="359402.879103"/>
        <n v="390355.079187"/>
        <n v="394914.399144"/>
        <n v="429743.444444"/>
        <n v="435930.555556"/>
        <n v="454535.603969557"/>
        <n v="465921.505796"/>
        <n v="473857.053768"/>
        <n v="528506.686976"/>
        <n v="585998.106339"/>
        <n v="620833.333333"/>
        <n v="757083.244915"/>
        <n v="886130.372125"/>
        <n v="961203.365763"/>
        <n v="1063514.666667"/>
        <n v="1239333.333333"/>
        <n v="1566309"/>
        <n v="6505159"/>
        <n v="10127123"/>
        <n v="11521010"/>
        <m/>
      </sharedItems>
    </cacheField>
    <cacheField name="YTD P&amp;L" numFmtId="0">
      <sharedItems containsString="0" containsBlank="1" containsNumber="1" minValue="-1745207.633333" maxValue="1231946.872939" count="501">
        <n v="-1745207.633333"/>
        <n v="-1620761"/>
        <n v="-1231946.872939"/>
        <n v="-1174347"/>
        <n v="-870239.168672"/>
        <n v="-855515.466913"/>
        <n v="-735213.698684"/>
        <n v="-643279.975444"/>
        <n v="-573069.307317"/>
        <n v="-556041.666667"/>
        <n v="-549552.630489"/>
        <n v="-503273.548031"/>
        <n v="-499630.225924"/>
        <n v="-492145.121791"/>
        <n v="-477605.111111"/>
        <n v="-442443.200568"/>
        <n v="-428057.420836"/>
        <n v="-375331.524372"/>
        <n v="-353640.040090709"/>
        <n v="-348412.173912643"/>
        <n v="-332055.215738"/>
        <n v="-331173.460451"/>
        <n v="-329328.352172"/>
        <n v="-274129.090082"/>
        <n v="-267008.709646"/>
        <n v="-257451.351274"/>
        <n v="-228095.719728045"/>
        <n v="-224459.050437"/>
        <n v="-224250.302648"/>
        <n v="-205727.499192"/>
        <n v="-194166.607738"/>
        <n v="-193366.096499"/>
        <n v="-189058.456444"/>
        <n v="-186664.069391"/>
        <n v="-186536.552663"/>
        <n v="-185648.036792"/>
        <n v="-183493.351177"/>
        <n v="-182136.164917"/>
        <n v="-176898.570988"/>
        <n v="-174145.164848"/>
        <n v="-170235.973837"/>
        <n v="-163484.127779"/>
        <n v="-162336.828887"/>
        <n v="-161380.800093"/>
        <n v="-161153.714575"/>
        <n v="-157281.903522"/>
        <n v="-151095.331737"/>
        <n v="-150794.241285"/>
        <n v="-150294.195886"/>
        <n v="-149965.67328"/>
        <n v="-147090.013089"/>
        <n v="-145548.693318"/>
        <n v="-144882.821739"/>
        <n v="-143502.721515"/>
        <n v="-142732.695971"/>
        <n v="-142323.288619"/>
        <n v="-140978.043451"/>
        <n v="-136251.431884"/>
        <n v="-135497.958919"/>
        <n v="-134203.281664"/>
        <n v="-132913.843603"/>
        <n v="-132319.809584"/>
        <n v="-131216.14406"/>
        <n v="-130483.379444"/>
        <n v="-130012.818247"/>
        <n v="-124881.997339"/>
        <n v="-123374.429852"/>
        <n v="-122764.649172"/>
        <n v="-121545.88985316"/>
        <n v="-120945.880579"/>
        <n v="-117244.9911"/>
        <n v="-111933.333333"/>
        <n v="-111911.492771"/>
        <n v="-111300.393772913"/>
        <n v="-111191.697852"/>
        <n v="-110243.858718"/>
        <n v="-105054.627978"/>
        <n v="-103792.163266"/>
        <n v="-101414.472776"/>
        <n v="-100615.614748"/>
        <n v="-100615.06155"/>
        <n v="-100473.662282"/>
        <n v="-99246.20987"/>
        <n v="-99020.163545"/>
        <n v="-98477.214062"/>
        <n v="-98475.210882"/>
        <n v="-97216.67785518"/>
        <n v="-96422.917067"/>
        <n v="-96342.323513"/>
        <n v="-93513.18325"/>
        <n v="-90373.64815"/>
        <n v="-89059.07428"/>
        <n v="-88387.72829"/>
        <n v="-86615.96486"/>
        <n v="-83978.832013"/>
        <n v="-83940.51395"/>
        <n v="-83902.3333339999"/>
        <n v="-83859.174837"/>
        <n v="-83148.213917"/>
        <n v="-82615.899365"/>
        <n v="-80000"/>
        <n v="-79671.093023"/>
        <n v="-77722.231005"/>
        <n v="-77682.764255"/>
        <n v="-77668.078324"/>
        <n v="-77537.144444"/>
        <n v="-76045.404317"/>
        <n v="-74966.479488"/>
        <n v="-74880.6323373225"/>
        <n v="-73810.550715"/>
        <n v="-73048.339267"/>
        <n v="-72196.353798"/>
        <n v="-70980.669079"/>
        <n v="-70933.797714"/>
        <n v="-70574.9562648"/>
        <n v="-70060.555637"/>
        <n v="-69632.671963"/>
        <n v="-68196.6067"/>
        <n v="-67804.737309"/>
        <n v="-66232.937443"/>
        <n v="-64980.733383"/>
        <n v="-64607.931006"/>
        <n v="-64532.167394"/>
        <n v="-64310.61878163"/>
        <n v="-64088.565527"/>
        <n v="-64044.901589"/>
        <n v="-64031.9829396975"/>
        <n v="-63968.333964"/>
        <n v="-63935.167973"/>
        <n v="-63171.710831"/>
        <n v="-62883.381009"/>
        <n v="-62524.971637"/>
        <n v="-62172.337263"/>
        <n v="-61252.696624"/>
        <n v="-60775.139393"/>
        <n v="-60109.815861"/>
        <n v="-59574.280752"/>
        <n v="-59462.19259"/>
        <n v="-58451.683494"/>
        <n v="-58308.06396"/>
        <n v="-57023.383715415"/>
        <n v="-56459.159735"/>
        <n v="-54063.04534"/>
        <n v="-53793.600031"/>
        <n v="-53154.446643"/>
        <n v="-51959.271221"/>
        <n v="-51585.540989"/>
        <n v="-49236.04099"/>
        <n v="-48631.273322"/>
        <n v="-48431.763528"/>
        <n v="-48002.1602274825"/>
        <n v="-45972.155838"/>
        <n v="-45807.501473"/>
        <n v="-45499.996667"/>
        <n v="-45216.39899"/>
        <n v="-43095.058608"/>
        <n v="-43033.667784"/>
        <n v="-42650.9813771188"/>
        <n v="-40995.481776"/>
        <n v="-40972.962005"/>
        <n v="-40409.179061"/>
        <n v="-40106.387116"/>
        <n v="-39432.0238532186"/>
        <n v="-39066.218489"/>
        <n v="-38808.804761"/>
        <n v="-38767.5830906325"/>
        <n v="-38265.037511"/>
        <n v="-37947.2413437773"/>
        <n v="-37546.5717519447"/>
        <n v="-36663.795589"/>
        <n v="-36239.115862"/>
        <n v="-36129.91287"/>
        <n v="-35503.579461"/>
        <n v="-35354.682705"/>
        <n v="-35174.904738"/>
        <n v="-34858.034782"/>
        <n v="-34771.686733"/>
        <n v="-33892.84559"/>
        <n v="-32447.259794"/>
        <n v="-31922.88257"/>
        <n v="-31730.8119"/>
        <n v="-31598.992525"/>
        <n v="-30834.999451"/>
        <n v="-30279.3455"/>
        <n v="-29561.300199"/>
        <n v="-29558.498037"/>
        <n v="-29273.279765"/>
        <n v="-29048.893809"/>
        <n v="-29015.478416"/>
        <n v="-28892.717387"/>
        <n v="-28787.042741"/>
        <n v="-28237.786786"/>
        <n v="-28151.92127"/>
        <n v="-27910.354424"/>
        <n v="-27575.828163"/>
        <n v="-26694.670104"/>
        <n v="-26102.195922"/>
        <n v="-25751.455692"/>
        <n v="-25302.64615"/>
        <n v="-24473.5951748833"/>
        <n v="-24024.508039"/>
        <n v="-23527.289901064"/>
        <n v="-23487.9436241775"/>
        <n v="-23343.0179856193"/>
        <n v="-22792.98068502"/>
        <n v="-22241.462751"/>
        <n v="-21914.9236443947"/>
        <n v="-20627.26672968"/>
        <n v="-19542.935979"/>
        <n v="-18581.480705"/>
        <n v="-17708.342649"/>
        <n v="-16760.7078189525"/>
        <n v="-16728.268302"/>
        <n v="-16258.334019"/>
        <n v="-15894.458395"/>
        <n v="-14807.471637"/>
        <n v="-14183.24070306"/>
        <n v="-14002.111105"/>
        <n v="-13306.367849"/>
        <n v="-12908.408630413"/>
        <n v="-12246.986796525"/>
        <n v="-11007.2813856525"/>
        <n v="-10984.148426"/>
        <n v="-10819.4760943425"/>
        <n v="-9908.607325"/>
        <n v="-9352.788169"/>
        <n v="-9062.621673"/>
        <n v="-8702.648297"/>
        <n v="-7856.875731"/>
        <n v="-7853.17847"/>
        <n v="-7476.312571"/>
        <n v="-7013.02528"/>
        <n v="-5960.645328"/>
        <n v="-5551.6414"/>
        <n v="-5549.821105"/>
        <n v="-5547.22230000001"/>
        <n v="-5086.933547"/>
        <n v="-5045.57413"/>
        <n v="-4017.469278"/>
        <n v="-4007.597857"/>
        <n v="-3673.519187"/>
        <n v="-3450.189546"/>
        <n v="-2916.330625"/>
        <n v="-2773.716319"/>
        <n v="-2252.224181"/>
        <n v="-1680.199244"/>
        <n v="-1552.299257"/>
        <n v="-1113.73932"/>
        <n v="-1098.522453"/>
        <n v="-988.147945"/>
        <n v="-362.435462000001"/>
        <n v="-188.90444"/>
        <n v="0"/>
        <n v="0.0255559999995967"/>
        <n v="362.435462000001"/>
        <n v="474.8659"/>
        <n v="1680.199244"/>
        <n v="1756.608445"/>
        <n v="2548.1074071375"/>
        <n v="2916.330625"/>
        <n v="2928.98981"/>
        <n v="3263.306972"/>
        <n v="3450.189546"/>
        <n v="3673.519187"/>
        <n v="3889.549066"/>
        <n v="4017.469278"/>
        <n v="4645.2435567525"/>
        <n v="4833.445593"/>
        <n v="5045.57413"/>
        <n v="5086.933547"/>
        <n v="5538.522695"/>
        <n v="5549.821105"/>
        <n v="7013.02528"/>
        <n v="7265.764777"/>
        <n v="7628.69067"/>
        <n v="8510.940153"/>
        <n v="9293.635363"/>
        <n v="9908.607325"/>
        <n v="10343.368016"/>
        <n v="10742.452241"/>
        <n v="10984.148426"/>
        <n v="11168.431489"/>
        <n v="11564.202478"/>
        <n v="11631.403615"/>
        <n v="11895.428567"/>
        <n v="11953.6874768025"/>
        <n v="13576.1231046504"/>
        <n v="14183.24070306"/>
        <n v="14706.634552"/>
        <n v="14807.471637"/>
        <n v="15894.458395"/>
        <n v="16258.334019"/>
        <n v="16575.621715"/>
        <n v="16656.672599"/>
        <n v="16728.268302"/>
        <n v="17624.132948"/>
        <n v="17708.342649"/>
        <n v="18581.480705"/>
        <n v="19903.8736246873"/>
        <n v="21992.185157"/>
        <n v="22792.98068502"/>
        <n v="23404.115069"/>
        <n v="24024.508039"/>
        <n v="24194.365519"/>
        <n v="24662.691977"/>
        <n v="24687.35693"/>
        <n v="25097.8254558525"/>
        <n v="25302.64615"/>
        <n v="26247.037716"/>
        <n v="26630.079549"/>
        <n v="27713.933645"/>
        <n v="27910.354424"/>
        <n v="28031.15155"/>
        <n v="28151.92127"/>
        <n v="28616.54655"/>
        <n v="28787.042741"/>
        <n v="29015.478416"/>
        <n v="29048.893809"/>
        <n v="30834.999451"/>
        <n v="31151.470036"/>
        <n v="31232.723405"/>
        <n v="31598.992525"/>
        <n v="31922.88257"/>
        <n v="33806.081651"/>
        <n v="33892.84559"/>
        <n v="34042.1557229999"/>
        <n v="34056.536385"/>
        <n v="34387.585059"/>
        <n v="34771.686733"/>
        <n v="35174.904738"/>
        <n v="35188.0001673525"/>
        <n v="36239.115862"/>
        <n v="36437.818921"/>
        <n v="36607.582416"/>
        <n v="37546.5717519447"/>
        <n v="38767.5830906325"/>
        <n v="38808.804761"/>
        <n v="39981.536246"/>
        <n v="40409.179061"/>
        <n v="41300.803688"/>
        <n v="42686.8606"/>
        <n v="43033.667784"/>
        <n v="43624.447878"/>
        <n v="43960.278197"/>
        <n v="44906.385192"/>
        <n v="45469.144362"/>
        <n v="45807.501473"/>
        <n v="45874.129369"/>
        <n v="45995.324647"/>
        <n v="47093.996775735"/>
        <n v="48002.1602274825"/>
        <n v="48423.026818"/>
        <n v="48631.273322"/>
        <n v="51084.385968"/>
        <n v="51585.540989"/>
        <n v="51959.271221"/>
        <n v="53154.446643"/>
        <n v="54233.370011"/>
        <n v="56331.1556038"/>
        <n v="56459.159735"/>
        <n v="57170.767254"/>
        <n v="58308.06396"/>
        <n v="58375.820262"/>
        <n v="58451.683494"/>
        <n v="59462.19259"/>
        <n v="60109.815861"/>
        <n v="61252.696624"/>
        <n v="62883.381009"/>
        <n v="63364.784574"/>
        <n v="64044.901589"/>
        <n v="64088.565527"/>
        <n v="64532.167394"/>
        <n v="64607.931006"/>
        <n v="67965.189633"/>
        <n v="69632.671963"/>
        <n v="70060.555637"/>
        <n v="70503.254169"/>
        <n v="70933.797714"/>
        <n v="70980.669079"/>
        <n v="71546.640412"/>
        <n v="72196.353798"/>
        <n v="73048.339267"/>
        <n v="73309.755469"/>
        <n v="73810.550715"/>
        <n v="74880.6323373225"/>
        <n v="75563.124064"/>
        <n v="76045.404317"/>
        <n v="77668.078324"/>
        <n v="78496.809816"/>
        <n v="80000"/>
        <n v="83148.213917"/>
        <n v="83859.174837"/>
        <n v="83978.832013"/>
        <n v="84089.638983"/>
        <n v="84431.411158"/>
        <n v="85540.77158328"/>
        <n v="86615.96486"/>
        <n v="87733.032497"/>
        <n v="88387.72829"/>
        <n v="88406.862253"/>
        <n v="90373.64815"/>
        <n v="92876.899234"/>
        <n v="93513.18325"/>
        <n v="96342.323513"/>
        <n v="98475.210882"/>
        <n v="99020.163545"/>
        <n v="99246.20987"/>
        <n v="100473.662282"/>
        <n v="100615.06155"/>
        <n v="100910.60328"/>
        <n v="101414.472776"/>
        <n v="103792.163266"/>
        <n v="105054.627978"/>
        <n v="106704.535695879"/>
        <n v="110243.858718"/>
        <n v="111300.393772913"/>
        <n v="111698.322435"/>
        <n v="111911.492771"/>
        <n v="111933.333333"/>
        <n v="117244.9911"/>
        <n v="117285.352529"/>
        <n v="122821.864554"/>
        <n v="123374.429852"/>
        <n v="123877.924079"/>
        <n v="124056.631171"/>
        <n v="124881.997339"/>
        <n v="129020.294973"/>
        <n v="130126.23704"/>
        <n v="130140.894634"/>
        <n v="130483.379444"/>
        <n v="131216.14406"/>
        <n v="131998.943696"/>
        <n v="132282.814526"/>
        <n v="132319.809584"/>
        <n v="134203.281664"/>
        <n v="135497.958919"/>
        <n v="136251.431884"/>
        <n v="137223.834495"/>
        <n v="140978.043451"/>
        <n v="142323.288619"/>
        <n v="143502.721515"/>
        <n v="144882.821739"/>
        <n v="145548.693318"/>
        <n v="147090.013089"/>
        <n v="147837.463114"/>
        <n v="149965.67328"/>
        <n v="150294.195886"/>
        <n v="150501.5385"/>
        <n v="150794.241285"/>
        <n v="151095.331737"/>
        <n v="153553.968098"/>
        <n v="156455.211855"/>
        <n v="156674.275225"/>
        <n v="157281.903522"/>
        <n v="161153.714575"/>
        <n v="162336.828887"/>
        <n v="163484.127779"/>
        <n v="164667.752346"/>
        <n v="170552.3764"/>
        <n v="174145.164848"/>
        <n v="183493.351177"/>
        <n v="185648.036792"/>
        <n v="186370.691605"/>
        <n v="186536.552663"/>
        <n v="186664.069391"/>
        <n v="189058.456444"/>
        <n v="194166.607738"/>
        <n v="202450.179243"/>
        <n v="224250.302648"/>
        <n v="224459.050437"/>
        <n v="228095.719728045"/>
        <n v="228509.374347"/>
        <n v="230624.327318"/>
        <n v="236806.904322"/>
        <n v="267008.709646"/>
        <n v="274129.090082"/>
        <n v="274530.8876"/>
        <n v="329328.352172"/>
        <n v="331173.460451"/>
        <n v="348412.173912643"/>
        <n v="349692.353973"/>
        <n v="353640.040090709"/>
        <n v="355785.305875"/>
        <n v="375331.524372"/>
        <n v="394914.399144"/>
        <n v="442443.200568"/>
        <n v="454535.603969557"/>
        <n v="459972.288131"/>
        <n v="473857.053768"/>
        <n v="573069.307317"/>
        <n v="641366.84887"/>
        <n v="643279.975444"/>
        <n v="735213.698684"/>
        <n v="817474.444444001"/>
        <n v="855515.466913"/>
        <n v="870239.168672"/>
        <n v="924097"/>
        <n v="961203.365763"/>
        <n v="983761"/>
        <n v="1231946.872939"/>
        <m/>
      </sharedItems>
    </cacheField>
    <cacheField name="QTD P&amp;L" numFmtId="0">
      <sharedItems containsString="0" containsBlank="1" containsNumber="1" minValue="-228095.719728045" maxValue="228095.719728045" count="484">
        <n v="-228095.719728045"/>
        <n v="-111300.393772913"/>
        <n v="-74880.6323373225"/>
        <n v="-73028.953233"/>
        <n v="-70574.9562648"/>
        <n v="-62425.968443"/>
        <n v="-58894.573549"/>
        <n v="-50891"/>
        <n v="-48002.1602274825"/>
        <n v="-42817.837907"/>
        <n v="-38767.5830906325"/>
        <n v="-38408.266726"/>
        <n v="-37253.6117202286"/>
        <n v="-37046.723272"/>
        <n v="-34532.741448144"/>
        <n v="-34121.107159416"/>
        <n v="-31202.452054435"/>
        <n v="-22792.98068502"/>
        <n v="-22084.137636"/>
        <n v="-21923.328239"/>
        <n v="-21542.855855"/>
        <n v="-21452.182879"/>
        <n v="-21296.846649"/>
        <n v="-21153.543759"/>
        <n v="-20637.119953"/>
        <n v="-20604.812129"/>
        <n v="-20040.642959"/>
        <n v="-19905.078192"/>
        <n v="-19806.945023"/>
        <n v="-19769.854204"/>
        <n v="-19664.6521080555"/>
        <n v="-19600.402909"/>
        <n v="-19110.064106817"/>
        <n v="-19026.277526"/>
        <n v="-19018.536283"/>
        <n v="-18121.7261423025"/>
        <n v="-18003.176046"/>
        <n v="-16254.345284"/>
        <n v="-15164.615006"/>
        <n v="-15148"/>
        <n v="-14427.879001"/>
        <n v="-14183.24070306"/>
        <n v="-12458.604682"/>
        <n v="-12445.524801"/>
        <n v="-12323.386545"/>
        <n v="-11510.056178"/>
        <n v="-11269.045413"/>
        <n v="-10900.982897"/>
        <n v="-10149.001544"/>
        <n v="-10067"/>
        <n v="-9342"/>
        <n v="-7548.461235"/>
        <n v="-7544.835106"/>
        <n v="-7533.723705"/>
        <n v="-7174.38218900003"/>
        <n v="-6729.90297000001"/>
        <n v="-6644.083993"/>
        <n v="-6616.54376399994"/>
        <n v="-6492.3655992255"/>
        <n v="-6217.515721"/>
        <n v="-5625.469232"/>
        <n v="-5560.645653"/>
        <n v="-5327.92721600001"/>
        <n v="-5325.058086"/>
        <n v="-5233.30667600001"/>
        <n v="-5128.17973600001"/>
        <n v="-5126.969582"/>
        <n v="-4620.986156"/>
        <n v="-4527.289382"/>
        <n v="-4506.428053"/>
        <n v="-4497.74350700004"/>
        <n v="-4432.6164"/>
        <n v="-4309.84599199996"/>
        <n v="-4298.123123"/>
        <n v="-4191.3031299999"/>
        <n v="-3898.36104700001"/>
        <n v="-3809.50308699999"/>
        <n v="-3751.08104399999"/>
        <n v="-3733.90545999999"/>
        <n v="-3707.505294"/>
        <n v="-3677"/>
        <n v="-3661.00939"/>
        <n v="-3615.78131999999"/>
        <n v="-3547.97857399999"/>
        <n v="-3514.624333"/>
        <n v="-3503.640591"/>
        <n v="-3459.54235"/>
        <n v="-3447.36838400003"/>
        <n v="-3328.729087"/>
        <n v="-3308.254106"/>
        <n v="-3294.393409"/>
        <n v="-3196.555586"/>
        <n v="-3173.37777799997"/>
        <n v="-3168.358554"/>
        <n v="-3073.702076"/>
        <n v="-3046.198643"/>
        <n v="-2961.07698399999"/>
        <n v="-2941.709026"/>
        <n v="-2940.73794799999"/>
        <n v="-2921.01662"/>
        <n v="-2917.975608"/>
        <n v="-2899.672603"/>
        <n v="-2869.384322"/>
        <n v="-2863.792367"/>
        <n v="-2845.19282500001"/>
        <n v="-2810.246839"/>
        <n v="-2771.244193"/>
        <n v="-2742.828871"/>
        <n v="-2736.543008"/>
        <n v="-2734.41985600001"/>
        <n v="-2722.163912"/>
        <n v="-2699.84781399998"/>
        <n v="-2693.259272"/>
        <n v="-2691.561245"/>
        <n v="-2686.347765"/>
        <n v="-2672.932802"/>
        <n v="-2668.80278400001"/>
        <n v="-2663.146486"/>
        <n v="-2657.585489"/>
        <n v="-2638.17173"/>
        <n v="-2602.407373"/>
        <n v="-2600.492181"/>
        <n v="-2599.0992"/>
        <n v="-2596.784538"/>
        <n v="-2594.242138"/>
        <n v="-2580.647113"/>
        <n v="-2572.631258"/>
        <n v="-2569.532135"/>
        <n v="-2546.425704"/>
        <n v="-2536.887012"/>
        <n v="-2531.644172"/>
        <n v="-2530.12276100001"/>
        <n v="-2527.603149"/>
        <n v="-2510.851817"/>
        <n v="-2506.34678299999"/>
        <n v="-2504.138217"/>
        <n v="-2500.71425099997"/>
        <n v="-2482.838174"/>
        <n v="-2472.743084"/>
        <n v="-2469.851706"/>
        <n v="-2462.981934"/>
        <n v="-2387.966485"/>
        <n v="-2351.30094"/>
        <n v="-2319"/>
        <n v="-2308.98342"/>
        <n v="-2291.66666599992"/>
        <n v="-2279.365037"/>
        <n v="-2257.52555"/>
        <n v="-2253.802075"/>
        <n v="-2249.290604"/>
        <n v="-2243.513698"/>
        <n v="-2234.090845"/>
        <n v="-2210.909508"/>
        <n v="-2196.047486"/>
        <n v="-2153.542196"/>
        <n v="-2146.629618"/>
        <n v="-2142.60527200002"/>
        <n v="-2132.28971400001"/>
        <n v="-2030.339614"/>
        <n v="-1798.894822"/>
        <n v="-1772.73611599999"/>
        <n v="-1750"/>
        <n v="-1687.762508"/>
        <n v="-1673.74871199997"/>
        <n v="-1649.34093599999"/>
        <n v="-1572.48957600002"/>
        <n v="-1555.136843"/>
        <n v="-1552.32437873501"/>
        <n v="-1489.15731501448"/>
        <n v="-1479.07514800003"/>
        <n v="-1418.22094"/>
        <n v="-1401.354284"/>
        <n v="-1400.94840699999"/>
        <n v="-1352.464837"/>
        <n v="-1325.967564"/>
        <n v="-1236.055792"/>
        <n v="-1222.229673"/>
        <n v="-1221.140566"/>
        <n v="-1204.979454"/>
        <n v="-1196.29050199999"/>
        <n v="-1186.475952"/>
        <n v="-1171.46612599998"/>
        <n v="-1166.81759999999"/>
        <n v="-1161.546614"/>
        <n v="-1134.6594"/>
        <n v="-1113.73932"/>
        <n v="-1071.081073"/>
        <n v="-1069.743561"/>
        <n v="-1034.118913"/>
        <n v="-1007.181552"/>
        <n v="-996.423231000023"/>
        <n v="-995.152620000008"/>
        <n v="-966.385103000008"/>
        <n v="-964.668566000008"/>
        <n v="-925.549421651987"/>
        <n v="-864.672465000003"/>
        <n v="-833.333334000083"/>
        <n v="-798.312539617502"/>
        <n v="-759.943224999937"/>
        <n v="-746.463295561494"/>
        <n v="-669.877318999992"/>
        <n v="-666.722066999995"/>
        <n v="-661.79469499999"/>
        <n v="-656.527819999999"/>
        <n v="-648.683742000001"/>
        <n v="-636.804058000002"/>
        <n v="-631.422032000002"/>
        <n v="-613.66189399999"/>
        <n v="-604.486182000001"/>
        <n v="-563.472409450502"/>
        <n v="-557.174983999998"/>
        <n v="-551.1074028"/>
        <n v="-542.472405"/>
        <n v="-538.428775999986"/>
        <n v="-536.407837000006"/>
        <n v="-531.476091000001"/>
        <n v="-527.497562542498"/>
        <n v="-527.312388"/>
        <n v="-524.800447"/>
        <n v="-496.115263"/>
        <n v="-481.003388999998"/>
        <n v="-473.631602999998"/>
        <n v="-472.898927000002"/>
        <n v="-466.982801999999"/>
        <n v="-464.574668000001"/>
        <n v="-456.220099999991"/>
        <n v="-437.754841"/>
        <n v="-432.274292"/>
        <n v="-366.985478000002"/>
        <n v="-354.555040000001"/>
        <n v="-345.746166"/>
        <n v="-342.060760999993"/>
        <n v="-340.936508999999"/>
        <n v="-324.638059000004"/>
        <n v="-303.972753000009"/>
        <n v="-272.566344000001"/>
        <n v="-249.712334999989"/>
        <n v="-237.970547"/>
        <n v="-231.284863000001"/>
        <n v="-200.859316000002"/>
        <n v="-179.239955"/>
        <n v="-130.240844"/>
        <n v="-102.695141"/>
        <n v="-102.406084157999"/>
        <n v="-96.2432860000001"/>
        <n v="-60.7333320000034"/>
        <n v="-35.9854609634967"/>
        <n v="-11.6562315644987"/>
        <n v="-8.76576240549548"/>
        <n v="0"/>
        <n v="31.8681151815035"/>
        <n v="92.3891729264997"/>
        <n v="96.2432860000001"/>
        <n v="130.240844"/>
        <n v="153.251004000002"/>
        <n v="201.401271999999"/>
        <n v="231.284863000001"/>
        <n v="244.260894000003"/>
        <n v="249.712334999989"/>
        <n v="267.099240317501"/>
        <n v="274.738842"/>
        <n v="286.917998679"/>
        <n v="303.972753000009"/>
        <n v="342.060760999993"/>
        <n v="358.333333000017"/>
        <n v="374.006718000001"/>
        <n v="387.092688000004"/>
        <n v="432.687775999999"/>
        <n v="437.754841"/>
        <n v="446.156953"/>
        <n v="456.220099999991"/>
        <n v="476.472519000003"/>
        <n v="496.115263"/>
        <n v="524.800447"/>
        <n v="527.312388"/>
        <n v="531.476091000001"/>
        <n v="536.407837000006"/>
        <n v="538.428775999986"/>
        <n v="543.587845"/>
        <n v="551.1074028"/>
        <n v="587.610495000001"/>
        <n v="631.422032000002"/>
        <n v="636.804058000002"/>
        <n v="661.79469499999"/>
        <n v="666.722066999995"/>
        <n v="669.877318999992"/>
        <n v="676.991985000001"/>
        <n v="721.355578000001"/>
        <n v="848.157552999997"/>
        <n v="864.672465000003"/>
        <n v="937.507624999998"/>
        <n v="966.385103000008"/>
        <n v="995.152620000008"/>
        <n v="1007.181552"/>
        <n v="1034.118913"/>
        <n v="1043.830303"/>
        <n v="1069.743561"/>
        <n v="1071.081073"/>
        <n v="1100.206973"/>
        <n v="1114.136183"/>
        <n v="1122.06116799999"/>
        <n v="1161.546614"/>
        <n v="1171.46612599998"/>
        <n v="1196.29050199999"/>
        <n v="1221.140566"/>
        <n v="1229.515091"/>
        <n v="1250"/>
        <n v="1326.09899"/>
        <n v="1372.359925"/>
        <n v="1418.22094"/>
        <n v="1489.15731501448"/>
        <n v="1542.522984"/>
        <n v="1552.32437873501"/>
        <n v="1572.48957600002"/>
        <n v="1584.43317800001"/>
        <n v="1649.34093599999"/>
        <n v="1673.74871199997"/>
        <n v="1705.80789900001"/>
        <n v="1772.73611599999"/>
        <n v="1774.59137499999"/>
        <n v="1798.894822"/>
        <n v="1815.788701"/>
        <n v="1907.25589299999"/>
        <n v="2030.339614"/>
        <n v="2032.164947"/>
        <n v="2108.959056"/>
        <n v="2132.28971400001"/>
        <n v="2196.047486"/>
        <n v="2208.362995"/>
        <n v="2249.290604"/>
        <n v="2279.365037"/>
        <n v="2289.902468"/>
        <n v="2296.03532999998"/>
        <n v="2308.98342"/>
        <n v="2351.30094"/>
        <n v="2387.966485"/>
        <n v="2462.981934"/>
        <n v="2469.851706"/>
        <n v="2472.743084"/>
        <n v="2500.71425099997"/>
        <n v="2504.138217"/>
        <n v="2506.34678299999"/>
        <n v="2510.851817"/>
        <n v="2530.12276100001"/>
        <n v="2531.588668"/>
        <n v="2531.644172"/>
        <n v="2536.887012"/>
        <n v="2549.389345"/>
        <n v="2569.532135"/>
        <n v="2572.631258"/>
        <n v="2594.242138"/>
        <n v="2596.784538"/>
        <n v="2599.0992"/>
        <n v="2602.407373"/>
        <n v="2611.954186"/>
        <n v="2616.911405"/>
        <n v="2635.691456097"/>
        <n v="2638.17173"/>
        <n v="2655.039816"/>
        <n v="2657.585489"/>
        <n v="2663.146486"/>
        <n v="2668.80278400001"/>
        <n v="2668.824588"/>
        <n v="2673.375254"/>
        <n v="2686.347765"/>
        <n v="2691.561245"/>
        <n v="2693.259272"/>
        <n v="2699.84781399998"/>
        <n v="2715.663067"/>
        <n v="2722.163912"/>
        <n v="2731.670059"/>
        <n v="2734.41985600001"/>
        <n v="2736.543008"/>
        <n v="2742.828871"/>
        <n v="2771.244193"/>
        <n v="2785.718139"/>
        <n v="2810.246839"/>
        <n v="2834.11323"/>
        <n v="2841.657041"/>
        <n v="2845.19282500001"/>
        <n v="2863.792367"/>
        <n v="2884.756377"/>
        <n v="2899.672603"/>
        <n v="2921.01662"/>
        <n v="2931.89967599999"/>
        <n v="2936.288887"/>
        <n v="2941.709026"/>
        <n v="2954.128061"/>
        <n v="2955.932812485"/>
        <n v="2961.07698399999"/>
        <n v="3046.198643"/>
        <n v="3052.145223"/>
        <n v="3057.47732900002"/>
        <n v="3070.67877100001"/>
        <n v="3073.702076"/>
        <n v="3173.37777799997"/>
        <n v="3196.555586"/>
        <n v="3258.467707"/>
        <n v="3265.7936701545"/>
        <n v="3294.393409"/>
        <n v="3308.254106"/>
        <n v="3334.750984"/>
        <n v="3437.5"/>
        <n v="3447.36838400003"/>
        <n v="3459.54235"/>
        <n v="3503.640591"/>
        <n v="3547.97857399999"/>
        <n v="3615.78131999999"/>
        <n v="3661.00939"/>
        <n v="3677"/>
        <n v="3707.505294"/>
        <n v="3733.90545999999"/>
        <n v="3751.08104399999"/>
        <n v="3772.250749"/>
        <n v="3790.74995500001"/>
        <n v="3809.50308699999"/>
        <n v="3828.528525"/>
        <n v="3833.81124000001"/>
        <n v="3898.36104700001"/>
        <n v="4015.487285"/>
        <n v="4191.3031299999"/>
        <n v="4301.152181"/>
        <n v="4620.986156"/>
        <n v="4687.86286600001"/>
        <n v="4708.70413999993"/>
        <n v="5128.17973600001"/>
        <n v="5327.92721600001"/>
        <n v="5420.41310999997"/>
        <n v="5625.469232"/>
        <n v="5645.034241"/>
        <n v="6217.515721"/>
        <n v="6616.54376399994"/>
        <n v="6700.25991532201"/>
        <n v="6729.90297000001"/>
        <n v="7082.96102667"/>
        <n v="7174.38218900003"/>
        <n v="8654.3360565255"/>
        <n v="9342"/>
        <n v="9643.70346"/>
        <n v="9858.578446"/>
        <n v="10149.001544"/>
        <n v="11269.045413"/>
        <n v="12323.386545"/>
        <n v="12753.8535"/>
        <n v="14183.24070306"/>
        <n v="15148"/>
        <n v="16580"/>
        <n v="17484.031747"/>
        <n v="18003.176046"/>
        <n v="19018.536283"/>
        <n v="19026.277526"/>
        <n v="19459.780063"/>
        <n v="19553.248439235"/>
        <n v="19600.402909"/>
        <n v="19806.945023"/>
        <n v="19999.630028"/>
        <n v="20037.180036"/>
        <n v="20040.642959"/>
        <n v="20123.02573"/>
        <n v="20604.812129"/>
        <n v="20637.119953"/>
        <n v="21076.208089"/>
        <n v="21153.543759"/>
        <n v="21542.855855"/>
        <n v="21657.297454"/>
        <n v="21713.926763"/>
        <n v="21833.447515"/>
        <n v="21886.059522"/>
        <n v="22084.137636"/>
        <n v="22792.98068502"/>
        <n v="29475.220947"/>
        <n v="30461.185021"/>
        <n v="31330.6806569985"/>
        <n v="37823.743256"/>
        <n v="38767.5830906325"/>
        <n v="42919.904151"/>
        <n v="46964.9999999999"/>
        <n v="48002.1602274825"/>
        <n v="56529.2310478"/>
        <n v="74880.6323373225"/>
        <n v="85540.77158328"/>
        <n v="111300.393772913"/>
        <n v="228095.719728045"/>
        <m/>
      </sharedItems>
    </cacheField>
    <cacheField name="MTD P&amp;L" numFmtId="0">
      <sharedItems containsString="0" containsBlank="1" containsNumber="1" minValue="-228095.719728045" maxValue="228095.719728045" count="484">
        <n v="-228095.719728045"/>
        <n v="-111300.393772913"/>
        <n v="-74880.6323373225"/>
        <n v="-73028.953233"/>
        <n v="-70574.9562648"/>
        <n v="-62425.968443"/>
        <n v="-58894.573549"/>
        <n v="-50891"/>
        <n v="-48002.1602274825"/>
        <n v="-42817.837907"/>
        <n v="-38767.5830906325"/>
        <n v="-38408.266726"/>
        <n v="-37253.6117202286"/>
        <n v="-37046.723272"/>
        <n v="-34532.741448144"/>
        <n v="-34121.107159416"/>
        <n v="-31202.452054435"/>
        <n v="-22792.98068502"/>
        <n v="-22084.137636"/>
        <n v="-21923.328239"/>
        <n v="-21542.855855"/>
        <n v="-21452.182879"/>
        <n v="-21296.846649"/>
        <n v="-21153.543759"/>
        <n v="-20637.119953"/>
        <n v="-20604.812129"/>
        <n v="-20040.642959"/>
        <n v="-19905.078192"/>
        <n v="-19806.945023"/>
        <n v="-19769.854204"/>
        <n v="-19664.6521080555"/>
        <n v="-19600.402909"/>
        <n v="-19110.064106817"/>
        <n v="-19026.277526"/>
        <n v="-19018.536283"/>
        <n v="-18121.7261423025"/>
        <n v="-18003.176046"/>
        <n v="-16254.345284"/>
        <n v="-15164.615006"/>
        <n v="-15148"/>
        <n v="-14427.879001"/>
        <n v="-14183.24070306"/>
        <n v="-12458.604682"/>
        <n v="-12445.524801"/>
        <n v="-12323.386545"/>
        <n v="-11510.056178"/>
        <n v="-11269.045413"/>
        <n v="-10900.982897"/>
        <n v="-10149.001544"/>
        <n v="-10067"/>
        <n v="-9342"/>
        <n v="-7548.461235"/>
        <n v="-7544.835106"/>
        <n v="-7533.723705"/>
        <n v="-7174.38218900003"/>
        <n v="-6729.90297000001"/>
        <n v="-6644.083993"/>
        <n v="-6616.54376399994"/>
        <n v="-6492.3655992255"/>
        <n v="-6217.515721"/>
        <n v="-5625.469232"/>
        <n v="-5560.645653"/>
        <n v="-5327.92721600001"/>
        <n v="-5325.058086"/>
        <n v="-5233.30667600001"/>
        <n v="-5128.17973600001"/>
        <n v="-5126.969582"/>
        <n v="-4620.986156"/>
        <n v="-4527.289382"/>
        <n v="-4506.428053"/>
        <n v="-4497.74350700004"/>
        <n v="-4432.6164"/>
        <n v="-4309.84599199996"/>
        <n v="-4298.123123"/>
        <n v="-4191.3031299999"/>
        <n v="-3898.36104700001"/>
        <n v="-3809.50308699999"/>
        <n v="-3751.08104399999"/>
        <n v="-3733.90545999999"/>
        <n v="-3707.505294"/>
        <n v="-3677"/>
        <n v="-3661.00939"/>
        <n v="-3615.78131999999"/>
        <n v="-3547.97857399999"/>
        <n v="-3514.624333"/>
        <n v="-3503.640591"/>
        <n v="-3459.54235"/>
        <n v="-3447.36838400003"/>
        <n v="-3328.729087"/>
        <n v="-3308.254106"/>
        <n v="-3294.393409"/>
        <n v="-3196.555586"/>
        <n v="-3173.37777799997"/>
        <n v="-3168.358554"/>
        <n v="-3073.702076"/>
        <n v="-3046.198643"/>
        <n v="-2961.07698399999"/>
        <n v="-2941.709026"/>
        <n v="-2940.73794799999"/>
        <n v="-2921.01662"/>
        <n v="-2917.975608"/>
        <n v="-2899.672603"/>
        <n v="-2869.384322"/>
        <n v="-2863.792367"/>
        <n v="-2845.19282500001"/>
        <n v="-2810.246839"/>
        <n v="-2771.244193"/>
        <n v="-2742.828871"/>
        <n v="-2736.543008"/>
        <n v="-2734.41985600001"/>
        <n v="-2722.163912"/>
        <n v="-2699.84781399998"/>
        <n v="-2693.259272"/>
        <n v="-2691.561245"/>
        <n v="-2686.347765"/>
        <n v="-2672.932802"/>
        <n v="-2668.80278400001"/>
        <n v="-2663.146486"/>
        <n v="-2657.585489"/>
        <n v="-2638.17173"/>
        <n v="-2602.407373"/>
        <n v="-2600.492181"/>
        <n v="-2599.0992"/>
        <n v="-2596.784538"/>
        <n v="-2594.242138"/>
        <n v="-2580.647113"/>
        <n v="-2572.631258"/>
        <n v="-2569.532135"/>
        <n v="-2546.425704"/>
        <n v="-2536.887012"/>
        <n v="-2531.644172"/>
        <n v="-2530.12276100001"/>
        <n v="-2527.603149"/>
        <n v="-2510.851817"/>
        <n v="-2506.34678299999"/>
        <n v="-2504.138217"/>
        <n v="-2500.71425099997"/>
        <n v="-2482.838174"/>
        <n v="-2472.743084"/>
        <n v="-2469.851706"/>
        <n v="-2462.981934"/>
        <n v="-2387.966485"/>
        <n v="-2351.30094"/>
        <n v="-2319"/>
        <n v="-2308.98342"/>
        <n v="-2291.66666599992"/>
        <n v="-2279.365037"/>
        <n v="-2257.52555"/>
        <n v="-2253.802075"/>
        <n v="-2249.290604"/>
        <n v="-2243.513698"/>
        <n v="-2234.090845"/>
        <n v="-2210.909508"/>
        <n v="-2196.047486"/>
        <n v="-2153.542196"/>
        <n v="-2146.629618"/>
        <n v="-2142.60527200002"/>
        <n v="-2132.28971400001"/>
        <n v="-2030.339614"/>
        <n v="-1798.894822"/>
        <n v="-1772.73611599999"/>
        <n v="-1750"/>
        <n v="-1687.762508"/>
        <n v="-1673.74871199997"/>
        <n v="-1649.34093599999"/>
        <n v="-1572.48957600002"/>
        <n v="-1555.136843"/>
        <n v="-1552.32437873501"/>
        <n v="-1489.15731501448"/>
        <n v="-1479.07514800003"/>
        <n v="-1418.22094"/>
        <n v="-1401.354284"/>
        <n v="-1400.94840699999"/>
        <n v="-1352.464837"/>
        <n v="-1325.967564"/>
        <n v="-1236.055792"/>
        <n v="-1222.229673"/>
        <n v="-1221.140566"/>
        <n v="-1204.979454"/>
        <n v="-1196.29050199999"/>
        <n v="-1186.475952"/>
        <n v="-1171.46612599998"/>
        <n v="-1166.81759999999"/>
        <n v="-1161.546614"/>
        <n v="-1134.6594"/>
        <n v="-1113.73932"/>
        <n v="-1071.081073"/>
        <n v="-1069.743561"/>
        <n v="-1034.118913"/>
        <n v="-1007.181552"/>
        <n v="-996.423231000023"/>
        <n v="-995.152620000008"/>
        <n v="-966.385103000008"/>
        <n v="-964.668566000008"/>
        <n v="-925.549421651987"/>
        <n v="-864.672465000003"/>
        <n v="-833.333334000083"/>
        <n v="-798.312539617502"/>
        <n v="-759.943224999937"/>
        <n v="-746.463295561494"/>
        <n v="-669.877318999992"/>
        <n v="-666.722066999995"/>
        <n v="-661.79469499999"/>
        <n v="-656.527819999999"/>
        <n v="-648.683742000001"/>
        <n v="-636.804058000002"/>
        <n v="-631.422032000002"/>
        <n v="-613.66189399999"/>
        <n v="-604.486182000001"/>
        <n v="-563.472409450502"/>
        <n v="-557.174983999998"/>
        <n v="-551.1074028"/>
        <n v="-542.472405"/>
        <n v="-538.428775999986"/>
        <n v="-536.407837000006"/>
        <n v="-531.476091000001"/>
        <n v="-527.497562542498"/>
        <n v="-527.312388"/>
        <n v="-524.800447"/>
        <n v="-496.115263"/>
        <n v="-481.003388999998"/>
        <n v="-473.631602999998"/>
        <n v="-472.898927000002"/>
        <n v="-466.982801999999"/>
        <n v="-464.574668000001"/>
        <n v="-456.220099999991"/>
        <n v="-437.754841"/>
        <n v="-432.274292"/>
        <n v="-366.985478000002"/>
        <n v="-354.555040000001"/>
        <n v="-345.746166"/>
        <n v="-342.060760999993"/>
        <n v="-340.936508999999"/>
        <n v="-324.638059000004"/>
        <n v="-303.972753000009"/>
        <n v="-272.566344000001"/>
        <n v="-249.712334999989"/>
        <n v="-237.970547"/>
        <n v="-231.284863000001"/>
        <n v="-200.859316000002"/>
        <n v="-179.239955"/>
        <n v="-130.240844"/>
        <n v="-102.695141"/>
        <n v="-102.406084157999"/>
        <n v="-96.2432860000001"/>
        <n v="-60.7333320000034"/>
        <n v="-35.9854609634967"/>
        <n v="-11.6562315644987"/>
        <n v="-8.76576240549548"/>
        <n v="0"/>
        <n v="31.8681151815035"/>
        <n v="92.3891729264997"/>
        <n v="96.2432860000001"/>
        <n v="130.240844"/>
        <n v="153.251004000002"/>
        <n v="201.401271999999"/>
        <n v="231.284863000001"/>
        <n v="244.260894000003"/>
        <n v="249.712334999989"/>
        <n v="267.099240317501"/>
        <n v="274.738842"/>
        <n v="286.917998679"/>
        <n v="303.972753000009"/>
        <n v="342.060760999993"/>
        <n v="358.333333000017"/>
        <n v="374.006718000001"/>
        <n v="387.092688000004"/>
        <n v="432.687775999999"/>
        <n v="437.754841"/>
        <n v="446.156953"/>
        <n v="456.220099999991"/>
        <n v="476.472519000003"/>
        <n v="496.115263"/>
        <n v="524.800447"/>
        <n v="527.312388"/>
        <n v="531.476091000001"/>
        <n v="536.407837000006"/>
        <n v="538.428775999986"/>
        <n v="543.587845"/>
        <n v="551.1074028"/>
        <n v="587.610495000001"/>
        <n v="631.422032000002"/>
        <n v="636.804058000002"/>
        <n v="661.79469499999"/>
        <n v="666.722066999995"/>
        <n v="669.877318999992"/>
        <n v="676.991985000001"/>
        <n v="721.355578000001"/>
        <n v="848.157552999997"/>
        <n v="864.672465000003"/>
        <n v="937.507624999998"/>
        <n v="966.385103000008"/>
        <n v="995.152620000008"/>
        <n v="1007.181552"/>
        <n v="1034.118913"/>
        <n v="1043.830303"/>
        <n v="1069.743561"/>
        <n v="1071.081073"/>
        <n v="1100.206973"/>
        <n v="1114.136183"/>
        <n v="1122.06116799999"/>
        <n v="1161.546614"/>
        <n v="1171.46612599998"/>
        <n v="1196.29050199999"/>
        <n v="1221.140566"/>
        <n v="1229.515091"/>
        <n v="1250"/>
        <n v="1326.09899"/>
        <n v="1372.359925"/>
        <n v="1418.22094"/>
        <n v="1489.15731501448"/>
        <n v="1542.522984"/>
        <n v="1552.32437873501"/>
        <n v="1572.48957600002"/>
        <n v="1584.43317800001"/>
        <n v="1649.34093599999"/>
        <n v="1673.74871199997"/>
        <n v="1705.80789900001"/>
        <n v="1772.73611599999"/>
        <n v="1774.59137499999"/>
        <n v="1798.894822"/>
        <n v="1815.788701"/>
        <n v="1907.25589299999"/>
        <n v="2030.339614"/>
        <n v="2032.164947"/>
        <n v="2108.959056"/>
        <n v="2132.28971400001"/>
        <n v="2196.047486"/>
        <n v="2208.362995"/>
        <n v="2249.290604"/>
        <n v="2279.365037"/>
        <n v="2289.902468"/>
        <n v="2296.03532999998"/>
        <n v="2308.98342"/>
        <n v="2351.30094"/>
        <n v="2387.966485"/>
        <n v="2462.981934"/>
        <n v="2469.851706"/>
        <n v="2472.743084"/>
        <n v="2500.71425099997"/>
        <n v="2504.138217"/>
        <n v="2506.34678299999"/>
        <n v="2510.851817"/>
        <n v="2530.12276100001"/>
        <n v="2531.588668"/>
        <n v="2531.644172"/>
        <n v="2536.887012"/>
        <n v="2549.389345"/>
        <n v="2569.532135"/>
        <n v="2572.631258"/>
        <n v="2594.242138"/>
        <n v="2596.784538"/>
        <n v="2599.0992"/>
        <n v="2602.407373"/>
        <n v="2611.954186"/>
        <n v="2616.911405"/>
        <n v="2635.691456097"/>
        <n v="2638.17173"/>
        <n v="2655.039816"/>
        <n v="2657.585489"/>
        <n v="2663.146486"/>
        <n v="2668.80278400001"/>
        <n v="2668.824588"/>
        <n v="2673.375254"/>
        <n v="2686.347765"/>
        <n v="2691.561245"/>
        <n v="2693.259272"/>
        <n v="2699.84781399998"/>
        <n v="2715.663067"/>
        <n v="2722.163912"/>
        <n v="2731.670059"/>
        <n v="2734.41985600001"/>
        <n v="2736.543008"/>
        <n v="2742.828871"/>
        <n v="2771.244193"/>
        <n v="2785.718139"/>
        <n v="2810.246839"/>
        <n v="2834.11323"/>
        <n v="2841.657041"/>
        <n v="2845.19282500001"/>
        <n v="2863.792367"/>
        <n v="2884.756377"/>
        <n v="2899.672603"/>
        <n v="2921.01662"/>
        <n v="2931.89967599999"/>
        <n v="2936.288887"/>
        <n v="2941.709026"/>
        <n v="2954.128061"/>
        <n v="2955.932812485"/>
        <n v="2961.07698399999"/>
        <n v="3046.198643"/>
        <n v="3052.145223"/>
        <n v="3057.47732900002"/>
        <n v="3070.67877100001"/>
        <n v="3073.702076"/>
        <n v="3173.37777799997"/>
        <n v="3196.555586"/>
        <n v="3258.467707"/>
        <n v="3265.7936701545"/>
        <n v="3294.393409"/>
        <n v="3308.254106"/>
        <n v="3334.750984"/>
        <n v="3437.5"/>
        <n v="3447.36838400003"/>
        <n v="3459.54235"/>
        <n v="3503.640591"/>
        <n v="3547.97857399999"/>
        <n v="3615.78131999999"/>
        <n v="3661.00939"/>
        <n v="3677"/>
        <n v="3707.505294"/>
        <n v="3733.90545999999"/>
        <n v="3751.08104399999"/>
        <n v="3772.250749"/>
        <n v="3790.74995500001"/>
        <n v="3809.50308699999"/>
        <n v="3828.528525"/>
        <n v="3833.81124000001"/>
        <n v="3898.36104700001"/>
        <n v="4015.487285"/>
        <n v="4191.3031299999"/>
        <n v="4301.152181"/>
        <n v="4620.986156"/>
        <n v="4687.86286600001"/>
        <n v="4708.70413999993"/>
        <n v="5128.17973600001"/>
        <n v="5327.92721600001"/>
        <n v="5420.41310999997"/>
        <n v="5625.469232"/>
        <n v="5645.034241"/>
        <n v="6217.515721"/>
        <n v="6616.54376399994"/>
        <n v="6700.25991532201"/>
        <n v="6729.90297000001"/>
        <n v="7082.96102667"/>
        <n v="7174.38218900003"/>
        <n v="8654.3360565255"/>
        <n v="9342"/>
        <n v="9643.70346"/>
        <n v="9858.578446"/>
        <n v="10149.001544"/>
        <n v="11269.045413"/>
        <n v="12323.386545"/>
        <n v="12753.8535"/>
        <n v="14183.24070306"/>
        <n v="15148"/>
        <n v="16580"/>
        <n v="17484.031747"/>
        <n v="18003.176046"/>
        <n v="19018.536283"/>
        <n v="19026.277526"/>
        <n v="19459.780063"/>
        <n v="19553.248439235"/>
        <n v="19600.402909"/>
        <n v="19806.945023"/>
        <n v="19999.630028"/>
        <n v="20037.180036"/>
        <n v="20040.642959"/>
        <n v="20123.02573"/>
        <n v="20604.812129"/>
        <n v="20637.119953"/>
        <n v="21076.208089"/>
        <n v="21153.543759"/>
        <n v="21542.855855"/>
        <n v="21657.297454"/>
        <n v="21713.926763"/>
        <n v="21833.447515"/>
        <n v="21886.059522"/>
        <n v="22084.137636"/>
        <n v="22792.98068502"/>
        <n v="29475.220947"/>
        <n v="30461.185021"/>
        <n v="31330.6806569985"/>
        <n v="37823.743256"/>
        <n v="38767.5830906325"/>
        <n v="42919.904151"/>
        <n v="46964.9999999999"/>
        <n v="48002.1602274825"/>
        <n v="56529.2310478"/>
        <n v="74880.6323373225"/>
        <n v="85540.77158328"/>
        <n v="111300.393772913"/>
        <n v="228095.719728045"/>
        <m/>
      </sharedItems>
    </cacheField>
    <cacheField name="Daily P&amp;L" numFmtId="0">
      <sharedItems containsString="0" containsBlank="1" containsNumber="1" minValue="-229216.969728045" maxValue="229216.969728045" count="484">
        <n v="-229216.969728045"/>
        <n v="-110496.018772913"/>
        <n v="-74076.2573373225"/>
        <n v="-73028.953233"/>
        <n v="-69770.5812648"/>
        <n v="-62425.968443"/>
        <n v="-58894.573549"/>
        <n v="-50891"/>
        <n v="-48172.7852274825"/>
        <n v="-42817.837907"/>
        <n v="-38408.266726"/>
        <n v="-38401.9580906325"/>
        <n v="-37253.6117202286"/>
        <n v="-37046.723272"/>
        <n v="-34532.741448144"/>
        <n v="-34121.107159416"/>
        <n v="-31008.102054435"/>
        <n v="-22086.10568502"/>
        <n v="-22084.137636"/>
        <n v="-21923.328239"/>
        <n v="-21542.855855"/>
        <n v="-21452.182879"/>
        <n v="-21296.846649"/>
        <n v="-21153.543759"/>
        <n v="-20637.119953"/>
        <n v="-20604.812129"/>
        <n v="-20040.642959"/>
        <n v="-19905.078192"/>
        <n v="-19806.945023"/>
        <n v="-19769.854204"/>
        <n v="-19664.6521080555"/>
        <n v="-19600.402909"/>
        <n v="-19110.064106817"/>
        <n v="-19026.277526"/>
        <n v="-19018.536283"/>
        <n v="-18121.7261423025"/>
        <n v="-18003.176046"/>
        <n v="-16254.345284"/>
        <n v="-15164.615006"/>
        <n v="-15148"/>
        <n v="-14670.74070306"/>
        <n v="-14427.879001"/>
        <n v="-12458.604682"/>
        <n v="-12445.524801"/>
        <n v="-12323.386545"/>
        <n v="-11510.056178"/>
        <n v="-11269.045413"/>
        <n v="-10900.982897"/>
        <n v="-10149.001544"/>
        <n v="-10067"/>
        <n v="-9342"/>
        <n v="-7548.461235"/>
        <n v="-7544.835106"/>
        <n v="-7533.723705"/>
        <n v="-7174.38218900003"/>
        <n v="-6729.90297000001"/>
        <n v="-6644.083993"/>
        <n v="-6616.54376399994"/>
        <n v="-6492.3655992255"/>
        <n v="-6217.515721"/>
        <n v="-5625.469232"/>
        <n v="-5560.645653"/>
        <n v="-5327.92721600001"/>
        <n v="-5325.058086"/>
        <n v="-5233.30667600001"/>
        <n v="-5128.17973600001"/>
        <n v="-5126.969582"/>
        <n v="-4620.986156"/>
        <n v="-4527.289382"/>
        <n v="-4506.428053"/>
        <n v="-4497.74350700004"/>
        <n v="-4432.6164"/>
        <n v="-4309.84599199996"/>
        <n v="-4298.123123"/>
        <n v="-4191.3031299999"/>
        <n v="-3898.36104700001"/>
        <n v="-3809.50308699999"/>
        <n v="-3751.08104399999"/>
        <n v="-3733.90545999999"/>
        <n v="-3707.505294"/>
        <n v="-3677"/>
        <n v="-3661.00939"/>
        <n v="-3615.78131999999"/>
        <n v="-3547.97857399999"/>
        <n v="-3514.624333"/>
        <n v="-3503.640591"/>
        <n v="-3459.54235"/>
        <n v="-3447.36838400003"/>
        <n v="-3328.729087"/>
        <n v="-3308.254106"/>
        <n v="-3294.393409"/>
        <n v="-3196.555586"/>
        <n v="-3173.37777799997"/>
        <n v="-3168.358554"/>
        <n v="-3073.702076"/>
        <n v="-3046.198643"/>
        <n v="-2961.07698399999"/>
        <n v="-2941.709026"/>
        <n v="-2940.73794799999"/>
        <n v="-2921.01662"/>
        <n v="-2917.975608"/>
        <n v="-2899.672603"/>
        <n v="-2869.384322"/>
        <n v="-2863.792367"/>
        <n v="-2845.19282500001"/>
        <n v="-2810.246839"/>
        <n v="-2771.244193"/>
        <n v="-2742.828871"/>
        <n v="-2736.543008"/>
        <n v="-2734.41985600001"/>
        <n v="-2722.163912"/>
        <n v="-2699.84781399998"/>
        <n v="-2693.259272"/>
        <n v="-2691.561245"/>
        <n v="-2686.347765"/>
        <n v="-2672.932802"/>
        <n v="-2668.80278400001"/>
        <n v="-2663.146486"/>
        <n v="-2657.585489"/>
        <n v="-2638.17173"/>
        <n v="-2602.407373"/>
        <n v="-2600.492181"/>
        <n v="-2599.0992"/>
        <n v="-2596.784538"/>
        <n v="-2594.242138"/>
        <n v="-2580.647113"/>
        <n v="-2572.631258"/>
        <n v="-2569.532135"/>
        <n v="-2546.425704"/>
        <n v="-2536.887012"/>
        <n v="-2531.644172"/>
        <n v="-2530.12276100001"/>
        <n v="-2527.603149"/>
        <n v="-2510.851817"/>
        <n v="-2506.34678299999"/>
        <n v="-2504.138217"/>
        <n v="-2500.71425099997"/>
        <n v="-2482.838174"/>
        <n v="-2472.743084"/>
        <n v="-2469.851706"/>
        <n v="-2462.981934"/>
        <n v="-2460.76187873501"/>
        <n v="-2387.966485"/>
        <n v="-2351.30094"/>
        <n v="-2319"/>
        <n v="-2316.41981501451"/>
        <n v="-2308.98342"/>
        <n v="-2291.66666599992"/>
        <n v="-2279.365037"/>
        <n v="-2257.52555"/>
        <n v="-2253.802075"/>
        <n v="-2249.290604"/>
        <n v="-2243.513698"/>
        <n v="-2234.090845"/>
        <n v="-2210.909508"/>
        <n v="-2196.047486"/>
        <n v="-2153.542196"/>
        <n v="-2146.629618"/>
        <n v="-2142.60527200002"/>
        <n v="-2132.28971400001"/>
        <n v="-2030.339614"/>
        <n v="-1798.894822"/>
        <n v="-1772.73611599999"/>
        <n v="-1750"/>
        <n v="-1687.762508"/>
        <n v="-1673.74871199997"/>
        <n v="-1649.34093599999"/>
        <n v="-1572.48957600002"/>
        <n v="-1555.136843"/>
        <n v="-1479.075148"/>
        <n v="-1418.22094"/>
        <n v="-1401.354284"/>
        <n v="-1400.948407"/>
        <n v="-1352.464837"/>
        <n v="-1325.967564"/>
        <n v="-1236.055792"/>
        <n v="-1222.229673"/>
        <n v="-1221.140566"/>
        <n v="-1204.979454"/>
        <n v="-1196.29050199999"/>
        <n v="-1186.475952"/>
        <n v="-1171.46612599998"/>
        <n v="-1166.8176"/>
        <n v="-1161.546614"/>
        <n v="-1134.6594"/>
        <n v="-1113.73932"/>
        <n v="-1071.081073"/>
        <n v="-1069.743561"/>
        <n v="-1034.118913"/>
        <n v="-1007.181552"/>
        <n v="-996.423231000023"/>
        <n v="-995.152620000001"/>
        <n v="-966.385103000008"/>
        <n v="-964.668566000008"/>
        <n v="-925.549421651987"/>
        <n v="-886.550039617505"/>
        <n v="-864.672465000003"/>
        <n v="-863.463295561494"/>
        <n v="-833.333334000083"/>
        <n v="-759.943224999995"/>
        <n v="-669.877318999992"/>
        <n v="-666.722066999999"/>
        <n v="-661.79469499999"/>
        <n v="-656.52782"/>
        <n v="-648.683741999999"/>
        <n v="-636.804058"/>
        <n v="-631.422032000002"/>
        <n v="-613.661894000004"/>
        <n v="-604.486182000001"/>
        <n v="-563.472409450502"/>
        <n v="-557.174983999998"/>
        <n v="-542.472405"/>
        <n v="-538.428775999986"/>
        <n v="-536.407837000006"/>
        <n v="-531.476091000001"/>
        <n v="-527.497562542498"/>
        <n v="-527.312388"/>
        <n v="-524.800447"/>
        <n v="-496.115263"/>
        <n v="-481.003388999998"/>
        <n v="-473.631602999998"/>
        <n v="-472.898927000002"/>
        <n v="-466.982801999999"/>
        <n v="-464.574668000001"/>
        <n v="-456.220099999991"/>
        <n v="-437.754841"/>
        <n v="-432.274292"/>
        <n v="-366.985478000002"/>
        <n v="-354.555040000001"/>
        <n v="-345.746166"/>
        <n v="-342.060760999993"/>
        <n v="-340.936508999999"/>
        <n v="-324.638059000004"/>
        <n v="-303.972753000009"/>
        <n v="-272.566344000001"/>
        <n v="-249.712334999997"/>
        <n v="-246.4953372"/>
        <n v="-237.970547"/>
        <n v="-231.284863000001"/>
        <n v="-200.859316000002"/>
        <n v="-179.239955"/>
        <n v="-130.240844"/>
        <n v="-124.831084158"/>
        <n v="-102.695141"/>
        <n v="-96.2432860000001"/>
        <n v="-60.7333320000034"/>
        <n v="-41.4687315644987"/>
        <n v="-38.1407624054955"/>
        <n v="-35.9854609634967"/>
        <n v="0"/>
        <n v="14.8056151815035"/>
        <n v="92.3891729264997"/>
        <n v="96.2432860000001"/>
        <n v="130.240844"/>
        <n v="153.251004000002"/>
        <n v="201.401271999999"/>
        <n v="231.284863000001"/>
        <n v="244.260894000003"/>
        <n v="246.4953372"/>
        <n v="249.712334999997"/>
        <n v="267.099240317501"/>
        <n v="274.738842"/>
        <n v="303.972753000009"/>
        <n v="314.776748679"/>
        <n v="342.060760999993"/>
        <n v="358.333333000017"/>
        <n v="374.006718000001"/>
        <n v="387.092688000004"/>
        <n v="432.687775999999"/>
        <n v="437.754841"/>
        <n v="446.156953"/>
        <n v="456.220099999991"/>
        <n v="476.472519000003"/>
        <n v="496.115263"/>
        <n v="524.800447"/>
        <n v="527.312388"/>
        <n v="531.476091000001"/>
        <n v="536.407837000006"/>
        <n v="538.428775999986"/>
        <n v="543.587845"/>
        <n v="587.610495000001"/>
        <n v="631.422032000002"/>
        <n v="636.804058"/>
        <n v="661.79469499999"/>
        <n v="666.722066999999"/>
        <n v="669.877318999992"/>
        <n v="676.991985000001"/>
        <n v="721.355578000001"/>
        <n v="848.157553000001"/>
        <n v="864.672465000003"/>
        <n v="937.507625"/>
        <n v="966.385103000008"/>
        <n v="995.152620000001"/>
        <n v="1007.181552"/>
        <n v="1034.118913"/>
        <n v="1043.830303"/>
        <n v="1069.743561"/>
        <n v="1071.081073"/>
        <n v="1100.206973"/>
        <n v="1114.136183"/>
        <n v="1122.06116799999"/>
        <n v="1161.546614"/>
        <n v="1171.46612599998"/>
        <n v="1196.29050199999"/>
        <n v="1221.140566"/>
        <n v="1229.515091"/>
        <n v="1250"/>
        <n v="1326.09899"/>
        <n v="1372.359925"/>
        <n v="1418.22094"/>
        <n v="1542.522984"/>
        <n v="1572.48957600002"/>
        <n v="1584.43317800001"/>
        <n v="1649.34093599999"/>
        <n v="1673.74871199997"/>
        <n v="1705.80789900001"/>
        <n v="1772.73611599999"/>
        <n v="1774.59137499999"/>
        <n v="1798.894822"/>
        <n v="1815.788701"/>
        <n v="1907.25589299999"/>
        <n v="2030.339614"/>
        <n v="2032.164947"/>
        <n v="2108.959056"/>
        <n v="2132.28971400001"/>
        <n v="2196.047486"/>
        <n v="2208.362995"/>
        <n v="2249.290604"/>
        <n v="2279.365037"/>
        <n v="2289.902468"/>
        <n v="2296.03532999998"/>
        <n v="2308.98342"/>
        <n v="2316.41981501451"/>
        <n v="2351.30094"/>
        <n v="2387.966485"/>
        <n v="2460.76187873501"/>
        <n v="2462.981934"/>
        <n v="2469.851706"/>
        <n v="2472.743084"/>
        <n v="2500.71425099997"/>
        <n v="2504.138217"/>
        <n v="2506.34678299999"/>
        <n v="2510.851817"/>
        <n v="2530.12276100001"/>
        <n v="2531.588668"/>
        <n v="2531.644172"/>
        <n v="2536.887012"/>
        <n v="2549.389345"/>
        <n v="2569.532135"/>
        <n v="2572.631258"/>
        <n v="2590.691456097"/>
        <n v="2594.242138"/>
        <n v="2596.784538"/>
        <n v="2599.0992"/>
        <n v="2602.407373"/>
        <n v="2611.954186"/>
        <n v="2616.911405"/>
        <n v="2638.17173"/>
        <n v="2655.039816"/>
        <n v="2657.585489"/>
        <n v="2663.146486"/>
        <n v="2668.80278400001"/>
        <n v="2668.824588"/>
        <n v="2673.375254"/>
        <n v="2686.347765"/>
        <n v="2691.561245"/>
        <n v="2693.259272"/>
        <n v="2699.84781399998"/>
        <n v="2715.663067"/>
        <n v="2722.163912"/>
        <n v="2731.670059"/>
        <n v="2734.41985600001"/>
        <n v="2736.543008"/>
        <n v="2742.828871"/>
        <n v="2771.244193"/>
        <n v="2785.718139"/>
        <n v="2810.246839"/>
        <n v="2834.11323"/>
        <n v="2841.657041"/>
        <n v="2845.19282500001"/>
        <n v="2863.792367"/>
        <n v="2884.756377"/>
        <n v="2899.672603"/>
        <n v="2921.01662"/>
        <n v="2931.89967599999"/>
        <n v="2936.288887"/>
        <n v="2941.709026"/>
        <n v="2954.128061"/>
        <n v="2955.932812485"/>
        <n v="2961.07698399999"/>
        <n v="3046.198643"/>
        <n v="3052.145223"/>
        <n v="3057.47732900002"/>
        <n v="3070.67877100001"/>
        <n v="3073.702076"/>
        <n v="3173.37777799997"/>
        <n v="3196.555586"/>
        <n v="3258.467707"/>
        <n v="3265.7936701545"/>
        <n v="3294.393409"/>
        <n v="3308.254106"/>
        <n v="3334.750984"/>
        <n v="3437.5"/>
        <n v="3447.36838400003"/>
        <n v="3459.54235"/>
        <n v="3503.640591"/>
        <n v="3547.97857399999"/>
        <n v="3615.78131999999"/>
        <n v="3661.00939"/>
        <n v="3677"/>
        <n v="3707.505294"/>
        <n v="3733.90545999999"/>
        <n v="3751.08104399999"/>
        <n v="3772.250749"/>
        <n v="3790.74995500001"/>
        <n v="3809.50308699999"/>
        <n v="3828.528525"/>
        <n v="3833.81124000001"/>
        <n v="3898.36104700001"/>
        <n v="4015.487285"/>
        <n v="4191.3031299999"/>
        <n v="4301.152181"/>
        <n v="4620.986156"/>
        <n v="4687.86286600001"/>
        <n v="4708.70413999993"/>
        <n v="5128.17973600001"/>
        <n v="5327.92721600001"/>
        <n v="5420.41310999997"/>
        <n v="5625.469232"/>
        <n v="5645.034241"/>
        <n v="6217.515721"/>
        <n v="6591.322415322"/>
        <n v="6616.54376399994"/>
        <n v="6729.90297000001"/>
        <n v="6920.06102667"/>
        <n v="7174.38218900003"/>
        <n v="8654.3360565255"/>
        <n v="9342"/>
        <n v="9643.70346"/>
        <n v="9858.578446"/>
        <n v="10149.001544"/>
        <n v="11269.045413"/>
        <n v="12323.386545"/>
        <n v="12753.8535"/>
        <n v="14670.74070306"/>
        <n v="15148"/>
        <n v="16580"/>
        <n v="17484.031747"/>
        <n v="18003.176046"/>
        <n v="19018.536283"/>
        <n v="19026.277526"/>
        <n v="19459.780063"/>
        <n v="19553.248439235"/>
        <n v="19600.402909"/>
        <n v="19806.945023"/>
        <n v="19999.630028"/>
        <n v="20037.180036"/>
        <n v="20040.642959"/>
        <n v="20123.02573"/>
        <n v="20604.812129"/>
        <n v="20637.119953"/>
        <n v="21076.208089"/>
        <n v="21153.543759"/>
        <n v="21542.855855"/>
        <n v="21657.297454"/>
        <n v="21713.926763"/>
        <n v="21833.447515"/>
        <n v="21886.059522"/>
        <n v="22084.137636"/>
        <n v="22086.10568502"/>
        <n v="29475.220947"/>
        <n v="30461.185021"/>
        <n v="31330.6806569985"/>
        <n v="37823.743256"/>
        <n v="38401.9580906325"/>
        <n v="42919.904151"/>
        <n v="46965"/>
        <n v="48172.7852274825"/>
        <n v="56529.1556038"/>
        <n v="74076.2573373225"/>
        <n v="84736.39658328"/>
        <n v="110496.018772913"/>
        <n v="229216.969728045"/>
        <m/>
      </sharedItems>
    </cacheField>
    <cacheField name="Tenor" numFmtId="0">
      <sharedItems containsBlank="1" count="9">
        <s v="-15 Year"/>
        <s v="-19 Year"/>
        <s v="-20 Year"/>
        <s v="-21 Year"/>
        <s v="-22 Year"/>
        <s v="-23 Year"/>
        <s v="-24 Year"/>
        <s v="-25 Year"/>
        <m/>
      </sharedItems>
    </cacheField>
  </cacheFields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r:id="rId1" recordCount="487" createdVersion="3">
  <cacheSource type="worksheet">
    <worksheetSource ref="A1:AP488" sheet="DPR_detail"/>
  </cacheSource>
  <cacheFields count="42">
    <cacheField name="BO Ref" numFmtId="0">
      <sharedItems containsSemiMixedTypes="0" containsString="0" containsNumber="1" containsInteger="1" minValue="1" maxValue="1750" count="485">
        <n v="1"/>
        <n v="2"/>
        <n v="3"/>
        <n v="4"/>
        <n v="5"/>
        <n v="6"/>
        <n v="9"/>
        <n v="10"/>
        <n v="11"/>
        <n v="12"/>
        <n v="13"/>
        <n v="14"/>
        <n v="16"/>
        <n v="17"/>
        <n v="18"/>
        <n v="20"/>
        <n v="21"/>
        <n v="22"/>
        <n v="25"/>
        <n v="27"/>
        <n v="30"/>
        <n v="33"/>
        <n v="35"/>
        <n v="36"/>
        <n v="37"/>
        <n v="38"/>
        <n v="39"/>
        <n v="42"/>
        <n v="43"/>
        <n v="44"/>
        <n v="45"/>
        <n v="46"/>
        <n v="47"/>
        <n v="48"/>
        <n v="51"/>
        <n v="52"/>
        <n v="53"/>
        <n v="55"/>
        <n v="57"/>
        <n v="59"/>
        <n v="114"/>
        <n v="122"/>
        <n v="125"/>
        <n v="144"/>
        <n v="145"/>
        <n v="146"/>
        <n v="147"/>
        <n v="149"/>
        <n v="150"/>
        <n v="151"/>
        <n v="152"/>
        <n v="154"/>
        <n v="155"/>
        <n v="156"/>
        <n v="157"/>
        <n v="158"/>
        <n v="159"/>
        <n v="161"/>
        <n v="162"/>
        <n v="163"/>
        <n v="164"/>
        <n v="200"/>
        <n v="201"/>
        <n v="204"/>
        <n v="205"/>
        <n v="206"/>
        <n v="207"/>
        <n v="209"/>
        <n v="210"/>
        <n v="214"/>
        <n v="217"/>
        <n v="219"/>
        <n v="220"/>
        <n v="221"/>
        <n v="223"/>
        <n v="224"/>
        <n v="225"/>
        <n v="226"/>
        <n v="227"/>
        <n v="229"/>
        <n v="230"/>
        <n v="231"/>
        <n v="232"/>
        <n v="233"/>
        <n v="234"/>
        <n v="235"/>
        <n v="236"/>
        <n v="237"/>
        <n v="238"/>
        <n v="239"/>
        <n v="240"/>
        <n v="241"/>
        <n v="242"/>
        <n v="243"/>
        <n v="244"/>
        <n v="245"/>
        <n v="247"/>
        <n v="248"/>
        <n v="249"/>
        <n v="250"/>
        <n v="251"/>
        <n v="252"/>
        <n v="253"/>
        <n v="254"/>
        <n v="255"/>
        <n v="256"/>
        <n v="259"/>
        <n v="260"/>
        <n v="261"/>
        <n v="262"/>
        <n v="263"/>
        <n v="264"/>
        <n v="265"/>
        <n v="266"/>
        <n v="267"/>
        <n v="268"/>
        <n v="269"/>
        <n v="270"/>
        <n v="271"/>
        <n v="272"/>
        <n v="273"/>
        <n v="274"/>
        <n v="275"/>
        <n v="276"/>
        <n v="277"/>
        <n v="402"/>
        <n v="418"/>
        <n v="419"/>
        <n v="424"/>
        <n v="514"/>
        <n v="714"/>
        <n v="881"/>
        <n v="882"/>
        <n v="883"/>
        <n v="884"/>
        <n v="885"/>
        <n v="1060"/>
        <n v="1061"/>
        <n v="1062"/>
        <n v="1063"/>
        <n v="1064"/>
        <n v="1065"/>
        <n v="1066"/>
        <n v="1067"/>
        <n v="1069"/>
        <n v="1070"/>
        <n v="1071"/>
        <n v="1073"/>
        <n v="1074"/>
        <n v="1075"/>
        <n v="1276"/>
        <n v="1277"/>
        <n v="1278"/>
        <n v="1279"/>
        <n v="1280"/>
        <n v="1281"/>
        <n v="1282"/>
        <n v="1283"/>
        <n v="1284"/>
        <n v="1285"/>
        <n v="1286"/>
        <n v="1287"/>
        <n v="1288"/>
        <n v="1289"/>
        <n v="1290"/>
        <n v="1291"/>
        <n v="1292"/>
        <n v="1293"/>
        <n v="1294"/>
        <n v="1295"/>
        <n v="1296"/>
        <n v="1297"/>
        <n v="1298"/>
        <n v="1299"/>
        <n v="1300"/>
        <n v="1301"/>
        <n v="1302"/>
        <n v="1303"/>
        <n v="1304"/>
        <n v="1305"/>
        <n v="1306"/>
        <n v="1307"/>
        <n v="1308"/>
        <n v="1309"/>
        <n v="1310"/>
        <n v="1311"/>
        <n v="1312"/>
        <n v="1313"/>
        <n v="1314"/>
        <n v="1315"/>
        <n v="1316"/>
        <n v="1317"/>
        <n v="1318"/>
        <n v="1319"/>
        <n v="1320"/>
        <n v="1321"/>
        <n v="1322"/>
        <n v="1323"/>
        <n v="1324"/>
        <n v="1325"/>
        <n v="1326"/>
        <n v="1327"/>
        <n v="1328"/>
        <n v="1329"/>
        <n v="1330"/>
        <n v="1331"/>
        <n v="1332"/>
        <n v="1333"/>
        <n v="1334"/>
        <n v="1335"/>
        <n v="1336"/>
        <n v="1337"/>
        <n v="1338"/>
        <n v="1339"/>
        <n v="1340"/>
        <n v="1341"/>
        <n v="1342"/>
        <n v="1343"/>
        <n v="1344"/>
        <n v="1345"/>
        <n v="1346"/>
        <n v="1347"/>
        <n v="1348"/>
        <n v="1349"/>
        <n v="1350"/>
        <n v="1351"/>
        <n v="1352"/>
        <n v="1353"/>
        <n v="1354"/>
        <n v="1356"/>
        <n v="1357"/>
        <n v="1358"/>
        <n v="1359"/>
        <n v="1360"/>
        <n v="1361"/>
        <n v="1362"/>
        <n v="1363"/>
        <n v="1364"/>
        <n v="1365"/>
        <n v="1366"/>
        <n v="1367"/>
        <n v="1368"/>
        <n v="1369"/>
        <n v="1370"/>
        <n v="1371"/>
        <n v="1373"/>
        <n v="1374"/>
        <n v="1376"/>
        <n v="1377"/>
        <n v="1378"/>
        <n v="1379"/>
        <n v="1480"/>
        <n v="1481"/>
        <n v="1482"/>
        <n v="1483"/>
        <n v="1484"/>
        <n v="1485"/>
        <n v="1486"/>
        <n v="1487"/>
        <n v="1488"/>
        <n v="1489"/>
        <n v="1490"/>
        <n v="1491"/>
        <n v="1492"/>
        <n v="1493"/>
        <n v="1494"/>
        <n v="1495"/>
        <n v="1496"/>
        <n v="1497"/>
        <n v="1498"/>
        <n v="1499"/>
        <n v="1500"/>
        <n v="1501"/>
        <n v="1502"/>
        <n v="1503"/>
        <n v="1504"/>
        <n v="1505"/>
        <n v="1506"/>
        <n v="1507"/>
        <n v="1508"/>
        <n v="1509"/>
        <n v="1510"/>
        <n v="1511"/>
        <n v="1512"/>
        <n v="1513"/>
        <n v="1514"/>
        <n v="1515"/>
        <n v="1516"/>
        <n v="1517"/>
        <n v="1518"/>
        <n v="1519"/>
        <n v="1520"/>
        <n v="1521"/>
        <n v="1522"/>
        <n v="1523"/>
        <n v="1524"/>
        <n v="1525"/>
        <n v="1526"/>
        <n v="1527"/>
        <n v="1528"/>
        <n v="1529"/>
        <n v="1530"/>
        <n v="1531"/>
        <n v="1532"/>
        <n v="1533"/>
        <n v="1534"/>
        <n v="1535"/>
        <n v="1536"/>
        <n v="1537"/>
        <n v="1538"/>
        <n v="1539"/>
        <n v="1540"/>
        <n v="1541"/>
        <n v="1542"/>
        <n v="1543"/>
        <n v="1544"/>
        <n v="1545"/>
        <n v="1547"/>
        <n v="1548"/>
        <n v="1549"/>
        <n v="1550"/>
        <n v="1551"/>
        <n v="1552"/>
        <n v="1553"/>
        <n v="1554"/>
        <n v="1555"/>
        <n v="1556"/>
        <n v="1557"/>
        <n v="1558"/>
        <n v="1559"/>
        <n v="1560"/>
        <n v="1561"/>
        <n v="1562"/>
        <n v="1563"/>
        <n v="1564"/>
        <n v="1565"/>
        <n v="1566"/>
        <n v="1567"/>
        <n v="1568"/>
        <n v="1569"/>
        <n v="1570"/>
        <n v="1571"/>
        <n v="1572"/>
        <n v="1573"/>
        <n v="1574"/>
        <n v="1575"/>
        <n v="1576"/>
        <n v="1577"/>
        <n v="1580"/>
        <n v="1581"/>
        <n v="1582"/>
        <n v="1583"/>
        <n v="1584"/>
        <n v="1585"/>
        <n v="1586"/>
        <n v="1587"/>
        <n v="1588"/>
        <n v="1590"/>
        <n v="1591"/>
        <n v="1592"/>
        <n v="1593"/>
        <n v="1594"/>
        <n v="1595"/>
        <n v="1596"/>
        <n v="1597"/>
        <n v="1598"/>
        <n v="1599"/>
        <n v="1600"/>
        <n v="1601"/>
        <n v="1603"/>
        <n v="1604"/>
        <n v="1605"/>
        <n v="1606"/>
        <n v="1607"/>
        <n v="1608"/>
        <n v="1609"/>
        <n v="1610"/>
        <n v="1611"/>
        <n v="1612"/>
        <n v="1613"/>
        <n v="1614"/>
        <n v="1618"/>
        <n v="1624"/>
        <n v="1625"/>
        <n v="1626"/>
        <n v="1627"/>
        <n v="1628"/>
        <n v="1629"/>
        <n v="1630"/>
        <n v="1631"/>
        <n v="1632"/>
        <n v="1633"/>
        <n v="1634"/>
        <n v="1636"/>
        <n v="1637"/>
        <n v="1638"/>
        <n v="1639"/>
        <n v="1640"/>
        <n v="1641"/>
        <n v="1642"/>
        <n v="1643"/>
        <n v="1644"/>
        <n v="1646"/>
        <n v="1647"/>
        <n v="1648"/>
        <n v="1649"/>
        <n v="1650"/>
        <n v="1651"/>
        <n v="1652"/>
        <n v="1653"/>
        <n v="1654"/>
        <n v="1655"/>
        <n v="1656"/>
        <n v="1657"/>
        <n v="1658"/>
        <n v="1659"/>
        <n v="1660"/>
        <n v="1661"/>
        <n v="1662"/>
        <n v="1664"/>
        <n v="1665"/>
        <n v="1666"/>
        <n v="1667"/>
        <n v="1669"/>
        <n v="1672"/>
        <n v="1673"/>
        <n v="1674"/>
        <n v="1675"/>
        <n v="1676"/>
        <n v="1677"/>
        <n v="1678"/>
        <n v="1679"/>
        <n v="1680"/>
        <n v="1681"/>
        <n v="1682"/>
        <n v="1683"/>
        <n v="1684"/>
        <n v="1685"/>
        <n v="1686"/>
        <n v="1687"/>
        <n v="1688"/>
        <n v="1689"/>
        <n v="1690"/>
        <n v="1691"/>
        <n v="1698"/>
        <n v="1699"/>
        <n v="1700"/>
        <n v="1701"/>
        <n v="1702"/>
        <n v="1703"/>
        <n v="1704"/>
        <n v="1706"/>
        <n v="1708"/>
        <n v="1709"/>
        <n v="1710"/>
        <n v="1711"/>
        <n v="1712"/>
        <n v="1713"/>
        <n v="1715"/>
        <n v="1716"/>
        <n v="1717"/>
        <n v="1719"/>
        <n v="1721"/>
        <n v="1726"/>
        <n v="1727"/>
        <n v="1728"/>
        <n v="1729"/>
        <n v="1730"/>
        <n v="1731"/>
        <n v="1732"/>
        <n v="1734"/>
        <n v="1735"/>
        <n v="1736"/>
        <n v="1737"/>
        <n v="1738"/>
        <n v="1740"/>
        <n v="1741"/>
        <n v="1742"/>
        <n v="1743"/>
        <n v="1744"/>
        <n v="1746"/>
        <n v="1747"/>
        <n v="1748"/>
        <n v="1749"/>
        <n v="1750"/>
      </sharedItems>
    </cacheField>
    <cacheField name="trdnbr" numFmtId="0">
      <sharedItems containsSemiMixedTypes="0" containsString="0" containsNumber="1" containsInteger="1" minValue="2" maxValue="956" count="487">
        <n v="2"/>
        <n v="3"/>
        <n v="4"/>
        <n v="102"/>
        <n v="103"/>
        <n v="104"/>
        <n v="105"/>
        <n v="106"/>
        <n v="107"/>
        <n v="109"/>
        <n v="110"/>
        <n v="111"/>
        <n v="120"/>
        <n v="121"/>
        <n v="122"/>
        <n v="123"/>
        <n v="124"/>
        <n v="125"/>
        <n v="126"/>
        <n v="127"/>
        <n v="128"/>
        <n v="129"/>
        <n v="130"/>
        <n v="131"/>
        <n v="132"/>
        <n v="133"/>
        <n v="134"/>
        <n v="138"/>
        <n v="139"/>
        <n v="140"/>
        <n v="141"/>
        <n v="142"/>
        <n v="143"/>
        <n v="144"/>
        <n v="145"/>
        <n v="146"/>
        <n v="150"/>
        <n v="152"/>
        <n v="203"/>
        <n v="204"/>
        <n v="205"/>
        <n v="206"/>
        <n v="207"/>
        <n v="208"/>
        <n v="209"/>
        <n v="211"/>
        <n v="212"/>
        <n v="214"/>
        <n v="215"/>
        <n v="216"/>
        <n v="217"/>
        <n v="306"/>
        <n v="307"/>
        <n v="308"/>
        <n v="309"/>
        <n v="310"/>
        <n v="311"/>
        <n v="314"/>
        <n v="315"/>
        <n v="316"/>
        <n v="317"/>
        <n v="318"/>
        <n v="319"/>
        <n v="320"/>
        <n v="323"/>
        <n v="324"/>
        <n v="325"/>
        <n v="326"/>
        <n v="327"/>
        <n v="328"/>
        <n v="331"/>
        <n v="332"/>
        <n v="334"/>
        <n v="336"/>
        <n v="337"/>
        <n v="338"/>
        <n v="339"/>
        <n v="340"/>
        <n v="341"/>
        <n v="342"/>
        <n v="343"/>
        <n v="344"/>
        <n v="345"/>
        <n v="346"/>
        <n v="347"/>
        <n v="348"/>
        <n v="349"/>
        <n v="350"/>
        <n v="351"/>
        <n v="352"/>
        <n v="353"/>
        <n v="354"/>
        <n v="355"/>
        <n v="356"/>
        <n v="357"/>
        <n v="358"/>
        <n v="359"/>
        <n v="360"/>
        <n v="361"/>
        <n v="362"/>
        <n v="363"/>
        <n v="364"/>
        <n v="365"/>
        <n v="366"/>
        <n v="368"/>
        <n v="369"/>
        <n v="370"/>
        <n v="373"/>
        <n v="374"/>
        <n v="375"/>
        <n v="376"/>
        <n v="377"/>
        <n v="378"/>
        <n v="379"/>
        <n v="380"/>
        <n v="381"/>
        <n v="382"/>
        <n v="405"/>
        <n v="406"/>
        <n v="407"/>
        <n v="408"/>
        <n v="409"/>
        <n v="410"/>
        <n v="411"/>
        <n v="413"/>
        <n v="414"/>
        <n v="416"/>
        <n v="419"/>
        <n v="420"/>
        <n v="421"/>
        <n v="422"/>
        <n v="423"/>
        <n v="424"/>
        <n v="425"/>
        <n v="426"/>
        <n v="427"/>
        <n v="428"/>
        <n v="429"/>
        <n v="430"/>
        <n v="431"/>
        <n v="432"/>
        <n v="433"/>
        <n v="434"/>
        <n v="435"/>
        <n v="436"/>
        <n v="437"/>
        <n v="438"/>
        <n v="439"/>
        <n v="440"/>
        <n v="441"/>
        <n v="442"/>
        <n v="443"/>
        <n v="444"/>
        <n v="445"/>
        <n v="446"/>
        <n v="447"/>
        <n v="448"/>
        <n v="449"/>
        <n v="450"/>
        <n v="451"/>
        <n v="452"/>
        <n v="453"/>
        <n v="454"/>
        <n v="455"/>
        <n v="456"/>
        <n v="457"/>
        <n v="458"/>
        <n v="459"/>
        <n v="460"/>
        <n v="461"/>
        <n v="462"/>
        <n v="463"/>
        <n v="464"/>
        <n v="465"/>
        <n v="466"/>
        <n v="467"/>
        <n v="468"/>
        <n v="469"/>
        <n v="470"/>
        <n v="471"/>
        <n v="472"/>
        <n v="473"/>
        <n v="474"/>
        <n v="475"/>
        <n v="476"/>
        <n v="477"/>
        <n v="478"/>
        <n v="479"/>
        <n v="480"/>
        <n v="481"/>
        <n v="482"/>
        <n v="483"/>
        <n v="484"/>
        <n v="485"/>
        <n v="486"/>
        <n v="487"/>
        <n v="488"/>
        <n v="489"/>
        <n v="490"/>
        <n v="491"/>
        <n v="492"/>
        <n v="493"/>
        <n v="494"/>
        <n v="495"/>
        <n v="496"/>
        <n v="497"/>
        <n v="498"/>
        <n v="499"/>
        <n v="500"/>
        <n v="501"/>
        <n v="502"/>
        <n v="503"/>
        <n v="504"/>
        <n v="505"/>
        <n v="506"/>
        <n v="507"/>
        <n v="508"/>
        <n v="509"/>
        <n v="510"/>
        <n v="511"/>
        <n v="512"/>
        <n v="513"/>
        <n v="514"/>
        <n v="515"/>
        <n v="516"/>
        <n v="517"/>
        <n v="518"/>
        <n v="519"/>
        <n v="520"/>
        <n v="521"/>
        <n v="522"/>
        <n v="523"/>
        <n v="524"/>
        <n v="525"/>
        <n v="526"/>
        <n v="527"/>
        <n v="528"/>
        <n v="530"/>
        <n v="531"/>
        <n v="532"/>
        <n v="533"/>
        <n v="534"/>
        <n v="535"/>
        <n v="536"/>
        <n v="537"/>
        <n v="538"/>
        <n v="539"/>
        <n v="540"/>
        <n v="541"/>
        <n v="542"/>
        <n v="543"/>
        <n v="544"/>
        <n v="545"/>
        <n v="546"/>
        <n v="547"/>
        <n v="548"/>
        <n v="549"/>
        <n v="550"/>
        <n v="551"/>
        <n v="552"/>
        <n v="553"/>
        <n v="554"/>
        <n v="555"/>
        <n v="556"/>
        <n v="557"/>
        <n v="558"/>
        <n v="559"/>
        <n v="560"/>
        <n v="561"/>
        <n v="562"/>
        <n v="563"/>
        <n v="564"/>
        <n v="565"/>
        <n v="566"/>
        <n v="567"/>
        <n v="568"/>
        <n v="569"/>
        <n v="570"/>
        <n v="571"/>
        <n v="572"/>
        <n v="573"/>
        <n v="574"/>
        <n v="575"/>
        <n v="576"/>
        <n v="577"/>
        <n v="578"/>
        <n v="579"/>
        <n v="580"/>
        <n v="581"/>
        <n v="582"/>
        <n v="583"/>
        <n v="584"/>
        <n v="585"/>
        <n v="586"/>
        <n v="587"/>
        <n v="588"/>
        <n v="589"/>
        <n v="590"/>
        <n v="591"/>
        <n v="592"/>
        <n v="594"/>
        <n v="595"/>
        <n v="596"/>
        <n v="597"/>
        <n v="598"/>
        <n v="599"/>
        <n v="600"/>
        <n v="601"/>
        <n v="602"/>
        <n v="603"/>
        <n v="604"/>
        <n v="605"/>
        <n v="606"/>
        <n v="607"/>
        <n v="608"/>
        <n v="609"/>
        <n v="610"/>
        <n v="611"/>
        <n v="612"/>
        <n v="613"/>
        <n v="614"/>
        <n v="615"/>
        <n v="616"/>
        <n v="617"/>
        <n v="618"/>
        <n v="619"/>
        <n v="620"/>
        <n v="621"/>
        <n v="622"/>
        <n v="623"/>
        <n v="624"/>
        <n v="625"/>
        <n v="626"/>
        <n v="627"/>
        <n v="628"/>
        <n v="629"/>
        <n v="630"/>
        <n v="631"/>
        <n v="632"/>
        <n v="633"/>
        <n v="634"/>
        <n v="635"/>
        <n v="636"/>
        <n v="637"/>
        <n v="638"/>
        <n v="640"/>
        <n v="641"/>
        <n v="642"/>
        <n v="643"/>
        <n v="644"/>
        <n v="645"/>
        <n v="646"/>
        <n v="647"/>
        <n v="648"/>
        <n v="649"/>
        <n v="650"/>
        <n v="651"/>
        <n v="652"/>
        <n v="653"/>
        <n v="654"/>
        <n v="655"/>
        <n v="657"/>
        <n v="658"/>
        <n v="659"/>
        <n v="660"/>
        <n v="661"/>
        <n v="662"/>
        <n v="663"/>
        <n v="818"/>
        <n v="819"/>
        <n v="820"/>
        <n v="821"/>
        <n v="822"/>
        <n v="823"/>
        <n v="824"/>
        <n v="825"/>
        <n v="826"/>
        <n v="827"/>
        <n v="828"/>
        <n v="830"/>
        <n v="831"/>
        <n v="832"/>
        <n v="833"/>
        <n v="834"/>
        <n v="835"/>
        <n v="836"/>
        <n v="837"/>
        <n v="838"/>
        <n v="840"/>
        <n v="841"/>
        <n v="842"/>
        <n v="843"/>
        <n v="844"/>
        <n v="845"/>
        <n v="846"/>
        <n v="847"/>
        <n v="848"/>
        <n v="849"/>
        <n v="850"/>
        <n v="851"/>
        <n v="852"/>
        <n v="853"/>
        <n v="854"/>
        <n v="855"/>
        <n v="856"/>
        <n v="857"/>
        <n v="859"/>
        <n v="860"/>
        <n v="861"/>
        <n v="862"/>
        <n v="863"/>
        <n v="864"/>
        <n v="865"/>
        <n v="866"/>
        <n v="867"/>
        <n v="868"/>
        <n v="869"/>
        <n v="870"/>
        <n v="871"/>
        <n v="872"/>
        <n v="873"/>
        <n v="876"/>
        <n v="877"/>
        <n v="880"/>
        <n v="881"/>
        <n v="882"/>
        <n v="883"/>
        <n v="884"/>
        <n v="885"/>
        <n v="886"/>
        <n v="887"/>
        <n v="888"/>
        <n v="889"/>
        <n v="890"/>
        <n v="891"/>
        <n v="892"/>
        <n v="893"/>
        <n v="894"/>
        <n v="895"/>
        <n v="896"/>
        <n v="897"/>
        <n v="898"/>
        <n v="899"/>
        <n v="904"/>
        <n v="905"/>
        <n v="906"/>
        <n v="907"/>
        <n v="908"/>
        <n v="909"/>
        <n v="910"/>
        <n v="911"/>
        <n v="912"/>
        <n v="913"/>
        <n v="914"/>
        <n v="915"/>
        <n v="916"/>
        <n v="917"/>
        <n v="919"/>
        <n v="920"/>
        <n v="921"/>
        <n v="923"/>
        <n v="925"/>
        <n v="929"/>
        <n v="930"/>
        <n v="931"/>
        <n v="932"/>
        <n v="933"/>
        <n v="934"/>
        <n v="936"/>
        <n v="937"/>
        <n v="938"/>
        <n v="939"/>
        <n v="941"/>
        <n v="942"/>
        <n v="943"/>
        <n v="944"/>
        <n v="946"/>
        <n v="947"/>
        <n v="948"/>
        <n v="949"/>
        <n v="950"/>
        <n v="951"/>
        <n v="952"/>
        <n v="953"/>
        <n v="954"/>
        <n v="955"/>
        <n v="956"/>
      </sharedItems>
    </cacheField>
    <cacheField name="Business" numFmtId="0">
      <sharedItems count="3">
        <s v="Convert"/>
        <s v="Credit"/>
        <s v="High Yield"/>
      </sharedItems>
    </cacheField>
    <cacheField name="Book" numFmtId="0">
      <sharedItems count="11">
        <s v="Enron Credit Basket Street"/>
        <s v="Europe Credit Debt hedge"/>
        <s v="Europe Credit Internal hedge"/>
        <s v="Europe Credit Street"/>
        <s v="NorthAmerica Credit Hedge"/>
        <s v="NorthAmerica Credit Street"/>
        <s v="NorthAmerica Cvt Credit Hdg"/>
        <s v="NorthAmerica Cvt Street"/>
        <s v="NorthAmerica Debt Credit Hdg"/>
        <s v="NorthAmerica Debt Street"/>
        <s v="Portfolio 2"/>
      </sharedItems>
    </cacheField>
    <cacheField name="Issuer" numFmtId="0">
      <sharedItems count="187">
        <s v="Abitibi Cons"/>
        <s v="Adecco Sa"/>
        <s v="Aegon Nv"/>
        <s v="Aes Corp."/>
        <s v="Agrium Inc."/>
        <s v="Air Products"/>
        <s v="Alcatel Sa"/>
        <s v="Alcoa Inc."/>
        <s v="Amerada Hess Corp."/>
        <s v="Amr Corp/del"/>
        <s v="Asia Pulp Paper"/>
        <s v="At Home Corp. Sub"/>
        <s v="AT&amp;T"/>
        <s v="Avon Products"/>
        <s v="Bae Systems Plc"/>
        <s v="Banco Bilbao"/>
        <s v="Bank of America"/>
        <s v="Basf Ag"/>
        <s v="Basket - 1st"/>
        <s v="Basket Five- 16 Jap"/>
        <s v="Basket Four-telco 8"/>
        <s v="Basket One - AvgP"/>
        <s v="Basket Three- Jap 4"/>
        <s v="Basket Two- Jap"/>
        <s v="BAT Plc"/>
        <s v="Bear Stearns"/>
        <s v="BellSouth Capital"/>
        <s v="Bertelsmann Ag"/>
        <s v="Black &amp; Decker"/>
        <s v="BMW Ag"/>
        <s v="Bnp Paribas"/>
        <s v="Boeing Co."/>
        <s v="Bristish Airways"/>
        <s v="British Energy Plc"/>
        <s v="British Telecom Plc"/>
        <s v="Burlington Nthn"/>
        <s v="Cable&amp;WirelessOptus"/>
        <s v="Campbell Soup Co"/>
        <s v="Canadian Railway"/>
        <s v="Cardinal Health"/>
        <s v="Carnival Corp."/>
        <s v="Cendant Corporation"/>
        <s v="Cna Financial Corp."/>
        <s v="Comcast Corp."/>
        <s v="Comdisco Inc."/>
        <s v="Commonwealth Ind In"/>
        <s v="Compaq"/>
        <s v="Corus Group Plc"/>
        <s v="Costco Wholesale"/>
        <s v="Countrywide"/>
        <s v="Daimlerchrysler Ag"/>
        <s v="Dana Corp."/>
        <s v="Deere &amp; Co."/>
        <s v="Delta Air Lines"/>
        <s v="Deutsche Bank AG"/>
        <s v="Deutsche Lufthansa"/>
        <s v="Deutsche Telekom AG"/>
        <s v="Diageo Plc"/>
        <s v="Diamond Offshore"/>
        <s v="Dominion Resource"/>
        <s v="Duke Capital"/>
        <s v="Duke Energy Corp."/>
        <s v="Eastern Elec Plc"/>
        <s v="Eastern Group"/>
        <s v="Eastman Chemical"/>
        <s v="Eastman Kodak Co."/>
        <s v="Edison Intl"/>
        <s v="Edison Mission"/>
        <s v="Electrolux Ab"/>
        <s v="Emmis Comm"/>
        <s v="Enel Spa"/>
        <s v="Enterprise Oil Plc"/>
        <s v="Eon Ag"/>
        <s v="Ericsson"/>
        <s v="Farmland"/>
        <s v="Fiat Spa"/>
        <s v="First Union Corp."/>
        <s v="Firstgroup Plc"/>
        <s v="Fmc Corp."/>
        <s v="Four Seasons"/>
        <s v="France Telecom"/>
        <s v="Gap Inc."/>
        <s v="General Motors"/>
        <s v="Georgia-pacific"/>
        <s v="Getronics Nv"/>
        <s v="GMAC"/>
        <s v="Goldman Sachs Group"/>
        <s v="Goodyear"/>
        <s v="Greece"/>
        <s v="Groupe Danone"/>
        <s v="Hanson Plc"/>
        <s v="Hays Plc"/>
        <s v="Heidelberger Zement"/>
        <s v="Hilton Hotels Corp."/>
        <s v="Hyder Plc"/>
        <s v="Iberdrola Sa"/>
        <s v="IBM"/>
        <s v="ICI Plc"/>
        <s v="International Paper"/>
        <s v="ISIS"/>
        <s v="Japan"/>
        <s v="Koninklijke Ahold"/>
        <s v="KPN"/>
        <s v="Kroger Co."/>
        <s v="L-3 Communications"/>
        <s v="Lafarge"/>
        <s v="LBIE"/>
        <s v="Legrand"/>
        <s v="Lloyds TSB"/>
        <s v="Lockheed Martin Cor"/>
        <s v="Loews Corp"/>
        <s v="M &amp; S Finance Plc"/>
        <s v="Mannesmann Ag"/>
        <s v="Manpower Inc."/>
        <s v="Marconi Plc"/>
        <s v="Marks &amp; Spencer PLC"/>
        <s v="Marriott Intl Inc."/>
        <s v="Mattel Inc."/>
        <s v="Mbia Inc."/>
        <s v="Mbna Corp."/>
        <s v="Mckesson Hboc Inc."/>
        <s v="Mepc Plc"/>
        <s v="Nabors Industries"/>
        <s v="Newell Rubbermaid"/>
        <s v="Nike Inc."/>
        <s v="Nokia Oyj"/>
        <s v="Nordstrom Inc."/>
        <s v="Northeast Util"/>
        <s v="Novartis"/>
        <s v="Ntt Docomo Inc"/>
        <s v="PA1st"/>
        <s v="Pacific Gas &amp; Elec"/>
        <s v="PACit"/>
        <s v="PAMez"/>
        <s v="Parmalat"/>
        <s v="PASnr"/>
        <s v="Pearson Plc"/>
        <s v="Perkinelmer Inc."/>
        <s v="Pg&amp;e Corp."/>
        <s v="Philip Morris Inc."/>
        <s v="Philips Elec Nv"/>
        <s v="Placer Dome Inc."/>
        <s v="Portfolio"/>
        <s v="Powergen Plc"/>
        <s v="Powergen Uk Plc"/>
        <s v="Public Storage Inc."/>
        <s v="Rayonier Inc."/>
        <s v="Raytheon Company"/>
        <s v="Reebok Ltd."/>
        <s v="Rep Indonesia"/>
        <s v="Repsol  YPF S.A."/>
        <s v="Republic Services"/>
        <s v="Reuters Group Plc"/>
        <s v="Rexam Plc"/>
        <s v="Rohm &amp; Haas Co."/>
        <s v="Rwe Ag"/>
        <s v="Ryder System Inc."/>
        <s v="Safeway Inc."/>
        <s v="Sainsbury (j) Plc"/>
        <s v="Sanwa Bank Ltd"/>
        <s v="Sealed Air Corp."/>
        <s v="Sears Roebuck"/>
        <s v="Securitas Ab"/>
        <s v="Siemens Ag"/>
        <s v="Skf Ab"/>
        <s v="Solectron Corp"/>
        <s v="Southwest Airlines"/>
        <s v="Talisman Energy"/>
        <s v="Tate &amp; Lyle Plc"/>
        <s v="Tecnost SPA"/>
        <s v="Telefonica Sa"/>
        <s v="Teleglobe Inc"/>
        <s v="Telia AB"/>
        <s v="Tesco Plc"/>
        <s v="Time Warner Inc."/>
        <s v="Tokyo Elec Power Co"/>
        <s v="Toyota Motor Corp"/>
        <s v="Transocean Sedco"/>
        <s v="Tribune Co."/>
        <s v="Triplets"/>
        <s v="TXU Corporation"/>
        <s v="Unilever N.V."/>
        <s v="Union Pacific Corp."/>
        <s v="Usinor Sa"/>
        <s v="Viacom Inc."/>
        <s v="Vivendi SA"/>
        <s v="Vnu Nv"/>
      </sharedItems>
    </cacheField>
    <cacheField name="S&amp;P Rating" numFmtId="0">
      <sharedItems count="16">
        <s v="A"/>
        <s v="A-"/>
        <s v="A+"/>
        <s v="AA"/>
        <s v="AA-"/>
        <s v="AA+"/>
        <s v="AAA"/>
        <s v="B"/>
        <s v="B-"/>
        <s v="B+"/>
        <s v="BB"/>
        <s v="BB+"/>
        <s v="BBB"/>
        <s v="BBB-"/>
        <s v="BBB+"/>
        <s v="N/A"/>
      </sharedItems>
    </cacheField>
    <cacheField name="Industry" numFmtId="0">
      <sharedItems containsBlank="1" count="12">
        <s v="Basic Materials"/>
        <s v="Communications"/>
        <s v="Consumer, Cyclical"/>
        <s v="Consumer, Non-cyclical"/>
        <s v="Diversified"/>
        <s v="Energy"/>
        <s v="Financial"/>
        <s v="Government"/>
        <s v="Industrial"/>
        <s v="Technology"/>
        <s v="Utilities"/>
        <m/>
      </sharedItems>
    </cacheField>
    <cacheField name="Country" numFmtId="0">
      <sharedItems containsBlank="1" count="16">
        <s v="Australia"/>
        <s v="Canada"/>
        <s v="Finland"/>
        <s v="France"/>
        <s v="Germany"/>
        <s v="Greece"/>
        <s v="Italy"/>
        <s v="Japan"/>
        <s v="Netherlands"/>
        <s v="Singapore"/>
        <s v="Spain"/>
        <s v="Sweden"/>
        <s v="Switzerland"/>
        <s v="UK and Britain"/>
        <s v="United States"/>
        <m/>
      </sharedItems>
    </cacheField>
    <cacheField name="Cparty" numFmtId="0">
      <sharedItems count="39">
        <s v="Ace Capital FinProd"/>
        <s v="Ace Capital O/Seas"/>
        <s v="Bank of America"/>
        <s v="Bank of Austria AG"/>
        <s v="Bear Stearns"/>
        <s v="BP Oil Intl Ltd"/>
        <s v="Cargill"/>
        <s v="Citibank NA"/>
        <s v="Continental Ins"/>
        <s v="Credit Reserve Book"/>
        <s v="CSFB Intl"/>
        <s v="Deutsche Bank AG"/>
        <s v="Deutsche Bank AG NY"/>
        <s v="Enron North America"/>
        <s v="EnronCredit.com"/>
        <s v="Fleet National Bank"/>
        <s v="FSA Inc"/>
        <s v="FUNB"/>
        <s v="General Re Fin"/>
        <s v="Goldman Sachs"/>
        <s v="Greenwich Natwest"/>
        <s v="High Yield"/>
        <s v="JP Morgan"/>
        <s v="LBIE"/>
        <s v="Merrill Lynch Int"/>
        <s v="Morgan Stanley CP"/>
        <s v="NAB"/>
        <s v="Paribas London"/>
        <s v="Portfolio ISIS"/>
        <s v="Royal BOC"/>
        <s v="RVI Guaranty Co"/>
        <s v="Salomon"/>
        <s v="Service Aluminium"/>
        <s v="Swiss Re"/>
        <s v="Toronto Dominion"/>
        <s v="Transalta Energy"/>
        <s v="UBS AG"/>
        <s v="Wells Fargo Bank NA"/>
        <s v="WLB"/>
      </sharedItems>
    </cacheField>
    <cacheField name="username_posmgr" numFmtId="0">
      <sharedItems count="10">
        <s v="CORP\IHERSHKO"/>
        <s v="CORP\JFONTAI"/>
        <s v="CORP\MFIALA"/>
        <s v="CORP\NPRICE2"/>
        <s v="CORP\NSTEPHA"/>
        <s v="CORP\RDIPROSE"/>
        <s v="CORP\RREZAEI"/>
        <s v="CORP\SBROOKS"/>
        <s v="CORP\SGOLDEN"/>
        <s v="CORP\SOH2"/>
      </sharedItems>
    </cacheField>
    <cacheField name="Start" numFmtId="0">
      <sharedItems containsSemiMixedTypes="0" containsNonDate="0" containsDate="1" containsString="0" minDate="1998-03-31T00:00:00" maxDate="2001-04-04T00:00:00" count="120">
        <d v="1998-03-31T00:00:00"/>
        <d v="1999-09-08T00:00:00"/>
        <d v="1999-11-29T00:00:00"/>
        <d v="2000-03-08T00:00:00"/>
        <d v="2000-03-10T00:00:00"/>
        <d v="2000-03-15T00:00:00"/>
        <d v="2000-03-22T00:00:00"/>
        <d v="2000-04-07T00:00:00"/>
        <d v="2000-04-10T00:00:00"/>
        <d v="2000-04-26T00:00:00"/>
        <d v="2000-05-02T00:00:00"/>
        <d v="2000-05-05T00:00:00"/>
        <d v="2000-05-25T00:00:00"/>
        <d v="2000-06-06T00:00:00"/>
        <d v="2000-06-12T00:00:00"/>
        <d v="2000-06-13T00:00:00"/>
        <d v="2000-06-22T00:00:00"/>
        <d v="2000-06-29T00:00:00"/>
        <d v="2000-07-07T00:00:00"/>
        <d v="2000-07-19T00:00:00"/>
        <d v="2000-07-20T00:00:00"/>
        <d v="2000-07-21T00:00:00"/>
        <d v="2000-07-28T00:00:00"/>
        <d v="2000-07-31T00:00:00"/>
        <d v="2000-08-04T00:00:00"/>
        <d v="2000-08-08T00:00:00"/>
        <d v="2000-08-09T00:00:00"/>
        <d v="2000-08-16T00:00:00"/>
        <d v="2000-08-21T00:00:00"/>
        <d v="2000-08-23T00:00:00"/>
        <d v="2000-08-24T00:00:00"/>
        <d v="2000-08-29T00:00:00"/>
        <d v="2000-09-13T00:00:00"/>
        <d v="2000-09-15T00:00:00"/>
        <d v="2000-09-19T00:00:00"/>
        <d v="2000-09-21T00:00:00"/>
        <d v="2000-09-22T00:00:00"/>
        <d v="2000-09-25T00:00:00"/>
        <d v="2000-09-26T00:00:00"/>
        <d v="2000-09-28T00:00:00"/>
        <d v="2000-10-02T00:00:00"/>
        <d v="2000-10-03T00:00:00"/>
        <d v="2000-10-04T00:00:00"/>
        <d v="2000-10-05T00:00:00"/>
        <d v="2000-10-10T00:00:00"/>
        <d v="2000-10-11T00:00:00"/>
        <d v="2000-10-12T00:00:00"/>
        <d v="2000-10-13T00:00:00"/>
        <d v="2000-10-19T00:00:00"/>
        <d v="2000-10-20T00:00:00"/>
        <d v="2000-10-23T00:00:00"/>
        <d v="2000-10-24T00:00:00"/>
        <d v="2000-10-25T00:00:00"/>
        <d v="2000-10-27T00:00:00"/>
        <d v="2000-11-03T00:00:00"/>
        <d v="2000-11-07T00:00:00"/>
        <d v="2000-11-08T00:00:00"/>
        <d v="2000-11-10T00:00:00"/>
        <d v="2000-11-14T00:00:00"/>
        <d v="2000-11-17T00:00:00"/>
        <d v="2000-11-28T00:00:00"/>
        <d v="2000-11-30T00:00:00"/>
        <d v="2000-12-05T00:00:00"/>
        <d v="2000-12-06T00:00:00"/>
        <d v="2000-12-08T00:00:00"/>
        <d v="2000-12-12T00:00:00"/>
        <d v="2000-12-14T00:00:00"/>
        <d v="2000-12-18T00:00:00"/>
        <d v="2000-12-19T00:00:00"/>
        <d v="2000-12-20T00:00:00"/>
        <d v="2000-12-22T00:00:00"/>
        <d v="2000-12-27T00:00:00"/>
        <d v="2000-12-28T00:00:00"/>
        <d v="2001-01-05T00:00:00"/>
        <d v="2001-01-08T00:00:00"/>
        <d v="2001-01-10T00:00:00"/>
        <d v="2001-01-11T00:00:00"/>
        <d v="2001-01-16T00:00:00"/>
        <d v="2001-01-17T00:00:00"/>
        <d v="2001-01-18T00:00:00"/>
        <d v="2001-01-19T00:00:00"/>
        <d v="2001-01-22T00:00:00"/>
        <d v="2001-01-24T00:00:00"/>
        <d v="2001-01-26T00:00:00"/>
        <d v="2001-01-30T00:00:00"/>
        <d v="2001-02-02T00:00:00"/>
        <d v="2001-02-06T00:00:00"/>
        <d v="2001-02-07T00:00:00"/>
        <d v="2001-02-09T00:00:00"/>
        <d v="2001-02-12T00:00:00"/>
        <d v="2001-02-13T00:00:00"/>
        <d v="2001-02-15T00:00:00"/>
        <d v="2001-02-19T00:00:00"/>
        <d v="2001-02-21T00:00:00"/>
        <d v="2001-02-23T00:00:00"/>
        <d v="2001-02-26T00:00:00"/>
        <d v="2001-02-27T00:00:00"/>
        <d v="2001-02-28T00:00:00"/>
        <d v="2001-03-01T00:00:00"/>
        <d v="2001-03-02T00:00:00"/>
        <d v="2001-03-06T00:00:00"/>
        <d v="2001-03-07T00:00:00"/>
        <d v="2001-03-09T00:00:00"/>
        <d v="2001-03-12T00:00:00"/>
        <d v="2001-03-13T00:00:00"/>
        <d v="2001-03-14T00:00:00"/>
        <d v="2001-03-15T00:00:00"/>
        <d v="2001-03-16T00:00:00"/>
        <d v="2001-03-19T00:00:00"/>
        <d v="2001-03-20T00:00:00"/>
        <d v="2001-03-21T00:00:00"/>
        <d v="2001-03-22T00:00:00"/>
        <d v="2001-03-23T00:00:00"/>
        <d v="2001-03-26T00:00:00"/>
        <d v="2001-03-28T00:00:00"/>
        <d v="2001-03-29T00:00:00"/>
        <d v="2001-03-30T00:00:00"/>
        <d v="2001-04-02T00:00:00"/>
        <d v="2001-04-03T00:00:00"/>
        <d v="2001-04-04T00:00:00"/>
      </sharedItems>
    </cacheField>
    <cacheField name="End" numFmtId="0">
      <sharedItems containsSemiMixedTypes="0" containsNonDate="0" containsDate="1" containsString="0" minDate="2000-11-30T00:00:00" maxDate="2011-02-28T00:00:00" count="158">
        <d v="2000-11-30T00:00:00"/>
        <d v="2001-01-19T00:00:00"/>
        <d v="2001-02-27T00:00:00"/>
        <d v="2001-03-01T00:00:00"/>
        <d v="2001-03-14T00:00:00"/>
        <d v="2001-03-16T00:00:00"/>
        <d v="2001-03-19T00:00:00"/>
        <d v="2001-03-29T00:00:00"/>
        <d v="2001-03-31T00:00:00"/>
        <d v="2001-04-06T00:00:00"/>
        <d v="2001-04-23T00:00:00"/>
        <d v="2001-08-09T00:00:00"/>
        <d v="2001-08-10T00:00:00"/>
        <d v="2001-08-21T00:00:00"/>
        <d v="2001-09-26T00:00:00"/>
        <d v="2001-09-30T00:00:00"/>
        <d v="2001-10-02T00:00:00"/>
        <d v="2001-10-25T00:00:00"/>
        <d v="2001-10-29T00:00:00"/>
        <d v="2001-12-20T00:00:00"/>
        <d v="2002-01-22T00:00:00"/>
        <d v="2002-01-29T00:00:00"/>
        <d v="2002-02-15T00:00:00"/>
        <d v="2002-03-21T00:00:00"/>
        <d v="2002-04-02T00:00:00"/>
        <d v="2002-05-01T00:00:00"/>
        <d v="2002-05-05T00:00:00"/>
        <d v="2002-12-19T00:00:00"/>
        <d v="2003-01-24T00:00:00"/>
        <d v="2003-03-14T00:00:00"/>
        <d v="2003-03-15T00:00:00"/>
        <d v="2003-05-08T00:00:00"/>
        <d v="2003-05-24T00:00:00"/>
        <d v="2003-06-20T00:00:00"/>
        <d v="2003-07-14T00:00:00"/>
        <d v="2003-07-21T00:00:00"/>
        <d v="2003-08-06T00:00:00"/>
        <d v="2003-08-07T00:00:00"/>
        <d v="2003-08-08T00:00:00"/>
        <d v="2003-09-28T00:00:00"/>
        <d v="2003-10-01T00:00:00"/>
        <d v="2003-10-03T00:00:00"/>
        <d v="2004-01-14T00:00:00"/>
        <d v="2004-03-23T00:00:00"/>
        <d v="2004-03-26T00:00:00"/>
        <d v="2004-04-02T00:00:00"/>
        <d v="2004-05-28T00:00:00"/>
        <d v="2004-07-14T00:00:00"/>
        <d v="2004-08-23T00:00:00"/>
        <d v="2004-09-09T00:00:00"/>
        <d v="2004-09-13T00:00:00"/>
        <d v="2004-10-15T00:00:00"/>
        <d v="2004-11-25T00:00:00"/>
        <d v="2004-12-01T00:00:00"/>
        <d v="2005-01-15T00:00:00"/>
        <d v="2005-03-22T00:00:00"/>
        <d v="2005-04-03T00:00:00"/>
        <d v="2005-04-07T00:00:00"/>
        <d v="2005-04-11T00:00:00"/>
        <d v="2005-04-19T00:00:00"/>
        <d v="2005-05-02T00:00:00"/>
        <d v="2005-05-11T00:00:00"/>
        <d v="2005-05-25T00:00:00"/>
        <d v="2005-05-30T00:00:00"/>
        <d v="2005-06-06T00:00:00"/>
        <d v="2005-06-12T00:00:00"/>
        <d v="2005-06-13T00:00:00"/>
        <d v="2005-07-19T00:00:00"/>
        <d v="2005-08-01T00:00:00"/>
        <d v="2005-08-08T00:00:00"/>
        <d v="2005-08-16T00:00:00"/>
        <d v="2005-08-23T00:00:00"/>
        <d v="2005-08-29T00:00:00"/>
        <d v="2005-09-13T00:00:00"/>
        <d v="2005-09-15T00:00:00"/>
        <d v="2005-09-19T00:00:00"/>
        <d v="2005-09-21T00:00:00"/>
        <d v="2005-09-22T00:00:00"/>
        <d v="2005-09-25T00:00:00"/>
        <d v="2005-09-26T00:00:00"/>
        <d v="2005-10-02T00:00:00"/>
        <d v="2005-10-03T00:00:00"/>
        <d v="2005-10-04T00:00:00"/>
        <d v="2005-10-05T00:00:00"/>
        <d v="2005-10-10T00:00:00"/>
        <d v="2005-10-11T00:00:00"/>
        <d v="2005-10-12T00:00:00"/>
        <d v="2005-10-13T00:00:00"/>
        <d v="2005-10-20T00:00:00"/>
        <d v="2005-10-23T00:00:00"/>
        <d v="2005-10-24T00:00:00"/>
        <d v="2005-10-25T00:00:00"/>
        <d v="2005-11-03T00:00:00"/>
        <d v="2005-11-08T00:00:00"/>
        <d v="2005-11-10T00:00:00"/>
        <d v="2005-11-14T00:00:00"/>
        <d v="2005-11-15T00:00:00"/>
        <d v="2005-11-17T00:00:00"/>
        <d v="2005-11-27T00:00:00"/>
        <d v="2005-11-28T00:00:00"/>
        <d v="2005-12-05T00:00:00"/>
        <d v="2005-12-06T00:00:00"/>
        <d v="2005-12-08T00:00:00"/>
        <d v="2005-12-12T00:00:00"/>
        <d v="2005-12-18T00:00:00"/>
        <d v="2005-12-19T00:00:00"/>
        <d v="2005-12-20T00:00:00"/>
        <d v="2005-12-27T00:00:00"/>
        <d v="2006-01-05T00:00:00"/>
        <d v="2006-01-08T00:00:00"/>
        <d v="2006-01-09T00:00:00"/>
        <d v="2006-01-10T00:00:00"/>
        <d v="2006-01-11T00:00:00"/>
        <d v="2006-01-16T00:00:00"/>
        <d v="2006-01-17T00:00:00"/>
        <d v="2006-01-18T00:00:00"/>
        <d v="2006-01-19T00:00:00"/>
        <d v="2006-01-22T00:00:00"/>
        <d v="2006-01-24T00:00:00"/>
        <d v="2006-01-26T00:00:00"/>
        <d v="2006-02-02T00:00:00"/>
        <d v="2006-02-06T00:00:00"/>
        <d v="2006-02-07T00:00:00"/>
        <d v="2006-02-09T00:00:00"/>
        <d v="2006-02-12T00:00:00"/>
        <d v="2006-02-13T00:00:00"/>
        <d v="2006-02-15T00:00:00"/>
        <d v="2006-02-16T00:00:00"/>
        <d v="2006-02-21T00:00:00"/>
        <d v="2006-02-23T00:00:00"/>
        <d v="2006-02-26T00:00:00"/>
        <d v="2006-02-27T00:00:00"/>
        <d v="2006-02-28T00:00:00"/>
        <d v="2006-03-01T00:00:00"/>
        <d v="2006-03-02T00:00:00"/>
        <d v="2006-03-07T00:00:00"/>
        <d v="2006-03-09T00:00:00"/>
        <d v="2006-03-12T00:00:00"/>
        <d v="2006-03-13T00:00:00"/>
        <d v="2006-03-14T00:00:00"/>
        <d v="2006-03-15T00:00:00"/>
        <d v="2006-03-16T00:00:00"/>
        <d v="2006-03-19T00:00:00"/>
        <d v="2006-03-20T00:00:00"/>
        <d v="2006-03-22T00:00:00"/>
        <d v="2006-03-26T00:00:00"/>
        <d v="2006-03-29T00:00:00"/>
        <d v="2006-03-30T00:00:00"/>
        <d v="2006-04-02T00:00:00"/>
        <d v="2006-04-03T00:00:00"/>
        <d v="2006-04-04T00:00:00"/>
        <d v="2006-05-16T00:00:00"/>
        <d v="2006-06-30T00:00:00"/>
        <d v="2006-07-10T00:00:00"/>
        <d v="2006-08-01T00:00:00"/>
        <d v="2006-10-20T00:00:00"/>
        <d v="2006-11-07T00:00:00"/>
        <d v="2011-02-28T00:00:00"/>
      </sharedItems>
    </cacheField>
    <cacheField name="Ccy" numFmtId="0">
      <sharedItems count="3">
        <s v="EUR"/>
        <s v="GBP"/>
        <s v="USD"/>
      </sharedItems>
    </cacheField>
    <cacheField name="Notional" numFmtId="0">
      <sharedItems containsSemiMixedTypes="0" containsString="0" containsNumber="1" containsInteger="1" minValue="-730000000" maxValue="730000000" count="44">
        <n v="-730000000"/>
        <n v="-525000000"/>
        <n v="-470000000"/>
        <n v="-150000000"/>
        <n v="-60000000"/>
        <n v="-50000000"/>
        <n v="-40000000"/>
        <n v="-34000000"/>
        <n v="-30000000"/>
        <n v="-25000000"/>
        <n v="-23000000"/>
        <n v="-21000000"/>
        <n v="-20000000"/>
        <n v="-18000000"/>
        <n v="-17000000"/>
        <n v="-15000000"/>
        <n v="-10000000"/>
        <n v="-5000000"/>
        <n v="-4000000"/>
        <n v="-3000000"/>
        <n v="-2000000"/>
        <n v="0"/>
        <n v="600000"/>
        <n v="2000000"/>
        <n v="3000000"/>
        <n v="4000000"/>
        <n v="5000000"/>
        <n v="5700000"/>
        <n v="6000000"/>
        <n v="10000000"/>
        <n v="12000000"/>
        <n v="15000000"/>
        <n v="17000000"/>
        <n v="20000000"/>
        <n v="21000000"/>
        <n v="25000000"/>
        <n v="27000000"/>
        <n v="34000000"/>
        <n v="50000000"/>
        <n v="60000000"/>
        <n v="150000000"/>
        <n v="470000000"/>
        <n v="525000000"/>
        <n v="730000000"/>
      </sharedItems>
    </cacheField>
    <cacheField name="Credit01" numFmtId="0">
      <sharedItems containsString="0" containsBlank="1" containsNumber="1" minValue="-22751.101314" maxValue="99999.993972" count="441">
        <n v="-22751.101314"/>
        <n v="-17250.155582"/>
        <n v="-9152.338034"/>
        <n v="-8545.424338"/>
        <n v="-8497.181996"/>
        <n v="-8013.094036"/>
        <n v="-6947.564007"/>
        <n v="-6456.802883"/>
        <n v="-5884.00243"/>
        <n v="-5860.783523"/>
        <n v="-5651.391262"/>
        <n v="-5461.816049"/>
        <n v="-4664.797564"/>
        <n v="-4555.962457"/>
        <n v="-4537.480509"/>
        <n v="-4524.46027"/>
        <n v="-4506.345432"/>
        <n v="-4453.369504"/>
        <n v="-4452.642682"/>
        <n v="-4435.299334"/>
        <n v="-4416.226942"/>
        <n v="-4397.996769"/>
        <n v="-4380.521471"/>
        <n v="-4328.448375"/>
        <n v="-4327.273158"/>
        <n v="-4327.07975"/>
        <n v="-4322.998159"/>
        <n v="-4320.469946"/>
        <n v="-4311.992534"/>
        <n v="-4281.80262"/>
        <n v="-4276.372083"/>
        <n v="-4274.869106"/>
        <n v="-4269.950076"/>
        <n v="-4266.158431"/>
        <n v="-4265.710913"/>
        <n v="-4246.446114"/>
        <n v="-4231.137214"/>
        <n v="-4229.629225"/>
        <n v="-4229.128588"/>
        <n v="-4226.835267"/>
        <n v="-4222.379697"/>
        <n v="-4216.141755"/>
        <n v="-4210.00221"/>
        <n v="-4209.261803"/>
        <n v="-4202.952197"/>
        <n v="-4202.164409"/>
        <n v="-4193.361702"/>
        <n v="-4192.413933"/>
        <n v="-4188.629952"/>
        <n v="-4188.495558"/>
        <n v="-4188.022269"/>
        <n v="-4183.895547"/>
        <n v="-4179.405871"/>
        <n v="-4178.067686"/>
        <n v="-4177.594028"/>
        <n v="-4177.197104"/>
        <n v="-4176.926204"/>
        <n v="-4175.386299"/>
        <n v="-4174.091182"/>
        <n v="-4173.908735"/>
        <n v="-4172.142932"/>
        <n v="-4172.016437"/>
        <n v="-4170.954484"/>
        <n v="-4167.140508"/>
        <n v="-4164.662313"/>
        <n v="-4163.556002"/>
        <n v="-4162.016145"/>
        <n v="-4153.92293"/>
        <n v="-4147.936551"/>
        <n v="-4144.632072"/>
        <n v="-4140.063279"/>
        <n v="-4135.899036"/>
        <n v="-4130.348886"/>
        <n v="-4129.877258"/>
        <n v="-4126.27587"/>
        <n v="-4122.577461"/>
        <n v="-4122.534354"/>
        <n v="-4121.927427"/>
        <n v="-4120.602138"/>
        <n v="-4108.680047"/>
        <n v="-4106.19843"/>
        <n v="-4104.092919"/>
        <n v="-4100.080626"/>
        <n v="-4099.394217"/>
        <n v="-4098.485873"/>
        <n v="-4098.331474"/>
        <n v="-4098.130892"/>
        <n v="-4098.022435"/>
        <n v="-4096.918108"/>
        <n v="-4094.965375"/>
        <n v="-4094.953518"/>
        <n v="-4094.493939"/>
        <n v="-4093.92283"/>
        <n v="-4093.278323"/>
        <n v="-4091.251417"/>
        <n v="-4089.762154"/>
        <n v="-4087.929344"/>
        <n v="-4086.355804"/>
        <n v="-4084.370701"/>
        <n v="-4083.347143"/>
        <n v="-4081.51826"/>
        <n v="-4081.223979"/>
        <n v="-4080.244691"/>
        <n v="-4079.05109"/>
        <n v="-4076.758913"/>
        <n v="-4076.651025"/>
        <n v="-4075.565456"/>
        <n v="-4075.380634"/>
        <n v="-4074.878102"/>
        <n v="-4074.130055"/>
        <n v="-4073.055337"/>
        <n v="-4072.50657"/>
        <n v="-4069.270152"/>
        <n v="-4069.076819"/>
        <n v="-4068.889966"/>
        <n v="-4068.681755"/>
        <n v="-4068.606549"/>
        <n v="-4067.535856"/>
        <n v="-4067.473691"/>
        <n v="-4066.485986"/>
        <n v="-4066.310184"/>
        <n v="-4063.182262"/>
        <n v="-4062.004857"/>
        <n v="-4058.445537"/>
        <n v="-4056.81682"/>
        <n v="-4052.299361"/>
        <n v="-4051.824168"/>
        <n v="-4051.333484"/>
        <n v="-4049.872604"/>
        <n v="-4049.684317"/>
        <n v="-4049.172818"/>
        <n v="-4048.432557"/>
        <n v="-4048.112837"/>
        <n v="-4048.098555"/>
        <n v="-4043.670069"/>
        <n v="-4043.213848"/>
        <n v="-4040.949584"/>
        <n v="-4039.672919"/>
        <n v="-4038.356115"/>
        <n v="-4035.381275"/>
        <n v="-4035.051316"/>
        <n v="-4032.16914"/>
        <n v="-4030.930909"/>
        <n v="-4030.570721"/>
        <n v="-4029.140897"/>
        <n v="-4027.20067"/>
        <n v="-4023.521221"/>
        <n v="-4019.911387"/>
        <n v="-4019.617217"/>
        <n v="-4016.805608"/>
        <n v="-4016.106978"/>
        <n v="-4010.153491"/>
        <n v="-4009.866862"/>
        <n v="-4008.60643"/>
        <n v="-4006.595884"/>
        <n v="-3996.746361"/>
        <n v="-3993.46479"/>
        <n v="-3975.421648"/>
        <n v="-3911.806761"/>
        <n v="-3898.814523"/>
        <n v="-3882.151655"/>
        <n v="-3877.257493"/>
        <n v="-3871.661549"/>
        <n v="-3843.568677"/>
        <n v="-3838.391516"/>
        <n v="-3837.553512"/>
        <n v="-3822.609555"/>
        <n v="-3773.750665"/>
        <n v="-3733.60835"/>
        <n v="-3592.258514"/>
        <n v="-3574.878049"/>
        <n v="-3544.078081"/>
        <n v="-3389.181093"/>
        <n v="-3289.834218"/>
        <n v="-2369.984075"/>
        <n v="-2261.033117"/>
        <n v="-2201.250862"/>
        <n v="-2165.569908"/>
        <n v="-2139.681603"/>
        <n v="-2131.768439"/>
        <n v="-2124.253338"/>
        <n v="-2117.05427"/>
        <n v="-2113.347088"/>
        <n v="-2097.688335"/>
        <n v="-2088.215172"/>
        <n v="-2010.016761"/>
        <n v="-1984.012534"/>
        <n v="-1960.297972"/>
        <n v="-1941.777771"/>
        <n v="-1871.243533"/>
        <n v="-1814.942397"/>
        <n v="-1783.439383"/>
        <n v="-1746.766194"/>
        <n v="-1702.505443"/>
        <n v="-1642.483576"/>
        <n v="-1526.749533"/>
        <n v="-1454.480996"/>
        <n v="-1436.656213"/>
        <n v="-1169.065455"/>
        <n v="-1074.083134"/>
        <n v="-1023.567796"/>
        <n v="-1009.938073"/>
        <n v="-941.877635"/>
        <n v="-807.904006"/>
        <n v="-780.980292"/>
        <n v="-778.468627"/>
        <n v="-528.307872"/>
        <n v="-472.135302"/>
        <n v="-456.235105"/>
        <n v="-370.182461"/>
        <n v="-326.436017"/>
        <n v="-276.549673"/>
        <n v="-238.304315"/>
        <n v="-194.101682"/>
        <n v="-105.09616"/>
        <n v="-49.01887"/>
        <n v="-36.341642"/>
        <n v="-36.017122"/>
        <n v="-4.44403"/>
        <n v="0"/>
        <n v="4.44403"/>
        <n v="276.549673"/>
        <n v="326.436017"/>
        <n v="338.940625"/>
        <n v="463.016206"/>
        <n v="472.135302"/>
        <n v="528.089037"/>
        <n v="528.307872"/>
        <n v="780.980292"/>
        <n v="806.485681"/>
        <n v="807.904006"/>
        <n v="835.96679"/>
        <n v="1074.083134"/>
        <n v="1307.016009"/>
        <n v="1325.381251"/>
        <n v="1327.019325"/>
        <n v="1454.480996"/>
        <n v="1532.530441"/>
        <n v="1535.797548"/>
        <n v="1702.505443"/>
        <n v="1812.326654"/>
        <n v="1930.710834"/>
        <n v="1941.777771"/>
        <n v="1947.440045"/>
        <n v="1960.297972"/>
        <n v="1984.012534"/>
        <n v="2007.408356"/>
        <n v="2047.106582"/>
        <n v="2105.748902"/>
        <n v="2114.471734"/>
        <n v="2134.185362"/>
        <n v="2143.364375"/>
        <n v="2159.486388"/>
        <n v="2201.250862"/>
        <n v="2280.938336"/>
        <n v="2425.610201"/>
        <n v="2695.590938"/>
        <n v="2893.984123"/>
        <n v="3289.834218"/>
        <n v="3312.859777"/>
        <n v="3419.941731"/>
        <n v="3574.878049"/>
        <n v="3598.66024"/>
        <n v="3606.079332"/>
        <n v="3606.4506"/>
        <n v="3610.860719"/>
        <n v="3615.934371"/>
        <n v="3638.154658"/>
        <n v="3733.60835"/>
        <n v="3736.179068"/>
        <n v="3740.276437"/>
        <n v="3794.338449"/>
        <n v="3808.662355"/>
        <n v="3837.315376"/>
        <n v="3837.553512"/>
        <n v="3843.239274"/>
        <n v="3851.893196"/>
        <n v="3855.833488"/>
        <n v="3866.707511"/>
        <n v="3872.545513"/>
        <n v="3888.129155"/>
        <n v="3929.962029"/>
        <n v="3975.421648"/>
        <n v="3990.901993"/>
        <n v="4003.564641"/>
        <n v="4006.595884"/>
        <n v="4008.006372"/>
        <n v="4009.052282"/>
        <n v="4009.866862"/>
        <n v="4010.153491"/>
        <n v="4016.106978"/>
        <n v="4016.805608"/>
        <n v="4019.617217"/>
        <n v="4019.911387"/>
        <n v="4023.521221"/>
        <n v="4027.20067"/>
        <n v="4029.140897"/>
        <n v="4030.570721"/>
        <n v="4030.930909"/>
        <n v="4035.051316"/>
        <n v="4035.381275"/>
        <n v="4038.356115"/>
        <n v="4039.672919"/>
        <n v="4040.949584"/>
        <n v="4043.213848"/>
        <n v="4044.22486"/>
        <n v="4048.112837"/>
        <n v="4048.432557"/>
        <n v="4049.172818"/>
        <n v="4049.684317"/>
        <n v="4049.872604"/>
        <n v="4051.333484"/>
        <n v="4051.824168"/>
        <n v="4052.299361"/>
        <n v="4053.590813"/>
        <n v="4056.81682"/>
        <n v="4058.445537"/>
        <n v="4062.004857"/>
        <n v="4063.182262"/>
        <n v="4066.310184"/>
        <n v="4066.485986"/>
        <n v="4067.473691"/>
        <n v="4067.535856"/>
        <n v="4068.606549"/>
        <n v="4068.681755"/>
        <n v="4068.889966"/>
        <n v="4069.076819"/>
        <n v="4069.270152"/>
        <n v="4072.50657"/>
        <n v="4073.055337"/>
        <n v="4073.230876"/>
        <n v="4074.130055"/>
        <n v="4074.878102"/>
        <n v="4075.380634"/>
        <n v="4075.565456"/>
        <n v="4076.651025"/>
        <n v="4076.758913"/>
        <n v="4078.264271"/>
        <n v="4079.05109"/>
        <n v="4080.244691"/>
        <n v="4081.223979"/>
        <n v="4081.51826"/>
        <n v="4083.347143"/>
        <n v="4083.74294"/>
        <n v="4084.370701"/>
        <n v="4086.342173"/>
        <n v="4086.355804"/>
        <n v="4087.929344"/>
        <n v="4089.762154"/>
        <n v="4091.251417"/>
        <n v="4094.082257"/>
        <n v="4094.493939"/>
        <n v="4094.953518"/>
        <n v="4098.022435"/>
        <n v="4098.130892"/>
        <n v="4098.331474"/>
        <n v="4100.080626"/>
        <n v="4104.092919"/>
        <n v="4106.19843"/>
        <n v="4108.680047"/>
        <n v="4117.866376"/>
        <n v="4121.927427"/>
        <n v="4122.534354"/>
        <n v="4126.27587"/>
        <n v="4129.877258"/>
        <n v="4132.656139"/>
        <n v="4135.899036"/>
        <n v="4137.170209"/>
        <n v="4140.063279"/>
        <n v="4143.559511"/>
        <n v="4145.469432"/>
        <n v="4146.846989"/>
        <n v="4154.074312"/>
        <n v="4156.622232"/>
        <n v="4157.207482"/>
        <n v="4158.824421"/>
        <n v="4159.668791"/>
        <n v="4162.016145"/>
        <n v="4163.556002"/>
        <n v="4167.140508"/>
        <n v="4170.952359"/>
        <n v="4170.954484"/>
        <n v="4172.016437"/>
        <n v="4173.908735"/>
        <n v="4174.091182"/>
        <n v="4176.926204"/>
        <n v="4177.197104"/>
        <n v="4177.594028"/>
        <n v="4178.067686"/>
        <n v="4179.405871"/>
        <n v="4188.022269"/>
        <n v="4188.629952"/>
        <n v="4192.413933"/>
        <n v="4193.361702"/>
        <n v="4194.549238"/>
        <n v="4200.59482"/>
        <n v="4202.952197"/>
        <n v="4209.261803"/>
        <n v="4216.141755"/>
        <n v="4229.629225"/>
        <n v="4231.137214"/>
        <n v="4244.405251"/>
        <n v="4255.264919"/>
        <n v="4258.89001"/>
        <n v="4262.257891"/>
        <n v="4267.706198"/>
        <n v="4268.028645"/>
        <n v="4273.139216"/>
        <n v="4281.80262"/>
        <n v="4295.146044"/>
        <n v="4297.890184"/>
        <n v="4311.992534"/>
        <n v="4317.837073"/>
        <n v="4328.448375"/>
        <n v="4356.665748"/>
        <n v="4380.521471"/>
        <n v="4397.996769"/>
        <n v="4452.642682"/>
        <n v="5251.002293"/>
        <n v="5764.370881"/>
        <n v="5974.86758"/>
        <n v="6022.225069"/>
        <n v="6456.802883"/>
        <n v="7411.977208"/>
        <n v="7622.26353"/>
        <n v="7734.714008"/>
        <n v="7738.321079"/>
        <n v="7794.533578"/>
        <n v="7838.892989"/>
        <n v="8167.676949"/>
        <n v="8374.443097"/>
        <n v="8896.143843"/>
        <n v="9152.338034"/>
        <n v="12603.720421"/>
        <n v="15000"/>
        <n v="16000"/>
        <n v="17250.155582"/>
        <n v="22751.101314"/>
        <n v="30000.018"/>
        <n v="99999.993972"/>
        <m/>
      </sharedItems>
    </cacheField>
    <cacheField name="fixed_rate" numFmtId="0">
      <sharedItems containsSemiMixedTypes="0" containsString="0" containsNumber="1" minValue="0.06" maxValue="19.5" count="153">
        <n v="0.06"/>
        <n v="0.075"/>
        <n v="0.1"/>
        <n v="0.12"/>
        <n v="0.14"/>
        <n v="0.15"/>
        <n v="0.16"/>
        <n v="0.17"/>
        <n v="0.18"/>
        <n v="0.19"/>
        <n v="0.195"/>
        <n v="0.22"/>
        <n v="0.225"/>
        <n v="0.24"/>
        <n v="0.245"/>
        <n v="0.25"/>
        <n v="0.26"/>
        <n v="0.265"/>
        <n v="0.27"/>
        <n v="0.28"/>
        <n v="0.29"/>
        <n v="0.3"/>
        <n v="0.31"/>
        <n v="0.3125"/>
        <n v="0.32"/>
        <n v="0.33"/>
        <n v="0.34"/>
        <n v="0.35"/>
        <n v="0.355"/>
        <n v="0.36"/>
        <n v="0.37"/>
        <n v="0.375"/>
        <n v="0.38"/>
        <n v="0.39"/>
        <n v="0.4"/>
        <n v="0.415"/>
        <n v="0.42"/>
        <n v="0.43"/>
        <n v="0.44"/>
        <n v="0.45"/>
        <n v="0.46"/>
        <n v="0.47"/>
        <n v="0.475"/>
        <n v="0.48"/>
        <n v="0.49"/>
        <n v="0.5"/>
        <n v="0.51"/>
        <n v="0.515"/>
        <n v="0.52"/>
        <n v="0.53"/>
        <n v="0.54"/>
        <n v="0.55"/>
        <n v="0.56"/>
        <n v="0.57"/>
        <n v="0.58"/>
        <n v="0.59"/>
        <n v="0.6"/>
        <n v="0.61"/>
        <n v="0.62"/>
        <n v="0.625"/>
        <n v="0.63"/>
        <n v="0.64"/>
        <n v="0.65"/>
        <n v="0.66"/>
        <n v="0.67"/>
        <n v="0.68"/>
        <n v="0.7"/>
        <n v="0.72"/>
        <n v="0.73"/>
        <n v="0.74"/>
        <n v="0.75"/>
        <n v="0.76"/>
        <n v="0.78"/>
        <n v="0.79"/>
        <n v="0.8"/>
        <n v="0.81"/>
        <n v="0.815"/>
        <n v="0.84"/>
        <n v="0.845"/>
        <n v="0.85"/>
        <n v="0.86"/>
        <n v="0.9"/>
        <n v="0.93"/>
        <n v="0.95"/>
        <n v="0.96"/>
        <n v="0.97"/>
        <n v="0.98"/>
        <n v="1"/>
        <n v="1.01"/>
        <n v="1.02"/>
        <n v="1.03"/>
        <n v="1.04"/>
        <n v="1.05"/>
        <n v="1.06"/>
        <n v="1.1"/>
        <n v="1.12"/>
        <n v="1.15"/>
        <n v="1.18"/>
        <n v="1.19"/>
        <n v="1.2"/>
        <n v="1.25"/>
        <n v="1.29"/>
        <n v="1.3"/>
        <n v="1.35"/>
        <n v="1.36"/>
        <n v="1.37"/>
        <n v="1.4"/>
        <n v="1.42"/>
        <n v="1.45"/>
        <n v="1.5"/>
        <n v="1.52"/>
        <n v="1.55"/>
        <n v="1.6"/>
        <n v="1.65"/>
        <n v="1.66"/>
        <n v="1.68"/>
        <n v="1.7"/>
        <n v="1.75"/>
        <n v="1.8"/>
        <n v="1.85"/>
        <n v="1.87"/>
        <n v="1.9"/>
        <n v="2"/>
        <n v="2.1"/>
        <n v="2.125"/>
        <n v="2.15"/>
        <n v="2.19"/>
        <n v="2.2"/>
        <n v="2.25"/>
        <n v="2.4"/>
        <n v="2.45"/>
        <n v="2.53"/>
        <n v="2.55"/>
        <n v="2.8"/>
        <n v="2.85"/>
        <n v="3"/>
        <n v="3.3"/>
        <n v="3.37"/>
        <n v="3.5"/>
        <n v="3.55"/>
        <n v="3.6"/>
        <n v="3.8"/>
        <n v="3.95"/>
        <n v="4.1"/>
        <n v="4.3"/>
        <n v="4.5"/>
        <n v="5.5"/>
        <n v="6.35"/>
        <n v="6.4"/>
        <n v="6.55"/>
        <n v="8.25"/>
        <n v="10"/>
        <n v="19.5"/>
      </sharedItems>
    </cacheField>
    <cacheField name="Opening Par Rate" numFmtId="0">
      <sharedItems containsSemiMixedTypes="0" containsString="0" containsNumber="1" minValue="-4.344189E-013" maxValue="2263.969599" count="307">
        <n v="-4.344189E-013"/>
        <n v="0"/>
        <n v="3.409223"/>
        <n v="3.535874"/>
        <n v="3.580567"/>
        <n v="3.588451"/>
        <n v="14.825138"/>
        <n v="15.051763"/>
        <n v="15.163441"/>
        <n v="15.181873"/>
        <n v="15.306164"/>
        <n v="18.479364"/>
        <n v="19.171043"/>
        <n v="19.181601"/>
        <n v="19.515581"/>
        <n v="19.519232"/>
        <n v="19.524324"/>
        <n v="19.626032"/>
        <n v="19.806493"/>
        <n v="21.043252"/>
        <n v="21.256535"/>
        <n v="21.785964"/>
        <n v="22.294088"/>
        <n v="23.163733"/>
        <n v="24.545114"/>
        <n v="24.752415"/>
        <n v="24.924953"/>
        <n v="25.112332"/>
        <n v="25.181457"/>
        <n v="25.395151"/>
        <n v="27.603727"/>
        <n v="27.64626"/>
        <n v="28.149174"/>
        <n v="29.47793"/>
        <n v="29.516609"/>
        <n v="29.884209"/>
        <n v="29.921341"/>
        <n v="29.999135"/>
        <n v="31.624559"/>
        <n v="31.91529"/>
        <n v="33.517887"/>
        <n v="33.598149"/>
        <n v="33.789439"/>
        <n v="33.995864"/>
        <n v="34.522668"/>
        <n v="34.980044"/>
        <n v="35.859722"/>
        <n v="36.428516"/>
        <n v="36.62964"/>
        <n v="36.931289"/>
        <n v="37.446593"/>
        <n v="37.457721"/>
        <n v="37.486888"/>
        <n v="38.189975"/>
        <n v="38.565205"/>
        <n v="38.586272"/>
        <n v="38.823659"/>
        <n v="40.026044"/>
        <n v="40.474685"/>
        <n v="41.172697"/>
        <n v="41.435911"/>
        <n v="42.346812"/>
        <n v="42.711468"/>
        <n v="43.118613"/>
        <n v="43.261796"/>
        <n v="43.538644"/>
        <n v="43.56011"/>
        <n v="44.077782"/>
        <n v="45.476589"/>
        <n v="46.278999"/>
        <n v="46.647968"/>
        <n v="46.858555"/>
        <n v="46.889916"/>
        <n v="46.895538"/>
        <n v="47.269444"/>
        <n v="47.395261"/>
        <n v="48.207113"/>
        <n v="48.56162"/>
        <n v="48.56584"/>
        <n v="49.155588"/>
        <n v="49.180707"/>
        <n v="49.431648"/>
        <n v="49.634315"/>
        <n v="50.817268"/>
        <n v="51.041008"/>
        <n v="51.050147"/>
        <n v="51.18663"/>
        <n v="51.403032"/>
        <n v="51.703246"/>
        <n v="52.496555"/>
        <n v="52.543688"/>
        <n v="52.62555"/>
        <n v="53.3257"/>
        <n v="53.662956"/>
        <n v="54.19874"/>
        <n v="54.339932"/>
        <n v="54.40384"/>
        <n v="54.718448"/>
        <n v="54.892052"/>
        <n v="55.291178"/>
        <n v="55.718983"/>
        <n v="55.773123"/>
        <n v="56.154904"/>
        <n v="56.657971"/>
        <n v="56.697079"/>
        <n v="57.308423"/>
        <n v="57.444164"/>
        <n v="57.587659"/>
        <n v="57.666037"/>
        <n v="58.96444"/>
        <n v="58.978266"/>
        <n v="59.001873"/>
        <n v="61.425144"/>
        <n v="61.826333"/>
        <n v="62.074907"/>
        <n v="62.295693"/>
        <n v="62.390865"/>
        <n v="63.434876"/>
        <n v="63.458775"/>
        <n v="64.37536"/>
        <n v="64.38744"/>
        <n v="64.583653"/>
        <n v="64.596996"/>
        <n v="64.654505"/>
        <n v="64.734777"/>
        <n v="65.09638"/>
        <n v="65.395489"/>
        <n v="65.995333"/>
        <n v="66.201837"/>
        <n v="66.252181"/>
        <n v="67.203585"/>
        <n v="67.441137"/>
        <n v="67.740813"/>
        <n v="68.322703"/>
        <n v="68.411254"/>
        <n v="68.947253"/>
        <n v="69.168711"/>
        <n v="69.206136"/>
        <n v="69.535317"/>
        <n v="69.960156"/>
        <n v="70.104722"/>
        <n v="70.104756"/>
        <n v="70.185725"/>
        <n v="70.285755"/>
        <n v="71.113519"/>
        <n v="71.356305"/>
        <n v="71.620584"/>
        <n v="71.919986"/>
        <n v="72.160148"/>
        <n v="72.30405"/>
        <n v="72.424462"/>
        <n v="72.88193"/>
        <n v="73.854396"/>
        <n v="73.924166"/>
        <n v="74.524783"/>
        <n v="74.983645"/>
        <n v="75.451828"/>
        <n v="77.064281"/>
        <n v="77.396471"/>
        <n v="77.471906"/>
        <n v="78.348503"/>
        <n v="79.086119"/>
        <n v="79.450416"/>
        <n v="79.856329"/>
        <n v="79.884127"/>
        <n v="79.911705"/>
        <n v="80.216363"/>
        <n v="80.243979"/>
        <n v="80.262301"/>
        <n v="80.902733"/>
        <n v="81.748228"/>
        <n v="82.18083"/>
        <n v="82.380177"/>
        <n v="82.603545"/>
        <n v="82.604933"/>
        <n v="82.621737"/>
        <n v="83.011607"/>
        <n v="83.47294"/>
        <n v="83.782868"/>
        <n v="83.782912"/>
        <n v="83.945884"/>
        <n v="84.110235"/>
        <n v="84.692589"/>
        <n v="84.820664"/>
        <n v="85.33577"/>
        <n v="85.633416"/>
        <n v="86.340196"/>
        <n v="86.499994"/>
        <n v="88.781062"/>
        <n v="89.249967"/>
        <n v="91.034473"/>
        <n v="91.192877"/>
        <n v="91.349712"/>
        <n v="92.145074"/>
        <n v="92.285565"/>
        <n v="92.721172"/>
        <n v="94.453313"/>
        <n v="96.384441"/>
        <n v="97.016336"/>
        <n v="97.109323"/>
        <n v="97.314837"/>
        <n v="98.501376"/>
        <n v="98.928151"/>
        <n v="99.437694"/>
        <n v="100.932387"/>
        <n v="102.573634"/>
        <n v="104"/>
        <n v="104.306639"/>
        <n v="104.334972"/>
        <n v="104.409464"/>
        <n v="105.00131"/>
        <n v="105.066034"/>
        <n v="106.416998"/>
        <n v="107.086831"/>
        <n v="107.374695"/>
        <n v="109.041861"/>
        <n v="109.192569"/>
        <n v="109.240392"/>
        <n v="109.71319"/>
        <n v="110.804026"/>
        <n v="113.891194"/>
        <n v="114.421626"/>
        <n v="117.025298"/>
        <n v="117.056366"/>
        <n v="118.106128"/>
        <n v="118.268558"/>
        <n v="119.510954"/>
        <n v="122.233549"/>
        <n v="122.514139"/>
        <n v="123.732306"/>
        <n v="123.740891"/>
        <n v="123.806931"/>
        <n v="125.073835"/>
        <n v="127.742525"/>
        <n v="129.387566"/>
        <n v="132.652215"/>
        <n v="133.345221"/>
        <n v="137.195662"/>
        <n v="139.372736"/>
        <n v="139.900437"/>
        <n v="143.400226"/>
        <n v="145.479226"/>
        <n v="146.460364"/>
        <n v="146.539899"/>
        <n v="146.602925"/>
        <n v="148.414418"/>
        <n v="149.080397"/>
        <n v="149.2749"/>
        <n v="149.929672"/>
        <n v="150.692366"/>
        <n v="151.341976"/>
        <n v="151.75523"/>
        <n v="153.034567"/>
        <n v="153.590597"/>
        <n v="154.068436"/>
        <n v="156.513416"/>
        <n v="156.667969"/>
        <n v="159.221095"/>
        <n v="159.388632"/>
        <n v="164.408115"/>
        <n v="165.979027"/>
        <n v="167.025641"/>
        <n v="167.812078"/>
        <n v="180.241352"/>
        <n v="181.08236"/>
        <n v="182.181416"/>
        <n v="184.248778"/>
        <n v="189.386562"/>
        <n v="217.922339"/>
        <n v="217.96599"/>
        <n v="218.856214"/>
        <n v="239.924577"/>
        <n v="240.765597"/>
        <n v="243.341781"/>
        <n v="248.159622"/>
        <n v="248.846538"/>
        <n v="248.902834"/>
        <n v="249.201344"/>
        <n v="251.310096"/>
        <n v="251.641734"/>
        <n v="252.44276"/>
        <n v="254.484524"/>
        <n v="268.301623"/>
        <n v="270.662048"/>
        <n v="280.890975"/>
        <n v="314.511994"/>
        <n v="332.161561"/>
        <n v="342.430613"/>
        <n v="355.07302"/>
        <n v="508.325071"/>
        <n v="531.0701"/>
        <n v="547.350391"/>
        <n v="665.482405"/>
        <n v="665.635473"/>
        <n v="676.155627"/>
        <n v="688.715898"/>
        <n v="702.101452"/>
        <n v="707.747767"/>
        <n v="803.151391"/>
        <n v="959.427886"/>
        <n v="964.784304"/>
        <n v="1275.787235"/>
        <n v="1303.623279"/>
        <n v="1709.012738"/>
        <n v="1797.291811"/>
        <n v="1797.745452"/>
        <n v="2263.969599"/>
      </sharedItems>
    </cacheField>
    <cacheField name="Closing Par Rate" numFmtId="0">
      <sharedItems containsSemiMixedTypes="0" containsString="0" containsNumber="1" minValue="0" maxValue="2252.016934" count="307">
        <n v="0"/>
        <n v="1.306289E-012"/>
        <n v="3.42546"/>
        <n v="3.515349"/>
        <n v="3.55469"/>
        <n v="3.554914"/>
        <n v="14.712737"/>
        <n v="14.939441"/>
        <n v="15.148803"/>
        <n v="15.168446"/>
        <n v="15.291842"/>
        <n v="16.905317"/>
        <n v="19.067723"/>
        <n v="19.154254"/>
        <n v="19.278926"/>
        <n v="19.491816"/>
        <n v="19.494728"/>
        <n v="19.499853"/>
        <n v="19.601917"/>
        <n v="21.021153"/>
        <n v="21.139048"/>
        <n v="21.762994"/>
        <n v="22.272066"/>
        <n v="23.133466"/>
        <n v="24.309092"/>
        <n v="24.401592"/>
        <n v="24.695128"/>
        <n v="24.991405"/>
        <n v="25.061346"/>
        <n v="25.377356"/>
        <n v="27.46041"/>
        <n v="27.607791"/>
        <n v="27.619098"/>
        <n v="29.232823"/>
        <n v="29.271483"/>
        <n v="29.643833"/>
        <n v="29.680844"/>
        <n v="30.673278"/>
        <n v="30.970913"/>
        <n v="31.497858"/>
        <n v="32.983728"/>
        <n v="32.9859"/>
        <n v="33.230348"/>
        <n v="33.463148"/>
        <n v="33.671352"/>
        <n v="34.516456"/>
        <n v="34.526735"/>
        <n v="34.730195"/>
        <n v="35.339247"/>
        <n v="35.78652"/>
        <n v="36.10877"/>
        <n v="36.180814"/>
        <n v="36.41038"/>
        <n v="36.965757"/>
        <n v="37.378918"/>
        <n v="38.038218"/>
        <n v="38.210255"/>
        <n v="38.531028"/>
        <n v="38.551779"/>
        <n v="39.937713"/>
        <n v="39.9605"/>
        <n v="41.023018"/>
        <n v="41.373712"/>
        <n v="41.517118"/>
        <n v="42.6504"/>
        <n v="42.732161"/>
        <n v="43.497459"/>
        <n v="43.499216"/>
        <n v="43.542004"/>
        <n v="45.734517"/>
        <n v="46.119676"/>
        <n v="46.843496"/>
        <n v="47.200676"/>
        <n v="47.326247"/>
        <n v="48.131175"/>
        <n v="48.139171"/>
        <n v="48.16963"/>
        <n v="48.483627"/>
        <n v="48.487673"/>
        <n v="49.088465"/>
        <n v="49.113614"/>
        <n v="49.293749"/>
        <n v="49.364725"/>
        <n v="49.568097"/>
        <n v="50.634865"/>
        <n v="50.660073"/>
        <n v="50.770926"/>
        <n v="50.780094"/>
        <n v="51.133919"/>
        <n v="51.141083"/>
        <n v="51.798109"/>
        <n v="51.902903"/>
        <n v="51.977877"/>
        <n v="52.450682"/>
        <n v="52.559731"/>
        <n v="52.769271"/>
        <n v="52.902256"/>
        <n v="53.067889"/>
        <n v="53.404886"/>
        <n v="53.626323"/>
        <n v="53.777161"/>
        <n v="54.035257"/>
        <n v="54.156045"/>
        <n v="54.334094"/>
        <n v="55.159728"/>
        <n v="55.230816"/>
        <n v="55.23796"/>
        <n v="55.612825"/>
        <n v="57.266416"/>
        <n v="57.398172"/>
        <n v="58.386763"/>
        <n v="58.397446"/>
        <n v="58.400669"/>
        <n v="60.857301"/>
        <n v="61.236718"/>
        <n v="61.397912"/>
        <n v="61.706549"/>
        <n v="61.823456"/>
        <n v="62.170393"/>
        <n v="63.344943"/>
        <n v="63.369548"/>
        <n v="63.780466"/>
        <n v="63.792672"/>
        <n v="63.989554"/>
        <n v="63.995134"/>
        <n v="64.007446"/>
        <n v="64.035717"/>
        <n v="64.116387"/>
        <n v="64.444349"/>
        <n v="64.795184"/>
        <n v="65.395975"/>
        <n v="65.593292"/>
        <n v="65.691424"/>
        <n v="66.877345"/>
        <n v="67.154532"/>
        <n v="67.205004"/>
        <n v="67.76171"/>
        <n v="68.385298"/>
        <n v="68.607564"/>
        <n v="68.645211"/>
        <n v="68.95843"/>
        <n v="69.27435"/>
        <n v="69.421165"/>
        <n v="69.421198"/>
        <n v="69.708996"/>
        <n v="70.159315"/>
        <n v="70.764525"/>
        <n v="71.043334"/>
        <n v="71.059638"/>
        <n v="71.241176"/>
        <n v="71.582716"/>
        <n v="71.654735"/>
        <n v="71.73282"/>
        <n v="71.8218"/>
        <n v="71.85239"/>
        <n v="73.928294"/>
        <n v="74.376655"/>
        <n v="74.402298"/>
        <n v="74.807253"/>
        <n v="74.835087"/>
        <n v="74.862752"/>
        <n v="75.167924"/>
        <n v="75.195585"/>
        <n v="76.701732"/>
        <n v="76.762379"/>
        <n v="77.103553"/>
        <n v="77.134269"/>
        <n v="77.17873"/>
        <n v="78.046058"/>
        <n v="78.10547"/>
        <n v="78.370755"/>
        <n v="78.427226"/>
        <n v="78.50302"/>
        <n v="78.62474"/>
        <n v="78.737155"/>
        <n v="79.065548"/>
        <n v="80.283369"/>
        <n v="81.784014"/>
        <n v="82.423213"/>
        <n v="83.195081"/>
        <n v="83.322911"/>
        <n v="84.199462"/>
        <n v="84.714854"/>
        <n v="85.013505"/>
        <n v="85.751719"/>
        <n v="85.882981"/>
        <n v="86.044361"/>
        <n v="86.060487"/>
        <n v="87.159018"/>
        <n v="87.292657"/>
        <n v="87.718216"/>
        <n v="88.248279"/>
        <n v="88.674283"/>
        <n v="89.344468"/>
        <n v="90.441577"/>
        <n v="90.599979"/>
        <n v="90.757896"/>
        <n v="95.772121"/>
        <n v="96.027624"/>
        <n v="96.418799"/>
        <n v="96.671567"/>
        <n v="97.010056"/>
        <n v="98.384447"/>
        <n v="98.830944"/>
        <n v="99.253501"/>
        <n v="99.280563"/>
        <n v="99.342145"/>
        <n v="99.347157"/>
        <n v="101.789946"/>
        <n v="101.961777"/>
        <n v="102.006504"/>
        <n v="102.162752"/>
        <n v="104.462008"/>
        <n v="105.738633"/>
        <n v="107.484015"/>
        <n v="108.286965"/>
        <n v="108.475934"/>
        <n v="109.626984"/>
        <n v="111.827396"/>
        <n v="113.262494"/>
        <n v="113.792053"/>
        <n v="114.574434"/>
        <n v="116.89582"/>
        <n v="116.925358"/>
        <n v="117.531633"/>
        <n v="117.976642"/>
        <n v="118.134303"/>
        <n v="118.84315"/>
        <n v="121.478016"/>
        <n v="121.759072"/>
        <n v="122.979607"/>
        <n v="122.982196"/>
        <n v="123.054535"/>
        <n v="123.349587"/>
        <n v="124.335255"/>
        <n v="128.710351"/>
        <n v="138.692508"/>
        <n v="139.114665"/>
        <n v="143.205027"/>
        <n v="144.023828"/>
        <n v="144.227206"/>
        <n v="144.414763"/>
        <n v="144.80224"/>
        <n v="145.759014"/>
        <n v="145.830073"/>
        <n v="146.853244"/>
        <n v="147.766305"/>
        <n v="148.084068"/>
        <n v="149.920775"/>
        <n v="150.698818"/>
        <n v="151.111018"/>
        <n v="151.622329"/>
        <n v="152.950933"/>
        <n v="153.217764"/>
        <n v="154.093178"/>
        <n v="155.831973"/>
        <n v="158.719021"/>
        <n v="159.930128"/>
        <n v="164.218086"/>
        <n v="164.440761"/>
        <n v="165.166003"/>
        <n v="166.21423"/>
        <n v="167.003213"/>
        <n v="179.515514"/>
        <n v="181.535532"/>
        <n v="182.958589"/>
        <n v="184.039528"/>
        <n v="188.63628"/>
        <n v="217.041578"/>
        <n v="217.712561"/>
        <n v="217.984615"/>
        <n v="240.201785"/>
        <n v="247.228132"/>
        <n v="247.917095"/>
        <n v="249.185426"/>
        <n v="250.472023"/>
        <n v="250.792089"/>
        <n v="251.599167"/>
        <n v="251.733851"/>
        <n v="252.762614"/>
        <n v="258.538032"/>
        <n v="258.674929"/>
        <n v="267.816037"/>
        <n v="269.535661"/>
        <n v="279.511081"/>
        <n v="313.534226"/>
        <n v="331.259296"/>
        <n v="340.934445"/>
        <n v="354.395155"/>
        <n v="502.079152"/>
        <n v="529.188426"/>
        <n v="545.848164"/>
        <n v="663.083361"/>
        <n v="663.201282"/>
        <n v="672.504522"/>
        <n v="684.944661"/>
        <n v="700.521917"/>
        <n v="704.616102"/>
        <n v="800.956211"/>
        <n v="949.903741"/>
        <n v="962.205033"/>
        <n v="1270.302769"/>
        <n v="1297.62921"/>
        <n v="1702.2409"/>
        <n v="1789.22208"/>
        <n v="1790.501701"/>
        <n v="2252.016934"/>
      </sharedItems>
    </cacheField>
    <cacheField name="Implied Spd Move" numFmtId="0">
      <sharedItems containsString="0" containsBlank="1" containsNumber="1" minValue="-47.3775170959459" maxValue="31.6127904637398" count="320">
        <n v="-47.3775170959459"/>
        <n v="-9.95264960651201"/>
        <n v="-9.95085184644066"/>
        <n v="-9.59149093089929"/>
        <n v="-9.57876457728026"/>
        <n v="-5.23786436358975"/>
        <n v="-5.20239442021318"/>
        <n v="-5.13097449992012"/>
        <n v="-5.1164020720534"/>
        <n v="-5.11128636738449"/>
        <n v="-5.10207300442842"/>
        <n v="-5.09825408683115"/>
        <n v="-5.09733653361488"/>
        <n v="-5.0973351142387"/>
        <n v="-5.09719601856092"/>
        <n v="-5.09717020171886"/>
        <n v="-5.09708798655739"/>
        <n v="-5.09594867643469"/>
        <n v="-5.09461497669466"/>
        <n v="-5.09406280988531"/>
        <n v="-5.09398370998176"/>
        <n v="-5.09392379987514"/>
        <n v="-5.08021520513994"/>
        <n v="-5.0754655418945"/>
        <n v="-5.07230237141356"/>
        <n v="-5.05607407561917"/>
        <n v="-5.01711880487614"/>
        <n v="-5.01689883967109"/>
        <n v="-5.016206443379"/>
        <n v="-4.99502753747849"/>
        <n v="-4.9452240786821"/>
        <n v="-4.88790617454351"/>
        <n v="-4.86451776343271"/>
        <n v="-4.81566701648417"/>
        <n v="-4.81208744977297"/>
        <n v="-4.80507778502442"/>
        <n v="-4.78058541103105"/>
        <n v="-4.71762535701517"/>
        <n v="-4.7094582127035"/>
        <n v="-4.57232641586039"/>
        <n v="-4.56270902253975"/>
        <n v="-4.10490624165462"/>
        <n v="-4.05790087266624"/>
        <n v="-3.78277144938908"/>
        <n v="-3.04442753836187"/>
        <n v="-3.04419394129805"/>
        <n v="-3.00445845345519"/>
        <n v="-3.00242562113065"/>
        <n v="-2.49387905413956"/>
        <n v="-2.12393292420677"/>
        <n v="-1.98644866866834"/>
        <n v="-1.63762029251169"/>
        <n v="-1.61933337661725"/>
        <n v="-1.58625623415923"/>
        <n v="-1.54855316737219"/>
        <n v="-1.5484177394285"/>
        <n v="-1.50484796149904"/>
        <n v="-1.38938983965137"/>
        <n v="-1.31969954075704"/>
        <n v="-1.26269092321951"/>
        <n v="-1.17387812806268"/>
        <n v="-1.13594293301878"/>
        <n v="-1.12138681205964"/>
        <n v="-1.0958941897283"/>
        <n v="-1.07102287596119"/>
        <n v="-1.06967681928971"/>
        <n v="-1.06830706554669"/>
        <n v="-0.970909277868692"/>
        <n v="-0.794399540970461"/>
        <n v="-0.744945615022002"/>
        <n v="-0.744201685219374"/>
        <n v="-0.731536409770015"/>
        <n v="-0.72375850762843"/>
        <n v="-0.716383311441138"/>
        <n v="-0.710448251600056"/>
        <n v="-0.710422802512276"/>
        <n v="-0.710348332388439"/>
        <n v="-0.709219184726957"/>
        <n v="-0.707993054654986"/>
        <n v="-0.69825038714195"/>
        <n v="-0.698223345941235"/>
        <n v="-0.695373842062181"/>
        <n v="-0.693648621641645"/>
        <n v="-0.692130671621076"/>
        <n v="-0.688595639324856"/>
        <n v="-0.685343675293216"/>
        <n v="-0.680782621720793"/>
        <n v="-0.677608050764609"/>
        <n v="-0.67542623306936"/>
        <n v="-0.674634562553971"/>
        <n v="-0.6579835957853"/>
        <n v="-0.65587535700243"/>
        <n v="-0.643093925750331"/>
        <n v="-0.64289783543383"/>
        <n v="-0.63785659858436"/>
        <n v="-0.632824762700768"/>
        <n v="-0.632624810948955"/>
        <n v="-0.632212644237531"/>
        <n v="-0.627860206532382"/>
        <n v="-0.625024246260136"/>
        <n v="-0.624818375114522"/>
        <n v="-0.623895757269795"/>
        <n v="-0.622748858593579"/>
        <n v="-0.607380030656356"/>
        <n v="-0.601113611885971"/>
        <n v="-0.599241374647153"/>
        <n v="-0.595176266243137"/>
        <n v="-0.593158761726424"/>
        <n v="-0.593033396850576"/>
        <n v="-0.590279154441936"/>
        <n v="-0.590236884007529"/>
        <n v="-0.590129395267348"/>
        <n v="-0.589807998517032"/>
        <n v="-0.588517238912783"/>
        <n v="-0.587624525363446"/>
        <n v="-0.58740390015922"/>
        <n v="-0.5870759873527"/>
        <n v="-0.586974544267685"/>
        <n v="-0.586767280437787"/>
        <n v="-0.586648728205308"/>
        <n v="-0.585457817749318"/>
        <n v="-0.58492147164733"/>
        <n v="-0.583610231241427"/>
        <n v="-0.583347625292889"/>
        <n v="-0.581674154278933"/>
        <n v="-0.579542339860984"/>
        <n v="-0.579338806847953"/>
        <n v="-0.578585423392718"/>
        <n v="-0.574677753831993"/>
        <n v="-0.573390514393787"/>
        <n v="-0.572487980557692"/>
        <n v="-0.572165827056792"/>
        <n v="-0.570664242459133"/>
        <n v="-0.570444197290505"/>
        <n v="-0.569864697418413"/>
        <n v="-0.569414273692674"/>
        <n v="-0.569370438324289"/>
        <n v="-0.569267220828395"/>
        <n v="-0.568910960664954"/>
        <n v="-0.568120232973824"/>
        <n v="-0.567905078715081"/>
        <n v="-0.567830853273016"/>
        <n v="-0.567767410835646"/>
        <n v="-0.567469865612917"/>
        <n v="-0.567182793849328"/>
        <n v="-0.566392094016133"/>
        <n v="-0.566363906302011"/>
        <n v="-0.566265061157318"/>
        <n v="-0.566254750654864"/>
        <n v="-0.563300111682116"/>
        <n v="-0.563067060772753"/>
        <n v="-0.563065716372565"/>
        <n v="-0.561215630550784"/>
        <n v="-0.560664966901079"/>
        <n v="-0.560661317490186"/>
        <n v="-0.559823462134013"/>
        <n v="-0.559784591016625"/>
        <n v="-0.559665942304662"/>
        <n v="-0.55911795616469"/>
        <n v="-0.55891291351953"/>
        <n v="-0.558116791679808"/>
        <n v="-0.557402361804384"/>
        <n v="-0.557266433194313"/>
        <n v="-0.557262764109962"/>
        <n v="-0.557261107506484"/>
        <n v="-0.555473670643477"/>
        <n v="-0.555447613057864"/>
        <n v="-0.55541718072002"/>
        <n v="-0.555410090445854"/>
        <n v="-0.554325797086696"/>
        <n v="-0.553053063340921"/>
        <n v="-0.552862244211859"/>
        <n v="-0.552144693687862"/>
        <n v="-0.551621910561703"/>
        <n v="-0.551098111160393"/>
        <n v="-0.550992607599596"/>
        <n v="-0.55099254736393"/>
        <n v="-0.550992306944127"/>
        <n v="-0.550786403596673"/>
        <n v="-0.550297552797215"/>
        <n v="-0.54866508962137"/>
        <n v="-0.548445461956426"/>
        <n v="-0.547326643252195"/>
        <n v="-0.547204124736449"/>
        <n v="-0.546368889375131"/>
        <n v="-0.544719695560902"/>
        <n v="-0.544580897796435"/>
        <n v="-0.543934736265989"/>
        <n v="-0.543919927704174"/>
        <n v="-0.543352333365848"/>
        <n v="-0.543342349379472"/>
        <n v="-0.542781072748647"/>
        <n v="-0.541691637827592"/>
        <n v="-0.540355023137149"/>
        <n v="-0.537077508964241"/>
        <n v="-0.536621314293218"/>
        <n v="-0.535190931199355"/>
        <n v="-0.535178195414287"/>
        <n v="-0.535160808077491"/>
        <n v="-0.533690501753151"/>
        <n v="-0.533111037520751"/>
        <n v="-0.524756250325012"/>
        <n v="-0.524657011854767"/>
        <n v="-0.521978445543777"/>
        <n v="-0.52114718889513"/>
        <n v="-0.520313915719879"/>
        <n v="-0.51882349065992"/>
        <n v="-0.515122496322906"/>
        <n v="-0.506684444783584"/>
        <n v="-0.392610372319619"/>
        <n v="-0.276133448440931"/>
        <n v="-0.275835044215011"/>
        <n v="-0.271467446466197"/>
        <n v="-0.262671152092353"/>
        <n v="-0.257292155320232"/>
        <n v="-0.25726557560077"/>
        <n v="-0.256925311743584"/>
        <n v="-0.253167746181505"/>
        <n v="-0.247541373639251"/>
        <n v="-0.24750953192033"/>
        <n v="-0.246012786118884"/>
        <n v="-0.245999693479844"/>
        <n v="-0.245802892427011"/>
        <n v="-0.242151789347524"/>
        <n v="-0.238510500127371"/>
        <n v="-0.236030905291773"/>
        <n v="-0.235667346774452"/>
        <n v="-0.161920538474274"/>
        <n v="-0.161821255948322"/>
        <n v="-0.1429784406986"/>
        <n v="-0.140517859119026"/>
        <n v="-0.140517859112726"/>
        <n v="-0.13886158377554"/>
        <n v="-0.119217914956987"/>
        <n v="-0.1187089840055"/>
        <n v="-0.11852880198668"/>
        <n v="-0.118390298303136"/>
        <n v="-0.117926935385746"/>
        <n v="-0.117105922366789"/>
        <n v="-0.115942657164013"/>
        <n v="-0.112186963967829"/>
        <n v="-0.112096348493604"/>
        <n v="-0.107116251679851"/>
        <n v="-0.100333115919948"/>
        <n v="-0.0936288698939999"/>
        <n v="-0.0863335826435826"/>
        <n v="-0.0859127454622971"/>
        <n v="-0.0797011788820838"/>
        <n v="-0.0793540427662385"/>
        <n v="-0.0789622526346746"/>
        <n v="-0.0776379473730784"/>
        <n v="-0.0692301150085502"/>
        <n v="-0.0665025628868483"/>
        <n v="-0.0656290716409608"/>
        <n v="-0.06561993247194"/>
        <n v="-0.0652430730007716"/>
        <n v="-0.0618295109666566"/>
        <n v="-0.0617267383948255"/>
        <n v="-0.0601361387410061"/>
        <n v="-0.0586592146258273"/>
        <n v="-0.0586242925902772"/>
        <n v="-0.0586134377844912"/>
        <n v="-0.051969488845676"/>
        <n v="-0.0516816495902547"/>
        <n v="-0.0466097700530807"/>
        <n v="-0.0465667142300388"/>
        <n v="-0.0462372226343697"/>
        <n v="-0.0442383108332275"/>
        <n v="-0.0397253134412678"/>
        <n v="-0.0386947905312032"/>
        <n v="-0.0359758944193311"/>
        <n v="-0.0355192227612639"/>
        <n v="-0.0317811607601577"/>
        <n v="-0.0310331512226963"/>
        <n v="-0.0273871652351417"/>
        <n v="-0.0272499167860024"/>
        <n v="-0.0183304933059969"/>
        <n v="-0.0168643961257989"/>
        <n v="-0.0164637929694059"/>
        <n v="-0.0163940455757894"/>
        <n v="-0.0163117983760169"/>
        <n v="-0.0130205757872107"/>
        <n v="-0.0109166621668408"/>
        <n v="-0.00998625712946641"/>
        <n v="-0.00823270357675446"/>
        <n v="-0.00681199619302732"/>
        <n v="-0.00539766904994404"/>
        <n v="-0.00522181618934153"/>
        <n v="-0.00510797835489844"/>
        <n v="-0.00510273061985668"/>
        <n v="-0.0051002160598916"/>
        <n v="-0.00507602489037224"/>
        <n v="-0.0048503026829004"/>
        <n v="-0.000658165254176791"/>
        <n v="0"/>
        <n v="0.0106490700938758"/>
        <n v="0.0766112334095594"/>
        <n v="0.374654447573432"/>
        <n v="0.578522925779879"/>
        <n v="0.628612089429789"/>
        <n v="0.704310455016145"/>
        <n v="0.809919505009521"/>
        <n v="1.33662425816015"/>
        <n v="1.3367980216224"/>
        <n v="1.73863299999999"/>
        <n v="3.7141707968684"/>
        <n v="3.71427578771198"/>
        <n v="3.79112113940837"/>
        <n v="4.67148853625367"/>
        <n v="4.7384825833915"/>
        <n v="4.7409329295154"/>
        <n v="4.85662980367143"/>
        <n v="9.05649602790735"/>
        <n v="9.0571876802928"/>
        <n v="9.06252920024082"/>
        <n v="9.0668426050938"/>
        <n v="28.048160764368"/>
        <n v="28.1836526483943"/>
        <n v="31.6127904637398"/>
        <m/>
      </sharedItems>
    </cacheField>
    <cacheField name="Credit Delta" numFmtId="0">
      <sharedItems containsString="0" containsBlank="1" containsNumber="1" minValue="-72607.4871685351" maxValue="64000" count="440">
        <n v="-72607.4871685351"/>
        <n v="-63417.8203591761"/>
        <n v="-59869.2182153842"/>
        <n v="-51185.7113147008"/>
        <n v="-42474.9844122336"/>
        <n v="-41308.1945123354"/>
        <n v="-41003.0533122045"/>
        <n v="-38267.7317284441"/>
        <n v="-37433.0769290966"/>
        <n v="-36983.1919312098"/>
        <n v="-24282.6021426792"/>
        <n v="-22098.3260050366"/>
        <n v="-21710.6722699212"/>
        <n v="-21621.266939201"/>
        <n v="-21540.6069337084"/>
        <n v="-21349.4659640763"/>
        <n v="-21246.5134896555"/>
        <n v="-21057.9961126917"/>
        <n v="-20818.4094791615"/>
        <n v="-20810.5444299925"/>
        <n v="-20581.6459665094"/>
        <n v="-20519.801266938"/>
        <n v="-19881.7336257195"/>
        <n v="-19721.6410148767"/>
        <n v="-19708.9484018493"/>
        <n v="-19668.9692679"/>
        <n v="-19608.0199329234"/>
        <n v="-19563.608798152"/>
        <n v="-19069.4128764673"/>
        <n v="-17848.8336085137"/>
        <n v="-16134.00382968"/>
        <n v="-13678.2533014835"/>
        <n v="-12204.3326672115"/>
        <n v="-12202.0849728466"/>
        <n v="-12162.3868336651"/>
        <n v="-11065.1480663438"/>
        <n v="-10834.3997661088"/>
        <n v="-9992.29846944677"/>
        <n v="-9681.05694205125"/>
        <n v="-7849.55391999002"/>
        <n v="-7034.3480045978"/>
        <n v="-5625.9017711114"/>
        <n v="-5473.43005655087"/>
        <n v="-5448.20783857338"/>
        <n v="-5384.91287696246"/>
        <n v="-5061.11373993475"/>
        <n v="-4692.40261282141"/>
        <n v="-4635.86722704206"/>
        <n v="-4341.5927066614"/>
        <n v="-4280.27469166749"/>
        <n v="-4189.82989912154"/>
        <n v="-4183.11797031691"/>
        <n v="-4079.36631646759"/>
        <n v="-4058.82435131892"/>
        <n v="-3927.87155714257"/>
        <n v="-3499.23288007283"/>
        <n v="-3493.76661448317"/>
        <n v="-3249.84954215561"/>
        <n v="-3073.8511157276"/>
        <n v="-2923.78045355275"/>
        <n v="-2908.16567969992"/>
        <n v="-2899.07926184991"/>
        <n v="-2898.7496381891"/>
        <n v="-2896.57758808337"/>
        <n v="-2893.17682875664"/>
        <n v="-2870.27603751541"/>
        <n v="-2830.4213544923"/>
        <n v="-2819.76713573278"/>
        <n v="-2817.59741597911"/>
        <n v="-2783.00963618276"/>
        <n v="-2756.15291929484"/>
        <n v="-2727.87346163505"/>
        <n v="-2727.61165854706"/>
        <n v="-2601.59191260435"/>
        <n v="-2560.6418178545"/>
        <n v="-2556.62156294677"/>
        <n v="-2546.4419256332"/>
        <n v="-2511.5742277515"/>
        <n v="-2504.92488200022"/>
        <n v="-2475.89875684831"/>
        <n v="-2462.02953701225"/>
        <n v="-2454.62346558756"/>
        <n v="-2453.27337572704"/>
        <n v="-2439.83144032113"/>
        <n v="-2404.505014913"/>
        <n v="-2401.70970716221"/>
        <n v="-2401.37224311454"/>
        <n v="-2399.40020118139"/>
        <n v="-2392.26308507355"/>
        <n v="-2389.13079989826"/>
        <n v="-2385.28830358601"/>
        <n v="-2372.17494321991"/>
        <n v="-2364.9608444723"/>
        <n v="-2363.14170462694"/>
        <n v="-2362.70666075609"/>
        <n v="-2362.58607484341"/>
        <n v="-2358.31434541654"/>
        <n v="-2334.04150313537"/>
        <n v="-2332.98108904762"/>
        <n v="-2327.91370555933"/>
        <n v="-2326.60195809031"/>
        <n v="-2325.69192937461"/>
        <n v="-2324.32781394053"/>
        <n v="-2320.5799037303"/>
        <n v="-2313.10881176987"/>
        <n v="-2312.78548590548"/>
        <n v="-2303.58575647293"/>
        <n v="-2302.69912193337"/>
        <n v="-2296.37797767151"/>
        <n v="-2289.77002803174"/>
        <n v="-2284.60629593176"/>
        <n v="-2282.21624115248"/>
        <n v="-2271.9674986029"/>
        <n v="-2270.22934398072"/>
        <n v="-2266.48384379266"/>
        <n v="-2264.25121843324"/>
        <n v="-2261.78489064733"/>
        <n v="-2259.63094732876"/>
        <n v="-2256.43645070907"/>
        <n v="-2242.20138420871"/>
        <n v="-2221.07435131018"/>
        <n v="-2216.2910869178"/>
        <n v="-2205.25616234515"/>
        <n v="-2203.92165622377"/>
        <n v="-2095.02384067118"/>
        <n v="-2032.64692324829"/>
        <n v="-2027.40812097661"/>
        <n v="-1993.98265194349"/>
        <n v="-1966.86037679026"/>
        <n v="-1876.29325762945"/>
        <n v="-1875.93960036243"/>
        <n v="-1875.43166786467"/>
        <n v="-1873.39936251837"/>
        <n v="-1742.98993309139"/>
        <n v="-1637.57953817295"/>
        <n v="-1518.34906232832"/>
        <n v="-1264.47537515545"/>
        <n v="-1208.78571620176"/>
        <n v="-1161.57723248445"/>
        <n v="-1156.1499957951"/>
        <n v="-1125.00358148399"/>
        <n v="-1101.78708085356"/>
        <n v="-1078.49673515362"/>
        <n v="-1077.38760296324"/>
        <n v="-1073.02506853842"/>
        <n v="-1072.40872425026"/>
        <n v="-1051.27517123855"/>
        <n v="-1048.01035120296"/>
        <n v="-1041.01618749359"/>
        <n v="-1017.9696466769"/>
        <n v="-1009.94881025756"/>
        <n v="-995.987969913018"/>
        <n v="-990.814476605641"/>
        <n v="-990.742857086538"/>
        <n v="-980.298107435463"/>
        <n v="-979.618600081481"/>
        <n v="-929.270449647675"/>
        <n v="-893.102693427578"/>
        <n v="-846.230173790871"/>
        <n v="-824.708425673152"/>
        <n v="-820.949823971127"/>
        <n v="-818.112828533262"/>
        <n v="-817.702432888515"/>
        <n v="-814.091945313045"/>
        <n v="-785.936112246124"/>
        <n v="-738.480978074079"/>
        <n v="-709.296395382437"/>
        <n v="-596.778962548567"/>
        <n v="-583.628598608307"/>
        <n v="-482.023524683776"/>
        <n v="-481.777795852906"/>
        <n v="-476.747979015777"/>
        <n v="-475.55081415683"/>
        <n v="-464.947851382084"/>
        <n v="-463.448378262316"/>
        <n v="-460.079944650821"/>
        <n v="-458.400545121137"/>
        <n v="-454.903047898655"/>
        <n v="-454.224505962858"/>
        <n v="-454.105521955982"/>
        <n v="-430.314132766978"/>
        <n v="-404.883974798862"/>
        <n v="-399.068059043568"/>
        <n v="-396.156595713267"/>
        <n v="-366.18227728415"/>
        <n v="-334.140332821773"/>
        <n v="-329.909636146702"/>
        <n v="-289.301033484611"/>
        <n v="-286.804905485613"/>
        <n v="-282.076724562764"/>
        <n v="-278.869300294556"/>
        <n v="-267.137366963394"/>
        <n v="-267.012546085917"/>
        <n v="-266.14952234255"/>
        <n v="-265.1199834071"/>
        <n v="-259.289017556799"/>
        <n v="-243.762996456906"/>
        <n v="-243.713347783258"/>
        <n v="-243.674736639244"/>
        <n v="-210.812089094126"/>
        <n v="-210.176298751176"/>
        <n v="-185.044325404373"/>
        <n v="-179.132498820109"/>
        <n v="-159.692239854697"/>
        <n v="-149.71754763919"/>
        <n v="-148.690498649573"/>
        <n v="-146.949070254736"/>
        <n v="-125.081310698565"/>
        <n v="-111.279043989891"/>
        <n v="-110.8769129849"/>
        <n v="-102.066900251109"/>
        <n v="-64.1700844667333"/>
        <n v="-61.2510899201025"/>
        <n v="-59.3758560327898"/>
        <n v="-44.9533560749849"/>
        <n v="-44.3379997050753"/>
        <n v="-40.0435615388586"/>
        <n v="-20.9774654249136"/>
        <n v="-20.9027190600198"/>
        <n v="-20.8316856218237"/>
        <n v="-20.4190446788423"/>
        <n v="-20.3644978005281"/>
        <n v="-10.6896142911952"/>
        <n v="-2.55903151357277"/>
        <n v="-2.43730808629822"/>
        <n v="-0"/>
        <n v="2.43730808629822"/>
        <n v="10.5446252040214"/>
        <n v="19.9393902649177"/>
        <n v="27.4419135132971"/>
        <n v="29.0610549908234"/>
        <n v="38.5266805009295"/>
        <n v="40.0435615388586"/>
        <n v="44.3379997050753"/>
        <n v="61.5566599688397"/>
        <n v="62.8414761706009"/>
        <n v="99.9861429723149"/>
        <n v="110.8769129849"/>
        <n v="111.279043989891"/>
        <n v="125.081310698565"/>
        <n v="130.896430203972"/>
        <n v="144.113421099075"/>
        <n v="149.621796433458"/>
        <n v="159.692239854697"/>
        <n v="169.792385430596"/>
        <n v="180.290556947712"/>
        <n v="201.135808058815"/>
        <n v="210.812089094126"/>
        <n v="265.1199834071"/>
        <n v="267.012546085917"/>
        <n v="267.137366963394"/>
        <n v="270.986352564796"/>
        <n v="278.869300294556"/>
        <n v="329.909636146702"/>
        <n v="334.140332821773"/>
        <n v="362.165307779896"/>
        <n v="396.156595713267"/>
        <n v="404.883974798862"/>
        <n v="430.314132766978"/>
        <n v="454.903047898655"/>
        <n v="458.400545121137"/>
        <n v="464.947851382084"/>
        <n v="475.55081415683"/>
        <n v="476.747979015777"/>
        <n v="480.063340926865"/>
        <n v="482.023524683776"/>
        <n v="583.628598608307"/>
        <n v="596.778962548567"/>
        <n v="633.888419379277"/>
        <n v="644.146353085621"/>
        <n v="681.339130084955"/>
        <n v="709.296395382437"/>
        <n v="785.936112246124"/>
        <n v="814.091945313045"/>
        <n v="818.112828533262"/>
        <n v="824.708425673152"/>
        <n v="847.884029101498"/>
        <n v="872.964451919978"/>
        <n v="881.391695258144"/>
        <n v="929.270449647675"/>
        <n v="990.742857086538"/>
        <n v="990.814476605641"/>
        <n v="995.831003706201"/>
        <n v="995.987969913018"/>
        <n v="1000.84688601844"/>
        <n v="1020.81517339642"/>
        <n v="1041.01618749359"/>
        <n v="1077.38760296324"/>
        <n v="1078.49673515362"/>
        <n v="1125.00358148399"/>
        <n v="1143.23477083507"/>
        <n v="1144.92488290671"/>
        <n v="1167.17843109745"/>
        <n v="1200.83406518731"/>
        <n v="1203.01841693525"/>
        <n v="1264.47537515545"/>
        <n v="1397.71307770595"/>
        <n v="1483.5156747409"/>
        <n v="1490.08941063793"/>
        <n v="1686.45930598606"/>
        <n v="1742.98993309139"/>
        <n v="1875.93960036243"/>
        <n v="2033.26488565599"/>
        <n v="2045.77728341831"/>
        <n v="2054.15670542035"/>
        <n v="2142.41425831715"/>
        <n v="2205.25616234515"/>
        <n v="2207.83590598044"/>
        <n v="2216.2910869178"/>
        <n v="2221.07435131018"/>
        <n v="2222.88035931726"/>
        <n v="2239.8587820399"/>
        <n v="2242.20138420871"/>
        <n v="2256.43645070907"/>
        <n v="2258.88701094623"/>
        <n v="2259.63094732876"/>
        <n v="2260.499877886"/>
        <n v="2261.78489064733"/>
        <n v="2264.25121843324"/>
        <n v="2266.48384379266"/>
        <n v="2270.22934398072"/>
        <n v="2271.9674986029"/>
        <n v="2284.60629593176"/>
        <n v="2289.77002803174"/>
        <n v="2291.22917837452"/>
        <n v="2296.37797767151"/>
        <n v="2303.58575647293"/>
        <n v="2305.17527435371"/>
        <n v="2312.78548590548"/>
        <n v="2313.10881176987"/>
        <n v="2320.5799037303"/>
        <n v="2322.34126627923"/>
        <n v="2324.32781394053"/>
        <n v="2325.69192937461"/>
        <n v="2326.60195809031"/>
        <n v="2327.91370555933"/>
        <n v="2332.98108904762"/>
        <n v="2333.92451447104"/>
        <n v="2334.04150313537"/>
        <n v="2339.54360697609"/>
        <n v="2358.31434541654"/>
        <n v="2359.92766274691"/>
        <n v="2362.43281404607"/>
        <n v="2362.58607484341"/>
        <n v="2362.70666075609"/>
        <n v="2364.9608444723"/>
        <n v="2372.17494321991"/>
        <n v="2385.28830358601"/>
        <n v="2389.13079989826"/>
        <n v="2392.26308507355"/>
        <n v="2399.40020118139"/>
        <n v="2399.5016196902"/>
        <n v="2401.37224311454"/>
        <n v="2401.70970716221"/>
        <n v="2404.505014913"/>
        <n v="2404.57028545238"/>
        <n v="2423.55358309746"/>
        <n v="2453.27337572704"/>
        <n v="2454.62346558756"/>
        <n v="2459.96383295073"/>
        <n v="2462.02953701225"/>
        <n v="2472.2045668333"/>
        <n v="2475.89875684831"/>
        <n v="2484.20662686605"/>
        <n v="2497.58548231455"/>
        <n v="2500.23601682354"/>
        <n v="2504.92488200022"/>
        <n v="2546.4419256332"/>
        <n v="2556.62156294677"/>
        <n v="2565.35599914349"/>
        <n v="2601.59191260435"/>
        <n v="2670.38550077725"/>
        <n v="2703.57650233699"/>
        <n v="2727.61165854706"/>
        <n v="2727.87346163505"/>
        <n v="2756.15291929484"/>
        <n v="2783.00963618276"/>
        <n v="2817.59741597911"/>
        <n v="2819.76713573278"/>
        <n v="2870.27603751541"/>
        <n v="2883.50493730119"/>
        <n v="2893.17682875664"/>
        <n v="2896.57758808337"/>
        <n v="2898.7496381891"/>
        <n v="2899.07926184991"/>
        <n v="2908.16567969992"/>
        <n v="2923.78045355275"/>
        <n v="2964.09165146493"/>
        <n v="3024.84234949869"/>
        <n v="3043.65766046243"/>
        <n v="3073.8511157276"/>
        <n v="3131.7607822492"/>
        <n v="3174.54925011327"/>
        <n v="3493.76661448317"/>
        <n v="4058.82435131892"/>
        <n v="4280.27469166749"/>
        <n v="4341.5927066614"/>
        <n v="4635.86722704206"/>
        <n v="4692.40261282141"/>
        <n v="4812.49718781368"/>
        <n v="5448.20783857338"/>
        <n v="5625.9017711114"/>
        <n v="7853.50916522648"/>
        <n v="8647.31354329656"/>
        <n v="9278.15509490765"/>
        <n v="9571.1754308736"/>
        <n v="9681.05694205125"/>
        <n v="9992.29846944677"/>
        <n v="10714.858957774"/>
        <n v="12162.3868336651"/>
        <n v="12300.6918951333"/>
        <n v="16690.6876250279"/>
        <n v="17848.8336085137"/>
        <n v="19069.4128764673"/>
        <n v="19442.2436690195"/>
        <n v="19608.0199329234"/>
        <n v="19668.9692679"/>
        <n v="19721.6410148767"/>
        <n v="19763.0413577108"/>
        <n v="19788.0879593157"/>
        <n v="19838.203260795"/>
        <n v="19881.7336257195"/>
        <n v="20519.801266938"/>
        <n v="20581.6459665094"/>
        <n v="20801.7238223529"/>
        <n v="20818.4094791615"/>
        <n v="21057.9961126917"/>
        <n v="21349.4659640763"/>
        <n v="21398.7868721756"/>
        <n v="21406.4918459258"/>
        <n v="21445.6826767272"/>
        <n v="21688.0444477874"/>
        <n v="21706.4954974206"/>
        <n v="29992.7321987049"/>
        <n v="34703.2735333594"/>
        <n v="37470.2760354322"/>
        <n v="42538.5891367322"/>
        <n v="47555.6814090869"/>
        <n v="64000"/>
        <m/>
      </sharedItems>
    </cacheField>
    <cacheField name="Theta" numFmtId="0">
      <sharedItems containsString="0" containsBlank="1" containsNumber="1" minValue="-18656.467458" maxValue="7607.206884" count="448">
        <n v="-18656.467458"/>
        <n v="-10584.627462"/>
        <n v="-7607.206884"/>
        <n v="-5343.404016"/>
        <n v="-5010.399288"/>
        <n v="-4564.04604"/>
        <n v="-4553.273355"/>
        <n v="-4248.333351"/>
        <n v="-4233.288636"/>
        <n v="-4224.992025"/>
        <n v="-3571.314837"/>
        <n v="-3326.541543"/>
        <n v="-3195.317154"/>
        <n v="-2986.955025"/>
        <n v="-2856.246726"/>
        <n v="-2767.089483"/>
        <n v="-2697.113733"/>
        <n v="-2676.087675"/>
        <n v="-2633.709624"/>
        <n v="-2482.103007"/>
        <n v="-2360.9238"/>
        <n v="-2357.181771"/>
        <n v="-2341.537992"/>
        <n v="-2287.186839"/>
        <n v="-2265.084939"/>
        <n v="-2246.259165"/>
        <n v="-2204.311584"/>
        <n v="-2163.753336"/>
        <n v="-1868.373576"/>
        <n v="-1837.558212"/>
        <n v="-1832.567712"/>
        <n v="-1806.19749"/>
        <n v="-1762.391511"/>
        <n v="-1719.674637"/>
        <n v="-1695.525903"/>
        <n v="-1680.971622"/>
        <n v="-1644.367422"/>
        <n v="-1624.434294"/>
        <n v="-1621.998927"/>
        <n v="-1620.758661"/>
        <n v="-1620.105471"/>
        <n v="-1583.444619"/>
        <n v="-1565.714646"/>
        <n v="-1562.526288"/>
        <n v="-1497.022866"/>
        <n v="-1480.893012"/>
        <n v="-1457.267406"/>
        <n v="-1432.862463"/>
        <n v="-1410.845217"/>
        <n v="-1378.533384"/>
        <n v="-1373.246232"/>
        <n v="-1367.24994"/>
        <n v="-1364.717412"/>
        <n v="-1358.249403"/>
        <n v="-1353.591021"/>
        <n v="-1349.632863"/>
        <n v="-1338.287055"/>
        <n v="-1334.888193"/>
        <n v="-1323.248499"/>
        <n v="-1319.463495"/>
        <n v="-1312.713318"/>
        <n v="-1292.301201"/>
        <n v="-1288.270293"/>
        <n v="-1282.083288"/>
        <n v="-1271.70366"/>
        <n v="-1270.826322"/>
        <n v="-1258.522992"/>
        <n v="-1242.573192"/>
        <n v="-1231.234689"/>
        <n v="-1209.519252"/>
        <n v="-1187.748465"/>
        <n v="-1178.75874"/>
        <n v="-1172.155077"/>
        <n v="-1159.219743"/>
        <n v="-1123.357455"/>
        <n v="-1093.720551"/>
        <n v="-1074.111792"/>
        <n v="-1058.281125"/>
        <n v="-1056.790578"/>
        <n v="-1056.317295"/>
        <n v="-1054.713546"/>
        <n v="-1050.327858"/>
        <n v="-1026.195402"/>
        <n v="-1004.385798"/>
        <n v="-991.388511"/>
        <n v="-984.65892"/>
        <n v="-974.412939"/>
        <n v="-969.702729"/>
        <n v="-968.114538"/>
        <n v="-959.765481"/>
        <n v="-958.004535"/>
        <n v="-948.392262"/>
        <n v="-946.378458"/>
        <n v="-929.687385"/>
        <n v="-925.586634"/>
        <n v="-923.907702"/>
        <n v="-921.20697"/>
        <n v="-913.090914"/>
        <n v="-909.195189"/>
        <n v="-908.508117"/>
        <n v="-894.237258"/>
        <n v="-892.265103"/>
        <n v="-885.872295"/>
        <n v="-872.769141"/>
        <n v="-870.829845"/>
        <n v="-855.941211"/>
        <n v="-854.381985"/>
        <n v="-840.85128"/>
        <n v="-838.384473"/>
        <n v="-835.754523"/>
        <n v="-835.74408"/>
        <n v="-835.139157"/>
        <n v="-821.987892"/>
        <n v="-821.669859"/>
        <n v="-810.056055"/>
        <n v="-807.044841"/>
        <n v="-800.954688"/>
        <n v="-795.730596"/>
        <n v="-788.427183"/>
        <n v="-783.778428"/>
        <n v="-778.808061"/>
        <n v="-778.468137"/>
        <n v="-776.19516"/>
        <n v="-764.012379"/>
        <n v="-762.449166"/>
        <n v="-759.94203"/>
        <n v="-753.222936"/>
        <n v="-751.848696"/>
        <n v="-741.15045"/>
        <n v="-740.32869"/>
        <n v="-739.524711"/>
        <n v="-737.380452"/>
        <n v="-716.396163"/>
        <n v="-701.890491"/>
        <n v="-696.440034"/>
        <n v="-696.303201"/>
        <n v="-693.789372"/>
        <n v="-690.34329"/>
        <n v="-688.524081"/>
        <n v="-680.564358"/>
        <n v="-679.677867"/>
        <n v="-679.457658"/>
        <n v="-678.981792"/>
        <n v="-668.45679"/>
        <n v="-663.608655"/>
        <n v="-642.007662"/>
        <n v="-637.515714"/>
        <n v="-636.296829"/>
        <n v="-632.396961"/>
        <n v="-630.106038"/>
        <n v="-628.346736"/>
        <n v="-624.171588"/>
        <n v="-619.627779"/>
        <n v="-617.899782"/>
        <n v="-617.855076"/>
        <n v="-614.470953"/>
        <n v="-613.314537"/>
        <n v="-605.908206"/>
        <n v="-600.723789"/>
        <n v="-599.39253"/>
        <n v="-586.584177"/>
        <n v="-585.101877"/>
        <n v="-583.309536"/>
        <n v="-581.039358"/>
        <n v="-573.920379"/>
        <n v="-569.613891"/>
        <n v="-567.123195"/>
        <n v="-564.377283"/>
        <n v="-562.102542"/>
        <n v="-558.093522"/>
        <n v="-545.353017"/>
        <n v="-544.35681"/>
        <n v="-538.127334"/>
        <n v="-533.06982"/>
        <n v="-529.014951"/>
        <n v="-528.275376"/>
        <n v="-527.882535"/>
        <n v="-523.191336"/>
        <n v="-522.114192"/>
        <n v="-518.937552"/>
        <n v="-513.929856"/>
        <n v="-491.153139"/>
        <n v="-488.749005"/>
        <n v="-487.1892"/>
        <n v="-486.93861"/>
        <n v="-476.276904"/>
        <n v="-464.833662"/>
        <n v="-439.76583"/>
        <n v="-430.550502"/>
        <n v="-416.236215"/>
        <n v="-414.224409"/>
        <n v="-398.256672"/>
        <n v="-386.460201"/>
        <n v="-372.112428"/>
        <n v="-370.878885"/>
        <n v="-368.834817"/>
        <n v="-356.01045"/>
        <n v="-355.253583"/>
        <n v="-343.227294"/>
        <n v="-340.240839"/>
        <n v="-332.519976"/>
        <n v="-319.921827"/>
        <n v="-316.549341"/>
        <n v="-314.963184"/>
        <n v="-307.505463"/>
        <n v="-307.331322"/>
        <n v="-302.48463"/>
        <n v="-301.234527"/>
        <n v="-294.496785"/>
        <n v="-291.46311"/>
        <n v="-286.593744"/>
        <n v="-263.256117"/>
        <n v="-262.247904"/>
        <n v="-259.079319"/>
        <n v="-254.369499"/>
        <n v="-251.551404"/>
        <n v="-246.993402"/>
        <n v="-208.888128"/>
        <n v="-204.836457"/>
        <n v="-195.220266"/>
        <n v="-190.772298"/>
        <n v="-160.488945"/>
        <n v="-159.918747"/>
        <n v="-158.710032"/>
        <n v="-107.524701"/>
        <n v="0"/>
        <n v="159.918747"/>
        <n v="183.534276"/>
        <n v="190.772298"/>
        <n v="195.944709"/>
        <n v="231.214329"/>
        <n v="232.683015"/>
        <n v="246.993402"/>
        <n v="248.654415"/>
        <n v="251.551404"/>
        <n v="262.247904"/>
        <n v="263.256117"/>
        <n v="286.593744"/>
        <n v="294.496785"/>
        <n v="298.125729"/>
        <n v="302.533782"/>
        <n v="314.963184"/>
        <n v="325.885242"/>
        <n v="332.519976"/>
        <n v="343.227294"/>
        <n v="369.855528"/>
        <n v="370.878885"/>
        <n v="386.460201"/>
        <n v="404.226372"/>
        <n v="411.646299"/>
        <n v="416.236215"/>
        <n v="422.268558"/>
        <n v="439.76583"/>
        <n v="462.210165"/>
        <n v="484.316886"/>
        <n v="487.1892"/>
        <n v="488.749005"/>
        <n v="490.715772"/>
        <n v="497.572974"/>
        <n v="518.937552"/>
        <n v="522.114192"/>
        <n v="523.191336"/>
        <n v="529.014951"/>
        <n v="541.72626"/>
        <n v="550.822632"/>
        <n v="558.093522"/>
        <n v="569.112129"/>
        <n v="573.920379"/>
        <n v="585.101877"/>
        <n v="606.093369"/>
        <n v="609.168234"/>
        <n v="611.00991"/>
        <n v="617.899782"/>
        <n v="620.483613"/>
        <n v="621.639846"/>
        <n v="622.451931"/>
        <n v="624.171588"/>
        <n v="630.106038"/>
        <n v="632.396961"/>
        <n v="636.296829"/>
        <n v="642.007662"/>
        <n v="664.604553"/>
        <n v="667.834383"/>
        <n v="668.45679"/>
        <n v="670.437996"/>
        <n v="679.457658"/>
        <n v="680.896167"/>
        <n v="682.447845"/>
        <n v="693.789372"/>
        <n v="696.303201"/>
        <n v="696.440034"/>
        <n v="711.030951"/>
        <n v="716.396163"/>
        <n v="725.921679"/>
        <n v="729.547533"/>
        <n v="737.380452"/>
        <n v="740.32869"/>
        <n v="741.15045"/>
        <n v="746.009655"/>
        <n v="751.848696"/>
        <n v="752.574711"/>
        <n v="753.222936"/>
        <n v="759.94203"/>
        <n v="762.449166"/>
        <n v="764.012379"/>
        <n v="768.653364"/>
        <n v="776.19516"/>
        <n v="778.468137"/>
        <n v="778.808061"/>
        <n v="783.778428"/>
        <n v="788.427183"/>
        <n v="792.475212"/>
        <n v="795.361416"/>
        <n v="795.730596"/>
        <n v="799.44519"/>
        <n v="800.954688"/>
        <n v="803.418564"/>
        <n v="810.056055"/>
        <n v="813.798381"/>
        <n v="821.669859"/>
        <n v="821.987892"/>
        <n v="825.387171"/>
        <n v="826.387026"/>
        <n v="831.557706"/>
        <n v="835.754523"/>
        <n v="838.384473"/>
        <n v="840.85128"/>
        <n v="854.381985"/>
        <n v="854.605272"/>
        <n v="855.941211"/>
        <n v="870.829845"/>
        <n v="876.570825"/>
        <n v="882.764742"/>
        <n v="908.508117"/>
        <n v="921.20697"/>
        <n v="925.586634"/>
        <n v="943.645464"/>
        <n v="948.128079"/>
        <n v="948.392262"/>
        <n v="958.859901"/>
        <n v="968.114538"/>
        <n v="969.702729"/>
        <n v="970.688433"/>
        <n v="991.388511"/>
        <n v="1026.195402"/>
        <n v="1035.60249"/>
        <n v="1054.266645"/>
        <n v="1054.713546"/>
        <n v="1056.790578"/>
        <n v="1058.281125"/>
        <n v="1067.519943"/>
        <n v="1090.360842"/>
        <n v="1093.720551"/>
        <n v="1106.61423"/>
        <n v="1123.357455"/>
        <n v="1124.341944"/>
        <n v="1159.219743"/>
        <n v="1187.748465"/>
        <n v="1209.519252"/>
        <n v="1210.658631"/>
        <n v="1211.571714"/>
        <n v="1231.234689"/>
        <n v="1238.348082"/>
        <n v="1245.606684"/>
        <n v="1258.522992"/>
        <n v="1264.721175"/>
        <n v="1270.826322"/>
        <n v="1271.70366"/>
        <n v="1288.270293"/>
        <n v="1312.713318"/>
        <n v="1334.888193"/>
        <n v="1338.287055"/>
        <n v="1353.591021"/>
        <n v="1358.249403"/>
        <n v="1364.717412"/>
        <n v="1367.24994"/>
        <n v="1373.246232"/>
        <n v="1377.227316"/>
        <n v="1410.845217"/>
        <n v="1426.778403"/>
        <n v="1432.862463"/>
        <n v="1457.267406"/>
        <n v="1460.704515"/>
        <n v="1461.641316"/>
        <n v="1480.893012"/>
        <n v="1497.022866"/>
        <n v="1513.422639"/>
        <n v="1517.060322"/>
        <n v="1532.008374"/>
        <n v="1561.097115"/>
        <n v="1562.526288"/>
        <n v="1583.444619"/>
        <n v="1607.494506"/>
        <n v="1620.758661"/>
        <n v="1624.434294"/>
        <n v="1635.047364"/>
        <n v="1636.592043"/>
        <n v="1677.349821"/>
        <n v="1680.971622"/>
        <n v="1687.153032"/>
        <n v="1689.480102"/>
        <n v="1695.525903"/>
        <n v="1701.620157"/>
        <n v="1722.714801"/>
        <n v="1727.966169"/>
        <n v="1762.391511"/>
        <n v="1806.19749"/>
        <n v="1816.587903"/>
        <n v="1832.567712"/>
        <n v="1837.558212"/>
        <n v="1868.373576"/>
        <n v="1877.524092"/>
        <n v="1894.897038"/>
        <n v="1916.950974"/>
        <n v="1932.813996"/>
        <n v="2163.753336"/>
        <n v="2204.311584"/>
        <n v="2211.039114"/>
        <n v="2238.501498"/>
        <n v="2246.259165"/>
        <n v="2287.186839"/>
        <n v="2333.073867"/>
        <n v="2341.537992"/>
        <n v="2357.181771"/>
        <n v="2360.9238"/>
        <n v="2380.905897"/>
        <n v="2418.541566"/>
        <n v="2432.943486"/>
        <n v="2482.103007"/>
        <n v="2642.503275"/>
        <n v="2664.069765"/>
        <n v="2676.087675"/>
        <n v="2745.866109"/>
        <n v="2986.955025"/>
        <n v="3112.901199"/>
        <n v="3195.317154"/>
        <n v="3326.541543"/>
        <n v="3571.314837"/>
        <n v="3923.160891"/>
        <n v="4224.992025"/>
        <n v="4233.288636"/>
        <n v="4248.333351"/>
        <n v="4553.273355"/>
        <n v="4557.559146"/>
        <n v="4732.764228"/>
        <n v="5183.662629"/>
        <n v="7607.206884"/>
        <m/>
      </sharedItems>
    </cacheField>
    <cacheField name="Cashflow" numFmtId="0">
      <sharedItems containsSemiMixedTypes="0" containsString="0" containsNumber="1" containsInteger="1" minValue="-12500" maxValue="7125" count="4">
        <n v="-12500"/>
        <n v="-7125"/>
        <n v="0"/>
        <n v="7125"/>
      </sharedItems>
    </cacheField>
    <cacheField name="Implied change in PV" numFmtId="0">
      <sharedItems containsString="0" containsBlank="1" containsNumber="1" minValue="-73145.6145025351" maxValue="63471.724624" count="444">
        <n v="-73145.6145025351"/>
        <n v="-61716.2002021761"/>
        <n v="-58261.7237093842"/>
        <n v="-48521.6415497008"/>
        <n v="-44096.9833392336"/>
        <n v="-42939.0696006792"/>
        <n v="-39560.0329294441"/>
        <n v="-38889.6529463354"/>
        <n v="-38622.1474152045"/>
        <n v="-38332.8247942098"/>
        <n v="-35100.0030620966"/>
        <n v="-23270.4810820366"/>
        <n v="-22671.594797201"/>
        <n v="-22277.7954649212"/>
        <n v="-22220.9264286555"/>
        <n v="-22220.2958090763"/>
        <n v="-21866.8617249925"/>
        <n v="-21844.6048811615"/>
        <n v="-21817.9381426917"/>
        <n v="-21639.9270915094"/>
        <n v="-21362.6266377195"/>
        <n v="-21298.609327938"/>
        <n v="-20638.6357868493"/>
        <n v="-20472.803987152"/>
        <n v="-20464.6998639"/>
        <n v="-20407.6999314673"/>
        <n v="-20275.8857587084"/>
        <n v="-19183.7218015137"/>
        <n v="-18450.8146928767"/>
        <n v="-18376.7852439234"/>
        <n v="-17376.57702168"/>
        <n v="-15056.7866854835"/>
        <n v="-13573.2320506651"/>
        <n v="-13007.5984850513"/>
        <n v="-12695.4858062115"/>
        <n v="-12689.0235828466"/>
        <n v="-11989.0557683438"/>
        <n v="-11859.6624315665"/>
        <n v="-11452.2548421088"/>
        <n v="-11323.1084400741"/>
        <n v="-10479.4876694468"/>
        <n v="-9299.4329435978"/>
        <n v="-8917.39463782141"/>
        <n v="-8747.16401031691"/>
        <n v="-7831.18438104206"/>
        <n v="-7461.43903469992"/>
        <n v="-7031.34298718276"/>
        <n v="-6966.78917799002"/>
        <n v="-6784.11828314257"/>
        <n v="-6626.82838593475"/>
        <n v="-6621.81268366749"/>
        <n v="-6402.0969311114"/>
        <n v="-6299.18829863505"/>
        <n v="-6209.9662826614"/>
        <n v="-6169.85428948317"/>
        <n v="-6164.35383997113"/>
        <n v="-5903.50198142758"/>
        <n v="-5713.98328884638"/>
        <n v="-5686.14740396246"/>
        <n v="-5555.9541227276"/>
        <n v="-5509.29339412154"/>
        <n v="-4975.85708255087"/>
        <n v="-4971.63141946759"/>
        <n v="-4959.45883357338"/>
        <n v="-4917.54536294677"/>
        <n v="-4847.85107760435"/>
        <n v="-4731.3173501891"/>
        <n v="-4710.1952616332"/>
        <n v="-4663.97410979026"/>
        <n v="-4658.96909908337"/>
        <n v="-4588.70273175664"/>
        <n v="-4548.21474755275"/>
        <n v="-4327.54344351541"/>
        <n v="-4313.45696884831"/>
        <n v="-4311.12237200022"/>
        <n v="-4272.32549384991"/>
        <n v="-4196.22800015561"/>
        <n v="-4131.6796987515"/>
        <n v="-4082.34386511454"/>
        <n v="-4078.29012773278"/>
        <n v="-4038.06808458756"/>
        <n v="-4009.1800944923"/>
        <n v="-4005.34588097911"/>
        <n v="-3821.35067994053"/>
        <n v="-3764.11761318139"/>
        <n v="-3750.29983001225"/>
        <n v="-3696.25142038244"/>
        <n v="-3634.28973484341"/>
        <n v="-3576.63083072704"/>
        <n v="-3548.38253268108"/>
        <n v="-3543.56075513537"/>
        <n v="-3534.62105629484"/>
        <n v="-3528.56634654706"/>
        <n v="-3446.5141128545"/>
        <n v="-3408.58021032685"/>
        <n v="-3381.31550409031"/>
        <n v="-3355.50544164733"/>
        <n v="-3352.92235432113"/>
        <n v="-3311.9684147303"/>
        <n v="-3282.81154076987"/>
        <n v="-3276.06593994349"/>
        <n v="-3264.49251567151"/>
        <n v="-3248.20429607355"/>
        <n v="-3240.09418016221"/>
        <n v="-3215.35666203174"/>
        <n v="-3172.76271575609"/>
        <n v="-3169.13563267118"/>
        <n v="-3168.73561204762"/>
        <n v="-3168.13906432876"/>
        <n v="-3149.30068258601"/>
        <n v="-3145.655464913"/>
        <n v="-3140.97949589826"/>
        <n v="-3114.11911237461"/>
        <n v="-3105.10249843324"/>
        <n v="-3098.64303541654"/>
        <n v="-3093.9553906029"/>
        <n v="-3078.10630970907"/>
        <n v="-3068.61497721991"/>
        <n v="-3066.00842190548"/>
        <n v="-3054.00777198072"/>
        <n v="-3042.22383293337"/>
        <n v="-3010.96649722377"/>
        <n v="-2997.37512847293"/>
        <n v="-2982.88000679266"/>
        <n v="-2982.76948362694"/>
        <n v="-2964.21053455933"/>
        <n v="-2964.06395393176"/>
        <n v="-2953.6715389178"/>
        <n v="-2945.82489615248"/>
        <n v="-2883.96580154857"/>
        <n v="-2872.30742220871"/>
        <n v="-2823.15594434515"/>
        <n v="-2787.94018260831"/>
        <n v="-2729.29861197661"/>
        <n v="-2660.84018131018"/>
        <n v="-2597.02420624829"/>
        <n v="-2553.07722951837"/>
        <n v="-2474.82419786467"/>
        <n v="-2462.06985488852"/>
        <n v="-2438.87148953326"/>
        <n v="-2404.95455136243"/>
        <n v="-2352.57016162945"/>
        <n v="-2172.34134831305"/>
        <n v="-2118.74269604357"/>
        <n v="-2073.39584348399"/>
        <n v="-2002.6285666769"/>
        <n v="-1998.59457296324"/>
        <n v="-1984.68390543546"/>
        <n v="-1873.60264532832"/>
        <n v="-1846.4932857951"/>
        <n v="-1825.65048512114"/>
        <n v="-1805.99565479087"/>
        <n v="-1776.51807907283"/>
        <n v="-1767.00279582177"/>
        <n v="-1709.47297749359"/>
        <n v="-1689.43077628415"/>
        <n v="-1686.33960553842"/>
        <n v="-1683.5006571467"/>
        <n v="-1673.61937820176"/>
        <n v="-1660.18295808148"/>
        <n v="-1647.14009785356"/>
        <n v="-1607.70266915545"/>
        <n v="-1591.58261829456"/>
        <n v="-1579.15770623855"/>
        <n v="-1561.94020720296"/>
        <n v="-1555.37633871327"/>
        <n v="-1468.90855448445"/>
        <n v="-1388.95806525026"/>
        <n v="-1382.44817091302"/>
        <n v="-1361.69336160564"/>
        <n v="-1350.18964925756"/>
        <n v="-1345.50666464768"/>
        <n v="-1305.70604108654"/>
        <n v="-1259.26595979886"/>
        <n v="-1244.80944048561"/>
        <n v="-1101.28867934255"/>
        <n v="-1072.52985624612"/>
        <n v="-1068.46740917295"/>
        <n v="-1012.45257829492"/>
        <n v="-963.315747085916"/>
        <n v="-922.141405854697"/>
        <n v="-912.328297852906"/>
        <n v="-909.145028963394"/>
        <n v="-874.304353650821"/>
        <n v="-860.012806556799"/>
        <n v="-856.64679906002"/>
        <n v="-839.0403624071"/>
        <n v="-838.523034751176"/>
        <n v="-827.072532456906"/>
        <n v="-824.752705783258"/>
        <n v="-819.458828262317"/>
        <n v="-813.288627639244"/>
        <n v="-802.434556472302"/>
        <n v="-795.913966094126"/>
        <n v="-776.520309683776"/>
        <n v="-771.628502404373"/>
        <n v="-755.62575363919"/>
        <n v="-738.995883015777"/>
        <n v="-722.54421615683"/>
        <n v="-718.159164898655"/>
        <n v="-713.184840955982"/>
        <n v="-712.202318820109"/>
        <n v="-708.594004962858"/>
        <n v="-691.305880254736"/>
        <n v="-691.083112513573"/>
        <n v="-681.865536766978"/>
        <n v="-673.84680903279"/>
        <n v="-669.372565989891"/>
        <n v="-655.720149382084"/>
        <n v="-647.195502698565"/>
        <n v="-634.0682489849"/>
        <n v="-632.396961"/>
        <n v="-624.171588"/>
        <n v="-623.353631920103"/>
        <n v="-614.191837908613"/>
        <n v="-601.998551562764"/>
        <n v="-596.806496484611"/>
        <n v="-521.374860086298"/>
        <n v="-500.323572251109"/>
        <n v="-433.004901466733"/>
        <n v="-323.462095424914"/>
        <n v="-312.294795621824"/>
        <n v="-309.179443649573"/>
        <n v="-225.255501678842"/>
        <n v="-215.584763800528"/>
        <n v="-203.663388074985"/>
        <n v="-199.962308538859"/>
        <n v="-118.214315291195"/>
        <n v="0"/>
        <n v="199.962308538859"/>
        <n v="241.758954204021"/>
        <n v="283.520418972315"/>
        <n v="287.18109550093"/>
        <n v="295.524491170601"/>
        <n v="327.186783990823"/>
        <n v="433.430212203972"/>
        <n v="521.374860086298"/>
        <n v="555.759720099075"/>
        <n v="614.191837908613"/>
        <n v="624.171588"/>
        <n v="632.396961"/>
        <n v="634.0682489849"/>
        <n v="647.195502698565"/>
        <n v="655.720149382084"/>
        <n v="669.372565989891"/>
        <n v="676.008049926865"/>
        <n v="681.865536766978"/>
        <n v="683.19650596884"/>
        <n v="687.773773264918"/>
        <n v="718.159164898655"/>
        <n v="722.54421615683"/>
        <n v="731.113188947712"/>
        <n v="738.472864513297"/>
        <n v="738.995883015777"/>
        <n v="776.520309683776"/>
        <n v="780.802295430596"/>
        <n v="795.913966094126"/>
        <n v="802.434556472302"/>
        <n v="839.0403624071"/>
        <n v="865.740361058815"/>
        <n v="909.145028963394"/>
        <n v="922.141405854697"/>
        <n v="963.315747085916"/>
        <n v="984.617238779897"/>
        <n v="1012.45257829492"/>
        <n v="1014.00188108562"/>
        <n v="1023.5610635648"/>
        <n v="1072.52985624612"/>
        <n v="1259.26595979886"/>
        <n v="1270.1525871015"/>
        <n v="1305.70604108654"/>
        <n v="1321.7162457062"/>
        <n v="1345.50666464768"/>
        <n v="1361.69336160564"/>
        <n v="1382.44817091302"/>
        <n v="1405.07325801844"/>
        <n v="1484.75769408496"/>
        <n v="1555.37633871327"/>
        <n v="1591.58261829456"/>
        <n v="1607.70266915545"/>
        <n v="1683.5006571467"/>
        <n v="1701.71134039642"/>
        <n v="1709.47297749359"/>
        <n v="1767.00279582177"/>
        <n v="1825.65048512114"/>
        <n v="1998.59457296324"/>
        <n v="2073.39584348399"/>
        <n v="2092.6839087409"/>
        <n v="2110.57302363793"/>
        <n v="2172.34134831305"/>
        <n v="2197.15826770595"/>
        <n v="2197.50141583507"/>
        <n v="2308.17009825814"/>
        <n v="2356.49659690671"/>
        <n v="2404.95455136243"/>
        <n v="2438.87148953326"/>
        <n v="2507.98744841831"/>
        <n v="2511.39250930119"/>
        <n v="2538.47359142035"/>
        <n v="2660.84018131018"/>
        <n v="2787.94018260831"/>
        <n v="2823.15594434515"/>
        <n v="2872.30742220871"/>
        <n v="2883.96580154857"/>
        <n v="2922.3066270399"/>
        <n v="2953.6715389178"/>
        <n v="2964.06395393176"/>
        <n v="2964.21053455933"/>
        <n v="2982.88000679266"/>
        <n v="2997.37512847293"/>
        <n v="3017.42196818731"/>
        <n v="3034.22293198044"/>
        <n v="3054.00777198072"/>
        <n v="3054.24842694623"/>
        <n v="3066.00842190548"/>
        <n v="3066.83190537928"/>
        <n v="3068.61497721991"/>
        <n v="3069.09113997609"/>
        <n v="3078.10630970907"/>
        <n v="3084.00356591998"/>
        <n v="3093.9553906029"/>
        <n v="3093.99157909746"/>
        <n v="3098.64303541654"/>
        <n v="3102.57787847104"/>
        <n v="3105.10249843324"/>
        <n v="3114.11911237461"/>
        <n v="3137.070702886"/>
        <n v="3140.97949589826"/>
        <n v="3145.655464913"/>
        <n v="3149.30068258601"/>
        <n v="3168.13906432876"/>
        <n v="3168.73561204762"/>
        <n v="3172.76271575609"/>
        <n v="3176.23119504607"/>
        <n v="3176.94653827923"/>
        <n v="3215.35666203174"/>
        <n v="3218.2142218333"/>
        <n v="3224.8887906902"/>
        <n v="3240.09418016221"/>
        <n v="3248.20429607355"/>
        <n v="3249.02848831715"/>
        <n v="3264.49251567151"/>
        <n v="3282.81154076987"/>
        <n v="3290.06069431455"/>
        <n v="3311.9684147303"/>
        <n v="3318.78756374691"/>
        <n v="3355.50544164733"/>
        <n v="3375.25871845238"/>
        <n v="3381.31550409031"/>
        <n v="3408.58021032685"/>
        <n v="3528.56634654706"/>
        <n v="3534.62105629484"/>
        <n v="3543.56075513537"/>
        <n v="3548.38253268108"/>
        <n v="3576.63083072704"/>
        <n v="3600.10767531726"/>
        <n v="3634.28973484341"/>
        <n v="3696.25142038244"/>
        <n v="3750.29983001225"/>
        <n v="3764.11761318139"/>
        <n v="3821.35067994053"/>
        <n v="3823.23755237452"/>
        <n v="3982.52509535371"/>
        <n v="4005.34588097911"/>
        <n v="4038.06808458756"/>
        <n v="4078.29012773278"/>
        <n v="4082.34386511454"/>
        <n v="4111.17760346243"/>
        <n v="4126.45311414349"/>
        <n v="4171.35965886606"/>
        <n v="4174.75028246493"/>
        <n v="4228.20218582354"/>
        <n v="4272.32549384991"/>
        <n v="4311.12237200022"/>
        <n v="4313.45696884831"/>
        <n v="4327.54344351541"/>
        <n v="4548.21474755275"/>
        <n v="4565.28253877725"/>
        <n v="4588.70273175664"/>
        <n v="4658.96909908337"/>
        <n v="4661.43439249869"/>
        <n v="4675.76816065599"/>
        <n v="4710.1952616332"/>
        <n v="4731.3173501891"/>
        <n v="4799.36050498606"/>
        <n v="4847.85107760435"/>
        <n v="4917.54536294677"/>
        <n v="4942.07800033699"/>
        <n v="4959.45883357338"/>
        <n v="5048.7117562492"/>
        <n v="5555.9541227276"/>
        <n v="5713.98328884638"/>
        <n v="5899.94265909745"/>
        <n v="5920.41535911327"/>
        <n v="6169.85428948317"/>
        <n v="6209.9662826614"/>
        <n v="6299.18829863505"/>
        <n v="6383.12472395074"/>
        <n v="6386.68104593525"/>
        <n v="6402.0969311114"/>
        <n v="6621.81268366749"/>
        <n v="6690.02127981368"/>
        <n v="6959.27190722648"/>
        <n v="7031.34298718276"/>
        <n v="7461.43903469992"/>
        <n v="7774.54440229656"/>
        <n v="7831.18438104206"/>
        <n v="8917.39463782141"/>
        <n v="9884.24846390765"/>
        <n v="10035.877165774"/>
        <n v="10112.9016908736"/>
        <n v="10479.4876694468"/>
        <n v="13007.5984850513"/>
        <n v="13573.2320506651"/>
        <n v="13814.1145341333"/>
        <n v="18207.7479470279"/>
        <n v="18376.7852439234"/>
        <n v="18450.8146928767"/>
        <n v="19183.7218015137"/>
        <n v="20407.6999314673"/>
        <n v="20464.6998639"/>
        <n v="20532.6045110195"/>
        <n v="20669.760966795"/>
        <n v="20706.6868217108"/>
        <n v="20736.2160383157"/>
        <n v="21298.609327938"/>
        <n v="21362.6266377195"/>
        <n v="21639.9270915094"/>
        <n v="21817.9381426917"/>
        <n v="21844.6048811615"/>
        <n v="21926.0657663529"/>
        <n v="22132.4135249258"/>
        <n v="22220.2958090763"/>
        <n v="22481.2851667272"/>
        <n v="22926.3925297874"/>
        <n v="22952.1021814206"/>
        <n v="23088.2669741756"/>
        <n v="31454.3735147049"/>
        <n v="36636.0875293594"/>
        <n v="38930.9805504322"/>
        <n v="44173.6365007322"/>
        <n v="44921.9717850869"/>
        <n v="63471.724624"/>
        <m/>
      </sharedItems>
    </cacheField>
    <cacheField name="Opening PV" numFmtId="0">
      <sharedItems containsSemiMixedTypes="0" containsString="0" containsNumber="1" minValue="-8844975" maxValue="10237430" count="447">
        <n v="-8844975"/>
        <n v="-6215585"/>
        <n v="-5726567"/>
        <n v="-4562083.3"/>
        <n v="-1569986"/>
        <n v="-1432022"/>
        <n v="-1080200"/>
        <n v="-941714.449177"/>
        <n v="-761274.548045"/>
        <n v="-702284.661694"/>
        <n v="-609166.666667"/>
        <n v="-589171.484117"/>
        <n v="-559479.166667"/>
        <n v="-526005.972725"/>
        <n v="-505050.639034"/>
        <n v="-469215.724967"/>
        <n v="-405820.332849"/>
        <n v="-398686.111111"/>
        <n v="-376636.169562"/>
        <n v="-365578.016079"/>
        <n v="-336798.740133"/>
        <n v="-298229.148247"/>
        <n v="-296779.537774"/>
        <n v="-293391.691719"/>
        <n v="-282727.252459"/>
        <n v="-280055.642017"/>
        <n v="-275080.354539"/>
        <n v="-252114.240134"/>
        <n v="-245372.183822"/>
        <n v="-242773.849885"/>
        <n v="-226092.179149"/>
        <n v="-222158.45579"/>
        <n v="-219833.134572"/>
        <n v="-214630.490062"/>
        <n v="-214107.505985"/>
        <n v="-208991.02728"/>
        <n v="-208784.976521"/>
        <n v="-208559.265331"/>
        <n v="-194494.161238"/>
        <n v="-192847.288773"/>
        <n v="-184718.980977"/>
        <n v="-184128.15352"/>
        <n v="-183924.300445"/>
        <n v="-181348.393989"/>
        <n v="-174720.254683"/>
        <n v="-169094.809736"/>
        <n v="-158774.447388"/>
        <n v="-157140.738149"/>
        <n v="-155628.331338"/>
        <n v="-140539.47255"/>
        <n v="-139981.979996"/>
        <n v="-139300.648856"/>
        <n v="-128849.542058"/>
        <n v="-128079.757156"/>
        <n v="-127432.171134"/>
        <n v="-127112.168602"/>
        <n v="-126921.977535"/>
        <n v="-124299.423865"/>
        <n v="-120735.202986"/>
        <n v="-118542.007228"/>
        <n v="-116752.671212"/>
        <n v="-115339.927076"/>
        <n v="-115297.143465"/>
        <n v="-114824.951014"/>
        <n v="-114217.132982"/>
        <n v="-110805.052212"/>
        <n v="-110507.248685"/>
        <n v="-110389.687425"/>
        <n v="-109173.615004"/>
        <n v="-109157.397699"/>
        <n v="-106799.566692"/>
        <n v="-101513.194454"/>
        <n v="-101272.249495"/>
        <n v="-97965.440051"/>
        <n v="-97401.43771"/>
        <n v="-97381.128453"/>
        <n v="-94520.6307"/>
        <n v="-93865.426482"/>
        <n v="-91047.649412"/>
        <n v="-85371.130693"/>
        <n v="-84306.673312"/>
        <n v="-83368.73795"/>
        <n v="-82001.144058"/>
        <n v="-79306.664183"/>
        <n v="-78853.739601"/>
        <n v="-78800.290728"/>
        <n v="-78013.804387"/>
        <n v="-76785.102823"/>
        <n v="-75428.96218"/>
        <n v="-74359.560674"/>
        <n v="-72411.777068"/>
        <n v="-72129.442283"/>
        <n v="-70814.927036"/>
        <n v="-70432.455068"/>
        <n v="-70210.573753"/>
        <n v="-68996.220668"/>
        <n v="-68651.187858"/>
        <n v="-67460.164393"/>
        <n v="-66840.068743"/>
        <n v="-63163.716255"/>
        <n v="-62862.857374"/>
        <n v="-62157.604038"/>
        <n v="-61017.192365"/>
        <n v="-60057.152134"/>
        <n v="-59245.143396"/>
        <n v="-58563.739608"/>
        <n v="-58036.982818"/>
        <n v="-57427.651134"/>
        <n v="-56608.811444"/>
        <n v="-56530.913232"/>
        <n v="-56369.654888"/>
        <n v="-54698.220326"/>
        <n v="-54254.425467"/>
        <n v="-53749.335276"/>
        <n v="-51821.317646"/>
        <n v="-50463.928475"/>
        <n v="-50303.096181"/>
        <n v="-50174.484123"/>
        <n v="-49565.834379"/>
        <n v="-48398.367139"/>
        <n v="-47864.390228"/>
        <n v="-47366.539978"/>
        <n v="-45598.358182"/>
        <n v="-44636.592726"/>
        <n v="-43903.645513"/>
        <n v="-42985.623139"/>
        <n v="-42307.325845"/>
        <n v="-41568.414632"/>
        <n v="-40508.387337"/>
        <n v="-39573.144296"/>
        <n v="-38941.515867"/>
        <n v="-38699.233011"/>
        <n v="-37385.338696"/>
        <n v="-36528.029423"/>
        <n v="-36148.899987"/>
        <n v="-35888.370693"/>
        <n v="-35648.909481"/>
        <n v="-35488.353708"/>
        <n v="-34464.46358"/>
        <n v="-34228.471227"/>
        <n v="-33505.569945"/>
        <n v="-33495.437035"/>
        <n v="-33071.251652"/>
        <n v="-32563.554679"/>
        <n v="-31292.454972"/>
        <n v="-31257.912973"/>
        <n v="-29104.474529"/>
        <n v="-27794.08973"/>
        <n v="-27668.921027"/>
        <n v="-27252.508321"/>
        <n v="-27102.19656"/>
        <n v="-26896.071376"/>
        <n v="-26747.962019"/>
        <n v="-26589.521727"/>
        <n v="-26285.021598"/>
        <n v="-26269.736161"/>
        <n v="-25648.243103"/>
        <n v="-25160.292874"/>
        <n v="-25066.781148"/>
        <n v="-24715.083949"/>
        <n v="-23616.652761"/>
        <n v="-23501.703741"/>
        <n v="-23415.099536"/>
        <n v="-22897.44803"/>
        <n v="-22664.336552"/>
        <n v="-21756.061038"/>
        <n v="-20587.907558"/>
        <n v="-19160.986586"/>
        <n v="-19027.905507"/>
        <n v="-17236.870305"/>
        <n v="-17158.343041"/>
        <n v="-17138.14659"/>
        <n v="-15122.392468"/>
        <n v="-14478.977698"/>
        <n v="-14448.161986"/>
        <n v="-13982.290326"/>
        <n v="-13897.05269"/>
        <n v="-13693.596147"/>
        <n v="-13551.404102"/>
        <n v="-12650.939987"/>
        <n v="-11956.270616"/>
        <n v="-11841.053261"/>
        <n v="-11668.9099"/>
        <n v="-11325.651443"/>
        <n v="-10806.505736"/>
        <n v="-10517.385435"/>
        <n v="-9938.018948"/>
        <n v="-9688.267908"/>
        <n v="-9510.071101"/>
        <n v="-9346.611993"/>
        <n v="-9018.522014"/>
        <n v="-8920.513877"/>
        <n v="-8377.138557"/>
        <n v="-8025.337778"/>
        <n v="-7808.962488"/>
        <n v="-7367.430101"/>
        <n v="-7349.951526"/>
        <n v="-7267.627897"/>
        <n v="-7066.729253"/>
        <n v="-7047.634001"/>
        <n v="-6961.602976"/>
        <n v="-6923.161734"/>
        <n v="-5900.290682"/>
        <n v="-5824.503256"/>
        <n v="-5380.077616"/>
        <n v="-5306.752766"/>
        <n v="-4850.375588"/>
        <n v="-4559.291044"/>
        <n v="-3924.526212"/>
        <n v="-3661.523199"/>
        <n v="-3602.754157"/>
        <n v="-3317.265376"/>
        <n v="-3152.461069"/>
        <n v="-3010.031966"/>
        <n v="-2843.474836"/>
        <n v="-2771.317555"/>
        <n v="-1501.853646"/>
        <n v="-1447.748755"/>
        <n v="-1206.553091"/>
        <n v="-1029.994508"/>
        <n v="-898.431371"/>
        <n v="-860.551906"/>
        <n v="-597.301265"/>
        <n v="-296.455483"/>
        <n v="-198"/>
        <n v="-172.979184"/>
        <n v="-86.209299"/>
        <n v="0"/>
        <n v="9.632478"/>
        <n v="172.979184"/>
        <n v="296.455483"/>
        <n v="597.301265"/>
        <n v="1501.853646"/>
        <n v="1543.104675"/>
        <n v="1564.002139"/>
        <n v="2047.727454"/>
        <n v="2771.317555"/>
        <n v="2801.297408"/>
        <n v="2807.407881"/>
        <n v="3010.031966"/>
        <n v="3056.81442"/>
        <n v="3317.265376"/>
        <n v="3602.754157"/>
        <n v="3924.526212"/>
        <n v="4424.386512"/>
        <n v="5507.822922"/>
        <n v="5762.922477"/>
        <n v="5900.290682"/>
        <n v="6473.65179"/>
        <n v="6893.38504"/>
        <n v="6961.602976"/>
        <n v="7047.634001"/>
        <n v="7410.73318"/>
        <n v="7808.962488"/>
        <n v="7980.429488"/>
        <n v="8025.337778"/>
        <n v="8377.138557"/>
        <n v="9018.522014"/>
        <n v="9216.632594"/>
        <n v="9346.611993"/>
        <n v="9566.201707"/>
        <n v="9688.267908"/>
        <n v="9698.621938"/>
        <n v="10229.901898"/>
        <n v="10356.318818"/>
        <n v="10498.074992"/>
        <n v="10517.385435"/>
        <n v="10624.843644"/>
        <n v="10806.505736"/>
        <n v="11579.423808"/>
        <n v="11718.91478"/>
        <n v="11985.958655"/>
        <n v="12597.675496"/>
        <n v="13448.184018"/>
        <n v="13693.596147"/>
        <n v="13897.05269"/>
        <n v="14455.891547"/>
        <n v="14478.977698"/>
        <n v="15203.26179"/>
        <n v="15432.933017"/>
        <n v="15765.844352"/>
        <n v="16412.411705"/>
        <n v="17138.14659"/>
        <n v="17158.343041"/>
        <n v="19027.905507"/>
        <n v="19160.986586"/>
        <n v="21756.061038"/>
        <n v="22897.44803"/>
        <n v="23487.569484"/>
        <n v="25160.292874"/>
        <n v="25648.243103"/>
        <n v="25947.721962"/>
        <n v="26232.398753"/>
        <n v="26747.962019"/>
        <n v="27252.508321"/>
        <n v="27668.921027"/>
        <n v="27794.08973"/>
        <n v="28373.18287"/>
        <n v="29104.474529"/>
        <n v="29303.012351"/>
        <n v="31225.33825"/>
        <n v="31292.454972"/>
        <n v="31446.695545"/>
        <n v="32563.554679"/>
        <n v="32609.290396"/>
        <n v="33071.251652"/>
        <n v="33157.161922"/>
        <n v="34464.46358"/>
        <n v="35888.370693"/>
        <n v="36148.899987"/>
        <n v="36420.064158"/>
        <n v="36528.029423"/>
        <n v="36598.494567"/>
        <n v="37385.338696"/>
        <n v="37794.058368"/>
        <n v="38751.414343"/>
        <n v="38941.515867"/>
        <n v="39573.144296"/>
        <n v="40312.236229"/>
        <n v="43903.645513"/>
        <n v="44813.128346"/>
        <n v="44840.115433"/>
        <n v="45598.358182"/>
        <n v="47256.650529"/>
        <n v="47366.539978"/>
        <n v="47990.339042"/>
        <n v="48250.272738"/>
        <n v="48398.367139"/>
        <n v="49483.334429"/>
        <n v="49565.834379"/>
        <n v="50174.484123"/>
        <n v="50231.443278"/>
        <n v="51525.733013"/>
        <n v="51821.317646"/>
        <n v="53905.82661"/>
        <n v="54254.425467"/>
        <n v="54698.220326"/>
        <n v="55758.908857"/>
        <n v="56530.913232"/>
        <n v="58036.982818"/>
        <n v="58563.739608"/>
        <n v="59245.143396"/>
        <n v="60057.152134"/>
        <n v="62157.604038"/>
        <n v="62862.857374"/>
        <n v="63163.716255"/>
        <n v="67460.164393"/>
        <n v="68491.754156"/>
        <n v="68614.740736"/>
        <n v="70210.573753"/>
        <n v="71532.860062"/>
        <n v="72129.442283"/>
        <n v="72411.777068"/>
        <n v="74359.560674"/>
        <n v="75765.139757"/>
        <n v="76736.128277"/>
        <n v="82001.144058"/>
        <n v="83368.73795"/>
        <n v="84306.673312"/>
        <n v="86099.645639"/>
        <n v="89940.610347"/>
        <n v="91047.649412"/>
        <n v="94520.6307"/>
        <n v="95955.323488"/>
        <n v="97381.128453"/>
        <n v="97401.43771"/>
        <n v="98298.649094"/>
        <n v="100636.596257"/>
        <n v="101272.249495"/>
        <n v="102868.428033"/>
        <n v="105285.599906"/>
        <n v="106799.566692"/>
        <n v="106912.51414"/>
        <n v="109157.397699"/>
        <n v="110507.248685"/>
        <n v="111875.917966"/>
        <n v="114217.132982"/>
        <n v="114824.951014"/>
        <n v="116752.671212"/>
        <n v="120735.202986"/>
        <n v="121525.042503"/>
        <n v="127047.879165"/>
        <n v="127112.168602"/>
        <n v="127299.237593"/>
        <n v="128079.757156"/>
        <n v="128849.542058"/>
        <n v="134153.002549"/>
        <n v="137037.241227"/>
        <n v="139300.648856"/>
        <n v="139981.979996"/>
        <n v="140539.47255"/>
        <n v="152194.551197"/>
        <n v="155628.331338"/>
        <n v="158774.447388"/>
        <n v="160611.351644"/>
        <n v="169094.809736"/>
        <n v="174720.254683"/>
        <n v="181682.828739"/>
        <n v="183924.300445"/>
        <n v="184128.15352"/>
        <n v="184718.980977"/>
        <n v="192847.288773"/>
        <n v="194494.161238"/>
        <n v="198314.356711"/>
        <n v="200675.587868"/>
        <n v="208559.265331"/>
        <n v="208991.02728"/>
        <n v="214107.505985"/>
        <n v="214630.490062"/>
        <n v="219833.134572"/>
        <n v="222158.45579"/>
        <n v="226092.179149"/>
        <n v="229080.616606"/>
        <n v="231450.112295"/>
        <n v="242773.849885"/>
        <n v="252114.240134"/>
        <n v="269444.611051"/>
        <n v="275080.354539"/>
        <n v="280055.642017"/>
        <n v="293391.691719"/>
        <n v="296710.430283"/>
        <n v="296779.537774"/>
        <n v="298229.148247"/>
        <n v="336798.740133"/>
        <n v="351994.55592"/>
        <n v="365578.016079"/>
        <n v="376636.169562"/>
        <n v="384928.817708"/>
        <n v="395941.54226"/>
        <n v="399224.245136"/>
        <n v="405820.332849"/>
        <n v="426542.757804"/>
        <n v="506404.797275"/>
        <n v="526005.972725"/>
        <n v="557584.144773"/>
        <n v="589171.484117"/>
        <n v="641666.666667"/>
        <n v="684958.333333"/>
        <n v="702284.661694"/>
        <n v="761274.548045"/>
        <n v="966436.672439"/>
        <n v="1060408"/>
        <n v="1254500"/>
        <n v="1569986"/>
        <n v="5726567"/>
        <n v="8844975"/>
        <n v="10237430"/>
      </sharedItems>
    </cacheField>
    <cacheField name="Closing PV" numFmtId="0">
      <sharedItems containsSemiMixedTypes="0" containsString="0" containsNumber="1" minValue="-8860123" maxValue="10254010" count="446">
        <n v="-8860123"/>
        <n v="-6225652"/>
        <n v="-5735909"/>
        <n v="-4562083.3"/>
        <n v="-1566309"/>
        <n v="-1434341"/>
        <n v="-1131091"/>
        <n v="-937005.745037"/>
        <n v="-757083.244915"/>
        <n v="-708901.205458"/>
        <n v="-607916.666667"/>
        <n v="-585998.106339"/>
        <n v="-556041.666667"/>
        <n v="-528506.686976"/>
        <n v="-499630.225924"/>
        <n v="-469975.668192"/>
        <n v="-407850.672463"/>
        <n v="-398327.777778"/>
        <n v="-366116.444855"/>
        <n v="-358632.993516"/>
        <n v="-329624.357944"/>
        <n v="-299400.614373"/>
        <n v="-294053.486414"/>
        <n v="-291154.068542"/>
        <n v="-281729.390729"/>
        <n v="-280819.996566"/>
        <n v="-271632.986155"/>
        <n v="-264857.987521"/>
        <n v="-243076.148492"/>
        <n v="-240845.194721"/>
        <n v="-217524.151152"/>
        <n v="-215826.780564"/>
        <n v="-212698.532574"/>
        <n v="-212368.768418"/>
        <n v="-211146.429001"/>
        <n v="-209835.069245"/>
        <n v="-206051.53619"/>
        <n v="-205727.499192"/>
        <n v="-196266.897354"/>
        <n v="-195540.548045"/>
        <n v="-190046.908193"/>
        <n v="-187587.69587"/>
        <n v="-183834.005445"/>
        <n v="-180025.939398"/>
        <n v="-179341.240839"/>
        <n v="-168790.836983"/>
        <n v="-161888.613926"/>
        <n v="-160273.725246"/>
        <n v="-157200.820914"/>
        <n v="-156642.157674"/>
        <n v="-154088.592926"/>
        <n v="-147680.160065"/>
        <n v="-144290.553594"/>
        <n v="-142681.82781"/>
        <n v="-136455.456031"/>
        <n v="-136367.806869"/>
        <n v="-130012.818247"/>
        <n v="-129519.419377"/>
        <n v="-128322.925942"/>
        <n v="-127568.388702"/>
        <n v="-120947.035952"/>
        <n v="-120300.649786"/>
        <n v="-120133.918713"/>
        <n v="-118000.78313"/>
        <n v="-115910.805359"/>
        <n v="-115503.384993"/>
        <n v="-112081.459369"/>
        <n v="-110788.236872"/>
        <n v="-108155.947745"/>
        <n v="-106669.325848"/>
        <n v="-105541.616379"/>
        <n v="-101808.657332"/>
        <n v="-100150.58625"/>
        <n v="-99180.023275"/>
        <n v="-97829.735375"/>
        <n v="-97242.794612"/>
        <n v="-97212.042273"/>
        <n v="-96422.917067"/>
        <n v="-95344.50163"/>
        <n v="-94459.728684"/>
        <n v="-89230.627624"/>
        <n v="-87313.743952"/>
        <n v="-85273.058415"/>
        <n v="-77722.231005"/>
        <n v="-77682.764255"/>
        <n v="-77548.360911"/>
        <n v="-77028.363458"/>
        <n v="-74966.479488"/>
        <n v="-74661.086455"/>
        <n v="-73288.454452"/>
        <n v="-72970.920729"/>
        <n v="-72565.944169"/>
        <n v="-72165.812191"/>
        <n v="-69907.638851"/>
        <n v="-69500.285263"/>
        <n v="-67804.737309"/>
        <n v="-67346.781386"/>
        <n v="-67173.485001"/>
        <n v="-66232.937443"/>
        <n v="-66059.41296"/>
        <n v="-65359.763741"/>
        <n v="-64983.913066"/>
        <n v="-64980.733383"/>
        <n v="-63935.167973"/>
        <n v="-63666.601972"/>
        <n v="-62982.607775"/>
        <n v="-62731.617997"/>
        <n v="-61373.986447"/>
        <n v="-60609.614076"/>
        <n v="-60399.212895"/>
        <n v="-60109.815861"/>
        <n v="-59694.622104"/>
        <n v="-59574.280752"/>
        <n v="-58014.174359"/>
        <n v="-57297.319526"/>
        <n v="-56856.83284"/>
        <n v="-53892.741502"/>
        <n v="-53676.063781"/>
        <n v="-53484.898511"/>
        <n v="-53248.186199"/>
        <n v="-51600.47714"/>
        <n v="-50395.275032"/>
        <n v="-50347.228402"/>
        <n v="-48431.763528"/>
        <n v="-46693.13791"/>
        <n v="-45887.515322"/>
        <n v="-43028.826047"/>
        <n v="-42896.463961"/>
        <n v="-42774.308647"/>
        <n v="-42366.415708"/>
        <n v="-42309.687304"/>
        <n v="-42235.909276"/>
        <n v="-41913.143394"/>
        <n v="-40995.481776"/>
        <n v="-40972.962005"/>
        <n v="-39066.218489"/>
        <n v="-37159.451455"/>
        <n v="-36663.795589"/>
        <n v="-36129.91287"/>
        <n v="-36113.804516"/>
        <n v="-35100.441691"/>
        <n v="-35011.881189"/>
        <n v="-34858.034782"/>
        <n v="-34693.777451"/>
        <n v="-34338.653615"/>
        <n v="-33382.02391"/>
        <n v="-31767.621015"/>
        <n v="-31730.8119"/>
        <n v="-31670.929194"/>
        <n v="-31172.561618"/>
        <n v="-29668.978639"/>
        <n v="-29273.279765"/>
        <n v="-27575.828163"/>
        <n v="-27021.223458"/>
        <n v="-26766.887321"/>
        <n v="-26759.970817"/>
        <n v="-26754.543656"/>
        <n v="-26694.670104"/>
        <n v="-26625.958107"/>
        <n v="-26447.918013"/>
        <n v="-26102.195922"/>
        <n v="-24889.085783"/>
        <n v="-24221.138943"/>
        <n v="-23998.74626"/>
        <n v="-23892.60065"/>
        <n v="-23506.856672"/>
        <n v="-22990.657614"/>
        <n v="-22763.691423"/>
        <n v="-21624.690045"/>
        <n v="-19542.935979"/>
        <n v="-19283.317954"/>
        <n v="-19100.521731"/>
        <n v="-18379.544563"/>
        <n v="-16728.268302"/>
        <n v="-16566.744448"/>
        <n v="-16087.261968"/>
        <n v="-14563.774757"/>
        <n v="-14200.087844"/>
        <n v="-13956.68011"/>
        <n v="-12543.910411"/>
        <n v="-12374.615673"/>
        <n v="-12329.887287"/>
        <n v="-12276.933269"/>
        <n v="-11744.161946"/>
        <n v="-11172.400439"/>
        <n v="-11107.229611"/>
        <n v="-9818.878194"/>
        <n v="-9795.359497"/>
        <n v="-9352.788169"/>
        <n v="-9240.607549"/>
        <n v="-9095.081339"/>
        <n v="-8815.135902"/>
        <n v="-8702.648297"/>
        <n v="-8522.406751"/>
        <n v="-7853.17847"/>
        <n v="-7810.100302"/>
        <n v="-7598.407034"/>
        <n v="-7145.496346"/>
        <n v="-6345.583028"/>
        <n v="-6036.605436"/>
        <n v="-5960.645328"/>
        <n v="-5551.6414"/>
        <n v="-4500.708382"/>
        <n v="-4357.440523"/>
        <n v="-4007.597857"/>
        <n v="-3912.867963"/>
        <n v="-3544.594603"/>
        <n v="-3486.771371"/>
        <n v="-3430.438976"/>
        <n v="-3000.314404"/>
        <n v="-2773.716319"/>
        <n v="-2586.594058"/>
        <n v="-2252.224181"/>
        <n v="-1888.130936"/>
        <n v="-1556.070687"/>
        <n v="-1552.299257"/>
        <n v="-1405.61036"/>
        <n v="-1113.73932"/>
        <n v="-1098.522453"/>
        <n v="-988.147945"/>
        <n v="-821.25593"/>
        <n v="-622.065481"/>
        <n v="-491.952518"/>
        <n v="-188.90444"/>
        <n v="-69.988877"/>
        <n v="0"/>
        <n v="69.988877"/>
        <n v="455.789431"/>
        <n v="491.952518"/>
        <n v="622.065481"/>
        <n v="821.25593"/>
        <n v="1405.61036"/>
        <n v="1756.608445"/>
        <n v="1888.130936"/>
        <n v="2586.594058"/>
        <n v="2903.826105"/>
        <n v="3331.553262"/>
        <n v="3430.438976"/>
        <n v="3486.771371"/>
        <n v="3544.594603"/>
        <n v="4034.07519"/>
        <n v="4500.708382"/>
        <n v="4833.445593"/>
        <n v="5293.724851"/>
        <n v="5328.582967"/>
        <n v="5538.522695"/>
        <n v="6019.725576"/>
        <n v="6345.583028"/>
        <n v="6701.061095"/>
        <n v="7145.496346"/>
        <n v="7265.764777"/>
        <n v="7598.407034"/>
        <n v="7628.69067"/>
        <n v="8510.940153"/>
        <n v="8522.406751"/>
        <n v="8815.135902"/>
        <n v="9095.081339"/>
        <n v="9293.635363"/>
        <n v="9795.359497"/>
        <n v="9818.878194"/>
        <n v="10343.368016"/>
        <n v="10446.147685"/>
        <n v="10742.452241"/>
        <n v="11168.431489"/>
        <n v="11631.403615"/>
        <n v="11895.428567"/>
        <n v="12374.615673"/>
        <n v="12440.270358"/>
        <n v="12900.754704"/>
        <n v="13622.435871"/>
        <n v="14563.774757"/>
        <n v="14706.634552"/>
        <n v="16087.261968"/>
        <n v="16281.09057"/>
        <n v="16566.744448"/>
        <n v="16575.621715"/>
        <n v="16656.672599"/>
        <n v="16728.268302"/>
        <n v="17624.132948"/>
        <n v="19283.317954"/>
        <n v="21624.690045"/>
        <n v="21992.185157"/>
        <n v="22990.657614"/>
        <n v="23892.60065"/>
        <n v="23998.74626"/>
        <n v="24687.35693"/>
        <n v="25065.581153"/>
        <n v="25777.471952"/>
        <n v="26630.079549"/>
        <n v="26759.970817"/>
        <n v="27021.223458"/>
        <n v="27713.933645"/>
        <n v="28031.15155"/>
        <n v="28601.510491"/>
        <n v="28616.54655"/>
        <n v="29668.978639"/>
        <n v="31172.561618"/>
        <n v="31670.929194"/>
        <n v="31767.621015"/>
        <n v="32123.68753"/>
        <n v="33382.02391"/>
        <n v="34338.653615"/>
        <n v="34387.585059"/>
        <n v="34693.777451"/>
        <n v="35100.441691"/>
        <n v="36113.804516"/>
        <n v="36404.795804"/>
        <n v="36437.818921"/>
        <n v="36607.582416"/>
        <n v="37159.451455"/>
        <n v="39987.59817"/>
        <n v="40100.285091"/>
        <n v="41300.803688"/>
        <n v="42235.909276"/>
        <n v="42309.687304"/>
        <n v="42366.415708"/>
        <n v="42896.463961"/>
        <n v="43028.826047"/>
        <n v="44906.385192"/>
        <n v="45227.208121"/>
        <n v="45887.515322"/>
        <n v="46693.13791"/>
        <n v="48423.026818"/>
        <n v="51084.385968"/>
        <n v="51600.47714"/>
        <n v="53248.186199"/>
        <n v="53668.372394"/>
        <n v="53676.063781"/>
        <n v="53892.741502"/>
        <n v="54233.370011"/>
        <n v="56856.83284"/>
        <n v="57170.767254"/>
        <n v="57297.319526"/>
        <n v="58375.820262"/>
        <n v="59694.622104"/>
        <n v="60109.815861"/>
        <n v="60399.212895"/>
        <n v="60609.614076"/>
        <n v="61373.986447"/>
        <n v="62731.617997"/>
        <n v="62982.607775"/>
        <n v="63273.724624"/>
        <n v="63364.784574"/>
        <n v="65359.763741"/>
        <n v="66059.41296"/>
        <n v="67173.485001"/>
        <n v="67346.781386"/>
        <n v="69500.285263"/>
        <n v="69907.638851"/>
        <n v="71332.000746"/>
        <n v="71546.640412"/>
        <n v="74208.525128"/>
        <n v="74661.086455"/>
        <n v="75563.124064"/>
        <n v="77028.363458"/>
        <n v="78496.809816"/>
        <n v="82963.349841"/>
        <n v="85273.058415"/>
        <n v="85542.470655"/>
        <n v="87142.659936"/>
        <n v="87313.743952"/>
        <n v="87733.032497"/>
        <n v="88406.862253"/>
        <n v="92876.899234"/>
        <n v="94459.728684"/>
        <n v="97242.794612"/>
        <n v="99180.023275"/>
        <n v="100910.60328"/>
        <n v="100987.476783"/>
        <n v="101808.657332"/>
        <n v="104408.847006"/>
        <n v="105541.616379"/>
        <n v="106669.325848"/>
        <n v="108155.947745"/>
        <n v="118000.78313"/>
        <n v="120300.649786"/>
        <n v="120947.035952"/>
        <n v="122203.084918"/>
        <n v="124056.631171"/>
        <n v="126689.093315"/>
        <n v="127568.388702"/>
        <n v="129519.419377"/>
        <n v="130140.894634"/>
        <n v="131998.943696"/>
        <n v="134092.269217"/>
        <n v="134883.699031"/>
        <n v="136367.806869"/>
        <n v="136455.456031"/>
        <n v="142681.82781"/>
        <n v="144290.553594"/>
        <n v="147680.160065"/>
        <n v="155265.229968"/>
        <n v="156642.157674"/>
        <n v="157200.820914"/>
        <n v="168790.836983"/>
        <n v="179341.240839"/>
        <n v="180025.939398"/>
        <n v="186370.691605"/>
        <n v="187587.69587"/>
        <n v="190046.908193"/>
        <n v="195540.548045"/>
        <n v="196266.897354"/>
        <n v="201268.484772"/>
        <n v="202450.179243"/>
        <n v="206051.53619"/>
        <n v="209835.069245"/>
        <n v="211146.429001"/>
        <n v="212368.768418"/>
        <n v="212698.532574"/>
        <n v="215826.780564"/>
        <n v="217524.151152"/>
        <n v="224648.000206"/>
        <n v="228509.374347"/>
        <n v="240845.194721"/>
        <n v="259663.707011"/>
        <n v="264857.987521"/>
        <n v="267201.097353"/>
        <n v="271632.986155"/>
        <n v="281729.390729"/>
        <n v="291154.068542"/>
        <n v="294053.486414"/>
        <n v="299400.614373"/>
        <n v="329624.357944"/>
        <n v="355785.305875"/>
        <n v="358632.993516"/>
        <n v="366116.444855"/>
        <n v="382786.212436"/>
        <n v="394914.399144"/>
        <n v="394945.119029"/>
        <n v="407850.672463"/>
        <n v="410288.41252"/>
        <n v="501907.053768"/>
        <n v="517989.292273"/>
        <n v="528506.686976"/>
        <n v="585998.106339"/>
        <n v="640833.333333"/>
        <n v="682666.666667"/>
        <n v="708901.205458"/>
        <n v="757083.244915"/>
        <n v="961203.365763"/>
        <n v="1107373"/>
        <n v="1252750"/>
        <n v="1566309"/>
        <n v="5735909"/>
        <n v="8860123"/>
        <n v="10254010"/>
      </sharedItems>
    </cacheField>
    <cacheField name="Actual P&amp;L" numFmtId="0">
      <sharedItems containsSemiMixedTypes="0" containsString="0" containsNumber="1" minValue="-73028.953233" maxValue="63471.724624" count="447">
        <n v="-73028.953233"/>
        <n v="-62425.968443"/>
        <n v="-58894.573549"/>
        <n v="-50891"/>
        <n v="-42817.837907"/>
        <n v="-39594.8525"/>
        <n v="-39272.701024"/>
        <n v="-39059.983225"/>
        <n v="-38408.266726"/>
        <n v="-37046.723272"/>
        <n v="-35974.301381"/>
        <n v="-22667.824548"/>
        <n v="-22084.137636"/>
        <n v="-21998.289927"/>
        <n v="-21923.328239"/>
        <n v="-21542.855855"/>
        <n v="-21452.182879"/>
        <n v="-21296.846649"/>
        <n v="-21153.543759"/>
        <n v="-20643.626406"/>
        <n v="-20637.119953"/>
        <n v="-20604.812129"/>
        <n v="-20040.642959"/>
        <n v="-19905.078192"/>
        <n v="-19806.945023"/>
        <n v="-19769.854204"/>
        <n v="-19600.402909"/>
        <n v="-19026.277526"/>
        <n v="-19018.536283"/>
        <n v="-18003.176046"/>
        <n v="-16254.345284"/>
        <n v="-15148"/>
        <n v="-14427.879001"/>
        <n v="-12458.604682"/>
        <n v="-12445.524801"/>
        <n v="-12323.386545"/>
        <n v="-11912.389505"/>
        <n v="-11510.056178"/>
        <n v="-11269.045413"/>
        <n v="-10900.982897"/>
        <n v="-10149.001544"/>
        <n v="-10067"/>
        <n v="-9342"/>
        <n v="-7548.461235"/>
        <n v="-7174.38218900003"/>
        <n v="-7156.365438"/>
        <n v="-6729.90297000001"/>
        <n v="-6616.54376399994"/>
        <n v="-6217.515721"/>
        <n v="-5903.859434"/>
        <n v="-5625.469232"/>
        <n v="-5560.645653"/>
        <n v="-5327.92721600001"/>
        <n v="-5325.058086"/>
        <n v="-5233.30667600001"/>
        <n v="-5128.17973600001"/>
        <n v="-5126.969582"/>
        <n v="-4620.986156"/>
        <n v="-4497.74350700004"/>
        <n v="-4432.6164"/>
        <n v="-4309.84599199996"/>
        <n v="-4298.123123"/>
        <n v="-4191.3031299999"/>
        <n v="-3898.36104700001"/>
        <n v="-3809.50308699999"/>
        <n v="-3751.08104399999"/>
        <n v="-3733.90545999999"/>
        <n v="-3707.505294"/>
        <n v="-3677"/>
        <n v="-3661.00939"/>
        <n v="-3615.78131999999"/>
        <n v="-3547.97857399999"/>
        <n v="-3514.624333"/>
        <n v="-3503.640591"/>
        <n v="-3459.54235"/>
        <n v="-3447.36838400003"/>
        <n v="-3308.254106"/>
        <n v="-3294.393409"/>
        <n v="-3196.555586"/>
        <n v="-3173.37777799997"/>
        <n v="-3168.358554"/>
        <n v="-3073.702076"/>
        <n v="-3046.198643"/>
        <n v="-2961.07698399999"/>
        <n v="-2941.709026"/>
        <n v="-2940.73794799999"/>
        <n v="-2921.01662"/>
        <n v="-2917.975608"/>
        <n v="-2869.384322"/>
        <n v="-2863.792367"/>
        <n v="-2845.19282500001"/>
        <n v="-2810.246839"/>
        <n v="-2771.244193"/>
        <n v="-2742.828871"/>
        <n v="-2736.543008"/>
        <n v="-2734.41985600001"/>
        <n v="-2722.163912"/>
        <n v="-2699.84781399998"/>
        <n v="-2693.259272"/>
        <n v="-2691.561245"/>
        <n v="-2686.347765"/>
        <n v="-2672.932802"/>
        <n v="-2668.80278400001"/>
        <n v="-2663.146486"/>
        <n v="-2657.585489"/>
        <n v="-2638.17173"/>
        <n v="-2602.407373"/>
        <n v="-2600.492181"/>
        <n v="-2599.0992"/>
        <n v="-2596.784538"/>
        <n v="-2594.242138"/>
        <n v="-2580.647113"/>
        <n v="-2572.631258"/>
        <n v="-2569.532135"/>
        <n v="-2546.425704"/>
        <n v="-2536.887012"/>
        <n v="-2531.644172"/>
        <n v="-2527.603149"/>
        <n v="-2510.851817"/>
        <n v="-2506.34678299999"/>
        <n v="-2504.138217"/>
        <n v="-2500.71425099997"/>
        <n v="-2482.838174"/>
        <n v="-2472.743084"/>
        <n v="-2469.851706"/>
        <n v="-2462.981934"/>
        <n v="-2387.966485"/>
        <n v="-2351.30094"/>
        <n v="-2319"/>
        <n v="-2308.98342"/>
        <n v="-2291.66666599992"/>
        <n v="-2279.365037"/>
        <n v="-2253.802075"/>
        <n v="-2249.290604"/>
        <n v="-2243.513698"/>
        <n v="-2234.090845"/>
        <n v="-2210.909508"/>
        <n v="-2196.047486"/>
        <n v="-2153.542196"/>
        <n v="-2146.629618"/>
        <n v="-2142.60527200002"/>
        <n v="-2132.28971400001"/>
        <n v="-2040.12087"/>
        <n v="-2034.642761"/>
        <n v="-2030.339614"/>
        <n v="-1798.894822"/>
        <n v="-1772.73611599999"/>
        <n v="-1750"/>
        <n v="-1687.762508"/>
        <n v="-1673.74871199997"/>
        <n v="-1649.34093599999"/>
        <n v="-1614.62186799999"/>
        <n v="-1591.911485"/>
        <n v="-1572.48957600002"/>
        <n v="-1555.136843"/>
        <n v="-1479.075148"/>
        <n v="-1418.22094"/>
        <n v="-1401.354284"/>
        <n v="-1400.948407"/>
        <n v="-1352.464837"/>
        <n v="-1325.967564"/>
        <n v="-1236.055792"/>
        <n v="-1222.229673"/>
        <n v="-1204.979454"/>
        <n v="-1196.29050199999"/>
        <n v="-1186.475952"/>
        <n v="-1171.46612599998"/>
        <n v="-1166.8176"/>
        <n v="-1161.546614"/>
        <n v="-1113.73932"/>
        <n v="-1071.081073"/>
        <n v="-1069.743561"/>
        <n v="-1034.118913"/>
        <n v="-1007.181552"/>
        <n v="-996.423231000023"/>
        <n v="-995.152620000001"/>
        <n v="-966.385103000008"/>
        <n v="-964.668566000008"/>
        <n v="-864.672465000003"/>
        <n v="-833.333334000083"/>
        <n v="-759.943224999995"/>
        <n v="-702.857150000002"/>
        <n v="-669.877318999992"/>
        <n v="-666.722066999999"/>
        <n v="-661.79469499999"/>
        <n v="-660.977386999999"/>
        <n v="-656.52782"/>
        <n v="-648.683741999999"/>
        <n v="-636.804058"/>
        <n v="-631.422032000002"/>
        <n v="-613.661894000004"/>
        <n v="-604.486182000001"/>
        <n v="-557.174983999998"/>
        <n v="-542.472405"/>
        <n v="-538.428775999986"/>
        <n v="-536.407837000006"/>
        <n v="-531.476091000001"/>
        <n v="-527.312388"/>
        <n v="-524.800447"/>
        <n v="-496.115263"/>
        <n v="-481.003388999998"/>
        <n v="-473.631602999998"/>
        <n v="-472.898927000002"/>
        <n v="-466.982801999999"/>
        <n v="-464.574668000001"/>
        <n v="-456.220099999991"/>
        <n v="-437.754841"/>
        <n v="-432.274292"/>
        <n v="-366.985478000002"/>
        <n v="-358.78585"/>
        <n v="-354.555040000001"/>
        <n v="-345.746166"/>
        <n v="-342.060760999993"/>
        <n v="-340.936508999999"/>
        <n v="-324.638059000004"/>
        <n v="-303.972753000009"/>
        <n v="-272.566344000001"/>
        <n v="-237.970547"/>
        <n v="-231.284863000001"/>
        <n v="-200.859316000002"/>
        <n v="-179.239955"/>
        <n v="-178.181851999998"/>
        <n v="-177.365593999999"/>
        <n v="-174.001833999999"/>
        <n v="-172.979184"/>
        <n v="-156.839568"/>
        <n v="-130.240844"/>
        <n v="-102.695141"/>
        <n v="-99.3548709999996"/>
        <n v="-96.2432860000001"/>
        <n v="-60.7333320000034"/>
        <n v="0"/>
        <n v="96.2432860000001"/>
        <n v="130.240844"/>
        <n v="153.251004000002"/>
        <n v="172.979184"/>
        <n v="174.251853"/>
        <n v="201.401271999999"/>
        <n v="227.409305"/>
        <n v="231.284863000001"/>
        <n v="244.260894000003"/>
        <n v="256.803099"/>
        <n v="274.738842"/>
        <n v="303.972753000009"/>
        <n v="342.060760999993"/>
        <n v="358.333333000017"/>
        <n v="374.006718000001"/>
        <n v="387.092688000004"/>
        <n v="432.687775999999"/>
        <n v="437.754841"/>
        <n v="446.156953"/>
        <n v="456.220099999991"/>
        <n v="476.472519000003"/>
        <n v="496.115263"/>
        <n v="524.800447"/>
        <n v="527.312388"/>
        <n v="531.476091000001"/>
        <n v="536.407837000006"/>
        <n v="538.428775999986"/>
        <n v="543.587845"/>
        <n v="631.422032000002"/>
        <n v="636.804058"/>
        <n v="661.79469499999"/>
        <n v="666.722066999999"/>
        <n v="669.877318999992"/>
        <n v="676.991985000001"/>
        <n v="721.355578000001"/>
        <n v="848.157553000001"/>
        <n v="864.672465000003"/>
        <n v="937.507625"/>
        <n v="966.385103000008"/>
        <n v="995.152620000001"/>
        <n v="1007.181552"/>
        <n v="1034.118913"/>
        <n v="1043.830303"/>
        <n v="1069.743561"/>
        <n v="1071.081073"/>
        <n v="1100.206973"/>
        <n v="1114.136183"/>
        <n v="1161.546614"/>
        <n v="1171.46612599998"/>
        <n v="1196.29050199999"/>
        <n v="1229.515091"/>
        <n v="1250"/>
        <n v="1372.359925"/>
        <n v="1418.22094"/>
        <n v="1542.522984"/>
        <n v="1572.48957600002"/>
        <n v="1584.43317800001"/>
        <n v="1649.34093599999"/>
        <n v="1673.74871199997"/>
        <n v="1772.73611599999"/>
        <n v="1774.59137499999"/>
        <n v="1798.894822"/>
        <n v="1815.788701"/>
        <n v="1907.25589299999"/>
        <n v="2030.339614"/>
        <n v="2032.164947"/>
        <n v="2034.642761"/>
        <n v="2040.12087"/>
        <n v="2108.959056"/>
        <n v="2132.28971400001"/>
        <n v="2196.047486"/>
        <n v="2208.362995"/>
        <n v="2249.290604"/>
        <n v="2279.365037"/>
        <n v="2289.902468"/>
        <n v="2296.03532999998"/>
        <n v="2308.98342"/>
        <n v="2351.30094"/>
        <n v="2387.966485"/>
        <n v="2462.981934"/>
        <n v="2469.851706"/>
        <n v="2472.743084"/>
        <n v="2500.71425099997"/>
        <n v="2504.138217"/>
        <n v="2506.34678299999"/>
        <n v="2510.851817"/>
        <n v="2531.588668"/>
        <n v="2531.644172"/>
        <n v="2536.887012"/>
        <n v="2549.389345"/>
        <n v="2569.532135"/>
        <n v="2572.631258"/>
        <n v="2594.242138"/>
        <n v="2596.784538"/>
        <n v="2599.0992"/>
        <n v="2602.407373"/>
        <n v="2611.954186"/>
        <n v="2616.911405"/>
        <n v="2638.17173"/>
        <n v="2655.039816"/>
        <n v="2657.585489"/>
        <n v="2663.146486"/>
        <n v="2668.80278400001"/>
        <n v="2668.824588"/>
        <n v="2673.375254"/>
        <n v="2686.347765"/>
        <n v="2691.561245"/>
        <n v="2693.259272"/>
        <n v="2699.84781399998"/>
        <n v="2715.663067"/>
        <n v="2722.163912"/>
        <n v="2723.449332"/>
        <n v="2731.670059"/>
        <n v="2734.41985600001"/>
        <n v="2736.543008"/>
        <n v="2742.828871"/>
        <n v="2771.244193"/>
        <n v="2785.718139"/>
        <n v="2810.246839"/>
        <n v="2834.11323"/>
        <n v="2841.657041"/>
        <n v="2845.19282500001"/>
        <n v="2863.792367"/>
        <n v="2884.756377"/>
        <n v="2921.01662"/>
        <n v="2931.89967599999"/>
        <n v="2936.288887"/>
        <n v="2941.709026"/>
        <n v="2954.128061"/>
        <n v="2961.07698399999"/>
        <n v="3046.198643"/>
        <n v="3052.145223"/>
        <n v="3057.47732900002"/>
        <n v="3070.67877100001"/>
        <n v="3073.702076"/>
        <n v="3173.37777799997"/>
        <n v="3196.555586"/>
        <n v="3258.467707"/>
        <n v="3280.190195"/>
        <n v="3294.393409"/>
        <n v="3308.254106"/>
        <n v="3437.5"/>
        <n v="3447.36838400003"/>
        <n v="3459.54235"/>
        <n v="3503.640591"/>
        <n v="3547.97857399999"/>
        <n v="3615.78131999999"/>
        <n v="3661.00939"/>
        <n v="3677"/>
        <n v="3707.505294"/>
        <n v="3729.722712"/>
        <n v="3733.90545999999"/>
        <n v="3751.08104399999"/>
        <n v="3772.250749"/>
        <n v="3790.74995500001"/>
        <n v="3809.50308699999"/>
        <n v="3828.528525"/>
        <n v="3833.81124000001"/>
        <n v="3898.36104700001"/>
        <n v="4015.487285"/>
        <n v="4191.3031299999"/>
        <n v="4301.152181"/>
        <n v="4620.986156"/>
        <n v="4687.86286600001"/>
        <n v="4708.70413999993"/>
        <n v="5128.17973600001"/>
        <n v="5327.92721600001"/>
        <n v="5420.41310999997"/>
        <n v="5625.469232"/>
        <n v="5645.034241"/>
        <n v="5903.859434"/>
        <n v="6217.515721"/>
        <n v="6616.54376399994"/>
        <n v="6729.90297000001"/>
        <n v="7148.325064"/>
        <n v="7174.38218900003"/>
        <n v="8031.612934"/>
        <n v="9342"/>
        <n v="9643.70346"/>
        <n v="9826.987839"/>
        <n v="9858.578446"/>
        <n v="10149.001544"/>
        <n v="11269.045413"/>
        <n v="12323.386545"/>
        <n v="12753.8535"/>
        <n v="15148"/>
        <n v="16580"/>
        <n v="17484.031747"/>
        <n v="18003.176046"/>
        <n v="19018.536283"/>
        <n v="19026.277526"/>
        <n v="19459.780063"/>
        <n v="19600.402909"/>
        <n v="19806.945023"/>
        <n v="19999.630028"/>
        <n v="20037.180036"/>
        <n v="20040.642959"/>
        <n v="20123.02573"/>
        <n v="20604.812129"/>
        <n v="20637.119953"/>
        <n v="21076.208089"/>
        <n v="21153.543759"/>
        <n v="21542.855855"/>
        <n v="21657.297454"/>
        <n v="21713.926763"/>
        <n v="21833.447515"/>
        <n v="21886.059522"/>
        <n v="22084.137636"/>
        <n v="22443.034144"/>
        <n v="30461.185021"/>
        <n v="35668.239744"/>
        <n v="37823.743256"/>
        <n v="42919.904151"/>
        <n v="46965"/>
        <n v="63471.724624"/>
      </sharedItems>
    </cacheField>
    <cacheField name="Other" numFmtId="0">
      <sharedItems containsString="0" containsBlank="1" containsNumber="1" minValue="-11599.6174673189" maxValue="11599.6174673189" count="443">
        <n v="-11599.6174673189"/>
        <n v="-5933.41978967315"/>
        <n v="-3784.43903469992"/>
        <n v="-3549.36050498606"/>
        <n v="-2945.62472395073"/>
        <n v="-2708.49857237926"/>
        <n v="-2430.50955366759"/>
        <n v="-2369.35845029919"/>
        <n v="-1743.01244882139"/>
        <n v="-1738.55307205127"/>
        <n v="-1678.20214263505"/>
        <n v="-1657.59307572758"/>
        <n v="-1536.81748363323"/>
        <n v="-1410.471173"/>
        <n v="-1407.723909"/>
        <n v="-1405.87375518276"/>
        <n v="-1321.98367871954"/>
        <n v="-1311.47622554854"/>
        <n v="-1306.81483177724"/>
        <n v="-1301.76404294677"/>
        <n v="-1253.73234973222"/>
        <n v="-1249.84550566509"/>
        <n v="-1232.55249311326"/>
        <n v="-1211.60071508334"/>
        <n v="-1195.53716938247"/>
        <n v="-1191.23851909752"/>
        <n v="-1180.54575551368"/>
        <n v="-1152.6206139086"/>
        <n v="-1117.27295346491"/>
        <n v="-1114.19147060834"/>
        <n v="-1113.94561760436"/>
        <n v="-1110.16607518732"/>
        <n v="-1108.26676033698"/>
        <n v="-1107.23729443221"/>
        <n v="-1101.28141104205"/>
        <n v="-1092.94501478737"/>
        <n v="-1086.93082394052"/>
        <n v="-1074.30789114349"/>
        <n v="-1072.82444801953"/>
        <n v="-1066.04265942057"/>
        <n v="-1060.2610341333"/>
        <n v="-1044.98703881368"/>
        <n v="-1044.26889697912"/>
        <n v="-1040.72415775665"/>
        <n v="-1033.2244712492"/>
        <n v="-1005.20286284831"/>
        <n v="-1002.80713850937"/>
        <n v="-993.188493704864"/>
        <n v="-980.236306189107"/>
        <n v="-970.301559527683"/>
        <n v="-967.847785359423"/>
        <n v="-966.267935935289"/>
        <n v="-955.293206798853"/>
        <n v="-952.993158317167"/>
        <n v="-938.481175374518"/>
        <n v="-918.92478818138"/>
        <n v="-906.373242031738"/>
        <n v="-896.41472292717"/>
        <n v="-892.523507647338"/>
        <n v="-887.205357552752"/>
        <n v="-885.788279114541"/>
        <n v="-874.298318903355"/>
        <n v="-849.857677352884"/>
        <n v="-841.927073483157"/>
        <n v="-832.90586749869"/>
        <n v="-807.481781000219"/>
        <n v="-807.297022467286"/>
        <n v="-800.731884135367"/>
        <n v="-791.900561854697"/>
        <n v="-783.896718732782"/>
        <n v="-767.358403727227"/>
        <n v="-762.818172374604"/>
        <n v="-723.716200027902"/>
        <n v="-717.115554146694"/>
        <n v="-709.768240823898"/>
        <n v="-707.05679371077"/>
        <n v="-704.101187012243"/>
        <n v="-702.334900353706"/>
        <n v="-699.036002315686"/>
        <n v="-693.797198938006"/>
        <n v="-692.580708843411"/>
        <n v="-691.06112216154"/>
        <n v="-690.703873713264"/>
        <n v="-673.796684730296"/>
        <n v="-670.250377671515"/>
        <n v="-664.773979547063"/>
        <n v="-661.910898756089"/>
        <n v="-657.754840900037"/>
        <n v="-655.614210727036"/>
        <n v="-655.17490348399"/>
        <n v="-649.49228207659"/>
        <n v="-645.412309746909"/>
        <n v="-645.232830175624"/>
        <n v="-632.849839615796"/>
        <n v="-621.212306602897"/>
        <n v="-620.038149515404"/>
        <n v="-600.964281433239"/>
        <n v="-596.463775769866"/>
        <n v="-582.508691162208"/>
        <n v="-579.768547586013"/>
        <n v="-578.525734587556"/>
        <n v="-571.951074047616"/>
        <n v="-571.068665090305"/>
        <n v="-570.712293821784"/>
        <n v="-567.721590123274"/>
        <n v="-565.731691328762"/>
        <n v="-565.705053917796"/>
        <n v="-556.643051073548"/>
        <n v="-556.064202690198"/>
        <n v="-550.1609247409"/>
        <n v="-547.926363493589"/>
        <n v="-547.660988980724"/>
        <n v="-547.088544564794"/>
        <n v="-546.735236795008"/>
        <n v="-543.790907345148"/>
        <n v="-538.460285779897"/>
        <n v="-529.428904317255"/>
        <n v="-529.121409905483"/>
        <n v="-527.523422472925"/>
        <n v="-526.139845637923"/>
        <n v="-504.342555314547"/>
        <n v="-498.479473823543"/>
        <n v="-484.833586980438"/>
        <n v="-475.116070925771"/>
        <n v="-472.196249396417"/>
        <n v="-462.822406849923"/>
        <n v="-461.283471279231"/>
        <n v="-460.918980294837"/>
        <n v="-452.179734976088"/>
        <n v="-442.294240946225"/>
        <n v="-438.969831452382"/>
        <n v="-438.951763097461"/>
        <n v="-438.515300085916"/>
        <n v="-437.835809795535"/>
        <n v="-429.840251416528"/>
        <n v="-422.910040835083"/>
        <n v="-422.636944844544"/>
        <n v="-420.116492294571"/>
        <n v="-415.910639698564"/>
        <n v="-406.577481338548"/>
        <n v="-405.46849121991"/>
        <n v="-404.43648789826"/>
        <n v="-401.2855214071"/>
        <n v="-391.432695931754"/>
        <n v="-390.717959039899"/>
        <n v="-384.100991833295"/>
        <n v="-383.0480776646"/>
        <n v="-381.36956670595"/>
        <n v="-380.609703866048"/>
        <n v="-374.61597965599"/>
        <n v="-374.411271913002"/>
        <n v="-370.907819471041"/>
        <n v="-367.740647291572"/>
        <n v="-365.111334559338"/>
        <n v="-357.106470947712"/>
        <n v="-355.942397709066"/>
        <n v="-354.358448099076"/>
        <n v="-350.657883294935"/>
        <n v="-348.395676086298"/>
        <n v="-348.329257913019"/>
        <n v="-348.114519430597"/>
        <n v="-340.663250208706"/>
        <n v="-338.92685446243"/>
        <n v="-338.325112647673"/>
        <n v="-334.574154046072"/>
        <n v="-330.486125446767"/>
        <n v="-324.331649906711"/>
        <n v="-306.581775533249"/>
        <n v="-304.86628501844"/>
        <n v="-299.624453418312"/>
        <n v="-296.103817968836"/>
        <n v="-292.007487984907"/>
        <n v="-291.949800605641"/>
        <n v="-285.913851873594"/>
        <n v="-283.032192792681"/>
        <n v="-275.082287691752"/>
        <n v="-259.50612909412"/>
        <n v="-248.571123420345"/>
        <n v="-240.545003907646"/>
        <n v="-239.267709963402"/>
        <n v="-234.624968086539"/>
        <n v="-226.322284101497"/>
        <n v="-213.1524659899"/>
        <n v="-211.683495015777"/>
        <n v="-208.90706536243"/>
        <n v="-207.580062706201"/>
        <n v="-199.699750963238"/>
        <n v="-199.211042258144"/>
        <n v="-191.068125156829"/>
        <n v="-189.876145153623"/>
        <n v="-189.576260009986"/>
        <n v="-189.169318203969"/>
        <n v="-184.581210111392"/>
        <n v="-182.942641886006"/>
        <n v="-177.298719773999"/>
        <n v="-176.309549121144"/>
        <n v="-168.720902426629"/>
        <n v="-159.604886382084"/>
        <n v="-152.934930990824"/>
        <n v="-152.103889919992"/>
        <n v="-151.112499449133"/>
        <n v="-145.098277683774"/>
        <n v="-142.273487170599"/>
        <n v="-136.158173076285"/>
        <n v="-132.420204926865"/>
        <n v="-112.397769084954"/>
        <n v="-103.719022538859"/>
        <n v="-77.3772362461232"/>
        <n v="-76.949255686955"/>
        <n v="-76.4942560856217"/>
        <n v="-52.7270734334561"/>
        <n v="-51.4370978986565"/>
        <n v="-45.2719108270514"/>
        <n v="-45.0614787669783"/>
        <n v="-32.4190906898116"/>
        <n v="-26.7173199723152"/>
        <n v="-17.5828080588138"/>
        <n v="-17.1172865132965"/>
        <n v="-14.3496492040213"/>
        <n v="-12.4422535009297"/>
        <n v="-10.7817882649172"/>
        <n v="0"/>
        <n v="18.8594442911956"/>
        <n v="32.4190906898116"/>
        <n v="45.0614787669783"/>
        <n v="47.0736496788445"/>
        <n v="51.4370978986565"/>
        <n v="54.3340914846112"/>
        <n v="56.6570209559814"/>
        <n v="58.7451958005278"/>
        <n v="59.9102629628583"/>
        <n v="71.2088966495728"/>
        <n v="76.949255686955"/>
        <n v="77.3772362461232"/>
        <n v="100.968247074985"/>
        <n v="103.719022538859"/>
        <n v="116.661269535063"/>
        <n v="125.501750962461"/>
        <n v="131.202762538426"/>
        <n v="135.015749562766"/>
        <n v="136.158173076285"/>
        <n v="138.292961621825"/>
        <n v="145.098277683774"/>
        <n v="145.210195257564"/>
        <n v="146.096501424915"/>
        <n v="159.38706325111"/>
        <n v="159.604886382084"/>
        <n v="168.720902426629"/>
        <n v="176.309549121144"/>
        <n v="181.107810081478"/>
        <n v="184.581210111392"/>
        <n v="185.840137328314"/>
        <n v="189.053156773518"/>
        <n v="189.876145153623"/>
        <n v="191.068125156829"/>
        <n v="199.699750963238"/>
        <n v="205.940543629446"/>
        <n v="208.90706536243"/>
        <n v="209.471147852904"/>
        <n v="211.683495015777"/>
        <n v="212.05682269881"/>
        <n v="213.1524659899"/>
        <n v="213.326966650822"/>
        <n v="214.972646262316"/>
        <n v="222.140465250257"/>
        <n v="224.861140751171"/>
        <n v="234.624968086539"/>
        <n v="236.881124211513"/>
        <n v="239.267709963402"/>
        <n v="243.498781846636"/>
        <n v="246.460437976608"/>
        <n v="246.678881484448"/>
        <n v="253.764946466733"/>
        <n v="257.068531703443"/>
        <n v="259.50612909412"/>
        <n v="263.91468986467"/>
        <n v="272.265094201758"/>
        <n v="275.082287691752"/>
        <n v="279.505537921199"/>
        <n v="283.032192792681"/>
        <n v="291.949800605641"/>
        <n v="292.007487984907"/>
        <n v="294.675260853559"/>
        <n v="299.27515451837"/>
        <n v="306.581775533249"/>
        <n v="306.861331032787"/>
        <n v="308.52765888852"/>
        <n v="330.486125446767"/>
        <n v="332.297262513573"/>
        <n v="336.750840254735"/>
        <n v="338.325112647673"/>
        <n v="340.663250208706"/>
        <n v="343.101914238547"/>
        <n v="346.069143456908"/>
        <n v="348.329257913019"/>
        <n v="348.395676086298"/>
        <n v="350.657883294935"/>
        <n v="351.853778783256"/>
        <n v="355.942397709066"/>
        <n v="362.933361248285"/>
        <n v="365.111334559338"/>
        <n v="365.17778315248"/>
        <n v="374.411271913002"/>
        <n v="375.464255202955"/>
        <n v="381.014335639244"/>
        <n v="386.381203556801"/>
        <n v="387.564259820105"/>
        <n v="388.006698676908"/>
        <n v="391.432695931754"/>
        <n v="392.772420435459"/>
        <n v="401.2855214071"/>
        <n v="404.43648789826"/>
        <n v="405.047247790867"/>
        <n v="405.46849121991"/>
        <n v="406.577481338548"/>
        <n v="415.910639698564"/>
        <n v="420.116492294571"/>
        <n v="422.494315920101"/>
        <n v="422.636944844544"/>
        <n v="425.882336404373"/>
        <n v="429.840251416528"/>
        <n v="434.946746321124"/>
        <n v="436.343779626941"/>
        <n v="438.515300085916"/>
        <n v="441.731651933372"/>
        <n v="460.918980294837"/>
        <n v="462.822406849923"/>
        <n v="478.999590343825"/>
        <n v="483.059409639189"/>
        <n v="483.363348223766"/>
        <n v="520.525721795097"/>
        <n v="527.523422472925"/>
        <n v="529.121409905483"/>
        <n v="543.790907345148"/>
        <n v="547.660988980724"/>
        <n v="547.926363493589"/>
        <n v="551.271945108847"/>
        <n v="556.643051073548"/>
        <n v="565.705053917796"/>
        <n v="565.731691328762"/>
        <n v="567.721590123274"/>
        <n v="570.015075992505"/>
        <n v="570.712293821784"/>
        <n v="571.068665090305"/>
        <n v="571.951074047616"/>
        <n v="577.129790854499"/>
        <n v="578.525734587556"/>
        <n v="579.768547586013"/>
        <n v="582.508691162208"/>
        <n v="596.463775769866"/>
        <n v="600.964281433239"/>
        <n v="602.656534036632"/>
        <n v="620.038149515404"/>
        <n v="621.212306602897"/>
        <n v="628.907684483453"/>
        <n v="636.714011342549"/>
        <n v="649.49228207659"/>
        <n v="655.17490348399"/>
        <n v="655.614210727036"/>
        <n v="657.754840900037"/>
        <n v="661.910898756089"/>
        <n v="664.773979547063"/>
        <n v="670.250377671515"/>
        <n v="673.508296467588"/>
        <n v="673.796684730296"/>
        <n v="681.60366715561"/>
        <n v="687.634456485615"/>
        <n v="690.703873713264"/>
        <n v="691.06112216154"/>
        <n v="692.580708843411"/>
        <n v="693.797198938006"/>
        <n v="702.949783152006"/>
        <n v="704.101187012243"/>
        <n v="717.115554146694"/>
        <n v="724.762210284143"/>
        <n v="733.557594849335"/>
        <n v="748.266558201045"/>
        <n v="762.818172374604"/>
        <n v="768.743549655464"/>
        <n v="783.896718732782"/>
        <n v="791.900561854697"/>
        <n v="795.913467060016"/>
        <n v="800.731884135367"/>
        <n v="807.297022467286"/>
        <n v="807.481781000219"/>
        <n v="841.927073483157"/>
        <n v="885.788279114541"/>
        <n v="887.205357552752"/>
        <n v="892.523507647338"/>
        <n v="906.373242031738"/>
        <n v="918.92478818138"/>
        <n v="925.621934671187"/>
        <n v="955.293206798853"/>
        <n v="963.321144751501"/>
        <n v="970.301559527683"/>
        <n v="980.236306189107"/>
        <n v="1002.80713850937"/>
        <n v="1005.20286284831"/>
        <n v="1040.72415775665"/>
        <n v="1044.26889697912"/>
        <n v="1068.44214649231"/>
        <n v="1076.67699412154"/>
        <n v="1086.93082394052"/>
        <n v="1101.28141104205"/>
        <n v="1113.94561760436"/>
        <n v="1114.19147060834"/>
        <n v="1122.23173767998"/>
        <n v="1122.31946504355"/>
        <n v="1133.46066794347"/>
        <n v="1151.76620344404"/>
        <n v="1152.6206139086"/>
        <n v="1180.54575551368"/>
        <n v="1195.53716938247"/>
        <n v="1211.60071508334"/>
        <n v="1249.84550566509"/>
        <n v="1279.14543223358"/>
        <n v="1286.10152220979"/>
        <n v="1301.76404294677"/>
        <n v="1301.77029993475"/>
        <n v="1311.47622554854"/>
        <n v="1321.98367871954"/>
        <n v="1405.75847442754"/>
        <n v="1405.87375518276"/>
        <n v="1407.723909"/>
        <n v="1410.471173"/>
        <n v="1536.81748363323"/>
        <n v="1657.59307572758"/>
        <n v="1678.20214263505"/>
        <n v="1738.55307205127"/>
        <n v="1743.01244882139"/>
        <n v="1750.97170859781"/>
        <n v="1854.50784797117"/>
        <n v="2043.02821491315"/>
        <n v="2430.50955366759"/>
        <n v="3344.21710067912"/>
        <n v="3784.43903469992"/>
        <n v="3830.64077579017"/>
        <n v="4492.45161714265"/>
        <n v="5933.41978967315"/>
        <n v="6089.80176407407"/>
        <n v="6997.16401031691"/>
        <n v="11599.6174673189"/>
        <m/>
      </sharedItems>
    </cacheField>
    <cacheField name="Opening USD PV" numFmtId="0">
      <sharedItems containsSemiMixedTypes="0" containsString="0" containsNumber="1" minValue="-8844975" maxValue="10237430" count="447">
        <n v="-8844975"/>
        <n v="-6215585"/>
        <n v="-5726567"/>
        <n v="-4562083.3"/>
        <n v="-1569986"/>
        <n v="-1432022"/>
        <n v="-1080200"/>
        <n v="-941714.449177"/>
        <n v="-761274.548045"/>
        <n v="-702284.661694"/>
        <n v="-609166.666667"/>
        <n v="-589171.484117"/>
        <n v="-559479.166667"/>
        <n v="-526005.972725"/>
        <n v="-505050.639034"/>
        <n v="-469215.724967"/>
        <n v="-405820.332849"/>
        <n v="-398686.111111"/>
        <n v="-376636.169562"/>
        <n v="-365578.016079"/>
        <n v="-336798.740133"/>
        <n v="-298229.148247"/>
        <n v="-296779.537774"/>
        <n v="-293391.691719"/>
        <n v="-282727.252459"/>
        <n v="-280055.642017"/>
        <n v="-275080.354539"/>
        <n v="-252114.240134"/>
        <n v="-245372.183822"/>
        <n v="-242773.849885"/>
        <n v="-226092.179149"/>
        <n v="-222158.45579"/>
        <n v="-219833.134572"/>
        <n v="-214630.490062"/>
        <n v="-214107.505985"/>
        <n v="-208991.02728"/>
        <n v="-208784.976521"/>
        <n v="-208559.265331"/>
        <n v="-194494.161238"/>
        <n v="-192847.288773"/>
        <n v="-184718.980977"/>
        <n v="-184128.15352"/>
        <n v="-183924.300445"/>
        <n v="-181348.393989"/>
        <n v="-174720.254683"/>
        <n v="-169094.809736"/>
        <n v="-158774.447388"/>
        <n v="-157140.738149"/>
        <n v="-155628.331338"/>
        <n v="-140539.47255"/>
        <n v="-139981.979996"/>
        <n v="-139300.648856"/>
        <n v="-128849.542058"/>
        <n v="-128079.757156"/>
        <n v="-127432.171134"/>
        <n v="-127112.168602"/>
        <n v="-126921.977535"/>
        <n v="-120735.202986"/>
        <n v="-116752.671212"/>
        <n v="-115339.927076"/>
        <n v="-115297.143465"/>
        <n v="-114824.951014"/>
        <n v="-114217.132982"/>
        <n v="-110805.052212"/>
        <n v="-110507.248685"/>
        <n v="-110389.687425"/>
        <n v="-109632.09184893"/>
        <n v="-109157.397699"/>
        <n v="-106799.566692"/>
        <n v="-104554.050375096"/>
        <n v="-101513.194454"/>
        <n v="-101272.249495"/>
        <n v="-97965.440051"/>
        <n v="-97401.43771"/>
        <n v="-97381.128453"/>
        <n v="-96291.128433528"/>
        <n v="-96130.734260025"/>
        <n v="-94520.6307"/>
        <n v="-93865.426482"/>
        <n v="-91047.649412"/>
        <n v="-85371.130693"/>
        <n v="-84306.673312"/>
        <n v="-83368.73795"/>
        <n v="-82001.144058"/>
        <n v="-79306.664183"/>
        <n v="-78853.739601"/>
        <n v="-78800.290728"/>
        <n v="-78013.804387"/>
        <n v="-76785.102823"/>
        <n v="-75428.96218"/>
        <n v="-74359.560674"/>
        <n v="-72411.777068"/>
        <n v="-72129.442283"/>
        <n v="-70631.313990075"/>
        <n v="-70432.455068"/>
        <n v="-70210.573753"/>
        <n v="-68996.220668"/>
        <n v="-68651.187858"/>
        <n v="-66840.068743"/>
        <n v="-63163.716255"/>
        <n v="-62862.857374"/>
        <n v="-62458.765645752"/>
        <n v="-62157.604038"/>
        <n v="-61017.192365"/>
        <n v="-60057.152134"/>
        <n v="-59245.143396"/>
        <n v="-58563.739608"/>
        <n v="-58036.982818"/>
        <n v="-57427.651134"/>
        <n v="-56608.811444"/>
        <n v="-56530.913232"/>
        <n v="-56369.654888"/>
        <n v="-54698.220326"/>
        <n v="-54254.425467"/>
        <n v="-53749.335276"/>
        <n v="-51821.317646"/>
        <n v="-50463.928475"/>
        <n v="-50174.484123"/>
        <n v="-48398.367139"/>
        <n v="-47864.390228"/>
        <n v="-47366.539978"/>
        <n v="-45598.358182"/>
        <n v="-44367.330831642"/>
        <n v="-43903.645513"/>
        <n v="-42307.325845"/>
        <n v="-41568.414632"/>
        <n v="-40508.387337"/>
        <n v="-39573.144296"/>
        <n v="-39369.474784332"/>
        <n v="-38941.515867"/>
        <n v="-38699.233011"/>
        <n v="-37913.319608598"/>
        <n v="-37385.338696"/>
        <n v="-36528.029423"/>
        <n v="-36148.899987"/>
        <n v="-35888.370693"/>
        <n v="-35648.909481"/>
        <n v="-35488.353708"/>
        <n v="-34464.46358"/>
        <n v="-33505.569945"/>
        <n v="-33495.437035"/>
        <n v="-33071.251652"/>
        <n v="-32563.554679"/>
        <n v="-31292.454972"/>
        <n v="-31257.912973"/>
        <n v="-30189.511622214"/>
        <n v="-29104.474529"/>
        <n v="-27794.08973"/>
        <n v="-27668.921027"/>
        <n v="-27252.508321"/>
        <n v="-27102.19656"/>
        <n v="-26896.071376"/>
        <n v="-26747.962019"/>
        <n v="-26285.021598"/>
        <n v="-25648.243103"/>
        <n v="-25160.292874"/>
        <n v="-25066.781148"/>
        <n v="-23616.652761"/>
        <n v="-23501.703741"/>
        <n v="-23451.958163214"/>
        <n v="-23415.099536"/>
        <n v="-23169.907294002"/>
        <n v="-22897.44803"/>
        <n v="-21798.704043018"/>
        <n v="-21756.061038"/>
        <n v="-20587.907558"/>
        <n v="-19989.944838864"/>
        <n v="-19160.986586"/>
        <n v="-19027.905507"/>
        <n v="-17158.343041"/>
        <n v="-17138.14659"/>
        <n v="-15202.91960901"/>
        <n v="-15122.392468"/>
        <n v="-14478.977698"/>
        <n v="-14448.161986"/>
        <n v="-13982.290326"/>
        <n v="-13897.05269"/>
        <n v="-13693.596147"/>
        <n v="-13551.404102"/>
        <n v="-12650.939987"/>
        <n v="-11956.270616"/>
        <n v="-11325.651443"/>
        <n v="-10806.505736"/>
        <n v="-10517.385435"/>
        <n v="-10443.808976202"/>
        <n v="-10291.9785318"/>
        <n v="-9938.018948"/>
        <n v="-9688.267908"/>
        <n v="-9510.071101"/>
        <n v="-9346.611993"/>
        <n v="-9018.522014"/>
        <n v="-8920.513877"/>
        <n v="-8377.138557"/>
        <n v="-8025.337778"/>
        <n v="-7808.962488"/>
        <n v="-7367.430101"/>
        <n v="-7349.951526"/>
        <n v="-7267.627897"/>
        <n v="-7047.634001"/>
        <n v="-6961.602976"/>
        <n v="-6232.855201146"/>
        <n v="-6106.228649388"/>
        <n v="-5900.290682"/>
        <n v="-5824.503256"/>
        <n v="-5380.077616"/>
        <n v="-5306.752766"/>
        <n v="-4850.375588"/>
        <n v="-4559.291044"/>
        <n v="-3924.526212"/>
        <n v="-3661.523199"/>
        <n v="-3602.754157"/>
        <n v="-3317.265376"/>
        <n v="-3152.461069"/>
        <n v="-3010.031966"/>
        <n v="-2771.317555"/>
        <n v="-2507.944805352"/>
        <n v="-1501.853646"/>
        <n v="-1447.748755"/>
        <n v="-1206.553091"/>
        <n v="-1029.994508"/>
        <n v="-898.431371"/>
        <n v="-860.551906"/>
        <n v="-597.301265"/>
        <n v="-296.455483"/>
        <n v="-246.4953372"/>
        <n v="-198"/>
        <n v="-86.209299"/>
        <n v="0"/>
        <n v="9.632478"/>
        <n v="246.4953372"/>
        <n v="296.455483"/>
        <n v="597.301265"/>
        <n v="1361.01832335"/>
        <n v="1379.449886598"/>
        <n v="1501.853646"/>
        <n v="2047.727454"/>
        <n v="2771.317555"/>
        <n v="2801.297408"/>
        <n v="2807.407881"/>
        <n v="3010.031966"/>
        <n v="3056.81442"/>
        <n v="3317.265376"/>
        <n v="3602.754157"/>
        <n v="3924.526212"/>
        <n v="4424.386512"/>
        <n v="5507.822922"/>
        <n v="5900.290682"/>
        <n v="6893.38504"/>
        <n v="6961.602976"/>
        <n v="7047.634001"/>
        <n v="7410.73318"/>
        <n v="7808.962488"/>
        <n v="7980.429488"/>
        <n v="8025.337778"/>
        <n v="8212.164529725"/>
        <n v="8377.138557"/>
        <n v="9018.522014"/>
        <n v="9216.632594"/>
        <n v="9224.95380075"/>
        <n v="9346.611993"/>
        <n v="9566.201707"/>
        <n v="9688.267908"/>
        <n v="9698.621938"/>
        <n v="10229.901898"/>
        <n v="10356.318818"/>
        <n v="10498.074992"/>
        <n v="10517.385435"/>
        <n v="10624.843644"/>
        <n v="10806.505736"/>
        <n v="11579.423808"/>
        <n v="11718.91478"/>
        <n v="11861.298303876"/>
        <n v="11985.958655"/>
        <n v="12597.675496"/>
        <n v="13693.596147"/>
        <n v="13897.05269"/>
        <n v="13905.474718464"/>
        <n v="14455.891547"/>
        <n v="14478.977698"/>
        <n v="15203.26179"/>
        <n v="15432.933017"/>
        <n v="16412.411705"/>
        <n v="17138.14659"/>
        <n v="17158.343041"/>
        <n v="19027.905507"/>
        <n v="19160.986586"/>
        <n v="21756.061038"/>
        <n v="22897.44803"/>
        <n v="23487.569484"/>
        <n v="25025.14729134"/>
        <n v="25160.292874"/>
        <n v="25648.243103"/>
        <n v="25947.721962"/>
        <n v="26232.398753"/>
        <n v="26747.962019"/>
        <n v="27252.508321"/>
        <n v="27540.7483365"/>
        <n v="27668.921027"/>
        <n v="27794.08973"/>
        <n v="29104.474529"/>
        <n v="29303.012351"/>
        <n v="31292.454972"/>
        <n v="31446.695545"/>
        <n v="32563.554679"/>
        <n v="32609.290396"/>
        <n v="33071.251652"/>
        <n v="33157.161922"/>
        <n v="34464.46358"/>
        <n v="35888.370693"/>
        <n v="36148.899987"/>
        <n v="36420.064158"/>
        <n v="36528.029423"/>
        <n v="36598.494567"/>
        <n v="37385.338696"/>
        <n v="37794.058368"/>
        <n v="38751.414343"/>
        <n v="38941.515867"/>
        <n v="39573.144296"/>
        <n v="40312.236229"/>
        <n v="41680.365766578"/>
        <n v="43903.645513"/>
        <n v="44813.128346"/>
        <n v="44840.115433"/>
        <n v="45598.358182"/>
        <n v="47366.539978"/>
        <n v="47990.339042"/>
        <n v="48250.272738"/>
        <n v="48398.367139"/>
        <n v="49483.334429"/>
        <n v="50174.484123"/>
        <n v="50231.443278"/>
        <n v="51525.733013"/>
        <n v="51821.317646"/>
        <n v="53905.82661"/>
        <n v="54254.425467"/>
        <n v="54698.220326"/>
        <n v="55758.908857"/>
        <n v="56530.913232"/>
        <n v="58036.982818"/>
        <n v="58563.739608"/>
        <n v="59245.143396"/>
        <n v="60057.152134"/>
        <n v="62157.604038"/>
        <n v="62862.857374"/>
        <n v="63163.716255"/>
        <n v="68491.754156"/>
        <n v="68614.740736"/>
        <n v="70210.573753"/>
        <n v="70631.313990075"/>
        <n v="71532.860062"/>
        <n v="72129.442283"/>
        <n v="72411.777068"/>
        <n v="74359.560674"/>
        <n v="75765.139757"/>
        <n v="76736.128277"/>
        <n v="82001.144058"/>
        <n v="83368.73795"/>
        <n v="84306.673312"/>
        <n v="86099.645639"/>
        <n v="89940.610347"/>
        <n v="91047.649412"/>
        <n v="94520.6307"/>
        <n v="95955.323488"/>
        <n v="96130.734260025"/>
        <n v="97381.128453"/>
        <n v="97401.43771"/>
        <n v="98298.649094"/>
        <n v="100636.596257"/>
        <n v="101272.249495"/>
        <n v="102868.428033"/>
        <n v="105285.599906"/>
        <n v="106799.566692"/>
        <n v="106912.51414"/>
        <n v="109157.397699"/>
        <n v="110507.248685"/>
        <n v="111875.917966"/>
        <n v="112056.22942353"/>
        <n v="114217.132982"/>
        <n v="114824.951014"/>
        <n v="116752.671212"/>
        <n v="120735.202986"/>
        <n v="121525.042503"/>
        <n v="127112.168602"/>
        <n v="127299.237593"/>
        <n v="128079.757156"/>
        <n v="128849.542058"/>
        <n v="134153.002549"/>
        <n v="137037.241227"/>
        <n v="139300.648856"/>
        <n v="139981.979996"/>
        <n v="140539.47255"/>
        <n v="152194.551197"/>
        <n v="155628.331338"/>
        <n v="158774.447388"/>
        <n v="160611.351644"/>
        <n v="169094.809736"/>
        <n v="174720.254683"/>
        <n v="181682.828739"/>
        <n v="183924.300445"/>
        <n v="184128.15352"/>
        <n v="184718.980977"/>
        <n v="192847.288773"/>
        <n v="194494.161238"/>
        <n v="198314.356711"/>
        <n v="200675.587868"/>
        <n v="208559.265331"/>
        <n v="208991.02728"/>
        <n v="214107.505985"/>
        <n v="214630.490062"/>
        <n v="219833.134572"/>
        <n v="222158.45579"/>
        <n v="226092.179149"/>
        <n v="229080.616606"/>
        <n v="231450.112295"/>
        <n v="242773.849885"/>
        <n v="252114.240134"/>
        <n v="269444.611051"/>
        <n v="275080.354539"/>
        <n v="280055.642017"/>
        <n v="293391.691719"/>
        <n v="296710.430283"/>
        <n v="296779.537774"/>
        <n v="298229.148247"/>
        <n v="336798.740133"/>
        <n v="351994.55592"/>
        <n v="365578.016079"/>
        <n v="376636.169562"/>
        <n v="384928.817708"/>
        <n v="395941.54226"/>
        <n v="399224.245136"/>
        <n v="405820.332849"/>
        <n v="426542.757804"/>
        <n v="491789.215689786"/>
        <n v="506404.797275"/>
        <n v="526005.972725"/>
        <n v="589171.484117"/>
        <n v="641666.666667"/>
        <n v="684958.333333"/>
        <n v="702284.661694"/>
        <n v="761274.548045"/>
        <n v="966436.672439"/>
        <n v="1060408"/>
        <n v="1254500"/>
        <n v="1569986"/>
        <n v="5726567"/>
        <n v="8844975"/>
        <n v="10237430"/>
      </sharedItems>
    </cacheField>
    <cacheField name="Closing USD PV" numFmtId="0">
      <sharedItems containsSemiMixedTypes="0" containsString="0" containsNumber="1" minValue="-8860123" maxValue="10254010" count="446">
        <n v="-8860123"/>
        <n v="-6225652"/>
        <n v="-5735909"/>
        <n v="-4562083.3"/>
        <n v="-1566309"/>
        <n v="-1434341"/>
        <n v="-1131091"/>
        <n v="-937005.745037"/>
        <n v="-757083.244915"/>
        <n v="-708901.205458"/>
        <n v="-607916.666667"/>
        <n v="-585998.106339"/>
        <n v="-556041.666667"/>
        <n v="-528506.686976"/>
        <n v="-499630.225924"/>
        <n v="-469975.668192"/>
        <n v="-407850.672463"/>
        <n v="-398327.777778"/>
        <n v="-366116.444855"/>
        <n v="-358632.993516"/>
        <n v="-329624.357944"/>
        <n v="-299400.614373"/>
        <n v="-294053.486414"/>
        <n v="-291154.068542"/>
        <n v="-281729.390729"/>
        <n v="-280819.996566"/>
        <n v="-271632.986155"/>
        <n v="-264857.987521"/>
        <n v="-243076.148492"/>
        <n v="-240845.194721"/>
        <n v="-217524.151152"/>
        <n v="-215826.780564"/>
        <n v="-212698.532574"/>
        <n v="-212368.768418"/>
        <n v="-211146.429001"/>
        <n v="-209835.069245"/>
        <n v="-206051.53619"/>
        <n v="-205727.499192"/>
        <n v="-196266.897354"/>
        <n v="-195540.548045"/>
        <n v="-190046.908193"/>
        <n v="-187587.69587"/>
        <n v="-183834.005445"/>
        <n v="-180025.939398"/>
        <n v="-179341.240839"/>
        <n v="-168790.836983"/>
        <n v="-161888.613926"/>
        <n v="-157200.820914"/>
        <n v="-156642.157674"/>
        <n v="-154088.592926"/>
        <n v="-147680.160065"/>
        <n v="-144290.553594"/>
        <n v="-142681.82781"/>
        <n v="-140640.193903365"/>
        <n v="-136455.456031"/>
        <n v="-136367.806869"/>
        <n v="-130012.818247"/>
        <n v="-129519.419377"/>
        <n v="-128322.925942"/>
        <n v="-127568.388702"/>
        <n v="-120947.035952"/>
        <n v="-120300.649786"/>
        <n v="-118000.78313"/>
        <n v="-115910.805359"/>
        <n v="-115503.384993"/>
        <n v="-112081.459369"/>
        <n v="-108155.947745"/>
        <n v="-106669.325848"/>
        <n v="-105541.616379"/>
        <n v="-105417.513670658"/>
        <n v="-101808.657332"/>
        <n v="-100150.58625"/>
        <n v="-99180.023275"/>
        <n v="-98447.1540750395"/>
        <n v="-97829.735375"/>
        <n v="-97242.794612"/>
        <n v="-97216.67785518"/>
        <n v="-97212.042273"/>
        <n v="-96422.917067"/>
        <n v="-95344.50163"/>
        <n v="-94459.728684"/>
        <n v="-89230.627624"/>
        <n v="-87313.743952"/>
        <n v="-85273.058415"/>
        <n v="-77722.231005"/>
        <n v="-77682.764255"/>
        <n v="-77548.360911"/>
        <n v="-77028.363458"/>
        <n v="-74966.479488"/>
        <n v="-74661.086455"/>
        <n v="-73092.07586881"/>
        <n v="-72565.944169"/>
        <n v="-72165.812191"/>
        <n v="-69907.638851"/>
        <n v="-67804.737309"/>
        <n v="-67346.781386"/>
        <n v="-67173.485001"/>
        <n v="-66232.937443"/>
        <n v="-66059.41296"/>
        <n v="-65359.763741"/>
        <n v="-64980.733383"/>
        <n v="-64310.61878163"/>
        <n v="-64031.9829396975"/>
        <n v="-63935.167973"/>
        <n v="-62982.607775"/>
        <n v="-62731.617997"/>
        <n v="-61373.986447"/>
        <n v="-60609.614076"/>
        <n v="-60399.212895"/>
        <n v="-60109.815861"/>
        <n v="-59694.622104"/>
        <n v="-59574.280752"/>
        <n v="-58014.174359"/>
        <n v="-57297.319526"/>
        <n v="-57023.383715415"/>
        <n v="-56856.83284"/>
        <n v="-55867.44323043"/>
        <n v="-53892.741502"/>
        <n v="-53676.063781"/>
        <n v="-53484.898511"/>
        <n v="-53248.186199"/>
        <n v="-50395.275032"/>
        <n v="-50347.228402"/>
        <n v="-48431.763528"/>
        <n v="-46693.13791"/>
        <n v="-45887.515322"/>
        <n v="-43028.826047"/>
        <n v="-42896.463961"/>
        <n v="-42774.308647"/>
        <n v="-42366.415708"/>
        <n v="-42309.687304"/>
        <n v="-42235.909276"/>
        <n v="-40995.481776"/>
        <n v="-40972.962005"/>
        <n v="-39066.218489"/>
        <n v="-37159.451455"/>
        <n v="-36778.783328235"/>
        <n v="-36663.795589"/>
        <n v="-36129.91287"/>
        <n v="-36113.804516"/>
        <n v="-35100.441691"/>
        <n v="-35011.881189"/>
        <n v="-34858.034782"/>
        <n v="-34693.777451"/>
        <n v="-34338.653615"/>
        <n v="-33382.02391"/>
        <n v="-31767.621015"/>
        <n v="-31730.8119"/>
        <n v="-31670.929194"/>
        <n v="-31172.561618"/>
        <n v="-29668.978639"/>
        <n v="-29273.279765"/>
        <n v="-27575.828163"/>
        <n v="-27021.223458"/>
        <n v="-26759.970817"/>
        <n v="-26754.543656"/>
        <n v="-26694.670104"/>
        <n v="-26625.958107"/>
        <n v="-26102.195922"/>
        <n v="-24221.138943"/>
        <n v="-23998.74626"/>
        <n v="-23892.60065"/>
        <n v="-23487.9436241775"/>
        <n v="-23208.0480564075"/>
        <n v="-22990.657614"/>
        <n v="-21840.1727745825"/>
        <n v="-21624.690045"/>
        <n v="-20627.26672968"/>
        <n v="-19975.1392236825"/>
        <n v="-19542.935979"/>
        <n v="-19283.317954"/>
        <n v="-18379.544563"/>
        <n v="-16760.7078189525"/>
        <n v="-16728.268302"/>
        <n v="-16566.744448"/>
        <n v="-16087.261968"/>
        <n v="-14563.774757"/>
        <n v="-14200.087844"/>
        <n v="-12374.615673"/>
        <n v="-12276.933269"/>
        <n v="-12246.986796525"/>
        <n v="-11744.161946"/>
        <n v="-11172.400439"/>
        <n v="-11107.229611"/>
        <n v="-11007.2813856525"/>
        <n v="-10819.4760943425"/>
        <n v="-9818.878194"/>
        <n v="-9795.359497"/>
        <n v="-9352.788169"/>
        <n v="-9240.607549"/>
        <n v="-9095.081339"/>
        <n v="-8815.135902"/>
        <n v="-8702.648297"/>
        <n v="-8522.406751"/>
        <n v="-7853.17847"/>
        <n v="-7810.100302"/>
        <n v="-7598.407034"/>
        <n v="-7145.496346"/>
        <n v="-6345.583028"/>
        <n v="-6036.605436"/>
        <n v="-5960.645328"/>
        <n v="-5551.6414"/>
        <n v="-4500.708382"/>
        <n v="-4357.440523"/>
        <n v="-4007.597857"/>
        <n v="-3912.867963"/>
        <n v="-3544.594603"/>
        <n v="-3486.771371"/>
        <n v="-3430.438976"/>
        <n v="-2773.716319"/>
        <n v="-2632.77588951"/>
        <n v="-2586.594058"/>
        <n v="-2252.224181"/>
        <n v="-1888.130936"/>
        <n v="-1556.070687"/>
        <n v="-1552.299257"/>
        <n v="-1405.61036"/>
        <n v="-1113.73932"/>
        <n v="-1098.522453"/>
        <n v="-988.147945"/>
        <n v="-821.25593"/>
        <n v="-622.065481"/>
        <n v="-491.952518"/>
        <n v="-188.90444"/>
        <n v="-69.988877"/>
        <n v="0"/>
        <n v="69.988877"/>
        <n v="455.789431"/>
        <n v="491.952518"/>
        <n v="622.065481"/>
        <n v="821.25593"/>
        <n v="1405.61036"/>
        <n v="1756.608445"/>
        <n v="1888.130936"/>
        <n v="2548.1074071375"/>
        <n v="2586.594058"/>
        <n v="3331.553262"/>
        <n v="3430.438976"/>
        <n v="3486.771371"/>
        <n v="3544.594603"/>
        <n v="4034.07519"/>
        <n v="4500.708382"/>
        <n v="4645.2435567525"/>
        <n v="4833.445593"/>
        <n v="5328.582967"/>
        <n v="5538.522695"/>
        <n v="6345.583028"/>
        <n v="7145.496346"/>
        <n v="7265.764777"/>
        <n v="7598.407034"/>
        <n v="7628.69067"/>
        <n v="8510.940153"/>
        <n v="8522.406751"/>
        <n v="8526.941278404"/>
        <n v="8815.135902"/>
        <n v="9095.081339"/>
        <n v="9293.635363"/>
        <n v="9492.0530410675"/>
        <n v="9795.359497"/>
        <n v="9818.878194"/>
        <n v="10343.368016"/>
        <n v="10446.147685"/>
        <n v="10742.452241"/>
        <n v="11168.431489"/>
        <n v="11631.403615"/>
        <n v="11895.428567"/>
        <n v="11953.6874768025"/>
        <n v="12374.615673"/>
        <n v="12440.270358"/>
        <n v="12900.754704"/>
        <n v="14563.774757"/>
        <n v="14706.634552"/>
        <n v="16087.261968"/>
        <n v="16281.09057"/>
        <n v="16566.744448"/>
        <n v="16575.621715"/>
        <n v="16656.672599"/>
        <n v="16728.268302"/>
        <n v="17624.132948"/>
        <n v="19283.317954"/>
        <n v="21624.690045"/>
        <n v="21992.185157"/>
        <n v="22990.657614"/>
        <n v="23892.60065"/>
        <n v="23998.74626"/>
        <n v="24687.35693"/>
        <n v="25065.581153"/>
        <n v="25097.8254558525"/>
        <n v="25777.471952"/>
        <n v="26630.079549"/>
        <n v="26759.970817"/>
        <n v="27021.223458"/>
        <n v="27713.933645"/>
        <n v="28031.15155"/>
        <n v="28616.54655"/>
        <n v="29668.978639"/>
        <n v="31172.561618"/>
        <n v="31670.929194"/>
        <n v="31767.621015"/>
        <n v="31945.20831801"/>
        <n v="32123.68753"/>
        <n v="33382.02391"/>
        <n v="34338.653615"/>
        <n v="34387.585059"/>
        <n v="34693.777451"/>
        <n v="35100.441691"/>
        <n v="35188.0001673525"/>
        <n v="36113.804516"/>
        <n v="36437.818921"/>
        <n v="36607.582416"/>
        <n v="37159.451455"/>
        <n v="39987.59817"/>
        <n v="41300.803688"/>
        <n v="42235.909276"/>
        <n v="42309.687304"/>
        <n v="42366.415708"/>
        <n v="42896.463961"/>
        <n v="43028.826047"/>
        <n v="44906.385192"/>
        <n v="45227.208121"/>
        <n v="45887.515322"/>
        <n v="46693.13791"/>
        <n v="47093.996775735"/>
        <n v="48423.026818"/>
        <n v="51084.385968"/>
        <n v="53248.186199"/>
        <n v="53676.063781"/>
        <n v="53892.741502"/>
        <n v="54233.370011"/>
        <n v="56331.1556038"/>
        <n v="56856.83284"/>
        <n v="57170.767254"/>
        <n v="57297.319526"/>
        <n v="58375.820262"/>
        <n v="59694.622104"/>
        <n v="60109.815861"/>
        <n v="60399.212895"/>
        <n v="60609.614076"/>
        <n v="61373.986447"/>
        <n v="62731.617997"/>
        <n v="62982.607775"/>
        <n v="63364.784574"/>
        <n v="65359.763741"/>
        <n v="66059.41296"/>
        <n v="67173.485001"/>
        <n v="67346.781386"/>
        <n v="69907.638851"/>
        <n v="71332.000746"/>
        <n v="71546.640412"/>
        <n v="73092.07586881"/>
        <n v="74208.525128"/>
        <n v="74661.086455"/>
        <n v="75563.124064"/>
        <n v="77028.363458"/>
        <n v="78496.809816"/>
        <n v="82963.349841"/>
        <n v="85273.058415"/>
        <n v="85542.470655"/>
        <n v="87142.659936"/>
        <n v="87313.743952"/>
        <n v="87733.032497"/>
        <n v="88406.862253"/>
        <n v="92876.899234"/>
        <n v="94459.728684"/>
        <n v="97242.794612"/>
        <n v="98447.1540750395"/>
        <n v="99180.023275"/>
        <n v="100910.60328"/>
        <n v="100987.476783"/>
        <n v="101808.657332"/>
        <n v="104408.847006"/>
        <n v="105541.616379"/>
        <n v="106669.325848"/>
        <n v="108155.947745"/>
        <n v="111169.679383913"/>
        <n v="118000.78313"/>
        <n v="120300.649786"/>
        <n v="120947.035952"/>
        <n v="122203.084918"/>
        <n v="124056.631171"/>
        <n v="127568.388702"/>
        <n v="129519.419377"/>
        <n v="130140.894634"/>
        <n v="131998.943696"/>
        <n v="134092.269217"/>
        <n v="134883.699031"/>
        <n v="136367.806869"/>
        <n v="136455.456031"/>
        <n v="142681.82781"/>
        <n v="144290.553594"/>
        <n v="147680.160065"/>
        <n v="155265.229968"/>
        <n v="156642.157674"/>
        <n v="157200.820914"/>
        <n v="168790.836983"/>
        <n v="179341.240839"/>
        <n v="180025.939398"/>
        <n v="186370.691605"/>
        <n v="187587.69587"/>
        <n v="190046.908193"/>
        <n v="195540.548045"/>
        <n v="196266.897354"/>
        <n v="201268.484772"/>
        <n v="202450.179243"/>
        <n v="206051.53619"/>
        <n v="209835.069245"/>
        <n v="211146.429001"/>
        <n v="212368.768418"/>
        <n v="212698.532574"/>
        <n v="215826.780564"/>
        <n v="217524.151152"/>
        <n v="224648.000206"/>
        <n v="228509.374347"/>
        <n v="240845.194721"/>
        <n v="259663.707011"/>
        <n v="264857.987521"/>
        <n v="267201.097353"/>
        <n v="271632.986155"/>
        <n v="281729.390729"/>
        <n v="291154.068542"/>
        <n v="294053.486414"/>
        <n v="299400.614373"/>
        <n v="329624.357944"/>
        <n v="355785.305875"/>
        <n v="358632.993516"/>
        <n v="366116.444855"/>
        <n v="382786.212436"/>
        <n v="394914.399144"/>
        <n v="394945.119029"/>
        <n v="407850.672463"/>
        <n v="410288.41252"/>
        <n v="454535.603969557"/>
        <n v="501907.053768"/>
        <n v="528506.686976"/>
        <n v="585998.106339"/>
        <n v="640833.333333"/>
        <n v="682666.666667"/>
        <n v="708901.205458"/>
        <n v="757083.244915"/>
        <n v="961203.365763"/>
        <n v="1107373"/>
        <n v="1252750"/>
        <n v="1566309"/>
        <n v="5735909"/>
        <n v="8860123"/>
        <n v="10254010"/>
      </sharedItems>
    </cacheField>
    <cacheField name="Actual USD P&amp;L" numFmtId="0">
      <sharedItems containsSemiMixedTypes="0" containsString="0" containsNumber="1" minValue="-73028.953233" maxValue="56529.1556038" count="447">
        <n v="-73028.953233"/>
        <n v="-62425.968443"/>
        <n v="-58894.573549"/>
        <n v="-50891"/>
        <n v="-42817.837907"/>
        <n v="-38408.266726"/>
        <n v="-37253.6117202286"/>
        <n v="-37046.723272"/>
        <n v="-34532.741448144"/>
        <n v="-34121.107159416"/>
        <n v="-31008.102054435"/>
        <n v="-22084.137636"/>
        <n v="-21923.328239"/>
        <n v="-21542.855855"/>
        <n v="-21452.182879"/>
        <n v="-21296.846649"/>
        <n v="-21153.543759"/>
        <n v="-20637.119953"/>
        <n v="-20604.812129"/>
        <n v="-20040.642959"/>
        <n v="-19905.078192"/>
        <n v="-19806.945023"/>
        <n v="-19769.854204"/>
        <n v="-19664.6521080555"/>
        <n v="-19600.402909"/>
        <n v="-19110.064106817"/>
        <n v="-19026.277526"/>
        <n v="-19018.536283"/>
        <n v="-18121.7261423025"/>
        <n v="-18003.176046"/>
        <n v="-16254.345284"/>
        <n v="-15148"/>
        <n v="-14427.879001"/>
        <n v="-12458.604682"/>
        <n v="-12445.524801"/>
        <n v="-12323.386545"/>
        <n v="-11912.389505"/>
        <n v="-11510.056178"/>
        <n v="-11269.045413"/>
        <n v="-10900.982897"/>
        <n v="-10149.001544"/>
        <n v="-10067"/>
        <n v="-9342"/>
        <n v="-7548.461235"/>
        <n v="-7174.38218900003"/>
        <n v="-6729.90297000001"/>
        <n v="-6616.54376399994"/>
        <n v="-6492.3655992255"/>
        <n v="-6217.515721"/>
        <n v="-5903.859434"/>
        <n v="-5625.469232"/>
        <n v="-5560.645653"/>
        <n v="-5327.92721600001"/>
        <n v="-5325.058086"/>
        <n v="-5233.30667600001"/>
        <n v="-5128.17973600001"/>
        <n v="-5126.969582"/>
        <n v="-4620.986156"/>
        <n v="-4497.74350700004"/>
        <n v="-4432.6164"/>
        <n v="-4309.84599199996"/>
        <n v="-4298.123123"/>
        <n v="-4191.3031299999"/>
        <n v="-3898.36104700001"/>
        <n v="-3809.50308699999"/>
        <n v="-3751.08104399999"/>
        <n v="-3733.90545999999"/>
        <n v="-3707.505294"/>
        <n v="-3677"/>
        <n v="-3661.00939"/>
        <n v="-3615.78131999999"/>
        <n v="-3547.97857399999"/>
        <n v="-3514.624333"/>
        <n v="-3503.640591"/>
        <n v="-3459.54235"/>
        <n v="-3447.36838400003"/>
        <n v="-3308.254106"/>
        <n v="-3294.393409"/>
        <n v="-3196.555586"/>
        <n v="-3173.37777799997"/>
        <n v="-3168.358554"/>
        <n v="-3073.702076"/>
        <n v="-3046.198643"/>
        <n v="-2961.07698399999"/>
        <n v="-2941.709026"/>
        <n v="-2940.73794799999"/>
        <n v="-2921.01662"/>
        <n v="-2917.975608"/>
        <n v="-2869.384322"/>
        <n v="-2863.792367"/>
        <n v="-2845.19282500001"/>
        <n v="-2810.246839"/>
        <n v="-2771.244193"/>
        <n v="-2742.828871"/>
        <n v="-2736.543008"/>
        <n v="-2734.41985600001"/>
        <n v="-2722.163912"/>
        <n v="-2699.84781399998"/>
        <n v="-2693.259272"/>
        <n v="-2691.561245"/>
        <n v="-2686.347765"/>
        <n v="-2672.932802"/>
        <n v="-2668.80278400001"/>
        <n v="-2663.146486"/>
        <n v="-2657.585489"/>
        <n v="-2638.17173"/>
        <n v="-2602.407373"/>
        <n v="-2600.492181"/>
        <n v="-2599.0992"/>
        <n v="-2596.784538"/>
        <n v="-2594.242138"/>
        <n v="-2580.647113"/>
        <n v="-2572.631258"/>
        <n v="-2569.532135"/>
        <n v="-2546.425704"/>
        <n v="-2536.887012"/>
        <n v="-2531.644172"/>
        <n v="-2527.603149"/>
        <n v="-2510.851817"/>
        <n v="-2506.34678299999"/>
        <n v="-2504.138217"/>
        <n v="-2500.71425099997"/>
        <n v="-2482.838174"/>
        <n v="-2472.743084"/>
        <n v="-2469.851706"/>
        <n v="-2462.981934"/>
        <n v="-2460.76187873501"/>
        <n v="-2387.966485"/>
        <n v="-2351.30094"/>
        <n v="-2319"/>
        <n v="-2316.41981501451"/>
        <n v="-2308.98342"/>
        <n v="-2291.66666599992"/>
        <n v="-2279.365037"/>
        <n v="-2253.802075"/>
        <n v="-2249.290604"/>
        <n v="-2243.513698"/>
        <n v="-2234.090845"/>
        <n v="-2210.909508"/>
        <n v="-2196.047486"/>
        <n v="-2153.542196"/>
        <n v="-2146.629618"/>
        <n v="-2142.60527200002"/>
        <n v="-2132.28971400001"/>
        <n v="-2030.339614"/>
        <n v="-1798.894822"/>
        <n v="-1772.73611599999"/>
        <n v="-1750"/>
        <n v="-1687.762508"/>
        <n v="-1673.74871199997"/>
        <n v="-1649.34093599999"/>
        <n v="-1572.48957600002"/>
        <n v="-1555.136843"/>
        <n v="-1479.075148"/>
        <n v="-1418.22094"/>
        <n v="-1401.354284"/>
        <n v="-1400.948407"/>
        <n v="-1352.464837"/>
        <n v="-1325.967564"/>
        <n v="-1236.055792"/>
        <n v="-1222.229673"/>
        <n v="-1204.979454"/>
        <n v="-1196.29050199999"/>
        <n v="-1186.475952"/>
        <n v="-1171.46612599998"/>
        <n v="-1166.8176"/>
        <n v="-1161.546614"/>
        <n v="-1113.73932"/>
        <n v="-1071.081073"/>
        <n v="-1069.743561"/>
        <n v="-1034.118913"/>
        <n v="-1007.181552"/>
        <n v="-996.423231000023"/>
        <n v="-995.152620000001"/>
        <n v="-966.385103000008"/>
        <n v="-964.668566000008"/>
        <n v="-925.549421651987"/>
        <n v="-886.550039617505"/>
        <n v="-864.672465000003"/>
        <n v="-863.463295561494"/>
        <n v="-833.333334000083"/>
        <n v="-759.943224999995"/>
        <n v="-669.877318999992"/>
        <n v="-666.722066999999"/>
        <n v="-661.79469499999"/>
        <n v="-656.52782"/>
        <n v="-648.683741999999"/>
        <n v="-636.804058"/>
        <n v="-631.422032000002"/>
        <n v="-613.661894000004"/>
        <n v="-604.486182000001"/>
        <n v="-563.472409450502"/>
        <n v="-557.174983999998"/>
        <n v="-542.472405"/>
        <n v="-538.428775999986"/>
        <n v="-536.407837000006"/>
        <n v="-531.476091000001"/>
        <n v="-527.497562542498"/>
        <n v="-527.312388"/>
        <n v="-524.800447"/>
        <n v="-496.115263"/>
        <n v="-481.003388999998"/>
        <n v="-473.631602999998"/>
        <n v="-472.898927000002"/>
        <n v="-466.982801999999"/>
        <n v="-464.574668000001"/>
        <n v="-456.220099999991"/>
        <n v="-437.754841"/>
        <n v="-432.274292"/>
        <n v="-366.985478000002"/>
        <n v="-354.555040000001"/>
        <n v="-345.746166"/>
        <n v="-342.060760999993"/>
        <n v="-340.936508999999"/>
        <n v="-324.638059000004"/>
        <n v="-303.972753000009"/>
        <n v="-272.566344000001"/>
        <n v="-246.4953372"/>
        <n v="-237.970547"/>
        <n v="-231.284863000001"/>
        <n v="-200.859316000002"/>
        <n v="-179.239955"/>
        <n v="-130.240844"/>
        <n v="-124.831084158"/>
        <n v="-102.695141"/>
        <n v="-96.2432860000001"/>
        <n v="-60.7333320000034"/>
        <n v="-41.4687315644987"/>
        <n v="-38.1407624054955"/>
        <n v="-35.9854609634967"/>
        <n v="0"/>
        <n v="14.8056151815035"/>
        <n v="92.3891729264997"/>
        <n v="96.2432860000001"/>
        <n v="130.240844"/>
        <n v="153.251004000002"/>
        <n v="201.401271999999"/>
        <n v="231.284863000001"/>
        <n v="244.260894000003"/>
        <n v="246.4953372"/>
        <n v="267.099240317501"/>
        <n v="274.738842"/>
        <n v="303.972753000009"/>
        <n v="314.776748679"/>
        <n v="342.060760999993"/>
        <n v="358.333333000017"/>
        <n v="374.006718000001"/>
        <n v="387.092688000004"/>
        <n v="432.687775999999"/>
        <n v="437.754841"/>
        <n v="446.156953"/>
        <n v="456.220099999991"/>
        <n v="476.472519000003"/>
        <n v="496.115263"/>
        <n v="524.800447"/>
        <n v="527.312388"/>
        <n v="531.476091000001"/>
        <n v="536.407837000006"/>
        <n v="538.428775999986"/>
        <n v="543.587845"/>
        <n v="631.422032000002"/>
        <n v="636.804058"/>
        <n v="661.79469499999"/>
        <n v="666.722066999999"/>
        <n v="669.877318999992"/>
        <n v="676.991985000001"/>
        <n v="721.355578000001"/>
        <n v="848.157553000001"/>
        <n v="864.672465000003"/>
        <n v="937.507625"/>
        <n v="966.385103000008"/>
        <n v="995.152620000001"/>
        <n v="1007.181552"/>
        <n v="1034.118913"/>
        <n v="1043.830303"/>
        <n v="1069.743561"/>
        <n v="1071.081073"/>
        <n v="1100.206973"/>
        <n v="1114.136183"/>
        <n v="1161.546614"/>
        <n v="1171.46612599998"/>
        <n v="1196.29050199999"/>
        <n v="1229.515091"/>
        <n v="1250"/>
        <n v="1372.359925"/>
        <n v="1418.22094"/>
        <n v="1542.522984"/>
        <n v="1572.48957600002"/>
        <n v="1584.43317800001"/>
        <n v="1649.34093599999"/>
        <n v="1673.74871199997"/>
        <n v="1772.73611599999"/>
        <n v="1774.59137499999"/>
        <n v="1798.894822"/>
        <n v="1815.788701"/>
        <n v="1907.25589299999"/>
        <n v="2030.339614"/>
        <n v="2032.164947"/>
        <n v="2108.959056"/>
        <n v="2132.28971400001"/>
        <n v="2196.047486"/>
        <n v="2208.362995"/>
        <n v="2249.290604"/>
        <n v="2279.365037"/>
        <n v="2289.902468"/>
        <n v="2296.03532999998"/>
        <n v="2308.98342"/>
        <n v="2316.41981501451"/>
        <n v="2351.30094"/>
        <n v="2387.966485"/>
        <n v="2460.76187873501"/>
        <n v="2462.981934"/>
        <n v="2469.851706"/>
        <n v="2472.743084"/>
        <n v="2500.71425099997"/>
        <n v="2504.138217"/>
        <n v="2506.34678299999"/>
        <n v="2510.851817"/>
        <n v="2531.588668"/>
        <n v="2531.644172"/>
        <n v="2536.887012"/>
        <n v="2549.389345"/>
        <n v="2569.532135"/>
        <n v="2572.631258"/>
        <n v="2590.691456097"/>
        <n v="2594.242138"/>
        <n v="2596.784538"/>
        <n v="2599.0992"/>
        <n v="2602.407373"/>
        <n v="2611.954186"/>
        <n v="2616.911405"/>
        <n v="2638.17173"/>
        <n v="2655.039816"/>
        <n v="2657.585489"/>
        <n v="2663.146486"/>
        <n v="2668.80278400001"/>
        <n v="2668.824588"/>
        <n v="2673.375254"/>
        <n v="2686.347765"/>
        <n v="2691.561245"/>
        <n v="2693.259272"/>
        <n v="2699.84781399998"/>
        <n v="2715.663067"/>
        <n v="2722.163912"/>
        <n v="2731.670059"/>
        <n v="2734.41985600001"/>
        <n v="2736.543008"/>
        <n v="2742.828871"/>
        <n v="2771.244193"/>
        <n v="2785.718139"/>
        <n v="2810.246839"/>
        <n v="2834.11323"/>
        <n v="2841.657041"/>
        <n v="2845.19282500001"/>
        <n v="2863.792367"/>
        <n v="2884.756377"/>
        <n v="2921.01662"/>
        <n v="2931.89967599999"/>
        <n v="2936.288887"/>
        <n v="2941.709026"/>
        <n v="2954.128061"/>
        <n v="2955.932812485"/>
        <n v="2961.07698399999"/>
        <n v="3046.198643"/>
        <n v="3052.145223"/>
        <n v="3057.47732900002"/>
        <n v="3070.67877100001"/>
        <n v="3073.702076"/>
        <n v="3173.37777799997"/>
        <n v="3196.555586"/>
        <n v="3258.467707"/>
        <n v="3265.7936701545"/>
        <n v="3294.393409"/>
        <n v="3308.254106"/>
        <n v="3437.5"/>
        <n v="3447.36838400003"/>
        <n v="3459.54235"/>
        <n v="3503.640591"/>
        <n v="3547.97857399999"/>
        <n v="3615.78131999999"/>
        <n v="3661.00939"/>
        <n v="3677"/>
        <n v="3707.505294"/>
        <n v="3733.90545999999"/>
        <n v="3751.08104399999"/>
        <n v="3772.250749"/>
        <n v="3790.74995500001"/>
        <n v="3809.50308699999"/>
        <n v="3828.528525"/>
        <n v="3833.81124000001"/>
        <n v="3898.36104700001"/>
        <n v="4015.487285"/>
        <n v="4191.3031299999"/>
        <n v="4301.152181"/>
        <n v="4620.986156"/>
        <n v="4687.86286600001"/>
        <n v="4708.70413999993"/>
        <n v="5128.17973600001"/>
        <n v="5327.92721600001"/>
        <n v="5420.41310999997"/>
        <n v="5625.469232"/>
        <n v="5645.034241"/>
        <n v="5903.859434"/>
        <n v="6217.515721"/>
        <n v="6591.322415322"/>
        <n v="6616.54376399994"/>
        <n v="6729.90297000001"/>
        <n v="6920.06102667"/>
        <n v="7174.38218900003"/>
        <n v="8654.3360565255"/>
        <n v="9342"/>
        <n v="9643.70346"/>
        <n v="9858.578446"/>
        <n v="10149.001544"/>
        <n v="11269.045413"/>
        <n v="12323.386545"/>
        <n v="12753.8535"/>
        <n v="15148"/>
        <n v="16580"/>
        <n v="17484.031747"/>
        <n v="18003.176046"/>
        <n v="19018.536283"/>
        <n v="19026.277526"/>
        <n v="19459.780063"/>
        <n v="19553.248439235"/>
        <n v="19600.402909"/>
        <n v="19806.945023"/>
        <n v="19999.630028"/>
        <n v="20037.180036"/>
        <n v="20040.642959"/>
        <n v="20123.02573"/>
        <n v="20604.812129"/>
        <n v="20637.119953"/>
        <n v="21076.208089"/>
        <n v="21153.543759"/>
        <n v="21542.855855"/>
        <n v="21657.297454"/>
        <n v="21713.926763"/>
        <n v="21833.447515"/>
        <n v="21886.059522"/>
        <n v="22084.137636"/>
        <n v="30461.185021"/>
        <n v="31330.6806569985"/>
        <n v="37823.743256"/>
        <n v="42919.904151"/>
        <n v="46965"/>
        <n v="56529.1556038"/>
      </sharedItems>
    </cacheField>
    <cacheField name="USDCashflow" numFmtId="0">
      <sharedItems containsString="0" containsBlank="1" containsNumber="1" containsInteger="1" minValue="-12500" maxValue="7125" count="4">
        <n v="-12500"/>
        <n v="-7125"/>
        <n v="7125"/>
        <m/>
      </sharedItems>
    </cacheField>
    <cacheField name="Undiversified VaR" numFmtId="0">
      <sharedItems containsString="0" containsBlank="1" containsNumber="1" minValue="-124856.626102516" maxValue="124856.626102516" count="420">
        <n v="-124856.626102516"/>
        <n v="-79089.23813532"/>
        <n v="-67366.010990754"/>
        <n v="-63272.162200128"/>
        <n v="-60560.16247722"/>
        <n v="-55482.91051331"/>
        <n v="-54983.755606038"/>
        <n v="-54097.1510345"/>
        <n v="-54014.515264892"/>
        <n v="-53329.917834326"/>
        <n v="-52878.82457095"/>
        <n v="-52788.190971894"/>
        <n v="-52710.20422101"/>
        <n v="-52366.251659904"/>
        <n v="-52219.931402408"/>
        <n v="-52182.20700497"/>
        <n v="-52160.130935864"/>
        <n v="-52145.272958968"/>
        <n v="-51586.70092674"/>
        <n v="-51539.924493708"/>
        <n v="-51195.108882036"/>
        <n v="-51148.825215334"/>
        <n v="-51107.292658688"/>
        <n v="-50851.556084882"/>
        <n v="-50487.52814973"/>
        <n v="-50450.33670005"/>
        <n v="-48922.52534197"/>
        <n v="-48742.979166546"/>
        <n v="-43947.58327134"/>
        <n v="-43776.40442658"/>
        <n v="-43235.74691877"/>
        <n v="-42721.78546125"/>
        <n v="-42559.36631058"/>
        <n v="-42371.542024686"/>
        <n v="-42261.3918594"/>
        <n v="-42207.79245921"/>
        <n v="-41741.49916356"/>
        <n v="-41545.41399561"/>
        <n v="-41379.12551871"/>
        <n v="-41335.77979503"/>
        <n v="-41250.73594677"/>
        <n v="-41237.52806082"/>
        <n v="-41232.85305636"/>
        <n v="-41228.93541648"/>
        <n v="-41198.27996634"/>
        <n v="-41129.67681396"/>
        <n v="-41105.21702931"/>
        <n v="-41079.09935115"/>
        <n v="-40904.769954356"/>
        <n v="-40862.42456373"/>
        <n v="-40821.32348532"/>
        <n v="-40761.88853646"/>
        <n v="-40431.0933027225"/>
        <n v="-40284.5852262"/>
        <n v="-40224.00685758"/>
        <n v="-40176.090996545"/>
        <n v="-40159.94396442"/>
        <n v="-40000.5997703025"/>
        <n v="-39965.33571366"/>
        <n v="-39237.41166576"/>
        <n v="-33877.143990725"/>
        <n v="-32976.056263766"/>
        <n v="-32966.06775336"/>
        <n v="-32842.283924142"/>
        <n v="-32748.04343426"/>
        <n v="-31112.3536382925"/>
        <n v="-31005.338368095"/>
        <n v="-30820.723304805"/>
        <n v="-30517.3796550525"/>
        <n v="-30234.5541141525"/>
        <n v="-30221.446032162"/>
        <n v="-30211.2605045475"/>
        <n v="-30197.054971006"/>
        <n v="-30150.7921321425"/>
        <n v="-30146.729884425"/>
        <n v="-30109.93417404"/>
        <n v="-29895.465236868"/>
        <n v="-29834.510716626"/>
        <n v="-29824.918274844"/>
        <n v="-29676.383570988"/>
        <n v="-29663.723208812"/>
        <n v="-29639.35938425"/>
        <n v="-29601.698470652"/>
        <n v="-29532.811073458"/>
        <n v="-29507.581012294"/>
        <n v="-29498.942770528"/>
        <n v="-29493.967702276"/>
        <n v="-29453.377360176"/>
        <n v="-29433.225566668"/>
        <n v="-29431.953111792"/>
        <n v="-29400.791154966"/>
        <n v="-29375.028796806"/>
        <n v="-29363.24014316"/>
        <n v="-29327.103327984"/>
        <n v="-29312.977907752"/>
        <n v="-29302.554847566"/>
        <n v="-29248.393088992"/>
        <n v="-29239.152587722"/>
        <n v="-29205.701425208"/>
        <n v="-29184.84023532"/>
        <n v="-29014.29334034"/>
        <n v="-28413.69319719"/>
        <n v="-28296.8672308875"/>
        <n v="-28070.0913843"/>
        <n v="-27638.035810875"/>
        <n v="-26235.0379946025"/>
        <n v="-26225.29956417"/>
        <n v="-26106.866080344"/>
        <n v="-25129.229546022"/>
        <n v="-24914.275207185"/>
        <n v="-24889.6619004425"/>
        <n v="-24612.558877795"/>
        <n v="-24448.913501355"/>
        <n v="-24336.0040497525"/>
        <n v="-24239.087724075"/>
        <n v="-24193.9615848175"/>
        <n v="-24143.279999265"/>
        <n v="-24102.4722383375"/>
        <n v="-24088.7786118525"/>
        <n v="-23916.211269475"/>
        <n v="-23881.7446923825"/>
        <n v="-23655.7253706025"/>
        <n v="-23641.437460725"/>
        <n v="-23629.3149811425"/>
        <n v="-23597.0324137975"/>
        <n v="-23594.98861069"/>
        <n v="-23594.3641695125"/>
        <n v="-23588.00600681"/>
        <n v="-23574.0488537925"/>
        <n v="-23570.760693725"/>
        <n v="-23567.0499446725"/>
        <n v="-23527.19354153"/>
        <n v="-23509.8711758225"/>
        <n v="-23471.3182764375"/>
        <n v="-23425.4352044125"/>
        <n v="-23425.0022058675"/>
        <n v="-23393.771873465"/>
        <n v="-23331.1135709575"/>
        <n v="-23325.55253413"/>
        <n v="-23316.0574551275"/>
        <n v="-23307.0096590275"/>
        <n v="-23206.0109261575"/>
        <n v="-23197.7787144775"/>
        <n v="-23142.9461268775"/>
        <n v="-23011.2671734575"/>
        <n v="-22992.373528425"/>
        <n v="-22522.2274264575"/>
        <n v="-22351.4881536625"/>
        <n v="-22323.3100159475"/>
        <n v="-22316.39686479"/>
        <n v="-22129.3466578275"/>
        <n v="-21284.723048386"/>
        <n v="-20966.38044606"/>
        <n v="-20858.73575856"/>
        <n v="-20582.3603671175"/>
        <n v="-19183.97998195"/>
        <n v="-18469.17367071"/>
        <n v="-18066.715279116"/>
        <n v="-17913.48145839"/>
        <n v="-17544.5765474875"/>
        <n v="-17400.551792575"/>
        <n v="-17044.7993961"/>
        <n v="-16858.7587174125"/>
        <n v="-16837.6902442"/>
        <n v="-16775.097607625"/>
        <n v="-16754.8598511875"/>
        <n v="-16734.0784181375"/>
        <n v="-16647.8053074375"/>
        <n v="-16629.5931587625"/>
        <n v="-16561.862755375"/>
        <n v="-16546.7310213625"/>
        <n v="-16491.7562317375"/>
        <n v="-15922.2081202625"/>
        <n v="-15781.9388181"/>
        <n v="-15429.739961482"/>
        <n v="-14773.163138825"/>
        <n v="-14374.0099498275"/>
        <n v="-13494.9341145696"/>
        <n v="-12758.614711325"/>
        <n v="-12626.245788646"/>
        <n v="-12319.2168292725"/>
        <n v="-12293.576557584"/>
        <n v="-11971.956203928"/>
        <n v="-11935.586421549"/>
        <n v="-11893.761405288"/>
        <n v="-11891.692761858"/>
        <n v="-11297.86384272"/>
        <n v="-11286.41557379"/>
        <n v="-11174.075719065"/>
        <n v="-10268.1522476225"/>
        <n v="-9456.59918882"/>
        <n v="-8790.2604362475"/>
        <n v="-8706.385685375"/>
        <n v="-8654.0070306375"/>
        <n v="-8374.17433447"/>
        <n v="-7935.305077938"/>
        <n v="-7766.6257179"/>
        <n v="-7183.575972825"/>
        <n v="-6184.033644005"/>
        <n v="-6002.5701990709"/>
        <n v="-5980.509404415"/>
        <n v="-5781.20661153"/>
        <n v="-2679.380652718"/>
        <n v="-1404.907974316"/>
        <n v="-1372.0370936125"/>
        <n v="-760.68600608"/>
        <n v="-426.586792968"/>
        <n v="-354.79858106"/>
        <n v="-209.237003815"/>
        <n v="-32.16588914"/>
        <n v="0"/>
        <n v="32.16588914"/>
        <n v="2329.79033114555"/>
        <n v="3345.34396875"/>
        <n v="4537.822635801"/>
        <n v="4813.078793425"/>
        <n v="5781.20661153"/>
        <n v="5788.628607412"/>
        <n v="5943.936142116"/>
        <n v="5970.0102536025"/>
        <n v="5980.509404415"/>
        <n v="6002.5701990709"/>
        <n v="6061.482589302"/>
        <n v="6164.2400715532"/>
        <n v="6184.033644005"/>
        <n v="7640.3137636875"/>
        <n v="7675.16695197"/>
        <n v="7766.6257179"/>
        <n v="7935.305077938"/>
        <n v="8081.718375318"/>
        <n v="8157.863218386"/>
        <n v="8374.17433447"/>
        <n v="11062.826220348"/>
        <n v="11286.41557379"/>
        <n v="11293.184056245"/>
        <n v="11297.86384272"/>
        <n v="11636.617567869"/>
        <n v="11817.060801273"/>
        <n v="11854.554902001"/>
        <n v="11891.692761858"/>
        <n v="11893.761405288"/>
        <n v="11935.586421549"/>
        <n v="11971.956203928"/>
        <n v="12226.6040088056"/>
        <n v="12287.572221715"/>
        <n v="12340.4203890625"/>
        <n v="12433.24287891"/>
        <n v="13415.748056235"/>
        <n v="14292.086948685"/>
        <n v="14374.0099498275"/>
        <n v="14415.9249331125"/>
        <n v="15241.410552676"/>
        <n v="15386.409282972"/>
        <n v="15519.864825535"/>
        <n v="15781.9388181"/>
        <n v="15805.321514325"/>
        <n v="16491.7562317375"/>
        <n v="16546.7310213625"/>
        <n v="16561.862755375"/>
        <n v="16631.87473675"/>
        <n v="16662.1135881725"/>
        <n v="16734.0784181375"/>
        <n v="16751.16197755"/>
        <n v="16754.8598511875"/>
        <n v="16771.8618144875"/>
        <n v="16775.097607625"/>
        <n v="16805.0821864625"/>
        <n v="17068.302178641"/>
        <n v="17083.6306081"/>
        <n v="17106.6379029875"/>
        <n v="17250.083741275"/>
        <n v="17274.94619725"/>
        <n v="17400.551792575"/>
        <n v="17499.7769793875"/>
        <n v="17552.2678025625"/>
        <n v="17831.808429309"/>
        <n v="18066.715279116"/>
        <n v="19200.540945096"/>
        <n v="20582.3603671175"/>
        <n v="20762.00175399"/>
        <n v="20818.7421410325"/>
        <n v="20869.83601458"/>
        <n v="21284.723048386"/>
        <n v="21534.6415860275"/>
        <n v="21845.9036201175"/>
        <n v="22093.34327732"/>
        <n v="22199.96130716"/>
        <n v="22262.5684945825"/>
        <n v="22512.86137632"/>
        <n v="23076.09668679"/>
        <n v="23082.118513615"/>
        <n v="23142.9461268775"/>
        <n v="23197.7787144775"/>
        <n v="23206.0109261575"/>
        <n v="23210.962140429"/>
        <n v="23307.0096590275"/>
        <n v="23316.0574551275"/>
        <n v="23325.55253413"/>
        <n v="23331.1135709575"/>
        <n v="23393.771873465"/>
        <n v="23425.0022058675"/>
        <n v="23425.4352044125"/>
        <n v="23471.3182764375"/>
        <n v="23509.8711758225"/>
        <n v="23512.14997705"/>
        <n v="23527.19354153"/>
        <n v="23574.0488537925"/>
        <n v="23594.3641695125"/>
        <n v="23594.98861069"/>
        <n v="23629.3149811425"/>
        <n v="23641.437460725"/>
        <n v="23655.7253706025"/>
        <n v="23856.5438845825"/>
        <n v="23867.54025474"/>
        <n v="23935.122077615"/>
        <n v="23944.4316039075"/>
        <n v="24014.2582069425"/>
        <n v="24143.279999265"/>
        <n v="24437.1632326325"/>
        <n v="24571.318434985"/>
        <n v="24859.9469477975"/>
        <n v="25083.50304411"/>
        <n v="25316.1186637275"/>
        <n v="26135.409884122"/>
        <n v="26639.0824266"/>
        <n v="26931.439855845"/>
        <n v="27567.09812549"/>
        <n v="27638.035810875"/>
        <n v="27880.002952648"/>
        <n v="28029.484423094"/>
        <n v="29205.701425208"/>
        <n v="29239.152587722"/>
        <n v="29248.393088992"/>
        <n v="29302.554847566"/>
        <n v="29312.977907752"/>
        <n v="29327.103327984"/>
        <n v="29363.24014316"/>
        <n v="29375.028796806"/>
        <n v="29400.791154966"/>
        <n v="29431.953111792"/>
        <n v="29433.225566668"/>
        <n v="29453.377360176"/>
        <n v="29493.967702276"/>
        <n v="29498.942770528"/>
        <n v="29507.581012294"/>
        <n v="29532.811073458"/>
        <n v="29601.698470652"/>
        <n v="29663.723208812"/>
        <n v="29676.383570988"/>
        <n v="29834.510716626"/>
        <n v="30014.878506382"/>
        <n v="30085.631715216"/>
        <n v="30109.93417404"/>
        <n v="30146.729884425"/>
        <n v="30150.7921321425"/>
        <n v="30197.054971006"/>
        <n v="30211.2605045475"/>
        <n v="30234.5541141525"/>
        <n v="30481.7562679"/>
        <n v="30820.723304805"/>
        <n v="30928.981645408"/>
        <n v="31112.3536382925"/>
        <n v="34400.30009185"/>
        <n v="35595.667422"/>
        <n v="36550.702691685"/>
        <n v="38006.754596734"/>
        <n v="39237.41166576"/>
        <n v="39947.0221458"/>
        <n v="39965.33571366"/>
        <n v="40159.94396442"/>
        <n v="40224.00685758"/>
        <n v="40284.5852262"/>
        <n v="40761.88853646"/>
        <n v="40821.32348532"/>
        <n v="40862.42456373"/>
        <n v="41079.09935115"/>
        <n v="41129.67681396"/>
        <n v="41198.27996634"/>
        <n v="41228.93541648"/>
        <n v="41232.85305636"/>
        <n v="41237.52806082"/>
        <n v="41250.73594677"/>
        <n v="41335.77979503"/>
        <n v="41379.12551871"/>
        <n v="41545.41399561"/>
        <n v="42068.48538417"/>
        <n v="42261.3918594"/>
        <n v="42559.36631058"/>
        <n v="42721.78546125"/>
        <n v="43235.74691877"/>
        <n v="43947.58327134"/>
        <n v="44532.61590106"/>
        <n v="44553.3836123425"/>
        <n v="50131.569089602"/>
        <n v="50450.33670005"/>
        <n v="50487.52814973"/>
        <n v="50677.992344126"/>
        <n v="50851.556084882"/>
        <n v="51107.292658688"/>
        <n v="51148.825215334"/>
        <n v="51195.108882036"/>
        <n v="51539.924493708"/>
        <n v="51586.70092674"/>
        <n v="52145.272958968"/>
        <n v="52182.20700497"/>
        <n v="52219.931402408"/>
        <n v="52366.251659904"/>
        <n v="52710.20422101"/>
        <n v="52878.82457095"/>
        <n v="54983.755606038"/>
        <n v="55482.91051331"/>
        <n v="56423.805780825"/>
        <n v="63272.162200128"/>
        <n v="64390.289135634"/>
        <n v="67366.010990754"/>
        <n v="67832.189270965"/>
        <n v="91225.728407198"/>
        <n v="92644.123663805"/>
        <n v="124856.626102516"/>
        <m/>
      </sharedItems>
    </cacheField>
    <cacheField name="Total USD Cashflow" numFmtId="0">
      <sharedItems containsSemiMixedTypes="0" containsString="0" containsNumber="1" minValue="-1267000" maxValue="1267000" count="143">
        <n v="-1267000"/>
        <n v="-769250"/>
        <n v="-358891.815556"/>
        <n v="-261076.388889"/>
        <n v="-246736.111111"/>
        <n v="-188298.611111"/>
        <n v="-177229.166667"/>
        <n v="-151388.4375"/>
        <n v="-138125"/>
        <n v="-137860.8625"/>
        <n v="-132918.150685"/>
        <n v="-111933.333333"/>
        <n v="-111000"/>
        <n v="-97750"/>
        <n v="-80000"/>
        <n v="-67875"/>
        <n v="-61416.666667"/>
        <n v="-58262.5"/>
        <n v="-58070.833333"/>
        <n v="-57633.333333"/>
        <n v="-56116.666667"/>
        <n v="-45499.996667"/>
        <n v="-44166.666667"/>
        <n v="-43858.333333"/>
        <n v="-35777.777778"/>
        <n v="-32355.555556"/>
        <n v="-32200"/>
        <n v="-31765.5"/>
        <n v="-29644.444444"/>
        <n v="-28111.111111"/>
        <n v="-28050"/>
        <n v="-27150"/>
        <n v="-26577.777778"/>
        <n v="-26250"/>
        <n v="-26144.444444"/>
        <n v="-25000"/>
        <n v="-24933.333333"/>
        <n v="-24272.222222"/>
        <n v="-23383.333333"/>
        <n v="-22944.444444"/>
        <n v="-22815"/>
        <n v="-22625"/>
        <n v="-22122.222222"/>
        <n v="-22083.333333"/>
        <n v="-21242.8125"/>
        <n v="-20493.055556"/>
        <n v="-20250"/>
        <n v="-20000"/>
        <n v="-19933.333333"/>
        <n v="-19322.222222"/>
        <n v="-18750"/>
        <n v="-18277.777778"/>
        <n v="-17250"/>
        <n v="-17206.3125"/>
        <n v="-16866.666667"/>
        <n v="-15416.666667"/>
        <n v="-15211.111111"/>
        <n v="-14622.222222"/>
        <n v="-14250"/>
        <n v="-13750"/>
        <n v="-13416.666667"/>
        <n v="-13175"/>
        <n v="-13062.5"/>
        <n v="-13055.555556"/>
        <n v="-11244.444444"/>
        <n v="-8944.444444"/>
        <n v="-8775"/>
        <n v="-8750"/>
        <n v="-7916.666667"/>
        <n v="-7155.555556"/>
        <n v="-6133.333333"/>
        <n v="-5813.4375"/>
        <n v="-5728.125"/>
        <n v="-5277.777778"/>
        <n v="-4372.875"/>
        <n v="-4047.222222"/>
        <n v="-3327.1875"/>
        <n v="0"/>
        <n v="4642.57875"/>
        <n v="5277.777778"/>
        <n v="6083.325556"/>
        <n v="6133.333333"/>
        <n v="8711.111111"/>
        <n v="8944.444444"/>
        <n v="10291.666667"/>
        <n v="10750"/>
        <n v="11083.333333"/>
        <n v="12522.222222"/>
        <n v="13033.333333"/>
        <n v="13062.5"/>
        <n v="13750"/>
        <n v="13902.777778"/>
        <n v="13904.166667"/>
        <n v="14566.666667"/>
        <n v="14622.222222"/>
        <n v="14875"/>
        <n v="15416.666667"/>
        <n v="15569.444444"/>
        <n v="18655.555556"/>
        <n v="19977.777778"/>
        <n v="20444.444444"/>
        <n v="22083.333333"/>
        <n v="22944.444444"/>
        <n v="24272.222222"/>
        <n v="24933.333333"/>
        <n v="25277.777778"/>
        <n v="26577.777778"/>
        <n v="26833.333333"/>
        <n v="27825"/>
        <n v="28111.111111"/>
        <n v="30000"/>
        <n v="30155.555556"/>
        <n v="34000"/>
        <n v="37898.25"/>
        <n v="38462.5"/>
        <n v="42291.666667"/>
        <n v="47533.333333"/>
        <n v="51111.111111"/>
        <n v="52791.666667"/>
        <n v="58070.833333"/>
        <n v="59527.333333"/>
        <n v="67875"/>
        <n v="71555.555556"/>
        <n v="80000"/>
        <n v="84518.555556"/>
        <n v="92137.5"/>
        <n v="111000"/>
        <n v="111933.333333"/>
        <n v="116416.666667"/>
        <n v="132918.150685"/>
        <n v="137860.8625"/>
        <n v="138125"/>
        <n v="151388.4375"/>
        <n v="177229.166667"/>
        <n v="188298.611111"/>
        <n v="220022.653333"/>
        <n v="261076.388889"/>
        <n v="324444.444444"/>
        <n v="358891.815556"/>
        <n v="429743.444444"/>
        <n v="769250"/>
        <n v="915416.666667"/>
        <n v="1267000"/>
      </sharedItems>
    </cacheField>
    <cacheField name="LTD P&amp;L" numFmtId="0">
      <sharedItems containsSemiMixedTypes="0" containsString="0" containsNumber="1" minValue="-10127123" maxValue="11521010" count="463">
        <n v="-10127123"/>
        <n v="-6994902"/>
        <n v="-6505159"/>
        <n v="-3646666.633333"/>
        <n v="-1611570.166667"/>
        <n v="-1566309"/>
        <n v="-1092628.5"/>
        <n v="-886130.372125"/>
        <n v="-865450.189481"/>
        <n v="-757083.244915"/>
        <n v="-607916.666667"/>
        <n v="-585998.106339"/>
        <n v="-556041.666667"/>
        <n v="-528506.686976"/>
        <n v="-528046.501525"/>
        <n v="-499630.225924"/>
        <n v="-465921.505796"/>
        <n v="-387577.777778"/>
        <n v="-358891.815556"/>
        <n v="-332055.215738"/>
        <n v="-329624.357944"/>
        <n v="-299400.614373"/>
        <n v="-298241.444855"/>
        <n v="-294053.486414"/>
        <n v="-291154.068542"/>
        <n v="-287478.634386"/>
        <n v="-281729.390729"/>
        <n v="-271632.986155"/>
        <n v="-264857.987521"/>
        <n v="-236308.016575039"/>
        <n v="-230553.92627"/>
        <n v="-224480.51336881"/>
        <n v="-219611.783223"/>
        <n v="-217524.151152"/>
        <n v="-215826.780564"/>
        <n v="-212698.532574"/>
        <n v="-212368.768418"/>
        <n v="-211146.429001"/>
        <n v="-209835.069245"/>
        <n v="-206051.53619"/>
        <n v="-205727.499192"/>
        <n v="-196266.897354"/>
        <n v="-195540.548045"/>
        <n v="-193094.50163"/>
        <n v="-190046.908193"/>
        <n v="-187587.69587"/>
        <n v="-180025.939398"/>
        <n v="-179341.240839"/>
        <n v="-174238.804516"/>
        <n v="-157200.820914"/>
        <n v="-154572.925942"/>
        <n v="-154168.614761"/>
        <n v="-148138.613926"/>
        <n v="-147680.160065"/>
        <n v="-144290.553594"/>
        <n v="-142681.82781"/>
        <n v="-136455.456031"/>
        <n v="-136367.806869"/>
        <n v="-134660.805359"/>
        <n v="-132918.150685"/>
        <n v="-130012.818247"/>
        <n v="-129519.419377"/>
        <n v="-128232.513670658"/>
        <n v="-127568.388702"/>
        <n v="-125150.58625"/>
        <n v="-120947.035952"/>
        <n v="-120300.649786"/>
        <n v="-118000.78313"/>
        <n v="-112079.735375"/>
        <n v="-111933.333333"/>
        <n v="-108155.947745"/>
        <n v="-107980.561735"/>
        <n v="-106669.325848"/>
        <n v="-105541.616379"/>
        <n v="-102980.627624"/>
        <n v="-102741.943903365"/>
        <n v="-101808.657332"/>
        <n v="-101296.926259"/>
        <n v="-97242.794612"/>
        <n v="-97216.67785518"/>
        <n v="-96422.917067"/>
        <n v="-94459.728684"/>
        <n v="-89415.812191"/>
        <n v="-88304.208185"/>
        <n v="-87313.743952"/>
        <n v="-85273.058415"/>
        <n v="-80000"/>
        <n v="-77722.231005"/>
        <n v="-77682.764255"/>
        <n v="-77110.25573043"/>
        <n v="-77028.363458"/>
        <n v="-74966.479488"/>
        <n v="-74661.086455"/>
        <n v="-70477.526819"/>
        <n v="-69907.638851"/>
        <n v="-67804.737309"/>
        <n v="-67346.781386"/>
        <n v="-67173.485001"/>
        <n v="-66232.937443"/>
        <n v="-66059.41296"/>
        <n v="-64980.733383"/>
        <n v="-64392.273882"/>
        <n v="-64310.61878163"/>
        <n v="-64031.9829396975"/>
        <n v="-63935.167973"/>
        <n v="-62982.607775"/>
        <n v="-62731.617997"/>
        <n v="-62274.277502"/>
        <n v="-61416.666667"/>
        <n v="-61373.986447"/>
        <n v="-60609.614076"/>
        <n v="-60399.212895"/>
        <n v="-60109.815861"/>
        <n v="-59694.622104"/>
        <n v="-59574.280752"/>
        <n v="-57297.319526"/>
        <n v="-57023.383715415"/>
        <n v="-56856.83284"/>
        <n v="-53892.741502"/>
        <n v="-53676.063781"/>
        <n v="-53248.186199"/>
        <n v="-52554.126036"/>
        <n v="-51524.308647"/>
        <n v="-48431.763528"/>
        <n v="-48164.822872"/>
        <n v="-47392.805355"/>
        <n v="-46693.13791"/>
        <n v="-45887.515322"/>
        <n v="-45642.157674"/>
        <n v="-45553.783328235"/>
        <n v="-45499.996667"/>
        <n v="-43447.507692"/>
        <n v="-43028.826047"/>
        <n v="-42309.687304"/>
        <n v="-42235.909276"/>
        <n v="-40995.481776"/>
        <n v="-40972.962005"/>
        <n v="-39497.10809"/>
        <n v="-39066.218489"/>
        <n v="-37870.402551"/>
        <n v="-37159.451455"/>
        <n v="-36763.130628"/>
        <n v="-36663.795589"/>
        <n v="-36129.91287"/>
        <n v="-35100.441691"/>
        <n v="-34858.034782"/>
        <n v="-34825.830588"/>
        <n v="-34693.777451"/>
        <n v="-34369.161946"/>
        <n v="-34338.653615"/>
        <n v="-33382.02391"/>
        <n v="-32137.80561"/>
        <n v="-31767.621015"/>
        <n v="-31730.8119"/>
        <n v="-31670.929194"/>
        <n v="-31265.911963"/>
        <n v="-31172.561618"/>
        <n v="-30801.765878"/>
        <n v="-30435.100302"/>
        <n v="-29681.740367"/>
        <n v="-29668.978639"/>
        <n v="-29411.198955"/>
        <n v="-29273.279765"/>
        <n v="-28936.1730564075"/>
        <n v="-28165.92481"/>
        <n v="-27653.6102745825"/>
        <n v="-27575.828163"/>
        <n v="-27021.223458"/>
        <n v="-26759.970817"/>
        <n v="-26694.670104"/>
        <n v="-26286.605436"/>
        <n v="-26102.195922"/>
        <n v="-24850.496079"/>
        <n v="-23998.74626"/>
        <n v="-23487.9436241775"/>
        <n v="-23302.3267236825"/>
        <n v="-22990.657614"/>
        <n v="-21624.690045"/>
        <n v="-21107.714522"/>
        <n v="-20627.26672968"/>
        <n v="-20231.194168"/>
        <n v="-19542.935979"/>
        <n v="-19484.898511"/>
        <n v="-19283.317954"/>
        <n v="-16760.7078189525"/>
        <n v="-16728.268302"/>
        <n v="-16566.744448"/>
        <n v="-16087.261968"/>
        <n v="-15416.666667"/>
        <n v="-12374.615673"/>
        <n v="-12246.986796525"/>
        <n v="-11007.2813856525"/>
        <n v="-10819.4760943425"/>
        <n v="-10475.905942"/>
        <n v="-9818.878194"/>
        <n v="-9795.359497"/>
        <n v="-9352.788169"/>
        <n v="-9095.081339"/>
        <n v="-8815.135902"/>
        <n v="-8702.648297"/>
        <n v="-8522.406751"/>
        <n v="-7853.17847"/>
        <n v="-7145.496346"/>
        <n v="-7005.65088951"/>
        <n v="-6345.583028"/>
        <n v="-5960.645328"/>
        <n v="-5551.6414"/>
        <n v="-5399.849841"/>
        <n v="-5277.777778"/>
        <n v="-4500.708382"/>
        <n v="-4007.597857"/>
        <n v="-3504.544563"/>
        <n v="-3486.771371"/>
        <n v="-3430.438976"/>
        <n v="-2773.716319"/>
        <n v="-2461.289328"/>
        <n v="-2252.224181"/>
        <n v="-1888.130936"/>
        <n v="-1826.972589"/>
        <n v="-1552.299257"/>
        <n v="-1405.61036"/>
        <n v="-1193.599936"/>
        <n v="-1113.73932"/>
        <n v="-1098.522453"/>
        <n v="-988.147945"/>
        <n v="-821.25593"/>
        <n v="-622.065481"/>
        <n v="-491.952518"/>
        <n v="-188.90444"/>
        <n v="-69.988877"/>
        <n v="0"/>
        <n v="69.988877"/>
        <n v="179.708318009998"/>
        <n v="491.952518"/>
        <n v="622.065481"/>
        <n v="821.25593"/>
        <n v="1405.61036"/>
        <n v="1756.608445"/>
        <n v="1888.130936"/>
        <n v="2548.1074071375"/>
        <n v="3331.553262"/>
        <n v="3430.438976"/>
        <n v="3486.771371"/>
        <n v="4500.708382"/>
        <n v="4645.2435567525"/>
        <n v="4833.445593"/>
        <n v="5277.777778"/>
        <n v="5399.849841"/>
        <n v="5538.522695"/>
        <n v="6083.325556"/>
        <n v="6345.583028"/>
        <n v="7145.496346"/>
        <n v="7265.764777"/>
        <n v="7628.69067"/>
        <n v="8510.940153"/>
        <n v="8522.406751"/>
        <n v="8815.135902"/>
        <n v="9095.081339"/>
        <n v="9293.635363"/>
        <n v="9492.0530410675"/>
        <n v="9795.359497"/>
        <n v="9818.878194"/>
        <n v="10343.368016"/>
        <n v="10475.905942"/>
        <n v="10742.452241"/>
        <n v="11168.431489"/>
        <n v="11203.836895"/>
        <n v="11631.403615"/>
        <n v="11895.428567"/>
        <n v="11953.6874768025"/>
        <n v="12374.615673"/>
        <n v="12440.270358"/>
        <n v="13169.520028404"/>
        <n v="13489.122764"/>
        <n v="14706.634552"/>
        <n v="15416.666667"/>
        <n v="15726.103722"/>
        <n v="16087.261968"/>
        <n v="16566.744448"/>
        <n v="16575.621715"/>
        <n v="16656.672599"/>
        <n v="16728.268302"/>
        <n v="17624.132948"/>
        <n v="19204.624394"/>
        <n v="19283.317954"/>
        <n v="20231.194168"/>
        <n v="21624.690045"/>
        <n v="21992.185157"/>
        <n v="22990.657614"/>
        <n v="23721.707091"/>
        <n v="23912.132037"/>
        <n v="23998.74626"/>
        <n v="24348.925463"/>
        <n v="24687.35693"/>
        <n v="25097.8254558525"/>
        <n v="26630.079549"/>
        <n v="26759.970817"/>
        <n v="27021.223458"/>
        <n v="27713.933645"/>
        <n v="28031.15155"/>
        <n v="28616.54655"/>
        <n v="29668.978639"/>
        <n v="29681.740367"/>
        <n v="31043.153726"/>
        <n v="31172.561618"/>
        <n v="31670.929194"/>
        <n v="31767.621015"/>
        <n v="32123.68753"/>
        <n v="33382.02391"/>
        <n v="34338.653615"/>
        <n v="34387.585059"/>
        <n v="34693.777451"/>
        <n v="35100.441691"/>
        <n v="35188.0001673525"/>
        <n v="36437.818921"/>
        <n v="36607.582416"/>
        <n v="36763.130628"/>
        <n v="37159.451455"/>
        <n v="39497.10809"/>
        <n v="41300.803688"/>
        <n v="41852.969572"/>
        <n v="42235.909276"/>
        <n v="42309.687304"/>
        <n v="43028.826047"/>
        <n v="43624.447878"/>
        <n v="44433.027508"/>
        <n v="44906.385192"/>
        <n v="45642.157674"/>
        <n v="45887.515322"/>
        <n v="46693.13791"/>
        <n v="47093.996775735"/>
        <n v="48164.822872"/>
        <n v="48423.026818"/>
        <n v="51084.385968"/>
        <n v="53248.186199"/>
        <n v="53676.063781"/>
        <n v="53892.741502"/>
        <n v="54233.370011"/>
        <n v="54465.334079"/>
        <n v="55898.026211"/>
        <n v="56331.1556038"/>
        <n v="56856.83284"/>
        <n v="57170.767254"/>
        <n v="57297.319526"/>
        <n v="58375.820262"/>
        <n v="59694.622104"/>
        <n v="60109.815861"/>
        <n v="60399.212895"/>
        <n v="60609.614076"/>
        <n v="60998.215492"/>
        <n v="61373.986447"/>
        <n v="62731.617997"/>
        <n v="62982.607775"/>
        <n v="63364.784574"/>
        <n v="63814.423903"/>
        <n v="65204.985899"/>
        <n v="66059.41296"/>
        <n v="67173.485001"/>
        <n v="67346.781386"/>
        <n v="69788.349841"/>
        <n v="69907.638851"/>
        <n v="70477.526819"/>
        <n v="71546.640412"/>
        <n v="73837.476783"/>
        <n v="74661.086455"/>
        <n v="75563.124064"/>
        <n v="76621.199031"/>
        <n v="77028.363458"/>
        <n v="78496.809816"/>
        <n v="80000"/>
        <n v="85273.058415"/>
        <n v="87313.743952"/>
        <n v="87733.032497"/>
        <n v="88304.208185"/>
        <n v="88406.862253"/>
        <n v="92876.899234"/>
        <n v="93963.3668839125"/>
        <n v="94459.728684"/>
        <n v="97242.794612"/>
        <n v="100910.60328"/>
        <n v="101808.657332"/>
        <n v="103925.30714"/>
        <n v="105541.616379"/>
        <n v="106669.325848"/>
        <n v="108155.947745"/>
        <n v="109584.136709"/>
        <n v="111933.333333"/>
        <n v="118000.78313"/>
        <n v="120300.649786"/>
        <n v="120947.035952"/>
        <n v="124056.631171"/>
        <n v="125147.824773"/>
        <n v="127568.388702"/>
        <n v="129519.419377"/>
        <n v="130140.894634"/>
        <n v="131998.943696"/>
        <n v="132918.150685"/>
        <n v="136367.806869"/>
        <n v="136455.456031"/>
        <n v="142681.82781"/>
        <n v="144290.553594"/>
        <n v="147680.160065"/>
        <n v="154168.614761"/>
        <n v="157200.820914"/>
        <n v="174238.804516"/>
        <n v="179341.240839"/>
        <n v="180025.939398"/>
        <n v="186370.691605"/>
        <n v="187587.69587"/>
        <n v="190046.908193"/>
        <n v="195540.548045"/>
        <n v="196266.897354"/>
        <n v="196546.347006"/>
        <n v="197556.896635"/>
        <n v="202450.179243"/>
        <n v="205325.777984"/>
        <n v="206051.53619"/>
        <n v="209835.069245"/>
        <n v="211146.429001"/>
        <n v="212368.768418"/>
        <n v="212698.532574"/>
        <n v="215826.780564"/>
        <n v="217524.151152"/>
        <n v="220022.653333"/>
        <n v="224480.51336881"/>
        <n v="228509.374347"/>
        <n v="231268.484772"/>
        <n v="236308.016575039"/>
        <n v="245078.875131"/>
        <n v="246608.151455"/>
        <n v="264857.987521"/>
        <n v="271632.986155"/>
        <n v="281729.390729"/>
        <n v="287478.634386"/>
        <n v="291154.068542"/>
        <n v="294053.486414"/>
        <n v="298241.444855"/>
        <n v="299400.614373"/>
        <n v="329624.357944"/>
        <n v="332055.215738"/>
        <n v="338828.452362"/>
        <n v="355785.305875"/>
        <n v="358891.815556"/>
        <n v="359402.879103"/>
        <n v="390355.079187"/>
        <n v="394914.399144"/>
        <n v="429743.444444"/>
        <n v="435930.555556"/>
        <n v="454535.603969557"/>
        <n v="465921.505796"/>
        <n v="473857.053768"/>
        <n v="528506.686976"/>
        <n v="585998.106339"/>
        <n v="620833.333333"/>
        <n v="757083.244915"/>
        <n v="886130.372125"/>
        <n v="961203.365763"/>
        <n v="1063514.666667"/>
        <n v="1239333.333333"/>
        <n v="1566309"/>
        <n v="6505159"/>
        <n v="10127123"/>
        <n v="11521010"/>
      </sharedItems>
    </cacheField>
    <cacheField name="YTD P&amp;L" numFmtId="0">
      <sharedItems containsSemiMixedTypes="0" containsString="0" containsNumber="1" minValue="-1745207.633333" maxValue="1231946.872939" count="464">
        <n v="-1745207.633333"/>
        <n v="-1620761"/>
        <n v="-1231946.872939"/>
        <n v="-1174347"/>
        <n v="-870239.168672"/>
        <n v="-855515.466913"/>
        <n v="-735213.698684"/>
        <n v="-643279.975444"/>
        <n v="-573069.307317"/>
        <n v="-556041.666667"/>
        <n v="-549552.630489"/>
        <n v="-503273.548031"/>
        <n v="-499630.225924"/>
        <n v="-492145.121791"/>
        <n v="-477605.111111"/>
        <n v="-442443.200568"/>
        <n v="-428057.420836"/>
        <n v="-375331.524372"/>
        <n v="-353640.040090709"/>
        <n v="-348412.173912643"/>
        <n v="-332055.215738"/>
        <n v="-331173.460451"/>
        <n v="-329328.352172"/>
        <n v="-274129.090082"/>
        <n v="-267008.709646"/>
        <n v="-257451.351274"/>
        <n v="-224250.302648"/>
        <n v="-205727.499192"/>
        <n v="-194166.607738"/>
        <n v="-193366.096499"/>
        <n v="-189058.456444"/>
        <n v="-186664.069391"/>
        <n v="-186536.552663"/>
        <n v="-185648.036792"/>
        <n v="-183493.351177"/>
        <n v="-182136.164917"/>
        <n v="-176898.570988"/>
        <n v="-174145.164848"/>
        <n v="-170235.973837"/>
        <n v="-163484.127779"/>
        <n v="-162336.828887"/>
        <n v="-161380.800093"/>
        <n v="-161153.714575"/>
        <n v="-157281.903522"/>
        <n v="-151095.331737"/>
        <n v="-150794.241285"/>
        <n v="-150294.195886"/>
        <n v="-149965.67328"/>
        <n v="-147090.013089"/>
        <n v="-145548.693318"/>
        <n v="-144882.821739"/>
        <n v="-143502.721515"/>
        <n v="-142732.695971"/>
        <n v="-142323.288619"/>
        <n v="-140978.043451"/>
        <n v="-135497.958919"/>
        <n v="-134203.281664"/>
        <n v="-132913.843603"/>
        <n v="-132319.809584"/>
        <n v="-131216.14406"/>
        <n v="-130483.379444"/>
        <n v="-130012.818247"/>
        <n v="-124881.997339"/>
        <n v="-123374.429852"/>
        <n v="-122764.649172"/>
        <n v="-121545.88985316"/>
        <n v="-120945.880579"/>
        <n v="-117244.9911"/>
        <n v="-111933.333333"/>
        <n v="-111911.492771"/>
        <n v="-111191.697852"/>
        <n v="-110243.858718"/>
        <n v="-105054.627978"/>
        <n v="-103792.163266"/>
        <n v="-101414.472776"/>
        <n v="-100615.614748"/>
        <n v="-100615.06155"/>
        <n v="-100473.662282"/>
        <n v="-99246.20987"/>
        <n v="-99020.163545"/>
        <n v="-98477.214062"/>
        <n v="-98475.210882"/>
        <n v="-97216.67785518"/>
        <n v="-96422.917067"/>
        <n v="-96342.323513"/>
        <n v="-93513.18325"/>
        <n v="-90373.64815"/>
        <n v="-89059.07428"/>
        <n v="-88387.72829"/>
        <n v="-86615.96486"/>
        <n v="-83978.832013"/>
        <n v="-83940.51395"/>
        <n v="-83902.3333339999"/>
        <n v="-83859.174837"/>
        <n v="-83148.213917"/>
        <n v="-82615.899365"/>
        <n v="-80000"/>
        <n v="-79671.093023"/>
        <n v="-77722.231005"/>
        <n v="-77682.764255"/>
        <n v="-77668.078324"/>
        <n v="-77537.144444"/>
        <n v="-76045.404317"/>
        <n v="-74966.479488"/>
        <n v="-73810.550715"/>
        <n v="-73048.339267"/>
        <n v="-72196.353798"/>
        <n v="-70980.669079"/>
        <n v="-70933.797714"/>
        <n v="-70060.555637"/>
        <n v="-69632.671963"/>
        <n v="-68196.6067"/>
        <n v="-67804.737309"/>
        <n v="-66232.937443"/>
        <n v="-64980.733383"/>
        <n v="-64607.931006"/>
        <n v="-64532.167394"/>
        <n v="-64310.61878163"/>
        <n v="-64088.565527"/>
        <n v="-64044.901589"/>
        <n v="-64031.9829396975"/>
        <n v="-63968.333964"/>
        <n v="-63935.167973"/>
        <n v="-63171.710831"/>
        <n v="-62883.381009"/>
        <n v="-62524.971637"/>
        <n v="-62172.337263"/>
        <n v="-61252.696624"/>
        <n v="-60775.139393"/>
        <n v="-60109.815861"/>
        <n v="-59574.280752"/>
        <n v="-59462.19259"/>
        <n v="-58451.683494"/>
        <n v="-58308.06396"/>
        <n v="-57023.383715415"/>
        <n v="-56459.159735"/>
        <n v="-54063.04534"/>
        <n v="-53793.600031"/>
        <n v="-53154.446643"/>
        <n v="-51959.271221"/>
        <n v="-51585.540989"/>
        <n v="-48631.273322"/>
        <n v="-48431.763528"/>
        <n v="-45972.155838"/>
        <n v="-45807.501473"/>
        <n v="-45499.996667"/>
        <n v="-45216.39899"/>
        <n v="-43095.058608"/>
        <n v="-43033.667784"/>
        <n v="-42650.9813771188"/>
        <n v="-40995.481776"/>
        <n v="-40972.962005"/>
        <n v="-40409.179061"/>
        <n v="-40106.387116"/>
        <n v="-39432.0238532186"/>
        <n v="-39066.218489"/>
        <n v="-38808.804761"/>
        <n v="-38265.037511"/>
        <n v="-37947.2413437773"/>
        <n v="-37546.5717519447"/>
        <n v="-36663.795589"/>
        <n v="-36129.91287"/>
        <n v="-35503.579461"/>
        <n v="-35174.904738"/>
        <n v="-34858.034782"/>
        <n v="-34771.686733"/>
        <n v="-33892.84559"/>
        <n v="-32447.259794"/>
        <n v="-31922.88257"/>
        <n v="-31730.8119"/>
        <n v="-31598.992525"/>
        <n v="-30834.999451"/>
        <n v="-29561.300199"/>
        <n v="-29558.498037"/>
        <n v="-29273.279765"/>
        <n v="-29048.893809"/>
        <n v="-29015.478416"/>
        <n v="-28892.717387"/>
        <n v="-28787.042741"/>
        <n v="-28237.786786"/>
        <n v="-28151.92127"/>
        <n v="-27910.354424"/>
        <n v="-27575.828163"/>
        <n v="-26694.670104"/>
        <n v="-26102.195922"/>
        <n v="-25302.64615"/>
        <n v="-24473.5951748833"/>
        <n v="-24024.508039"/>
        <n v="-23527.289901064"/>
        <n v="-23487.9436241775"/>
        <n v="-23343.0179856193"/>
        <n v="-22241.462751"/>
        <n v="-21914.9236443947"/>
        <n v="-20627.26672968"/>
        <n v="-19542.935979"/>
        <n v="-18581.480705"/>
        <n v="-17708.342649"/>
        <n v="-16760.7078189525"/>
        <n v="-16728.268302"/>
        <n v="-16258.334019"/>
        <n v="-15894.458395"/>
        <n v="-14807.471637"/>
        <n v="-14002.111105"/>
        <n v="-12908.408630413"/>
        <n v="-12246.986796525"/>
        <n v="-11007.2813856525"/>
        <n v="-10984.148426"/>
        <n v="-10819.4760943425"/>
        <n v="-9908.607325"/>
        <n v="-9352.788169"/>
        <n v="-8702.648297"/>
        <n v="-7853.17847"/>
        <n v="-7013.02528"/>
        <n v="-5960.645328"/>
        <n v="-5551.6414"/>
        <n v="-5549.821105"/>
        <n v="-5547.22230000001"/>
        <n v="-5086.933547"/>
        <n v="-5045.57413"/>
        <n v="-4017.469278"/>
        <n v="-4007.597857"/>
        <n v="-3673.519187"/>
        <n v="-3450.189546"/>
        <n v="-2916.330625"/>
        <n v="-2773.716319"/>
        <n v="-2252.224181"/>
        <n v="-1680.199244"/>
        <n v="-1552.299257"/>
        <n v="-1113.73932"/>
        <n v="-1098.522453"/>
        <n v="-988.147945"/>
        <n v="-362.435462000001"/>
        <n v="-188.90444"/>
        <n v="0"/>
        <n v="0.0255559999995967"/>
        <n v="362.435462000001"/>
        <n v="1680.199244"/>
        <n v="1756.608445"/>
        <n v="2548.1074071375"/>
        <n v="2916.330625"/>
        <n v="3263.306972"/>
        <n v="3450.189546"/>
        <n v="3673.519187"/>
        <n v="3889.549066"/>
        <n v="4017.469278"/>
        <n v="4645.2435567525"/>
        <n v="4833.445593"/>
        <n v="5045.57413"/>
        <n v="5086.933547"/>
        <n v="5538.522695"/>
        <n v="5549.821105"/>
        <n v="7013.02528"/>
        <n v="7265.764777"/>
        <n v="7628.69067"/>
        <n v="8510.940153"/>
        <n v="9293.635363"/>
        <n v="9908.607325"/>
        <n v="10343.368016"/>
        <n v="10742.452241"/>
        <n v="10984.148426"/>
        <n v="11168.431489"/>
        <n v="11564.202478"/>
        <n v="11631.403615"/>
        <n v="11895.428567"/>
        <n v="11953.6874768025"/>
        <n v="13576.1231046504"/>
        <n v="14706.634552"/>
        <n v="14807.471637"/>
        <n v="15894.458395"/>
        <n v="16258.334019"/>
        <n v="16575.621715"/>
        <n v="16656.672599"/>
        <n v="16728.268302"/>
        <n v="17624.132948"/>
        <n v="17708.342649"/>
        <n v="18581.480705"/>
        <n v="19903.8736246873"/>
        <n v="21992.185157"/>
        <n v="23404.115069"/>
        <n v="24024.508039"/>
        <n v="24194.365519"/>
        <n v="24662.691977"/>
        <n v="24687.35693"/>
        <n v="25097.8254558525"/>
        <n v="25302.64615"/>
        <n v="26630.079549"/>
        <n v="27713.933645"/>
        <n v="27910.354424"/>
        <n v="28031.15155"/>
        <n v="28151.92127"/>
        <n v="28616.54655"/>
        <n v="28787.042741"/>
        <n v="29015.478416"/>
        <n v="29048.893809"/>
        <n v="30834.999451"/>
        <n v="31151.470036"/>
        <n v="31232.723405"/>
        <n v="31598.992525"/>
        <n v="31922.88257"/>
        <n v="33806.081651"/>
        <n v="33892.84559"/>
        <n v="34042.1557229999"/>
        <n v="34387.585059"/>
        <n v="34771.686733"/>
        <n v="35174.904738"/>
        <n v="35188.0001673525"/>
        <n v="36437.818921"/>
        <n v="36607.582416"/>
        <n v="37546.5717519447"/>
        <n v="38808.804761"/>
        <n v="40409.179061"/>
        <n v="41300.803688"/>
        <n v="42686.8606"/>
        <n v="43033.667784"/>
        <n v="43624.447878"/>
        <n v="44906.385192"/>
        <n v="45469.144362"/>
        <n v="45807.501473"/>
        <n v="45874.129369"/>
        <n v="45995.324647"/>
        <n v="47093.996775735"/>
        <n v="48423.026818"/>
        <n v="48631.273322"/>
        <n v="51084.385968"/>
        <n v="51585.540989"/>
        <n v="51959.271221"/>
        <n v="53154.446643"/>
        <n v="54233.370011"/>
        <n v="56331.1556038"/>
        <n v="56459.159735"/>
        <n v="57170.767254"/>
        <n v="58308.06396"/>
        <n v="58375.820262"/>
        <n v="58451.683494"/>
        <n v="59462.19259"/>
        <n v="60109.815861"/>
        <n v="61252.696624"/>
        <n v="62883.381009"/>
        <n v="63364.784574"/>
        <n v="64044.901589"/>
        <n v="64088.565527"/>
        <n v="64532.167394"/>
        <n v="64607.931006"/>
        <n v="67965.189633"/>
        <n v="69632.671963"/>
        <n v="70060.555637"/>
        <n v="70503.254169"/>
        <n v="70933.797714"/>
        <n v="70980.669079"/>
        <n v="71546.640412"/>
        <n v="72196.353798"/>
        <n v="73048.339267"/>
        <n v="73309.755469"/>
        <n v="73810.550715"/>
        <n v="75563.124064"/>
        <n v="76045.404317"/>
        <n v="77668.078324"/>
        <n v="78496.809816"/>
        <n v="80000"/>
        <n v="83148.213917"/>
        <n v="83859.174837"/>
        <n v="83978.832013"/>
        <n v="84089.638983"/>
        <n v="84431.411158"/>
        <n v="86615.96486"/>
        <n v="87733.032497"/>
        <n v="88387.72829"/>
        <n v="88406.862253"/>
        <n v="90373.64815"/>
        <n v="92876.899234"/>
        <n v="93513.18325"/>
        <n v="96342.323513"/>
        <n v="98475.210882"/>
        <n v="99020.163545"/>
        <n v="99246.20987"/>
        <n v="100473.662282"/>
        <n v="100615.06155"/>
        <n v="100910.60328"/>
        <n v="101414.472776"/>
        <n v="103792.163266"/>
        <n v="105054.627978"/>
        <n v="106704.535695879"/>
        <n v="110243.858718"/>
        <n v="111698.322435"/>
        <n v="111911.492771"/>
        <n v="111933.333333"/>
        <n v="117244.9911"/>
        <n v="117285.352529"/>
        <n v="122821.864554"/>
        <n v="123374.429852"/>
        <n v="123877.924079"/>
        <n v="124056.631171"/>
        <n v="124881.997339"/>
        <n v="129020.294973"/>
        <n v="130126.23704"/>
        <n v="130140.894634"/>
        <n v="130483.379444"/>
        <n v="131216.14406"/>
        <n v="131998.943696"/>
        <n v="132282.814526"/>
        <n v="132319.809584"/>
        <n v="134203.281664"/>
        <n v="135497.958919"/>
        <n v="137223.834495"/>
        <n v="140978.043451"/>
        <n v="142323.288619"/>
        <n v="143502.721515"/>
        <n v="144882.821739"/>
        <n v="145548.693318"/>
        <n v="147090.013089"/>
        <n v="147837.463114"/>
        <n v="149965.67328"/>
        <n v="150294.195886"/>
        <n v="150501.5385"/>
        <n v="150794.241285"/>
        <n v="151095.331737"/>
        <n v="153553.968098"/>
        <n v="156455.211855"/>
        <n v="156674.275225"/>
        <n v="157281.903522"/>
        <n v="161153.714575"/>
        <n v="162336.828887"/>
        <n v="163484.127779"/>
        <n v="164667.752346"/>
        <n v="170552.3764"/>
        <n v="174145.164848"/>
        <n v="183493.351177"/>
        <n v="185648.036792"/>
        <n v="186370.691605"/>
        <n v="186536.552663"/>
        <n v="186664.069391"/>
        <n v="189058.456444"/>
        <n v="194166.607738"/>
        <n v="202450.179243"/>
        <n v="224250.302648"/>
        <n v="228509.374347"/>
        <n v="230624.327318"/>
        <n v="236806.904322"/>
        <n v="267008.709646"/>
        <n v="274129.090082"/>
        <n v="274530.8876"/>
        <n v="329328.352172"/>
        <n v="331173.460451"/>
        <n v="348412.173912643"/>
        <n v="349692.353973"/>
        <n v="353640.040090709"/>
        <n v="355785.305875"/>
        <n v="375331.524372"/>
        <n v="394914.399144"/>
        <n v="442443.200568"/>
        <n v="454535.603969557"/>
        <n v="459972.288131"/>
        <n v="473857.053768"/>
        <n v="573069.307317"/>
        <n v="641366.84887"/>
        <n v="643279.975444"/>
        <n v="735213.698684"/>
        <n v="817474.444444001"/>
        <n v="855515.466913"/>
        <n v="870239.168672"/>
        <n v="924097"/>
        <n v="961203.365763"/>
        <n v="983761"/>
        <n v="1231946.872939"/>
      </sharedItems>
    </cacheField>
    <cacheField name="QTD P&amp;L" numFmtId="0">
      <sharedItems containsSemiMixedTypes="0" containsString="0" containsNumber="1" minValue="-73028.953233" maxValue="56529.2310478" count="447">
        <n v="-73028.953233"/>
        <n v="-62425.968443"/>
        <n v="-58894.573549"/>
        <n v="-50891"/>
        <n v="-42817.837907"/>
        <n v="-38408.266726"/>
        <n v="-37253.6117202286"/>
        <n v="-37046.723272"/>
        <n v="-34532.741448144"/>
        <n v="-34121.107159416"/>
        <n v="-31202.452054435"/>
        <n v="-22084.137636"/>
        <n v="-21923.328239"/>
        <n v="-21542.855855"/>
        <n v="-21452.182879"/>
        <n v="-21296.846649"/>
        <n v="-21153.543759"/>
        <n v="-20637.119953"/>
        <n v="-20604.812129"/>
        <n v="-20040.642959"/>
        <n v="-19905.078192"/>
        <n v="-19806.945023"/>
        <n v="-19769.854204"/>
        <n v="-19664.6521080555"/>
        <n v="-19600.402909"/>
        <n v="-19110.064106817"/>
        <n v="-19026.277526"/>
        <n v="-19018.536283"/>
        <n v="-18121.7261423025"/>
        <n v="-18003.176046"/>
        <n v="-16254.345284"/>
        <n v="-15148"/>
        <n v="-14427.879001"/>
        <n v="-12458.604682"/>
        <n v="-12445.524801"/>
        <n v="-12323.386545"/>
        <n v="-11510.056178"/>
        <n v="-11269.045413"/>
        <n v="-10900.982897"/>
        <n v="-10149.001544"/>
        <n v="-10067"/>
        <n v="-9342"/>
        <n v="-7548.461235"/>
        <n v="-7174.38218900003"/>
        <n v="-6729.90297000001"/>
        <n v="-6616.54376399994"/>
        <n v="-6492.3655992255"/>
        <n v="-6217.515721"/>
        <n v="-5625.469232"/>
        <n v="-5560.645653"/>
        <n v="-5327.92721600001"/>
        <n v="-5325.058086"/>
        <n v="-5233.30667600001"/>
        <n v="-5128.17973600001"/>
        <n v="-5126.969582"/>
        <n v="-4620.986156"/>
        <n v="-4497.74350700004"/>
        <n v="-4432.6164"/>
        <n v="-4309.84599199996"/>
        <n v="-4298.123123"/>
        <n v="-4191.3031299999"/>
        <n v="-3898.36104700001"/>
        <n v="-3809.50308699999"/>
        <n v="-3751.08104399999"/>
        <n v="-3733.90545999999"/>
        <n v="-3707.505294"/>
        <n v="-3677"/>
        <n v="-3661.00939"/>
        <n v="-3615.78131999999"/>
        <n v="-3547.97857399999"/>
        <n v="-3514.624333"/>
        <n v="-3503.640591"/>
        <n v="-3459.54235"/>
        <n v="-3447.36838400003"/>
        <n v="-3308.254106"/>
        <n v="-3294.393409"/>
        <n v="-3196.555586"/>
        <n v="-3173.37777799997"/>
        <n v="-3168.358554"/>
        <n v="-3073.702076"/>
        <n v="-3046.198643"/>
        <n v="-2961.07698399999"/>
        <n v="-2941.709026"/>
        <n v="-2940.73794799999"/>
        <n v="-2921.01662"/>
        <n v="-2917.975608"/>
        <n v="-2869.384322"/>
        <n v="-2863.792367"/>
        <n v="-2845.19282500001"/>
        <n v="-2810.246839"/>
        <n v="-2771.244193"/>
        <n v="-2742.828871"/>
        <n v="-2736.543008"/>
        <n v="-2734.41985600001"/>
        <n v="-2722.163912"/>
        <n v="-2699.84781399998"/>
        <n v="-2693.259272"/>
        <n v="-2691.561245"/>
        <n v="-2686.347765"/>
        <n v="-2672.932802"/>
        <n v="-2668.80278400001"/>
        <n v="-2663.146486"/>
        <n v="-2657.585489"/>
        <n v="-2638.17173"/>
        <n v="-2602.407373"/>
        <n v="-2600.492181"/>
        <n v="-2599.0992"/>
        <n v="-2596.784538"/>
        <n v="-2594.242138"/>
        <n v="-2580.647113"/>
        <n v="-2572.631258"/>
        <n v="-2569.532135"/>
        <n v="-2546.425704"/>
        <n v="-2536.887012"/>
        <n v="-2531.644172"/>
        <n v="-2527.603149"/>
        <n v="-2510.851817"/>
        <n v="-2506.34678299999"/>
        <n v="-2504.138217"/>
        <n v="-2500.71425099997"/>
        <n v="-2482.838174"/>
        <n v="-2472.743084"/>
        <n v="-2469.851706"/>
        <n v="-2462.981934"/>
        <n v="-2387.966485"/>
        <n v="-2351.30094"/>
        <n v="-2319"/>
        <n v="-2308.98342"/>
        <n v="-2291.66666599992"/>
        <n v="-2279.365037"/>
        <n v="-2253.802075"/>
        <n v="-2249.290604"/>
        <n v="-2243.513698"/>
        <n v="-2234.090845"/>
        <n v="-2210.909508"/>
        <n v="-2196.047486"/>
        <n v="-2153.542196"/>
        <n v="-2146.629618"/>
        <n v="-2142.60527200002"/>
        <n v="-2132.28971400001"/>
        <n v="-2030.339614"/>
        <n v="-1798.894822"/>
        <n v="-1772.73611599999"/>
        <n v="-1750"/>
        <n v="-1687.762508"/>
        <n v="-1673.74871199997"/>
        <n v="-1649.34093599999"/>
        <n v="-1572.48957600002"/>
        <n v="-1555.136843"/>
        <n v="-1552.32437873501"/>
        <n v="-1489.15731501448"/>
        <n v="-1479.07514800003"/>
        <n v="-1418.22094"/>
        <n v="-1401.354284"/>
        <n v="-1400.94840699999"/>
        <n v="-1352.464837"/>
        <n v="-1325.967564"/>
        <n v="-1236.055792"/>
        <n v="-1222.229673"/>
        <n v="-1221.140566"/>
        <n v="-1204.979454"/>
        <n v="-1196.29050199999"/>
        <n v="-1186.475952"/>
        <n v="-1171.46612599998"/>
        <n v="-1166.81759999999"/>
        <n v="-1161.546614"/>
        <n v="-1113.73932"/>
        <n v="-1071.081073"/>
        <n v="-1069.743561"/>
        <n v="-1034.118913"/>
        <n v="-1007.181552"/>
        <n v="-996.423231000023"/>
        <n v="-995.152620000008"/>
        <n v="-966.385103000008"/>
        <n v="-964.668566000008"/>
        <n v="-925.549421651987"/>
        <n v="-864.672465000003"/>
        <n v="-833.333334000083"/>
        <n v="-798.312539617502"/>
        <n v="-759.943224999937"/>
        <n v="-746.463295561494"/>
        <n v="-669.877318999992"/>
        <n v="-666.722066999995"/>
        <n v="-661.79469499999"/>
        <n v="-656.527819999999"/>
        <n v="-648.683742000001"/>
        <n v="-636.804058000002"/>
        <n v="-631.422032000002"/>
        <n v="-613.66189399999"/>
        <n v="-604.486182000001"/>
        <n v="-563.472409450502"/>
        <n v="-557.174983999998"/>
        <n v="-551.1074028"/>
        <n v="-542.472405"/>
        <n v="-538.428775999986"/>
        <n v="-536.407837000006"/>
        <n v="-531.476091000001"/>
        <n v="-527.497562542498"/>
        <n v="-527.312388"/>
        <n v="-524.800447"/>
        <n v="-496.115263"/>
        <n v="-481.003388999998"/>
        <n v="-473.631602999998"/>
        <n v="-472.898927000002"/>
        <n v="-466.982801999999"/>
        <n v="-464.574668000001"/>
        <n v="-456.220099999991"/>
        <n v="-437.754841"/>
        <n v="-432.274292"/>
        <n v="-366.985478000002"/>
        <n v="-354.555040000001"/>
        <n v="-345.746166"/>
        <n v="-342.060760999993"/>
        <n v="-340.936508999999"/>
        <n v="-324.638059000004"/>
        <n v="-303.972753000009"/>
        <n v="-272.566344000001"/>
        <n v="-237.970547"/>
        <n v="-231.284863000001"/>
        <n v="-200.859316000002"/>
        <n v="-179.239955"/>
        <n v="-130.240844"/>
        <n v="-102.695141"/>
        <n v="-102.406084157999"/>
        <n v="-96.2432860000001"/>
        <n v="-60.7333320000034"/>
        <n v="-35.9854609634967"/>
        <n v="-11.6562315644987"/>
        <n v="-8.76576240549548"/>
        <n v="0"/>
        <n v="31.8681151815035"/>
        <n v="92.3891729264997"/>
        <n v="96.2432860000001"/>
        <n v="130.240844"/>
        <n v="153.251004000002"/>
        <n v="201.401271999999"/>
        <n v="231.284863000001"/>
        <n v="244.260894000003"/>
        <n v="267.099240317501"/>
        <n v="274.738842"/>
        <n v="286.917998679"/>
        <n v="303.972753000009"/>
        <n v="342.060760999993"/>
        <n v="358.333333000017"/>
        <n v="374.006718000001"/>
        <n v="387.092688000004"/>
        <n v="432.687775999999"/>
        <n v="437.754841"/>
        <n v="446.156953"/>
        <n v="456.220099999991"/>
        <n v="476.472519000003"/>
        <n v="496.115263"/>
        <n v="524.800447"/>
        <n v="527.312388"/>
        <n v="531.476091000001"/>
        <n v="536.407837000006"/>
        <n v="538.428775999986"/>
        <n v="543.587845"/>
        <n v="551.1074028"/>
        <n v="587.610495000001"/>
        <n v="631.422032000002"/>
        <n v="636.804058000002"/>
        <n v="661.79469499999"/>
        <n v="666.722066999995"/>
        <n v="669.877318999992"/>
        <n v="676.991985000001"/>
        <n v="721.355578000001"/>
        <n v="848.157552999997"/>
        <n v="864.672465000003"/>
        <n v="937.507624999998"/>
        <n v="966.385103000008"/>
        <n v="995.152620000008"/>
        <n v="1007.181552"/>
        <n v="1034.118913"/>
        <n v="1043.830303"/>
        <n v="1069.743561"/>
        <n v="1071.081073"/>
        <n v="1100.206973"/>
        <n v="1114.136183"/>
        <n v="1161.546614"/>
        <n v="1171.46612599998"/>
        <n v="1196.29050199999"/>
        <n v="1221.140566"/>
        <n v="1229.515091"/>
        <n v="1250"/>
        <n v="1372.359925"/>
        <n v="1418.22094"/>
        <n v="1489.15731501448"/>
        <n v="1542.522984"/>
        <n v="1552.32437873501"/>
        <n v="1572.48957600002"/>
        <n v="1584.43317800001"/>
        <n v="1649.34093599999"/>
        <n v="1673.74871199997"/>
        <n v="1772.73611599999"/>
        <n v="1774.59137499999"/>
        <n v="1798.894822"/>
        <n v="1815.788701"/>
        <n v="1907.25589299999"/>
        <n v="2030.339614"/>
        <n v="2032.164947"/>
        <n v="2108.959056"/>
        <n v="2132.28971400001"/>
        <n v="2196.047486"/>
        <n v="2208.362995"/>
        <n v="2249.290604"/>
        <n v="2279.365037"/>
        <n v="2289.902468"/>
        <n v="2296.03532999998"/>
        <n v="2308.98342"/>
        <n v="2351.30094"/>
        <n v="2387.966485"/>
        <n v="2462.981934"/>
        <n v="2469.851706"/>
        <n v="2472.743084"/>
        <n v="2500.71425099997"/>
        <n v="2504.138217"/>
        <n v="2506.34678299999"/>
        <n v="2510.851817"/>
        <n v="2531.588668"/>
        <n v="2531.644172"/>
        <n v="2536.887012"/>
        <n v="2549.389345"/>
        <n v="2569.532135"/>
        <n v="2572.631258"/>
        <n v="2594.242138"/>
        <n v="2596.784538"/>
        <n v="2599.0992"/>
        <n v="2602.407373"/>
        <n v="2611.954186"/>
        <n v="2616.911405"/>
        <n v="2635.691456097"/>
        <n v="2638.17173"/>
        <n v="2655.039816"/>
        <n v="2657.585489"/>
        <n v="2663.146486"/>
        <n v="2668.80278400001"/>
        <n v="2668.824588"/>
        <n v="2673.375254"/>
        <n v="2686.347765"/>
        <n v="2691.561245"/>
        <n v="2693.259272"/>
        <n v="2699.84781399998"/>
        <n v="2715.663067"/>
        <n v="2722.163912"/>
        <n v="2731.670059"/>
        <n v="2734.41985600001"/>
        <n v="2736.543008"/>
        <n v="2742.828871"/>
        <n v="2771.244193"/>
        <n v="2785.718139"/>
        <n v="2810.246839"/>
        <n v="2834.11323"/>
        <n v="2841.657041"/>
        <n v="2845.19282500001"/>
        <n v="2863.792367"/>
        <n v="2884.756377"/>
        <n v="2921.01662"/>
        <n v="2931.89967599999"/>
        <n v="2936.288887"/>
        <n v="2941.709026"/>
        <n v="2954.128061"/>
        <n v="2955.932812485"/>
        <n v="2961.07698399999"/>
        <n v="3046.198643"/>
        <n v="3052.145223"/>
        <n v="3057.47732900002"/>
        <n v="3070.67877100001"/>
        <n v="3073.702076"/>
        <n v="3173.37777799997"/>
        <n v="3196.555586"/>
        <n v="3258.467707"/>
        <n v="3265.7936701545"/>
        <n v="3294.393409"/>
        <n v="3308.254106"/>
        <n v="3437.5"/>
        <n v="3447.36838400003"/>
        <n v="3459.54235"/>
        <n v="3503.640591"/>
        <n v="3547.97857399999"/>
        <n v="3615.78131999999"/>
        <n v="3661.00939"/>
        <n v="3677"/>
        <n v="3707.505294"/>
        <n v="3733.90545999999"/>
        <n v="3751.08104399999"/>
        <n v="3772.250749"/>
        <n v="3790.74995500001"/>
        <n v="3809.50308699999"/>
        <n v="3828.528525"/>
        <n v="3833.81124000001"/>
        <n v="3898.36104700001"/>
        <n v="4015.487285"/>
        <n v="4191.3031299999"/>
        <n v="4301.152181"/>
        <n v="4620.986156"/>
        <n v="4687.86286600001"/>
        <n v="4708.70413999993"/>
        <n v="5128.17973600001"/>
        <n v="5327.92721600001"/>
        <n v="5420.41310999997"/>
        <n v="5625.469232"/>
        <n v="5645.034241"/>
        <n v="6217.515721"/>
        <n v="6616.54376399994"/>
        <n v="6700.25991532201"/>
        <n v="6729.90297000001"/>
        <n v="7082.96102667"/>
        <n v="7174.38218900003"/>
        <n v="8654.3360565255"/>
        <n v="9342"/>
        <n v="9643.70346"/>
        <n v="9858.578446"/>
        <n v="10149.001544"/>
        <n v="11269.045413"/>
        <n v="12323.386545"/>
        <n v="12753.8535"/>
        <n v="15148"/>
        <n v="16580"/>
        <n v="17484.031747"/>
        <n v="18003.176046"/>
        <n v="19018.536283"/>
        <n v="19026.277526"/>
        <n v="19459.780063"/>
        <n v="19553.248439235"/>
        <n v="19600.402909"/>
        <n v="19806.945023"/>
        <n v="19999.630028"/>
        <n v="20037.180036"/>
        <n v="20040.642959"/>
        <n v="20123.02573"/>
        <n v="20604.812129"/>
        <n v="20637.119953"/>
        <n v="21076.208089"/>
        <n v="21153.543759"/>
        <n v="21542.855855"/>
        <n v="21657.297454"/>
        <n v="21713.926763"/>
        <n v="21833.447515"/>
        <n v="21886.059522"/>
        <n v="22084.137636"/>
        <n v="30461.185021"/>
        <n v="31330.6806569985"/>
        <n v="37823.743256"/>
        <n v="42919.904151"/>
        <n v="46964.9999999999"/>
        <n v="56529.2310478"/>
      </sharedItems>
    </cacheField>
    <cacheField name="MTD P&amp;L" numFmtId="0">
      <sharedItems containsSemiMixedTypes="0" containsString="0" containsNumber="1" minValue="-73028.953233" maxValue="56529.2310478" count="447">
        <n v="-73028.953233"/>
        <n v="-62425.968443"/>
        <n v="-58894.573549"/>
        <n v="-50891"/>
        <n v="-42817.837907"/>
        <n v="-38408.266726"/>
        <n v="-37253.6117202286"/>
        <n v="-37046.723272"/>
        <n v="-34532.741448144"/>
        <n v="-34121.107159416"/>
        <n v="-31202.452054435"/>
        <n v="-22084.137636"/>
        <n v="-21923.328239"/>
        <n v="-21542.855855"/>
        <n v="-21452.182879"/>
        <n v="-21296.846649"/>
        <n v="-21153.543759"/>
        <n v="-20637.119953"/>
        <n v="-20604.812129"/>
        <n v="-20040.642959"/>
        <n v="-19905.078192"/>
        <n v="-19806.945023"/>
        <n v="-19769.854204"/>
        <n v="-19664.6521080555"/>
        <n v="-19600.402909"/>
        <n v="-19110.064106817"/>
        <n v="-19026.277526"/>
        <n v="-19018.536283"/>
        <n v="-18121.7261423025"/>
        <n v="-18003.176046"/>
        <n v="-16254.345284"/>
        <n v="-15148"/>
        <n v="-14427.879001"/>
        <n v="-12458.604682"/>
        <n v="-12445.524801"/>
        <n v="-12323.386545"/>
        <n v="-11510.056178"/>
        <n v="-11269.045413"/>
        <n v="-10900.982897"/>
        <n v="-10149.001544"/>
        <n v="-10067"/>
        <n v="-9342"/>
        <n v="-7548.461235"/>
        <n v="-7174.38218900003"/>
        <n v="-6729.90297000001"/>
        <n v="-6616.54376399994"/>
        <n v="-6492.3655992255"/>
        <n v="-6217.515721"/>
        <n v="-5625.469232"/>
        <n v="-5560.645653"/>
        <n v="-5327.92721600001"/>
        <n v="-5325.058086"/>
        <n v="-5233.30667600001"/>
        <n v="-5128.17973600001"/>
        <n v="-5126.969582"/>
        <n v="-4620.986156"/>
        <n v="-4497.74350700004"/>
        <n v="-4432.6164"/>
        <n v="-4309.84599199996"/>
        <n v="-4298.123123"/>
        <n v="-4191.3031299999"/>
        <n v="-3898.36104700001"/>
        <n v="-3809.50308699999"/>
        <n v="-3751.08104399999"/>
        <n v="-3733.90545999999"/>
        <n v="-3707.505294"/>
        <n v="-3677"/>
        <n v="-3661.00939"/>
        <n v="-3615.78131999999"/>
        <n v="-3547.97857399999"/>
        <n v="-3514.624333"/>
        <n v="-3503.640591"/>
        <n v="-3459.54235"/>
        <n v="-3447.36838400003"/>
        <n v="-3308.254106"/>
        <n v="-3294.393409"/>
        <n v="-3196.555586"/>
        <n v="-3173.37777799997"/>
        <n v="-3168.358554"/>
        <n v="-3073.702076"/>
        <n v="-3046.198643"/>
        <n v="-2961.07698399999"/>
        <n v="-2941.709026"/>
        <n v="-2940.73794799999"/>
        <n v="-2921.01662"/>
        <n v="-2917.975608"/>
        <n v="-2869.384322"/>
        <n v="-2863.792367"/>
        <n v="-2845.19282500001"/>
        <n v="-2810.246839"/>
        <n v="-2771.244193"/>
        <n v="-2742.828871"/>
        <n v="-2736.543008"/>
        <n v="-2734.41985600001"/>
        <n v="-2722.163912"/>
        <n v="-2699.84781399998"/>
        <n v="-2693.259272"/>
        <n v="-2691.561245"/>
        <n v="-2686.347765"/>
        <n v="-2672.932802"/>
        <n v="-2668.80278400001"/>
        <n v="-2663.146486"/>
        <n v="-2657.585489"/>
        <n v="-2638.17173"/>
        <n v="-2602.407373"/>
        <n v="-2600.492181"/>
        <n v="-2599.0992"/>
        <n v="-2596.784538"/>
        <n v="-2594.242138"/>
        <n v="-2580.647113"/>
        <n v="-2572.631258"/>
        <n v="-2569.532135"/>
        <n v="-2546.425704"/>
        <n v="-2536.887012"/>
        <n v="-2531.644172"/>
        <n v="-2527.603149"/>
        <n v="-2510.851817"/>
        <n v="-2506.34678299999"/>
        <n v="-2504.138217"/>
        <n v="-2500.71425099997"/>
        <n v="-2482.838174"/>
        <n v="-2472.743084"/>
        <n v="-2469.851706"/>
        <n v="-2462.981934"/>
        <n v="-2387.966485"/>
        <n v="-2351.30094"/>
        <n v="-2319"/>
        <n v="-2308.98342"/>
        <n v="-2291.66666599992"/>
        <n v="-2279.365037"/>
        <n v="-2253.802075"/>
        <n v="-2249.290604"/>
        <n v="-2243.513698"/>
        <n v="-2234.090845"/>
        <n v="-2210.909508"/>
        <n v="-2196.047486"/>
        <n v="-2153.542196"/>
        <n v="-2146.629618"/>
        <n v="-2142.60527200002"/>
        <n v="-2132.28971400001"/>
        <n v="-2030.339614"/>
        <n v="-1798.894822"/>
        <n v="-1772.73611599999"/>
        <n v="-1750"/>
        <n v="-1687.762508"/>
        <n v="-1673.74871199997"/>
        <n v="-1649.34093599999"/>
        <n v="-1572.48957600002"/>
        <n v="-1555.136843"/>
        <n v="-1552.32437873501"/>
        <n v="-1489.15731501448"/>
        <n v="-1479.07514800003"/>
        <n v="-1418.22094"/>
        <n v="-1401.354284"/>
        <n v="-1400.94840699999"/>
        <n v="-1352.464837"/>
        <n v="-1325.967564"/>
        <n v="-1236.055792"/>
        <n v="-1222.229673"/>
        <n v="-1221.140566"/>
        <n v="-1204.979454"/>
        <n v="-1196.29050199999"/>
        <n v="-1186.475952"/>
        <n v="-1171.46612599998"/>
        <n v="-1166.81759999999"/>
        <n v="-1161.546614"/>
        <n v="-1113.73932"/>
        <n v="-1071.081073"/>
        <n v="-1069.743561"/>
        <n v="-1034.118913"/>
        <n v="-1007.181552"/>
        <n v="-996.423231000023"/>
        <n v="-995.152620000008"/>
        <n v="-966.385103000008"/>
        <n v="-964.668566000008"/>
        <n v="-925.549421651987"/>
        <n v="-864.672465000003"/>
        <n v="-833.333334000083"/>
        <n v="-798.312539617502"/>
        <n v="-759.943224999937"/>
        <n v="-746.463295561494"/>
        <n v="-669.877318999992"/>
        <n v="-666.722066999995"/>
        <n v="-661.79469499999"/>
        <n v="-656.527819999999"/>
        <n v="-648.683742000001"/>
        <n v="-636.804058000002"/>
        <n v="-631.422032000002"/>
        <n v="-613.66189399999"/>
        <n v="-604.486182000001"/>
        <n v="-563.472409450502"/>
        <n v="-557.174983999998"/>
        <n v="-551.1074028"/>
        <n v="-542.472405"/>
        <n v="-538.428775999986"/>
        <n v="-536.407837000006"/>
        <n v="-531.476091000001"/>
        <n v="-527.497562542498"/>
        <n v="-527.312388"/>
        <n v="-524.800447"/>
        <n v="-496.115263"/>
        <n v="-481.003388999998"/>
        <n v="-473.631602999998"/>
        <n v="-472.898927000002"/>
        <n v="-466.982801999999"/>
        <n v="-464.574668000001"/>
        <n v="-456.220099999991"/>
        <n v="-437.754841"/>
        <n v="-432.274292"/>
        <n v="-366.985478000002"/>
        <n v="-354.555040000001"/>
        <n v="-345.746166"/>
        <n v="-342.060760999993"/>
        <n v="-340.936508999999"/>
        <n v="-324.638059000004"/>
        <n v="-303.972753000009"/>
        <n v="-272.566344000001"/>
        <n v="-237.970547"/>
        <n v="-231.284863000001"/>
        <n v="-200.859316000002"/>
        <n v="-179.239955"/>
        <n v="-130.240844"/>
        <n v="-102.695141"/>
        <n v="-102.406084157999"/>
        <n v="-96.2432860000001"/>
        <n v="-60.7333320000034"/>
        <n v="-35.9854609634967"/>
        <n v="-11.6562315644987"/>
        <n v="-8.76576240549548"/>
        <n v="0"/>
        <n v="31.8681151815035"/>
        <n v="92.3891729264997"/>
        <n v="96.2432860000001"/>
        <n v="130.240844"/>
        <n v="153.251004000002"/>
        <n v="201.401271999999"/>
        <n v="231.284863000001"/>
        <n v="244.260894000003"/>
        <n v="267.099240317501"/>
        <n v="274.738842"/>
        <n v="286.917998679"/>
        <n v="303.972753000009"/>
        <n v="342.060760999993"/>
        <n v="358.333333000017"/>
        <n v="374.006718000001"/>
        <n v="387.092688000004"/>
        <n v="432.687775999999"/>
        <n v="437.754841"/>
        <n v="446.156953"/>
        <n v="456.220099999991"/>
        <n v="476.472519000003"/>
        <n v="496.115263"/>
        <n v="524.800447"/>
        <n v="527.312388"/>
        <n v="531.476091000001"/>
        <n v="536.407837000006"/>
        <n v="538.428775999986"/>
        <n v="543.587845"/>
        <n v="551.1074028"/>
        <n v="587.610495000001"/>
        <n v="631.422032000002"/>
        <n v="636.804058000002"/>
        <n v="661.79469499999"/>
        <n v="666.722066999995"/>
        <n v="669.877318999992"/>
        <n v="676.991985000001"/>
        <n v="721.355578000001"/>
        <n v="848.157552999997"/>
        <n v="864.672465000003"/>
        <n v="937.507624999998"/>
        <n v="966.385103000008"/>
        <n v="995.152620000008"/>
        <n v="1007.181552"/>
        <n v="1034.118913"/>
        <n v="1043.830303"/>
        <n v="1069.743561"/>
        <n v="1071.081073"/>
        <n v="1100.206973"/>
        <n v="1114.136183"/>
        <n v="1161.546614"/>
        <n v="1171.46612599998"/>
        <n v="1196.29050199999"/>
        <n v="1221.140566"/>
        <n v="1229.515091"/>
        <n v="1250"/>
        <n v="1372.359925"/>
        <n v="1418.22094"/>
        <n v="1489.15731501448"/>
        <n v="1542.522984"/>
        <n v="1552.32437873501"/>
        <n v="1572.48957600002"/>
        <n v="1584.43317800001"/>
        <n v="1649.34093599999"/>
        <n v="1673.74871199997"/>
        <n v="1772.73611599999"/>
        <n v="1774.59137499999"/>
        <n v="1798.894822"/>
        <n v="1815.788701"/>
        <n v="1907.25589299999"/>
        <n v="2030.339614"/>
        <n v="2032.164947"/>
        <n v="2108.959056"/>
        <n v="2132.28971400001"/>
        <n v="2196.047486"/>
        <n v="2208.362995"/>
        <n v="2249.290604"/>
        <n v="2279.365037"/>
        <n v="2289.902468"/>
        <n v="2296.03532999998"/>
        <n v="2308.98342"/>
        <n v="2351.30094"/>
        <n v="2387.966485"/>
        <n v="2462.981934"/>
        <n v="2469.851706"/>
        <n v="2472.743084"/>
        <n v="2500.71425099997"/>
        <n v="2504.138217"/>
        <n v="2506.34678299999"/>
        <n v="2510.851817"/>
        <n v="2531.588668"/>
        <n v="2531.644172"/>
        <n v="2536.887012"/>
        <n v="2549.389345"/>
        <n v="2569.532135"/>
        <n v="2572.631258"/>
        <n v="2594.242138"/>
        <n v="2596.784538"/>
        <n v="2599.0992"/>
        <n v="2602.407373"/>
        <n v="2611.954186"/>
        <n v="2616.911405"/>
        <n v="2635.691456097"/>
        <n v="2638.17173"/>
        <n v="2655.039816"/>
        <n v="2657.585489"/>
        <n v="2663.146486"/>
        <n v="2668.80278400001"/>
        <n v="2668.824588"/>
        <n v="2673.375254"/>
        <n v="2686.347765"/>
        <n v="2691.561245"/>
        <n v="2693.259272"/>
        <n v="2699.84781399998"/>
        <n v="2715.663067"/>
        <n v="2722.163912"/>
        <n v="2731.670059"/>
        <n v="2734.41985600001"/>
        <n v="2736.543008"/>
        <n v="2742.828871"/>
        <n v="2771.244193"/>
        <n v="2785.718139"/>
        <n v="2810.246839"/>
        <n v="2834.11323"/>
        <n v="2841.657041"/>
        <n v="2845.19282500001"/>
        <n v="2863.792367"/>
        <n v="2884.756377"/>
        <n v="2921.01662"/>
        <n v="2931.89967599999"/>
        <n v="2936.288887"/>
        <n v="2941.709026"/>
        <n v="2954.128061"/>
        <n v="2955.932812485"/>
        <n v="2961.07698399999"/>
        <n v="3046.198643"/>
        <n v="3052.145223"/>
        <n v="3057.47732900002"/>
        <n v="3070.67877100001"/>
        <n v="3073.702076"/>
        <n v="3173.37777799997"/>
        <n v="3196.555586"/>
        <n v="3258.467707"/>
        <n v="3265.7936701545"/>
        <n v="3294.393409"/>
        <n v="3308.254106"/>
        <n v="3437.5"/>
        <n v="3447.36838400003"/>
        <n v="3459.54235"/>
        <n v="3503.640591"/>
        <n v="3547.97857399999"/>
        <n v="3615.78131999999"/>
        <n v="3661.00939"/>
        <n v="3677"/>
        <n v="3707.505294"/>
        <n v="3733.90545999999"/>
        <n v="3751.08104399999"/>
        <n v="3772.250749"/>
        <n v="3790.74995500001"/>
        <n v="3809.50308699999"/>
        <n v="3828.528525"/>
        <n v="3833.81124000001"/>
        <n v="3898.36104700001"/>
        <n v="4015.487285"/>
        <n v="4191.3031299999"/>
        <n v="4301.152181"/>
        <n v="4620.986156"/>
        <n v="4687.86286600001"/>
        <n v="4708.70413999993"/>
        <n v="5128.17973600001"/>
        <n v="5327.92721600001"/>
        <n v="5420.41310999997"/>
        <n v="5625.469232"/>
        <n v="5645.034241"/>
        <n v="6217.515721"/>
        <n v="6616.54376399994"/>
        <n v="6700.25991532201"/>
        <n v="6729.90297000001"/>
        <n v="7082.96102667"/>
        <n v="7174.38218900003"/>
        <n v="8654.3360565255"/>
        <n v="9342"/>
        <n v="9643.70346"/>
        <n v="9858.578446"/>
        <n v="10149.001544"/>
        <n v="11269.045413"/>
        <n v="12323.386545"/>
        <n v="12753.8535"/>
        <n v="15148"/>
        <n v="16580"/>
        <n v="17484.031747"/>
        <n v="18003.176046"/>
        <n v="19018.536283"/>
        <n v="19026.277526"/>
        <n v="19459.780063"/>
        <n v="19553.248439235"/>
        <n v="19600.402909"/>
        <n v="19806.945023"/>
        <n v="19999.630028"/>
        <n v="20037.180036"/>
        <n v="20040.642959"/>
        <n v="20123.02573"/>
        <n v="20604.812129"/>
        <n v="20637.119953"/>
        <n v="21076.208089"/>
        <n v="21153.543759"/>
        <n v="21542.855855"/>
        <n v="21657.297454"/>
        <n v="21713.926763"/>
        <n v="21833.447515"/>
        <n v="21886.059522"/>
        <n v="22084.137636"/>
        <n v="30461.185021"/>
        <n v="31330.6806569985"/>
        <n v="37823.743256"/>
        <n v="42919.904151"/>
        <n v="46964.9999999999"/>
        <n v="56529.2310478"/>
      </sharedItems>
    </cacheField>
    <cacheField name="Daily P&amp;L" numFmtId="0">
      <sharedItems containsSemiMixedTypes="0" containsString="0" containsNumber="1" minValue="-73028.953233" maxValue="56529.1556038" count="447">
        <n v="-73028.953233"/>
        <n v="-62425.968443"/>
        <n v="-58894.573549"/>
        <n v="-50891"/>
        <n v="-42817.837907"/>
        <n v="-38408.266726"/>
        <n v="-37253.6117202286"/>
        <n v="-37046.723272"/>
        <n v="-34532.741448144"/>
        <n v="-34121.107159416"/>
        <n v="-31008.102054435"/>
        <n v="-22084.137636"/>
        <n v="-21923.328239"/>
        <n v="-21542.855855"/>
        <n v="-21452.182879"/>
        <n v="-21296.846649"/>
        <n v="-21153.543759"/>
        <n v="-20637.119953"/>
        <n v="-20604.812129"/>
        <n v="-20040.642959"/>
        <n v="-19905.078192"/>
        <n v="-19806.945023"/>
        <n v="-19769.854204"/>
        <n v="-19664.6521080555"/>
        <n v="-19600.402909"/>
        <n v="-19110.064106817"/>
        <n v="-19026.277526"/>
        <n v="-19018.536283"/>
        <n v="-18121.7261423025"/>
        <n v="-18003.176046"/>
        <n v="-16254.345284"/>
        <n v="-15148"/>
        <n v="-14427.879001"/>
        <n v="-12458.604682"/>
        <n v="-12445.524801"/>
        <n v="-12323.386545"/>
        <n v="-11510.056178"/>
        <n v="-11269.045413"/>
        <n v="-10900.982897"/>
        <n v="-10149.001544"/>
        <n v="-10067"/>
        <n v="-9342"/>
        <n v="-7548.461235"/>
        <n v="-7174.38218900003"/>
        <n v="-6729.90297000001"/>
        <n v="-6616.54376399994"/>
        <n v="-6492.3655992255"/>
        <n v="-6217.515721"/>
        <n v="-5625.469232"/>
        <n v="-5560.645653"/>
        <n v="-5327.92721600001"/>
        <n v="-5325.058086"/>
        <n v="-5233.30667600001"/>
        <n v="-5128.17973600001"/>
        <n v="-5126.969582"/>
        <n v="-4620.986156"/>
        <n v="-4497.74350700004"/>
        <n v="-4432.6164"/>
        <n v="-4309.84599199996"/>
        <n v="-4298.123123"/>
        <n v="-4191.3031299999"/>
        <n v="-3898.36104700001"/>
        <n v="-3809.50308699999"/>
        <n v="-3751.08104399999"/>
        <n v="-3733.90545999999"/>
        <n v="-3707.505294"/>
        <n v="-3677"/>
        <n v="-3661.00939"/>
        <n v="-3615.78131999999"/>
        <n v="-3547.97857399999"/>
        <n v="-3514.624333"/>
        <n v="-3503.640591"/>
        <n v="-3459.54235"/>
        <n v="-3447.36838400003"/>
        <n v="-3308.254106"/>
        <n v="-3294.393409"/>
        <n v="-3196.555586"/>
        <n v="-3173.37777799997"/>
        <n v="-3168.358554"/>
        <n v="-3073.702076"/>
        <n v="-3046.198643"/>
        <n v="-2961.07698399999"/>
        <n v="-2941.709026"/>
        <n v="-2940.73794799999"/>
        <n v="-2921.01662"/>
        <n v="-2917.975608"/>
        <n v="-2869.384322"/>
        <n v="-2863.792367"/>
        <n v="-2845.19282500001"/>
        <n v="-2810.246839"/>
        <n v="-2771.244193"/>
        <n v="-2742.828871"/>
        <n v="-2736.543008"/>
        <n v="-2734.41985600001"/>
        <n v="-2722.163912"/>
        <n v="-2699.84781399998"/>
        <n v="-2693.259272"/>
        <n v="-2691.561245"/>
        <n v="-2686.347765"/>
        <n v="-2672.932802"/>
        <n v="-2668.80278400001"/>
        <n v="-2663.146486"/>
        <n v="-2657.585489"/>
        <n v="-2638.17173"/>
        <n v="-2602.407373"/>
        <n v="-2600.492181"/>
        <n v="-2599.0992"/>
        <n v="-2596.784538"/>
        <n v="-2594.242138"/>
        <n v="-2580.647113"/>
        <n v="-2572.631258"/>
        <n v="-2569.532135"/>
        <n v="-2546.425704"/>
        <n v="-2536.887012"/>
        <n v="-2531.644172"/>
        <n v="-2527.603149"/>
        <n v="-2510.851817"/>
        <n v="-2506.34678299999"/>
        <n v="-2504.138217"/>
        <n v="-2500.71425099997"/>
        <n v="-2482.838174"/>
        <n v="-2472.743084"/>
        <n v="-2469.851706"/>
        <n v="-2462.981934"/>
        <n v="-2460.76187873501"/>
        <n v="-2387.966485"/>
        <n v="-2351.30094"/>
        <n v="-2319"/>
        <n v="-2316.41981501451"/>
        <n v="-2308.98342"/>
        <n v="-2291.66666599992"/>
        <n v="-2279.365037"/>
        <n v="-2253.802075"/>
        <n v="-2249.290604"/>
        <n v="-2243.513698"/>
        <n v="-2234.090845"/>
        <n v="-2210.909508"/>
        <n v="-2196.047486"/>
        <n v="-2153.542196"/>
        <n v="-2146.629618"/>
        <n v="-2142.60527200002"/>
        <n v="-2132.28971400001"/>
        <n v="-2030.339614"/>
        <n v="-1798.894822"/>
        <n v="-1772.73611599999"/>
        <n v="-1750"/>
        <n v="-1687.762508"/>
        <n v="-1673.74871199997"/>
        <n v="-1649.34093599999"/>
        <n v="-1572.48957600002"/>
        <n v="-1555.136843"/>
        <n v="-1479.075148"/>
        <n v="-1418.22094"/>
        <n v="-1401.354284"/>
        <n v="-1400.948407"/>
        <n v="-1352.464837"/>
        <n v="-1325.967564"/>
        <n v="-1236.055792"/>
        <n v="-1222.229673"/>
        <n v="-1221.140566"/>
        <n v="-1204.979454"/>
        <n v="-1196.29050199999"/>
        <n v="-1186.475952"/>
        <n v="-1171.46612599998"/>
        <n v="-1166.8176"/>
        <n v="-1161.546614"/>
        <n v="-1113.73932"/>
        <n v="-1071.081073"/>
        <n v="-1069.743561"/>
        <n v="-1034.118913"/>
        <n v="-1007.181552"/>
        <n v="-996.423231000023"/>
        <n v="-995.152620000001"/>
        <n v="-966.385103000008"/>
        <n v="-964.668566000008"/>
        <n v="-925.549421651987"/>
        <n v="-886.550039617505"/>
        <n v="-864.672465000003"/>
        <n v="-863.463295561494"/>
        <n v="-833.333334000083"/>
        <n v="-759.943224999995"/>
        <n v="-669.877318999992"/>
        <n v="-666.722066999999"/>
        <n v="-661.79469499999"/>
        <n v="-656.52782"/>
        <n v="-648.683741999999"/>
        <n v="-636.804058"/>
        <n v="-631.422032000002"/>
        <n v="-613.661894000004"/>
        <n v="-604.486182000001"/>
        <n v="-563.472409450502"/>
        <n v="-557.174983999998"/>
        <n v="-542.472405"/>
        <n v="-538.428775999986"/>
        <n v="-536.407837000006"/>
        <n v="-531.476091000001"/>
        <n v="-527.497562542498"/>
        <n v="-527.312388"/>
        <n v="-524.800447"/>
        <n v="-496.115263"/>
        <n v="-481.003388999998"/>
        <n v="-473.631602999998"/>
        <n v="-472.898927000002"/>
        <n v="-466.982801999999"/>
        <n v="-464.574668000001"/>
        <n v="-456.220099999991"/>
        <n v="-437.754841"/>
        <n v="-432.274292"/>
        <n v="-366.985478000002"/>
        <n v="-354.555040000001"/>
        <n v="-345.746166"/>
        <n v="-342.060760999993"/>
        <n v="-340.936508999999"/>
        <n v="-324.638059000004"/>
        <n v="-303.972753000009"/>
        <n v="-272.566344000001"/>
        <n v="-246.4953372"/>
        <n v="-237.970547"/>
        <n v="-231.284863000001"/>
        <n v="-200.859316000002"/>
        <n v="-179.239955"/>
        <n v="-130.240844"/>
        <n v="-124.831084158"/>
        <n v="-102.695141"/>
        <n v="-96.2432860000001"/>
        <n v="-60.7333320000034"/>
        <n v="-41.4687315644987"/>
        <n v="-38.1407624054955"/>
        <n v="-35.9854609634967"/>
        <n v="0"/>
        <n v="14.8056151815035"/>
        <n v="92.3891729264997"/>
        <n v="96.2432860000001"/>
        <n v="130.240844"/>
        <n v="153.251004000002"/>
        <n v="201.401271999999"/>
        <n v="231.284863000001"/>
        <n v="244.260894000003"/>
        <n v="246.4953372"/>
        <n v="267.099240317501"/>
        <n v="274.738842"/>
        <n v="303.972753000009"/>
        <n v="314.776748679"/>
        <n v="342.060760999993"/>
        <n v="358.333333000017"/>
        <n v="374.006718000001"/>
        <n v="387.092688000004"/>
        <n v="432.687775999999"/>
        <n v="437.754841"/>
        <n v="446.156953"/>
        <n v="456.220099999991"/>
        <n v="476.472519000003"/>
        <n v="496.115263"/>
        <n v="524.800447"/>
        <n v="527.312388"/>
        <n v="531.476091000001"/>
        <n v="536.407837000006"/>
        <n v="538.428775999986"/>
        <n v="543.587845"/>
        <n v="587.610495000001"/>
        <n v="631.422032000002"/>
        <n v="636.804058"/>
        <n v="661.79469499999"/>
        <n v="666.722066999999"/>
        <n v="669.877318999992"/>
        <n v="676.991985000001"/>
        <n v="721.355578000001"/>
        <n v="848.157553000001"/>
        <n v="864.672465000003"/>
        <n v="937.507625"/>
        <n v="966.385103000008"/>
        <n v="995.152620000001"/>
        <n v="1007.181552"/>
        <n v="1034.118913"/>
        <n v="1043.830303"/>
        <n v="1069.743561"/>
        <n v="1071.081073"/>
        <n v="1100.206973"/>
        <n v="1114.136183"/>
        <n v="1161.546614"/>
        <n v="1171.46612599998"/>
        <n v="1196.29050199999"/>
        <n v="1221.140566"/>
        <n v="1229.515091"/>
        <n v="1250"/>
        <n v="1372.359925"/>
        <n v="1418.22094"/>
        <n v="1542.522984"/>
        <n v="1572.48957600002"/>
        <n v="1584.43317800001"/>
        <n v="1649.34093599999"/>
        <n v="1673.74871199997"/>
        <n v="1772.73611599999"/>
        <n v="1774.59137499999"/>
        <n v="1798.894822"/>
        <n v="1815.788701"/>
        <n v="1907.25589299999"/>
        <n v="2030.339614"/>
        <n v="2032.164947"/>
        <n v="2108.959056"/>
        <n v="2132.28971400001"/>
        <n v="2196.047486"/>
        <n v="2208.362995"/>
        <n v="2249.290604"/>
        <n v="2279.365037"/>
        <n v="2289.902468"/>
        <n v="2296.03532999998"/>
        <n v="2308.98342"/>
        <n v="2316.41981501451"/>
        <n v="2351.30094"/>
        <n v="2387.966485"/>
        <n v="2460.76187873501"/>
        <n v="2462.981934"/>
        <n v="2469.851706"/>
        <n v="2472.743084"/>
        <n v="2500.71425099997"/>
        <n v="2504.138217"/>
        <n v="2506.34678299999"/>
        <n v="2510.851817"/>
        <n v="2531.588668"/>
        <n v="2531.644172"/>
        <n v="2536.887012"/>
        <n v="2549.389345"/>
        <n v="2569.532135"/>
        <n v="2572.631258"/>
        <n v="2590.691456097"/>
        <n v="2594.242138"/>
        <n v="2596.784538"/>
        <n v="2599.0992"/>
        <n v="2602.407373"/>
        <n v="2611.954186"/>
        <n v="2616.911405"/>
        <n v="2638.17173"/>
        <n v="2655.039816"/>
        <n v="2657.585489"/>
        <n v="2663.146486"/>
        <n v="2668.80278400001"/>
        <n v="2668.824588"/>
        <n v="2673.375254"/>
        <n v="2686.347765"/>
        <n v="2691.561245"/>
        <n v="2693.259272"/>
        <n v="2699.84781399998"/>
        <n v="2715.663067"/>
        <n v="2722.163912"/>
        <n v="2731.670059"/>
        <n v="2734.41985600001"/>
        <n v="2736.543008"/>
        <n v="2742.828871"/>
        <n v="2771.244193"/>
        <n v="2785.718139"/>
        <n v="2810.246839"/>
        <n v="2834.11323"/>
        <n v="2841.657041"/>
        <n v="2845.19282500001"/>
        <n v="2863.792367"/>
        <n v="2884.756377"/>
        <n v="2921.01662"/>
        <n v="2931.89967599999"/>
        <n v="2936.288887"/>
        <n v="2941.709026"/>
        <n v="2954.128061"/>
        <n v="2955.932812485"/>
        <n v="2961.07698399999"/>
        <n v="3046.198643"/>
        <n v="3052.145223"/>
        <n v="3057.47732900002"/>
        <n v="3070.67877100001"/>
        <n v="3073.702076"/>
        <n v="3173.37777799997"/>
        <n v="3196.555586"/>
        <n v="3258.467707"/>
        <n v="3265.7936701545"/>
        <n v="3294.393409"/>
        <n v="3308.254106"/>
        <n v="3437.5"/>
        <n v="3447.36838400003"/>
        <n v="3459.54235"/>
        <n v="3503.640591"/>
        <n v="3547.97857399999"/>
        <n v="3615.78131999999"/>
        <n v="3661.00939"/>
        <n v="3677"/>
        <n v="3707.505294"/>
        <n v="3733.90545999999"/>
        <n v="3751.08104399999"/>
        <n v="3772.250749"/>
        <n v="3790.74995500001"/>
        <n v="3809.50308699999"/>
        <n v="3828.528525"/>
        <n v="3833.81124000001"/>
        <n v="3898.36104700001"/>
        <n v="4015.487285"/>
        <n v="4191.3031299999"/>
        <n v="4301.152181"/>
        <n v="4620.986156"/>
        <n v="4687.86286600001"/>
        <n v="4708.70413999993"/>
        <n v="5128.17973600001"/>
        <n v="5327.92721600001"/>
        <n v="5420.41310999997"/>
        <n v="5625.469232"/>
        <n v="5645.034241"/>
        <n v="6217.515721"/>
        <n v="6591.322415322"/>
        <n v="6616.54376399994"/>
        <n v="6729.90297000001"/>
        <n v="6920.06102667"/>
        <n v="7174.38218900003"/>
        <n v="8654.3360565255"/>
        <n v="9342"/>
        <n v="9643.70346"/>
        <n v="9858.578446"/>
        <n v="10149.001544"/>
        <n v="11269.045413"/>
        <n v="12323.386545"/>
        <n v="12753.8535"/>
        <n v="15148"/>
        <n v="16580"/>
        <n v="17484.031747"/>
        <n v="18003.176046"/>
        <n v="19018.536283"/>
        <n v="19026.277526"/>
        <n v="19459.780063"/>
        <n v="19553.248439235"/>
        <n v="19600.402909"/>
        <n v="19806.945023"/>
        <n v="19999.630028"/>
        <n v="20037.180036"/>
        <n v="20040.642959"/>
        <n v="20123.02573"/>
        <n v="20604.812129"/>
        <n v="20637.119953"/>
        <n v="21076.208089"/>
        <n v="21153.543759"/>
        <n v="21542.855855"/>
        <n v="21657.297454"/>
        <n v="21713.926763"/>
        <n v="21833.447515"/>
        <n v="21886.059522"/>
        <n v="22084.137636"/>
        <n v="30461.185021"/>
        <n v="31330.6806569985"/>
        <n v="37823.743256"/>
        <n v="42919.904151"/>
        <n v="46965"/>
        <n v="56529.1556038"/>
      </sharedItems>
    </cacheField>
    <cacheField name="Tenor" numFmtId="0">
      <sharedItems count="8">
        <s v="-15 Year"/>
        <s v="-19 Year"/>
        <s v="-20 Year"/>
        <s v="-21 Year"/>
        <s v="-22 Year"/>
        <s v="-23 Year"/>
        <s v="-24 Year"/>
        <s v="-25 Year"/>
      </sharedItems>
    </cacheField>
    <cacheField name="S&amp;P Code 1" numFmtId="0">
      <sharedItems containsMixedTypes="1" containsNumber="1" containsInteger="1" minValue="1" maxValue="8" count="9">
        <n v="1"/>
        <n v="2"/>
        <n v="3"/>
        <n v="4"/>
        <n v="5"/>
        <n v="6"/>
        <n v="7"/>
        <n v="8"/>
        <s v="Code"/>
      </sharedItems>
    </cacheField>
    <cacheField name="S&amp;P Code 2" numFmtId="0">
      <sharedItems containsMixedTypes="1" containsNumber="1" containsInteger="1" minValue="9" maxValue="16" count="8">
        <n v="9"/>
        <n v="10"/>
        <n v="11"/>
        <n v="12"/>
        <n v="14"/>
        <n v="15"/>
        <n v="16"/>
        <s v="Code"/>
      </sharedItems>
    </cacheField>
    <cacheField name="Comb S&amp;P Code" numFmtId="0">
      <sharedItems containsMixedTypes="1" containsNumber="1" containsInteger="1" minValue="1" maxValue="16" count="16">
        <n v="1"/>
        <n v="2"/>
        <n v="3"/>
        <n v="4"/>
        <n v="5"/>
        <n v="6"/>
        <n v="7"/>
        <n v="8"/>
        <n v="9"/>
        <n v="10"/>
        <n v="11"/>
        <n v="12"/>
        <n v="14"/>
        <n v="15"/>
        <n v="16"/>
        <s v="Code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cordCount="529" createdVersion="3">
  <cacheSource type="worksheet">
    <worksheetSource ref="A1:AM988" sheet="DPR_detail"/>
  </cacheSource>
  <cacheFields count="39">
    <cacheField name="BO Ref" numFmtId="0">
      <sharedItems containsString="0" containsBlank="1" containsNumber="1" containsInteger="1" minValue="1" maxValue="1766" count="527">
        <n v="1"/>
        <n v="2"/>
        <n v="3"/>
        <n v="4"/>
        <n v="5"/>
        <n v="6"/>
        <n v="9"/>
        <n v="10"/>
        <n v="11"/>
        <n v="12"/>
        <n v="13"/>
        <n v="14"/>
        <n v="16"/>
        <n v="17"/>
        <n v="18"/>
        <n v="20"/>
        <n v="21"/>
        <n v="22"/>
        <n v="23"/>
        <n v="24"/>
        <n v="25"/>
        <n v="26"/>
        <n v="27"/>
        <n v="28"/>
        <n v="30"/>
        <n v="31"/>
        <n v="32"/>
        <n v="33"/>
        <n v="35"/>
        <n v="36"/>
        <n v="37"/>
        <n v="38"/>
        <n v="39"/>
        <n v="42"/>
        <n v="43"/>
        <n v="44"/>
        <n v="45"/>
        <n v="46"/>
        <n v="47"/>
        <n v="48"/>
        <n v="49"/>
        <n v="51"/>
        <n v="52"/>
        <n v="53"/>
        <n v="55"/>
        <n v="57"/>
        <n v="59"/>
        <n v="114"/>
        <n v="122"/>
        <n v="125"/>
        <n v="144"/>
        <n v="145"/>
        <n v="146"/>
        <n v="147"/>
        <n v="149"/>
        <n v="150"/>
        <n v="151"/>
        <n v="152"/>
        <n v="153"/>
        <n v="154"/>
        <n v="155"/>
        <n v="156"/>
        <n v="157"/>
        <n v="158"/>
        <n v="159"/>
        <n v="161"/>
        <n v="162"/>
        <n v="163"/>
        <n v="164"/>
        <n v="200"/>
        <n v="201"/>
        <n v="204"/>
        <n v="205"/>
        <n v="206"/>
        <n v="207"/>
        <n v="209"/>
        <n v="210"/>
        <n v="214"/>
        <n v="217"/>
        <n v="219"/>
        <n v="220"/>
        <n v="221"/>
        <n v="223"/>
        <n v="224"/>
        <n v="225"/>
        <n v="226"/>
        <n v="227"/>
        <n v="229"/>
        <n v="230"/>
        <n v="231"/>
        <n v="232"/>
        <n v="233"/>
        <n v="234"/>
        <n v="235"/>
        <n v="236"/>
        <n v="237"/>
        <n v="238"/>
        <n v="239"/>
        <n v="240"/>
        <n v="241"/>
        <n v="242"/>
        <n v="243"/>
        <n v="244"/>
        <n v="245"/>
        <n v="247"/>
        <n v="248"/>
        <n v="249"/>
        <n v="250"/>
        <n v="251"/>
        <n v="252"/>
        <n v="253"/>
        <n v="254"/>
        <n v="255"/>
        <n v="256"/>
        <n v="259"/>
        <n v="260"/>
        <n v="261"/>
        <n v="262"/>
        <n v="263"/>
        <n v="264"/>
        <n v="265"/>
        <n v="266"/>
        <n v="267"/>
        <n v="268"/>
        <n v="269"/>
        <n v="270"/>
        <n v="271"/>
        <n v="272"/>
        <n v="273"/>
        <n v="274"/>
        <n v="275"/>
        <n v="276"/>
        <n v="277"/>
        <n v="402"/>
        <n v="418"/>
        <n v="419"/>
        <n v="424"/>
        <n v="514"/>
        <n v="714"/>
        <n v="881"/>
        <n v="882"/>
        <n v="883"/>
        <n v="884"/>
        <n v="885"/>
        <n v="1060"/>
        <n v="1061"/>
        <n v="1062"/>
        <n v="1063"/>
        <n v="1064"/>
        <n v="1065"/>
        <n v="1066"/>
        <n v="1067"/>
        <n v="1069"/>
        <n v="1070"/>
        <n v="1071"/>
        <n v="1073"/>
        <n v="1074"/>
        <n v="1075"/>
        <n v="1276"/>
        <n v="1277"/>
        <n v="1278"/>
        <n v="1279"/>
        <n v="1280"/>
        <n v="1281"/>
        <n v="1282"/>
        <n v="1283"/>
        <n v="1284"/>
        <n v="1285"/>
        <n v="1286"/>
        <n v="1287"/>
        <n v="1288"/>
        <n v="1289"/>
        <n v="1290"/>
        <n v="1291"/>
        <n v="1292"/>
        <n v="1293"/>
        <n v="1294"/>
        <n v="1295"/>
        <n v="1296"/>
        <n v="1297"/>
        <n v="1298"/>
        <n v="1299"/>
        <n v="1300"/>
        <n v="1301"/>
        <n v="1302"/>
        <n v="1303"/>
        <n v="1304"/>
        <n v="1305"/>
        <n v="1306"/>
        <n v="1307"/>
        <n v="1308"/>
        <n v="1309"/>
        <n v="1310"/>
        <n v="1311"/>
        <n v="1312"/>
        <n v="1313"/>
        <n v="1314"/>
        <n v="1315"/>
        <n v="1316"/>
        <n v="1317"/>
        <n v="1318"/>
        <n v="1319"/>
        <n v="1320"/>
        <n v="1321"/>
        <n v="1322"/>
        <n v="1323"/>
        <n v="1324"/>
        <n v="1325"/>
        <n v="1326"/>
        <n v="1327"/>
        <n v="1328"/>
        <n v="1329"/>
        <n v="1330"/>
        <n v="1331"/>
        <n v="1332"/>
        <n v="1333"/>
        <n v="1334"/>
        <n v="1335"/>
        <n v="1336"/>
        <n v="1337"/>
        <n v="1338"/>
        <n v="1339"/>
        <n v="1340"/>
        <n v="1341"/>
        <n v="1342"/>
        <n v="1343"/>
        <n v="1344"/>
        <n v="1345"/>
        <n v="1346"/>
        <n v="1347"/>
        <n v="1348"/>
        <n v="1349"/>
        <n v="1350"/>
        <n v="1351"/>
        <n v="1352"/>
        <n v="1353"/>
        <n v="1354"/>
        <n v="1356"/>
        <n v="1357"/>
        <n v="1358"/>
        <n v="1359"/>
        <n v="1360"/>
        <n v="1361"/>
        <n v="1362"/>
        <n v="1363"/>
        <n v="1364"/>
        <n v="1365"/>
        <n v="1366"/>
        <n v="1367"/>
        <n v="1368"/>
        <n v="1369"/>
        <n v="1370"/>
        <n v="1371"/>
        <n v="1373"/>
        <n v="1374"/>
        <n v="1375"/>
        <n v="1376"/>
        <n v="1377"/>
        <n v="1378"/>
        <n v="1379"/>
        <n v="1480"/>
        <n v="1481"/>
        <n v="1482"/>
        <n v="1483"/>
        <n v="1484"/>
        <n v="1485"/>
        <n v="1486"/>
        <n v="1487"/>
        <n v="1488"/>
        <n v="1489"/>
        <n v="1490"/>
        <n v="1491"/>
        <n v="1492"/>
        <n v="1493"/>
        <n v="1494"/>
        <n v="1495"/>
        <n v="1496"/>
        <n v="1497"/>
        <n v="1498"/>
        <n v="1499"/>
        <n v="1500"/>
        <n v="1501"/>
        <n v="1502"/>
        <n v="1503"/>
        <n v="1504"/>
        <n v="1505"/>
        <n v="1506"/>
        <n v="1507"/>
        <n v="1508"/>
        <n v="1509"/>
        <n v="1510"/>
        <n v="1511"/>
        <n v="1512"/>
        <n v="1513"/>
        <n v="1514"/>
        <n v="1515"/>
        <n v="1516"/>
        <n v="1517"/>
        <n v="1518"/>
        <n v="1519"/>
        <n v="1520"/>
        <n v="1521"/>
        <n v="1522"/>
        <n v="1523"/>
        <n v="1524"/>
        <n v="1525"/>
        <n v="1526"/>
        <n v="1527"/>
        <n v="1528"/>
        <n v="1529"/>
        <n v="1530"/>
        <n v="1531"/>
        <n v="1532"/>
        <n v="1533"/>
        <n v="1534"/>
        <n v="1535"/>
        <n v="1536"/>
        <n v="1537"/>
        <n v="1538"/>
        <n v="1539"/>
        <n v="1540"/>
        <n v="1541"/>
        <n v="1542"/>
        <n v="1543"/>
        <n v="1544"/>
        <n v="1545"/>
        <n v="1546"/>
        <n v="1547"/>
        <n v="1548"/>
        <n v="1549"/>
        <n v="1550"/>
        <n v="1551"/>
        <n v="1552"/>
        <n v="1553"/>
        <n v="1554"/>
        <n v="1555"/>
        <n v="1556"/>
        <n v="1557"/>
        <n v="1558"/>
        <n v="1559"/>
        <n v="1560"/>
        <n v="1561"/>
        <n v="1562"/>
        <n v="1563"/>
        <n v="1564"/>
        <n v="1565"/>
        <n v="1566"/>
        <n v="1567"/>
        <n v="1568"/>
        <n v="1569"/>
        <n v="1570"/>
        <n v="1571"/>
        <n v="1572"/>
        <n v="1573"/>
        <n v="1574"/>
        <n v="1575"/>
        <n v="1576"/>
        <n v="1577"/>
        <n v="1580"/>
        <n v="1581"/>
        <n v="1582"/>
        <n v="1583"/>
        <n v="1584"/>
        <n v="1585"/>
        <n v="1586"/>
        <n v="1587"/>
        <n v="1588"/>
        <n v="1590"/>
        <n v="1591"/>
        <n v="1592"/>
        <n v="1593"/>
        <n v="1594"/>
        <n v="1595"/>
        <n v="1596"/>
        <n v="1597"/>
        <n v="1598"/>
        <n v="1599"/>
        <n v="1600"/>
        <n v="1601"/>
        <n v="1603"/>
        <n v="1604"/>
        <n v="1605"/>
        <n v="1606"/>
        <n v="1607"/>
        <n v="1608"/>
        <n v="1609"/>
        <n v="1610"/>
        <n v="1611"/>
        <n v="1612"/>
        <n v="1613"/>
        <n v="1614"/>
        <n v="1618"/>
        <n v="1624"/>
        <n v="1625"/>
        <n v="1626"/>
        <n v="1627"/>
        <n v="1628"/>
        <n v="1629"/>
        <n v="1630"/>
        <n v="1631"/>
        <n v="1632"/>
        <n v="1633"/>
        <n v="1634"/>
        <n v="1636"/>
        <n v="1637"/>
        <n v="1638"/>
        <n v="1639"/>
        <n v="1640"/>
        <n v="1641"/>
        <n v="1642"/>
        <n v="1643"/>
        <n v="1644"/>
        <n v="1646"/>
        <n v="1647"/>
        <n v="1648"/>
        <n v="1649"/>
        <n v="1650"/>
        <n v="1651"/>
        <n v="1652"/>
        <n v="1653"/>
        <n v="1654"/>
        <n v="1655"/>
        <n v="1656"/>
        <n v="1657"/>
        <n v="1658"/>
        <n v="1659"/>
        <n v="1660"/>
        <n v="1661"/>
        <n v="1662"/>
        <n v="1663"/>
        <n v="1664"/>
        <n v="1665"/>
        <n v="1666"/>
        <n v="1667"/>
        <n v="1668"/>
        <n v="1669"/>
        <n v="1670"/>
        <n v="1671"/>
        <n v="1672"/>
        <n v="1673"/>
        <n v="1674"/>
        <n v="1675"/>
        <n v="1676"/>
        <n v="1677"/>
        <n v="1678"/>
        <n v="1679"/>
        <n v="1680"/>
        <n v="1681"/>
        <n v="1682"/>
        <n v="1683"/>
        <n v="1684"/>
        <n v="1685"/>
        <n v="1686"/>
        <n v="1687"/>
        <n v="1688"/>
        <n v="1689"/>
        <n v="1690"/>
        <n v="1691"/>
        <n v="1695"/>
        <n v="1696"/>
        <n v="1697"/>
        <n v="1698"/>
        <n v="1699"/>
        <n v="1700"/>
        <n v="1701"/>
        <n v="1702"/>
        <n v="1703"/>
        <n v="1704"/>
        <n v="1706"/>
        <n v="1708"/>
        <n v="1709"/>
        <n v="1710"/>
        <n v="1711"/>
        <n v="1712"/>
        <n v="1713"/>
        <n v="1714"/>
        <n v="1715"/>
        <n v="1716"/>
        <n v="1717"/>
        <n v="1718"/>
        <n v="1719"/>
        <n v="1720"/>
        <n v="1721"/>
        <n v="1722"/>
        <n v="1723"/>
        <n v="1724"/>
        <n v="1726"/>
        <n v="1727"/>
        <n v="1728"/>
        <n v="1729"/>
        <n v="1730"/>
        <n v="1731"/>
        <n v="1732"/>
        <n v="1733"/>
        <n v="1734"/>
        <n v="1735"/>
        <n v="1736"/>
        <n v="1737"/>
        <n v="1738"/>
        <n v="1739"/>
        <n v="1740"/>
        <n v="1741"/>
        <n v="1742"/>
        <n v="1743"/>
        <n v="1744"/>
        <n v="1746"/>
        <n v="1747"/>
        <n v="1748"/>
        <n v="1749"/>
        <n v="1750"/>
        <n v="1751"/>
        <n v="1752"/>
        <n v="1753"/>
        <n v="1754"/>
        <n v="1755"/>
        <n v="1756"/>
        <n v="1757"/>
        <n v="1758"/>
        <n v="1759"/>
        <n v="1760"/>
        <n v="1761"/>
        <n v="1762"/>
        <n v="1763"/>
        <n v="1764"/>
        <n v="1765"/>
        <n v="1766"/>
        <m/>
      </sharedItems>
    </cacheField>
    <cacheField name="trdnbr" numFmtId="0">
      <sharedItems containsString="0" containsBlank="1" containsNumber="1" containsInteger="1" minValue="2" maxValue="972" count="529">
        <n v="2"/>
        <n v="3"/>
        <n v="4"/>
        <n v="102"/>
        <n v="103"/>
        <n v="104"/>
        <n v="105"/>
        <n v="106"/>
        <n v="107"/>
        <n v="109"/>
        <n v="110"/>
        <n v="111"/>
        <n v="112"/>
        <n v="113"/>
        <n v="114"/>
        <n v="115"/>
        <n v="116"/>
        <n v="117"/>
        <n v="120"/>
        <n v="121"/>
        <n v="122"/>
        <n v="123"/>
        <n v="124"/>
        <n v="125"/>
        <n v="126"/>
        <n v="127"/>
        <n v="128"/>
        <n v="129"/>
        <n v="130"/>
        <n v="131"/>
        <n v="132"/>
        <n v="133"/>
        <n v="134"/>
        <n v="138"/>
        <n v="139"/>
        <n v="140"/>
        <n v="141"/>
        <n v="142"/>
        <n v="143"/>
        <n v="144"/>
        <n v="145"/>
        <n v="146"/>
        <n v="147"/>
        <n v="150"/>
        <n v="152"/>
        <n v="203"/>
        <n v="204"/>
        <n v="205"/>
        <n v="206"/>
        <n v="207"/>
        <n v="208"/>
        <n v="209"/>
        <n v="210"/>
        <n v="211"/>
        <n v="212"/>
        <n v="214"/>
        <n v="215"/>
        <n v="216"/>
        <n v="217"/>
        <n v="306"/>
        <n v="307"/>
        <n v="308"/>
        <n v="309"/>
        <n v="310"/>
        <n v="311"/>
        <n v="314"/>
        <n v="315"/>
        <n v="316"/>
        <n v="317"/>
        <n v="318"/>
        <n v="319"/>
        <n v="320"/>
        <n v="323"/>
        <n v="324"/>
        <n v="325"/>
        <n v="326"/>
        <n v="327"/>
        <n v="328"/>
        <n v="331"/>
        <n v="332"/>
        <n v="334"/>
        <n v="336"/>
        <n v="337"/>
        <n v="338"/>
        <n v="339"/>
        <n v="340"/>
        <n v="341"/>
        <n v="342"/>
        <n v="343"/>
        <n v="344"/>
        <n v="345"/>
        <n v="346"/>
        <n v="347"/>
        <n v="348"/>
        <n v="349"/>
        <n v="350"/>
        <n v="351"/>
        <n v="352"/>
        <n v="353"/>
        <n v="354"/>
        <n v="355"/>
        <n v="356"/>
        <n v="357"/>
        <n v="358"/>
        <n v="359"/>
        <n v="360"/>
        <n v="361"/>
        <n v="362"/>
        <n v="363"/>
        <n v="364"/>
        <n v="365"/>
        <n v="366"/>
        <n v="368"/>
        <n v="369"/>
        <n v="370"/>
        <n v="373"/>
        <n v="374"/>
        <n v="375"/>
        <n v="376"/>
        <n v="377"/>
        <n v="378"/>
        <n v="379"/>
        <n v="380"/>
        <n v="381"/>
        <n v="382"/>
        <n v="405"/>
        <n v="406"/>
        <n v="407"/>
        <n v="408"/>
        <n v="409"/>
        <n v="410"/>
        <n v="411"/>
        <n v="413"/>
        <n v="414"/>
        <n v="416"/>
        <n v="419"/>
        <n v="420"/>
        <n v="421"/>
        <n v="422"/>
        <n v="423"/>
        <n v="424"/>
        <n v="425"/>
        <n v="426"/>
        <n v="427"/>
        <n v="428"/>
        <n v="429"/>
        <n v="430"/>
        <n v="431"/>
        <n v="432"/>
        <n v="433"/>
        <n v="434"/>
        <n v="435"/>
        <n v="436"/>
        <n v="437"/>
        <n v="438"/>
        <n v="439"/>
        <n v="440"/>
        <n v="441"/>
        <n v="442"/>
        <n v="443"/>
        <n v="444"/>
        <n v="445"/>
        <n v="446"/>
        <n v="447"/>
        <n v="448"/>
        <n v="449"/>
        <n v="450"/>
        <n v="451"/>
        <n v="452"/>
        <n v="453"/>
        <n v="454"/>
        <n v="455"/>
        <n v="456"/>
        <n v="457"/>
        <n v="458"/>
        <n v="459"/>
        <n v="460"/>
        <n v="461"/>
        <n v="462"/>
        <n v="463"/>
        <n v="464"/>
        <n v="465"/>
        <n v="466"/>
        <n v="467"/>
        <n v="468"/>
        <n v="469"/>
        <n v="470"/>
        <n v="471"/>
        <n v="472"/>
        <n v="473"/>
        <n v="474"/>
        <n v="475"/>
        <n v="476"/>
        <n v="477"/>
        <n v="478"/>
        <n v="479"/>
        <n v="480"/>
        <n v="481"/>
        <n v="482"/>
        <n v="483"/>
        <n v="484"/>
        <n v="485"/>
        <n v="486"/>
        <n v="487"/>
        <n v="488"/>
        <n v="489"/>
        <n v="490"/>
        <n v="491"/>
        <n v="492"/>
        <n v="493"/>
        <n v="494"/>
        <n v="495"/>
        <n v="496"/>
        <n v="497"/>
        <n v="498"/>
        <n v="499"/>
        <n v="500"/>
        <n v="501"/>
        <n v="502"/>
        <n v="503"/>
        <n v="504"/>
        <n v="505"/>
        <n v="506"/>
        <n v="507"/>
        <n v="508"/>
        <n v="509"/>
        <n v="510"/>
        <n v="511"/>
        <n v="512"/>
        <n v="513"/>
        <n v="514"/>
        <n v="515"/>
        <n v="516"/>
        <n v="517"/>
        <n v="518"/>
        <n v="519"/>
        <n v="520"/>
        <n v="521"/>
        <n v="522"/>
        <n v="523"/>
        <n v="524"/>
        <n v="525"/>
        <n v="526"/>
        <n v="527"/>
        <n v="528"/>
        <n v="529"/>
        <n v="530"/>
        <n v="531"/>
        <n v="532"/>
        <n v="533"/>
        <n v="534"/>
        <n v="535"/>
        <n v="536"/>
        <n v="537"/>
        <n v="538"/>
        <n v="539"/>
        <n v="540"/>
        <n v="541"/>
        <n v="542"/>
        <n v="543"/>
        <n v="544"/>
        <n v="545"/>
        <n v="546"/>
        <n v="547"/>
        <n v="548"/>
        <n v="549"/>
        <n v="550"/>
        <n v="551"/>
        <n v="552"/>
        <n v="553"/>
        <n v="554"/>
        <n v="555"/>
        <n v="556"/>
        <n v="557"/>
        <n v="558"/>
        <n v="559"/>
        <n v="560"/>
        <n v="561"/>
        <n v="562"/>
        <n v="563"/>
        <n v="564"/>
        <n v="565"/>
        <n v="566"/>
        <n v="567"/>
        <n v="568"/>
        <n v="569"/>
        <n v="570"/>
        <n v="571"/>
        <n v="572"/>
        <n v="573"/>
        <n v="574"/>
        <n v="575"/>
        <n v="576"/>
        <n v="577"/>
        <n v="578"/>
        <n v="579"/>
        <n v="580"/>
        <n v="581"/>
        <n v="582"/>
        <n v="583"/>
        <n v="584"/>
        <n v="585"/>
        <n v="586"/>
        <n v="587"/>
        <n v="588"/>
        <n v="589"/>
        <n v="590"/>
        <n v="591"/>
        <n v="592"/>
        <n v="593"/>
        <n v="594"/>
        <n v="595"/>
        <n v="596"/>
        <n v="597"/>
        <n v="598"/>
        <n v="599"/>
        <n v="600"/>
        <n v="601"/>
        <n v="602"/>
        <n v="603"/>
        <n v="604"/>
        <n v="605"/>
        <n v="606"/>
        <n v="607"/>
        <n v="608"/>
        <n v="609"/>
        <n v="610"/>
        <n v="611"/>
        <n v="612"/>
        <n v="613"/>
        <n v="614"/>
        <n v="615"/>
        <n v="616"/>
        <n v="617"/>
        <n v="618"/>
        <n v="619"/>
        <n v="620"/>
        <n v="621"/>
        <n v="622"/>
        <n v="623"/>
        <n v="624"/>
        <n v="625"/>
        <n v="626"/>
        <n v="627"/>
        <n v="628"/>
        <n v="629"/>
        <n v="630"/>
        <n v="631"/>
        <n v="632"/>
        <n v="633"/>
        <n v="634"/>
        <n v="635"/>
        <n v="636"/>
        <n v="637"/>
        <n v="638"/>
        <n v="640"/>
        <n v="641"/>
        <n v="642"/>
        <n v="643"/>
        <n v="644"/>
        <n v="645"/>
        <n v="646"/>
        <n v="647"/>
        <n v="648"/>
        <n v="649"/>
        <n v="650"/>
        <n v="651"/>
        <n v="652"/>
        <n v="653"/>
        <n v="654"/>
        <n v="655"/>
        <n v="657"/>
        <n v="658"/>
        <n v="659"/>
        <n v="660"/>
        <n v="661"/>
        <n v="662"/>
        <n v="663"/>
        <n v="818"/>
        <n v="819"/>
        <n v="820"/>
        <n v="821"/>
        <n v="822"/>
        <n v="823"/>
        <n v="824"/>
        <n v="825"/>
        <n v="826"/>
        <n v="827"/>
        <n v="828"/>
        <n v="830"/>
        <n v="831"/>
        <n v="832"/>
        <n v="833"/>
        <n v="834"/>
        <n v="835"/>
        <n v="836"/>
        <n v="837"/>
        <n v="838"/>
        <n v="840"/>
        <n v="841"/>
        <n v="842"/>
        <n v="843"/>
        <n v="844"/>
        <n v="845"/>
        <n v="846"/>
        <n v="847"/>
        <n v="848"/>
        <n v="849"/>
        <n v="850"/>
        <n v="851"/>
        <n v="852"/>
        <n v="853"/>
        <n v="854"/>
        <n v="855"/>
        <n v="856"/>
        <n v="857"/>
        <n v="859"/>
        <n v="860"/>
        <n v="861"/>
        <n v="862"/>
        <n v="863"/>
        <n v="864"/>
        <n v="865"/>
        <n v="866"/>
        <n v="867"/>
        <n v="868"/>
        <n v="869"/>
        <n v="870"/>
        <n v="871"/>
        <n v="872"/>
        <n v="873"/>
        <n v="874"/>
        <n v="875"/>
        <n v="876"/>
        <n v="877"/>
        <n v="878"/>
        <n v="879"/>
        <n v="880"/>
        <n v="881"/>
        <n v="882"/>
        <n v="883"/>
        <n v="884"/>
        <n v="885"/>
        <n v="886"/>
        <n v="887"/>
        <n v="888"/>
        <n v="889"/>
        <n v="890"/>
        <n v="891"/>
        <n v="892"/>
        <n v="893"/>
        <n v="894"/>
        <n v="895"/>
        <n v="896"/>
        <n v="897"/>
        <n v="898"/>
        <n v="899"/>
        <n v="901"/>
        <n v="902"/>
        <n v="903"/>
        <n v="904"/>
        <n v="905"/>
        <n v="906"/>
        <n v="907"/>
        <n v="908"/>
        <n v="909"/>
        <n v="910"/>
        <n v="911"/>
        <n v="912"/>
        <n v="913"/>
        <n v="914"/>
        <n v="915"/>
        <n v="916"/>
        <n v="917"/>
        <n v="918"/>
        <n v="919"/>
        <n v="920"/>
        <n v="921"/>
        <n v="922"/>
        <n v="923"/>
        <n v="924"/>
        <n v="925"/>
        <n v="926"/>
        <n v="927"/>
        <n v="928"/>
        <n v="929"/>
        <n v="930"/>
        <n v="931"/>
        <n v="932"/>
        <n v="933"/>
        <n v="934"/>
        <n v="936"/>
        <n v="937"/>
        <n v="938"/>
        <n v="939"/>
        <n v="940"/>
        <n v="941"/>
        <n v="942"/>
        <n v="943"/>
        <n v="944"/>
        <n v="945"/>
        <n v="946"/>
        <n v="947"/>
        <n v="948"/>
        <n v="949"/>
        <n v="950"/>
        <n v="951"/>
        <n v="952"/>
        <n v="953"/>
        <n v="954"/>
        <n v="955"/>
        <n v="956"/>
        <n v="957"/>
        <n v="958"/>
        <n v="959"/>
        <n v="960"/>
        <n v="961"/>
        <n v="962"/>
        <n v="963"/>
        <n v="964"/>
        <n v="965"/>
        <n v="966"/>
        <n v="967"/>
        <n v="968"/>
        <n v="969"/>
        <n v="970"/>
        <n v="971"/>
        <n v="972"/>
        <m/>
      </sharedItems>
    </cacheField>
    <cacheField name="Business" numFmtId="0">
      <sharedItems containsBlank="1" count="4">
        <s v="Convert"/>
        <s v="Credit"/>
        <s v="High Yield"/>
        <m/>
      </sharedItems>
    </cacheField>
    <cacheField name="Book" numFmtId="0">
      <sharedItems containsBlank="1" count="13">
        <s v="Enron Credit Basket Hedge"/>
        <s v="Enron Credit Basket Street"/>
        <s v="Europe Credit Debt hedge"/>
        <s v="Europe Credit Internal hedge"/>
        <s v="Europe Credit Street"/>
        <s v="NorthAmerica Credit Hedge"/>
        <s v="NorthAmerica Credit Street"/>
        <s v="NorthAmerica Cvt Credit Hdg"/>
        <s v="NorthAmerica Cvt Street"/>
        <s v="NorthAmerica Debt Credit Hdg"/>
        <s v="NorthAmerica Debt Street"/>
        <s v="Portfolio 2"/>
        <m/>
      </sharedItems>
    </cacheField>
    <cacheField name="Issuer" numFmtId="0">
      <sharedItems containsBlank="1" count="195">
        <s v="Abitibi Cons"/>
        <s v="Adecco Sa"/>
        <s v="Aegon Nv"/>
        <s v="Aes Corp."/>
        <s v="Agrium Inc."/>
        <s v="Air Products"/>
        <s v="Alcatel Sa"/>
        <s v="Alcoa Inc."/>
        <s v="Amerada Hess Corp."/>
        <s v="Amr Corp/del"/>
        <s v="Asia Pulp Paper"/>
        <s v="At Home Corp. Sub"/>
        <s v="AT&amp;T"/>
        <s v="Avon Products"/>
        <s v="Bae Systems Plc"/>
        <s v="Banco Bilbao"/>
        <s v="Bank of America"/>
        <s v="Basf Ag"/>
        <s v="Basket - 1st"/>
        <s v="Basket Five- 16 Jap"/>
        <s v="Basket Four-telco 8"/>
        <s v="Basket One - AvgP"/>
        <s v="Basket Three- Jap 4"/>
        <s v="Basket Two- Jap"/>
        <s v="BAT Plc"/>
        <s v="Bear Stearns"/>
        <s v="BellSouth Capital"/>
        <s v="Bertelsmann Ag"/>
        <s v="Black &amp; Decker"/>
        <s v="BMW Ag"/>
        <s v="Bnp Paribas"/>
        <s v="Boeing Co."/>
        <s v="Bristish Airways"/>
        <s v="British Energy Plc"/>
        <s v="British Telecom Plc"/>
        <s v="Burlington Nthn"/>
        <s v="Cable&amp;WirelessOptus"/>
        <s v="Campbell Soup Co"/>
        <s v="Canadian Railway"/>
        <s v="Cardinal Health"/>
        <s v="Carnival Corp."/>
        <s v="Cendant Corporation"/>
        <s v="Cna Financial Corp."/>
        <s v="Comcast Corp."/>
        <s v="Comdisco Inc."/>
        <s v="Commonwealth Ind In"/>
        <s v="Compaq"/>
        <s v="Corus Group Plc"/>
        <s v="Costco Wholesale"/>
        <s v="Countrywide"/>
        <s v="Daimlerchrysler Ag"/>
        <s v="Dana Corp."/>
        <s v="Deere &amp; Co."/>
        <s v="Delta Air Lines"/>
        <s v="Deutsche Bank AG"/>
        <s v="Deutsche Lufthansa"/>
        <s v="Deutsche Telekom AG"/>
        <s v="Diageo Plc"/>
        <s v="Diamond Offshore"/>
        <s v="Dominion Resource"/>
        <s v="Duke Capital"/>
        <s v="Duke Energy Corp."/>
        <s v="Eastern Elec Plc"/>
        <s v="Eastern Group"/>
        <s v="Eastman Chemical"/>
        <s v="Eastman Kodak Co."/>
        <s v="Edison Intl"/>
        <s v="Edison Mission"/>
        <s v="Electrolux Ab"/>
        <s v="Emmis Comm"/>
        <s v="Enel Spa"/>
        <s v="Enterprise Oil Plc"/>
        <s v="Eon Ag"/>
        <s v="Ericsson"/>
        <s v="Farmland"/>
        <s v="Fiat Spa"/>
        <s v="First Union Corp."/>
        <s v="Firstgroup Plc"/>
        <s v="Fmc Corp."/>
        <s v="Four Seasons"/>
        <s v="France Telecom"/>
        <s v="Gap Inc."/>
        <s v="General Motors"/>
        <s v="Georgia-pacific"/>
        <s v="Getronics Nv"/>
        <s v="GMAC"/>
        <s v="Goldman Sachs Group"/>
        <s v="Goodyear"/>
        <s v="Greece"/>
        <s v="Groupe Danone"/>
        <s v="Hanson Plc"/>
        <s v="Hays Plc"/>
        <s v="Heidelberger Zement"/>
        <s v="Hilton Hotels Corp."/>
        <s v="Hyder Plc"/>
        <s v="Iberdrola Sa"/>
        <s v="IBM"/>
        <s v="ICI Plc"/>
        <s v="International Paper"/>
        <s v="ISIS"/>
        <s v="Japan"/>
        <s v="Koninklijke Ahold"/>
        <s v="KPN"/>
        <s v="Kroger Co."/>
        <s v="L-3 Communications"/>
        <s v="Lafarge"/>
        <s v="LBIE"/>
        <s v="Legrand"/>
        <s v="Lloyds TSB"/>
        <s v="Lockheed Martin Cor"/>
        <s v="Loews Corp"/>
        <s v="M &amp; S Finance Plc"/>
        <s v="Mannesmann Ag"/>
        <s v="Manpower Inc."/>
        <s v="Marconi Plc"/>
        <s v="Marks &amp; Spencer PLC"/>
        <s v="Marriott Intl Inc."/>
        <s v="Mattel Inc."/>
        <s v="Mbia Inc."/>
        <s v="Mbna Corp."/>
        <s v="Mckesson Hboc Inc."/>
        <s v="Mepc Plc"/>
        <s v="Nabors Industries"/>
        <s v="Newell Rubbermaid"/>
        <s v="Nike Inc."/>
        <s v="Nokia Oyj"/>
        <s v="Nordstrom Inc."/>
        <s v="Northeast Util"/>
        <s v="Novartis"/>
        <s v="Ntt Docomo Inc"/>
        <s v="PA1st"/>
        <s v="Pacific Gas &amp; Elec"/>
        <s v="PACit"/>
        <s v="PAMez"/>
        <s v="Parmalat"/>
        <s v="PASnr"/>
        <s v="Pearson Plc"/>
        <s v="Perkinelmer Inc."/>
        <s v="Pg&amp;e Corp."/>
        <s v="Philip Morris Inc."/>
        <s v="Philips Elec Nv"/>
        <s v="Placer Dome Inc."/>
        <s v="Portfolio"/>
        <s v="Powergen Plc"/>
        <s v="Powergen Uk Plc"/>
        <s v="Public Storage Inc."/>
        <s v="Rayonier Inc."/>
        <s v="Raytheon Company"/>
        <s v="Reebok Ltd."/>
        <s v="Rep Indonesia"/>
        <s v="Repsol  YPF S.A."/>
        <s v="Republic Services"/>
        <s v="Reuters Group Plc"/>
        <s v="Rexam Plc"/>
        <s v="Rohm &amp; Haas Co."/>
        <s v="Rwe Ag"/>
        <s v="Ryder System Inc."/>
        <s v="Safeway Inc."/>
        <s v="Sainsbury (j) Plc"/>
        <s v="Sanwa Bank Ltd"/>
        <s v="Sealed Air Corp."/>
        <s v="Sears Roebuck"/>
        <s v="Securitas Ab"/>
        <s v="Siemens Ag"/>
        <s v="Skf Ab"/>
        <s v="Solectron Corp"/>
        <s v="Southwest Airlines"/>
        <s v="Talisman Energy"/>
        <s v="Tate &amp; Lyle Plc"/>
        <s v="Tecnost SPA"/>
        <s v="Telefonica Sa"/>
        <s v="Teleglobe Inc"/>
        <s v="Telia AB"/>
        <s v="Tesco Plc"/>
        <s v="Time Warner Inc."/>
        <s v="Tokyo Elec Power Co"/>
        <s v="Toyota Motor Corp"/>
        <s v="Transocean Sedco"/>
        <s v="Tribune Co."/>
        <s v="Triplets"/>
        <s v="TXU Corporation"/>
        <s v="Unilever N.V."/>
        <s v="Union Pacific Corp."/>
        <s v="Usinor Sa"/>
        <s v="Viacom Inc."/>
        <s v="Vivendi SA"/>
        <s v="Vnu Nv"/>
        <s v="Vodafone Group Plc"/>
        <s v="Volkswagen Ag"/>
        <s v="Volvo Ab"/>
        <s v="Waste Management"/>
        <s v="Wells Fargo"/>
        <s v="Weyerhaeuser Co."/>
        <s v="Worldcom Inc"/>
        <m/>
      </sharedItems>
    </cacheField>
    <cacheField name="S&amp;P Rating" numFmtId="0">
      <sharedItems containsBlank="1" count="17">
        <s v="A"/>
        <s v="A-"/>
        <s v="A+"/>
        <s v="AA"/>
        <s v="AA-"/>
        <s v="AA+"/>
        <s v="AAA"/>
        <s v="B"/>
        <s v="B-"/>
        <s v="B+"/>
        <s v="BB"/>
        <s v="BB+"/>
        <s v="BBB"/>
        <s v="BBB-"/>
        <s v="BBB+"/>
        <s v="N/A"/>
        <m/>
      </sharedItems>
    </cacheField>
    <cacheField name="Industry" numFmtId="0">
      <sharedItems containsBlank="1" count="12">
        <s v="Basic Materials"/>
        <s v="Communications"/>
        <s v="Consumer, Cyclical"/>
        <s v="Consumer, Non-cyclical"/>
        <s v="Diversified"/>
        <s v="Energy"/>
        <s v="Financial"/>
        <s v="Government"/>
        <s v="Industrial"/>
        <s v="Technology"/>
        <s v="Utilities"/>
        <m/>
      </sharedItems>
    </cacheField>
    <cacheField name="Country" numFmtId="0">
      <sharedItems containsBlank="1" count="16">
        <s v="Australia"/>
        <s v="Canada"/>
        <s v="Finland"/>
        <s v="France"/>
        <s v="Germany"/>
        <s v="Greece"/>
        <s v="Italy"/>
        <s v="Japan"/>
        <s v="Netherlands"/>
        <s v="Singapore"/>
        <s v="Spain"/>
        <s v="Sweden"/>
        <s v="Switzerland"/>
        <s v="UK and Britain"/>
        <s v="United States"/>
        <m/>
      </sharedItems>
    </cacheField>
    <cacheField name="Cparty" numFmtId="0">
      <sharedItems containsBlank="1" count="41">
        <s v="Ace Capital FinProd"/>
        <s v="Ace Capital O/Seas"/>
        <s v="Bank of America"/>
        <s v="Bank of Austria AG"/>
        <s v="Baskets"/>
        <s v="Bear Stearns"/>
        <s v="BP Oil Intl Ltd"/>
        <s v="Cargill"/>
        <s v="Citibank NA"/>
        <s v="Continental Ins"/>
        <s v="Credit Reserve Book"/>
        <s v="CSFB Intl"/>
        <s v="Deutsche Bank AG"/>
        <s v="Deutsche Bank AG NY"/>
        <s v="Enron North America"/>
        <s v="EnronCredit.com"/>
        <s v="Fleet National Bank"/>
        <s v="FSA Inc"/>
        <s v="FUNB"/>
        <s v="General Re Fin"/>
        <s v="Goldman Sachs"/>
        <s v="Greenwich Natwest"/>
        <s v="High Yield"/>
        <s v="JP Morgan"/>
        <s v="LBIE"/>
        <s v="Merrill Lynch Int"/>
        <s v="Morgan Stanley CP"/>
        <s v="NAB"/>
        <s v="Paribas London"/>
        <s v="Portfolio ISIS"/>
        <s v="Royal BOC"/>
        <s v="RVI Guaranty Co"/>
        <s v="Salomon"/>
        <s v="Service Aluminium"/>
        <s v="Swiss Re"/>
        <s v="Toronto Dominion"/>
        <s v="Transalta Energy"/>
        <s v="UBS AG"/>
        <s v="Wells Fargo Bank NA"/>
        <s v="WLB"/>
        <m/>
      </sharedItems>
    </cacheField>
    <cacheField name="username_posmgr" numFmtId="0">
      <sharedItems containsBlank="1" count="11">
        <s v="CORP\IHERSHKO"/>
        <s v="CORP\JFONTAI"/>
        <s v="CORP\MFIALA"/>
        <s v="CORP\NPRICE2"/>
        <s v="CORP\NSTEPHA"/>
        <s v="CORP\RDIPROSE"/>
        <s v="CORP\RREZAEI"/>
        <s v="CORP\SBROOKS"/>
        <s v="CORP\SGOLDEN"/>
        <s v="CORP\SOH2"/>
        <m/>
      </sharedItems>
    </cacheField>
    <cacheField name="Start" numFmtId="0">
      <sharedItems containsNonDate="0" containsDate="1" containsString="0" containsBlank="1" minDate="1998-03-31T00:00:00" maxDate="2001-04-04T00:00:00" count="123">
        <d v="1998-03-31T00:00:00"/>
        <d v="1999-09-08T00:00:00"/>
        <d v="1999-11-29T00:00:00"/>
        <d v="2000-03-08T00:00:00"/>
        <d v="2000-03-10T00:00:00"/>
        <d v="2000-03-15T00:00:00"/>
        <d v="2000-03-22T00:00:00"/>
        <d v="2000-04-07T00:00:00"/>
        <d v="2000-04-10T00:00:00"/>
        <d v="2000-04-26T00:00:00"/>
        <d v="2000-05-02T00:00:00"/>
        <d v="2000-05-05T00:00:00"/>
        <d v="2000-05-25T00:00:00"/>
        <d v="2000-06-06T00:00:00"/>
        <d v="2000-06-12T00:00:00"/>
        <d v="2000-06-13T00:00:00"/>
        <d v="2000-06-22T00:00:00"/>
        <d v="2000-06-29T00:00:00"/>
        <d v="2000-07-07T00:00:00"/>
        <d v="2000-07-19T00:00:00"/>
        <d v="2000-07-20T00:00:00"/>
        <d v="2000-07-21T00:00:00"/>
        <d v="2000-07-28T00:00:00"/>
        <d v="2000-07-31T00:00:00"/>
        <d v="2000-08-04T00:00:00"/>
        <d v="2000-08-08T00:00:00"/>
        <d v="2000-08-09T00:00:00"/>
        <d v="2000-08-16T00:00:00"/>
        <d v="2000-08-21T00:00:00"/>
        <d v="2000-08-23T00:00:00"/>
        <d v="2000-08-24T00:00:00"/>
        <d v="2000-08-29T00:00:00"/>
        <d v="2000-09-13T00:00:00"/>
        <d v="2000-09-15T00:00:00"/>
        <d v="2000-09-19T00:00:00"/>
        <d v="2000-09-21T00:00:00"/>
        <d v="2000-09-22T00:00:00"/>
        <d v="2000-09-25T00:00:00"/>
        <d v="2000-09-26T00:00:00"/>
        <d v="2000-09-28T00:00:00"/>
        <d v="2000-10-02T00:00:00"/>
        <d v="2000-10-03T00:00:00"/>
        <d v="2000-10-04T00:00:00"/>
        <d v="2000-10-05T00:00:00"/>
        <d v="2000-10-10T00:00:00"/>
        <d v="2000-10-11T00:00:00"/>
        <d v="2000-10-12T00:00:00"/>
        <d v="2000-10-13T00:00:00"/>
        <d v="2000-10-19T00:00:00"/>
        <d v="2000-10-20T00:00:00"/>
        <d v="2000-10-23T00:00:00"/>
        <d v="2000-10-24T00:00:00"/>
        <d v="2000-10-25T00:00:00"/>
        <d v="2000-10-27T00:00:00"/>
        <d v="2000-11-03T00:00:00"/>
        <d v="2000-11-07T00:00:00"/>
        <d v="2000-11-08T00:00:00"/>
        <d v="2000-11-10T00:00:00"/>
        <d v="2000-11-14T00:00:00"/>
        <d v="2000-11-17T00:00:00"/>
        <d v="2000-11-28T00:00:00"/>
        <d v="2000-11-30T00:00:00"/>
        <d v="2000-12-05T00:00:00"/>
        <d v="2000-12-06T00:00:00"/>
        <d v="2000-12-08T00:00:00"/>
        <d v="2000-12-12T00:00:00"/>
        <d v="2000-12-14T00:00:00"/>
        <d v="2000-12-18T00:00:00"/>
        <d v="2000-12-19T00:00:00"/>
        <d v="2000-12-20T00:00:00"/>
        <d v="2000-12-22T00:00:00"/>
        <d v="2000-12-27T00:00:00"/>
        <d v="2000-12-28T00:00:00"/>
        <d v="2001-01-05T00:00:00"/>
        <d v="2001-01-08T00:00:00"/>
        <d v="2001-01-10T00:00:00"/>
        <d v="2001-01-11T00:00:00"/>
        <d v="2001-01-16T00:00:00"/>
        <d v="2001-01-17T00:00:00"/>
        <d v="2001-01-18T00:00:00"/>
        <d v="2001-01-19T00:00:00"/>
        <d v="2001-01-22T00:00:00"/>
        <d v="2001-01-24T00:00:00"/>
        <d v="2001-01-26T00:00:00"/>
        <d v="2001-01-30T00:00:00"/>
        <d v="2001-02-02T00:00:00"/>
        <d v="2001-02-06T00:00:00"/>
        <d v="2001-02-07T00:00:00"/>
        <d v="2001-02-09T00:00:00"/>
        <d v="2001-02-12T00:00:00"/>
        <d v="2001-02-13T00:00:00"/>
        <d v="2001-02-15T00:00:00"/>
        <d v="2001-02-19T00:00:00"/>
        <d v="2001-02-21T00:00:00"/>
        <d v="2001-02-23T00:00:00"/>
        <d v="2001-02-26T00:00:00"/>
        <d v="2001-02-27T00:00:00"/>
        <d v="2001-02-28T00:00:00"/>
        <d v="2001-03-01T00:00:00"/>
        <d v="2001-03-02T00:00:00"/>
        <d v="2001-03-05T00:00:00"/>
        <d v="2001-03-06T00:00:00"/>
        <d v="2001-03-07T00:00:00"/>
        <d v="2001-03-09T00:00:00"/>
        <d v="2001-03-12T00:00:00"/>
        <d v="2001-03-13T00:00:00"/>
        <d v="2001-03-14T00:00:00"/>
        <d v="2001-03-15T00:00:00"/>
        <d v="2001-03-16T00:00:00"/>
        <d v="2001-03-19T00:00:00"/>
        <d v="2001-03-20T00:00:00"/>
        <d v="2001-03-21T00:00:00"/>
        <d v="2001-03-22T00:00:00"/>
        <d v="2001-03-23T00:00:00"/>
        <d v="2001-03-26T00:00:00"/>
        <d v="2001-03-27T00:00:00"/>
        <d v="2001-03-28T00:00:00"/>
        <d v="2001-03-29T00:00:00"/>
        <d v="2001-03-30T00:00:00"/>
        <d v="2001-04-02T00:00:00"/>
        <d v="2001-04-03T00:00:00"/>
        <d v="2001-04-04T00:00:00"/>
        <m/>
      </sharedItems>
    </cacheField>
    <cacheField name="End" numFmtId="0">
      <sharedItems containsNonDate="0" containsDate="1" containsString="0" containsBlank="1" minDate="2000-11-30T00:00:00" maxDate="2011-02-28T00:00:00" count="166">
        <d v="2000-11-30T00:00:00"/>
        <d v="2001-01-19T00:00:00"/>
        <d v="2001-02-27T00:00:00"/>
        <d v="2001-03-01T00:00:00"/>
        <d v="2001-03-14T00:00:00"/>
        <d v="2001-03-16T00:00:00"/>
        <d v="2001-03-19T00:00:00"/>
        <d v="2001-03-29T00:00:00"/>
        <d v="2001-03-31T00:00:00"/>
        <d v="2001-04-06T00:00:00"/>
        <d v="2001-04-23T00:00:00"/>
        <d v="2001-08-09T00:00:00"/>
        <d v="2001-08-10T00:00:00"/>
        <d v="2001-08-21T00:00:00"/>
        <d v="2001-09-26T00:00:00"/>
        <d v="2001-09-30T00:00:00"/>
        <d v="2001-10-02T00:00:00"/>
        <d v="2001-10-25T00:00:00"/>
        <d v="2001-10-29T00:00:00"/>
        <d v="2001-12-20T00:00:00"/>
        <d v="2002-01-22T00:00:00"/>
        <d v="2002-01-29T00:00:00"/>
        <d v="2002-02-15T00:00:00"/>
        <d v="2002-03-21T00:00:00"/>
        <d v="2002-03-30T00:00:00"/>
        <d v="2002-04-02T00:00:00"/>
        <d v="2002-05-01T00:00:00"/>
        <d v="2002-05-05T00:00:00"/>
        <d v="2002-12-19T00:00:00"/>
        <d v="2003-01-24T00:00:00"/>
        <d v="2003-03-14T00:00:00"/>
        <d v="2003-03-15T00:00:00"/>
        <d v="2003-05-08T00:00:00"/>
        <d v="2003-05-24T00:00:00"/>
        <d v="2003-06-20T00:00:00"/>
        <d v="2003-07-14T00:00:00"/>
        <d v="2003-07-21T00:00:00"/>
        <d v="2003-08-04T00:00:00"/>
        <d v="2003-08-06T00:00:00"/>
        <d v="2003-08-07T00:00:00"/>
        <d v="2003-08-08T00:00:00"/>
        <d v="2003-09-28T00:00:00"/>
        <d v="2003-10-01T00:00:00"/>
        <d v="2003-10-03T00:00:00"/>
        <d v="2004-01-14T00:00:00"/>
        <d v="2004-03-23T00:00:00"/>
        <d v="2004-03-26T00:00:00"/>
        <d v="2004-04-02T00:00:00"/>
        <d v="2004-05-28T00:00:00"/>
        <d v="2004-07-14T00:00:00"/>
        <d v="2004-08-23T00:00:00"/>
        <d v="2004-09-09T00:00:00"/>
        <d v="2004-09-13T00:00:00"/>
        <d v="2004-10-15T00:00:00"/>
        <d v="2004-11-25T00:00:00"/>
        <d v="2004-12-01T00:00:00"/>
        <d v="2005-01-15T00:00:00"/>
        <d v="2005-03-22T00:00:00"/>
        <d v="2005-04-03T00:00:00"/>
        <d v="2005-04-07T00:00:00"/>
        <d v="2005-04-11T00:00:00"/>
        <d v="2005-04-19T00:00:00"/>
        <d v="2005-05-02T00:00:00"/>
        <d v="2005-05-11T00:00:00"/>
        <d v="2005-05-25T00:00:00"/>
        <d v="2005-05-30T00:00:00"/>
        <d v="2005-06-06T00:00:00"/>
        <d v="2005-06-12T00:00:00"/>
        <d v="2005-06-13T00:00:00"/>
        <d v="2005-07-19T00:00:00"/>
        <d v="2005-07-21T00:00:00"/>
        <d v="2005-08-01T00:00:00"/>
        <d v="2005-08-08T00:00:00"/>
        <d v="2005-08-16T00:00:00"/>
        <d v="2005-08-21T00:00:00"/>
        <d v="2005-08-23T00:00:00"/>
        <d v="2005-08-29T00:00:00"/>
        <d v="2005-09-13T00:00:00"/>
        <d v="2005-09-15T00:00:00"/>
        <d v="2005-09-19T00:00:00"/>
        <d v="2005-09-21T00:00:00"/>
        <d v="2005-09-22T00:00:00"/>
        <d v="2005-09-25T00:00:00"/>
        <d v="2005-09-26T00:00:00"/>
        <d v="2005-10-02T00:00:00"/>
        <d v="2005-10-03T00:00:00"/>
        <d v="2005-10-04T00:00:00"/>
        <d v="2005-10-05T00:00:00"/>
        <d v="2005-10-10T00:00:00"/>
        <d v="2005-10-11T00:00:00"/>
        <d v="2005-10-12T00:00:00"/>
        <d v="2005-10-13T00:00:00"/>
        <d v="2005-10-20T00:00:00"/>
        <d v="2005-10-23T00:00:00"/>
        <d v="2005-10-24T00:00:00"/>
        <d v="2005-10-25T00:00:00"/>
        <d v="2005-11-03T00:00:00"/>
        <d v="2005-11-08T00:00:00"/>
        <d v="2005-11-10T00:00:00"/>
        <d v="2005-11-14T00:00:00"/>
        <d v="2005-11-15T00:00:00"/>
        <d v="2005-11-17T00:00:00"/>
        <d v="2005-11-27T00:00:00"/>
        <d v="2005-11-28T00:00:00"/>
        <d v="2005-12-05T00:00:00"/>
        <d v="2005-12-06T00:00:00"/>
        <d v="2005-12-08T00:00:00"/>
        <d v="2005-12-12T00:00:00"/>
        <d v="2005-12-18T00:00:00"/>
        <d v="2005-12-19T00:00:00"/>
        <d v="2005-12-20T00:00:00"/>
        <d v="2005-12-27T00:00:00"/>
        <d v="2006-01-05T00:00:00"/>
        <d v="2006-01-08T00:00:00"/>
        <d v="2006-01-09T00:00:00"/>
        <d v="2006-01-10T00:00:00"/>
        <d v="2006-01-11T00:00:00"/>
        <d v="2006-01-16T00:00:00"/>
        <d v="2006-01-17T00:00:00"/>
        <d v="2006-01-18T00:00:00"/>
        <d v="2006-01-19T00:00:00"/>
        <d v="2006-01-22T00:00:00"/>
        <d v="2006-01-24T00:00:00"/>
        <d v="2006-01-26T00:00:00"/>
        <d v="2006-02-02T00:00:00"/>
        <d v="2006-02-06T00:00:00"/>
        <d v="2006-02-07T00:00:00"/>
        <d v="2006-02-09T00:00:00"/>
        <d v="2006-02-12T00:00:00"/>
        <d v="2006-02-13T00:00:00"/>
        <d v="2006-02-15T00:00:00"/>
        <d v="2006-02-16T00:00:00"/>
        <d v="2006-02-21T00:00:00"/>
        <d v="2006-02-23T00:00:00"/>
        <d v="2006-02-26T00:00:00"/>
        <d v="2006-02-27T00:00:00"/>
        <d v="2006-02-28T00:00:00"/>
        <d v="2006-03-01T00:00:00"/>
        <d v="2006-03-02T00:00:00"/>
        <d v="2006-03-05T00:00:00"/>
        <d v="2006-03-07T00:00:00"/>
        <d v="2006-03-09T00:00:00"/>
        <d v="2006-03-12T00:00:00"/>
        <d v="2006-03-13T00:00:00"/>
        <d v="2006-03-14T00:00:00"/>
        <d v="2006-03-15T00:00:00"/>
        <d v="2006-03-16T00:00:00"/>
        <d v="2006-03-19T00:00:00"/>
        <d v="2006-03-20T00:00:00"/>
        <d v="2006-03-22T00:00:00"/>
        <d v="2006-03-26T00:00:00"/>
        <d v="2006-03-27T00:00:00"/>
        <d v="2006-03-29T00:00:00"/>
        <d v="2006-03-30T00:00:00"/>
        <d v="2006-04-02T00:00:00"/>
        <d v="2006-04-03T00:00:00"/>
        <d v="2006-04-04T00:00:00"/>
        <d v="2006-04-05T00:00:00"/>
        <d v="2006-05-16T00:00:00"/>
        <d v="2006-06-30T00:00:00"/>
        <d v="2006-07-10T00:00:00"/>
        <d v="2006-08-01T00:00:00"/>
        <d v="2006-10-20T00:00:00"/>
        <d v="2006-11-07T00:00:00"/>
        <d v="2011-02-28T00:00:00"/>
        <m/>
      </sharedItems>
    </cacheField>
    <cacheField name="Ccy" numFmtId="0">
      <sharedItems containsBlank="1" count="4">
        <s v="EUR"/>
        <s v="GBP"/>
        <s v="USD"/>
        <m/>
      </sharedItems>
    </cacheField>
    <cacheField name="Notional" numFmtId="0">
      <sharedItems containsString="0" containsBlank="1" containsNumber="1" containsInteger="1" minValue="-730000000" maxValue="730000000" count="45">
        <n v="-730000000"/>
        <n v="-525000000"/>
        <n v="-470000000"/>
        <n v="-150000000"/>
        <n v="-60000000"/>
        <n v="-50000000"/>
        <n v="-40000000"/>
        <n v="-34000000"/>
        <n v="-30000000"/>
        <n v="-25000000"/>
        <n v="-23000000"/>
        <n v="-21000000"/>
        <n v="-20000000"/>
        <n v="-18000000"/>
        <n v="-17000000"/>
        <n v="-15000000"/>
        <n v="-10000000"/>
        <n v="-5000000"/>
        <n v="-4000000"/>
        <n v="-3000000"/>
        <n v="-2000000"/>
        <n v="0"/>
        <n v="600000"/>
        <n v="2000000"/>
        <n v="3000000"/>
        <n v="4000000"/>
        <n v="5000000"/>
        <n v="5700000"/>
        <n v="6000000"/>
        <n v="10000000"/>
        <n v="12000000"/>
        <n v="15000000"/>
        <n v="17000000"/>
        <n v="20000000"/>
        <n v="21000000"/>
        <n v="25000000"/>
        <n v="27000000"/>
        <n v="34000000"/>
        <n v="50000000"/>
        <n v="60000000"/>
        <n v="150000000"/>
        <n v="470000000"/>
        <n v="525000000"/>
        <n v="730000000"/>
        <m/>
      </sharedItems>
    </cacheField>
    <cacheField name="Credit01" numFmtId="0">
      <sharedItems containsString="0" containsBlank="1" containsNumber="1" minValue="-22751.101314" maxValue="99999.993972" count="477">
        <n v="-22751.101314"/>
        <n v="-17250.155582"/>
        <n v="-9425.938735"/>
        <n v="-9320.075485"/>
        <n v="-9265.087378"/>
        <n v="-9257.539747"/>
        <n v="-9236.982687"/>
        <n v="-9152.338034"/>
        <n v="-9095.500964"/>
        <n v="-8985.566319"/>
        <n v="-8933.55723"/>
        <n v="-8545.424338"/>
        <n v="-8497.181996"/>
        <n v="-8013.094036"/>
        <n v="-6947.564007"/>
        <n v="-6456.802883"/>
        <n v="-5884.00243"/>
        <n v="-5860.783523"/>
        <n v="-5651.391262"/>
        <n v="-5461.816049"/>
        <n v="-4664.797564"/>
        <n v="-4555.962457"/>
        <n v="-4537.480509"/>
        <n v="-4524.46027"/>
        <n v="-4506.345432"/>
        <n v="-4453.369504"/>
        <n v="-4452.642682"/>
        <n v="-4435.299334"/>
        <n v="-4416.226942"/>
        <n v="-4397.996769"/>
        <n v="-4380.521471"/>
        <n v="-4328.448375"/>
        <n v="-4327.273158"/>
        <n v="-4327.07975"/>
        <n v="-4322.998159"/>
        <n v="-4320.469946"/>
        <n v="-4311.992534"/>
        <n v="-4293.785364"/>
        <n v="-4281.80262"/>
        <n v="-4276.372083"/>
        <n v="-4274.869106"/>
        <n v="-4269.950076"/>
        <n v="-4266.158431"/>
        <n v="-4265.710913"/>
        <n v="-4246.446114"/>
        <n v="-4237.840371"/>
        <n v="-4231.137214"/>
        <n v="-4229.629225"/>
        <n v="-4229.128588"/>
        <n v="-4226.835267"/>
        <n v="-4222.379697"/>
        <n v="-4216.141755"/>
        <n v="-4210.00221"/>
        <n v="-4209.261803"/>
        <n v="-4202.952197"/>
        <n v="-4202.164409"/>
        <n v="-4193.361702"/>
        <n v="-4192.413933"/>
        <n v="-4188.629952"/>
        <n v="-4188.495558"/>
        <n v="-4188.022269"/>
        <n v="-4183.895547"/>
        <n v="-4179.405871"/>
        <n v="-4178.067686"/>
        <n v="-4177.594028"/>
        <n v="-4177.197104"/>
        <n v="-4176.926204"/>
        <n v="-4175.386299"/>
        <n v="-4174.091182"/>
        <n v="-4173.908735"/>
        <n v="-4172.142932"/>
        <n v="-4172.016437"/>
        <n v="-4170.954484"/>
        <n v="-4167.140508"/>
        <n v="-4164.662313"/>
        <n v="-4163.556002"/>
        <n v="-4162.016145"/>
        <n v="-4153.92293"/>
        <n v="-4147.936551"/>
        <n v="-4144.632072"/>
        <n v="-4140.063279"/>
        <n v="-4135.899036"/>
        <n v="-4130.348886"/>
        <n v="-4129.877258"/>
        <n v="-4126.27587"/>
        <n v="-4122.577461"/>
        <n v="-4122.534354"/>
        <n v="-4121.927427"/>
        <n v="-4120.602138"/>
        <n v="-4109.213095"/>
        <n v="-4108.680047"/>
        <n v="-4106.19843"/>
        <n v="-4104.092919"/>
        <n v="-4100.080626"/>
        <n v="-4099.394217"/>
        <n v="-4098.485873"/>
        <n v="-4098.331474"/>
        <n v="-4098.130892"/>
        <n v="-4098.022435"/>
        <n v="-4096.918108"/>
        <n v="-4094.965375"/>
        <n v="-4094.953518"/>
        <n v="-4094.493939"/>
        <n v="-4093.92283"/>
        <n v="-4093.278323"/>
        <n v="-4091.251417"/>
        <n v="-4089.762154"/>
        <n v="-4087.929344"/>
        <n v="-4086.355804"/>
        <n v="-4084.370701"/>
        <n v="-4083.347143"/>
        <n v="-4081.51826"/>
        <n v="-4081.223979"/>
        <n v="-4080.244691"/>
        <n v="-4079.05109"/>
        <n v="-4076.758913"/>
        <n v="-4076.651025"/>
        <n v="-4075.565456"/>
        <n v="-4075.380634"/>
        <n v="-4074.878102"/>
        <n v="-4074.130055"/>
        <n v="-4073.055337"/>
        <n v="-4072.50657"/>
        <n v="-4069.270152"/>
        <n v="-4069.076819"/>
        <n v="-4068.889966"/>
        <n v="-4068.681755"/>
        <n v="-4068.606549"/>
        <n v="-4067.535856"/>
        <n v="-4067.473691"/>
        <n v="-4066.485986"/>
        <n v="-4066.310184"/>
        <n v="-4063.182262"/>
        <n v="-4062.004857"/>
        <n v="-4058.445537"/>
        <n v="-4056.81682"/>
        <n v="-4052.299361"/>
        <n v="-4051.824168"/>
        <n v="-4051.333484"/>
        <n v="-4049.872604"/>
        <n v="-4049.684317"/>
        <n v="-4049.172818"/>
        <n v="-4048.432557"/>
        <n v="-4048.112837"/>
        <n v="-4048.098555"/>
        <n v="-4043.670069"/>
        <n v="-4043.213848"/>
        <n v="-4040.949584"/>
        <n v="-4039.672919"/>
        <n v="-4038.356115"/>
        <n v="-4035.381275"/>
        <n v="-4035.051316"/>
        <n v="-4032.16914"/>
        <n v="-4030.930909"/>
        <n v="-4030.570721"/>
        <n v="-4029.140897"/>
        <n v="-4027.20067"/>
        <n v="-4023.521221"/>
        <n v="-4019.911387"/>
        <n v="-4019.617217"/>
        <n v="-4016.805608"/>
        <n v="-4016.106978"/>
        <n v="-4010.153491"/>
        <n v="-4009.866862"/>
        <n v="-4008.60643"/>
        <n v="-4006.595884"/>
        <n v="-3996.746361"/>
        <n v="-3993.46479"/>
        <n v="-3975.421648"/>
        <n v="-3911.806761"/>
        <n v="-3898.814523"/>
        <n v="-3882.151655"/>
        <n v="-3877.257493"/>
        <n v="-3871.661549"/>
        <n v="-3843.568677"/>
        <n v="-3838.391516"/>
        <n v="-3837.553512"/>
        <n v="-3822.609555"/>
        <n v="-3773.750665"/>
        <n v="-3733.60835"/>
        <n v="-3679.312068"/>
        <n v="-3592.258514"/>
        <n v="-3574.878049"/>
        <n v="-3544.078081"/>
        <n v="-3389.181093"/>
        <n v="-3289.834218"/>
        <n v="-2369.984075"/>
        <n v="-2261.033117"/>
        <n v="-2201.250862"/>
        <n v="-2165.569908"/>
        <n v="-2153.262243"/>
        <n v="-2139.681603"/>
        <n v="-2135.720542"/>
        <n v="-2131.768439"/>
        <n v="-2124.253338"/>
        <n v="-2117.05427"/>
        <n v="-2113.347088"/>
        <n v="-2097.688335"/>
        <n v="-2088.215172"/>
        <n v="-2010.016761"/>
        <n v="-1984.012534"/>
        <n v="-1960.297972"/>
        <n v="-1941.777771"/>
        <n v="-1871.243533"/>
        <n v="-1858.190125"/>
        <n v="-1814.942397"/>
        <n v="-1783.439383"/>
        <n v="-1746.766194"/>
        <n v="-1702.505443"/>
        <n v="-1642.483576"/>
        <n v="-1526.749533"/>
        <n v="-1454.480996"/>
        <n v="-1436.656213"/>
        <n v="-1169.065455"/>
        <n v="-1074.083134"/>
        <n v="-1023.567796"/>
        <n v="-1009.938073"/>
        <n v="-941.877635"/>
        <n v="-928.815972"/>
        <n v="-807.904006"/>
        <n v="-780.980292"/>
        <n v="-778.468627"/>
        <n v="-528.307872"/>
        <n v="-472.135302"/>
        <n v="-456.235105"/>
        <n v="-370.182461"/>
        <n v="-326.436017"/>
        <n v="-276.549673"/>
        <n v="-238.304315"/>
        <n v="-194.101682"/>
        <n v="-105.09616"/>
        <n v="-49.01887"/>
        <n v="-36.341642"/>
        <n v="-36.017122"/>
        <n v="-4.44403"/>
        <n v="0"/>
        <n v="4.44403"/>
        <n v="276.549673"/>
        <n v="326.436017"/>
        <n v="338.940625"/>
        <n v="463.016206"/>
        <n v="472.135302"/>
        <n v="528.089037"/>
        <n v="528.307872"/>
        <n v="780.980292"/>
        <n v="806.485681"/>
        <n v="807.904006"/>
        <n v="835.96679"/>
        <n v="1074.083134"/>
        <n v="1307.016009"/>
        <n v="1325.381251"/>
        <n v="1327.019325"/>
        <n v="1327.222884"/>
        <n v="1329.215272"/>
        <n v="1454.480996"/>
        <n v="1532.530441"/>
        <n v="1535.797548"/>
        <n v="1702.505443"/>
        <n v="1812.326654"/>
        <n v="1895.660892"/>
        <n v="1930.710834"/>
        <n v="1941.777771"/>
        <n v="1947.440045"/>
        <n v="1960.297972"/>
        <n v="1984.012534"/>
        <n v="2007.408356"/>
        <n v="2047.106582"/>
        <n v="2098.137939"/>
        <n v="2105.748902"/>
        <n v="2109.007406"/>
        <n v="2114.471734"/>
        <n v="2134.185362"/>
        <n v="2135.720542"/>
        <n v="2143.364375"/>
        <n v="2159.486388"/>
        <n v="2201.250862"/>
        <n v="2280.938336"/>
        <n v="2425.610201"/>
        <n v="2669.93822"/>
        <n v="2695.590938"/>
        <n v="2893.984123"/>
        <n v="3289.834218"/>
        <n v="3312.859777"/>
        <n v="3419.941731"/>
        <n v="3574.878049"/>
        <n v="3598.66024"/>
        <n v="3606.079332"/>
        <n v="3606.4506"/>
        <n v="3610.860719"/>
        <n v="3615.934371"/>
        <n v="3638.154658"/>
        <n v="3679.312068"/>
        <n v="3733.60835"/>
        <n v="3736.179068"/>
        <n v="3740.276437"/>
        <n v="3794.338449"/>
        <n v="3808.662355"/>
        <n v="3837.315376"/>
        <n v="3837.553512"/>
        <n v="3843.239274"/>
        <n v="3851.893196"/>
        <n v="3855.833488"/>
        <n v="3866.707511"/>
        <n v="3872.545513"/>
        <n v="3888.129155"/>
        <n v="3929.962029"/>
        <n v="3975.421648"/>
        <n v="3990.901993"/>
        <n v="4003.564641"/>
        <n v="4006.595884"/>
        <n v="4008.006372"/>
        <n v="4009.052282"/>
        <n v="4009.866862"/>
        <n v="4010.153491"/>
        <n v="4016.106978"/>
        <n v="4016.805608"/>
        <n v="4019.617217"/>
        <n v="4019.911387"/>
        <n v="4023.521221"/>
        <n v="4027.20067"/>
        <n v="4029.140897"/>
        <n v="4030.570721"/>
        <n v="4030.930909"/>
        <n v="4035.051316"/>
        <n v="4035.381275"/>
        <n v="4038.356115"/>
        <n v="4039.672919"/>
        <n v="4040.949584"/>
        <n v="4043.213848"/>
        <n v="4044.22486"/>
        <n v="4048.112837"/>
        <n v="4048.432557"/>
        <n v="4049.172818"/>
        <n v="4049.684317"/>
        <n v="4049.872604"/>
        <n v="4051.333484"/>
        <n v="4051.824168"/>
        <n v="4052.299361"/>
        <n v="4053.590813"/>
        <n v="4056.81682"/>
        <n v="4058.445537"/>
        <n v="4062.004857"/>
        <n v="4063.182262"/>
        <n v="4066.310184"/>
        <n v="4066.485986"/>
        <n v="4067.473691"/>
        <n v="4067.535856"/>
        <n v="4068.606549"/>
        <n v="4068.681755"/>
        <n v="4068.889966"/>
        <n v="4069.076819"/>
        <n v="4069.270152"/>
        <n v="4072.50657"/>
        <n v="4073.055337"/>
        <n v="4073.230876"/>
        <n v="4074.130055"/>
        <n v="4074.878102"/>
        <n v="4075.380634"/>
        <n v="4075.565456"/>
        <n v="4076.651025"/>
        <n v="4076.758913"/>
        <n v="4078.264271"/>
        <n v="4079.05109"/>
        <n v="4080.244691"/>
        <n v="4081.223979"/>
        <n v="4081.51826"/>
        <n v="4083.347143"/>
        <n v="4083.74294"/>
        <n v="4084.370701"/>
        <n v="4086.342173"/>
        <n v="4086.355804"/>
        <n v="4087.929344"/>
        <n v="4089.762154"/>
        <n v="4091.251417"/>
        <n v="4094.082257"/>
        <n v="4094.493939"/>
        <n v="4094.953518"/>
        <n v="4098.022435"/>
        <n v="4098.130892"/>
        <n v="4098.331474"/>
        <n v="4100.080626"/>
        <n v="4104.092919"/>
        <n v="4106.19843"/>
        <n v="4108.680047"/>
        <n v="4109.213095"/>
        <n v="4117.866376"/>
        <n v="4121.927427"/>
        <n v="4122.534354"/>
        <n v="4126.27587"/>
        <n v="4129.877258"/>
        <n v="4132.656139"/>
        <n v="4135.899036"/>
        <n v="4137.170209"/>
        <n v="4140.063279"/>
        <n v="4143.559511"/>
        <n v="4145.469432"/>
        <n v="4146.846989"/>
        <n v="4154.074312"/>
        <n v="4156.622232"/>
        <n v="4157.207482"/>
        <n v="4158.824421"/>
        <n v="4159.668791"/>
        <n v="4162.016145"/>
        <n v="4163.556002"/>
        <n v="4167.140508"/>
        <n v="4170.952359"/>
        <n v="4170.954484"/>
        <n v="4172.016437"/>
        <n v="4173.908735"/>
        <n v="4174.091182"/>
        <n v="4176.926204"/>
        <n v="4177.197104"/>
        <n v="4177.594028"/>
        <n v="4178.067686"/>
        <n v="4179.405871"/>
        <n v="4186.344235"/>
        <n v="4188.022269"/>
        <n v="4188.056981"/>
        <n v="4188.629952"/>
        <n v="4192.413933"/>
        <n v="4193.361702"/>
        <n v="4194.549238"/>
        <n v="4200.59482"/>
        <n v="4202.952197"/>
        <n v="4209.261803"/>
        <n v="4216.141755"/>
        <n v="4229.629225"/>
        <n v="4231.137214"/>
        <n v="4244.405251"/>
        <n v="4255.264919"/>
        <n v="4258.89001"/>
        <n v="4262.257891"/>
        <n v="4267.706198"/>
        <n v="4268.028645"/>
        <n v="4273.139216"/>
        <n v="4281.80262"/>
        <n v="4295.146044"/>
        <n v="4297.890184"/>
        <n v="4311.992534"/>
        <n v="4317.837073"/>
        <n v="4323.513973"/>
        <n v="4328.448375"/>
        <n v="4356.665748"/>
        <n v="4380.521471"/>
        <n v="4397.996769"/>
        <n v="4452.642682"/>
        <n v="5251.002293"/>
        <n v="5764.370881"/>
        <n v="5974.86758"/>
        <n v="6022.225069"/>
        <n v="6456.802883"/>
        <n v="7411.977208"/>
        <n v="7622.26353"/>
        <n v="7734.714008"/>
        <n v="7738.321079"/>
        <n v="7794.533578"/>
        <n v="7838.892989"/>
        <n v="8167.676949"/>
        <n v="8374.443097"/>
        <n v="8896.143843"/>
        <n v="8985.566319"/>
        <n v="9095.500964"/>
        <n v="9152.338034"/>
        <n v="9236.982687"/>
        <n v="9257.539747"/>
        <n v="9265.087378"/>
        <n v="9319.453519"/>
        <n v="9320.075485"/>
        <n v="9425.938735"/>
        <n v="12603.720421"/>
        <n v="15000"/>
        <n v="16000"/>
        <n v="17250.155582"/>
        <n v="22751.101314"/>
        <n v="30000.018"/>
        <n v="99999.993972"/>
        <m/>
      </sharedItems>
    </cacheField>
    <cacheField name="fixed_rate" numFmtId="0">
      <sharedItems containsString="0" containsBlank="1" containsNumber="1" minValue="0.06" maxValue="19.5" count="158">
        <n v="0.06"/>
        <n v="0.075"/>
        <n v="0.1"/>
        <n v="0.12"/>
        <n v="0.14"/>
        <n v="0.15"/>
        <n v="0.16"/>
        <n v="0.17"/>
        <n v="0.18"/>
        <n v="0.19"/>
        <n v="0.195"/>
        <n v="0.22"/>
        <n v="0.225"/>
        <n v="0.24"/>
        <n v="0.245"/>
        <n v="0.25"/>
        <n v="0.26"/>
        <n v="0.265"/>
        <n v="0.27"/>
        <n v="0.28"/>
        <n v="0.29"/>
        <n v="0.3"/>
        <n v="0.31"/>
        <n v="0.3125"/>
        <n v="0.32"/>
        <n v="0.33"/>
        <n v="0.34"/>
        <n v="0.35"/>
        <n v="0.355"/>
        <n v="0.36"/>
        <n v="0.37"/>
        <n v="0.375"/>
        <n v="0.38"/>
        <n v="0.39"/>
        <n v="0.4"/>
        <n v="0.41"/>
        <n v="0.415"/>
        <n v="0.42"/>
        <n v="0.43"/>
        <n v="0.44"/>
        <n v="0.45"/>
        <n v="0.46"/>
        <n v="0.47"/>
        <n v="0.475"/>
        <n v="0.48"/>
        <n v="0.49"/>
        <n v="0.5"/>
        <n v="0.51"/>
        <n v="0.515"/>
        <n v="0.52"/>
        <n v="0.53"/>
        <n v="0.54"/>
        <n v="0.55"/>
        <n v="0.56"/>
        <n v="0.57"/>
        <n v="0.58"/>
        <n v="0.59"/>
        <n v="0.6"/>
        <n v="0.61"/>
        <n v="0.62"/>
        <n v="0.625"/>
        <n v="0.63"/>
        <n v="0.64"/>
        <n v="0.65"/>
        <n v="0.66"/>
        <n v="0.67"/>
        <n v="0.68"/>
        <n v="0.7"/>
        <n v="0.71"/>
        <n v="0.72"/>
        <n v="0.73"/>
        <n v="0.74"/>
        <n v="0.75"/>
        <n v="0.76"/>
        <n v="0.78"/>
        <n v="0.79"/>
        <n v="0.8"/>
        <n v="0.81"/>
        <n v="0.815"/>
        <n v="0.84"/>
        <n v="0.845"/>
        <n v="0.85"/>
        <n v="0.86"/>
        <n v="0.9"/>
        <n v="0.93"/>
        <n v="0.95"/>
        <n v="0.96"/>
        <n v="0.97"/>
        <n v="0.98"/>
        <n v="1"/>
        <n v="1.01"/>
        <n v="1.02"/>
        <n v="1.03"/>
        <n v="1.04"/>
        <n v="1.05"/>
        <n v="1.06"/>
        <n v="1.1"/>
        <n v="1.12"/>
        <n v="1.15"/>
        <n v="1.18"/>
        <n v="1.19"/>
        <n v="1.2"/>
        <n v="1.25"/>
        <n v="1.29"/>
        <n v="1.3"/>
        <n v="1.35"/>
        <n v="1.36"/>
        <n v="1.37"/>
        <n v="1.4"/>
        <n v="1.42"/>
        <n v="1.45"/>
        <n v="1.5"/>
        <n v="1.52"/>
        <n v="1.55"/>
        <n v="1.6"/>
        <n v="1.615"/>
        <n v="1.65"/>
        <n v="1.66"/>
        <n v="1.68"/>
        <n v="1.7"/>
        <n v="1.75"/>
        <n v="1.8"/>
        <n v="1.85"/>
        <n v="1.87"/>
        <n v="1.9"/>
        <n v="2"/>
        <n v="2.1"/>
        <n v="2.125"/>
        <n v="2.15"/>
        <n v="2.19"/>
        <n v="2.2"/>
        <n v="2.25"/>
        <n v="2.3"/>
        <n v="2.4"/>
        <n v="2.45"/>
        <n v="2.53"/>
        <n v="2.55"/>
        <n v="2.8"/>
        <n v="2.85"/>
        <n v="3"/>
        <n v="3.3"/>
        <n v="3.37"/>
        <n v="3.5"/>
        <n v="3.55"/>
        <n v="3.6"/>
        <n v="3.8"/>
        <n v="3.95"/>
        <n v="4.1"/>
        <n v="4.3"/>
        <n v="4.5"/>
        <n v="5.5"/>
        <n v="6.35"/>
        <n v="6.4"/>
        <n v="6.55"/>
        <n v="8.25"/>
        <n v="10"/>
        <n v="19.5"/>
        <m/>
      </sharedItems>
    </cacheField>
    <cacheField name="Opening Par Rate" numFmtId="0">
      <sharedItems containsString="0" containsBlank="1" containsNumber="1" minValue="-4.344189E-013" maxValue="2263.969599" count="333">
        <n v="-4.344189E-013"/>
        <n v="0"/>
        <n v="3.409223"/>
        <n v="3.535874"/>
        <n v="3.580567"/>
        <n v="3.588451"/>
        <n v="14.825138"/>
        <n v="15.051763"/>
        <n v="15.163441"/>
        <n v="15.181873"/>
        <n v="15.306164"/>
        <n v="18.479364"/>
        <n v="19.171043"/>
        <n v="19.181601"/>
        <n v="19.515581"/>
        <n v="19.519232"/>
        <n v="19.524324"/>
        <n v="19.626032"/>
        <n v="19.806493"/>
        <n v="21.043252"/>
        <n v="21.256535"/>
        <n v="21.785964"/>
        <n v="22.294088"/>
        <n v="23.163733"/>
        <n v="24.545114"/>
        <n v="24.752415"/>
        <n v="24.924953"/>
        <n v="25.112332"/>
        <n v="25.181457"/>
        <n v="25.395151"/>
        <n v="27.603727"/>
        <n v="27.64626"/>
        <n v="28.149174"/>
        <n v="29.47793"/>
        <n v="29.516609"/>
        <n v="29.884209"/>
        <n v="29.921341"/>
        <n v="29.999135"/>
        <n v="31.624559"/>
        <n v="31.91529"/>
        <n v="33.517887"/>
        <n v="33.598149"/>
        <n v="33.789439"/>
        <n v="33.995864"/>
        <n v="34.522668"/>
        <n v="34.980044"/>
        <n v="35.859722"/>
        <n v="36.428516"/>
        <n v="36.62964"/>
        <n v="36.931289"/>
        <n v="37.446593"/>
        <n v="37.457721"/>
        <n v="37.486888"/>
        <n v="38.189975"/>
        <n v="38.300478"/>
        <n v="38.565205"/>
        <n v="38.586272"/>
        <n v="38.823659"/>
        <n v="39.64807"/>
        <n v="40.026044"/>
        <n v="40.474685"/>
        <n v="41.022728"/>
        <n v="41.172697"/>
        <n v="41.435911"/>
        <n v="42.346812"/>
        <n v="42.711468"/>
        <n v="43.118613"/>
        <n v="43.261796"/>
        <n v="43.538644"/>
        <n v="43.56011"/>
        <n v="44.077782"/>
        <n v="45.476589"/>
        <n v="46.278999"/>
        <n v="46.647968"/>
        <n v="46.858555"/>
        <n v="46.889916"/>
        <n v="46.895538"/>
        <n v="47.269444"/>
        <n v="47.395261"/>
        <n v="48.207113"/>
        <n v="48.56162"/>
        <n v="48.56584"/>
        <n v="49.155588"/>
        <n v="49.180707"/>
        <n v="49.395152"/>
        <n v="49.431648"/>
        <n v="49.443847"/>
        <n v="49.558691"/>
        <n v="49.634315"/>
        <n v="50.817268"/>
        <n v="51.041008"/>
        <n v="51.050147"/>
        <n v="51.18663"/>
        <n v="51.403032"/>
        <n v="51.703246"/>
        <n v="52.496555"/>
        <n v="52.543688"/>
        <n v="52.62555"/>
        <n v="53.3257"/>
        <n v="53.662956"/>
        <n v="54.19874"/>
        <n v="54.339932"/>
        <n v="54.40384"/>
        <n v="54.718448"/>
        <n v="54.892052"/>
        <n v="55.291178"/>
        <n v="55.718983"/>
        <n v="55.773123"/>
        <n v="56.154904"/>
        <n v="56.657971"/>
        <n v="56.697079"/>
        <n v="57.308423"/>
        <n v="57.444164"/>
        <n v="57.587659"/>
        <n v="57.666037"/>
        <n v="58.96444"/>
        <n v="58.978266"/>
        <n v="59.001873"/>
        <n v="61.425144"/>
        <n v="61.826333"/>
        <n v="62.074907"/>
        <n v="62.295693"/>
        <n v="62.390865"/>
        <n v="63.228247"/>
        <n v="63.434876"/>
        <n v="63.458775"/>
        <n v="64.37536"/>
        <n v="64.38744"/>
        <n v="64.583653"/>
        <n v="64.596996"/>
        <n v="64.654505"/>
        <n v="64.734777"/>
        <n v="65.09638"/>
        <n v="65.102543"/>
        <n v="65.144427"/>
        <n v="65.377577"/>
        <n v="65.395489"/>
        <n v="65.995333"/>
        <n v="66.201837"/>
        <n v="66.252181"/>
        <n v="67.203585"/>
        <n v="67.441137"/>
        <n v="67.740813"/>
        <n v="68.322703"/>
        <n v="68.411254"/>
        <n v="68.947253"/>
        <n v="69.168711"/>
        <n v="69.206136"/>
        <n v="69.535317"/>
        <n v="69.960156"/>
        <n v="70.104722"/>
        <n v="70.104756"/>
        <n v="70.185725"/>
        <n v="70.285755"/>
        <n v="70.45869"/>
        <n v="71.113519"/>
        <n v="71.356305"/>
        <n v="71.620584"/>
        <n v="71.919986"/>
        <n v="72.160148"/>
        <n v="72.30405"/>
        <n v="72.424462"/>
        <n v="72.88193"/>
        <n v="73.854396"/>
        <n v="73.924166"/>
        <n v="74.524783"/>
        <n v="74.983645"/>
        <n v="75.451828"/>
        <n v="77.064281"/>
        <n v="77.396471"/>
        <n v="77.471906"/>
        <n v="78.348503"/>
        <n v="79.086119"/>
        <n v="79.450416"/>
        <n v="79.856329"/>
        <n v="79.884127"/>
        <n v="79.911705"/>
        <n v="80.216363"/>
        <n v="80.243979"/>
        <n v="80.262301"/>
        <n v="80.902733"/>
        <n v="81.748228"/>
        <n v="82.18083"/>
        <n v="82.380177"/>
        <n v="82.603545"/>
        <n v="82.604933"/>
        <n v="82.621737"/>
        <n v="83.011607"/>
        <n v="83.47294"/>
        <n v="83.782868"/>
        <n v="83.782912"/>
        <n v="83.945884"/>
        <n v="84.110235"/>
        <n v="84.692589"/>
        <n v="84.820664"/>
        <n v="85.33577"/>
        <n v="85.633416"/>
        <n v="86.340196"/>
        <n v="86.499994"/>
        <n v="88.781062"/>
        <n v="89.249967"/>
        <n v="91.034473"/>
        <n v="91.192877"/>
        <n v="91.349712"/>
        <n v="92.145074"/>
        <n v="92.285565"/>
        <n v="92.721172"/>
        <n v="94.453313"/>
        <n v="96.384441"/>
        <n v="97.016336"/>
        <n v="97.109323"/>
        <n v="97.314837"/>
        <n v="98.501376"/>
        <n v="98.928151"/>
        <n v="99.295306"/>
        <n v="99.437694"/>
        <n v="100.932387"/>
        <n v="102.161948"/>
        <n v="102.573634"/>
        <n v="104"/>
        <n v="104.306639"/>
        <n v="104.334972"/>
        <n v="104.409464"/>
        <n v="105.00131"/>
        <n v="105.066034"/>
        <n v="106.416998"/>
        <n v="107.086831"/>
        <n v="107.09273"/>
        <n v="107.374695"/>
        <n v="109.041861"/>
        <n v="109.192569"/>
        <n v="109.240392"/>
        <n v="109.71319"/>
        <n v="110.804026"/>
        <n v="113.891194"/>
        <n v="114.421626"/>
        <n v="117.025298"/>
        <n v="117.056366"/>
        <n v="118.106128"/>
        <n v="118.268558"/>
        <n v="119.510954"/>
        <n v="122.233549"/>
        <n v="122.514139"/>
        <n v="123.732306"/>
        <n v="123.740891"/>
        <n v="123.806931"/>
        <n v="125.073835"/>
        <n v="127.742525"/>
        <n v="129.387566"/>
        <n v="132.652215"/>
        <n v="133.345221"/>
        <n v="137.195662"/>
        <n v="139.372736"/>
        <n v="139.900437"/>
        <n v="142.632591"/>
        <n v="143.400226"/>
        <n v="145.479226"/>
        <n v="146.460364"/>
        <n v="146.539899"/>
        <n v="146.602925"/>
        <n v="148.414418"/>
        <n v="149.080397"/>
        <n v="149.2749"/>
        <n v="149.929672"/>
        <n v="150.692366"/>
        <n v="151.341976"/>
        <n v="151.481741"/>
        <n v="151.75523"/>
        <n v="152.009237"/>
        <n v="152.461432"/>
        <n v="153.034567"/>
        <n v="153.590597"/>
        <n v="154.068436"/>
        <n v="154.276097"/>
        <n v="154.630431"/>
        <n v="154.827279"/>
        <n v="156.038147"/>
        <n v="156.513416"/>
        <n v="156.586611"/>
        <n v="156.667969"/>
        <n v="159.221095"/>
        <n v="159.388632"/>
        <n v="164.408115"/>
        <n v="165.269722"/>
        <n v="165.979027"/>
        <n v="167.025641"/>
        <n v="167.812078"/>
        <n v="180.241352"/>
        <n v="181.08236"/>
        <n v="182.181416"/>
        <n v="184.248778"/>
        <n v="189.386562"/>
        <n v="217.922339"/>
        <n v="217.96599"/>
        <n v="218.856214"/>
        <n v="239.924577"/>
        <n v="240.765597"/>
        <n v="243.341781"/>
        <n v="248.159622"/>
        <n v="248.846538"/>
        <n v="248.902834"/>
        <n v="249.201344"/>
        <n v="251.310096"/>
        <n v="251.641734"/>
        <n v="252.44276"/>
        <n v="254.484524"/>
        <n v="261.14713"/>
        <n v="268.301623"/>
        <n v="270.662048"/>
        <n v="280.890975"/>
        <n v="314.511994"/>
        <n v="332.161561"/>
        <n v="342.430613"/>
        <n v="355.07302"/>
        <n v="508.325071"/>
        <n v="531.0701"/>
        <n v="547.350391"/>
        <n v="665.482405"/>
        <n v="665.635473"/>
        <n v="676.155627"/>
        <n v="688.715898"/>
        <n v="702.101452"/>
        <n v="707.747767"/>
        <n v="803.151391"/>
        <n v="959.427886"/>
        <n v="964.784304"/>
        <n v="1275.787235"/>
        <n v="1303.623279"/>
        <n v="1709.012738"/>
        <n v="1797.291811"/>
        <n v="1797.745452"/>
        <n v="2263.969599"/>
        <m/>
      </sharedItems>
    </cacheField>
    <cacheField name="Closing Par Rate" numFmtId="0">
      <sharedItems containsString="0" containsBlank="1" containsNumber="1" minValue="0" maxValue="2252.016934" count="333">
        <n v="0"/>
        <n v="1.306289E-012"/>
        <n v="3.42546"/>
        <n v="3.515349"/>
        <n v="3.55469"/>
        <n v="3.554914"/>
        <n v="14.712737"/>
        <n v="14.939441"/>
        <n v="15.148803"/>
        <n v="15.168446"/>
        <n v="15.291842"/>
        <n v="16.905317"/>
        <n v="19.067723"/>
        <n v="19.154254"/>
        <n v="19.278926"/>
        <n v="19.491816"/>
        <n v="19.494728"/>
        <n v="19.499853"/>
        <n v="19.601917"/>
        <n v="21.021153"/>
        <n v="21.139048"/>
        <n v="21.762994"/>
        <n v="22.272066"/>
        <n v="23.133466"/>
        <n v="24.309092"/>
        <n v="24.401592"/>
        <n v="24.695128"/>
        <n v="24.991405"/>
        <n v="25.061346"/>
        <n v="25.377356"/>
        <n v="27.46041"/>
        <n v="27.607791"/>
        <n v="27.619098"/>
        <n v="29.232823"/>
        <n v="29.271483"/>
        <n v="29.643833"/>
        <n v="29.680844"/>
        <n v="30.673278"/>
        <n v="30.970913"/>
        <n v="31.497858"/>
        <n v="32.983728"/>
        <n v="32.9859"/>
        <n v="33.230348"/>
        <n v="33.463148"/>
        <n v="33.671352"/>
        <n v="34.516456"/>
        <n v="34.526735"/>
        <n v="34.730195"/>
        <n v="35.339247"/>
        <n v="35.78652"/>
        <n v="36.10877"/>
        <n v="36.180814"/>
        <n v="36.41038"/>
        <n v="36.638542"/>
        <n v="36.965757"/>
        <n v="37.378918"/>
        <n v="38.038218"/>
        <n v="38.210255"/>
        <n v="38.242082"/>
        <n v="38.531028"/>
        <n v="38.551779"/>
        <n v="39.937713"/>
        <n v="39.9605"/>
        <n v="41.022728"/>
        <n v="41.023018"/>
        <n v="41.373712"/>
        <n v="41.517118"/>
        <n v="42.6504"/>
        <n v="42.732161"/>
        <n v="43.497459"/>
        <n v="43.499216"/>
        <n v="43.542004"/>
        <n v="43.990781"/>
        <n v="44.034903"/>
        <n v="44.139004"/>
        <n v="45.734517"/>
        <n v="46.119676"/>
        <n v="46.843496"/>
        <n v="47.200676"/>
        <n v="47.326247"/>
        <n v="48.131175"/>
        <n v="48.139171"/>
        <n v="48.16963"/>
        <n v="48.483627"/>
        <n v="48.487673"/>
        <n v="49.088465"/>
        <n v="49.113614"/>
        <n v="49.293749"/>
        <n v="49.364725"/>
        <n v="49.568097"/>
        <n v="50.634865"/>
        <n v="50.660073"/>
        <n v="50.770926"/>
        <n v="50.780094"/>
        <n v="51.133919"/>
        <n v="51.141083"/>
        <n v="51.798109"/>
        <n v="51.902903"/>
        <n v="51.977877"/>
        <n v="52.450682"/>
        <n v="52.559731"/>
        <n v="52.769271"/>
        <n v="52.902256"/>
        <n v="53.067889"/>
        <n v="53.404886"/>
        <n v="53.626323"/>
        <n v="53.777161"/>
        <n v="54.035257"/>
        <n v="54.156045"/>
        <n v="54.334094"/>
        <n v="55.159728"/>
        <n v="55.230816"/>
        <n v="55.23796"/>
        <n v="55.612825"/>
        <n v="56.481005"/>
        <n v="57.266416"/>
        <n v="57.398172"/>
        <n v="58.386763"/>
        <n v="58.397446"/>
        <n v="58.400669"/>
        <n v="60.857301"/>
        <n v="61.236718"/>
        <n v="61.397912"/>
        <n v="61.706549"/>
        <n v="61.823456"/>
        <n v="62.170393"/>
        <n v="63.344943"/>
        <n v="63.369548"/>
        <n v="63.780466"/>
        <n v="63.792672"/>
        <n v="63.989554"/>
        <n v="63.995134"/>
        <n v="64.007446"/>
        <n v="64.035717"/>
        <n v="64.109948"/>
        <n v="64.116387"/>
        <n v="64.151428"/>
        <n v="64.383434"/>
        <n v="64.444349"/>
        <n v="64.795184"/>
        <n v="65.395975"/>
        <n v="65.593292"/>
        <n v="65.691424"/>
        <n v="66.877345"/>
        <n v="67.154532"/>
        <n v="67.205004"/>
        <n v="67.76171"/>
        <n v="68.385298"/>
        <n v="68.607564"/>
        <n v="68.645211"/>
        <n v="68.95843"/>
        <n v="69.27435"/>
        <n v="69.421165"/>
        <n v="69.421198"/>
        <n v="69.708996"/>
        <n v="70.159315"/>
        <n v="70.45869"/>
        <n v="70.764525"/>
        <n v="71.043334"/>
        <n v="71.059638"/>
        <n v="71.241176"/>
        <n v="71.582716"/>
        <n v="71.654735"/>
        <n v="71.73282"/>
        <n v="71.8218"/>
        <n v="71.85239"/>
        <n v="73.928294"/>
        <n v="74.376655"/>
        <n v="74.402298"/>
        <n v="74.807253"/>
        <n v="74.835087"/>
        <n v="74.862752"/>
        <n v="75.167924"/>
        <n v="75.195585"/>
        <n v="76.701732"/>
        <n v="76.762379"/>
        <n v="77.103553"/>
        <n v="77.134269"/>
        <n v="77.17873"/>
        <n v="78.046058"/>
        <n v="78.10547"/>
        <n v="78.370755"/>
        <n v="78.427226"/>
        <n v="78.50302"/>
        <n v="78.62474"/>
        <n v="78.737155"/>
        <n v="79.065548"/>
        <n v="80.283369"/>
        <n v="81.784014"/>
        <n v="82.423213"/>
        <n v="83.195081"/>
        <n v="83.322911"/>
        <n v="84.199462"/>
        <n v="84.714854"/>
        <n v="85.013505"/>
        <n v="85.751719"/>
        <n v="85.882981"/>
        <n v="86.044361"/>
        <n v="86.060487"/>
        <n v="87.159018"/>
        <n v="87.292657"/>
        <n v="87.718216"/>
        <n v="88.248279"/>
        <n v="88.674283"/>
        <n v="89.344468"/>
        <n v="90.441577"/>
        <n v="90.599979"/>
        <n v="90.757896"/>
        <n v="95.772121"/>
        <n v="96.027624"/>
        <n v="96.418799"/>
        <n v="96.671567"/>
        <n v="97.010056"/>
        <n v="98.384447"/>
        <n v="98.654716"/>
        <n v="98.830944"/>
        <n v="99.253501"/>
        <n v="99.280563"/>
        <n v="99.342145"/>
        <n v="99.347157"/>
        <n v="101.789946"/>
        <n v="101.961777"/>
        <n v="102.006504"/>
        <n v="102.161948"/>
        <n v="102.162752"/>
        <n v="104.462008"/>
        <n v="105.738633"/>
        <n v="106.021936"/>
        <n v="107.484015"/>
        <n v="108.286965"/>
        <n v="108.475934"/>
        <n v="109.626984"/>
        <n v="111.827396"/>
        <n v="113.262494"/>
        <n v="113.792053"/>
        <n v="114.574434"/>
        <n v="116.89582"/>
        <n v="116.925358"/>
        <n v="117.531633"/>
        <n v="117.976642"/>
        <n v="118.134303"/>
        <n v="118.84315"/>
        <n v="121.478016"/>
        <n v="121.759072"/>
        <n v="122.979607"/>
        <n v="122.982196"/>
        <n v="123.054535"/>
        <n v="123.349587"/>
        <n v="124.335255"/>
        <n v="128.710351"/>
        <n v="138.692508"/>
        <n v="139.114665"/>
        <n v="142.632591"/>
        <n v="143.205027"/>
        <n v="144.023828"/>
        <n v="144.227206"/>
        <n v="144.414763"/>
        <n v="144.80224"/>
        <n v="145.759014"/>
        <n v="145.830073"/>
        <n v="146.853244"/>
        <n v="147.766305"/>
        <n v="148.084068"/>
        <n v="149.920775"/>
        <n v="150.698818"/>
        <n v="151.111018"/>
        <n v="151.315296"/>
        <n v="151.481741"/>
        <n v="151.622329"/>
        <n v="151.771072"/>
        <n v="152.950933"/>
        <n v="153.217764"/>
        <n v="153.947399"/>
        <n v="154.093178"/>
        <n v="154.14649"/>
        <n v="154.276097"/>
        <n v="155.831973"/>
        <n v="156.038147"/>
        <n v="156.586611"/>
        <n v="158.719021"/>
        <n v="159.930128"/>
        <n v="164.218086"/>
        <n v="164.366228"/>
        <n v="164.440761"/>
        <n v="165.166003"/>
        <n v="166.21423"/>
        <n v="167.003213"/>
        <n v="179.515514"/>
        <n v="181.535532"/>
        <n v="182.958589"/>
        <n v="184.039528"/>
        <n v="188.63628"/>
        <n v="217.041578"/>
        <n v="217.712561"/>
        <n v="217.984615"/>
        <n v="240.201785"/>
        <n v="247.228132"/>
        <n v="247.917095"/>
        <n v="249.185426"/>
        <n v="250.472023"/>
        <n v="250.792089"/>
        <n v="251.599167"/>
        <n v="251.733851"/>
        <n v="252.762614"/>
        <n v="258.538032"/>
        <n v="258.674929"/>
        <n v="261.14713"/>
        <n v="267.816037"/>
        <n v="269.535661"/>
        <n v="279.511081"/>
        <n v="313.534226"/>
        <n v="331.259296"/>
        <n v="340.934445"/>
        <n v="354.395155"/>
        <n v="502.079152"/>
        <n v="529.188426"/>
        <n v="545.848164"/>
        <n v="663.083361"/>
        <n v="663.201282"/>
        <n v="672.504522"/>
        <n v="684.944661"/>
        <n v="700.521917"/>
        <n v="704.616102"/>
        <n v="800.956211"/>
        <n v="949.903741"/>
        <n v="962.205033"/>
        <n v="1270.302769"/>
        <n v="1297.62921"/>
        <n v="1702.2409"/>
        <n v="1789.22208"/>
        <n v="1790.501701"/>
        <n v="2252.016934"/>
        <m/>
      </sharedItems>
    </cacheField>
    <cacheField name="Implied Spd Move" numFmtId="0">
      <sharedItems containsString="0" containsBlank="1" containsNumber="1" minValue="-47.3775170959459" maxValue="31.6127904637398" count="337">
        <n v="-47.3775170959459"/>
        <n v="-9.95264960651201"/>
        <n v="-9.95085184644066"/>
        <n v="-9.59149093089929"/>
        <n v="-9.57876457728026"/>
        <n v="-6.90283979150082"/>
        <n v="-5.60346009386633"/>
        <n v="-5.55023072099446"/>
        <n v="-5.54976900621516"/>
        <n v="-5.23786436358975"/>
        <n v="-5.20239442021318"/>
        <n v="-5.13097449992012"/>
        <n v="-5.1164020720534"/>
        <n v="-5.11128636738449"/>
        <n v="-5.10207300442842"/>
        <n v="-5.09825408683115"/>
        <n v="-5.09733653361488"/>
        <n v="-5.0973351142387"/>
        <n v="-5.09719601856092"/>
        <n v="-5.09717020171886"/>
        <n v="-5.09708798655739"/>
        <n v="-5.09594867643469"/>
        <n v="-5.09461497669466"/>
        <n v="-5.09406280988531"/>
        <n v="-5.09398370998176"/>
        <n v="-5.09392379987514"/>
        <n v="-5.08021520513994"/>
        <n v="-5.0754655418945"/>
        <n v="-5.07230237141356"/>
        <n v="-5.05607407561917"/>
        <n v="-5.01711880487614"/>
        <n v="-5.01689883967109"/>
        <n v="-5.016206443379"/>
        <n v="-4.99502753747849"/>
        <n v="-4.9452240786821"/>
        <n v="-4.88790617454351"/>
        <n v="-4.86451776343271"/>
        <n v="-4.81566701648417"/>
        <n v="-4.81208744977297"/>
        <n v="-4.80507778502442"/>
        <n v="-4.78058541103105"/>
        <n v="-4.71762535701517"/>
        <n v="-4.7094582127035"/>
        <n v="-4.57232641586039"/>
        <n v="-4.56270902253975"/>
        <n v="-4.10490624165462"/>
        <n v="-4.05790087266624"/>
        <n v="-3.78277144938908"/>
        <n v="-3.13951958063414"/>
        <n v="-3.04442753836187"/>
        <n v="-3.04419394129805"/>
        <n v="-3.00445845345519"/>
        <n v="-3.00242562113065"/>
        <n v="-2.49387905413956"/>
        <n v="-2.12393292420677"/>
        <n v="-1.98644866866834"/>
        <n v="-1.63762029251169"/>
        <n v="-1.61933337661725"/>
        <n v="-1.58625623415923"/>
        <n v="-1.54855316737219"/>
        <n v="-1.5484177394285"/>
        <n v="-1.50484796149904"/>
        <n v="-1.38938983965137"/>
        <n v="-1.31969954075704"/>
        <n v="-1.26269092321951"/>
        <n v="-1.17387812806268"/>
        <n v="-1.13594293301878"/>
        <n v="-1.12138681205964"/>
        <n v="-1.0958941897283"/>
        <n v="-1.07102287596119"/>
        <n v="-1.06967681928971"/>
        <n v="-1.06830706554669"/>
        <n v="-1.0190214801364"/>
        <n v="-1.01888936809259"/>
        <n v="-1.01879899657582"/>
        <n v="-0.970909277868692"/>
        <n v="-0.794399540970461"/>
        <n v="-0.744945615022002"/>
        <n v="-0.744201685219374"/>
        <n v="-0.731536409770015"/>
        <n v="-0.72375850762843"/>
        <n v="-0.716383311441138"/>
        <n v="-0.710448251600056"/>
        <n v="-0.710422802512276"/>
        <n v="-0.710348332388439"/>
        <n v="-0.709219184726957"/>
        <n v="-0.707993054654986"/>
        <n v="-0.69825038714195"/>
        <n v="-0.698223345941235"/>
        <n v="-0.695373842062181"/>
        <n v="-0.693648621641645"/>
        <n v="-0.692130671621076"/>
        <n v="-0.688595639324856"/>
        <n v="-0.685343675293216"/>
        <n v="-0.680782621720793"/>
        <n v="-0.677608050764609"/>
        <n v="-0.67542623306936"/>
        <n v="-0.674634562553971"/>
        <n v="-0.6579835957853"/>
        <n v="-0.65587535700243"/>
        <n v="-0.643093925750331"/>
        <n v="-0.64289783543383"/>
        <n v="-0.63785659858436"/>
        <n v="-0.632824762700768"/>
        <n v="-0.632624810948955"/>
        <n v="-0.632212644237531"/>
        <n v="-0.627860206532382"/>
        <n v="-0.625024246260136"/>
        <n v="-0.624818375114522"/>
        <n v="-0.623895757269795"/>
        <n v="-0.622748858593579"/>
        <n v="-0.607380030656356"/>
        <n v="-0.601450081161107"/>
        <n v="-0.601425361570544"/>
        <n v="-0.6013403699131"/>
        <n v="-0.601113611885971"/>
        <n v="-0.599241374647153"/>
        <n v="-0.595176266243137"/>
        <n v="-0.593158761726424"/>
        <n v="-0.593033396850576"/>
        <n v="-0.590279154441936"/>
        <n v="-0.590236884007529"/>
        <n v="-0.590129395267348"/>
        <n v="-0.589807998517032"/>
        <n v="-0.588517238912783"/>
        <n v="-0.587624525363446"/>
        <n v="-0.58740390015922"/>
        <n v="-0.5870759873527"/>
        <n v="-0.586974544267685"/>
        <n v="-0.586767280437787"/>
        <n v="-0.586648728205308"/>
        <n v="-0.585457817749318"/>
        <n v="-0.58492147164733"/>
        <n v="-0.584727461986068"/>
        <n v="-0.583610231241427"/>
        <n v="-0.583347625292889"/>
        <n v="-0.581674154278933"/>
        <n v="-0.581446185492152"/>
        <n v="-0.579542339860984"/>
        <n v="-0.579338806847953"/>
        <n v="-0.578585423392718"/>
        <n v="-0.574677753831993"/>
        <n v="-0.573390514393787"/>
        <n v="-0.572487980557692"/>
        <n v="-0.572165827056792"/>
        <n v="-0.570664242459133"/>
        <n v="-0.570444197290505"/>
        <n v="-0.569864697418413"/>
        <n v="-0.569414273692674"/>
        <n v="-0.569370438324289"/>
        <n v="-0.569267220828395"/>
        <n v="-0.568910960664954"/>
        <n v="-0.568120232973824"/>
        <n v="-0.567905078715081"/>
        <n v="-0.567830853273016"/>
        <n v="-0.567767410835646"/>
        <n v="-0.567469865612917"/>
        <n v="-0.567182793849328"/>
        <n v="-0.566392094016133"/>
        <n v="-0.566363906302011"/>
        <n v="-0.566265061157318"/>
        <n v="-0.566254750654864"/>
        <n v="-0.564783578447306"/>
        <n v="-0.563300111682116"/>
        <n v="-0.563067060772753"/>
        <n v="-0.563065716372565"/>
        <n v="-0.561215630550784"/>
        <n v="-0.560664966901079"/>
        <n v="-0.560661317490186"/>
        <n v="-0.559823462134013"/>
        <n v="-0.559784591016625"/>
        <n v="-0.559665942304662"/>
        <n v="-0.55911795616469"/>
        <n v="-0.55891291351953"/>
        <n v="-0.558780729994797"/>
        <n v="-0.558116791679808"/>
        <n v="-0.557402361804384"/>
        <n v="-0.557266433194313"/>
        <n v="-0.557262764109962"/>
        <n v="-0.557261107506484"/>
        <n v="-0.555473670643477"/>
        <n v="-0.555447613057864"/>
        <n v="-0.55541718072002"/>
        <n v="-0.555410090445854"/>
        <n v="-0.554325797086696"/>
        <n v="-0.553053063340921"/>
        <n v="-0.552862244211859"/>
        <n v="-0.552144693687862"/>
        <n v="-0.551621910561703"/>
        <n v="-0.551098111160393"/>
        <n v="-0.550992607599596"/>
        <n v="-0.55099254736393"/>
        <n v="-0.550992306944127"/>
        <n v="-0.550786403596673"/>
        <n v="-0.550297552797215"/>
        <n v="-0.54866508962137"/>
        <n v="-0.548445461956426"/>
        <n v="-0.547326643252195"/>
        <n v="-0.547204124736449"/>
        <n v="-0.546368889375131"/>
        <n v="-0.544719695560902"/>
        <n v="-0.544580897796435"/>
        <n v="-0.543934736265989"/>
        <n v="-0.543919927704174"/>
        <n v="-0.543352333365848"/>
        <n v="-0.543342349379472"/>
        <n v="-0.542781072748647"/>
        <n v="-0.541691637827592"/>
        <n v="-0.540512882392097"/>
        <n v="-0.540355023137149"/>
        <n v="-0.537077508964241"/>
        <n v="-0.536621314293218"/>
        <n v="-0.535190931199355"/>
        <n v="-0.535178195414287"/>
        <n v="-0.535160808077491"/>
        <n v="-0.533690501753151"/>
        <n v="-0.533111037520751"/>
        <n v="-0.524756250325012"/>
        <n v="-0.524657011854767"/>
        <n v="-0.521978445543777"/>
        <n v="-0.52114718889513"/>
        <n v="-0.520313915719879"/>
        <n v="-0.51882349065992"/>
        <n v="-0.515122496322906"/>
        <n v="-0.506684444783584"/>
        <n v="-0.392610372319619"/>
        <n v="-0.276133448440931"/>
        <n v="-0.275835044215011"/>
        <n v="-0.271467446466197"/>
        <n v="-0.262671152092353"/>
        <n v="-0.257292155320232"/>
        <n v="-0.25726557560077"/>
        <n v="-0.256925311743584"/>
        <n v="-0.253167746181505"/>
        <n v="-0.247541373639251"/>
        <n v="-0.24750953192033"/>
        <n v="-0.246012786118884"/>
        <n v="-0.245999693479844"/>
        <n v="-0.245802892427011"/>
        <n v="-0.242151789347524"/>
        <n v="-0.238510500127371"/>
        <n v="-0.236030905291773"/>
        <n v="-0.235667346774452"/>
        <n v="-0.161920538474274"/>
        <n v="-0.161821255948322"/>
        <n v="-0.1429784406986"/>
        <n v="-0.140517859119026"/>
        <n v="-0.140517859112726"/>
        <n v="-0.13886158377554"/>
        <n v="-0.119217914956987"/>
        <n v="-0.1187089840055"/>
        <n v="-0.11852880198668"/>
        <n v="-0.118390298303136"/>
        <n v="-0.117926935385746"/>
        <n v="-0.117105922366789"/>
        <n v="-0.115942657164013"/>
        <n v="-0.112186963967829"/>
        <n v="-0.112096348493604"/>
        <n v="-0.107116251679851"/>
        <n v="-0.100333115919948"/>
        <n v="-0.0936288698939999"/>
        <n v="-0.0863335826435826"/>
        <n v="-0.0859127454622971"/>
        <n v="-0.0797011788820838"/>
        <n v="-0.0793540427662385"/>
        <n v="-0.0789622526346746"/>
        <n v="-0.0776379473730784"/>
        <n v="-0.0692301150085502"/>
        <n v="-0.0665025628868483"/>
        <n v="-0.0656290716409608"/>
        <n v="-0.06561993247194"/>
        <n v="-0.0652430730007716"/>
        <n v="-0.0618295109666566"/>
        <n v="-0.0617267383948255"/>
        <n v="-0.0601361387410061"/>
        <n v="-0.0586592146258273"/>
        <n v="-0.0586242925902772"/>
        <n v="-0.0586134377844912"/>
        <n v="-0.051969488845676"/>
        <n v="-0.0516816495902547"/>
        <n v="-0.0466097700530807"/>
        <n v="-0.0465667142300388"/>
        <n v="-0.0462372226343697"/>
        <n v="-0.0442383108332275"/>
        <n v="-0.0397253134412678"/>
        <n v="-0.0386947905312032"/>
        <n v="-0.0359758944193311"/>
        <n v="-0.0358128890992361"/>
        <n v="-0.0355192227612639"/>
        <n v="-0.0317811607601577"/>
        <n v="-0.0310331512226963"/>
        <n v="-0.0273871652351417"/>
        <n v="-0.0272499167860024"/>
        <n v="-0.0183304933059969"/>
        <n v="-0.0168643961257989"/>
        <n v="-0.0164637929694059"/>
        <n v="-0.0163940455757894"/>
        <n v="-0.0163117983760169"/>
        <n v="-0.0130205757872107"/>
        <n v="-0.0109166621668408"/>
        <n v="-0.00998625712946641"/>
        <n v="-0.00823270357675446"/>
        <n v="-0.00681199619302732"/>
        <n v="-0.00539766904994404"/>
        <n v="-0.00522181618934153"/>
        <n v="-0.00510797835489844"/>
        <n v="-0.00510273061985668"/>
        <n v="-0.0051002160598916"/>
        <n v="-0.00507602489037224"/>
        <n v="-0.0048503026829004"/>
        <n v="-0.000658165254176791"/>
        <n v="0"/>
        <n v="0.0106490700938758"/>
        <n v="0.0766112334095594"/>
        <n v="0.374654447573432"/>
        <n v="0.578522925779879"/>
        <n v="0.628612089429789"/>
        <n v="0.704310455016145"/>
        <n v="0.809919505009521"/>
        <n v="1.33662425816015"/>
        <n v="1.3367980216224"/>
        <n v="1.73863299999999"/>
        <n v="3.7141707968684"/>
        <n v="3.71427578771198"/>
        <n v="3.79112113940837"/>
        <n v="4.67148853625367"/>
        <n v="4.7384825833915"/>
        <n v="4.7409329295154"/>
        <n v="4.85662980367143"/>
        <n v="9.05649602790735"/>
        <n v="9.0571876802928"/>
        <n v="9.06252920024082"/>
        <n v="9.0668426050938"/>
        <n v="28.048160764368"/>
        <n v="28.1836526483943"/>
        <n v="31.6127904637398"/>
        <m/>
      </sharedItems>
    </cacheField>
    <cacheField name="Credit Delta" numFmtId="0">
      <sharedItems containsString="0" containsBlank="1" containsNumber="1" minValue="-261215.919918" maxValue="261215.919918" count="476">
        <n v="-261215.919918"/>
        <n v="-125921.388915"/>
        <n v="-84417.387279"/>
        <n v="-79510.63392"/>
        <n v="-72607.4871685351"/>
        <n v="-63417.8203591761"/>
        <n v="-59869.2182153842"/>
        <n v="-54897.760943"/>
        <n v="-51185.7113147008"/>
        <n v="-43762.915203"/>
        <n v="-42474.9844122336"/>
        <n v="-41308.1945123354"/>
        <n v="-41003.0533122045"/>
        <n v="-38267.7317284441"/>
        <n v="-37433.0769290966"/>
        <n v="-36983.1919312098"/>
        <n v="-25169.351208"/>
        <n v="-24282.6021426792"/>
        <n v="-22098.3260050366"/>
        <n v="-21710.6722699212"/>
        <n v="-21621.266939201"/>
        <n v="-21540.6069337084"/>
        <n v="-21349.4659640763"/>
        <n v="-21246.5134896555"/>
        <n v="-21057.9961126917"/>
        <n v="-20818.4094791615"/>
        <n v="-20810.5444299925"/>
        <n v="-20581.6459665094"/>
        <n v="-20519.801266938"/>
        <n v="-19881.7336257195"/>
        <n v="-19721.6410148767"/>
        <n v="-19708.9484018493"/>
        <n v="-19668.9692679"/>
        <n v="-19608.0199329234"/>
        <n v="-19563.608798152"/>
        <n v="-19069.4128764673"/>
        <n v="-17848.8336085137"/>
        <n v="-16718.792824"/>
        <n v="-16134.00382968"/>
        <n v="-14960.8922688585"/>
        <n v="-13678.2533014835"/>
        <n v="-12204.3326672115"/>
        <n v="-12202.0849728466"/>
        <n v="-12162.3868336651"/>
        <n v="-11065.1480663438"/>
        <n v="-10834.3997661088"/>
        <n v="-9992.29846944677"/>
        <n v="-9681.05694205125"/>
        <n v="-7849.55391999002"/>
        <n v="-7377.45143746941"/>
        <n v="-7365.7804259627"/>
        <n v="-7034.3480045978"/>
        <n v="-6587.14514236186"/>
        <n v="-5625.9017711114"/>
        <n v="-5473.43005655087"/>
        <n v="-5448.20783857338"/>
        <n v="-5384.91287696246"/>
        <n v="-5061.11373993475"/>
        <n v="-4692.40261282141"/>
        <n v="-4635.86722704206"/>
        <n v="-4341.5927066614"/>
        <n v="-4280.27469166749"/>
        <n v="-4267.16673090687"/>
        <n v="-4265.04330593895"/>
        <n v="-4189.82989912154"/>
        <n v="-4183.11797031691"/>
        <n v="-4079.36631646759"/>
        <n v="-4058.82435131892"/>
        <n v="-3927.87155714257"/>
        <n v="-3499.23288007283"/>
        <n v="-3493.76661448317"/>
        <n v="-3249.84954215561"/>
        <n v="-3073.8511157276"/>
        <n v="-2923.78045355275"/>
        <n v="-2908.16567969992"/>
        <n v="-2899.07926184991"/>
        <n v="-2898.7496381891"/>
        <n v="-2896.57758808337"/>
        <n v="-2893.17682875664"/>
        <n v="-2870.27603751541"/>
        <n v="-2830.4213544923"/>
        <n v="-2819.76713573278"/>
        <n v="-2817.59741597911"/>
        <n v="-2783.00963618276"/>
        <n v="-2756.15291929484"/>
        <n v="-2727.87346163505"/>
        <n v="-2727.61165854706"/>
        <n v="-2601.59191260435"/>
        <n v="-2600.37782996203"/>
        <n v="-2560.6418178545"/>
        <n v="-2556.62156294677"/>
        <n v="-2546.4419256332"/>
        <n v="-2511.5742277515"/>
        <n v="-2504.92488200022"/>
        <n v="-2475.89875684831"/>
        <n v="-2462.02953701225"/>
        <n v="-2454.62346558756"/>
        <n v="-2453.27337572704"/>
        <n v="-2439.83144032113"/>
        <n v="-2404.505014913"/>
        <n v="-2402.76974379927"/>
        <n v="-2401.70970716221"/>
        <n v="-2401.37224311454"/>
        <n v="-2399.40020118139"/>
        <n v="-2392.26308507355"/>
        <n v="-2389.13079989826"/>
        <n v="-2385.28830358601"/>
        <n v="-2372.17494321991"/>
        <n v="-2364.9608444723"/>
        <n v="-2363.14170462694"/>
        <n v="-2362.70666075609"/>
        <n v="-2362.58607484341"/>
        <n v="-2358.31434541654"/>
        <n v="-2334.04150313537"/>
        <n v="-2332.98108904762"/>
        <n v="-2327.91370555933"/>
        <n v="-2326.60195809031"/>
        <n v="-2325.69192937461"/>
        <n v="-2324.32781394053"/>
        <n v="-2320.5799037303"/>
        <n v="-2313.10881176987"/>
        <n v="-2312.78548590548"/>
        <n v="-2303.58575647293"/>
        <n v="-2302.69912193337"/>
        <n v="-2296.37797767151"/>
        <n v="-2289.77002803174"/>
        <n v="-2284.60629593176"/>
        <n v="-2282.21624115248"/>
        <n v="-2271.9674986029"/>
        <n v="-2270.22934398072"/>
        <n v="-2266.48384379266"/>
        <n v="-2264.25121843324"/>
        <n v="-2261.78489064733"/>
        <n v="-2259.63094732876"/>
        <n v="-2256.43645070907"/>
        <n v="-2242.20138420871"/>
        <n v="-2221.07435131018"/>
        <n v="-2216.2910869178"/>
        <n v="-2205.25616234515"/>
        <n v="-2203.92165622377"/>
        <n v="-2149.12384848075"/>
        <n v="-2095.02384067118"/>
        <n v="-2032.64692324829"/>
        <n v="-2027.40812097661"/>
        <n v="-1993.98265194349"/>
        <n v="-1966.86037679026"/>
        <n v="-1876.29325762945"/>
        <n v="-1875.93960036243"/>
        <n v="-1875.43166786467"/>
        <n v="-1873.39936251837"/>
        <n v="-1742.98993309139"/>
        <n v="-1637.57953817295"/>
        <n v="-1518.34906232832"/>
        <n v="-1264.47537515545"/>
        <n v="-1241.80656242313"/>
        <n v="-1208.78571620176"/>
        <n v="-1161.57723248445"/>
        <n v="-1156.1499957951"/>
        <n v="-1125.00358148399"/>
        <n v="-1101.78708085356"/>
        <n v="-1078.49673515362"/>
        <n v="-1077.38760296324"/>
        <n v="-1073.02506853842"/>
        <n v="-1072.40872425026"/>
        <n v="-1070.63814210637"/>
        <n v="-1051.27517123855"/>
        <n v="-1048.01035120296"/>
        <n v="-1041.01618749359"/>
        <n v="-1017.9696466769"/>
        <n v="-1009.94881025756"/>
        <n v="-995.987969913018"/>
        <n v="-990.814476605641"/>
        <n v="-990.742857086538"/>
        <n v="-980.298107435463"/>
        <n v="-979.618600081481"/>
        <n v="-929.270449647675"/>
        <n v="-893.102693427578"/>
        <n v="-846.230173790871"/>
        <n v="-824.708425673152"/>
        <n v="-820.949823971127"/>
        <n v="-818.112828533262"/>
        <n v="-817.702432888515"/>
        <n v="-814.091945313045"/>
        <n v="-785.936112246124"/>
        <n v="-738.480978074079"/>
        <n v="-709.296395382437"/>
        <n v="-596.778962548567"/>
        <n v="-583.628598608307"/>
        <n v="-482.023524683776"/>
        <n v="-481.777795852906"/>
        <n v="-476.747979015777"/>
        <n v="-475.55081415683"/>
        <n v="-464.947851382084"/>
        <n v="-463.448378262316"/>
        <n v="-460.079944650821"/>
        <n v="-458.400545121137"/>
        <n v="-454.903047898655"/>
        <n v="-454.224505962858"/>
        <n v="-454.105521955982"/>
        <n v="-430.314132766978"/>
        <n v="-404.883974798862"/>
        <n v="-399.068059043568"/>
        <n v="-396.156595713267"/>
        <n v="-366.18227728415"/>
        <n v="-334.140332821773"/>
        <n v="-329.909636146702"/>
        <n v="-289.301033484611"/>
        <n v="-286.804905485613"/>
        <n v="-282.076724562764"/>
        <n v="-278.869300294556"/>
        <n v="-267.137366963394"/>
        <n v="-267.012546085917"/>
        <n v="-266.14952234255"/>
        <n v="-265.1199834071"/>
        <n v="-259.289017556799"/>
        <n v="-243.762996456906"/>
        <n v="-243.713347783258"/>
        <n v="-243.674736639244"/>
        <n v="-210.812089094126"/>
        <n v="-210.176298751176"/>
        <n v="-185.044325404373"/>
        <n v="-179.132498820109"/>
        <n v="-159.692239854697"/>
        <n v="-149.71754763919"/>
        <n v="-148.690498649573"/>
        <n v="-146.949070254736"/>
        <n v="-131.766795052765"/>
        <n v="-125.081310698565"/>
        <n v="-111.279043989891"/>
        <n v="-110.8769129849"/>
        <n v="-102.066900251109"/>
        <n v="-64.1700844667333"/>
        <n v="-61.2510899201025"/>
        <n v="-59.3758560327898"/>
        <n v="-44.9533560749849"/>
        <n v="-44.3379997050753"/>
        <n v="-40.0435615388586"/>
        <n v="-20.9774654249136"/>
        <n v="-20.9027190600198"/>
        <n v="-20.8316856218237"/>
        <n v="-20.4190446788423"/>
        <n v="-20.3644978005281"/>
        <n v="-10.6896142911952"/>
        <n v="-2.55903151357277"/>
        <n v="-2.43730808629822"/>
        <n v="-0"/>
        <n v="2.43730808629822"/>
        <n v="10.5446252040214"/>
        <n v="19.9393902649177"/>
        <n v="27.4419135132971"/>
        <n v="29.0610549908234"/>
        <n v="38.5266805009295"/>
        <n v="40.0435615388586"/>
        <n v="44.3379997050753"/>
        <n v="61.5566599688397"/>
        <n v="62.8414761706009"/>
        <n v="99.9861429723149"/>
        <n v="110.8769129849"/>
        <n v="111.279043989891"/>
        <n v="125.081310698565"/>
        <n v="130.896430203972"/>
        <n v="131.766795052765"/>
        <n v="144.113421099075"/>
        <n v="149.621796433458"/>
        <n v="159.692239854697"/>
        <n v="169.792385430596"/>
        <n v="180.290556947712"/>
        <n v="201.135808058815"/>
        <n v="210.812089094126"/>
        <n v="265.1199834071"/>
        <n v="267.012546085917"/>
        <n v="267.137366963394"/>
        <n v="270.986352564796"/>
        <n v="278.869300294556"/>
        <n v="329.909636146702"/>
        <n v="334.140332821773"/>
        <n v="362.165307779896"/>
        <n v="396.156595713267"/>
        <n v="404.883974798862"/>
        <n v="430.314132766978"/>
        <n v="454.903047898655"/>
        <n v="458.400545121137"/>
        <n v="464.947851382084"/>
        <n v="475.55081415683"/>
        <n v="476.747979015777"/>
        <n v="480.063340926865"/>
        <n v="482.023524683776"/>
        <n v="502.036998237537"/>
        <n v="583.628598608307"/>
        <n v="596.778962548567"/>
        <n v="633.888419379277"/>
        <n v="644.146353085621"/>
        <n v="681.339130084955"/>
        <n v="709.296395382437"/>
        <n v="785.936112246124"/>
        <n v="814.091945313045"/>
        <n v="818.112828533262"/>
        <n v="824.708425673152"/>
        <n v="847.884029101498"/>
        <n v="872.964451919978"/>
        <n v="881.391695258144"/>
        <n v="929.270449647675"/>
        <n v="990.742857086538"/>
        <n v="990.814476605641"/>
        <n v="995.831003706201"/>
        <n v="995.987969913018"/>
        <n v="1000.84688601844"/>
        <n v="1020.81517339642"/>
        <n v="1038.32083451662"/>
        <n v="1041.01618749359"/>
        <n v="1077.38760296324"/>
        <n v="1078.49673515362"/>
        <n v="1125.00358148399"/>
        <n v="1143.23477083507"/>
        <n v="1144.92488290671"/>
        <n v="1167.17843109745"/>
        <n v="1200.83406518731"/>
        <n v="1203.01841693525"/>
        <n v="1241.80656242313"/>
        <n v="1264.47537515545"/>
        <n v="1294.84351372553"/>
        <n v="1397.71307770595"/>
        <n v="1483.5156747409"/>
        <n v="1490.08941063793"/>
        <n v="1686.45930598606"/>
        <n v="1742.98993309139"/>
        <n v="1875.93960036243"/>
        <n v="2033.26488565599"/>
        <n v="2045.77728341831"/>
        <n v="2054.15670542035"/>
        <n v="2142.41425831715"/>
        <n v="2205.25616234515"/>
        <n v="2207.83590598044"/>
        <n v="2216.2910869178"/>
        <n v="2221.07435131018"/>
        <n v="2222.88035931726"/>
        <n v="2239.8587820399"/>
        <n v="2242.20138420871"/>
        <n v="2256.43645070907"/>
        <n v="2258.88701094623"/>
        <n v="2259.63094732876"/>
        <n v="2260.499877886"/>
        <n v="2261.78489064733"/>
        <n v="2264.25121843324"/>
        <n v="2266.48384379266"/>
        <n v="2270.22934398072"/>
        <n v="2271.9674986029"/>
        <n v="2284.60629593176"/>
        <n v="2289.77002803174"/>
        <n v="2291.22917837452"/>
        <n v="2296.37797767151"/>
        <n v="2303.58575647293"/>
        <n v="2305.17527435371"/>
        <n v="2312.78548590548"/>
        <n v="2313.10881176987"/>
        <n v="2320.5799037303"/>
        <n v="2322.34126627923"/>
        <n v="2324.32781394053"/>
        <n v="2325.69192937461"/>
        <n v="2326.60195809031"/>
        <n v="2327.91370555933"/>
        <n v="2332.98108904762"/>
        <n v="2333.92451447104"/>
        <n v="2334.04150313537"/>
        <n v="2339.54360697609"/>
        <n v="2358.31434541654"/>
        <n v="2359.92766274691"/>
        <n v="2362.43281404607"/>
        <n v="2362.58607484341"/>
        <n v="2362.70666075609"/>
        <n v="2364.9608444723"/>
        <n v="2372.17494321991"/>
        <n v="2385.28830358601"/>
        <n v="2389.13079989826"/>
        <n v="2392.26308507355"/>
        <n v="2399.40020118139"/>
        <n v="2399.5016196902"/>
        <n v="2401.37224311454"/>
        <n v="2401.70970716221"/>
        <n v="2402.76974379927"/>
        <n v="2404.505014913"/>
        <n v="2404.57028545238"/>
        <n v="2423.55358309746"/>
        <n v="2453.27337572704"/>
        <n v="2454.62346558756"/>
        <n v="2459.96383295073"/>
        <n v="2462.02953701225"/>
        <n v="2472.2045668333"/>
        <n v="2475.89875684831"/>
        <n v="2484.20662686605"/>
        <n v="2497.58548231455"/>
        <n v="2500.23601682354"/>
        <n v="2504.92488200022"/>
        <n v="2546.4419256332"/>
        <n v="2556.62156294677"/>
        <n v="2565.35599914349"/>
        <n v="2582.39141505001"/>
        <n v="2601.59191260435"/>
        <n v="2670.38550077725"/>
        <n v="2703.57650233699"/>
        <n v="2727.61165854706"/>
        <n v="2727.87346163505"/>
        <n v="2756.15291929484"/>
        <n v="2783.00963618276"/>
        <n v="2817.59741597911"/>
        <n v="2819.76713573278"/>
        <n v="2870.27603751541"/>
        <n v="2883.50493730119"/>
        <n v="2893.17682875664"/>
        <n v="2896.57758808337"/>
        <n v="2898.7496381891"/>
        <n v="2899.07926184991"/>
        <n v="2908.16567969992"/>
        <n v="2923.78045355275"/>
        <n v="2964.09165146493"/>
        <n v="3024.84234949869"/>
        <n v="3043.65766046243"/>
        <n v="3073.8511157276"/>
        <n v="3131.7607822492"/>
        <n v="3174.54925011327"/>
        <n v="3493.76661448317"/>
        <n v="4058.82435131892"/>
        <n v="4280.27469166749"/>
        <n v="4341.5927066614"/>
        <n v="4635.86722704206"/>
        <n v="4692.40261282141"/>
        <n v="4812.49718781368"/>
        <n v="5448.20783857338"/>
        <n v="5625.9017711114"/>
        <n v="7853.50916522648"/>
        <n v="8647.31354329656"/>
        <n v="9278.15509490765"/>
        <n v="9571.1754308736"/>
        <n v="9681.05694205125"/>
        <n v="9992.29846944677"/>
        <n v="10714.858957774"/>
        <n v="12162.3868336651"/>
        <n v="12300.6918951333"/>
        <n v="16690.6876250279"/>
        <n v="16718.792824"/>
        <n v="17848.8336085137"/>
        <n v="19069.4128764673"/>
        <n v="19442.2436690195"/>
        <n v="19608.0199329234"/>
        <n v="19668.9692679"/>
        <n v="19721.6410148767"/>
        <n v="19763.0413577108"/>
        <n v="19788.0879593157"/>
        <n v="19838.203260795"/>
        <n v="19881.7336257195"/>
        <n v="20519.801266938"/>
        <n v="20581.6459665094"/>
        <n v="20801.7238223529"/>
        <n v="20818.4094791615"/>
        <n v="21057.9961126917"/>
        <n v="21349.4659640763"/>
        <n v="21398.7868721756"/>
        <n v="21406.4918459258"/>
        <n v="21445.6826767272"/>
        <n v="21688.0444477874"/>
        <n v="21706.4954974206"/>
        <n v="25169.351208"/>
        <n v="29253.1331429674"/>
        <n v="29992.7321987049"/>
        <n v="34703.2735333594"/>
        <n v="37470.2760354322"/>
        <n v="42538.5891367322"/>
        <n v="43762.915203"/>
        <n v="47555.6814090869"/>
        <n v="54897.760943"/>
        <n v="64000"/>
        <n v="84417.387279"/>
        <n v="96565.694112"/>
        <n v="125921.388915"/>
        <n v="261215.919918"/>
        <m/>
      </sharedItems>
    </cacheField>
    <cacheField name="Theta" numFmtId="0">
      <sharedItems containsString="0" containsBlank="1" containsNumber="1" minValue="-18656.467458" maxValue="7607.206884" count="484">
        <n v="-18656.467458"/>
        <n v="-10584.627462"/>
        <n v="-7607.206884"/>
        <n v="-5343.404016"/>
        <n v="-5010.399288"/>
        <n v="-4564.04604"/>
        <n v="-4553.273355"/>
        <n v="-4248.333351"/>
        <n v="-4233.288636"/>
        <n v="-4224.992025"/>
        <n v="-3571.314837"/>
        <n v="-3326.541543"/>
        <n v="-3195.317154"/>
        <n v="-2986.955025"/>
        <n v="-2856.246726"/>
        <n v="-2767.089483"/>
        <n v="-2697.113733"/>
        <n v="-2676.087675"/>
        <n v="-2633.709624"/>
        <n v="-2482.103007"/>
        <n v="-2360.9238"/>
        <n v="-2357.181771"/>
        <n v="-2341.537992"/>
        <n v="-2287.186839"/>
        <n v="-2265.084939"/>
        <n v="-2246.259165"/>
        <n v="-2204.311584"/>
        <n v="-2163.753336"/>
        <n v="-1868.373576"/>
        <n v="-1837.558212"/>
        <n v="-1832.567712"/>
        <n v="-1806.19749"/>
        <n v="-1762.391511"/>
        <n v="-1719.674637"/>
        <n v="-1695.525903"/>
        <n v="-1680.971622"/>
        <n v="-1644.367422"/>
        <n v="-1624.434294"/>
        <n v="-1621.998927"/>
        <n v="-1620.758661"/>
        <n v="-1620.105471"/>
        <n v="-1613.630897"/>
        <n v="-1604.76285"/>
        <n v="-1583.444619"/>
        <n v="-1565.714646"/>
        <n v="-1562.526288"/>
        <n v="-1497.022866"/>
        <n v="-1480.893012"/>
        <n v="-1464.840609"/>
        <n v="-1457.267406"/>
        <n v="-1432.862463"/>
        <n v="-1410.845217"/>
        <n v="-1378.533384"/>
        <n v="-1373.246232"/>
        <n v="-1367.24994"/>
        <n v="-1364.717412"/>
        <n v="-1358.249403"/>
        <n v="-1353.591021"/>
        <n v="-1349.632863"/>
        <n v="-1338.287055"/>
        <n v="-1334.888193"/>
        <n v="-1323.248499"/>
        <n v="-1319.463495"/>
        <n v="-1312.713318"/>
        <n v="-1292.301201"/>
        <n v="-1288.270293"/>
        <n v="-1282.083288"/>
        <n v="-1271.70366"/>
        <n v="-1270.826322"/>
        <n v="-1258.522992"/>
        <n v="-1242.573192"/>
        <n v="-1231.234689"/>
        <n v="-1209.519252"/>
        <n v="-1187.748465"/>
        <n v="-1178.75874"/>
        <n v="-1176.054905"/>
        <n v="-1172.155077"/>
        <n v="-1159.219743"/>
        <n v="-1123.357455"/>
        <n v="-1115.288184"/>
        <n v="-1110.579059"/>
        <n v="-1093.720551"/>
        <n v="-1080.730848"/>
        <n v="-1074.111792"/>
        <n v="-1058.281125"/>
        <n v="-1056.790578"/>
        <n v="-1056.317295"/>
        <n v="-1054.713546"/>
        <n v="-1050.327858"/>
        <n v="-1026.195402"/>
        <n v="-1004.385798"/>
        <n v="-991.388511"/>
        <n v="-984.65892"/>
        <n v="-974.412939"/>
        <n v="-969.702729"/>
        <n v="-968.114538"/>
        <n v="-964.731522"/>
        <n v="-959.765481"/>
        <n v="-958.004535"/>
        <n v="-948.392262"/>
        <n v="-946.378458"/>
        <n v="-929.687385"/>
        <n v="-925.586634"/>
        <n v="-923.907702"/>
        <n v="-921.20697"/>
        <n v="-913.090914"/>
        <n v="-909.195189"/>
        <n v="-908.508117"/>
        <n v="-894.237258"/>
        <n v="-892.265103"/>
        <n v="-885.872295"/>
        <n v="-872.769141"/>
        <n v="-870.829845"/>
        <n v="-855.941211"/>
        <n v="-854.381985"/>
        <n v="-840.85128"/>
        <n v="-838.384473"/>
        <n v="-835.754523"/>
        <n v="-835.74408"/>
        <n v="-835.139157"/>
        <n v="-821.987892"/>
        <n v="-821.669859"/>
        <n v="-817.764592"/>
        <n v="-810.056055"/>
        <n v="-807.044841"/>
        <n v="-800.954688"/>
        <n v="-795.730596"/>
        <n v="-788.427183"/>
        <n v="-783.778428"/>
        <n v="-778.808061"/>
        <n v="-778.468137"/>
        <n v="-776.19516"/>
        <n v="-764.012379"/>
        <n v="-762.449166"/>
        <n v="-759.94203"/>
        <n v="-753.222936"/>
        <n v="-751.848696"/>
        <n v="-741.15045"/>
        <n v="-740.32869"/>
        <n v="-739.524711"/>
        <n v="-738.835266"/>
        <n v="-737.380452"/>
        <n v="-735.163434"/>
        <n v="-716.396163"/>
        <n v="-701.890491"/>
        <n v="-696.440034"/>
        <n v="-696.303201"/>
        <n v="-693.789372"/>
        <n v="-690.34329"/>
        <n v="-688.524081"/>
        <n v="-680.564358"/>
        <n v="-679.677867"/>
        <n v="-679.457658"/>
        <n v="-678.981792"/>
        <n v="-668.45679"/>
        <n v="-663.608655"/>
        <n v="-642.007662"/>
        <n v="-637.515714"/>
        <n v="-636.296829"/>
        <n v="-632.396961"/>
        <n v="-630.106038"/>
        <n v="-628.346736"/>
        <n v="-624.171588"/>
        <n v="-619.627779"/>
        <n v="-617.899782"/>
        <n v="-617.855076"/>
        <n v="-614.470953"/>
        <n v="-613.314537"/>
        <n v="-605.908206"/>
        <n v="-600.723789"/>
        <n v="-599.39253"/>
        <n v="-586.584177"/>
        <n v="-585.101877"/>
        <n v="-583.309536"/>
        <n v="-581.039358"/>
        <n v="-573.920379"/>
        <n v="-572.730972"/>
        <n v="-569.613891"/>
        <n v="-567.123195"/>
        <n v="-564.377283"/>
        <n v="-562.102542"/>
        <n v="-558.093522"/>
        <n v="-554.793105"/>
        <n v="-545.353017"/>
        <n v="-544.35681"/>
        <n v="-538.127334"/>
        <n v="-533.06982"/>
        <n v="-529.014951"/>
        <n v="-528.275376"/>
        <n v="-527.882535"/>
        <n v="-523.191336"/>
        <n v="-522.114192"/>
        <n v="-518.937552"/>
        <n v="-518.392"/>
        <n v="-513.929856"/>
        <n v="-491.153139"/>
        <n v="-488.749005"/>
        <n v="-487.1892"/>
        <n v="-486.93861"/>
        <n v="-476.276904"/>
        <n v="-464.833662"/>
        <n v="-451.955562"/>
        <n v="-439.76583"/>
        <n v="-430.550502"/>
        <n v="-416.236215"/>
        <n v="-414.224409"/>
        <n v="-398.256672"/>
        <n v="-386.460201"/>
        <n v="-372.112428"/>
        <n v="-370.878885"/>
        <n v="-368.834817"/>
        <n v="-363.625407"/>
        <n v="-356.01045"/>
        <n v="-355.253583"/>
        <n v="-343.227294"/>
        <n v="-340.240839"/>
        <n v="-337.771182"/>
        <n v="-332.519976"/>
        <n v="-319.921827"/>
        <n v="-316.549341"/>
        <n v="-314.963184"/>
        <n v="-307.505463"/>
        <n v="-307.331322"/>
        <n v="-302.48463"/>
        <n v="-301.234527"/>
        <n v="-294.496785"/>
        <n v="-291.46311"/>
        <n v="-286.593744"/>
        <n v="-275.192643"/>
        <n v="-272.566686"/>
        <n v="-263.256117"/>
        <n v="-262.247904"/>
        <n v="-259.079319"/>
        <n v="-254.369499"/>
        <n v="-254.057523"/>
        <n v="-251.551404"/>
        <n v="-246.993402"/>
        <n v="-208.888128"/>
        <n v="-204.836457"/>
        <n v="-195.220266"/>
        <n v="-190.772298"/>
        <n v="-160.488945"/>
        <n v="-159.918747"/>
        <n v="-158.710032"/>
        <n v="-107.524701"/>
        <n v="0"/>
        <n v="159.918747"/>
        <n v="183.534276"/>
        <n v="190.772298"/>
        <n v="195.944709"/>
        <n v="231.214329"/>
        <n v="232.683015"/>
        <n v="246.993402"/>
        <n v="248.654415"/>
        <n v="251.551404"/>
        <n v="262.247904"/>
        <n v="263.256117"/>
        <n v="286.593744"/>
        <n v="294.496785"/>
        <n v="298.125729"/>
        <n v="302.533782"/>
        <n v="314.963184"/>
        <n v="325.885242"/>
        <n v="332.519976"/>
        <n v="337.771182"/>
        <n v="343.227294"/>
        <n v="369.855528"/>
        <n v="370.878885"/>
        <n v="386.460201"/>
        <n v="404.226372"/>
        <n v="411.646299"/>
        <n v="416.236215"/>
        <n v="422.268558"/>
        <n v="439.76583"/>
        <n v="451.955562"/>
        <n v="462.210165"/>
        <n v="484.316886"/>
        <n v="487.1892"/>
        <n v="488.749005"/>
        <n v="490.715772"/>
        <n v="497.572974"/>
        <n v="518.392"/>
        <n v="518.937552"/>
        <n v="522.114192"/>
        <n v="523.191336"/>
        <n v="529.014951"/>
        <n v="541.72626"/>
        <n v="550.822632"/>
        <n v="558.093522"/>
        <n v="569.112129"/>
        <n v="573.091785"/>
        <n v="573.920379"/>
        <n v="585.101877"/>
        <n v="606.093369"/>
        <n v="609.168234"/>
        <n v="611.00991"/>
        <n v="617.899782"/>
        <n v="620.483613"/>
        <n v="621.639846"/>
        <n v="622.451931"/>
        <n v="624.171588"/>
        <n v="630.106038"/>
        <n v="632.396961"/>
        <n v="636.296829"/>
        <n v="642.007662"/>
        <n v="664.604553"/>
        <n v="667.834383"/>
        <n v="668.45679"/>
        <n v="670.437996"/>
        <n v="679.457658"/>
        <n v="680.896167"/>
        <n v="682.447845"/>
        <n v="693.789372"/>
        <n v="696.303201"/>
        <n v="696.440034"/>
        <n v="711.030951"/>
        <n v="716.396163"/>
        <n v="725.921679"/>
        <n v="729.547533"/>
        <n v="737.380452"/>
        <n v="740.32869"/>
        <n v="741.15045"/>
        <n v="746.009655"/>
        <n v="748.503579"/>
        <n v="751.848696"/>
        <n v="752.574711"/>
        <n v="753.222936"/>
        <n v="759.94203"/>
        <n v="762.449166"/>
        <n v="764.012379"/>
        <n v="768.653364"/>
        <n v="775.223268"/>
        <n v="776.19516"/>
        <n v="778.468137"/>
        <n v="778.808061"/>
        <n v="783.778428"/>
        <n v="788.427183"/>
        <n v="792.475212"/>
        <n v="795.361416"/>
        <n v="795.730596"/>
        <n v="799.44519"/>
        <n v="800.954688"/>
        <n v="803.418564"/>
        <n v="810.056055"/>
        <n v="813.798381"/>
        <n v="817.764592"/>
        <n v="821.669859"/>
        <n v="821.987892"/>
        <n v="825.387171"/>
        <n v="826.387026"/>
        <n v="831.557706"/>
        <n v="835.754523"/>
        <n v="838.384473"/>
        <n v="840.85128"/>
        <n v="854.381985"/>
        <n v="854.605272"/>
        <n v="855.941211"/>
        <n v="870.829845"/>
        <n v="876.570825"/>
        <n v="882.764742"/>
        <n v="908.508117"/>
        <n v="921.20697"/>
        <n v="925.586634"/>
        <n v="943.645464"/>
        <n v="948.128079"/>
        <n v="948.392262"/>
        <n v="958.859901"/>
        <n v="964.731522"/>
        <n v="968.114538"/>
        <n v="969.702729"/>
        <n v="970.688433"/>
        <n v="991.388511"/>
        <n v="1026.195402"/>
        <n v="1035.60249"/>
        <n v="1054.266645"/>
        <n v="1054.650093"/>
        <n v="1054.713546"/>
        <n v="1056.790578"/>
        <n v="1058.281125"/>
        <n v="1067.519943"/>
        <n v="1080.730848"/>
        <n v="1090.360842"/>
        <n v="1093.720551"/>
        <n v="1098.710927"/>
        <n v="1106.61423"/>
        <n v="1110.579059"/>
        <n v="1123.357455"/>
        <n v="1124.341944"/>
        <n v="1159.219743"/>
        <n v="1176.054905"/>
        <n v="1187.748465"/>
        <n v="1209.519252"/>
        <n v="1210.658631"/>
        <n v="1211.571714"/>
        <n v="1231.234689"/>
        <n v="1238.348082"/>
        <n v="1245.606684"/>
        <n v="1258.522992"/>
        <n v="1264.721175"/>
        <n v="1270.826322"/>
        <n v="1271.70366"/>
        <n v="1288.270293"/>
        <n v="1312.713318"/>
        <n v="1334.888193"/>
        <n v="1338.287055"/>
        <n v="1353.591021"/>
        <n v="1358.249403"/>
        <n v="1364.717412"/>
        <n v="1367.24994"/>
        <n v="1373.246232"/>
        <n v="1377.227316"/>
        <n v="1410.845217"/>
        <n v="1426.778403"/>
        <n v="1432.862463"/>
        <n v="1457.267406"/>
        <n v="1460.704515"/>
        <n v="1461.641316"/>
        <n v="1473.885636"/>
        <n v="1480.893012"/>
        <n v="1497.022866"/>
        <n v="1513.422639"/>
        <n v="1517.060322"/>
        <n v="1532.008374"/>
        <n v="1561.097115"/>
        <n v="1562.526288"/>
        <n v="1583.444619"/>
        <n v="1604.76285"/>
        <n v="1607.494506"/>
        <n v="1613.630897"/>
        <n v="1620.758661"/>
        <n v="1624.434294"/>
        <n v="1635.047364"/>
        <n v="1636.592043"/>
        <n v="1677.349821"/>
        <n v="1680.971622"/>
        <n v="1687.153032"/>
        <n v="1689.480102"/>
        <n v="1695.525903"/>
        <n v="1701.620157"/>
        <n v="1722.714801"/>
        <n v="1727.966169"/>
        <n v="1762.391511"/>
        <n v="1806.19749"/>
        <n v="1816.587903"/>
        <n v="1832.567712"/>
        <n v="1837.558212"/>
        <n v="1868.373576"/>
        <n v="1877.524092"/>
        <n v="1894.897038"/>
        <n v="1916.950974"/>
        <n v="1932.813996"/>
        <n v="2163.753336"/>
        <n v="2204.311584"/>
        <n v="2211.039114"/>
        <n v="2238.501498"/>
        <n v="2246.259165"/>
        <n v="2287.186839"/>
        <n v="2333.073867"/>
        <n v="2341.537992"/>
        <n v="2357.181771"/>
        <n v="2360.9238"/>
        <n v="2380.905897"/>
        <n v="2418.541566"/>
        <n v="2432.943486"/>
        <n v="2482.103007"/>
        <n v="2642.503275"/>
        <n v="2664.069765"/>
        <n v="2676.087675"/>
        <n v="2745.866109"/>
        <n v="2986.955025"/>
        <n v="3112.901199"/>
        <n v="3195.317154"/>
        <n v="3326.541543"/>
        <n v="3571.314837"/>
        <n v="3923.160891"/>
        <n v="4224.992025"/>
        <n v="4233.288636"/>
        <n v="4248.333351"/>
        <n v="4553.273355"/>
        <n v="4557.559146"/>
        <n v="4732.764228"/>
        <n v="5183.662629"/>
        <n v="7607.206884"/>
        <m/>
      </sharedItems>
    </cacheField>
    <cacheField name="Cashflow" numFmtId="0">
      <sharedItems containsString="0" containsBlank="1" containsNumber="1" containsInteger="1" minValue="-12500" maxValue="7125" count="5">
        <n v="-12500"/>
        <n v="-7125"/>
        <n v="0"/>
        <n v="7125"/>
        <m/>
      </sharedItems>
    </cacheField>
    <cacheField name="Implied change in PV" numFmtId="0">
      <sharedItems containsString="0" containsBlank="1" containsNumber="1" minValue="-261215.919918" maxValue="261215.919918" count="480">
        <n v="-261215.919918"/>
        <n v="-125921.388915"/>
        <n v="-84417.387279"/>
        <n v="-79510.63392"/>
        <n v="-73145.6145025351"/>
        <n v="-61716.2002021761"/>
        <n v="-58261.7237093842"/>
        <n v="-54897.760943"/>
        <n v="-48521.6415497008"/>
        <n v="-44096.9833392336"/>
        <n v="-43762.915203"/>
        <n v="-42939.0696006792"/>
        <n v="-39560.0329294441"/>
        <n v="-38889.6529463354"/>
        <n v="-38622.1474152045"/>
        <n v="-38332.8247942098"/>
        <n v="-35100.0030620966"/>
        <n v="-25169.351208"/>
        <n v="-23270.4810820366"/>
        <n v="-22671.594797201"/>
        <n v="-22277.7954649212"/>
        <n v="-22220.9264286555"/>
        <n v="-22220.2958090763"/>
        <n v="-21866.8617249925"/>
        <n v="-21844.6048811615"/>
        <n v="-21817.9381426917"/>
        <n v="-21639.9270915094"/>
        <n v="-21362.6266377195"/>
        <n v="-21298.609327938"/>
        <n v="-20638.6357868493"/>
        <n v="-20472.803987152"/>
        <n v="-20464.6998639"/>
        <n v="-20407.6999314673"/>
        <n v="-20275.8857587084"/>
        <n v="-19183.7218015137"/>
        <n v="-18450.8146928767"/>
        <n v="-18376.7852439234"/>
        <n v="-17376.57702168"/>
        <n v="-16718.792824"/>
        <n v="-15515.6853738585"/>
        <n v="-15056.7866854835"/>
        <n v="-13573.2320506651"/>
        <n v="-13007.5984850513"/>
        <n v="-12695.4858062115"/>
        <n v="-12689.0235828466"/>
        <n v="-11989.0557683438"/>
        <n v="-11859.6624315665"/>
        <n v="-11452.2548421088"/>
        <n v="-11323.1084400741"/>
        <n v="-10479.4876694468"/>
        <n v="-9299.4329435978"/>
        <n v="-8917.39463782141"/>
        <n v="-8747.16401031691"/>
        <n v="-7831.18438104206"/>
        <n v="-7650.01812346941"/>
        <n v="-7640.9730689627"/>
        <n v="-7461.43903469992"/>
        <n v="-7031.34298718276"/>
        <n v="-6966.78917799002"/>
        <n v="-6841.20266536186"/>
        <n v="-6784.11828314257"/>
        <n v="-6626.82838593475"/>
        <n v="-6621.81268366749"/>
        <n v="-6402.0969311114"/>
        <n v="-6299.18829863505"/>
        <n v="-6209.9662826614"/>
        <n v="-6169.85428948317"/>
        <n v="-6164.35383997113"/>
        <n v="-5903.50198142758"/>
        <n v="-5713.98328884638"/>
        <n v="-5686.14740396246"/>
        <n v="-5555.9541227276"/>
        <n v="-5509.29339412154"/>
        <n v="-5003.87857193895"/>
        <n v="-5002.33016490687"/>
        <n v="-4975.85708255087"/>
        <n v="-4971.63141946759"/>
        <n v="-4959.45883357338"/>
        <n v="-4917.54536294677"/>
        <n v="-4847.85107760435"/>
        <n v="-4731.3173501891"/>
        <n v="-4710.1952616332"/>
        <n v="-4663.97410979026"/>
        <n v="-4658.96909908337"/>
        <n v="-4588.70273175664"/>
        <n v="-4548.21474755275"/>
        <n v="-4327.54344351541"/>
        <n v="-4313.45696884831"/>
        <n v="-4311.12237200022"/>
        <n v="-4272.32549384991"/>
        <n v="-4196.22800015561"/>
        <n v="-4131.6796987515"/>
        <n v="-4082.34386511454"/>
        <n v="-4078.29012773278"/>
        <n v="-4065.21843896203"/>
        <n v="-4038.06808458756"/>
        <n v="-4009.1800944923"/>
        <n v="-4005.34588097911"/>
        <n v="-3821.35067994053"/>
        <n v="-3764.11761318139"/>
        <n v="-3750.29983001225"/>
        <n v="-3696.25142038244"/>
        <n v="-3634.28973484341"/>
        <n v="-3576.63083072704"/>
        <n v="-3548.38253268108"/>
        <n v="-3543.56075513537"/>
        <n v="-3534.62105629484"/>
        <n v="-3528.56634654706"/>
        <n v="-3446.5141128545"/>
        <n v="-3408.58021032685"/>
        <n v="-3381.31550409031"/>
        <n v="-3367.50126579927"/>
        <n v="-3355.50544164733"/>
        <n v="-3352.92235432113"/>
        <n v="-3311.9684147303"/>
        <n v="-3282.81154076987"/>
        <n v="-3276.06593994349"/>
        <n v="-3264.49251567151"/>
        <n v="-3248.20429607355"/>
        <n v="-3240.09418016221"/>
        <n v="-3215.35666203174"/>
        <n v="-3172.76271575609"/>
        <n v="-3169.13563267118"/>
        <n v="-3168.73561204762"/>
        <n v="-3168.13906432876"/>
        <n v="-3149.30068258601"/>
        <n v="-3145.655464913"/>
        <n v="-3140.97949589826"/>
        <n v="-3114.11911237461"/>
        <n v="-3105.10249843324"/>
        <n v="-3098.64303541654"/>
        <n v="-3093.9553906029"/>
        <n v="-3078.10630970907"/>
        <n v="-3068.61497721991"/>
        <n v="-3066.00842190548"/>
        <n v="-3054.00777198072"/>
        <n v="-3042.22383293337"/>
        <n v="-3010.96649722377"/>
        <n v="-2997.37512847293"/>
        <n v="-2982.88000679266"/>
        <n v="-2982.76948362694"/>
        <n v="-2964.21053455933"/>
        <n v="-2964.06395393176"/>
        <n v="-2953.6715389178"/>
        <n v="-2945.82489615248"/>
        <n v="-2883.96580154857"/>
        <n v="-2872.30742220871"/>
        <n v="-2846.56941242313"/>
        <n v="-2823.15594434515"/>
        <n v="-2787.94018260831"/>
        <n v="-2729.29861197661"/>
        <n v="-2660.84018131018"/>
        <n v="-2597.02420624829"/>
        <n v="-2553.07722951837"/>
        <n v="-2512.74925548075"/>
        <n v="-2474.82419786467"/>
        <n v="-2462.06985488852"/>
        <n v="-2438.87148953326"/>
        <n v="-2404.95455136243"/>
        <n v="-2352.57016162945"/>
        <n v="-2172.34134831305"/>
        <n v="-2118.74269604357"/>
        <n v="-2073.39584348399"/>
        <n v="-2002.6285666769"/>
        <n v="-1998.59457296324"/>
        <n v="-1984.68390543546"/>
        <n v="-1873.60264532832"/>
        <n v="-1846.4932857951"/>
        <n v="-1825.65048512114"/>
        <n v="-1805.99565479087"/>
        <n v="-1776.51807907283"/>
        <n v="-1767.00279582177"/>
        <n v="-1709.47297749359"/>
        <n v="-1689.43077628415"/>
        <n v="-1686.33960553842"/>
        <n v="-1683.5006571467"/>
        <n v="-1673.61937820176"/>
        <n v="-1660.18295808148"/>
        <n v="-1647.14009785356"/>
        <n v="-1643.36911410637"/>
        <n v="-1607.70266915545"/>
        <n v="-1591.58261829456"/>
        <n v="-1579.15770623855"/>
        <n v="-1561.94020720296"/>
        <n v="-1555.37633871327"/>
        <n v="-1468.90855448445"/>
        <n v="-1388.95806525026"/>
        <n v="-1382.44817091302"/>
        <n v="-1361.69336160564"/>
        <n v="-1350.18964925756"/>
        <n v="-1345.50666464768"/>
        <n v="-1305.70604108654"/>
        <n v="-1259.26595979886"/>
        <n v="-1244.80944048561"/>
        <n v="-1101.28867934255"/>
        <n v="-1072.52985624612"/>
        <n v="-1068.46740917295"/>
        <n v="-1012.45257829492"/>
        <n v="-963.315747085916"/>
        <n v="-922.141405854697"/>
        <n v="-912.328297852906"/>
        <n v="-909.145028963394"/>
        <n v="-874.304353650821"/>
        <n v="-860.012806556799"/>
        <n v="-856.64679906002"/>
        <n v="-839.0403624071"/>
        <n v="-838.523034751176"/>
        <n v="-827.072532456906"/>
        <n v="-824.752705783258"/>
        <n v="-819.458828262317"/>
        <n v="-813.288627639244"/>
        <n v="-802.434556472302"/>
        <n v="-795.913966094126"/>
        <n v="-776.520309683776"/>
        <n v="-771.628502404373"/>
        <n v="-755.62575363919"/>
        <n v="-738.995883015777"/>
        <n v="-722.54421615683"/>
        <n v="-718.159164898655"/>
        <n v="-713.184840955982"/>
        <n v="-712.202318820109"/>
        <n v="-708.594004962858"/>
        <n v="-691.305880254736"/>
        <n v="-691.083112513573"/>
        <n v="-681.865536766978"/>
        <n v="-673.84680903279"/>
        <n v="-669.372565989891"/>
        <n v="-655.720149382084"/>
        <n v="-647.195502698565"/>
        <n v="-634.0682489849"/>
        <n v="-632.396961"/>
        <n v="-624.171588"/>
        <n v="-623.353631920103"/>
        <n v="-614.191837908613"/>
        <n v="-601.998551562764"/>
        <n v="-596.806496484611"/>
        <n v="-583.722357052765"/>
        <n v="-521.374860086298"/>
        <n v="-500.323572251109"/>
        <n v="-433.004901466733"/>
        <n v="-323.462095424914"/>
        <n v="-312.294795621824"/>
        <n v="-309.179443649573"/>
        <n v="-225.255501678842"/>
        <n v="-215.584763800528"/>
        <n v="-203.663388074985"/>
        <n v="-199.962308538859"/>
        <n v="-118.214315291195"/>
        <n v="0"/>
        <n v="199.962308538859"/>
        <n v="241.758954204021"/>
        <n v="283.520418972315"/>
        <n v="287.18109550093"/>
        <n v="295.524491170601"/>
        <n v="327.186783990823"/>
        <n v="433.430212203972"/>
        <n v="521.374860086298"/>
        <n v="555.759720099075"/>
        <n v="583.722357052765"/>
        <n v="614.191837908613"/>
        <n v="624.171588"/>
        <n v="632.396961"/>
        <n v="634.0682489849"/>
        <n v="647.195502698565"/>
        <n v="655.720149382084"/>
        <n v="669.372565989891"/>
        <n v="676.008049926865"/>
        <n v="681.865536766978"/>
        <n v="683.19650596884"/>
        <n v="687.773773264918"/>
        <n v="718.159164898655"/>
        <n v="722.54421615683"/>
        <n v="731.113188947712"/>
        <n v="738.472864513297"/>
        <n v="738.995883015777"/>
        <n v="776.520309683776"/>
        <n v="780.802295430596"/>
        <n v="795.913966094126"/>
        <n v="802.434556472302"/>
        <n v="839.0403624071"/>
        <n v="865.740361058815"/>
        <n v="909.145028963394"/>
        <n v="922.141405854697"/>
        <n v="963.315747085916"/>
        <n v="984.617238779897"/>
        <n v="1012.45257829492"/>
        <n v="1014.00188108562"/>
        <n v="1023.5610635648"/>
        <n v="1072.52985624612"/>
        <n v="1259.26595979886"/>
        <n v="1270.1525871015"/>
        <n v="1305.70604108654"/>
        <n v="1321.7162457062"/>
        <n v="1345.50666464768"/>
        <n v="1361.69336160564"/>
        <n v="1382.44817091302"/>
        <n v="1405.07325801844"/>
        <n v="1484.75769408496"/>
        <n v="1555.37633871327"/>
        <n v="1556.68709123754"/>
        <n v="1591.58261829456"/>
        <n v="1607.70266915545"/>
        <n v="1611.41261951662"/>
        <n v="1683.5006571467"/>
        <n v="1701.71134039642"/>
        <n v="1709.47297749359"/>
        <n v="1767.00279582177"/>
        <n v="1825.65048512114"/>
        <n v="1998.59457296324"/>
        <n v="2043.34709272553"/>
        <n v="2073.39584348399"/>
        <n v="2092.6839087409"/>
        <n v="2110.57302363793"/>
        <n v="2172.34134831305"/>
        <n v="2197.15826770595"/>
        <n v="2197.50141583507"/>
        <n v="2308.17009825814"/>
        <n v="2356.49659690671"/>
        <n v="2404.95455136243"/>
        <n v="2438.87148953326"/>
        <n v="2507.98744841831"/>
        <n v="2511.39250930119"/>
        <n v="2538.47359142035"/>
        <n v="2660.84018131018"/>
        <n v="2787.94018260831"/>
        <n v="2823.15594434515"/>
        <n v="2846.56941242313"/>
        <n v="2872.30742220871"/>
        <n v="2883.96580154857"/>
        <n v="2922.3066270399"/>
        <n v="2953.6715389178"/>
        <n v="2964.06395393176"/>
        <n v="2964.21053455933"/>
        <n v="2982.88000679266"/>
        <n v="2997.37512847293"/>
        <n v="3017.42196818731"/>
        <n v="3034.22293198044"/>
        <n v="3054.00777198072"/>
        <n v="3054.24842694623"/>
        <n v="3066.00842190548"/>
        <n v="3066.83190537928"/>
        <n v="3068.61497721991"/>
        <n v="3069.09113997609"/>
        <n v="3078.10630970907"/>
        <n v="3084.00356591998"/>
        <n v="3093.9553906029"/>
        <n v="3093.99157909746"/>
        <n v="3098.64303541654"/>
        <n v="3102.57787847104"/>
        <n v="3105.10249843324"/>
        <n v="3114.11911237461"/>
        <n v="3137.070702886"/>
        <n v="3140.97949589826"/>
        <n v="3145.655464913"/>
        <n v="3149.30068258601"/>
        <n v="3168.13906432876"/>
        <n v="3168.73561204762"/>
        <n v="3172.76271575609"/>
        <n v="3176.23119504607"/>
        <n v="3176.94653827923"/>
        <n v="3215.35666203174"/>
        <n v="3218.2142218333"/>
        <n v="3224.8887906902"/>
        <n v="3240.09418016221"/>
        <n v="3248.20429607355"/>
        <n v="3249.02848831715"/>
        <n v="3264.49251567151"/>
        <n v="3282.81154076987"/>
        <n v="3290.06069431455"/>
        <n v="3311.9684147303"/>
        <n v="3318.78756374691"/>
        <n v="3355.50544164733"/>
        <n v="3367.50126579927"/>
        <n v="3375.25871845238"/>
        <n v="3381.31550409031"/>
        <n v="3408.58021032685"/>
        <n v="3528.56634654706"/>
        <n v="3534.62105629484"/>
        <n v="3543.56075513537"/>
        <n v="3548.38253268108"/>
        <n v="3576.63083072704"/>
        <n v="3600.10767531726"/>
        <n v="3634.28973484341"/>
        <n v="3696.25142038244"/>
        <n v="3750.29983001225"/>
        <n v="3764.11761318139"/>
        <n v="3821.35067994053"/>
        <n v="3823.23755237452"/>
        <n v="3982.52509535371"/>
        <n v="4005.34588097911"/>
        <n v="4038.06808458756"/>
        <n v="4056.27705105001"/>
        <n v="4078.29012773278"/>
        <n v="4082.34386511454"/>
        <n v="4111.17760346243"/>
        <n v="4126.45311414349"/>
        <n v="4171.35965886606"/>
        <n v="4174.75028246493"/>
        <n v="4228.20218582354"/>
        <n v="4272.32549384991"/>
        <n v="4311.12237200022"/>
        <n v="4313.45696884831"/>
        <n v="4327.54344351541"/>
        <n v="4548.21474755275"/>
        <n v="4565.28253877725"/>
        <n v="4588.70273175664"/>
        <n v="4658.96909908337"/>
        <n v="4661.43439249869"/>
        <n v="4675.76816065599"/>
        <n v="4710.1952616332"/>
        <n v="4731.3173501891"/>
        <n v="4799.36050498606"/>
        <n v="4847.85107760435"/>
        <n v="4917.54536294677"/>
        <n v="4942.07800033699"/>
        <n v="4959.45883357338"/>
        <n v="5048.7117562492"/>
        <n v="5555.9541227276"/>
        <n v="5713.98328884638"/>
        <n v="5899.94265909745"/>
        <n v="5920.41535911327"/>
        <n v="6169.85428948317"/>
        <n v="6209.9662826614"/>
        <n v="6299.18829863505"/>
        <n v="6383.12472395074"/>
        <n v="6386.68104593525"/>
        <n v="6402.0969311114"/>
        <n v="6621.81268366749"/>
        <n v="6690.02127981368"/>
        <n v="6959.27190722648"/>
        <n v="7031.34298718276"/>
        <n v="7461.43903469992"/>
        <n v="7774.54440229656"/>
        <n v="7831.18438104206"/>
        <n v="8917.39463782141"/>
        <n v="9884.24846390765"/>
        <n v="10035.877165774"/>
        <n v="10112.9016908736"/>
        <n v="10479.4876694468"/>
        <n v="13007.5984850513"/>
        <n v="13573.2320506651"/>
        <n v="13814.1145341333"/>
        <n v="16718.792824"/>
        <n v="18207.7479470279"/>
        <n v="18376.7852439234"/>
        <n v="18450.8146928767"/>
        <n v="19183.7218015137"/>
        <n v="20407.6999314673"/>
        <n v="20464.6998639"/>
        <n v="20532.6045110195"/>
        <n v="20669.760966795"/>
        <n v="20706.6868217108"/>
        <n v="20736.2160383157"/>
        <n v="21298.609327938"/>
        <n v="21362.6266377195"/>
        <n v="21639.9270915094"/>
        <n v="21817.9381426917"/>
        <n v="21844.6048811615"/>
        <n v="21926.0657663529"/>
        <n v="22132.4135249258"/>
        <n v="22220.2958090763"/>
        <n v="22481.2851667272"/>
        <n v="22926.3925297874"/>
        <n v="22952.1021814206"/>
        <n v="23088.2669741756"/>
        <n v="25169.351208"/>
        <n v="30028.3564109674"/>
        <n v="31454.3735147049"/>
        <n v="36636.0875293594"/>
        <n v="38930.9805504322"/>
        <n v="43762.915203"/>
        <n v="44173.6365007322"/>
        <n v="44921.9717850869"/>
        <n v="54897.760943"/>
        <n v="63471.724624"/>
        <n v="84417.387279"/>
        <n v="96565.694112"/>
        <n v="125921.388915"/>
        <n v="261215.919918"/>
        <m/>
      </sharedItems>
    </cacheField>
    <cacheField name="Opening PV" numFmtId="0">
      <sharedItems containsString="0" containsBlank="1" containsNumber="1" minValue="-8844975" maxValue="10237430" count="469">
        <n v="-8844975"/>
        <n v="-6215585"/>
        <n v="-5726567"/>
        <n v="-4562083.3"/>
        <n v="-1569986"/>
        <n v="-1432022"/>
        <n v="-1080200"/>
        <n v="-941714.449177"/>
        <n v="-761274.548045"/>
        <n v="-702284.661694"/>
        <n v="-609166.666667"/>
        <n v="-589171.484117"/>
        <n v="-559479.166667"/>
        <n v="-526005.972725"/>
        <n v="-505050.639034"/>
        <n v="-469215.724967"/>
        <n v="-405820.332849"/>
        <n v="-398686.111111"/>
        <n v="-376636.169562"/>
        <n v="-365578.016079"/>
        <n v="-336798.740133"/>
        <n v="-298229.148247"/>
        <n v="-296779.537774"/>
        <n v="-293391.691719"/>
        <n v="-282727.252459"/>
        <n v="-280055.642017"/>
        <n v="-275080.354539"/>
        <n v="-252114.240134"/>
        <n v="-245372.183822"/>
        <n v="-242773.849885"/>
        <n v="-226092.179149"/>
        <n v="-222158.45579"/>
        <n v="-219833.134572"/>
        <n v="-214630.490062"/>
        <n v="-214107.505985"/>
        <n v="-208991.02728"/>
        <n v="-208784.976521"/>
        <n v="-208559.265331"/>
        <n v="-207127.67036"/>
        <n v="-194494.161238"/>
        <n v="-192847.288773"/>
        <n v="-184718.980977"/>
        <n v="-184128.15352"/>
        <n v="-183924.300445"/>
        <n v="-181348.393989"/>
        <n v="-174720.254683"/>
        <n v="-169094.809736"/>
        <n v="-158774.447388"/>
        <n v="-157140.738149"/>
        <n v="-155628.331338"/>
        <n v="-140539.47255"/>
        <n v="-139981.979996"/>
        <n v="-139300.648856"/>
        <n v="-128849.542058"/>
        <n v="-128079.757156"/>
        <n v="-127432.171134"/>
        <n v="-127112.168602"/>
        <n v="-126921.977535"/>
        <n v="-124299.423865"/>
        <n v="-120735.202986"/>
        <n v="-118542.007228"/>
        <n v="-116752.671212"/>
        <n v="-115339.927076"/>
        <n v="-115297.143465"/>
        <n v="-114824.951014"/>
        <n v="-114217.132982"/>
        <n v="-110805.052212"/>
        <n v="-110507.248685"/>
        <n v="-110389.687425"/>
        <n v="-109173.615004"/>
        <n v="-109157.397699"/>
        <n v="-107081.060984"/>
        <n v="-106799.566692"/>
        <n v="-101513.194454"/>
        <n v="-101272.249495"/>
        <n v="-97965.440051"/>
        <n v="-97401.43771"/>
        <n v="-97381.128453"/>
        <n v="-94520.6307"/>
        <n v="-93865.426482"/>
        <n v="-91047.649412"/>
        <n v="-85371.130693"/>
        <n v="-84306.673312"/>
        <n v="-83368.73795"/>
        <n v="-82001.144058"/>
        <n v="-79306.664183"/>
        <n v="-78853.739601"/>
        <n v="-78800.290728"/>
        <n v="-78013.804387"/>
        <n v="-76785.102823"/>
        <n v="-75428.96218"/>
        <n v="-74359.560674"/>
        <n v="-72411.777068"/>
        <n v="-72129.442283"/>
        <n v="-70814.927036"/>
        <n v="-70432.455068"/>
        <n v="-70210.573753"/>
        <n v="-68996.220668"/>
        <n v="-68651.187858"/>
        <n v="-67460.164393"/>
        <n v="-66840.068743"/>
        <n v="-63163.716255"/>
        <n v="-62862.857374"/>
        <n v="-62157.604038"/>
        <n v="-61017.192365"/>
        <n v="-60057.152134"/>
        <n v="-59245.143396"/>
        <n v="-58563.739608"/>
        <n v="-58036.982818"/>
        <n v="-57427.651134"/>
        <n v="-56608.811444"/>
        <n v="-56530.913232"/>
        <n v="-56369.654888"/>
        <n v="-54698.220326"/>
        <n v="-54254.425467"/>
        <n v="-53749.335276"/>
        <n v="-51821.317646"/>
        <n v="-50463.928475"/>
        <n v="-50303.096181"/>
        <n v="-50174.484123"/>
        <n v="-49565.834379"/>
        <n v="-48398.367139"/>
        <n v="-47864.390228"/>
        <n v="-47366.539978"/>
        <n v="-46200.500807"/>
        <n v="-45598.358182"/>
        <n v="-44708.751608"/>
        <n v="-44636.592726"/>
        <n v="-43903.645513"/>
        <n v="-42985.623139"/>
        <n v="-42307.325845"/>
        <n v="-41568.414632"/>
        <n v="-40508.387337"/>
        <n v="-39573.144296"/>
        <n v="-38941.515867"/>
        <n v="-38699.233011"/>
        <n v="-37385.338696"/>
        <n v="-36528.029423"/>
        <n v="-36148.899987"/>
        <n v="-35888.370693"/>
        <n v="-35648.909481"/>
        <n v="-35488.353708"/>
        <n v="-34464.46358"/>
        <n v="-34228.471227"/>
        <n v="-33505.569945"/>
        <n v="-33495.437035"/>
        <n v="-33071.251652"/>
        <n v="-32563.554679"/>
        <n v="-31292.454972"/>
        <n v="-31257.912973"/>
        <n v="-30848.254652"/>
        <n v="-29104.474529"/>
        <n v="-27794.08973"/>
        <n v="-27668.921027"/>
        <n v="-27252.508321"/>
        <n v="-27102.19656"/>
        <n v="-26950.616413"/>
        <n v="-26896.071376"/>
        <n v="-26747.962019"/>
        <n v="-26589.521727"/>
        <n v="-26285.021598"/>
        <n v="-26269.736161"/>
        <n v="-25648.243103"/>
        <n v="-25160.292874"/>
        <n v="-25066.781148"/>
        <n v="-24715.083949"/>
        <n v="-23616.652761"/>
        <n v="-23501.703741"/>
        <n v="-23415.099536"/>
        <n v="-22897.44803"/>
        <n v="-22664.336552"/>
        <n v="-21756.061038"/>
        <n v="-20587.907558"/>
        <n v="-19160.986586"/>
        <n v="-19027.905507"/>
        <n v="-18635.052468"/>
        <n v="-17236.870305"/>
        <n v="-17158.343041"/>
        <n v="-17138.14659"/>
        <n v="-15122.392468"/>
        <n v="-14478.977698"/>
        <n v="-14448.161986"/>
        <n v="-13982.290326"/>
        <n v="-13897.05269"/>
        <n v="-13693.596147"/>
        <n v="-13551.404102"/>
        <n v="-12650.939987"/>
        <n v="-11956.270616"/>
        <n v="-11841.053261"/>
        <n v="-11668.9099"/>
        <n v="-11325.651443"/>
        <n v="-10806.505736"/>
        <n v="-10517.385435"/>
        <n v="-9938.018948"/>
        <n v="-9688.267908"/>
        <n v="-9510.071101"/>
        <n v="-9346.611993"/>
        <n v="-9018.522014"/>
        <n v="-8920.513877"/>
        <n v="-8377.138557"/>
        <n v="-8025.337778"/>
        <n v="-7808.962488"/>
        <n v="-7367.430101"/>
        <n v="-7349.951526"/>
        <n v="-7267.627897"/>
        <n v="-7066.729253"/>
        <n v="-7047.634001"/>
        <n v="-6961.602976"/>
        <n v="-6923.161734"/>
        <n v="-6805.096123"/>
        <n v="-5900.290682"/>
        <n v="-5824.503256"/>
        <n v="-5772.644144"/>
        <n v="-5380.077616"/>
        <n v="-5306.752766"/>
        <n v="-4850.375588"/>
        <n v="-4559.291044"/>
        <n v="-3924.526212"/>
        <n v="-3661.523199"/>
        <n v="-3602.754157"/>
        <n v="-3317.265376"/>
        <n v="-3152.461069"/>
        <n v="-3010.031966"/>
        <n v="-2843.474836"/>
        <n v="-2771.317555"/>
        <n v="-1501.853646"/>
        <n v="-1447.748755"/>
        <n v="-1212.791738"/>
        <n v="-1206.553091"/>
        <n v="-1029.994508"/>
        <n v="-898.431371"/>
        <n v="-860.551906"/>
        <n v="-851.23309"/>
        <n v="-597.301265"/>
        <n v="-296.455483"/>
        <n v="-198"/>
        <n v="-172.979184"/>
        <n v="-86.209299"/>
        <n v="0"/>
        <n v="9.632478"/>
        <n v="68.522535"/>
        <n v="172.979184"/>
        <n v="296.455483"/>
        <n v="597.301265"/>
        <n v="1501.853646"/>
        <n v="1543.104675"/>
        <n v="1564.002139"/>
        <n v="2047.727454"/>
        <n v="2771.317555"/>
        <n v="2801.297408"/>
        <n v="2807.407881"/>
        <n v="3010.031966"/>
        <n v="3056.81442"/>
        <n v="3317.265376"/>
        <n v="3602.754157"/>
        <n v="3924.526212"/>
        <n v="4424.386512"/>
        <n v="4581.315438"/>
        <n v="5507.822922"/>
        <n v="5762.922477"/>
        <n v="5900.290682"/>
        <n v="6473.65179"/>
        <n v="6893.38504"/>
        <n v="6961.602976"/>
        <n v="7047.634001"/>
        <n v="7410.73318"/>
        <n v="7808.962488"/>
        <n v="7980.429488"/>
        <n v="8025.337778"/>
        <n v="8377.138557"/>
        <n v="9018.522014"/>
        <n v="9216.632594"/>
        <n v="9346.611993"/>
        <n v="9566.201707"/>
        <n v="9688.267908"/>
        <n v="9698.621938"/>
        <n v="10229.901898"/>
        <n v="10356.318818"/>
        <n v="10498.074992"/>
        <n v="10517.385435"/>
        <n v="10624.843644"/>
        <n v="10806.505736"/>
        <n v="11579.423808"/>
        <n v="11718.91478"/>
        <n v="11985.958655"/>
        <n v="12597.675496"/>
        <n v="13448.184018"/>
        <n v="13693.596147"/>
        <n v="13897.05269"/>
        <n v="14455.891547"/>
        <n v="14478.977698"/>
        <n v="15203.26179"/>
        <n v="15432.933017"/>
        <n v="15765.844352"/>
        <n v="16412.411705"/>
        <n v="17138.14659"/>
        <n v="17158.343041"/>
        <n v="18093.604816"/>
        <n v="18635.052468"/>
        <n v="19027.905507"/>
        <n v="19160.986586"/>
        <n v="21756.061038"/>
        <n v="22897.44803"/>
        <n v="23487.569484"/>
        <n v="25160.292874"/>
        <n v="25648.243103"/>
        <n v="25947.721962"/>
        <n v="26232.398753"/>
        <n v="26747.962019"/>
        <n v="27252.508321"/>
        <n v="27668.921027"/>
        <n v="27794.08973"/>
        <n v="28373.18287"/>
        <n v="29104.474529"/>
        <n v="29303.012351"/>
        <n v="31225.33825"/>
        <n v="31292.454972"/>
        <n v="31446.695545"/>
        <n v="32563.554679"/>
        <n v="32609.290396"/>
        <n v="33071.251652"/>
        <n v="33157.161922"/>
        <n v="34464.46358"/>
        <n v="35888.370693"/>
        <n v="36148.899987"/>
        <n v="36420.064158"/>
        <n v="36528.029423"/>
        <n v="36598.494567"/>
        <n v="37385.338696"/>
        <n v="37794.058368"/>
        <n v="38275.728347"/>
        <n v="38751.414343"/>
        <n v="38941.515867"/>
        <n v="39573.144296"/>
        <n v="40312.236229"/>
        <n v="40625.527213"/>
        <n v="43903.645513"/>
        <n v="44813.128346"/>
        <n v="44840.115433"/>
        <n v="45598.358182"/>
        <n v="46200.500807"/>
        <n v="47256.650529"/>
        <n v="47366.539978"/>
        <n v="47990.339042"/>
        <n v="48250.272738"/>
        <n v="48398.367139"/>
        <n v="49483.334429"/>
        <n v="49565.834379"/>
        <n v="50174.484123"/>
        <n v="50231.443278"/>
        <n v="51525.733013"/>
        <n v="51821.317646"/>
        <n v="53905.82661"/>
        <n v="54254.425467"/>
        <n v="54698.220326"/>
        <n v="55758.908857"/>
        <n v="56530.913232"/>
        <n v="58036.982818"/>
        <n v="58563.739608"/>
        <n v="59245.143396"/>
        <n v="60057.152134"/>
        <n v="62157.604038"/>
        <n v="62862.857374"/>
        <n v="63163.716255"/>
        <n v="67460.164393"/>
        <n v="68491.754156"/>
        <n v="68614.740736"/>
        <n v="70210.573753"/>
        <n v="71532.860062"/>
        <n v="72129.442283"/>
        <n v="72411.777068"/>
        <n v="74359.560674"/>
        <n v="75765.139757"/>
        <n v="76736.128277"/>
        <n v="82001.144058"/>
        <n v="83368.73795"/>
        <n v="84306.673312"/>
        <n v="86099.645639"/>
        <n v="89940.610347"/>
        <n v="91047.649412"/>
        <n v="94520.6307"/>
        <n v="95955.323488"/>
        <n v="97381.128453"/>
        <n v="97401.43771"/>
        <n v="98298.649094"/>
        <n v="100636.596257"/>
        <n v="101272.249495"/>
        <n v="102868.428033"/>
        <n v="105285.599906"/>
        <n v="106799.566692"/>
        <n v="106912.51414"/>
        <n v="107081.060984"/>
        <n v="109157.397699"/>
        <n v="110507.248685"/>
        <n v="111875.917966"/>
        <n v="114217.132982"/>
        <n v="114824.951014"/>
        <n v="116752.671212"/>
        <n v="120735.202986"/>
        <n v="121525.042503"/>
        <n v="127047.879165"/>
        <n v="127112.168602"/>
        <n v="127299.237593"/>
        <n v="128079.757156"/>
        <n v="128849.542058"/>
        <n v="134153.002549"/>
        <n v="137037.241227"/>
        <n v="139300.648856"/>
        <n v="139981.979996"/>
        <n v="140539.47255"/>
        <n v="152194.551197"/>
        <n v="155628.331338"/>
        <n v="158774.447388"/>
        <n v="160611.351644"/>
        <n v="169094.809736"/>
        <n v="174720.254683"/>
        <n v="181682.828739"/>
        <n v="183924.300445"/>
        <n v="184128.15352"/>
        <n v="184718.980977"/>
        <n v="192847.288773"/>
        <n v="194494.161238"/>
        <n v="198314.356711"/>
        <n v="200675.587868"/>
        <n v="207878.048449"/>
        <n v="208559.265331"/>
        <n v="208991.02728"/>
        <n v="214107.505985"/>
        <n v="214630.490062"/>
        <n v="219833.134572"/>
        <n v="222158.45579"/>
        <n v="226092.179149"/>
        <n v="229080.616606"/>
        <n v="231450.112295"/>
        <n v="242773.849885"/>
        <n v="252114.240134"/>
        <n v="269444.611051"/>
        <n v="275080.354539"/>
        <n v="280055.642017"/>
        <n v="293391.691719"/>
        <n v="296710.430283"/>
        <n v="296779.537774"/>
        <n v="298229.148247"/>
        <n v="336798.740133"/>
        <n v="351994.55592"/>
        <n v="365578.016079"/>
        <n v="376636.169562"/>
        <n v="384928.817708"/>
        <n v="395941.54226"/>
        <n v="399224.245136"/>
        <n v="405820.332849"/>
        <n v="426542.757804"/>
        <n v="506404.797275"/>
        <n v="526005.972725"/>
        <n v="557584.144773"/>
        <n v="589171.484117"/>
        <n v="593858.073753"/>
        <n v="641666.666667"/>
        <n v="684958.333333"/>
        <n v="702284.661694"/>
        <n v="761274.548045"/>
        <n v="966436.672439"/>
        <n v="1060408"/>
        <n v="1254500"/>
        <n v="1569986"/>
        <n v="5726567"/>
        <n v="8844975"/>
        <n v="10237430"/>
        <m/>
      </sharedItems>
    </cacheField>
    <cacheField name="Closing PV" numFmtId="0">
      <sharedItems containsString="0" containsBlank="1" containsNumber="1" minValue="-8860123" maxValue="10254010" count="484">
        <n v="-8860123"/>
        <n v="-6225652"/>
        <n v="-5735909"/>
        <n v="-4562083.3"/>
        <n v="-1566309"/>
        <n v="-1434341"/>
        <n v="-1131091"/>
        <n v="-937005.745037"/>
        <n v="-757083.244915"/>
        <n v="-708901.205458"/>
        <n v="-607916.666667"/>
        <n v="-585998.106339"/>
        <n v="-556041.666667"/>
        <n v="-528506.686976"/>
        <n v="-499630.225924"/>
        <n v="-469975.668192"/>
        <n v="-407850.672463"/>
        <n v="-398327.777778"/>
        <n v="-366116.444855"/>
        <n v="-358632.993516"/>
        <n v="-329624.357944"/>
        <n v="-299400.614373"/>
        <n v="-294053.486414"/>
        <n v="-291154.068542"/>
        <n v="-281729.390729"/>
        <n v="-280819.996566"/>
        <n v="-271632.986155"/>
        <n v="-264857.987521"/>
        <n v="-261215.919918"/>
        <n v="-243076.148492"/>
        <n v="-240845.194721"/>
        <n v="-217524.151152"/>
        <n v="-215826.780564"/>
        <n v="-212698.532574"/>
        <n v="-212368.768418"/>
        <n v="-211146.429001"/>
        <n v="-209835.069245"/>
        <n v="-206051.53619"/>
        <n v="-206005.609192"/>
        <n v="-205727.499192"/>
        <n v="-196266.897354"/>
        <n v="-195540.548045"/>
        <n v="-190046.908193"/>
        <n v="-187587.69587"/>
        <n v="-183834.005445"/>
        <n v="-180025.939398"/>
        <n v="-179341.240839"/>
        <n v="-168790.836983"/>
        <n v="-161888.613926"/>
        <n v="-160273.725246"/>
        <n v="-157200.820914"/>
        <n v="-156642.157674"/>
        <n v="-154088.592926"/>
        <n v="-147680.160065"/>
        <n v="-144290.553594"/>
        <n v="-142681.82781"/>
        <n v="-136455.456031"/>
        <n v="-136367.806869"/>
        <n v="-130012.818247"/>
        <n v="-129519.419377"/>
        <n v="-128322.925942"/>
        <n v="-127568.388702"/>
        <n v="-125921.388915"/>
        <n v="-120947.035952"/>
        <n v="-120300.649786"/>
        <n v="-120133.918713"/>
        <n v="-118000.78313"/>
        <n v="-115910.805359"/>
        <n v="-115503.384993"/>
        <n v="-112081.459369"/>
        <n v="-110788.236872"/>
        <n v="-109611.183745"/>
        <n v="-108155.947745"/>
        <n v="-106669.325848"/>
        <n v="-105541.616379"/>
        <n v="-101808.657332"/>
        <n v="-100150.58625"/>
        <n v="-99180.023275"/>
        <n v="-97829.735375"/>
        <n v="-97242.794612"/>
        <n v="-97212.042273"/>
        <n v="-96422.917067"/>
        <n v="-95344.50163"/>
        <n v="-94459.728684"/>
        <n v="-89230.627624"/>
        <n v="-87313.743952"/>
        <n v="-85273.058415"/>
        <n v="-84417.387279"/>
        <n v="-79510.63392"/>
        <n v="-77722.231005"/>
        <n v="-77682.764255"/>
        <n v="-77548.360911"/>
        <n v="-77028.363458"/>
        <n v="-74966.479488"/>
        <n v="-74661.086455"/>
        <n v="-73288.454452"/>
        <n v="-72970.920729"/>
        <n v="-72565.944169"/>
        <n v="-72165.812191"/>
        <n v="-69907.638851"/>
        <n v="-69500.285263"/>
        <n v="-67804.737309"/>
        <n v="-67346.781386"/>
        <n v="-67173.485001"/>
        <n v="-66232.937443"/>
        <n v="-66059.41296"/>
        <n v="-65359.763741"/>
        <n v="-64983.913066"/>
        <n v="-64980.733383"/>
        <n v="-63935.167973"/>
        <n v="-63666.601972"/>
        <n v="-62982.607775"/>
        <n v="-62731.617997"/>
        <n v="-61373.986447"/>
        <n v="-60609.614076"/>
        <n v="-60399.212895"/>
        <n v="-60109.815861"/>
        <n v="-59694.622104"/>
        <n v="-59574.280752"/>
        <n v="-58014.174359"/>
        <n v="-57297.319526"/>
        <n v="-56856.83284"/>
        <n v="-54897.760943"/>
        <n v="-53892.741502"/>
        <n v="-53676.063781"/>
        <n v="-53484.898511"/>
        <n v="-53248.186199"/>
        <n v="-51600.47714"/>
        <n v="-50395.275032"/>
        <n v="-50347.228402"/>
        <n v="-49236.04099"/>
        <n v="-48431.763528"/>
        <n v="-46693.13791"/>
        <n v="-45950.788472"/>
        <n v="-45887.515322"/>
        <n v="-43762.915203"/>
        <n v="-43028.826047"/>
        <n v="-42896.463961"/>
        <n v="-42774.308647"/>
        <n v="-42366.415708"/>
        <n v="-42309.687304"/>
        <n v="-42235.909276"/>
        <n v="-41913.143394"/>
        <n v="-40995.481776"/>
        <n v="-40972.962005"/>
        <n v="-39066.218489"/>
        <n v="-37159.451455"/>
        <n v="-36663.795589"/>
        <n v="-36129.91287"/>
        <n v="-36113.804516"/>
        <n v="-35354.682705"/>
        <n v="-35100.441691"/>
        <n v="-35011.881189"/>
        <n v="-34858.034782"/>
        <n v="-34693.777451"/>
        <n v="-34338.653615"/>
        <n v="-33382.02391"/>
        <n v="-31767.621015"/>
        <n v="-31730.8119"/>
        <n v="-31670.929194"/>
        <n v="-31172.561618"/>
        <n v="-30279.3455"/>
        <n v="-29668.978639"/>
        <n v="-29273.279765"/>
        <n v="-27575.828163"/>
        <n v="-27021.223458"/>
        <n v="-26766.887321"/>
        <n v="-26759.970817"/>
        <n v="-26754.543656"/>
        <n v="-26694.670104"/>
        <n v="-26625.958107"/>
        <n v="-26447.918013"/>
        <n v="-26102.195922"/>
        <n v="-25169.351208"/>
        <n v="-24889.085783"/>
        <n v="-24221.138943"/>
        <n v="-23998.74626"/>
        <n v="-23892.60065"/>
        <n v="-23506.856672"/>
        <n v="-22990.657614"/>
        <n v="-22763.691423"/>
        <n v="-21624.690045"/>
        <n v="-21534.725071"/>
        <n v="-19542.935979"/>
        <n v="-19283.317954"/>
        <n v="-19100.521731"/>
        <n v="-18379.544563"/>
        <n v="-16728.268302"/>
        <n v="-16718.792824"/>
        <n v="-16566.744448"/>
        <n v="-16087.261968"/>
        <n v="-14563.774757"/>
        <n v="-14200.087844"/>
        <n v="-13956.68011"/>
        <n v="-13306.367849"/>
        <n v="-12543.910411"/>
        <n v="-12374.615673"/>
        <n v="-12329.887287"/>
        <n v="-12276.933269"/>
        <n v="-11744.161946"/>
        <n v="-11172.400439"/>
        <n v="-11107.229611"/>
        <n v="-9818.878194"/>
        <n v="-9795.359497"/>
        <n v="-9352.788169"/>
        <n v="-9240.607549"/>
        <n v="-9095.081339"/>
        <n v="-9062.621673"/>
        <n v="-8815.135902"/>
        <n v="-8702.648297"/>
        <n v="-8522.406751"/>
        <n v="-7856.875731"/>
        <n v="-7853.17847"/>
        <n v="-7810.100302"/>
        <n v="-7598.407034"/>
        <n v="-7476.312571"/>
        <n v="-7145.496346"/>
        <n v="-6345.583028"/>
        <n v="-6036.605436"/>
        <n v="-5960.645328"/>
        <n v="-5551.6414"/>
        <n v="-4500.708382"/>
        <n v="-4357.440523"/>
        <n v="-4007.597857"/>
        <n v="-3912.867963"/>
        <n v="-3544.594603"/>
        <n v="-3486.771371"/>
        <n v="-3430.438976"/>
        <n v="-3000.314404"/>
        <n v="-2773.716319"/>
        <n v="-2586.594058"/>
        <n v="-2252.224181"/>
        <n v="-1888.130936"/>
        <n v="-1556.070687"/>
        <n v="-1552.299257"/>
        <n v="-1405.61036"/>
        <n v="-1113.73932"/>
        <n v="-1098.522453"/>
        <n v="-988.147945"/>
        <n v="-821.25593"/>
        <n v="-622.065481"/>
        <n v="-491.952518"/>
        <n v="-188.90444"/>
        <n v="-69.988877"/>
        <n v="0"/>
        <n v="69.988877"/>
        <n v="455.789431"/>
        <n v="474.8659"/>
        <n v="491.952518"/>
        <n v="622.065481"/>
        <n v="821.25593"/>
        <n v="1405.61036"/>
        <n v="1756.608445"/>
        <n v="1888.130936"/>
        <n v="2586.594058"/>
        <n v="2903.826105"/>
        <n v="2928.98981"/>
        <n v="3331.553262"/>
        <n v="3430.438976"/>
        <n v="3486.771371"/>
        <n v="3544.594603"/>
        <n v="4034.07519"/>
        <n v="4500.708382"/>
        <n v="4833.445593"/>
        <n v="5293.724851"/>
        <n v="5328.582967"/>
        <n v="5538.522695"/>
        <n v="6019.725576"/>
        <n v="6345.583028"/>
        <n v="6701.061095"/>
        <n v="7145.496346"/>
        <n v="7265.764777"/>
        <n v="7598.407034"/>
        <n v="7628.69067"/>
        <n v="8510.940153"/>
        <n v="8522.406751"/>
        <n v="8815.135902"/>
        <n v="9095.081339"/>
        <n v="9293.635363"/>
        <n v="9795.359497"/>
        <n v="9818.878194"/>
        <n v="10343.368016"/>
        <n v="10446.147685"/>
        <n v="10742.452241"/>
        <n v="11168.431489"/>
        <n v="11631.403615"/>
        <n v="11895.428567"/>
        <n v="12374.615673"/>
        <n v="12440.270358"/>
        <n v="12900.754704"/>
        <n v="13622.435871"/>
        <n v="14563.774757"/>
        <n v="14706.634552"/>
        <n v="16087.261968"/>
        <n v="16281.09057"/>
        <n v="16566.744448"/>
        <n v="16575.621715"/>
        <n v="16656.672599"/>
        <n v="16718.792824"/>
        <n v="16728.268302"/>
        <n v="17624.132948"/>
        <n v="19283.317954"/>
        <n v="21534.725071"/>
        <n v="21624.690045"/>
        <n v="21992.185157"/>
        <n v="22990.657614"/>
        <n v="23892.60065"/>
        <n v="23998.74626"/>
        <n v="24687.35693"/>
        <n v="25065.581153"/>
        <n v="25169.351208"/>
        <n v="25777.471952"/>
        <n v="26630.079549"/>
        <n v="26759.970817"/>
        <n v="27021.223458"/>
        <n v="27713.933645"/>
        <n v="28031.15155"/>
        <n v="28601.510491"/>
        <n v="28616.54655"/>
        <n v="29668.978639"/>
        <n v="31172.561618"/>
        <n v="31670.929194"/>
        <n v="31767.621015"/>
        <n v="32123.68753"/>
        <n v="33382.02391"/>
        <n v="34056.536385"/>
        <n v="34338.653615"/>
        <n v="34387.585059"/>
        <n v="34693.777451"/>
        <n v="35100.441691"/>
        <n v="36113.804516"/>
        <n v="36404.795804"/>
        <n v="36437.818921"/>
        <n v="36607.582416"/>
        <n v="37159.451455"/>
        <n v="39981.536246"/>
        <n v="39987.59817"/>
        <n v="40100.285091"/>
        <n v="41300.803688"/>
        <n v="42235.909276"/>
        <n v="42309.687304"/>
        <n v="42366.415708"/>
        <n v="42896.463961"/>
        <n v="43028.826047"/>
        <n v="43762.915203"/>
        <n v="43960.278197"/>
        <n v="44906.385192"/>
        <n v="45227.208121"/>
        <n v="45887.515322"/>
        <n v="45950.788472"/>
        <n v="46693.13791"/>
        <n v="48423.026818"/>
        <n v="51084.385968"/>
        <n v="51600.47714"/>
        <n v="53248.186199"/>
        <n v="53668.372394"/>
        <n v="53676.063781"/>
        <n v="53892.741502"/>
        <n v="54233.370011"/>
        <n v="54897.760943"/>
        <n v="56856.83284"/>
        <n v="57170.767254"/>
        <n v="57297.319526"/>
        <n v="58375.820262"/>
        <n v="59694.622104"/>
        <n v="60109.815861"/>
        <n v="60399.212895"/>
        <n v="60609.614076"/>
        <n v="61373.986447"/>
        <n v="62731.617997"/>
        <n v="62982.607775"/>
        <n v="63273.724624"/>
        <n v="63364.784574"/>
        <n v="65359.763741"/>
        <n v="66059.41296"/>
        <n v="67173.485001"/>
        <n v="67346.781386"/>
        <n v="69500.285263"/>
        <n v="69907.638851"/>
        <n v="71332.000746"/>
        <n v="71546.640412"/>
        <n v="74208.525128"/>
        <n v="74661.086455"/>
        <n v="75563.124064"/>
        <n v="77028.363458"/>
        <n v="78496.809816"/>
        <n v="82963.349841"/>
        <n v="84417.387279"/>
        <n v="85273.058415"/>
        <n v="85542.470655"/>
        <n v="87142.659936"/>
        <n v="87313.743952"/>
        <n v="87733.032497"/>
        <n v="88406.862253"/>
        <n v="92876.899234"/>
        <n v="94459.728684"/>
        <n v="96565.694112"/>
        <n v="97242.794612"/>
        <n v="99180.023275"/>
        <n v="100910.60328"/>
        <n v="100987.476783"/>
        <n v="101808.657332"/>
        <n v="104408.847006"/>
        <n v="105541.616379"/>
        <n v="106669.325848"/>
        <n v="108155.947745"/>
        <n v="109611.183745"/>
        <n v="118000.78313"/>
        <n v="120300.649786"/>
        <n v="120947.035952"/>
        <n v="122203.084918"/>
        <n v="124056.631171"/>
        <n v="125921.388915"/>
        <n v="126689.093315"/>
        <n v="127568.388702"/>
        <n v="129519.419377"/>
        <n v="130140.894634"/>
        <n v="131998.943696"/>
        <n v="134092.269217"/>
        <n v="134883.699031"/>
        <n v="136367.806869"/>
        <n v="136455.456031"/>
        <n v="142681.82781"/>
        <n v="144290.553594"/>
        <n v="147680.160065"/>
        <n v="155265.229968"/>
        <n v="156642.157674"/>
        <n v="157200.820914"/>
        <n v="168790.836983"/>
        <n v="179341.240839"/>
        <n v="180025.939398"/>
        <n v="186370.691605"/>
        <n v="187587.69587"/>
        <n v="190046.908193"/>
        <n v="195540.548045"/>
        <n v="196266.897354"/>
        <n v="201268.484772"/>
        <n v="202450.179243"/>
        <n v="206051.53619"/>
        <n v="206743.389049"/>
        <n v="209835.069245"/>
        <n v="211146.429001"/>
        <n v="212368.768418"/>
        <n v="212698.532574"/>
        <n v="215826.780564"/>
        <n v="217524.151152"/>
        <n v="224648.000206"/>
        <n v="228509.374347"/>
        <n v="240845.194721"/>
        <n v="259663.707011"/>
        <n v="261215.919918"/>
        <n v="264857.987521"/>
        <n v="267201.097353"/>
        <n v="271632.986155"/>
        <n v="281729.390729"/>
        <n v="291154.068542"/>
        <n v="294053.486414"/>
        <n v="299400.614373"/>
        <n v="329624.357944"/>
        <n v="355785.305875"/>
        <n v="358632.993516"/>
        <n v="366116.444855"/>
        <n v="382786.212436"/>
        <n v="391086.270478"/>
        <n v="394914.399144"/>
        <n v="394945.119029"/>
        <n v="407850.672463"/>
        <n v="410288.41252"/>
        <n v="501907.053768"/>
        <n v="517989.292273"/>
        <n v="528506.686976"/>
        <n v="585998.106339"/>
        <n v="640833.333333"/>
        <n v="682666.666667"/>
        <n v="708901.205458"/>
        <n v="757083.244915"/>
        <n v="961203.365763"/>
        <n v="1107373"/>
        <n v="1252750"/>
        <n v="1566309"/>
        <n v="5735909"/>
        <n v="8860123"/>
        <n v="10254010"/>
        <m/>
      </sharedItems>
    </cacheField>
    <cacheField name="Actual P&amp;L" numFmtId="0">
      <sharedItems containsString="0" containsBlank="1" containsNumber="1" minValue="-261215.919918" maxValue="261215.919918" count="484">
        <n v="-261215.919918"/>
        <n v="-125921.388915"/>
        <n v="-84417.387279"/>
        <n v="-79510.63392"/>
        <n v="-73028.953233"/>
        <n v="-62425.968443"/>
        <n v="-58894.573549"/>
        <n v="-54897.760943"/>
        <n v="-50891"/>
        <n v="-43762.915203"/>
        <n v="-42817.837907"/>
        <n v="-39594.8525"/>
        <n v="-39272.701024"/>
        <n v="-39059.983225"/>
        <n v="-38408.266726"/>
        <n v="-37046.723272"/>
        <n v="-35974.301381"/>
        <n v="-25169.351208"/>
        <n v="-22667.824548"/>
        <n v="-22084.137636"/>
        <n v="-21998.289927"/>
        <n v="-21923.328239"/>
        <n v="-21542.855855"/>
        <n v="-21452.182879"/>
        <n v="-21296.846649"/>
        <n v="-21153.543759"/>
        <n v="-20643.626406"/>
        <n v="-20637.119953"/>
        <n v="-20604.812129"/>
        <n v="-20040.642959"/>
        <n v="-19905.078192"/>
        <n v="-19806.945023"/>
        <n v="-19769.854204"/>
        <n v="-19600.402909"/>
        <n v="-19026.277526"/>
        <n v="-19018.536283"/>
        <n v="-18003.176046"/>
        <n v="-16718.792824"/>
        <n v="-16254.345284"/>
        <n v="-15164.615006"/>
        <n v="-15148"/>
        <n v="-14427.879001"/>
        <n v="-12458.604682"/>
        <n v="-12445.524801"/>
        <n v="-12323.386545"/>
        <n v="-11912.389505"/>
        <n v="-11510.056178"/>
        <n v="-11269.045413"/>
        <n v="-10900.982897"/>
        <n v="-10149.001544"/>
        <n v="-10067"/>
        <n v="-9342"/>
        <n v="-7548.461235"/>
        <n v="-7544.835106"/>
        <n v="-7533.723705"/>
        <n v="-7174.38218900003"/>
        <n v="-7156.365438"/>
        <n v="-6729.90297000001"/>
        <n v="-6644.083993"/>
        <n v="-6616.54376399994"/>
        <n v="-6217.515721"/>
        <n v="-5903.859434"/>
        <n v="-5625.469232"/>
        <n v="-5560.645653"/>
        <n v="-5327.92721600001"/>
        <n v="-5325.058086"/>
        <n v="-5233.30667600001"/>
        <n v="-5128.17973600001"/>
        <n v="-5126.969582"/>
        <n v="-4620.986156"/>
        <n v="-4527.289382"/>
        <n v="-4506.428053"/>
        <n v="-4497.74350700004"/>
        <n v="-4432.6164"/>
        <n v="-4309.84599199996"/>
        <n v="-4298.123123"/>
        <n v="-4191.3031299999"/>
        <n v="-3898.36104700001"/>
        <n v="-3809.50308699999"/>
        <n v="-3751.08104399999"/>
        <n v="-3733.90545999999"/>
        <n v="-3707.505294"/>
        <n v="-3677"/>
        <n v="-3661.00939"/>
        <n v="-3615.78131999999"/>
        <n v="-3547.97857399999"/>
        <n v="-3514.624333"/>
        <n v="-3503.640591"/>
        <n v="-3459.54235"/>
        <n v="-3447.36838400003"/>
        <n v="-3328.729087"/>
        <n v="-3308.254106"/>
        <n v="-3294.393409"/>
        <n v="-3196.555586"/>
        <n v="-3173.37777799997"/>
        <n v="-3168.358554"/>
        <n v="-3073.702076"/>
        <n v="-3046.198643"/>
        <n v="-2961.07698399999"/>
        <n v="-2941.709026"/>
        <n v="-2940.73794799999"/>
        <n v="-2921.01662"/>
        <n v="-2917.975608"/>
        <n v="-2899.672603"/>
        <n v="-2869.384322"/>
        <n v="-2863.792367"/>
        <n v="-2845.19282500001"/>
        <n v="-2810.246839"/>
        <n v="-2771.244193"/>
        <n v="-2742.828871"/>
        <n v="-2736.543008"/>
        <n v="-2734.41985600001"/>
        <n v="-2722.163912"/>
        <n v="-2699.84781399998"/>
        <n v="-2693.259272"/>
        <n v="-2691.561245"/>
        <n v="-2686.347765"/>
        <n v="-2672.932802"/>
        <n v="-2668.80278400001"/>
        <n v="-2663.146486"/>
        <n v="-2657.585489"/>
        <n v="-2638.17173"/>
        <n v="-2602.407373"/>
        <n v="-2600.492181"/>
        <n v="-2599.0992"/>
        <n v="-2596.784538"/>
        <n v="-2594.242138"/>
        <n v="-2580.647113"/>
        <n v="-2572.631258"/>
        <n v="-2569.532135"/>
        <n v="-2546.425704"/>
        <n v="-2536.887012"/>
        <n v="-2531.644172"/>
        <n v="-2530.12276100001"/>
        <n v="-2527.603149"/>
        <n v="-2510.851817"/>
        <n v="-2506.34678299999"/>
        <n v="-2504.138217"/>
        <n v="-2500.71425099997"/>
        <n v="-2482.838174"/>
        <n v="-2472.743084"/>
        <n v="-2469.851706"/>
        <n v="-2462.981934"/>
        <n v="-2387.966485"/>
        <n v="-2351.30094"/>
        <n v="-2319"/>
        <n v="-2308.98342"/>
        <n v="-2291.66666599992"/>
        <n v="-2279.365037"/>
        <n v="-2257.52555"/>
        <n v="-2253.802075"/>
        <n v="-2249.290604"/>
        <n v="-2243.513698"/>
        <n v="-2234.090845"/>
        <n v="-2210.909508"/>
        <n v="-2196.047486"/>
        <n v="-2153.542196"/>
        <n v="-2146.629618"/>
        <n v="-2142.60527200002"/>
        <n v="-2132.28971400001"/>
        <n v="-2040.12087"/>
        <n v="-2034.642761"/>
        <n v="-2030.339614"/>
        <n v="-1798.894822"/>
        <n v="-1772.73611599999"/>
        <n v="-1750"/>
        <n v="-1687.762508"/>
        <n v="-1673.74871199997"/>
        <n v="-1649.34093599999"/>
        <n v="-1614.62186799999"/>
        <n v="-1591.911485"/>
        <n v="-1572.48957600002"/>
        <n v="-1555.136843"/>
        <n v="-1479.075148"/>
        <n v="-1418.22094"/>
        <n v="-1401.354284"/>
        <n v="-1400.948407"/>
        <n v="-1352.464837"/>
        <n v="-1325.967564"/>
        <n v="-1236.055792"/>
        <n v="-1222.229673"/>
        <n v="-1204.979454"/>
        <n v="-1196.29050199999"/>
        <n v="-1186.475952"/>
        <n v="-1171.46612599998"/>
        <n v="-1166.8176"/>
        <n v="-1161.546614"/>
        <n v="-1134.6594"/>
        <n v="-1113.73932"/>
        <n v="-1071.081073"/>
        <n v="-1069.743561"/>
        <n v="-1034.118913"/>
        <n v="-1007.181552"/>
        <n v="-996.423231000023"/>
        <n v="-995.152620000001"/>
        <n v="-966.385103000008"/>
        <n v="-964.668566000008"/>
        <n v="-864.672465000003"/>
        <n v="-833.333334000083"/>
        <n v="-759.943224999995"/>
        <n v="-702.857150000002"/>
        <n v="-669.877318999992"/>
        <n v="-666.722066999999"/>
        <n v="-661.79469499999"/>
        <n v="-660.977386999999"/>
        <n v="-656.52782"/>
        <n v="-648.683741999999"/>
        <n v="-636.804058"/>
        <n v="-631.422032000002"/>
        <n v="-613.661894000004"/>
        <n v="-604.486182000001"/>
        <n v="-557.174983999998"/>
        <n v="-542.472405"/>
        <n v="-538.428775999986"/>
        <n v="-536.407837000006"/>
        <n v="-531.476091000001"/>
        <n v="-527.312388"/>
        <n v="-524.800447"/>
        <n v="-496.115263"/>
        <n v="-481.003388999998"/>
        <n v="-473.631602999998"/>
        <n v="-472.898927000002"/>
        <n v="-466.982801999999"/>
        <n v="-464.574668000001"/>
        <n v="-456.220099999991"/>
        <n v="-437.754841"/>
        <n v="-432.274292"/>
        <n v="-366.985478000002"/>
        <n v="-358.78585"/>
        <n v="-354.555040000001"/>
        <n v="-345.746166"/>
        <n v="-342.060760999993"/>
        <n v="-340.936508999999"/>
        <n v="-324.638059000004"/>
        <n v="-303.972753000009"/>
        <n v="-272.566344000001"/>
        <n v="-249.712334999997"/>
        <n v="-237.970547"/>
        <n v="-231.284863000001"/>
        <n v="-200.859316000002"/>
        <n v="-179.239955"/>
        <n v="-178.181851999998"/>
        <n v="-177.365593999999"/>
        <n v="-174.001833999999"/>
        <n v="-172.979184"/>
        <n v="-156.839568"/>
        <n v="-130.240844"/>
        <n v="-102.695141"/>
        <n v="-99.3548709999996"/>
        <n v="-96.2432860000001"/>
        <n v="-60.7333320000034"/>
        <n v="0"/>
        <n v="96.2432860000001"/>
        <n v="130.240844"/>
        <n v="153.251004000002"/>
        <n v="172.979184"/>
        <n v="174.251853"/>
        <n v="201.401271999999"/>
        <n v="227.409305"/>
        <n v="231.284863000001"/>
        <n v="244.260894000003"/>
        <n v="249.712334999997"/>
        <n v="256.803099"/>
        <n v="274.738842"/>
        <n v="303.972753000009"/>
        <n v="342.060760999993"/>
        <n v="358.333333000017"/>
        <n v="374.006718000001"/>
        <n v="387.092688000004"/>
        <n v="432.687775999999"/>
        <n v="437.754841"/>
        <n v="446.156953"/>
        <n v="456.220099999991"/>
        <n v="476.472519000003"/>
        <n v="496.115263"/>
        <n v="524.800447"/>
        <n v="527.312388"/>
        <n v="531.476091000001"/>
        <n v="536.407837000006"/>
        <n v="538.428775999986"/>
        <n v="543.587845"/>
        <n v="631.422032000002"/>
        <n v="636.804058"/>
        <n v="661.79469499999"/>
        <n v="666.722066999999"/>
        <n v="669.877318999992"/>
        <n v="676.991985000001"/>
        <n v="721.355578000001"/>
        <n v="848.157553000001"/>
        <n v="864.672465000003"/>
        <n v="937.507625"/>
        <n v="966.385103000008"/>
        <n v="995.152620000001"/>
        <n v="1007.181552"/>
        <n v="1034.118913"/>
        <n v="1043.830303"/>
        <n v="1069.743561"/>
        <n v="1071.081073"/>
        <n v="1100.206973"/>
        <n v="1114.136183"/>
        <n v="1122.06116799999"/>
        <n v="1161.546614"/>
        <n v="1171.46612599998"/>
        <n v="1196.29050199999"/>
        <n v="1229.515091"/>
        <n v="1250"/>
        <n v="1326.09899"/>
        <n v="1372.359925"/>
        <n v="1418.22094"/>
        <n v="1542.522984"/>
        <n v="1572.48957600002"/>
        <n v="1584.43317800001"/>
        <n v="1649.34093599999"/>
        <n v="1673.74871199997"/>
        <n v="1705.80789900001"/>
        <n v="1772.73611599999"/>
        <n v="1774.59137499999"/>
        <n v="1798.894822"/>
        <n v="1815.788701"/>
        <n v="1907.25589299999"/>
        <n v="2030.339614"/>
        <n v="2032.164947"/>
        <n v="2034.642761"/>
        <n v="2040.12087"/>
        <n v="2108.959056"/>
        <n v="2132.28971400001"/>
        <n v="2196.047486"/>
        <n v="2208.362995"/>
        <n v="2249.290604"/>
        <n v="2279.365037"/>
        <n v="2289.902468"/>
        <n v="2296.03532999998"/>
        <n v="2308.98342"/>
        <n v="2351.30094"/>
        <n v="2387.966485"/>
        <n v="2462.981934"/>
        <n v="2469.851706"/>
        <n v="2472.743084"/>
        <n v="2500.71425099997"/>
        <n v="2504.138217"/>
        <n v="2506.34678299999"/>
        <n v="2510.851817"/>
        <n v="2530.12276100001"/>
        <n v="2531.588668"/>
        <n v="2531.644172"/>
        <n v="2536.887012"/>
        <n v="2549.389345"/>
        <n v="2569.532135"/>
        <n v="2572.631258"/>
        <n v="2594.242138"/>
        <n v="2596.784538"/>
        <n v="2599.0992"/>
        <n v="2602.407373"/>
        <n v="2611.954186"/>
        <n v="2616.911405"/>
        <n v="2638.17173"/>
        <n v="2655.039816"/>
        <n v="2657.585489"/>
        <n v="2663.146486"/>
        <n v="2668.80278400001"/>
        <n v="2668.824588"/>
        <n v="2673.375254"/>
        <n v="2686.347765"/>
        <n v="2691.561245"/>
        <n v="2693.259272"/>
        <n v="2699.84781399998"/>
        <n v="2715.663067"/>
        <n v="2722.163912"/>
        <n v="2723.449332"/>
        <n v="2731.670059"/>
        <n v="2734.41985600001"/>
        <n v="2736.543008"/>
        <n v="2742.828871"/>
        <n v="2771.244193"/>
        <n v="2785.718139"/>
        <n v="2810.246839"/>
        <n v="2834.11323"/>
        <n v="2841.657041"/>
        <n v="2845.19282500001"/>
        <n v="2863.792367"/>
        <n v="2884.756377"/>
        <n v="2899.672603"/>
        <n v="2921.01662"/>
        <n v="2931.89967599999"/>
        <n v="2936.288887"/>
        <n v="2941.709026"/>
        <n v="2954.128061"/>
        <n v="2961.07698399999"/>
        <n v="3046.198643"/>
        <n v="3052.145223"/>
        <n v="3057.47732900002"/>
        <n v="3070.67877100001"/>
        <n v="3073.702076"/>
        <n v="3173.37777799997"/>
        <n v="3196.555586"/>
        <n v="3258.467707"/>
        <n v="3280.190195"/>
        <n v="3294.393409"/>
        <n v="3308.254106"/>
        <n v="3334.750984"/>
        <n v="3437.5"/>
        <n v="3447.36838400003"/>
        <n v="3459.54235"/>
        <n v="3503.640591"/>
        <n v="3547.97857399999"/>
        <n v="3615.78131999999"/>
        <n v="3661.00939"/>
        <n v="3677"/>
        <n v="3707.505294"/>
        <n v="3729.722712"/>
        <n v="3733.90545999999"/>
        <n v="3751.08104399999"/>
        <n v="3772.250749"/>
        <n v="3790.74995500001"/>
        <n v="3809.50308699999"/>
        <n v="3828.528525"/>
        <n v="3833.81124000001"/>
        <n v="3898.36104700001"/>
        <n v="4015.487285"/>
        <n v="4191.3031299999"/>
        <n v="4301.152181"/>
        <n v="4620.986156"/>
        <n v="4687.86286600001"/>
        <n v="4708.70413999993"/>
        <n v="5128.17973600001"/>
        <n v="5327.92721600001"/>
        <n v="5420.41310999997"/>
        <n v="5625.469232"/>
        <n v="5645.034241"/>
        <n v="5903.859434"/>
        <n v="6217.515721"/>
        <n v="6616.54376399994"/>
        <n v="6729.90297000001"/>
        <n v="7148.325064"/>
        <n v="7174.38218900003"/>
        <n v="8031.612934"/>
        <n v="9342"/>
        <n v="9643.70346"/>
        <n v="9826.987839"/>
        <n v="9858.578446"/>
        <n v="10149.001544"/>
        <n v="11269.045413"/>
        <n v="12323.386545"/>
        <n v="12753.8535"/>
        <n v="15148"/>
        <n v="16580"/>
        <n v="16718.792824"/>
        <n v="17484.031747"/>
        <n v="18003.176046"/>
        <n v="19018.536283"/>
        <n v="19026.277526"/>
        <n v="19459.780063"/>
        <n v="19600.402909"/>
        <n v="19806.945023"/>
        <n v="19999.630028"/>
        <n v="20037.180036"/>
        <n v="20040.642959"/>
        <n v="20123.02573"/>
        <n v="20604.812129"/>
        <n v="20637.119953"/>
        <n v="21076.208089"/>
        <n v="21153.543759"/>
        <n v="21542.855855"/>
        <n v="21657.297454"/>
        <n v="21713.926763"/>
        <n v="21833.447515"/>
        <n v="21886.059522"/>
        <n v="22084.137636"/>
        <n v="22443.034144"/>
        <n v="25169.351208"/>
        <n v="29475.220947"/>
        <n v="30461.185021"/>
        <n v="35668.239744"/>
        <n v="37823.743256"/>
        <n v="42919.904151"/>
        <n v="43762.915203"/>
        <n v="46965"/>
        <n v="54897.760943"/>
        <n v="63471.724624"/>
        <n v="84417.387279"/>
        <n v="96565.694112"/>
        <n v="125921.388915"/>
        <n v="261215.919918"/>
        <m/>
      </sharedItems>
    </cacheField>
    <cacheField name="Other" numFmtId="0">
      <sharedItems containsString="0" containsBlank="1" containsNumber="1" minValue="-11599.6174673189" maxValue="11599.6174673189" count="463">
        <n v="-11599.6174673189"/>
        <n v="-5933.41978967315"/>
        <n v="-3784.43903469992"/>
        <n v="-3549.36050498606"/>
        <n v="-2945.62472395073"/>
        <n v="-2708.49857237926"/>
        <n v="-2430.50955366759"/>
        <n v="-2369.35845029919"/>
        <n v="-1743.01244882139"/>
        <n v="-1738.55307205127"/>
        <n v="-1678.20214263505"/>
        <n v="-1657.59307572758"/>
        <n v="-1536.81748363323"/>
        <n v="-1410.471173"/>
        <n v="-1407.723909"/>
        <n v="-1405.87375518276"/>
        <n v="-1321.98367871954"/>
        <n v="-1311.47622554854"/>
        <n v="-1306.81483177724"/>
        <n v="-1301.76404294677"/>
        <n v="-1253.73234973222"/>
        <n v="-1249.84550566509"/>
        <n v="-1232.55249311326"/>
        <n v="-1211.60071508334"/>
        <n v="-1195.53716938247"/>
        <n v="-1191.23851909752"/>
        <n v="-1180.54575551368"/>
        <n v="-1152.6206139086"/>
        <n v="-1117.27295346491"/>
        <n v="-1114.19147060834"/>
        <n v="-1113.94561760436"/>
        <n v="-1110.16607518732"/>
        <n v="-1108.26676033698"/>
        <n v="-1107.23729443221"/>
        <n v="-1101.28141104205"/>
        <n v="-1092.94501478737"/>
        <n v="-1086.93082394052"/>
        <n v="-1074.30789114349"/>
        <n v="-1072.82444801953"/>
        <n v="-1066.04265942057"/>
        <n v="-1060.2610341333"/>
        <n v="-1044.98703881368"/>
        <n v="-1044.26889697912"/>
        <n v="-1040.72415775665"/>
        <n v="-1033.2244712492"/>
        <n v="-1005.20286284831"/>
        <n v="-1002.80713850937"/>
        <n v="-993.188493704864"/>
        <n v="-980.236306189107"/>
        <n v="-970.301559527683"/>
        <n v="-967.847785359423"/>
        <n v="-966.267935935289"/>
        <n v="-955.293206798853"/>
        <n v="-952.993158317167"/>
        <n v="-938.481175374518"/>
        <n v="-918.92478818138"/>
        <n v="-906.373242031738"/>
        <n v="-896.41472292717"/>
        <n v="-892.523507647338"/>
        <n v="-887.205357552752"/>
        <n v="-885.788279114541"/>
        <n v="-874.298318903355"/>
        <n v="-849.857677352884"/>
        <n v="-841.927073483157"/>
        <n v="-832.90586749869"/>
        <n v="-807.481781000219"/>
        <n v="-807.297022467286"/>
        <n v="-800.731884135367"/>
        <n v="-791.900561854697"/>
        <n v="-783.896718732782"/>
        <n v="-767.358403727227"/>
        <n v="-762.818172374604"/>
        <n v="-723.716200027902"/>
        <n v="-721.526067050011"/>
        <n v="-717.115554146694"/>
        <n v="-709.768240823898"/>
        <n v="-707.05679371077"/>
        <n v="-704.101187012243"/>
        <n v="-702.334900353706"/>
        <n v="-699.036002315686"/>
        <n v="-693.797198938006"/>
        <n v="-692.580708843411"/>
        <n v="-691.06112216154"/>
        <n v="-690.703873713264"/>
        <n v="-673.796684730296"/>
        <n v="-670.250377671515"/>
        <n v="-664.773979547063"/>
        <n v="-661.910898756089"/>
        <n v="-657.754840900037"/>
        <n v="-655.614210727036"/>
        <n v="-655.17490348399"/>
        <n v="-649.49228207659"/>
        <n v="-645.412309746909"/>
        <n v="-645.232830175624"/>
        <n v="-632.849839615796"/>
        <n v="-621.212306602897"/>
        <n v="-620.038149515404"/>
        <n v="-600.964281433239"/>
        <n v="-596.463775769866"/>
        <n v="-582.508691162208"/>
        <n v="-579.768547586013"/>
        <n v="-578.525734587556"/>
        <n v="-571.951074047616"/>
        <n v="-571.068665090305"/>
        <n v="-570.712293821784"/>
        <n v="-567.721590123274"/>
        <n v="-565.731691328762"/>
        <n v="-565.705053917796"/>
        <n v="-556.643051073548"/>
        <n v="-556.064202690198"/>
        <n v="-553.135463967417"/>
        <n v="-550.1609247409"/>
        <n v="-547.926363493589"/>
        <n v="-547.660988980724"/>
        <n v="-547.088544564794"/>
        <n v="-546.735236795008"/>
        <n v="-543.790907345148"/>
        <n v="-538.460285779897"/>
        <n v="-529.428904317255"/>
        <n v="-529.121409905483"/>
        <n v="-527.523422472925"/>
        <n v="-526.139845637923"/>
        <n v="-504.342555314547"/>
        <n v="-498.479473823543"/>
        <n v="-489.351451516638"/>
        <n v="-484.833586980438"/>
        <n v="-475.116070925771"/>
        <n v="-472.196249396417"/>
        <n v="-467.828662799268"/>
        <n v="-462.822406849923"/>
        <n v="-461.283471279231"/>
        <n v="-460.918980294837"/>
        <n v="-452.179734976088"/>
        <n v="-442.294240946225"/>
        <n v="-438.969831452382"/>
        <n v="-438.951763097461"/>
        <n v="-438.515300085916"/>
        <n v="-437.835809795535"/>
        <n v="-429.840251416528"/>
        <n v="-422.910040835083"/>
        <n v="-422.636944844544"/>
        <n v="-420.116492294571"/>
        <n v="-415.910639698564"/>
        <n v="-406.577481338548"/>
        <n v="-405.46849121991"/>
        <n v="-404.43648789826"/>
        <n v="-401.2855214071"/>
        <n v="-391.432695931754"/>
        <n v="-390.717959039899"/>
        <n v="-384.100991833295"/>
        <n v="-383.0480776646"/>
        <n v="-381.36956670595"/>
        <n v="-380.609703866048"/>
        <n v="-374.61597965599"/>
        <n v="-374.411271913002"/>
        <n v="-370.907819471041"/>
        <n v="-367.740647291572"/>
        <n v="-365.111334559338"/>
        <n v="-357.106470947712"/>
        <n v="-355.942397709066"/>
        <n v="-354.358448099076"/>
        <n v="-350.657883294935"/>
        <n v="-348.395676086298"/>
        <n v="-348.329257913019"/>
        <n v="-348.114519430597"/>
        <n v="-340.663250208706"/>
        <n v="-338.92685446243"/>
        <n v="-338.325112647673"/>
        <n v="-337.539193725525"/>
        <n v="-334.574154046072"/>
        <n v="-334.010022052768"/>
        <n v="-330.486125446767"/>
        <n v="-324.331649906711"/>
        <n v="-316.446651423124"/>
        <n v="-306.581775533249"/>
        <n v="-304.86628501844"/>
        <n v="-299.624453418312"/>
        <n v="-296.103817968836"/>
        <n v="-292.007487984907"/>
        <n v="-291.949800605641"/>
        <n v="-285.913851873594"/>
        <n v="-283.032192792681"/>
        <n v="-275.082287691752"/>
        <n v="-259.50612909412"/>
        <n v="-248.571123420345"/>
        <n v="-240.545003907646"/>
        <n v="-239.267709963402"/>
        <n v="-234.624968086539"/>
        <n v="-230.588101237537"/>
        <n v="-226.322284101497"/>
        <n v="-213.1524659899"/>
        <n v="-211.683495015777"/>
        <n v="-208.90706536243"/>
        <n v="-207.580062706201"/>
        <n v="-199.699750963238"/>
        <n v="-199.211042258144"/>
        <n v="-191.068125156829"/>
        <n v="-189.876145153623"/>
        <n v="-189.576260009986"/>
        <n v="-189.169318203969"/>
        <n v="-184.581210111392"/>
        <n v="-182.942641886006"/>
        <n v="-177.298719773999"/>
        <n v="-176.309549121144"/>
        <n v="-168.720902426629"/>
        <n v="-159.604886382084"/>
        <n v="-152.934930990824"/>
        <n v="-152.103889919992"/>
        <n v="-151.112499449133"/>
        <n v="-145.098277683774"/>
        <n v="-142.273487170599"/>
        <n v="-136.158173076285"/>
        <n v="-132.420204926865"/>
        <n v="-112.397769084954"/>
        <n v="-103.719022538859"/>
        <n v="-77.3772362461232"/>
        <n v="-76.949255686955"/>
        <n v="-76.4942560856217"/>
        <n v="-52.7270734334561"/>
        <n v="-51.4370978986565"/>
        <n v="-45.2719108270514"/>
        <n v="-45.0614787669783"/>
        <n v="-32.4190906898116"/>
        <n v="-26.7173199723152"/>
        <n v="-17.5828080588138"/>
        <n v="-17.1172865132965"/>
        <n v="-14.3496492040213"/>
        <n v="-12.4422535009297"/>
        <n v="-10.7817882649172"/>
        <n v="0"/>
        <n v="18.8594442911956"/>
        <n v="32.4190906898116"/>
        <n v="45.0614787669783"/>
        <n v="47.0736496788445"/>
        <n v="51.4370978986565"/>
        <n v="54.3340914846112"/>
        <n v="56.6570209559814"/>
        <n v="58.7451958005278"/>
        <n v="59.9102629628583"/>
        <n v="71.2088966495728"/>
        <n v="76.949255686955"/>
        <n v="77.3772362461232"/>
        <n v="100.968247074985"/>
        <n v="103.719022538859"/>
        <n v="105.183017469406"/>
        <n v="107.249363962696"/>
        <n v="116.661269535063"/>
        <n v="125.501750962461"/>
        <n v="131.202762538426"/>
        <n v="135.015749562766"/>
        <n v="136.158173076285"/>
        <n v="138.292961621825"/>
        <n v="145.098277683774"/>
        <n v="145.210195257564"/>
        <n v="146.096501424915"/>
        <n v="159.38706325111"/>
        <n v="159.604886382084"/>
        <n v="168.720902426629"/>
        <n v="176.309549121144"/>
        <n v="181.107810081478"/>
        <n v="184.581210111392"/>
        <n v="185.840137328314"/>
        <n v="189.053156773518"/>
        <n v="189.876145153623"/>
        <n v="191.068125156829"/>
        <n v="197.118672361862"/>
        <n v="199.699750963238"/>
        <n v="205.940543629446"/>
        <n v="208.90706536243"/>
        <n v="209.471147852904"/>
        <n v="211.683495015777"/>
        <n v="212.05682269881"/>
        <n v="213.1524659899"/>
        <n v="213.326966650822"/>
        <n v="214.972646262316"/>
        <n v="222.140465250257"/>
        <n v="224.861140751171"/>
        <n v="234.624968086539"/>
        <n v="236.881124211513"/>
        <n v="239.267709963402"/>
        <n v="243.498781846636"/>
        <n v="246.460437976608"/>
        <n v="246.678881484448"/>
        <n v="253.764946466733"/>
        <n v="255.223705480754"/>
        <n v="257.068531703443"/>
        <n v="259.50612909412"/>
        <n v="263.91468986467"/>
        <n v="272.265094201758"/>
        <n v="275.082287691752"/>
        <n v="279.505537921199"/>
        <n v="283.032192792681"/>
        <n v="291.949800605641"/>
        <n v="292.007487984907"/>
        <n v="294.675260853559"/>
        <n v="299.27515451837"/>
        <n v="306.581775533249"/>
        <n v="306.861331032787"/>
        <n v="308.52765888852"/>
        <n v="316.446651423124"/>
        <n v="330.486125446767"/>
        <n v="332.297262513573"/>
        <n v="334.010022052768"/>
        <n v="336.750840254735"/>
        <n v="338.325112647673"/>
        <n v="340.663250208706"/>
        <n v="343.101914238547"/>
        <n v="346.069143456908"/>
        <n v="348.329257913019"/>
        <n v="348.395676086298"/>
        <n v="350.657883294935"/>
        <n v="351.070367858514"/>
        <n v="351.853778783256"/>
        <n v="355.942397709066"/>
        <n v="362.933361248285"/>
        <n v="365.111334559338"/>
        <n v="365.17778315248"/>
        <n v="374.411271913002"/>
        <n v="375.464255202955"/>
        <n v="381.014335639244"/>
        <n v="386.381203556801"/>
        <n v="387.564259820105"/>
        <n v="388.006698676908"/>
        <n v="391.432695931754"/>
        <n v="392.772420435459"/>
        <n v="401.2855214071"/>
        <n v="404.43648789826"/>
        <n v="405.047247790867"/>
        <n v="405.46849121991"/>
        <n v="406.577481338548"/>
        <n v="415.910639698564"/>
        <n v="420.116492294571"/>
        <n v="422.494315920101"/>
        <n v="422.636944844544"/>
        <n v="425.882336404373"/>
        <n v="429.840251416528"/>
        <n v="434.946746321124"/>
        <n v="436.343779626941"/>
        <n v="438.515300085916"/>
        <n v="441.731651933372"/>
        <n v="460.918980294837"/>
        <n v="462.822406849923"/>
        <n v="467.828662799268"/>
        <n v="476.58918993895"/>
        <n v="478.999590343825"/>
        <n v="483.059409639189"/>
        <n v="483.363348223766"/>
        <n v="495.90211190687"/>
        <n v="508.709714106368"/>
        <n v="520.525721795097"/>
        <n v="527.523422472925"/>
        <n v="529.121409905483"/>
        <n v="543.790907345148"/>
        <n v="547.660988980724"/>
        <n v="547.926363493589"/>
        <n v="551.271945108847"/>
        <n v="556.643051073548"/>
        <n v="565.705053917796"/>
        <n v="565.731691328762"/>
        <n v="567.721590123274"/>
        <n v="570.015075992505"/>
        <n v="570.712293821784"/>
        <n v="571.068665090305"/>
        <n v="571.951074047616"/>
        <n v="577.129790854499"/>
        <n v="578.525734587556"/>
        <n v="579.768547586013"/>
        <n v="582.508691162208"/>
        <n v="596.463775769866"/>
        <n v="600.964281433239"/>
        <n v="602.656534036632"/>
        <n v="620.038149515404"/>
        <n v="621.212306602897"/>
        <n v="628.907684483453"/>
        <n v="636.714011342549"/>
        <n v="649.49228207659"/>
        <n v="655.17490348399"/>
        <n v="655.614210727036"/>
        <n v="657.754840900037"/>
        <n v="661.910898756089"/>
        <n v="664.773979547063"/>
        <n v="670.250377671515"/>
        <n v="673.508296467588"/>
        <n v="673.796684730296"/>
        <n v="681.60366715561"/>
        <n v="687.634456485615"/>
        <n v="690.703873713264"/>
        <n v="691.06112216154"/>
        <n v="692.580708843411"/>
        <n v="693.797198938006"/>
        <n v="702.949783152006"/>
        <n v="704.101187012243"/>
        <n v="717.115554146694"/>
        <n v="724.762210284143"/>
        <n v="733.557594849335"/>
        <n v="736.489351962032"/>
        <n v="748.266558201045"/>
        <n v="762.818172374604"/>
        <n v="768.743549655464"/>
        <n v="783.896718732782"/>
        <n v="791.900561854697"/>
        <n v="795.913467060016"/>
        <n v="800.731884135367"/>
        <n v="807.297022467286"/>
        <n v="807.481781000219"/>
        <n v="841.927073483157"/>
        <n v="885.788279114541"/>
        <n v="887.205357552752"/>
        <n v="892.523507647338"/>
        <n v="906.373242031738"/>
        <n v="918.92478818138"/>
        <n v="925.621934671187"/>
        <n v="955.293206798853"/>
        <n v="963.321144751501"/>
        <n v="970.301559527683"/>
        <n v="980.236306189107"/>
        <n v="1002.80713850937"/>
        <n v="1005.20286284831"/>
        <n v="1040.72415775665"/>
        <n v="1044.26889697912"/>
        <n v="1068.44214649231"/>
        <n v="1076.67699412154"/>
        <n v="1086.93082394052"/>
        <n v="1101.28141104205"/>
        <n v="1113.94561760436"/>
        <n v="1114.19147060834"/>
        <n v="1122.23173767998"/>
        <n v="1122.31946504355"/>
        <n v="1133.46066794347"/>
        <n v="1151.76620344404"/>
        <n v="1152.6206139086"/>
        <n v="1180.54575551368"/>
        <n v="1195.53716938247"/>
        <n v="1211.60071508334"/>
        <n v="1249.84550566509"/>
        <n v="1279.14543223358"/>
        <n v="1286.10152220979"/>
        <n v="1301.76404294677"/>
        <n v="1301.77029993475"/>
        <n v="1311.47622554854"/>
        <n v="1321.98367871954"/>
        <n v="1405.75847442754"/>
        <n v="1405.87375518276"/>
        <n v="1407.723909"/>
        <n v="1410.471173"/>
        <n v="1536.81748363323"/>
        <n v="1657.59307572758"/>
        <n v="1678.20214263505"/>
        <n v="1738.55307205127"/>
        <n v="1743.01244882139"/>
        <n v="1750.97170859781"/>
        <n v="1854.50784797117"/>
        <n v="2043.02821491315"/>
        <n v="2430.50955366759"/>
        <n v="3344.21710067912"/>
        <n v="3784.43903469992"/>
        <n v="3830.64077579017"/>
        <n v="4492.45161714265"/>
        <n v="5933.41978967315"/>
        <n v="6089.80176407407"/>
        <n v="6997.16401031691"/>
        <n v="11599.6174673189"/>
        <m/>
      </sharedItems>
    </cacheField>
    <cacheField name="Opening USD PV" numFmtId="0">
      <sharedItems containsString="0" containsBlank="1" containsNumber="1" minValue="-8844975" maxValue="10237430" count="468">
        <n v="-8844975"/>
        <n v="-6215585"/>
        <n v="-5726567"/>
        <n v="-4562083.3"/>
        <n v="-1569986"/>
        <n v="-1432022"/>
        <n v="-1080200"/>
        <n v="-941714.449177"/>
        <n v="-761274.548045"/>
        <n v="-702284.661694"/>
        <n v="-609166.666667"/>
        <n v="-589171.484117"/>
        <n v="-559479.166667"/>
        <n v="-526005.972725"/>
        <n v="-505050.639034"/>
        <n v="-469215.724967"/>
        <n v="-405820.332849"/>
        <n v="-398686.111111"/>
        <n v="-376636.169562"/>
        <n v="-365578.016079"/>
        <n v="-336798.740133"/>
        <n v="-298229.148247"/>
        <n v="-296779.537774"/>
        <n v="-293391.691719"/>
        <n v="-282727.252459"/>
        <n v="-280055.642017"/>
        <n v="-275080.354539"/>
        <n v="-252114.240134"/>
        <n v="-245372.183822"/>
        <n v="-242773.849885"/>
        <n v="-226092.179149"/>
        <n v="-222158.45579"/>
        <n v="-219833.134572"/>
        <n v="-214630.490062"/>
        <n v="-214107.505985"/>
        <n v="-208991.02728"/>
        <n v="-208784.976521"/>
        <n v="-208559.265331"/>
        <n v="-207127.67036"/>
        <n v="-194494.161238"/>
        <n v="-192847.288773"/>
        <n v="-184718.980977"/>
        <n v="-184128.15352"/>
        <n v="-183924.300445"/>
        <n v="-181348.393989"/>
        <n v="-174720.254683"/>
        <n v="-169094.809736"/>
        <n v="-158774.447388"/>
        <n v="-157140.738149"/>
        <n v="-155628.331338"/>
        <n v="-140539.47255"/>
        <n v="-139981.979996"/>
        <n v="-139300.648856"/>
        <n v="-128849.542058"/>
        <n v="-128079.757156"/>
        <n v="-127432.171134"/>
        <n v="-127112.168602"/>
        <n v="-126921.977535"/>
        <n v="-120735.202986"/>
        <n v="-116752.671212"/>
        <n v="-115339.927076"/>
        <n v="-115297.143465"/>
        <n v="-114824.951014"/>
        <n v="-114217.132982"/>
        <n v="-110805.052212"/>
        <n v="-110507.248685"/>
        <n v="-110389.687425"/>
        <n v="-109632.09184893"/>
        <n v="-109157.397699"/>
        <n v="-107081.060984"/>
        <n v="-106799.566692"/>
        <n v="-104554.050375096"/>
        <n v="-101513.194454"/>
        <n v="-101272.249495"/>
        <n v="-97965.440051"/>
        <n v="-97401.43771"/>
        <n v="-97381.128453"/>
        <n v="-96291.128433528"/>
        <n v="-96130.734260025"/>
        <n v="-94520.6307"/>
        <n v="-93865.426482"/>
        <n v="-91047.649412"/>
        <n v="-85371.130693"/>
        <n v="-84306.673312"/>
        <n v="-83368.73795"/>
        <n v="-82001.144058"/>
        <n v="-79306.664183"/>
        <n v="-78853.739601"/>
        <n v="-78800.290728"/>
        <n v="-78013.804387"/>
        <n v="-76785.102823"/>
        <n v="-75428.96218"/>
        <n v="-74359.560674"/>
        <n v="-72411.777068"/>
        <n v="-72129.442283"/>
        <n v="-70631.313990075"/>
        <n v="-70432.455068"/>
        <n v="-70210.573753"/>
        <n v="-68996.220668"/>
        <n v="-68651.187858"/>
        <n v="-66840.068743"/>
        <n v="-63163.716255"/>
        <n v="-62862.857374"/>
        <n v="-62458.765645752"/>
        <n v="-62157.604038"/>
        <n v="-61017.192365"/>
        <n v="-60057.152134"/>
        <n v="-59245.143396"/>
        <n v="-58563.739608"/>
        <n v="-58036.982818"/>
        <n v="-57427.651134"/>
        <n v="-56608.811444"/>
        <n v="-56530.913232"/>
        <n v="-56369.654888"/>
        <n v="-54698.220326"/>
        <n v="-54254.425467"/>
        <n v="-53749.335276"/>
        <n v="-51821.317646"/>
        <n v="-50463.928475"/>
        <n v="-50174.484123"/>
        <n v="-48398.367139"/>
        <n v="-47864.390228"/>
        <n v="-47366.539978"/>
        <n v="-46200.500807"/>
        <n v="-45598.358182"/>
        <n v="-44708.751608"/>
        <n v="-44367.330831642"/>
        <n v="-43903.645513"/>
        <n v="-42307.325845"/>
        <n v="-41568.414632"/>
        <n v="-40508.387337"/>
        <n v="-39573.144296"/>
        <n v="-39369.474784332"/>
        <n v="-38941.515867"/>
        <n v="-38699.233011"/>
        <n v="-37913.319608598"/>
        <n v="-37385.338696"/>
        <n v="-36528.029423"/>
        <n v="-36148.899987"/>
        <n v="-35888.370693"/>
        <n v="-35648.909481"/>
        <n v="-35488.353708"/>
        <n v="-34464.46358"/>
        <n v="-33505.569945"/>
        <n v="-33495.437035"/>
        <n v="-33071.251652"/>
        <n v="-32563.554679"/>
        <n v="-31292.454972"/>
        <n v="-31257.912973"/>
        <n v="-30848.254652"/>
        <n v="-30189.511622214"/>
        <n v="-29104.474529"/>
        <n v="-27794.08973"/>
        <n v="-27668.921027"/>
        <n v="-27252.508321"/>
        <n v="-27102.19656"/>
        <n v="-26950.616413"/>
        <n v="-26896.071376"/>
        <n v="-26747.962019"/>
        <n v="-26285.021598"/>
        <n v="-25648.243103"/>
        <n v="-25160.292874"/>
        <n v="-25066.781148"/>
        <n v="-23616.652761"/>
        <n v="-23501.703741"/>
        <n v="-23451.958163214"/>
        <n v="-23415.099536"/>
        <n v="-23169.907294002"/>
        <n v="-22897.44803"/>
        <n v="-21798.704043018"/>
        <n v="-21756.061038"/>
        <n v="-20587.907558"/>
        <n v="-19989.944838864"/>
        <n v="-19160.986586"/>
        <n v="-19027.905507"/>
        <n v="-18635.052468"/>
        <n v="-17158.343041"/>
        <n v="-17138.14659"/>
        <n v="-15202.91960901"/>
        <n v="-15122.392468"/>
        <n v="-14478.977698"/>
        <n v="-14448.161986"/>
        <n v="-13982.290326"/>
        <n v="-13897.05269"/>
        <n v="-13693.596147"/>
        <n v="-13551.404102"/>
        <n v="-12650.939987"/>
        <n v="-11956.270616"/>
        <n v="-11325.651443"/>
        <n v="-10806.505736"/>
        <n v="-10517.385435"/>
        <n v="-10443.808976202"/>
        <n v="-10291.9785318"/>
        <n v="-9938.018948"/>
        <n v="-9688.267908"/>
        <n v="-9510.071101"/>
        <n v="-9346.611993"/>
        <n v="-9018.522014"/>
        <n v="-8920.513877"/>
        <n v="-8377.138557"/>
        <n v="-8025.337778"/>
        <n v="-7808.962488"/>
        <n v="-7367.430101"/>
        <n v="-7349.951526"/>
        <n v="-7267.627897"/>
        <n v="-7047.634001"/>
        <n v="-6961.602976"/>
        <n v="-6805.096123"/>
        <n v="-6232.855201146"/>
        <n v="-6106.228649388"/>
        <n v="-5900.290682"/>
        <n v="-5824.503256"/>
        <n v="-5772.644144"/>
        <n v="-5380.077616"/>
        <n v="-5306.752766"/>
        <n v="-4850.375588"/>
        <n v="-4559.291044"/>
        <n v="-3924.526212"/>
        <n v="-3661.523199"/>
        <n v="-3602.754157"/>
        <n v="-3317.265376"/>
        <n v="-3152.461069"/>
        <n v="-3010.031966"/>
        <n v="-2771.317555"/>
        <n v="-2507.944805352"/>
        <n v="-1501.853646"/>
        <n v="-1447.748755"/>
        <n v="-1212.791738"/>
        <n v="-1206.553091"/>
        <n v="-1029.994508"/>
        <n v="-898.431371"/>
        <n v="-860.551906"/>
        <n v="-851.23309"/>
        <n v="-597.301265"/>
        <n v="-296.455483"/>
        <n v="-246.4953372"/>
        <n v="-198"/>
        <n v="-86.209299"/>
        <n v="0"/>
        <n v="9.632478"/>
        <n v="68.522535"/>
        <n v="246.4953372"/>
        <n v="296.455483"/>
        <n v="597.301265"/>
        <n v="1361.01832335"/>
        <n v="1379.449886598"/>
        <n v="1501.853646"/>
        <n v="2047.727454"/>
        <n v="2771.317555"/>
        <n v="2801.297408"/>
        <n v="2807.407881"/>
        <n v="3010.031966"/>
        <n v="3056.81442"/>
        <n v="3317.265376"/>
        <n v="3602.754157"/>
        <n v="3924.526212"/>
        <n v="4424.386512"/>
        <n v="4581.315438"/>
        <n v="5507.822922"/>
        <n v="5900.290682"/>
        <n v="6893.38504"/>
        <n v="6961.602976"/>
        <n v="7047.634001"/>
        <n v="7410.73318"/>
        <n v="7808.962488"/>
        <n v="7980.429488"/>
        <n v="8025.337778"/>
        <n v="8212.164529725"/>
        <n v="8377.138557"/>
        <n v="9018.522014"/>
        <n v="9216.632594"/>
        <n v="9224.95380075"/>
        <n v="9346.611993"/>
        <n v="9566.201707"/>
        <n v="9688.267908"/>
        <n v="9698.621938"/>
        <n v="10229.901898"/>
        <n v="10356.318818"/>
        <n v="10498.074992"/>
        <n v="10517.385435"/>
        <n v="10624.843644"/>
        <n v="10806.505736"/>
        <n v="11579.423808"/>
        <n v="11718.91478"/>
        <n v="11861.298303876"/>
        <n v="11985.958655"/>
        <n v="12597.675496"/>
        <n v="13693.596147"/>
        <n v="13897.05269"/>
        <n v="13905.474718464"/>
        <n v="14455.891547"/>
        <n v="14478.977698"/>
        <n v="15203.26179"/>
        <n v="15432.933017"/>
        <n v="16412.411705"/>
        <n v="17138.14659"/>
        <n v="17158.343041"/>
        <n v="18093.604816"/>
        <n v="18635.052468"/>
        <n v="19027.905507"/>
        <n v="19160.986586"/>
        <n v="21756.061038"/>
        <n v="22897.44803"/>
        <n v="23487.569484"/>
        <n v="25025.14729134"/>
        <n v="25160.292874"/>
        <n v="25648.243103"/>
        <n v="25947.721962"/>
        <n v="26232.398753"/>
        <n v="26747.962019"/>
        <n v="27252.508321"/>
        <n v="27540.7483365"/>
        <n v="27668.921027"/>
        <n v="27794.08973"/>
        <n v="29104.474529"/>
        <n v="29303.012351"/>
        <n v="31292.454972"/>
        <n v="31446.695545"/>
        <n v="32563.554679"/>
        <n v="32609.290396"/>
        <n v="33071.251652"/>
        <n v="33157.161922"/>
        <n v="34464.46358"/>
        <n v="35888.370693"/>
        <n v="36148.899987"/>
        <n v="36420.064158"/>
        <n v="36528.029423"/>
        <n v="36598.494567"/>
        <n v="37385.338696"/>
        <n v="37794.058368"/>
        <n v="38275.728347"/>
        <n v="38751.414343"/>
        <n v="38941.515867"/>
        <n v="39573.144296"/>
        <n v="40312.236229"/>
        <n v="40625.527213"/>
        <n v="41680.365766578"/>
        <n v="43903.645513"/>
        <n v="44813.128346"/>
        <n v="44840.115433"/>
        <n v="45598.358182"/>
        <n v="46200.500807"/>
        <n v="47366.539978"/>
        <n v="47990.339042"/>
        <n v="48250.272738"/>
        <n v="48398.367139"/>
        <n v="49483.334429"/>
        <n v="50174.484123"/>
        <n v="50231.443278"/>
        <n v="51525.733013"/>
        <n v="51821.317646"/>
        <n v="53905.82661"/>
        <n v="54254.425467"/>
        <n v="54698.220326"/>
        <n v="55758.908857"/>
        <n v="56530.913232"/>
        <n v="58036.982818"/>
        <n v="58563.739608"/>
        <n v="59245.143396"/>
        <n v="60057.152134"/>
        <n v="62157.604038"/>
        <n v="62862.857374"/>
        <n v="63163.716255"/>
        <n v="68491.754156"/>
        <n v="68614.740736"/>
        <n v="70210.573753"/>
        <n v="70631.313990075"/>
        <n v="71532.860062"/>
        <n v="72129.442283"/>
        <n v="72411.777068"/>
        <n v="74359.560674"/>
        <n v="75765.139757"/>
        <n v="76736.128277"/>
        <n v="82001.144058"/>
        <n v="83368.73795"/>
        <n v="84306.673312"/>
        <n v="86099.645639"/>
        <n v="89940.610347"/>
        <n v="91047.649412"/>
        <n v="94520.6307"/>
        <n v="95955.323488"/>
        <n v="96130.734260025"/>
        <n v="97381.128453"/>
        <n v="97401.43771"/>
        <n v="98298.649094"/>
        <n v="100636.596257"/>
        <n v="101272.249495"/>
        <n v="102868.428033"/>
        <n v="105285.599906"/>
        <n v="106799.566692"/>
        <n v="106912.51414"/>
        <n v="107081.060984"/>
        <n v="109157.397699"/>
        <n v="110507.248685"/>
        <n v="111875.917966"/>
        <n v="112056.22942353"/>
        <n v="114217.132982"/>
        <n v="114824.951014"/>
        <n v="116752.671212"/>
        <n v="120735.202986"/>
        <n v="121525.042503"/>
        <n v="127112.168602"/>
        <n v="127299.237593"/>
        <n v="128079.757156"/>
        <n v="128849.542058"/>
        <n v="134153.002549"/>
        <n v="137037.241227"/>
        <n v="139300.648856"/>
        <n v="139981.979996"/>
        <n v="140539.47255"/>
        <n v="152194.551197"/>
        <n v="155628.331338"/>
        <n v="158774.447388"/>
        <n v="160611.351644"/>
        <n v="169094.809736"/>
        <n v="174720.254683"/>
        <n v="181682.828739"/>
        <n v="183924.300445"/>
        <n v="184128.15352"/>
        <n v="184718.980977"/>
        <n v="192847.288773"/>
        <n v="194494.161238"/>
        <n v="198314.356711"/>
        <n v="200675.587868"/>
        <n v="207878.048449"/>
        <n v="208559.265331"/>
        <n v="208991.02728"/>
        <n v="214107.505985"/>
        <n v="214630.490062"/>
        <n v="219833.134572"/>
        <n v="222158.45579"/>
        <n v="226092.179149"/>
        <n v="229080.616606"/>
        <n v="231450.112295"/>
        <n v="242773.849885"/>
        <n v="252114.240134"/>
        <n v="269444.611051"/>
        <n v="275080.354539"/>
        <n v="280055.642017"/>
        <n v="293391.691719"/>
        <n v="296710.430283"/>
        <n v="296779.537774"/>
        <n v="298229.148247"/>
        <n v="336798.740133"/>
        <n v="351994.55592"/>
        <n v="365578.016079"/>
        <n v="376636.169562"/>
        <n v="384928.817708"/>
        <n v="395941.54226"/>
        <n v="399224.245136"/>
        <n v="405820.332849"/>
        <n v="426542.757804"/>
        <n v="491789.215689786"/>
        <n v="506404.797275"/>
        <n v="526005.972725"/>
        <n v="589171.484117"/>
        <n v="641666.666667"/>
        <n v="684958.333333"/>
        <n v="702284.661694"/>
        <n v="761274.548045"/>
        <n v="966436.672439"/>
        <n v="1060408"/>
        <n v="1254500"/>
        <n v="1569986"/>
        <n v="5726567"/>
        <n v="8844975"/>
        <n v="10237430"/>
        <m/>
      </sharedItems>
    </cacheField>
    <cacheField name="Closing USD PV" numFmtId="0">
      <sharedItems containsString="0" containsBlank="1" containsNumber="1" minValue="-8860123" maxValue="10254010" count="483">
        <n v="-8860123"/>
        <n v="-6225652"/>
        <n v="-5735909"/>
        <n v="-4562083.3"/>
        <n v="-1566309"/>
        <n v="-1434341"/>
        <n v="-1131091"/>
        <n v="-937005.745037"/>
        <n v="-757083.244915"/>
        <n v="-708901.205458"/>
        <n v="-607916.666667"/>
        <n v="-585998.106339"/>
        <n v="-556041.666667"/>
        <n v="-528506.686976"/>
        <n v="-499630.225924"/>
        <n v="-469975.668192"/>
        <n v="-407850.672463"/>
        <n v="-398327.777778"/>
        <n v="-366116.444855"/>
        <n v="-358632.993516"/>
        <n v="-329624.357944"/>
        <n v="-299400.614373"/>
        <n v="-294053.486414"/>
        <n v="-291154.068542"/>
        <n v="-281729.390729"/>
        <n v="-280819.996566"/>
        <n v="-271632.986155"/>
        <n v="-264857.987521"/>
        <n v="-243076.148492"/>
        <n v="-240845.194721"/>
        <n v="-229216.969728045"/>
        <n v="-217524.151152"/>
        <n v="-215826.780564"/>
        <n v="-212698.532574"/>
        <n v="-212368.768418"/>
        <n v="-211146.429001"/>
        <n v="-209835.069245"/>
        <n v="-206051.53619"/>
        <n v="-206005.609192"/>
        <n v="-205727.499192"/>
        <n v="-196266.897354"/>
        <n v="-195540.548045"/>
        <n v="-190046.908193"/>
        <n v="-187587.69587"/>
        <n v="-183834.005445"/>
        <n v="-180025.939398"/>
        <n v="-179341.240839"/>
        <n v="-168790.836983"/>
        <n v="-161888.613926"/>
        <n v="-157200.820914"/>
        <n v="-156642.157674"/>
        <n v="-154088.592926"/>
        <n v="-147680.160065"/>
        <n v="-144290.553594"/>
        <n v="-142681.82781"/>
        <n v="-140640.193903365"/>
        <n v="-136455.456031"/>
        <n v="-136367.806869"/>
        <n v="-130012.818247"/>
        <n v="-129519.419377"/>
        <n v="-128322.925942"/>
        <n v="-127568.388702"/>
        <n v="-120947.035952"/>
        <n v="-120300.649786"/>
        <n v="-118000.78313"/>
        <n v="-115910.805359"/>
        <n v="-115503.384993"/>
        <n v="-112081.459369"/>
        <n v="-110496.018772913"/>
        <n v="-109611.183745"/>
        <n v="-108155.947745"/>
        <n v="-106669.325848"/>
        <n v="-105541.616379"/>
        <n v="-105417.513670658"/>
        <n v="-101808.657332"/>
        <n v="-100150.58625"/>
        <n v="-99180.023275"/>
        <n v="-98447.1540750395"/>
        <n v="-97829.735375"/>
        <n v="-97242.794612"/>
        <n v="-97216.67785518"/>
        <n v="-97212.042273"/>
        <n v="-96422.917067"/>
        <n v="-95344.50163"/>
        <n v="-94459.728684"/>
        <n v="-89230.627624"/>
        <n v="-87313.743952"/>
        <n v="-85273.058415"/>
        <n v="-77722.231005"/>
        <n v="-77682.764255"/>
        <n v="-77548.360911"/>
        <n v="-77028.363458"/>
        <n v="-74966.479488"/>
        <n v="-74661.086455"/>
        <n v="-74076.2573373225"/>
        <n v="-73092.07586881"/>
        <n v="-72565.944169"/>
        <n v="-72165.812191"/>
        <n v="-69907.638851"/>
        <n v="-69770.5812648"/>
        <n v="-67804.737309"/>
        <n v="-67346.781386"/>
        <n v="-67173.485001"/>
        <n v="-66232.937443"/>
        <n v="-66059.41296"/>
        <n v="-65359.763741"/>
        <n v="-64980.733383"/>
        <n v="-64310.61878163"/>
        <n v="-64031.9829396975"/>
        <n v="-63935.167973"/>
        <n v="-62982.607775"/>
        <n v="-62731.617997"/>
        <n v="-61373.986447"/>
        <n v="-60609.614076"/>
        <n v="-60399.212895"/>
        <n v="-60109.815861"/>
        <n v="-59694.622104"/>
        <n v="-59574.280752"/>
        <n v="-58014.174359"/>
        <n v="-57297.319526"/>
        <n v="-57023.383715415"/>
        <n v="-56856.83284"/>
        <n v="-55867.44323043"/>
        <n v="-53892.741502"/>
        <n v="-53676.063781"/>
        <n v="-53484.898511"/>
        <n v="-53248.186199"/>
        <n v="-50395.275032"/>
        <n v="-50347.228402"/>
        <n v="-49236.04099"/>
        <n v="-48431.763528"/>
        <n v="-48172.7852274825"/>
        <n v="-46693.13791"/>
        <n v="-45950.788472"/>
        <n v="-45887.515322"/>
        <n v="-43028.826047"/>
        <n v="-42896.463961"/>
        <n v="-42774.308647"/>
        <n v="-42366.415708"/>
        <n v="-42309.687304"/>
        <n v="-42235.909276"/>
        <n v="-40995.481776"/>
        <n v="-40972.962005"/>
        <n v="-39066.218489"/>
        <n v="-38401.9580906325"/>
        <n v="-37159.451455"/>
        <n v="-36778.783328235"/>
        <n v="-36663.795589"/>
        <n v="-36129.91287"/>
        <n v="-36113.804516"/>
        <n v="-35354.682705"/>
        <n v="-35100.441691"/>
        <n v="-35011.881189"/>
        <n v="-34858.034782"/>
        <n v="-34693.777451"/>
        <n v="-34338.653615"/>
        <n v="-33382.02391"/>
        <n v="-31767.621015"/>
        <n v="-31730.8119"/>
        <n v="-31670.929194"/>
        <n v="-31172.561618"/>
        <n v="-30279.3455"/>
        <n v="-29668.978639"/>
        <n v="-29273.279765"/>
        <n v="-27575.828163"/>
        <n v="-27021.223458"/>
        <n v="-26759.970817"/>
        <n v="-26754.543656"/>
        <n v="-26694.670104"/>
        <n v="-26625.958107"/>
        <n v="-26102.195922"/>
        <n v="-24221.138943"/>
        <n v="-23998.74626"/>
        <n v="-23892.60065"/>
        <n v="-23487.9436241775"/>
        <n v="-23208.0480564075"/>
        <n v="-22990.657614"/>
        <n v="-22086.10568502"/>
        <n v="-21840.1727745825"/>
        <n v="-21624.690045"/>
        <n v="-21534.725071"/>
        <n v="-20627.26672968"/>
        <n v="-19975.1392236825"/>
        <n v="-19542.935979"/>
        <n v="-19283.317954"/>
        <n v="-18379.544563"/>
        <n v="-16760.7078189525"/>
        <n v="-16728.268302"/>
        <n v="-16566.744448"/>
        <n v="-16087.261968"/>
        <n v="-14670.74070306"/>
        <n v="-14563.774757"/>
        <n v="-14200.087844"/>
        <n v="-13306.367849"/>
        <n v="-12374.615673"/>
        <n v="-12276.933269"/>
        <n v="-12246.986796525"/>
        <n v="-11744.161946"/>
        <n v="-11172.400439"/>
        <n v="-11107.229611"/>
        <n v="-11007.2813856525"/>
        <n v="-10819.4760943425"/>
        <n v="-9818.878194"/>
        <n v="-9795.359497"/>
        <n v="-9352.788169"/>
        <n v="-9240.607549"/>
        <n v="-9095.081339"/>
        <n v="-9062.621673"/>
        <n v="-8815.135902"/>
        <n v="-8702.648297"/>
        <n v="-8522.406751"/>
        <n v="-7856.875731"/>
        <n v="-7853.17847"/>
        <n v="-7810.100302"/>
        <n v="-7598.407034"/>
        <n v="-7476.312571"/>
        <n v="-7145.496346"/>
        <n v="-6345.583028"/>
        <n v="-6036.605436"/>
        <n v="-5960.645328"/>
        <n v="-5551.6414"/>
        <n v="-4500.708382"/>
        <n v="-4357.440523"/>
        <n v="-4007.597857"/>
        <n v="-3912.867963"/>
        <n v="-3544.594603"/>
        <n v="-3486.771371"/>
        <n v="-3430.438976"/>
        <n v="-2773.716319"/>
        <n v="-2632.77588951"/>
        <n v="-2586.594058"/>
        <n v="-2252.224181"/>
        <n v="-1888.130936"/>
        <n v="-1556.070687"/>
        <n v="-1552.299257"/>
        <n v="-1405.61036"/>
        <n v="-1113.73932"/>
        <n v="-1098.522453"/>
        <n v="-988.147945"/>
        <n v="-821.25593"/>
        <n v="-622.065481"/>
        <n v="-491.952518"/>
        <n v="-188.90444"/>
        <n v="-69.988877"/>
        <n v="0"/>
        <n v="69.988877"/>
        <n v="455.789431"/>
        <n v="474.8659"/>
        <n v="491.952518"/>
        <n v="622.065481"/>
        <n v="821.25593"/>
        <n v="1405.61036"/>
        <n v="1756.608445"/>
        <n v="1888.130936"/>
        <n v="2548.1074071375"/>
        <n v="2586.594058"/>
        <n v="2928.98981"/>
        <n v="3331.553262"/>
        <n v="3430.438976"/>
        <n v="3486.771371"/>
        <n v="3544.594603"/>
        <n v="4034.07519"/>
        <n v="4500.708382"/>
        <n v="4645.2435567525"/>
        <n v="4833.445593"/>
        <n v="5328.582967"/>
        <n v="5538.522695"/>
        <n v="6345.583028"/>
        <n v="7145.496346"/>
        <n v="7265.764777"/>
        <n v="7598.407034"/>
        <n v="7628.69067"/>
        <n v="8510.940153"/>
        <n v="8522.406751"/>
        <n v="8526.941278404"/>
        <n v="8815.135902"/>
        <n v="9095.081339"/>
        <n v="9293.635363"/>
        <n v="9492.0530410675"/>
        <n v="9795.359497"/>
        <n v="9818.878194"/>
        <n v="10343.368016"/>
        <n v="10446.147685"/>
        <n v="10742.452241"/>
        <n v="11168.431489"/>
        <n v="11631.403615"/>
        <n v="11895.428567"/>
        <n v="11953.6874768025"/>
        <n v="12374.615673"/>
        <n v="12440.270358"/>
        <n v="12900.754704"/>
        <n v="14563.774757"/>
        <n v="14670.74070306"/>
        <n v="14706.634552"/>
        <n v="16087.261968"/>
        <n v="16281.09057"/>
        <n v="16566.744448"/>
        <n v="16575.621715"/>
        <n v="16656.672599"/>
        <n v="16728.268302"/>
        <n v="17624.132948"/>
        <n v="19283.317954"/>
        <n v="21534.725071"/>
        <n v="21624.690045"/>
        <n v="21992.185157"/>
        <n v="22086.10568502"/>
        <n v="22990.657614"/>
        <n v="23892.60065"/>
        <n v="23998.74626"/>
        <n v="24687.35693"/>
        <n v="25065.581153"/>
        <n v="25097.8254558525"/>
        <n v="25777.471952"/>
        <n v="26630.079549"/>
        <n v="26759.970817"/>
        <n v="27021.223458"/>
        <n v="27713.933645"/>
        <n v="28031.15155"/>
        <n v="28616.54655"/>
        <n v="29668.978639"/>
        <n v="31172.561618"/>
        <n v="31670.929194"/>
        <n v="31767.621015"/>
        <n v="31945.20831801"/>
        <n v="32123.68753"/>
        <n v="33382.02391"/>
        <n v="34056.536385"/>
        <n v="34338.653615"/>
        <n v="34387.585059"/>
        <n v="34693.777451"/>
        <n v="35100.441691"/>
        <n v="35188.0001673525"/>
        <n v="36113.804516"/>
        <n v="36437.818921"/>
        <n v="36607.582416"/>
        <n v="37159.451455"/>
        <n v="38401.9580906325"/>
        <n v="39981.536246"/>
        <n v="39987.59817"/>
        <n v="41300.803688"/>
        <n v="42235.909276"/>
        <n v="42309.687304"/>
        <n v="42366.415708"/>
        <n v="42896.463961"/>
        <n v="43028.826047"/>
        <n v="43960.278197"/>
        <n v="44906.385192"/>
        <n v="45227.208121"/>
        <n v="45887.515322"/>
        <n v="45950.788472"/>
        <n v="46693.13791"/>
        <n v="47093.996775735"/>
        <n v="48172.7852274825"/>
        <n v="48423.026818"/>
        <n v="51084.385968"/>
        <n v="53248.186199"/>
        <n v="53676.063781"/>
        <n v="53892.741502"/>
        <n v="54233.370011"/>
        <n v="56331.1556038"/>
        <n v="56856.83284"/>
        <n v="57170.767254"/>
        <n v="57297.319526"/>
        <n v="58375.820262"/>
        <n v="59694.622104"/>
        <n v="60109.815861"/>
        <n v="60399.212895"/>
        <n v="60609.614076"/>
        <n v="61373.986447"/>
        <n v="62731.617997"/>
        <n v="62982.607775"/>
        <n v="63364.784574"/>
        <n v="65359.763741"/>
        <n v="66059.41296"/>
        <n v="67173.485001"/>
        <n v="67346.781386"/>
        <n v="69907.638851"/>
        <n v="71332.000746"/>
        <n v="71546.640412"/>
        <n v="73092.07586881"/>
        <n v="74076.2573373225"/>
        <n v="74208.525128"/>
        <n v="74661.086455"/>
        <n v="75563.124064"/>
        <n v="77028.363458"/>
        <n v="78496.809816"/>
        <n v="82963.349841"/>
        <n v="84736.39658328"/>
        <n v="85273.058415"/>
        <n v="85542.470655"/>
        <n v="87142.659936"/>
        <n v="87313.743952"/>
        <n v="87733.032497"/>
        <n v="88406.862253"/>
        <n v="92876.899234"/>
        <n v="94459.728684"/>
        <n v="97242.794612"/>
        <n v="98447.1540750395"/>
        <n v="99180.023275"/>
        <n v="100910.60328"/>
        <n v="100987.476783"/>
        <n v="101808.657332"/>
        <n v="104408.847006"/>
        <n v="105541.616379"/>
        <n v="106669.325848"/>
        <n v="108155.947745"/>
        <n v="109611.183745"/>
        <n v="110496.018772913"/>
        <n v="111169.679383913"/>
        <n v="118000.78313"/>
        <n v="120300.649786"/>
        <n v="120947.035952"/>
        <n v="122203.084918"/>
        <n v="124056.631171"/>
        <n v="127568.388702"/>
        <n v="129519.419377"/>
        <n v="130140.894634"/>
        <n v="131998.943696"/>
        <n v="134092.269217"/>
        <n v="134883.699031"/>
        <n v="136367.806869"/>
        <n v="136455.456031"/>
        <n v="142681.82781"/>
        <n v="144290.553594"/>
        <n v="147680.160065"/>
        <n v="155265.229968"/>
        <n v="156642.157674"/>
        <n v="157200.820914"/>
        <n v="168790.836983"/>
        <n v="179341.240839"/>
        <n v="180025.939398"/>
        <n v="186370.691605"/>
        <n v="187587.69587"/>
        <n v="190046.908193"/>
        <n v="195540.548045"/>
        <n v="196266.897354"/>
        <n v="201268.484772"/>
        <n v="202450.179243"/>
        <n v="206051.53619"/>
        <n v="206743.389049"/>
        <n v="209835.069245"/>
        <n v="211146.429001"/>
        <n v="212368.768418"/>
        <n v="212698.532574"/>
        <n v="215826.780564"/>
        <n v="217524.151152"/>
        <n v="224648.000206"/>
        <n v="228509.374347"/>
        <n v="229216.969728045"/>
        <n v="240845.194721"/>
        <n v="259663.707011"/>
        <n v="264857.987521"/>
        <n v="267201.097353"/>
        <n v="271632.986155"/>
        <n v="281729.390729"/>
        <n v="291154.068542"/>
        <n v="294053.486414"/>
        <n v="299400.614373"/>
        <n v="329624.357944"/>
        <n v="355785.305875"/>
        <n v="358632.993516"/>
        <n v="366116.444855"/>
        <n v="382786.212436"/>
        <n v="394914.399144"/>
        <n v="394945.119029"/>
        <n v="407850.672463"/>
        <n v="410288.41252"/>
        <n v="454535.603969557"/>
        <n v="501907.053768"/>
        <n v="528506.686976"/>
        <n v="585998.106339"/>
        <n v="640833.333333"/>
        <n v="682666.666667"/>
        <n v="708901.205458"/>
        <n v="757083.244915"/>
        <n v="961203.365763"/>
        <n v="1107373"/>
        <n v="1252750"/>
        <n v="1566309"/>
        <n v="5735909"/>
        <n v="8860123"/>
        <n v="10254010"/>
        <m/>
      </sharedItems>
    </cacheField>
    <cacheField name="Actual USD P&amp;L" numFmtId="0">
      <sharedItems containsString="0" containsBlank="1" containsNumber="1" minValue="-229216.969728045" maxValue="229216.969728045" count="485">
        <n v="-229216.969728045"/>
        <n v="-194990.993277668"/>
        <n v="-110496.018772913"/>
        <n v="-74076.2573373225"/>
        <n v="-73028.953233"/>
        <n v="-69770.5812648"/>
        <n v="-62425.968443"/>
        <n v="-58894.573549"/>
        <n v="-50891"/>
        <n v="-48172.7852274825"/>
        <n v="-42817.837907"/>
        <n v="-38408.266726"/>
        <n v="-38401.9580906325"/>
        <n v="-37253.6117202286"/>
        <n v="-37046.723272"/>
        <n v="-34532.741448144"/>
        <n v="-34121.107159416"/>
        <n v="-31008.102054435"/>
        <n v="-22086.10568502"/>
        <n v="-22084.137636"/>
        <n v="-21923.328239"/>
        <n v="-21542.855855"/>
        <n v="-21452.182879"/>
        <n v="-21296.846649"/>
        <n v="-21153.543759"/>
        <n v="-20637.119953"/>
        <n v="-20604.812129"/>
        <n v="-20040.642959"/>
        <n v="-19905.078192"/>
        <n v="-19806.945023"/>
        <n v="-19769.854204"/>
        <n v="-19664.6521080555"/>
        <n v="-19600.402909"/>
        <n v="-19110.064106817"/>
        <n v="-19026.277526"/>
        <n v="-19018.536283"/>
        <n v="-18121.7261423025"/>
        <n v="-18003.176046"/>
        <n v="-16254.345284"/>
        <n v="-15164.615006"/>
        <n v="-15148"/>
        <n v="-14670.74070306"/>
        <n v="-14427.879001"/>
        <n v="-12458.604682"/>
        <n v="-12445.524801"/>
        <n v="-12323.386545"/>
        <n v="-11912.389505"/>
        <n v="-11510.056178"/>
        <n v="-11269.045413"/>
        <n v="-10900.982897"/>
        <n v="-10149.001544"/>
        <n v="-10067"/>
        <n v="-9342"/>
        <n v="-7548.461235"/>
        <n v="-7544.835106"/>
        <n v="-7533.723705"/>
        <n v="-7174.38218900003"/>
        <n v="-6729.90297000001"/>
        <n v="-6644.083993"/>
        <n v="-6616.54376399994"/>
        <n v="-6492.3655992255"/>
        <n v="-6217.515721"/>
        <n v="-5903.859434"/>
        <n v="-5625.469232"/>
        <n v="-5560.645653"/>
        <n v="-5327.92721600001"/>
        <n v="-5325.058086"/>
        <n v="-5233.30667600001"/>
        <n v="-5128.17973600001"/>
        <n v="-5126.969582"/>
        <n v="-4620.986156"/>
        <n v="-4527.289382"/>
        <n v="-4506.428053"/>
        <n v="-4497.74350700004"/>
        <n v="-4432.6164"/>
        <n v="-4309.84599199996"/>
        <n v="-4298.123123"/>
        <n v="-4191.3031299999"/>
        <n v="-3898.36104700001"/>
        <n v="-3809.50308699999"/>
        <n v="-3751.08104399999"/>
        <n v="-3733.90545999999"/>
        <n v="-3707.505294"/>
        <n v="-3677"/>
        <n v="-3661.00939"/>
        <n v="-3615.78131999999"/>
        <n v="-3547.97857399999"/>
        <n v="-3514.624333"/>
        <n v="-3503.640591"/>
        <n v="-3459.54235"/>
        <n v="-3447.36838400003"/>
        <n v="-3328.729087"/>
        <n v="-3308.254106"/>
        <n v="-3294.393409"/>
        <n v="-3196.555586"/>
        <n v="-3173.37777799997"/>
        <n v="-3168.358554"/>
        <n v="-3073.702076"/>
        <n v="-3046.198643"/>
        <n v="-2961.07698399999"/>
        <n v="-2941.709026"/>
        <n v="-2940.73794799999"/>
        <n v="-2921.01662"/>
        <n v="-2917.975608"/>
        <n v="-2899.672603"/>
        <n v="-2869.384322"/>
        <n v="-2863.792367"/>
        <n v="-2845.19282500001"/>
        <n v="-2810.246839"/>
        <n v="-2771.244193"/>
        <n v="-2742.828871"/>
        <n v="-2736.543008"/>
        <n v="-2734.41985600001"/>
        <n v="-2722.163912"/>
        <n v="-2699.84781399998"/>
        <n v="-2693.259272"/>
        <n v="-2691.561245"/>
        <n v="-2686.347765"/>
        <n v="-2672.932802"/>
        <n v="-2668.80278400001"/>
        <n v="-2663.146486"/>
        <n v="-2657.585489"/>
        <n v="-2638.17173"/>
        <n v="-2602.407373"/>
        <n v="-2600.492181"/>
        <n v="-2599.0992"/>
        <n v="-2596.784538"/>
        <n v="-2594.242138"/>
        <n v="-2580.647113"/>
        <n v="-2572.631258"/>
        <n v="-2569.532135"/>
        <n v="-2546.425704"/>
        <n v="-2536.887012"/>
        <n v="-2531.644172"/>
        <n v="-2530.12276100001"/>
        <n v="-2527.603149"/>
        <n v="-2510.851817"/>
        <n v="-2506.34678299999"/>
        <n v="-2504.138217"/>
        <n v="-2500.71425099997"/>
        <n v="-2482.838174"/>
        <n v="-2472.743084"/>
        <n v="-2469.851706"/>
        <n v="-2462.981934"/>
        <n v="-2460.76187873501"/>
        <n v="-2387.966485"/>
        <n v="-2351.30094"/>
        <n v="-2319"/>
        <n v="-2316.41981501451"/>
        <n v="-2308.98342"/>
        <n v="-2291.66666599992"/>
        <n v="-2279.365037"/>
        <n v="-2257.52555"/>
        <n v="-2253.802075"/>
        <n v="-2249.290604"/>
        <n v="-2243.513698"/>
        <n v="-2234.090845"/>
        <n v="-2210.909508"/>
        <n v="-2196.047486"/>
        <n v="-2153.542196"/>
        <n v="-2146.629618"/>
        <n v="-2142.60527200002"/>
        <n v="-2132.28971400001"/>
        <n v="-2030.339614"/>
        <n v="-1798.894822"/>
        <n v="-1772.73611599999"/>
        <n v="-1750"/>
        <n v="-1687.762508"/>
        <n v="-1673.74871199997"/>
        <n v="-1649.34093599999"/>
        <n v="-1572.48957600002"/>
        <n v="-1555.136843"/>
        <n v="-1479.075148"/>
        <n v="-1418.22094"/>
        <n v="-1401.354284"/>
        <n v="-1400.948407"/>
        <n v="-1352.464837"/>
        <n v="-1325.967564"/>
        <n v="-1236.055792"/>
        <n v="-1222.229673"/>
        <n v="-1204.979454"/>
        <n v="-1196.29050199999"/>
        <n v="-1186.475952"/>
        <n v="-1171.46612599998"/>
        <n v="-1166.8176"/>
        <n v="-1161.546614"/>
        <n v="-1134.6594"/>
        <n v="-1113.73932"/>
        <n v="-1071.081073"/>
        <n v="-1069.743561"/>
        <n v="-1034.118913"/>
        <n v="-1007.181552"/>
        <n v="-996.423231000023"/>
        <n v="-995.152620000001"/>
        <n v="-966.385103000008"/>
        <n v="-964.668566000008"/>
        <n v="-925.549421651987"/>
        <n v="-886.550039617505"/>
        <n v="-864.672465000003"/>
        <n v="-863.463295561494"/>
        <n v="-833.333334000083"/>
        <n v="-759.943224999995"/>
        <n v="-669.877318999992"/>
        <n v="-666.722066999999"/>
        <n v="-661.79469499999"/>
        <n v="-656.52782"/>
        <n v="-648.683741999999"/>
        <n v="-636.804058"/>
        <n v="-631.422032000002"/>
        <n v="-613.661894000004"/>
        <n v="-604.486182000001"/>
        <n v="-563.472409450502"/>
        <n v="-557.174983999998"/>
        <n v="-542.472405"/>
        <n v="-538.428775999986"/>
        <n v="-536.407837000006"/>
        <n v="-531.476091000001"/>
        <n v="-527.497562542498"/>
        <n v="-527.312388"/>
        <n v="-524.800447"/>
        <n v="-496.115263"/>
        <n v="-481.003388999998"/>
        <n v="-473.631602999998"/>
        <n v="-472.898927000002"/>
        <n v="-466.982801999999"/>
        <n v="-464.574668000001"/>
        <n v="-456.220099999991"/>
        <n v="-437.754841"/>
        <n v="-432.274292"/>
        <n v="-366.985478000002"/>
        <n v="-354.555040000001"/>
        <n v="-345.746166"/>
        <n v="-342.060760999993"/>
        <n v="-340.936508999999"/>
        <n v="-324.638059000004"/>
        <n v="-303.972753000009"/>
        <n v="-272.566344000001"/>
        <n v="-249.712334999997"/>
        <n v="-246.4953372"/>
        <n v="-237.970547"/>
        <n v="-231.284863000001"/>
        <n v="-200.859316000002"/>
        <n v="-179.239955"/>
        <n v="-130.240844"/>
        <n v="-124.831084158"/>
        <n v="-102.695141"/>
        <n v="-96.2432860000001"/>
        <n v="-60.7333320000034"/>
        <n v="-41.4687315644987"/>
        <n v="-38.1407624054955"/>
        <n v="-35.9854609634967"/>
        <n v="0"/>
        <n v="14.8056151815035"/>
        <n v="92.3891729264997"/>
        <n v="96.2432860000001"/>
        <n v="130.240844"/>
        <n v="153.251004000002"/>
        <n v="201.401271999999"/>
        <n v="231.284863000001"/>
        <n v="244.260894000003"/>
        <n v="246.4953372"/>
        <n v="249.712334999997"/>
        <n v="267.099240317501"/>
        <n v="274.738842"/>
        <n v="303.972753000009"/>
        <n v="314.776748679"/>
        <n v="342.060760999993"/>
        <n v="358.333333000017"/>
        <n v="374.006718000001"/>
        <n v="387.092688000004"/>
        <n v="432.687775999999"/>
        <n v="437.754841"/>
        <n v="446.156953"/>
        <n v="456.220099999991"/>
        <n v="476.472519000003"/>
        <n v="496.115263"/>
        <n v="524.800447"/>
        <n v="527.312388"/>
        <n v="531.476091000001"/>
        <n v="536.407837000006"/>
        <n v="538.428775999986"/>
        <n v="543.587845"/>
        <n v="631.422032000002"/>
        <n v="636.804058"/>
        <n v="661.79469499999"/>
        <n v="666.722066999999"/>
        <n v="669.877318999992"/>
        <n v="676.991985000001"/>
        <n v="721.355578000001"/>
        <n v="848.157553000001"/>
        <n v="864.672465000003"/>
        <n v="937.507625"/>
        <n v="966.385103000008"/>
        <n v="995.152620000001"/>
        <n v="1007.181552"/>
        <n v="1034.118913"/>
        <n v="1043.830303"/>
        <n v="1069.743561"/>
        <n v="1071.081073"/>
        <n v="1100.206973"/>
        <n v="1114.136183"/>
        <n v="1122.06116799999"/>
        <n v="1161.546614"/>
        <n v="1171.46612599998"/>
        <n v="1196.29050199999"/>
        <n v="1229.515091"/>
        <n v="1250"/>
        <n v="1326.09899"/>
        <n v="1372.359925"/>
        <n v="1418.22094"/>
        <n v="1542.522984"/>
        <n v="1572.48957600002"/>
        <n v="1584.43317800001"/>
        <n v="1649.34093599999"/>
        <n v="1673.74871199997"/>
        <n v="1705.80789900001"/>
        <n v="1772.73611599999"/>
        <n v="1774.59137499999"/>
        <n v="1798.894822"/>
        <n v="1815.788701"/>
        <n v="1907.25589299999"/>
        <n v="2030.339614"/>
        <n v="2032.164947"/>
        <n v="2108.959056"/>
        <n v="2132.28971400001"/>
        <n v="2196.047486"/>
        <n v="2208.362995"/>
        <n v="2249.290604"/>
        <n v="2279.365037"/>
        <n v="2289.902468"/>
        <n v="2296.03532999998"/>
        <n v="2308.98342"/>
        <n v="2316.41981501451"/>
        <n v="2351.30094"/>
        <n v="2387.966485"/>
        <n v="2460.76187873501"/>
        <n v="2462.981934"/>
        <n v="2469.851706"/>
        <n v="2472.743084"/>
        <n v="2500.71425099997"/>
        <n v="2504.138217"/>
        <n v="2506.34678299999"/>
        <n v="2510.851817"/>
        <n v="2530.12276100001"/>
        <n v="2531.588668"/>
        <n v="2531.644172"/>
        <n v="2536.887012"/>
        <n v="2549.389345"/>
        <n v="2569.532135"/>
        <n v="2572.631258"/>
        <n v="2590.691456097"/>
        <n v="2594.242138"/>
        <n v="2596.784538"/>
        <n v="2599.0992"/>
        <n v="2602.407373"/>
        <n v="2611.954186"/>
        <n v="2616.911405"/>
        <n v="2638.17173"/>
        <n v="2655.039816"/>
        <n v="2657.585489"/>
        <n v="2663.146486"/>
        <n v="2668.80278400001"/>
        <n v="2668.824588"/>
        <n v="2673.375254"/>
        <n v="2686.347765"/>
        <n v="2691.561245"/>
        <n v="2693.259272"/>
        <n v="2699.84781399998"/>
        <n v="2715.663067"/>
        <n v="2722.163912"/>
        <n v="2731.670059"/>
        <n v="2734.41985600001"/>
        <n v="2736.543008"/>
        <n v="2742.828871"/>
        <n v="2771.244193"/>
        <n v="2785.718139"/>
        <n v="2810.246839"/>
        <n v="2834.11323"/>
        <n v="2841.657041"/>
        <n v="2845.19282500001"/>
        <n v="2863.792367"/>
        <n v="2884.756377"/>
        <n v="2899.672603"/>
        <n v="2921.01662"/>
        <n v="2931.89967599999"/>
        <n v="2936.288887"/>
        <n v="2941.709026"/>
        <n v="2954.128061"/>
        <n v="2955.932812485"/>
        <n v="2961.07698399999"/>
        <n v="3046.198643"/>
        <n v="3052.145223"/>
        <n v="3057.47732900002"/>
        <n v="3070.67877100001"/>
        <n v="3073.702076"/>
        <n v="3173.37777799997"/>
        <n v="3196.555586"/>
        <n v="3258.467707"/>
        <n v="3265.7936701545"/>
        <n v="3294.393409"/>
        <n v="3308.254106"/>
        <n v="3334.750984"/>
        <n v="3437.5"/>
        <n v="3447.36838400003"/>
        <n v="3459.54235"/>
        <n v="3503.640591"/>
        <n v="3547.97857399999"/>
        <n v="3615.78131999999"/>
        <n v="3661.00939"/>
        <n v="3677"/>
        <n v="3707.505294"/>
        <n v="3733.90545999999"/>
        <n v="3751.08104399999"/>
        <n v="3772.250749"/>
        <n v="3790.74995500001"/>
        <n v="3809.50308699999"/>
        <n v="3828.528525"/>
        <n v="3833.81124000001"/>
        <n v="3898.36104700001"/>
        <n v="4015.487285"/>
        <n v="4191.3031299999"/>
        <n v="4301.152181"/>
        <n v="4620.986156"/>
        <n v="4687.86286600001"/>
        <n v="4708.70413999993"/>
        <n v="5128.17973600001"/>
        <n v="5327.92721600001"/>
        <n v="5420.41310999997"/>
        <n v="5625.469232"/>
        <n v="5645.034241"/>
        <n v="5903.859434"/>
        <n v="6217.515721"/>
        <n v="6591.322415322"/>
        <n v="6616.54376399994"/>
        <n v="6729.90297000001"/>
        <n v="6920.06102667"/>
        <n v="7174.38218900003"/>
        <n v="8654.3360565255"/>
        <n v="9342"/>
        <n v="9643.70346"/>
        <n v="9858.578446"/>
        <n v="10149.001544"/>
        <n v="11269.045413"/>
        <n v="12323.386545"/>
        <n v="12753.8535"/>
        <n v="14670.74070306"/>
        <n v="15148"/>
        <n v="16580"/>
        <n v="17484.031747"/>
        <n v="18003.176046"/>
        <n v="19018.536283"/>
        <n v="19026.277526"/>
        <n v="19459.780063"/>
        <n v="19553.248439235"/>
        <n v="19600.402909"/>
        <n v="19806.945023"/>
        <n v="19999.630028"/>
        <n v="20037.180036"/>
        <n v="20040.642959"/>
        <n v="20123.02573"/>
        <n v="20604.812129"/>
        <n v="20637.119953"/>
        <n v="21076.208089"/>
        <n v="21153.543759"/>
        <n v="21542.855855"/>
        <n v="21657.297454"/>
        <n v="21713.926763"/>
        <n v="21833.447515"/>
        <n v="21886.059522"/>
        <n v="22084.137636"/>
        <n v="22086.10568502"/>
        <n v="29475.220947"/>
        <n v="30461.185021"/>
        <n v="31330.6806569985"/>
        <n v="37823.743256"/>
        <n v="38401.9580906325"/>
        <n v="42919.904151"/>
        <n v="46965"/>
        <n v="48172.7852274825"/>
        <n v="56529.1556038"/>
        <n v="74076.2573373225"/>
        <n v="84736.39658328"/>
        <n v="110496.018772913"/>
        <n v="229216.969728045"/>
        <m/>
      </sharedItems>
    </cacheField>
    <cacheField name="USDCashflow" numFmtId="0">
      <sharedItems containsString="0" containsBlank="1" containsNumber="1" containsInteger="1" minValue="-12500" maxValue="7125" count="4">
        <n v="-12500"/>
        <n v="-7125"/>
        <n v="7125"/>
        <m/>
      </sharedItems>
    </cacheField>
    <cacheField name="Undiversified VaR" numFmtId="0">
      <sharedItems containsString="0" containsBlank="1" containsNumber="1" minValue="-124856.626102516" maxValue="124856.626102516" count="435">
        <n v="-124856.626102516"/>
        <n v="-79089.23813532"/>
        <n v="-67366.010990754"/>
        <n v="-63272.162200128"/>
        <n v="-60560.16247722"/>
        <n v="-55482.91051331"/>
        <n v="-54983.755606038"/>
        <n v="-54097.1510345"/>
        <n v="-54014.515264892"/>
        <n v="-53329.917834326"/>
        <n v="-52878.82457095"/>
        <n v="-52788.190971894"/>
        <n v="-52710.20422101"/>
        <n v="-52366.251659904"/>
        <n v="-52219.931402408"/>
        <n v="-52182.20700497"/>
        <n v="-52160.130935864"/>
        <n v="-52145.272958968"/>
        <n v="-51586.70092674"/>
        <n v="-51539.924493708"/>
        <n v="-51195.108882036"/>
        <n v="-51148.825215334"/>
        <n v="-51107.292658688"/>
        <n v="-50851.556084882"/>
        <n v="-50487.52814973"/>
        <n v="-50450.33670005"/>
        <n v="-48922.52534197"/>
        <n v="-48742.979166546"/>
        <n v="-43947.58327134"/>
        <n v="-43776.40442658"/>
        <n v="-43235.74691877"/>
        <n v="-42721.78546125"/>
        <n v="-42559.36631058"/>
        <n v="-42371.542024686"/>
        <n v="-42261.3918594"/>
        <n v="-42207.79245921"/>
        <n v="-41741.49916356"/>
        <n v="-41545.41399561"/>
        <n v="-41379.12551871"/>
        <n v="-41335.77979503"/>
        <n v="-41250.73594677"/>
        <n v="-41237.52806082"/>
        <n v="-41232.85305636"/>
        <n v="-41228.93541648"/>
        <n v="-41198.27996634"/>
        <n v="-41129.67681396"/>
        <n v="-41105.21702931"/>
        <n v="-41079.09935115"/>
        <n v="-40904.769954356"/>
        <n v="-40862.42456373"/>
        <n v="-40821.32348532"/>
        <n v="-40761.88853646"/>
        <n v="-40431.0933027225"/>
        <n v="-40284.5852262"/>
        <n v="-40224.00685758"/>
        <n v="-40176.090996545"/>
        <n v="-40159.94396442"/>
        <n v="-40000.5997703025"/>
        <n v="-39965.33571366"/>
        <n v="-39237.41166576"/>
        <n v="-33877.143990725"/>
        <n v="-32976.056263766"/>
        <n v="-32966.06775336"/>
        <n v="-32842.283924142"/>
        <n v="-32748.04343426"/>
        <n v="-31784.74615701"/>
        <n v="-31112.3536382925"/>
        <n v="-31005.338368095"/>
        <n v="-30820.723304805"/>
        <n v="-30517.3796550525"/>
        <n v="-30234.5541141525"/>
        <n v="-30221.446032162"/>
        <n v="-30211.2605045475"/>
        <n v="-30197.054971006"/>
        <n v="-30150.7921321425"/>
        <n v="-30146.729884425"/>
        <n v="-30109.93417404"/>
        <n v="-29895.465236868"/>
        <n v="-29834.510716626"/>
        <n v="-29824.918274844"/>
        <n v="-29676.383570988"/>
        <n v="-29663.723208812"/>
        <n v="-29639.35938425"/>
        <n v="-29601.698470652"/>
        <n v="-29532.811073458"/>
        <n v="-29507.581012294"/>
        <n v="-29498.942770528"/>
        <n v="-29493.967702276"/>
        <n v="-29453.377360176"/>
        <n v="-29433.225566668"/>
        <n v="-29431.953111792"/>
        <n v="-29400.791154966"/>
        <n v="-29375.028796806"/>
        <n v="-29363.24014316"/>
        <n v="-29327.103327984"/>
        <n v="-29312.977907752"/>
        <n v="-29302.554847566"/>
        <n v="-29248.393088992"/>
        <n v="-29239.152587722"/>
        <n v="-29205.701425208"/>
        <n v="-29184.84023532"/>
        <n v="-29014.29334034"/>
        <n v="-28413.69319719"/>
        <n v="-28296.8672308875"/>
        <n v="-28070.0913843"/>
        <n v="-27638.035810875"/>
        <n v="-26235.0379946025"/>
        <n v="-26225.29956417"/>
        <n v="-26106.866080344"/>
        <n v="-25129.229546022"/>
        <n v="-24914.275207185"/>
        <n v="-24889.6619004425"/>
        <n v="-24612.558877795"/>
        <n v="-24448.913501355"/>
        <n v="-24336.0040497525"/>
        <n v="-24239.087724075"/>
        <n v="-24193.9615848175"/>
        <n v="-24143.279999265"/>
        <n v="-24102.4722383375"/>
        <n v="-24088.7786118525"/>
        <n v="-23916.211269475"/>
        <n v="-23881.7446923825"/>
        <n v="-23658.7943944625"/>
        <n v="-23655.7253706025"/>
        <n v="-23641.437460725"/>
        <n v="-23629.3149811425"/>
        <n v="-23597.0324137975"/>
        <n v="-23594.98861069"/>
        <n v="-23594.3641695125"/>
        <n v="-23588.00600681"/>
        <n v="-23574.0488537925"/>
        <n v="-23570.760693725"/>
        <n v="-23567.0499446725"/>
        <n v="-23527.19354153"/>
        <n v="-23509.8711758225"/>
        <n v="-23471.3182764375"/>
        <n v="-23425.4352044125"/>
        <n v="-23425.0022058675"/>
        <n v="-23393.771873465"/>
        <n v="-23331.1135709575"/>
        <n v="-23325.55253413"/>
        <n v="-23316.0574551275"/>
        <n v="-23307.0096590275"/>
        <n v="-23206.0109261575"/>
        <n v="-23197.7787144775"/>
        <n v="-23142.9461268775"/>
        <n v="-23011.2671734575"/>
        <n v="-22992.373528425"/>
        <n v="-22522.2274264575"/>
        <n v="-22351.4881536625"/>
        <n v="-22323.3100159475"/>
        <n v="-22316.39686479"/>
        <n v="-22129.3466578275"/>
        <n v="-21284.723048386"/>
        <n v="-21079.56174954"/>
        <n v="-20966.38044606"/>
        <n v="-20858.73575856"/>
        <n v="-20582.3603671175"/>
        <n v="-19183.97998195"/>
        <n v="-18469.17367071"/>
        <n v="-18066.715279116"/>
        <n v="-17913.48145839"/>
        <n v="-17544.5765474875"/>
        <n v="-17400.551792575"/>
        <n v="-17044.7993961"/>
        <n v="-16858.7587174125"/>
        <n v="-16837.6902442"/>
        <n v="-16775.097607625"/>
        <n v="-16754.8598511875"/>
        <n v="-16734.0784181375"/>
        <n v="-16647.8053074375"/>
        <n v="-16629.5931587625"/>
        <n v="-16561.862755375"/>
        <n v="-16546.7310213625"/>
        <n v="-16491.7562317375"/>
        <n v="-15939.5237538075"/>
        <n v="-15922.2081202625"/>
        <n v="-15781.9388181"/>
        <n v="-15429.739961482"/>
        <n v="-15131.17087965"/>
        <n v="-14773.163138825"/>
        <n v="-14374.0099498275"/>
        <n v="-13755.2524003125"/>
        <n v="-13494.9341145696"/>
        <n v="-12758.614711325"/>
        <n v="-12626.245788646"/>
        <n v="-12319.2168292725"/>
        <n v="-12293.576557584"/>
        <n v="-11971.956203928"/>
        <n v="-11935.586421549"/>
        <n v="-11893.761405288"/>
        <n v="-11891.692761858"/>
        <n v="-11297.86384272"/>
        <n v="-11286.41557379"/>
        <n v="-11174.075719065"/>
        <n v="-10268.1522476225"/>
        <n v="-9456.59918882"/>
        <n v="-8790.2604362475"/>
        <n v="-8706.385685375"/>
        <n v="-8654.0070306375"/>
        <n v="-8374.17433447"/>
        <n v="-7935.305077938"/>
        <n v="-7766.6257179"/>
        <n v="-7183.575972825"/>
        <n v="-6875.56023273"/>
        <n v="-6184.033644005"/>
        <n v="-6002.5701990709"/>
        <n v="-5980.509404415"/>
        <n v="-5781.20661153"/>
        <n v="-2679.380652718"/>
        <n v="-1404.907974316"/>
        <n v="-1372.0370936125"/>
        <n v="-760.68600608"/>
        <n v="-426.586792968"/>
        <n v="-354.79858106"/>
        <n v="-209.237003815"/>
        <n v="-32.16588914"/>
        <n v="0"/>
        <n v="32.16588914"/>
        <n v="2329.79033114555"/>
        <n v="3345.34396875"/>
        <n v="4537.822635801"/>
        <n v="4813.078793425"/>
        <n v="5781.20661153"/>
        <n v="5788.628607412"/>
        <n v="5943.936142116"/>
        <n v="5970.0102536025"/>
        <n v="5980.509404415"/>
        <n v="6002.5701990709"/>
        <n v="6061.482589302"/>
        <n v="6164.2400715532"/>
        <n v="6184.033644005"/>
        <n v="7640.3137636875"/>
        <n v="7675.16695197"/>
        <n v="7766.6257179"/>
        <n v="7935.305077938"/>
        <n v="8081.718375318"/>
        <n v="8157.863218386"/>
        <n v="8374.17433447"/>
        <n v="11062.826220348"/>
        <n v="11286.41557379"/>
        <n v="11293.184056245"/>
        <n v="11297.86384272"/>
        <n v="11636.617567869"/>
        <n v="11817.060801273"/>
        <n v="11854.554902001"/>
        <n v="11891.692761858"/>
        <n v="11893.761405288"/>
        <n v="11935.586421549"/>
        <n v="11971.956203928"/>
        <n v="12226.6040088056"/>
        <n v="12287.572221715"/>
        <n v="12340.4203890625"/>
        <n v="12433.24287891"/>
        <n v="13415.748056235"/>
        <n v="14032.62975303"/>
        <n v="14292.086948685"/>
        <n v="14374.0099498275"/>
        <n v="14415.9249331125"/>
        <n v="15131.17087965"/>
        <n v="15241.410552676"/>
        <n v="15386.409282972"/>
        <n v="15519.864825535"/>
        <n v="15611.927322915"/>
        <n v="15781.9388181"/>
        <n v="15805.321514325"/>
        <n v="16491.7562317375"/>
        <n v="16546.7310213625"/>
        <n v="16561.862755375"/>
        <n v="16631.87473675"/>
        <n v="16662.1135881725"/>
        <n v="16734.0784181375"/>
        <n v="16751.16197755"/>
        <n v="16754.8598511875"/>
        <n v="16771.8618144875"/>
        <n v="16775.097607625"/>
        <n v="16805.0821864625"/>
        <n v="17068.302178641"/>
        <n v="17083.6306081"/>
        <n v="17106.6379029875"/>
        <n v="17250.083741275"/>
        <n v="17274.94619725"/>
        <n v="17400.551792575"/>
        <n v="17499.7769793875"/>
        <n v="17552.2678025625"/>
        <n v="17831.808429309"/>
        <n v="18066.715279116"/>
        <n v="19200.540945096"/>
        <n v="20582.3603671175"/>
        <n v="20762.00175399"/>
        <n v="20818.7421410325"/>
        <n v="20869.83601458"/>
        <n v="21079.56174954"/>
        <n v="21284.723048386"/>
        <n v="21534.6415860275"/>
        <n v="21845.9036201175"/>
        <n v="22093.34327732"/>
        <n v="22199.96130716"/>
        <n v="22262.5684945825"/>
        <n v="22512.86137632"/>
        <n v="23076.09668679"/>
        <n v="23082.118513615"/>
        <n v="23142.9461268775"/>
        <n v="23197.7787144775"/>
        <n v="23206.0109261575"/>
        <n v="23210.962140429"/>
        <n v="23307.0096590275"/>
        <n v="23316.0574551275"/>
        <n v="23325.55253413"/>
        <n v="23331.1135709575"/>
        <n v="23393.771873465"/>
        <n v="23425.0022058675"/>
        <n v="23425.4352044125"/>
        <n v="23471.3182764375"/>
        <n v="23509.8711758225"/>
        <n v="23512.14997705"/>
        <n v="23527.19354153"/>
        <n v="23574.0488537925"/>
        <n v="23594.3641695125"/>
        <n v="23594.98861069"/>
        <n v="23629.3149811425"/>
        <n v="23641.437460725"/>
        <n v="23655.7253706025"/>
        <n v="23658.7943944625"/>
        <n v="23856.5438845825"/>
        <n v="23867.54025474"/>
        <n v="23935.122077615"/>
        <n v="23944.4316039075"/>
        <n v="24014.2582069425"/>
        <n v="24143.279999265"/>
        <n v="24437.1632326325"/>
        <n v="24571.318434985"/>
        <n v="24859.9469477975"/>
        <n v="25083.50304411"/>
        <n v="25316.1186637275"/>
        <n v="26135.409884122"/>
        <n v="26639.0824266"/>
        <n v="26931.439855845"/>
        <n v="27567.09812549"/>
        <n v="27638.035810875"/>
        <n v="27880.002952648"/>
        <n v="28029.484423094"/>
        <n v="29205.701425208"/>
        <n v="29239.152587722"/>
        <n v="29248.393088992"/>
        <n v="29302.554847566"/>
        <n v="29312.977907752"/>
        <n v="29327.103327984"/>
        <n v="29363.24014316"/>
        <n v="29375.028796806"/>
        <n v="29400.791154966"/>
        <n v="29431.953111792"/>
        <n v="29433.225566668"/>
        <n v="29453.377360176"/>
        <n v="29493.967702276"/>
        <n v="29498.942770528"/>
        <n v="29507.581012294"/>
        <n v="29532.811073458"/>
        <n v="29601.698470652"/>
        <n v="29663.723208812"/>
        <n v="29676.383570988"/>
        <n v="29834.510716626"/>
        <n v="30014.878506382"/>
        <n v="30085.631715216"/>
        <n v="30109.93417404"/>
        <n v="30146.729884425"/>
        <n v="30150.7921321425"/>
        <n v="30197.054971006"/>
        <n v="30211.2605045475"/>
        <n v="30234.5541141525"/>
        <n v="30481.7562679"/>
        <n v="30820.723304805"/>
        <n v="30928.981645408"/>
        <n v="30989.4131995875"/>
        <n v="31002.0918018525"/>
        <n v="31112.3536382925"/>
        <n v="32004.8121851325"/>
        <n v="34400.30009185"/>
        <n v="35595.667422"/>
        <n v="36550.702691685"/>
        <n v="38006.754596734"/>
        <n v="39237.41166576"/>
        <n v="39947.0221458"/>
        <n v="39965.33571366"/>
        <n v="40159.94396442"/>
        <n v="40224.00685758"/>
        <n v="40284.5852262"/>
        <n v="40761.88853646"/>
        <n v="40821.32348532"/>
        <n v="40862.42456373"/>
        <n v="41079.09935115"/>
        <n v="41129.67681396"/>
        <n v="41198.27996634"/>
        <n v="41228.93541648"/>
        <n v="41232.85305636"/>
        <n v="41237.52806082"/>
        <n v="41250.73594677"/>
        <n v="41335.77979503"/>
        <n v="41379.12551871"/>
        <n v="41545.41399561"/>
        <n v="42068.48538417"/>
        <n v="42261.3918594"/>
        <n v="42559.36631058"/>
        <n v="42721.78546125"/>
        <n v="43235.74691877"/>
        <n v="43947.58327134"/>
        <n v="44532.61590106"/>
        <n v="44553.3836123425"/>
        <n v="50131.569089602"/>
        <n v="50450.33670005"/>
        <n v="50487.52814973"/>
        <n v="50677.992344126"/>
        <n v="50851.556084882"/>
        <n v="51107.292658688"/>
        <n v="51148.825215334"/>
        <n v="51195.108882036"/>
        <n v="51539.924493708"/>
        <n v="51586.70092674"/>
        <n v="52145.272958968"/>
        <n v="52182.20700497"/>
        <n v="52219.931402408"/>
        <n v="52366.251659904"/>
        <n v="52710.20422101"/>
        <n v="52878.82457095"/>
        <n v="54983.755606038"/>
        <n v="55482.91051331"/>
        <n v="56423.805780825"/>
        <n v="63272.162200128"/>
        <n v="64390.289135634"/>
        <n v="67366.010990754"/>
        <n v="67832.189270965"/>
        <n v="91225.728407198"/>
        <n v="92644.123663805"/>
        <n v="124856.626102516"/>
        <m/>
      </sharedItems>
    </cacheField>
    <cacheField name="Total USD Cashflow" numFmtId="0">
      <sharedItems containsString="0" containsBlank="1" containsNumber="1" minValue="-1267000" maxValue="1267000" count="162">
        <n v="-1267000"/>
        <n v="-769250"/>
        <n v="-358891.815556"/>
        <n v="-261076.388889"/>
        <n v="-246736.111111"/>
        <n v="-188298.611111"/>
        <n v="-177229.166667"/>
        <n v="-151388.4375"/>
        <n v="-138125"/>
        <n v="-137860.8625"/>
        <n v="-132918.150685"/>
        <n v="-111933.333333"/>
        <n v="-111000"/>
        <n v="-102777.777778"/>
        <n v="-97750"/>
        <n v="-80000"/>
        <n v="-67875"/>
        <n v="-61416.666667"/>
        <n v="-58262.5"/>
        <n v="-58070.833333"/>
        <n v="-57633.333333"/>
        <n v="-56116.666667"/>
        <n v="-45499.996667"/>
        <n v="-44166.666667"/>
        <n v="-43858.333333"/>
        <n v="-35777.777778"/>
        <n v="-32355.555556"/>
        <n v="-32200"/>
        <n v="-31765.5"/>
        <n v="-29644.444444"/>
        <n v="-28111.111111"/>
        <n v="-28050"/>
        <n v="-27150"/>
        <n v="-26577.777778"/>
        <n v="-26250"/>
        <n v="-26144.444444"/>
        <n v="-25000"/>
        <n v="-24933.333333"/>
        <n v="-24272.222222"/>
        <n v="-23383.333333"/>
        <n v="-22944.444444"/>
        <n v="-22815"/>
        <n v="-22625"/>
        <n v="-22122.222222"/>
        <n v="-22083.333333"/>
        <n v="-21242.8125"/>
        <n v="-20493.055556"/>
        <n v="-20250"/>
        <n v="-20000"/>
        <n v="-19933.333333"/>
        <n v="-19322.222222"/>
        <n v="-18750"/>
        <n v="-18277.777778"/>
        <n v="-17250"/>
        <n v="-17206.3125"/>
        <n v="-16866.666667"/>
        <n v="-15416.666667"/>
        <n v="-15211.111111"/>
        <n v="-14622.222222"/>
        <n v="-14250"/>
        <n v="-13750"/>
        <n v="-13416.666667"/>
        <n v="-13175"/>
        <n v="-13062.5"/>
        <n v="-13055.555556"/>
        <n v="-12847.222222"/>
        <n v="-11244.444444"/>
        <n v="-11122.222222"/>
        <n v="-8944.444444"/>
        <n v="-8775"/>
        <n v="-8750"/>
        <n v="-7916.666667"/>
        <n v="-7155.555556"/>
        <n v="-6133.333333"/>
        <n v="-5813.4375"/>
        <n v="-5728.125"/>
        <n v="-5277.777778"/>
        <n v="-4372.875"/>
        <n v="-4047.222222"/>
        <n v="-3327.1875"/>
        <n v="-1121.25"/>
        <n v="-804.375"/>
        <n v="-706.875"/>
        <n v="-487.5"/>
        <n v="-365.625"/>
        <n v="-170.625"/>
        <n v="0"/>
        <n v="170.625"/>
        <n v="365.625"/>
        <n v="487.5"/>
        <n v="706.875"/>
        <n v="804.375"/>
        <n v="1121.25"/>
        <n v="4642.57875"/>
        <n v="5277.777778"/>
        <n v="6083.325556"/>
        <n v="6133.333333"/>
        <n v="8711.111111"/>
        <n v="8944.444444"/>
        <n v="10291.666667"/>
        <n v="10477.777778"/>
        <n v="10750"/>
        <n v="11083.333333"/>
        <n v="12522.222222"/>
        <n v="12847.222222"/>
        <n v="13033.333333"/>
        <n v="13062.5"/>
        <n v="13750"/>
        <n v="13902.777778"/>
        <n v="13904.166667"/>
        <n v="14566.666667"/>
        <n v="14622.222222"/>
        <n v="14875"/>
        <n v="15416.666667"/>
        <n v="15569.444444"/>
        <n v="18655.555556"/>
        <n v="19977.777778"/>
        <n v="20444.444444"/>
        <n v="22083.333333"/>
        <n v="22944.444444"/>
        <n v="24272.222222"/>
        <n v="24933.333333"/>
        <n v="25277.777778"/>
        <n v="26577.777778"/>
        <n v="26833.333333"/>
        <n v="27825"/>
        <n v="28111.111111"/>
        <n v="30000"/>
        <n v="30155.555556"/>
        <n v="34000"/>
        <n v="37898.25"/>
        <n v="38462.5"/>
        <n v="42291.666667"/>
        <n v="47533.333333"/>
        <n v="51111.111111"/>
        <n v="52791.666667"/>
        <n v="58070.833333"/>
        <n v="59527.333333"/>
        <n v="67875"/>
        <n v="71555.555556"/>
        <n v="80000"/>
        <n v="84518.555556"/>
        <n v="92137.5"/>
        <n v="102777.777778"/>
        <n v="111000"/>
        <n v="111933.333333"/>
        <n v="116416.666667"/>
        <n v="132918.150685"/>
        <n v="137860.8625"/>
        <n v="138125"/>
        <n v="151388.4375"/>
        <n v="177229.166667"/>
        <n v="188298.611111"/>
        <n v="220022.653333"/>
        <n v="261076.388889"/>
        <n v="324444.444444"/>
        <n v="358891.815556"/>
        <n v="429743.444444"/>
        <n v="769250"/>
        <n v="915416.666667"/>
        <n v="1267000"/>
        <m/>
      </sharedItems>
    </cacheField>
    <cacheField name="LTD P&amp;L" numFmtId="0">
      <sharedItems containsString="0" containsBlank="1" containsNumber="1" minValue="-10127123" maxValue="11521010" count="500">
        <n v="-10127123"/>
        <n v="-6994902"/>
        <n v="-6505159"/>
        <n v="-3646666.633333"/>
        <n v="-1611570.166667"/>
        <n v="-1566309"/>
        <n v="-1092628.5"/>
        <n v="-886130.372125"/>
        <n v="-865450.189481"/>
        <n v="-757083.244915"/>
        <n v="-607916.666667"/>
        <n v="-585998.106339"/>
        <n v="-556041.666667"/>
        <n v="-528506.686976"/>
        <n v="-528046.501525"/>
        <n v="-499630.225924"/>
        <n v="-465921.505796"/>
        <n v="-387577.777778"/>
        <n v="-358891.815556"/>
        <n v="-332055.215738"/>
        <n v="-329624.357944"/>
        <n v="-299400.614373"/>
        <n v="-298241.444855"/>
        <n v="-294053.486414"/>
        <n v="-291154.068542"/>
        <n v="-287478.634386"/>
        <n v="-281729.390729"/>
        <n v="-271632.986155"/>
        <n v="-264857.987521"/>
        <n v="-236308.016575039"/>
        <n v="-230553.92627"/>
        <n v="-228095.719728045"/>
        <n v="-224480.51336881"/>
        <n v="-219611.783223"/>
        <n v="-217524.151152"/>
        <n v="-215826.780564"/>
        <n v="-212698.532574"/>
        <n v="-212388.961523"/>
        <n v="-212368.768418"/>
        <n v="-211146.429001"/>
        <n v="-209835.069245"/>
        <n v="-206051.53619"/>
        <n v="-205727.499192"/>
        <n v="-196266.897354"/>
        <n v="-195540.548045"/>
        <n v="-195527.831414"/>
        <n v="-193094.50163"/>
        <n v="-190046.908193"/>
        <n v="-187587.69587"/>
        <n v="-180025.939398"/>
        <n v="-179341.240839"/>
        <n v="-174238.804516"/>
        <n v="-157200.820914"/>
        <n v="-154572.925942"/>
        <n v="-154168.614761"/>
        <n v="-148138.613926"/>
        <n v="-147680.160065"/>
        <n v="-144290.553594"/>
        <n v="-142681.82781"/>
        <n v="-136455.456031"/>
        <n v="-136367.806869"/>
        <n v="-134660.805359"/>
        <n v="-132918.150685"/>
        <n v="-130012.818247"/>
        <n v="-129519.419377"/>
        <n v="-128232.513670658"/>
        <n v="-127568.388702"/>
        <n v="-125150.58625"/>
        <n v="-120947.035952"/>
        <n v="-120300.649786"/>
        <n v="-118000.78313"/>
        <n v="-112079.735375"/>
        <n v="-111933.333333"/>
        <n v="-111300.393772913"/>
        <n v="-108155.947745"/>
        <n v="-107980.561735"/>
        <n v="-106669.325848"/>
        <n v="-105541.616379"/>
        <n v="-102980.627624"/>
        <n v="-102741.943903365"/>
        <n v="-101808.657332"/>
        <n v="-101296.926259"/>
        <n v="-97242.794612"/>
        <n v="-97216.67785518"/>
        <n v="-96422.917067"/>
        <n v="-94459.728684"/>
        <n v="-89415.812191"/>
        <n v="-88304.208185"/>
        <n v="-87313.743952"/>
        <n v="-85273.058415"/>
        <n v="-80000"/>
        <n v="-77722.231005"/>
        <n v="-77682.764255"/>
        <n v="-77110.25573043"/>
        <n v="-77028.363458"/>
        <n v="-74966.479488"/>
        <n v="-74880.6323373225"/>
        <n v="-74661.086455"/>
        <n v="-70574.9562648"/>
        <n v="-70477.526819"/>
        <n v="-69907.638851"/>
        <n v="-67804.737309"/>
        <n v="-67346.781386"/>
        <n v="-67173.485001"/>
        <n v="-66232.937443"/>
        <n v="-66059.41296"/>
        <n v="-64980.733383"/>
        <n v="-64392.273882"/>
        <n v="-64310.61878163"/>
        <n v="-64031.9829396975"/>
        <n v="-63935.167973"/>
        <n v="-62982.607775"/>
        <n v="-62731.617997"/>
        <n v="-62274.277502"/>
        <n v="-61416.666667"/>
        <n v="-61373.986447"/>
        <n v="-60609.614076"/>
        <n v="-60399.212895"/>
        <n v="-60109.815861"/>
        <n v="-59694.622104"/>
        <n v="-59574.280752"/>
        <n v="-57297.319526"/>
        <n v="-57023.383715415"/>
        <n v="-56856.83284"/>
        <n v="-53892.741502"/>
        <n v="-53676.063781"/>
        <n v="-53248.186199"/>
        <n v="-52554.126036"/>
        <n v="-51524.308647"/>
        <n v="-49236.04099"/>
        <n v="-48431.763528"/>
        <n v="-48164.822872"/>
        <n v="-48002.1602274825"/>
        <n v="-47392.805355"/>
        <n v="-46693.13791"/>
        <n v="-45887.515322"/>
        <n v="-45642.157674"/>
        <n v="-45553.783328235"/>
        <n v="-45499.996667"/>
        <n v="-43447.507692"/>
        <n v="-43028.826047"/>
        <n v="-42309.687304"/>
        <n v="-42235.909276"/>
        <n v="-40995.481776"/>
        <n v="-40972.962005"/>
        <n v="-39497.10809"/>
        <n v="-39066.218489"/>
        <n v="-38767.5830906325"/>
        <n v="-37870.402551"/>
        <n v="-37159.451455"/>
        <n v="-36763.130628"/>
        <n v="-36663.795589"/>
        <n v="-36129.91287"/>
        <n v="-35354.682705"/>
        <n v="-35100.441691"/>
        <n v="-34858.034782"/>
        <n v="-34825.830588"/>
        <n v="-34693.777451"/>
        <n v="-34369.161946"/>
        <n v="-34338.653615"/>
        <n v="-33382.02391"/>
        <n v="-33103.56625"/>
        <n v="-32137.80561"/>
        <n v="-31767.621015"/>
        <n v="-31730.8119"/>
        <n v="-31670.929194"/>
        <n v="-31265.911963"/>
        <n v="-31172.561618"/>
        <n v="-30801.765878"/>
        <n v="-30435.100302"/>
        <n v="-30279.3455"/>
        <n v="-29681.740367"/>
        <n v="-29668.978639"/>
        <n v="-29411.198955"/>
        <n v="-29273.279765"/>
        <n v="-28936.1730564075"/>
        <n v="-28165.92481"/>
        <n v="-27653.6102745825"/>
        <n v="-27575.828163"/>
        <n v="-27021.223458"/>
        <n v="-26759.970817"/>
        <n v="-26694.670104"/>
        <n v="-26286.605436"/>
        <n v="-26102.195922"/>
        <n v="-24850.496079"/>
        <n v="-23998.74626"/>
        <n v="-23487.9436241775"/>
        <n v="-23302.3267236825"/>
        <n v="-22990.657614"/>
        <n v="-22792.98068502"/>
        <n v="-21624.690045"/>
        <n v="-21534.725071"/>
        <n v="-21107.714522"/>
        <n v="-20627.26672968"/>
        <n v="-20231.194168"/>
        <n v="-19542.935979"/>
        <n v="-19484.898511"/>
        <n v="-19283.317954"/>
        <n v="-16760.7078189525"/>
        <n v="-16728.268302"/>
        <n v="-16566.744448"/>
        <n v="-16087.261968"/>
        <n v="-15416.666667"/>
        <n v="-14183.24070306"/>
        <n v="-13306.367849"/>
        <n v="-12374.615673"/>
        <n v="-12246.986796525"/>
        <n v="-11007.2813856525"/>
        <n v="-10819.4760943425"/>
        <n v="-10475.905942"/>
        <n v="-9818.878194"/>
        <n v="-9795.359497"/>
        <n v="-9352.788169"/>
        <n v="-9095.081339"/>
        <n v="-9062.621673"/>
        <n v="-8815.135902"/>
        <n v="-8702.648297"/>
        <n v="-8522.406751"/>
        <n v="-7856.875731"/>
        <n v="-7853.17847"/>
        <n v="-7476.312571"/>
        <n v="-7145.496346"/>
        <n v="-7005.65088951"/>
        <n v="-6345.583028"/>
        <n v="-5960.645328"/>
        <n v="-5551.6414"/>
        <n v="-5399.849841"/>
        <n v="-5277.777778"/>
        <n v="-4500.708382"/>
        <n v="-4007.597857"/>
        <n v="-3504.544563"/>
        <n v="-3486.771371"/>
        <n v="-3430.438976"/>
        <n v="-2773.716319"/>
        <n v="-2461.289328"/>
        <n v="-2252.224181"/>
        <n v="-1888.130936"/>
        <n v="-1826.972589"/>
        <n v="-1552.299257"/>
        <n v="-1405.61036"/>
        <n v="-1193.599936"/>
        <n v="-1113.73932"/>
        <n v="-1098.522453"/>
        <n v="-988.147945"/>
        <n v="-821.25593"/>
        <n v="-622.065481"/>
        <n v="-491.952518"/>
        <n v="-188.90444"/>
        <n v="-69.988877"/>
        <n v="0"/>
        <n v="69.988877"/>
        <n v="179.708318009998"/>
        <n v="474.8659"/>
        <n v="491.952518"/>
        <n v="622.065481"/>
        <n v="821.25593"/>
        <n v="1405.61036"/>
        <n v="1756.608445"/>
        <n v="1888.130936"/>
        <n v="2548.1074071375"/>
        <n v="2928.98981"/>
        <n v="3331.553262"/>
        <n v="3430.438976"/>
        <n v="3486.771371"/>
        <n v="4500.708382"/>
        <n v="4645.2435567525"/>
        <n v="4833.445593"/>
        <n v="5277.777778"/>
        <n v="5399.849841"/>
        <n v="5538.522695"/>
        <n v="6083.325556"/>
        <n v="6345.583028"/>
        <n v="7145.496346"/>
        <n v="7265.764777"/>
        <n v="7628.69067"/>
        <n v="8510.940153"/>
        <n v="8522.406751"/>
        <n v="8815.135902"/>
        <n v="9095.081339"/>
        <n v="9293.635363"/>
        <n v="9492.0530410675"/>
        <n v="9795.359497"/>
        <n v="9818.878194"/>
        <n v="10343.368016"/>
        <n v="10475.905942"/>
        <n v="10742.452241"/>
        <n v="11168.431489"/>
        <n v="11203.836895"/>
        <n v="11631.403615"/>
        <n v="11895.428567"/>
        <n v="11953.6874768025"/>
        <n v="12374.615673"/>
        <n v="12440.270358"/>
        <n v="13169.520028404"/>
        <n v="13489.122764"/>
        <n v="14183.24070306"/>
        <n v="14706.634552"/>
        <n v="15416.666667"/>
        <n v="15726.103722"/>
        <n v="16087.261968"/>
        <n v="16566.744448"/>
        <n v="16575.621715"/>
        <n v="16656.672599"/>
        <n v="16728.268302"/>
        <n v="17624.132948"/>
        <n v="19204.624394"/>
        <n v="19283.317954"/>
        <n v="20231.194168"/>
        <n v="21534.725071"/>
        <n v="21624.690045"/>
        <n v="21992.185157"/>
        <n v="22792.98068502"/>
        <n v="22990.657614"/>
        <n v="23721.707091"/>
        <n v="23912.132037"/>
        <n v="23998.74626"/>
        <n v="24348.925463"/>
        <n v="24687.35693"/>
        <n v="25097.8254558525"/>
        <n v="26630.079549"/>
        <n v="26759.970817"/>
        <n v="27021.223458"/>
        <n v="27713.933645"/>
        <n v="28031.15155"/>
        <n v="28616.54655"/>
        <n v="29668.978639"/>
        <n v="29681.740367"/>
        <n v="31043.153726"/>
        <n v="31172.561618"/>
        <n v="31670.929194"/>
        <n v="31767.621015"/>
        <n v="32123.68753"/>
        <n v="33103.56625"/>
        <n v="33382.02391"/>
        <n v="34056.536385"/>
        <n v="34338.653615"/>
        <n v="34387.585059"/>
        <n v="34693.777451"/>
        <n v="35100.441691"/>
        <n v="35188.0001673525"/>
        <n v="36437.818921"/>
        <n v="36607.582416"/>
        <n v="36763.130628"/>
        <n v="37159.451455"/>
        <n v="38767.5830906325"/>
        <n v="39497.10809"/>
        <n v="39981.536246"/>
        <n v="41300.803688"/>
        <n v="41852.969572"/>
        <n v="42235.909276"/>
        <n v="42309.687304"/>
        <n v="43028.826047"/>
        <n v="43624.447878"/>
        <n v="43960.278197"/>
        <n v="44433.027508"/>
        <n v="44906.385192"/>
        <n v="45642.157674"/>
        <n v="45887.515322"/>
        <n v="46693.13791"/>
        <n v="47093.996775735"/>
        <n v="48002.1602274825"/>
        <n v="48164.822872"/>
        <n v="48423.026818"/>
        <n v="51084.385968"/>
        <n v="53248.186199"/>
        <n v="53676.063781"/>
        <n v="53892.741502"/>
        <n v="54233.370011"/>
        <n v="54465.334079"/>
        <n v="55898.026211"/>
        <n v="56331.1556038"/>
        <n v="56856.83284"/>
        <n v="57170.767254"/>
        <n v="57297.319526"/>
        <n v="58375.820262"/>
        <n v="59694.622104"/>
        <n v="60109.815861"/>
        <n v="60399.212895"/>
        <n v="60609.614076"/>
        <n v="60998.215492"/>
        <n v="61373.986447"/>
        <n v="62731.617997"/>
        <n v="62982.607775"/>
        <n v="63364.784574"/>
        <n v="63814.423903"/>
        <n v="65204.985899"/>
        <n v="66059.41296"/>
        <n v="67173.485001"/>
        <n v="67346.781386"/>
        <n v="69788.349841"/>
        <n v="69907.638851"/>
        <n v="70477.526819"/>
        <n v="71546.640412"/>
        <n v="73837.476783"/>
        <n v="74661.086455"/>
        <n v="74880.6323373225"/>
        <n v="75563.124064"/>
        <n v="76621.199031"/>
        <n v="77028.363458"/>
        <n v="78496.809816"/>
        <n v="80000"/>
        <n v="85273.058415"/>
        <n v="85540.77158328"/>
        <n v="87313.743952"/>
        <n v="87733.032497"/>
        <n v="88304.208185"/>
        <n v="88406.862253"/>
        <n v="92876.899234"/>
        <n v="93963.3668839125"/>
        <n v="94459.728684"/>
        <n v="97242.794612"/>
        <n v="100910.60328"/>
        <n v="101808.657332"/>
        <n v="103925.30714"/>
        <n v="105541.616379"/>
        <n v="106669.325848"/>
        <n v="108155.947745"/>
        <n v="109584.136709"/>
        <n v="111300.393772913"/>
        <n v="111933.333333"/>
        <n v="118000.78313"/>
        <n v="120300.649786"/>
        <n v="120947.035952"/>
        <n v="124056.631171"/>
        <n v="125147.824773"/>
        <n v="127568.388702"/>
        <n v="129519.419377"/>
        <n v="130140.894634"/>
        <n v="131998.943696"/>
        <n v="132918.150685"/>
        <n v="136367.806869"/>
        <n v="136455.456031"/>
        <n v="142681.82781"/>
        <n v="144290.553594"/>
        <n v="147680.160065"/>
        <n v="154168.614761"/>
        <n v="157200.820914"/>
        <n v="174238.804516"/>
        <n v="179341.240839"/>
        <n v="180025.939398"/>
        <n v="186370.691605"/>
        <n v="187587.69587"/>
        <n v="190046.908193"/>
        <n v="195540.548045"/>
        <n v="195621.166827"/>
        <n v="196266.897354"/>
        <n v="196546.347006"/>
        <n v="197556.896635"/>
        <n v="202450.179243"/>
        <n v="205325.777984"/>
        <n v="206051.53619"/>
        <n v="209835.069245"/>
        <n v="211146.429001"/>
        <n v="212368.768418"/>
        <n v="212388.961523"/>
        <n v="212698.532574"/>
        <n v="215826.780564"/>
        <n v="217524.151152"/>
        <n v="220022.653333"/>
        <n v="224480.51336881"/>
        <n v="228095.719728045"/>
        <n v="228509.374347"/>
        <n v="231268.484772"/>
        <n v="236308.016575039"/>
        <n v="245078.875131"/>
        <n v="246608.151455"/>
        <n v="264857.987521"/>
        <n v="271632.986155"/>
        <n v="281729.390729"/>
        <n v="287478.634386"/>
        <n v="291154.068542"/>
        <n v="294053.486414"/>
        <n v="298241.444855"/>
        <n v="299400.614373"/>
        <n v="329624.357944"/>
        <n v="332055.215738"/>
        <n v="338828.452362"/>
        <n v="355785.305875"/>
        <n v="358891.815556"/>
        <n v="359402.879103"/>
        <n v="390355.079187"/>
        <n v="394914.399144"/>
        <n v="429743.444444"/>
        <n v="435930.555556"/>
        <n v="454535.603969557"/>
        <n v="465921.505796"/>
        <n v="473857.053768"/>
        <n v="528506.686976"/>
        <n v="585998.106339"/>
        <n v="620833.333333"/>
        <n v="757083.244915"/>
        <n v="886130.372125"/>
        <n v="961203.365763"/>
        <n v="1063514.666667"/>
        <n v="1239333.333333"/>
        <n v="1566309"/>
        <n v="6505159"/>
        <n v="10127123"/>
        <n v="11521010"/>
        <m/>
      </sharedItems>
    </cacheField>
    <cacheField name="YTD P&amp;L" numFmtId="0">
      <sharedItems containsString="0" containsBlank="1" containsNumber="1" minValue="-1745207.633333" maxValue="1231946.872939" count="501">
        <n v="-1745207.633333"/>
        <n v="-1620761"/>
        <n v="-1231946.872939"/>
        <n v="-1174347"/>
        <n v="-870239.168672"/>
        <n v="-855515.466913"/>
        <n v="-735213.698684"/>
        <n v="-643279.975444"/>
        <n v="-573069.307317"/>
        <n v="-556041.666667"/>
        <n v="-549552.630489"/>
        <n v="-503273.548031"/>
        <n v="-499630.225924"/>
        <n v="-492145.121791"/>
        <n v="-477605.111111"/>
        <n v="-442443.200568"/>
        <n v="-428057.420836"/>
        <n v="-375331.524372"/>
        <n v="-353640.040090709"/>
        <n v="-348412.173912643"/>
        <n v="-332055.215738"/>
        <n v="-331173.460451"/>
        <n v="-329328.352172"/>
        <n v="-274129.090082"/>
        <n v="-267008.709646"/>
        <n v="-257451.351274"/>
        <n v="-228095.719728045"/>
        <n v="-224459.050437"/>
        <n v="-224250.302648"/>
        <n v="-205727.499192"/>
        <n v="-194166.607738"/>
        <n v="-193366.096499"/>
        <n v="-189058.456444"/>
        <n v="-186664.069391"/>
        <n v="-186536.552663"/>
        <n v="-185648.036792"/>
        <n v="-183493.351177"/>
        <n v="-182136.164917"/>
        <n v="-176898.570988"/>
        <n v="-174145.164848"/>
        <n v="-170235.973837"/>
        <n v="-163484.127779"/>
        <n v="-162336.828887"/>
        <n v="-161380.800093"/>
        <n v="-161153.714575"/>
        <n v="-157281.903522"/>
        <n v="-151095.331737"/>
        <n v="-150794.241285"/>
        <n v="-150294.195886"/>
        <n v="-149965.67328"/>
        <n v="-147090.013089"/>
        <n v="-145548.693318"/>
        <n v="-144882.821739"/>
        <n v="-143502.721515"/>
        <n v="-142732.695971"/>
        <n v="-142323.288619"/>
        <n v="-140978.043451"/>
        <n v="-136251.431884"/>
        <n v="-135497.958919"/>
        <n v="-134203.281664"/>
        <n v="-132913.843603"/>
        <n v="-132319.809584"/>
        <n v="-131216.14406"/>
        <n v="-130483.379444"/>
        <n v="-130012.818247"/>
        <n v="-124881.997339"/>
        <n v="-123374.429852"/>
        <n v="-122764.649172"/>
        <n v="-121545.88985316"/>
        <n v="-120945.880579"/>
        <n v="-117244.9911"/>
        <n v="-111933.333333"/>
        <n v="-111911.492771"/>
        <n v="-111300.393772913"/>
        <n v="-111191.697852"/>
        <n v="-110243.858718"/>
        <n v="-105054.627978"/>
        <n v="-103792.163266"/>
        <n v="-101414.472776"/>
        <n v="-100615.614748"/>
        <n v="-100615.06155"/>
        <n v="-100473.662282"/>
        <n v="-99246.20987"/>
        <n v="-99020.163545"/>
        <n v="-98477.214062"/>
        <n v="-98475.210882"/>
        <n v="-97216.67785518"/>
        <n v="-96422.917067"/>
        <n v="-96342.323513"/>
        <n v="-93513.18325"/>
        <n v="-90373.64815"/>
        <n v="-89059.07428"/>
        <n v="-88387.72829"/>
        <n v="-86615.96486"/>
        <n v="-83978.832013"/>
        <n v="-83940.51395"/>
        <n v="-83902.3333339999"/>
        <n v="-83859.174837"/>
        <n v="-83148.213917"/>
        <n v="-82615.899365"/>
        <n v="-80000"/>
        <n v="-79671.093023"/>
        <n v="-77722.231005"/>
        <n v="-77682.764255"/>
        <n v="-77668.078324"/>
        <n v="-77537.144444"/>
        <n v="-76045.404317"/>
        <n v="-74966.479488"/>
        <n v="-74880.6323373225"/>
        <n v="-73810.550715"/>
        <n v="-73048.339267"/>
        <n v="-72196.353798"/>
        <n v="-70980.669079"/>
        <n v="-70933.797714"/>
        <n v="-70574.9562648"/>
        <n v="-70060.555637"/>
        <n v="-69632.671963"/>
        <n v="-68196.6067"/>
        <n v="-67804.737309"/>
        <n v="-66232.937443"/>
        <n v="-64980.733383"/>
        <n v="-64607.931006"/>
        <n v="-64532.167394"/>
        <n v="-64310.61878163"/>
        <n v="-64088.565527"/>
        <n v="-64044.901589"/>
        <n v="-64031.9829396975"/>
        <n v="-63968.333964"/>
        <n v="-63935.167973"/>
        <n v="-63171.710831"/>
        <n v="-62883.381009"/>
        <n v="-62524.971637"/>
        <n v="-62172.337263"/>
        <n v="-61252.696624"/>
        <n v="-60775.139393"/>
        <n v="-60109.815861"/>
        <n v="-59574.280752"/>
        <n v="-59462.19259"/>
        <n v="-58451.683494"/>
        <n v="-58308.06396"/>
        <n v="-57023.383715415"/>
        <n v="-56459.159735"/>
        <n v="-54063.04534"/>
        <n v="-53793.600031"/>
        <n v="-53154.446643"/>
        <n v="-51959.271221"/>
        <n v="-51585.540989"/>
        <n v="-49236.04099"/>
        <n v="-48631.273322"/>
        <n v="-48431.763528"/>
        <n v="-48002.1602274825"/>
        <n v="-45972.155838"/>
        <n v="-45807.501473"/>
        <n v="-45499.996667"/>
        <n v="-45216.39899"/>
        <n v="-43095.058608"/>
        <n v="-43033.667784"/>
        <n v="-42650.9813771188"/>
        <n v="-40995.481776"/>
        <n v="-40972.962005"/>
        <n v="-40409.179061"/>
        <n v="-40106.387116"/>
        <n v="-39432.0238532186"/>
        <n v="-39066.218489"/>
        <n v="-38808.804761"/>
        <n v="-38767.5830906325"/>
        <n v="-38265.037511"/>
        <n v="-37947.2413437773"/>
        <n v="-37546.5717519447"/>
        <n v="-36663.795589"/>
        <n v="-36239.115862"/>
        <n v="-36129.91287"/>
        <n v="-35503.579461"/>
        <n v="-35354.682705"/>
        <n v="-35174.904738"/>
        <n v="-34858.034782"/>
        <n v="-34771.686733"/>
        <n v="-33892.84559"/>
        <n v="-32447.259794"/>
        <n v="-31922.88257"/>
        <n v="-31730.8119"/>
        <n v="-31598.992525"/>
        <n v="-30834.999451"/>
        <n v="-30279.3455"/>
        <n v="-29561.300199"/>
        <n v="-29558.498037"/>
        <n v="-29273.279765"/>
        <n v="-29048.893809"/>
        <n v="-29015.478416"/>
        <n v="-28892.717387"/>
        <n v="-28787.042741"/>
        <n v="-28237.786786"/>
        <n v="-28151.92127"/>
        <n v="-27910.354424"/>
        <n v="-27575.828163"/>
        <n v="-26694.670104"/>
        <n v="-26102.195922"/>
        <n v="-25751.455692"/>
        <n v="-25302.64615"/>
        <n v="-24473.5951748833"/>
        <n v="-24024.508039"/>
        <n v="-23527.289901064"/>
        <n v="-23487.9436241775"/>
        <n v="-23343.0179856193"/>
        <n v="-22792.98068502"/>
        <n v="-22241.462751"/>
        <n v="-21914.9236443947"/>
        <n v="-20627.26672968"/>
        <n v="-19542.935979"/>
        <n v="-18581.480705"/>
        <n v="-17708.342649"/>
        <n v="-16760.7078189525"/>
        <n v="-16728.268302"/>
        <n v="-16258.334019"/>
        <n v="-15894.458395"/>
        <n v="-14807.471637"/>
        <n v="-14183.24070306"/>
        <n v="-14002.111105"/>
        <n v="-13306.367849"/>
        <n v="-12908.408630413"/>
        <n v="-12246.986796525"/>
        <n v="-11007.2813856525"/>
        <n v="-10984.148426"/>
        <n v="-10819.4760943425"/>
        <n v="-9908.607325"/>
        <n v="-9352.788169"/>
        <n v="-9062.621673"/>
        <n v="-8702.648297"/>
        <n v="-7856.875731"/>
        <n v="-7853.17847"/>
        <n v="-7476.312571"/>
        <n v="-7013.02528"/>
        <n v="-5960.645328"/>
        <n v="-5551.6414"/>
        <n v="-5549.821105"/>
        <n v="-5547.22230000001"/>
        <n v="-5086.933547"/>
        <n v="-5045.57413"/>
        <n v="-4017.469278"/>
        <n v="-4007.597857"/>
        <n v="-3673.519187"/>
        <n v="-3450.189546"/>
        <n v="-2916.330625"/>
        <n v="-2773.716319"/>
        <n v="-2252.224181"/>
        <n v="-1680.199244"/>
        <n v="-1552.299257"/>
        <n v="-1113.73932"/>
        <n v="-1098.522453"/>
        <n v="-988.147945"/>
        <n v="-362.435462000001"/>
        <n v="-188.90444"/>
        <n v="0"/>
        <n v="0.0255559999995967"/>
        <n v="362.435462000001"/>
        <n v="474.8659"/>
        <n v="1680.199244"/>
        <n v="1756.608445"/>
        <n v="2548.1074071375"/>
        <n v="2916.330625"/>
        <n v="2928.98981"/>
        <n v="3263.306972"/>
        <n v="3450.189546"/>
        <n v="3673.519187"/>
        <n v="3889.549066"/>
        <n v="4017.469278"/>
        <n v="4645.2435567525"/>
        <n v="4833.445593"/>
        <n v="5045.57413"/>
        <n v="5086.933547"/>
        <n v="5538.522695"/>
        <n v="5549.821105"/>
        <n v="7013.02528"/>
        <n v="7265.764777"/>
        <n v="7628.69067"/>
        <n v="8510.940153"/>
        <n v="9293.635363"/>
        <n v="9908.607325"/>
        <n v="10343.368016"/>
        <n v="10742.452241"/>
        <n v="10984.148426"/>
        <n v="11168.431489"/>
        <n v="11564.202478"/>
        <n v="11631.403615"/>
        <n v="11895.428567"/>
        <n v="11953.6874768025"/>
        <n v="13576.1231046504"/>
        <n v="14183.24070306"/>
        <n v="14706.634552"/>
        <n v="14807.471637"/>
        <n v="15894.458395"/>
        <n v="16258.334019"/>
        <n v="16575.621715"/>
        <n v="16656.672599"/>
        <n v="16728.268302"/>
        <n v="17624.132948"/>
        <n v="17708.342649"/>
        <n v="18581.480705"/>
        <n v="19903.8736246873"/>
        <n v="21992.185157"/>
        <n v="22792.98068502"/>
        <n v="23404.115069"/>
        <n v="24024.508039"/>
        <n v="24194.365519"/>
        <n v="24662.691977"/>
        <n v="24687.35693"/>
        <n v="25097.8254558525"/>
        <n v="25302.64615"/>
        <n v="26247.037716"/>
        <n v="26630.079549"/>
        <n v="27713.933645"/>
        <n v="27910.354424"/>
        <n v="28031.15155"/>
        <n v="28151.92127"/>
        <n v="28616.54655"/>
        <n v="28787.042741"/>
        <n v="29015.478416"/>
        <n v="29048.893809"/>
        <n v="30834.999451"/>
        <n v="31151.470036"/>
        <n v="31232.723405"/>
        <n v="31598.992525"/>
        <n v="31922.88257"/>
        <n v="33806.081651"/>
        <n v="33892.84559"/>
        <n v="34042.1557229999"/>
        <n v="34056.536385"/>
        <n v="34387.585059"/>
        <n v="34771.686733"/>
        <n v="35174.904738"/>
        <n v="35188.0001673525"/>
        <n v="36239.115862"/>
        <n v="36437.818921"/>
        <n v="36607.582416"/>
        <n v="37546.5717519447"/>
        <n v="38767.5830906325"/>
        <n v="38808.804761"/>
        <n v="39981.536246"/>
        <n v="40409.179061"/>
        <n v="41300.803688"/>
        <n v="42686.8606"/>
        <n v="43033.667784"/>
        <n v="43624.447878"/>
        <n v="43960.278197"/>
        <n v="44906.385192"/>
        <n v="45469.144362"/>
        <n v="45807.501473"/>
        <n v="45874.129369"/>
        <n v="45995.324647"/>
        <n v="47093.996775735"/>
        <n v="48002.1602274825"/>
        <n v="48423.026818"/>
        <n v="48631.273322"/>
        <n v="51084.385968"/>
        <n v="51585.540989"/>
        <n v="51959.271221"/>
        <n v="53154.446643"/>
        <n v="54233.370011"/>
        <n v="56331.1556038"/>
        <n v="56459.159735"/>
        <n v="57170.767254"/>
        <n v="58308.06396"/>
        <n v="58375.820262"/>
        <n v="58451.683494"/>
        <n v="59462.19259"/>
        <n v="60109.815861"/>
        <n v="61252.696624"/>
        <n v="62883.381009"/>
        <n v="63364.784574"/>
        <n v="64044.901589"/>
        <n v="64088.565527"/>
        <n v="64532.167394"/>
        <n v="64607.931006"/>
        <n v="67965.189633"/>
        <n v="69632.671963"/>
        <n v="70060.555637"/>
        <n v="70503.254169"/>
        <n v="70933.797714"/>
        <n v="70980.669079"/>
        <n v="71546.640412"/>
        <n v="72196.353798"/>
        <n v="73048.339267"/>
        <n v="73309.755469"/>
        <n v="73810.550715"/>
        <n v="74880.6323373225"/>
        <n v="75563.124064"/>
        <n v="76045.404317"/>
        <n v="77668.078324"/>
        <n v="78496.809816"/>
        <n v="80000"/>
        <n v="83148.213917"/>
        <n v="83859.174837"/>
        <n v="83978.832013"/>
        <n v="84089.638983"/>
        <n v="84431.411158"/>
        <n v="85540.77158328"/>
        <n v="86615.96486"/>
        <n v="87733.032497"/>
        <n v="88387.72829"/>
        <n v="88406.862253"/>
        <n v="90373.64815"/>
        <n v="92876.899234"/>
        <n v="93513.18325"/>
        <n v="96342.323513"/>
        <n v="98475.210882"/>
        <n v="99020.163545"/>
        <n v="99246.20987"/>
        <n v="100473.662282"/>
        <n v="100615.06155"/>
        <n v="100910.60328"/>
        <n v="101414.472776"/>
        <n v="103792.163266"/>
        <n v="105054.627978"/>
        <n v="106704.535695879"/>
        <n v="110243.858718"/>
        <n v="111300.393772913"/>
        <n v="111698.322435"/>
        <n v="111911.492771"/>
        <n v="111933.333333"/>
        <n v="117244.9911"/>
        <n v="117285.352529"/>
        <n v="122821.864554"/>
        <n v="123374.429852"/>
        <n v="123877.924079"/>
        <n v="124056.631171"/>
        <n v="124881.997339"/>
        <n v="129020.294973"/>
        <n v="130126.23704"/>
        <n v="130140.894634"/>
        <n v="130483.379444"/>
        <n v="131216.14406"/>
        <n v="131998.943696"/>
        <n v="132282.814526"/>
        <n v="132319.809584"/>
        <n v="134203.281664"/>
        <n v="135497.958919"/>
        <n v="136251.431884"/>
        <n v="137223.834495"/>
        <n v="140978.043451"/>
        <n v="142323.288619"/>
        <n v="143502.721515"/>
        <n v="144882.821739"/>
        <n v="145548.693318"/>
        <n v="147090.013089"/>
        <n v="147837.463114"/>
        <n v="149965.67328"/>
        <n v="150294.195886"/>
        <n v="150501.5385"/>
        <n v="150794.241285"/>
        <n v="151095.331737"/>
        <n v="153553.968098"/>
        <n v="156455.211855"/>
        <n v="156674.275225"/>
        <n v="157281.903522"/>
        <n v="161153.714575"/>
        <n v="162336.828887"/>
        <n v="163484.127779"/>
        <n v="164667.752346"/>
        <n v="170552.3764"/>
        <n v="174145.164848"/>
        <n v="183493.351177"/>
        <n v="185648.036792"/>
        <n v="186370.691605"/>
        <n v="186536.552663"/>
        <n v="186664.069391"/>
        <n v="189058.456444"/>
        <n v="194166.607738"/>
        <n v="202450.179243"/>
        <n v="224250.302648"/>
        <n v="224459.050437"/>
        <n v="228095.719728045"/>
        <n v="228509.374347"/>
        <n v="230624.327318"/>
        <n v="236806.904322"/>
        <n v="267008.709646"/>
        <n v="274129.090082"/>
        <n v="274530.8876"/>
        <n v="329328.352172"/>
        <n v="331173.460451"/>
        <n v="348412.173912643"/>
        <n v="349692.353973"/>
        <n v="353640.040090709"/>
        <n v="355785.305875"/>
        <n v="375331.524372"/>
        <n v="394914.399144"/>
        <n v="442443.200568"/>
        <n v="454535.603969557"/>
        <n v="459972.288131"/>
        <n v="473857.053768"/>
        <n v="573069.307317"/>
        <n v="641366.84887"/>
        <n v="643279.975444"/>
        <n v="735213.698684"/>
        <n v="817474.444444001"/>
        <n v="855515.466913"/>
        <n v="870239.168672"/>
        <n v="924097"/>
        <n v="961203.365763"/>
        <n v="983761"/>
        <n v="1231946.872939"/>
        <m/>
      </sharedItems>
    </cacheField>
    <cacheField name="QTD P&amp;L" numFmtId="0">
      <sharedItems containsString="0" containsBlank="1" containsNumber="1" minValue="-228095.719728045" maxValue="228095.719728045" count="484">
        <n v="-228095.719728045"/>
        <n v="-111300.393772913"/>
        <n v="-74880.6323373225"/>
        <n v="-73028.953233"/>
        <n v="-70574.9562648"/>
        <n v="-62425.968443"/>
        <n v="-58894.573549"/>
        <n v="-50891"/>
        <n v="-48002.1602274825"/>
        <n v="-42817.837907"/>
        <n v="-38767.5830906325"/>
        <n v="-38408.266726"/>
        <n v="-37253.6117202286"/>
        <n v="-37046.723272"/>
        <n v="-34532.741448144"/>
        <n v="-34121.107159416"/>
        <n v="-31202.452054435"/>
        <n v="-22792.98068502"/>
        <n v="-22084.137636"/>
        <n v="-21923.328239"/>
        <n v="-21542.855855"/>
        <n v="-21452.182879"/>
        <n v="-21296.846649"/>
        <n v="-21153.543759"/>
        <n v="-20637.119953"/>
        <n v="-20604.812129"/>
        <n v="-20040.642959"/>
        <n v="-19905.078192"/>
        <n v="-19806.945023"/>
        <n v="-19769.854204"/>
        <n v="-19664.6521080555"/>
        <n v="-19600.402909"/>
        <n v="-19110.064106817"/>
        <n v="-19026.277526"/>
        <n v="-19018.536283"/>
        <n v="-18121.7261423025"/>
        <n v="-18003.176046"/>
        <n v="-16254.345284"/>
        <n v="-15164.615006"/>
        <n v="-15148"/>
        <n v="-14427.879001"/>
        <n v="-14183.24070306"/>
        <n v="-12458.604682"/>
        <n v="-12445.524801"/>
        <n v="-12323.386545"/>
        <n v="-11510.056178"/>
        <n v="-11269.045413"/>
        <n v="-10900.982897"/>
        <n v="-10149.001544"/>
        <n v="-10067"/>
        <n v="-9342"/>
        <n v="-7548.461235"/>
        <n v="-7544.835106"/>
        <n v="-7533.723705"/>
        <n v="-7174.38218900003"/>
        <n v="-6729.90297000001"/>
        <n v="-6644.083993"/>
        <n v="-6616.54376399994"/>
        <n v="-6492.3655992255"/>
        <n v="-6217.515721"/>
        <n v="-5625.469232"/>
        <n v="-5560.645653"/>
        <n v="-5327.92721600001"/>
        <n v="-5325.058086"/>
        <n v="-5233.30667600001"/>
        <n v="-5128.17973600001"/>
        <n v="-5126.969582"/>
        <n v="-4620.986156"/>
        <n v="-4527.289382"/>
        <n v="-4506.428053"/>
        <n v="-4497.74350700004"/>
        <n v="-4432.6164"/>
        <n v="-4309.84599199996"/>
        <n v="-4298.123123"/>
        <n v="-4191.3031299999"/>
        <n v="-3898.36104700001"/>
        <n v="-3809.50308699999"/>
        <n v="-3751.08104399999"/>
        <n v="-3733.90545999999"/>
        <n v="-3707.505294"/>
        <n v="-3677"/>
        <n v="-3661.00939"/>
        <n v="-3615.78131999999"/>
        <n v="-3547.97857399999"/>
        <n v="-3514.624333"/>
        <n v="-3503.640591"/>
        <n v="-3459.54235"/>
        <n v="-3447.36838400003"/>
        <n v="-3328.729087"/>
        <n v="-3308.254106"/>
        <n v="-3294.393409"/>
        <n v="-3196.555586"/>
        <n v="-3173.37777799997"/>
        <n v="-3168.358554"/>
        <n v="-3073.702076"/>
        <n v="-3046.198643"/>
        <n v="-2961.07698399999"/>
        <n v="-2941.709026"/>
        <n v="-2940.73794799999"/>
        <n v="-2921.01662"/>
        <n v="-2917.975608"/>
        <n v="-2899.672603"/>
        <n v="-2869.384322"/>
        <n v="-2863.792367"/>
        <n v="-2845.19282500001"/>
        <n v="-2810.246839"/>
        <n v="-2771.244193"/>
        <n v="-2742.828871"/>
        <n v="-2736.543008"/>
        <n v="-2734.41985600001"/>
        <n v="-2722.163912"/>
        <n v="-2699.84781399998"/>
        <n v="-2693.259272"/>
        <n v="-2691.561245"/>
        <n v="-2686.347765"/>
        <n v="-2672.932802"/>
        <n v="-2668.80278400001"/>
        <n v="-2663.146486"/>
        <n v="-2657.585489"/>
        <n v="-2638.17173"/>
        <n v="-2602.407373"/>
        <n v="-2600.492181"/>
        <n v="-2599.0992"/>
        <n v="-2596.784538"/>
        <n v="-2594.242138"/>
        <n v="-2580.647113"/>
        <n v="-2572.631258"/>
        <n v="-2569.532135"/>
        <n v="-2546.425704"/>
        <n v="-2536.887012"/>
        <n v="-2531.644172"/>
        <n v="-2530.12276100001"/>
        <n v="-2527.603149"/>
        <n v="-2510.851817"/>
        <n v="-2506.34678299999"/>
        <n v="-2504.138217"/>
        <n v="-2500.71425099997"/>
        <n v="-2482.838174"/>
        <n v="-2472.743084"/>
        <n v="-2469.851706"/>
        <n v="-2462.981934"/>
        <n v="-2387.966485"/>
        <n v="-2351.30094"/>
        <n v="-2319"/>
        <n v="-2308.98342"/>
        <n v="-2291.66666599992"/>
        <n v="-2279.365037"/>
        <n v="-2257.52555"/>
        <n v="-2253.802075"/>
        <n v="-2249.290604"/>
        <n v="-2243.513698"/>
        <n v="-2234.090845"/>
        <n v="-2210.909508"/>
        <n v="-2196.047486"/>
        <n v="-2153.542196"/>
        <n v="-2146.629618"/>
        <n v="-2142.60527200002"/>
        <n v="-2132.28971400001"/>
        <n v="-2030.339614"/>
        <n v="-1798.894822"/>
        <n v="-1772.73611599999"/>
        <n v="-1750"/>
        <n v="-1687.762508"/>
        <n v="-1673.74871199997"/>
        <n v="-1649.34093599999"/>
        <n v="-1572.48957600002"/>
        <n v="-1555.136843"/>
        <n v="-1552.32437873501"/>
        <n v="-1489.15731501448"/>
        <n v="-1479.07514800003"/>
        <n v="-1418.22094"/>
        <n v="-1401.354284"/>
        <n v="-1400.94840699999"/>
        <n v="-1352.464837"/>
        <n v="-1325.967564"/>
        <n v="-1236.055792"/>
        <n v="-1222.229673"/>
        <n v="-1221.140566"/>
        <n v="-1204.979454"/>
        <n v="-1196.29050199999"/>
        <n v="-1186.475952"/>
        <n v="-1171.46612599998"/>
        <n v="-1166.81759999999"/>
        <n v="-1161.546614"/>
        <n v="-1134.6594"/>
        <n v="-1113.73932"/>
        <n v="-1071.081073"/>
        <n v="-1069.743561"/>
        <n v="-1034.118913"/>
        <n v="-1007.181552"/>
        <n v="-996.423231000023"/>
        <n v="-995.152620000008"/>
        <n v="-966.385103000008"/>
        <n v="-964.668566000008"/>
        <n v="-925.549421651987"/>
        <n v="-864.672465000003"/>
        <n v="-833.333334000083"/>
        <n v="-798.312539617502"/>
        <n v="-759.943224999937"/>
        <n v="-746.463295561494"/>
        <n v="-669.877318999992"/>
        <n v="-666.722066999995"/>
        <n v="-661.79469499999"/>
        <n v="-656.527819999999"/>
        <n v="-648.683742000001"/>
        <n v="-636.804058000002"/>
        <n v="-631.422032000002"/>
        <n v="-613.66189399999"/>
        <n v="-604.486182000001"/>
        <n v="-563.472409450502"/>
        <n v="-557.174983999998"/>
        <n v="-551.1074028"/>
        <n v="-542.472405"/>
        <n v="-538.428775999986"/>
        <n v="-536.407837000006"/>
        <n v="-531.476091000001"/>
        <n v="-527.497562542498"/>
        <n v="-527.312388"/>
        <n v="-524.800447"/>
        <n v="-496.115263"/>
        <n v="-481.003388999998"/>
        <n v="-473.631602999998"/>
        <n v="-472.898927000002"/>
        <n v="-466.982801999999"/>
        <n v="-464.574668000001"/>
        <n v="-456.220099999991"/>
        <n v="-437.754841"/>
        <n v="-432.274292"/>
        <n v="-366.985478000002"/>
        <n v="-354.555040000001"/>
        <n v="-345.746166"/>
        <n v="-342.060760999993"/>
        <n v="-340.936508999999"/>
        <n v="-324.638059000004"/>
        <n v="-303.972753000009"/>
        <n v="-272.566344000001"/>
        <n v="-249.712334999989"/>
        <n v="-237.970547"/>
        <n v="-231.284863000001"/>
        <n v="-200.859316000002"/>
        <n v="-179.239955"/>
        <n v="-130.240844"/>
        <n v="-102.695141"/>
        <n v="-102.406084157999"/>
        <n v="-96.2432860000001"/>
        <n v="-60.7333320000034"/>
        <n v="-35.9854609634967"/>
        <n v="-11.6562315644987"/>
        <n v="-8.76576240549548"/>
        <n v="0"/>
        <n v="31.8681151815035"/>
        <n v="92.3891729264997"/>
        <n v="96.2432860000001"/>
        <n v="130.240844"/>
        <n v="153.251004000002"/>
        <n v="201.401271999999"/>
        <n v="231.284863000001"/>
        <n v="244.260894000003"/>
        <n v="249.712334999989"/>
        <n v="267.099240317501"/>
        <n v="274.738842"/>
        <n v="286.917998679"/>
        <n v="303.972753000009"/>
        <n v="342.060760999993"/>
        <n v="358.333333000017"/>
        <n v="374.006718000001"/>
        <n v="387.092688000004"/>
        <n v="432.687775999999"/>
        <n v="437.754841"/>
        <n v="446.156953"/>
        <n v="456.220099999991"/>
        <n v="476.472519000003"/>
        <n v="496.115263"/>
        <n v="524.800447"/>
        <n v="527.312388"/>
        <n v="531.476091000001"/>
        <n v="536.407837000006"/>
        <n v="538.428775999986"/>
        <n v="543.587845"/>
        <n v="551.1074028"/>
        <n v="587.610495000001"/>
        <n v="631.422032000002"/>
        <n v="636.804058000002"/>
        <n v="661.79469499999"/>
        <n v="666.722066999995"/>
        <n v="669.877318999992"/>
        <n v="676.991985000001"/>
        <n v="721.355578000001"/>
        <n v="848.157552999997"/>
        <n v="864.672465000003"/>
        <n v="937.507624999998"/>
        <n v="966.385103000008"/>
        <n v="995.152620000008"/>
        <n v="1007.181552"/>
        <n v="1034.118913"/>
        <n v="1043.830303"/>
        <n v="1069.743561"/>
        <n v="1071.081073"/>
        <n v="1100.206973"/>
        <n v="1114.136183"/>
        <n v="1122.06116799999"/>
        <n v="1161.546614"/>
        <n v="1171.46612599998"/>
        <n v="1196.29050199999"/>
        <n v="1221.140566"/>
        <n v="1229.515091"/>
        <n v="1250"/>
        <n v="1326.09899"/>
        <n v="1372.359925"/>
        <n v="1418.22094"/>
        <n v="1489.15731501448"/>
        <n v="1542.522984"/>
        <n v="1552.32437873501"/>
        <n v="1572.48957600002"/>
        <n v="1584.43317800001"/>
        <n v="1649.34093599999"/>
        <n v="1673.74871199997"/>
        <n v="1705.80789900001"/>
        <n v="1772.73611599999"/>
        <n v="1774.59137499999"/>
        <n v="1798.894822"/>
        <n v="1815.788701"/>
        <n v="1907.25589299999"/>
        <n v="2030.339614"/>
        <n v="2032.164947"/>
        <n v="2108.959056"/>
        <n v="2132.28971400001"/>
        <n v="2196.047486"/>
        <n v="2208.362995"/>
        <n v="2249.290604"/>
        <n v="2279.365037"/>
        <n v="2289.902468"/>
        <n v="2296.03532999998"/>
        <n v="2308.98342"/>
        <n v="2351.30094"/>
        <n v="2387.966485"/>
        <n v="2462.981934"/>
        <n v="2469.851706"/>
        <n v="2472.743084"/>
        <n v="2500.71425099997"/>
        <n v="2504.138217"/>
        <n v="2506.34678299999"/>
        <n v="2510.851817"/>
        <n v="2530.12276100001"/>
        <n v="2531.588668"/>
        <n v="2531.644172"/>
        <n v="2536.887012"/>
        <n v="2549.389345"/>
        <n v="2569.532135"/>
        <n v="2572.631258"/>
        <n v="2594.242138"/>
        <n v="2596.784538"/>
        <n v="2599.0992"/>
        <n v="2602.407373"/>
        <n v="2611.954186"/>
        <n v="2616.911405"/>
        <n v="2635.691456097"/>
        <n v="2638.17173"/>
        <n v="2655.039816"/>
        <n v="2657.585489"/>
        <n v="2663.146486"/>
        <n v="2668.80278400001"/>
        <n v="2668.824588"/>
        <n v="2673.375254"/>
        <n v="2686.347765"/>
        <n v="2691.561245"/>
        <n v="2693.259272"/>
        <n v="2699.84781399998"/>
        <n v="2715.663067"/>
        <n v="2722.163912"/>
        <n v="2731.670059"/>
        <n v="2734.41985600001"/>
        <n v="2736.543008"/>
        <n v="2742.828871"/>
        <n v="2771.244193"/>
        <n v="2785.718139"/>
        <n v="2810.246839"/>
        <n v="2834.11323"/>
        <n v="2841.657041"/>
        <n v="2845.19282500001"/>
        <n v="2863.792367"/>
        <n v="2884.756377"/>
        <n v="2899.672603"/>
        <n v="2921.01662"/>
        <n v="2931.89967599999"/>
        <n v="2936.288887"/>
        <n v="2941.709026"/>
        <n v="2954.128061"/>
        <n v="2955.932812485"/>
        <n v="2961.07698399999"/>
        <n v="3046.198643"/>
        <n v="3052.145223"/>
        <n v="3057.47732900002"/>
        <n v="3070.67877100001"/>
        <n v="3073.702076"/>
        <n v="3173.37777799997"/>
        <n v="3196.555586"/>
        <n v="3258.467707"/>
        <n v="3265.7936701545"/>
        <n v="3294.393409"/>
        <n v="3308.254106"/>
        <n v="3334.750984"/>
        <n v="3437.5"/>
        <n v="3447.36838400003"/>
        <n v="3459.54235"/>
        <n v="3503.640591"/>
        <n v="3547.97857399999"/>
        <n v="3615.78131999999"/>
        <n v="3661.00939"/>
        <n v="3677"/>
        <n v="3707.505294"/>
        <n v="3733.90545999999"/>
        <n v="3751.08104399999"/>
        <n v="3772.250749"/>
        <n v="3790.74995500001"/>
        <n v="3809.50308699999"/>
        <n v="3828.528525"/>
        <n v="3833.81124000001"/>
        <n v="3898.36104700001"/>
        <n v="4015.487285"/>
        <n v="4191.3031299999"/>
        <n v="4301.152181"/>
        <n v="4620.986156"/>
        <n v="4687.86286600001"/>
        <n v="4708.70413999993"/>
        <n v="5128.17973600001"/>
        <n v="5327.92721600001"/>
        <n v="5420.41310999997"/>
        <n v="5625.469232"/>
        <n v="5645.034241"/>
        <n v="6217.515721"/>
        <n v="6616.54376399994"/>
        <n v="6700.25991532201"/>
        <n v="6729.90297000001"/>
        <n v="7082.96102667"/>
        <n v="7174.38218900003"/>
        <n v="8654.3360565255"/>
        <n v="9342"/>
        <n v="9643.70346"/>
        <n v="9858.578446"/>
        <n v="10149.001544"/>
        <n v="11269.045413"/>
        <n v="12323.386545"/>
        <n v="12753.8535"/>
        <n v="14183.24070306"/>
        <n v="15148"/>
        <n v="16580"/>
        <n v="17484.031747"/>
        <n v="18003.176046"/>
        <n v="19018.536283"/>
        <n v="19026.277526"/>
        <n v="19459.780063"/>
        <n v="19553.248439235"/>
        <n v="19600.402909"/>
        <n v="19806.945023"/>
        <n v="19999.630028"/>
        <n v="20037.180036"/>
        <n v="20040.642959"/>
        <n v="20123.02573"/>
        <n v="20604.812129"/>
        <n v="20637.119953"/>
        <n v="21076.208089"/>
        <n v="21153.543759"/>
        <n v="21542.855855"/>
        <n v="21657.297454"/>
        <n v="21713.926763"/>
        <n v="21833.447515"/>
        <n v="21886.059522"/>
        <n v="22084.137636"/>
        <n v="22792.98068502"/>
        <n v="29475.220947"/>
        <n v="30461.185021"/>
        <n v="31330.6806569985"/>
        <n v="37823.743256"/>
        <n v="38767.5830906325"/>
        <n v="42919.904151"/>
        <n v="46964.9999999999"/>
        <n v="48002.1602274825"/>
        <n v="56529.2310478"/>
        <n v="74880.6323373225"/>
        <n v="85540.77158328"/>
        <n v="111300.393772913"/>
        <n v="228095.719728045"/>
        <m/>
      </sharedItems>
    </cacheField>
    <cacheField name="MTD P&amp;L" numFmtId="0">
      <sharedItems containsString="0" containsBlank="1" containsNumber="1" minValue="-228095.719728045" maxValue="228095.719728045" count="484">
        <n v="-228095.719728045"/>
        <n v="-111300.393772913"/>
        <n v="-74880.6323373225"/>
        <n v="-73028.953233"/>
        <n v="-70574.9562648"/>
        <n v="-62425.968443"/>
        <n v="-58894.573549"/>
        <n v="-50891"/>
        <n v="-48002.1602274825"/>
        <n v="-42817.837907"/>
        <n v="-38767.5830906325"/>
        <n v="-38408.266726"/>
        <n v="-37253.6117202286"/>
        <n v="-37046.723272"/>
        <n v="-34532.741448144"/>
        <n v="-34121.107159416"/>
        <n v="-31202.452054435"/>
        <n v="-22792.98068502"/>
        <n v="-22084.137636"/>
        <n v="-21923.328239"/>
        <n v="-21542.855855"/>
        <n v="-21452.182879"/>
        <n v="-21296.846649"/>
        <n v="-21153.543759"/>
        <n v="-20637.119953"/>
        <n v="-20604.812129"/>
        <n v="-20040.642959"/>
        <n v="-19905.078192"/>
        <n v="-19806.945023"/>
        <n v="-19769.854204"/>
        <n v="-19664.6521080555"/>
        <n v="-19600.402909"/>
        <n v="-19110.064106817"/>
        <n v="-19026.277526"/>
        <n v="-19018.536283"/>
        <n v="-18121.7261423025"/>
        <n v="-18003.176046"/>
        <n v="-16254.345284"/>
        <n v="-15164.615006"/>
        <n v="-15148"/>
        <n v="-14427.879001"/>
        <n v="-14183.24070306"/>
        <n v="-12458.604682"/>
        <n v="-12445.524801"/>
        <n v="-12323.386545"/>
        <n v="-11510.056178"/>
        <n v="-11269.045413"/>
        <n v="-10900.982897"/>
        <n v="-10149.001544"/>
        <n v="-10067"/>
        <n v="-9342"/>
        <n v="-7548.461235"/>
        <n v="-7544.835106"/>
        <n v="-7533.723705"/>
        <n v="-7174.38218900003"/>
        <n v="-6729.90297000001"/>
        <n v="-6644.083993"/>
        <n v="-6616.54376399994"/>
        <n v="-6492.3655992255"/>
        <n v="-6217.515721"/>
        <n v="-5625.469232"/>
        <n v="-5560.645653"/>
        <n v="-5327.92721600001"/>
        <n v="-5325.058086"/>
        <n v="-5233.30667600001"/>
        <n v="-5128.17973600001"/>
        <n v="-5126.969582"/>
        <n v="-4620.986156"/>
        <n v="-4527.289382"/>
        <n v="-4506.428053"/>
        <n v="-4497.74350700004"/>
        <n v="-4432.6164"/>
        <n v="-4309.84599199996"/>
        <n v="-4298.123123"/>
        <n v="-4191.3031299999"/>
        <n v="-3898.36104700001"/>
        <n v="-3809.50308699999"/>
        <n v="-3751.08104399999"/>
        <n v="-3733.90545999999"/>
        <n v="-3707.505294"/>
        <n v="-3677"/>
        <n v="-3661.00939"/>
        <n v="-3615.78131999999"/>
        <n v="-3547.97857399999"/>
        <n v="-3514.624333"/>
        <n v="-3503.640591"/>
        <n v="-3459.54235"/>
        <n v="-3447.36838400003"/>
        <n v="-3328.729087"/>
        <n v="-3308.254106"/>
        <n v="-3294.393409"/>
        <n v="-3196.555586"/>
        <n v="-3173.37777799997"/>
        <n v="-3168.358554"/>
        <n v="-3073.702076"/>
        <n v="-3046.198643"/>
        <n v="-2961.07698399999"/>
        <n v="-2941.709026"/>
        <n v="-2940.73794799999"/>
        <n v="-2921.01662"/>
        <n v="-2917.975608"/>
        <n v="-2899.672603"/>
        <n v="-2869.384322"/>
        <n v="-2863.792367"/>
        <n v="-2845.19282500001"/>
        <n v="-2810.246839"/>
        <n v="-2771.244193"/>
        <n v="-2742.828871"/>
        <n v="-2736.543008"/>
        <n v="-2734.41985600001"/>
        <n v="-2722.163912"/>
        <n v="-2699.84781399998"/>
        <n v="-2693.259272"/>
        <n v="-2691.561245"/>
        <n v="-2686.347765"/>
        <n v="-2672.932802"/>
        <n v="-2668.80278400001"/>
        <n v="-2663.146486"/>
        <n v="-2657.585489"/>
        <n v="-2638.17173"/>
        <n v="-2602.407373"/>
        <n v="-2600.492181"/>
        <n v="-2599.0992"/>
        <n v="-2596.784538"/>
        <n v="-2594.242138"/>
        <n v="-2580.647113"/>
        <n v="-2572.631258"/>
        <n v="-2569.532135"/>
        <n v="-2546.425704"/>
        <n v="-2536.887012"/>
        <n v="-2531.644172"/>
        <n v="-2530.12276100001"/>
        <n v="-2527.603149"/>
        <n v="-2510.851817"/>
        <n v="-2506.34678299999"/>
        <n v="-2504.138217"/>
        <n v="-2500.71425099997"/>
        <n v="-2482.838174"/>
        <n v="-2472.743084"/>
        <n v="-2469.851706"/>
        <n v="-2462.981934"/>
        <n v="-2387.966485"/>
        <n v="-2351.30094"/>
        <n v="-2319"/>
        <n v="-2308.98342"/>
        <n v="-2291.66666599992"/>
        <n v="-2279.365037"/>
        <n v="-2257.52555"/>
        <n v="-2253.802075"/>
        <n v="-2249.290604"/>
        <n v="-2243.513698"/>
        <n v="-2234.090845"/>
        <n v="-2210.909508"/>
        <n v="-2196.047486"/>
        <n v="-2153.542196"/>
        <n v="-2146.629618"/>
        <n v="-2142.60527200002"/>
        <n v="-2132.28971400001"/>
        <n v="-2030.339614"/>
        <n v="-1798.894822"/>
        <n v="-1772.73611599999"/>
        <n v="-1750"/>
        <n v="-1687.762508"/>
        <n v="-1673.74871199997"/>
        <n v="-1649.34093599999"/>
        <n v="-1572.48957600002"/>
        <n v="-1555.136843"/>
        <n v="-1552.32437873501"/>
        <n v="-1489.15731501448"/>
        <n v="-1479.07514800003"/>
        <n v="-1418.22094"/>
        <n v="-1401.354284"/>
        <n v="-1400.94840699999"/>
        <n v="-1352.464837"/>
        <n v="-1325.967564"/>
        <n v="-1236.055792"/>
        <n v="-1222.229673"/>
        <n v="-1221.140566"/>
        <n v="-1204.979454"/>
        <n v="-1196.29050199999"/>
        <n v="-1186.475952"/>
        <n v="-1171.46612599998"/>
        <n v="-1166.81759999999"/>
        <n v="-1161.546614"/>
        <n v="-1134.6594"/>
        <n v="-1113.73932"/>
        <n v="-1071.081073"/>
        <n v="-1069.743561"/>
        <n v="-1034.118913"/>
        <n v="-1007.181552"/>
        <n v="-996.423231000023"/>
        <n v="-995.152620000008"/>
        <n v="-966.385103000008"/>
        <n v="-964.668566000008"/>
        <n v="-925.549421651987"/>
        <n v="-864.672465000003"/>
        <n v="-833.333334000083"/>
        <n v="-798.312539617502"/>
        <n v="-759.943224999937"/>
        <n v="-746.463295561494"/>
        <n v="-669.877318999992"/>
        <n v="-666.722066999995"/>
        <n v="-661.79469499999"/>
        <n v="-656.527819999999"/>
        <n v="-648.683742000001"/>
        <n v="-636.804058000002"/>
        <n v="-631.422032000002"/>
        <n v="-613.66189399999"/>
        <n v="-604.486182000001"/>
        <n v="-563.472409450502"/>
        <n v="-557.174983999998"/>
        <n v="-551.1074028"/>
        <n v="-542.472405"/>
        <n v="-538.428775999986"/>
        <n v="-536.407837000006"/>
        <n v="-531.476091000001"/>
        <n v="-527.497562542498"/>
        <n v="-527.312388"/>
        <n v="-524.800447"/>
        <n v="-496.115263"/>
        <n v="-481.003388999998"/>
        <n v="-473.631602999998"/>
        <n v="-472.898927000002"/>
        <n v="-466.982801999999"/>
        <n v="-464.574668000001"/>
        <n v="-456.220099999991"/>
        <n v="-437.754841"/>
        <n v="-432.274292"/>
        <n v="-366.985478000002"/>
        <n v="-354.555040000001"/>
        <n v="-345.746166"/>
        <n v="-342.060760999993"/>
        <n v="-340.936508999999"/>
        <n v="-324.638059000004"/>
        <n v="-303.972753000009"/>
        <n v="-272.566344000001"/>
        <n v="-249.712334999989"/>
        <n v="-237.970547"/>
        <n v="-231.284863000001"/>
        <n v="-200.859316000002"/>
        <n v="-179.239955"/>
        <n v="-130.240844"/>
        <n v="-102.695141"/>
        <n v="-102.406084157999"/>
        <n v="-96.2432860000001"/>
        <n v="-60.7333320000034"/>
        <n v="-35.9854609634967"/>
        <n v="-11.6562315644987"/>
        <n v="-8.76576240549548"/>
        <n v="0"/>
        <n v="31.8681151815035"/>
        <n v="92.3891729264997"/>
        <n v="96.2432860000001"/>
        <n v="130.240844"/>
        <n v="153.251004000002"/>
        <n v="201.401271999999"/>
        <n v="231.284863000001"/>
        <n v="244.260894000003"/>
        <n v="249.712334999989"/>
        <n v="267.099240317501"/>
        <n v="274.738842"/>
        <n v="286.917998679"/>
        <n v="303.972753000009"/>
        <n v="342.060760999993"/>
        <n v="358.333333000017"/>
        <n v="374.006718000001"/>
        <n v="387.092688000004"/>
        <n v="432.687775999999"/>
        <n v="437.754841"/>
        <n v="446.156953"/>
        <n v="456.220099999991"/>
        <n v="476.472519000003"/>
        <n v="496.115263"/>
        <n v="524.800447"/>
        <n v="527.312388"/>
        <n v="531.476091000001"/>
        <n v="536.407837000006"/>
        <n v="538.428775999986"/>
        <n v="543.587845"/>
        <n v="551.1074028"/>
        <n v="587.610495000001"/>
        <n v="631.422032000002"/>
        <n v="636.804058000002"/>
        <n v="661.79469499999"/>
        <n v="666.722066999995"/>
        <n v="669.877318999992"/>
        <n v="676.991985000001"/>
        <n v="721.355578000001"/>
        <n v="848.157552999997"/>
        <n v="864.672465000003"/>
        <n v="937.507624999998"/>
        <n v="966.385103000008"/>
        <n v="995.152620000008"/>
        <n v="1007.181552"/>
        <n v="1034.118913"/>
        <n v="1043.830303"/>
        <n v="1069.743561"/>
        <n v="1071.081073"/>
        <n v="1100.206973"/>
        <n v="1114.136183"/>
        <n v="1122.06116799999"/>
        <n v="1161.546614"/>
        <n v="1171.46612599998"/>
        <n v="1196.29050199999"/>
        <n v="1221.140566"/>
        <n v="1229.515091"/>
        <n v="1250"/>
        <n v="1326.09899"/>
        <n v="1372.359925"/>
        <n v="1418.22094"/>
        <n v="1489.15731501448"/>
        <n v="1542.522984"/>
        <n v="1552.32437873501"/>
        <n v="1572.48957600002"/>
        <n v="1584.43317800001"/>
        <n v="1649.34093599999"/>
        <n v="1673.74871199997"/>
        <n v="1705.80789900001"/>
        <n v="1772.73611599999"/>
        <n v="1774.59137499999"/>
        <n v="1798.894822"/>
        <n v="1815.788701"/>
        <n v="1907.25589299999"/>
        <n v="2030.339614"/>
        <n v="2032.164947"/>
        <n v="2108.959056"/>
        <n v="2132.28971400001"/>
        <n v="2196.047486"/>
        <n v="2208.362995"/>
        <n v="2249.290604"/>
        <n v="2279.365037"/>
        <n v="2289.902468"/>
        <n v="2296.03532999998"/>
        <n v="2308.98342"/>
        <n v="2351.30094"/>
        <n v="2387.966485"/>
        <n v="2462.981934"/>
        <n v="2469.851706"/>
        <n v="2472.743084"/>
        <n v="2500.71425099997"/>
        <n v="2504.138217"/>
        <n v="2506.34678299999"/>
        <n v="2510.851817"/>
        <n v="2530.12276100001"/>
        <n v="2531.588668"/>
        <n v="2531.644172"/>
        <n v="2536.887012"/>
        <n v="2549.389345"/>
        <n v="2569.532135"/>
        <n v="2572.631258"/>
        <n v="2594.242138"/>
        <n v="2596.784538"/>
        <n v="2599.0992"/>
        <n v="2602.407373"/>
        <n v="2611.954186"/>
        <n v="2616.911405"/>
        <n v="2635.691456097"/>
        <n v="2638.17173"/>
        <n v="2655.039816"/>
        <n v="2657.585489"/>
        <n v="2663.146486"/>
        <n v="2668.80278400001"/>
        <n v="2668.824588"/>
        <n v="2673.375254"/>
        <n v="2686.347765"/>
        <n v="2691.561245"/>
        <n v="2693.259272"/>
        <n v="2699.84781399998"/>
        <n v="2715.663067"/>
        <n v="2722.163912"/>
        <n v="2731.670059"/>
        <n v="2734.41985600001"/>
        <n v="2736.543008"/>
        <n v="2742.828871"/>
        <n v="2771.244193"/>
        <n v="2785.718139"/>
        <n v="2810.246839"/>
        <n v="2834.11323"/>
        <n v="2841.657041"/>
        <n v="2845.19282500001"/>
        <n v="2863.792367"/>
        <n v="2884.756377"/>
        <n v="2899.672603"/>
        <n v="2921.01662"/>
        <n v="2931.89967599999"/>
        <n v="2936.288887"/>
        <n v="2941.709026"/>
        <n v="2954.128061"/>
        <n v="2955.932812485"/>
        <n v="2961.07698399999"/>
        <n v="3046.198643"/>
        <n v="3052.145223"/>
        <n v="3057.47732900002"/>
        <n v="3070.67877100001"/>
        <n v="3073.702076"/>
        <n v="3173.37777799997"/>
        <n v="3196.555586"/>
        <n v="3258.467707"/>
        <n v="3265.7936701545"/>
        <n v="3294.393409"/>
        <n v="3308.254106"/>
        <n v="3334.750984"/>
        <n v="3437.5"/>
        <n v="3447.36838400003"/>
        <n v="3459.54235"/>
        <n v="3503.640591"/>
        <n v="3547.97857399999"/>
        <n v="3615.78131999999"/>
        <n v="3661.00939"/>
        <n v="3677"/>
        <n v="3707.505294"/>
        <n v="3733.90545999999"/>
        <n v="3751.08104399999"/>
        <n v="3772.250749"/>
        <n v="3790.74995500001"/>
        <n v="3809.50308699999"/>
        <n v="3828.528525"/>
        <n v="3833.81124000001"/>
        <n v="3898.36104700001"/>
        <n v="4015.487285"/>
        <n v="4191.3031299999"/>
        <n v="4301.152181"/>
        <n v="4620.986156"/>
        <n v="4687.86286600001"/>
        <n v="4708.70413999993"/>
        <n v="5128.17973600001"/>
        <n v="5327.92721600001"/>
        <n v="5420.41310999997"/>
        <n v="5625.469232"/>
        <n v="5645.034241"/>
        <n v="6217.515721"/>
        <n v="6616.54376399994"/>
        <n v="6700.25991532201"/>
        <n v="6729.90297000001"/>
        <n v="7082.96102667"/>
        <n v="7174.38218900003"/>
        <n v="8654.3360565255"/>
        <n v="9342"/>
        <n v="9643.70346"/>
        <n v="9858.578446"/>
        <n v="10149.001544"/>
        <n v="11269.045413"/>
        <n v="12323.386545"/>
        <n v="12753.8535"/>
        <n v="14183.24070306"/>
        <n v="15148"/>
        <n v="16580"/>
        <n v="17484.031747"/>
        <n v="18003.176046"/>
        <n v="19018.536283"/>
        <n v="19026.277526"/>
        <n v="19459.780063"/>
        <n v="19553.248439235"/>
        <n v="19600.402909"/>
        <n v="19806.945023"/>
        <n v="19999.630028"/>
        <n v="20037.180036"/>
        <n v="20040.642959"/>
        <n v="20123.02573"/>
        <n v="20604.812129"/>
        <n v="20637.119953"/>
        <n v="21076.208089"/>
        <n v="21153.543759"/>
        <n v="21542.855855"/>
        <n v="21657.297454"/>
        <n v="21713.926763"/>
        <n v="21833.447515"/>
        <n v="21886.059522"/>
        <n v="22084.137636"/>
        <n v="22792.98068502"/>
        <n v="29475.220947"/>
        <n v="30461.185021"/>
        <n v="31330.6806569985"/>
        <n v="37823.743256"/>
        <n v="38767.5830906325"/>
        <n v="42919.904151"/>
        <n v="46964.9999999999"/>
        <n v="48002.1602274825"/>
        <n v="56529.2310478"/>
        <n v="74880.6323373225"/>
        <n v="85540.77158328"/>
        <n v="111300.393772913"/>
        <n v="228095.719728045"/>
        <m/>
      </sharedItems>
    </cacheField>
    <cacheField name="Daily P&amp;L" numFmtId="0">
      <sharedItems containsString="0" containsBlank="1" containsNumber="1" minValue="-229216.969728045" maxValue="229216.969728045" count="484">
        <n v="-229216.969728045"/>
        <n v="-110496.018772913"/>
        <n v="-74076.2573373225"/>
        <n v="-73028.953233"/>
        <n v="-69770.5812648"/>
        <n v="-62425.968443"/>
        <n v="-58894.573549"/>
        <n v="-50891"/>
        <n v="-48172.7852274825"/>
        <n v="-42817.837907"/>
        <n v="-38408.266726"/>
        <n v="-38401.9580906325"/>
        <n v="-37253.6117202286"/>
        <n v="-37046.723272"/>
        <n v="-34532.741448144"/>
        <n v="-34121.107159416"/>
        <n v="-31008.102054435"/>
        <n v="-22086.10568502"/>
        <n v="-22084.137636"/>
        <n v="-21923.328239"/>
        <n v="-21542.855855"/>
        <n v="-21452.182879"/>
        <n v="-21296.846649"/>
        <n v="-21153.543759"/>
        <n v="-20637.119953"/>
        <n v="-20604.812129"/>
        <n v="-20040.642959"/>
        <n v="-19905.078192"/>
        <n v="-19806.945023"/>
        <n v="-19769.854204"/>
        <n v="-19664.6521080555"/>
        <n v="-19600.402909"/>
        <n v="-19110.064106817"/>
        <n v="-19026.277526"/>
        <n v="-19018.536283"/>
        <n v="-18121.7261423025"/>
        <n v="-18003.176046"/>
        <n v="-16254.345284"/>
        <n v="-15164.615006"/>
        <n v="-15148"/>
        <n v="-14670.74070306"/>
        <n v="-14427.879001"/>
        <n v="-12458.604682"/>
        <n v="-12445.524801"/>
        <n v="-12323.386545"/>
        <n v="-11510.056178"/>
        <n v="-11269.045413"/>
        <n v="-10900.982897"/>
        <n v="-10149.001544"/>
        <n v="-10067"/>
        <n v="-9342"/>
        <n v="-7548.461235"/>
        <n v="-7544.835106"/>
        <n v="-7533.723705"/>
        <n v="-7174.38218900003"/>
        <n v="-6729.90297000001"/>
        <n v="-6644.083993"/>
        <n v="-6616.54376399994"/>
        <n v="-6492.3655992255"/>
        <n v="-6217.515721"/>
        <n v="-5625.469232"/>
        <n v="-5560.645653"/>
        <n v="-5327.92721600001"/>
        <n v="-5325.058086"/>
        <n v="-5233.30667600001"/>
        <n v="-5128.17973600001"/>
        <n v="-5126.969582"/>
        <n v="-4620.986156"/>
        <n v="-4527.289382"/>
        <n v="-4506.428053"/>
        <n v="-4497.74350700004"/>
        <n v="-4432.6164"/>
        <n v="-4309.84599199996"/>
        <n v="-4298.123123"/>
        <n v="-4191.3031299999"/>
        <n v="-3898.36104700001"/>
        <n v="-3809.50308699999"/>
        <n v="-3751.08104399999"/>
        <n v="-3733.90545999999"/>
        <n v="-3707.505294"/>
        <n v="-3677"/>
        <n v="-3661.00939"/>
        <n v="-3615.78131999999"/>
        <n v="-3547.97857399999"/>
        <n v="-3514.624333"/>
        <n v="-3503.640591"/>
        <n v="-3459.54235"/>
        <n v="-3447.36838400003"/>
        <n v="-3328.729087"/>
        <n v="-3308.254106"/>
        <n v="-3294.393409"/>
        <n v="-3196.555586"/>
        <n v="-3173.37777799997"/>
        <n v="-3168.358554"/>
        <n v="-3073.702076"/>
        <n v="-3046.198643"/>
        <n v="-2961.07698399999"/>
        <n v="-2941.709026"/>
        <n v="-2940.73794799999"/>
        <n v="-2921.01662"/>
        <n v="-2917.975608"/>
        <n v="-2899.672603"/>
        <n v="-2869.384322"/>
        <n v="-2863.792367"/>
        <n v="-2845.19282500001"/>
        <n v="-2810.246839"/>
        <n v="-2771.244193"/>
        <n v="-2742.828871"/>
        <n v="-2736.543008"/>
        <n v="-2734.41985600001"/>
        <n v="-2722.163912"/>
        <n v="-2699.84781399998"/>
        <n v="-2693.259272"/>
        <n v="-2691.561245"/>
        <n v="-2686.347765"/>
        <n v="-2672.932802"/>
        <n v="-2668.80278400001"/>
        <n v="-2663.146486"/>
        <n v="-2657.585489"/>
        <n v="-2638.17173"/>
        <n v="-2602.407373"/>
        <n v="-2600.492181"/>
        <n v="-2599.0992"/>
        <n v="-2596.784538"/>
        <n v="-2594.242138"/>
        <n v="-2580.647113"/>
        <n v="-2572.631258"/>
        <n v="-2569.532135"/>
        <n v="-2546.425704"/>
        <n v="-2536.887012"/>
        <n v="-2531.644172"/>
        <n v="-2530.12276100001"/>
        <n v="-2527.603149"/>
        <n v="-2510.851817"/>
        <n v="-2506.34678299999"/>
        <n v="-2504.138217"/>
        <n v="-2500.71425099997"/>
        <n v="-2482.838174"/>
        <n v="-2472.743084"/>
        <n v="-2469.851706"/>
        <n v="-2462.981934"/>
        <n v="-2460.76187873501"/>
        <n v="-2387.966485"/>
        <n v="-2351.30094"/>
        <n v="-2319"/>
        <n v="-2316.41981501451"/>
        <n v="-2308.98342"/>
        <n v="-2291.66666599992"/>
        <n v="-2279.365037"/>
        <n v="-2257.52555"/>
        <n v="-2253.802075"/>
        <n v="-2249.290604"/>
        <n v="-2243.513698"/>
        <n v="-2234.090845"/>
        <n v="-2210.909508"/>
        <n v="-2196.047486"/>
        <n v="-2153.542196"/>
        <n v="-2146.629618"/>
        <n v="-2142.60527200002"/>
        <n v="-2132.28971400001"/>
        <n v="-2030.339614"/>
        <n v="-1798.894822"/>
        <n v="-1772.73611599999"/>
        <n v="-1750"/>
        <n v="-1687.762508"/>
        <n v="-1673.74871199997"/>
        <n v="-1649.34093599999"/>
        <n v="-1572.48957600002"/>
        <n v="-1555.136843"/>
        <n v="-1479.075148"/>
        <n v="-1418.22094"/>
        <n v="-1401.354284"/>
        <n v="-1400.948407"/>
        <n v="-1352.464837"/>
        <n v="-1325.967564"/>
        <n v="-1236.055792"/>
        <n v="-1222.229673"/>
        <n v="-1221.140566"/>
        <n v="-1204.979454"/>
        <n v="-1196.29050199999"/>
        <n v="-1186.475952"/>
        <n v="-1171.46612599998"/>
        <n v="-1166.8176"/>
        <n v="-1161.546614"/>
        <n v="-1134.6594"/>
        <n v="-1113.73932"/>
        <n v="-1071.081073"/>
        <n v="-1069.743561"/>
        <n v="-1034.118913"/>
        <n v="-1007.181552"/>
        <n v="-996.423231000023"/>
        <n v="-995.152620000001"/>
        <n v="-966.385103000008"/>
        <n v="-964.668566000008"/>
        <n v="-925.549421651987"/>
        <n v="-886.550039617505"/>
        <n v="-864.672465000003"/>
        <n v="-863.463295561494"/>
        <n v="-833.333334000083"/>
        <n v="-759.943224999995"/>
        <n v="-669.877318999992"/>
        <n v="-666.722066999999"/>
        <n v="-661.79469499999"/>
        <n v="-656.52782"/>
        <n v="-648.683741999999"/>
        <n v="-636.804058"/>
        <n v="-631.422032000002"/>
        <n v="-613.661894000004"/>
        <n v="-604.486182000001"/>
        <n v="-563.472409450502"/>
        <n v="-557.174983999998"/>
        <n v="-542.472405"/>
        <n v="-538.428775999986"/>
        <n v="-536.407837000006"/>
        <n v="-531.476091000001"/>
        <n v="-527.497562542498"/>
        <n v="-527.312388"/>
        <n v="-524.800447"/>
        <n v="-496.115263"/>
        <n v="-481.003388999998"/>
        <n v="-473.631602999998"/>
        <n v="-472.898927000002"/>
        <n v="-466.982801999999"/>
        <n v="-464.574668000001"/>
        <n v="-456.220099999991"/>
        <n v="-437.754841"/>
        <n v="-432.274292"/>
        <n v="-366.985478000002"/>
        <n v="-354.555040000001"/>
        <n v="-345.746166"/>
        <n v="-342.060760999993"/>
        <n v="-340.936508999999"/>
        <n v="-324.638059000004"/>
        <n v="-303.972753000009"/>
        <n v="-272.566344000001"/>
        <n v="-249.712334999997"/>
        <n v="-246.4953372"/>
        <n v="-237.970547"/>
        <n v="-231.284863000001"/>
        <n v="-200.859316000002"/>
        <n v="-179.239955"/>
        <n v="-130.240844"/>
        <n v="-124.831084158"/>
        <n v="-102.695141"/>
        <n v="-96.2432860000001"/>
        <n v="-60.7333320000034"/>
        <n v="-41.4687315644987"/>
        <n v="-38.1407624054955"/>
        <n v="-35.9854609634967"/>
        <n v="0"/>
        <n v="14.8056151815035"/>
        <n v="92.3891729264997"/>
        <n v="96.2432860000001"/>
        <n v="130.240844"/>
        <n v="153.251004000002"/>
        <n v="201.401271999999"/>
        <n v="231.284863000001"/>
        <n v="244.260894000003"/>
        <n v="246.4953372"/>
        <n v="249.712334999997"/>
        <n v="267.099240317501"/>
        <n v="274.738842"/>
        <n v="303.972753000009"/>
        <n v="314.776748679"/>
        <n v="342.060760999993"/>
        <n v="358.333333000017"/>
        <n v="374.006718000001"/>
        <n v="387.092688000004"/>
        <n v="432.687775999999"/>
        <n v="437.754841"/>
        <n v="446.156953"/>
        <n v="456.220099999991"/>
        <n v="476.472519000003"/>
        <n v="496.115263"/>
        <n v="524.800447"/>
        <n v="527.312388"/>
        <n v="531.476091000001"/>
        <n v="536.407837000006"/>
        <n v="538.428775999986"/>
        <n v="543.587845"/>
        <n v="587.610495000001"/>
        <n v="631.422032000002"/>
        <n v="636.804058"/>
        <n v="661.79469499999"/>
        <n v="666.722066999999"/>
        <n v="669.877318999992"/>
        <n v="676.991985000001"/>
        <n v="721.355578000001"/>
        <n v="848.157553000001"/>
        <n v="864.672465000003"/>
        <n v="937.507625"/>
        <n v="966.385103000008"/>
        <n v="995.152620000001"/>
        <n v="1007.181552"/>
        <n v="1034.118913"/>
        <n v="1043.830303"/>
        <n v="1069.743561"/>
        <n v="1071.081073"/>
        <n v="1100.206973"/>
        <n v="1114.136183"/>
        <n v="1122.06116799999"/>
        <n v="1161.546614"/>
        <n v="1171.46612599998"/>
        <n v="1196.29050199999"/>
        <n v="1221.140566"/>
        <n v="1229.515091"/>
        <n v="1250"/>
        <n v="1326.09899"/>
        <n v="1372.359925"/>
        <n v="1418.22094"/>
        <n v="1542.522984"/>
        <n v="1572.48957600002"/>
        <n v="1584.43317800001"/>
        <n v="1649.34093599999"/>
        <n v="1673.74871199997"/>
        <n v="1705.80789900001"/>
        <n v="1772.73611599999"/>
        <n v="1774.59137499999"/>
        <n v="1798.894822"/>
        <n v="1815.788701"/>
        <n v="1907.25589299999"/>
        <n v="2030.339614"/>
        <n v="2032.164947"/>
        <n v="2108.959056"/>
        <n v="2132.28971400001"/>
        <n v="2196.047486"/>
        <n v="2208.362995"/>
        <n v="2249.290604"/>
        <n v="2279.365037"/>
        <n v="2289.902468"/>
        <n v="2296.03532999998"/>
        <n v="2308.98342"/>
        <n v="2316.41981501451"/>
        <n v="2351.30094"/>
        <n v="2387.966485"/>
        <n v="2460.76187873501"/>
        <n v="2462.981934"/>
        <n v="2469.851706"/>
        <n v="2472.743084"/>
        <n v="2500.71425099997"/>
        <n v="2504.138217"/>
        <n v="2506.34678299999"/>
        <n v="2510.851817"/>
        <n v="2530.12276100001"/>
        <n v="2531.588668"/>
        <n v="2531.644172"/>
        <n v="2536.887012"/>
        <n v="2549.389345"/>
        <n v="2569.532135"/>
        <n v="2572.631258"/>
        <n v="2590.691456097"/>
        <n v="2594.242138"/>
        <n v="2596.784538"/>
        <n v="2599.0992"/>
        <n v="2602.407373"/>
        <n v="2611.954186"/>
        <n v="2616.911405"/>
        <n v="2638.17173"/>
        <n v="2655.039816"/>
        <n v="2657.585489"/>
        <n v="2663.146486"/>
        <n v="2668.80278400001"/>
        <n v="2668.824588"/>
        <n v="2673.375254"/>
        <n v="2686.347765"/>
        <n v="2691.561245"/>
        <n v="2693.259272"/>
        <n v="2699.84781399998"/>
        <n v="2715.663067"/>
        <n v="2722.163912"/>
        <n v="2731.670059"/>
        <n v="2734.41985600001"/>
        <n v="2736.543008"/>
        <n v="2742.828871"/>
        <n v="2771.244193"/>
        <n v="2785.718139"/>
        <n v="2810.246839"/>
        <n v="2834.11323"/>
        <n v="2841.657041"/>
        <n v="2845.19282500001"/>
        <n v="2863.792367"/>
        <n v="2884.756377"/>
        <n v="2899.672603"/>
        <n v="2921.01662"/>
        <n v="2931.89967599999"/>
        <n v="2936.288887"/>
        <n v="2941.709026"/>
        <n v="2954.128061"/>
        <n v="2955.932812485"/>
        <n v="2961.07698399999"/>
        <n v="3046.198643"/>
        <n v="3052.145223"/>
        <n v="3057.47732900002"/>
        <n v="3070.67877100001"/>
        <n v="3073.702076"/>
        <n v="3173.37777799997"/>
        <n v="3196.555586"/>
        <n v="3258.467707"/>
        <n v="3265.7936701545"/>
        <n v="3294.393409"/>
        <n v="3308.254106"/>
        <n v="3334.750984"/>
        <n v="3437.5"/>
        <n v="3447.36838400003"/>
        <n v="3459.54235"/>
        <n v="3503.640591"/>
        <n v="3547.97857399999"/>
        <n v="3615.78131999999"/>
        <n v="3661.00939"/>
        <n v="3677"/>
        <n v="3707.505294"/>
        <n v="3733.90545999999"/>
        <n v="3751.08104399999"/>
        <n v="3772.250749"/>
        <n v="3790.74995500001"/>
        <n v="3809.50308699999"/>
        <n v="3828.528525"/>
        <n v="3833.81124000001"/>
        <n v="3898.36104700001"/>
        <n v="4015.487285"/>
        <n v="4191.3031299999"/>
        <n v="4301.152181"/>
        <n v="4620.986156"/>
        <n v="4687.86286600001"/>
        <n v="4708.70413999993"/>
        <n v="5128.17973600001"/>
        <n v="5327.92721600001"/>
        <n v="5420.41310999997"/>
        <n v="5625.469232"/>
        <n v="5645.034241"/>
        <n v="6217.515721"/>
        <n v="6591.322415322"/>
        <n v="6616.54376399994"/>
        <n v="6729.90297000001"/>
        <n v="6920.06102667"/>
        <n v="7174.38218900003"/>
        <n v="8654.3360565255"/>
        <n v="9342"/>
        <n v="9643.70346"/>
        <n v="9858.578446"/>
        <n v="10149.001544"/>
        <n v="11269.045413"/>
        <n v="12323.386545"/>
        <n v="12753.8535"/>
        <n v="14670.74070306"/>
        <n v="15148"/>
        <n v="16580"/>
        <n v="17484.031747"/>
        <n v="18003.176046"/>
        <n v="19018.536283"/>
        <n v="19026.277526"/>
        <n v="19459.780063"/>
        <n v="19553.248439235"/>
        <n v="19600.402909"/>
        <n v="19806.945023"/>
        <n v="19999.630028"/>
        <n v="20037.180036"/>
        <n v="20040.642959"/>
        <n v="20123.02573"/>
        <n v="20604.812129"/>
        <n v="20637.119953"/>
        <n v="21076.208089"/>
        <n v="21153.543759"/>
        <n v="21542.855855"/>
        <n v="21657.297454"/>
        <n v="21713.926763"/>
        <n v="21833.447515"/>
        <n v="21886.059522"/>
        <n v="22084.137636"/>
        <n v="22086.10568502"/>
        <n v="29475.220947"/>
        <n v="30461.185021"/>
        <n v="31330.6806569985"/>
        <n v="37823.743256"/>
        <n v="38401.9580906325"/>
        <n v="42919.904151"/>
        <n v="46965"/>
        <n v="48172.7852274825"/>
        <n v="56529.1556038"/>
        <n v="74076.2573373225"/>
        <n v="84736.39658328"/>
        <n v="110496.018772913"/>
        <n v="229216.969728045"/>
        <m/>
      </sharedItems>
    </cacheField>
    <cacheField name="Tenor" numFmtId="0">
      <sharedItems containsBlank="1" count="9">
        <s v="-15 Year"/>
        <s v="-19 Year"/>
        <s v="-20 Year"/>
        <s v="-21 Year"/>
        <s v="-22 Year"/>
        <s v="-23 Year"/>
        <s v="-24 Year"/>
        <s v="-25 Year"/>
        <m/>
      </sharedItems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cordCount="529" createdVersion="3">
  <cacheSource type="worksheet">
    <worksheetSource ref="A1:AM996" sheet="DPR_detail"/>
  </cacheSource>
  <cacheFields count="39">
    <cacheField name="BO Ref" numFmtId="0">
      <sharedItems containsString="0" containsBlank="1" containsNumber="1" containsInteger="1" minValue="1" maxValue="1766" count="527">
        <n v="1"/>
        <n v="2"/>
        <n v="3"/>
        <n v="4"/>
        <n v="5"/>
        <n v="6"/>
        <n v="9"/>
        <n v="10"/>
        <n v="11"/>
        <n v="12"/>
        <n v="13"/>
        <n v="14"/>
        <n v="16"/>
        <n v="17"/>
        <n v="18"/>
        <n v="20"/>
        <n v="21"/>
        <n v="22"/>
        <n v="23"/>
        <n v="24"/>
        <n v="25"/>
        <n v="26"/>
        <n v="27"/>
        <n v="28"/>
        <n v="30"/>
        <n v="31"/>
        <n v="32"/>
        <n v="33"/>
        <n v="35"/>
        <n v="36"/>
        <n v="37"/>
        <n v="38"/>
        <n v="39"/>
        <n v="42"/>
        <n v="43"/>
        <n v="44"/>
        <n v="45"/>
        <n v="46"/>
        <n v="47"/>
        <n v="48"/>
        <n v="49"/>
        <n v="51"/>
        <n v="52"/>
        <n v="53"/>
        <n v="55"/>
        <n v="57"/>
        <n v="59"/>
        <n v="114"/>
        <n v="122"/>
        <n v="125"/>
        <n v="144"/>
        <n v="145"/>
        <n v="146"/>
        <n v="147"/>
        <n v="149"/>
        <n v="150"/>
        <n v="151"/>
        <n v="152"/>
        <n v="153"/>
        <n v="154"/>
        <n v="155"/>
        <n v="156"/>
        <n v="157"/>
        <n v="158"/>
        <n v="159"/>
        <n v="161"/>
        <n v="162"/>
        <n v="163"/>
        <n v="164"/>
        <n v="200"/>
        <n v="201"/>
        <n v="204"/>
        <n v="205"/>
        <n v="206"/>
        <n v="207"/>
        <n v="209"/>
        <n v="210"/>
        <n v="214"/>
        <n v="217"/>
        <n v="219"/>
        <n v="220"/>
        <n v="221"/>
        <n v="223"/>
        <n v="224"/>
        <n v="225"/>
        <n v="226"/>
        <n v="227"/>
        <n v="229"/>
        <n v="230"/>
        <n v="231"/>
        <n v="232"/>
        <n v="233"/>
        <n v="234"/>
        <n v="235"/>
        <n v="236"/>
        <n v="237"/>
        <n v="238"/>
        <n v="239"/>
        <n v="240"/>
        <n v="241"/>
        <n v="242"/>
        <n v="243"/>
        <n v="244"/>
        <n v="245"/>
        <n v="247"/>
        <n v="248"/>
        <n v="249"/>
        <n v="250"/>
        <n v="251"/>
        <n v="252"/>
        <n v="253"/>
        <n v="254"/>
        <n v="255"/>
        <n v="256"/>
        <n v="259"/>
        <n v="260"/>
        <n v="261"/>
        <n v="262"/>
        <n v="263"/>
        <n v="264"/>
        <n v="265"/>
        <n v="266"/>
        <n v="267"/>
        <n v="268"/>
        <n v="269"/>
        <n v="270"/>
        <n v="271"/>
        <n v="272"/>
        <n v="273"/>
        <n v="274"/>
        <n v="275"/>
        <n v="276"/>
        <n v="277"/>
        <n v="402"/>
        <n v="418"/>
        <n v="419"/>
        <n v="424"/>
        <n v="514"/>
        <n v="714"/>
        <n v="881"/>
        <n v="882"/>
        <n v="883"/>
        <n v="884"/>
        <n v="885"/>
        <n v="1060"/>
        <n v="1061"/>
        <n v="1062"/>
        <n v="1063"/>
        <n v="1064"/>
        <n v="1065"/>
        <n v="1066"/>
        <n v="1067"/>
        <n v="1069"/>
        <n v="1070"/>
        <n v="1071"/>
        <n v="1073"/>
        <n v="1074"/>
        <n v="1075"/>
        <n v="1276"/>
        <n v="1277"/>
        <n v="1278"/>
        <n v="1279"/>
        <n v="1280"/>
        <n v="1281"/>
        <n v="1282"/>
        <n v="1283"/>
        <n v="1284"/>
        <n v="1285"/>
        <n v="1286"/>
        <n v="1287"/>
        <n v="1288"/>
        <n v="1289"/>
        <n v="1290"/>
        <n v="1291"/>
        <n v="1292"/>
        <n v="1293"/>
        <n v="1294"/>
        <n v="1295"/>
        <n v="1296"/>
        <n v="1297"/>
        <n v="1298"/>
        <n v="1299"/>
        <n v="1300"/>
        <n v="1301"/>
        <n v="1302"/>
        <n v="1303"/>
        <n v="1304"/>
        <n v="1305"/>
        <n v="1306"/>
        <n v="1307"/>
        <n v="1308"/>
        <n v="1309"/>
        <n v="1310"/>
        <n v="1311"/>
        <n v="1312"/>
        <n v="1313"/>
        <n v="1314"/>
        <n v="1315"/>
        <n v="1316"/>
        <n v="1317"/>
        <n v="1318"/>
        <n v="1319"/>
        <n v="1320"/>
        <n v="1321"/>
        <n v="1322"/>
        <n v="1323"/>
        <n v="1324"/>
        <n v="1325"/>
        <n v="1326"/>
        <n v="1327"/>
        <n v="1328"/>
        <n v="1329"/>
        <n v="1330"/>
        <n v="1331"/>
        <n v="1332"/>
        <n v="1333"/>
        <n v="1334"/>
        <n v="1335"/>
        <n v="1336"/>
        <n v="1337"/>
        <n v="1338"/>
        <n v="1339"/>
        <n v="1340"/>
        <n v="1341"/>
        <n v="1342"/>
        <n v="1343"/>
        <n v="1344"/>
        <n v="1345"/>
        <n v="1346"/>
        <n v="1347"/>
        <n v="1348"/>
        <n v="1349"/>
        <n v="1350"/>
        <n v="1351"/>
        <n v="1352"/>
        <n v="1353"/>
        <n v="1354"/>
        <n v="1356"/>
        <n v="1357"/>
        <n v="1358"/>
        <n v="1359"/>
        <n v="1360"/>
        <n v="1361"/>
        <n v="1362"/>
        <n v="1363"/>
        <n v="1364"/>
        <n v="1365"/>
        <n v="1366"/>
        <n v="1367"/>
        <n v="1368"/>
        <n v="1369"/>
        <n v="1370"/>
        <n v="1371"/>
        <n v="1373"/>
        <n v="1374"/>
        <n v="1375"/>
        <n v="1376"/>
        <n v="1377"/>
        <n v="1378"/>
        <n v="1379"/>
        <n v="1480"/>
        <n v="1481"/>
        <n v="1482"/>
        <n v="1483"/>
        <n v="1484"/>
        <n v="1485"/>
        <n v="1486"/>
        <n v="1487"/>
        <n v="1488"/>
        <n v="1489"/>
        <n v="1490"/>
        <n v="1491"/>
        <n v="1492"/>
        <n v="1493"/>
        <n v="1494"/>
        <n v="1495"/>
        <n v="1496"/>
        <n v="1497"/>
        <n v="1498"/>
        <n v="1499"/>
        <n v="1500"/>
        <n v="1501"/>
        <n v="1502"/>
        <n v="1503"/>
        <n v="1504"/>
        <n v="1505"/>
        <n v="1506"/>
        <n v="1507"/>
        <n v="1508"/>
        <n v="1509"/>
        <n v="1510"/>
        <n v="1511"/>
        <n v="1512"/>
        <n v="1513"/>
        <n v="1514"/>
        <n v="1515"/>
        <n v="1516"/>
        <n v="1517"/>
        <n v="1518"/>
        <n v="1519"/>
        <n v="1520"/>
        <n v="1521"/>
        <n v="1522"/>
        <n v="1523"/>
        <n v="1524"/>
        <n v="1525"/>
        <n v="1526"/>
        <n v="1527"/>
        <n v="1528"/>
        <n v="1529"/>
        <n v="1530"/>
        <n v="1531"/>
        <n v="1532"/>
        <n v="1533"/>
        <n v="1534"/>
        <n v="1535"/>
        <n v="1536"/>
        <n v="1537"/>
        <n v="1538"/>
        <n v="1539"/>
        <n v="1540"/>
        <n v="1541"/>
        <n v="1542"/>
        <n v="1543"/>
        <n v="1544"/>
        <n v="1545"/>
        <n v="1546"/>
        <n v="1547"/>
        <n v="1548"/>
        <n v="1549"/>
        <n v="1550"/>
        <n v="1551"/>
        <n v="1552"/>
        <n v="1553"/>
        <n v="1554"/>
        <n v="1555"/>
        <n v="1556"/>
        <n v="1557"/>
        <n v="1558"/>
        <n v="1559"/>
        <n v="1560"/>
        <n v="1561"/>
        <n v="1562"/>
        <n v="1563"/>
        <n v="1564"/>
        <n v="1565"/>
        <n v="1566"/>
        <n v="1567"/>
        <n v="1568"/>
        <n v="1569"/>
        <n v="1570"/>
        <n v="1571"/>
        <n v="1572"/>
        <n v="1573"/>
        <n v="1574"/>
        <n v="1575"/>
        <n v="1576"/>
        <n v="1577"/>
        <n v="1580"/>
        <n v="1581"/>
        <n v="1582"/>
        <n v="1583"/>
        <n v="1584"/>
        <n v="1585"/>
        <n v="1586"/>
        <n v="1587"/>
        <n v="1588"/>
        <n v="1590"/>
        <n v="1591"/>
        <n v="1592"/>
        <n v="1593"/>
        <n v="1594"/>
        <n v="1595"/>
        <n v="1596"/>
        <n v="1597"/>
        <n v="1598"/>
        <n v="1599"/>
        <n v="1600"/>
        <n v="1601"/>
        <n v="1603"/>
        <n v="1604"/>
        <n v="1605"/>
        <n v="1606"/>
        <n v="1607"/>
        <n v="1608"/>
        <n v="1609"/>
        <n v="1610"/>
        <n v="1611"/>
        <n v="1612"/>
        <n v="1613"/>
        <n v="1614"/>
        <n v="1618"/>
        <n v="1624"/>
        <n v="1625"/>
        <n v="1626"/>
        <n v="1627"/>
        <n v="1628"/>
        <n v="1629"/>
        <n v="1630"/>
        <n v="1631"/>
        <n v="1632"/>
        <n v="1633"/>
        <n v="1634"/>
        <n v="1636"/>
        <n v="1637"/>
        <n v="1638"/>
        <n v="1639"/>
        <n v="1640"/>
        <n v="1641"/>
        <n v="1642"/>
        <n v="1643"/>
        <n v="1644"/>
        <n v="1646"/>
        <n v="1647"/>
        <n v="1648"/>
        <n v="1649"/>
        <n v="1650"/>
        <n v="1651"/>
        <n v="1652"/>
        <n v="1653"/>
        <n v="1654"/>
        <n v="1655"/>
        <n v="1656"/>
        <n v="1657"/>
        <n v="1658"/>
        <n v="1659"/>
        <n v="1660"/>
        <n v="1661"/>
        <n v="1662"/>
        <n v="1663"/>
        <n v="1664"/>
        <n v="1665"/>
        <n v="1666"/>
        <n v="1667"/>
        <n v="1668"/>
        <n v="1669"/>
        <n v="1670"/>
        <n v="1671"/>
        <n v="1672"/>
        <n v="1673"/>
        <n v="1674"/>
        <n v="1675"/>
        <n v="1676"/>
        <n v="1677"/>
        <n v="1678"/>
        <n v="1679"/>
        <n v="1680"/>
        <n v="1681"/>
        <n v="1682"/>
        <n v="1683"/>
        <n v="1684"/>
        <n v="1685"/>
        <n v="1686"/>
        <n v="1687"/>
        <n v="1688"/>
        <n v="1689"/>
        <n v="1690"/>
        <n v="1691"/>
        <n v="1695"/>
        <n v="1696"/>
        <n v="1697"/>
        <n v="1698"/>
        <n v="1699"/>
        <n v="1700"/>
        <n v="1701"/>
        <n v="1702"/>
        <n v="1703"/>
        <n v="1704"/>
        <n v="1706"/>
        <n v="1708"/>
        <n v="1709"/>
        <n v="1710"/>
        <n v="1711"/>
        <n v="1712"/>
        <n v="1713"/>
        <n v="1714"/>
        <n v="1715"/>
        <n v="1716"/>
        <n v="1717"/>
        <n v="1718"/>
        <n v="1719"/>
        <n v="1720"/>
        <n v="1721"/>
        <n v="1722"/>
        <n v="1723"/>
        <n v="1724"/>
        <n v="1726"/>
        <n v="1727"/>
        <n v="1728"/>
        <n v="1729"/>
        <n v="1730"/>
        <n v="1731"/>
        <n v="1732"/>
        <n v="1733"/>
        <n v="1734"/>
        <n v="1735"/>
        <n v="1736"/>
        <n v="1737"/>
        <n v="1738"/>
        <n v="1739"/>
        <n v="1740"/>
        <n v="1741"/>
        <n v="1742"/>
        <n v="1743"/>
        <n v="1744"/>
        <n v="1746"/>
        <n v="1747"/>
        <n v="1748"/>
        <n v="1749"/>
        <n v="1750"/>
        <n v="1751"/>
        <n v="1752"/>
        <n v="1753"/>
        <n v="1754"/>
        <n v="1755"/>
        <n v="1756"/>
        <n v="1757"/>
        <n v="1758"/>
        <n v="1759"/>
        <n v="1760"/>
        <n v="1761"/>
        <n v="1762"/>
        <n v="1763"/>
        <n v="1764"/>
        <n v="1765"/>
        <n v="1766"/>
        <m/>
      </sharedItems>
    </cacheField>
    <cacheField name="trdnbr" numFmtId="0">
      <sharedItems containsString="0" containsBlank="1" containsNumber="1" containsInteger="1" minValue="2" maxValue="972" count="529">
        <n v="2"/>
        <n v="3"/>
        <n v="4"/>
        <n v="102"/>
        <n v="103"/>
        <n v="104"/>
        <n v="105"/>
        <n v="106"/>
        <n v="107"/>
        <n v="109"/>
        <n v="110"/>
        <n v="111"/>
        <n v="112"/>
        <n v="113"/>
        <n v="114"/>
        <n v="115"/>
        <n v="116"/>
        <n v="117"/>
        <n v="120"/>
        <n v="121"/>
        <n v="122"/>
        <n v="123"/>
        <n v="124"/>
        <n v="125"/>
        <n v="126"/>
        <n v="127"/>
        <n v="128"/>
        <n v="129"/>
        <n v="130"/>
        <n v="131"/>
        <n v="132"/>
        <n v="133"/>
        <n v="134"/>
        <n v="138"/>
        <n v="139"/>
        <n v="140"/>
        <n v="141"/>
        <n v="142"/>
        <n v="143"/>
        <n v="144"/>
        <n v="145"/>
        <n v="146"/>
        <n v="147"/>
        <n v="150"/>
        <n v="152"/>
        <n v="203"/>
        <n v="204"/>
        <n v="205"/>
        <n v="206"/>
        <n v="207"/>
        <n v="208"/>
        <n v="209"/>
        <n v="210"/>
        <n v="211"/>
        <n v="212"/>
        <n v="214"/>
        <n v="215"/>
        <n v="216"/>
        <n v="217"/>
        <n v="306"/>
        <n v="307"/>
        <n v="308"/>
        <n v="309"/>
        <n v="310"/>
        <n v="311"/>
        <n v="314"/>
        <n v="315"/>
        <n v="316"/>
        <n v="317"/>
        <n v="318"/>
        <n v="319"/>
        <n v="320"/>
        <n v="323"/>
        <n v="324"/>
        <n v="325"/>
        <n v="326"/>
        <n v="327"/>
        <n v="328"/>
        <n v="331"/>
        <n v="332"/>
        <n v="334"/>
        <n v="336"/>
        <n v="337"/>
        <n v="338"/>
        <n v="339"/>
        <n v="340"/>
        <n v="341"/>
        <n v="342"/>
        <n v="343"/>
        <n v="344"/>
        <n v="345"/>
        <n v="346"/>
        <n v="347"/>
        <n v="348"/>
        <n v="349"/>
        <n v="350"/>
        <n v="351"/>
        <n v="352"/>
        <n v="353"/>
        <n v="354"/>
        <n v="355"/>
        <n v="356"/>
        <n v="357"/>
        <n v="358"/>
        <n v="359"/>
        <n v="360"/>
        <n v="361"/>
        <n v="362"/>
        <n v="363"/>
        <n v="364"/>
        <n v="365"/>
        <n v="366"/>
        <n v="368"/>
        <n v="369"/>
        <n v="370"/>
        <n v="373"/>
        <n v="374"/>
        <n v="375"/>
        <n v="376"/>
        <n v="377"/>
        <n v="378"/>
        <n v="379"/>
        <n v="380"/>
        <n v="381"/>
        <n v="382"/>
        <n v="405"/>
        <n v="406"/>
        <n v="407"/>
        <n v="408"/>
        <n v="409"/>
        <n v="410"/>
        <n v="411"/>
        <n v="413"/>
        <n v="414"/>
        <n v="416"/>
        <n v="419"/>
        <n v="420"/>
        <n v="421"/>
        <n v="422"/>
        <n v="423"/>
        <n v="424"/>
        <n v="425"/>
        <n v="426"/>
        <n v="427"/>
        <n v="428"/>
        <n v="429"/>
        <n v="430"/>
        <n v="431"/>
        <n v="432"/>
        <n v="433"/>
        <n v="434"/>
        <n v="435"/>
        <n v="436"/>
        <n v="437"/>
        <n v="438"/>
        <n v="439"/>
        <n v="440"/>
        <n v="441"/>
        <n v="442"/>
        <n v="443"/>
        <n v="444"/>
        <n v="445"/>
        <n v="446"/>
        <n v="447"/>
        <n v="448"/>
        <n v="449"/>
        <n v="450"/>
        <n v="451"/>
        <n v="452"/>
        <n v="453"/>
        <n v="454"/>
        <n v="455"/>
        <n v="456"/>
        <n v="457"/>
        <n v="458"/>
        <n v="459"/>
        <n v="460"/>
        <n v="461"/>
        <n v="462"/>
        <n v="463"/>
        <n v="464"/>
        <n v="465"/>
        <n v="466"/>
        <n v="467"/>
        <n v="468"/>
        <n v="469"/>
        <n v="470"/>
        <n v="471"/>
        <n v="472"/>
        <n v="473"/>
        <n v="474"/>
        <n v="475"/>
        <n v="476"/>
        <n v="477"/>
        <n v="478"/>
        <n v="479"/>
        <n v="480"/>
        <n v="481"/>
        <n v="482"/>
        <n v="483"/>
        <n v="484"/>
        <n v="485"/>
        <n v="486"/>
        <n v="487"/>
        <n v="488"/>
        <n v="489"/>
        <n v="490"/>
        <n v="491"/>
        <n v="492"/>
        <n v="493"/>
        <n v="494"/>
        <n v="495"/>
        <n v="496"/>
        <n v="497"/>
        <n v="498"/>
        <n v="499"/>
        <n v="500"/>
        <n v="501"/>
        <n v="502"/>
        <n v="503"/>
        <n v="504"/>
        <n v="505"/>
        <n v="506"/>
        <n v="507"/>
        <n v="508"/>
        <n v="509"/>
        <n v="510"/>
        <n v="511"/>
        <n v="512"/>
        <n v="513"/>
        <n v="514"/>
        <n v="515"/>
        <n v="516"/>
        <n v="517"/>
        <n v="518"/>
        <n v="519"/>
        <n v="520"/>
        <n v="521"/>
        <n v="522"/>
        <n v="523"/>
        <n v="524"/>
        <n v="525"/>
        <n v="526"/>
        <n v="527"/>
        <n v="528"/>
        <n v="529"/>
        <n v="530"/>
        <n v="531"/>
        <n v="532"/>
        <n v="533"/>
        <n v="534"/>
        <n v="535"/>
        <n v="536"/>
        <n v="537"/>
        <n v="538"/>
        <n v="539"/>
        <n v="540"/>
        <n v="541"/>
        <n v="542"/>
        <n v="543"/>
        <n v="544"/>
        <n v="545"/>
        <n v="546"/>
        <n v="547"/>
        <n v="548"/>
        <n v="549"/>
        <n v="550"/>
        <n v="551"/>
        <n v="552"/>
        <n v="553"/>
        <n v="554"/>
        <n v="555"/>
        <n v="556"/>
        <n v="557"/>
        <n v="558"/>
        <n v="559"/>
        <n v="560"/>
        <n v="561"/>
        <n v="562"/>
        <n v="563"/>
        <n v="564"/>
        <n v="565"/>
        <n v="566"/>
        <n v="567"/>
        <n v="568"/>
        <n v="569"/>
        <n v="570"/>
        <n v="571"/>
        <n v="572"/>
        <n v="573"/>
        <n v="574"/>
        <n v="575"/>
        <n v="576"/>
        <n v="577"/>
        <n v="578"/>
        <n v="579"/>
        <n v="580"/>
        <n v="581"/>
        <n v="582"/>
        <n v="583"/>
        <n v="584"/>
        <n v="585"/>
        <n v="586"/>
        <n v="587"/>
        <n v="588"/>
        <n v="589"/>
        <n v="590"/>
        <n v="591"/>
        <n v="592"/>
        <n v="593"/>
        <n v="594"/>
        <n v="595"/>
        <n v="596"/>
        <n v="597"/>
        <n v="598"/>
        <n v="599"/>
        <n v="600"/>
        <n v="601"/>
        <n v="602"/>
        <n v="603"/>
        <n v="604"/>
        <n v="605"/>
        <n v="606"/>
        <n v="607"/>
        <n v="608"/>
        <n v="609"/>
        <n v="610"/>
        <n v="611"/>
        <n v="612"/>
        <n v="613"/>
        <n v="614"/>
        <n v="615"/>
        <n v="616"/>
        <n v="617"/>
        <n v="618"/>
        <n v="619"/>
        <n v="620"/>
        <n v="621"/>
        <n v="622"/>
        <n v="623"/>
        <n v="624"/>
        <n v="625"/>
        <n v="626"/>
        <n v="627"/>
        <n v="628"/>
        <n v="629"/>
        <n v="630"/>
        <n v="631"/>
        <n v="632"/>
        <n v="633"/>
        <n v="634"/>
        <n v="635"/>
        <n v="636"/>
        <n v="637"/>
        <n v="638"/>
        <n v="640"/>
        <n v="641"/>
        <n v="642"/>
        <n v="643"/>
        <n v="644"/>
        <n v="645"/>
        <n v="646"/>
        <n v="647"/>
        <n v="648"/>
        <n v="649"/>
        <n v="650"/>
        <n v="651"/>
        <n v="652"/>
        <n v="653"/>
        <n v="654"/>
        <n v="655"/>
        <n v="657"/>
        <n v="658"/>
        <n v="659"/>
        <n v="660"/>
        <n v="661"/>
        <n v="662"/>
        <n v="663"/>
        <n v="818"/>
        <n v="819"/>
        <n v="820"/>
        <n v="821"/>
        <n v="822"/>
        <n v="823"/>
        <n v="824"/>
        <n v="825"/>
        <n v="826"/>
        <n v="827"/>
        <n v="828"/>
        <n v="830"/>
        <n v="831"/>
        <n v="832"/>
        <n v="833"/>
        <n v="834"/>
        <n v="835"/>
        <n v="836"/>
        <n v="837"/>
        <n v="838"/>
        <n v="840"/>
        <n v="841"/>
        <n v="842"/>
        <n v="843"/>
        <n v="844"/>
        <n v="845"/>
        <n v="846"/>
        <n v="847"/>
        <n v="848"/>
        <n v="849"/>
        <n v="850"/>
        <n v="851"/>
        <n v="852"/>
        <n v="853"/>
        <n v="854"/>
        <n v="855"/>
        <n v="856"/>
        <n v="857"/>
        <n v="859"/>
        <n v="860"/>
        <n v="861"/>
        <n v="862"/>
        <n v="863"/>
        <n v="864"/>
        <n v="865"/>
        <n v="866"/>
        <n v="867"/>
        <n v="868"/>
        <n v="869"/>
        <n v="870"/>
        <n v="871"/>
        <n v="872"/>
        <n v="873"/>
        <n v="874"/>
        <n v="875"/>
        <n v="876"/>
        <n v="877"/>
        <n v="878"/>
        <n v="879"/>
        <n v="880"/>
        <n v="881"/>
        <n v="882"/>
        <n v="883"/>
        <n v="884"/>
        <n v="885"/>
        <n v="886"/>
        <n v="887"/>
        <n v="888"/>
        <n v="889"/>
        <n v="890"/>
        <n v="891"/>
        <n v="892"/>
        <n v="893"/>
        <n v="894"/>
        <n v="895"/>
        <n v="896"/>
        <n v="897"/>
        <n v="898"/>
        <n v="899"/>
        <n v="901"/>
        <n v="902"/>
        <n v="903"/>
        <n v="904"/>
        <n v="905"/>
        <n v="906"/>
        <n v="907"/>
        <n v="908"/>
        <n v="909"/>
        <n v="910"/>
        <n v="911"/>
        <n v="912"/>
        <n v="913"/>
        <n v="914"/>
        <n v="915"/>
        <n v="916"/>
        <n v="917"/>
        <n v="918"/>
        <n v="919"/>
        <n v="920"/>
        <n v="921"/>
        <n v="922"/>
        <n v="923"/>
        <n v="924"/>
        <n v="925"/>
        <n v="926"/>
        <n v="927"/>
        <n v="928"/>
        <n v="929"/>
        <n v="930"/>
        <n v="931"/>
        <n v="932"/>
        <n v="933"/>
        <n v="934"/>
        <n v="936"/>
        <n v="937"/>
        <n v="938"/>
        <n v="939"/>
        <n v="940"/>
        <n v="941"/>
        <n v="942"/>
        <n v="943"/>
        <n v="944"/>
        <n v="945"/>
        <n v="946"/>
        <n v="947"/>
        <n v="948"/>
        <n v="949"/>
        <n v="950"/>
        <n v="951"/>
        <n v="952"/>
        <n v="953"/>
        <n v="954"/>
        <n v="955"/>
        <n v="956"/>
        <n v="957"/>
        <n v="958"/>
        <n v="959"/>
        <n v="960"/>
        <n v="961"/>
        <n v="962"/>
        <n v="963"/>
        <n v="964"/>
        <n v="965"/>
        <n v="966"/>
        <n v="967"/>
        <n v="968"/>
        <n v="969"/>
        <n v="970"/>
        <n v="971"/>
        <n v="972"/>
        <m/>
      </sharedItems>
    </cacheField>
    <cacheField name="Business" numFmtId="0">
      <sharedItems containsBlank="1" count="4">
        <s v="Convert"/>
        <s v="Credit"/>
        <s v="High Yield"/>
        <m/>
      </sharedItems>
    </cacheField>
    <cacheField name="Book" numFmtId="0">
      <sharedItems containsBlank="1" count="13">
        <s v="Enron Credit Basket Hedge"/>
        <s v="Enron Credit Basket Street"/>
        <s v="Europe Credit Debt hedge"/>
        <s v="Europe Credit Internal hedge"/>
        <s v="Europe Credit Street"/>
        <s v="NorthAmerica Credit Hedge"/>
        <s v="NorthAmerica Credit Street"/>
        <s v="NorthAmerica Cvt Credit Hdg"/>
        <s v="NorthAmerica Cvt Street"/>
        <s v="NorthAmerica Debt Credit Hdg"/>
        <s v="NorthAmerica Debt Street"/>
        <s v="Portfolio 2"/>
        <m/>
      </sharedItems>
    </cacheField>
    <cacheField name="Issuer" numFmtId="0">
      <sharedItems containsBlank="1" count="195">
        <s v="Abitibi Cons"/>
        <s v="Adecco Sa"/>
        <s v="Aegon Nv"/>
        <s v="Aes Corp."/>
        <s v="Agrium Inc."/>
        <s v="Air Products"/>
        <s v="Alcatel Sa"/>
        <s v="Alcoa Inc."/>
        <s v="Amerada Hess Corp."/>
        <s v="Amr Corp/del"/>
        <s v="Asia Pulp Paper"/>
        <s v="At Home Corp. Sub"/>
        <s v="AT&amp;T"/>
        <s v="Avon Products"/>
        <s v="Bae Systems Plc"/>
        <s v="Banco Bilbao"/>
        <s v="Bank of America"/>
        <s v="Basf Ag"/>
        <s v="Basket - 1st"/>
        <s v="Basket Five- 16 Jap"/>
        <s v="Basket Four-telco 8"/>
        <s v="Basket One - AvgP"/>
        <s v="Basket Three- Jap 4"/>
        <s v="Basket Two- Jap"/>
        <s v="BAT Plc"/>
        <s v="Bear Stearns"/>
        <s v="BellSouth Capital"/>
        <s v="Bertelsmann Ag"/>
        <s v="Black &amp; Decker"/>
        <s v="BMW Ag"/>
        <s v="Bnp Paribas"/>
        <s v="Boeing Co."/>
        <s v="Bristish Airways"/>
        <s v="British Energy Plc"/>
        <s v="British Telecom Plc"/>
        <s v="Burlington Nthn"/>
        <s v="Cable&amp;WirelessOptus"/>
        <s v="Campbell Soup Co"/>
        <s v="Canadian Railway"/>
        <s v="Cardinal Health"/>
        <s v="Carnival Corp."/>
        <s v="Cendant Corporation"/>
        <s v="Cna Financial Corp."/>
        <s v="Comcast Corp."/>
        <s v="Comdisco Inc."/>
        <s v="Commonwealth Ind In"/>
        <s v="Compaq"/>
        <s v="Corus Group Plc"/>
        <s v="Costco Wholesale"/>
        <s v="Countrywide"/>
        <s v="Daimlerchrysler Ag"/>
        <s v="Dana Corp."/>
        <s v="Deere &amp; Co."/>
        <s v="Delta Air Lines"/>
        <s v="Deutsche Bank AG"/>
        <s v="Deutsche Lufthansa"/>
        <s v="Deutsche Telekom AG"/>
        <s v="Diageo Plc"/>
        <s v="Diamond Offshore"/>
        <s v="Dominion Resource"/>
        <s v="Duke Capital"/>
        <s v="Duke Energy Corp."/>
        <s v="Eastern Elec Plc"/>
        <s v="Eastern Group"/>
        <s v="Eastman Chemical"/>
        <s v="Eastman Kodak Co."/>
        <s v="Edison Intl"/>
        <s v="Edison Mission"/>
        <s v="Electrolux Ab"/>
        <s v="Emmis Comm"/>
        <s v="Enel Spa"/>
        <s v="Enterprise Oil Plc"/>
        <s v="Eon Ag"/>
        <s v="Ericsson"/>
        <s v="Farmland"/>
        <s v="Fiat Spa"/>
        <s v="First Union Corp."/>
        <s v="Firstgroup Plc"/>
        <s v="Fmc Corp."/>
        <s v="Four Seasons"/>
        <s v="France Telecom"/>
        <s v="Gap Inc."/>
        <s v="General Motors"/>
        <s v="Georgia-pacific"/>
        <s v="Getronics Nv"/>
        <s v="GMAC"/>
        <s v="Goldman Sachs Group"/>
        <s v="Goodyear"/>
        <s v="Greece"/>
        <s v="Groupe Danone"/>
        <s v="Hanson Plc"/>
        <s v="Hays Plc"/>
        <s v="Heidelberger Zement"/>
        <s v="Hilton Hotels Corp."/>
        <s v="Hyder Plc"/>
        <s v="Iberdrola Sa"/>
        <s v="IBM"/>
        <s v="ICI Plc"/>
        <s v="International Paper"/>
        <s v="ISIS"/>
        <s v="Japan"/>
        <s v="Koninklijke Ahold"/>
        <s v="KPN"/>
        <s v="Kroger Co."/>
        <s v="L-3 Communications"/>
        <s v="Lafarge"/>
        <s v="LBIE"/>
        <s v="Legrand"/>
        <s v="Lloyds TSB"/>
        <s v="Lockheed Martin Cor"/>
        <s v="Loews Corp"/>
        <s v="M &amp; S Finance Plc"/>
        <s v="Mannesmann Ag"/>
        <s v="Manpower Inc."/>
        <s v="Marconi Plc"/>
        <s v="Marks &amp; Spencer PLC"/>
        <s v="Marriott Intl Inc."/>
        <s v="Mattel Inc."/>
        <s v="Mbia Inc."/>
        <s v="Mbna Corp."/>
        <s v="Mckesson Hboc Inc."/>
        <s v="Mepc Plc"/>
        <s v="Nabors Industries"/>
        <s v="Newell Rubbermaid"/>
        <s v="Nike Inc."/>
        <s v="Nokia Oyj"/>
        <s v="Nordstrom Inc."/>
        <s v="Northeast Util"/>
        <s v="Novartis"/>
        <s v="Ntt Docomo Inc"/>
        <s v="PA1st"/>
        <s v="Pacific Gas &amp; Elec"/>
        <s v="PACit"/>
        <s v="PAMez"/>
        <s v="Parmalat"/>
        <s v="PASnr"/>
        <s v="Pearson Plc"/>
        <s v="Perkinelmer Inc."/>
        <s v="Pg&amp;e Corp."/>
        <s v="Philip Morris Inc."/>
        <s v="Philips Elec Nv"/>
        <s v="Placer Dome Inc."/>
        <s v="Portfolio"/>
        <s v="Powergen Plc"/>
        <s v="Powergen Uk Plc"/>
        <s v="Public Storage Inc."/>
        <s v="Rayonier Inc."/>
        <s v="Raytheon Company"/>
        <s v="Reebok Ltd."/>
        <s v="Rep Indonesia"/>
        <s v="Repsol  YPF S.A."/>
        <s v="Republic Services"/>
        <s v="Reuters Group Plc"/>
        <s v="Rexam Plc"/>
        <s v="Rohm &amp; Haas Co."/>
        <s v="Rwe Ag"/>
        <s v="Ryder System Inc."/>
        <s v="Safeway Inc."/>
        <s v="Sainsbury (j) Plc"/>
        <s v="Sanwa Bank Ltd"/>
        <s v="Sealed Air Corp."/>
        <s v="Sears Roebuck"/>
        <s v="Securitas Ab"/>
        <s v="Siemens Ag"/>
        <s v="Skf Ab"/>
        <s v="Solectron Corp"/>
        <s v="Southwest Airlines"/>
        <s v="Talisman Energy"/>
        <s v="Tate &amp; Lyle Plc"/>
        <s v="Tecnost SPA"/>
        <s v="Telefonica Sa"/>
        <s v="Teleglobe Inc"/>
        <s v="Telia AB"/>
        <s v="Tesco Plc"/>
        <s v="Time Warner Inc."/>
        <s v="Tokyo Elec Power Co"/>
        <s v="Toyota Motor Corp"/>
        <s v="Transocean Sedco"/>
        <s v="Tribune Co."/>
        <s v="Triplets"/>
        <s v="TXU Corporation"/>
        <s v="Unilever N.V."/>
        <s v="Union Pacific Corp."/>
        <s v="Usinor Sa"/>
        <s v="Viacom Inc."/>
        <s v="Vivendi SA"/>
        <s v="Vnu Nv"/>
        <s v="Vodafone Group Plc"/>
        <s v="Volkswagen Ag"/>
        <s v="Volvo Ab"/>
        <s v="Waste Management"/>
        <s v="Wells Fargo"/>
        <s v="Weyerhaeuser Co."/>
        <s v="Worldcom Inc"/>
        <m/>
      </sharedItems>
    </cacheField>
    <cacheField name="S&amp;P Rating" numFmtId="0">
      <sharedItems containsBlank="1" count="17">
        <s v="A"/>
        <s v="A-"/>
        <s v="A+"/>
        <s v="AA"/>
        <s v="AA-"/>
        <s v="AA+"/>
        <s v="AAA"/>
        <s v="B"/>
        <s v="B-"/>
        <s v="B+"/>
        <s v="BB"/>
        <s v="BB+"/>
        <s v="BBB"/>
        <s v="BBB-"/>
        <s v="BBB+"/>
        <s v="N/A"/>
        <m/>
      </sharedItems>
    </cacheField>
    <cacheField name="Industry" numFmtId="0">
      <sharedItems containsBlank="1" count="12">
        <s v="Basic Materials"/>
        <s v="Communications"/>
        <s v="Consumer, Cyclical"/>
        <s v="Consumer, Non-cyclical"/>
        <s v="Diversified"/>
        <s v="Energy"/>
        <s v="Financial"/>
        <s v="Government"/>
        <s v="Industrial"/>
        <s v="Technology"/>
        <s v="Utilities"/>
        <m/>
      </sharedItems>
    </cacheField>
    <cacheField name="Country" numFmtId="0">
      <sharedItems containsBlank="1" count="16">
        <s v="Australia"/>
        <s v="Canada"/>
        <s v="Finland"/>
        <s v="France"/>
        <s v="Germany"/>
        <s v="Greece"/>
        <s v="Italy"/>
        <s v="Japan"/>
        <s v="Netherlands"/>
        <s v="Singapore"/>
        <s v="Spain"/>
        <s v="Sweden"/>
        <s v="Switzerland"/>
        <s v="UK and Britain"/>
        <s v="United States"/>
        <m/>
      </sharedItems>
    </cacheField>
    <cacheField name="Cparty" numFmtId="0">
      <sharedItems containsBlank="1" count="41">
        <s v="Ace Capital FinProd"/>
        <s v="Ace Capital O/Seas"/>
        <s v="Bank of America"/>
        <s v="Bank of Austria AG"/>
        <s v="Baskets"/>
        <s v="Bear Stearns"/>
        <s v="BP Oil Intl Ltd"/>
        <s v="Cargill"/>
        <s v="Citibank NA"/>
        <s v="Continental Ins"/>
        <s v="Credit Reserve Book"/>
        <s v="CSFB Intl"/>
        <s v="Deutsche Bank AG"/>
        <s v="Deutsche Bank AG NY"/>
        <s v="Enron North America"/>
        <s v="EnronCredit.com"/>
        <s v="Fleet National Bank"/>
        <s v="FSA Inc"/>
        <s v="FUNB"/>
        <s v="General Re Fin"/>
        <s v="Goldman Sachs"/>
        <s v="Greenwich Natwest"/>
        <s v="High Yield"/>
        <s v="JP Morgan"/>
        <s v="LBIE"/>
        <s v="Merrill Lynch Int"/>
        <s v="Morgan Stanley CP"/>
        <s v="NAB"/>
        <s v="Paribas London"/>
        <s v="Portfolio ISIS"/>
        <s v="Royal BOC"/>
        <s v="RVI Guaranty Co"/>
        <s v="Salomon"/>
        <s v="Service Aluminium"/>
        <s v="Swiss Re"/>
        <s v="Toronto Dominion"/>
        <s v="Transalta Energy"/>
        <s v="UBS AG"/>
        <s v="Wells Fargo Bank NA"/>
        <s v="WLB"/>
        <m/>
      </sharedItems>
    </cacheField>
    <cacheField name="username_posmgr" numFmtId="0">
      <sharedItems containsBlank="1" count="11">
        <s v="CORP\IHERSHKO"/>
        <s v="CORP\JFONTAI"/>
        <s v="CORP\MFIALA"/>
        <s v="CORP\NPRICE2"/>
        <s v="CORP\NSTEPHA"/>
        <s v="CORP\RDIPROSE"/>
        <s v="CORP\RREZAEI"/>
        <s v="CORP\SBROOKS"/>
        <s v="CORP\SGOLDEN"/>
        <s v="CORP\SOH2"/>
        <m/>
      </sharedItems>
    </cacheField>
    <cacheField name="Start" numFmtId="0">
      <sharedItems containsNonDate="0" containsDate="1" containsString="0" containsBlank="1" minDate="1998-03-31T00:00:00" maxDate="2001-04-04T00:00:00" count="123">
        <d v="1998-03-31T00:00:00"/>
        <d v="1999-09-08T00:00:00"/>
        <d v="1999-11-29T00:00:00"/>
        <d v="2000-03-08T00:00:00"/>
        <d v="2000-03-10T00:00:00"/>
        <d v="2000-03-15T00:00:00"/>
        <d v="2000-03-22T00:00:00"/>
        <d v="2000-04-07T00:00:00"/>
        <d v="2000-04-10T00:00:00"/>
        <d v="2000-04-26T00:00:00"/>
        <d v="2000-05-02T00:00:00"/>
        <d v="2000-05-05T00:00:00"/>
        <d v="2000-05-25T00:00:00"/>
        <d v="2000-06-06T00:00:00"/>
        <d v="2000-06-12T00:00:00"/>
        <d v="2000-06-13T00:00:00"/>
        <d v="2000-06-22T00:00:00"/>
        <d v="2000-06-29T00:00:00"/>
        <d v="2000-07-07T00:00:00"/>
        <d v="2000-07-19T00:00:00"/>
        <d v="2000-07-20T00:00:00"/>
        <d v="2000-07-21T00:00:00"/>
        <d v="2000-07-28T00:00:00"/>
        <d v="2000-07-31T00:00:00"/>
        <d v="2000-08-04T00:00:00"/>
        <d v="2000-08-08T00:00:00"/>
        <d v="2000-08-09T00:00:00"/>
        <d v="2000-08-16T00:00:00"/>
        <d v="2000-08-21T00:00:00"/>
        <d v="2000-08-23T00:00:00"/>
        <d v="2000-08-24T00:00:00"/>
        <d v="2000-08-29T00:00:00"/>
        <d v="2000-09-13T00:00:00"/>
        <d v="2000-09-15T00:00:00"/>
        <d v="2000-09-19T00:00:00"/>
        <d v="2000-09-21T00:00:00"/>
        <d v="2000-09-22T00:00:00"/>
        <d v="2000-09-25T00:00:00"/>
        <d v="2000-09-26T00:00:00"/>
        <d v="2000-09-28T00:00:00"/>
        <d v="2000-10-02T00:00:00"/>
        <d v="2000-10-03T00:00:00"/>
        <d v="2000-10-04T00:00:00"/>
        <d v="2000-10-05T00:00:00"/>
        <d v="2000-10-10T00:00:00"/>
        <d v="2000-10-11T00:00:00"/>
        <d v="2000-10-12T00:00:00"/>
        <d v="2000-10-13T00:00:00"/>
        <d v="2000-10-19T00:00:00"/>
        <d v="2000-10-20T00:00:00"/>
        <d v="2000-10-23T00:00:00"/>
        <d v="2000-10-24T00:00:00"/>
        <d v="2000-10-25T00:00:00"/>
        <d v="2000-10-27T00:00:00"/>
        <d v="2000-11-03T00:00:00"/>
        <d v="2000-11-07T00:00:00"/>
        <d v="2000-11-08T00:00:00"/>
        <d v="2000-11-10T00:00:00"/>
        <d v="2000-11-14T00:00:00"/>
        <d v="2000-11-17T00:00:00"/>
        <d v="2000-11-28T00:00:00"/>
        <d v="2000-11-30T00:00:00"/>
        <d v="2000-12-05T00:00:00"/>
        <d v="2000-12-06T00:00:00"/>
        <d v="2000-12-08T00:00:00"/>
        <d v="2000-12-12T00:00:00"/>
        <d v="2000-12-14T00:00:00"/>
        <d v="2000-12-18T00:00:00"/>
        <d v="2000-12-19T00:00:00"/>
        <d v="2000-12-20T00:00:00"/>
        <d v="2000-12-22T00:00:00"/>
        <d v="2000-12-27T00:00:00"/>
        <d v="2000-12-28T00:00:00"/>
        <d v="2001-01-05T00:00:00"/>
        <d v="2001-01-08T00:00:00"/>
        <d v="2001-01-10T00:00:00"/>
        <d v="2001-01-11T00:00:00"/>
        <d v="2001-01-16T00:00:00"/>
        <d v="2001-01-17T00:00:00"/>
        <d v="2001-01-18T00:00:00"/>
        <d v="2001-01-19T00:00:00"/>
        <d v="2001-01-22T00:00:00"/>
        <d v="2001-01-24T00:00:00"/>
        <d v="2001-01-26T00:00:00"/>
        <d v="2001-01-30T00:00:00"/>
        <d v="2001-02-02T00:00:00"/>
        <d v="2001-02-06T00:00:00"/>
        <d v="2001-02-07T00:00:00"/>
        <d v="2001-02-09T00:00:00"/>
        <d v="2001-02-12T00:00:00"/>
        <d v="2001-02-13T00:00:00"/>
        <d v="2001-02-15T00:00:00"/>
        <d v="2001-02-19T00:00:00"/>
        <d v="2001-02-21T00:00:00"/>
        <d v="2001-02-23T00:00:00"/>
        <d v="2001-02-26T00:00:00"/>
        <d v="2001-02-27T00:00:00"/>
        <d v="2001-02-28T00:00:00"/>
        <d v="2001-03-01T00:00:00"/>
        <d v="2001-03-02T00:00:00"/>
        <d v="2001-03-05T00:00:00"/>
        <d v="2001-03-06T00:00:00"/>
        <d v="2001-03-07T00:00:00"/>
        <d v="2001-03-09T00:00:00"/>
        <d v="2001-03-12T00:00:00"/>
        <d v="2001-03-13T00:00:00"/>
        <d v="2001-03-14T00:00:00"/>
        <d v="2001-03-15T00:00:00"/>
        <d v="2001-03-16T00:00:00"/>
        <d v="2001-03-19T00:00:00"/>
        <d v="2001-03-20T00:00:00"/>
        <d v="2001-03-21T00:00:00"/>
        <d v="2001-03-22T00:00:00"/>
        <d v="2001-03-23T00:00:00"/>
        <d v="2001-03-26T00:00:00"/>
        <d v="2001-03-27T00:00:00"/>
        <d v="2001-03-28T00:00:00"/>
        <d v="2001-03-29T00:00:00"/>
        <d v="2001-03-30T00:00:00"/>
        <d v="2001-04-02T00:00:00"/>
        <d v="2001-04-03T00:00:00"/>
        <d v="2001-04-04T00:00:00"/>
        <m/>
      </sharedItems>
    </cacheField>
    <cacheField name="End" numFmtId="0">
      <sharedItems containsNonDate="0" containsDate="1" containsString="0" containsBlank="1" minDate="2000-11-30T00:00:00" maxDate="2011-02-28T00:00:00" count="166">
        <d v="2000-11-30T00:00:00"/>
        <d v="2001-01-19T00:00:00"/>
        <d v="2001-02-27T00:00:00"/>
        <d v="2001-03-01T00:00:00"/>
        <d v="2001-03-14T00:00:00"/>
        <d v="2001-03-16T00:00:00"/>
        <d v="2001-03-19T00:00:00"/>
        <d v="2001-03-29T00:00:00"/>
        <d v="2001-03-31T00:00:00"/>
        <d v="2001-04-06T00:00:00"/>
        <d v="2001-04-23T00:00:00"/>
        <d v="2001-08-09T00:00:00"/>
        <d v="2001-08-10T00:00:00"/>
        <d v="2001-08-21T00:00:00"/>
        <d v="2001-09-26T00:00:00"/>
        <d v="2001-09-30T00:00:00"/>
        <d v="2001-10-02T00:00:00"/>
        <d v="2001-10-25T00:00:00"/>
        <d v="2001-10-29T00:00:00"/>
        <d v="2001-12-20T00:00:00"/>
        <d v="2002-01-22T00:00:00"/>
        <d v="2002-01-29T00:00:00"/>
        <d v="2002-02-15T00:00:00"/>
        <d v="2002-03-21T00:00:00"/>
        <d v="2002-03-30T00:00:00"/>
        <d v="2002-04-02T00:00:00"/>
        <d v="2002-05-01T00:00:00"/>
        <d v="2002-05-05T00:00:00"/>
        <d v="2002-12-19T00:00:00"/>
        <d v="2003-01-24T00:00:00"/>
        <d v="2003-03-14T00:00:00"/>
        <d v="2003-03-15T00:00:00"/>
        <d v="2003-05-08T00:00:00"/>
        <d v="2003-05-24T00:00:00"/>
        <d v="2003-06-20T00:00:00"/>
        <d v="2003-07-14T00:00:00"/>
        <d v="2003-07-21T00:00:00"/>
        <d v="2003-08-04T00:00:00"/>
        <d v="2003-08-06T00:00:00"/>
        <d v="2003-08-07T00:00:00"/>
        <d v="2003-08-08T00:00:00"/>
        <d v="2003-09-28T00:00:00"/>
        <d v="2003-10-01T00:00:00"/>
        <d v="2003-10-03T00:00:00"/>
        <d v="2004-01-14T00:00:00"/>
        <d v="2004-03-23T00:00:00"/>
        <d v="2004-03-26T00:00:00"/>
        <d v="2004-04-02T00:00:00"/>
        <d v="2004-05-28T00:00:00"/>
        <d v="2004-07-14T00:00:00"/>
        <d v="2004-08-23T00:00:00"/>
        <d v="2004-09-09T00:00:00"/>
        <d v="2004-09-13T00:00:00"/>
        <d v="2004-10-15T00:00:00"/>
        <d v="2004-11-25T00:00:00"/>
        <d v="2004-12-01T00:00:00"/>
        <d v="2005-01-15T00:00:00"/>
        <d v="2005-03-22T00:00:00"/>
        <d v="2005-04-03T00:00:00"/>
        <d v="2005-04-07T00:00:00"/>
        <d v="2005-04-11T00:00:00"/>
        <d v="2005-04-19T00:00:00"/>
        <d v="2005-05-02T00:00:00"/>
        <d v="2005-05-11T00:00:00"/>
        <d v="2005-05-25T00:00:00"/>
        <d v="2005-05-30T00:00:00"/>
        <d v="2005-06-06T00:00:00"/>
        <d v="2005-06-12T00:00:00"/>
        <d v="2005-06-13T00:00:00"/>
        <d v="2005-07-19T00:00:00"/>
        <d v="2005-07-21T00:00:00"/>
        <d v="2005-08-01T00:00:00"/>
        <d v="2005-08-08T00:00:00"/>
        <d v="2005-08-16T00:00:00"/>
        <d v="2005-08-21T00:00:00"/>
        <d v="2005-08-23T00:00:00"/>
        <d v="2005-08-29T00:00:00"/>
        <d v="2005-09-13T00:00:00"/>
        <d v="2005-09-15T00:00:00"/>
        <d v="2005-09-19T00:00:00"/>
        <d v="2005-09-21T00:00:00"/>
        <d v="2005-09-22T00:00:00"/>
        <d v="2005-09-25T00:00:00"/>
        <d v="2005-09-26T00:00:00"/>
        <d v="2005-10-02T00:00:00"/>
        <d v="2005-10-03T00:00:00"/>
        <d v="2005-10-04T00:00:00"/>
        <d v="2005-10-05T00:00:00"/>
        <d v="2005-10-10T00:00:00"/>
        <d v="2005-10-11T00:00:00"/>
        <d v="2005-10-12T00:00:00"/>
        <d v="2005-10-13T00:00:00"/>
        <d v="2005-10-20T00:00:00"/>
        <d v="2005-10-23T00:00:00"/>
        <d v="2005-10-24T00:00:00"/>
        <d v="2005-10-25T00:00:00"/>
        <d v="2005-11-03T00:00:00"/>
        <d v="2005-11-08T00:00:00"/>
        <d v="2005-11-10T00:00:00"/>
        <d v="2005-11-14T00:00:00"/>
        <d v="2005-11-15T00:00:00"/>
        <d v="2005-11-17T00:00:00"/>
        <d v="2005-11-27T00:00:00"/>
        <d v="2005-11-28T00:00:00"/>
        <d v="2005-12-05T00:00:00"/>
        <d v="2005-12-06T00:00:00"/>
        <d v="2005-12-08T00:00:00"/>
        <d v="2005-12-12T00:00:00"/>
        <d v="2005-12-18T00:00:00"/>
        <d v="2005-12-19T00:00:00"/>
        <d v="2005-12-20T00:00:00"/>
        <d v="2005-12-27T00:00:00"/>
        <d v="2006-01-05T00:00:00"/>
        <d v="2006-01-08T00:00:00"/>
        <d v="2006-01-09T00:00:00"/>
        <d v="2006-01-10T00:00:00"/>
        <d v="2006-01-11T00:00:00"/>
        <d v="2006-01-16T00:00:00"/>
        <d v="2006-01-17T00:00:00"/>
        <d v="2006-01-18T00:00:00"/>
        <d v="2006-01-19T00:00:00"/>
        <d v="2006-01-22T00:00:00"/>
        <d v="2006-01-24T00:00:00"/>
        <d v="2006-01-26T00:00:00"/>
        <d v="2006-02-02T00:00:00"/>
        <d v="2006-02-06T00:00:00"/>
        <d v="2006-02-07T00:00:00"/>
        <d v="2006-02-09T00:00:00"/>
        <d v="2006-02-12T00:00:00"/>
        <d v="2006-02-13T00:00:00"/>
        <d v="2006-02-15T00:00:00"/>
        <d v="2006-02-16T00:00:00"/>
        <d v="2006-02-21T00:00:00"/>
        <d v="2006-02-23T00:00:00"/>
        <d v="2006-02-26T00:00:00"/>
        <d v="2006-02-27T00:00:00"/>
        <d v="2006-02-28T00:00:00"/>
        <d v="2006-03-01T00:00:00"/>
        <d v="2006-03-02T00:00:00"/>
        <d v="2006-03-05T00:00:00"/>
        <d v="2006-03-07T00:00:00"/>
        <d v="2006-03-09T00:00:00"/>
        <d v="2006-03-12T00:00:00"/>
        <d v="2006-03-13T00:00:00"/>
        <d v="2006-03-14T00:00:00"/>
        <d v="2006-03-15T00:00:00"/>
        <d v="2006-03-16T00:00:00"/>
        <d v="2006-03-19T00:00:00"/>
        <d v="2006-03-20T00:00:00"/>
        <d v="2006-03-22T00:00:00"/>
        <d v="2006-03-26T00:00:00"/>
        <d v="2006-03-27T00:00:00"/>
        <d v="2006-03-29T00:00:00"/>
        <d v="2006-03-30T00:00:00"/>
        <d v="2006-04-02T00:00:00"/>
        <d v="2006-04-03T00:00:00"/>
        <d v="2006-04-04T00:00:00"/>
        <d v="2006-04-05T00:00:00"/>
        <d v="2006-05-16T00:00:00"/>
        <d v="2006-06-30T00:00:00"/>
        <d v="2006-07-10T00:00:00"/>
        <d v="2006-08-01T00:00:00"/>
        <d v="2006-10-20T00:00:00"/>
        <d v="2006-11-07T00:00:00"/>
        <d v="2011-02-28T00:00:00"/>
        <m/>
      </sharedItems>
    </cacheField>
    <cacheField name="Ccy" numFmtId="0">
      <sharedItems containsBlank="1" count="4">
        <s v="EUR"/>
        <s v="GBP"/>
        <s v="USD"/>
        <m/>
      </sharedItems>
    </cacheField>
    <cacheField name="Notional" numFmtId="0">
      <sharedItems containsString="0" containsBlank="1" containsNumber="1" containsInteger="1" minValue="-730000000" maxValue="730000000" count="45">
        <n v="-730000000"/>
        <n v="-525000000"/>
        <n v="-470000000"/>
        <n v="-150000000"/>
        <n v="-60000000"/>
        <n v="-50000000"/>
        <n v="-40000000"/>
        <n v="-34000000"/>
        <n v="-30000000"/>
        <n v="-25000000"/>
        <n v="-23000000"/>
        <n v="-21000000"/>
        <n v="-20000000"/>
        <n v="-18000000"/>
        <n v="-17000000"/>
        <n v="-15000000"/>
        <n v="-10000000"/>
        <n v="-5000000"/>
        <n v="-4000000"/>
        <n v="-3000000"/>
        <n v="-2000000"/>
        <n v="0"/>
        <n v="600000"/>
        <n v="2000000"/>
        <n v="3000000"/>
        <n v="4000000"/>
        <n v="5000000"/>
        <n v="5700000"/>
        <n v="6000000"/>
        <n v="10000000"/>
        <n v="12000000"/>
        <n v="15000000"/>
        <n v="17000000"/>
        <n v="20000000"/>
        <n v="21000000"/>
        <n v="25000000"/>
        <n v="27000000"/>
        <n v="34000000"/>
        <n v="50000000"/>
        <n v="60000000"/>
        <n v="150000000"/>
        <n v="470000000"/>
        <n v="525000000"/>
        <n v="730000000"/>
        <m/>
      </sharedItems>
    </cacheField>
    <cacheField name="Credit01" numFmtId="0">
      <sharedItems containsString="0" containsBlank="1" containsNumber="1" minValue="-22751.101314" maxValue="99999.993972" count="477">
        <n v="-22751.101314"/>
        <n v="-17250.155582"/>
        <n v="-9425.938735"/>
        <n v="-9320.075485"/>
        <n v="-9265.087378"/>
        <n v="-9257.539747"/>
        <n v="-9236.982687"/>
        <n v="-9152.338034"/>
        <n v="-9095.500964"/>
        <n v="-8985.566319"/>
        <n v="-8933.55723"/>
        <n v="-8545.424338"/>
        <n v="-8497.181996"/>
        <n v="-8013.094036"/>
        <n v="-6947.564007"/>
        <n v="-6456.802883"/>
        <n v="-5884.00243"/>
        <n v="-5860.783523"/>
        <n v="-5651.391262"/>
        <n v="-5461.816049"/>
        <n v="-4664.797564"/>
        <n v="-4555.962457"/>
        <n v="-4537.480509"/>
        <n v="-4524.46027"/>
        <n v="-4506.345432"/>
        <n v="-4453.369504"/>
        <n v="-4452.642682"/>
        <n v="-4435.299334"/>
        <n v="-4416.226942"/>
        <n v="-4397.996769"/>
        <n v="-4380.521471"/>
        <n v="-4328.448375"/>
        <n v="-4327.273158"/>
        <n v="-4327.07975"/>
        <n v="-4322.998159"/>
        <n v="-4320.469946"/>
        <n v="-4311.992534"/>
        <n v="-4293.785364"/>
        <n v="-4281.80262"/>
        <n v="-4276.372083"/>
        <n v="-4274.869106"/>
        <n v="-4269.950076"/>
        <n v="-4266.158431"/>
        <n v="-4265.710913"/>
        <n v="-4246.446114"/>
        <n v="-4237.840371"/>
        <n v="-4231.137214"/>
        <n v="-4229.629225"/>
        <n v="-4229.128588"/>
        <n v="-4226.835267"/>
        <n v="-4222.379697"/>
        <n v="-4216.141755"/>
        <n v="-4210.00221"/>
        <n v="-4209.261803"/>
        <n v="-4202.952197"/>
        <n v="-4202.164409"/>
        <n v="-4193.361702"/>
        <n v="-4192.413933"/>
        <n v="-4188.629952"/>
        <n v="-4188.495558"/>
        <n v="-4188.022269"/>
        <n v="-4183.895547"/>
        <n v="-4179.405871"/>
        <n v="-4178.067686"/>
        <n v="-4177.594028"/>
        <n v="-4177.197104"/>
        <n v="-4176.926204"/>
        <n v="-4175.386299"/>
        <n v="-4174.091182"/>
        <n v="-4173.908735"/>
        <n v="-4172.142932"/>
        <n v="-4172.016437"/>
        <n v="-4170.954484"/>
        <n v="-4167.140508"/>
        <n v="-4164.662313"/>
        <n v="-4163.556002"/>
        <n v="-4162.016145"/>
        <n v="-4153.92293"/>
        <n v="-4147.936551"/>
        <n v="-4144.632072"/>
        <n v="-4140.063279"/>
        <n v="-4135.899036"/>
        <n v="-4130.348886"/>
        <n v="-4129.877258"/>
        <n v="-4126.27587"/>
        <n v="-4122.577461"/>
        <n v="-4122.534354"/>
        <n v="-4121.927427"/>
        <n v="-4120.602138"/>
        <n v="-4109.213095"/>
        <n v="-4108.680047"/>
        <n v="-4106.19843"/>
        <n v="-4104.092919"/>
        <n v="-4100.080626"/>
        <n v="-4099.394217"/>
        <n v="-4098.485873"/>
        <n v="-4098.331474"/>
        <n v="-4098.130892"/>
        <n v="-4098.022435"/>
        <n v="-4096.918108"/>
        <n v="-4094.965375"/>
        <n v="-4094.953518"/>
        <n v="-4094.493939"/>
        <n v="-4093.92283"/>
        <n v="-4093.278323"/>
        <n v="-4091.251417"/>
        <n v="-4089.762154"/>
        <n v="-4087.929344"/>
        <n v="-4086.355804"/>
        <n v="-4084.370701"/>
        <n v="-4083.347143"/>
        <n v="-4081.51826"/>
        <n v="-4081.223979"/>
        <n v="-4080.244691"/>
        <n v="-4079.05109"/>
        <n v="-4076.758913"/>
        <n v="-4076.651025"/>
        <n v="-4075.565456"/>
        <n v="-4075.380634"/>
        <n v="-4074.878102"/>
        <n v="-4074.130055"/>
        <n v="-4073.055337"/>
        <n v="-4072.50657"/>
        <n v="-4069.270152"/>
        <n v="-4069.076819"/>
        <n v="-4068.889966"/>
        <n v="-4068.681755"/>
        <n v="-4068.606549"/>
        <n v="-4067.535856"/>
        <n v="-4067.473691"/>
        <n v="-4066.485986"/>
        <n v="-4066.310184"/>
        <n v="-4063.182262"/>
        <n v="-4062.004857"/>
        <n v="-4058.445537"/>
        <n v="-4056.81682"/>
        <n v="-4052.299361"/>
        <n v="-4051.824168"/>
        <n v="-4051.333484"/>
        <n v="-4049.872604"/>
        <n v="-4049.684317"/>
        <n v="-4049.172818"/>
        <n v="-4048.432557"/>
        <n v="-4048.112837"/>
        <n v="-4048.098555"/>
        <n v="-4043.670069"/>
        <n v="-4043.213848"/>
        <n v="-4040.949584"/>
        <n v="-4039.672919"/>
        <n v="-4038.356115"/>
        <n v="-4035.381275"/>
        <n v="-4035.051316"/>
        <n v="-4032.16914"/>
        <n v="-4030.930909"/>
        <n v="-4030.570721"/>
        <n v="-4029.140897"/>
        <n v="-4027.20067"/>
        <n v="-4023.521221"/>
        <n v="-4019.911387"/>
        <n v="-4019.617217"/>
        <n v="-4016.805608"/>
        <n v="-4016.106978"/>
        <n v="-4010.153491"/>
        <n v="-4009.866862"/>
        <n v="-4008.60643"/>
        <n v="-4006.595884"/>
        <n v="-3996.746361"/>
        <n v="-3993.46479"/>
        <n v="-3975.421648"/>
        <n v="-3911.806761"/>
        <n v="-3898.814523"/>
        <n v="-3882.151655"/>
        <n v="-3877.257493"/>
        <n v="-3871.661549"/>
        <n v="-3843.568677"/>
        <n v="-3838.391516"/>
        <n v="-3837.553512"/>
        <n v="-3822.609555"/>
        <n v="-3773.750665"/>
        <n v="-3733.60835"/>
        <n v="-3679.312068"/>
        <n v="-3592.258514"/>
        <n v="-3574.878049"/>
        <n v="-3544.078081"/>
        <n v="-3389.181093"/>
        <n v="-3289.834218"/>
        <n v="-2369.984075"/>
        <n v="-2261.033117"/>
        <n v="-2201.250862"/>
        <n v="-2165.569908"/>
        <n v="-2153.262243"/>
        <n v="-2139.681603"/>
        <n v="-2135.720542"/>
        <n v="-2131.768439"/>
        <n v="-2124.253338"/>
        <n v="-2117.05427"/>
        <n v="-2113.347088"/>
        <n v="-2097.688335"/>
        <n v="-2088.215172"/>
        <n v="-2010.016761"/>
        <n v="-1984.012534"/>
        <n v="-1960.297972"/>
        <n v="-1941.777771"/>
        <n v="-1871.243533"/>
        <n v="-1858.190125"/>
        <n v="-1814.942397"/>
        <n v="-1783.439383"/>
        <n v="-1746.766194"/>
        <n v="-1702.505443"/>
        <n v="-1642.483576"/>
        <n v="-1526.749533"/>
        <n v="-1454.480996"/>
        <n v="-1436.656213"/>
        <n v="-1169.065455"/>
        <n v="-1074.083134"/>
        <n v="-1023.567796"/>
        <n v="-1009.938073"/>
        <n v="-941.877635"/>
        <n v="-928.815972"/>
        <n v="-807.904006"/>
        <n v="-780.980292"/>
        <n v="-778.468627"/>
        <n v="-528.307872"/>
        <n v="-472.135302"/>
        <n v="-456.235105"/>
        <n v="-370.182461"/>
        <n v="-326.436017"/>
        <n v="-276.549673"/>
        <n v="-238.304315"/>
        <n v="-194.101682"/>
        <n v="-105.09616"/>
        <n v="-49.01887"/>
        <n v="-36.341642"/>
        <n v="-36.017122"/>
        <n v="-4.44403"/>
        <n v="0"/>
        <n v="4.44403"/>
        <n v="276.549673"/>
        <n v="326.436017"/>
        <n v="338.940625"/>
        <n v="463.016206"/>
        <n v="472.135302"/>
        <n v="528.089037"/>
        <n v="528.307872"/>
        <n v="780.980292"/>
        <n v="806.485681"/>
        <n v="807.904006"/>
        <n v="835.96679"/>
        <n v="1074.083134"/>
        <n v="1307.016009"/>
        <n v="1325.381251"/>
        <n v="1327.019325"/>
        <n v="1327.222884"/>
        <n v="1329.215272"/>
        <n v="1454.480996"/>
        <n v="1532.530441"/>
        <n v="1535.797548"/>
        <n v="1702.505443"/>
        <n v="1812.326654"/>
        <n v="1895.660892"/>
        <n v="1930.710834"/>
        <n v="1941.777771"/>
        <n v="1947.440045"/>
        <n v="1960.297972"/>
        <n v="1984.012534"/>
        <n v="2007.408356"/>
        <n v="2047.106582"/>
        <n v="2098.137939"/>
        <n v="2105.748902"/>
        <n v="2109.007406"/>
        <n v="2114.471734"/>
        <n v="2134.185362"/>
        <n v="2135.720542"/>
        <n v="2143.364375"/>
        <n v="2159.486388"/>
        <n v="2201.250862"/>
        <n v="2280.938336"/>
        <n v="2425.610201"/>
        <n v="2669.93822"/>
        <n v="2695.590938"/>
        <n v="2893.984123"/>
        <n v="3289.834218"/>
        <n v="3312.859777"/>
        <n v="3419.941731"/>
        <n v="3574.878049"/>
        <n v="3598.66024"/>
        <n v="3606.079332"/>
        <n v="3606.4506"/>
        <n v="3610.860719"/>
        <n v="3615.934371"/>
        <n v="3638.154658"/>
        <n v="3679.312068"/>
        <n v="3733.60835"/>
        <n v="3736.179068"/>
        <n v="3740.276437"/>
        <n v="3794.338449"/>
        <n v="3808.662355"/>
        <n v="3837.315376"/>
        <n v="3837.553512"/>
        <n v="3843.239274"/>
        <n v="3851.893196"/>
        <n v="3855.833488"/>
        <n v="3866.707511"/>
        <n v="3872.545513"/>
        <n v="3888.129155"/>
        <n v="3929.962029"/>
        <n v="3975.421648"/>
        <n v="3990.901993"/>
        <n v="4003.564641"/>
        <n v="4006.595884"/>
        <n v="4008.006372"/>
        <n v="4009.052282"/>
        <n v="4009.866862"/>
        <n v="4010.153491"/>
        <n v="4016.106978"/>
        <n v="4016.805608"/>
        <n v="4019.617217"/>
        <n v="4019.911387"/>
        <n v="4023.521221"/>
        <n v="4027.20067"/>
        <n v="4029.140897"/>
        <n v="4030.570721"/>
        <n v="4030.930909"/>
        <n v="4035.051316"/>
        <n v="4035.381275"/>
        <n v="4038.356115"/>
        <n v="4039.672919"/>
        <n v="4040.949584"/>
        <n v="4043.213848"/>
        <n v="4044.22486"/>
        <n v="4048.112837"/>
        <n v="4048.432557"/>
        <n v="4049.172818"/>
        <n v="4049.684317"/>
        <n v="4049.872604"/>
        <n v="4051.333484"/>
        <n v="4051.824168"/>
        <n v="4052.299361"/>
        <n v="4053.590813"/>
        <n v="4056.81682"/>
        <n v="4058.445537"/>
        <n v="4062.004857"/>
        <n v="4063.182262"/>
        <n v="4066.310184"/>
        <n v="4066.485986"/>
        <n v="4067.473691"/>
        <n v="4067.535856"/>
        <n v="4068.606549"/>
        <n v="4068.681755"/>
        <n v="4068.889966"/>
        <n v="4069.076819"/>
        <n v="4069.270152"/>
        <n v="4072.50657"/>
        <n v="4073.055337"/>
        <n v="4073.230876"/>
        <n v="4074.130055"/>
        <n v="4074.878102"/>
        <n v="4075.380634"/>
        <n v="4075.565456"/>
        <n v="4076.651025"/>
        <n v="4076.758913"/>
        <n v="4078.264271"/>
        <n v="4079.05109"/>
        <n v="4080.244691"/>
        <n v="4081.223979"/>
        <n v="4081.51826"/>
        <n v="4083.347143"/>
        <n v="4083.74294"/>
        <n v="4084.370701"/>
        <n v="4086.342173"/>
        <n v="4086.355804"/>
        <n v="4087.929344"/>
        <n v="4089.762154"/>
        <n v="4091.251417"/>
        <n v="4094.082257"/>
        <n v="4094.493939"/>
        <n v="4094.953518"/>
        <n v="4098.022435"/>
        <n v="4098.130892"/>
        <n v="4098.331474"/>
        <n v="4100.080626"/>
        <n v="4104.092919"/>
        <n v="4106.19843"/>
        <n v="4108.680047"/>
        <n v="4109.213095"/>
        <n v="4117.866376"/>
        <n v="4121.927427"/>
        <n v="4122.534354"/>
        <n v="4126.27587"/>
        <n v="4129.877258"/>
        <n v="4132.656139"/>
        <n v="4135.899036"/>
        <n v="4137.170209"/>
        <n v="4140.063279"/>
        <n v="4143.559511"/>
        <n v="4145.469432"/>
        <n v="4146.846989"/>
        <n v="4154.074312"/>
        <n v="4156.622232"/>
        <n v="4157.207482"/>
        <n v="4158.824421"/>
        <n v="4159.668791"/>
        <n v="4162.016145"/>
        <n v="4163.556002"/>
        <n v="4167.140508"/>
        <n v="4170.952359"/>
        <n v="4170.954484"/>
        <n v="4172.016437"/>
        <n v="4173.908735"/>
        <n v="4174.091182"/>
        <n v="4176.926204"/>
        <n v="4177.197104"/>
        <n v="4177.594028"/>
        <n v="4178.067686"/>
        <n v="4179.405871"/>
        <n v="4186.344235"/>
        <n v="4188.022269"/>
        <n v="4188.056981"/>
        <n v="4188.629952"/>
        <n v="4192.413933"/>
        <n v="4193.361702"/>
        <n v="4194.549238"/>
        <n v="4200.59482"/>
        <n v="4202.952197"/>
        <n v="4209.261803"/>
        <n v="4216.141755"/>
        <n v="4229.629225"/>
        <n v="4231.137214"/>
        <n v="4244.405251"/>
        <n v="4255.264919"/>
        <n v="4258.89001"/>
        <n v="4262.257891"/>
        <n v="4267.706198"/>
        <n v="4268.028645"/>
        <n v="4273.139216"/>
        <n v="4281.80262"/>
        <n v="4295.146044"/>
        <n v="4297.890184"/>
        <n v="4311.992534"/>
        <n v="4317.837073"/>
        <n v="4323.513973"/>
        <n v="4328.448375"/>
        <n v="4356.665748"/>
        <n v="4380.521471"/>
        <n v="4397.996769"/>
        <n v="4452.642682"/>
        <n v="5251.002293"/>
        <n v="5764.370881"/>
        <n v="5974.86758"/>
        <n v="6022.225069"/>
        <n v="6456.802883"/>
        <n v="7411.977208"/>
        <n v="7622.26353"/>
        <n v="7734.714008"/>
        <n v="7738.321079"/>
        <n v="7794.533578"/>
        <n v="7838.892989"/>
        <n v="8167.676949"/>
        <n v="8374.443097"/>
        <n v="8896.143843"/>
        <n v="8985.566319"/>
        <n v="9095.500964"/>
        <n v="9152.338034"/>
        <n v="9236.982687"/>
        <n v="9257.539747"/>
        <n v="9265.087378"/>
        <n v="9319.453519"/>
        <n v="9320.075485"/>
        <n v="9425.938735"/>
        <n v="12603.720421"/>
        <n v="15000"/>
        <n v="16000"/>
        <n v="17250.155582"/>
        <n v="22751.101314"/>
        <n v="30000.018"/>
        <n v="99999.993972"/>
        <m/>
      </sharedItems>
    </cacheField>
    <cacheField name="fixed_rate" numFmtId="0">
      <sharedItems containsString="0" containsBlank="1" containsNumber="1" minValue="0.06" maxValue="19.5" count="158">
        <n v="0.06"/>
        <n v="0.075"/>
        <n v="0.1"/>
        <n v="0.12"/>
        <n v="0.14"/>
        <n v="0.15"/>
        <n v="0.16"/>
        <n v="0.17"/>
        <n v="0.18"/>
        <n v="0.19"/>
        <n v="0.195"/>
        <n v="0.22"/>
        <n v="0.225"/>
        <n v="0.24"/>
        <n v="0.245"/>
        <n v="0.25"/>
        <n v="0.26"/>
        <n v="0.265"/>
        <n v="0.27"/>
        <n v="0.28"/>
        <n v="0.29"/>
        <n v="0.3"/>
        <n v="0.31"/>
        <n v="0.3125"/>
        <n v="0.32"/>
        <n v="0.33"/>
        <n v="0.34"/>
        <n v="0.35"/>
        <n v="0.355"/>
        <n v="0.36"/>
        <n v="0.37"/>
        <n v="0.375"/>
        <n v="0.38"/>
        <n v="0.39"/>
        <n v="0.4"/>
        <n v="0.41"/>
        <n v="0.415"/>
        <n v="0.42"/>
        <n v="0.43"/>
        <n v="0.44"/>
        <n v="0.45"/>
        <n v="0.46"/>
        <n v="0.47"/>
        <n v="0.475"/>
        <n v="0.48"/>
        <n v="0.49"/>
        <n v="0.5"/>
        <n v="0.51"/>
        <n v="0.515"/>
        <n v="0.52"/>
        <n v="0.53"/>
        <n v="0.54"/>
        <n v="0.55"/>
        <n v="0.56"/>
        <n v="0.57"/>
        <n v="0.58"/>
        <n v="0.59"/>
        <n v="0.6"/>
        <n v="0.61"/>
        <n v="0.62"/>
        <n v="0.625"/>
        <n v="0.63"/>
        <n v="0.64"/>
        <n v="0.65"/>
        <n v="0.66"/>
        <n v="0.67"/>
        <n v="0.68"/>
        <n v="0.7"/>
        <n v="0.71"/>
        <n v="0.72"/>
        <n v="0.73"/>
        <n v="0.74"/>
        <n v="0.75"/>
        <n v="0.76"/>
        <n v="0.78"/>
        <n v="0.79"/>
        <n v="0.8"/>
        <n v="0.81"/>
        <n v="0.815"/>
        <n v="0.84"/>
        <n v="0.845"/>
        <n v="0.85"/>
        <n v="0.86"/>
        <n v="0.9"/>
        <n v="0.93"/>
        <n v="0.95"/>
        <n v="0.96"/>
        <n v="0.97"/>
        <n v="0.98"/>
        <n v="1"/>
        <n v="1.01"/>
        <n v="1.02"/>
        <n v="1.03"/>
        <n v="1.04"/>
        <n v="1.05"/>
        <n v="1.06"/>
        <n v="1.1"/>
        <n v="1.12"/>
        <n v="1.15"/>
        <n v="1.18"/>
        <n v="1.19"/>
        <n v="1.2"/>
        <n v="1.25"/>
        <n v="1.29"/>
        <n v="1.3"/>
        <n v="1.35"/>
        <n v="1.36"/>
        <n v="1.37"/>
        <n v="1.4"/>
        <n v="1.42"/>
        <n v="1.45"/>
        <n v="1.5"/>
        <n v="1.52"/>
        <n v="1.55"/>
        <n v="1.6"/>
        <n v="1.615"/>
        <n v="1.65"/>
        <n v="1.66"/>
        <n v="1.68"/>
        <n v="1.7"/>
        <n v="1.75"/>
        <n v="1.8"/>
        <n v="1.85"/>
        <n v="1.87"/>
        <n v="1.9"/>
        <n v="2"/>
        <n v="2.1"/>
        <n v="2.125"/>
        <n v="2.15"/>
        <n v="2.19"/>
        <n v="2.2"/>
        <n v="2.25"/>
        <n v="2.3"/>
        <n v="2.4"/>
        <n v="2.45"/>
        <n v="2.53"/>
        <n v="2.55"/>
        <n v="2.8"/>
        <n v="2.85"/>
        <n v="3"/>
        <n v="3.3"/>
        <n v="3.37"/>
        <n v="3.5"/>
        <n v="3.55"/>
        <n v="3.6"/>
        <n v="3.8"/>
        <n v="3.95"/>
        <n v="4.1"/>
        <n v="4.3"/>
        <n v="4.5"/>
        <n v="5.5"/>
        <n v="6.35"/>
        <n v="6.4"/>
        <n v="6.55"/>
        <n v="8.25"/>
        <n v="10"/>
        <n v="19.5"/>
        <m/>
      </sharedItems>
    </cacheField>
    <cacheField name="Opening Par Rate" numFmtId="0">
      <sharedItems containsString="0" containsBlank="1" containsNumber="1" minValue="-4.344189E-013" maxValue="2263.969599" count="333">
        <n v="-4.344189E-013"/>
        <n v="0"/>
        <n v="3.409223"/>
        <n v="3.535874"/>
        <n v="3.580567"/>
        <n v="3.588451"/>
        <n v="14.825138"/>
        <n v="15.051763"/>
        <n v="15.163441"/>
        <n v="15.181873"/>
        <n v="15.306164"/>
        <n v="18.479364"/>
        <n v="19.171043"/>
        <n v="19.181601"/>
        <n v="19.515581"/>
        <n v="19.519232"/>
        <n v="19.524324"/>
        <n v="19.626032"/>
        <n v="19.806493"/>
        <n v="21.043252"/>
        <n v="21.256535"/>
        <n v="21.785964"/>
        <n v="22.294088"/>
        <n v="23.163733"/>
        <n v="24.545114"/>
        <n v="24.752415"/>
        <n v="24.924953"/>
        <n v="25.112332"/>
        <n v="25.181457"/>
        <n v="25.395151"/>
        <n v="27.603727"/>
        <n v="27.64626"/>
        <n v="28.149174"/>
        <n v="29.47793"/>
        <n v="29.516609"/>
        <n v="29.884209"/>
        <n v="29.921341"/>
        <n v="29.999135"/>
        <n v="31.624559"/>
        <n v="31.91529"/>
        <n v="33.517887"/>
        <n v="33.598149"/>
        <n v="33.789439"/>
        <n v="33.995864"/>
        <n v="34.522668"/>
        <n v="34.980044"/>
        <n v="35.859722"/>
        <n v="36.428516"/>
        <n v="36.62964"/>
        <n v="36.931289"/>
        <n v="37.446593"/>
        <n v="37.457721"/>
        <n v="37.486888"/>
        <n v="38.189975"/>
        <n v="38.300478"/>
        <n v="38.565205"/>
        <n v="38.586272"/>
        <n v="38.823659"/>
        <n v="39.64807"/>
        <n v="40.026044"/>
        <n v="40.474685"/>
        <n v="41.022728"/>
        <n v="41.172697"/>
        <n v="41.435911"/>
        <n v="42.346812"/>
        <n v="42.711468"/>
        <n v="43.118613"/>
        <n v="43.261796"/>
        <n v="43.538644"/>
        <n v="43.56011"/>
        <n v="44.077782"/>
        <n v="45.476589"/>
        <n v="46.278999"/>
        <n v="46.647968"/>
        <n v="46.858555"/>
        <n v="46.889916"/>
        <n v="46.895538"/>
        <n v="47.269444"/>
        <n v="47.395261"/>
        <n v="48.207113"/>
        <n v="48.56162"/>
        <n v="48.56584"/>
        <n v="49.155588"/>
        <n v="49.180707"/>
        <n v="49.395152"/>
        <n v="49.431648"/>
        <n v="49.443847"/>
        <n v="49.558691"/>
        <n v="49.634315"/>
        <n v="50.817268"/>
        <n v="51.041008"/>
        <n v="51.050147"/>
        <n v="51.18663"/>
        <n v="51.403032"/>
        <n v="51.703246"/>
        <n v="52.496555"/>
        <n v="52.543688"/>
        <n v="52.62555"/>
        <n v="53.3257"/>
        <n v="53.662956"/>
        <n v="54.19874"/>
        <n v="54.339932"/>
        <n v="54.40384"/>
        <n v="54.718448"/>
        <n v="54.892052"/>
        <n v="55.291178"/>
        <n v="55.718983"/>
        <n v="55.773123"/>
        <n v="56.154904"/>
        <n v="56.657971"/>
        <n v="56.697079"/>
        <n v="57.308423"/>
        <n v="57.444164"/>
        <n v="57.587659"/>
        <n v="57.666037"/>
        <n v="58.96444"/>
        <n v="58.978266"/>
        <n v="59.001873"/>
        <n v="61.425144"/>
        <n v="61.826333"/>
        <n v="62.074907"/>
        <n v="62.295693"/>
        <n v="62.390865"/>
        <n v="63.228247"/>
        <n v="63.434876"/>
        <n v="63.458775"/>
        <n v="64.37536"/>
        <n v="64.38744"/>
        <n v="64.583653"/>
        <n v="64.596996"/>
        <n v="64.654505"/>
        <n v="64.734777"/>
        <n v="65.09638"/>
        <n v="65.102543"/>
        <n v="65.144427"/>
        <n v="65.377577"/>
        <n v="65.395489"/>
        <n v="65.995333"/>
        <n v="66.201837"/>
        <n v="66.252181"/>
        <n v="67.203585"/>
        <n v="67.441137"/>
        <n v="67.740813"/>
        <n v="68.322703"/>
        <n v="68.411254"/>
        <n v="68.947253"/>
        <n v="69.168711"/>
        <n v="69.206136"/>
        <n v="69.535317"/>
        <n v="69.960156"/>
        <n v="70.104722"/>
        <n v="70.104756"/>
        <n v="70.185725"/>
        <n v="70.285755"/>
        <n v="70.45869"/>
        <n v="71.113519"/>
        <n v="71.356305"/>
        <n v="71.620584"/>
        <n v="71.919986"/>
        <n v="72.160148"/>
        <n v="72.30405"/>
        <n v="72.424462"/>
        <n v="72.88193"/>
        <n v="73.854396"/>
        <n v="73.924166"/>
        <n v="74.524783"/>
        <n v="74.983645"/>
        <n v="75.451828"/>
        <n v="77.064281"/>
        <n v="77.396471"/>
        <n v="77.471906"/>
        <n v="78.348503"/>
        <n v="79.086119"/>
        <n v="79.450416"/>
        <n v="79.856329"/>
        <n v="79.884127"/>
        <n v="79.911705"/>
        <n v="80.216363"/>
        <n v="80.243979"/>
        <n v="80.262301"/>
        <n v="80.902733"/>
        <n v="81.748228"/>
        <n v="82.18083"/>
        <n v="82.380177"/>
        <n v="82.603545"/>
        <n v="82.604933"/>
        <n v="82.621737"/>
        <n v="83.011607"/>
        <n v="83.47294"/>
        <n v="83.782868"/>
        <n v="83.782912"/>
        <n v="83.945884"/>
        <n v="84.110235"/>
        <n v="84.692589"/>
        <n v="84.820664"/>
        <n v="85.33577"/>
        <n v="85.633416"/>
        <n v="86.340196"/>
        <n v="86.499994"/>
        <n v="88.781062"/>
        <n v="89.249967"/>
        <n v="91.034473"/>
        <n v="91.192877"/>
        <n v="91.349712"/>
        <n v="92.145074"/>
        <n v="92.285565"/>
        <n v="92.721172"/>
        <n v="94.453313"/>
        <n v="96.384441"/>
        <n v="97.016336"/>
        <n v="97.109323"/>
        <n v="97.314837"/>
        <n v="98.501376"/>
        <n v="98.928151"/>
        <n v="99.295306"/>
        <n v="99.437694"/>
        <n v="100.932387"/>
        <n v="102.161948"/>
        <n v="102.573634"/>
        <n v="104"/>
        <n v="104.306639"/>
        <n v="104.334972"/>
        <n v="104.409464"/>
        <n v="105.00131"/>
        <n v="105.066034"/>
        <n v="106.416998"/>
        <n v="107.086831"/>
        <n v="107.09273"/>
        <n v="107.374695"/>
        <n v="109.041861"/>
        <n v="109.192569"/>
        <n v="109.240392"/>
        <n v="109.71319"/>
        <n v="110.804026"/>
        <n v="113.891194"/>
        <n v="114.421626"/>
        <n v="117.025298"/>
        <n v="117.056366"/>
        <n v="118.106128"/>
        <n v="118.268558"/>
        <n v="119.510954"/>
        <n v="122.233549"/>
        <n v="122.514139"/>
        <n v="123.732306"/>
        <n v="123.740891"/>
        <n v="123.806931"/>
        <n v="125.073835"/>
        <n v="127.742525"/>
        <n v="129.387566"/>
        <n v="132.652215"/>
        <n v="133.345221"/>
        <n v="137.195662"/>
        <n v="139.372736"/>
        <n v="139.900437"/>
        <n v="142.632591"/>
        <n v="143.400226"/>
        <n v="145.479226"/>
        <n v="146.460364"/>
        <n v="146.539899"/>
        <n v="146.602925"/>
        <n v="148.414418"/>
        <n v="149.080397"/>
        <n v="149.2749"/>
        <n v="149.929672"/>
        <n v="150.692366"/>
        <n v="151.341976"/>
        <n v="151.481741"/>
        <n v="151.75523"/>
        <n v="152.009237"/>
        <n v="152.461432"/>
        <n v="153.034567"/>
        <n v="153.590597"/>
        <n v="154.068436"/>
        <n v="154.276097"/>
        <n v="154.630431"/>
        <n v="154.827279"/>
        <n v="156.038147"/>
        <n v="156.513416"/>
        <n v="156.586611"/>
        <n v="156.667969"/>
        <n v="159.221095"/>
        <n v="159.388632"/>
        <n v="164.408115"/>
        <n v="165.269722"/>
        <n v="165.979027"/>
        <n v="167.025641"/>
        <n v="167.812078"/>
        <n v="180.241352"/>
        <n v="181.08236"/>
        <n v="182.181416"/>
        <n v="184.248778"/>
        <n v="189.386562"/>
        <n v="217.922339"/>
        <n v="217.96599"/>
        <n v="218.856214"/>
        <n v="239.924577"/>
        <n v="240.765597"/>
        <n v="243.341781"/>
        <n v="248.159622"/>
        <n v="248.846538"/>
        <n v="248.902834"/>
        <n v="249.201344"/>
        <n v="251.310096"/>
        <n v="251.641734"/>
        <n v="252.44276"/>
        <n v="254.484524"/>
        <n v="261.14713"/>
        <n v="268.301623"/>
        <n v="270.662048"/>
        <n v="280.890975"/>
        <n v="314.511994"/>
        <n v="332.161561"/>
        <n v="342.430613"/>
        <n v="355.07302"/>
        <n v="508.325071"/>
        <n v="531.0701"/>
        <n v="547.350391"/>
        <n v="665.482405"/>
        <n v="665.635473"/>
        <n v="676.155627"/>
        <n v="688.715898"/>
        <n v="702.101452"/>
        <n v="707.747767"/>
        <n v="803.151391"/>
        <n v="959.427886"/>
        <n v="964.784304"/>
        <n v="1275.787235"/>
        <n v="1303.623279"/>
        <n v="1709.012738"/>
        <n v="1797.291811"/>
        <n v="1797.745452"/>
        <n v="2263.969599"/>
        <m/>
      </sharedItems>
    </cacheField>
    <cacheField name="Closing Par Rate" numFmtId="0">
      <sharedItems containsString="0" containsBlank="1" containsNumber="1" minValue="0" maxValue="2252.016934" count="333">
        <n v="0"/>
        <n v="1.306289E-012"/>
        <n v="3.42546"/>
        <n v="3.515349"/>
        <n v="3.55469"/>
        <n v="3.554914"/>
        <n v="14.712737"/>
        <n v="14.939441"/>
        <n v="15.148803"/>
        <n v="15.168446"/>
        <n v="15.291842"/>
        <n v="16.905317"/>
        <n v="19.067723"/>
        <n v="19.154254"/>
        <n v="19.278926"/>
        <n v="19.491816"/>
        <n v="19.494728"/>
        <n v="19.499853"/>
        <n v="19.601917"/>
        <n v="21.021153"/>
        <n v="21.139048"/>
        <n v="21.762994"/>
        <n v="22.272066"/>
        <n v="23.133466"/>
        <n v="24.309092"/>
        <n v="24.401592"/>
        <n v="24.695128"/>
        <n v="24.991405"/>
        <n v="25.061346"/>
        <n v="25.377356"/>
        <n v="27.46041"/>
        <n v="27.607791"/>
        <n v="27.619098"/>
        <n v="29.232823"/>
        <n v="29.271483"/>
        <n v="29.643833"/>
        <n v="29.680844"/>
        <n v="30.673278"/>
        <n v="30.970913"/>
        <n v="31.497858"/>
        <n v="32.983728"/>
        <n v="32.9859"/>
        <n v="33.230348"/>
        <n v="33.463148"/>
        <n v="33.671352"/>
        <n v="34.516456"/>
        <n v="34.526735"/>
        <n v="34.730195"/>
        <n v="35.339247"/>
        <n v="35.78652"/>
        <n v="36.10877"/>
        <n v="36.180814"/>
        <n v="36.41038"/>
        <n v="36.638542"/>
        <n v="36.965757"/>
        <n v="37.378918"/>
        <n v="38.038218"/>
        <n v="38.210255"/>
        <n v="38.242082"/>
        <n v="38.531028"/>
        <n v="38.551779"/>
        <n v="39.937713"/>
        <n v="39.9605"/>
        <n v="41.022728"/>
        <n v="41.023018"/>
        <n v="41.373712"/>
        <n v="41.517118"/>
        <n v="42.6504"/>
        <n v="42.732161"/>
        <n v="43.497459"/>
        <n v="43.499216"/>
        <n v="43.542004"/>
        <n v="43.990781"/>
        <n v="44.034903"/>
        <n v="44.139004"/>
        <n v="45.734517"/>
        <n v="46.119676"/>
        <n v="46.843496"/>
        <n v="47.200676"/>
        <n v="47.326247"/>
        <n v="48.131175"/>
        <n v="48.139171"/>
        <n v="48.16963"/>
        <n v="48.483627"/>
        <n v="48.487673"/>
        <n v="49.088465"/>
        <n v="49.113614"/>
        <n v="49.293749"/>
        <n v="49.364725"/>
        <n v="49.568097"/>
        <n v="50.634865"/>
        <n v="50.660073"/>
        <n v="50.770926"/>
        <n v="50.780094"/>
        <n v="51.133919"/>
        <n v="51.141083"/>
        <n v="51.798109"/>
        <n v="51.902903"/>
        <n v="51.977877"/>
        <n v="52.450682"/>
        <n v="52.559731"/>
        <n v="52.769271"/>
        <n v="52.902256"/>
        <n v="53.067889"/>
        <n v="53.404886"/>
        <n v="53.626323"/>
        <n v="53.777161"/>
        <n v="54.035257"/>
        <n v="54.156045"/>
        <n v="54.334094"/>
        <n v="55.159728"/>
        <n v="55.230816"/>
        <n v="55.23796"/>
        <n v="55.612825"/>
        <n v="56.481005"/>
        <n v="57.266416"/>
        <n v="57.398172"/>
        <n v="58.386763"/>
        <n v="58.397446"/>
        <n v="58.400669"/>
        <n v="60.857301"/>
        <n v="61.236718"/>
        <n v="61.397912"/>
        <n v="61.706549"/>
        <n v="61.823456"/>
        <n v="62.170393"/>
        <n v="63.344943"/>
        <n v="63.369548"/>
        <n v="63.780466"/>
        <n v="63.792672"/>
        <n v="63.989554"/>
        <n v="63.995134"/>
        <n v="64.007446"/>
        <n v="64.035717"/>
        <n v="64.109948"/>
        <n v="64.116387"/>
        <n v="64.151428"/>
        <n v="64.383434"/>
        <n v="64.444349"/>
        <n v="64.795184"/>
        <n v="65.395975"/>
        <n v="65.593292"/>
        <n v="65.691424"/>
        <n v="66.877345"/>
        <n v="67.154532"/>
        <n v="67.205004"/>
        <n v="67.76171"/>
        <n v="68.385298"/>
        <n v="68.607564"/>
        <n v="68.645211"/>
        <n v="68.95843"/>
        <n v="69.27435"/>
        <n v="69.421165"/>
        <n v="69.421198"/>
        <n v="69.708996"/>
        <n v="70.159315"/>
        <n v="70.45869"/>
        <n v="70.764525"/>
        <n v="71.043334"/>
        <n v="71.059638"/>
        <n v="71.241176"/>
        <n v="71.582716"/>
        <n v="71.654735"/>
        <n v="71.73282"/>
        <n v="71.8218"/>
        <n v="71.85239"/>
        <n v="73.928294"/>
        <n v="74.376655"/>
        <n v="74.402298"/>
        <n v="74.807253"/>
        <n v="74.835087"/>
        <n v="74.862752"/>
        <n v="75.167924"/>
        <n v="75.195585"/>
        <n v="76.701732"/>
        <n v="76.762379"/>
        <n v="77.103553"/>
        <n v="77.134269"/>
        <n v="77.17873"/>
        <n v="78.046058"/>
        <n v="78.10547"/>
        <n v="78.370755"/>
        <n v="78.427226"/>
        <n v="78.50302"/>
        <n v="78.62474"/>
        <n v="78.737155"/>
        <n v="79.065548"/>
        <n v="80.283369"/>
        <n v="81.784014"/>
        <n v="82.423213"/>
        <n v="83.195081"/>
        <n v="83.322911"/>
        <n v="84.199462"/>
        <n v="84.714854"/>
        <n v="85.013505"/>
        <n v="85.751719"/>
        <n v="85.882981"/>
        <n v="86.044361"/>
        <n v="86.060487"/>
        <n v="87.159018"/>
        <n v="87.292657"/>
        <n v="87.718216"/>
        <n v="88.248279"/>
        <n v="88.674283"/>
        <n v="89.344468"/>
        <n v="90.441577"/>
        <n v="90.599979"/>
        <n v="90.757896"/>
        <n v="95.772121"/>
        <n v="96.027624"/>
        <n v="96.418799"/>
        <n v="96.671567"/>
        <n v="97.010056"/>
        <n v="98.384447"/>
        <n v="98.654716"/>
        <n v="98.830944"/>
        <n v="99.253501"/>
        <n v="99.280563"/>
        <n v="99.342145"/>
        <n v="99.347157"/>
        <n v="101.789946"/>
        <n v="101.961777"/>
        <n v="102.006504"/>
        <n v="102.161948"/>
        <n v="102.162752"/>
        <n v="104.462008"/>
        <n v="105.738633"/>
        <n v="106.021936"/>
        <n v="107.484015"/>
        <n v="108.286965"/>
        <n v="108.475934"/>
        <n v="109.626984"/>
        <n v="111.827396"/>
        <n v="113.262494"/>
        <n v="113.792053"/>
        <n v="114.574434"/>
        <n v="116.89582"/>
        <n v="116.925358"/>
        <n v="117.531633"/>
        <n v="117.976642"/>
        <n v="118.134303"/>
        <n v="118.84315"/>
        <n v="121.478016"/>
        <n v="121.759072"/>
        <n v="122.979607"/>
        <n v="122.982196"/>
        <n v="123.054535"/>
        <n v="123.349587"/>
        <n v="124.335255"/>
        <n v="128.710351"/>
        <n v="138.692508"/>
        <n v="139.114665"/>
        <n v="142.632591"/>
        <n v="143.205027"/>
        <n v="144.023828"/>
        <n v="144.227206"/>
        <n v="144.414763"/>
        <n v="144.80224"/>
        <n v="145.759014"/>
        <n v="145.830073"/>
        <n v="146.853244"/>
        <n v="147.766305"/>
        <n v="148.084068"/>
        <n v="149.920775"/>
        <n v="150.698818"/>
        <n v="151.111018"/>
        <n v="151.315296"/>
        <n v="151.481741"/>
        <n v="151.622329"/>
        <n v="151.771072"/>
        <n v="152.950933"/>
        <n v="153.217764"/>
        <n v="153.947399"/>
        <n v="154.093178"/>
        <n v="154.14649"/>
        <n v="154.276097"/>
        <n v="155.831973"/>
        <n v="156.038147"/>
        <n v="156.586611"/>
        <n v="158.719021"/>
        <n v="159.930128"/>
        <n v="164.218086"/>
        <n v="164.366228"/>
        <n v="164.440761"/>
        <n v="165.166003"/>
        <n v="166.21423"/>
        <n v="167.003213"/>
        <n v="179.515514"/>
        <n v="181.535532"/>
        <n v="182.958589"/>
        <n v="184.039528"/>
        <n v="188.63628"/>
        <n v="217.041578"/>
        <n v="217.712561"/>
        <n v="217.984615"/>
        <n v="240.201785"/>
        <n v="247.228132"/>
        <n v="247.917095"/>
        <n v="249.185426"/>
        <n v="250.472023"/>
        <n v="250.792089"/>
        <n v="251.599167"/>
        <n v="251.733851"/>
        <n v="252.762614"/>
        <n v="258.538032"/>
        <n v="258.674929"/>
        <n v="261.14713"/>
        <n v="267.816037"/>
        <n v="269.535661"/>
        <n v="279.511081"/>
        <n v="313.534226"/>
        <n v="331.259296"/>
        <n v="340.934445"/>
        <n v="354.395155"/>
        <n v="502.079152"/>
        <n v="529.188426"/>
        <n v="545.848164"/>
        <n v="663.083361"/>
        <n v="663.201282"/>
        <n v="672.504522"/>
        <n v="684.944661"/>
        <n v="700.521917"/>
        <n v="704.616102"/>
        <n v="800.956211"/>
        <n v="949.903741"/>
        <n v="962.205033"/>
        <n v="1270.302769"/>
        <n v="1297.62921"/>
        <n v="1702.2409"/>
        <n v="1789.22208"/>
        <n v="1790.501701"/>
        <n v="2252.016934"/>
        <m/>
      </sharedItems>
    </cacheField>
    <cacheField name="Implied Spd Move" numFmtId="0">
      <sharedItems containsString="0" containsBlank="1" containsNumber="1" minValue="-47.3775170959459" maxValue="31.6127904637398" count="337">
        <n v="-47.3775170959459"/>
        <n v="-9.95264960651201"/>
        <n v="-9.95085184644066"/>
        <n v="-9.59149093089929"/>
        <n v="-9.57876457728026"/>
        <n v="-6.90283979150082"/>
        <n v="-5.60346009386633"/>
        <n v="-5.55023072099446"/>
        <n v="-5.54976900621516"/>
        <n v="-5.23786436358975"/>
        <n v="-5.20239442021318"/>
        <n v="-5.13097449992012"/>
        <n v="-5.1164020720534"/>
        <n v="-5.11128636738449"/>
        <n v="-5.10207300442842"/>
        <n v="-5.09825408683115"/>
        <n v="-5.09733653361488"/>
        <n v="-5.0973351142387"/>
        <n v="-5.09719601856092"/>
        <n v="-5.09717020171886"/>
        <n v="-5.09708798655739"/>
        <n v="-5.09594867643469"/>
        <n v="-5.09461497669466"/>
        <n v="-5.09406280988531"/>
        <n v="-5.09398370998176"/>
        <n v="-5.09392379987514"/>
        <n v="-5.08021520513994"/>
        <n v="-5.0754655418945"/>
        <n v="-5.07230237141356"/>
        <n v="-5.05607407561917"/>
        <n v="-5.01711880487614"/>
        <n v="-5.01689883967109"/>
        <n v="-5.016206443379"/>
        <n v="-4.99502753747849"/>
        <n v="-4.9452240786821"/>
        <n v="-4.88790617454351"/>
        <n v="-4.86451776343271"/>
        <n v="-4.81566701648417"/>
        <n v="-4.81208744977297"/>
        <n v="-4.80507778502442"/>
        <n v="-4.78058541103105"/>
        <n v="-4.71762535701517"/>
        <n v="-4.7094582127035"/>
        <n v="-4.57232641586039"/>
        <n v="-4.56270902253975"/>
        <n v="-4.10490624165462"/>
        <n v="-4.05790087266624"/>
        <n v="-3.78277144938908"/>
        <n v="-3.13951958063414"/>
        <n v="-3.04442753836187"/>
        <n v="-3.04419394129805"/>
        <n v="-3.00445845345519"/>
        <n v="-3.00242562113065"/>
        <n v="-2.49387905413956"/>
        <n v="-2.12393292420677"/>
        <n v="-1.98644866866834"/>
        <n v="-1.63762029251169"/>
        <n v="-1.61933337661725"/>
        <n v="-1.58625623415923"/>
        <n v="-1.54855316737219"/>
        <n v="-1.5484177394285"/>
        <n v="-1.50484796149904"/>
        <n v="-1.38938983965137"/>
        <n v="-1.31969954075704"/>
        <n v="-1.26269092321951"/>
        <n v="-1.17387812806268"/>
        <n v="-1.13594293301878"/>
        <n v="-1.12138681205964"/>
        <n v="-1.0958941897283"/>
        <n v="-1.07102287596119"/>
        <n v="-1.06967681928971"/>
        <n v="-1.06830706554669"/>
        <n v="-1.0190214801364"/>
        <n v="-1.01888936809259"/>
        <n v="-1.01879899657582"/>
        <n v="-0.970909277868692"/>
        <n v="-0.794399540970461"/>
        <n v="-0.744945615022002"/>
        <n v="-0.744201685219374"/>
        <n v="-0.731536409770015"/>
        <n v="-0.72375850762843"/>
        <n v="-0.716383311441138"/>
        <n v="-0.710448251600056"/>
        <n v="-0.710422802512276"/>
        <n v="-0.710348332388439"/>
        <n v="-0.709219184726957"/>
        <n v="-0.707993054654986"/>
        <n v="-0.69825038714195"/>
        <n v="-0.698223345941235"/>
        <n v="-0.695373842062181"/>
        <n v="-0.693648621641645"/>
        <n v="-0.692130671621076"/>
        <n v="-0.688595639324856"/>
        <n v="-0.685343675293216"/>
        <n v="-0.680782621720793"/>
        <n v="-0.677608050764609"/>
        <n v="-0.67542623306936"/>
        <n v="-0.674634562553971"/>
        <n v="-0.6579835957853"/>
        <n v="-0.65587535700243"/>
        <n v="-0.643093925750331"/>
        <n v="-0.64289783543383"/>
        <n v="-0.63785659858436"/>
        <n v="-0.632824762700768"/>
        <n v="-0.632624810948955"/>
        <n v="-0.632212644237531"/>
        <n v="-0.627860206532382"/>
        <n v="-0.625024246260136"/>
        <n v="-0.624818375114522"/>
        <n v="-0.623895757269795"/>
        <n v="-0.622748858593579"/>
        <n v="-0.607380030656356"/>
        <n v="-0.601450081161107"/>
        <n v="-0.601425361570544"/>
        <n v="-0.6013403699131"/>
        <n v="-0.601113611885971"/>
        <n v="-0.599241374647153"/>
        <n v="-0.595176266243137"/>
        <n v="-0.593158761726424"/>
        <n v="-0.593033396850576"/>
        <n v="-0.590279154441936"/>
        <n v="-0.590236884007529"/>
        <n v="-0.590129395267348"/>
        <n v="-0.589807998517032"/>
        <n v="-0.588517238912783"/>
        <n v="-0.587624525363446"/>
        <n v="-0.58740390015922"/>
        <n v="-0.5870759873527"/>
        <n v="-0.586974544267685"/>
        <n v="-0.586767280437787"/>
        <n v="-0.586648728205308"/>
        <n v="-0.585457817749318"/>
        <n v="-0.58492147164733"/>
        <n v="-0.584727461986068"/>
        <n v="-0.583610231241427"/>
        <n v="-0.583347625292889"/>
        <n v="-0.581674154278933"/>
        <n v="-0.581446185492152"/>
        <n v="-0.579542339860984"/>
        <n v="-0.579338806847953"/>
        <n v="-0.578585423392718"/>
        <n v="-0.574677753831993"/>
        <n v="-0.573390514393787"/>
        <n v="-0.572487980557692"/>
        <n v="-0.572165827056792"/>
        <n v="-0.570664242459133"/>
        <n v="-0.570444197290505"/>
        <n v="-0.569864697418413"/>
        <n v="-0.569414273692674"/>
        <n v="-0.569370438324289"/>
        <n v="-0.569267220828395"/>
        <n v="-0.568910960664954"/>
        <n v="-0.568120232973824"/>
        <n v="-0.567905078715081"/>
        <n v="-0.567830853273016"/>
        <n v="-0.567767410835646"/>
        <n v="-0.567469865612917"/>
        <n v="-0.567182793849328"/>
        <n v="-0.566392094016133"/>
        <n v="-0.566363906302011"/>
        <n v="-0.566265061157318"/>
        <n v="-0.566254750654864"/>
        <n v="-0.564783578447306"/>
        <n v="-0.563300111682116"/>
        <n v="-0.563067060772753"/>
        <n v="-0.563065716372565"/>
        <n v="-0.561215630550784"/>
        <n v="-0.560664966901079"/>
        <n v="-0.560661317490186"/>
        <n v="-0.559823462134013"/>
        <n v="-0.559784591016625"/>
        <n v="-0.559665942304662"/>
        <n v="-0.55911795616469"/>
        <n v="-0.55891291351953"/>
        <n v="-0.558780729994797"/>
        <n v="-0.558116791679808"/>
        <n v="-0.557402361804384"/>
        <n v="-0.557266433194313"/>
        <n v="-0.557262764109962"/>
        <n v="-0.557261107506484"/>
        <n v="-0.555473670643477"/>
        <n v="-0.555447613057864"/>
        <n v="-0.55541718072002"/>
        <n v="-0.555410090445854"/>
        <n v="-0.554325797086696"/>
        <n v="-0.553053063340921"/>
        <n v="-0.552862244211859"/>
        <n v="-0.552144693687862"/>
        <n v="-0.551621910561703"/>
        <n v="-0.551098111160393"/>
        <n v="-0.550992607599596"/>
        <n v="-0.55099254736393"/>
        <n v="-0.550992306944127"/>
        <n v="-0.550786403596673"/>
        <n v="-0.550297552797215"/>
        <n v="-0.54866508962137"/>
        <n v="-0.548445461956426"/>
        <n v="-0.547326643252195"/>
        <n v="-0.547204124736449"/>
        <n v="-0.546368889375131"/>
        <n v="-0.544719695560902"/>
        <n v="-0.544580897796435"/>
        <n v="-0.543934736265989"/>
        <n v="-0.543919927704174"/>
        <n v="-0.543352333365848"/>
        <n v="-0.543342349379472"/>
        <n v="-0.542781072748647"/>
        <n v="-0.541691637827592"/>
        <n v="-0.540512882392097"/>
        <n v="-0.540355023137149"/>
        <n v="-0.537077508964241"/>
        <n v="-0.536621314293218"/>
        <n v="-0.535190931199355"/>
        <n v="-0.535178195414287"/>
        <n v="-0.535160808077491"/>
        <n v="-0.533690501753151"/>
        <n v="-0.533111037520751"/>
        <n v="-0.524756250325012"/>
        <n v="-0.524657011854767"/>
        <n v="-0.521978445543777"/>
        <n v="-0.52114718889513"/>
        <n v="-0.520313915719879"/>
        <n v="-0.51882349065992"/>
        <n v="-0.515122496322906"/>
        <n v="-0.506684444783584"/>
        <n v="-0.392610372319619"/>
        <n v="-0.276133448440931"/>
        <n v="-0.275835044215011"/>
        <n v="-0.271467446466197"/>
        <n v="-0.262671152092353"/>
        <n v="-0.257292155320232"/>
        <n v="-0.25726557560077"/>
        <n v="-0.256925311743584"/>
        <n v="-0.253167746181505"/>
        <n v="-0.247541373639251"/>
        <n v="-0.24750953192033"/>
        <n v="-0.246012786118884"/>
        <n v="-0.245999693479844"/>
        <n v="-0.245802892427011"/>
        <n v="-0.242151789347524"/>
        <n v="-0.238510500127371"/>
        <n v="-0.236030905291773"/>
        <n v="-0.235667346774452"/>
        <n v="-0.161920538474274"/>
        <n v="-0.161821255948322"/>
        <n v="-0.1429784406986"/>
        <n v="-0.140517859119026"/>
        <n v="-0.140517859112726"/>
        <n v="-0.13886158377554"/>
        <n v="-0.119217914956987"/>
        <n v="-0.1187089840055"/>
        <n v="-0.11852880198668"/>
        <n v="-0.118390298303136"/>
        <n v="-0.117926935385746"/>
        <n v="-0.117105922366789"/>
        <n v="-0.115942657164013"/>
        <n v="-0.112186963967829"/>
        <n v="-0.112096348493604"/>
        <n v="-0.107116251679851"/>
        <n v="-0.100333115919948"/>
        <n v="-0.0936288698939999"/>
        <n v="-0.0863335826435826"/>
        <n v="-0.0859127454622971"/>
        <n v="-0.0797011788820838"/>
        <n v="-0.0793540427662385"/>
        <n v="-0.0789622526346746"/>
        <n v="-0.0776379473730784"/>
        <n v="-0.0692301150085502"/>
        <n v="-0.0665025628868483"/>
        <n v="-0.0656290716409608"/>
        <n v="-0.06561993247194"/>
        <n v="-0.0652430730007716"/>
        <n v="-0.0618295109666566"/>
        <n v="-0.0617267383948255"/>
        <n v="-0.0601361387410061"/>
        <n v="-0.0586592146258273"/>
        <n v="-0.0586242925902772"/>
        <n v="-0.0586134377844912"/>
        <n v="-0.051969488845676"/>
        <n v="-0.0516816495902547"/>
        <n v="-0.0466097700530807"/>
        <n v="-0.0465667142300388"/>
        <n v="-0.0462372226343697"/>
        <n v="-0.0442383108332275"/>
        <n v="-0.0397253134412678"/>
        <n v="-0.0386947905312032"/>
        <n v="-0.0359758944193311"/>
        <n v="-0.0358128890992361"/>
        <n v="-0.0355192227612639"/>
        <n v="-0.0317811607601577"/>
        <n v="-0.0310331512226963"/>
        <n v="-0.0273871652351417"/>
        <n v="-0.0272499167860024"/>
        <n v="-0.0183304933059969"/>
        <n v="-0.0168643961257989"/>
        <n v="-0.0164637929694059"/>
        <n v="-0.0163940455757894"/>
        <n v="-0.0163117983760169"/>
        <n v="-0.0130205757872107"/>
        <n v="-0.0109166621668408"/>
        <n v="-0.00998625712946641"/>
        <n v="-0.00823270357675446"/>
        <n v="-0.00681199619302732"/>
        <n v="-0.00539766904994404"/>
        <n v="-0.00522181618934153"/>
        <n v="-0.00510797835489844"/>
        <n v="-0.00510273061985668"/>
        <n v="-0.0051002160598916"/>
        <n v="-0.00507602489037224"/>
        <n v="-0.0048503026829004"/>
        <n v="-0.000658165254176791"/>
        <n v="0"/>
        <n v="0.0106490700938758"/>
        <n v="0.0766112334095594"/>
        <n v="0.374654447573432"/>
        <n v="0.578522925779879"/>
        <n v="0.628612089429789"/>
        <n v="0.704310455016145"/>
        <n v="0.809919505009521"/>
        <n v="1.33662425816015"/>
        <n v="1.3367980216224"/>
        <n v="1.73863299999999"/>
        <n v="3.7141707968684"/>
        <n v="3.71427578771198"/>
        <n v="3.79112113940837"/>
        <n v="4.67148853625367"/>
        <n v="4.7384825833915"/>
        <n v="4.7409329295154"/>
        <n v="4.85662980367143"/>
        <n v="9.05649602790735"/>
        <n v="9.0571876802928"/>
        <n v="9.06252920024082"/>
        <n v="9.0668426050938"/>
        <n v="28.048160764368"/>
        <n v="28.1836526483943"/>
        <n v="31.6127904637398"/>
        <m/>
      </sharedItems>
    </cacheField>
    <cacheField name="Credit Delta" numFmtId="0">
      <sharedItems containsString="0" containsBlank="1" containsNumber="1" minValue="-261215.919918" maxValue="261215.919918" count="476">
        <n v="-261215.919918"/>
        <n v="-125921.388915"/>
        <n v="-84417.387279"/>
        <n v="-79510.63392"/>
        <n v="-72607.4871685351"/>
        <n v="-63417.8203591761"/>
        <n v="-59869.2182153842"/>
        <n v="-54897.760943"/>
        <n v="-51185.7113147008"/>
        <n v="-43762.915203"/>
        <n v="-42474.9844122336"/>
        <n v="-41308.1945123354"/>
        <n v="-41003.0533122045"/>
        <n v="-38267.7317284441"/>
        <n v="-37433.0769290966"/>
        <n v="-36983.1919312098"/>
        <n v="-25169.351208"/>
        <n v="-24282.6021426792"/>
        <n v="-22098.3260050366"/>
        <n v="-21710.6722699212"/>
        <n v="-21621.266939201"/>
        <n v="-21540.6069337084"/>
        <n v="-21349.4659640763"/>
        <n v="-21246.5134896555"/>
        <n v="-21057.9961126917"/>
        <n v="-20818.4094791615"/>
        <n v="-20810.5444299925"/>
        <n v="-20581.6459665094"/>
        <n v="-20519.801266938"/>
        <n v="-19881.7336257195"/>
        <n v="-19721.6410148767"/>
        <n v="-19708.9484018493"/>
        <n v="-19668.9692679"/>
        <n v="-19608.0199329234"/>
        <n v="-19563.608798152"/>
        <n v="-19069.4128764673"/>
        <n v="-17848.8336085137"/>
        <n v="-16718.792824"/>
        <n v="-16134.00382968"/>
        <n v="-14960.8922688585"/>
        <n v="-13678.2533014835"/>
        <n v="-12204.3326672115"/>
        <n v="-12202.0849728466"/>
        <n v="-12162.3868336651"/>
        <n v="-11065.1480663438"/>
        <n v="-10834.3997661088"/>
        <n v="-9992.29846944677"/>
        <n v="-9681.05694205125"/>
        <n v="-7849.55391999002"/>
        <n v="-7377.45143746941"/>
        <n v="-7365.7804259627"/>
        <n v="-7034.3480045978"/>
        <n v="-6587.14514236186"/>
        <n v="-5625.9017711114"/>
        <n v="-5473.43005655087"/>
        <n v="-5448.20783857338"/>
        <n v="-5384.91287696246"/>
        <n v="-5061.11373993475"/>
        <n v="-4692.40261282141"/>
        <n v="-4635.86722704206"/>
        <n v="-4341.5927066614"/>
        <n v="-4280.27469166749"/>
        <n v="-4267.16673090687"/>
        <n v="-4265.04330593895"/>
        <n v="-4189.82989912154"/>
        <n v="-4183.11797031691"/>
        <n v="-4079.36631646759"/>
        <n v="-4058.82435131892"/>
        <n v="-3927.87155714257"/>
        <n v="-3499.23288007283"/>
        <n v="-3493.76661448317"/>
        <n v="-3249.84954215561"/>
        <n v="-3073.8511157276"/>
        <n v="-2923.78045355275"/>
        <n v="-2908.16567969992"/>
        <n v="-2899.07926184991"/>
        <n v="-2898.7496381891"/>
        <n v="-2896.57758808337"/>
        <n v="-2893.17682875664"/>
        <n v="-2870.27603751541"/>
        <n v="-2830.4213544923"/>
        <n v="-2819.76713573278"/>
        <n v="-2817.59741597911"/>
        <n v="-2783.00963618276"/>
        <n v="-2756.15291929484"/>
        <n v="-2727.87346163505"/>
        <n v="-2727.61165854706"/>
        <n v="-2601.59191260435"/>
        <n v="-2600.37782996203"/>
        <n v="-2560.6418178545"/>
        <n v="-2556.62156294677"/>
        <n v="-2546.4419256332"/>
        <n v="-2511.5742277515"/>
        <n v="-2504.92488200022"/>
        <n v="-2475.89875684831"/>
        <n v="-2462.02953701225"/>
        <n v="-2454.62346558756"/>
        <n v="-2453.27337572704"/>
        <n v="-2439.83144032113"/>
        <n v="-2404.505014913"/>
        <n v="-2402.76974379927"/>
        <n v="-2401.70970716221"/>
        <n v="-2401.37224311454"/>
        <n v="-2399.40020118139"/>
        <n v="-2392.26308507355"/>
        <n v="-2389.13079989826"/>
        <n v="-2385.28830358601"/>
        <n v="-2372.17494321991"/>
        <n v="-2364.9608444723"/>
        <n v="-2363.14170462694"/>
        <n v="-2362.70666075609"/>
        <n v="-2362.58607484341"/>
        <n v="-2358.31434541654"/>
        <n v="-2334.04150313537"/>
        <n v="-2332.98108904762"/>
        <n v="-2327.91370555933"/>
        <n v="-2326.60195809031"/>
        <n v="-2325.69192937461"/>
        <n v="-2324.32781394053"/>
        <n v="-2320.5799037303"/>
        <n v="-2313.10881176987"/>
        <n v="-2312.78548590548"/>
        <n v="-2303.58575647293"/>
        <n v="-2302.69912193337"/>
        <n v="-2296.37797767151"/>
        <n v="-2289.77002803174"/>
        <n v="-2284.60629593176"/>
        <n v="-2282.21624115248"/>
        <n v="-2271.9674986029"/>
        <n v="-2270.22934398072"/>
        <n v="-2266.48384379266"/>
        <n v="-2264.25121843324"/>
        <n v="-2261.78489064733"/>
        <n v="-2259.63094732876"/>
        <n v="-2256.43645070907"/>
        <n v="-2242.20138420871"/>
        <n v="-2221.07435131018"/>
        <n v="-2216.2910869178"/>
        <n v="-2205.25616234515"/>
        <n v="-2203.92165622377"/>
        <n v="-2149.12384848075"/>
        <n v="-2095.02384067118"/>
        <n v="-2032.64692324829"/>
        <n v="-2027.40812097661"/>
        <n v="-1993.98265194349"/>
        <n v="-1966.86037679026"/>
        <n v="-1876.29325762945"/>
        <n v="-1875.93960036243"/>
        <n v="-1875.43166786467"/>
        <n v="-1873.39936251837"/>
        <n v="-1742.98993309139"/>
        <n v="-1637.57953817295"/>
        <n v="-1518.34906232832"/>
        <n v="-1264.47537515545"/>
        <n v="-1241.80656242313"/>
        <n v="-1208.78571620176"/>
        <n v="-1161.57723248445"/>
        <n v="-1156.1499957951"/>
        <n v="-1125.00358148399"/>
        <n v="-1101.78708085356"/>
        <n v="-1078.49673515362"/>
        <n v="-1077.38760296324"/>
        <n v="-1073.02506853842"/>
        <n v="-1072.40872425026"/>
        <n v="-1070.63814210637"/>
        <n v="-1051.27517123855"/>
        <n v="-1048.01035120296"/>
        <n v="-1041.01618749359"/>
        <n v="-1017.9696466769"/>
        <n v="-1009.94881025756"/>
        <n v="-995.987969913018"/>
        <n v="-990.814476605641"/>
        <n v="-990.742857086538"/>
        <n v="-980.298107435463"/>
        <n v="-979.618600081481"/>
        <n v="-929.270449647675"/>
        <n v="-893.102693427578"/>
        <n v="-846.230173790871"/>
        <n v="-824.708425673152"/>
        <n v="-820.949823971127"/>
        <n v="-818.112828533262"/>
        <n v="-817.702432888515"/>
        <n v="-814.091945313045"/>
        <n v="-785.936112246124"/>
        <n v="-738.480978074079"/>
        <n v="-709.296395382437"/>
        <n v="-596.778962548567"/>
        <n v="-583.628598608307"/>
        <n v="-482.023524683776"/>
        <n v="-481.777795852906"/>
        <n v="-476.747979015777"/>
        <n v="-475.55081415683"/>
        <n v="-464.947851382084"/>
        <n v="-463.448378262316"/>
        <n v="-460.079944650821"/>
        <n v="-458.400545121137"/>
        <n v="-454.903047898655"/>
        <n v="-454.224505962858"/>
        <n v="-454.105521955982"/>
        <n v="-430.314132766978"/>
        <n v="-404.883974798862"/>
        <n v="-399.068059043568"/>
        <n v="-396.156595713267"/>
        <n v="-366.18227728415"/>
        <n v="-334.140332821773"/>
        <n v="-329.909636146702"/>
        <n v="-289.301033484611"/>
        <n v="-286.804905485613"/>
        <n v="-282.076724562764"/>
        <n v="-278.869300294556"/>
        <n v="-267.137366963394"/>
        <n v="-267.012546085917"/>
        <n v="-266.14952234255"/>
        <n v="-265.1199834071"/>
        <n v="-259.289017556799"/>
        <n v="-243.762996456906"/>
        <n v="-243.713347783258"/>
        <n v="-243.674736639244"/>
        <n v="-210.812089094126"/>
        <n v="-210.176298751176"/>
        <n v="-185.044325404373"/>
        <n v="-179.132498820109"/>
        <n v="-159.692239854697"/>
        <n v="-149.71754763919"/>
        <n v="-148.690498649573"/>
        <n v="-146.949070254736"/>
        <n v="-131.766795052765"/>
        <n v="-125.081310698565"/>
        <n v="-111.279043989891"/>
        <n v="-110.8769129849"/>
        <n v="-102.066900251109"/>
        <n v="-64.1700844667333"/>
        <n v="-61.2510899201025"/>
        <n v="-59.3758560327898"/>
        <n v="-44.9533560749849"/>
        <n v="-44.3379997050753"/>
        <n v="-40.0435615388586"/>
        <n v="-20.9774654249136"/>
        <n v="-20.9027190600198"/>
        <n v="-20.8316856218237"/>
        <n v="-20.4190446788423"/>
        <n v="-20.3644978005281"/>
        <n v="-10.6896142911952"/>
        <n v="-2.55903151357277"/>
        <n v="-2.43730808629822"/>
        <n v="-0"/>
        <n v="2.43730808629822"/>
        <n v="10.5446252040214"/>
        <n v="19.9393902649177"/>
        <n v="27.4419135132971"/>
        <n v="29.0610549908234"/>
        <n v="38.5266805009295"/>
        <n v="40.0435615388586"/>
        <n v="44.3379997050753"/>
        <n v="61.5566599688397"/>
        <n v="62.8414761706009"/>
        <n v="99.9861429723149"/>
        <n v="110.8769129849"/>
        <n v="111.279043989891"/>
        <n v="125.081310698565"/>
        <n v="130.896430203972"/>
        <n v="131.766795052765"/>
        <n v="144.113421099075"/>
        <n v="149.621796433458"/>
        <n v="159.692239854697"/>
        <n v="169.792385430596"/>
        <n v="180.290556947712"/>
        <n v="201.135808058815"/>
        <n v="210.812089094126"/>
        <n v="265.1199834071"/>
        <n v="267.012546085917"/>
        <n v="267.137366963394"/>
        <n v="270.986352564796"/>
        <n v="278.869300294556"/>
        <n v="329.909636146702"/>
        <n v="334.140332821773"/>
        <n v="362.165307779896"/>
        <n v="396.156595713267"/>
        <n v="404.883974798862"/>
        <n v="430.314132766978"/>
        <n v="454.903047898655"/>
        <n v="458.400545121137"/>
        <n v="464.947851382084"/>
        <n v="475.55081415683"/>
        <n v="476.747979015777"/>
        <n v="480.063340926865"/>
        <n v="482.023524683776"/>
        <n v="502.036998237537"/>
        <n v="583.628598608307"/>
        <n v="596.778962548567"/>
        <n v="633.888419379277"/>
        <n v="644.146353085621"/>
        <n v="681.339130084955"/>
        <n v="709.296395382437"/>
        <n v="785.936112246124"/>
        <n v="814.091945313045"/>
        <n v="818.112828533262"/>
        <n v="824.708425673152"/>
        <n v="847.884029101498"/>
        <n v="872.964451919978"/>
        <n v="881.391695258144"/>
        <n v="929.270449647675"/>
        <n v="990.742857086538"/>
        <n v="990.814476605641"/>
        <n v="995.831003706201"/>
        <n v="995.987969913018"/>
        <n v="1000.84688601844"/>
        <n v="1020.81517339642"/>
        <n v="1038.32083451662"/>
        <n v="1041.01618749359"/>
        <n v="1077.38760296324"/>
        <n v="1078.49673515362"/>
        <n v="1125.00358148399"/>
        <n v="1143.23477083507"/>
        <n v="1144.92488290671"/>
        <n v="1167.17843109745"/>
        <n v="1200.83406518731"/>
        <n v="1203.01841693525"/>
        <n v="1241.80656242313"/>
        <n v="1264.47537515545"/>
        <n v="1294.84351372553"/>
        <n v="1397.71307770595"/>
        <n v="1483.5156747409"/>
        <n v="1490.08941063793"/>
        <n v="1686.45930598606"/>
        <n v="1742.98993309139"/>
        <n v="1875.93960036243"/>
        <n v="2033.26488565599"/>
        <n v="2045.77728341831"/>
        <n v="2054.15670542035"/>
        <n v="2142.41425831715"/>
        <n v="2205.25616234515"/>
        <n v="2207.83590598044"/>
        <n v="2216.2910869178"/>
        <n v="2221.07435131018"/>
        <n v="2222.88035931726"/>
        <n v="2239.8587820399"/>
        <n v="2242.20138420871"/>
        <n v="2256.43645070907"/>
        <n v="2258.88701094623"/>
        <n v="2259.63094732876"/>
        <n v="2260.499877886"/>
        <n v="2261.78489064733"/>
        <n v="2264.25121843324"/>
        <n v="2266.48384379266"/>
        <n v="2270.22934398072"/>
        <n v="2271.9674986029"/>
        <n v="2284.60629593176"/>
        <n v="2289.77002803174"/>
        <n v="2291.22917837452"/>
        <n v="2296.37797767151"/>
        <n v="2303.58575647293"/>
        <n v="2305.17527435371"/>
        <n v="2312.78548590548"/>
        <n v="2313.10881176987"/>
        <n v="2320.5799037303"/>
        <n v="2322.34126627923"/>
        <n v="2324.32781394053"/>
        <n v="2325.69192937461"/>
        <n v="2326.60195809031"/>
        <n v="2327.91370555933"/>
        <n v="2332.98108904762"/>
        <n v="2333.92451447104"/>
        <n v="2334.04150313537"/>
        <n v="2339.54360697609"/>
        <n v="2358.31434541654"/>
        <n v="2359.92766274691"/>
        <n v="2362.43281404607"/>
        <n v="2362.58607484341"/>
        <n v="2362.70666075609"/>
        <n v="2364.9608444723"/>
        <n v="2372.17494321991"/>
        <n v="2385.28830358601"/>
        <n v="2389.13079989826"/>
        <n v="2392.26308507355"/>
        <n v="2399.40020118139"/>
        <n v="2399.5016196902"/>
        <n v="2401.37224311454"/>
        <n v="2401.70970716221"/>
        <n v="2402.76974379927"/>
        <n v="2404.505014913"/>
        <n v="2404.57028545238"/>
        <n v="2423.55358309746"/>
        <n v="2453.27337572704"/>
        <n v="2454.62346558756"/>
        <n v="2459.96383295073"/>
        <n v="2462.02953701225"/>
        <n v="2472.2045668333"/>
        <n v="2475.89875684831"/>
        <n v="2484.20662686605"/>
        <n v="2497.58548231455"/>
        <n v="2500.23601682354"/>
        <n v="2504.92488200022"/>
        <n v="2546.4419256332"/>
        <n v="2556.62156294677"/>
        <n v="2565.35599914349"/>
        <n v="2582.39141505001"/>
        <n v="2601.59191260435"/>
        <n v="2670.38550077725"/>
        <n v="2703.57650233699"/>
        <n v="2727.61165854706"/>
        <n v="2727.87346163505"/>
        <n v="2756.15291929484"/>
        <n v="2783.00963618276"/>
        <n v="2817.59741597911"/>
        <n v="2819.76713573278"/>
        <n v="2870.27603751541"/>
        <n v="2883.50493730119"/>
        <n v="2893.17682875664"/>
        <n v="2896.57758808337"/>
        <n v="2898.7496381891"/>
        <n v="2899.07926184991"/>
        <n v="2908.16567969992"/>
        <n v="2923.78045355275"/>
        <n v="2964.09165146493"/>
        <n v="3024.84234949869"/>
        <n v="3043.65766046243"/>
        <n v="3073.8511157276"/>
        <n v="3131.7607822492"/>
        <n v="3174.54925011327"/>
        <n v="3493.76661448317"/>
        <n v="4058.82435131892"/>
        <n v="4280.27469166749"/>
        <n v="4341.5927066614"/>
        <n v="4635.86722704206"/>
        <n v="4692.40261282141"/>
        <n v="4812.49718781368"/>
        <n v="5448.20783857338"/>
        <n v="5625.9017711114"/>
        <n v="7853.50916522648"/>
        <n v="8647.31354329656"/>
        <n v="9278.15509490765"/>
        <n v="9571.1754308736"/>
        <n v="9681.05694205125"/>
        <n v="9992.29846944677"/>
        <n v="10714.858957774"/>
        <n v="12162.3868336651"/>
        <n v="12300.6918951333"/>
        <n v="16690.6876250279"/>
        <n v="16718.792824"/>
        <n v="17848.8336085137"/>
        <n v="19069.4128764673"/>
        <n v="19442.2436690195"/>
        <n v="19608.0199329234"/>
        <n v="19668.9692679"/>
        <n v="19721.6410148767"/>
        <n v="19763.0413577108"/>
        <n v="19788.0879593157"/>
        <n v="19838.203260795"/>
        <n v="19881.7336257195"/>
        <n v="20519.801266938"/>
        <n v="20581.6459665094"/>
        <n v="20801.7238223529"/>
        <n v="20818.4094791615"/>
        <n v="21057.9961126917"/>
        <n v="21349.4659640763"/>
        <n v="21398.7868721756"/>
        <n v="21406.4918459258"/>
        <n v="21445.6826767272"/>
        <n v="21688.0444477874"/>
        <n v="21706.4954974206"/>
        <n v="25169.351208"/>
        <n v="29253.1331429674"/>
        <n v="29992.7321987049"/>
        <n v="34703.2735333594"/>
        <n v="37470.2760354322"/>
        <n v="42538.5891367322"/>
        <n v="43762.915203"/>
        <n v="47555.6814090869"/>
        <n v="54897.760943"/>
        <n v="64000"/>
        <n v="84417.387279"/>
        <n v="96565.694112"/>
        <n v="125921.388915"/>
        <n v="261215.919918"/>
        <m/>
      </sharedItems>
    </cacheField>
    <cacheField name="Theta" numFmtId="0">
      <sharedItems containsString="0" containsBlank="1" containsNumber="1" minValue="-18656.467458" maxValue="7607.206884" count="484">
        <n v="-18656.467458"/>
        <n v="-10584.627462"/>
        <n v="-7607.206884"/>
        <n v="-5343.404016"/>
        <n v="-5010.399288"/>
        <n v="-4564.04604"/>
        <n v="-4553.273355"/>
        <n v="-4248.333351"/>
        <n v="-4233.288636"/>
        <n v="-4224.992025"/>
        <n v="-3571.314837"/>
        <n v="-3326.541543"/>
        <n v="-3195.317154"/>
        <n v="-2986.955025"/>
        <n v="-2856.246726"/>
        <n v="-2767.089483"/>
        <n v="-2697.113733"/>
        <n v="-2676.087675"/>
        <n v="-2633.709624"/>
        <n v="-2482.103007"/>
        <n v="-2360.9238"/>
        <n v="-2357.181771"/>
        <n v="-2341.537992"/>
        <n v="-2287.186839"/>
        <n v="-2265.084939"/>
        <n v="-2246.259165"/>
        <n v="-2204.311584"/>
        <n v="-2163.753336"/>
        <n v="-1868.373576"/>
        <n v="-1837.558212"/>
        <n v="-1832.567712"/>
        <n v="-1806.19749"/>
        <n v="-1762.391511"/>
        <n v="-1719.674637"/>
        <n v="-1695.525903"/>
        <n v="-1680.971622"/>
        <n v="-1644.367422"/>
        <n v="-1624.434294"/>
        <n v="-1621.998927"/>
        <n v="-1620.758661"/>
        <n v="-1620.105471"/>
        <n v="-1613.630897"/>
        <n v="-1604.76285"/>
        <n v="-1583.444619"/>
        <n v="-1565.714646"/>
        <n v="-1562.526288"/>
        <n v="-1497.022866"/>
        <n v="-1480.893012"/>
        <n v="-1464.840609"/>
        <n v="-1457.267406"/>
        <n v="-1432.862463"/>
        <n v="-1410.845217"/>
        <n v="-1378.533384"/>
        <n v="-1373.246232"/>
        <n v="-1367.24994"/>
        <n v="-1364.717412"/>
        <n v="-1358.249403"/>
        <n v="-1353.591021"/>
        <n v="-1349.632863"/>
        <n v="-1338.287055"/>
        <n v="-1334.888193"/>
        <n v="-1323.248499"/>
        <n v="-1319.463495"/>
        <n v="-1312.713318"/>
        <n v="-1292.301201"/>
        <n v="-1288.270293"/>
        <n v="-1282.083288"/>
        <n v="-1271.70366"/>
        <n v="-1270.826322"/>
        <n v="-1258.522992"/>
        <n v="-1242.573192"/>
        <n v="-1231.234689"/>
        <n v="-1209.519252"/>
        <n v="-1187.748465"/>
        <n v="-1178.75874"/>
        <n v="-1176.054905"/>
        <n v="-1172.155077"/>
        <n v="-1159.219743"/>
        <n v="-1123.357455"/>
        <n v="-1115.288184"/>
        <n v="-1110.579059"/>
        <n v="-1093.720551"/>
        <n v="-1080.730848"/>
        <n v="-1074.111792"/>
        <n v="-1058.281125"/>
        <n v="-1056.790578"/>
        <n v="-1056.317295"/>
        <n v="-1054.713546"/>
        <n v="-1050.327858"/>
        <n v="-1026.195402"/>
        <n v="-1004.385798"/>
        <n v="-991.388511"/>
        <n v="-984.65892"/>
        <n v="-974.412939"/>
        <n v="-969.702729"/>
        <n v="-968.114538"/>
        <n v="-964.731522"/>
        <n v="-959.765481"/>
        <n v="-958.004535"/>
        <n v="-948.392262"/>
        <n v="-946.378458"/>
        <n v="-929.687385"/>
        <n v="-925.586634"/>
        <n v="-923.907702"/>
        <n v="-921.20697"/>
        <n v="-913.090914"/>
        <n v="-909.195189"/>
        <n v="-908.508117"/>
        <n v="-894.237258"/>
        <n v="-892.265103"/>
        <n v="-885.872295"/>
        <n v="-872.769141"/>
        <n v="-870.829845"/>
        <n v="-855.941211"/>
        <n v="-854.381985"/>
        <n v="-840.85128"/>
        <n v="-838.384473"/>
        <n v="-835.754523"/>
        <n v="-835.74408"/>
        <n v="-835.139157"/>
        <n v="-821.987892"/>
        <n v="-821.669859"/>
        <n v="-817.764592"/>
        <n v="-810.056055"/>
        <n v="-807.044841"/>
        <n v="-800.954688"/>
        <n v="-795.730596"/>
        <n v="-788.427183"/>
        <n v="-783.778428"/>
        <n v="-778.808061"/>
        <n v="-778.468137"/>
        <n v="-776.19516"/>
        <n v="-764.012379"/>
        <n v="-762.449166"/>
        <n v="-759.94203"/>
        <n v="-753.222936"/>
        <n v="-751.848696"/>
        <n v="-741.15045"/>
        <n v="-740.32869"/>
        <n v="-739.524711"/>
        <n v="-738.835266"/>
        <n v="-737.380452"/>
        <n v="-735.163434"/>
        <n v="-716.396163"/>
        <n v="-701.890491"/>
        <n v="-696.440034"/>
        <n v="-696.303201"/>
        <n v="-693.789372"/>
        <n v="-690.34329"/>
        <n v="-688.524081"/>
        <n v="-680.564358"/>
        <n v="-679.677867"/>
        <n v="-679.457658"/>
        <n v="-678.981792"/>
        <n v="-668.45679"/>
        <n v="-663.608655"/>
        <n v="-642.007662"/>
        <n v="-637.515714"/>
        <n v="-636.296829"/>
        <n v="-632.396961"/>
        <n v="-630.106038"/>
        <n v="-628.346736"/>
        <n v="-624.171588"/>
        <n v="-619.627779"/>
        <n v="-617.899782"/>
        <n v="-617.855076"/>
        <n v="-614.470953"/>
        <n v="-613.314537"/>
        <n v="-605.908206"/>
        <n v="-600.723789"/>
        <n v="-599.39253"/>
        <n v="-586.584177"/>
        <n v="-585.101877"/>
        <n v="-583.309536"/>
        <n v="-581.039358"/>
        <n v="-573.920379"/>
        <n v="-572.730972"/>
        <n v="-569.613891"/>
        <n v="-567.123195"/>
        <n v="-564.377283"/>
        <n v="-562.102542"/>
        <n v="-558.093522"/>
        <n v="-554.793105"/>
        <n v="-545.353017"/>
        <n v="-544.35681"/>
        <n v="-538.127334"/>
        <n v="-533.06982"/>
        <n v="-529.014951"/>
        <n v="-528.275376"/>
        <n v="-527.882535"/>
        <n v="-523.191336"/>
        <n v="-522.114192"/>
        <n v="-518.937552"/>
        <n v="-518.392"/>
        <n v="-513.929856"/>
        <n v="-491.153139"/>
        <n v="-488.749005"/>
        <n v="-487.1892"/>
        <n v="-486.93861"/>
        <n v="-476.276904"/>
        <n v="-464.833662"/>
        <n v="-451.955562"/>
        <n v="-439.76583"/>
        <n v="-430.550502"/>
        <n v="-416.236215"/>
        <n v="-414.224409"/>
        <n v="-398.256672"/>
        <n v="-386.460201"/>
        <n v="-372.112428"/>
        <n v="-370.878885"/>
        <n v="-368.834817"/>
        <n v="-363.625407"/>
        <n v="-356.01045"/>
        <n v="-355.253583"/>
        <n v="-343.227294"/>
        <n v="-340.240839"/>
        <n v="-337.771182"/>
        <n v="-332.519976"/>
        <n v="-319.921827"/>
        <n v="-316.549341"/>
        <n v="-314.963184"/>
        <n v="-307.505463"/>
        <n v="-307.331322"/>
        <n v="-302.48463"/>
        <n v="-301.234527"/>
        <n v="-294.496785"/>
        <n v="-291.46311"/>
        <n v="-286.593744"/>
        <n v="-275.192643"/>
        <n v="-272.566686"/>
        <n v="-263.256117"/>
        <n v="-262.247904"/>
        <n v="-259.079319"/>
        <n v="-254.369499"/>
        <n v="-254.057523"/>
        <n v="-251.551404"/>
        <n v="-246.993402"/>
        <n v="-208.888128"/>
        <n v="-204.836457"/>
        <n v="-195.220266"/>
        <n v="-190.772298"/>
        <n v="-160.488945"/>
        <n v="-159.918747"/>
        <n v="-158.710032"/>
        <n v="-107.524701"/>
        <n v="0"/>
        <n v="159.918747"/>
        <n v="183.534276"/>
        <n v="190.772298"/>
        <n v="195.944709"/>
        <n v="231.214329"/>
        <n v="232.683015"/>
        <n v="246.993402"/>
        <n v="248.654415"/>
        <n v="251.551404"/>
        <n v="262.247904"/>
        <n v="263.256117"/>
        <n v="286.593744"/>
        <n v="294.496785"/>
        <n v="298.125729"/>
        <n v="302.533782"/>
        <n v="314.963184"/>
        <n v="325.885242"/>
        <n v="332.519976"/>
        <n v="337.771182"/>
        <n v="343.227294"/>
        <n v="369.855528"/>
        <n v="370.878885"/>
        <n v="386.460201"/>
        <n v="404.226372"/>
        <n v="411.646299"/>
        <n v="416.236215"/>
        <n v="422.268558"/>
        <n v="439.76583"/>
        <n v="451.955562"/>
        <n v="462.210165"/>
        <n v="484.316886"/>
        <n v="487.1892"/>
        <n v="488.749005"/>
        <n v="490.715772"/>
        <n v="497.572974"/>
        <n v="518.392"/>
        <n v="518.937552"/>
        <n v="522.114192"/>
        <n v="523.191336"/>
        <n v="529.014951"/>
        <n v="541.72626"/>
        <n v="550.822632"/>
        <n v="558.093522"/>
        <n v="569.112129"/>
        <n v="573.091785"/>
        <n v="573.920379"/>
        <n v="585.101877"/>
        <n v="606.093369"/>
        <n v="609.168234"/>
        <n v="611.00991"/>
        <n v="617.899782"/>
        <n v="620.483613"/>
        <n v="621.639846"/>
        <n v="622.451931"/>
        <n v="624.171588"/>
        <n v="630.106038"/>
        <n v="632.396961"/>
        <n v="636.296829"/>
        <n v="642.007662"/>
        <n v="664.604553"/>
        <n v="667.834383"/>
        <n v="668.45679"/>
        <n v="670.437996"/>
        <n v="679.457658"/>
        <n v="680.896167"/>
        <n v="682.447845"/>
        <n v="693.789372"/>
        <n v="696.303201"/>
        <n v="696.440034"/>
        <n v="711.030951"/>
        <n v="716.396163"/>
        <n v="725.921679"/>
        <n v="729.547533"/>
        <n v="737.380452"/>
        <n v="740.32869"/>
        <n v="741.15045"/>
        <n v="746.009655"/>
        <n v="748.503579"/>
        <n v="751.848696"/>
        <n v="752.574711"/>
        <n v="753.222936"/>
        <n v="759.94203"/>
        <n v="762.449166"/>
        <n v="764.012379"/>
        <n v="768.653364"/>
        <n v="775.223268"/>
        <n v="776.19516"/>
        <n v="778.468137"/>
        <n v="778.808061"/>
        <n v="783.778428"/>
        <n v="788.427183"/>
        <n v="792.475212"/>
        <n v="795.361416"/>
        <n v="795.730596"/>
        <n v="799.44519"/>
        <n v="800.954688"/>
        <n v="803.418564"/>
        <n v="810.056055"/>
        <n v="813.798381"/>
        <n v="817.764592"/>
        <n v="821.669859"/>
        <n v="821.987892"/>
        <n v="825.387171"/>
        <n v="826.387026"/>
        <n v="831.557706"/>
        <n v="835.754523"/>
        <n v="838.384473"/>
        <n v="840.85128"/>
        <n v="854.381985"/>
        <n v="854.605272"/>
        <n v="855.941211"/>
        <n v="870.829845"/>
        <n v="876.570825"/>
        <n v="882.764742"/>
        <n v="908.508117"/>
        <n v="921.20697"/>
        <n v="925.586634"/>
        <n v="943.645464"/>
        <n v="948.128079"/>
        <n v="948.392262"/>
        <n v="958.859901"/>
        <n v="964.731522"/>
        <n v="968.114538"/>
        <n v="969.702729"/>
        <n v="970.688433"/>
        <n v="991.388511"/>
        <n v="1026.195402"/>
        <n v="1035.60249"/>
        <n v="1054.266645"/>
        <n v="1054.650093"/>
        <n v="1054.713546"/>
        <n v="1056.790578"/>
        <n v="1058.281125"/>
        <n v="1067.519943"/>
        <n v="1080.730848"/>
        <n v="1090.360842"/>
        <n v="1093.720551"/>
        <n v="1098.710927"/>
        <n v="1106.61423"/>
        <n v="1110.579059"/>
        <n v="1123.357455"/>
        <n v="1124.341944"/>
        <n v="1159.219743"/>
        <n v="1176.054905"/>
        <n v="1187.748465"/>
        <n v="1209.519252"/>
        <n v="1210.658631"/>
        <n v="1211.571714"/>
        <n v="1231.234689"/>
        <n v="1238.348082"/>
        <n v="1245.606684"/>
        <n v="1258.522992"/>
        <n v="1264.721175"/>
        <n v="1270.826322"/>
        <n v="1271.70366"/>
        <n v="1288.270293"/>
        <n v="1312.713318"/>
        <n v="1334.888193"/>
        <n v="1338.287055"/>
        <n v="1353.591021"/>
        <n v="1358.249403"/>
        <n v="1364.717412"/>
        <n v="1367.24994"/>
        <n v="1373.246232"/>
        <n v="1377.227316"/>
        <n v="1410.845217"/>
        <n v="1426.778403"/>
        <n v="1432.862463"/>
        <n v="1457.267406"/>
        <n v="1460.704515"/>
        <n v="1461.641316"/>
        <n v="1473.885636"/>
        <n v="1480.893012"/>
        <n v="1497.022866"/>
        <n v="1513.422639"/>
        <n v="1517.060322"/>
        <n v="1532.008374"/>
        <n v="1561.097115"/>
        <n v="1562.526288"/>
        <n v="1583.444619"/>
        <n v="1604.76285"/>
        <n v="1607.494506"/>
        <n v="1613.630897"/>
        <n v="1620.758661"/>
        <n v="1624.434294"/>
        <n v="1635.047364"/>
        <n v="1636.592043"/>
        <n v="1677.349821"/>
        <n v="1680.971622"/>
        <n v="1687.153032"/>
        <n v="1689.480102"/>
        <n v="1695.525903"/>
        <n v="1701.620157"/>
        <n v="1722.714801"/>
        <n v="1727.966169"/>
        <n v="1762.391511"/>
        <n v="1806.19749"/>
        <n v="1816.587903"/>
        <n v="1832.567712"/>
        <n v="1837.558212"/>
        <n v="1868.373576"/>
        <n v="1877.524092"/>
        <n v="1894.897038"/>
        <n v="1916.950974"/>
        <n v="1932.813996"/>
        <n v="2163.753336"/>
        <n v="2204.311584"/>
        <n v="2211.039114"/>
        <n v="2238.501498"/>
        <n v="2246.259165"/>
        <n v="2287.186839"/>
        <n v="2333.073867"/>
        <n v="2341.537992"/>
        <n v="2357.181771"/>
        <n v="2360.9238"/>
        <n v="2380.905897"/>
        <n v="2418.541566"/>
        <n v="2432.943486"/>
        <n v="2482.103007"/>
        <n v="2642.503275"/>
        <n v="2664.069765"/>
        <n v="2676.087675"/>
        <n v="2745.866109"/>
        <n v="2986.955025"/>
        <n v="3112.901199"/>
        <n v="3195.317154"/>
        <n v="3326.541543"/>
        <n v="3571.314837"/>
        <n v="3923.160891"/>
        <n v="4224.992025"/>
        <n v="4233.288636"/>
        <n v="4248.333351"/>
        <n v="4553.273355"/>
        <n v="4557.559146"/>
        <n v="4732.764228"/>
        <n v="5183.662629"/>
        <n v="7607.206884"/>
        <m/>
      </sharedItems>
    </cacheField>
    <cacheField name="Cashflow" numFmtId="0">
      <sharedItems containsString="0" containsBlank="1" containsNumber="1" containsInteger="1" minValue="-12500" maxValue="7125" count="5">
        <n v="-12500"/>
        <n v="-7125"/>
        <n v="0"/>
        <n v="7125"/>
        <m/>
      </sharedItems>
    </cacheField>
    <cacheField name="Implied change in PV" numFmtId="0">
      <sharedItems containsString="0" containsBlank="1" containsNumber="1" minValue="-261215.919918" maxValue="261215.919918" count="480">
        <n v="-261215.919918"/>
        <n v="-125921.388915"/>
        <n v="-84417.387279"/>
        <n v="-79510.63392"/>
        <n v="-73145.6145025351"/>
        <n v="-61716.2002021761"/>
        <n v="-58261.7237093842"/>
        <n v="-54897.760943"/>
        <n v="-48521.6415497008"/>
        <n v="-44096.9833392336"/>
        <n v="-43762.915203"/>
        <n v="-42939.0696006792"/>
        <n v="-39560.0329294441"/>
        <n v="-38889.6529463354"/>
        <n v="-38622.1474152045"/>
        <n v="-38332.8247942098"/>
        <n v="-35100.0030620966"/>
        <n v="-25169.351208"/>
        <n v="-23270.4810820366"/>
        <n v="-22671.594797201"/>
        <n v="-22277.7954649212"/>
        <n v="-22220.9264286555"/>
        <n v="-22220.2958090763"/>
        <n v="-21866.8617249925"/>
        <n v="-21844.6048811615"/>
        <n v="-21817.9381426917"/>
        <n v="-21639.9270915094"/>
        <n v="-21362.6266377195"/>
        <n v="-21298.609327938"/>
        <n v="-20638.6357868493"/>
        <n v="-20472.803987152"/>
        <n v="-20464.6998639"/>
        <n v="-20407.6999314673"/>
        <n v="-20275.8857587084"/>
        <n v="-19183.7218015137"/>
        <n v="-18450.8146928767"/>
        <n v="-18376.7852439234"/>
        <n v="-17376.57702168"/>
        <n v="-16718.792824"/>
        <n v="-15515.6853738585"/>
        <n v="-15056.7866854835"/>
        <n v="-13573.2320506651"/>
        <n v="-13007.5984850513"/>
        <n v="-12695.4858062115"/>
        <n v="-12689.0235828466"/>
        <n v="-11989.0557683438"/>
        <n v="-11859.6624315665"/>
        <n v="-11452.2548421088"/>
        <n v="-11323.1084400741"/>
        <n v="-10479.4876694468"/>
        <n v="-9299.4329435978"/>
        <n v="-8917.39463782141"/>
        <n v="-8747.16401031691"/>
        <n v="-7831.18438104206"/>
        <n v="-7650.01812346941"/>
        <n v="-7640.9730689627"/>
        <n v="-7461.43903469992"/>
        <n v="-7031.34298718276"/>
        <n v="-6966.78917799002"/>
        <n v="-6841.20266536186"/>
        <n v="-6784.11828314257"/>
        <n v="-6626.82838593475"/>
        <n v="-6621.81268366749"/>
        <n v="-6402.0969311114"/>
        <n v="-6299.18829863505"/>
        <n v="-6209.9662826614"/>
        <n v="-6169.85428948317"/>
        <n v="-6164.35383997113"/>
        <n v="-5903.50198142758"/>
        <n v="-5713.98328884638"/>
        <n v="-5686.14740396246"/>
        <n v="-5555.9541227276"/>
        <n v="-5509.29339412154"/>
        <n v="-5003.87857193895"/>
        <n v="-5002.33016490687"/>
        <n v="-4975.85708255087"/>
        <n v="-4971.63141946759"/>
        <n v="-4959.45883357338"/>
        <n v="-4917.54536294677"/>
        <n v="-4847.85107760435"/>
        <n v="-4731.3173501891"/>
        <n v="-4710.1952616332"/>
        <n v="-4663.97410979026"/>
        <n v="-4658.96909908337"/>
        <n v="-4588.70273175664"/>
        <n v="-4548.21474755275"/>
        <n v="-4327.54344351541"/>
        <n v="-4313.45696884831"/>
        <n v="-4311.12237200022"/>
        <n v="-4272.32549384991"/>
        <n v="-4196.22800015561"/>
        <n v="-4131.6796987515"/>
        <n v="-4082.34386511454"/>
        <n v="-4078.29012773278"/>
        <n v="-4065.21843896203"/>
        <n v="-4038.06808458756"/>
        <n v="-4009.1800944923"/>
        <n v="-4005.34588097911"/>
        <n v="-3821.35067994053"/>
        <n v="-3764.11761318139"/>
        <n v="-3750.29983001225"/>
        <n v="-3696.25142038244"/>
        <n v="-3634.28973484341"/>
        <n v="-3576.63083072704"/>
        <n v="-3548.38253268108"/>
        <n v="-3543.56075513537"/>
        <n v="-3534.62105629484"/>
        <n v="-3528.56634654706"/>
        <n v="-3446.5141128545"/>
        <n v="-3408.58021032685"/>
        <n v="-3381.31550409031"/>
        <n v="-3367.50126579927"/>
        <n v="-3355.50544164733"/>
        <n v="-3352.92235432113"/>
        <n v="-3311.9684147303"/>
        <n v="-3282.81154076987"/>
        <n v="-3276.06593994349"/>
        <n v="-3264.49251567151"/>
        <n v="-3248.20429607355"/>
        <n v="-3240.09418016221"/>
        <n v="-3215.35666203174"/>
        <n v="-3172.76271575609"/>
        <n v="-3169.13563267118"/>
        <n v="-3168.73561204762"/>
        <n v="-3168.13906432876"/>
        <n v="-3149.30068258601"/>
        <n v="-3145.655464913"/>
        <n v="-3140.97949589826"/>
        <n v="-3114.11911237461"/>
        <n v="-3105.10249843324"/>
        <n v="-3098.64303541654"/>
        <n v="-3093.9553906029"/>
        <n v="-3078.10630970907"/>
        <n v="-3068.61497721991"/>
        <n v="-3066.00842190548"/>
        <n v="-3054.00777198072"/>
        <n v="-3042.22383293337"/>
        <n v="-3010.96649722377"/>
        <n v="-2997.37512847293"/>
        <n v="-2982.88000679266"/>
        <n v="-2982.76948362694"/>
        <n v="-2964.21053455933"/>
        <n v="-2964.06395393176"/>
        <n v="-2953.6715389178"/>
        <n v="-2945.82489615248"/>
        <n v="-2883.96580154857"/>
        <n v="-2872.30742220871"/>
        <n v="-2846.56941242313"/>
        <n v="-2823.15594434515"/>
        <n v="-2787.94018260831"/>
        <n v="-2729.29861197661"/>
        <n v="-2660.84018131018"/>
        <n v="-2597.02420624829"/>
        <n v="-2553.07722951837"/>
        <n v="-2512.74925548075"/>
        <n v="-2474.82419786467"/>
        <n v="-2462.06985488852"/>
        <n v="-2438.87148953326"/>
        <n v="-2404.95455136243"/>
        <n v="-2352.57016162945"/>
        <n v="-2172.34134831305"/>
        <n v="-2118.74269604357"/>
        <n v="-2073.39584348399"/>
        <n v="-2002.6285666769"/>
        <n v="-1998.59457296324"/>
        <n v="-1984.68390543546"/>
        <n v="-1873.60264532832"/>
        <n v="-1846.4932857951"/>
        <n v="-1825.65048512114"/>
        <n v="-1805.99565479087"/>
        <n v="-1776.51807907283"/>
        <n v="-1767.00279582177"/>
        <n v="-1709.47297749359"/>
        <n v="-1689.43077628415"/>
        <n v="-1686.33960553842"/>
        <n v="-1683.5006571467"/>
        <n v="-1673.61937820176"/>
        <n v="-1660.18295808148"/>
        <n v="-1647.14009785356"/>
        <n v="-1643.36911410637"/>
        <n v="-1607.70266915545"/>
        <n v="-1591.58261829456"/>
        <n v="-1579.15770623855"/>
        <n v="-1561.94020720296"/>
        <n v="-1555.37633871327"/>
        <n v="-1468.90855448445"/>
        <n v="-1388.95806525026"/>
        <n v="-1382.44817091302"/>
        <n v="-1361.69336160564"/>
        <n v="-1350.18964925756"/>
        <n v="-1345.50666464768"/>
        <n v="-1305.70604108654"/>
        <n v="-1259.26595979886"/>
        <n v="-1244.80944048561"/>
        <n v="-1101.28867934255"/>
        <n v="-1072.52985624612"/>
        <n v="-1068.46740917295"/>
        <n v="-1012.45257829492"/>
        <n v="-963.315747085916"/>
        <n v="-922.141405854697"/>
        <n v="-912.328297852906"/>
        <n v="-909.145028963394"/>
        <n v="-874.304353650821"/>
        <n v="-860.012806556799"/>
        <n v="-856.64679906002"/>
        <n v="-839.0403624071"/>
        <n v="-838.523034751176"/>
        <n v="-827.072532456906"/>
        <n v="-824.752705783258"/>
        <n v="-819.458828262317"/>
        <n v="-813.288627639244"/>
        <n v="-802.434556472302"/>
        <n v="-795.913966094126"/>
        <n v="-776.520309683776"/>
        <n v="-771.628502404373"/>
        <n v="-755.62575363919"/>
        <n v="-738.995883015777"/>
        <n v="-722.54421615683"/>
        <n v="-718.159164898655"/>
        <n v="-713.184840955982"/>
        <n v="-712.202318820109"/>
        <n v="-708.594004962858"/>
        <n v="-691.305880254736"/>
        <n v="-691.083112513573"/>
        <n v="-681.865536766978"/>
        <n v="-673.84680903279"/>
        <n v="-669.372565989891"/>
        <n v="-655.720149382084"/>
        <n v="-647.195502698565"/>
        <n v="-634.0682489849"/>
        <n v="-632.396961"/>
        <n v="-624.171588"/>
        <n v="-623.353631920103"/>
        <n v="-614.191837908613"/>
        <n v="-601.998551562764"/>
        <n v="-596.806496484611"/>
        <n v="-583.722357052765"/>
        <n v="-521.374860086298"/>
        <n v="-500.323572251109"/>
        <n v="-433.004901466733"/>
        <n v="-323.462095424914"/>
        <n v="-312.294795621824"/>
        <n v="-309.179443649573"/>
        <n v="-225.255501678842"/>
        <n v="-215.584763800528"/>
        <n v="-203.663388074985"/>
        <n v="-199.962308538859"/>
        <n v="-118.214315291195"/>
        <n v="0"/>
        <n v="199.962308538859"/>
        <n v="241.758954204021"/>
        <n v="283.520418972315"/>
        <n v="287.18109550093"/>
        <n v="295.524491170601"/>
        <n v="327.186783990823"/>
        <n v="433.430212203972"/>
        <n v="521.374860086298"/>
        <n v="555.759720099075"/>
        <n v="583.722357052765"/>
        <n v="614.191837908613"/>
        <n v="624.171588"/>
        <n v="632.396961"/>
        <n v="634.0682489849"/>
        <n v="647.195502698565"/>
        <n v="655.720149382084"/>
        <n v="669.372565989891"/>
        <n v="676.008049926865"/>
        <n v="681.865536766978"/>
        <n v="683.19650596884"/>
        <n v="687.773773264918"/>
        <n v="718.159164898655"/>
        <n v="722.54421615683"/>
        <n v="731.113188947712"/>
        <n v="738.472864513297"/>
        <n v="738.995883015777"/>
        <n v="776.520309683776"/>
        <n v="780.802295430596"/>
        <n v="795.913966094126"/>
        <n v="802.434556472302"/>
        <n v="839.0403624071"/>
        <n v="865.740361058815"/>
        <n v="909.145028963394"/>
        <n v="922.141405854697"/>
        <n v="963.315747085916"/>
        <n v="984.617238779897"/>
        <n v="1012.45257829492"/>
        <n v="1014.00188108562"/>
        <n v="1023.5610635648"/>
        <n v="1072.52985624612"/>
        <n v="1259.26595979886"/>
        <n v="1270.1525871015"/>
        <n v="1305.70604108654"/>
        <n v="1321.7162457062"/>
        <n v="1345.50666464768"/>
        <n v="1361.69336160564"/>
        <n v="1382.44817091302"/>
        <n v="1405.07325801844"/>
        <n v="1484.75769408496"/>
        <n v="1555.37633871327"/>
        <n v="1556.68709123754"/>
        <n v="1591.58261829456"/>
        <n v="1607.70266915545"/>
        <n v="1611.41261951662"/>
        <n v="1683.5006571467"/>
        <n v="1701.71134039642"/>
        <n v="1709.47297749359"/>
        <n v="1767.00279582177"/>
        <n v="1825.65048512114"/>
        <n v="1998.59457296324"/>
        <n v="2043.34709272553"/>
        <n v="2073.39584348399"/>
        <n v="2092.6839087409"/>
        <n v="2110.57302363793"/>
        <n v="2172.34134831305"/>
        <n v="2197.15826770595"/>
        <n v="2197.50141583507"/>
        <n v="2308.17009825814"/>
        <n v="2356.49659690671"/>
        <n v="2404.95455136243"/>
        <n v="2438.87148953326"/>
        <n v="2507.98744841831"/>
        <n v="2511.39250930119"/>
        <n v="2538.47359142035"/>
        <n v="2660.84018131018"/>
        <n v="2787.94018260831"/>
        <n v="2823.15594434515"/>
        <n v="2846.56941242313"/>
        <n v="2872.30742220871"/>
        <n v="2883.96580154857"/>
        <n v="2922.3066270399"/>
        <n v="2953.6715389178"/>
        <n v="2964.06395393176"/>
        <n v="2964.21053455933"/>
        <n v="2982.88000679266"/>
        <n v="2997.37512847293"/>
        <n v="3017.42196818731"/>
        <n v="3034.22293198044"/>
        <n v="3054.00777198072"/>
        <n v="3054.24842694623"/>
        <n v="3066.00842190548"/>
        <n v="3066.83190537928"/>
        <n v="3068.61497721991"/>
        <n v="3069.09113997609"/>
        <n v="3078.10630970907"/>
        <n v="3084.00356591998"/>
        <n v="3093.9553906029"/>
        <n v="3093.99157909746"/>
        <n v="3098.64303541654"/>
        <n v="3102.57787847104"/>
        <n v="3105.10249843324"/>
        <n v="3114.11911237461"/>
        <n v="3137.070702886"/>
        <n v="3140.97949589826"/>
        <n v="3145.655464913"/>
        <n v="3149.30068258601"/>
        <n v="3168.13906432876"/>
        <n v="3168.73561204762"/>
        <n v="3172.76271575609"/>
        <n v="3176.23119504607"/>
        <n v="3176.94653827923"/>
        <n v="3215.35666203174"/>
        <n v="3218.2142218333"/>
        <n v="3224.8887906902"/>
        <n v="3240.09418016221"/>
        <n v="3248.20429607355"/>
        <n v="3249.02848831715"/>
        <n v="3264.49251567151"/>
        <n v="3282.81154076987"/>
        <n v="3290.06069431455"/>
        <n v="3311.9684147303"/>
        <n v="3318.78756374691"/>
        <n v="3355.50544164733"/>
        <n v="3367.50126579927"/>
        <n v="3375.25871845238"/>
        <n v="3381.31550409031"/>
        <n v="3408.58021032685"/>
        <n v="3528.56634654706"/>
        <n v="3534.62105629484"/>
        <n v="3543.56075513537"/>
        <n v="3548.38253268108"/>
        <n v="3576.63083072704"/>
        <n v="3600.10767531726"/>
        <n v="3634.28973484341"/>
        <n v="3696.25142038244"/>
        <n v="3750.29983001225"/>
        <n v="3764.11761318139"/>
        <n v="3821.35067994053"/>
        <n v="3823.23755237452"/>
        <n v="3982.52509535371"/>
        <n v="4005.34588097911"/>
        <n v="4038.06808458756"/>
        <n v="4056.27705105001"/>
        <n v="4078.29012773278"/>
        <n v="4082.34386511454"/>
        <n v="4111.17760346243"/>
        <n v="4126.45311414349"/>
        <n v="4171.35965886606"/>
        <n v="4174.75028246493"/>
        <n v="4228.20218582354"/>
        <n v="4272.32549384991"/>
        <n v="4311.12237200022"/>
        <n v="4313.45696884831"/>
        <n v="4327.54344351541"/>
        <n v="4548.21474755275"/>
        <n v="4565.28253877725"/>
        <n v="4588.70273175664"/>
        <n v="4658.96909908337"/>
        <n v="4661.43439249869"/>
        <n v="4675.76816065599"/>
        <n v="4710.1952616332"/>
        <n v="4731.3173501891"/>
        <n v="4799.36050498606"/>
        <n v="4847.85107760435"/>
        <n v="4917.54536294677"/>
        <n v="4942.07800033699"/>
        <n v="4959.45883357338"/>
        <n v="5048.7117562492"/>
        <n v="5555.9541227276"/>
        <n v="5713.98328884638"/>
        <n v="5899.94265909745"/>
        <n v="5920.41535911327"/>
        <n v="6169.85428948317"/>
        <n v="6209.9662826614"/>
        <n v="6299.18829863505"/>
        <n v="6383.12472395074"/>
        <n v="6386.68104593525"/>
        <n v="6402.0969311114"/>
        <n v="6621.81268366749"/>
        <n v="6690.02127981368"/>
        <n v="6959.27190722648"/>
        <n v="7031.34298718276"/>
        <n v="7461.43903469992"/>
        <n v="7774.54440229656"/>
        <n v="7831.18438104206"/>
        <n v="8917.39463782141"/>
        <n v="9884.24846390765"/>
        <n v="10035.877165774"/>
        <n v="10112.9016908736"/>
        <n v="10479.4876694468"/>
        <n v="13007.5984850513"/>
        <n v="13573.2320506651"/>
        <n v="13814.1145341333"/>
        <n v="16718.792824"/>
        <n v="18207.7479470279"/>
        <n v="18376.7852439234"/>
        <n v="18450.8146928767"/>
        <n v="19183.7218015137"/>
        <n v="20407.6999314673"/>
        <n v="20464.6998639"/>
        <n v="20532.6045110195"/>
        <n v="20669.760966795"/>
        <n v="20706.6868217108"/>
        <n v="20736.2160383157"/>
        <n v="21298.609327938"/>
        <n v="21362.6266377195"/>
        <n v="21639.9270915094"/>
        <n v="21817.9381426917"/>
        <n v="21844.6048811615"/>
        <n v="21926.0657663529"/>
        <n v="22132.4135249258"/>
        <n v="22220.2958090763"/>
        <n v="22481.2851667272"/>
        <n v="22926.3925297874"/>
        <n v="22952.1021814206"/>
        <n v="23088.2669741756"/>
        <n v="25169.351208"/>
        <n v="30028.3564109674"/>
        <n v="31454.3735147049"/>
        <n v="36636.0875293594"/>
        <n v="38930.9805504322"/>
        <n v="43762.915203"/>
        <n v="44173.6365007322"/>
        <n v="44921.9717850869"/>
        <n v="54897.760943"/>
        <n v="63471.724624"/>
        <n v="84417.387279"/>
        <n v="96565.694112"/>
        <n v="125921.388915"/>
        <n v="261215.919918"/>
        <m/>
      </sharedItems>
    </cacheField>
    <cacheField name="Opening PV" numFmtId="0">
      <sharedItems containsString="0" containsBlank="1" containsNumber="1" minValue="-8844975" maxValue="10237430" count="469">
        <n v="-8844975"/>
        <n v="-6215585"/>
        <n v="-5726567"/>
        <n v="-4562083.3"/>
        <n v="-1569986"/>
        <n v="-1432022"/>
        <n v="-1080200"/>
        <n v="-941714.449177"/>
        <n v="-761274.548045"/>
        <n v="-702284.661694"/>
        <n v="-609166.666667"/>
        <n v="-589171.484117"/>
        <n v="-559479.166667"/>
        <n v="-526005.972725"/>
        <n v="-505050.639034"/>
        <n v="-469215.724967"/>
        <n v="-405820.332849"/>
        <n v="-398686.111111"/>
        <n v="-376636.169562"/>
        <n v="-365578.016079"/>
        <n v="-336798.740133"/>
        <n v="-298229.148247"/>
        <n v="-296779.537774"/>
        <n v="-293391.691719"/>
        <n v="-282727.252459"/>
        <n v="-280055.642017"/>
        <n v="-275080.354539"/>
        <n v="-252114.240134"/>
        <n v="-245372.183822"/>
        <n v="-242773.849885"/>
        <n v="-226092.179149"/>
        <n v="-222158.45579"/>
        <n v="-219833.134572"/>
        <n v="-214630.490062"/>
        <n v="-214107.505985"/>
        <n v="-208991.02728"/>
        <n v="-208784.976521"/>
        <n v="-208559.265331"/>
        <n v="-207127.67036"/>
        <n v="-194494.161238"/>
        <n v="-192847.288773"/>
        <n v="-184718.980977"/>
        <n v="-184128.15352"/>
        <n v="-183924.300445"/>
        <n v="-181348.393989"/>
        <n v="-174720.254683"/>
        <n v="-169094.809736"/>
        <n v="-158774.447388"/>
        <n v="-157140.738149"/>
        <n v="-155628.331338"/>
        <n v="-140539.47255"/>
        <n v="-139981.979996"/>
        <n v="-139300.648856"/>
        <n v="-128849.542058"/>
        <n v="-128079.757156"/>
        <n v="-127432.171134"/>
        <n v="-127112.168602"/>
        <n v="-126921.977535"/>
        <n v="-124299.423865"/>
        <n v="-120735.202986"/>
        <n v="-118542.007228"/>
        <n v="-116752.671212"/>
        <n v="-115339.927076"/>
        <n v="-115297.143465"/>
        <n v="-114824.951014"/>
        <n v="-114217.132982"/>
        <n v="-110805.052212"/>
        <n v="-110507.248685"/>
        <n v="-110389.687425"/>
        <n v="-109173.615004"/>
        <n v="-109157.397699"/>
        <n v="-107081.060984"/>
        <n v="-106799.566692"/>
        <n v="-101513.194454"/>
        <n v="-101272.249495"/>
        <n v="-97965.440051"/>
        <n v="-97401.43771"/>
        <n v="-97381.128453"/>
        <n v="-94520.6307"/>
        <n v="-93865.426482"/>
        <n v="-91047.649412"/>
        <n v="-85371.130693"/>
        <n v="-84306.673312"/>
        <n v="-83368.73795"/>
        <n v="-82001.144058"/>
        <n v="-79306.664183"/>
        <n v="-78853.739601"/>
        <n v="-78800.290728"/>
        <n v="-78013.804387"/>
        <n v="-76785.102823"/>
        <n v="-75428.96218"/>
        <n v="-74359.560674"/>
        <n v="-72411.777068"/>
        <n v="-72129.442283"/>
        <n v="-70814.927036"/>
        <n v="-70432.455068"/>
        <n v="-70210.573753"/>
        <n v="-68996.220668"/>
        <n v="-68651.187858"/>
        <n v="-67460.164393"/>
        <n v="-66840.068743"/>
        <n v="-63163.716255"/>
        <n v="-62862.857374"/>
        <n v="-62157.604038"/>
        <n v="-61017.192365"/>
        <n v="-60057.152134"/>
        <n v="-59245.143396"/>
        <n v="-58563.739608"/>
        <n v="-58036.982818"/>
        <n v="-57427.651134"/>
        <n v="-56608.811444"/>
        <n v="-56530.913232"/>
        <n v="-56369.654888"/>
        <n v="-54698.220326"/>
        <n v="-54254.425467"/>
        <n v="-53749.335276"/>
        <n v="-51821.317646"/>
        <n v="-50463.928475"/>
        <n v="-50303.096181"/>
        <n v="-50174.484123"/>
        <n v="-49565.834379"/>
        <n v="-48398.367139"/>
        <n v="-47864.390228"/>
        <n v="-47366.539978"/>
        <n v="-46200.500807"/>
        <n v="-45598.358182"/>
        <n v="-44708.751608"/>
        <n v="-44636.592726"/>
        <n v="-43903.645513"/>
        <n v="-42985.623139"/>
        <n v="-42307.325845"/>
        <n v="-41568.414632"/>
        <n v="-40508.387337"/>
        <n v="-39573.144296"/>
        <n v="-38941.515867"/>
        <n v="-38699.233011"/>
        <n v="-37385.338696"/>
        <n v="-36528.029423"/>
        <n v="-36148.899987"/>
        <n v="-35888.370693"/>
        <n v="-35648.909481"/>
        <n v="-35488.353708"/>
        <n v="-34464.46358"/>
        <n v="-34228.471227"/>
        <n v="-33505.569945"/>
        <n v="-33495.437035"/>
        <n v="-33071.251652"/>
        <n v="-32563.554679"/>
        <n v="-31292.454972"/>
        <n v="-31257.912973"/>
        <n v="-30848.254652"/>
        <n v="-29104.474529"/>
        <n v="-27794.08973"/>
        <n v="-27668.921027"/>
        <n v="-27252.508321"/>
        <n v="-27102.19656"/>
        <n v="-26950.616413"/>
        <n v="-26896.071376"/>
        <n v="-26747.962019"/>
        <n v="-26589.521727"/>
        <n v="-26285.021598"/>
        <n v="-26269.736161"/>
        <n v="-25648.243103"/>
        <n v="-25160.292874"/>
        <n v="-25066.781148"/>
        <n v="-24715.083949"/>
        <n v="-23616.652761"/>
        <n v="-23501.703741"/>
        <n v="-23415.099536"/>
        <n v="-22897.44803"/>
        <n v="-22664.336552"/>
        <n v="-21756.061038"/>
        <n v="-20587.907558"/>
        <n v="-19160.986586"/>
        <n v="-19027.905507"/>
        <n v="-18635.052468"/>
        <n v="-17236.870305"/>
        <n v="-17158.343041"/>
        <n v="-17138.14659"/>
        <n v="-15122.392468"/>
        <n v="-14478.977698"/>
        <n v="-14448.161986"/>
        <n v="-13982.290326"/>
        <n v="-13897.05269"/>
        <n v="-13693.596147"/>
        <n v="-13551.404102"/>
        <n v="-12650.939987"/>
        <n v="-11956.270616"/>
        <n v="-11841.053261"/>
        <n v="-11668.9099"/>
        <n v="-11325.651443"/>
        <n v="-10806.505736"/>
        <n v="-10517.385435"/>
        <n v="-9938.018948"/>
        <n v="-9688.267908"/>
        <n v="-9510.071101"/>
        <n v="-9346.611993"/>
        <n v="-9018.522014"/>
        <n v="-8920.513877"/>
        <n v="-8377.138557"/>
        <n v="-8025.337778"/>
        <n v="-7808.962488"/>
        <n v="-7367.430101"/>
        <n v="-7349.951526"/>
        <n v="-7267.627897"/>
        <n v="-7066.729253"/>
        <n v="-7047.634001"/>
        <n v="-6961.602976"/>
        <n v="-6923.161734"/>
        <n v="-6805.096123"/>
        <n v="-5900.290682"/>
        <n v="-5824.503256"/>
        <n v="-5772.644144"/>
        <n v="-5380.077616"/>
        <n v="-5306.752766"/>
        <n v="-4850.375588"/>
        <n v="-4559.291044"/>
        <n v="-3924.526212"/>
        <n v="-3661.523199"/>
        <n v="-3602.754157"/>
        <n v="-3317.265376"/>
        <n v="-3152.461069"/>
        <n v="-3010.031966"/>
        <n v="-2843.474836"/>
        <n v="-2771.317555"/>
        <n v="-1501.853646"/>
        <n v="-1447.748755"/>
        <n v="-1212.791738"/>
        <n v="-1206.553091"/>
        <n v="-1029.994508"/>
        <n v="-898.431371"/>
        <n v="-860.551906"/>
        <n v="-851.23309"/>
        <n v="-597.301265"/>
        <n v="-296.455483"/>
        <n v="-198"/>
        <n v="-172.979184"/>
        <n v="-86.209299"/>
        <n v="0"/>
        <n v="9.632478"/>
        <n v="68.522535"/>
        <n v="172.979184"/>
        <n v="296.455483"/>
        <n v="597.301265"/>
        <n v="1501.853646"/>
        <n v="1543.104675"/>
        <n v="1564.002139"/>
        <n v="2047.727454"/>
        <n v="2771.317555"/>
        <n v="2801.297408"/>
        <n v="2807.407881"/>
        <n v="3010.031966"/>
        <n v="3056.81442"/>
        <n v="3317.265376"/>
        <n v="3602.754157"/>
        <n v="3924.526212"/>
        <n v="4424.386512"/>
        <n v="4581.315438"/>
        <n v="5507.822922"/>
        <n v="5762.922477"/>
        <n v="5900.290682"/>
        <n v="6473.65179"/>
        <n v="6893.38504"/>
        <n v="6961.602976"/>
        <n v="7047.634001"/>
        <n v="7410.73318"/>
        <n v="7808.962488"/>
        <n v="7980.429488"/>
        <n v="8025.337778"/>
        <n v="8377.138557"/>
        <n v="9018.522014"/>
        <n v="9216.632594"/>
        <n v="9346.611993"/>
        <n v="9566.201707"/>
        <n v="9688.267908"/>
        <n v="9698.621938"/>
        <n v="10229.901898"/>
        <n v="10356.318818"/>
        <n v="10498.074992"/>
        <n v="10517.385435"/>
        <n v="10624.843644"/>
        <n v="10806.505736"/>
        <n v="11579.423808"/>
        <n v="11718.91478"/>
        <n v="11985.958655"/>
        <n v="12597.675496"/>
        <n v="13448.184018"/>
        <n v="13693.596147"/>
        <n v="13897.05269"/>
        <n v="14455.891547"/>
        <n v="14478.977698"/>
        <n v="15203.26179"/>
        <n v="15432.933017"/>
        <n v="15765.844352"/>
        <n v="16412.411705"/>
        <n v="17138.14659"/>
        <n v="17158.343041"/>
        <n v="18093.604816"/>
        <n v="18635.052468"/>
        <n v="19027.905507"/>
        <n v="19160.986586"/>
        <n v="21756.061038"/>
        <n v="22897.44803"/>
        <n v="23487.569484"/>
        <n v="25160.292874"/>
        <n v="25648.243103"/>
        <n v="25947.721962"/>
        <n v="26232.398753"/>
        <n v="26747.962019"/>
        <n v="27252.508321"/>
        <n v="27668.921027"/>
        <n v="27794.08973"/>
        <n v="28373.18287"/>
        <n v="29104.474529"/>
        <n v="29303.012351"/>
        <n v="31225.33825"/>
        <n v="31292.454972"/>
        <n v="31446.695545"/>
        <n v="32563.554679"/>
        <n v="32609.290396"/>
        <n v="33071.251652"/>
        <n v="33157.161922"/>
        <n v="34464.46358"/>
        <n v="35888.370693"/>
        <n v="36148.899987"/>
        <n v="36420.064158"/>
        <n v="36528.029423"/>
        <n v="36598.494567"/>
        <n v="37385.338696"/>
        <n v="37794.058368"/>
        <n v="38275.728347"/>
        <n v="38751.414343"/>
        <n v="38941.515867"/>
        <n v="39573.144296"/>
        <n v="40312.236229"/>
        <n v="40625.527213"/>
        <n v="43903.645513"/>
        <n v="44813.128346"/>
        <n v="44840.115433"/>
        <n v="45598.358182"/>
        <n v="46200.500807"/>
        <n v="47256.650529"/>
        <n v="47366.539978"/>
        <n v="47990.339042"/>
        <n v="48250.272738"/>
        <n v="48398.367139"/>
        <n v="49483.334429"/>
        <n v="49565.834379"/>
        <n v="50174.484123"/>
        <n v="50231.443278"/>
        <n v="51525.733013"/>
        <n v="51821.317646"/>
        <n v="53905.82661"/>
        <n v="54254.425467"/>
        <n v="54698.220326"/>
        <n v="55758.908857"/>
        <n v="56530.913232"/>
        <n v="58036.982818"/>
        <n v="58563.739608"/>
        <n v="59245.143396"/>
        <n v="60057.152134"/>
        <n v="62157.604038"/>
        <n v="62862.857374"/>
        <n v="63163.716255"/>
        <n v="67460.164393"/>
        <n v="68491.754156"/>
        <n v="68614.740736"/>
        <n v="70210.573753"/>
        <n v="71532.860062"/>
        <n v="72129.442283"/>
        <n v="72411.777068"/>
        <n v="74359.560674"/>
        <n v="75765.139757"/>
        <n v="76736.128277"/>
        <n v="82001.144058"/>
        <n v="83368.73795"/>
        <n v="84306.673312"/>
        <n v="86099.645639"/>
        <n v="89940.610347"/>
        <n v="91047.649412"/>
        <n v="94520.6307"/>
        <n v="95955.323488"/>
        <n v="97381.128453"/>
        <n v="97401.43771"/>
        <n v="98298.649094"/>
        <n v="100636.596257"/>
        <n v="101272.249495"/>
        <n v="102868.428033"/>
        <n v="105285.599906"/>
        <n v="106799.566692"/>
        <n v="106912.51414"/>
        <n v="107081.060984"/>
        <n v="109157.397699"/>
        <n v="110507.248685"/>
        <n v="111875.917966"/>
        <n v="114217.132982"/>
        <n v="114824.951014"/>
        <n v="116752.671212"/>
        <n v="120735.202986"/>
        <n v="121525.042503"/>
        <n v="127047.879165"/>
        <n v="127112.168602"/>
        <n v="127299.237593"/>
        <n v="128079.757156"/>
        <n v="128849.542058"/>
        <n v="134153.002549"/>
        <n v="137037.241227"/>
        <n v="139300.648856"/>
        <n v="139981.979996"/>
        <n v="140539.47255"/>
        <n v="152194.551197"/>
        <n v="155628.331338"/>
        <n v="158774.447388"/>
        <n v="160611.351644"/>
        <n v="169094.809736"/>
        <n v="174720.254683"/>
        <n v="181682.828739"/>
        <n v="183924.300445"/>
        <n v="184128.15352"/>
        <n v="184718.980977"/>
        <n v="192847.288773"/>
        <n v="194494.161238"/>
        <n v="198314.356711"/>
        <n v="200675.587868"/>
        <n v="207878.048449"/>
        <n v="208559.265331"/>
        <n v="208991.02728"/>
        <n v="214107.505985"/>
        <n v="214630.490062"/>
        <n v="219833.134572"/>
        <n v="222158.45579"/>
        <n v="226092.179149"/>
        <n v="229080.616606"/>
        <n v="231450.112295"/>
        <n v="242773.849885"/>
        <n v="252114.240134"/>
        <n v="269444.611051"/>
        <n v="275080.354539"/>
        <n v="280055.642017"/>
        <n v="293391.691719"/>
        <n v="296710.430283"/>
        <n v="296779.537774"/>
        <n v="298229.148247"/>
        <n v="336798.740133"/>
        <n v="351994.55592"/>
        <n v="365578.016079"/>
        <n v="376636.169562"/>
        <n v="384928.817708"/>
        <n v="395941.54226"/>
        <n v="399224.245136"/>
        <n v="405820.332849"/>
        <n v="426542.757804"/>
        <n v="506404.797275"/>
        <n v="526005.972725"/>
        <n v="557584.144773"/>
        <n v="589171.484117"/>
        <n v="593858.073753"/>
        <n v="641666.666667"/>
        <n v="684958.333333"/>
        <n v="702284.661694"/>
        <n v="761274.548045"/>
        <n v="966436.672439"/>
        <n v="1060408"/>
        <n v="1254500"/>
        <n v="1569986"/>
        <n v="5726567"/>
        <n v="8844975"/>
        <n v="10237430"/>
        <m/>
      </sharedItems>
    </cacheField>
    <cacheField name="Closing PV" numFmtId="0">
      <sharedItems containsString="0" containsBlank="1" containsNumber="1" minValue="-8860123" maxValue="10254010" count="484">
        <n v="-8860123"/>
        <n v="-6225652"/>
        <n v="-5735909"/>
        <n v="-4562083.3"/>
        <n v="-1566309"/>
        <n v="-1434341"/>
        <n v="-1131091"/>
        <n v="-937005.745037"/>
        <n v="-757083.244915"/>
        <n v="-708901.205458"/>
        <n v="-607916.666667"/>
        <n v="-585998.106339"/>
        <n v="-556041.666667"/>
        <n v="-528506.686976"/>
        <n v="-499630.225924"/>
        <n v="-469975.668192"/>
        <n v="-407850.672463"/>
        <n v="-398327.777778"/>
        <n v="-366116.444855"/>
        <n v="-358632.993516"/>
        <n v="-329624.357944"/>
        <n v="-299400.614373"/>
        <n v="-294053.486414"/>
        <n v="-291154.068542"/>
        <n v="-281729.390729"/>
        <n v="-280819.996566"/>
        <n v="-271632.986155"/>
        <n v="-264857.987521"/>
        <n v="-261215.919918"/>
        <n v="-243076.148492"/>
        <n v="-240845.194721"/>
        <n v="-217524.151152"/>
        <n v="-215826.780564"/>
        <n v="-212698.532574"/>
        <n v="-212368.768418"/>
        <n v="-211146.429001"/>
        <n v="-209835.069245"/>
        <n v="-206051.53619"/>
        <n v="-206005.609192"/>
        <n v="-205727.499192"/>
        <n v="-196266.897354"/>
        <n v="-195540.548045"/>
        <n v="-190046.908193"/>
        <n v="-187587.69587"/>
        <n v="-183834.005445"/>
        <n v="-180025.939398"/>
        <n v="-179341.240839"/>
        <n v="-168790.836983"/>
        <n v="-161888.613926"/>
        <n v="-160273.725246"/>
        <n v="-157200.820914"/>
        <n v="-156642.157674"/>
        <n v="-154088.592926"/>
        <n v="-147680.160065"/>
        <n v="-144290.553594"/>
        <n v="-142681.82781"/>
        <n v="-136455.456031"/>
        <n v="-136367.806869"/>
        <n v="-130012.818247"/>
        <n v="-129519.419377"/>
        <n v="-128322.925942"/>
        <n v="-127568.388702"/>
        <n v="-125921.388915"/>
        <n v="-120947.035952"/>
        <n v="-120300.649786"/>
        <n v="-120133.918713"/>
        <n v="-118000.78313"/>
        <n v="-115910.805359"/>
        <n v="-115503.384993"/>
        <n v="-112081.459369"/>
        <n v="-110788.236872"/>
        <n v="-109611.183745"/>
        <n v="-108155.947745"/>
        <n v="-106669.325848"/>
        <n v="-105541.616379"/>
        <n v="-101808.657332"/>
        <n v="-100150.58625"/>
        <n v="-99180.023275"/>
        <n v="-97829.735375"/>
        <n v="-97242.794612"/>
        <n v="-97212.042273"/>
        <n v="-96422.917067"/>
        <n v="-95344.50163"/>
        <n v="-94459.728684"/>
        <n v="-89230.627624"/>
        <n v="-87313.743952"/>
        <n v="-85273.058415"/>
        <n v="-84417.387279"/>
        <n v="-79510.63392"/>
        <n v="-77722.231005"/>
        <n v="-77682.764255"/>
        <n v="-77548.360911"/>
        <n v="-77028.363458"/>
        <n v="-74966.479488"/>
        <n v="-74661.086455"/>
        <n v="-73288.454452"/>
        <n v="-72970.920729"/>
        <n v="-72565.944169"/>
        <n v="-72165.812191"/>
        <n v="-69907.638851"/>
        <n v="-69500.285263"/>
        <n v="-67804.737309"/>
        <n v="-67346.781386"/>
        <n v="-67173.485001"/>
        <n v="-66232.937443"/>
        <n v="-66059.41296"/>
        <n v="-65359.763741"/>
        <n v="-64983.913066"/>
        <n v="-64980.733383"/>
        <n v="-63935.167973"/>
        <n v="-63666.601972"/>
        <n v="-62982.607775"/>
        <n v="-62731.617997"/>
        <n v="-61373.986447"/>
        <n v="-60609.614076"/>
        <n v="-60399.212895"/>
        <n v="-60109.815861"/>
        <n v="-59694.622104"/>
        <n v="-59574.280752"/>
        <n v="-58014.174359"/>
        <n v="-57297.319526"/>
        <n v="-56856.83284"/>
        <n v="-54897.760943"/>
        <n v="-53892.741502"/>
        <n v="-53676.063781"/>
        <n v="-53484.898511"/>
        <n v="-53248.186199"/>
        <n v="-51600.47714"/>
        <n v="-50395.275032"/>
        <n v="-50347.228402"/>
        <n v="-49236.04099"/>
        <n v="-48431.763528"/>
        <n v="-46693.13791"/>
        <n v="-45950.788472"/>
        <n v="-45887.515322"/>
        <n v="-43762.915203"/>
        <n v="-43028.826047"/>
        <n v="-42896.463961"/>
        <n v="-42774.308647"/>
        <n v="-42366.415708"/>
        <n v="-42309.687304"/>
        <n v="-42235.909276"/>
        <n v="-41913.143394"/>
        <n v="-40995.481776"/>
        <n v="-40972.962005"/>
        <n v="-39066.218489"/>
        <n v="-37159.451455"/>
        <n v="-36663.795589"/>
        <n v="-36129.91287"/>
        <n v="-36113.804516"/>
        <n v="-35354.682705"/>
        <n v="-35100.441691"/>
        <n v="-35011.881189"/>
        <n v="-34858.034782"/>
        <n v="-34693.777451"/>
        <n v="-34338.653615"/>
        <n v="-33382.02391"/>
        <n v="-31767.621015"/>
        <n v="-31730.8119"/>
        <n v="-31670.929194"/>
        <n v="-31172.561618"/>
        <n v="-30279.3455"/>
        <n v="-29668.978639"/>
        <n v="-29273.279765"/>
        <n v="-27575.828163"/>
        <n v="-27021.223458"/>
        <n v="-26766.887321"/>
        <n v="-26759.970817"/>
        <n v="-26754.543656"/>
        <n v="-26694.670104"/>
        <n v="-26625.958107"/>
        <n v="-26447.918013"/>
        <n v="-26102.195922"/>
        <n v="-25169.351208"/>
        <n v="-24889.085783"/>
        <n v="-24221.138943"/>
        <n v="-23998.74626"/>
        <n v="-23892.60065"/>
        <n v="-23506.856672"/>
        <n v="-22990.657614"/>
        <n v="-22763.691423"/>
        <n v="-21624.690045"/>
        <n v="-21534.725071"/>
        <n v="-19542.935979"/>
        <n v="-19283.317954"/>
        <n v="-19100.521731"/>
        <n v="-18379.544563"/>
        <n v="-16728.268302"/>
        <n v="-16718.792824"/>
        <n v="-16566.744448"/>
        <n v="-16087.261968"/>
        <n v="-14563.774757"/>
        <n v="-14200.087844"/>
        <n v="-13956.68011"/>
        <n v="-13306.367849"/>
        <n v="-12543.910411"/>
        <n v="-12374.615673"/>
        <n v="-12329.887287"/>
        <n v="-12276.933269"/>
        <n v="-11744.161946"/>
        <n v="-11172.400439"/>
        <n v="-11107.229611"/>
        <n v="-9818.878194"/>
        <n v="-9795.359497"/>
        <n v="-9352.788169"/>
        <n v="-9240.607549"/>
        <n v="-9095.081339"/>
        <n v="-9062.621673"/>
        <n v="-8815.135902"/>
        <n v="-8702.648297"/>
        <n v="-8522.406751"/>
        <n v="-7856.875731"/>
        <n v="-7853.17847"/>
        <n v="-7810.100302"/>
        <n v="-7598.407034"/>
        <n v="-7476.312571"/>
        <n v="-7145.496346"/>
        <n v="-6345.583028"/>
        <n v="-6036.605436"/>
        <n v="-5960.645328"/>
        <n v="-5551.6414"/>
        <n v="-4500.708382"/>
        <n v="-4357.440523"/>
        <n v="-4007.597857"/>
        <n v="-3912.867963"/>
        <n v="-3544.594603"/>
        <n v="-3486.771371"/>
        <n v="-3430.438976"/>
        <n v="-3000.314404"/>
        <n v="-2773.716319"/>
        <n v="-2586.594058"/>
        <n v="-2252.224181"/>
        <n v="-1888.130936"/>
        <n v="-1556.070687"/>
        <n v="-1552.299257"/>
        <n v="-1405.61036"/>
        <n v="-1113.73932"/>
        <n v="-1098.522453"/>
        <n v="-988.147945"/>
        <n v="-821.25593"/>
        <n v="-622.065481"/>
        <n v="-491.952518"/>
        <n v="-188.90444"/>
        <n v="-69.988877"/>
        <n v="0"/>
        <n v="69.988877"/>
        <n v="455.789431"/>
        <n v="474.8659"/>
        <n v="491.952518"/>
        <n v="622.065481"/>
        <n v="821.25593"/>
        <n v="1405.61036"/>
        <n v="1756.608445"/>
        <n v="1888.130936"/>
        <n v="2586.594058"/>
        <n v="2903.826105"/>
        <n v="2928.98981"/>
        <n v="3331.553262"/>
        <n v="3430.438976"/>
        <n v="3486.771371"/>
        <n v="3544.594603"/>
        <n v="4034.07519"/>
        <n v="4500.708382"/>
        <n v="4833.445593"/>
        <n v="5293.724851"/>
        <n v="5328.582967"/>
        <n v="5538.522695"/>
        <n v="6019.725576"/>
        <n v="6345.583028"/>
        <n v="6701.061095"/>
        <n v="7145.496346"/>
        <n v="7265.764777"/>
        <n v="7598.407034"/>
        <n v="7628.69067"/>
        <n v="8510.940153"/>
        <n v="8522.406751"/>
        <n v="8815.135902"/>
        <n v="9095.081339"/>
        <n v="9293.635363"/>
        <n v="9795.359497"/>
        <n v="9818.878194"/>
        <n v="10343.368016"/>
        <n v="10446.147685"/>
        <n v="10742.452241"/>
        <n v="11168.431489"/>
        <n v="11631.403615"/>
        <n v="11895.428567"/>
        <n v="12374.615673"/>
        <n v="12440.270358"/>
        <n v="12900.754704"/>
        <n v="13622.435871"/>
        <n v="14563.774757"/>
        <n v="14706.634552"/>
        <n v="16087.261968"/>
        <n v="16281.09057"/>
        <n v="16566.744448"/>
        <n v="16575.621715"/>
        <n v="16656.672599"/>
        <n v="16718.792824"/>
        <n v="16728.268302"/>
        <n v="17624.132948"/>
        <n v="19283.317954"/>
        <n v="21534.725071"/>
        <n v="21624.690045"/>
        <n v="21992.185157"/>
        <n v="22990.657614"/>
        <n v="23892.60065"/>
        <n v="23998.74626"/>
        <n v="24687.35693"/>
        <n v="25065.581153"/>
        <n v="25169.351208"/>
        <n v="25777.471952"/>
        <n v="26630.079549"/>
        <n v="26759.970817"/>
        <n v="27021.223458"/>
        <n v="27713.933645"/>
        <n v="28031.15155"/>
        <n v="28601.510491"/>
        <n v="28616.54655"/>
        <n v="29668.978639"/>
        <n v="31172.561618"/>
        <n v="31670.929194"/>
        <n v="31767.621015"/>
        <n v="32123.68753"/>
        <n v="33382.02391"/>
        <n v="34056.536385"/>
        <n v="34338.653615"/>
        <n v="34387.585059"/>
        <n v="34693.777451"/>
        <n v="35100.441691"/>
        <n v="36113.804516"/>
        <n v="36404.795804"/>
        <n v="36437.818921"/>
        <n v="36607.582416"/>
        <n v="37159.451455"/>
        <n v="39981.536246"/>
        <n v="39987.59817"/>
        <n v="40100.285091"/>
        <n v="41300.803688"/>
        <n v="42235.909276"/>
        <n v="42309.687304"/>
        <n v="42366.415708"/>
        <n v="42896.463961"/>
        <n v="43028.826047"/>
        <n v="43762.915203"/>
        <n v="43960.278197"/>
        <n v="44906.385192"/>
        <n v="45227.208121"/>
        <n v="45887.515322"/>
        <n v="45950.788472"/>
        <n v="46693.13791"/>
        <n v="48423.026818"/>
        <n v="51084.385968"/>
        <n v="51600.47714"/>
        <n v="53248.186199"/>
        <n v="53668.372394"/>
        <n v="53676.063781"/>
        <n v="53892.741502"/>
        <n v="54233.370011"/>
        <n v="54897.760943"/>
        <n v="56856.83284"/>
        <n v="57170.767254"/>
        <n v="57297.319526"/>
        <n v="58375.820262"/>
        <n v="59694.622104"/>
        <n v="60109.815861"/>
        <n v="60399.212895"/>
        <n v="60609.614076"/>
        <n v="61373.986447"/>
        <n v="62731.617997"/>
        <n v="62982.607775"/>
        <n v="63273.724624"/>
        <n v="63364.784574"/>
        <n v="65359.763741"/>
        <n v="66059.41296"/>
        <n v="67173.485001"/>
        <n v="67346.781386"/>
        <n v="69500.285263"/>
        <n v="69907.638851"/>
        <n v="71332.000746"/>
        <n v="71546.640412"/>
        <n v="74208.525128"/>
        <n v="74661.086455"/>
        <n v="75563.124064"/>
        <n v="77028.363458"/>
        <n v="78496.809816"/>
        <n v="82963.349841"/>
        <n v="84417.387279"/>
        <n v="85273.058415"/>
        <n v="85542.470655"/>
        <n v="87142.659936"/>
        <n v="87313.743952"/>
        <n v="87733.032497"/>
        <n v="88406.862253"/>
        <n v="92876.899234"/>
        <n v="94459.728684"/>
        <n v="96565.694112"/>
        <n v="97242.794612"/>
        <n v="99180.023275"/>
        <n v="100910.60328"/>
        <n v="100987.476783"/>
        <n v="101808.657332"/>
        <n v="104408.847006"/>
        <n v="105541.616379"/>
        <n v="106669.325848"/>
        <n v="108155.947745"/>
        <n v="109611.183745"/>
        <n v="118000.78313"/>
        <n v="120300.649786"/>
        <n v="120947.035952"/>
        <n v="122203.084918"/>
        <n v="124056.631171"/>
        <n v="125921.388915"/>
        <n v="126689.093315"/>
        <n v="127568.388702"/>
        <n v="129519.419377"/>
        <n v="130140.894634"/>
        <n v="131998.943696"/>
        <n v="134092.269217"/>
        <n v="134883.699031"/>
        <n v="136367.806869"/>
        <n v="136455.456031"/>
        <n v="142681.82781"/>
        <n v="144290.553594"/>
        <n v="147680.160065"/>
        <n v="155265.229968"/>
        <n v="156642.157674"/>
        <n v="157200.820914"/>
        <n v="168790.836983"/>
        <n v="179341.240839"/>
        <n v="180025.939398"/>
        <n v="186370.691605"/>
        <n v="187587.69587"/>
        <n v="190046.908193"/>
        <n v="195540.548045"/>
        <n v="196266.897354"/>
        <n v="201268.484772"/>
        <n v="202450.179243"/>
        <n v="206051.53619"/>
        <n v="206743.389049"/>
        <n v="209835.069245"/>
        <n v="211146.429001"/>
        <n v="212368.768418"/>
        <n v="212698.532574"/>
        <n v="215826.780564"/>
        <n v="217524.151152"/>
        <n v="224648.000206"/>
        <n v="228509.374347"/>
        <n v="240845.194721"/>
        <n v="259663.707011"/>
        <n v="261215.919918"/>
        <n v="264857.987521"/>
        <n v="267201.097353"/>
        <n v="271632.986155"/>
        <n v="281729.390729"/>
        <n v="291154.068542"/>
        <n v="294053.486414"/>
        <n v="299400.614373"/>
        <n v="329624.357944"/>
        <n v="355785.305875"/>
        <n v="358632.993516"/>
        <n v="366116.444855"/>
        <n v="382786.212436"/>
        <n v="391086.270478"/>
        <n v="394914.399144"/>
        <n v="394945.119029"/>
        <n v="407850.672463"/>
        <n v="410288.41252"/>
        <n v="501907.053768"/>
        <n v="517989.292273"/>
        <n v="528506.686976"/>
        <n v="585998.106339"/>
        <n v="640833.333333"/>
        <n v="682666.666667"/>
        <n v="708901.205458"/>
        <n v="757083.244915"/>
        <n v="961203.365763"/>
        <n v="1107373"/>
        <n v="1252750"/>
        <n v="1566309"/>
        <n v="5735909"/>
        <n v="8860123"/>
        <n v="10254010"/>
        <m/>
      </sharedItems>
    </cacheField>
    <cacheField name="Actual P&amp;L" numFmtId="0">
      <sharedItems containsString="0" containsBlank="1" containsNumber="1" minValue="-261215.919918" maxValue="261215.919918" count="484">
        <n v="-261215.919918"/>
        <n v="-125921.388915"/>
        <n v="-84417.387279"/>
        <n v="-79510.63392"/>
        <n v="-73028.953233"/>
        <n v="-62425.968443"/>
        <n v="-58894.573549"/>
        <n v="-54897.760943"/>
        <n v="-50891"/>
        <n v="-43762.915203"/>
        <n v="-42817.837907"/>
        <n v="-39594.8525"/>
        <n v="-39272.701024"/>
        <n v="-39059.983225"/>
        <n v="-38408.266726"/>
        <n v="-37046.723272"/>
        <n v="-35974.301381"/>
        <n v="-25169.351208"/>
        <n v="-22667.824548"/>
        <n v="-22084.137636"/>
        <n v="-21998.289927"/>
        <n v="-21923.328239"/>
        <n v="-21542.855855"/>
        <n v="-21452.182879"/>
        <n v="-21296.846649"/>
        <n v="-21153.543759"/>
        <n v="-20643.626406"/>
        <n v="-20637.119953"/>
        <n v="-20604.812129"/>
        <n v="-20040.642959"/>
        <n v="-19905.078192"/>
        <n v="-19806.945023"/>
        <n v="-19769.854204"/>
        <n v="-19600.402909"/>
        <n v="-19026.277526"/>
        <n v="-19018.536283"/>
        <n v="-18003.176046"/>
        <n v="-16718.792824"/>
        <n v="-16254.345284"/>
        <n v="-15164.615006"/>
        <n v="-15148"/>
        <n v="-14427.879001"/>
        <n v="-12458.604682"/>
        <n v="-12445.524801"/>
        <n v="-12323.386545"/>
        <n v="-11912.389505"/>
        <n v="-11510.056178"/>
        <n v="-11269.045413"/>
        <n v="-10900.982897"/>
        <n v="-10149.001544"/>
        <n v="-10067"/>
        <n v="-9342"/>
        <n v="-7548.461235"/>
        <n v="-7544.835106"/>
        <n v="-7533.723705"/>
        <n v="-7174.38218900003"/>
        <n v="-7156.365438"/>
        <n v="-6729.90297000001"/>
        <n v="-6644.083993"/>
        <n v="-6616.54376399994"/>
        <n v="-6217.515721"/>
        <n v="-5903.859434"/>
        <n v="-5625.469232"/>
        <n v="-5560.645653"/>
        <n v="-5327.92721600001"/>
        <n v="-5325.058086"/>
        <n v="-5233.30667600001"/>
        <n v="-5128.17973600001"/>
        <n v="-5126.969582"/>
        <n v="-4620.986156"/>
        <n v="-4527.289382"/>
        <n v="-4506.428053"/>
        <n v="-4497.74350700004"/>
        <n v="-4432.6164"/>
        <n v="-4309.84599199996"/>
        <n v="-4298.123123"/>
        <n v="-4191.3031299999"/>
        <n v="-3898.36104700001"/>
        <n v="-3809.50308699999"/>
        <n v="-3751.08104399999"/>
        <n v="-3733.90545999999"/>
        <n v="-3707.505294"/>
        <n v="-3677"/>
        <n v="-3661.00939"/>
        <n v="-3615.78131999999"/>
        <n v="-3547.97857399999"/>
        <n v="-3514.624333"/>
        <n v="-3503.640591"/>
        <n v="-3459.54235"/>
        <n v="-3447.36838400003"/>
        <n v="-3328.729087"/>
        <n v="-3308.254106"/>
        <n v="-3294.393409"/>
        <n v="-3196.555586"/>
        <n v="-3173.37777799997"/>
        <n v="-3168.358554"/>
        <n v="-3073.702076"/>
        <n v="-3046.198643"/>
        <n v="-2961.07698399999"/>
        <n v="-2941.709026"/>
        <n v="-2940.73794799999"/>
        <n v="-2921.01662"/>
        <n v="-2917.975608"/>
        <n v="-2899.672603"/>
        <n v="-2869.384322"/>
        <n v="-2863.792367"/>
        <n v="-2845.19282500001"/>
        <n v="-2810.246839"/>
        <n v="-2771.244193"/>
        <n v="-2742.828871"/>
        <n v="-2736.543008"/>
        <n v="-2734.41985600001"/>
        <n v="-2722.163912"/>
        <n v="-2699.84781399998"/>
        <n v="-2693.259272"/>
        <n v="-2691.561245"/>
        <n v="-2686.347765"/>
        <n v="-2672.932802"/>
        <n v="-2668.80278400001"/>
        <n v="-2663.146486"/>
        <n v="-2657.585489"/>
        <n v="-2638.17173"/>
        <n v="-2602.407373"/>
        <n v="-2600.492181"/>
        <n v="-2599.0992"/>
        <n v="-2596.784538"/>
        <n v="-2594.242138"/>
        <n v="-2580.647113"/>
        <n v="-2572.631258"/>
        <n v="-2569.532135"/>
        <n v="-2546.425704"/>
        <n v="-2536.887012"/>
        <n v="-2531.644172"/>
        <n v="-2530.12276100001"/>
        <n v="-2527.603149"/>
        <n v="-2510.851817"/>
        <n v="-2506.34678299999"/>
        <n v="-2504.138217"/>
        <n v="-2500.71425099997"/>
        <n v="-2482.838174"/>
        <n v="-2472.743084"/>
        <n v="-2469.851706"/>
        <n v="-2462.981934"/>
        <n v="-2387.966485"/>
        <n v="-2351.30094"/>
        <n v="-2319"/>
        <n v="-2308.98342"/>
        <n v="-2291.66666599992"/>
        <n v="-2279.365037"/>
        <n v="-2257.52555"/>
        <n v="-2253.802075"/>
        <n v="-2249.290604"/>
        <n v="-2243.513698"/>
        <n v="-2234.090845"/>
        <n v="-2210.909508"/>
        <n v="-2196.047486"/>
        <n v="-2153.542196"/>
        <n v="-2146.629618"/>
        <n v="-2142.60527200002"/>
        <n v="-2132.28971400001"/>
        <n v="-2040.12087"/>
        <n v="-2034.642761"/>
        <n v="-2030.339614"/>
        <n v="-1798.894822"/>
        <n v="-1772.73611599999"/>
        <n v="-1750"/>
        <n v="-1687.762508"/>
        <n v="-1673.74871199997"/>
        <n v="-1649.34093599999"/>
        <n v="-1614.62186799999"/>
        <n v="-1591.911485"/>
        <n v="-1572.48957600002"/>
        <n v="-1555.136843"/>
        <n v="-1479.075148"/>
        <n v="-1418.22094"/>
        <n v="-1401.354284"/>
        <n v="-1400.948407"/>
        <n v="-1352.464837"/>
        <n v="-1325.967564"/>
        <n v="-1236.055792"/>
        <n v="-1222.229673"/>
        <n v="-1204.979454"/>
        <n v="-1196.29050199999"/>
        <n v="-1186.475952"/>
        <n v="-1171.46612599998"/>
        <n v="-1166.8176"/>
        <n v="-1161.546614"/>
        <n v="-1134.6594"/>
        <n v="-1113.73932"/>
        <n v="-1071.081073"/>
        <n v="-1069.743561"/>
        <n v="-1034.118913"/>
        <n v="-1007.181552"/>
        <n v="-996.423231000023"/>
        <n v="-995.152620000001"/>
        <n v="-966.385103000008"/>
        <n v="-964.668566000008"/>
        <n v="-864.672465000003"/>
        <n v="-833.333334000083"/>
        <n v="-759.943224999995"/>
        <n v="-702.857150000002"/>
        <n v="-669.877318999992"/>
        <n v="-666.722066999999"/>
        <n v="-661.79469499999"/>
        <n v="-660.977386999999"/>
        <n v="-656.52782"/>
        <n v="-648.683741999999"/>
        <n v="-636.804058"/>
        <n v="-631.422032000002"/>
        <n v="-613.661894000004"/>
        <n v="-604.486182000001"/>
        <n v="-557.174983999998"/>
        <n v="-542.472405"/>
        <n v="-538.428775999986"/>
        <n v="-536.407837000006"/>
        <n v="-531.476091000001"/>
        <n v="-527.312388"/>
        <n v="-524.800447"/>
        <n v="-496.115263"/>
        <n v="-481.003388999998"/>
        <n v="-473.631602999998"/>
        <n v="-472.898927000002"/>
        <n v="-466.982801999999"/>
        <n v="-464.574668000001"/>
        <n v="-456.220099999991"/>
        <n v="-437.754841"/>
        <n v="-432.274292"/>
        <n v="-366.985478000002"/>
        <n v="-358.78585"/>
        <n v="-354.555040000001"/>
        <n v="-345.746166"/>
        <n v="-342.060760999993"/>
        <n v="-340.936508999999"/>
        <n v="-324.638059000004"/>
        <n v="-303.972753000009"/>
        <n v="-272.566344000001"/>
        <n v="-249.712334999997"/>
        <n v="-237.970547"/>
        <n v="-231.284863000001"/>
        <n v="-200.859316000002"/>
        <n v="-179.239955"/>
        <n v="-178.181851999998"/>
        <n v="-177.365593999999"/>
        <n v="-174.001833999999"/>
        <n v="-172.979184"/>
        <n v="-156.839568"/>
        <n v="-130.240844"/>
        <n v="-102.695141"/>
        <n v="-99.3548709999996"/>
        <n v="-96.2432860000001"/>
        <n v="-60.7333320000034"/>
        <n v="0"/>
        <n v="96.2432860000001"/>
        <n v="130.240844"/>
        <n v="153.251004000002"/>
        <n v="172.979184"/>
        <n v="174.251853"/>
        <n v="201.401271999999"/>
        <n v="227.409305"/>
        <n v="231.284863000001"/>
        <n v="244.260894000003"/>
        <n v="249.712334999997"/>
        <n v="256.803099"/>
        <n v="274.738842"/>
        <n v="303.972753000009"/>
        <n v="342.060760999993"/>
        <n v="358.333333000017"/>
        <n v="374.006718000001"/>
        <n v="387.092688000004"/>
        <n v="432.687775999999"/>
        <n v="437.754841"/>
        <n v="446.156953"/>
        <n v="456.220099999991"/>
        <n v="476.472519000003"/>
        <n v="496.115263"/>
        <n v="524.800447"/>
        <n v="527.312388"/>
        <n v="531.476091000001"/>
        <n v="536.407837000006"/>
        <n v="538.428775999986"/>
        <n v="543.587845"/>
        <n v="631.422032000002"/>
        <n v="636.804058"/>
        <n v="661.79469499999"/>
        <n v="666.722066999999"/>
        <n v="669.877318999992"/>
        <n v="676.991985000001"/>
        <n v="721.355578000001"/>
        <n v="848.157553000001"/>
        <n v="864.672465000003"/>
        <n v="937.507625"/>
        <n v="966.385103000008"/>
        <n v="995.152620000001"/>
        <n v="1007.181552"/>
        <n v="1034.118913"/>
        <n v="1043.830303"/>
        <n v="1069.743561"/>
        <n v="1071.081073"/>
        <n v="1100.206973"/>
        <n v="1114.136183"/>
        <n v="1122.06116799999"/>
        <n v="1161.546614"/>
        <n v="1171.46612599998"/>
        <n v="1196.29050199999"/>
        <n v="1229.515091"/>
        <n v="1250"/>
        <n v="1326.09899"/>
        <n v="1372.359925"/>
        <n v="1418.22094"/>
        <n v="1542.522984"/>
        <n v="1572.48957600002"/>
        <n v="1584.43317800001"/>
        <n v="1649.34093599999"/>
        <n v="1673.74871199997"/>
        <n v="1705.80789900001"/>
        <n v="1772.73611599999"/>
        <n v="1774.59137499999"/>
        <n v="1798.894822"/>
        <n v="1815.788701"/>
        <n v="1907.25589299999"/>
        <n v="2030.339614"/>
        <n v="2032.164947"/>
        <n v="2034.642761"/>
        <n v="2040.12087"/>
        <n v="2108.959056"/>
        <n v="2132.28971400001"/>
        <n v="2196.047486"/>
        <n v="2208.362995"/>
        <n v="2249.290604"/>
        <n v="2279.365037"/>
        <n v="2289.902468"/>
        <n v="2296.03532999998"/>
        <n v="2308.98342"/>
        <n v="2351.30094"/>
        <n v="2387.966485"/>
        <n v="2462.981934"/>
        <n v="2469.851706"/>
        <n v="2472.743084"/>
        <n v="2500.71425099997"/>
        <n v="2504.138217"/>
        <n v="2506.34678299999"/>
        <n v="2510.851817"/>
        <n v="2530.12276100001"/>
        <n v="2531.588668"/>
        <n v="2531.644172"/>
        <n v="2536.887012"/>
        <n v="2549.389345"/>
        <n v="2569.532135"/>
        <n v="2572.631258"/>
        <n v="2594.242138"/>
        <n v="2596.784538"/>
        <n v="2599.0992"/>
        <n v="2602.407373"/>
        <n v="2611.954186"/>
        <n v="2616.911405"/>
        <n v="2638.17173"/>
        <n v="2655.039816"/>
        <n v="2657.585489"/>
        <n v="2663.146486"/>
        <n v="2668.80278400001"/>
        <n v="2668.824588"/>
        <n v="2673.375254"/>
        <n v="2686.347765"/>
        <n v="2691.561245"/>
        <n v="2693.259272"/>
        <n v="2699.84781399998"/>
        <n v="2715.663067"/>
        <n v="2722.163912"/>
        <n v="2723.449332"/>
        <n v="2731.670059"/>
        <n v="2734.41985600001"/>
        <n v="2736.543008"/>
        <n v="2742.828871"/>
        <n v="2771.244193"/>
        <n v="2785.718139"/>
        <n v="2810.246839"/>
        <n v="2834.11323"/>
        <n v="2841.657041"/>
        <n v="2845.19282500001"/>
        <n v="2863.792367"/>
        <n v="2884.756377"/>
        <n v="2899.672603"/>
        <n v="2921.01662"/>
        <n v="2931.89967599999"/>
        <n v="2936.288887"/>
        <n v="2941.709026"/>
        <n v="2954.128061"/>
        <n v="2961.07698399999"/>
        <n v="3046.198643"/>
        <n v="3052.145223"/>
        <n v="3057.47732900002"/>
        <n v="3070.67877100001"/>
        <n v="3073.702076"/>
        <n v="3173.37777799997"/>
        <n v="3196.555586"/>
        <n v="3258.467707"/>
        <n v="3280.190195"/>
        <n v="3294.393409"/>
        <n v="3308.254106"/>
        <n v="3334.750984"/>
        <n v="3437.5"/>
        <n v="3447.36838400003"/>
        <n v="3459.54235"/>
        <n v="3503.640591"/>
        <n v="3547.97857399999"/>
        <n v="3615.78131999999"/>
        <n v="3661.00939"/>
        <n v="3677"/>
        <n v="3707.505294"/>
        <n v="3729.722712"/>
        <n v="3733.90545999999"/>
        <n v="3751.08104399999"/>
        <n v="3772.250749"/>
        <n v="3790.74995500001"/>
        <n v="3809.50308699999"/>
        <n v="3828.528525"/>
        <n v="3833.81124000001"/>
        <n v="3898.36104700001"/>
        <n v="4015.487285"/>
        <n v="4191.3031299999"/>
        <n v="4301.152181"/>
        <n v="4620.986156"/>
        <n v="4687.86286600001"/>
        <n v="4708.70413999993"/>
        <n v="5128.17973600001"/>
        <n v="5327.92721600001"/>
        <n v="5420.41310999997"/>
        <n v="5625.469232"/>
        <n v="5645.034241"/>
        <n v="5903.859434"/>
        <n v="6217.515721"/>
        <n v="6616.54376399994"/>
        <n v="6729.90297000001"/>
        <n v="7148.325064"/>
        <n v="7174.38218900003"/>
        <n v="8031.612934"/>
        <n v="9342"/>
        <n v="9643.70346"/>
        <n v="9826.987839"/>
        <n v="9858.578446"/>
        <n v="10149.001544"/>
        <n v="11269.045413"/>
        <n v="12323.386545"/>
        <n v="12753.8535"/>
        <n v="15148"/>
        <n v="16580"/>
        <n v="16718.792824"/>
        <n v="17484.031747"/>
        <n v="18003.176046"/>
        <n v="19018.536283"/>
        <n v="19026.277526"/>
        <n v="19459.780063"/>
        <n v="19600.402909"/>
        <n v="19806.945023"/>
        <n v="19999.630028"/>
        <n v="20037.180036"/>
        <n v="20040.642959"/>
        <n v="20123.02573"/>
        <n v="20604.812129"/>
        <n v="20637.119953"/>
        <n v="21076.208089"/>
        <n v="21153.543759"/>
        <n v="21542.855855"/>
        <n v="21657.297454"/>
        <n v="21713.926763"/>
        <n v="21833.447515"/>
        <n v="21886.059522"/>
        <n v="22084.137636"/>
        <n v="22443.034144"/>
        <n v="25169.351208"/>
        <n v="29475.220947"/>
        <n v="30461.185021"/>
        <n v="35668.239744"/>
        <n v="37823.743256"/>
        <n v="42919.904151"/>
        <n v="43762.915203"/>
        <n v="46965"/>
        <n v="54897.760943"/>
        <n v="63471.724624"/>
        <n v="84417.387279"/>
        <n v="96565.694112"/>
        <n v="125921.388915"/>
        <n v="261215.919918"/>
        <m/>
      </sharedItems>
    </cacheField>
    <cacheField name="Other" numFmtId="0">
      <sharedItems containsString="0" containsBlank="1" containsNumber="1" minValue="-11599.6174673189" maxValue="11599.6174673189" count="463">
        <n v="-11599.6174673189"/>
        <n v="-5933.41978967315"/>
        <n v="-3784.43903469992"/>
        <n v="-3549.36050498606"/>
        <n v="-2945.62472395073"/>
        <n v="-2708.49857237926"/>
        <n v="-2430.50955366759"/>
        <n v="-2369.35845029919"/>
        <n v="-1743.01244882139"/>
        <n v="-1738.55307205127"/>
        <n v="-1678.20214263505"/>
        <n v="-1657.59307572758"/>
        <n v="-1536.81748363323"/>
        <n v="-1410.471173"/>
        <n v="-1407.723909"/>
        <n v="-1405.87375518276"/>
        <n v="-1321.98367871954"/>
        <n v="-1311.47622554854"/>
        <n v="-1306.81483177724"/>
        <n v="-1301.76404294677"/>
        <n v="-1253.73234973222"/>
        <n v="-1249.84550566509"/>
        <n v="-1232.55249311326"/>
        <n v="-1211.60071508334"/>
        <n v="-1195.53716938247"/>
        <n v="-1191.23851909752"/>
        <n v="-1180.54575551368"/>
        <n v="-1152.6206139086"/>
        <n v="-1117.27295346491"/>
        <n v="-1114.19147060834"/>
        <n v="-1113.94561760436"/>
        <n v="-1110.16607518732"/>
        <n v="-1108.26676033698"/>
        <n v="-1107.23729443221"/>
        <n v="-1101.28141104205"/>
        <n v="-1092.94501478737"/>
        <n v="-1086.93082394052"/>
        <n v="-1074.30789114349"/>
        <n v="-1072.82444801953"/>
        <n v="-1066.04265942057"/>
        <n v="-1060.2610341333"/>
        <n v="-1044.98703881368"/>
        <n v="-1044.26889697912"/>
        <n v="-1040.72415775665"/>
        <n v="-1033.2244712492"/>
        <n v="-1005.20286284831"/>
        <n v="-1002.80713850937"/>
        <n v="-993.188493704864"/>
        <n v="-980.236306189107"/>
        <n v="-970.301559527683"/>
        <n v="-967.847785359423"/>
        <n v="-966.267935935289"/>
        <n v="-955.293206798853"/>
        <n v="-952.993158317167"/>
        <n v="-938.481175374518"/>
        <n v="-918.92478818138"/>
        <n v="-906.373242031738"/>
        <n v="-896.41472292717"/>
        <n v="-892.523507647338"/>
        <n v="-887.205357552752"/>
        <n v="-885.788279114541"/>
        <n v="-874.298318903355"/>
        <n v="-849.857677352884"/>
        <n v="-841.927073483157"/>
        <n v="-832.90586749869"/>
        <n v="-807.481781000219"/>
        <n v="-807.297022467286"/>
        <n v="-800.731884135367"/>
        <n v="-791.900561854697"/>
        <n v="-783.896718732782"/>
        <n v="-767.358403727227"/>
        <n v="-762.818172374604"/>
        <n v="-723.716200027902"/>
        <n v="-721.526067050011"/>
        <n v="-717.115554146694"/>
        <n v="-709.768240823898"/>
        <n v="-707.05679371077"/>
        <n v="-704.101187012243"/>
        <n v="-702.334900353706"/>
        <n v="-699.036002315686"/>
        <n v="-693.797198938006"/>
        <n v="-692.580708843411"/>
        <n v="-691.06112216154"/>
        <n v="-690.703873713264"/>
        <n v="-673.796684730296"/>
        <n v="-670.250377671515"/>
        <n v="-664.773979547063"/>
        <n v="-661.910898756089"/>
        <n v="-657.754840900037"/>
        <n v="-655.614210727036"/>
        <n v="-655.17490348399"/>
        <n v="-649.49228207659"/>
        <n v="-645.412309746909"/>
        <n v="-645.232830175624"/>
        <n v="-632.849839615796"/>
        <n v="-621.212306602897"/>
        <n v="-620.038149515404"/>
        <n v="-600.964281433239"/>
        <n v="-596.463775769866"/>
        <n v="-582.508691162208"/>
        <n v="-579.768547586013"/>
        <n v="-578.525734587556"/>
        <n v="-571.951074047616"/>
        <n v="-571.068665090305"/>
        <n v="-570.712293821784"/>
        <n v="-567.721590123274"/>
        <n v="-565.731691328762"/>
        <n v="-565.705053917796"/>
        <n v="-556.643051073548"/>
        <n v="-556.064202690198"/>
        <n v="-553.135463967417"/>
        <n v="-550.1609247409"/>
        <n v="-547.926363493589"/>
        <n v="-547.660988980724"/>
        <n v="-547.088544564794"/>
        <n v="-546.735236795008"/>
        <n v="-543.790907345148"/>
        <n v="-538.460285779897"/>
        <n v="-529.428904317255"/>
        <n v="-529.121409905483"/>
        <n v="-527.523422472925"/>
        <n v="-526.139845637923"/>
        <n v="-504.342555314547"/>
        <n v="-498.479473823543"/>
        <n v="-489.351451516638"/>
        <n v="-484.833586980438"/>
        <n v="-475.116070925771"/>
        <n v="-472.196249396417"/>
        <n v="-467.828662799268"/>
        <n v="-462.822406849923"/>
        <n v="-461.283471279231"/>
        <n v="-460.918980294837"/>
        <n v="-452.179734976088"/>
        <n v="-442.294240946225"/>
        <n v="-438.969831452382"/>
        <n v="-438.951763097461"/>
        <n v="-438.515300085916"/>
        <n v="-437.835809795535"/>
        <n v="-429.840251416528"/>
        <n v="-422.910040835083"/>
        <n v="-422.636944844544"/>
        <n v="-420.116492294571"/>
        <n v="-415.910639698564"/>
        <n v="-406.577481338548"/>
        <n v="-405.46849121991"/>
        <n v="-404.43648789826"/>
        <n v="-401.2855214071"/>
        <n v="-391.432695931754"/>
        <n v="-390.717959039899"/>
        <n v="-384.100991833295"/>
        <n v="-383.0480776646"/>
        <n v="-381.36956670595"/>
        <n v="-380.609703866048"/>
        <n v="-374.61597965599"/>
        <n v="-374.411271913002"/>
        <n v="-370.907819471041"/>
        <n v="-367.740647291572"/>
        <n v="-365.111334559338"/>
        <n v="-357.106470947712"/>
        <n v="-355.942397709066"/>
        <n v="-354.358448099076"/>
        <n v="-350.657883294935"/>
        <n v="-348.395676086298"/>
        <n v="-348.329257913019"/>
        <n v="-348.114519430597"/>
        <n v="-340.663250208706"/>
        <n v="-338.92685446243"/>
        <n v="-338.325112647673"/>
        <n v="-337.539193725525"/>
        <n v="-334.574154046072"/>
        <n v="-334.010022052768"/>
        <n v="-330.486125446767"/>
        <n v="-324.331649906711"/>
        <n v="-316.446651423124"/>
        <n v="-306.581775533249"/>
        <n v="-304.86628501844"/>
        <n v="-299.624453418312"/>
        <n v="-296.103817968836"/>
        <n v="-292.007487984907"/>
        <n v="-291.949800605641"/>
        <n v="-285.913851873594"/>
        <n v="-283.032192792681"/>
        <n v="-275.082287691752"/>
        <n v="-259.50612909412"/>
        <n v="-248.571123420345"/>
        <n v="-240.545003907646"/>
        <n v="-239.267709963402"/>
        <n v="-234.624968086539"/>
        <n v="-230.588101237537"/>
        <n v="-226.322284101497"/>
        <n v="-213.1524659899"/>
        <n v="-211.683495015777"/>
        <n v="-208.90706536243"/>
        <n v="-207.580062706201"/>
        <n v="-199.699750963238"/>
        <n v="-199.211042258144"/>
        <n v="-191.068125156829"/>
        <n v="-189.876145153623"/>
        <n v="-189.576260009986"/>
        <n v="-189.169318203969"/>
        <n v="-184.581210111392"/>
        <n v="-182.942641886006"/>
        <n v="-177.298719773999"/>
        <n v="-176.309549121144"/>
        <n v="-168.720902426629"/>
        <n v="-159.604886382084"/>
        <n v="-152.934930990824"/>
        <n v="-152.103889919992"/>
        <n v="-151.112499449133"/>
        <n v="-145.098277683774"/>
        <n v="-142.273487170599"/>
        <n v="-136.158173076285"/>
        <n v="-132.420204926865"/>
        <n v="-112.397769084954"/>
        <n v="-103.719022538859"/>
        <n v="-77.3772362461232"/>
        <n v="-76.949255686955"/>
        <n v="-76.4942560856217"/>
        <n v="-52.7270734334561"/>
        <n v="-51.4370978986565"/>
        <n v="-45.2719108270514"/>
        <n v="-45.0614787669783"/>
        <n v="-32.4190906898116"/>
        <n v="-26.7173199723152"/>
        <n v="-17.5828080588138"/>
        <n v="-17.1172865132965"/>
        <n v="-14.3496492040213"/>
        <n v="-12.4422535009297"/>
        <n v="-10.7817882649172"/>
        <n v="0"/>
        <n v="18.8594442911956"/>
        <n v="32.4190906898116"/>
        <n v="45.0614787669783"/>
        <n v="47.0736496788445"/>
        <n v="51.4370978986565"/>
        <n v="54.3340914846112"/>
        <n v="56.6570209559814"/>
        <n v="58.7451958005278"/>
        <n v="59.9102629628583"/>
        <n v="71.2088966495728"/>
        <n v="76.949255686955"/>
        <n v="77.3772362461232"/>
        <n v="100.968247074985"/>
        <n v="103.719022538859"/>
        <n v="105.183017469406"/>
        <n v="107.249363962696"/>
        <n v="116.661269535063"/>
        <n v="125.501750962461"/>
        <n v="131.202762538426"/>
        <n v="135.015749562766"/>
        <n v="136.158173076285"/>
        <n v="138.292961621825"/>
        <n v="145.098277683774"/>
        <n v="145.210195257564"/>
        <n v="146.096501424915"/>
        <n v="159.38706325111"/>
        <n v="159.604886382084"/>
        <n v="168.720902426629"/>
        <n v="176.309549121144"/>
        <n v="181.107810081478"/>
        <n v="184.581210111392"/>
        <n v="185.840137328314"/>
        <n v="189.053156773518"/>
        <n v="189.876145153623"/>
        <n v="191.068125156829"/>
        <n v="197.118672361862"/>
        <n v="199.699750963238"/>
        <n v="205.940543629446"/>
        <n v="208.90706536243"/>
        <n v="209.471147852904"/>
        <n v="211.683495015777"/>
        <n v="212.05682269881"/>
        <n v="213.1524659899"/>
        <n v="213.326966650822"/>
        <n v="214.972646262316"/>
        <n v="222.140465250257"/>
        <n v="224.861140751171"/>
        <n v="234.624968086539"/>
        <n v="236.881124211513"/>
        <n v="239.267709963402"/>
        <n v="243.498781846636"/>
        <n v="246.460437976608"/>
        <n v="246.678881484448"/>
        <n v="253.764946466733"/>
        <n v="255.223705480754"/>
        <n v="257.068531703443"/>
        <n v="259.50612909412"/>
        <n v="263.91468986467"/>
        <n v="272.265094201758"/>
        <n v="275.082287691752"/>
        <n v="279.505537921199"/>
        <n v="283.032192792681"/>
        <n v="291.949800605641"/>
        <n v="292.007487984907"/>
        <n v="294.675260853559"/>
        <n v="299.27515451837"/>
        <n v="306.581775533249"/>
        <n v="306.861331032787"/>
        <n v="308.52765888852"/>
        <n v="316.446651423124"/>
        <n v="330.486125446767"/>
        <n v="332.297262513573"/>
        <n v="334.010022052768"/>
        <n v="336.750840254735"/>
        <n v="338.325112647673"/>
        <n v="340.663250208706"/>
        <n v="343.101914238547"/>
        <n v="346.069143456908"/>
        <n v="348.329257913019"/>
        <n v="348.395676086298"/>
        <n v="350.657883294935"/>
        <n v="351.070367858514"/>
        <n v="351.853778783256"/>
        <n v="355.942397709066"/>
        <n v="362.933361248285"/>
        <n v="365.111334559338"/>
        <n v="365.17778315248"/>
        <n v="374.411271913002"/>
        <n v="375.464255202955"/>
        <n v="381.014335639244"/>
        <n v="386.381203556801"/>
        <n v="387.564259820105"/>
        <n v="388.006698676908"/>
        <n v="391.432695931754"/>
        <n v="392.772420435459"/>
        <n v="401.2855214071"/>
        <n v="404.43648789826"/>
        <n v="405.047247790867"/>
        <n v="405.46849121991"/>
        <n v="406.577481338548"/>
        <n v="415.910639698564"/>
        <n v="420.116492294571"/>
        <n v="422.494315920101"/>
        <n v="422.636944844544"/>
        <n v="425.882336404373"/>
        <n v="429.840251416528"/>
        <n v="434.946746321124"/>
        <n v="436.343779626941"/>
        <n v="438.515300085916"/>
        <n v="441.731651933372"/>
        <n v="460.918980294837"/>
        <n v="462.822406849923"/>
        <n v="467.828662799268"/>
        <n v="476.58918993895"/>
        <n v="478.999590343825"/>
        <n v="483.059409639189"/>
        <n v="483.363348223766"/>
        <n v="495.90211190687"/>
        <n v="508.709714106368"/>
        <n v="520.525721795097"/>
        <n v="527.523422472925"/>
        <n v="529.121409905483"/>
        <n v="543.790907345148"/>
        <n v="547.660988980724"/>
        <n v="547.926363493589"/>
        <n v="551.271945108847"/>
        <n v="556.643051073548"/>
        <n v="565.705053917796"/>
        <n v="565.731691328762"/>
        <n v="567.721590123274"/>
        <n v="570.015075992505"/>
        <n v="570.712293821784"/>
        <n v="571.068665090305"/>
        <n v="571.951074047616"/>
        <n v="577.129790854499"/>
        <n v="578.525734587556"/>
        <n v="579.768547586013"/>
        <n v="582.508691162208"/>
        <n v="596.463775769866"/>
        <n v="600.964281433239"/>
        <n v="602.656534036632"/>
        <n v="620.038149515404"/>
        <n v="621.212306602897"/>
        <n v="628.907684483453"/>
        <n v="636.714011342549"/>
        <n v="649.49228207659"/>
        <n v="655.17490348399"/>
        <n v="655.614210727036"/>
        <n v="657.754840900037"/>
        <n v="661.910898756089"/>
        <n v="664.773979547063"/>
        <n v="670.250377671515"/>
        <n v="673.508296467588"/>
        <n v="673.796684730296"/>
        <n v="681.60366715561"/>
        <n v="687.634456485615"/>
        <n v="690.703873713264"/>
        <n v="691.06112216154"/>
        <n v="692.580708843411"/>
        <n v="693.797198938006"/>
        <n v="702.949783152006"/>
        <n v="704.101187012243"/>
        <n v="717.115554146694"/>
        <n v="724.762210284143"/>
        <n v="733.557594849335"/>
        <n v="736.489351962032"/>
        <n v="748.266558201045"/>
        <n v="762.818172374604"/>
        <n v="768.743549655464"/>
        <n v="783.896718732782"/>
        <n v="791.900561854697"/>
        <n v="795.913467060016"/>
        <n v="800.731884135367"/>
        <n v="807.297022467286"/>
        <n v="807.481781000219"/>
        <n v="841.927073483157"/>
        <n v="885.788279114541"/>
        <n v="887.205357552752"/>
        <n v="892.523507647338"/>
        <n v="906.373242031738"/>
        <n v="918.92478818138"/>
        <n v="925.621934671187"/>
        <n v="955.293206798853"/>
        <n v="963.321144751501"/>
        <n v="970.301559527683"/>
        <n v="980.236306189107"/>
        <n v="1002.80713850937"/>
        <n v="1005.20286284831"/>
        <n v="1040.72415775665"/>
        <n v="1044.26889697912"/>
        <n v="1068.44214649231"/>
        <n v="1076.67699412154"/>
        <n v="1086.93082394052"/>
        <n v="1101.28141104205"/>
        <n v="1113.94561760436"/>
        <n v="1114.19147060834"/>
        <n v="1122.23173767998"/>
        <n v="1122.31946504355"/>
        <n v="1133.46066794347"/>
        <n v="1151.76620344404"/>
        <n v="1152.6206139086"/>
        <n v="1180.54575551368"/>
        <n v="1195.53716938247"/>
        <n v="1211.60071508334"/>
        <n v="1249.84550566509"/>
        <n v="1279.14543223358"/>
        <n v="1286.10152220979"/>
        <n v="1301.76404294677"/>
        <n v="1301.77029993475"/>
        <n v="1311.47622554854"/>
        <n v="1321.98367871954"/>
        <n v="1405.75847442754"/>
        <n v="1405.87375518276"/>
        <n v="1407.723909"/>
        <n v="1410.471173"/>
        <n v="1536.81748363323"/>
        <n v="1657.59307572758"/>
        <n v="1678.20214263505"/>
        <n v="1738.55307205127"/>
        <n v="1743.01244882139"/>
        <n v="1750.97170859781"/>
        <n v="1854.50784797117"/>
        <n v="2043.02821491315"/>
        <n v="2430.50955366759"/>
        <n v="3344.21710067912"/>
        <n v="3784.43903469992"/>
        <n v="3830.64077579017"/>
        <n v="4492.45161714265"/>
        <n v="5933.41978967315"/>
        <n v="6089.80176407407"/>
        <n v="6997.16401031691"/>
        <n v="11599.6174673189"/>
        <m/>
      </sharedItems>
    </cacheField>
    <cacheField name="Opening USD PV" numFmtId="0">
      <sharedItems containsString="0" containsBlank="1" containsNumber="1" minValue="-8844975" maxValue="10237430" count="468">
        <n v="-8844975"/>
        <n v="-6215585"/>
        <n v="-5726567"/>
        <n v="-4562083.3"/>
        <n v="-1569986"/>
        <n v="-1432022"/>
        <n v="-1080200"/>
        <n v="-941714.449177"/>
        <n v="-761274.548045"/>
        <n v="-702284.661694"/>
        <n v="-609166.666667"/>
        <n v="-589171.484117"/>
        <n v="-559479.166667"/>
        <n v="-526005.972725"/>
        <n v="-505050.639034"/>
        <n v="-469215.724967"/>
        <n v="-405820.332849"/>
        <n v="-398686.111111"/>
        <n v="-376636.169562"/>
        <n v="-365578.016079"/>
        <n v="-336798.740133"/>
        <n v="-298229.148247"/>
        <n v="-296779.537774"/>
        <n v="-293391.691719"/>
        <n v="-282727.252459"/>
        <n v="-280055.642017"/>
        <n v="-275080.354539"/>
        <n v="-252114.240134"/>
        <n v="-245372.183822"/>
        <n v="-242773.849885"/>
        <n v="-226092.179149"/>
        <n v="-222158.45579"/>
        <n v="-219833.134572"/>
        <n v="-214630.490062"/>
        <n v="-214107.505985"/>
        <n v="-208991.02728"/>
        <n v="-208784.976521"/>
        <n v="-208559.265331"/>
        <n v="-207127.67036"/>
        <n v="-194494.161238"/>
        <n v="-192847.288773"/>
        <n v="-184718.980977"/>
        <n v="-184128.15352"/>
        <n v="-183924.300445"/>
        <n v="-181348.393989"/>
        <n v="-174720.254683"/>
        <n v="-169094.809736"/>
        <n v="-158774.447388"/>
        <n v="-157140.738149"/>
        <n v="-155628.331338"/>
        <n v="-140539.47255"/>
        <n v="-139981.979996"/>
        <n v="-139300.648856"/>
        <n v="-128849.542058"/>
        <n v="-128079.757156"/>
        <n v="-127432.171134"/>
        <n v="-127112.168602"/>
        <n v="-126921.977535"/>
        <n v="-120735.202986"/>
        <n v="-116752.671212"/>
        <n v="-115339.927076"/>
        <n v="-115297.143465"/>
        <n v="-114824.951014"/>
        <n v="-114217.132982"/>
        <n v="-110805.052212"/>
        <n v="-110507.248685"/>
        <n v="-110389.687425"/>
        <n v="-109632.09184893"/>
        <n v="-109157.397699"/>
        <n v="-107081.060984"/>
        <n v="-106799.566692"/>
        <n v="-104554.050375096"/>
        <n v="-101513.194454"/>
        <n v="-101272.249495"/>
        <n v="-97965.440051"/>
        <n v="-97401.43771"/>
        <n v="-97381.128453"/>
        <n v="-96291.128433528"/>
        <n v="-96130.734260025"/>
        <n v="-94520.6307"/>
        <n v="-93865.426482"/>
        <n v="-91047.649412"/>
        <n v="-85371.130693"/>
        <n v="-84306.673312"/>
        <n v="-83368.73795"/>
        <n v="-82001.144058"/>
        <n v="-79306.664183"/>
        <n v="-78853.739601"/>
        <n v="-78800.290728"/>
        <n v="-78013.804387"/>
        <n v="-76785.102823"/>
        <n v="-75428.96218"/>
        <n v="-74359.560674"/>
        <n v="-72411.777068"/>
        <n v="-72129.442283"/>
        <n v="-70631.313990075"/>
        <n v="-70432.455068"/>
        <n v="-70210.573753"/>
        <n v="-68996.220668"/>
        <n v="-68651.187858"/>
        <n v="-66840.068743"/>
        <n v="-63163.716255"/>
        <n v="-62862.857374"/>
        <n v="-62458.765645752"/>
        <n v="-62157.604038"/>
        <n v="-61017.192365"/>
        <n v="-60057.152134"/>
        <n v="-59245.143396"/>
        <n v="-58563.739608"/>
        <n v="-58036.982818"/>
        <n v="-57427.651134"/>
        <n v="-56608.811444"/>
        <n v="-56530.913232"/>
        <n v="-56369.654888"/>
        <n v="-54698.220326"/>
        <n v="-54254.425467"/>
        <n v="-53749.335276"/>
        <n v="-51821.317646"/>
        <n v="-50463.928475"/>
        <n v="-50174.484123"/>
        <n v="-48398.367139"/>
        <n v="-47864.390228"/>
        <n v="-47366.539978"/>
        <n v="-46200.500807"/>
        <n v="-45598.358182"/>
        <n v="-44708.751608"/>
        <n v="-44367.330831642"/>
        <n v="-43903.645513"/>
        <n v="-42307.325845"/>
        <n v="-41568.414632"/>
        <n v="-40508.387337"/>
        <n v="-39573.144296"/>
        <n v="-39369.474784332"/>
        <n v="-38941.515867"/>
        <n v="-38699.233011"/>
        <n v="-37913.319608598"/>
        <n v="-37385.338696"/>
        <n v="-36528.029423"/>
        <n v="-36148.899987"/>
        <n v="-35888.370693"/>
        <n v="-35648.909481"/>
        <n v="-35488.353708"/>
        <n v="-34464.46358"/>
        <n v="-33505.569945"/>
        <n v="-33495.437035"/>
        <n v="-33071.251652"/>
        <n v="-32563.554679"/>
        <n v="-31292.454972"/>
        <n v="-31257.912973"/>
        <n v="-30848.254652"/>
        <n v="-30189.511622214"/>
        <n v="-29104.474529"/>
        <n v="-27794.08973"/>
        <n v="-27668.921027"/>
        <n v="-27252.508321"/>
        <n v="-27102.19656"/>
        <n v="-26950.616413"/>
        <n v="-26896.071376"/>
        <n v="-26747.962019"/>
        <n v="-26285.021598"/>
        <n v="-25648.243103"/>
        <n v="-25160.292874"/>
        <n v="-25066.781148"/>
        <n v="-23616.652761"/>
        <n v="-23501.703741"/>
        <n v="-23451.958163214"/>
        <n v="-23415.099536"/>
        <n v="-23169.907294002"/>
        <n v="-22897.44803"/>
        <n v="-21798.704043018"/>
        <n v="-21756.061038"/>
        <n v="-20587.907558"/>
        <n v="-19989.944838864"/>
        <n v="-19160.986586"/>
        <n v="-19027.905507"/>
        <n v="-18635.052468"/>
        <n v="-17158.343041"/>
        <n v="-17138.14659"/>
        <n v="-15202.91960901"/>
        <n v="-15122.392468"/>
        <n v="-14478.977698"/>
        <n v="-14448.161986"/>
        <n v="-13982.290326"/>
        <n v="-13897.05269"/>
        <n v="-13693.596147"/>
        <n v="-13551.404102"/>
        <n v="-12650.939987"/>
        <n v="-11956.270616"/>
        <n v="-11325.651443"/>
        <n v="-10806.505736"/>
        <n v="-10517.385435"/>
        <n v="-10443.808976202"/>
        <n v="-10291.9785318"/>
        <n v="-9938.018948"/>
        <n v="-9688.267908"/>
        <n v="-9510.071101"/>
        <n v="-9346.611993"/>
        <n v="-9018.522014"/>
        <n v="-8920.513877"/>
        <n v="-8377.138557"/>
        <n v="-8025.337778"/>
        <n v="-7808.962488"/>
        <n v="-7367.430101"/>
        <n v="-7349.951526"/>
        <n v="-7267.627897"/>
        <n v="-7047.634001"/>
        <n v="-6961.602976"/>
        <n v="-6805.096123"/>
        <n v="-6232.855201146"/>
        <n v="-6106.228649388"/>
        <n v="-5900.290682"/>
        <n v="-5824.503256"/>
        <n v="-5772.644144"/>
        <n v="-5380.077616"/>
        <n v="-5306.752766"/>
        <n v="-4850.375588"/>
        <n v="-4559.291044"/>
        <n v="-3924.526212"/>
        <n v="-3661.523199"/>
        <n v="-3602.754157"/>
        <n v="-3317.265376"/>
        <n v="-3152.461069"/>
        <n v="-3010.031966"/>
        <n v="-2771.317555"/>
        <n v="-2507.944805352"/>
        <n v="-1501.853646"/>
        <n v="-1447.748755"/>
        <n v="-1212.791738"/>
        <n v="-1206.553091"/>
        <n v="-1029.994508"/>
        <n v="-898.431371"/>
        <n v="-860.551906"/>
        <n v="-851.23309"/>
        <n v="-597.301265"/>
        <n v="-296.455483"/>
        <n v="-246.4953372"/>
        <n v="-198"/>
        <n v="-86.209299"/>
        <n v="0"/>
        <n v="9.632478"/>
        <n v="68.522535"/>
        <n v="246.4953372"/>
        <n v="296.455483"/>
        <n v="597.301265"/>
        <n v="1361.01832335"/>
        <n v="1379.449886598"/>
        <n v="1501.853646"/>
        <n v="2047.727454"/>
        <n v="2771.317555"/>
        <n v="2801.297408"/>
        <n v="2807.407881"/>
        <n v="3010.031966"/>
        <n v="3056.81442"/>
        <n v="3317.265376"/>
        <n v="3602.754157"/>
        <n v="3924.526212"/>
        <n v="4424.386512"/>
        <n v="4581.315438"/>
        <n v="5507.822922"/>
        <n v="5900.290682"/>
        <n v="6893.38504"/>
        <n v="6961.602976"/>
        <n v="7047.634001"/>
        <n v="7410.73318"/>
        <n v="7808.962488"/>
        <n v="7980.429488"/>
        <n v="8025.337778"/>
        <n v="8212.164529725"/>
        <n v="8377.138557"/>
        <n v="9018.522014"/>
        <n v="9216.632594"/>
        <n v="9224.95380075"/>
        <n v="9346.611993"/>
        <n v="9566.201707"/>
        <n v="9688.267908"/>
        <n v="9698.621938"/>
        <n v="10229.901898"/>
        <n v="10356.318818"/>
        <n v="10498.074992"/>
        <n v="10517.385435"/>
        <n v="10624.843644"/>
        <n v="10806.505736"/>
        <n v="11579.423808"/>
        <n v="11718.91478"/>
        <n v="11861.298303876"/>
        <n v="11985.958655"/>
        <n v="12597.675496"/>
        <n v="13693.596147"/>
        <n v="13897.05269"/>
        <n v="13905.474718464"/>
        <n v="14455.891547"/>
        <n v="14478.977698"/>
        <n v="15203.26179"/>
        <n v="15432.933017"/>
        <n v="16412.411705"/>
        <n v="17138.14659"/>
        <n v="17158.343041"/>
        <n v="18093.604816"/>
        <n v="18635.052468"/>
        <n v="19027.905507"/>
        <n v="19160.986586"/>
        <n v="21756.061038"/>
        <n v="22897.44803"/>
        <n v="23487.569484"/>
        <n v="25025.14729134"/>
        <n v="25160.292874"/>
        <n v="25648.243103"/>
        <n v="25947.721962"/>
        <n v="26232.398753"/>
        <n v="26747.962019"/>
        <n v="27252.508321"/>
        <n v="27540.7483365"/>
        <n v="27668.921027"/>
        <n v="27794.08973"/>
        <n v="29104.474529"/>
        <n v="29303.012351"/>
        <n v="31292.454972"/>
        <n v="31446.695545"/>
        <n v="32563.554679"/>
        <n v="32609.290396"/>
        <n v="33071.251652"/>
        <n v="33157.161922"/>
        <n v="34464.46358"/>
        <n v="35888.370693"/>
        <n v="36148.899987"/>
        <n v="36420.064158"/>
        <n v="36528.029423"/>
        <n v="36598.494567"/>
        <n v="37385.338696"/>
        <n v="37794.058368"/>
        <n v="38275.728347"/>
        <n v="38751.414343"/>
        <n v="38941.515867"/>
        <n v="39573.144296"/>
        <n v="40312.236229"/>
        <n v="40625.527213"/>
        <n v="41680.365766578"/>
        <n v="43903.645513"/>
        <n v="44813.128346"/>
        <n v="44840.115433"/>
        <n v="45598.358182"/>
        <n v="46200.500807"/>
        <n v="47366.539978"/>
        <n v="47990.339042"/>
        <n v="48250.272738"/>
        <n v="48398.367139"/>
        <n v="49483.334429"/>
        <n v="50174.484123"/>
        <n v="50231.443278"/>
        <n v="51525.733013"/>
        <n v="51821.317646"/>
        <n v="53905.82661"/>
        <n v="54254.425467"/>
        <n v="54698.220326"/>
        <n v="55758.908857"/>
        <n v="56530.913232"/>
        <n v="58036.982818"/>
        <n v="58563.739608"/>
        <n v="59245.143396"/>
        <n v="60057.152134"/>
        <n v="62157.604038"/>
        <n v="62862.857374"/>
        <n v="63163.716255"/>
        <n v="68491.754156"/>
        <n v="68614.740736"/>
        <n v="70210.573753"/>
        <n v="70631.313990075"/>
        <n v="71532.860062"/>
        <n v="72129.442283"/>
        <n v="72411.777068"/>
        <n v="74359.560674"/>
        <n v="75765.139757"/>
        <n v="76736.128277"/>
        <n v="82001.144058"/>
        <n v="83368.73795"/>
        <n v="84306.673312"/>
        <n v="86099.645639"/>
        <n v="89940.610347"/>
        <n v="91047.649412"/>
        <n v="94520.6307"/>
        <n v="95955.323488"/>
        <n v="96130.734260025"/>
        <n v="97381.128453"/>
        <n v="97401.43771"/>
        <n v="98298.649094"/>
        <n v="100636.596257"/>
        <n v="101272.249495"/>
        <n v="102868.428033"/>
        <n v="105285.599906"/>
        <n v="106799.566692"/>
        <n v="106912.51414"/>
        <n v="107081.060984"/>
        <n v="109157.397699"/>
        <n v="110507.248685"/>
        <n v="111875.917966"/>
        <n v="112056.22942353"/>
        <n v="114217.132982"/>
        <n v="114824.951014"/>
        <n v="116752.671212"/>
        <n v="120735.202986"/>
        <n v="121525.042503"/>
        <n v="127112.168602"/>
        <n v="127299.237593"/>
        <n v="128079.757156"/>
        <n v="128849.542058"/>
        <n v="134153.002549"/>
        <n v="137037.241227"/>
        <n v="139300.648856"/>
        <n v="139981.979996"/>
        <n v="140539.47255"/>
        <n v="152194.551197"/>
        <n v="155628.331338"/>
        <n v="158774.447388"/>
        <n v="160611.351644"/>
        <n v="169094.809736"/>
        <n v="174720.254683"/>
        <n v="181682.828739"/>
        <n v="183924.300445"/>
        <n v="184128.15352"/>
        <n v="184718.980977"/>
        <n v="192847.288773"/>
        <n v="194494.161238"/>
        <n v="198314.356711"/>
        <n v="200675.587868"/>
        <n v="207878.048449"/>
        <n v="208559.265331"/>
        <n v="208991.02728"/>
        <n v="214107.505985"/>
        <n v="214630.490062"/>
        <n v="219833.134572"/>
        <n v="222158.45579"/>
        <n v="226092.179149"/>
        <n v="229080.616606"/>
        <n v="231450.112295"/>
        <n v="242773.849885"/>
        <n v="252114.240134"/>
        <n v="269444.611051"/>
        <n v="275080.354539"/>
        <n v="280055.642017"/>
        <n v="293391.691719"/>
        <n v="296710.430283"/>
        <n v="296779.537774"/>
        <n v="298229.148247"/>
        <n v="336798.740133"/>
        <n v="351994.55592"/>
        <n v="365578.016079"/>
        <n v="376636.169562"/>
        <n v="384928.817708"/>
        <n v="395941.54226"/>
        <n v="399224.245136"/>
        <n v="405820.332849"/>
        <n v="426542.757804"/>
        <n v="491789.215689786"/>
        <n v="506404.797275"/>
        <n v="526005.972725"/>
        <n v="589171.484117"/>
        <n v="641666.666667"/>
        <n v="684958.333333"/>
        <n v="702284.661694"/>
        <n v="761274.548045"/>
        <n v="966436.672439"/>
        <n v="1060408"/>
        <n v="1254500"/>
        <n v="1569986"/>
        <n v="5726567"/>
        <n v="8844975"/>
        <n v="10237430"/>
        <m/>
      </sharedItems>
    </cacheField>
    <cacheField name="Closing USD PV" numFmtId="0">
      <sharedItems containsString="0" containsBlank="1" containsNumber="1" minValue="-8860123" maxValue="10254010" count="483">
        <n v="-8860123"/>
        <n v="-6225652"/>
        <n v="-5735909"/>
        <n v="-4562083.3"/>
        <n v="-1566309"/>
        <n v="-1434341"/>
        <n v="-1131091"/>
        <n v="-937005.745037"/>
        <n v="-757083.244915"/>
        <n v="-708901.205458"/>
        <n v="-607916.666667"/>
        <n v="-585998.106339"/>
        <n v="-556041.666667"/>
        <n v="-528506.686976"/>
        <n v="-499630.225924"/>
        <n v="-469975.668192"/>
        <n v="-407850.672463"/>
        <n v="-398327.777778"/>
        <n v="-366116.444855"/>
        <n v="-358632.993516"/>
        <n v="-329624.357944"/>
        <n v="-299400.614373"/>
        <n v="-294053.486414"/>
        <n v="-291154.068542"/>
        <n v="-281729.390729"/>
        <n v="-280819.996566"/>
        <n v="-271632.986155"/>
        <n v="-264857.987521"/>
        <n v="-243076.148492"/>
        <n v="-240845.194721"/>
        <n v="-229216.969728045"/>
        <n v="-217524.151152"/>
        <n v="-215826.780564"/>
        <n v="-212698.532574"/>
        <n v="-212368.768418"/>
        <n v="-211146.429001"/>
        <n v="-209835.069245"/>
        <n v="-206051.53619"/>
        <n v="-206005.609192"/>
        <n v="-205727.499192"/>
        <n v="-196266.897354"/>
        <n v="-195540.548045"/>
        <n v="-190046.908193"/>
        <n v="-187587.69587"/>
        <n v="-183834.005445"/>
        <n v="-180025.939398"/>
        <n v="-179341.240839"/>
        <n v="-168790.836983"/>
        <n v="-161888.613926"/>
        <n v="-157200.820914"/>
        <n v="-156642.157674"/>
        <n v="-154088.592926"/>
        <n v="-147680.160065"/>
        <n v="-144290.553594"/>
        <n v="-142681.82781"/>
        <n v="-140640.193903365"/>
        <n v="-136455.456031"/>
        <n v="-136367.806869"/>
        <n v="-130012.818247"/>
        <n v="-129519.419377"/>
        <n v="-128322.925942"/>
        <n v="-127568.388702"/>
        <n v="-120947.035952"/>
        <n v="-120300.649786"/>
        <n v="-118000.78313"/>
        <n v="-115910.805359"/>
        <n v="-115503.384993"/>
        <n v="-112081.459369"/>
        <n v="-110496.018772913"/>
        <n v="-109611.183745"/>
        <n v="-108155.947745"/>
        <n v="-106669.325848"/>
        <n v="-105541.616379"/>
        <n v="-105417.513670658"/>
        <n v="-101808.657332"/>
        <n v="-100150.58625"/>
        <n v="-99180.023275"/>
        <n v="-98447.1540750395"/>
        <n v="-97829.735375"/>
        <n v="-97242.794612"/>
        <n v="-97216.67785518"/>
        <n v="-97212.042273"/>
        <n v="-96422.917067"/>
        <n v="-95344.50163"/>
        <n v="-94459.728684"/>
        <n v="-89230.627624"/>
        <n v="-87313.743952"/>
        <n v="-85273.058415"/>
        <n v="-77722.231005"/>
        <n v="-77682.764255"/>
        <n v="-77548.360911"/>
        <n v="-77028.363458"/>
        <n v="-74966.479488"/>
        <n v="-74661.086455"/>
        <n v="-74076.2573373225"/>
        <n v="-73092.07586881"/>
        <n v="-72565.944169"/>
        <n v="-72165.812191"/>
        <n v="-69907.638851"/>
        <n v="-69770.5812648"/>
        <n v="-67804.737309"/>
        <n v="-67346.781386"/>
        <n v="-67173.485001"/>
        <n v="-66232.937443"/>
        <n v="-66059.41296"/>
        <n v="-65359.763741"/>
        <n v="-64980.733383"/>
        <n v="-64310.61878163"/>
        <n v="-64031.9829396975"/>
        <n v="-63935.167973"/>
        <n v="-62982.607775"/>
        <n v="-62731.617997"/>
        <n v="-61373.986447"/>
        <n v="-60609.614076"/>
        <n v="-60399.212895"/>
        <n v="-60109.815861"/>
        <n v="-59694.622104"/>
        <n v="-59574.280752"/>
        <n v="-58014.174359"/>
        <n v="-57297.319526"/>
        <n v="-57023.383715415"/>
        <n v="-56856.83284"/>
        <n v="-55867.44323043"/>
        <n v="-53892.741502"/>
        <n v="-53676.063781"/>
        <n v="-53484.898511"/>
        <n v="-53248.186199"/>
        <n v="-50395.275032"/>
        <n v="-50347.228402"/>
        <n v="-49236.04099"/>
        <n v="-48431.763528"/>
        <n v="-48172.7852274825"/>
        <n v="-46693.13791"/>
        <n v="-45950.788472"/>
        <n v="-45887.515322"/>
        <n v="-43028.826047"/>
        <n v="-42896.463961"/>
        <n v="-42774.308647"/>
        <n v="-42366.415708"/>
        <n v="-42309.687304"/>
        <n v="-42235.909276"/>
        <n v="-40995.481776"/>
        <n v="-40972.962005"/>
        <n v="-39066.218489"/>
        <n v="-38401.9580906325"/>
        <n v="-37159.451455"/>
        <n v="-36778.783328235"/>
        <n v="-36663.795589"/>
        <n v="-36129.91287"/>
        <n v="-36113.804516"/>
        <n v="-35354.682705"/>
        <n v="-35100.441691"/>
        <n v="-35011.881189"/>
        <n v="-34858.034782"/>
        <n v="-34693.777451"/>
        <n v="-34338.653615"/>
        <n v="-33382.02391"/>
        <n v="-31767.621015"/>
        <n v="-31730.8119"/>
        <n v="-31670.929194"/>
        <n v="-31172.561618"/>
        <n v="-30279.3455"/>
        <n v="-29668.978639"/>
        <n v="-29273.279765"/>
        <n v="-27575.828163"/>
        <n v="-27021.223458"/>
        <n v="-26759.970817"/>
        <n v="-26754.543656"/>
        <n v="-26694.670104"/>
        <n v="-26625.958107"/>
        <n v="-26102.195922"/>
        <n v="-24221.138943"/>
        <n v="-23998.74626"/>
        <n v="-23892.60065"/>
        <n v="-23487.9436241775"/>
        <n v="-23208.0480564075"/>
        <n v="-22990.657614"/>
        <n v="-22086.10568502"/>
        <n v="-21840.1727745825"/>
        <n v="-21624.690045"/>
        <n v="-21534.725071"/>
        <n v="-20627.26672968"/>
        <n v="-19975.1392236825"/>
        <n v="-19542.935979"/>
        <n v="-19283.317954"/>
        <n v="-18379.544563"/>
        <n v="-16760.7078189525"/>
        <n v="-16728.268302"/>
        <n v="-16566.744448"/>
        <n v="-16087.261968"/>
        <n v="-14670.74070306"/>
        <n v="-14563.774757"/>
        <n v="-14200.087844"/>
        <n v="-13306.367849"/>
        <n v="-12374.615673"/>
        <n v="-12276.933269"/>
        <n v="-12246.986796525"/>
        <n v="-11744.161946"/>
        <n v="-11172.400439"/>
        <n v="-11107.229611"/>
        <n v="-11007.2813856525"/>
        <n v="-10819.4760943425"/>
        <n v="-9818.878194"/>
        <n v="-9795.359497"/>
        <n v="-9352.788169"/>
        <n v="-9240.607549"/>
        <n v="-9095.081339"/>
        <n v="-9062.621673"/>
        <n v="-8815.135902"/>
        <n v="-8702.648297"/>
        <n v="-8522.406751"/>
        <n v="-7856.875731"/>
        <n v="-7853.17847"/>
        <n v="-7810.100302"/>
        <n v="-7598.407034"/>
        <n v="-7476.312571"/>
        <n v="-7145.496346"/>
        <n v="-6345.583028"/>
        <n v="-6036.605436"/>
        <n v="-5960.645328"/>
        <n v="-5551.6414"/>
        <n v="-4500.708382"/>
        <n v="-4357.440523"/>
        <n v="-4007.597857"/>
        <n v="-3912.867963"/>
        <n v="-3544.594603"/>
        <n v="-3486.771371"/>
        <n v="-3430.438976"/>
        <n v="-2773.716319"/>
        <n v="-2632.77588951"/>
        <n v="-2586.594058"/>
        <n v="-2252.224181"/>
        <n v="-1888.130936"/>
        <n v="-1556.070687"/>
        <n v="-1552.299257"/>
        <n v="-1405.61036"/>
        <n v="-1113.73932"/>
        <n v="-1098.522453"/>
        <n v="-988.147945"/>
        <n v="-821.25593"/>
        <n v="-622.065481"/>
        <n v="-491.952518"/>
        <n v="-188.90444"/>
        <n v="-69.988877"/>
        <n v="0"/>
        <n v="69.988877"/>
        <n v="455.789431"/>
        <n v="474.8659"/>
        <n v="491.952518"/>
        <n v="622.065481"/>
        <n v="821.25593"/>
        <n v="1405.61036"/>
        <n v="1756.608445"/>
        <n v="1888.130936"/>
        <n v="2548.1074071375"/>
        <n v="2586.594058"/>
        <n v="2928.98981"/>
        <n v="3331.553262"/>
        <n v="3430.438976"/>
        <n v="3486.771371"/>
        <n v="3544.594603"/>
        <n v="4034.07519"/>
        <n v="4500.708382"/>
        <n v="4645.2435567525"/>
        <n v="4833.445593"/>
        <n v="5328.582967"/>
        <n v="5538.522695"/>
        <n v="6345.583028"/>
        <n v="7145.496346"/>
        <n v="7265.764777"/>
        <n v="7598.407034"/>
        <n v="7628.69067"/>
        <n v="8510.940153"/>
        <n v="8522.406751"/>
        <n v="8526.941278404"/>
        <n v="8815.135902"/>
        <n v="9095.081339"/>
        <n v="9293.635363"/>
        <n v="9492.0530410675"/>
        <n v="9795.359497"/>
        <n v="9818.878194"/>
        <n v="10343.368016"/>
        <n v="10446.147685"/>
        <n v="10742.452241"/>
        <n v="11168.431489"/>
        <n v="11631.403615"/>
        <n v="11895.428567"/>
        <n v="11953.6874768025"/>
        <n v="12374.615673"/>
        <n v="12440.270358"/>
        <n v="12900.754704"/>
        <n v="14563.774757"/>
        <n v="14670.74070306"/>
        <n v="14706.634552"/>
        <n v="16087.261968"/>
        <n v="16281.09057"/>
        <n v="16566.744448"/>
        <n v="16575.621715"/>
        <n v="16656.672599"/>
        <n v="16728.268302"/>
        <n v="17624.132948"/>
        <n v="19283.317954"/>
        <n v="21534.725071"/>
        <n v="21624.690045"/>
        <n v="21992.185157"/>
        <n v="22086.10568502"/>
        <n v="22990.657614"/>
        <n v="23892.60065"/>
        <n v="23998.74626"/>
        <n v="24687.35693"/>
        <n v="25065.581153"/>
        <n v="25097.8254558525"/>
        <n v="25777.471952"/>
        <n v="26630.079549"/>
        <n v="26759.970817"/>
        <n v="27021.223458"/>
        <n v="27713.933645"/>
        <n v="28031.15155"/>
        <n v="28616.54655"/>
        <n v="29668.978639"/>
        <n v="31172.561618"/>
        <n v="31670.929194"/>
        <n v="31767.621015"/>
        <n v="31945.20831801"/>
        <n v="32123.68753"/>
        <n v="33382.02391"/>
        <n v="34056.536385"/>
        <n v="34338.653615"/>
        <n v="34387.585059"/>
        <n v="34693.777451"/>
        <n v="35100.441691"/>
        <n v="35188.0001673525"/>
        <n v="36113.804516"/>
        <n v="36437.818921"/>
        <n v="36607.582416"/>
        <n v="37159.451455"/>
        <n v="38401.9580906325"/>
        <n v="39981.536246"/>
        <n v="39987.59817"/>
        <n v="41300.803688"/>
        <n v="42235.909276"/>
        <n v="42309.687304"/>
        <n v="42366.415708"/>
        <n v="42896.463961"/>
        <n v="43028.826047"/>
        <n v="43960.278197"/>
        <n v="44906.385192"/>
        <n v="45227.208121"/>
        <n v="45887.515322"/>
        <n v="45950.788472"/>
        <n v="46693.13791"/>
        <n v="47093.996775735"/>
        <n v="48172.7852274825"/>
        <n v="48423.026818"/>
        <n v="51084.385968"/>
        <n v="53248.186199"/>
        <n v="53676.063781"/>
        <n v="53892.741502"/>
        <n v="54233.370011"/>
        <n v="56331.1556038"/>
        <n v="56856.83284"/>
        <n v="57170.767254"/>
        <n v="57297.319526"/>
        <n v="58375.820262"/>
        <n v="59694.622104"/>
        <n v="60109.815861"/>
        <n v="60399.212895"/>
        <n v="60609.614076"/>
        <n v="61373.986447"/>
        <n v="62731.617997"/>
        <n v="62982.607775"/>
        <n v="63364.784574"/>
        <n v="65359.763741"/>
        <n v="66059.41296"/>
        <n v="67173.485001"/>
        <n v="67346.781386"/>
        <n v="69907.638851"/>
        <n v="71332.000746"/>
        <n v="71546.640412"/>
        <n v="73092.07586881"/>
        <n v="74076.2573373225"/>
        <n v="74208.525128"/>
        <n v="74661.086455"/>
        <n v="75563.124064"/>
        <n v="77028.363458"/>
        <n v="78496.809816"/>
        <n v="82963.349841"/>
        <n v="84736.39658328"/>
        <n v="85273.058415"/>
        <n v="85542.470655"/>
        <n v="87142.659936"/>
        <n v="87313.743952"/>
        <n v="87733.032497"/>
        <n v="88406.862253"/>
        <n v="92876.899234"/>
        <n v="94459.728684"/>
        <n v="97242.794612"/>
        <n v="98447.1540750395"/>
        <n v="99180.023275"/>
        <n v="100910.60328"/>
        <n v="100987.476783"/>
        <n v="101808.657332"/>
        <n v="104408.847006"/>
        <n v="105541.616379"/>
        <n v="106669.325848"/>
        <n v="108155.947745"/>
        <n v="109611.183745"/>
        <n v="110496.018772913"/>
        <n v="111169.679383913"/>
        <n v="118000.78313"/>
        <n v="120300.649786"/>
        <n v="120947.035952"/>
        <n v="122203.084918"/>
        <n v="124056.631171"/>
        <n v="127568.388702"/>
        <n v="129519.419377"/>
        <n v="130140.894634"/>
        <n v="131998.943696"/>
        <n v="134092.269217"/>
        <n v="134883.699031"/>
        <n v="136367.806869"/>
        <n v="136455.456031"/>
        <n v="142681.82781"/>
        <n v="144290.553594"/>
        <n v="147680.160065"/>
        <n v="155265.229968"/>
        <n v="156642.157674"/>
        <n v="157200.820914"/>
        <n v="168790.836983"/>
        <n v="179341.240839"/>
        <n v="180025.939398"/>
        <n v="186370.691605"/>
        <n v="187587.69587"/>
        <n v="190046.908193"/>
        <n v="195540.548045"/>
        <n v="196266.897354"/>
        <n v="201268.484772"/>
        <n v="202450.179243"/>
        <n v="206051.53619"/>
        <n v="206743.389049"/>
        <n v="209835.069245"/>
        <n v="211146.429001"/>
        <n v="212368.768418"/>
        <n v="212698.532574"/>
        <n v="215826.780564"/>
        <n v="217524.151152"/>
        <n v="224648.000206"/>
        <n v="228509.374347"/>
        <n v="229216.969728045"/>
        <n v="240845.194721"/>
        <n v="259663.707011"/>
        <n v="264857.987521"/>
        <n v="267201.097353"/>
        <n v="271632.986155"/>
        <n v="281729.390729"/>
        <n v="291154.068542"/>
        <n v="294053.486414"/>
        <n v="299400.614373"/>
        <n v="329624.357944"/>
        <n v="355785.305875"/>
        <n v="358632.993516"/>
        <n v="366116.444855"/>
        <n v="382786.212436"/>
        <n v="394914.399144"/>
        <n v="394945.119029"/>
        <n v="407850.672463"/>
        <n v="410288.41252"/>
        <n v="454535.603969557"/>
        <n v="501907.053768"/>
        <n v="528506.686976"/>
        <n v="585998.106339"/>
        <n v="640833.333333"/>
        <n v="682666.666667"/>
        <n v="708901.205458"/>
        <n v="757083.244915"/>
        <n v="961203.365763"/>
        <n v="1107373"/>
        <n v="1252750"/>
        <n v="1566309"/>
        <n v="5735909"/>
        <n v="8860123"/>
        <n v="10254010"/>
        <m/>
      </sharedItems>
    </cacheField>
    <cacheField name="Actual USD P&amp;L" numFmtId="0">
      <sharedItems containsString="0" containsBlank="1" containsNumber="1" minValue="-229216.969728045" maxValue="229216.969728045" count="485">
        <n v="-229216.969728045"/>
        <n v="-194990.993277668"/>
        <n v="-110496.018772913"/>
        <n v="-74076.2573373225"/>
        <n v="-73028.953233"/>
        <n v="-69770.5812648"/>
        <n v="-62425.968443"/>
        <n v="-58894.573549"/>
        <n v="-50891"/>
        <n v="-48172.7852274825"/>
        <n v="-42817.837907"/>
        <n v="-38408.266726"/>
        <n v="-38401.9580906325"/>
        <n v="-37253.6117202286"/>
        <n v="-37046.723272"/>
        <n v="-34532.741448144"/>
        <n v="-34121.107159416"/>
        <n v="-31008.102054435"/>
        <n v="-22086.10568502"/>
        <n v="-22084.137636"/>
        <n v="-21923.328239"/>
        <n v="-21542.855855"/>
        <n v="-21452.182879"/>
        <n v="-21296.846649"/>
        <n v="-21153.543759"/>
        <n v="-20637.119953"/>
        <n v="-20604.812129"/>
        <n v="-20040.642959"/>
        <n v="-19905.078192"/>
        <n v="-19806.945023"/>
        <n v="-19769.854204"/>
        <n v="-19664.6521080555"/>
        <n v="-19600.402909"/>
        <n v="-19110.064106817"/>
        <n v="-19026.277526"/>
        <n v="-19018.536283"/>
        <n v="-18121.7261423025"/>
        <n v="-18003.176046"/>
        <n v="-16254.345284"/>
        <n v="-15164.615006"/>
        <n v="-15148"/>
        <n v="-14670.74070306"/>
        <n v="-14427.879001"/>
        <n v="-12458.604682"/>
        <n v="-12445.524801"/>
        <n v="-12323.386545"/>
        <n v="-11912.389505"/>
        <n v="-11510.056178"/>
        <n v="-11269.045413"/>
        <n v="-10900.982897"/>
        <n v="-10149.001544"/>
        <n v="-10067"/>
        <n v="-9342"/>
        <n v="-7548.461235"/>
        <n v="-7544.835106"/>
        <n v="-7533.723705"/>
        <n v="-7174.38218900003"/>
        <n v="-6729.90297000001"/>
        <n v="-6644.083993"/>
        <n v="-6616.54376399994"/>
        <n v="-6492.3655992255"/>
        <n v="-6217.515721"/>
        <n v="-5903.859434"/>
        <n v="-5625.469232"/>
        <n v="-5560.645653"/>
        <n v="-5327.92721600001"/>
        <n v="-5325.058086"/>
        <n v="-5233.30667600001"/>
        <n v="-5128.17973600001"/>
        <n v="-5126.969582"/>
        <n v="-4620.986156"/>
        <n v="-4527.289382"/>
        <n v="-4506.428053"/>
        <n v="-4497.74350700004"/>
        <n v="-4432.6164"/>
        <n v="-4309.84599199996"/>
        <n v="-4298.123123"/>
        <n v="-4191.3031299999"/>
        <n v="-3898.36104700001"/>
        <n v="-3809.50308699999"/>
        <n v="-3751.08104399999"/>
        <n v="-3733.90545999999"/>
        <n v="-3707.505294"/>
        <n v="-3677"/>
        <n v="-3661.00939"/>
        <n v="-3615.78131999999"/>
        <n v="-3547.97857399999"/>
        <n v="-3514.624333"/>
        <n v="-3503.640591"/>
        <n v="-3459.54235"/>
        <n v="-3447.36838400003"/>
        <n v="-3328.729087"/>
        <n v="-3308.254106"/>
        <n v="-3294.393409"/>
        <n v="-3196.555586"/>
        <n v="-3173.37777799997"/>
        <n v="-3168.358554"/>
        <n v="-3073.702076"/>
        <n v="-3046.198643"/>
        <n v="-2961.07698399999"/>
        <n v="-2941.709026"/>
        <n v="-2940.73794799999"/>
        <n v="-2921.01662"/>
        <n v="-2917.975608"/>
        <n v="-2899.672603"/>
        <n v="-2869.384322"/>
        <n v="-2863.792367"/>
        <n v="-2845.19282500001"/>
        <n v="-2810.246839"/>
        <n v="-2771.244193"/>
        <n v="-2742.828871"/>
        <n v="-2736.543008"/>
        <n v="-2734.41985600001"/>
        <n v="-2722.163912"/>
        <n v="-2699.84781399998"/>
        <n v="-2693.259272"/>
        <n v="-2691.561245"/>
        <n v="-2686.347765"/>
        <n v="-2672.932802"/>
        <n v="-2668.80278400001"/>
        <n v="-2663.146486"/>
        <n v="-2657.585489"/>
        <n v="-2638.17173"/>
        <n v="-2602.407373"/>
        <n v="-2600.492181"/>
        <n v="-2599.0992"/>
        <n v="-2596.784538"/>
        <n v="-2594.242138"/>
        <n v="-2580.647113"/>
        <n v="-2572.631258"/>
        <n v="-2569.532135"/>
        <n v="-2546.425704"/>
        <n v="-2536.887012"/>
        <n v="-2531.644172"/>
        <n v="-2530.12276100001"/>
        <n v="-2527.603149"/>
        <n v="-2510.851817"/>
        <n v="-2506.34678299999"/>
        <n v="-2504.138217"/>
        <n v="-2500.71425099997"/>
        <n v="-2482.838174"/>
        <n v="-2472.743084"/>
        <n v="-2469.851706"/>
        <n v="-2462.981934"/>
        <n v="-2460.76187873501"/>
        <n v="-2387.966485"/>
        <n v="-2351.30094"/>
        <n v="-2319"/>
        <n v="-2316.41981501451"/>
        <n v="-2308.98342"/>
        <n v="-2291.66666599992"/>
        <n v="-2279.365037"/>
        <n v="-2257.52555"/>
        <n v="-2253.802075"/>
        <n v="-2249.290604"/>
        <n v="-2243.513698"/>
        <n v="-2234.090845"/>
        <n v="-2210.909508"/>
        <n v="-2196.047486"/>
        <n v="-2153.542196"/>
        <n v="-2146.629618"/>
        <n v="-2142.60527200002"/>
        <n v="-2132.28971400001"/>
        <n v="-2030.339614"/>
        <n v="-1798.894822"/>
        <n v="-1772.73611599999"/>
        <n v="-1750"/>
        <n v="-1687.762508"/>
        <n v="-1673.74871199997"/>
        <n v="-1649.34093599999"/>
        <n v="-1572.48957600002"/>
        <n v="-1555.136843"/>
        <n v="-1479.075148"/>
        <n v="-1418.22094"/>
        <n v="-1401.354284"/>
        <n v="-1400.948407"/>
        <n v="-1352.464837"/>
        <n v="-1325.967564"/>
        <n v="-1236.055792"/>
        <n v="-1222.229673"/>
        <n v="-1204.979454"/>
        <n v="-1196.29050199999"/>
        <n v="-1186.475952"/>
        <n v="-1171.46612599998"/>
        <n v="-1166.8176"/>
        <n v="-1161.546614"/>
        <n v="-1134.6594"/>
        <n v="-1113.73932"/>
        <n v="-1071.081073"/>
        <n v="-1069.743561"/>
        <n v="-1034.118913"/>
        <n v="-1007.181552"/>
        <n v="-996.423231000023"/>
        <n v="-995.152620000001"/>
        <n v="-966.385103000008"/>
        <n v="-964.668566000008"/>
        <n v="-925.549421651987"/>
        <n v="-886.550039617505"/>
        <n v="-864.672465000003"/>
        <n v="-863.463295561494"/>
        <n v="-833.333334000083"/>
        <n v="-759.943224999995"/>
        <n v="-669.877318999992"/>
        <n v="-666.722066999999"/>
        <n v="-661.79469499999"/>
        <n v="-656.52782"/>
        <n v="-648.683741999999"/>
        <n v="-636.804058"/>
        <n v="-631.422032000002"/>
        <n v="-613.661894000004"/>
        <n v="-604.486182000001"/>
        <n v="-563.472409450502"/>
        <n v="-557.174983999998"/>
        <n v="-542.472405"/>
        <n v="-538.428775999986"/>
        <n v="-536.407837000006"/>
        <n v="-531.476091000001"/>
        <n v="-527.497562542498"/>
        <n v="-527.312388"/>
        <n v="-524.800447"/>
        <n v="-496.115263"/>
        <n v="-481.003388999998"/>
        <n v="-473.631602999998"/>
        <n v="-472.898927000002"/>
        <n v="-466.982801999999"/>
        <n v="-464.574668000001"/>
        <n v="-456.220099999991"/>
        <n v="-437.754841"/>
        <n v="-432.274292"/>
        <n v="-366.985478000002"/>
        <n v="-354.555040000001"/>
        <n v="-345.746166"/>
        <n v="-342.060760999993"/>
        <n v="-340.936508999999"/>
        <n v="-324.638059000004"/>
        <n v="-303.972753000009"/>
        <n v="-272.566344000001"/>
        <n v="-249.712334999997"/>
        <n v="-246.4953372"/>
        <n v="-237.970547"/>
        <n v="-231.284863000001"/>
        <n v="-200.859316000002"/>
        <n v="-179.239955"/>
        <n v="-130.240844"/>
        <n v="-124.831084158"/>
        <n v="-102.695141"/>
        <n v="-96.2432860000001"/>
        <n v="-60.7333320000034"/>
        <n v="-41.4687315644987"/>
        <n v="-38.1407624054955"/>
        <n v="-35.9854609634967"/>
        <n v="0"/>
        <n v="14.8056151815035"/>
        <n v="92.3891729264997"/>
        <n v="96.2432860000001"/>
        <n v="130.240844"/>
        <n v="153.251004000002"/>
        <n v="201.401271999999"/>
        <n v="231.284863000001"/>
        <n v="244.260894000003"/>
        <n v="246.4953372"/>
        <n v="249.712334999997"/>
        <n v="267.099240317501"/>
        <n v="274.738842"/>
        <n v="303.972753000009"/>
        <n v="314.776748679"/>
        <n v="342.060760999993"/>
        <n v="358.333333000017"/>
        <n v="374.006718000001"/>
        <n v="387.092688000004"/>
        <n v="432.687775999999"/>
        <n v="437.754841"/>
        <n v="446.156953"/>
        <n v="456.220099999991"/>
        <n v="476.472519000003"/>
        <n v="496.115263"/>
        <n v="524.800447"/>
        <n v="527.312388"/>
        <n v="531.476091000001"/>
        <n v="536.407837000006"/>
        <n v="538.428775999986"/>
        <n v="543.587845"/>
        <n v="631.422032000002"/>
        <n v="636.804058"/>
        <n v="661.79469499999"/>
        <n v="666.722066999999"/>
        <n v="669.877318999992"/>
        <n v="676.991985000001"/>
        <n v="721.355578000001"/>
        <n v="848.157553000001"/>
        <n v="864.672465000003"/>
        <n v="937.507625"/>
        <n v="966.385103000008"/>
        <n v="995.152620000001"/>
        <n v="1007.181552"/>
        <n v="1034.118913"/>
        <n v="1043.830303"/>
        <n v="1069.743561"/>
        <n v="1071.081073"/>
        <n v="1100.206973"/>
        <n v="1114.136183"/>
        <n v="1122.06116799999"/>
        <n v="1161.546614"/>
        <n v="1171.46612599998"/>
        <n v="1196.29050199999"/>
        <n v="1229.515091"/>
        <n v="1250"/>
        <n v="1326.09899"/>
        <n v="1372.359925"/>
        <n v="1418.22094"/>
        <n v="1542.522984"/>
        <n v="1572.48957600002"/>
        <n v="1584.43317800001"/>
        <n v="1649.34093599999"/>
        <n v="1673.74871199997"/>
        <n v="1705.80789900001"/>
        <n v="1772.73611599999"/>
        <n v="1774.59137499999"/>
        <n v="1798.894822"/>
        <n v="1815.788701"/>
        <n v="1907.25589299999"/>
        <n v="2030.339614"/>
        <n v="2032.164947"/>
        <n v="2108.959056"/>
        <n v="2132.28971400001"/>
        <n v="2196.047486"/>
        <n v="2208.362995"/>
        <n v="2249.290604"/>
        <n v="2279.365037"/>
        <n v="2289.902468"/>
        <n v="2296.03532999998"/>
        <n v="2308.98342"/>
        <n v="2316.41981501451"/>
        <n v="2351.30094"/>
        <n v="2387.966485"/>
        <n v="2460.76187873501"/>
        <n v="2462.981934"/>
        <n v="2469.851706"/>
        <n v="2472.743084"/>
        <n v="2500.71425099997"/>
        <n v="2504.138217"/>
        <n v="2506.34678299999"/>
        <n v="2510.851817"/>
        <n v="2530.12276100001"/>
        <n v="2531.588668"/>
        <n v="2531.644172"/>
        <n v="2536.887012"/>
        <n v="2549.389345"/>
        <n v="2569.532135"/>
        <n v="2572.631258"/>
        <n v="2590.691456097"/>
        <n v="2594.242138"/>
        <n v="2596.784538"/>
        <n v="2599.0992"/>
        <n v="2602.407373"/>
        <n v="2611.954186"/>
        <n v="2616.911405"/>
        <n v="2638.17173"/>
        <n v="2655.039816"/>
        <n v="2657.585489"/>
        <n v="2663.146486"/>
        <n v="2668.80278400001"/>
        <n v="2668.824588"/>
        <n v="2673.375254"/>
        <n v="2686.347765"/>
        <n v="2691.561245"/>
        <n v="2693.259272"/>
        <n v="2699.84781399998"/>
        <n v="2715.663067"/>
        <n v="2722.163912"/>
        <n v="2731.670059"/>
        <n v="2734.41985600001"/>
        <n v="2736.543008"/>
        <n v="2742.828871"/>
        <n v="2771.244193"/>
        <n v="2785.718139"/>
        <n v="2810.246839"/>
        <n v="2834.11323"/>
        <n v="2841.657041"/>
        <n v="2845.19282500001"/>
        <n v="2863.792367"/>
        <n v="2884.756377"/>
        <n v="2899.672603"/>
        <n v="2921.01662"/>
        <n v="2931.89967599999"/>
        <n v="2936.288887"/>
        <n v="2941.709026"/>
        <n v="2954.128061"/>
        <n v="2955.932812485"/>
        <n v="2961.07698399999"/>
        <n v="3046.198643"/>
        <n v="3052.145223"/>
        <n v="3057.47732900002"/>
        <n v="3070.67877100001"/>
        <n v="3073.702076"/>
        <n v="3173.37777799997"/>
        <n v="3196.555586"/>
        <n v="3258.467707"/>
        <n v="3265.7936701545"/>
        <n v="3294.393409"/>
        <n v="3308.254106"/>
        <n v="3334.750984"/>
        <n v="3437.5"/>
        <n v="3447.36838400003"/>
        <n v="3459.54235"/>
        <n v="3503.640591"/>
        <n v="3547.97857399999"/>
        <n v="3615.78131999999"/>
        <n v="3661.00939"/>
        <n v="3677"/>
        <n v="3707.505294"/>
        <n v="3733.90545999999"/>
        <n v="3751.08104399999"/>
        <n v="3772.250749"/>
        <n v="3790.74995500001"/>
        <n v="3809.50308699999"/>
        <n v="3828.528525"/>
        <n v="3833.81124000001"/>
        <n v="3898.36104700001"/>
        <n v="4015.487285"/>
        <n v="4191.3031299999"/>
        <n v="4301.152181"/>
        <n v="4620.986156"/>
        <n v="4687.86286600001"/>
        <n v="4708.70413999993"/>
        <n v="5128.17973600001"/>
        <n v="5327.92721600001"/>
        <n v="5420.41310999997"/>
        <n v="5625.469232"/>
        <n v="5645.034241"/>
        <n v="5903.859434"/>
        <n v="6217.515721"/>
        <n v="6591.322415322"/>
        <n v="6616.54376399994"/>
        <n v="6729.90297000001"/>
        <n v="6920.06102667"/>
        <n v="7174.38218900003"/>
        <n v="8654.3360565255"/>
        <n v="9342"/>
        <n v="9643.70346"/>
        <n v="9858.578446"/>
        <n v="10149.001544"/>
        <n v="11269.045413"/>
        <n v="12323.386545"/>
        <n v="12753.8535"/>
        <n v="14670.74070306"/>
        <n v="15148"/>
        <n v="16580"/>
        <n v="17484.031747"/>
        <n v="18003.176046"/>
        <n v="19018.536283"/>
        <n v="19026.277526"/>
        <n v="19459.780063"/>
        <n v="19553.248439235"/>
        <n v="19600.402909"/>
        <n v="19806.945023"/>
        <n v="19999.630028"/>
        <n v="20037.180036"/>
        <n v="20040.642959"/>
        <n v="20123.02573"/>
        <n v="20604.812129"/>
        <n v="20637.119953"/>
        <n v="21076.208089"/>
        <n v="21153.543759"/>
        <n v="21542.855855"/>
        <n v="21657.297454"/>
        <n v="21713.926763"/>
        <n v="21833.447515"/>
        <n v="21886.059522"/>
        <n v="22084.137636"/>
        <n v="22086.10568502"/>
        <n v="29475.220947"/>
        <n v="30461.185021"/>
        <n v="31330.6806569985"/>
        <n v="37823.743256"/>
        <n v="38401.9580906325"/>
        <n v="42919.904151"/>
        <n v="46965"/>
        <n v="48172.7852274825"/>
        <n v="56529.1556038"/>
        <n v="74076.2573373225"/>
        <n v="84736.39658328"/>
        <n v="110496.018772913"/>
        <n v="229216.969728045"/>
        <m/>
      </sharedItems>
    </cacheField>
    <cacheField name="USDCashflow" numFmtId="0">
      <sharedItems containsString="0" containsBlank="1" containsNumber="1" containsInteger="1" minValue="-12500" maxValue="7125" count="4">
        <n v="-12500"/>
        <n v="-7125"/>
        <n v="7125"/>
        <m/>
      </sharedItems>
    </cacheField>
    <cacheField name="Undiversified VaR" numFmtId="0">
      <sharedItems containsString="0" containsBlank="1" containsNumber="1" minValue="-124856.626102516" maxValue="124856.626102516" count="435">
        <n v="-124856.626102516"/>
        <n v="-79089.23813532"/>
        <n v="-67366.010990754"/>
        <n v="-63272.162200128"/>
        <n v="-60560.16247722"/>
        <n v="-55482.91051331"/>
        <n v="-54983.755606038"/>
        <n v="-54097.1510345"/>
        <n v="-54014.515264892"/>
        <n v="-53329.917834326"/>
        <n v="-52878.82457095"/>
        <n v="-52788.190971894"/>
        <n v="-52710.20422101"/>
        <n v="-52366.251659904"/>
        <n v="-52219.931402408"/>
        <n v="-52182.20700497"/>
        <n v="-52160.130935864"/>
        <n v="-52145.272958968"/>
        <n v="-51586.70092674"/>
        <n v="-51539.924493708"/>
        <n v="-51195.108882036"/>
        <n v="-51148.825215334"/>
        <n v="-51107.292658688"/>
        <n v="-50851.556084882"/>
        <n v="-50487.52814973"/>
        <n v="-50450.33670005"/>
        <n v="-48922.52534197"/>
        <n v="-48742.979166546"/>
        <n v="-43947.58327134"/>
        <n v="-43776.40442658"/>
        <n v="-43235.74691877"/>
        <n v="-42721.78546125"/>
        <n v="-42559.36631058"/>
        <n v="-42371.542024686"/>
        <n v="-42261.3918594"/>
        <n v="-42207.79245921"/>
        <n v="-41741.49916356"/>
        <n v="-41545.41399561"/>
        <n v="-41379.12551871"/>
        <n v="-41335.77979503"/>
        <n v="-41250.73594677"/>
        <n v="-41237.52806082"/>
        <n v="-41232.85305636"/>
        <n v="-41228.93541648"/>
        <n v="-41198.27996634"/>
        <n v="-41129.67681396"/>
        <n v="-41105.21702931"/>
        <n v="-41079.09935115"/>
        <n v="-40904.769954356"/>
        <n v="-40862.42456373"/>
        <n v="-40821.32348532"/>
        <n v="-40761.88853646"/>
        <n v="-40431.0933027225"/>
        <n v="-40284.5852262"/>
        <n v="-40224.00685758"/>
        <n v="-40176.090996545"/>
        <n v="-40159.94396442"/>
        <n v="-40000.5997703025"/>
        <n v="-39965.33571366"/>
        <n v="-39237.41166576"/>
        <n v="-33877.143990725"/>
        <n v="-32976.056263766"/>
        <n v="-32966.06775336"/>
        <n v="-32842.283924142"/>
        <n v="-32748.04343426"/>
        <n v="-31784.74615701"/>
        <n v="-31112.3536382925"/>
        <n v="-31005.338368095"/>
        <n v="-30820.723304805"/>
        <n v="-30517.3796550525"/>
        <n v="-30234.5541141525"/>
        <n v="-30221.446032162"/>
        <n v="-30211.2605045475"/>
        <n v="-30197.054971006"/>
        <n v="-30150.7921321425"/>
        <n v="-30146.729884425"/>
        <n v="-30109.93417404"/>
        <n v="-29895.465236868"/>
        <n v="-29834.510716626"/>
        <n v="-29824.918274844"/>
        <n v="-29676.383570988"/>
        <n v="-29663.723208812"/>
        <n v="-29639.35938425"/>
        <n v="-29601.698470652"/>
        <n v="-29532.811073458"/>
        <n v="-29507.581012294"/>
        <n v="-29498.942770528"/>
        <n v="-29493.967702276"/>
        <n v="-29453.377360176"/>
        <n v="-29433.225566668"/>
        <n v="-29431.953111792"/>
        <n v="-29400.791154966"/>
        <n v="-29375.028796806"/>
        <n v="-29363.24014316"/>
        <n v="-29327.103327984"/>
        <n v="-29312.977907752"/>
        <n v="-29302.554847566"/>
        <n v="-29248.393088992"/>
        <n v="-29239.152587722"/>
        <n v="-29205.701425208"/>
        <n v="-29184.84023532"/>
        <n v="-29014.29334034"/>
        <n v="-28413.69319719"/>
        <n v="-28296.8672308875"/>
        <n v="-28070.0913843"/>
        <n v="-27638.035810875"/>
        <n v="-26235.0379946025"/>
        <n v="-26225.29956417"/>
        <n v="-26106.866080344"/>
        <n v="-25129.229546022"/>
        <n v="-24914.275207185"/>
        <n v="-24889.6619004425"/>
        <n v="-24612.558877795"/>
        <n v="-24448.913501355"/>
        <n v="-24336.0040497525"/>
        <n v="-24239.087724075"/>
        <n v="-24193.9615848175"/>
        <n v="-24143.279999265"/>
        <n v="-24102.4722383375"/>
        <n v="-24088.7786118525"/>
        <n v="-23916.211269475"/>
        <n v="-23881.7446923825"/>
        <n v="-23658.7943944625"/>
        <n v="-23655.7253706025"/>
        <n v="-23641.437460725"/>
        <n v="-23629.3149811425"/>
        <n v="-23597.0324137975"/>
        <n v="-23594.98861069"/>
        <n v="-23594.3641695125"/>
        <n v="-23588.00600681"/>
        <n v="-23574.0488537925"/>
        <n v="-23570.760693725"/>
        <n v="-23567.0499446725"/>
        <n v="-23527.19354153"/>
        <n v="-23509.8711758225"/>
        <n v="-23471.3182764375"/>
        <n v="-23425.4352044125"/>
        <n v="-23425.0022058675"/>
        <n v="-23393.771873465"/>
        <n v="-23331.1135709575"/>
        <n v="-23325.55253413"/>
        <n v="-23316.0574551275"/>
        <n v="-23307.0096590275"/>
        <n v="-23206.0109261575"/>
        <n v="-23197.7787144775"/>
        <n v="-23142.9461268775"/>
        <n v="-23011.2671734575"/>
        <n v="-22992.373528425"/>
        <n v="-22522.2274264575"/>
        <n v="-22351.4881536625"/>
        <n v="-22323.3100159475"/>
        <n v="-22316.39686479"/>
        <n v="-22129.3466578275"/>
        <n v="-21284.723048386"/>
        <n v="-21079.56174954"/>
        <n v="-20966.38044606"/>
        <n v="-20858.73575856"/>
        <n v="-20582.3603671175"/>
        <n v="-19183.97998195"/>
        <n v="-18469.17367071"/>
        <n v="-18066.715279116"/>
        <n v="-17913.48145839"/>
        <n v="-17544.5765474875"/>
        <n v="-17400.551792575"/>
        <n v="-17044.7993961"/>
        <n v="-16858.7587174125"/>
        <n v="-16837.6902442"/>
        <n v="-16775.097607625"/>
        <n v="-16754.8598511875"/>
        <n v="-16734.0784181375"/>
        <n v="-16647.8053074375"/>
        <n v="-16629.5931587625"/>
        <n v="-16561.862755375"/>
        <n v="-16546.7310213625"/>
        <n v="-16491.7562317375"/>
        <n v="-15939.5237538075"/>
        <n v="-15922.2081202625"/>
        <n v="-15781.9388181"/>
        <n v="-15429.739961482"/>
        <n v="-15131.17087965"/>
        <n v="-14773.163138825"/>
        <n v="-14374.0099498275"/>
        <n v="-13755.2524003125"/>
        <n v="-13494.9341145696"/>
        <n v="-12758.614711325"/>
        <n v="-12626.245788646"/>
        <n v="-12319.2168292725"/>
        <n v="-12293.576557584"/>
        <n v="-11971.956203928"/>
        <n v="-11935.586421549"/>
        <n v="-11893.761405288"/>
        <n v="-11891.692761858"/>
        <n v="-11297.86384272"/>
        <n v="-11286.41557379"/>
        <n v="-11174.075719065"/>
        <n v="-10268.1522476225"/>
        <n v="-9456.59918882"/>
        <n v="-8790.2604362475"/>
        <n v="-8706.385685375"/>
        <n v="-8654.0070306375"/>
        <n v="-8374.17433447"/>
        <n v="-7935.305077938"/>
        <n v="-7766.6257179"/>
        <n v="-7183.575972825"/>
        <n v="-6875.56023273"/>
        <n v="-6184.033644005"/>
        <n v="-6002.5701990709"/>
        <n v="-5980.509404415"/>
        <n v="-5781.20661153"/>
        <n v="-2679.380652718"/>
        <n v="-1404.907974316"/>
        <n v="-1372.0370936125"/>
        <n v="-760.68600608"/>
        <n v="-426.586792968"/>
        <n v="-354.79858106"/>
        <n v="-209.237003815"/>
        <n v="-32.16588914"/>
        <n v="0"/>
        <n v="32.16588914"/>
        <n v="2329.79033114555"/>
        <n v="3345.34396875"/>
        <n v="4537.822635801"/>
        <n v="4813.078793425"/>
        <n v="5781.20661153"/>
        <n v="5788.628607412"/>
        <n v="5943.936142116"/>
        <n v="5970.0102536025"/>
        <n v="5980.509404415"/>
        <n v="6002.5701990709"/>
        <n v="6061.482589302"/>
        <n v="6164.2400715532"/>
        <n v="6184.033644005"/>
        <n v="7640.3137636875"/>
        <n v="7675.16695197"/>
        <n v="7766.6257179"/>
        <n v="7935.305077938"/>
        <n v="8081.718375318"/>
        <n v="8157.863218386"/>
        <n v="8374.17433447"/>
        <n v="11062.826220348"/>
        <n v="11286.41557379"/>
        <n v="11293.184056245"/>
        <n v="11297.86384272"/>
        <n v="11636.617567869"/>
        <n v="11817.060801273"/>
        <n v="11854.554902001"/>
        <n v="11891.692761858"/>
        <n v="11893.761405288"/>
        <n v="11935.586421549"/>
        <n v="11971.956203928"/>
        <n v="12226.6040088056"/>
        <n v="12287.572221715"/>
        <n v="12340.4203890625"/>
        <n v="12433.24287891"/>
        <n v="13415.748056235"/>
        <n v="14032.62975303"/>
        <n v="14292.086948685"/>
        <n v="14374.0099498275"/>
        <n v="14415.9249331125"/>
        <n v="15131.17087965"/>
        <n v="15241.410552676"/>
        <n v="15386.409282972"/>
        <n v="15519.864825535"/>
        <n v="15611.927322915"/>
        <n v="15781.9388181"/>
        <n v="15805.321514325"/>
        <n v="16491.7562317375"/>
        <n v="16546.7310213625"/>
        <n v="16561.862755375"/>
        <n v="16631.87473675"/>
        <n v="16662.1135881725"/>
        <n v="16734.0784181375"/>
        <n v="16751.16197755"/>
        <n v="16754.8598511875"/>
        <n v="16771.8618144875"/>
        <n v="16775.097607625"/>
        <n v="16805.0821864625"/>
        <n v="17068.302178641"/>
        <n v="17083.6306081"/>
        <n v="17106.6379029875"/>
        <n v="17250.083741275"/>
        <n v="17274.94619725"/>
        <n v="17400.551792575"/>
        <n v="17499.7769793875"/>
        <n v="17552.2678025625"/>
        <n v="17831.808429309"/>
        <n v="18066.715279116"/>
        <n v="19200.540945096"/>
        <n v="20582.3603671175"/>
        <n v="20762.00175399"/>
        <n v="20818.7421410325"/>
        <n v="20869.83601458"/>
        <n v="21079.56174954"/>
        <n v="21284.723048386"/>
        <n v="21534.6415860275"/>
        <n v="21845.9036201175"/>
        <n v="22093.34327732"/>
        <n v="22199.96130716"/>
        <n v="22262.5684945825"/>
        <n v="22512.86137632"/>
        <n v="23076.09668679"/>
        <n v="23082.118513615"/>
        <n v="23142.9461268775"/>
        <n v="23197.7787144775"/>
        <n v="23206.0109261575"/>
        <n v="23210.962140429"/>
        <n v="23307.0096590275"/>
        <n v="23316.0574551275"/>
        <n v="23325.55253413"/>
        <n v="23331.1135709575"/>
        <n v="23393.771873465"/>
        <n v="23425.0022058675"/>
        <n v="23425.4352044125"/>
        <n v="23471.3182764375"/>
        <n v="23509.8711758225"/>
        <n v="23512.14997705"/>
        <n v="23527.19354153"/>
        <n v="23574.0488537925"/>
        <n v="23594.3641695125"/>
        <n v="23594.98861069"/>
        <n v="23629.3149811425"/>
        <n v="23641.437460725"/>
        <n v="23655.7253706025"/>
        <n v="23658.7943944625"/>
        <n v="23856.5438845825"/>
        <n v="23867.54025474"/>
        <n v="23935.122077615"/>
        <n v="23944.4316039075"/>
        <n v="24014.2582069425"/>
        <n v="24143.279999265"/>
        <n v="24437.1632326325"/>
        <n v="24571.318434985"/>
        <n v="24859.9469477975"/>
        <n v="25083.50304411"/>
        <n v="25316.1186637275"/>
        <n v="26135.409884122"/>
        <n v="26639.0824266"/>
        <n v="26931.439855845"/>
        <n v="27567.09812549"/>
        <n v="27638.035810875"/>
        <n v="27880.002952648"/>
        <n v="28029.484423094"/>
        <n v="29205.701425208"/>
        <n v="29239.152587722"/>
        <n v="29248.393088992"/>
        <n v="29302.554847566"/>
        <n v="29312.977907752"/>
        <n v="29327.103327984"/>
        <n v="29363.24014316"/>
        <n v="29375.028796806"/>
        <n v="29400.791154966"/>
        <n v="29431.953111792"/>
        <n v="29433.225566668"/>
        <n v="29453.377360176"/>
        <n v="29493.967702276"/>
        <n v="29498.942770528"/>
        <n v="29507.581012294"/>
        <n v="29532.811073458"/>
        <n v="29601.698470652"/>
        <n v="29663.723208812"/>
        <n v="29676.383570988"/>
        <n v="29834.510716626"/>
        <n v="30014.878506382"/>
        <n v="30085.631715216"/>
        <n v="30109.93417404"/>
        <n v="30146.729884425"/>
        <n v="30150.7921321425"/>
        <n v="30197.054971006"/>
        <n v="30211.2605045475"/>
        <n v="30234.5541141525"/>
        <n v="30481.7562679"/>
        <n v="30820.723304805"/>
        <n v="30928.981645408"/>
        <n v="30989.4131995875"/>
        <n v="31002.0918018525"/>
        <n v="31112.3536382925"/>
        <n v="32004.8121851325"/>
        <n v="34400.30009185"/>
        <n v="35595.667422"/>
        <n v="36550.702691685"/>
        <n v="38006.754596734"/>
        <n v="39237.41166576"/>
        <n v="39947.0221458"/>
        <n v="39965.33571366"/>
        <n v="40159.94396442"/>
        <n v="40224.00685758"/>
        <n v="40284.5852262"/>
        <n v="40761.88853646"/>
        <n v="40821.32348532"/>
        <n v="40862.42456373"/>
        <n v="41079.09935115"/>
        <n v="41129.67681396"/>
        <n v="41198.27996634"/>
        <n v="41228.93541648"/>
        <n v="41232.85305636"/>
        <n v="41237.52806082"/>
        <n v="41250.73594677"/>
        <n v="41335.77979503"/>
        <n v="41379.12551871"/>
        <n v="41545.41399561"/>
        <n v="42068.48538417"/>
        <n v="42261.3918594"/>
        <n v="42559.36631058"/>
        <n v="42721.78546125"/>
        <n v="43235.74691877"/>
        <n v="43947.58327134"/>
        <n v="44532.61590106"/>
        <n v="44553.3836123425"/>
        <n v="50131.569089602"/>
        <n v="50450.33670005"/>
        <n v="50487.52814973"/>
        <n v="50677.992344126"/>
        <n v="50851.556084882"/>
        <n v="51107.292658688"/>
        <n v="51148.825215334"/>
        <n v="51195.108882036"/>
        <n v="51539.924493708"/>
        <n v="51586.70092674"/>
        <n v="52145.272958968"/>
        <n v="52182.20700497"/>
        <n v="52219.931402408"/>
        <n v="52366.251659904"/>
        <n v="52710.20422101"/>
        <n v="52878.82457095"/>
        <n v="54983.755606038"/>
        <n v="55482.91051331"/>
        <n v="56423.805780825"/>
        <n v="63272.162200128"/>
        <n v="64390.289135634"/>
        <n v="67366.010990754"/>
        <n v="67832.189270965"/>
        <n v="91225.728407198"/>
        <n v="92644.123663805"/>
        <n v="124856.626102516"/>
        <m/>
      </sharedItems>
    </cacheField>
    <cacheField name="Total USD Cashflow" numFmtId="0">
      <sharedItems containsString="0" containsBlank="1" containsNumber="1" minValue="-1267000" maxValue="1267000" count="162">
        <n v="-1267000"/>
        <n v="-769250"/>
        <n v="-358891.815556"/>
        <n v="-261076.388889"/>
        <n v="-246736.111111"/>
        <n v="-188298.611111"/>
        <n v="-177229.166667"/>
        <n v="-151388.4375"/>
        <n v="-138125"/>
        <n v="-137860.8625"/>
        <n v="-132918.150685"/>
        <n v="-111933.333333"/>
        <n v="-111000"/>
        <n v="-102777.777778"/>
        <n v="-97750"/>
        <n v="-80000"/>
        <n v="-67875"/>
        <n v="-61416.666667"/>
        <n v="-58262.5"/>
        <n v="-58070.833333"/>
        <n v="-57633.333333"/>
        <n v="-56116.666667"/>
        <n v="-45499.996667"/>
        <n v="-44166.666667"/>
        <n v="-43858.333333"/>
        <n v="-35777.777778"/>
        <n v="-32355.555556"/>
        <n v="-32200"/>
        <n v="-31765.5"/>
        <n v="-29644.444444"/>
        <n v="-28111.111111"/>
        <n v="-28050"/>
        <n v="-27150"/>
        <n v="-26577.777778"/>
        <n v="-26250"/>
        <n v="-26144.444444"/>
        <n v="-25000"/>
        <n v="-24933.333333"/>
        <n v="-24272.222222"/>
        <n v="-23383.333333"/>
        <n v="-22944.444444"/>
        <n v="-22815"/>
        <n v="-22625"/>
        <n v="-22122.222222"/>
        <n v="-22083.333333"/>
        <n v="-21242.8125"/>
        <n v="-20493.055556"/>
        <n v="-20250"/>
        <n v="-20000"/>
        <n v="-19933.333333"/>
        <n v="-19322.222222"/>
        <n v="-18750"/>
        <n v="-18277.777778"/>
        <n v="-17250"/>
        <n v="-17206.3125"/>
        <n v="-16866.666667"/>
        <n v="-15416.666667"/>
        <n v="-15211.111111"/>
        <n v="-14622.222222"/>
        <n v="-14250"/>
        <n v="-13750"/>
        <n v="-13416.666667"/>
        <n v="-13175"/>
        <n v="-13062.5"/>
        <n v="-13055.555556"/>
        <n v="-12847.222222"/>
        <n v="-11244.444444"/>
        <n v="-11122.222222"/>
        <n v="-8944.444444"/>
        <n v="-8775"/>
        <n v="-8750"/>
        <n v="-7916.666667"/>
        <n v="-7155.555556"/>
        <n v="-6133.333333"/>
        <n v="-5813.4375"/>
        <n v="-5728.125"/>
        <n v="-5277.777778"/>
        <n v="-4372.875"/>
        <n v="-4047.222222"/>
        <n v="-3327.1875"/>
        <n v="-1121.25"/>
        <n v="-804.375"/>
        <n v="-706.875"/>
        <n v="-487.5"/>
        <n v="-365.625"/>
        <n v="-170.625"/>
        <n v="0"/>
        <n v="170.625"/>
        <n v="365.625"/>
        <n v="487.5"/>
        <n v="706.875"/>
        <n v="804.375"/>
        <n v="1121.25"/>
        <n v="4642.57875"/>
        <n v="5277.777778"/>
        <n v="6083.325556"/>
        <n v="6133.333333"/>
        <n v="8711.111111"/>
        <n v="8944.444444"/>
        <n v="10291.666667"/>
        <n v="10477.777778"/>
        <n v="10750"/>
        <n v="11083.333333"/>
        <n v="12522.222222"/>
        <n v="12847.222222"/>
        <n v="13033.333333"/>
        <n v="13062.5"/>
        <n v="13750"/>
        <n v="13902.777778"/>
        <n v="13904.166667"/>
        <n v="14566.666667"/>
        <n v="14622.222222"/>
        <n v="14875"/>
        <n v="15416.666667"/>
        <n v="15569.444444"/>
        <n v="18655.555556"/>
        <n v="19977.777778"/>
        <n v="20444.444444"/>
        <n v="22083.333333"/>
        <n v="22944.444444"/>
        <n v="24272.222222"/>
        <n v="24933.333333"/>
        <n v="25277.777778"/>
        <n v="26577.777778"/>
        <n v="26833.333333"/>
        <n v="27825"/>
        <n v="28111.111111"/>
        <n v="30000"/>
        <n v="30155.555556"/>
        <n v="34000"/>
        <n v="37898.25"/>
        <n v="38462.5"/>
        <n v="42291.666667"/>
        <n v="47533.333333"/>
        <n v="51111.111111"/>
        <n v="52791.666667"/>
        <n v="58070.833333"/>
        <n v="59527.333333"/>
        <n v="67875"/>
        <n v="71555.555556"/>
        <n v="80000"/>
        <n v="84518.555556"/>
        <n v="92137.5"/>
        <n v="102777.777778"/>
        <n v="111000"/>
        <n v="111933.333333"/>
        <n v="116416.666667"/>
        <n v="132918.150685"/>
        <n v="137860.8625"/>
        <n v="138125"/>
        <n v="151388.4375"/>
        <n v="177229.166667"/>
        <n v="188298.611111"/>
        <n v="220022.653333"/>
        <n v="261076.388889"/>
        <n v="324444.444444"/>
        <n v="358891.815556"/>
        <n v="429743.444444"/>
        <n v="769250"/>
        <n v="915416.666667"/>
        <n v="1267000"/>
        <m/>
      </sharedItems>
    </cacheField>
    <cacheField name="LTD P&amp;L" numFmtId="0">
      <sharedItems containsString="0" containsBlank="1" containsNumber="1" minValue="-10127123" maxValue="11521010" count="500">
        <n v="-10127123"/>
        <n v="-6994902"/>
        <n v="-6505159"/>
        <n v="-3646666.633333"/>
        <n v="-1611570.166667"/>
        <n v="-1566309"/>
        <n v="-1092628.5"/>
        <n v="-886130.372125"/>
        <n v="-865450.189481"/>
        <n v="-757083.244915"/>
        <n v="-607916.666667"/>
        <n v="-585998.106339"/>
        <n v="-556041.666667"/>
        <n v="-528506.686976"/>
        <n v="-528046.501525"/>
        <n v="-499630.225924"/>
        <n v="-465921.505796"/>
        <n v="-387577.777778"/>
        <n v="-358891.815556"/>
        <n v="-332055.215738"/>
        <n v="-329624.357944"/>
        <n v="-299400.614373"/>
        <n v="-298241.444855"/>
        <n v="-294053.486414"/>
        <n v="-291154.068542"/>
        <n v="-287478.634386"/>
        <n v="-281729.390729"/>
        <n v="-271632.986155"/>
        <n v="-264857.987521"/>
        <n v="-236308.016575039"/>
        <n v="-230553.92627"/>
        <n v="-228095.719728045"/>
        <n v="-224480.51336881"/>
        <n v="-219611.783223"/>
        <n v="-217524.151152"/>
        <n v="-215826.780564"/>
        <n v="-212698.532574"/>
        <n v="-212388.961523"/>
        <n v="-212368.768418"/>
        <n v="-211146.429001"/>
        <n v="-209835.069245"/>
        <n v="-206051.53619"/>
        <n v="-205727.499192"/>
        <n v="-196266.897354"/>
        <n v="-195540.548045"/>
        <n v="-195527.831414"/>
        <n v="-193094.50163"/>
        <n v="-190046.908193"/>
        <n v="-187587.69587"/>
        <n v="-180025.939398"/>
        <n v="-179341.240839"/>
        <n v="-174238.804516"/>
        <n v="-157200.820914"/>
        <n v="-154572.925942"/>
        <n v="-154168.614761"/>
        <n v="-148138.613926"/>
        <n v="-147680.160065"/>
        <n v="-144290.553594"/>
        <n v="-142681.82781"/>
        <n v="-136455.456031"/>
        <n v="-136367.806869"/>
        <n v="-134660.805359"/>
        <n v="-132918.150685"/>
        <n v="-130012.818247"/>
        <n v="-129519.419377"/>
        <n v="-128232.513670658"/>
        <n v="-127568.388702"/>
        <n v="-125150.58625"/>
        <n v="-120947.035952"/>
        <n v="-120300.649786"/>
        <n v="-118000.78313"/>
        <n v="-112079.735375"/>
        <n v="-111933.333333"/>
        <n v="-111300.393772913"/>
        <n v="-108155.947745"/>
        <n v="-107980.561735"/>
        <n v="-106669.325848"/>
        <n v="-105541.616379"/>
        <n v="-102980.627624"/>
        <n v="-102741.943903365"/>
        <n v="-101808.657332"/>
        <n v="-101296.926259"/>
        <n v="-97242.794612"/>
        <n v="-97216.67785518"/>
        <n v="-96422.917067"/>
        <n v="-94459.728684"/>
        <n v="-89415.812191"/>
        <n v="-88304.208185"/>
        <n v="-87313.743952"/>
        <n v="-85273.058415"/>
        <n v="-80000"/>
        <n v="-77722.231005"/>
        <n v="-77682.764255"/>
        <n v="-77110.25573043"/>
        <n v="-77028.363458"/>
        <n v="-74966.479488"/>
        <n v="-74880.6323373225"/>
        <n v="-74661.086455"/>
        <n v="-70574.9562648"/>
        <n v="-70477.526819"/>
        <n v="-69907.638851"/>
        <n v="-67804.737309"/>
        <n v="-67346.781386"/>
        <n v="-67173.485001"/>
        <n v="-66232.937443"/>
        <n v="-66059.41296"/>
        <n v="-64980.733383"/>
        <n v="-64392.273882"/>
        <n v="-64310.61878163"/>
        <n v="-64031.9829396975"/>
        <n v="-63935.167973"/>
        <n v="-62982.607775"/>
        <n v="-62731.617997"/>
        <n v="-62274.277502"/>
        <n v="-61416.666667"/>
        <n v="-61373.986447"/>
        <n v="-60609.614076"/>
        <n v="-60399.212895"/>
        <n v="-60109.815861"/>
        <n v="-59694.622104"/>
        <n v="-59574.280752"/>
        <n v="-57297.319526"/>
        <n v="-57023.383715415"/>
        <n v="-56856.83284"/>
        <n v="-53892.741502"/>
        <n v="-53676.063781"/>
        <n v="-53248.186199"/>
        <n v="-52554.126036"/>
        <n v="-51524.308647"/>
        <n v="-49236.04099"/>
        <n v="-48431.763528"/>
        <n v="-48164.822872"/>
        <n v="-48002.1602274825"/>
        <n v="-47392.805355"/>
        <n v="-46693.13791"/>
        <n v="-45887.515322"/>
        <n v="-45642.157674"/>
        <n v="-45553.783328235"/>
        <n v="-45499.996667"/>
        <n v="-43447.507692"/>
        <n v="-43028.826047"/>
        <n v="-42309.687304"/>
        <n v="-42235.909276"/>
        <n v="-40995.481776"/>
        <n v="-40972.962005"/>
        <n v="-39497.10809"/>
        <n v="-39066.218489"/>
        <n v="-38767.5830906325"/>
        <n v="-37870.402551"/>
        <n v="-37159.451455"/>
        <n v="-36763.130628"/>
        <n v="-36663.795589"/>
        <n v="-36129.91287"/>
        <n v="-35354.682705"/>
        <n v="-35100.441691"/>
        <n v="-34858.034782"/>
        <n v="-34825.830588"/>
        <n v="-34693.777451"/>
        <n v="-34369.161946"/>
        <n v="-34338.653615"/>
        <n v="-33382.02391"/>
        <n v="-33103.56625"/>
        <n v="-32137.80561"/>
        <n v="-31767.621015"/>
        <n v="-31730.8119"/>
        <n v="-31670.929194"/>
        <n v="-31265.911963"/>
        <n v="-31172.561618"/>
        <n v="-30801.765878"/>
        <n v="-30435.100302"/>
        <n v="-30279.3455"/>
        <n v="-29681.740367"/>
        <n v="-29668.978639"/>
        <n v="-29411.198955"/>
        <n v="-29273.279765"/>
        <n v="-28936.1730564075"/>
        <n v="-28165.92481"/>
        <n v="-27653.6102745825"/>
        <n v="-27575.828163"/>
        <n v="-27021.223458"/>
        <n v="-26759.970817"/>
        <n v="-26694.670104"/>
        <n v="-26286.605436"/>
        <n v="-26102.195922"/>
        <n v="-24850.496079"/>
        <n v="-23998.74626"/>
        <n v="-23487.9436241775"/>
        <n v="-23302.3267236825"/>
        <n v="-22990.657614"/>
        <n v="-22792.98068502"/>
        <n v="-21624.690045"/>
        <n v="-21534.725071"/>
        <n v="-21107.714522"/>
        <n v="-20627.26672968"/>
        <n v="-20231.194168"/>
        <n v="-19542.935979"/>
        <n v="-19484.898511"/>
        <n v="-19283.317954"/>
        <n v="-16760.7078189525"/>
        <n v="-16728.268302"/>
        <n v="-16566.744448"/>
        <n v="-16087.261968"/>
        <n v="-15416.666667"/>
        <n v="-14183.24070306"/>
        <n v="-13306.367849"/>
        <n v="-12374.615673"/>
        <n v="-12246.986796525"/>
        <n v="-11007.2813856525"/>
        <n v="-10819.4760943425"/>
        <n v="-10475.905942"/>
        <n v="-9818.878194"/>
        <n v="-9795.359497"/>
        <n v="-9352.788169"/>
        <n v="-9095.081339"/>
        <n v="-9062.621673"/>
        <n v="-8815.135902"/>
        <n v="-8702.648297"/>
        <n v="-8522.406751"/>
        <n v="-7856.875731"/>
        <n v="-7853.17847"/>
        <n v="-7476.312571"/>
        <n v="-7145.496346"/>
        <n v="-7005.65088951"/>
        <n v="-6345.583028"/>
        <n v="-5960.645328"/>
        <n v="-5551.6414"/>
        <n v="-5399.849841"/>
        <n v="-5277.777778"/>
        <n v="-4500.708382"/>
        <n v="-4007.597857"/>
        <n v="-3504.544563"/>
        <n v="-3486.771371"/>
        <n v="-3430.438976"/>
        <n v="-2773.716319"/>
        <n v="-2461.289328"/>
        <n v="-2252.224181"/>
        <n v="-1888.130936"/>
        <n v="-1826.972589"/>
        <n v="-1552.299257"/>
        <n v="-1405.61036"/>
        <n v="-1193.599936"/>
        <n v="-1113.73932"/>
        <n v="-1098.522453"/>
        <n v="-988.147945"/>
        <n v="-821.25593"/>
        <n v="-622.065481"/>
        <n v="-491.952518"/>
        <n v="-188.90444"/>
        <n v="-69.988877"/>
        <n v="0"/>
        <n v="69.988877"/>
        <n v="179.708318009998"/>
        <n v="474.8659"/>
        <n v="491.952518"/>
        <n v="622.065481"/>
        <n v="821.25593"/>
        <n v="1405.61036"/>
        <n v="1756.608445"/>
        <n v="1888.130936"/>
        <n v="2548.1074071375"/>
        <n v="2928.98981"/>
        <n v="3331.553262"/>
        <n v="3430.438976"/>
        <n v="3486.771371"/>
        <n v="4500.708382"/>
        <n v="4645.2435567525"/>
        <n v="4833.445593"/>
        <n v="5277.777778"/>
        <n v="5399.849841"/>
        <n v="5538.522695"/>
        <n v="6083.325556"/>
        <n v="6345.583028"/>
        <n v="7145.496346"/>
        <n v="7265.764777"/>
        <n v="7628.69067"/>
        <n v="8510.940153"/>
        <n v="8522.406751"/>
        <n v="8815.135902"/>
        <n v="9095.081339"/>
        <n v="9293.635363"/>
        <n v="9492.0530410675"/>
        <n v="9795.359497"/>
        <n v="9818.878194"/>
        <n v="10343.368016"/>
        <n v="10475.905942"/>
        <n v="10742.452241"/>
        <n v="11168.431489"/>
        <n v="11203.836895"/>
        <n v="11631.403615"/>
        <n v="11895.428567"/>
        <n v="11953.6874768025"/>
        <n v="12374.615673"/>
        <n v="12440.270358"/>
        <n v="13169.520028404"/>
        <n v="13489.122764"/>
        <n v="14183.24070306"/>
        <n v="14706.634552"/>
        <n v="15416.666667"/>
        <n v="15726.103722"/>
        <n v="16087.261968"/>
        <n v="16566.744448"/>
        <n v="16575.621715"/>
        <n v="16656.672599"/>
        <n v="16728.268302"/>
        <n v="17624.132948"/>
        <n v="19204.624394"/>
        <n v="19283.317954"/>
        <n v="20231.194168"/>
        <n v="21534.725071"/>
        <n v="21624.690045"/>
        <n v="21992.185157"/>
        <n v="22792.98068502"/>
        <n v="22990.657614"/>
        <n v="23721.707091"/>
        <n v="23912.132037"/>
        <n v="23998.74626"/>
        <n v="24348.925463"/>
        <n v="24687.35693"/>
        <n v="25097.8254558525"/>
        <n v="26630.079549"/>
        <n v="26759.970817"/>
        <n v="27021.223458"/>
        <n v="27713.933645"/>
        <n v="28031.15155"/>
        <n v="28616.54655"/>
        <n v="29668.978639"/>
        <n v="29681.740367"/>
        <n v="31043.153726"/>
        <n v="31172.561618"/>
        <n v="31670.929194"/>
        <n v="31767.621015"/>
        <n v="32123.68753"/>
        <n v="33103.56625"/>
        <n v="33382.02391"/>
        <n v="34056.536385"/>
        <n v="34338.653615"/>
        <n v="34387.585059"/>
        <n v="34693.777451"/>
        <n v="35100.441691"/>
        <n v="35188.0001673525"/>
        <n v="36437.818921"/>
        <n v="36607.582416"/>
        <n v="36763.130628"/>
        <n v="37159.451455"/>
        <n v="38767.5830906325"/>
        <n v="39497.10809"/>
        <n v="39981.536246"/>
        <n v="41300.803688"/>
        <n v="41852.969572"/>
        <n v="42235.909276"/>
        <n v="42309.687304"/>
        <n v="43028.826047"/>
        <n v="43624.447878"/>
        <n v="43960.278197"/>
        <n v="44433.027508"/>
        <n v="44906.385192"/>
        <n v="45642.157674"/>
        <n v="45887.515322"/>
        <n v="46693.13791"/>
        <n v="47093.996775735"/>
        <n v="48002.1602274825"/>
        <n v="48164.822872"/>
        <n v="48423.026818"/>
        <n v="51084.385968"/>
        <n v="53248.186199"/>
        <n v="53676.063781"/>
        <n v="53892.741502"/>
        <n v="54233.370011"/>
        <n v="54465.334079"/>
        <n v="55898.026211"/>
        <n v="56331.1556038"/>
        <n v="56856.83284"/>
        <n v="57170.767254"/>
        <n v="57297.319526"/>
        <n v="58375.820262"/>
        <n v="59694.622104"/>
        <n v="60109.815861"/>
        <n v="60399.212895"/>
        <n v="60609.614076"/>
        <n v="60998.215492"/>
        <n v="61373.986447"/>
        <n v="62731.617997"/>
        <n v="62982.607775"/>
        <n v="63364.784574"/>
        <n v="63814.423903"/>
        <n v="65204.985899"/>
        <n v="66059.41296"/>
        <n v="67173.485001"/>
        <n v="67346.781386"/>
        <n v="69788.349841"/>
        <n v="69907.638851"/>
        <n v="70477.526819"/>
        <n v="71546.640412"/>
        <n v="73837.476783"/>
        <n v="74661.086455"/>
        <n v="74880.6323373225"/>
        <n v="75563.124064"/>
        <n v="76621.199031"/>
        <n v="77028.363458"/>
        <n v="78496.809816"/>
        <n v="80000"/>
        <n v="85273.058415"/>
        <n v="85540.77158328"/>
        <n v="87313.743952"/>
        <n v="87733.032497"/>
        <n v="88304.208185"/>
        <n v="88406.862253"/>
        <n v="92876.899234"/>
        <n v="93963.3668839125"/>
        <n v="94459.728684"/>
        <n v="97242.794612"/>
        <n v="100910.60328"/>
        <n v="101808.657332"/>
        <n v="103925.30714"/>
        <n v="105541.616379"/>
        <n v="106669.325848"/>
        <n v="108155.947745"/>
        <n v="109584.136709"/>
        <n v="111300.393772913"/>
        <n v="111933.333333"/>
        <n v="118000.78313"/>
        <n v="120300.649786"/>
        <n v="120947.035952"/>
        <n v="124056.631171"/>
        <n v="125147.824773"/>
        <n v="127568.388702"/>
        <n v="129519.419377"/>
        <n v="130140.894634"/>
        <n v="131998.943696"/>
        <n v="132918.150685"/>
        <n v="136367.806869"/>
        <n v="136455.456031"/>
        <n v="142681.82781"/>
        <n v="144290.553594"/>
        <n v="147680.160065"/>
        <n v="154168.614761"/>
        <n v="157200.820914"/>
        <n v="174238.804516"/>
        <n v="179341.240839"/>
        <n v="180025.939398"/>
        <n v="186370.691605"/>
        <n v="187587.69587"/>
        <n v="190046.908193"/>
        <n v="195540.548045"/>
        <n v="195621.166827"/>
        <n v="196266.897354"/>
        <n v="196546.347006"/>
        <n v="197556.896635"/>
        <n v="202450.179243"/>
        <n v="205325.777984"/>
        <n v="206051.53619"/>
        <n v="209835.069245"/>
        <n v="211146.429001"/>
        <n v="212368.768418"/>
        <n v="212388.961523"/>
        <n v="212698.532574"/>
        <n v="215826.780564"/>
        <n v="217524.151152"/>
        <n v="220022.653333"/>
        <n v="224480.51336881"/>
        <n v="228095.719728045"/>
        <n v="228509.374347"/>
        <n v="231268.484772"/>
        <n v="236308.016575039"/>
        <n v="245078.875131"/>
        <n v="246608.151455"/>
        <n v="264857.987521"/>
        <n v="271632.986155"/>
        <n v="281729.390729"/>
        <n v="287478.634386"/>
        <n v="291154.068542"/>
        <n v="294053.486414"/>
        <n v="298241.444855"/>
        <n v="299400.614373"/>
        <n v="329624.357944"/>
        <n v="332055.215738"/>
        <n v="338828.452362"/>
        <n v="355785.305875"/>
        <n v="358891.815556"/>
        <n v="359402.879103"/>
        <n v="390355.079187"/>
        <n v="394914.399144"/>
        <n v="429743.444444"/>
        <n v="435930.555556"/>
        <n v="454535.603969557"/>
        <n v="465921.505796"/>
        <n v="473857.053768"/>
        <n v="528506.686976"/>
        <n v="585998.106339"/>
        <n v="620833.333333"/>
        <n v="757083.244915"/>
        <n v="886130.372125"/>
        <n v="961203.365763"/>
        <n v="1063514.666667"/>
        <n v="1239333.333333"/>
        <n v="1566309"/>
        <n v="6505159"/>
        <n v="10127123"/>
        <n v="11521010"/>
        <m/>
      </sharedItems>
    </cacheField>
    <cacheField name="YTD P&amp;L" numFmtId="0">
      <sharedItems containsString="0" containsBlank="1" containsNumber="1" minValue="-1745207.633333" maxValue="1231946.872939" count="501">
        <n v="-1745207.633333"/>
        <n v="-1620761"/>
        <n v="-1231946.872939"/>
        <n v="-1174347"/>
        <n v="-870239.168672"/>
        <n v="-855515.466913"/>
        <n v="-735213.698684"/>
        <n v="-643279.975444"/>
        <n v="-573069.307317"/>
        <n v="-556041.666667"/>
        <n v="-549552.630489"/>
        <n v="-503273.548031"/>
        <n v="-499630.225924"/>
        <n v="-492145.121791"/>
        <n v="-477605.111111"/>
        <n v="-442443.200568"/>
        <n v="-428057.420836"/>
        <n v="-375331.524372"/>
        <n v="-353640.040090709"/>
        <n v="-348412.173912643"/>
        <n v="-332055.215738"/>
        <n v="-331173.460451"/>
        <n v="-329328.352172"/>
        <n v="-274129.090082"/>
        <n v="-267008.709646"/>
        <n v="-257451.351274"/>
        <n v="-228095.719728045"/>
        <n v="-224459.050437"/>
        <n v="-224250.302648"/>
        <n v="-205727.499192"/>
        <n v="-194166.607738"/>
        <n v="-193366.096499"/>
        <n v="-189058.456444"/>
        <n v="-186664.069391"/>
        <n v="-186536.552663"/>
        <n v="-185648.036792"/>
        <n v="-183493.351177"/>
        <n v="-182136.164917"/>
        <n v="-176898.570988"/>
        <n v="-174145.164848"/>
        <n v="-170235.973837"/>
        <n v="-163484.127779"/>
        <n v="-162336.828887"/>
        <n v="-161380.800093"/>
        <n v="-161153.714575"/>
        <n v="-157281.903522"/>
        <n v="-151095.331737"/>
        <n v="-150794.241285"/>
        <n v="-150294.195886"/>
        <n v="-149965.67328"/>
        <n v="-147090.013089"/>
        <n v="-145548.693318"/>
        <n v="-144882.821739"/>
        <n v="-143502.721515"/>
        <n v="-142732.695971"/>
        <n v="-142323.288619"/>
        <n v="-140978.043451"/>
        <n v="-136251.431884"/>
        <n v="-135497.958919"/>
        <n v="-134203.281664"/>
        <n v="-132913.843603"/>
        <n v="-132319.809584"/>
        <n v="-131216.14406"/>
        <n v="-130483.379444"/>
        <n v="-130012.818247"/>
        <n v="-124881.997339"/>
        <n v="-123374.429852"/>
        <n v="-122764.649172"/>
        <n v="-121545.88985316"/>
        <n v="-120945.880579"/>
        <n v="-117244.9911"/>
        <n v="-111933.333333"/>
        <n v="-111911.492771"/>
        <n v="-111300.393772913"/>
        <n v="-111191.697852"/>
        <n v="-110243.858718"/>
        <n v="-105054.627978"/>
        <n v="-103792.163266"/>
        <n v="-101414.472776"/>
        <n v="-100615.614748"/>
        <n v="-100615.06155"/>
        <n v="-100473.662282"/>
        <n v="-99246.20987"/>
        <n v="-99020.163545"/>
        <n v="-98477.214062"/>
        <n v="-98475.210882"/>
        <n v="-97216.67785518"/>
        <n v="-96422.917067"/>
        <n v="-96342.323513"/>
        <n v="-93513.18325"/>
        <n v="-90373.64815"/>
        <n v="-89059.07428"/>
        <n v="-88387.72829"/>
        <n v="-86615.96486"/>
        <n v="-83978.832013"/>
        <n v="-83940.51395"/>
        <n v="-83902.3333339999"/>
        <n v="-83859.174837"/>
        <n v="-83148.213917"/>
        <n v="-82615.899365"/>
        <n v="-80000"/>
        <n v="-79671.093023"/>
        <n v="-77722.231005"/>
        <n v="-77682.764255"/>
        <n v="-77668.078324"/>
        <n v="-77537.144444"/>
        <n v="-76045.404317"/>
        <n v="-74966.479488"/>
        <n v="-74880.6323373225"/>
        <n v="-73810.550715"/>
        <n v="-73048.339267"/>
        <n v="-72196.353798"/>
        <n v="-70980.669079"/>
        <n v="-70933.797714"/>
        <n v="-70574.9562648"/>
        <n v="-70060.555637"/>
        <n v="-69632.671963"/>
        <n v="-68196.6067"/>
        <n v="-67804.737309"/>
        <n v="-66232.937443"/>
        <n v="-64980.733383"/>
        <n v="-64607.931006"/>
        <n v="-64532.167394"/>
        <n v="-64310.61878163"/>
        <n v="-64088.565527"/>
        <n v="-64044.901589"/>
        <n v="-64031.9829396975"/>
        <n v="-63968.333964"/>
        <n v="-63935.167973"/>
        <n v="-63171.710831"/>
        <n v="-62883.381009"/>
        <n v="-62524.971637"/>
        <n v="-62172.337263"/>
        <n v="-61252.696624"/>
        <n v="-60775.139393"/>
        <n v="-60109.815861"/>
        <n v="-59574.280752"/>
        <n v="-59462.19259"/>
        <n v="-58451.683494"/>
        <n v="-58308.06396"/>
        <n v="-57023.383715415"/>
        <n v="-56459.159735"/>
        <n v="-54063.04534"/>
        <n v="-53793.600031"/>
        <n v="-53154.446643"/>
        <n v="-51959.271221"/>
        <n v="-51585.540989"/>
        <n v="-49236.04099"/>
        <n v="-48631.273322"/>
        <n v="-48431.763528"/>
        <n v="-48002.1602274825"/>
        <n v="-45972.155838"/>
        <n v="-45807.501473"/>
        <n v="-45499.996667"/>
        <n v="-45216.39899"/>
        <n v="-43095.058608"/>
        <n v="-43033.667784"/>
        <n v="-42650.9813771188"/>
        <n v="-40995.481776"/>
        <n v="-40972.962005"/>
        <n v="-40409.179061"/>
        <n v="-40106.387116"/>
        <n v="-39432.0238532186"/>
        <n v="-39066.218489"/>
        <n v="-38808.804761"/>
        <n v="-38767.5830906325"/>
        <n v="-38265.037511"/>
        <n v="-37947.2413437773"/>
        <n v="-37546.5717519447"/>
        <n v="-36663.795589"/>
        <n v="-36239.115862"/>
        <n v="-36129.91287"/>
        <n v="-35503.579461"/>
        <n v="-35354.682705"/>
        <n v="-35174.904738"/>
        <n v="-34858.034782"/>
        <n v="-34771.686733"/>
        <n v="-33892.84559"/>
        <n v="-32447.259794"/>
        <n v="-31922.88257"/>
        <n v="-31730.8119"/>
        <n v="-31598.992525"/>
        <n v="-30834.999451"/>
        <n v="-30279.3455"/>
        <n v="-29561.300199"/>
        <n v="-29558.498037"/>
        <n v="-29273.279765"/>
        <n v="-29048.893809"/>
        <n v="-29015.478416"/>
        <n v="-28892.717387"/>
        <n v="-28787.042741"/>
        <n v="-28237.786786"/>
        <n v="-28151.92127"/>
        <n v="-27910.354424"/>
        <n v="-27575.828163"/>
        <n v="-26694.670104"/>
        <n v="-26102.195922"/>
        <n v="-25751.455692"/>
        <n v="-25302.64615"/>
        <n v="-24473.5951748833"/>
        <n v="-24024.508039"/>
        <n v="-23527.289901064"/>
        <n v="-23487.9436241775"/>
        <n v="-23343.0179856193"/>
        <n v="-22792.98068502"/>
        <n v="-22241.462751"/>
        <n v="-21914.9236443947"/>
        <n v="-20627.26672968"/>
        <n v="-19542.935979"/>
        <n v="-18581.480705"/>
        <n v="-17708.342649"/>
        <n v="-16760.7078189525"/>
        <n v="-16728.268302"/>
        <n v="-16258.334019"/>
        <n v="-15894.458395"/>
        <n v="-14807.471637"/>
        <n v="-14183.24070306"/>
        <n v="-14002.111105"/>
        <n v="-13306.367849"/>
        <n v="-12908.408630413"/>
        <n v="-12246.986796525"/>
        <n v="-11007.2813856525"/>
        <n v="-10984.148426"/>
        <n v="-10819.4760943425"/>
        <n v="-9908.607325"/>
        <n v="-9352.788169"/>
        <n v="-9062.621673"/>
        <n v="-8702.648297"/>
        <n v="-7856.875731"/>
        <n v="-7853.17847"/>
        <n v="-7476.312571"/>
        <n v="-7013.02528"/>
        <n v="-5960.645328"/>
        <n v="-5551.6414"/>
        <n v="-5549.821105"/>
        <n v="-5547.22230000001"/>
        <n v="-5086.933547"/>
        <n v="-5045.57413"/>
        <n v="-4017.469278"/>
        <n v="-4007.597857"/>
        <n v="-3673.519187"/>
        <n v="-3450.189546"/>
        <n v="-2916.330625"/>
        <n v="-2773.716319"/>
        <n v="-2252.224181"/>
        <n v="-1680.199244"/>
        <n v="-1552.299257"/>
        <n v="-1113.73932"/>
        <n v="-1098.522453"/>
        <n v="-988.147945"/>
        <n v="-362.435462000001"/>
        <n v="-188.90444"/>
        <n v="0"/>
        <n v="0.0255559999995967"/>
        <n v="362.435462000001"/>
        <n v="474.8659"/>
        <n v="1680.199244"/>
        <n v="1756.608445"/>
        <n v="2548.1074071375"/>
        <n v="2916.330625"/>
        <n v="2928.98981"/>
        <n v="3263.306972"/>
        <n v="3450.189546"/>
        <n v="3673.519187"/>
        <n v="3889.549066"/>
        <n v="4017.469278"/>
        <n v="4645.2435567525"/>
        <n v="4833.445593"/>
        <n v="5045.57413"/>
        <n v="5086.933547"/>
        <n v="5538.522695"/>
        <n v="5549.821105"/>
        <n v="7013.02528"/>
        <n v="7265.764777"/>
        <n v="7628.69067"/>
        <n v="8510.940153"/>
        <n v="9293.635363"/>
        <n v="9908.607325"/>
        <n v="10343.368016"/>
        <n v="10742.452241"/>
        <n v="10984.148426"/>
        <n v="11168.431489"/>
        <n v="11564.202478"/>
        <n v="11631.403615"/>
        <n v="11895.428567"/>
        <n v="11953.6874768025"/>
        <n v="13576.1231046504"/>
        <n v="14183.24070306"/>
        <n v="14706.634552"/>
        <n v="14807.471637"/>
        <n v="15894.458395"/>
        <n v="16258.334019"/>
        <n v="16575.621715"/>
        <n v="16656.672599"/>
        <n v="16728.268302"/>
        <n v="17624.132948"/>
        <n v="17708.342649"/>
        <n v="18581.480705"/>
        <n v="19903.8736246873"/>
        <n v="21992.185157"/>
        <n v="22792.98068502"/>
        <n v="23404.115069"/>
        <n v="24024.508039"/>
        <n v="24194.365519"/>
        <n v="24662.691977"/>
        <n v="24687.35693"/>
        <n v="25097.8254558525"/>
        <n v="25302.64615"/>
        <n v="26247.037716"/>
        <n v="26630.079549"/>
        <n v="27713.933645"/>
        <n v="27910.354424"/>
        <n v="28031.15155"/>
        <n v="28151.92127"/>
        <n v="28616.54655"/>
        <n v="28787.042741"/>
        <n v="29015.478416"/>
        <n v="29048.893809"/>
        <n v="30834.999451"/>
        <n v="31151.470036"/>
        <n v="31232.723405"/>
        <n v="31598.992525"/>
        <n v="31922.88257"/>
        <n v="33806.081651"/>
        <n v="33892.84559"/>
        <n v="34042.1557229999"/>
        <n v="34056.536385"/>
        <n v="34387.585059"/>
        <n v="34771.686733"/>
        <n v="35174.904738"/>
        <n v="35188.0001673525"/>
        <n v="36239.115862"/>
        <n v="36437.818921"/>
        <n v="36607.582416"/>
        <n v="37546.5717519447"/>
        <n v="38767.5830906325"/>
        <n v="38808.804761"/>
        <n v="39981.536246"/>
        <n v="40409.179061"/>
        <n v="41300.803688"/>
        <n v="42686.8606"/>
        <n v="43033.667784"/>
        <n v="43624.447878"/>
        <n v="43960.278197"/>
        <n v="44906.385192"/>
        <n v="45469.144362"/>
        <n v="45807.501473"/>
        <n v="45874.129369"/>
        <n v="45995.324647"/>
        <n v="47093.996775735"/>
        <n v="48002.1602274825"/>
        <n v="48423.026818"/>
        <n v="48631.273322"/>
        <n v="51084.385968"/>
        <n v="51585.540989"/>
        <n v="51959.271221"/>
        <n v="53154.446643"/>
        <n v="54233.370011"/>
        <n v="56331.1556038"/>
        <n v="56459.159735"/>
        <n v="57170.767254"/>
        <n v="58308.06396"/>
        <n v="58375.820262"/>
        <n v="58451.683494"/>
        <n v="59462.19259"/>
        <n v="60109.815861"/>
        <n v="61252.696624"/>
        <n v="62883.381009"/>
        <n v="63364.784574"/>
        <n v="64044.901589"/>
        <n v="64088.565527"/>
        <n v="64532.167394"/>
        <n v="64607.931006"/>
        <n v="67965.189633"/>
        <n v="69632.671963"/>
        <n v="70060.555637"/>
        <n v="70503.254169"/>
        <n v="70933.797714"/>
        <n v="70980.669079"/>
        <n v="71546.640412"/>
        <n v="72196.353798"/>
        <n v="73048.339267"/>
        <n v="73309.755469"/>
        <n v="73810.550715"/>
        <n v="74880.6323373225"/>
        <n v="75563.124064"/>
        <n v="76045.404317"/>
        <n v="77668.078324"/>
        <n v="78496.809816"/>
        <n v="80000"/>
        <n v="83148.213917"/>
        <n v="83859.174837"/>
        <n v="83978.832013"/>
        <n v="84089.638983"/>
        <n v="84431.411158"/>
        <n v="85540.77158328"/>
        <n v="86615.96486"/>
        <n v="87733.032497"/>
        <n v="88387.72829"/>
        <n v="88406.862253"/>
        <n v="90373.64815"/>
        <n v="92876.899234"/>
        <n v="93513.18325"/>
        <n v="96342.323513"/>
        <n v="98475.210882"/>
        <n v="99020.163545"/>
        <n v="99246.20987"/>
        <n v="100473.662282"/>
        <n v="100615.06155"/>
        <n v="100910.60328"/>
        <n v="101414.472776"/>
        <n v="103792.163266"/>
        <n v="105054.627978"/>
        <n v="106704.535695879"/>
        <n v="110243.858718"/>
        <n v="111300.393772913"/>
        <n v="111698.322435"/>
        <n v="111911.492771"/>
        <n v="111933.333333"/>
        <n v="117244.9911"/>
        <n v="117285.352529"/>
        <n v="122821.864554"/>
        <n v="123374.429852"/>
        <n v="123877.924079"/>
        <n v="124056.631171"/>
        <n v="124881.997339"/>
        <n v="129020.294973"/>
        <n v="130126.23704"/>
        <n v="130140.894634"/>
        <n v="130483.379444"/>
        <n v="131216.14406"/>
        <n v="131998.943696"/>
        <n v="132282.814526"/>
        <n v="132319.809584"/>
        <n v="134203.281664"/>
        <n v="135497.958919"/>
        <n v="136251.431884"/>
        <n v="137223.834495"/>
        <n v="140978.043451"/>
        <n v="142323.288619"/>
        <n v="143502.721515"/>
        <n v="144882.821739"/>
        <n v="145548.693318"/>
        <n v="147090.013089"/>
        <n v="147837.463114"/>
        <n v="149965.67328"/>
        <n v="150294.195886"/>
        <n v="150501.5385"/>
        <n v="150794.241285"/>
        <n v="151095.331737"/>
        <n v="153553.968098"/>
        <n v="156455.211855"/>
        <n v="156674.275225"/>
        <n v="157281.903522"/>
        <n v="161153.714575"/>
        <n v="162336.828887"/>
        <n v="163484.127779"/>
        <n v="164667.752346"/>
        <n v="170552.3764"/>
        <n v="174145.164848"/>
        <n v="183493.351177"/>
        <n v="185648.036792"/>
        <n v="186370.691605"/>
        <n v="186536.552663"/>
        <n v="186664.069391"/>
        <n v="189058.456444"/>
        <n v="194166.607738"/>
        <n v="202450.179243"/>
        <n v="224250.302648"/>
        <n v="224459.050437"/>
        <n v="228095.719728045"/>
        <n v="228509.374347"/>
        <n v="230624.327318"/>
        <n v="236806.904322"/>
        <n v="267008.709646"/>
        <n v="274129.090082"/>
        <n v="274530.8876"/>
        <n v="329328.352172"/>
        <n v="331173.460451"/>
        <n v="348412.173912643"/>
        <n v="349692.353973"/>
        <n v="353640.040090709"/>
        <n v="355785.305875"/>
        <n v="375331.524372"/>
        <n v="394914.399144"/>
        <n v="442443.200568"/>
        <n v="454535.603969557"/>
        <n v="459972.288131"/>
        <n v="473857.053768"/>
        <n v="573069.307317"/>
        <n v="641366.84887"/>
        <n v="643279.975444"/>
        <n v="735213.698684"/>
        <n v="817474.444444001"/>
        <n v="855515.466913"/>
        <n v="870239.168672"/>
        <n v="924097"/>
        <n v="961203.365763"/>
        <n v="983761"/>
        <n v="1231946.872939"/>
        <m/>
      </sharedItems>
    </cacheField>
    <cacheField name="QTD P&amp;L" numFmtId="0">
      <sharedItems containsString="0" containsBlank="1" containsNumber="1" minValue="-228095.719728045" maxValue="228095.719728045" count="484">
        <n v="-228095.719728045"/>
        <n v="-111300.393772913"/>
        <n v="-74880.6323373225"/>
        <n v="-73028.953233"/>
        <n v="-70574.9562648"/>
        <n v="-62425.968443"/>
        <n v="-58894.573549"/>
        <n v="-50891"/>
        <n v="-48002.1602274825"/>
        <n v="-42817.837907"/>
        <n v="-38767.5830906325"/>
        <n v="-38408.266726"/>
        <n v="-37253.6117202286"/>
        <n v="-37046.723272"/>
        <n v="-34532.741448144"/>
        <n v="-34121.107159416"/>
        <n v="-31202.452054435"/>
        <n v="-22792.98068502"/>
        <n v="-22084.137636"/>
        <n v="-21923.328239"/>
        <n v="-21542.855855"/>
        <n v="-21452.182879"/>
        <n v="-21296.846649"/>
        <n v="-21153.543759"/>
        <n v="-20637.119953"/>
        <n v="-20604.812129"/>
        <n v="-20040.642959"/>
        <n v="-19905.078192"/>
        <n v="-19806.945023"/>
        <n v="-19769.854204"/>
        <n v="-19664.6521080555"/>
        <n v="-19600.402909"/>
        <n v="-19110.064106817"/>
        <n v="-19026.277526"/>
        <n v="-19018.536283"/>
        <n v="-18121.7261423025"/>
        <n v="-18003.176046"/>
        <n v="-16254.345284"/>
        <n v="-15164.615006"/>
        <n v="-15148"/>
        <n v="-14427.879001"/>
        <n v="-14183.24070306"/>
        <n v="-12458.604682"/>
        <n v="-12445.524801"/>
        <n v="-12323.386545"/>
        <n v="-11510.056178"/>
        <n v="-11269.045413"/>
        <n v="-10900.982897"/>
        <n v="-10149.001544"/>
        <n v="-10067"/>
        <n v="-9342"/>
        <n v="-7548.461235"/>
        <n v="-7544.835106"/>
        <n v="-7533.723705"/>
        <n v="-7174.38218900003"/>
        <n v="-6729.90297000001"/>
        <n v="-6644.083993"/>
        <n v="-6616.54376399994"/>
        <n v="-6492.3655992255"/>
        <n v="-6217.515721"/>
        <n v="-5625.469232"/>
        <n v="-5560.645653"/>
        <n v="-5327.92721600001"/>
        <n v="-5325.058086"/>
        <n v="-5233.30667600001"/>
        <n v="-5128.17973600001"/>
        <n v="-5126.969582"/>
        <n v="-4620.986156"/>
        <n v="-4527.289382"/>
        <n v="-4506.428053"/>
        <n v="-4497.74350700004"/>
        <n v="-4432.6164"/>
        <n v="-4309.84599199996"/>
        <n v="-4298.123123"/>
        <n v="-4191.3031299999"/>
        <n v="-3898.36104700001"/>
        <n v="-3809.50308699999"/>
        <n v="-3751.08104399999"/>
        <n v="-3733.90545999999"/>
        <n v="-3707.505294"/>
        <n v="-3677"/>
        <n v="-3661.00939"/>
        <n v="-3615.78131999999"/>
        <n v="-3547.97857399999"/>
        <n v="-3514.624333"/>
        <n v="-3503.640591"/>
        <n v="-3459.54235"/>
        <n v="-3447.36838400003"/>
        <n v="-3328.729087"/>
        <n v="-3308.254106"/>
        <n v="-3294.393409"/>
        <n v="-3196.555586"/>
        <n v="-3173.37777799997"/>
        <n v="-3168.358554"/>
        <n v="-3073.702076"/>
        <n v="-3046.198643"/>
        <n v="-2961.07698399999"/>
        <n v="-2941.709026"/>
        <n v="-2940.73794799999"/>
        <n v="-2921.01662"/>
        <n v="-2917.975608"/>
        <n v="-2899.672603"/>
        <n v="-2869.384322"/>
        <n v="-2863.792367"/>
        <n v="-2845.19282500001"/>
        <n v="-2810.246839"/>
        <n v="-2771.244193"/>
        <n v="-2742.828871"/>
        <n v="-2736.543008"/>
        <n v="-2734.41985600001"/>
        <n v="-2722.163912"/>
        <n v="-2699.84781399998"/>
        <n v="-2693.259272"/>
        <n v="-2691.561245"/>
        <n v="-2686.347765"/>
        <n v="-2672.932802"/>
        <n v="-2668.80278400001"/>
        <n v="-2663.146486"/>
        <n v="-2657.585489"/>
        <n v="-2638.17173"/>
        <n v="-2602.407373"/>
        <n v="-2600.492181"/>
        <n v="-2599.0992"/>
        <n v="-2596.784538"/>
        <n v="-2594.242138"/>
        <n v="-2580.647113"/>
        <n v="-2572.631258"/>
        <n v="-2569.532135"/>
        <n v="-2546.425704"/>
        <n v="-2536.887012"/>
        <n v="-2531.644172"/>
        <n v="-2530.12276100001"/>
        <n v="-2527.603149"/>
        <n v="-2510.851817"/>
        <n v="-2506.34678299999"/>
        <n v="-2504.138217"/>
        <n v="-2500.71425099997"/>
        <n v="-2482.838174"/>
        <n v="-2472.743084"/>
        <n v="-2469.851706"/>
        <n v="-2462.981934"/>
        <n v="-2387.966485"/>
        <n v="-2351.30094"/>
        <n v="-2319"/>
        <n v="-2308.98342"/>
        <n v="-2291.66666599992"/>
        <n v="-2279.365037"/>
        <n v="-2257.52555"/>
        <n v="-2253.802075"/>
        <n v="-2249.290604"/>
        <n v="-2243.513698"/>
        <n v="-2234.090845"/>
        <n v="-2210.909508"/>
        <n v="-2196.047486"/>
        <n v="-2153.542196"/>
        <n v="-2146.629618"/>
        <n v="-2142.60527200002"/>
        <n v="-2132.28971400001"/>
        <n v="-2030.339614"/>
        <n v="-1798.894822"/>
        <n v="-1772.73611599999"/>
        <n v="-1750"/>
        <n v="-1687.762508"/>
        <n v="-1673.74871199997"/>
        <n v="-1649.34093599999"/>
        <n v="-1572.48957600002"/>
        <n v="-1555.136843"/>
        <n v="-1552.32437873501"/>
        <n v="-1489.15731501448"/>
        <n v="-1479.07514800003"/>
        <n v="-1418.22094"/>
        <n v="-1401.354284"/>
        <n v="-1400.94840699999"/>
        <n v="-1352.464837"/>
        <n v="-1325.967564"/>
        <n v="-1236.055792"/>
        <n v="-1222.229673"/>
        <n v="-1221.140566"/>
        <n v="-1204.979454"/>
        <n v="-1196.29050199999"/>
        <n v="-1186.475952"/>
        <n v="-1171.46612599998"/>
        <n v="-1166.81759999999"/>
        <n v="-1161.546614"/>
        <n v="-1134.6594"/>
        <n v="-1113.73932"/>
        <n v="-1071.081073"/>
        <n v="-1069.743561"/>
        <n v="-1034.118913"/>
        <n v="-1007.181552"/>
        <n v="-996.423231000023"/>
        <n v="-995.152620000008"/>
        <n v="-966.385103000008"/>
        <n v="-964.668566000008"/>
        <n v="-925.549421651987"/>
        <n v="-864.672465000003"/>
        <n v="-833.333334000083"/>
        <n v="-798.312539617502"/>
        <n v="-759.943224999937"/>
        <n v="-746.463295561494"/>
        <n v="-669.877318999992"/>
        <n v="-666.722066999995"/>
        <n v="-661.79469499999"/>
        <n v="-656.527819999999"/>
        <n v="-648.683742000001"/>
        <n v="-636.804058000002"/>
        <n v="-631.422032000002"/>
        <n v="-613.66189399999"/>
        <n v="-604.486182000001"/>
        <n v="-563.472409450502"/>
        <n v="-557.174983999998"/>
        <n v="-551.1074028"/>
        <n v="-542.472405"/>
        <n v="-538.428775999986"/>
        <n v="-536.407837000006"/>
        <n v="-531.476091000001"/>
        <n v="-527.497562542498"/>
        <n v="-527.312388"/>
        <n v="-524.800447"/>
        <n v="-496.115263"/>
        <n v="-481.003388999998"/>
        <n v="-473.631602999998"/>
        <n v="-472.898927000002"/>
        <n v="-466.982801999999"/>
        <n v="-464.574668000001"/>
        <n v="-456.220099999991"/>
        <n v="-437.754841"/>
        <n v="-432.274292"/>
        <n v="-366.985478000002"/>
        <n v="-354.555040000001"/>
        <n v="-345.746166"/>
        <n v="-342.060760999993"/>
        <n v="-340.936508999999"/>
        <n v="-324.638059000004"/>
        <n v="-303.972753000009"/>
        <n v="-272.566344000001"/>
        <n v="-249.712334999989"/>
        <n v="-237.970547"/>
        <n v="-231.284863000001"/>
        <n v="-200.859316000002"/>
        <n v="-179.239955"/>
        <n v="-130.240844"/>
        <n v="-102.695141"/>
        <n v="-102.406084157999"/>
        <n v="-96.2432860000001"/>
        <n v="-60.7333320000034"/>
        <n v="-35.9854609634967"/>
        <n v="-11.6562315644987"/>
        <n v="-8.76576240549548"/>
        <n v="0"/>
        <n v="31.8681151815035"/>
        <n v="92.3891729264997"/>
        <n v="96.2432860000001"/>
        <n v="130.240844"/>
        <n v="153.251004000002"/>
        <n v="201.401271999999"/>
        <n v="231.284863000001"/>
        <n v="244.260894000003"/>
        <n v="249.712334999989"/>
        <n v="267.099240317501"/>
        <n v="274.738842"/>
        <n v="286.917998679"/>
        <n v="303.972753000009"/>
        <n v="342.060760999993"/>
        <n v="358.333333000017"/>
        <n v="374.006718000001"/>
        <n v="387.092688000004"/>
        <n v="432.687775999999"/>
        <n v="437.754841"/>
        <n v="446.156953"/>
        <n v="456.220099999991"/>
        <n v="476.472519000003"/>
        <n v="496.115263"/>
        <n v="524.800447"/>
        <n v="527.312388"/>
        <n v="531.476091000001"/>
        <n v="536.407837000006"/>
        <n v="538.428775999986"/>
        <n v="543.587845"/>
        <n v="551.1074028"/>
        <n v="587.610495000001"/>
        <n v="631.422032000002"/>
        <n v="636.804058000002"/>
        <n v="661.79469499999"/>
        <n v="666.722066999995"/>
        <n v="669.877318999992"/>
        <n v="676.991985000001"/>
        <n v="721.355578000001"/>
        <n v="848.157552999997"/>
        <n v="864.672465000003"/>
        <n v="937.507624999998"/>
        <n v="966.385103000008"/>
        <n v="995.152620000008"/>
        <n v="1007.181552"/>
        <n v="1034.118913"/>
        <n v="1043.830303"/>
        <n v="1069.743561"/>
        <n v="1071.081073"/>
        <n v="1100.206973"/>
        <n v="1114.136183"/>
        <n v="1122.06116799999"/>
        <n v="1161.546614"/>
        <n v="1171.46612599998"/>
        <n v="1196.29050199999"/>
        <n v="1221.140566"/>
        <n v="1229.515091"/>
        <n v="1250"/>
        <n v="1326.09899"/>
        <n v="1372.359925"/>
        <n v="1418.22094"/>
        <n v="1489.15731501448"/>
        <n v="1542.522984"/>
        <n v="1552.32437873501"/>
        <n v="1572.48957600002"/>
        <n v="1584.43317800001"/>
        <n v="1649.34093599999"/>
        <n v="1673.74871199997"/>
        <n v="1705.80789900001"/>
        <n v="1772.73611599999"/>
        <n v="1774.59137499999"/>
        <n v="1798.894822"/>
        <n v="1815.788701"/>
        <n v="1907.25589299999"/>
        <n v="2030.339614"/>
        <n v="2032.164947"/>
        <n v="2108.959056"/>
        <n v="2132.28971400001"/>
        <n v="2196.047486"/>
        <n v="2208.362995"/>
        <n v="2249.290604"/>
        <n v="2279.365037"/>
        <n v="2289.902468"/>
        <n v="2296.03532999998"/>
        <n v="2308.98342"/>
        <n v="2351.30094"/>
        <n v="2387.966485"/>
        <n v="2462.981934"/>
        <n v="2469.851706"/>
        <n v="2472.743084"/>
        <n v="2500.71425099997"/>
        <n v="2504.138217"/>
        <n v="2506.34678299999"/>
        <n v="2510.851817"/>
        <n v="2530.12276100001"/>
        <n v="2531.588668"/>
        <n v="2531.644172"/>
        <n v="2536.887012"/>
        <n v="2549.389345"/>
        <n v="2569.532135"/>
        <n v="2572.631258"/>
        <n v="2594.242138"/>
        <n v="2596.784538"/>
        <n v="2599.0992"/>
        <n v="2602.407373"/>
        <n v="2611.954186"/>
        <n v="2616.911405"/>
        <n v="2635.691456097"/>
        <n v="2638.17173"/>
        <n v="2655.039816"/>
        <n v="2657.585489"/>
        <n v="2663.146486"/>
        <n v="2668.80278400001"/>
        <n v="2668.824588"/>
        <n v="2673.375254"/>
        <n v="2686.347765"/>
        <n v="2691.561245"/>
        <n v="2693.259272"/>
        <n v="2699.84781399998"/>
        <n v="2715.663067"/>
        <n v="2722.163912"/>
        <n v="2731.670059"/>
        <n v="2734.41985600001"/>
        <n v="2736.543008"/>
        <n v="2742.828871"/>
        <n v="2771.244193"/>
        <n v="2785.718139"/>
        <n v="2810.246839"/>
        <n v="2834.11323"/>
        <n v="2841.657041"/>
        <n v="2845.19282500001"/>
        <n v="2863.792367"/>
        <n v="2884.756377"/>
        <n v="2899.672603"/>
        <n v="2921.01662"/>
        <n v="2931.89967599999"/>
        <n v="2936.288887"/>
        <n v="2941.709026"/>
        <n v="2954.128061"/>
        <n v="2955.932812485"/>
        <n v="2961.07698399999"/>
        <n v="3046.198643"/>
        <n v="3052.145223"/>
        <n v="3057.47732900002"/>
        <n v="3070.67877100001"/>
        <n v="3073.702076"/>
        <n v="3173.37777799997"/>
        <n v="3196.555586"/>
        <n v="3258.467707"/>
        <n v="3265.7936701545"/>
        <n v="3294.393409"/>
        <n v="3308.254106"/>
        <n v="3334.750984"/>
        <n v="3437.5"/>
        <n v="3447.36838400003"/>
        <n v="3459.54235"/>
        <n v="3503.640591"/>
        <n v="3547.97857399999"/>
        <n v="3615.78131999999"/>
        <n v="3661.00939"/>
        <n v="3677"/>
        <n v="3707.505294"/>
        <n v="3733.90545999999"/>
        <n v="3751.08104399999"/>
        <n v="3772.250749"/>
        <n v="3790.74995500001"/>
        <n v="3809.50308699999"/>
        <n v="3828.528525"/>
        <n v="3833.81124000001"/>
        <n v="3898.36104700001"/>
        <n v="4015.487285"/>
        <n v="4191.3031299999"/>
        <n v="4301.152181"/>
        <n v="4620.986156"/>
        <n v="4687.86286600001"/>
        <n v="4708.70413999993"/>
        <n v="5128.17973600001"/>
        <n v="5327.92721600001"/>
        <n v="5420.41310999997"/>
        <n v="5625.469232"/>
        <n v="5645.034241"/>
        <n v="6217.515721"/>
        <n v="6616.54376399994"/>
        <n v="6700.25991532201"/>
        <n v="6729.90297000001"/>
        <n v="7082.96102667"/>
        <n v="7174.38218900003"/>
        <n v="8654.3360565255"/>
        <n v="9342"/>
        <n v="9643.70346"/>
        <n v="9858.578446"/>
        <n v="10149.001544"/>
        <n v="11269.045413"/>
        <n v="12323.386545"/>
        <n v="12753.8535"/>
        <n v="14183.24070306"/>
        <n v="15148"/>
        <n v="16580"/>
        <n v="17484.031747"/>
        <n v="18003.176046"/>
        <n v="19018.536283"/>
        <n v="19026.277526"/>
        <n v="19459.780063"/>
        <n v="19553.248439235"/>
        <n v="19600.402909"/>
        <n v="19806.945023"/>
        <n v="19999.630028"/>
        <n v="20037.180036"/>
        <n v="20040.642959"/>
        <n v="20123.02573"/>
        <n v="20604.812129"/>
        <n v="20637.119953"/>
        <n v="21076.208089"/>
        <n v="21153.543759"/>
        <n v="21542.855855"/>
        <n v="21657.297454"/>
        <n v="21713.926763"/>
        <n v="21833.447515"/>
        <n v="21886.059522"/>
        <n v="22084.137636"/>
        <n v="22792.98068502"/>
        <n v="29475.220947"/>
        <n v="30461.185021"/>
        <n v="31330.6806569985"/>
        <n v="37823.743256"/>
        <n v="38767.5830906325"/>
        <n v="42919.904151"/>
        <n v="46964.9999999999"/>
        <n v="48002.1602274825"/>
        <n v="56529.2310478"/>
        <n v="74880.6323373225"/>
        <n v="85540.77158328"/>
        <n v="111300.393772913"/>
        <n v="228095.719728045"/>
        <m/>
      </sharedItems>
    </cacheField>
    <cacheField name="MTD P&amp;L" numFmtId="0">
      <sharedItems containsString="0" containsBlank="1" containsNumber="1" minValue="-228095.719728045" maxValue="228095.719728045" count="484">
        <n v="-228095.719728045"/>
        <n v="-111300.393772913"/>
        <n v="-74880.6323373225"/>
        <n v="-73028.953233"/>
        <n v="-70574.9562648"/>
        <n v="-62425.968443"/>
        <n v="-58894.573549"/>
        <n v="-50891"/>
        <n v="-48002.1602274825"/>
        <n v="-42817.837907"/>
        <n v="-38767.5830906325"/>
        <n v="-38408.266726"/>
        <n v="-37253.6117202286"/>
        <n v="-37046.723272"/>
        <n v="-34532.741448144"/>
        <n v="-34121.107159416"/>
        <n v="-31202.452054435"/>
        <n v="-22792.98068502"/>
        <n v="-22084.137636"/>
        <n v="-21923.328239"/>
        <n v="-21542.855855"/>
        <n v="-21452.182879"/>
        <n v="-21296.846649"/>
        <n v="-21153.543759"/>
        <n v="-20637.119953"/>
        <n v="-20604.812129"/>
        <n v="-20040.642959"/>
        <n v="-19905.078192"/>
        <n v="-19806.945023"/>
        <n v="-19769.854204"/>
        <n v="-19664.6521080555"/>
        <n v="-19600.402909"/>
        <n v="-19110.064106817"/>
        <n v="-19026.277526"/>
        <n v="-19018.536283"/>
        <n v="-18121.7261423025"/>
        <n v="-18003.176046"/>
        <n v="-16254.345284"/>
        <n v="-15164.615006"/>
        <n v="-15148"/>
        <n v="-14427.879001"/>
        <n v="-14183.24070306"/>
        <n v="-12458.604682"/>
        <n v="-12445.524801"/>
        <n v="-12323.386545"/>
        <n v="-11510.056178"/>
        <n v="-11269.045413"/>
        <n v="-10900.982897"/>
        <n v="-10149.001544"/>
        <n v="-10067"/>
        <n v="-9342"/>
        <n v="-7548.461235"/>
        <n v="-7544.835106"/>
        <n v="-7533.723705"/>
        <n v="-7174.38218900003"/>
        <n v="-6729.90297000001"/>
        <n v="-6644.083993"/>
        <n v="-6616.54376399994"/>
        <n v="-6492.3655992255"/>
        <n v="-6217.515721"/>
        <n v="-5625.469232"/>
        <n v="-5560.645653"/>
        <n v="-5327.92721600001"/>
        <n v="-5325.058086"/>
        <n v="-5233.30667600001"/>
        <n v="-5128.17973600001"/>
        <n v="-5126.969582"/>
        <n v="-4620.986156"/>
        <n v="-4527.289382"/>
        <n v="-4506.428053"/>
        <n v="-4497.74350700004"/>
        <n v="-4432.6164"/>
        <n v="-4309.84599199996"/>
        <n v="-4298.123123"/>
        <n v="-4191.3031299999"/>
        <n v="-3898.36104700001"/>
        <n v="-3809.50308699999"/>
        <n v="-3751.08104399999"/>
        <n v="-3733.90545999999"/>
        <n v="-3707.505294"/>
        <n v="-3677"/>
        <n v="-3661.00939"/>
        <n v="-3615.78131999999"/>
        <n v="-3547.97857399999"/>
        <n v="-3514.624333"/>
        <n v="-3503.640591"/>
        <n v="-3459.54235"/>
        <n v="-3447.36838400003"/>
        <n v="-3328.729087"/>
        <n v="-3308.254106"/>
        <n v="-3294.393409"/>
        <n v="-3196.555586"/>
        <n v="-3173.37777799997"/>
        <n v="-3168.358554"/>
        <n v="-3073.702076"/>
        <n v="-3046.198643"/>
        <n v="-2961.07698399999"/>
        <n v="-2941.709026"/>
        <n v="-2940.73794799999"/>
        <n v="-2921.01662"/>
        <n v="-2917.975608"/>
        <n v="-2899.672603"/>
        <n v="-2869.384322"/>
        <n v="-2863.792367"/>
        <n v="-2845.19282500001"/>
        <n v="-2810.246839"/>
        <n v="-2771.244193"/>
        <n v="-2742.828871"/>
        <n v="-2736.543008"/>
        <n v="-2734.41985600001"/>
        <n v="-2722.163912"/>
        <n v="-2699.84781399998"/>
        <n v="-2693.259272"/>
        <n v="-2691.561245"/>
        <n v="-2686.347765"/>
        <n v="-2672.932802"/>
        <n v="-2668.80278400001"/>
        <n v="-2663.146486"/>
        <n v="-2657.585489"/>
        <n v="-2638.17173"/>
        <n v="-2602.407373"/>
        <n v="-2600.492181"/>
        <n v="-2599.0992"/>
        <n v="-2596.784538"/>
        <n v="-2594.242138"/>
        <n v="-2580.647113"/>
        <n v="-2572.631258"/>
        <n v="-2569.532135"/>
        <n v="-2546.425704"/>
        <n v="-2536.887012"/>
        <n v="-2531.644172"/>
        <n v="-2530.12276100001"/>
        <n v="-2527.603149"/>
        <n v="-2510.851817"/>
        <n v="-2506.34678299999"/>
        <n v="-2504.138217"/>
        <n v="-2500.71425099997"/>
        <n v="-2482.838174"/>
        <n v="-2472.743084"/>
        <n v="-2469.851706"/>
        <n v="-2462.981934"/>
        <n v="-2387.966485"/>
        <n v="-2351.30094"/>
        <n v="-2319"/>
        <n v="-2308.98342"/>
        <n v="-2291.66666599992"/>
        <n v="-2279.365037"/>
        <n v="-2257.52555"/>
        <n v="-2253.802075"/>
        <n v="-2249.290604"/>
        <n v="-2243.513698"/>
        <n v="-2234.090845"/>
        <n v="-2210.909508"/>
        <n v="-2196.047486"/>
        <n v="-2153.542196"/>
        <n v="-2146.629618"/>
        <n v="-2142.60527200002"/>
        <n v="-2132.28971400001"/>
        <n v="-2030.339614"/>
        <n v="-1798.894822"/>
        <n v="-1772.73611599999"/>
        <n v="-1750"/>
        <n v="-1687.762508"/>
        <n v="-1673.74871199997"/>
        <n v="-1649.34093599999"/>
        <n v="-1572.48957600002"/>
        <n v="-1555.136843"/>
        <n v="-1552.32437873501"/>
        <n v="-1489.15731501448"/>
        <n v="-1479.07514800003"/>
        <n v="-1418.22094"/>
        <n v="-1401.354284"/>
        <n v="-1400.94840699999"/>
        <n v="-1352.464837"/>
        <n v="-1325.967564"/>
        <n v="-1236.055792"/>
        <n v="-1222.229673"/>
        <n v="-1221.140566"/>
        <n v="-1204.979454"/>
        <n v="-1196.29050199999"/>
        <n v="-1186.475952"/>
        <n v="-1171.46612599998"/>
        <n v="-1166.81759999999"/>
        <n v="-1161.546614"/>
        <n v="-1134.6594"/>
        <n v="-1113.73932"/>
        <n v="-1071.081073"/>
        <n v="-1069.743561"/>
        <n v="-1034.118913"/>
        <n v="-1007.181552"/>
        <n v="-996.423231000023"/>
        <n v="-995.152620000008"/>
        <n v="-966.385103000008"/>
        <n v="-964.668566000008"/>
        <n v="-925.549421651987"/>
        <n v="-864.672465000003"/>
        <n v="-833.333334000083"/>
        <n v="-798.312539617502"/>
        <n v="-759.943224999937"/>
        <n v="-746.463295561494"/>
        <n v="-669.877318999992"/>
        <n v="-666.722066999995"/>
        <n v="-661.79469499999"/>
        <n v="-656.527819999999"/>
        <n v="-648.683742000001"/>
        <n v="-636.804058000002"/>
        <n v="-631.422032000002"/>
        <n v="-613.66189399999"/>
        <n v="-604.486182000001"/>
        <n v="-563.472409450502"/>
        <n v="-557.174983999998"/>
        <n v="-551.1074028"/>
        <n v="-542.472405"/>
        <n v="-538.428775999986"/>
        <n v="-536.407837000006"/>
        <n v="-531.476091000001"/>
        <n v="-527.497562542498"/>
        <n v="-527.312388"/>
        <n v="-524.800447"/>
        <n v="-496.115263"/>
        <n v="-481.003388999998"/>
        <n v="-473.631602999998"/>
        <n v="-472.898927000002"/>
        <n v="-466.982801999999"/>
        <n v="-464.574668000001"/>
        <n v="-456.220099999991"/>
        <n v="-437.754841"/>
        <n v="-432.274292"/>
        <n v="-366.985478000002"/>
        <n v="-354.555040000001"/>
        <n v="-345.746166"/>
        <n v="-342.060760999993"/>
        <n v="-340.936508999999"/>
        <n v="-324.638059000004"/>
        <n v="-303.972753000009"/>
        <n v="-272.566344000001"/>
        <n v="-249.712334999989"/>
        <n v="-237.970547"/>
        <n v="-231.284863000001"/>
        <n v="-200.859316000002"/>
        <n v="-179.239955"/>
        <n v="-130.240844"/>
        <n v="-102.695141"/>
        <n v="-102.406084157999"/>
        <n v="-96.2432860000001"/>
        <n v="-60.7333320000034"/>
        <n v="-35.9854609634967"/>
        <n v="-11.6562315644987"/>
        <n v="-8.76576240549548"/>
        <n v="0"/>
        <n v="31.8681151815035"/>
        <n v="92.3891729264997"/>
        <n v="96.2432860000001"/>
        <n v="130.240844"/>
        <n v="153.251004000002"/>
        <n v="201.401271999999"/>
        <n v="231.284863000001"/>
        <n v="244.260894000003"/>
        <n v="249.712334999989"/>
        <n v="267.099240317501"/>
        <n v="274.738842"/>
        <n v="286.917998679"/>
        <n v="303.972753000009"/>
        <n v="342.060760999993"/>
        <n v="358.333333000017"/>
        <n v="374.006718000001"/>
        <n v="387.092688000004"/>
        <n v="432.687775999999"/>
        <n v="437.754841"/>
        <n v="446.156953"/>
        <n v="456.220099999991"/>
        <n v="476.472519000003"/>
        <n v="496.115263"/>
        <n v="524.800447"/>
        <n v="527.312388"/>
        <n v="531.476091000001"/>
        <n v="536.407837000006"/>
        <n v="538.428775999986"/>
        <n v="543.587845"/>
        <n v="551.1074028"/>
        <n v="587.610495000001"/>
        <n v="631.422032000002"/>
        <n v="636.804058000002"/>
        <n v="661.79469499999"/>
        <n v="666.722066999995"/>
        <n v="669.877318999992"/>
        <n v="676.991985000001"/>
        <n v="721.355578000001"/>
        <n v="848.157552999997"/>
        <n v="864.672465000003"/>
        <n v="937.507624999998"/>
        <n v="966.385103000008"/>
        <n v="995.152620000008"/>
        <n v="1007.181552"/>
        <n v="1034.118913"/>
        <n v="1043.830303"/>
        <n v="1069.743561"/>
        <n v="1071.081073"/>
        <n v="1100.206973"/>
        <n v="1114.136183"/>
        <n v="1122.06116799999"/>
        <n v="1161.546614"/>
        <n v="1171.46612599998"/>
        <n v="1196.29050199999"/>
        <n v="1221.140566"/>
        <n v="1229.515091"/>
        <n v="1250"/>
        <n v="1326.09899"/>
        <n v="1372.359925"/>
        <n v="1418.22094"/>
        <n v="1489.15731501448"/>
        <n v="1542.522984"/>
        <n v="1552.32437873501"/>
        <n v="1572.48957600002"/>
        <n v="1584.43317800001"/>
        <n v="1649.34093599999"/>
        <n v="1673.74871199997"/>
        <n v="1705.80789900001"/>
        <n v="1772.73611599999"/>
        <n v="1774.59137499999"/>
        <n v="1798.894822"/>
        <n v="1815.788701"/>
        <n v="1907.25589299999"/>
        <n v="2030.339614"/>
        <n v="2032.164947"/>
        <n v="2108.959056"/>
        <n v="2132.28971400001"/>
        <n v="2196.047486"/>
        <n v="2208.362995"/>
        <n v="2249.290604"/>
        <n v="2279.365037"/>
        <n v="2289.902468"/>
        <n v="2296.03532999998"/>
        <n v="2308.98342"/>
        <n v="2351.30094"/>
        <n v="2387.966485"/>
        <n v="2462.981934"/>
        <n v="2469.851706"/>
        <n v="2472.743084"/>
        <n v="2500.71425099997"/>
        <n v="2504.138217"/>
        <n v="2506.34678299999"/>
        <n v="2510.851817"/>
        <n v="2530.12276100001"/>
        <n v="2531.588668"/>
        <n v="2531.644172"/>
        <n v="2536.887012"/>
        <n v="2549.389345"/>
        <n v="2569.532135"/>
        <n v="2572.631258"/>
        <n v="2594.242138"/>
        <n v="2596.784538"/>
        <n v="2599.0992"/>
        <n v="2602.407373"/>
        <n v="2611.954186"/>
        <n v="2616.911405"/>
        <n v="2635.691456097"/>
        <n v="2638.17173"/>
        <n v="2655.039816"/>
        <n v="2657.585489"/>
        <n v="2663.146486"/>
        <n v="2668.80278400001"/>
        <n v="2668.824588"/>
        <n v="2673.375254"/>
        <n v="2686.347765"/>
        <n v="2691.561245"/>
        <n v="2693.259272"/>
        <n v="2699.84781399998"/>
        <n v="2715.663067"/>
        <n v="2722.163912"/>
        <n v="2731.670059"/>
        <n v="2734.41985600001"/>
        <n v="2736.543008"/>
        <n v="2742.828871"/>
        <n v="2771.244193"/>
        <n v="2785.718139"/>
        <n v="2810.246839"/>
        <n v="2834.11323"/>
        <n v="2841.657041"/>
        <n v="2845.19282500001"/>
        <n v="2863.792367"/>
        <n v="2884.756377"/>
        <n v="2899.672603"/>
        <n v="2921.01662"/>
        <n v="2931.89967599999"/>
        <n v="2936.288887"/>
        <n v="2941.709026"/>
        <n v="2954.128061"/>
        <n v="2955.932812485"/>
        <n v="2961.07698399999"/>
        <n v="3046.198643"/>
        <n v="3052.145223"/>
        <n v="3057.47732900002"/>
        <n v="3070.67877100001"/>
        <n v="3073.702076"/>
        <n v="3173.37777799997"/>
        <n v="3196.555586"/>
        <n v="3258.467707"/>
        <n v="3265.7936701545"/>
        <n v="3294.393409"/>
        <n v="3308.254106"/>
        <n v="3334.750984"/>
        <n v="3437.5"/>
        <n v="3447.36838400003"/>
        <n v="3459.54235"/>
        <n v="3503.640591"/>
        <n v="3547.97857399999"/>
        <n v="3615.78131999999"/>
        <n v="3661.00939"/>
        <n v="3677"/>
        <n v="3707.505294"/>
        <n v="3733.90545999999"/>
        <n v="3751.08104399999"/>
        <n v="3772.250749"/>
        <n v="3790.74995500001"/>
        <n v="3809.50308699999"/>
        <n v="3828.528525"/>
        <n v="3833.81124000001"/>
        <n v="3898.36104700001"/>
        <n v="4015.487285"/>
        <n v="4191.3031299999"/>
        <n v="4301.152181"/>
        <n v="4620.986156"/>
        <n v="4687.86286600001"/>
        <n v="4708.70413999993"/>
        <n v="5128.17973600001"/>
        <n v="5327.92721600001"/>
        <n v="5420.41310999997"/>
        <n v="5625.469232"/>
        <n v="5645.034241"/>
        <n v="6217.515721"/>
        <n v="6616.54376399994"/>
        <n v="6700.25991532201"/>
        <n v="6729.90297000001"/>
        <n v="7082.96102667"/>
        <n v="7174.38218900003"/>
        <n v="8654.3360565255"/>
        <n v="9342"/>
        <n v="9643.70346"/>
        <n v="9858.578446"/>
        <n v="10149.001544"/>
        <n v="11269.045413"/>
        <n v="12323.386545"/>
        <n v="12753.8535"/>
        <n v="14183.24070306"/>
        <n v="15148"/>
        <n v="16580"/>
        <n v="17484.031747"/>
        <n v="18003.176046"/>
        <n v="19018.536283"/>
        <n v="19026.277526"/>
        <n v="19459.780063"/>
        <n v="19553.248439235"/>
        <n v="19600.402909"/>
        <n v="19806.945023"/>
        <n v="19999.630028"/>
        <n v="20037.180036"/>
        <n v="20040.642959"/>
        <n v="20123.02573"/>
        <n v="20604.812129"/>
        <n v="20637.119953"/>
        <n v="21076.208089"/>
        <n v="21153.543759"/>
        <n v="21542.855855"/>
        <n v="21657.297454"/>
        <n v="21713.926763"/>
        <n v="21833.447515"/>
        <n v="21886.059522"/>
        <n v="22084.137636"/>
        <n v="22792.98068502"/>
        <n v="29475.220947"/>
        <n v="30461.185021"/>
        <n v="31330.6806569985"/>
        <n v="37823.743256"/>
        <n v="38767.5830906325"/>
        <n v="42919.904151"/>
        <n v="46964.9999999999"/>
        <n v="48002.1602274825"/>
        <n v="56529.2310478"/>
        <n v="74880.6323373225"/>
        <n v="85540.77158328"/>
        <n v="111300.393772913"/>
        <n v="228095.719728045"/>
        <m/>
      </sharedItems>
    </cacheField>
    <cacheField name="Daily P&amp;L" numFmtId="0">
      <sharedItems containsString="0" containsBlank="1" containsNumber="1" minValue="-229216.969728045" maxValue="229216.969728045" count="484">
        <n v="-229216.969728045"/>
        <n v="-110496.018772913"/>
        <n v="-74076.2573373225"/>
        <n v="-73028.953233"/>
        <n v="-69770.5812648"/>
        <n v="-62425.968443"/>
        <n v="-58894.573549"/>
        <n v="-50891"/>
        <n v="-48172.7852274825"/>
        <n v="-42817.837907"/>
        <n v="-38408.266726"/>
        <n v="-38401.9580906325"/>
        <n v="-37253.6117202286"/>
        <n v="-37046.723272"/>
        <n v="-34532.741448144"/>
        <n v="-34121.107159416"/>
        <n v="-31008.102054435"/>
        <n v="-22086.10568502"/>
        <n v="-22084.137636"/>
        <n v="-21923.328239"/>
        <n v="-21542.855855"/>
        <n v="-21452.182879"/>
        <n v="-21296.846649"/>
        <n v="-21153.543759"/>
        <n v="-20637.119953"/>
        <n v="-20604.812129"/>
        <n v="-20040.642959"/>
        <n v="-19905.078192"/>
        <n v="-19806.945023"/>
        <n v="-19769.854204"/>
        <n v="-19664.6521080555"/>
        <n v="-19600.402909"/>
        <n v="-19110.064106817"/>
        <n v="-19026.277526"/>
        <n v="-19018.536283"/>
        <n v="-18121.7261423025"/>
        <n v="-18003.176046"/>
        <n v="-16254.345284"/>
        <n v="-15164.615006"/>
        <n v="-15148"/>
        <n v="-14670.74070306"/>
        <n v="-14427.879001"/>
        <n v="-12458.604682"/>
        <n v="-12445.524801"/>
        <n v="-12323.386545"/>
        <n v="-11510.056178"/>
        <n v="-11269.045413"/>
        <n v="-10900.982897"/>
        <n v="-10149.001544"/>
        <n v="-10067"/>
        <n v="-9342"/>
        <n v="-7548.461235"/>
        <n v="-7544.835106"/>
        <n v="-7533.723705"/>
        <n v="-7174.38218900003"/>
        <n v="-6729.90297000001"/>
        <n v="-6644.083993"/>
        <n v="-6616.54376399994"/>
        <n v="-6492.3655992255"/>
        <n v="-6217.515721"/>
        <n v="-5625.469232"/>
        <n v="-5560.645653"/>
        <n v="-5327.92721600001"/>
        <n v="-5325.058086"/>
        <n v="-5233.30667600001"/>
        <n v="-5128.17973600001"/>
        <n v="-5126.969582"/>
        <n v="-4620.986156"/>
        <n v="-4527.289382"/>
        <n v="-4506.428053"/>
        <n v="-4497.74350700004"/>
        <n v="-4432.6164"/>
        <n v="-4309.84599199996"/>
        <n v="-4298.123123"/>
        <n v="-4191.3031299999"/>
        <n v="-3898.36104700001"/>
        <n v="-3809.50308699999"/>
        <n v="-3751.08104399999"/>
        <n v="-3733.90545999999"/>
        <n v="-3707.505294"/>
        <n v="-3677"/>
        <n v="-3661.00939"/>
        <n v="-3615.78131999999"/>
        <n v="-3547.97857399999"/>
        <n v="-3514.624333"/>
        <n v="-3503.640591"/>
        <n v="-3459.54235"/>
        <n v="-3447.36838400003"/>
        <n v="-3328.729087"/>
        <n v="-3308.254106"/>
        <n v="-3294.393409"/>
        <n v="-3196.555586"/>
        <n v="-3173.37777799997"/>
        <n v="-3168.358554"/>
        <n v="-3073.702076"/>
        <n v="-3046.198643"/>
        <n v="-2961.07698399999"/>
        <n v="-2941.709026"/>
        <n v="-2940.73794799999"/>
        <n v="-2921.01662"/>
        <n v="-2917.975608"/>
        <n v="-2899.672603"/>
        <n v="-2869.384322"/>
        <n v="-2863.792367"/>
        <n v="-2845.19282500001"/>
        <n v="-2810.246839"/>
        <n v="-2771.244193"/>
        <n v="-2742.828871"/>
        <n v="-2736.543008"/>
        <n v="-2734.41985600001"/>
        <n v="-2722.163912"/>
        <n v="-2699.84781399998"/>
        <n v="-2693.259272"/>
        <n v="-2691.561245"/>
        <n v="-2686.347765"/>
        <n v="-2672.932802"/>
        <n v="-2668.80278400001"/>
        <n v="-2663.146486"/>
        <n v="-2657.585489"/>
        <n v="-2638.17173"/>
        <n v="-2602.407373"/>
        <n v="-2600.492181"/>
        <n v="-2599.0992"/>
        <n v="-2596.784538"/>
        <n v="-2594.242138"/>
        <n v="-2580.647113"/>
        <n v="-2572.631258"/>
        <n v="-2569.532135"/>
        <n v="-2546.425704"/>
        <n v="-2536.887012"/>
        <n v="-2531.644172"/>
        <n v="-2530.12276100001"/>
        <n v="-2527.603149"/>
        <n v="-2510.851817"/>
        <n v="-2506.34678299999"/>
        <n v="-2504.138217"/>
        <n v="-2500.71425099997"/>
        <n v="-2482.838174"/>
        <n v="-2472.743084"/>
        <n v="-2469.851706"/>
        <n v="-2462.981934"/>
        <n v="-2460.76187873501"/>
        <n v="-2387.966485"/>
        <n v="-2351.30094"/>
        <n v="-2319"/>
        <n v="-2316.41981501451"/>
        <n v="-2308.98342"/>
        <n v="-2291.66666599992"/>
        <n v="-2279.365037"/>
        <n v="-2257.52555"/>
        <n v="-2253.802075"/>
        <n v="-2249.290604"/>
        <n v="-2243.513698"/>
        <n v="-2234.090845"/>
        <n v="-2210.909508"/>
        <n v="-2196.047486"/>
        <n v="-2153.542196"/>
        <n v="-2146.629618"/>
        <n v="-2142.60527200002"/>
        <n v="-2132.28971400001"/>
        <n v="-2030.339614"/>
        <n v="-1798.894822"/>
        <n v="-1772.73611599999"/>
        <n v="-1750"/>
        <n v="-1687.762508"/>
        <n v="-1673.74871199997"/>
        <n v="-1649.34093599999"/>
        <n v="-1572.48957600002"/>
        <n v="-1555.136843"/>
        <n v="-1479.075148"/>
        <n v="-1418.22094"/>
        <n v="-1401.354284"/>
        <n v="-1400.948407"/>
        <n v="-1352.464837"/>
        <n v="-1325.967564"/>
        <n v="-1236.055792"/>
        <n v="-1222.229673"/>
        <n v="-1221.140566"/>
        <n v="-1204.979454"/>
        <n v="-1196.29050199999"/>
        <n v="-1186.475952"/>
        <n v="-1171.46612599998"/>
        <n v="-1166.8176"/>
        <n v="-1161.546614"/>
        <n v="-1134.6594"/>
        <n v="-1113.73932"/>
        <n v="-1071.081073"/>
        <n v="-1069.743561"/>
        <n v="-1034.118913"/>
        <n v="-1007.181552"/>
        <n v="-996.423231000023"/>
        <n v="-995.152620000001"/>
        <n v="-966.385103000008"/>
        <n v="-964.668566000008"/>
        <n v="-925.549421651987"/>
        <n v="-886.550039617505"/>
        <n v="-864.672465000003"/>
        <n v="-863.463295561494"/>
        <n v="-833.333334000083"/>
        <n v="-759.943224999995"/>
        <n v="-669.877318999992"/>
        <n v="-666.722066999999"/>
        <n v="-661.79469499999"/>
        <n v="-656.52782"/>
        <n v="-648.683741999999"/>
        <n v="-636.804058"/>
        <n v="-631.422032000002"/>
        <n v="-613.661894000004"/>
        <n v="-604.486182000001"/>
        <n v="-563.472409450502"/>
        <n v="-557.174983999998"/>
        <n v="-542.472405"/>
        <n v="-538.428775999986"/>
        <n v="-536.407837000006"/>
        <n v="-531.476091000001"/>
        <n v="-527.497562542498"/>
        <n v="-527.312388"/>
        <n v="-524.800447"/>
        <n v="-496.115263"/>
        <n v="-481.003388999998"/>
        <n v="-473.631602999998"/>
        <n v="-472.898927000002"/>
        <n v="-466.982801999999"/>
        <n v="-464.574668000001"/>
        <n v="-456.220099999991"/>
        <n v="-437.754841"/>
        <n v="-432.274292"/>
        <n v="-366.985478000002"/>
        <n v="-354.555040000001"/>
        <n v="-345.746166"/>
        <n v="-342.060760999993"/>
        <n v="-340.936508999999"/>
        <n v="-324.638059000004"/>
        <n v="-303.972753000009"/>
        <n v="-272.566344000001"/>
        <n v="-249.712334999997"/>
        <n v="-246.4953372"/>
        <n v="-237.970547"/>
        <n v="-231.284863000001"/>
        <n v="-200.859316000002"/>
        <n v="-179.239955"/>
        <n v="-130.240844"/>
        <n v="-124.831084158"/>
        <n v="-102.695141"/>
        <n v="-96.2432860000001"/>
        <n v="-60.7333320000034"/>
        <n v="-41.4687315644987"/>
        <n v="-38.1407624054955"/>
        <n v="-35.9854609634967"/>
        <n v="0"/>
        <n v="14.8056151815035"/>
        <n v="92.3891729264997"/>
        <n v="96.2432860000001"/>
        <n v="130.240844"/>
        <n v="153.251004000002"/>
        <n v="201.401271999999"/>
        <n v="231.284863000001"/>
        <n v="244.260894000003"/>
        <n v="246.4953372"/>
        <n v="249.712334999997"/>
        <n v="267.099240317501"/>
        <n v="274.738842"/>
        <n v="303.972753000009"/>
        <n v="314.776748679"/>
        <n v="342.060760999993"/>
        <n v="358.333333000017"/>
        <n v="374.006718000001"/>
        <n v="387.092688000004"/>
        <n v="432.687775999999"/>
        <n v="437.754841"/>
        <n v="446.156953"/>
        <n v="456.220099999991"/>
        <n v="476.472519000003"/>
        <n v="496.115263"/>
        <n v="524.800447"/>
        <n v="527.312388"/>
        <n v="531.476091000001"/>
        <n v="536.407837000006"/>
        <n v="538.428775999986"/>
        <n v="543.587845"/>
        <n v="587.610495000001"/>
        <n v="631.422032000002"/>
        <n v="636.804058"/>
        <n v="661.79469499999"/>
        <n v="666.722066999999"/>
        <n v="669.877318999992"/>
        <n v="676.991985000001"/>
        <n v="721.355578000001"/>
        <n v="848.157553000001"/>
        <n v="864.672465000003"/>
        <n v="937.507625"/>
        <n v="966.385103000008"/>
        <n v="995.152620000001"/>
        <n v="1007.181552"/>
        <n v="1034.118913"/>
        <n v="1043.830303"/>
        <n v="1069.743561"/>
        <n v="1071.081073"/>
        <n v="1100.206973"/>
        <n v="1114.136183"/>
        <n v="1122.06116799999"/>
        <n v="1161.546614"/>
        <n v="1171.46612599998"/>
        <n v="1196.29050199999"/>
        <n v="1221.140566"/>
        <n v="1229.515091"/>
        <n v="1250"/>
        <n v="1326.09899"/>
        <n v="1372.359925"/>
        <n v="1418.22094"/>
        <n v="1542.522984"/>
        <n v="1572.48957600002"/>
        <n v="1584.43317800001"/>
        <n v="1649.34093599999"/>
        <n v="1673.74871199997"/>
        <n v="1705.80789900001"/>
        <n v="1772.73611599999"/>
        <n v="1774.59137499999"/>
        <n v="1798.894822"/>
        <n v="1815.788701"/>
        <n v="1907.25589299999"/>
        <n v="2030.339614"/>
        <n v="2032.164947"/>
        <n v="2108.959056"/>
        <n v="2132.28971400001"/>
        <n v="2196.047486"/>
        <n v="2208.362995"/>
        <n v="2249.290604"/>
        <n v="2279.365037"/>
        <n v="2289.902468"/>
        <n v="2296.03532999998"/>
        <n v="2308.98342"/>
        <n v="2316.41981501451"/>
        <n v="2351.30094"/>
        <n v="2387.966485"/>
        <n v="2460.76187873501"/>
        <n v="2462.981934"/>
        <n v="2469.851706"/>
        <n v="2472.743084"/>
        <n v="2500.71425099997"/>
        <n v="2504.138217"/>
        <n v="2506.34678299999"/>
        <n v="2510.851817"/>
        <n v="2530.12276100001"/>
        <n v="2531.588668"/>
        <n v="2531.644172"/>
        <n v="2536.887012"/>
        <n v="2549.389345"/>
        <n v="2569.532135"/>
        <n v="2572.631258"/>
        <n v="2590.691456097"/>
        <n v="2594.242138"/>
        <n v="2596.784538"/>
        <n v="2599.0992"/>
        <n v="2602.407373"/>
        <n v="2611.954186"/>
        <n v="2616.911405"/>
        <n v="2638.17173"/>
        <n v="2655.039816"/>
        <n v="2657.585489"/>
        <n v="2663.146486"/>
        <n v="2668.80278400001"/>
        <n v="2668.824588"/>
        <n v="2673.375254"/>
        <n v="2686.347765"/>
        <n v="2691.561245"/>
        <n v="2693.259272"/>
        <n v="2699.84781399998"/>
        <n v="2715.663067"/>
        <n v="2722.163912"/>
        <n v="2731.670059"/>
        <n v="2734.41985600001"/>
        <n v="2736.543008"/>
        <n v="2742.828871"/>
        <n v="2771.244193"/>
        <n v="2785.718139"/>
        <n v="2810.246839"/>
        <n v="2834.11323"/>
        <n v="2841.657041"/>
        <n v="2845.19282500001"/>
        <n v="2863.792367"/>
        <n v="2884.756377"/>
        <n v="2899.672603"/>
        <n v="2921.01662"/>
        <n v="2931.89967599999"/>
        <n v="2936.288887"/>
        <n v="2941.709026"/>
        <n v="2954.128061"/>
        <n v="2955.932812485"/>
        <n v="2961.07698399999"/>
        <n v="3046.198643"/>
        <n v="3052.145223"/>
        <n v="3057.47732900002"/>
        <n v="3070.67877100001"/>
        <n v="3073.702076"/>
        <n v="3173.37777799997"/>
        <n v="3196.555586"/>
        <n v="3258.467707"/>
        <n v="3265.7936701545"/>
        <n v="3294.393409"/>
        <n v="3308.254106"/>
        <n v="3334.750984"/>
        <n v="3437.5"/>
        <n v="3447.36838400003"/>
        <n v="3459.54235"/>
        <n v="3503.640591"/>
        <n v="3547.97857399999"/>
        <n v="3615.78131999999"/>
        <n v="3661.00939"/>
        <n v="3677"/>
        <n v="3707.505294"/>
        <n v="3733.90545999999"/>
        <n v="3751.08104399999"/>
        <n v="3772.250749"/>
        <n v="3790.74995500001"/>
        <n v="3809.50308699999"/>
        <n v="3828.528525"/>
        <n v="3833.81124000001"/>
        <n v="3898.36104700001"/>
        <n v="4015.487285"/>
        <n v="4191.3031299999"/>
        <n v="4301.152181"/>
        <n v="4620.986156"/>
        <n v="4687.86286600001"/>
        <n v="4708.70413999993"/>
        <n v="5128.17973600001"/>
        <n v="5327.92721600001"/>
        <n v="5420.41310999997"/>
        <n v="5625.469232"/>
        <n v="5645.034241"/>
        <n v="6217.515721"/>
        <n v="6591.322415322"/>
        <n v="6616.54376399994"/>
        <n v="6729.90297000001"/>
        <n v="6920.06102667"/>
        <n v="7174.38218900003"/>
        <n v="8654.3360565255"/>
        <n v="9342"/>
        <n v="9643.70346"/>
        <n v="9858.578446"/>
        <n v="10149.001544"/>
        <n v="11269.045413"/>
        <n v="12323.386545"/>
        <n v="12753.8535"/>
        <n v="14670.74070306"/>
        <n v="15148"/>
        <n v="16580"/>
        <n v="17484.031747"/>
        <n v="18003.176046"/>
        <n v="19018.536283"/>
        <n v="19026.277526"/>
        <n v="19459.780063"/>
        <n v="19553.248439235"/>
        <n v="19600.402909"/>
        <n v="19806.945023"/>
        <n v="19999.630028"/>
        <n v="20037.180036"/>
        <n v="20040.642959"/>
        <n v="20123.02573"/>
        <n v="20604.812129"/>
        <n v="20637.119953"/>
        <n v="21076.208089"/>
        <n v="21153.543759"/>
        <n v="21542.855855"/>
        <n v="21657.297454"/>
        <n v="21713.926763"/>
        <n v="21833.447515"/>
        <n v="21886.059522"/>
        <n v="22084.137636"/>
        <n v="22086.10568502"/>
        <n v="29475.220947"/>
        <n v="30461.185021"/>
        <n v="31330.6806569985"/>
        <n v="37823.743256"/>
        <n v="38401.9580906325"/>
        <n v="42919.904151"/>
        <n v="46965"/>
        <n v="48172.7852274825"/>
        <n v="56529.1556038"/>
        <n v="74076.2573373225"/>
        <n v="84736.39658328"/>
        <n v="110496.018772913"/>
        <n v="229216.969728045"/>
        <m/>
      </sharedItems>
    </cacheField>
    <cacheField name="Tenor" numFmtId="0">
      <sharedItems containsBlank="1" count="9">
        <s v="-15 Year"/>
        <s v="-19 Year"/>
        <s v="-20 Year"/>
        <s v="-21 Year"/>
        <s v="-22 Year"/>
        <s v="-23 Year"/>
        <s v="-24 Year"/>
        <s v="-25 Year"/>
        <m/>
      </sharedItems>
    </cacheField>
  </cacheFields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cordCount="529" createdVersion="3">
  <cacheSource type="worksheet">
    <worksheetSource ref="A1:AV596" sheet="DPR_detail"/>
  </cacheSource>
  <cacheFields count="48">
    <cacheField name="BO Ref" numFmtId="0">
      <sharedItems containsString="0" containsBlank="1" containsNumber="1" containsInteger="1" minValue="1" maxValue="1766" count="527">
        <n v="1"/>
        <n v="2"/>
        <n v="3"/>
        <n v="4"/>
        <n v="5"/>
        <n v="6"/>
        <n v="9"/>
        <n v="10"/>
        <n v="11"/>
        <n v="12"/>
        <n v="13"/>
        <n v="14"/>
        <n v="16"/>
        <n v="17"/>
        <n v="18"/>
        <n v="20"/>
        <n v="21"/>
        <n v="22"/>
        <n v="23"/>
        <n v="24"/>
        <n v="25"/>
        <n v="26"/>
        <n v="27"/>
        <n v="28"/>
        <n v="30"/>
        <n v="31"/>
        <n v="32"/>
        <n v="33"/>
        <n v="35"/>
        <n v="36"/>
        <n v="37"/>
        <n v="38"/>
        <n v="39"/>
        <n v="42"/>
        <n v="43"/>
        <n v="44"/>
        <n v="45"/>
        <n v="46"/>
        <n v="47"/>
        <n v="48"/>
        <n v="49"/>
        <n v="51"/>
        <n v="52"/>
        <n v="53"/>
        <n v="55"/>
        <n v="57"/>
        <n v="59"/>
        <n v="114"/>
        <n v="122"/>
        <n v="125"/>
        <n v="144"/>
        <n v="145"/>
        <n v="146"/>
        <n v="147"/>
        <n v="149"/>
        <n v="150"/>
        <n v="151"/>
        <n v="152"/>
        <n v="153"/>
        <n v="154"/>
        <n v="155"/>
        <n v="156"/>
        <n v="157"/>
        <n v="158"/>
        <n v="159"/>
        <n v="161"/>
        <n v="162"/>
        <n v="163"/>
        <n v="164"/>
        <n v="200"/>
        <n v="201"/>
        <n v="204"/>
        <n v="205"/>
        <n v="206"/>
        <n v="207"/>
        <n v="209"/>
        <n v="210"/>
        <n v="214"/>
        <n v="217"/>
        <n v="219"/>
        <n v="220"/>
        <n v="221"/>
        <n v="223"/>
        <n v="224"/>
        <n v="225"/>
        <n v="226"/>
        <n v="227"/>
        <n v="229"/>
        <n v="230"/>
        <n v="231"/>
        <n v="232"/>
        <n v="233"/>
        <n v="234"/>
        <n v="235"/>
        <n v="236"/>
        <n v="237"/>
        <n v="238"/>
        <n v="239"/>
        <n v="240"/>
        <n v="241"/>
        <n v="242"/>
        <n v="243"/>
        <n v="244"/>
        <n v="245"/>
        <n v="247"/>
        <n v="248"/>
        <n v="249"/>
        <n v="250"/>
        <n v="251"/>
        <n v="252"/>
        <n v="253"/>
        <n v="254"/>
        <n v="255"/>
        <n v="256"/>
        <n v="259"/>
        <n v="260"/>
        <n v="261"/>
        <n v="262"/>
        <n v="263"/>
        <n v="264"/>
        <n v="265"/>
        <n v="266"/>
        <n v="267"/>
        <n v="268"/>
        <n v="269"/>
        <n v="270"/>
        <n v="271"/>
        <n v="272"/>
        <n v="273"/>
        <n v="274"/>
        <n v="275"/>
        <n v="276"/>
        <n v="277"/>
        <n v="402"/>
        <n v="418"/>
        <n v="419"/>
        <n v="424"/>
        <n v="514"/>
        <n v="714"/>
        <n v="881"/>
        <n v="882"/>
        <n v="883"/>
        <n v="884"/>
        <n v="885"/>
        <n v="1060"/>
        <n v="1061"/>
        <n v="1062"/>
        <n v="1063"/>
        <n v="1064"/>
        <n v="1065"/>
        <n v="1066"/>
        <n v="1067"/>
        <n v="1069"/>
        <n v="1070"/>
        <n v="1071"/>
        <n v="1073"/>
        <n v="1074"/>
        <n v="1075"/>
        <n v="1276"/>
        <n v="1277"/>
        <n v="1278"/>
        <n v="1279"/>
        <n v="1280"/>
        <n v="1281"/>
        <n v="1282"/>
        <n v="1283"/>
        <n v="1284"/>
        <n v="1285"/>
        <n v="1286"/>
        <n v="1287"/>
        <n v="1288"/>
        <n v="1289"/>
        <n v="1290"/>
        <n v="1291"/>
        <n v="1292"/>
        <n v="1293"/>
        <n v="1294"/>
        <n v="1295"/>
        <n v="1296"/>
        <n v="1297"/>
        <n v="1298"/>
        <n v="1299"/>
        <n v="1300"/>
        <n v="1301"/>
        <n v="1302"/>
        <n v="1303"/>
        <n v="1304"/>
        <n v="1305"/>
        <n v="1306"/>
        <n v="1307"/>
        <n v="1308"/>
        <n v="1309"/>
        <n v="1310"/>
        <n v="1311"/>
        <n v="1312"/>
        <n v="1313"/>
        <n v="1314"/>
        <n v="1315"/>
        <n v="1316"/>
        <n v="1317"/>
        <n v="1318"/>
        <n v="1319"/>
        <n v="1320"/>
        <n v="1321"/>
        <n v="1322"/>
        <n v="1323"/>
        <n v="1324"/>
        <n v="1325"/>
        <n v="1326"/>
        <n v="1327"/>
        <n v="1328"/>
        <n v="1329"/>
        <n v="1330"/>
        <n v="1331"/>
        <n v="1332"/>
        <n v="1333"/>
        <n v="1334"/>
        <n v="1335"/>
        <n v="1336"/>
        <n v="1337"/>
        <n v="1338"/>
        <n v="1339"/>
        <n v="1340"/>
        <n v="1341"/>
        <n v="1342"/>
        <n v="1343"/>
        <n v="1344"/>
        <n v="1345"/>
        <n v="1346"/>
        <n v="1347"/>
        <n v="1348"/>
        <n v="1349"/>
        <n v="1350"/>
        <n v="1351"/>
        <n v="1352"/>
        <n v="1353"/>
        <n v="1354"/>
        <n v="1356"/>
        <n v="1357"/>
        <n v="1358"/>
        <n v="1359"/>
        <n v="1360"/>
        <n v="1361"/>
        <n v="1362"/>
        <n v="1363"/>
        <n v="1364"/>
        <n v="1365"/>
        <n v="1366"/>
        <n v="1367"/>
        <n v="1368"/>
        <n v="1369"/>
        <n v="1370"/>
        <n v="1371"/>
        <n v="1373"/>
        <n v="1374"/>
        <n v="1375"/>
        <n v="1376"/>
        <n v="1377"/>
        <n v="1378"/>
        <n v="1379"/>
        <n v="1480"/>
        <n v="1481"/>
        <n v="1482"/>
        <n v="1483"/>
        <n v="1484"/>
        <n v="1485"/>
        <n v="1486"/>
        <n v="1487"/>
        <n v="1488"/>
        <n v="1489"/>
        <n v="1490"/>
        <n v="1491"/>
        <n v="1492"/>
        <n v="1493"/>
        <n v="1494"/>
        <n v="1495"/>
        <n v="1496"/>
        <n v="1497"/>
        <n v="1498"/>
        <n v="1499"/>
        <n v="1500"/>
        <n v="1501"/>
        <n v="1502"/>
        <n v="1503"/>
        <n v="1504"/>
        <n v="1505"/>
        <n v="1506"/>
        <n v="1507"/>
        <n v="1508"/>
        <n v="1509"/>
        <n v="1510"/>
        <n v="1511"/>
        <n v="1512"/>
        <n v="1513"/>
        <n v="1514"/>
        <n v="1515"/>
        <n v="1516"/>
        <n v="1517"/>
        <n v="1518"/>
        <n v="1519"/>
        <n v="1520"/>
        <n v="1521"/>
        <n v="1522"/>
        <n v="1523"/>
        <n v="1524"/>
        <n v="1525"/>
        <n v="1526"/>
        <n v="1527"/>
        <n v="1528"/>
        <n v="1529"/>
        <n v="1530"/>
        <n v="1531"/>
        <n v="1532"/>
        <n v="1533"/>
        <n v="1534"/>
        <n v="1535"/>
        <n v="1536"/>
        <n v="1537"/>
        <n v="1538"/>
        <n v="1539"/>
        <n v="1540"/>
        <n v="1541"/>
        <n v="1542"/>
        <n v="1543"/>
        <n v="1544"/>
        <n v="1545"/>
        <n v="1546"/>
        <n v="1547"/>
        <n v="1548"/>
        <n v="1549"/>
        <n v="1550"/>
        <n v="1551"/>
        <n v="1552"/>
        <n v="1553"/>
        <n v="1554"/>
        <n v="1555"/>
        <n v="1556"/>
        <n v="1557"/>
        <n v="1558"/>
        <n v="1559"/>
        <n v="1560"/>
        <n v="1561"/>
        <n v="1562"/>
        <n v="1563"/>
        <n v="1564"/>
        <n v="1565"/>
        <n v="1566"/>
        <n v="1567"/>
        <n v="1568"/>
        <n v="1569"/>
        <n v="1570"/>
        <n v="1571"/>
        <n v="1572"/>
        <n v="1573"/>
        <n v="1574"/>
        <n v="1575"/>
        <n v="1576"/>
        <n v="1577"/>
        <n v="1580"/>
        <n v="1581"/>
        <n v="1582"/>
        <n v="1583"/>
        <n v="1584"/>
        <n v="1585"/>
        <n v="1586"/>
        <n v="1587"/>
        <n v="1588"/>
        <n v="1590"/>
        <n v="1591"/>
        <n v="1592"/>
        <n v="1593"/>
        <n v="1594"/>
        <n v="1595"/>
        <n v="1596"/>
        <n v="1597"/>
        <n v="1598"/>
        <n v="1599"/>
        <n v="1600"/>
        <n v="1601"/>
        <n v="1603"/>
        <n v="1604"/>
        <n v="1605"/>
        <n v="1606"/>
        <n v="1607"/>
        <n v="1608"/>
        <n v="1609"/>
        <n v="1610"/>
        <n v="1611"/>
        <n v="1612"/>
        <n v="1613"/>
        <n v="1614"/>
        <n v="1618"/>
        <n v="1624"/>
        <n v="1625"/>
        <n v="1626"/>
        <n v="1627"/>
        <n v="1628"/>
        <n v="1629"/>
        <n v="1630"/>
        <n v="1631"/>
        <n v="1632"/>
        <n v="1633"/>
        <n v="1634"/>
        <n v="1636"/>
        <n v="1637"/>
        <n v="1638"/>
        <n v="1639"/>
        <n v="1640"/>
        <n v="1641"/>
        <n v="1642"/>
        <n v="1643"/>
        <n v="1644"/>
        <n v="1646"/>
        <n v="1647"/>
        <n v="1648"/>
        <n v="1649"/>
        <n v="1650"/>
        <n v="1651"/>
        <n v="1652"/>
        <n v="1653"/>
        <n v="1654"/>
        <n v="1655"/>
        <n v="1656"/>
        <n v="1657"/>
        <n v="1658"/>
        <n v="1659"/>
        <n v="1660"/>
        <n v="1661"/>
        <n v="1662"/>
        <n v="1663"/>
        <n v="1664"/>
        <n v="1665"/>
        <n v="1666"/>
        <n v="1667"/>
        <n v="1668"/>
        <n v="1669"/>
        <n v="1670"/>
        <n v="1671"/>
        <n v="1672"/>
        <n v="1673"/>
        <n v="1674"/>
        <n v="1675"/>
        <n v="1676"/>
        <n v="1677"/>
        <n v="1678"/>
        <n v="1679"/>
        <n v="1680"/>
        <n v="1681"/>
        <n v="1682"/>
        <n v="1683"/>
        <n v="1684"/>
        <n v="1685"/>
        <n v="1686"/>
        <n v="1687"/>
        <n v="1688"/>
        <n v="1689"/>
        <n v="1690"/>
        <n v="1691"/>
        <n v="1695"/>
        <n v="1696"/>
        <n v="1697"/>
        <n v="1698"/>
        <n v="1699"/>
        <n v="1700"/>
        <n v="1701"/>
        <n v="1702"/>
        <n v="1703"/>
        <n v="1704"/>
        <n v="1706"/>
        <n v="1708"/>
        <n v="1709"/>
        <n v="1710"/>
        <n v="1711"/>
        <n v="1712"/>
        <n v="1713"/>
        <n v="1714"/>
        <n v="1715"/>
        <n v="1716"/>
        <n v="1717"/>
        <n v="1718"/>
        <n v="1719"/>
        <n v="1720"/>
        <n v="1721"/>
        <n v="1722"/>
        <n v="1723"/>
        <n v="1724"/>
        <n v="1726"/>
        <n v="1727"/>
        <n v="1728"/>
        <n v="1729"/>
        <n v="1730"/>
        <n v="1731"/>
        <n v="1732"/>
        <n v="1733"/>
        <n v="1734"/>
        <n v="1735"/>
        <n v="1736"/>
        <n v="1737"/>
        <n v="1738"/>
        <n v="1739"/>
        <n v="1740"/>
        <n v="1741"/>
        <n v="1742"/>
        <n v="1743"/>
        <n v="1744"/>
        <n v="1746"/>
        <n v="1747"/>
        <n v="1748"/>
        <n v="1749"/>
        <n v="1750"/>
        <n v="1751"/>
        <n v="1752"/>
        <n v="1753"/>
        <n v="1754"/>
        <n v="1755"/>
        <n v="1756"/>
        <n v="1757"/>
        <n v="1758"/>
        <n v="1759"/>
        <n v="1760"/>
        <n v="1761"/>
        <n v="1762"/>
        <n v="1763"/>
        <n v="1764"/>
        <n v="1765"/>
        <n v="1766"/>
        <m/>
      </sharedItems>
    </cacheField>
    <cacheField name="trdnbr" numFmtId="0">
      <sharedItems containsString="0" containsBlank="1" containsNumber="1" containsInteger="1" minValue="2" maxValue="972" count="529">
        <n v="2"/>
        <n v="3"/>
        <n v="4"/>
        <n v="102"/>
        <n v="103"/>
        <n v="104"/>
        <n v="105"/>
        <n v="106"/>
        <n v="107"/>
        <n v="109"/>
        <n v="110"/>
        <n v="111"/>
        <n v="112"/>
        <n v="113"/>
        <n v="114"/>
        <n v="115"/>
        <n v="116"/>
        <n v="117"/>
        <n v="120"/>
        <n v="121"/>
        <n v="122"/>
        <n v="123"/>
        <n v="124"/>
        <n v="125"/>
        <n v="126"/>
        <n v="127"/>
        <n v="128"/>
        <n v="129"/>
        <n v="130"/>
        <n v="131"/>
        <n v="132"/>
        <n v="133"/>
        <n v="134"/>
        <n v="138"/>
        <n v="139"/>
        <n v="140"/>
        <n v="141"/>
        <n v="142"/>
        <n v="143"/>
        <n v="144"/>
        <n v="145"/>
        <n v="146"/>
        <n v="147"/>
        <n v="150"/>
        <n v="152"/>
        <n v="203"/>
        <n v="204"/>
        <n v="205"/>
        <n v="206"/>
        <n v="207"/>
        <n v="208"/>
        <n v="209"/>
        <n v="210"/>
        <n v="211"/>
        <n v="212"/>
        <n v="214"/>
        <n v="215"/>
        <n v="216"/>
        <n v="217"/>
        <n v="306"/>
        <n v="307"/>
        <n v="308"/>
        <n v="309"/>
        <n v="310"/>
        <n v="311"/>
        <n v="314"/>
        <n v="315"/>
        <n v="316"/>
        <n v="317"/>
        <n v="318"/>
        <n v="319"/>
        <n v="320"/>
        <n v="323"/>
        <n v="324"/>
        <n v="325"/>
        <n v="326"/>
        <n v="327"/>
        <n v="328"/>
        <n v="331"/>
        <n v="332"/>
        <n v="334"/>
        <n v="336"/>
        <n v="337"/>
        <n v="338"/>
        <n v="339"/>
        <n v="340"/>
        <n v="341"/>
        <n v="342"/>
        <n v="343"/>
        <n v="344"/>
        <n v="345"/>
        <n v="346"/>
        <n v="347"/>
        <n v="348"/>
        <n v="349"/>
        <n v="350"/>
        <n v="351"/>
        <n v="352"/>
        <n v="353"/>
        <n v="354"/>
        <n v="355"/>
        <n v="356"/>
        <n v="357"/>
        <n v="358"/>
        <n v="359"/>
        <n v="360"/>
        <n v="361"/>
        <n v="362"/>
        <n v="363"/>
        <n v="364"/>
        <n v="365"/>
        <n v="366"/>
        <n v="368"/>
        <n v="369"/>
        <n v="370"/>
        <n v="373"/>
        <n v="374"/>
        <n v="375"/>
        <n v="376"/>
        <n v="377"/>
        <n v="378"/>
        <n v="379"/>
        <n v="380"/>
        <n v="381"/>
        <n v="382"/>
        <n v="405"/>
        <n v="406"/>
        <n v="407"/>
        <n v="408"/>
        <n v="409"/>
        <n v="410"/>
        <n v="411"/>
        <n v="413"/>
        <n v="414"/>
        <n v="416"/>
        <n v="419"/>
        <n v="420"/>
        <n v="421"/>
        <n v="422"/>
        <n v="423"/>
        <n v="424"/>
        <n v="425"/>
        <n v="426"/>
        <n v="427"/>
        <n v="428"/>
        <n v="429"/>
        <n v="430"/>
        <n v="431"/>
        <n v="432"/>
        <n v="433"/>
        <n v="434"/>
        <n v="435"/>
        <n v="436"/>
        <n v="437"/>
        <n v="438"/>
        <n v="439"/>
        <n v="440"/>
        <n v="441"/>
        <n v="442"/>
        <n v="443"/>
        <n v="444"/>
        <n v="445"/>
        <n v="446"/>
        <n v="447"/>
        <n v="448"/>
        <n v="449"/>
        <n v="450"/>
        <n v="451"/>
        <n v="452"/>
        <n v="453"/>
        <n v="454"/>
        <n v="455"/>
        <n v="456"/>
        <n v="457"/>
        <n v="458"/>
        <n v="459"/>
        <n v="460"/>
        <n v="461"/>
        <n v="462"/>
        <n v="463"/>
        <n v="464"/>
        <n v="465"/>
        <n v="466"/>
        <n v="467"/>
        <n v="468"/>
        <n v="469"/>
        <n v="470"/>
        <n v="471"/>
        <n v="472"/>
        <n v="473"/>
        <n v="474"/>
        <n v="475"/>
        <n v="476"/>
        <n v="477"/>
        <n v="478"/>
        <n v="479"/>
        <n v="480"/>
        <n v="481"/>
        <n v="482"/>
        <n v="483"/>
        <n v="484"/>
        <n v="485"/>
        <n v="486"/>
        <n v="487"/>
        <n v="488"/>
        <n v="489"/>
        <n v="490"/>
        <n v="491"/>
        <n v="492"/>
        <n v="493"/>
        <n v="494"/>
        <n v="495"/>
        <n v="496"/>
        <n v="497"/>
        <n v="498"/>
        <n v="499"/>
        <n v="500"/>
        <n v="501"/>
        <n v="502"/>
        <n v="503"/>
        <n v="504"/>
        <n v="505"/>
        <n v="506"/>
        <n v="507"/>
        <n v="508"/>
        <n v="509"/>
        <n v="510"/>
        <n v="511"/>
        <n v="512"/>
        <n v="513"/>
        <n v="514"/>
        <n v="515"/>
        <n v="516"/>
        <n v="517"/>
        <n v="518"/>
        <n v="519"/>
        <n v="520"/>
        <n v="521"/>
        <n v="522"/>
        <n v="523"/>
        <n v="524"/>
        <n v="525"/>
        <n v="526"/>
        <n v="527"/>
        <n v="528"/>
        <n v="529"/>
        <n v="530"/>
        <n v="531"/>
        <n v="532"/>
        <n v="533"/>
        <n v="534"/>
        <n v="535"/>
        <n v="536"/>
        <n v="537"/>
        <n v="538"/>
        <n v="539"/>
        <n v="540"/>
        <n v="541"/>
        <n v="542"/>
        <n v="543"/>
        <n v="544"/>
        <n v="545"/>
        <n v="546"/>
        <n v="547"/>
        <n v="548"/>
        <n v="549"/>
        <n v="550"/>
        <n v="551"/>
        <n v="552"/>
        <n v="553"/>
        <n v="554"/>
        <n v="555"/>
        <n v="556"/>
        <n v="557"/>
        <n v="558"/>
        <n v="559"/>
        <n v="560"/>
        <n v="561"/>
        <n v="562"/>
        <n v="563"/>
        <n v="564"/>
        <n v="565"/>
        <n v="566"/>
        <n v="567"/>
        <n v="568"/>
        <n v="569"/>
        <n v="570"/>
        <n v="571"/>
        <n v="572"/>
        <n v="573"/>
        <n v="574"/>
        <n v="575"/>
        <n v="576"/>
        <n v="577"/>
        <n v="578"/>
        <n v="579"/>
        <n v="580"/>
        <n v="581"/>
        <n v="582"/>
        <n v="583"/>
        <n v="584"/>
        <n v="585"/>
        <n v="586"/>
        <n v="587"/>
        <n v="588"/>
        <n v="589"/>
        <n v="590"/>
        <n v="591"/>
        <n v="592"/>
        <n v="593"/>
        <n v="594"/>
        <n v="595"/>
        <n v="596"/>
        <n v="597"/>
        <n v="598"/>
        <n v="599"/>
        <n v="600"/>
        <n v="601"/>
        <n v="602"/>
        <n v="603"/>
        <n v="604"/>
        <n v="605"/>
        <n v="606"/>
        <n v="607"/>
        <n v="608"/>
        <n v="609"/>
        <n v="610"/>
        <n v="611"/>
        <n v="612"/>
        <n v="613"/>
        <n v="614"/>
        <n v="615"/>
        <n v="616"/>
        <n v="617"/>
        <n v="618"/>
        <n v="619"/>
        <n v="620"/>
        <n v="621"/>
        <n v="622"/>
        <n v="623"/>
        <n v="624"/>
        <n v="625"/>
        <n v="626"/>
        <n v="627"/>
        <n v="628"/>
        <n v="629"/>
        <n v="630"/>
        <n v="631"/>
        <n v="632"/>
        <n v="633"/>
        <n v="634"/>
        <n v="635"/>
        <n v="636"/>
        <n v="637"/>
        <n v="638"/>
        <n v="640"/>
        <n v="641"/>
        <n v="642"/>
        <n v="643"/>
        <n v="644"/>
        <n v="645"/>
        <n v="646"/>
        <n v="647"/>
        <n v="648"/>
        <n v="649"/>
        <n v="650"/>
        <n v="651"/>
        <n v="652"/>
        <n v="653"/>
        <n v="654"/>
        <n v="655"/>
        <n v="657"/>
        <n v="658"/>
        <n v="659"/>
        <n v="660"/>
        <n v="661"/>
        <n v="662"/>
        <n v="663"/>
        <n v="818"/>
        <n v="819"/>
        <n v="820"/>
        <n v="821"/>
        <n v="822"/>
        <n v="823"/>
        <n v="824"/>
        <n v="825"/>
        <n v="826"/>
        <n v="827"/>
        <n v="828"/>
        <n v="830"/>
        <n v="831"/>
        <n v="832"/>
        <n v="833"/>
        <n v="834"/>
        <n v="835"/>
        <n v="836"/>
        <n v="837"/>
        <n v="838"/>
        <n v="840"/>
        <n v="841"/>
        <n v="842"/>
        <n v="843"/>
        <n v="844"/>
        <n v="845"/>
        <n v="846"/>
        <n v="847"/>
        <n v="848"/>
        <n v="849"/>
        <n v="850"/>
        <n v="851"/>
        <n v="852"/>
        <n v="853"/>
        <n v="854"/>
        <n v="855"/>
        <n v="856"/>
        <n v="857"/>
        <n v="859"/>
        <n v="860"/>
        <n v="861"/>
        <n v="862"/>
        <n v="863"/>
        <n v="864"/>
        <n v="865"/>
        <n v="866"/>
        <n v="867"/>
        <n v="868"/>
        <n v="869"/>
        <n v="870"/>
        <n v="871"/>
        <n v="872"/>
        <n v="873"/>
        <n v="874"/>
        <n v="875"/>
        <n v="876"/>
        <n v="877"/>
        <n v="878"/>
        <n v="879"/>
        <n v="880"/>
        <n v="881"/>
        <n v="882"/>
        <n v="883"/>
        <n v="884"/>
        <n v="885"/>
        <n v="886"/>
        <n v="887"/>
        <n v="888"/>
        <n v="889"/>
        <n v="890"/>
        <n v="891"/>
        <n v="892"/>
        <n v="893"/>
        <n v="894"/>
        <n v="895"/>
        <n v="896"/>
        <n v="897"/>
        <n v="898"/>
        <n v="899"/>
        <n v="901"/>
        <n v="902"/>
        <n v="903"/>
        <n v="904"/>
        <n v="905"/>
        <n v="906"/>
        <n v="907"/>
        <n v="908"/>
        <n v="909"/>
        <n v="910"/>
        <n v="911"/>
        <n v="912"/>
        <n v="913"/>
        <n v="914"/>
        <n v="915"/>
        <n v="916"/>
        <n v="917"/>
        <n v="918"/>
        <n v="919"/>
        <n v="920"/>
        <n v="921"/>
        <n v="922"/>
        <n v="923"/>
        <n v="924"/>
        <n v="925"/>
        <n v="926"/>
        <n v="927"/>
        <n v="928"/>
        <n v="929"/>
        <n v="930"/>
        <n v="931"/>
        <n v="932"/>
        <n v="933"/>
        <n v="934"/>
        <n v="936"/>
        <n v="937"/>
        <n v="938"/>
        <n v="939"/>
        <n v="940"/>
        <n v="941"/>
        <n v="942"/>
        <n v="943"/>
        <n v="944"/>
        <n v="945"/>
        <n v="946"/>
        <n v="947"/>
        <n v="948"/>
        <n v="949"/>
        <n v="950"/>
        <n v="951"/>
        <n v="952"/>
        <n v="953"/>
        <n v="954"/>
        <n v="955"/>
        <n v="956"/>
        <n v="957"/>
        <n v="958"/>
        <n v="959"/>
        <n v="960"/>
        <n v="961"/>
        <n v="962"/>
        <n v="963"/>
        <n v="964"/>
        <n v="965"/>
        <n v="966"/>
        <n v="967"/>
        <n v="968"/>
        <n v="969"/>
        <n v="970"/>
        <n v="971"/>
        <n v="972"/>
        <m/>
      </sharedItems>
    </cacheField>
    <cacheField name="Business" numFmtId="0">
      <sharedItems containsBlank="1" count="4">
        <s v="Convert"/>
        <s v="Credit"/>
        <s v="High Yield"/>
        <m/>
      </sharedItems>
    </cacheField>
    <cacheField name="Book" numFmtId="0">
      <sharedItems containsBlank="1" count="13">
        <s v="Enron Credit Basket Hedge"/>
        <s v="Enron Credit Basket Street"/>
        <s v="Europe Credit Debt hedge"/>
        <s v="Europe Credit Internal hedge"/>
        <s v="Europe Credit Street"/>
        <s v="NorthAmerica Credit Hedge"/>
        <s v="NorthAmerica Credit Street"/>
        <s v="NorthAmerica Cvt Credit Hdg"/>
        <s v="NorthAmerica Cvt Street"/>
        <s v="NorthAmerica Debt Credit Hdg"/>
        <s v="NorthAmerica Debt Street"/>
        <s v="Portfolio 2"/>
        <m/>
      </sharedItems>
    </cacheField>
    <cacheField name="Issuer" numFmtId="0">
      <sharedItems containsBlank="1" count="195">
        <s v="Abitibi Cons"/>
        <s v="Adecco Sa"/>
        <s v="Aegon Nv"/>
        <s v="Aes Corp."/>
        <s v="Agrium Inc."/>
        <s v="Air Products"/>
        <s v="Alcatel Sa"/>
        <s v="Alcoa Inc."/>
        <s v="Amerada Hess Corp."/>
        <s v="Amr Corp/del"/>
        <s v="Asia Pulp Paper"/>
        <s v="At Home Corp. Sub"/>
        <s v="AT&amp;T"/>
        <s v="Avon Products"/>
        <s v="Bae Systems Plc"/>
        <s v="Banco Bilbao"/>
        <s v="Bank of America"/>
        <s v="Basf Ag"/>
        <s v="Basket - 1st"/>
        <s v="Basket Five- 16 Jap"/>
        <s v="Basket Four-telco 8"/>
        <s v="Basket One - AvgP"/>
        <s v="Basket Three- Jap 4"/>
        <s v="Basket Two- Jap"/>
        <s v="BAT Plc"/>
        <s v="Bear Stearns"/>
        <s v="BellSouth Capital"/>
        <s v="Bertelsmann Ag"/>
        <s v="Black &amp; Decker"/>
        <s v="BMW Ag"/>
        <s v="Bnp Paribas"/>
        <s v="Boeing Co."/>
        <s v="Bristish Airways"/>
        <s v="British Energy Plc"/>
        <s v="British Telecom Plc"/>
        <s v="Burlington Nthn"/>
        <s v="Cable&amp;WirelessOptus"/>
        <s v="Campbell Soup Co"/>
        <s v="Canadian Railway"/>
        <s v="Cardinal Health"/>
        <s v="Carnival Corp."/>
        <s v="Cendant Corporation"/>
        <s v="Cna Financial Corp."/>
        <s v="Comcast Corp."/>
        <s v="Comdisco Inc."/>
        <s v="Commonwealth Ind In"/>
        <s v="Compaq"/>
        <s v="Corus Group Plc"/>
        <s v="Costco Wholesale"/>
        <s v="Countrywide"/>
        <s v="Daimlerchrysler Ag"/>
        <s v="Dana Corp."/>
        <s v="Deere &amp; Co."/>
        <s v="Delta Air Lines"/>
        <s v="Deutsche Bank AG"/>
        <s v="Deutsche Lufthansa"/>
        <s v="Deutsche Telekom AG"/>
        <s v="Diageo Plc"/>
        <s v="Diamond Offshore"/>
        <s v="Dominion Resource"/>
        <s v="Duke Capital"/>
        <s v="Duke Energy Corp."/>
        <s v="Eastern Elec Plc"/>
        <s v="Eastern Group"/>
        <s v="Eastman Chemical"/>
        <s v="Eastman Kodak Co."/>
        <s v="Edison Intl"/>
        <s v="Edison Mission"/>
        <s v="Electrolux Ab"/>
        <s v="Emmis Comm"/>
        <s v="Enel Spa"/>
        <s v="Enterprise Oil Plc"/>
        <s v="Eon Ag"/>
        <s v="Ericsson"/>
        <s v="Farmland"/>
        <s v="Fiat Spa"/>
        <s v="First Union Corp."/>
        <s v="Firstgroup Plc"/>
        <s v="Fmc Corp."/>
        <s v="Four Seasons"/>
        <s v="France Telecom"/>
        <s v="Gap Inc."/>
        <s v="General Motors"/>
        <s v="Georgia-pacific"/>
        <s v="Getronics Nv"/>
        <s v="GMAC"/>
        <s v="Goldman Sachs Group"/>
        <s v="Goodyear"/>
        <s v="Greece"/>
        <s v="Groupe Danone"/>
        <s v="Hanson Plc"/>
        <s v="Hays Plc"/>
        <s v="Heidelberger Zement"/>
        <s v="Hilton Hotels Corp."/>
        <s v="Hyder Plc"/>
        <s v="Iberdrola Sa"/>
        <s v="IBM"/>
        <s v="ICI Plc"/>
        <s v="International Paper"/>
        <s v="ISIS"/>
        <s v="Japan"/>
        <s v="Koninklijke Ahold"/>
        <s v="KPN"/>
        <s v="Kroger Co."/>
        <s v="L-3 Communications"/>
        <s v="Lafarge"/>
        <s v="LBIE"/>
        <s v="Legrand"/>
        <s v="Lloyds TSB"/>
        <s v="Lockheed Martin Cor"/>
        <s v="Loews Corp"/>
        <s v="M &amp; S Finance Plc"/>
        <s v="Mannesmann Ag"/>
        <s v="Manpower Inc."/>
        <s v="Marconi Plc"/>
        <s v="Marks &amp; Spencer PLC"/>
        <s v="Marriott Intl Inc."/>
        <s v="Mattel Inc."/>
        <s v="Mbia Inc."/>
        <s v="Mbna Corp."/>
        <s v="Mckesson Hboc Inc."/>
        <s v="Mepc Plc"/>
        <s v="Nabors Industries"/>
        <s v="Newell Rubbermaid"/>
        <s v="Nike Inc."/>
        <s v="Nokia Oyj"/>
        <s v="Nordstrom Inc."/>
        <s v="Northeast Util"/>
        <s v="Novartis"/>
        <s v="Ntt Docomo Inc"/>
        <s v="PA1st"/>
        <s v="Pacific Gas &amp; Elec"/>
        <s v="PACit"/>
        <s v="PAMez"/>
        <s v="Parmalat"/>
        <s v="PASnr"/>
        <s v="Pearson Plc"/>
        <s v="Perkinelmer Inc."/>
        <s v="Pg&amp;e Corp."/>
        <s v="Philip Morris Inc."/>
        <s v="Philips Elec Nv"/>
        <s v="Placer Dome Inc."/>
        <s v="Portfolio"/>
        <s v="Powergen Plc"/>
        <s v="Powergen Uk Plc"/>
        <s v="Public Storage Inc."/>
        <s v="Rayonier Inc."/>
        <s v="Raytheon Company"/>
        <s v="Reebok Ltd."/>
        <s v="Rep Indonesia"/>
        <s v="Repsol  YPF S.A."/>
        <s v="Republic Services"/>
        <s v="Reuters Group Plc"/>
        <s v="Rexam Plc"/>
        <s v="Rohm &amp; Haas Co."/>
        <s v="Rwe Ag"/>
        <s v="Ryder System Inc."/>
        <s v="Safeway Inc."/>
        <s v="Sainsbury (j) Plc"/>
        <s v="Sanwa Bank Ltd"/>
        <s v="Sealed Air Corp."/>
        <s v="Sears Roebuck"/>
        <s v="Securitas Ab"/>
        <s v="Siemens Ag"/>
        <s v="Skf Ab"/>
        <s v="Solectron Corp"/>
        <s v="Southwest Airlines"/>
        <s v="Talisman Energy"/>
        <s v="Tate &amp; Lyle Plc"/>
        <s v="Tecnost SPA"/>
        <s v="Telefonica Sa"/>
        <s v="Teleglobe Inc"/>
        <s v="Telia AB"/>
        <s v="Tesco Plc"/>
        <s v="Time Warner Inc."/>
        <s v="Tokyo Elec Power Co"/>
        <s v="Toyota Motor Corp"/>
        <s v="Transocean Sedco"/>
        <s v="Tribune Co."/>
        <s v="Triplets"/>
        <s v="TXU Corporation"/>
        <s v="Unilever N.V."/>
        <s v="Union Pacific Corp."/>
        <s v="Usinor Sa"/>
        <s v="Viacom Inc."/>
        <s v="Vivendi SA"/>
        <s v="Vnu Nv"/>
        <s v="Vodafone Group Plc"/>
        <s v="Volkswagen Ag"/>
        <s v="Volvo Ab"/>
        <s v="Waste Management"/>
        <s v="Wells Fargo"/>
        <s v="Weyerhaeuser Co."/>
        <s v="Worldcom Inc"/>
        <m/>
      </sharedItems>
    </cacheField>
    <cacheField name="S&amp;P Rating" numFmtId="0">
      <sharedItems containsBlank="1" count="17">
        <s v="A"/>
        <s v="A-"/>
        <s v="A+"/>
        <s v="AA"/>
        <s v="AA-"/>
        <s v="AA+"/>
        <s v="AAA"/>
        <s v="B"/>
        <s v="B-"/>
        <s v="B+"/>
        <s v="BB"/>
        <s v="BB+"/>
        <s v="BBB"/>
        <s v="BBB-"/>
        <s v="BBB+"/>
        <s v="N/A"/>
        <m/>
      </sharedItems>
    </cacheField>
    <cacheField name="Industry" numFmtId="0">
      <sharedItems containsBlank="1" count="12">
        <s v="Basic Materials"/>
        <s v="Communications"/>
        <s v="Consumer, Cyclical"/>
        <s v="Consumer, Non-cyclical"/>
        <s v="Diversified"/>
        <s v="Energy"/>
        <s v="Financial"/>
        <s v="Government"/>
        <s v="Industrial"/>
        <s v="Technology"/>
        <s v="Utilities"/>
        <m/>
      </sharedItems>
    </cacheField>
    <cacheField name="Country" numFmtId="0">
      <sharedItems containsBlank="1" count="16">
        <s v="Australia"/>
        <s v="Canada"/>
        <s v="Finland"/>
        <s v="France"/>
        <s v="Germany"/>
        <s v="Greece"/>
        <s v="Italy"/>
        <s v="Japan"/>
        <s v="Netherlands"/>
        <s v="Singapore"/>
        <s v="Spain"/>
        <s v="Sweden"/>
        <s v="Switzerland"/>
        <s v="UK and Britain"/>
        <s v="United States"/>
        <m/>
      </sharedItems>
    </cacheField>
    <cacheField name="Cparty" numFmtId="0">
      <sharedItems containsBlank="1" count="41">
        <s v="Ace Capital FinProd"/>
        <s v="Ace Capital O/Seas"/>
        <s v="Bank of America"/>
        <s v="Bank of Austria AG"/>
        <s v="Baskets"/>
        <s v="Bear Stearns"/>
        <s v="BP Oil Intl Ltd"/>
        <s v="Cargill"/>
        <s v="Citibank NA"/>
        <s v="Continental Ins"/>
        <s v="Credit Reserve Book"/>
        <s v="CSFB Intl"/>
        <s v="Deutsche Bank AG"/>
        <s v="Deutsche Bank AG NY"/>
        <s v="Enron North America"/>
        <s v="EnronCredit.com"/>
        <s v="Fleet National Bank"/>
        <s v="FSA Inc"/>
        <s v="FUNB"/>
        <s v="General Re Fin"/>
        <s v="Goldman Sachs"/>
        <s v="Greenwich Natwest"/>
        <s v="High Yield"/>
        <s v="JP Morgan"/>
        <s v="LBIE"/>
        <s v="Merrill Lynch Int"/>
        <s v="Morgan Stanley CP"/>
        <s v="NAB"/>
        <s v="Paribas London"/>
        <s v="Portfolio ISIS"/>
        <s v="Royal BOC"/>
        <s v="RVI Guaranty Co"/>
        <s v="Salomon"/>
        <s v="Service Aluminium"/>
        <s v="Swiss Re"/>
        <s v="Toronto Dominion"/>
        <s v="Transalta Energy"/>
        <s v="UBS AG"/>
        <s v="Wells Fargo Bank NA"/>
        <s v="WLB"/>
        <m/>
      </sharedItems>
    </cacheField>
    <cacheField name="username_posmgr" numFmtId="0">
      <sharedItems containsBlank="1" count="11">
        <s v="CORP\IHERSHKO"/>
        <s v="CORP\JFONTAI"/>
        <s v="CORP\MFIALA"/>
        <s v="CORP\NPRICE2"/>
        <s v="CORP\NSTEPHA"/>
        <s v="CORP\RDIPROSE"/>
        <s v="CORP\RREZAEI"/>
        <s v="CORP\SBROOKS"/>
        <s v="CORP\SGOLDEN"/>
        <s v="CORP\SOH2"/>
        <m/>
      </sharedItems>
    </cacheField>
    <cacheField name="Start" numFmtId="0">
      <sharedItems containsNonDate="0" containsDate="1" containsString="0" containsBlank="1" minDate="1998-03-31T00:00:00" maxDate="2001-04-04T00:00:00" count="123">
        <d v="1998-03-31T00:00:00"/>
        <d v="1999-09-08T00:00:00"/>
        <d v="1999-11-29T00:00:00"/>
        <d v="2000-03-08T00:00:00"/>
        <d v="2000-03-10T00:00:00"/>
        <d v="2000-03-15T00:00:00"/>
        <d v="2000-03-22T00:00:00"/>
        <d v="2000-04-07T00:00:00"/>
        <d v="2000-04-10T00:00:00"/>
        <d v="2000-04-26T00:00:00"/>
        <d v="2000-05-02T00:00:00"/>
        <d v="2000-05-05T00:00:00"/>
        <d v="2000-05-25T00:00:00"/>
        <d v="2000-06-06T00:00:00"/>
        <d v="2000-06-12T00:00:00"/>
        <d v="2000-06-13T00:00:00"/>
        <d v="2000-06-22T00:00:00"/>
        <d v="2000-06-29T00:00:00"/>
        <d v="2000-07-07T00:00:00"/>
        <d v="2000-07-19T00:00:00"/>
        <d v="2000-07-20T00:00:00"/>
        <d v="2000-07-21T00:00:00"/>
        <d v="2000-07-28T00:00:00"/>
        <d v="2000-07-31T00:00:00"/>
        <d v="2000-08-04T00:00:00"/>
        <d v="2000-08-08T00:00:00"/>
        <d v="2000-08-09T00:00:00"/>
        <d v="2000-08-16T00:00:00"/>
        <d v="2000-08-21T00:00:00"/>
        <d v="2000-08-23T00:00:00"/>
        <d v="2000-08-24T00:00:00"/>
        <d v="2000-08-29T00:00:00"/>
        <d v="2000-09-13T00:00:00"/>
        <d v="2000-09-15T00:00:00"/>
        <d v="2000-09-19T00:00:00"/>
        <d v="2000-09-21T00:00:00"/>
        <d v="2000-09-22T00:00:00"/>
        <d v="2000-09-25T00:00:00"/>
        <d v="2000-09-26T00:00:00"/>
        <d v="2000-09-28T00:00:00"/>
        <d v="2000-10-02T00:00:00"/>
        <d v="2000-10-03T00:00:00"/>
        <d v="2000-10-04T00:00:00"/>
        <d v="2000-10-05T00:00:00"/>
        <d v="2000-10-10T00:00:00"/>
        <d v="2000-10-11T00:00:00"/>
        <d v="2000-10-12T00:00:00"/>
        <d v="2000-10-13T00:00:00"/>
        <d v="2000-10-19T00:00:00"/>
        <d v="2000-10-20T00:00:00"/>
        <d v="2000-10-23T00:00:00"/>
        <d v="2000-10-24T00:00:00"/>
        <d v="2000-10-25T00:00:00"/>
        <d v="2000-10-27T00:00:00"/>
        <d v="2000-11-03T00:00:00"/>
        <d v="2000-11-07T00:00:00"/>
        <d v="2000-11-08T00:00:00"/>
        <d v="2000-11-10T00:00:00"/>
        <d v="2000-11-14T00:00:00"/>
        <d v="2000-11-17T00:00:00"/>
        <d v="2000-11-28T00:00:00"/>
        <d v="2000-11-30T00:00:00"/>
        <d v="2000-12-05T00:00:00"/>
        <d v="2000-12-06T00:00:00"/>
        <d v="2000-12-08T00:00:00"/>
        <d v="2000-12-12T00:00:00"/>
        <d v="2000-12-14T00:00:00"/>
        <d v="2000-12-18T00:00:00"/>
        <d v="2000-12-19T00:00:00"/>
        <d v="2000-12-20T00:00:00"/>
        <d v="2000-12-22T00:00:00"/>
        <d v="2000-12-27T00:00:00"/>
        <d v="2000-12-28T00:00:00"/>
        <d v="2001-01-05T00:00:00"/>
        <d v="2001-01-08T00:00:00"/>
        <d v="2001-01-10T00:00:00"/>
        <d v="2001-01-11T00:00:00"/>
        <d v="2001-01-16T00:00:00"/>
        <d v="2001-01-17T00:00:00"/>
        <d v="2001-01-18T00:00:00"/>
        <d v="2001-01-19T00:00:00"/>
        <d v="2001-01-22T00:00:00"/>
        <d v="2001-01-24T00:00:00"/>
        <d v="2001-01-26T00:00:00"/>
        <d v="2001-01-30T00:00:00"/>
        <d v="2001-02-02T00:00:00"/>
        <d v="2001-02-06T00:00:00"/>
        <d v="2001-02-07T00:00:00"/>
        <d v="2001-02-09T00:00:00"/>
        <d v="2001-02-12T00:00:00"/>
        <d v="2001-02-13T00:00:00"/>
        <d v="2001-02-15T00:00:00"/>
        <d v="2001-02-19T00:00:00"/>
        <d v="2001-02-21T00:00:00"/>
        <d v="2001-02-23T00:00:00"/>
        <d v="2001-02-26T00:00:00"/>
        <d v="2001-02-27T00:00:00"/>
        <d v="2001-02-28T00:00:00"/>
        <d v="2001-03-01T00:00:00"/>
        <d v="2001-03-02T00:00:00"/>
        <d v="2001-03-05T00:00:00"/>
        <d v="2001-03-06T00:00:00"/>
        <d v="2001-03-07T00:00:00"/>
        <d v="2001-03-09T00:00:00"/>
        <d v="2001-03-12T00:00:00"/>
        <d v="2001-03-13T00:00:00"/>
        <d v="2001-03-14T00:00:00"/>
        <d v="2001-03-15T00:00:00"/>
        <d v="2001-03-16T00:00:00"/>
        <d v="2001-03-19T00:00:00"/>
        <d v="2001-03-20T00:00:00"/>
        <d v="2001-03-21T00:00:00"/>
        <d v="2001-03-22T00:00:00"/>
        <d v="2001-03-23T00:00:00"/>
        <d v="2001-03-26T00:00:00"/>
        <d v="2001-03-27T00:00:00"/>
        <d v="2001-03-28T00:00:00"/>
        <d v="2001-03-29T00:00:00"/>
        <d v="2001-03-30T00:00:00"/>
        <d v="2001-04-02T00:00:00"/>
        <d v="2001-04-03T00:00:00"/>
        <d v="2001-04-04T00:00:00"/>
        <m/>
      </sharedItems>
    </cacheField>
    <cacheField name="End" numFmtId="0">
      <sharedItems containsNonDate="0" containsDate="1" containsString="0" containsBlank="1" minDate="2000-11-30T00:00:00" maxDate="2011-02-28T00:00:00" count="166">
        <d v="2000-11-30T00:00:00"/>
        <d v="2001-01-19T00:00:00"/>
        <d v="2001-02-27T00:00:00"/>
        <d v="2001-03-01T00:00:00"/>
        <d v="2001-03-14T00:00:00"/>
        <d v="2001-03-16T00:00:00"/>
        <d v="2001-03-19T00:00:00"/>
        <d v="2001-03-29T00:00:00"/>
        <d v="2001-03-31T00:00:00"/>
        <d v="2001-04-06T00:00:00"/>
        <d v="2001-04-23T00:00:00"/>
        <d v="2001-08-09T00:00:00"/>
        <d v="2001-08-10T00:00:00"/>
        <d v="2001-08-21T00:00:00"/>
        <d v="2001-09-26T00:00:00"/>
        <d v="2001-09-30T00:00:00"/>
        <d v="2001-10-02T00:00:00"/>
        <d v="2001-10-25T00:00:00"/>
        <d v="2001-10-29T00:00:00"/>
        <d v="2001-12-20T00:00:00"/>
        <d v="2002-01-22T00:00:00"/>
        <d v="2002-01-29T00:00:00"/>
        <d v="2002-02-15T00:00:00"/>
        <d v="2002-03-21T00:00:00"/>
        <d v="2002-03-30T00:00:00"/>
        <d v="2002-04-02T00:00:00"/>
        <d v="2002-05-01T00:00:00"/>
        <d v="2002-05-05T00:00:00"/>
        <d v="2002-12-19T00:00:00"/>
        <d v="2003-01-24T00:00:00"/>
        <d v="2003-03-14T00:00:00"/>
        <d v="2003-03-15T00:00:00"/>
        <d v="2003-05-08T00:00:00"/>
        <d v="2003-05-24T00:00:00"/>
        <d v="2003-06-20T00:00:00"/>
        <d v="2003-07-14T00:00:00"/>
        <d v="2003-07-21T00:00:00"/>
        <d v="2003-08-04T00:00:00"/>
        <d v="2003-08-06T00:00:00"/>
        <d v="2003-08-07T00:00:00"/>
        <d v="2003-08-08T00:00:00"/>
        <d v="2003-09-28T00:00:00"/>
        <d v="2003-10-01T00:00:00"/>
        <d v="2003-10-03T00:00:00"/>
        <d v="2004-01-14T00:00:00"/>
        <d v="2004-03-23T00:00:00"/>
        <d v="2004-03-26T00:00:00"/>
        <d v="2004-04-02T00:00:00"/>
        <d v="2004-05-28T00:00:00"/>
        <d v="2004-07-14T00:00:00"/>
        <d v="2004-08-23T00:00:00"/>
        <d v="2004-09-09T00:00:00"/>
        <d v="2004-09-13T00:00:00"/>
        <d v="2004-10-15T00:00:00"/>
        <d v="2004-11-25T00:00:00"/>
        <d v="2004-12-01T00:00:00"/>
        <d v="2005-01-15T00:00:00"/>
        <d v="2005-03-22T00:00:00"/>
        <d v="2005-04-03T00:00:00"/>
        <d v="2005-04-07T00:00:00"/>
        <d v="2005-04-11T00:00:00"/>
        <d v="2005-04-19T00:00:00"/>
        <d v="2005-05-02T00:00:00"/>
        <d v="2005-05-11T00:00:00"/>
        <d v="2005-05-25T00:00:00"/>
        <d v="2005-05-30T00:00:00"/>
        <d v="2005-06-06T00:00:00"/>
        <d v="2005-06-12T00:00:00"/>
        <d v="2005-06-13T00:00:00"/>
        <d v="2005-07-19T00:00:00"/>
        <d v="2005-07-21T00:00:00"/>
        <d v="2005-08-01T00:00:00"/>
        <d v="2005-08-08T00:00:00"/>
        <d v="2005-08-16T00:00:00"/>
        <d v="2005-08-21T00:00:00"/>
        <d v="2005-08-23T00:00:00"/>
        <d v="2005-08-29T00:00:00"/>
        <d v="2005-09-13T00:00:00"/>
        <d v="2005-09-15T00:00:00"/>
        <d v="2005-09-19T00:00:00"/>
        <d v="2005-09-21T00:00:00"/>
        <d v="2005-09-22T00:00:00"/>
        <d v="2005-09-25T00:00:00"/>
        <d v="2005-09-26T00:00:00"/>
        <d v="2005-10-02T00:00:00"/>
        <d v="2005-10-03T00:00:00"/>
        <d v="2005-10-04T00:00:00"/>
        <d v="2005-10-05T00:00:00"/>
        <d v="2005-10-10T00:00:00"/>
        <d v="2005-10-11T00:00:00"/>
        <d v="2005-10-12T00:00:00"/>
        <d v="2005-10-13T00:00:00"/>
        <d v="2005-10-20T00:00:00"/>
        <d v="2005-10-23T00:00:00"/>
        <d v="2005-10-24T00:00:00"/>
        <d v="2005-10-25T00:00:00"/>
        <d v="2005-11-03T00:00:00"/>
        <d v="2005-11-08T00:00:00"/>
        <d v="2005-11-10T00:00:00"/>
        <d v="2005-11-14T00:00:00"/>
        <d v="2005-11-15T00:00:00"/>
        <d v="2005-11-17T00:00:00"/>
        <d v="2005-11-27T00:00:00"/>
        <d v="2005-11-28T00:00:00"/>
        <d v="2005-12-05T00:00:00"/>
        <d v="2005-12-06T00:00:00"/>
        <d v="2005-12-08T00:00:00"/>
        <d v="2005-12-12T00:00:00"/>
        <d v="2005-12-18T00:00:00"/>
        <d v="2005-12-19T00:00:00"/>
        <d v="2005-12-20T00:00:00"/>
        <d v="2005-12-27T00:00:00"/>
        <d v="2006-01-05T00:00:00"/>
        <d v="2006-01-08T00:00:00"/>
        <d v="2006-01-09T00:00:00"/>
        <d v="2006-01-10T00:00:00"/>
        <d v="2006-01-11T00:00:00"/>
        <d v="2006-01-16T00:00:00"/>
        <d v="2006-01-17T00:00:00"/>
        <d v="2006-01-18T00:00:00"/>
        <d v="2006-01-19T00:00:00"/>
        <d v="2006-01-22T00:00:00"/>
        <d v="2006-01-24T00:00:00"/>
        <d v="2006-01-26T00:00:00"/>
        <d v="2006-02-02T00:00:00"/>
        <d v="2006-02-06T00:00:00"/>
        <d v="2006-02-07T00:00:00"/>
        <d v="2006-02-09T00:00:00"/>
        <d v="2006-02-12T00:00:00"/>
        <d v="2006-02-13T00:00:00"/>
        <d v="2006-02-15T00:00:00"/>
        <d v="2006-02-16T00:00:00"/>
        <d v="2006-02-21T00:00:00"/>
        <d v="2006-02-23T00:00:00"/>
        <d v="2006-02-26T00:00:00"/>
        <d v="2006-02-27T00:00:00"/>
        <d v="2006-02-28T00:00:00"/>
        <d v="2006-03-01T00:00:00"/>
        <d v="2006-03-02T00:00:00"/>
        <d v="2006-03-05T00:00:00"/>
        <d v="2006-03-07T00:00:00"/>
        <d v="2006-03-09T00:00:00"/>
        <d v="2006-03-12T00:00:00"/>
        <d v="2006-03-13T00:00:00"/>
        <d v="2006-03-14T00:00:00"/>
        <d v="2006-03-15T00:00:00"/>
        <d v="2006-03-16T00:00:00"/>
        <d v="2006-03-19T00:00:00"/>
        <d v="2006-03-20T00:00:00"/>
        <d v="2006-03-22T00:00:00"/>
        <d v="2006-03-26T00:00:00"/>
        <d v="2006-03-27T00:00:00"/>
        <d v="2006-03-29T00:00:00"/>
        <d v="2006-03-30T00:00:00"/>
        <d v="2006-04-02T00:00:00"/>
        <d v="2006-04-03T00:00:00"/>
        <d v="2006-04-04T00:00:00"/>
        <d v="2006-04-05T00:00:00"/>
        <d v="2006-05-16T00:00:00"/>
        <d v="2006-06-30T00:00:00"/>
        <d v="2006-07-10T00:00:00"/>
        <d v="2006-08-01T00:00:00"/>
        <d v="2006-10-20T00:00:00"/>
        <d v="2006-11-07T00:00:00"/>
        <d v="2011-02-28T00:00:00"/>
        <m/>
      </sharedItems>
    </cacheField>
    <cacheField name="Ccy" numFmtId="0">
      <sharedItems containsBlank="1" count="4">
        <s v="EUR"/>
        <s v="GBP"/>
        <s v="USD"/>
        <m/>
      </sharedItems>
    </cacheField>
    <cacheField name="Notional" numFmtId="0">
      <sharedItems containsString="0" containsBlank="1" containsNumber="1" containsInteger="1" minValue="-730000000" maxValue="730000000" count="45">
        <n v="-730000000"/>
        <n v="-525000000"/>
        <n v="-470000000"/>
        <n v="-150000000"/>
        <n v="-60000000"/>
        <n v="-50000000"/>
        <n v="-40000000"/>
        <n v="-34000000"/>
        <n v="-30000000"/>
        <n v="-25000000"/>
        <n v="-23000000"/>
        <n v="-21000000"/>
        <n v="-20000000"/>
        <n v="-18000000"/>
        <n v="-17000000"/>
        <n v="-15000000"/>
        <n v="-10000000"/>
        <n v="-5000000"/>
        <n v="-4000000"/>
        <n v="-3000000"/>
        <n v="-2000000"/>
        <n v="0"/>
        <n v="600000"/>
        <n v="2000000"/>
        <n v="3000000"/>
        <n v="4000000"/>
        <n v="5000000"/>
        <n v="5700000"/>
        <n v="6000000"/>
        <n v="10000000"/>
        <n v="12000000"/>
        <n v="15000000"/>
        <n v="17000000"/>
        <n v="20000000"/>
        <n v="21000000"/>
        <n v="25000000"/>
        <n v="27000000"/>
        <n v="34000000"/>
        <n v="50000000"/>
        <n v="60000000"/>
        <n v="150000000"/>
        <n v="470000000"/>
        <n v="525000000"/>
        <n v="730000000"/>
        <m/>
      </sharedItems>
    </cacheField>
    <cacheField name="Credit01" numFmtId="0">
      <sharedItems containsString="0" containsBlank="1" containsNumber="1" minValue="-22751.101314" maxValue="99999.993972" count="477">
        <n v="-22751.101314"/>
        <n v="-17250.155582"/>
        <n v="-9425.938735"/>
        <n v="-9320.075485"/>
        <n v="-9265.087378"/>
        <n v="-9257.539747"/>
        <n v="-9236.982687"/>
        <n v="-9152.338034"/>
        <n v="-9095.500964"/>
        <n v="-8985.566319"/>
        <n v="-8933.55723"/>
        <n v="-8545.424338"/>
        <n v="-8497.181996"/>
        <n v="-8013.094036"/>
        <n v="-6947.564007"/>
        <n v="-6456.802883"/>
        <n v="-5884.00243"/>
        <n v="-5860.783523"/>
        <n v="-5651.391262"/>
        <n v="-5461.816049"/>
        <n v="-4664.797564"/>
        <n v="-4555.962457"/>
        <n v="-4537.480509"/>
        <n v="-4524.46027"/>
        <n v="-4506.345432"/>
        <n v="-4453.369504"/>
        <n v="-4452.642682"/>
        <n v="-4435.299334"/>
        <n v="-4416.226942"/>
        <n v="-4397.996769"/>
        <n v="-4380.521471"/>
        <n v="-4328.448375"/>
        <n v="-4327.273158"/>
        <n v="-4327.07975"/>
        <n v="-4322.998159"/>
        <n v="-4320.469946"/>
        <n v="-4311.992534"/>
        <n v="-4293.785364"/>
        <n v="-4281.80262"/>
        <n v="-4276.372083"/>
        <n v="-4274.869106"/>
        <n v="-4269.950076"/>
        <n v="-4266.158431"/>
        <n v="-4265.710913"/>
        <n v="-4246.446114"/>
        <n v="-4237.840371"/>
        <n v="-4231.137214"/>
        <n v="-4229.629225"/>
        <n v="-4229.128588"/>
        <n v="-4226.835267"/>
        <n v="-4222.379697"/>
        <n v="-4216.141755"/>
        <n v="-4210.00221"/>
        <n v="-4209.261803"/>
        <n v="-4202.952197"/>
        <n v="-4202.164409"/>
        <n v="-4193.361702"/>
        <n v="-4192.413933"/>
        <n v="-4188.629952"/>
        <n v="-4188.495558"/>
        <n v="-4188.022269"/>
        <n v="-4183.895547"/>
        <n v="-4179.405871"/>
        <n v="-4178.067686"/>
        <n v="-4177.594028"/>
        <n v="-4177.197104"/>
        <n v="-4176.926204"/>
        <n v="-4175.386299"/>
        <n v="-4174.091182"/>
        <n v="-4173.908735"/>
        <n v="-4172.142932"/>
        <n v="-4172.016437"/>
        <n v="-4170.954484"/>
        <n v="-4167.140508"/>
        <n v="-4164.662313"/>
        <n v="-4163.556002"/>
        <n v="-4162.016145"/>
        <n v="-4153.92293"/>
        <n v="-4147.936551"/>
        <n v="-4144.632072"/>
        <n v="-4140.063279"/>
        <n v="-4135.899036"/>
        <n v="-4130.348886"/>
        <n v="-4129.877258"/>
        <n v="-4126.27587"/>
        <n v="-4122.577461"/>
        <n v="-4122.534354"/>
        <n v="-4121.927427"/>
        <n v="-4120.602138"/>
        <n v="-4109.213095"/>
        <n v="-4108.680047"/>
        <n v="-4106.19843"/>
        <n v="-4104.092919"/>
        <n v="-4100.080626"/>
        <n v="-4099.394217"/>
        <n v="-4098.485873"/>
        <n v="-4098.331474"/>
        <n v="-4098.130892"/>
        <n v="-4098.022435"/>
        <n v="-4096.918108"/>
        <n v="-4094.965375"/>
        <n v="-4094.953518"/>
        <n v="-4094.493939"/>
        <n v="-4093.92283"/>
        <n v="-4093.278323"/>
        <n v="-4091.251417"/>
        <n v="-4089.762154"/>
        <n v="-4087.929344"/>
        <n v="-4086.355804"/>
        <n v="-4084.370701"/>
        <n v="-4083.347143"/>
        <n v="-4081.51826"/>
        <n v="-4081.223979"/>
        <n v="-4080.244691"/>
        <n v="-4079.05109"/>
        <n v="-4076.758913"/>
        <n v="-4076.651025"/>
        <n v="-4075.565456"/>
        <n v="-4075.380634"/>
        <n v="-4074.878102"/>
        <n v="-4074.130055"/>
        <n v="-4073.055337"/>
        <n v="-4072.50657"/>
        <n v="-4069.270152"/>
        <n v="-4069.076819"/>
        <n v="-4068.889966"/>
        <n v="-4068.681755"/>
        <n v="-4068.606549"/>
        <n v="-4067.535856"/>
        <n v="-4067.473691"/>
        <n v="-4066.485986"/>
        <n v="-4066.310184"/>
        <n v="-4063.182262"/>
        <n v="-4062.004857"/>
        <n v="-4058.445537"/>
        <n v="-4056.81682"/>
        <n v="-4052.299361"/>
        <n v="-4051.824168"/>
        <n v="-4051.333484"/>
        <n v="-4049.872604"/>
        <n v="-4049.684317"/>
        <n v="-4049.172818"/>
        <n v="-4048.432557"/>
        <n v="-4048.112837"/>
        <n v="-4048.098555"/>
        <n v="-4043.670069"/>
        <n v="-4043.213848"/>
        <n v="-4040.949584"/>
        <n v="-4039.672919"/>
        <n v="-4038.356115"/>
        <n v="-4035.381275"/>
        <n v="-4035.051316"/>
        <n v="-4032.16914"/>
        <n v="-4030.930909"/>
        <n v="-4030.570721"/>
        <n v="-4029.140897"/>
        <n v="-4027.20067"/>
        <n v="-4023.521221"/>
        <n v="-4019.911387"/>
        <n v="-4019.617217"/>
        <n v="-4016.805608"/>
        <n v="-4016.106978"/>
        <n v="-4010.153491"/>
        <n v="-4009.866862"/>
        <n v="-4008.60643"/>
        <n v="-4006.595884"/>
        <n v="-3996.746361"/>
        <n v="-3993.46479"/>
        <n v="-3975.421648"/>
        <n v="-3911.806761"/>
        <n v="-3898.814523"/>
        <n v="-3882.151655"/>
        <n v="-3877.257493"/>
        <n v="-3871.661549"/>
        <n v="-3843.568677"/>
        <n v="-3838.391516"/>
        <n v="-3837.553512"/>
        <n v="-3822.609555"/>
        <n v="-3773.750665"/>
        <n v="-3733.60835"/>
        <n v="-3679.312068"/>
        <n v="-3592.258514"/>
        <n v="-3574.878049"/>
        <n v="-3544.078081"/>
        <n v="-3389.181093"/>
        <n v="-3289.834218"/>
        <n v="-2369.984075"/>
        <n v="-2261.033117"/>
        <n v="-2201.250862"/>
        <n v="-2165.569908"/>
        <n v="-2153.262243"/>
        <n v="-2139.681603"/>
        <n v="-2135.720542"/>
        <n v="-2131.768439"/>
        <n v="-2124.253338"/>
        <n v="-2117.05427"/>
        <n v="-2113.347088"/>
        <n v="-2097.688335"/>
        <n v="-2088.215172"/>
        <n v="-2010.016761"/>
        <n v="-1984.012534"/>
        <n v="-1960.297972"/>
        <n v="-1941.777771"/>
        <n v="-1871.243533"/>
        <n v="-1858.190125"/>
        <n v="-1814.942397"/>
        <n v="-1783.439383"/>
        <n v="-1746.766194"/>
        <n v="-1702.505443"/>
        <n v="-1642.483576"/>
        <n v="-1526.749533"/>
        <n v="-1454.480996"/>
        <n v="-1436.656213"/>
        <n v="-1169.065455"/>
        <n v="-1074.083134"/>
        <n v="-1023.567796"/>
        <n v="-1009.938073"/>
        <n v="-941.877635"/>
        <n v="-928.815972"/>
        <n v="-807.904006"/>
        <n v="-780.980292"/>
        <n v="-778.468627"/>
        <n v="-528.307872"/>
        <n v="-472.135302"/>
        <n v="-456.235105"/>
        <n v="-370.182461"/>
        <n v="-326.436017"/>
        <n v="-276.549673"/>
        <n v="-238.304315"/>
        <n v="-194.101682"/>
        <n v="-105.09616"/>
        <n v="-49.01887"/>
        <n v="-36.341642"/>
        <n v="-36.017122"/>
        <n v="-4.44403"/>
        <n v="0"/>
        <n v="4.44403"/>
        <n v="276.549673"/>
        <n v="326.436017"/>
        <n v="338.940625"/>
        <n v="463.016206"/>
        <n v="472.135302"/>
        <n v="528.089037"/>
        <n v="528.307872"/>
        <n v="780.980292"/>
        <n v="806.485681"/>
        <n v="807.904006"/>
        <n v="835.96679"/>
        <n v="1074.083134"/>
        <n v="1307.016009"/>
        <n v="1325.381251"/>
        <n v="1327.019325"/>
        <n v="1327.222884"/>
        <n v="1329.215272"/>
        <n v="1454.480996"/>
        <n v="1532.530441"/>
        <n v="1535.797548"/>
        <n v="1702.505443"/>
        <n v="1812.326654"/>
        <n v="1895.660892"/>
        <n v="1930.710834"/>
        <n v="1941.777771"/>
        <n v="1947.440045"/>
        <n v="1960.297972"/>
        <n v="1984.012534"/>
        <n v="2007.408356"/>
        <n v="2047.106582"/>
        <n v="2098.137939"/>
        <n v="2105.748902"/>
        <n v="2109.007406"/>
        <n v="2114.471734"/>
        <n v="2134.185362"/>
        <n v="2135.720542"/>
        <n v="2143.364375"/>
        <n v="2159.486388"/>
        <n v="2201.250862"/>
        <n v="2280.938336"/>
        <n v="2425.610201"/>
        <n v="2669.93822"/>
        <n v="2695.590938"/>
        <n v="2893.984123"/>
        <n v="3289.834218"/>
        <n v="3312.859777"/>
        <n v="3419.941731"/>
        <n v="3574.878049"/>
        <n v="3598.66024"/>
        <n v="3606.079332"/>
        <n v="3606.4506"/>
        <n v="3610.860719"/>
        <n v="3615.934371"/>
        <n v="3638.154658"/>
        <n v="3679.312068"/>
        <n v="3733.60835"/>
        <n v="3736.179068"/>
        <n v="3740.276437"/>
        <n v="3794.338449"/>
        <n v="3808.662355"/>
        <n v="3837.315376"/>
        <n v="3837.553512"/>
        <n v="3843.239274"/>
        <n v="3851.893196"/>
        <n v="3855.833488"/>
        <n v="3866.707511"/>
        <n v="3872.545513"/>
        <n v="3888.129155"/>
        <n v="3929.962029"/>
        <n v="3975.421648"/>
        <n v="3990.901993"/>
        <n v="4003.564641"/>
        <n v="4006.595884"/>
        <n v="4008.006372"/>
        <n v="4009.052282"/>
        <n v="4009.866862"/>
        <n v="4010.153491"/>
        <n v="4016.106978"/>
        <n v="4016.805608"/>
        <n v="4019.617217"/>
        <n v="4019.911387"/>
        <n v="4023.521221"/>
        <n v="4027.20067"/>
        <n v="4029.140897"/>
        <n v="4030.570721"/>
        <n v="4030.930909"/>
        <n v="4035.051316"/>
        <n v="4035.381275"/>
        <n v="4038.356115"/>
        <n v="4039.672919"/>
        <n v="4040.949584"/>
        <n v="4043.213848"/>
        <n v="4044.22486"/>
        <n v="4048.112837"/>
        <n v="4048.432557"/>
        <n v="4049.172818"/>
        <n v="4049.684317"/>
        <n v="4049.872604"/>
        <n v="4051.333484"/>
        <n v="4051.824168"/>
        <n v="4052.299361"/>
        <n v="4053.590813"/>
        <n v="4056.81682"/>
        <n v="4058.445537"/>
        <n v="4062.004857"/>
        <n v="4063.182262"/>
        <n v="4066.310184"/>
        <n v="4066.485986"/>
        <n v="4067.473691"/>
        <n v="4067.535856"/>
        <n v="4068.606549"/>
        <n v="4068.681755"/>
        <n v="4068.889966"/>
        <n v="4069.076819"/>
        <n v="4069.270152"/>
        <n v="4072.50657"/>
        <n v="4073.055337"/>
        <n v="4073.230876"/>
        <n v="4074.130055"/>
        <n v="4074.878102"/>
        <n v="4075.380634"/>
        <n v="4075.565456"/>
        <n v="4076.651025"/>
        <n v="4076.758913"/>
        <n v="4078.264271"/>
        <n v="4079.05109"/>
        <n v="4080.244691"/>
        <n v="4081.223979"/>
        <n v="4081.51826"/>
        <n v="4083.347143"/>
        <n v="4083.74294"/>
        <n v="4084.370701"/>
        <n v="4086.342173"/>
        <n v="4086.355804"/>
        <n v="4087.929344"/>
        <n v="4089.762154"/>
        <n v="4091.251417"/>
        <n v="4094.082257"/>
        <n v="4094.493939"/>
        <n v="4094.953518"/>
        <n v="4098.022435"/>
        <n v="4098.130892"/>
        <n v="4098.331474"/>
        <n v="4100.080626"/>
        <n v="4104.092919"/>
        <n v="4106.19843"/>
        <n v="4108.680047"/>
        <n v="4109.213095"/>
        <n v="4117.866376"/>
        <n v="4121.927427"/>
        <n v="4122.534354"/>
        <n v="4126.27587"/>
        <n v="4129.877258"/>
        <n v="4132.656139"/>
        <n v="4135.899036"/>
        <n v="4137.170209"/>
        <n v="4140.063279"/>
        <n v="4143.559511"/>
        <n v="4145.469432"/>
        <n v="4146.846989"/>
        <n v="4154.074312"/>
        <n v="4156.622232"/>
        <n v="4157.207482"/>
        <n v="4158.824421"/>
        <n v="4159.668791"/>
        <n v="4162.016145"/>
        <n v="4163.556002"/>
        <n v="4167.140508"/>
        <n v="4170.952359"/>
        <n v="4170.954484"/>
        <n v="4172.016437"/>
        <n v="4173.908735"/>
        <n v="4174.091182"/>
        <n v="4176.926204"/>
        <n v="4177.197104"/>
        <n v="4177.594028"/>
        <n v="4178.067686"/>
        <n v="4179.405871"/>
        <n v="4186.344235"/>
        <n v="4188.022269"/>
        <n v="4188.056981"/>
        <n v="4188.629952"/>
        <n v="4192.413933"/>
        <n v="4193.361702"/>
        <n v="4194.549238"/>
        <n v="4200.59482"/>
        <n v="4202.952197"/>
        <n v="4209.261803"/>
        <n v="4216.141755"/>
        <n v="4229.629225"/>
        <n v="4231.137214"/>
        <n v="4244.405251"/>
        <n v="4255.264919"/>
        <n v="4258.89001"/>
        <n v="4262.257891"/>
        <n v="4267.706198"/>
        <n v="4268.028645"/>
        <n v="4273.139216"/>
        <n v="4281.80262"/>
        <n v="4295.146044"/>
        <n v="4297.890184"/>
        <n v="4311.992534"/>
        <n v="4317.837073"/>
        <n v="4323.513973"/>
        <n v="4328.448375"/>
        <n v="4356.665748"/>
        <n v="4380.521471"/>
        <n v="4397.996769"/>
        <n v="4452.642682"/>
        <n v="5251.002293"/>
        <n v="5764.370881"/>
        <n v="5974.86758"/>
        <n v="6022.225069"/>
        <n v="6456.802883"/>
        <n v="7411.977208"/>
        <n v="7622.26353"/>
        <n v="7734.714008"/>
        <n v="7738.321079"/>
        <n v="7794.533578"/>
        <n v="7838.892989"/>
        <n v="8167.676949"/>
        <n v="8374.443097"/>
        <n v="8896.143843"/>
        <n v="8985.566319"/>
        <n v="9095.500964"/>
        <n v="9152.338034"/>
        <n v="9236.982687"/>
        <n v="9257.539747"/>
        <n v="9265.087378"/>
        <n v="9319.453519"/>
        <n v="9320.075485"/>
        <n v="9425.938735"/>
        <n v="12603.720421"/>
        <n v="15000"/>
        <n v="16000"/>
        <n v="17250.155582"/>
        <n v="22751.101314"/>
        <n v="30000.018"/>
        <n v="99999.993972"/>
        <m/>
      </sharedItems>
    </cacheField>
    <cacheField name="fixed_rate" numFmtId="0">
      <sharedItems containsString="0" containsBlank="1" containsNumber="1" minValue="0.06" maxValue="19.5" count="158">
        <n v="0.06"/>
        <n v="0.075"/>
        <n v="0.1"/>
        <n v="0.12"/>
        <n v="0.14"/>
        <n v="0.15"/>
        <n v="0.16"/>
        <n v="0.17"/>
        <n v="0.18"/>
        <n v="0.19"/>
        <n v="0.195"/>
        <n v="0.22"/>
        <n v="0.225"/>
        <n v="0.24"/>
        <n v="0.245"/>
        <n v="0.25"/>
        <n v="0.26"/>
        <n v="0.265"/>
        <n v="0.27"/>
        <n v="0.28"/>
        <n v="0.29"/>
        <n v="0.3"/>
        <n v="0.31"/>
        <n v="0.3125"/>
        <n v="0.32"/>
        <n v="0.33"/>
        <n v="0.34"/>
        <n v="0.35"/>
        <n v="0.355"/>
        <n v="0.36"/>
        <n v="0.37"/>
        <n v="0.375"/>
        <n v="0.38"/>
        <n v="0.39"/>
        <n v="0.4"/>
        <n v="0.41"/>
        <n v="0.415"/>
        <n v="0.42"/>
        <n v="0.43"/>
        <n v="0.44"/>
        <n v="0.45"/>
        <n v="0.46"/>
        <n v="0.47"/>
        <n v="0.475"/>
        <n v="0.48"/>
        <n v="0.49"/>
        <n v="0.5"/>
        <n v="0.51"/>
        <n v="0.515"/>
        <n v="0.52"/>
        <n v="0.53"/>
        <n v="0.54"/>
        <n v="0.55"/>
        <n v="0.56"/>
        <n v="0.57"/>
        <n v="0.58"/>
        <n v="0.59"/>
        <n v="0.6"/>
        <n v="0.61"/>
        <n v="0.62"/>
        <n v="0.625"/>
        <n v="0.63"/>
        <n v="0.64"/>
        <n v="0.65"/>
        <n v="0.66"/>
        <n v="0.67"/>
        <n v="0.68"/>
        <n v="0.7"/>
        <n v="0.71"/>
        <n v="0.72"/>
        <n v="0.73"/>
        <n v="0.74"/>
        <n v="0.75"/>
        <n v="0.76"/>
        <n v="0.78"/>
        <n v="0.79"/>
        <n v="0.8"/>
        <n v="0.81"/>
        <n v="0.815"/>
        <n v="0.84"/>
        <n v="0.845"/>
        <n v="0.85"/>
        <n v="0.86"/>
        <n v="0.9"/>
        <n v="0.93"/>
        <n v="0.95"/>
        <n v="0.96"/>
        <n v="0.97"/>
        <n v="0.98"/>
        <n v="1"/>
        <n v="1.01"/>
        <n v="1.02"/>
        <n v="1.03"/>
        <n v="1.04"/>
        <n v="1.05"/>
        <n v="1.06"/>
        <n v="1.1"/>
        <n v="1.12"/>
        <n v="1.15"/>
        <n v="1.18"/>
        <n v="1.19"/>
        <n v="1.2"/>
        <n v="1.25"/>
        <n v="1.29"/>
        <n v="1.3"/>
        <n v="1.35"/>
        <n v="1.36"/>
        <n v="1.37"/>
        <n v="1.4"/>
        <n v="1.42"/>
        <n v="1.45"/>
        <n v="1.5"/>
        <n v="1.52"/>
        <n v="1.55"/>
        <n v="1.6"/>
        <n v="1.615"/>
        <n v="1.65"/>
        <n v="1.66"/>
        <n v="1.68"/>
        <n v="1.7"/>
        <n v="1.75"/>
        <n v="1.8"/>
        <n v="1.85"/>
        <n v="1.87"/>
        <n v="1.9"/>
        <n v="2"/>
        <n v="2.1"/>
        <n v="2.125"/>
        <n v="2.15"/>
        <n v="2.19"/>
        <n v="2.2"/>
        <n v="2.25"/>
        <n v="2.3"/>
        <n v="2.4"/>
        <n v="2.45"/>
        <n v="2.53"/>
        <n v="2.55"/>
        <n v="2.8"/>
        <n v="2.85"/>
        <n v="3"/>
        <n v="3.3"/>
        <n v="3.37"/>
        <n v="3.5"/>
        <n v="3.55"/>
        <n v="3.6"/>
        <n v="3.8"/>
        <n v="3.95"/>
        <n v="4.1"/>
        <n v="4.3"/>
        <n v="4.5"/>
        <n v="5.5"/>
        <n v="6.35"/>
        <n v="6.4"/>
        <n v="6.55"/>
        <n v="8.25"/>
        <n v="10"/>
        <n v="19.5"/>
        <m/>
      </sharedItems>
    </cacheField>
    <cacheField name="Opening Par Rate" numFmtId="0">
      <sharedItems containsString="0" containsBlank="1" containsNumber="1" minValue="-4.344189E-013" maxValue="2263.969599" count="333">
        <n v="-4.344189E-013"/>
        <n v="0"/>
        <n v="3.409223"/>
        <n v="3.535874"/>
        <n v="3.580567"/>
        <n v="3.588451"/>
        <n v="14.825138"/>
        <n v="15.051763"/>
        <n v="15.163441"/>
        <n v="15.181873"/>
        <n v="15.306164"/>
        <n v="18.479364"/>
        <n v="19.171043"/>
        <n v="19.181601"/>
        <n v="19.515581"/>
        <n v="19.519232"/>
        <n v="19.524324"/>
        <n v="19.626032"/>
        <n v="19.806493"/>
        <n v="21.043252"/>
        <n v="21.256535"/>
        <n v="21.785964"/>
        <n v="22.294088"/>
        <n v="23.163733"/>
        <n v="24.545114"/>
        <n v="24.752415"/>
        <n v="24.924953"/>
        <n v="25.112332"/>
        <n v="25.181457"/>
        <n v="25.395151"/>
        <n v="27.603727"/>
        <n v="27.64626"/>
        <n v="28.149174"/>
        <n v="29.47793"/>
        <n v="29.516609"/>
        <n v="29.884209"/>
        <n v="29.921341"/>
        <n v="29.999135"/>
        <n v="31.624559"/>
        <n v="31.91529"/>
        <n v="33.517887"/>
        <n v="33.598149"/>
        <n v="33.789439"/>
        <n v="33.995864"/>
        <n v="34.522668"/>
        <n v="34.980044"/>
        <n v="35.859722"/>
        <n v="36.428516"/>
        <n v="36.62964"/>
        <n v="36.931289"/>
        <n v="37.446593"/>
        <n v="37.457721"/>
        <n v="37.486888"/>
        <n v="38.189975"/>
        <n v="38.300478"/>
        <n v="38.565205"/>
        <n v="38.586272"/>
        <n v="38.823659"/>
        <n v="39.64807"/>
        <n v="40.026044"/>
        <n v="40.474685"/>
        <n v="41.022728"/>
        <n v="41.172697"/>
        <n v="41.435911"/>
        <n v="42.346812"/>
        <n v="42.711468"/>
        <n v="43.118613"/>
        <n v="43.261796"/>
        <n v="43.538644"/>
        <n v="43.56011"/>
        <n v="44.077782"/>
        <n v="45.476589"/>
        <n v="46.278999"/>
        <n v="46.647968"/>
        <n v="46.858555"/>
        <n v="46.889916"/>
        <n v="46.895538"/>
        <n v="47.269444"/>
        <n v="47.395261"/>
        <n v="48.207113"/>
        <n v="48.56162"/>
        <n v="48.56584"/>
        <n v="49.155588"/>
        <n v="49.180707"/>
        <n v="49.395152"/>
        <n v="49.431648"/>
        <n v="49.443847"/>
        <n v="49.558691"/>
        <n v="49.634315"/>
        <n v="50.817268"/>
        <n v="51.041008"/>
        <n v="51.050147"/>
        <n v="51.18663"/>
        <n v="51.403032"/>
        <n v="51.703246"/>
        <n v="52.496555"/>
        <n v="52.543688"/>
        <n v="52.62555"/>
        <n v="53.3257"/>
        <n v="53.662956"/>
        <n v="54.19874"/>
        <n v="54.339932"/>
        <n v="54.40384"/>
        <n v="54.718448"/>
        <n v="54.892052"/>
        <n v="55.291178"/>
        <n v="55.718983"/>
        <n v="55.773123"/>
        <n v="56.154904"/>
        <n v="56.657971"/>
        <n v="56.697079"/>
        <n v="57.308423"/>
        <n v="57.444164"/>
        <n v="57.587659"/>
        <n v="57.666037"/>
        <n v="58.96444"/>
        <n v="58.978266"/>
        <n v="59.001873"/>
        <n v="61.425144"/>
        <n v="61.826333"/>
        <n v="62.074907"/>
        <n v="62.295693"/>
        <n v="62.390865"/>
        <n v="63.228247"/>
        <n v="63.434876"/>
        <n v="63.458775"/>
        <n v="64.37536"/>
        <n v="64.38744"/>
        <n v="64.583653"/>
        <n v="64.596996"/>
        <n v="64.654505"/>
        <n v="64.734777"/>
        <n v="65.09638"/>
        <n v="65.102543"/>
        <n v="65.144427"/>
        <n v="65.377577"/>
        <n v="65.395489"/>
        <n v="65.995333"/>
        <n v="66.201837"/>
        <n v="66.252181"/>
        <n v="67.203585"/>
        <n v="67.441137"/>
        <n v="67.740813"/>
        <n v="68.322703"/>
        <n v="68.411254"/>
        <n v="68.947253"/>
        <n v="69.168711"/>
        <n v="69.206136"/>
        <n v="69.535317"/>
        <n v="69.960156"/>
        <n v="70.104722"/>
        <n v="70.104756"/>
        <n v="70.185725"/>
        <n v="70.285755"/>
        <n v="70.45869"/>
        <n v="71.113519"/>
        <n v="71.356305"/>
        <n v="71.620584"/>
        <n v="71.919986"/>
        <n v="72.160148"/>
        <n v="72.30405"/>
        <n v="72.424462"/>
        <n v="72.88193"/>
        <n v="73.854396"/>
        <n v="73.924166"/>
        <n v="74.524783"/>
        <n v="74.983645"/>
        <n v="75.451828"/>
        <n v="77.064281"/>
        <n v="77.396471"/>
        <n v="77.471906"/>
        <n v="78.348503"/>
        <n v="79.086119"/>
        <n v="79.450416"/>
        <n v="79.856329"/>
        <n v="79.884127"/>
        <n v="79.911705"/>
        <n v="80.216363"/>
        <n v="80.243979"/>
        <n v="80.262301"/>
        <n v="80.902733"/>
        <n v="81.748228"/>
        <n v="82.18083"/>
        <n v="82.380177"/>
        <n v="82.603545"/>
        <n v="82.604933"/>
        <n v="82.621737"/>
        <n v="83.011607"/>
        <n v="83.47294"/>
        <n v="83.782868"/>
        <n v="83.782912"/>
        <n v="83.945884"/>
        <n v="84.110235"/>
        <n v="84.692589"/>
        <n v="84.820664"/>
        <n v="85.33577"/>
        <n v="85.633416"/>
        <n v="86.340196"/>
        <n v="86.499994"/>
        <n v="88.781062"/>
        <n v="89.249967"/>
        <n v="91.034473"/>
        <n v="91.192877"/>
        <n v="91.349712"/>
        <n v="92.145074"/>
        <n v="92.285565"/>
        <n v="92.721172"/>
        <n v="94.453313"/>
        <n v="96.384441"/>
        <n v="97.016336"/>
        <n v="97.109323"/>
        <n v="97.314837"/>
        <n v="98.501376"/>
        <n v="98.928151"/>
        <n v="99.295306"/>
        <n v="99.437694"/>
        <n v="100.932387"/>
        <n v="102.161948"/>
        <n v="102.573634"/>
        <n v="104"/>
        <n v="104.306639"/>
        <n v="104.334972"/>
        <n v="104.409464"/>
        <n v="105.00131"/>
        <n v="105.066034"/>
        <n v="106.416998"/>
        <n v="107.086831"/>
        <n v="107.09273"/>
        <n v="107.374695"/>
        <n v="109.041861"/>
        <n v="109.192569"/>
        <n v="109.240392"/>
        <n v="109.71319"/>
        <n v="110.804026"/>
        <n v="113.891194"/>
        <n v="114.421626"/>
        <n v="117.025298"/>
        <n v="117.056366"/>
        <n v="118.106128"/>
        <n v="118.268558"/>
        <n v="119.510954"/>
        <n v="122.233549"/>
        <n v="122.514139"/>
        <n v="123.732306"/>
        <n v="123.740891"/>
        <n v="123.806931"/>
        <n v="125.073835"/>
        <n v="127.742525"/>
        <n v="129.387566"/>
        <n v="132.652215"/>
        <n v="133.345221"/>
        <n v="137.195662"/>
        <n v="139.372736"/>
        <n v="139.900437"/>
        <n v="142.632591"/>
        <n v="143.400226"/>
        <n v="145.479226"/>
        <n v="146.460364"/>
        <n v="146.539899"/>
        <n v="146.602925"/>
        <n v="148.414418"/>
        <n v="149.080397"/>
        <n v="149.2749"/>
        <n v="149.929672"/>
        <n v="150.692366"/>
        <n v="151.341976"/>
        <n v="151.481741"/>
        <n v="151.75523"/>
        <n v="152.009237"/>
        <n v="152.461432"/>
        <n v="153.034567"/>
        <n v="153.590597"/>
        <n v="154.068436"/>
        <n v="154.276097"/>
        <n v="154.630431"/>
        <n v="154.827279"/>
        <n v="156.038147"/>
        <n v="156.513416"/>
        <n v="156.586611"/>
        <n v="156.667969"/>
        <n v="159.221095"/>
        <n v="159.388632"/>
        <n v="164.408115"/>
        <n v="165.269722"/>
        <n v="165.979027"/>
        <n v="167.025641"/>
        <n v="167.812078"/>
        <n v="180.241352"/>
        <n v="181.08236"/>
        <n v="182.181416"/>
        <n v="184.248778"/>
        <n v="189.386562"/>
        <n v="217.922339"/>
        <n v="217.96599"/>
        <n v="218.856214"/>
        <n v="239.924577"/>
        <n v="240.765597"/>
        <n v="243.341781"/>
        <n v="248.159622"/>
        <n v="248.846538"/>
        <n v="248.902834"/>
        <n v="249.201344"/>
        <n v="251.310096"/>
        <n v="251.641734"/>
        <n v="252.44276"/>
        <n v="254.484524"/>
        <n v="261.14713"/>
        <n v="268.301623"/>
        <n v="270.662048"/>
        <n v="280.890975"/>
        <n v="314.511994"/>
        <n v="332.161561"/>
        <n v="342.430613"/>
        <n v="355.07302"/>
        <n v="508.325071"/>
        <n v="531.0701"/>
        <n v="547.350391"/>
        <n v="665.482405"/>
        <n v="665.635473"/>
        <n v="676.155627"/>
        <n v="688.715898"/>
        <n v="702.101452"/>
        <n v="707.747767"/>
        <n v="803.151391"/>
        <n v="959.427886"/>
        <n v="964.784304"/>
        <n v="1275.787235"/>
        <n v="1303.623279"/>
        <n v="1709.012738"/>
        <n v="1797.291811"/>
        <n v="1797.745452"/>
        <n v="2263.969599"/>
        <m/>
      </sharedItems>
    </cacheField>
    <cacheField name="Closing Par Rate" numFmtId="0">
      <sharedItems containsString="0" containsBlank="1" containsNumber="1" minValue="0" maxValue="2252.016934" count="333">
        <n v="0"/>
        <n v="1.306289E-012"/>
        <n v="3.42546"/>
        <n v="3.515349"/>
        <n v="3.55469"/>
        <n v="3.554914"/>
        <n v="14.712737"/>
        <n v="14.939441"/>
        <n v="15.148803"/>
        <n v="15.168446"/>
        <n v="15.291842"/>
        <n v="16.905317"/>
        <n v="19.067723"/>
        <n v="19.154254"/>
        <n v="19.278926"/>
        <n v="19.491816"/>
        <n v="19.494728"/>
        <n v="19.499853"/>
        <n v="19.601917"/>
        <n v="21.021153"/>
        <n v="21.139048"/>
        <n v="21.762994"/>
        <n v="22.272066"/>
        <n v="23.133466"/>
        <n v="24.309092"/>
        <n v="24.401592"/>
        <n v="24.695128"/>
        <n v="24.991405"/>
        <n v="25.061346"/>
        <n v="25.377356"/>
        <n v="27.46041"/>
        <n v="27.607791"/>
        <n v="27.619098"/>
        <n v="29.232823"/>
        <n v="29.271483"/>
        <n v="29.643833"/>
        <n v="29.680844"/>
        <n v="30.673278"/>
        <n v="30.970913"/>
        <n v="31.497858"/>
        <n v="32.983728"/>
        <n v="32.9859"/>
        <n v="33.230348"/>
        <n v="33.463148"/>
        <n v="33.671352"/>
        <n v="34.516456"/>
        <n v="34.526735"/>
        <n v="34.730195"/>
        <n v="35.339247"/>
        <n v="35.78652"/>
        <n v="36.10877"/>
        <n v="36.180814"/>
        <n v="36.41038"/>
        <n v="36.638542"/>
        <n v="36.965757"/>
        <n v="37.378918"/>
        <n v="38.038218"/>
        <n v="38.210255"/>
        <n v="38.242082"/>
        <n v="38.531028"/>
        <n v="38.551779"/>
        <n v="39.937713"/>
        <n v="39.9605"/>
        <n v="41.022728"/>
        <n v="41.023018"/>
        <n v="41.373712"/>
        <n v="41.517118"/>
        <n v="42.6504"/>
        <n v="42.732161"/>
        <n v="43.497459"/>
        <n v="43.499216"/>
        <n v="43.542004"/>
        <n v="43.990781"/>
        <n v="44.034903"/>
        <n v="44.139004"/>
        <n v="45.734517"/>
        <n v="46.119676"/>
        <n v="46.843496"/>
        <n v="47.200676"/>
        <n v="47.326247"/>
        <n v="48.131175"/>
        <n v="48.139171"/>
        <n v="48.16963"/>
        <n v="48.483627"/>
        <n v="48.487673"/>
        <n v="49.088465"/>
        <n v="49.113614"/>
        <n v="49.293749"/>
        <n v="49.364725"/>
        <n v="49.568097"/>
        <n v="50.634865"/>
        <n v="50.660073"/>
        <n v="50.770926"/>
        <n v="50.780094"/>
        <n v="51.133919"/>
        <n v="51.141083"/>
        <n v="51.798109"/>
        <n v="51.902903"/>
        <n v="51.977877"/>
        <n v="52.450682"/>
        <n v="52.559731"/>
        <n v="52.769271"/>
        <n v="52.902256"/>
        <n v="53.067889"/>
        <n v="53.404886"/>
        <n v="53.626323"/>
        <n v="53.777161"/>
        <n v="54.035257"/>
        <n v="54.156045"/>
        <n v="54.334094"/>
        <n v="55.159728"/>
        <n v="55.230816"/>
        <n v="55.23796"/>
        <n v="55.612825"/>
        <n v="56.481005"/>
        <n v="57.266416"/>
        <n v="57.398172"/>
        <n v="58.386763"/>
        <n v="58.397446"/>
        <n v="58.400669"/>
        <n v="60.857301"/>
        <n v="61.236718"/>
        <n v="61.397912"/>
        <n v="61.706549"/>
        <n v="61.823456"/>
        <n v="62.170393"/>
        <n v="63.344943"/>
        <n v="63.369548"/>
        <n v="63.780466"/>
        <n v="63.792672"/>
        <n v="63.989554"/>
        <n v="63.995134"/>
        <n v="64.007446"/>
        <n v="64.035717"/>
        <n v="64.109948"/>
        <n v="64.116387"/>
        <n v="64.151428"/>
        <n v="64.383434"/>
        <n v="64.444349"/>
        <n v="64.795184"/>
        <n v="65.395975"/>
        <n v="65.593292"/>
        <n v="65.691424"/>
        <n v="66.877345"/>
        <n v="67.154532"/>
        <n v="67.205004"/>
        <n v="67.76171"/>
        <n v="68.385298"/>
        <n v="68.607564"/>
        <n v="68.645211"/>
        <n v="68.95843"/>
        <n v="69.27435"/>
        <n v="69.421165"/>
        <n v="69.421198"/>
        <n v="69.708996"/>
        <n v="70.159315"/>
        <n v="70.45869"/>
        <n v="70.764525"/>
        <n v="71.043334"/>
        <n v="71.059638"/>
        <n v="71.241176"/>
        <n v="71.582716"/>
        <n v="71.654735"/>
        <n v="71.73282"/>
        <n v="71.8218"/>
        <n v="71.85239"/>
        <n v="73.928294"/>
        <n v="74.376655"/>
        <n v="74.402298"/>
        <n v="74.807253"/>
        <n v="74.835087"/>
        <n v="74.862752"/>
        <n v="75.167924"/>
        <n v="75.195585"/>
        <n v="76.701732"/>
        <n v="76.762379"/>
        <n v="77.103553"/>
        <n v="77.134269"/>
        <n v="77.17873"/>
        <n v="78.046058"/>
        <n v="78.10547"/>
        <n v="78.370755"/>
        <n v="78.427226"/>
        <n v="78.50302"/>
        <n v="78.62474"/>
        <n v="78.737155"/>
        <n v="79.065548"/>
        <n v="80.283369"/>
        <n v="81.784014"/>
        <n v="82.423213"/>
        <n v="83.195081"/>
        <n v="83.322911"/>
        <n v="84.199462"/>
        <n v="84.714854"/>
        <n v="85.013505"/>
        <n v="85.751719"/>
        <n v="85.882981"/>
        <n v="86.044361"/>
        <n v="86.060487"/>
        <n v="87.159018"/>
        <n v="87.292657"/>
        <n v="87.718216"/>
        <n v="88.248279"/>
        <n v="88.674283"/>
        <n v="89.344468"/>
        <n v="90.441577"/>
        <n v="90.599979"/>
        <n v="90.757896"/>
        <n v="95.772121"/>
        <n v="96.027624"/>
        <n v="96.418799"/>
        <n v="96.671567"/>
        <n v="97.010056"/>
        <n v="98.384447"/>
        <n v="98.654716"/>
        <n v="98.830944"/>
        <n v="99.253501"/>
        <n v="99.280563"/>
        <n v="99.342145"/>
        <n v="99.347157"/>
        <n v="101.789946"/>
        <n v="101.961777"/>
        <n v="102.006504"/>
        <n v="102.161948"/>
        <n v="102.162752"/>
        <n v="104.462008"/>
        <n v="105.738633"/>
        <n v="106.021936"/>
        <n v="107.484015"/>
        <n v="108.286965"/>
        <n v="108.475934"/>
        <n v="109.626984"/>
        <n v="111.827396"/>
        <n v="113.262494"/>
        <n v="113.792053"/>
        <n v="114.574434"/>
        <n v="116.89582"/>
        <n v="116.925358"/>
        <n v="117.531633"/>
        <n v="117.976642"/>
        <n v="118.134303"/>
        <n v="118.84315"/>
        <n v="121.478016"/>
        <n v="121.759072"/>
        <n v="122.979607"/>
        <n v="122.982196"/>
        <n v="123.054535"/>
        <n v="123.349587"/>
        <n v="124.335255"/>
        <n v="128.710351"/>
        <n v="138.692508"/>
        <n v="139.114665"/>
        <n v="142.632591"/>
        <n v="143.205027"/>
        <n v="144.023828"/>
        <n v="144.227206"/>
        <n v="144.414763"/>
        <n v="144.80224"/>
        <n v="145.759014"/>
        <n v="145.830073"/>
        <n v="146.853244"/>
        <n v="147.766305"/>
        <n v="148.084068"/>
        <n v="149.920775"/>
        <n v="150.698818"/>
        <n v="151.111018"/>
        <n v="151.315296"/>
        <n v="151.481741"/>
        <n v="151.622329"/>
        <n v="151.771072"/>
        <n v="152.950933"/>
        <n v="153.217764"/>
        <n v="153.947399"/>
        <n v="154.093178"/>
        <n v="154.14649"/>
        <n v="154.276097"/>
        <n v="155.831973"/>
        <n v="156.038147"/>
        <n v="156.586611"/>
        <n v="158.719021"/>
        <n v="159.930128"/>
        <n v="164.218086"/>
        <n v="164.366228"/>
        <n v="164.440761"/>
        <n v="165.166003"/>
        <n v="166.21423"/>
        <n v="167.003213"/>
        <n v="179.515514"/>
        <n v="181.535532"/>
        <n v="182.958589"/>
        <n v="184.039528"/>
        <n v="188.63628"/>
        <n v="217.041578"/>
        <n v="217.712561"/>
        <n v="217.984615"/>
        <n v="240.201785"/>
        <n v="247.228132"/>
        <n v="247.917095"/>
        <n v="249.185426"/>
        <n v="250.472023"/>
        <n v="250.792089"/>
        <n v="251.599167"/>
        <n v="251.733851"/>
        <n v="252.762614"/>
        <n v="258.538032"/>
        <n v="258.674929"/>
        <n v="261.14713"/>
        <n v="267.816037"/>
        <n v="269.535661"/>
        <n v="279.511081"/>
        <n v="313.534226"/>
        <n v="331.259296"/>
        <n v="340.934445"/>
        <n v="354.395155"/>
        <n v="502.079152"/>
        <n v="529.188426"/>
        <n v="545.848164"/>
        <n v="663.083361"/>
        <n v="663.201282"/>
        <n v="672.504522"/>
        <n v="684.944661"/>
        <n v="700.521917"/>
        <n v="704.616102"/>
        <n v="800.956211"/>
        <n v="949.903741"/>
        <n v="962.205033"/>
        <n v="1270.302769"/>
        <n v="1297.62921"/>
        <n v="1702.2409"/>
        <n v="1789.22208"/>
        <n v="1790.501701"/>
        <n v="2252.016934"/>
        <m/>
      </sharedItems>
    </cacheField>
    <cacheField name="Implied Spd Move" numFmtId="0">
      <sharedItems containsString="0" containsBlank="1" containsNumber="1" minValue="-47.3775170959459" maxValue="31.6127904637398" count="337">
        <n v="-47.3775170959459"/>
        <n v="-9.95264960651201"/>
        <n v="-9.95085184644066"/>
        <n v="-9.59149093089929"/>
        <n v="-9.57876457728026"/>
        <n v="-6.90283979150082"/>
        <n v="-5.60346009386633"/>
        <n v="-5.55023072099446"/>
        <n v="-5.54976900621516"/>
        <n v="-5.23786436358975"/>
        <n v="-5.20239442021318"/>
        <n v="-5.13097449992012"/>
        <n v="-5.1164020720534"/>
        <n v="-5.11128636738449"/>
        <n v="-5.10207300442842"/>
        <n v="-5.09825408683115"/>
        <n v="-5.09733653361488"/>
        <n v="-5.0973351142387"/>
        <n v="-5.09719601856092"/>
        <n v="-5.09717020171886"/>
        <n v="-5.09708798655739"/>
        <n v="-5.09594867643469"/>
        <n v="-5.09461497669466"/>
        <n v="-5.09406280988531"/>
        <n v="-5.09398370998176"/>
        <n v="-5.09392379987514"/>
        <n v="-5.08021520513994"/>
        <n v="-5.0754655418945"/>
        <n v="-5.07230237141356"/>
        <n v="-5.05607407561917"/>
        <n v="-5.01711880487614"/>
        <n v="-5.01689883967109"/>
        <n v="-5.016206443379"/>
        <n v="-4.99502753747849"/>
        <n v="-4.9452240786821"/>
        <n v="-4.88790617454351"/>
        <n v="-4.86451776343271"/>
        <n v="-4.81566701648417"/>
        <n v="-4.81208744977297"/>
        <n v="-4.80507778502442"/>
        <n v="-4.78058541103105"/>
        <n v="-4.71762535701517"/>
        <n v="-4.7094582127035"/>
        <n v="-4.57232641586039"/>
        <n v="-4.56270902253975"/>
        <n v="-4.10490624165462"/>
        <n v="-4.05790087266624"/>
        <n v="-3.78277144938908"/>
        <n v="-3.13951958063414"/>
        <n v="-3.04442753836187"/>
        <n v="-3.04419394129805"/>
        <n v="-3.00445845345519"/>
        <n v="-3.00242562113065"/>
        <n v="-2.49387905413956"/>
        <n v="-2.12393292420677"/>
        <n v="-1.98644866866834"/>
        <n v="-1.63762029251169"/>
        <n v="-1.61933337661725"/>
        <n v="-1.58625623415923"/>
        <n v="-1.54855316737219"/>
        <n v="-1.5484177394285"/>
        <n v="-1.50484796149904"/>
        <n v="-1.38938983965137"/>
        <n v="-1.31969954075704"/>
        <n v="-1.26269092321951"/>
        <n v="-1.17387812806268"/>
        <n v="-1.13594293301878"/>
        <n v="-1.12138681205964"/>
        <n v="-1.0958941897283"/>
        <n v="-1.07102287596119"/>
        <n v="-1.06967681928971"/>
        <n v="-1.06830706554669"/>
        <n v="-1.0190214801364"/>
        <n v="-1.01888936809259"/>
        <n v="-1.01879899657582"/>
        <n v="-0.970909277868692"/>
        <n v="-0.794399540970461"/>
        <n v="-0.744945615022002"/>
        <n v="-0.744201685219374"/>
        <n v="-0.731536409770015"/>
        <n v="-0.72375850762843"/>
        <n v="-0.716383311441138"/>
        <n v="-0.710448251600056"/>
        <n v="-0.710422802512276"/>
        <n v="-0.710348332388439"/>
        <n v="-0.709219184726957"/>
        <n v="-0.707993054654986"/>
        <n v="-0.69825038714195"/>
        <n v="-0.698223345941235"/>
        <n v="-0.695373842062181"/>
        <n v="-0.693648621641645"/>
        <n v="-0.692130671621076"/>
        <n v="-0.688595639324856"/>
        <n v="-0.685343675293216"/>
        <n v="-0.680782621720793"/>
        <n v="-0.677608050764609"/>
        <n v="-0.67542623306936"/>
        <n v="-0.674634562553971"/>
        <n v="-0.6579835957853"/>
        <n v="-0.65587535700243"/>
        <n v="-0.643093925750331"/>
        <n v="-0.64289783543383"/>
        <n v="-0.63785659858436"/>
        <n v="-0.632824762700768"/>
        <n v="-0.632624810948955"/>
        <n v="-0.632212644237531"/>
        <n v="-0.627860206532382"/>
        <n v="-0.625024246260136"/>
        <n v="-0.624818375114522"/>
        <n v="-0.623895757269795"/>
        <n v="-0.622748858593579"/>
        <n v="-0.607380030656356"/>
        <n v="-0.601450081161107"/>
        <n v="-0.601425361570544"/>
        <n v="-0.6013403699131"/>
        <n v="-0.601113611885971"/>
        <n v="-0.599241374647153"/>
        <n v="-0.595176266243137"/>
        <n v="-0.593158761726424"/>
        <n v="-0.593033396850576"/>
        <n v="-0.590279154441936"/>
        <n v="-0.590236884007529"/>
        <n v="-0.590129395267348"/>
        <n v="-0.589807998517032"/>
        <n v="-0.588517238912783"/>
        <n v="-0.587624525363446"/>
        <n v="-0.58740390015922"/>
        <n v="-0.5870759873527"/>
        <n v="-0.586974544267685"/>
        <n v="-0.586767280437787"/>
        <n v="-0.586648728205308"/>
        <n v="-0.585457817749318"/>
        <n v="-0.58492147164733"/>
        <n v="-0.584727461986068"/>
        <n v="-0.583610231241427"/>
        <n v="-0.583347625292889"/>
        <n v="-0.581674154278933"/>
        <n v="-0.581446185492152"/>
        <n v="-0.579542339860984"/>
        <n v="-0.579338806847953"/>
        <n v="-0.578585423392718"/>
        <n v="-0.574677753831993"/>
        <n v="-0.573390514393787"/>
        <n v="-0.572487980557692"/>
        <n v="-0.572165827056792"/>
        <n v="-0.570664242459133"/>
        <n v="-0.570444197290505"/>
        <n v="-0.569864697418413"/>
        <n v="-0.569414273692674"/>
        <n v="-0.569370438324289"/>
        <n v="-0.569267220828395"/>
        <n v="-0.568910960664954"/>
        <n v="-0.568120232973824"/>
        <n v="-0.567905078715081"/>
        <n v="-0.567830853273016"/>
        <n v="-0.567767410835646"/>
        <n v="-0.567469865612917"/>
        <n v="-0.567182793849328"/>
        <n v="-0.566392094016133"/>
        <n v="-0.566363906302011"/>
        <n v="-0.566265061157318"/>
        <n v="-0.566254750654864"/>
        <n v="-0.564783578447306"/>
        <n v="-0.563300111682116"/>
        <n v="-0.563067060772753"/>
        <n v="-0.563065716372565"/>
        <n v="-0.561215630550784"/>
        <n v="-0.560664966901079"/>
        <n v="-0.560661317490186"/>
        <n v="-0.559823462134013"/>
        <n v="-0.559784591016625"/>
        <n v="-0.559665942304662"/>
        <n v="-0.55911795616469"/>
        <n v="-0.55891291351953"/>
        <n v="-0.558780729994797"/>
        <n v="-0.558116791679808"/>
        <n v="-0.557402361804384"/>
        <n v="-0.557266433194313"/>
        <n v="-0.557262764109962"/>
        <n v="-0.557261107506484"/>
        <n v="-0.555473670643477"/>
        <n v="-0.555447613057864"/>
        <n v="-0.55541718072002"/>
        <n v="-0.555410090445854"/>
        <n v="-0.554325797086696"/>
        <n v="-0.553053063340921"/>
        <n v="-0.552862244211859"/>
        <n v="-0.552144693687862"/>
        <n v="-0.551621910561703"/>
        <n v="-0.551098111160393"/>
        <n v="-0.550992607599596"/>
        <n v="-0.55099254736393"/>
        <n v="-0.550992306944127"/>
        <n v="-0.550786403596673"/>
        <n v="-0.550297552797215"/>
        <n v="-0.54866508962137"/>
        <n v="-0.548445461956426"/>
        <n v="-0.547326643252195"/>
        <n v="-0.547204124736449"/>
        <n v="-0.546368889375131"/>
        <n v="-0.544719695560902"/>
        <n v="-0.544580897796435"/>
        <n v="-0.543934736265989"/>
        <n v="-0.543919927704174"/>
        <n v="-0.543352333365848"/>
        <n v="-0.543342349379472"/>
        <n v="-0.542781072748647"/>
        <n v="-0.541691637827592"/>
        <n v="-0.540512882392097"/>
        <n v="-0.540355023137149"/>
        <n v="-0.537077508964241"/>
        <n v="-0.536621314293218"/>
        <n v="-0.535190931199355"/>
        <n v="-0.535178195414287"/>
        <n v="-0.535160808077491"/>
        <n v="-0.533690501753151"/>
        <n v="-0.533111037520751"/>
        <n v="-0.524756250325012"/>
        <n v="-0.524657011854767"/>
        <n v="-0.521978445543777"/>
        <n v="-0.52114718889513"/>
        <n v="-0.520313915719879"/>
        <n v="-0.51882349065992"/>
        <n v="-0.515122496322906"/>
        <n v="-0.506684444783584"/>
        <n v="-0.392610372319619"/>
        <n v="-0.276133448440931"/>
        <n v="-0.275835044215011"/>
        <n v="-0.271467446466197"/>
        <n v="-0.262671152092353"/>
        <n v="-0.257292155320232"/>
        <n v="-0.25726557560077"/>
        <n v="-0.256925311743584"/>
        <n v="-0.253167746181505"/>
        <n v="-0.247541373639251"/>
        <n v="-0.24750953192033"/>
        <n v="-0.246012786118884"/>
        <n v="-0.245999693479844"/>
        <n v="-0.245802892427011"/>
        <n v="-0.242151789347524"/>
        <n v="-0.238510500127371"/>
        <n v="-0.236030905291773"/>
        <n v="-0.235667346774452"/>
        <n v="-0.161920538474274"/>
        <n v="-0.161821255948322"/>
        <n v="-0.1429784406986"/>
        <n v="-0.140517859119026"/>
        <n v="-0.140517859112726"/>
        <n v="-0.13886158377554"/>
        <n v="-0.119217914956987"/>
        <n v="-0.1187089840055"/>
        <n v="-0.11852880198668"/>
        <n v="-0.118390298303136"/>
        <n v="-0.117926935385746"/>
        <n v="-0.117105922366789"/>
        <n v="-0.115942657164013"/>
        <n v="-0.112186963967829"/>
        <n v="-0.112096348493604"/>
        <n v="-0.107116251679851"/>
        <n v="-0.100333115919948"/>
        <n v="-0.0936288698939999"/>
        <n v="-0.0863335826435826"/>
        <n v="-0.0859127454622971"/>
        <n v="-0.0797011788820838"/>
        <n v="-0.0793540427662385"/>
        <n v="-0.0789622526346746"/>
        <n v="-0.0776379473730784"/>
        <n v="-0.0692301150085502"/>
        <n v="-0.0665025628868483"/>
        <n v="-0.0656290716409608"/>
        <n v="-0.06561993247194"/>
        <n v="-0.0652430730007716"/>
        <n v="-0.0618295109666566"/>
        <n v="-0.0617267383948255"/>
        <n v="-0.0601361387410061"/>
        <n v="-0.0586592146258273"/>
        <n v="-0.0586242925902772"/>
        <n v="-0.0586134377844912"/>
        <n v="-0.051969488845676"/>
        <n v="-0.0516816495902547"/>
        <n v="-0.0466097700530807"/>
        <n v="-0.0465667142300388"/>
        <n v="-0.0462372226343697"/>
        <n v="-0.0442383108332275"/>
        <n v="-0.0397253134412678"/>
        <n v="-0.0386947905312032"/>
        <n v="-0.0359758944193311"/>
        <n v="-0.0358128890992361"/>
        <n v="-0.0355192227612639"/>
        <n v="-0.0317811607601577"/>
        <n v="-0.0310331512226963"/>
        <n v="-0.0273871652351417"/>
        <n v="-0.0272499167860024"/>
        <n v="-0.0183304933059969"/>
        <n v="-0.0168643961257989"/>
        <n v="-0.0164637929694059"/>
        <n v="-0.0163940455757894"/>
        <n v="-0.0163117983760169"/>
        <n v="-0.0130205757872107"/>
        <n v="-0.0109166621668408"/>
        <n v="-0.00998625712946641"/>
        <n v="-0.00823270357675446"/>
        <n v="-0.00681199619302732"/>
        <n v="-0.00539766904994404"/>
        <n v="-0.00522181618934153"/>
        <n v="-0.00510797835489844"/>
        <n v="-0.00510273061985668"/>
        <n v="-0.0051002160598916"/>
        <n v="-0.00507602489037224"/>
        <n v="-0.0048503026829004"/>
        <n v="-0.000658165254176791"/>
        <n v="0"/>
        <n v="0.0106490700938758"/>
        <n v="0.0766112334095594"/>
        <n v="0.374654447573432"/>
        <n v="0.578522925779879"/>
        <n v="0.628612089429789"/>
        <n v="0.704310455016145"/>
        <n v="0.809919505009521"/>
        <n v="1.33662425816015"/>
        <n v="1.3367980216224"/>
        <n v="1.73863299999999"/>
        <n v="3.7141707968684"/>
        <n v="3.71427578771198"/>
        <n v="3.79112113940837"/>
        <n v="4.67148853625367"/>
        <n v="4.7384825833915"/>
        <n v="4.7409329295154"/>
        <n v="4.85662980367143"/>
        <n v="9.05649602790735"/>
        <n v="9.0571876802928"/>
        <n v="9.06252920024082"/>
        <n v="9.0668426050938"/>
        <n v="28.048160764368"/>
        <n v="28.1836526483943"/>
        <n v="31.6127904637398"/>
        <m/>
      </sharedItems>
    </cacheField>
    <cacheField name="Credit Delta" numFmtId="0">
      <sharedItems containsString="0" containsBlank="1" containsNumber="1" minValue="-261215.919918" maxValue="261215.919918" count="476">
        <n v="-261215.919918"/>
        <n v="-125921.388915"/>
        <n v="-84417.387279"/>
        <n v="-79510.63392"/>
        <n v="-72607.4871685351"/>
        <n v="-63417.8203591761"/>
        <n v="-59869.2182153842"/>
        <n v="-54897.760943"/>
        <n v="-51185.7113147008"/>
        <n v="-43762.915203"/>
        <n v="-42474.9844122336"/>
        <n v="-41308.1945123354"/>
        <n v="-41003.0533122045"/>
        <n v="-38267.7317284441"/>
        <n v="-37433.0769290966"/>
        <n v="-36983.1919312098"/>
        <n v="-25169.351208"/>
        <n v="-24282.6021426792"/>
        <n v="-22098.3260050366"/>
        <n v="-21710.6722699212"/>
        <n v="-21621.266939201"/>
        <n v="-21540.6069337084"/>
        <n v="-21349.4659640763"/>
        <n v="-21246.5134896555"/>
        <n v="-21057.9961126917"/>
        <n v="-20818.4094791615"/>
        <n v="-20810.5444299925"/>
        <n v="-20581.6459665094"/>
        <n v="-20519.801266938"/>
        <n v="-19881.7336257195"/>
        <n v="-19721.6410148767"/>
        <n v="-19708.9484018493"/>
        <n v="-19668.9692679"/>
        <n v="-19608.0199329234"/>
        <n v="-19563.608798152"/>
        <n v="-19069.4128764673"/>
        <n v="-17848.8336085137"/>
        <n v="-16718.792824"/>
        <n v="-16134.00382968"/>
        <n v="-14960.8922688585"/>
        <n v="-13678.2533014835"/>
        <n v="-12204.3326672115"/>
        <n v="-12202.0849728466"/>
        <n v="-12162.3868336651"/>
        <n v="-11065.1480663438"/>
        <n v="-10834.3997661088"/>
        <n v="-9992.29846944677"/>
        <n v="-9681.05694205125"/>
        <n v="-7849.55391999002"/>
        <n v="-7377.45143746941"/>
        <n v="-7365.7804259627"/>
        <n v="-7034.3480045978"/>
        <n v="-6587.14514236186"/>
        <n v="-5625.9017711114"/>
        <n v="-5473.43005655087"/>
        <n v="-5448.20783857338"/>
        <n v="-5384.91287696246"/>
        <n v="-5061.11373993475"/>
        <n v="-4692.40261282141"/>
        <n v="-4635.86722704206"/>
        <n v="-4341.5927066614"/>
        <n v="-4280.27469166749"/>
        <n v="-4267.16673090687"/>
        <n v="-4265.04330593895"/>
        <n v="-4189.82989912154"/>
        <n v="-4183.11797031691"/>
        <n v="-4079.36631646759"/>
        <n v="-4058.82435131892"/>
        <n v="-3927.87155714257"/>
        <n v="-3499.23288007283"/>
        <n v="-3493.76661448317"/>
        <n v="-3249.84954215561"/>
        <n v="-3073.8511157276"/>
        <n v="-2923.78045355275"/>
        <n v="-2908.16567969992"/>
        <n v="-2899.07926184991"/>
        <n v="-2898.7496381891"/>
        <n v="-2896.57758808337"/>
        <n v="-2893.17682875664"/>
        <n v="-2870.27603751541"/>
        <n v="-2830.4213544923"/>
        <n v="-2819.76713573278"/>
        <n v="-2817.59741597911"/>
        <n v="-2783.00963618276"/>
        <n v="-2756.15291929484"/>
        <n v="-2727.87346163505"/>
        <n v="-2727.61165854706"/>
        <n v="-2601.59191260435"/>
        <n v="-2600.37782996203"/>
        <n v="-2560.6418178545"/>
        <n v="-2556.62156294677"/>
        <n v="-2546.4419256332"/>
        <n v="-2511.5742277515"/>
        <n v="-2504.92488200022"/>
        <n v="-2475.89875684831"/>
        <n v="-2462.02953701225"/>
        <n v="-2454.62346558756"/>
        <n v="-2453.27337572704"/>
        <n v="-2439.83144032113"/>
        <n v="-2404.505014913"/>
        <n v="-2402.76974379927"/>
        <n v="-2401.70970716221"/>
        <n v="-2401.37224311454"/>
        <n v="-2399.40020118139"/>
        <n v="-2392.26308507355"/>
        <n v="-2389.13079989826"/>
        <n v="-2385.28830358601"/>
        <n v="-2372.17494321991"/>
        <n v="-2364.9608444723"/>
        <n v="-2363.14170462694"/>
        <n v="-2362.70666075609"/>
        <n v="-2362.58607484341"/>
        <n v="-2358.31434541654"/>
        <n v="-2334.04150313537"/>
        <n v="-2332.98108904762"/>
        <n v="-2327.91370555933"/>
        <n v="-2326.60195809031"/>
        <n v="-2325.69192937461"/>
        <n v="-2324.32781394053"/>
        <n v="-2320.5799037303"/>
        <n v="-2313.10881176987"/>
        <n v="-2312.78548590548"/>
        <n v="-2303.58575647293"/>
        <n v="-2302.69912193337"/>
        <n v="-2296.37797767151"/>
        <n v="-2289.77002803174"/>
        <n v="-2284.60629593176"/>
        <n v="-2282.21624115248"/>
        <n v="-2271.9674986029"/>
        <n v="-2270.22934398072"/>
        <n v="-2266.48384379266"/>
        <n v="-2264.25121843324"/>
        <n v="-2261.78489064733"/>
        <n v="-2259.63094732876"/>
        <n v="-2256.43645070907"/>
        <n v="-2242.20138420871"/>
        <n v="-2221.07435131018"/>
        <n v="-2216.2910869178"/>
        <n v="-2205.25616234515"/>
        <n v="-2203.92165622377"/>
        <n v="-2149.12384848075"/>
        <n v="-2095.02384067118"/>
        <n v="-2032.64692324829"/>
        <n v="-2027.40812097661"/>
        <n v="-1993.98265194349"/>
        <n v="-1966.86037679026"/>
        <n v="-1876.29325762945"/>
        <n v="-1875.93960036243"/>
        <n v="-1875.43166786467"/>
        <n v="-1873.39936251837"/>
        <n v="-1742.98993309139"/>
        <n v="-1637.57953817295"/>
        <n v="-1518.34906232832"/>
        <n v="-1264.47537515545"/>
        <n v="-1241.80656242313"/>
        <n v="-1208.78571620176"/>
        <n v="-1161.57723248445"/>
        <n v="-1156.1499957951"/>
        <n v="-1125.00358148399"/>
        <n v="-1101.78708085356"/>
        <n v="-1078.49673515362"/>
        <n v="-1077.38760296324"/>
        <n v="-1073.02506853842"/>
        <n v="-1072.40872425026"/>
        <n v="-1070.63814210637"/>
        <n v="-1051.27517123855"/>
        <n v="-1048.01035120296"/>
        <n v="-1041.01618749359"/>
        <n v="-1017.9696466769"/>
        <n v="-1009.94881025756"/>
        <n v="-995.987969913018"/>
        <n v="-990.814476605641"/>
        <n v="-990.742857086538"/>
        <n v="-980.298107435463"/>
        <n v="-979.618600081481"/>
        <n v="-929.270449647675"/>
        <n v="-893.102693427578"/>
        <n v="-846.230173790871"/>
        <n v="-824.708425673152"/>
        <n v="-820.949823971127"/>
        <n v="-818.112828533262"/>
        <n v="-817.702432888515"/>
        <n v="-814.091945313045"/>
        <n v="-785.936112246124"/>
        <n v="-738.480978074079"/>
        <n v="-709.296395382437"/>
        <n v="-596.778962548567"/>
        <n v="-583.628598608307"/>
        <n v="-482.023524683776"/>
        <n v="-481.777795852906"/>
        <n v="-476.747979015777"/>
        <n v="-475.55081415683"/>
        <n v="-464.947851382084"/>
        <n v="-463.448378262316"/>
        <n v="-460.079944650821"/>
        <n v="-458.400545121137"/>
        <n v="-454.903047898655"/>
        <n v="-454.224505962858"/>
        <n v="-454.105521955982"/>
        <n v="-430.314132766978"/>
        <n v="-404.883974798862"/>
        <n v="-399.068059043568"/>
        <n v="-396.156595713267"/>
        <n v="-366.18227728415"/>
        <n v="-334.140332821773"/>
        <n v="-329.909636146702"/>
        <n v="-289.301033484611"/>
        <n v="-286.804905485613"/>
        <n v="-282.076724562764"/>
        <n v="-278.869300294556"/>
        <n v="-267.137366963394"/>
        <n v="-267.012546085917"/>
        <n v="-266.14952234255"/>
        <n v="-265.1199834071"/>
        <n v="-259.289017556799"/>
        <n v="-243.762996456906"/>
        <n v="-243.713347783258"/>
        <n v="-243.674736639244"/>
        <n v="-210.812089094126"/>
        <n v="-210.176298751176"/>
        <n v="-185.044325404373"/>
        <n v="-179.132498820109"/>
        <n v="-159.692239854697"/>
        <n v="-149.71754763919"/>
        <n v="-148.690498649573"/>
        <n v="-146.949070254736"/>
        <n v="-131.766795052765"/>
        <n v="-125.081310698565"/>
        <n v="-111.279043989891"/>
        <n v="-110.8769129849"/>
        <n v="-102.066900251109"/>
        <n v="-64.1700844667333"/>
        <n v="-61.2510899201025"/>
        <n v="-59.3758560327898"/>
        <n v="-44.9533560749849"/>
        <n v="-44.3379997050753"/>
        <n v="-40.0435615388586"/>
        <n v="-20.9774654249136"/>
        <n v="-20.9027190600198"/>
        <n v="-20.8316856218237"/>
        <n v="-20.4190446788423"/>
        <n v="-20.3644978005281"/>
        <n v="-10.6896142911952"/>
        <n v="-2.55903151357277"/>
        <n v="-2.43730808629822"/>
        <n v="-0"/>
        <n v="2.43730808629822"/>
        <n v="10.5446252040214"/>
        <n v="19.9393902649177"/>
        <n v="27.4419135132971"/>
        <n v="29.0610549908234"/>
        <n v="38.5266805009295"/>
        <n v="40.0435615388586"/>
        <n v="44.3379997050753"/>
        <n v="61.5566599688397"/>
        <n v="62.8414761706009"/>
        <n v="99.9861429723149"/>
        <n v="110.8769129849"/>
        <n v="111.279043989891"/>
        <n v="125.081310698565"/>
        <n v="130.896430203972"/>
        <n v="131.766795052765"/>
        <n v="144.113421099075"/>
        <n v="149.621796433458"/>
        <n v="159.692239854697"/>
        <n v="169.792385430596"/>
        <n v="180.290556947712"/>
        <n v="201.135808058815"/>
        <n v="210.812089094126"/>
        <n v="265.1199834071"/>
        <n v="267.012546085917"/>
        <n v="267.137366963394"/>
        <n v="270.986352564796"/>
        <n v="278.869300294556"/>
        <n v="329.909636146702"/>
        <n v="334.140332821773"/>
        <n v="362.165307779896"/>
        <n v="396.156595713267"/>
        <n v="404.883974798862"/>
        <n v="430.314132766978"/>
        <n v="454.903047898655"/>
        <n v="458.400545121137"/>
        <n v="464.947851382084"/>
        <n v="475.55081415683"/>
        <n v="476.747979015777"/>
        <n v="480.063340926865"/>
        <n v="482.023524683776"/>
        <n v="502.036998237537"/>
        <n v="583.628598608307"/>
        <n v="596.778962548567"/>
        <n v="633.888419379277"/>
        <n v="644.146353085621"/>
        <n v="681.339130084955"/>
        <n v="709.296395382437"/>
        <n v="785.936112246124"/>
        <n v="814.091945313045"/>
        <n v="818.112828533262"/>
        <n v="824.708425673152"/>
        <n v="847.884029101498"/>
        <n v="872.964451919978"/>
        <n v="881.391695258144"/>
        <n v="929.270449647675"/>
        <n v="990.742857086538"/>
        <n v="990.814476605641"/>
        <n v="995.831003706201"/>
        <n v="995.987969913018"/>
        <n v="1000.84688601844"/>
        <n v="1020.81517339642"/>
        <n v="1038.32083451662"/>
        <n v="1041.01618749359"/>
        <n v="1077.38760296324"/>
        <n v="1078.49673515362"/>
        <n v="1125.00358148399"/>
        <n v="1143.23477083507"/>
        <n v="1144.92488290671"/>
        <n v="1167.17843109745"/>
        <n v="1200.83406518731"/>
        <n v="1203.01841693525"/>
        <n v="1241.80656242313"/>
        <n v="1264.47537515545"/>
        <n v="1294.84351372553"/>
        <n v="1397.71307770595"/>
        <n v="1483.5156747409"/>
        <n v="1490.08941063793"/>
        <n v="1686.45930598606"/>
        <n v="1742.98993309139"/>
        <n v="1875.93960036243"/>
        <n v="2033.26488565599"/>
        <n v="2045.77728341831"/>
        <n v="2054.15670542035"/>
        <n v="2142.41425831715"/>
        <n v="2205.25616234515"/>
        <n v="2207.83590598044"/>
        <n v="2216.2910869178"/>
        <n v="2221.07435131018"/>
        <n v="2222.88035931726"/>
        <n v="2239.8587820399"/>
        <n v="2242.20138420871"/>
        <n v="2256.43645070907"/>
        <n v="2258.88701094623"/>
        <n v="2259.63094732876"/>
        <n v="2260.499877886"/>
        <n v="2261.78489064733"/>
        <n v="2264.25121843324"/>
        <n v="2266.48384379266"/>
        <n v="2270.22934398072"/>
        <n v="2271.9674986029"/>
        <n v="2284.60629593176"/>
        <n v="2289.77002803174"/>
        <n v="2291.22917837452"/>
        <n v="2296.37797767151"/>
        <n v="2303.58575647293"/>
        <n v="2305.17527435371"/>
        <n v="2312.78548590548"/>
        <n v="2313.10881176987"/>
        <n v="2320.5799037303"/>
        <n v="2322.34126627923"/>
        <n v="2324.32781394053"/>
        <n v="2325.69192937461"/>
        <n v="2326.60195809031"/>
        <n v="2327.91370555933"/>
        <n v="2332.98108904762"/>
        <n v="2333.92451447104"/>
        <n v="2334.04150313537"/>
        <n v="2339.54360697609"/>
        <n v="2358.31434541654"/>
        <n v="2359.92766274691"/>
        <n v="2362.43281404607"/>
        <n v="2362.58607484341"/>
        <n v="2362.70666075609"/>
        <n v="2364.9608444723"/>
        <n v="2372.17494321991"/>
        <n v="2385.28830358601"/>
        <n v="2389.13079989826"/>
        <n v="2392.26308507355"/>
        <n v="2399.40020118139"/>
        <n v="2399.5016196902"/>
        <n v="2401.37224311454"/>
        <n v="2401.70970716221"/>
        <n v="2402.76974379927"/>
        <n v="2404.505014913"/>
        <n v="2404.57028545238"/>
        <n v="2423.55358309746"/>
        <n v="2453.27337572704"/>
        <n v="2454.62346558756"/>
        <n v="2459.96383295073"/>
        <n v="2462.02953701225"/>
        <n v="2472.2045668333"/>
        <n v="2475.89875684831"/>
        <n v="2484.20662686605"/>
        <n v="2497.58548231455"/>
        <n v="2500.23601682354"/>
        <n v="2504.92488200022"/>
        <n v="2546.4419256332"/>
        <n v="2556.62156294677"/>
        <n v="2565.35599914349"/>
        <n v="2582.39141505001"/>
        <n v="2601.59191260435"/>
        <n v="2670.38550077725"/>
        <n v="2703.57650233699"/>
        <n v="2727.61165854706"/>
        <n v="2727.87346163505"/>
        <n v="2756.15291929484"/>
        <n v="2783.00963618276"/>
        <n v="2817.59741597911"/>
        <n v="2819.76713573278"/>
        <n v="2870.27603751541"/>
        <n v="2883.50493730119"/>
        <n v="2893.17682875664"/>
        <n v="2896.57758808337"/>
        <n v="2898.7496381891"/>
        <n v="2899.07926184991"/>
        <n v="2908.16567969992"/>
        <n v="2923.78045355275"/>
        <n v="2964.09165146493"/>
        <n v="3024.84234949869"/>
        <n v="3043.65766046243"/>
        <n v="3073.8511157276"/>
        <n v="3131.7607822492"/>
        <n v="3174.54925011327"/>
        <n v="3493.76661448317"/>
        <n v="4058.82435131892"/>
        <n v="4280.27469166749"/>
        <n v="4341.5927066614"/>
        <n v="4635.86722704206"/>
        <n v="4692.40261282141"/>
        <n v="4812.49718781368"/>
        <n v="5448.20783857338"/>
        <n v="5625.9017711114"/>
        <n v="7853.50916522648"/>
        <n v="8647.31354329656"/>
        <n v="9278.15509490765"/>
        <n v="9571.1754308736"/>
        <n v="9681.05694205125"/>
        <n v="9992.29846944677"/>
        <n v="10714.858957774"/>
        <n v="12162.3868336651"/>
        <n v="12300.6918951333"/>
        <n v="16690.6876250279"/>
        <n v="16718.792824"/>
        <n v="17848.8336085137"/>
        <n v="19069.4128764673"/>
        <n v="19442.2436690195"/>
        <n v="19608.0199329234"/>
        <n v="19668.9692679"/>
        <n v="19721.6410148767"/>
        <n v="19763.0413577108"/>
        <n v="19788.0879593157"/>
        <n v="19838.203260795"/>
        <n v="19881.7336257195"/>
        <n v="20519.801266938"/>
        <n v="20581.6459665094"/>
        <n v="20801.7238223529"/>
        <n v="20818.4094791615"/>
        <n v="21057.9961126917"/>
        <n v="21349.4659640763"/>
        <n v="21398.7868721756"/>
        <n v="21406.4918459258"/>
        <n v="21445.6826767272"/>
        <n v="21688.0444477874"/>
        <n v="21706.4954974206"/>
        <n v="25169.351208"/>
        <n v="29253.1331429674"/>
        <n v="29992.7321987049"/>
        <n v="34703.2735333594"/>
        <n v="37470.2760354322"/>
        <n v="42538.5891367322"/>
        <n v="43762.915203"/>
        <n v="47555.6814090869"/>
        <n v="54897.760943"/>
        <n v="64000"/>
        <n v="84417.387279"/>
        <n v="96565.694112"/>
        <n v="125921.388915"/>
        <n v="261215.919918"/>
        <m/>
      </sharedItems>
    </cacheField>
    <cacheField name="Theta" numFmtId="0">
      <sharedItems containsString="0" containsBlank="1" containsNumber="1" minValue="-18656.467458" maxValue="7607.206884" count="484">
        <n v="-18656.467458"/>
        <n v="-10584.627462"/>
        <n v="-7607.206884"/>
        <n v="-5343.404016"/>
        <n v="-5010.399288"/>
        <n v="-4564.04604"/>
        <n v="-4553.273355"/>
        <n v="-4248.333351"/>
        <n v="-4233.288636"/>
        <n v="-4224.992025"/>
        <n v="-3571.314837"/>
        <n v="-3326.541543"/>
        <n v="-3195.317154"/>
        <n v="-2986.955025"/>
        <n v="-2856.246726"/>
        <n v="-2767.089483"/>
        <n v="-2697.113733"/>
        <n v="-2676.087675"/>
        <n v="-2633.709624"/>
        <n v="-2482.103007"/>
        <n v="-2360.9238"/>
        <n v="-2357.181771"/>
        <n v="-2341.537992"/>
        <n v="-2287.186839"/>
        <n v="-2265.084939"/>
        <n v="-2246.259165"/>
        <n v="-2204.311584"/>
        <n v="-2163.753336"/>
        <n v="-1868.373576"/>
        <n v="-1837.558212"/>
        <n v="-1832.567712"/>
        <n v="-1806.19749"/>
        <n v="-1762.391511"/>
        <n v="-1719.674637"/>
        <n v="-1695.525903"/>
        <n v="-1680.971622"/>
        <n v="-1644.367422"/>
        <n v="-1624.434294"/>
        <n v="-1621.998927"/>
        <n v="-1620.758661"/>
        <n v="-1620.105471"/>
        <n v="-1613.630897"/>
        <n v="-1604.76285"/>
        <n v="-1583.444619"/>
        <n v="-1565.714646"/>
        <n v="-1562.526288"/>
        <n v="-1497.022866"/>
        <n v="-1480.893012"/>
        <n v="-1464.840609"/>
        <n v="-1457.267406"/>
        <n v="-1432.862463"/>
        <n v="-1410.845217"/>
        <n v="-1378.533384"/>
        <n v="-1373.246232"/>
        <n v="-1367.24994"/>
        <n v="-1364.717412"/>
        <n v="-1358.249403"/>
        <n v="-1353.591021"/>
        <n v="-1349.632863"/>
        <n v="-1338.287055"/>
        <n v="-1334.888193"/>
        <n v="-1323.248499"/>
        <n v="-1319.463495"/>
        <n v="-1312.713318"/>
        <n v="-1292.301201"/>
        <n v="-1288.270293"/>
        <n v="-1282.083288"/>
        <n v="-1271.70366"/>
        <n v="-1270.826322"/>
        <n v="-1258.522992"/>
        <n v="-1242.573192"/>
        <n v="-1231.234689"/>
        <n v="-1209.519252"/>
        <n v="-1187.748465"/>
        <n v="-1178.75874"/>
        <n v="-1176.054905"/>
        <n v="-1172.155077"/>
        <n v="-1159.219743"/>
        <n v="-1123.357455"/>
        <n v="-1115.288184"/>
        <n v="-1110.579059"/>
        <n v="-1093.720551"/>
        <n v="-1080.730848"/>
        <n v="-1074.111792"/>
        <n v="-1058.281125"/>
        <n v="-1056.790578"/>
        <n v="-1056.317295"/>
        <n v="-1054.713546"/>
        <n v="-1050.327858"/>
        <n v="-1026.195402"/>
        <n v="-1004.385798"/>
        <n v="-991.388511"/>
        <n v="-984.65892"/>
        <n v="-974.412939"/>
        <n v="-969.702729"/>
        <n v="-968.114538"/>
        <n v="-964.731522"/>
        <n v="-959.765481"/>
        <n v="-958.004535"/>
        <n v="-948.392262"/>
        <n v="-946.378458"/>
        <n v="-929.687385"/>
        <n v="-925.586634"/>
        <n v="-923.907702"/>
        <n v="-921.20697"/>
        <n v="-913.090914"/>
        <n v="-909.195189"/>
        <n v="-908.508117"/>
        <n v="-894.237258"/>
        <n v="-892.265103"/>
        <n v="-885.872295"/>
        <n v="-872.769141"/>
        <n v="-870.829845"/>
        <n v="-855.941211"/>
        <n v="-854.381985"/>
        <n v="-840.85128"/>
        <n v="-838.384473"/>
        <n v="-835.754523"/>
        <n v="-835.74408"/>
        <n v="-835.139157"/>
        <n v="-821.987892"/>
        <n v="-821.669859"/>
        <n v="-817.764592"/>
        <n v="-810.056055"/>
        <n v="-807.044841"/>
        <n v="-800.954688"/>
        <n v="-795.730596"/>
        <n v="-788.427183"/>
        <n v="-783.778428"/>
        <n v="-778.808061"/>
        <n v="-778.468137"/>
        <n v="-776.19516"/>
        <n v="-764.012379"/>
        <n v="-762.449166"/>
        <n v="-759.94203"/>
        <n v="-753.222936"/>
        <n v="-751.848696"/>
        <n v="-741.15045"/>
        <n v="-740.32869"/>
        <n v="-739.524711"/>
        <n v="-738.835266"/>
        <n v="-737.380452"/>
        <n v="-735.163434"/>
        <n v="-716.396163"/>
        <n v="-701.890491"/>
        <n v="-696.440034"/>
        <n v="-696.303201"/>
        <n v="-693.789372"/>
        <n v="-690.34329"/>
        <n v="-688.524081"/>
        <n v="-680.564358"/>
        <n v="-679.677867"/>
        <n v="-679.457658"/>
        <n v="-678.981792"/>
        <n v="-668.45679"/>
        <n v="-663.608655"/>
        <n v="-642.007662"/>
        <n v="-637.515714"/>
        <n v="-636.296829"/>
        <n v="-632.396961"/>
        <n v="-630.106038"/>
        <n v="-628.346736"/>
        <n v="-624.171588"/>
        <n v="-619.627779"/>
        <n v="-617.899782"/>
        <n v="-617.855076"/>
        <n v="-614.470953"/>
        <n v="-613.314537"/>
        <n v="-605.908206"/>
        <n v="-600.723789"/>
        <n v="-599.39253"/>
        <n v="-586.584177"/>
        <n v="-585.101877"/>
        <n v="-583.309536"/>
        <n v="-581.039358"/>
        <n v="-573.920379"/>
        <n v="-572.730972"/>
        <n v="-569.613891"/>
        <n v="-567.123195"/>
        <n v="-564.377283"/>
        <n v="-562.102542"/>
        <n v="-558.093522"/>
        <n v="-554.793105"/>
        <n v="-545.353017"/>
        <n v="-544.35681"/>
        <n v="-538.127334"/>
        <n v="-533.06982"/>
        <n v="-529.014951"/>
        <n v="-528.275376"/>
        <n v="-527.882535"/>
        <n v="-523.191336"/>
        <n v="-522.114192"/>
        <n v="-518.937552"/>
        <n v="-518.392"/>
        <n v="-513.929856"/>
        <n v="-491.153139"/>
        <n v="-488.749005"/>
        <n v="-487.1892"/>
        <n v="-486.93861"/>
        <n v="-476.276904"/>
        <n v="-464.833662"/>
        <n v="-451.955562"/>
        <n v="-439.76583"/>
        <n v="-430.550502"/>
        <n v="-416.236215"/>
        <n v="-414.224409"/>
        <n v="-398.256672"/>
        <n v="-386.460201"/>
        <n v="-372.112428"/>
        <n v="-370.878885"/>
        <n v="-368.834817"/>
        <n v="-363.625407"/>
        <n v="-356.01045"/>
        <n v="-355.253583"/>
        <n v="-343.227294"/>
        <n v="-340.240839"/>
        <n v="-337.771182"/>
        <n v="-332.519976"/>
        <n v="-319.921827"/>
        <n v="-316.549341"/>
        <n v="-314.963184"/>
        <n v="-307.505463"/>
        <n v="-307.331322"/>
        <n v="-302.48463"/>
        <n v="-301.234527"/>
        <n v="-294.496785"/>
        <n v="-291.46311"/>
        <n v="-286.593744"/>
        <n v="-275.192643"/>
        <n v="-272.566686"/>
        <n v="-263.256117"/>
        <n v="-262.247904"/>
        <n v="-259.079319"/>
        <n v="-254.369499"/>
        <n v="-254.057523"/>
        <n v="-251.551404"/>
        <n v="-246.993402"/>
        <n v="-208.888128"/>
        <n v="-204.836457"/>
        <n v="-195.220266"/>
        <n v="-190.772298"/>
        <n v="-160.488945"/>
        <n v="-159.918747"/>
        <n v="-158.710032"/>
        <n v="-107.524701"/>
        <n v="0"/>
        <n v="159.918747"/>
        <n v="183.534276"/>
        <n v="190.772298"/>
        <n v="195.944709"/>
        <n v="231.214329"/>
        <n v="232.683015"/>
        <n v="246.993402"/>
        <n v="248.654415"/>
        <n v="251.551404"/>
        <n v="262.247904"/>
        <n v="263.256117"/>
        <n v="286.593744"/>
        <n v="294.496785"/>
        <n v="298.125729"/>
        <n v="302.533782"/>
        <n v="314.963184"/>
        <n v="325.885242"/>
        <n v="332.519976"/>
        <n v="337.771182"/>
        <n v="343.227294"/>
        <n v="369.855528"/>
        <n v="370.878885"/>
        <n v="386.460201"/>
        <n v="404.226372"/>
        <n v="411.646299"/>
        <n v="416.236215"/>
        <n v="422.268558"/>
        <n v="439.76583"/>
        <n v="451.955562"/>
        <n v="462.210165"/>
        <n v="484.316886"/>
        <n v="487.1892"/>
        <n v="488.749005"/>
        <n v="490.715772"/>
        <n v="497.572974"/>
        <n v="518.392"/>
        <n v="518.937552"/>
        <n v="522.114192"/>
        <n v="523.191336"/>
        <n v="529.014951"/>
        <n v="541.72626"/>
        <n v="550.822632"/>
        <n v="558.093522"/>
        <n v="569.112129"/>
        <n v="573.091785"/>
        <n v="573.920379"/>
        <n v="585.101877"/>
        <n v="606.093369"/>
        <n v="609.168234"/>
        <n v="611.00991"/>
        <n v="617.899782"/>
        <n v="620.483613"/>
        <n v="621.639846"/>
        <n v="622.451931"/>
        <n v="624.171588"/>
        <n v="630.106038"/>
        <n v="632.396961"/>
        <n v="636.296829"/>
        <n v="642.007662"/>
        <n v="664.604553"/>
        <n v="667.834383"/>
        <n v="668.45679"/>
        <n v="670.437996"/>
        <n v="679.457658"/>
        <n v="680.896167"/>
        <n v="682.447845"/>
        <n v="693.789372"/>
        <n v="696.303201"/>
        <n v="696.440034"/>
        <n v="711.030951"/>
        <n v="716.396163"/>
        <n v="725.921679"/>
        <n v="729.547533"/>
        <n v="737.380452"/>
        <n v="740.32869"/>
        <n v="741.15045"/>
        <n v="746.009655"/>
        <n v="748.503579"/>
        <n v="751.848696"/>
        <n v="752.574711"/>
        <n v="753.222936"/>
        <n v="759.94203"/>
        <n v="762.449166"/>
        <n v="764.012379"/>
        <n v="768.653364"/>
        <n v="775.223268"/>
        <n v="776.19516"/>
        <n v="778.468137"/>
        <n v="778.808061"/>
        <n v="783.778428"/>
        <n v="788.427183"/>
        <n v="792.475212"/>
        <n v="795.361416"/>
        <n v="795.730596"/>
        <n v="799.44519"/>
        <n v="800.954688"/>
        <n v="803.418564"/>
        <n v="810.056055"/>
        <n v="813.798381"/>
        <n v="817.764592"/>
        <n v="821.669859"/>
        <n v="821.987892"/>
        <n v="825.387171"/>
        <n v="826.387026"/>
        <n v="831.557706"/>
        <n v="835.754523"/>
        <n v="838.384473"/>
        <n v="840.85128"/>
        <n v="854.381985"/>
        <n v="854.605272"/>
        <n v="855.941211"/>
        <n v="870.829845"/>
        <n v="876.570825"/>
        <n v="882.764742"/>
        <n v="908.508117"/>
        <n v="921.20697"/>
        <n v="925.586634"/>
        <n v="943.645464"/>
        <n v="948.128079"/>
        <n v="948.392262"/>
        <n v="958.859901"/>
        <n v="964.731522"/>
        <n v="968.114538"/>
        <n v="969.702729"/>
        <n v="970.688433"/>
        <n v="991.388511"/>
        <n v="1026.195402"/>
        <n v="1035.60249"/>
        <n v="1054.266645"/>
        <n v="1054.650093"/>
        <n v="1054.713546"/>
        <n v="1056.790578"/>
        <n v="1058.281125"/>
        <n v="1067.519943"/>
        <n v="1080.730848"/>
        <n v="1090.360842"/>
        <n v="1093.720551"/>
        <n v="1098.710927"/>
        <n v="1106.61423"/>
        <n v="1110.579059"/>
        <n v="1123.357455"/>
        <n v="1124.341944"/>
        <n v="1159.219743"/>
        <n v="1176.054905"/>
        <n v="1187.748465"/>
        <n v="1209.519252"/>
        <n v="1210.658631"/>
        <n v="1211.571714"/>
        <n v="1231.234689"/>
        <n v="1238.348082"/>
        <n v="1245.606684"/>
        <n v="1258.522992"/>
        <n v="1264.721175"/>
        <n v="1270.826322"/>
        <n v="1271.70366"/>
        <n v="1288.270293"/>
        <n v="1312.713318"/>
        <n v="1334.888193"/>
        <n v="1338.287055"/>
        <n v="1353.591021"/>
        <n v="1358.249403"/>
        <n v="1364.717412"/>
        <n v="1367.24994"/>
        <n v="1373.246232"/>
        <n v="1377.227316"/>
        <n v="1410.845217"/>
        <n v="1426.778403"/>
        <n v="1432.862463"/>
        <n v="1457.267406"/>
        <n v="1460.704515"/>
        <n v="1461.641316"/>
        <n v="1473.885636"/>
        <n v="1480.893012"/>
        <n v="1497.022866"/>
        <n v="1513.422639"/>
        <n v="1517.060322"/>
        <n v="1532.008374"/>
        <n v="1561.097115"/>
        <n v="1562.526288"/>
        <n v="1583.444619"/>
        <n v="1604.76285"/>
        <n v="1607.494506"/>
        <n v="1613.630897"/>
        <n v="1620.758661"/>
        <n v="1624.434294"/>
        <n v="1635.047364"/>
        <n v="1636.592043"/>
        <n v="1677.349821"/>
        <n v="1680.971622"/>
        <n v="1687.153032"/>
        <n v="1689.480102"/>
        <n v="1695.525903"/>
        <n v="1701.620157"/>
        <n v="1722.714801"/>
        <n v="1727.966169"/>
        <n v="1762.391511"/>
        <n v="1806.19749"/>
        <n v="1816.587903"/>
        <n v="1832.567712"/>
        <n v="1837.558212"/>
        <n v="1868.373576"/>
        <n v="1877.524092"/>
        <n v="1894.897038"/>
        <n v="1916.950974"/>
        <n v="1932.813996"/>
        <n v="2163.753336"/>
        <n v="2204.311584"/>
        <n v="2211.039114"/>
        <n v="2238.501498"/>
        <n v="2246.259165"/>
        <n v="2287.186839"/>
        <n v="2333.073867"/>
        <n v="2341.537992"/>
        <n v="2357.181771"/>
        <n v="2360.9238"/>
        <n v="2380.905897"/>
        <n v="2418.541566"/>
        <n v="2432.943486"/>
        <n v="2482.103007"/>
        <n v="2642.503275"/>
        <n v="2664.069765"/>
        <n v="2676.087675"/>
        <n v="2745.866109"/>
        <n v="2986.955025"/>
        <n v="3112.901199"/>
        <n v="3195.317154"/>
        <n v="3326.541543"/>
        <n v="3571.314837"/>
        <n v="3923.160891"/>
        <n v="4224.992025"/>
        <n v="4233.288636"/>
        <n v="4248.333351"/>
        <n v="4553.273355"/>
        <n v="4557.559146"/>
        <n v="4732.764228"/>
        <n v="5183.662629"/>
        <n v="7607.206884"/>
        <m/>
      </sharedItems>
    </cacheField>
    <cacheField name="Cashflow" numFmtId="0">
      <sharedItems containsString="0" containsBlank="1" containsNumber="1" containsInteger="1" minValue="-12500" maxValue="7125" count="5">
        <n v="-12500"/>
        <n v="-7125"/>
        <n v="0"/>
        <n v="7125"/>
        <m/>
      </sharedItems>
    </cacheField>
    <cacheField name="Implied change in PV" numFmtId="0">
      <sharedItems containsString="0" containsBlank="1" containsNumber="1" minValue="-261215.919918" maxValue="261215.919918" count="480">
        <n v="-261215.919918"/>
        <n v="-125921.388915"/>
        <n v="-84417.387279"/>
        <n v="-79510.63392"/>
        <n v="-73145.6145025351"/>
        <n v="-61716.2002021761"/>
        <n v="-58261.7237093842"/>
        <n v="-54897.760943"/>
        <n v="-48521.6415497008"/>
        <n v="-44096.9833392336"/>
        <n v="-43762.915203"/>
        <n v="-42939.0696006792"/>
        <n v="-39560.0329294441"/>
        <n v="-38889.6529463354"/>
        <n v="-38622.1474152045"/>
        <n v="-38332.8247942098"/>
        <n v="-35100.0030620966"/>
        <n v="-25169.351208"/>
        <n v="-23270.4810820366"/>
        <n v="-22671.594797201"/>
        <n v="-22277.7954649212"/>
        <n v="-22220.9264286555"/>
        <n v="-22220.2958090763"/>
        <n v="-21866.8617249925"/>
        <n v="-21844.6048811615"/>
        <n v="-21817.9381426917"/>
        <n v="-21639.9270915094"/>
        <n v="-21362.6266377195"/>
        <n v="-21298.609327938"/>
        <n v="-20638.6357868493"/>
        <n v="-20472.803987152"/>
        <n v="-20464.6998639"/>
        <n v="-20407.6999314673"/>
        <n v="-20275.8857587084"/>
        <n v="-19183.7218015137"/>
        <n v="-18450.8146928767"/>
        <n v="-18376.7852439234"/>
        <n v="-17376.57702168"/>
        <n v="-16718.792824"/>
        <n v="-15515.6853738585"/>
        <n v="-15056.7866854835"/>
        <n v="-13573.2320506651"/>
        <n v="-13007.5984850513"/>
        <n v="-12695.4858062115"/>
        <n v="-12689.0235828466"/>
        <n v="-11989.0557683438"/>
        <n v="-11859.6624315665"/>
        <n v="-11452.2548421088"/>
        <n v="-11323.1084400741"/>
        <n v="-10479.4876694468"/>
        <n v="-9299.4329435978"/>
        <n v="-8917.39463782141"/>
        <n v="-8747.16401031691"/>
        <n v="-7831.18438104206"/>
        <n v="-7650.01812346941"/>
        <n v="-7640.9730689627"/>
        <n v="-7461.43903469992"/>
        <n v="-7031.34298718276"/>
        <n v="-6966.78917799002"/>
        <n v="-6841.20266536186"/>
        <n v="-6784.11828314257"/>
        <n v="-6626.82838593475"/>
        <n v="-6621.81268366749"/>
        <n v="-6402.0969311114"/>
        <n v="-6299.18829863505"/>
        <n v="-6209.9662826614"/>
        <n v="-6169.85428948317"/>
        <n v="-6164.35383997113"/>
        <n v="-5903.50198142758"/>
        <n v="-5713.98328884638"/>
        <n v="-5686.14740396246"/>
        <n v="-5555.9541227276"/>
        <n v="-5509.29339412154"/>
        <n v="-5003.87857193895"/>
        <n v="-5002.33016490687"/>
        <n v="-4975.85708255087"/>
        <n v="-4971.63141946759"/>
        <n v="-4959.45883357338"/>
        <n v="-4917.54536294677"/>
        <n v="-4847.85107760435"/>
        <n v="-4731.3173501891"/>
        <n v="-4710.1952616332"/>
        <n v="-4663.97410979026"/>
        <n v="-4658.96909908337"/>
        <n v="-4588.70273175664"/>
        <n v="-4548.21474755275"/>
        <n v="-4327.54344351541"/>
        <n v="-4313.45696884831"/>
        <n v="-4311.12237200022"/>
        <n v="-4272.32549384991"/>
        <n v="-4196.22800015561"/>
        <n v="-4131.6796987515"/>
        <n v="-4082.34386511454"/>
        <n v="-4078.29012773278"/>
        <n v="-4065.21843896203"/>
        <n v="-4038.06808458756"/>
        <n v="-4009.1800944923"/>
        <n v="-4005.34588097911"/>
        <n v="-3821.35067994053"/>
        <n v="-3764.11761318139"/>
        <n v="-3750.29983001225"/>
        <n v="-3696.25142038244"/>
        <n v="-3634.28973484341"/>
        <n v="-3576.63083072704"/>
        <n v="-3548.38253268108"/>
        <n v="-3543.56075513537"/>
        <n v="-3534.62105629484"/>
        <n v="-3528.56634654706"/>
        <n v="-3446.5141128545"/>
        <n v="-3408.58021032685"/>
        <n v="-3381.31550409031"/>
        <n v="-3367.50126579927"/>
        <n v="-3355.50544164733"/>
        <n v="-3352.92235432113"/>
        <n v="-3311.9684147303"/>
        <n v="-3282.81154076987"/>
        <n v="-3276.06593994349"/>
        <n v="-3264.49251567151"/>
        <n v="-3248.20429607355"/>
        <n v="-3240.09418016221"/>
        <n v="-3215.35666203174"/>
        <n v="-3172.76271575609"/>
        <n v="-3169.13563267118"/>
        <n v="-3168.73561204762"/>
        <n v="-3168.13906432876"/>
        <n v="-3149.30068258601"/>
        <n v="-3145.655464913"/>
        <n v="-3140.97949589826"/>
        <n v="-3114.11911237461"/>
        <n v="-3105.10249843324"/>
        <n v="-3098.64303541654"/>
        <n v="-3093.9553906029"/>
        <n v="-3078.10630970907"/>
        <n v="-3068.61497721991"/>
        <n v="-3066.00842190548"/>
        <n v="-3054.00777198072"/>
        <n v="-3042.22383293337"/>
        <n v="-3010.96649722377"/>
        <n v="-2997.37512847293"/>
        <n v="-2982.88000679266"/>
        <n v="-2982.76948362694"/>
        <n v="-2964.21053455933"/>
        <n v="-2964.06395393176"/>
        <n v="-2953.6715389178"/>
        <n v="-2945.82489615248"/>
        <n v="-2883.96580154857"/>
        <n v="-2872.30742220871"/>
        <n v="-2846.56941242313"/>
        <n v="-2823.15594434515"/>
        <n v="-2787.94018260831"/>
        <n v="-2729.29861197661"/>
        <n v="-2660.84018131018"/>
        <n v="-2597.02420624829"/>
        <n v="-2553.07722951837"/>
        <n v="-2512.74925548075"/>
        <n v="-2474.82419786467"/>
        <n v="-2462.06985488852"/>
        <n v="-2438.87148953326"/>
        <n v="-2404.95455136243"/>
        <n v="-2352.57016162945"/>
        <n v="-2172.34134831305"/>
        <n v="-2118.74269604357"/>
        <n v="-2073.39584348399"/>
        <n v="-2002.6285666769"/>
        <n v="-1998.59457296324"/>
        <n v="-1984.68390543546"/>
        <n v="-1873.60264532832"/>
        <n v="-1846.4932857951"/>
        <n v="-1825.65048512114"/>
        <n v="-1805.99565479087"/>
        <n v="-1776.51807907283"/>
        <n v="-1767.00279582177"/>
        <n v="-1709.47297749359"/>
        <n v="-1689.43077628415"/>
        <n v="-1686.33960553842"/>
        <n v="-1683.5006571467"/>
        <n v="-1673.61937820176"/>
        <n v="-1660.18295808148"/>
        <n v="-1647.14009785356"/>
        <n v="-1643.36911410637"/>
        <n v="-1607.70266915545"/>
        <n v="-1591.58261829456"/>
        <n v="-1579.15770623855"/>
        <n v="-1561.94020720296"/>
        <n v="-1555.37633871327"/>
        <n v="-1468.90855448445"/>
        <n v="-1388.95806525026"/>
        <n v="-1382.44817091302"/>
        <n v="-1361.69336160564"/>
        <n v="-1350.18964925756"/>
        <n v="-1345.50666464768"/>
        <n v="-1305.70604108654"/>
        <n v="-1259.26595979886"/>
        <n v="-1244.80944048561"/>
        <n v="-1101.28867934255"/>
        <n v="-1072.52985624612"/>
        <n v="-1068.46740917295"/>
        <n v="-1012.45257829492"/>
        <n v="-963.315747085916"/>
        <n v="-922.141405854697"/>
        <n v="-912.328297852906"/>
        <n v="-909.145028963394"/>
        <n v="-874.304353650821"/>
        <n v="-860.012806556799"/>
        <n v="-856.64679906002"/>
        <n v="-839.0403624071"/>
        <n v="-838.523034751176"/>
        <n v="-827.072532456906"/>
        <n v="-824.752705783258"/>
        <n v="-819.458828262317"/>
        <n v="-813.288627639244"/>
        <n v="-802.434556472302"/>
        <n v="-795.913966094126"/>
        <n v="-776.520309683776"/>
        <n v="-771.628502404373"/>
        <n v="-755.62575363919"/>
        <n v="-738.995883015777"/>
        <n v="-722.54421615683"/>
        <n v="-718.159164898655"/>
        <n v="-713.184840955982"/>
        <n v="-712.202318820109"/>
        <n v="-708.594004962858"/>
        <n v="-691.305880254736"/>
        <n v="-691.083112513573"/>
        <n v="-681.865536766978"/>
        <n v="-673.84680903279"/>
        <n v="-669.372565989891"/>
        <n v="-655.720149382084"/>
        <n v="-647.195502698565"/>
        <n v="-634.0682489849"/>
        <n v="-632.396961"/>
        <n v="-624.171588"/>
        <n v="-623.353631920103"/>
        <n v="-614.191837908613"/>
        <n v="-601.998551562764"/>
        <n v="-596.806496484611"/>
        <n v="-583.722357052765"/>
        <n v="-521.374860086298"/>
        <n v="-500.323572251109"/>
        <n v="-433.004901466733"/>
        <n v="-323.462095424914"/>
        <n v="-312.294795621824"/>
        <n v="-309.179443649573"/>
        <n v="-225.255501678842"/>
        <n v="-215.584763800528"/>
        <n v="-203.663388074985"/>
        <n v="-199.962308538859"/>
        <n v="-118.214315291195"/>
        <n v="0"/>
        <n v="199.962308538859"/>
        <n v="241.758954204021"/>
        <n v="283.520418972315"/>
        <n v="287.18109550093"/>
        <n v="295.524491170601"/>
        <n v="327.186783990823"/>
        <n v="433.430212203972"/>
        <n v="521.374860086298"/>
        <n v="555.759720099075"/>
        <n v="583.722357052765"/>
        <n v="614.191837908613"/>
        <n v="624.171588"/>
        <n v="632.396961"/>
        <n v="634.0682489849"/>
        <n v="647.195502698565"/>
        <n v="655.720149382084"/>
        <n v="669.372565989891"/>
        <n v="676.008049926865"/>
        <n v="681.865536766978"/>
        <n v="683.19650596884"/>
        <n v="687.773773264918"/>
        <n v="718.159164898655"/>
        <n v="722.54421615683"/>
        <n v="731.113188947712"/>
        <n v="738.472864513297"/>
        <n v="738.995883015777"/>
        <n v="776.520309683776"/>
        <n v="780.802295430596"/>
        <n v="795.913966094126"/>
        <n v="802.434556472302"/>
        <n v="839.0403624071"/>
        <n v="865.740361058815"/>
        <n v="909.145028963394"/>
        <n v="922.141405854697"/>
        <n v="963.315747085916"/>
        <n v="984.617238779897"/>
        <n v="1012.45257829492"/>
        <n v="1014.00188108562"/>
        <n v="1023.5610635648"/>
        <n v="1072.52985624612"/>
        <n v="1259.26595979886"/>
        <n v="1270.1525871015"/>
        <n v="1305.70604108654"/>
        <n v="1321.7162457062"/>
        <n v="1345.50666464768"/>
        <n v="1361.69336160564"/>
        <n v="1382.44817091302"/>
        <n v="1405.07325801844"/>
        <n v="1484.75769408496"/>
        <n v="1555.37633871327"/>
        <n v="1556.68709123754"/>
        <n v="1591.58261829456"/>
        <n v="1607.70266915545"/>
        <n v="1611.41261951662"/>
        <n v="1683.5006571467"/>
        <n v="1701.71134039642"/>
        <n v="1709.47297749359"/>
        <n v="1767.00279582177"/>
        <n v="1825.65048512114"/>
        <n v="1998.59457296324"/>
        <n v="2043.34709272553"/>
        <n v="2073.39584348399"/>
        <n v="2092.6839087409"/>
        <n v="2110.57302363793"/>
        <n v="2172.34134831305"/>
        <n v="2197.15826770595"/>
        <n v="2197.50141583507"/>
        <n v="2308.17009825814"/>
        <n v="2356.49659690671"/>
        <n v="2404.95455136243"/>
        <n v="2438.87148953326"/>
        <n v="2507.98744841831"/>
        <n v="2511.39250930119"/>
        <n v="2538.47359142035"/>
        <n v="2660.84018131018"/>
        <n v="2787.94018260831"/>
        <n v="2823.15594434515"/>
        <n v="2846.56941242313"/>
        <n v="2872.30742220871"/>
        <n v="2883.96580154857"/>
        <n v="2922.3066270399"/>
        <n v="2953.6715389178"/>
        <n v="2964.06395393176"/>
        <n v="2964.21053455933"/>
        <n v="2982.88000679266"/>
        <n v="2997.37512847293"/>
        <n v="3017.42196818731"/>
        <n v="3034.22293198044"/>
        <n v="3054.00777198072"/>
        <n v="3054.24842694623"/>
        <n v="3066.00842190548"/>
        <n v="3066.83190537928"/>
        <n v="3068.61497721991"/>
        <n v="3069.09113997609"/>
        <n v="3078.10630970907"/>
        <n v="3084.00356591998"/>
        <n v="3093.9553906029"/>
        <n v="3093.99157909746"/>
        <n v="3098.64303541654"/>
        <n v="3102.57787847104"/>
        <n v="3105.10249843324"/>
        <n v="3114.11911237461"/>
        <n v="3137.070702886"/>
        <n v="3140.97949589826"/>
        <n v="3145.655464913"/>
        <n v="3149.30068258601"/>
        <n v="3168.13906432876"/>
        <n v="3168.73561204762"/>
        <n v="3172.76271575609"/>
        <n v="3176.23119504607"/>
        <n v="3176.94653827923"/>
        <n v="3215.35666203174"/>
        <n v="3218.2142218333"/>
        <n v="3224.8887906902"/>
        <n v="3240.09418016221"/>
        <n v="3248.20429607355"/>
        <n v="3249.02848831715"/>
        <n v="3264.49251567151"/>
        <n v="3282.81154076987"/>
        <n v="3290.06069431455"/>
        <n v="3311.9684147303"/>
        <n v="3318.78756374691"/>
        <n v="3355.50544164733"/>
        <n v="3367.50126579927"/>
        <n v="3375.25871845238"/>
        <n v="3381.31550409031"/>
        <n v="3408.58021032685"/>
        <n v="3528.56634654706"/>
        <n v="3534.62105629484"/>
        <n v="3543.56075513537"/>
        <n v="3548.38253268108"/>
        <n v="3576.63083072704"/>
        <n v="3600.10767531726"/>
        <n v="3634.28973484341"/>
        <n v="3696.25142038244"/>
        <n v="3750.29983001225"/>
        <n v="3764.11761318139"/>
        <n v="3821.35067994053"/>
        <n v="3823.23755237452"/>
        <n v="3982.52509535371"/>
        <n v="4005.34588097911"/>
        <n v="4038.06808458756"/>
        <n v="4056.27705105001"/>
        <n v="4078.29012773278"/>
        <n v="4082.34386511454"/>
        <n v="4111.17760346243"/>
        <n v="4126.45311414349"/>
        <n v="4171.35965886606"/>
        <n v="4174.75028246493"/>
        <n v="4228.20218582354"/>
        <n v="4272.32549384991"/>
        <n v="4311.12237200022"/>
        <n v="4313.45696884831"/>
        <n v="4327.54344351541"/>
        <n v="4548.21474755275"/>
        <n v="4565.28253877725"/>
        <n v="4588.70273175664"/>
        <n v="4658.96909908337"/>
        <n v="4661.43439249869"/>
        <n v="4675.76816065599"/>
        <n v="4710.1952616332"/>
        <n v="4731.3173501891"/>
        <n v="4799.36050498606"/>
        <n v="4847.85107760435"/>
        <n v="4917.54536294677"/>
        <n v="4942.07800033699"/>
        <n v="4959.45883357338"/>
        <n v="5048.7117562492"/>
        <n v="5555.9541227276"/>
        <n v="5713.98328884638"/>
        <n v="5899.94265909745"/>
        <n v="5920.41535911327"/>
        <n v="6169.85428948317"/>
        <n v="6209.9662826614"/>
        <n v="6299.18829863505"/>
        <n v="6383.12472395074"/>
        <n v="6386.68104593525"/>
        <n v="6402.0969311114"/>
        <n v="6621.81268366749"/>
        <n v="6690.02127981368"/>
        <n v="6959.27190722648"/>
        <n v="7031.34298718276"/>
        <n v="7461.43903469992"/>
        <n v="7774.54440229656"/>
        <n v="7831.18438104206"/>
        <n v="8917.39463782141"/>
        <n v="9884.24846390765"/>
        <n v="10035.877165774"/>
        <n v="10112.9016908736"/>
        <n v="10479.4876694468"/>
        <n v="13007.5984850513"/>
        <n v="13573.2320506651"/>
        <n v="13814.1145341333"/>
        <n v="16718.792824"/>
        <n v="18207.7479470279"/>
        <n v="18376.7852439234"/>
        <n v="18450.8146928767"/>
        <n v="19183.7218015137"/>
        <n v="20407.6999314673"/>
        <n v="20464.6998639"/>
        <n v="20532.6045110195"/>
        <n v="20669.760966795"/>
        <n v="20706.6868217108"/>
        <n v="20736.2160383157"/>
        <n v="21298.609327938"/>
        <n v="21362.6266377195"/>
        <n v="21639.9270915094"/>
        <n v="21817.9381426917"/>
        <n v="21844.6048811615"/>
        <n v="21926.0657663529"/>
        <n v="22132.4135249258"/>
        <n v="22220.2958090763"/>
        <n v="22481.2851667272"/>
        <n v="22926.3925297874"/>
        <n v="22952.1021814206"/>
        <n v="23088.2669741756"/>
        <n v="25169.351208"/>
        <n v="30028.3564109674"/>
        <n v="31454.3735147049"/>
        <n v="36636.0875293594"/>
        <n v="38930.9805504322"/>
        <n v="43762.915203"/>
        <n v="44173.6365007322"/>
        <n v="44921.9717850869"/>
        <n v="54897.760943"/>
        <n v="63471.724624"/>
        <n v="84417.387279"/>
        <n v="96565.694112"/>
        <n v="125921.388915"/>
        <n v="261215.919918"/>
        <m/>
      </sharedItems>
    </cacheField>
    <cacheField name="Opening PV" numFmtId="0">
      <sharedItems containsString="0" containsBlank="1" containsNumber="1" minValue="-8844975" maxValue="10237430" count="469">
        <n v="-8844975"/>
        <n v="-6215585"/>
        <n v="-5726567"/>
        <n v="-4562083.3"/>
        <n v="-1569986"/>
        <n v="-1432022"/>
        <n v="-1080200"/>
        <n v="-941714.449177"/>
        <n v="-761274.548045"/>
        <n v="-702284.661694"/>
        <n v="-609166.666667"/>
        <n v="-589171.484117"/>
        <n v="-559479.166667"/>
        <n v="-526005.972725"/>
        <n v="-505050.639034"/>
        <n v="-469215.724967"/>
        <n v="-405820.332849"/>
        <n v="-398686.111111"/>
        <n v="-376636.169562"/>
        <n v="-365578.016079"/>
        <n v="-336798.740133"/>
        <n v="-298229.148247"/>
        <n v="-296779.537774"/>
        <n v="-293391.691719"/>
        <n v="-282727.252459"/>
        <n v="-280055.642017"/>
        <n v="-275080.354539"/>
        <n v="-252114.240134"/>
        <n v="-245372.183822"/>
        <n v="-242773.849885"/>
        <n v="-226092.179149"/>
        <n v="-222158.45579"/>
        <n v="-219833.134572"/>
        <n v="-214630.490062"/>
        <n v="-214107.505985"/>
        <n v="-208991.02728"/>
        <n v="-208784.976521"/>
        <n v="-208559.265331"/>
        <n v="-207127.67036"/>
        <n v="-194494.161238"/>
        <n v="-192847.288773"/>
        <n v="-184718.980977"/>
        <n v="-184128.15352"/>
        <n v="-183924.300445"/>
        <n v="-181348.393989"/>
        <n v="-174720.254683"/>
        <n v="-169094.809736"/>
        <n v="-158774.447388"/>
        <n v="-157140.738149"/>
        <n v="-155628.331338"/>
        <n v="-140539.47255"/>
        <n v="-139981.979996"/>
        <n v="-139300.648856"/>
        <n v="-128849.542058"/>
        <n v="-128079.757156"/>
        <n v="-127432.171134"/>
        <n v="-127112.168602"/>
        <n v="-126921.977535"/>
        <n v="-124299.423865"/>
        <n v="-120735.202986"/>
        <n v="-118542.007228"/>
        <n v="-116752.671212"/>
        <n v="-115339.927076"/>
        <n v="-115297.143465"/>
        <n v="-114824.951014"/>
        <n v="-114217.132982"/>
        <n v="-110805.052212"/>
        <n v="-110507.248685"/>
        <n v="-110389.687425"/>
        <n v="-109173.615004"/>
        <n v="-109157.397699"/>
        <n v="-107081.060984"/>
        <n v="-106799.566692"/>
        <n v="-101513.194454"/>
        <n v="-101272.249495"/>
        <n v="-97965.440051"/>
        <n v="-97401.43771"/>
        <n v="-97381.128453"/>
        <n v="-94520.6307"/>
        <n v="-93865.426482"/>
        <n v="-91047.649412"/>
        <n v="-85371.130693"/>
        <n v="-84306.673312"/>
        <n v="-83368.73795"/>
        <n v="-82001.144058"/>
        <n v="-79306.664183"/>
        <n v="-78853.739601"/>
        <n v="-78800.290728"/>
        <n v="-78013.804387"/>
        <n v="-76785.102823"/>
        <n v="-75428.96218"/>
        <n v="-74359.560674"/>
        <n v="-72411.777068"/>
        <n v="-72129.442283"/>
        <n v="-70814.927036"/>
        <n v="-70432.455068"/>
        <n v="-70210.573753"/>
        <n v="-68996.220668"/>
        <n v="-68651.187858"/>
        <n v="-67460.164393"/>
        <n v="-66840.068743"/>
        <n v="-63163.716255"/>
        <n v="-62862.857374"/>
        <n v="-62157.604038"/>
        <n v="-61017.192365"/>
        <n v="-60057.152134"/>
        <n v="-59245.143396"/>
        <n v="-58563.739608"/>
        <n v="-58036.982818"/>
        <n v="-57427.651134"/>
        <n v="-56608.811444"/>
        <n v="-56530.913232"/>
        <n v="-56369.654888"/>
        <n v="-54698.220326"/>
        <n v="-54254.425467"/>
        <n v="-53749.335276"/>
        <n v="-51821.317646"/>
        <n v="-50463.928475"/>
        <n v="-50303.096181"/>
        <n v="-50174.484123"/>
        <n v="-49565.834379"/>
        <n v="-48398.367139"/>
        <n v="-47864.390228"/>
        <n v="-47366.539978"/>
        <n v="-46200.500807"/>
        <n v="-45598.358182"/>
        <n v="-44708.751608"/>
        <n v="-44636.592726"/>
        <n v="-43903.645513"/>
        <n v="-42985.623139"/>
        <n v="-42307.325845"/>
        <n v="-41568.414632"/>
        <n v="-40508.387337"/>
        <n v="-39573.144296"/>
        <n v="-38941.515867"/>
        <n v="-38699.233011"/>
        <n v="-37385.338696"/>
        <n v="-36528.029423"/>
        <n v="-36148.899987"/>
        <n v="-35888.370693"/>
        <n v="-35648.909481"/>
        <n v="-35488.353708"/>
        <n v="-34464.46358"/>
        <n v="-34228.471227"/>
        <n v="-33505.569945"/>
        <n v="-33495.437035"/>
        <n v="-33071.251652"/>
        <n v="-32563.554679"/>
        <n v="-31292.454972"/>
        <n v="-31257.912973"/>
        <n v="-30848.254652"/>
        <n v="-29104.474529"/>
        <n v="-27794.08973"/>
        <n v="-27668.921027"/>
        <n v="-27252.508321"/>
        <n v="-27102.19656"/>
        <n v="-26950.616413"/>
        <n v="-26896.071376"/>
        <n v="-26747.962019"/>
        <n v="-26589.521727"/>
        <n v="-26285.021598"/>
        <n v="-26269.736161"/>
        <n v="-25648.243103"/>
        <n v="-25160.292874"/>
        <n v="-25066.781148"/>
        <n v="-24715.083949"/>
        <n v="-23616.652761"/>
        <n v="-23501.703741"/>
        <n v="-23415.099536"/>
        <n v="-22897.44803"/>
        <n v="-22664.336552"/>
        <n v="-21756.061038"/>
        <n v="-20587.907558"/>
        <n v="-19160.986586"/>
        <n v="-19027.905507"/>
        <n v="-18635.052468"/>
        <n v="-17236.870305"/>
        <n v="-17158.343041"/>
        <n v="-17138.14659"/>
        <n v="-15122.392468"/>
        <n v="-14478.977698"/>
        <n v="-14448.161986"/>
        <n v="-13982.290326"/>
        <n v="-13897.05269"/>
        <n v="-13693.596147"/>
        <n v="-13551.404102"/>
        <n v="-12650.939987"/>
        <n v="-11956.270616"/>
        <n v="-11841.053261"/>
        <n v="-11668.9099"/>
        <n v="-11325.651443"/>
        <n v="-10806.505736"/>
        <n v="-10517.385435"/>
        <n v="-9938.018948"/>
        <n v="-9688.267908"/>
        <n v="-9510.071101"/>
        <n v="-9346.611993"/>
        <n v="-9018.522014"/>
        <n v="-8920.513877"/>
        <n v="-8377.138557"/>
        <n v="-8025.337778"/>
        <n v="-7808.962488"/>
        <n v="-7367.430101"/>
        <n v="-7349.951526"/>
        <n v="-7267.627897"/>
        <n v="-7066.729253"/>
        <n v="-7047.634001"/>
        <n v="-6961.602976"/>
        <n v="-6923.161734"/>
        <n v="-6805.096123"/>
        <n v="-5900.290682"/>
        <n v="-5824.503256"/>
        <n v="-5772.644144"/>
        <n v="-5380.077616"/>
        <n v="-5306.752766"/>
        <n v="-4850.375588"/>
        <n v="-4559.291044"/>
        <n v="-3924.526212"/>
        <n v="-3661.523199"/>
        <n v="-3602.754157"/>
        <n v="-3317.265376"/>
        <n v="-3152.461069"/>
        <n v="-3010.031966"/>
        <n v="-2843.474836"/>
        <n v="-2771.317555"/>
        <n v="-1501.853646"/>
        <n v="-1447.748755"/>
        <n v="-1212.791738"/>
        <n v="-1206.553091"/>
        <n v="-1029.994508"/>
        <n v="-898.431371"/>
        <n v="-860.551906"/>
        <n v="-851.23309"/>
        <n v="-597.301265"/>
        <n v="-296.455483"/>
        <n v="-198"/>
        <n v="-172.979184"/>
        <n v="-86.209299"/>
        <n v="0"/>
        <n v="9.632478"/>
        <n v="68.522535"/>
        <n v="172.979184"/>
        <n v="296.455483"/>
        <n v="597.301265"/>
        <n v="1501.853646"/>
        <n v="1543.104675"/>
        <n v="1564.002139"/>
        <n v="2047.727454"/>
        <n v="2771.317555"/>
        <n v="2801.297408"/>
        <n v="2807.407881"/>
        <n v="3010.031966"/>
        <n v="3056.81442"/>
        <n v="3317.265376"/>
        <n v="3602.754157"/>
        <n v="3924.526212"/>
        <n v="4424.386512"/>
        <n v="4581.315438"/>
        <n v="5507.822922"/>
        <n v="5762.922477"/>
        <n v="5900.290682"/>
        <n v="6473.65179"/>
        <n v="6893.38504"/>
        <n v="6961.602976"/>
        <n v="7047.634001"/>
        <n v="7410.73318"/>
        <n v="7808.962488"/>
        <n v="7980.429488"/>
        <n v="8025.337778"/>
        <n v="8377.138557"/>
        <n v="9018.522014"/>
        <n v="9216.632594"/>
        <n v="9346.611993"/>
        <n v="9566.201707"/>
        <n v="9688.267908"/>
        <n v="9698.621938"/>
        <n v="10229.901898"/>
        <n v="10356.318818"/>
        <n v="10498.074992"/>
        <n v="10517.385435"/>
        <n v="10624.843644"/>
        <n v="10806.505736"/>
        <n v="11579.423808"/>
        <n v="11718.91478"/>
        <n v="11985.958655"/>
        <n v="12597.675496"/>
        <n v="13448.184018"/>
        <n v="13693.596147"/>
        <n v="13897.05269"/>
        <n v="14455.891547"/>
        <n v="14478.977698"/>
        <n v="15203.26179"/>
        <n v="15432.933017"/>
        <n v="15765.844352"/>
        <n v="16412.411705"/>
        <n v="17138.14659"/>
        <n v="17158.343041"/>
        <n v="18093.604816"/>
        <n v="18635.052468"/>
        <n v="19027.905507"/>
        <n v="19160.986586"/>
        <n v="21756.061038"/>
        <n v="22897.44803"/>
        <n v="23487.569484"/>
        <n v="25160.292874"/>
        <n v="25648.243103"/>
        <n v="25947.721962"/>
        <n v="26232.398753"/>
        <n v="26747.962019"/>
        <n v="27252.508321"/>
        <n v="27668.921027"/>
        <n v="27794.08973"/>
        <n v="28373.18287"/>
        <n v="29104.474529"/>
        <n v="29303.012351"/>
        <n v="31225.33825"/>
        <n v="31292.454972"/>
        <n v="31446.695545"/>
        <n v="32563.554679"/>
        <n v="32609.290396"/>
        <n v="33071.251652"/>
        <n v="33157.161922"/>
        <n v="34464.46358"/>
        <n v="35888.370693"/>
        <n v="36148.899987"/>
        <n v="36420.064158"/>
        <n v="36528.029423"/>
        <n v="36598.494567"/>
        <n v="37385.338696"/>
        <n v="37794.058368"/>
        <n v="38275.728347"/>
        <n v="38751.414343"/>
        <n v="38941.515867"/>
        <n v="39573.144296"/>
        <n v="40312.236229"/>
        <n v="40625.527213"/>
        <n v="43903.645513"/>
        <n v="44813.128346"/>
        <n v="44840.115433"/>
        <n v="45598.358182"/>
        <n v="46200.500807"/>
        <n v="47256.650529"/>
        <n v="47366.539978"/>
        <n v="47990.339042"/>
        <n v="48250.272738"/>
        <n v="48398.367139"/>
        <n v="49483.334429"/>
        <n v="49565.834379"/>
        <n v="50174.484123"/>
        <n v="50231.443278"/>
        <n v="51525.733013"/>
        <n v="51821.317646"/>
        <n v="53905.82661"/>
        <n v="54254.425467"/>
        <n v="54698.220326"/>
        <n v="55758.908857"/>
        <n v="56530.913232"/>
        <n v="58036.982818"/>
        <n v="58563.739608"/>
        <n v="59245.143396"/>
        <n v="60057.152134"/>
        <n v="62157.604038"/>
        <n v="62862.857374"/>
        <n v="63163.716255"/>
        <n v="67460.164393"/>
        <n v="68491.754156"/>
        <n v="68614.740736"/>
        <n v="70210.573753"/>
        <n v="71532.860062"/>
        <n v="72129.442283"/>
        <n v="72411.777068"/>
        <n v="74359.560674"/>
        <n v="75765.139757"/>
        <n v="76736.128277"/>
        <n v="82001.144058"/>
        <n v="83368.73795"/>
        <n v="84306.673312"/>
        <n v="86099.645639"/>
        <n v="89940.610347"/>
        <n v="91047.649412"/>
        <n v="94520.6307"/>
        <n v="95955.323488"/>
        <n v="97381.128453"/>
        <n v="97401.43771"/>
        <n v="98298.649094"/>
        <n v="100636.596257"/>
        <n v="101272.249495"/>
        <n v="102868.428033"/>
        <n v="105285.599906"/>
        <n v="106799.566692"/>
        <n v="106912.51414"/>
        <n v="107081.060984"/>
        <n v="109157.397699"/>
        <n v="110507.248685"/>
        <n v="111875.917966"/>
        <n v="114217.132982"/>
        <n v="114824.951014"/>
        <n v="116752.671212"/>
        <n v="120735.202986"/>
        <n v="121525.042503"/>
        <n v="127047.879165"/>
        <n v="127112.168602"/>
        <n v="127299.237593"/>
        <n v="128079.757156"/>
        <n v="128849.542058"/>
        <n v="134153.002549"/>
        <n v="137037.241227"/>
        <n v="139300.648856"/>
        <n v="139981.979996"/>
        <n v="140539.47255"/>
        <n v="152194.551197"/>
        <n v="155628.331338"/>
        <n v="158774.447388"/>
        <n v="160611.351644"/>
        <n v="169094.809736"/>
        <n v="174720.254683"/>
        <n v="181682.828739"/>
        <n v="183924.300445"/>
        <n v="184128.15352"/>
        <n v="184718.980977"/>
        <n v="192847.288773"/>
        <n v="194494.161238"/>
        <n v="198314.356711"/>
        <n v="200675.587868"/>
        <n v="207878.048449"/>
        <n v="208559.265331"/>
        <n v="208991.02728"/>
        <n v="214107.505985"/>
        <n v="214630.490062"/>
        <n v="219833.134572"/>
        <n v="222158.45579"/>
        <n v="226092.179149"/>
        <n v="229080.616606"/>
        <n v="231450.112295"/>
        <n v="242773.849885"/>
        <n v="252114.240134"/>
        <n v="269444.611051"/>
        <n v="275080.354539"/>
        <n v="280055.642017"/>
        <n v="293391.691719"/>
        <n v="296710.430283"/>
        <n v="296779.537774"/>
        <n v="298229.148247"/>
        <n v="336798.740133"/>
        <n v="351994.55592"/>
        <n v="365578.016079"/>
        <n v="376636.169562"/>
        <n v="384928.817708"/>
        <n v="395941.54226"/>
        <n v="399224.245136"/>
        <n v="405820.332849"/>
        <n v="426542.757804"/>
        <n v="506404.797275"/>
        <n v="526005.972725"/>
        <n v="557584.144773"/>
        <n v="589171.484117"/>
        <n v="593858.073753"/>
        <n v="641666.666667"/>
        <n v="684958.333333"/>
        <n v="702284.661694"/>
        <n v="761274.548045"/>
        <n v="966436.672439"/>
        <n v="1060408"/>
        <n v="1254500"/>
        <n v="1569986"/>
        <n v="5726567"/>
        <n v="8844975"/>
        <n v="10237430"/>
        <m/>
      </sharedItems>
    </cacheField>
    <cacheField name="Closing PV" numFmtId="0">
      <sharedItems containsString="0" containsBlank="1" containsNumber="1" minValue="-8860123" maxValue="10254010" count="484">
        <n v="-8860123"/>
        <n v="-6225652"/>
        <n v="-5735909"/>
        <n v="-4562083.3"/>
        <n v="-1566309"/>
        <n v="-1434341"/>
        <n v="-1131091"/>
        <n v="-937005.745037"/>
        <n v="-757083.244915"/>
        <n v="-708901.205458"/>
        <n v="-607916.666667"/>
        <n v="-585998.106339"/>
        <n v="-556041.666667"/>
        <n v="-528506.686976"/>
        <n v="-499630.225924"/>
        <n v="-469975.668192"/>
        <n v="-407850.672463"/>
        <n v="-398327.777778"/>
        <n v="-366116.444855"/>
        <n v="-358632.993516"/>
        <n v="-329624.357944"/>
        <n v="-299400.614373"/>
        <n v="-294053.486414"/>
        <n v="-291154.068542"/>
        <n v="-281729.390729"/>
        <n v="-280819.996566"/>
        <n v="-271632.986155"/>
        <n v="-264857.987521"/>
        <n v="-261215.919918"/>
        <n v="-243076.148492"/>
        <n v="-240845.194721"/>
        <n v="-217524.151152"/>
        <n v="-215826.780564"/>
        <n v="-212698.532574"/>
        <n v="-212368.768418"/>
        <n v="-211146.429001"/>
        <n v="-209835.069245"/>
        <n v="-206051.53619"/>
        <n v="-206005.609192"/>
        <n v="-205727.499192"/>
        <n v="-196266.897354"/>
        <n v="-195540.548045"/>
        <n v="-190046.908193"/>
        <n v="-187587.69587"/>
        <n v="-183834.005445"/>
        <n v="-180025.939398"/>
        <n v="-179341.240839"/>
        <n v="-168790.836983"/>
        <n v="-161888.613926"/>
        <n v="-160273.725246"/>
        <n v="-157200.820914"/>
        <n v="-156642.157674"/>
        <n v="-154088.592926"/>
        <n v="-147680.160065"/>
        <n v="-144290.553594"/>
        <n v="-142681.82781"/>
        <n v="-136455.456031"/>
        <n v="-136367.806869"/>
        <n v="-130012.818247"/>
        <n v="-129519.419377"/>
        <n v="-128322.925942"/>
        <n v="-127568.388702"/>
        <n v="-125921.388915"/>
        <n v="-120947.035952"/>
        <n v="-120300.649786"/>
        <n v="-120133.918713"/>
        <n v="-118000.78313"/>
        <n v="-115910.805359"/>
        <n v="-115503.384993"/>
        <n v="-112081.459369"/>
        <n v="-110788.236872"/>
        <n v="-109611.183745"/>
        <n v="-108155.947745"/>
        <n v="-106669.325848"/>
        <n v="-105541.616379"/>
        <n v="-101808.657332"/>
        <n v="-100150.58625"/>
        <n v="-99180.023275"/>
        <n v="-97829.735375"/>
        <n v="-97242.794612"/>
        <n v="-97212.042273"/>
        <n v="-96422.917067"/>
        <n v="-95344.50163"/>
        <n v="-94459.728684"/>
        <n v="-89230.627624"/>
        <n v="-87313.743952"/>
        <n v="-85273.058415"/>
        <n v="-84417.387279"/>
        <n v="-79510.63392"/>
        <n v="-77722.231005"/>
        <n v="-77682.764255"/>
        <n v="-77548.360911"/>
        <n v="-77028.363458"/>
        <n v="-74966.479488"/>
        <n v="-74661.086455"/>
        <n v="-73288.454452"/>
        <n v="-72970.920729"/>
        <n v="-72565.944169"/>
        <n v="-72165.812191"/>
        <n v="-69907.638851"/>
        <n v="-69500.285263"/>
        <n v="-67804.737309"/>
        <n v="-67346.781386"/>
        <n v="-67173.485001"/>
        <n v="-66232.937443"/>
        <n v="-66059.41296"/>
        <n v="-65359.763741"/>
        <n v="-64983.913066"/>
        <n v="-64980.733383"/>
        <n v="-63935.167973"/>
        <n v="-63666.601972"/>
        <n v="-62982.607775"/>
        <n v="-62731.617997"/>
        <n v="-61373.986447"/>
        <n v="-60609.614076"/>
        <n v="-60399.212895"/>
        <n v="-60109.815861"/>
        <n v="-59694.622104"/>
        <n v="-59574.280752"/>
        <n v="-58014.174359"/>
        <n v="-57297.319526"/>
        <n v="-56856.83284"/>
        <n v="-54897.760943"/>
        <n v="-53892.741502"/>
        <n v="-53676.063781"/>
        <n v="-53484.898511"/>
        <n v="-53248.186199"/>
        <n v="-51600.47714"/>
        <n v="-50395.275032"/>
        <n v="-50347.228402"/>
        <n v="-49236.04099"/>
        <n v="-48431.763528"/>
        <n v="-46693.13791"/>
        <n v="-45950.788472"/>
        <n v="-45887.515322"/>
        <n v="-43762.915203"/>
        <n v="-43028.826047"/>
        <n v="-42896.463961"/>
        <n v="-42774.308647"/>
        <n v="-42366.415708"/>
        <n v="-42309.687304"/>
        <n v="-42235.909276"/>
        <n v="-41913.143394"/>
        <n v="-40995.481776"/>
        <n v="-40972.962005"/>
        <n v="-39066.218489"/>
        <n v="-37159.451455"/>
        <n v="-36663.795589"/>
        <n v="-36129.91287"/>
        <n v="-36113.804516"/>
        <n v="-35354.682705"/>
        <n v="-35100.441691"/>
        <n v="-35011.881189"/>
        <n v="-34858.034782"/>
        <n v="-34693.777451"/>
        <n v="-34338.653615"/>
        <n v="-33382.02391"/>
        <n v="-31767.621015"/>
        <n v="-31730.8119"/>
        <n v="-31670.929194"/>
        <n v="-31172.561618"/>
        <n v="-30279.3455"/>
        <n v="-29668.978639"/>
        <n v="-29273.279765"/>
        <n v="-27575.828163"/>
        <n v="-27021.223458"/>
        <n v="-26766.887321"/>
        <n v="-26759.970817"/>
        <n v="-26754.543656"/>
        <n v="-26694.670104"/>
        <n v="-26625.958107"/>
        <n v="-26447.918013"/>
        <n v="-26102.195922"/>
        <n v="-25169.351208"/>
        <n v="-24889.085783"/>
        <n v="-24221.138943"/>
        <n v="-23998.74626"/>
        <n v="-23892.60065"/>
        <n v="-23506.856672"/>
        <n v="-22990.657614"/>
        <n v="-22763.691423"/>
        <n v="-21624.690045"/>
        <n v="-21534.725071"/>
        <n v="-19542.935979"/>
        <n v="-19283.317954"/>
        <n v="-19100.521731"/>
        <n v="-18379.544563"/>
        <n v="-16728.268302"/>
        <n v="-16718.792824"/>
        <n v="-16566.744448"/>
        <n v="-16087.261968"/>
        <n v="-14563.774757"/>
        <n v="-14200.087844"/>
        <n v="-13956.68011"/>
        <n v="-13306.367849"/>
        <n v="-12543.910411"/>
        <n v="-12374.615673"/>
        <n v="-12329.887287"/>
        <n v="-12276.933269"/>
        <n v="-11744.161946"/>
        <n v="-11172.400439"/>
        <n v="-11107.229611"/>
        <n v="-9818.878194"/>
        <n v="-9795.359497"/>
        <n v="-9352.788169"/>
        <n v="-9240.607549"/>
        <n v="-9095.081339"/>
        <n v="-9062.621673"/>
        <n v="-8815.135902"/>
        <n v="-8702.648297"/>
        <n v="-8522.406751"/>
        <n v="-7856.875731"/>
        <n v="-7853.17847"/>
        <n v="-7810.100302"/>
        <n v="-7598.407034"/>
        <n v="-7476.312571"/>
        <n v="-7145.496346"/>
        <n v="-6345.583028"/>
        <n v="-6036.605436"/>
        <n v="-5960.645328"/>
        <n v="-5551.6414"/>
        <n v="-4500.708382"/>
        <n v="-4357.440523"/>
        <n v="-4007.597857"/>
        <n v="-3912.867963"/>
        <n v="-3544.594603"/>
        <n v="-3486.771371"/>
        <n v="-3430.438976"/>
        <n v="-3000.314404"/>
        <n v="-2773.716319"/>
        <n v="-2586.594058"/>
        <n v="-2252.224181"/>
        <n v="-1888.130936"/>
        <n v="-1556.070687"/>
        <n v="-1552.299257"/>
        <n v="-1405.61036"/>
        <n v="-1113.73932"/>
        <n v="-1098.522453"/>
        <n v="-988.147945"/>
        <n v="-821.25593"/>
        <n v="-622.065481"/>
        <n v="-491.952518"/>
        <n v="-188.90444"/>
        <n v="-69.988877"/>
        <n v="0"/>
        <n v="69.988877"/>
        <n v="455.789431"/>
        <n v="474.8659"/>
        <n v="491.952518"/>
        <n v="622.065481"/>
        <n v="821.25593"/>
        <n v="1405.61036"/>
        <n v="1756.608445"/>
        <n v="1888.130936"/>
        <n v="2586.594058"/>
        <n v="2903.826105"/>
        <n v="2928.98981"/>
        <n v="3331.553262"/>
        <n v="3430.438976"/>
        <n v="3486.771371"/>
        <n v="3544.594603"/>
        <n v="4034.07519"/>
        <n v="4500.708382"/>
        <n v="4833.445593"/>
        <n v="5293.724851"/>
        <n v="5328.582967"/>
        <n v="5538.522695"/>
        <n v="6019.725576"/>
        <n v="6345.583028"/>
        <n v="6701.061095"/>
        <n v="7145.496346"/>
        <n v="7265.764777"/>
        <n v="7598.407034"/>
        <n v="7628.69067"/>
        <n v="8510.940153"/>
        <n v="8522.406751"/>
        <n v="8815.135902"/>
        <n v="9095.081339"/>
        <n v="9293.635363"/>
        <n v="9795.359497"/>
        <n v="9818.878194"/>
        <n v="10343.368016"/>
        <n v="10446.147685"/>
        <n v="10742.452241"/>
        <n v="11168.431489"/>
        <n v="11631.403615"/>
        <n v="11895.428567"/>
        <n v="12374.615673"/>
        <n v="12440.270358"/>
        <n v="12900.754704"/>
        <n v="13622.435871"/>
        <n v="14563.774757"/>
        <n v="14706.634552"/>
        <n v="16087.261968"/>
        <n v="16281.09057"/>
        <n v="16566.744448"/>
        <n v="16575.621715"/>
        <n v="16656.672599"/>
        <n v="16718.792824"/>
        <n v="16728.268302"/>
        <n v="17624.132948"/>
        <n v="19283.317954"/>
        <n v="21534.725071"/>
        <n v="21624.690045"/>
        <n v="21992.185157"/>
        <n v="22990.657614"/>
        <n v="23892.60065"/>
        <n v="23998.74626"/>
        <n v="24687.35693"/>
        <n v="25065.581153"/>
        <n v="25169.351208"/>
        <n v="25777.471952"/>
        <n v="26630.079549"/>
        <n v="26759.970817"/>
        <n v="27021.223458"/>
        <n v="27713.933645"/>
        <n v="28031.15155"/>
        <n v="28601.510491"/>
        <n v="28616.54655"/>
        <n v="29668.978639"/>
        <n v="31172.561618"/>
        <n v="31670.929194"/>
        <n v="31767.621015"/>
        <n v="32123.68753"/>
        <n v="33382.02391"/>
        <n v="34056.536385"/>
        <n v="34338.653615"/>
        <n v="34387.585059"/>
        <n v="34693.777451"/>
        <n v="35100.441691"/>
        <n v="36113.804516"/>
        <n v="36404.795804"/>
        <n v="36437.818921"/>
        <n v="36607.582416"/>
        <n v="37159.451455"/>
        <n v="39981.536246"/>
        <n v="39987.59817"/>
        <n v="40100.285091"/>
        <n v="41300.803688"/>
        <n v="42235.909276"/>
        <n v="42309.687304"/>
        <n v="42366.415708"/>
        <n v="42896.463961"/>
        <n v="43028.826047"/>
        <n v="43762.915203"/>
        <n v="43960.278197"/>
        <n v="44906.385192"/>
        <n v="45227.208121"/>
        <n v="45887.515322"/>
        <n v="45950.788472"/>
        <n v="46693.13791"/>
        <n v="48423.026818"/>
        <n v="51084.385968"/>
        <n v="51600.47714"/>
        <n v="53248.186199"/>
        <n v="53668.372394"/>
        <n v="53676.063781"/>
        <n v="53892.741502"/>
        <n v="54233.370011"/>
        <n v="54897.760943"/>
        <n v="56856.83284"/>
        <n v="57170.767254"/>
        <n v="57297.319526"/>
        <n v="58375.820262"/>
        <n v="59694.622104"/>
        <n v="60109.815861"/>
        <n v="60399.212895"/>
        <n v="60609.614076"/>
        <n v="61373.986447"/>
        <n v="62731.617997"/>
        <n v="62982.607775"/>
        <n v="63273.724624"/>
        <n v="63364.784574"/>
        <n v="65359.763741"/>
        <n v="66059.41296"/>
        <n v="67173.485001"/>
        <n v="67346.781386"/>
        <n v="69500.285263"/>
        <n v="69907.638851"/>
        <n v="71332.000746"/>
        <n v="71546.640412"/>
        <n v="74208.525128"/>
        <n v="74661.086455"/>
        <n v="75563.124064"/>
        <n v="77028.363458"/>
        <n v="78496.809816"/>
        <n v="82963.349841"/>
        <n v="84417.387279"/>
        <n v="85273.058415"/>
        <n v="85542.470655"/>
        <n v="87142.659936"/>
        <n v="87313.743952"/>
        <n v="87733.032497"/>
        <n v="88406.862253"/>
        <n v="92876.899234"/>
        <n v="94459.728684"/>
        <n v="96565.694112"/>
        <n v="97242.794612"/>
        <n v="99180.023275"/>
        <n v="100910.60328"/>
        <n v="100987.476783"/>
        <n v="101808.657332"/>
        <n v="104408.847006"/>
        <n v="105541.616379"/>
        <n v="106669.325848"/>
        <n v="108155.947745"/>
        <n v="109611.183745"/>
        <n v="118000.78313"/>
        <n v="120300.649786"/>
        <n v="120947.035952"/>
        <n v="122203.084918"/>
        <n v="124056.631171"/>
        <n v="125921.388915"/>
        <n v="126689.093315"/>
        <n v="127568.388702"/>
        <n v="129519.419377"/>
        <n v="130140.894634"/>
        <n v="131998.943696"/>
        <n v="134092.269217"/>
        <n v="134883.699031"/>
        <n v="136367.806869"/>
        <n v="136455.456031"/>
        <n v="142681.82781"/>
        <n v="144290.553594"/>
        <n v="147680.160065"/>
        <n v="155265.229968"/>
        <n v="156642.157674"/>
        <n v="157200.820914"/>
        <n v="168790.836983"/>
        <n v="179341.240839"/>
        <n v="180025.939398"/>
        <n v="186370.691605"/>
        <n v="187587.69587"/>
        <n v="190046.908193"/>
        <n v="195540.548045"/>
        <n v="196266.897354"/>
        <n v="201268.484772"/>
        <n v="202450.179243"/>
        <n v="206051.53619"/>
        <n v="206743.389049"/>
        <n v="209835.069245"/>
        <n v="211146.429001"/>
        <n v="212368.768418"/>
        <n v="212698.532574"/>
        <n v="215826.780564"/>
        <n v="217524.151152"/>
        <n v="224648.000206"/>
        <n v="228509.374347"/>
        <n v="240845.194721"/>
        <n v="259663.707011"/>
        <n v="261215.919918"/>
        <n v="264857.987521"/>
        <n v="267201.097353"/>
        <n v="271632.986155"/>
        <n v="281729.390729"/>
        <n v="291154.068542"/>
        <n v="294053.486414"/>
        <n v="299400.614373"/>
        <n v="329624.357944"/>
        <n v="355785.305875"/>
        <n v="358632.993516"/>
        <n v="366116.444855"/>
        <n v="382786.212436"/>
        <n v="391086.270478"/>
        <n v="394914.399144"/>
        <n v="394945.119029"/>
        <n v="407850.672463"/>
        <n v="410288.41252"/>
        <n v="501907.053768"/>
        <n v="517989.292273"/>
        <n v="528506.686976"/>
        <n v="585998.106339"/>
        <n v="640833.333333"/>
        <n v="682666.666667"/>
        <n v="708901.205458"/>
        <n v="757083.244915"/>
        <n v="961203.365763"/>
        <n v="1107373"/>
        <n v="1252750"/>
        <n v="1566309"/>
        <n v="5735909"/>
        <n v="8860123"/>
        <n v="10254010"/>
        <m/>
      </sharedItems>
    </cacheField>
    <cacheField name="Actual P&amp;L" numFmtId="0">
      <sharedItems containsString="0" containsBlank="1" containsNumber="1" minValue="-261215.919918" maxValue="261215.919918" count="484">
        <n v="-261215.919918"/>
        <n v="-125921.388915"/>
        <n v="-84417.387279"/>
        <n v="-79510.63392"/>
        <n v="-73028.953233"/>
        <n v="-62425.968443"/>
        <n v="-58894.573549"/>
        <n v="-54897.760943"/>
        <n v="-50891"/>
        <n v="-43762.915203"/>
        <n v="-42817.837907"/>
        <n v="-39594.8525"/>
        <n v="-39272.701024"/>
        <n v="-39059.983225"/>
        <n v="-38408.266726"/>
        <n v="-37046.723272"/>
        <n v="-35974.301381"/>
        <n v="-25169.351208"/>
        <n v="-22667.824548"/>
        <n v="-22084.137636"/>
        <n v="-21998.289927"/>
        <n v="-21923.328239"/>
        <n v="-21542.855855"/>
        <n v="-21452.182879"/>
        <n v="-21296.846649"/>
        <n v="-21153.543759"/>
        <n v="-20643.626406"/>
        <n v="-20637.119953"/>
        <n v="-20604.812129"/>
        <n v="-20040.642959"/>
        <n v="-19905.078192"/>
        <n v="-19806.945023"/>
        <n v="-19769.854204"/>
        <n v="-19600.402909"/>
        <n v="-19026.277526"/>
        <n v="-19018.536283"/>
        <n v="-18003.176046"/>
        <n v="-16718.792824"/>
        <n v="-16254.345284"/>
        <n v="-15164.615006"/>
        <n v="-15148"/>
        <n v="-14427.879001"/>
        <n v="-12458.604682"/>
        <n v="-12445.524801"/>
        <n v="-12323.386545"/>
        <n v="-11912.389505"/>
        <n v="-11510.056178"/>
        <n v="-11269.045413"/>
        <n v="-10900.982897"/>
        <n v="-10149.001544"/>
        <n v="-10067"/>
        <n v="-9342"/>
        <n v="-7548.461235"/>
        <n v="-7544.835106"/>
        <n v="-7533.723705"/>
        <n v="-7174.38218900003"/>
        <n v="-7156.365438"/>
        <n v="-6729.90297000001"/>
        <n v="-6644.083993"/>
        <n v="-6616.54376399994"/>
        <n v="-6217.515721"/>
        <n v="-5903.859434"/>
        <n v="-5625.469232"/>
        <n v="-5560.645653"/>
        <n v="-5327.92721600001"/>
        <n v="-5325.058086"/>
        <n v="-5233.30667600001"/>
        <n v="-5128.17973600001"/>
        <n v="-5126.969582"/>
        <n v="-4620.986156"/>
        <n v="-4527.289382"/>
        <n v="-4506.428053"/>
        <n v="-4497.74350700004"/>
        <n v="-4432.6164"/>
        <n v="-4309.84599199996"/>
        <n v="-4298.123123"/>
        <n v="-4191.3031299999"/>
        <n v="-3898.36104700001"/>
        <n v="-3809.50308699999"/>
        <n v="-3751.08104399999"/>
        <n v="-3733.90545999999"/>
        <n v="-3707.505294"/>
        <n v="-3677"/>
        <n v="-3661.00939"/>
        <n v="-3615.78131999999"/>
        <n v="-3547.97857399999"/>
        <n v="-3514.624333"/>
        <n v="-3503.640591"/>
        <n v="-3459.54235"/>
        <n v="-3447.36838400003"/>
        <n v="-3328.729087"/>
        <n v="-3308.254106"/>
        <n v="-3294.393409"/>
        <n v="-3196.555586"/>
        <n v="-3173.37777799997"/>
        <n v="-3168.358554"/>
        <n v="-3073.702076"/>
        <n v="-3046.198643"/>
        <n v="-2961.07698399999"/>
        <n v="-2941.709026"/>
        <n v="-2940.73794799999"/>
        <n v="-2921.01662"/>
        <n v="-2917.975608"/>
        <n v="-2899.672603"/>
        <n v="-2869.384322"/>
        <n v="-2863.792367"/>
        <n v="-2845.19282500001"/>
        <n v="-2810.246839"/>
        <n v="-2771.244193"/>
        <n v="-2742.828871"/>
        <n v="-2736.543008"/>
        <n v="-2734.41985600001"/>
        <n v="-2722.163912"/>
        <n v="-2699.84781399998"/>
        <n v="-2693.259272"/>
        <n v="-2691.561245"/>
        <n v="-2686.347765"/>
        <n v="-2672.932802"/>
        <n v="-2668.80278400001"/>
        <n v="-2663.146486"/>
        <n v="-2657.585489"/>
        <n v="-2638.17173"/>
        <n v="-2602.407373"/>
        <n v="-2600.492181"/>
        <n v="-2599.0992"/>
        <n v="-2596.784538"/>
        <n v="-2594.242138"/>
        <n v="-2580.647113"/>
        <n v="-2572.631258"/>
        <n v="-2569.532135"/>
        <n v="-2546.425704"/>
        <n v="-2536.887012"/>
        <n v="-2531.644172"/>
        <n v="-2530.12276100001"/>
        <n v="-2527.603149"/>
        <n v="-2510.851817"/>
        <n v="-2506.34678299999"/>
        <n v="-2504.138217"/>
        <n v="-2500.71425099997"/>
        <n v="-2482.838174"/>
        <n v="-2472.743084"/>
        <n v="-2469.851706"/>
        <n v="-2462.981934"/>
        <n v="-2387.966485"/>
        <n v="-2351.30094"/>
        <n v="-2319"/>
        <n v="-2308.98342"/>
        <n v="-2291.66666599992"/>
        <n v="-2279.365037"/>
        <n v="-2257.52555"/>
        <n v="-2253.802075"/>
        <n v="-2249.290604"/>
        <n v="-2243.513698"/>
        <n v="-2234.090845"/>
        <n v="-2210.909508"/>
        <n v="-2196.047486"/>
        <n v="-2153.542196"/>
        <n v="-2146.629618"/>
        <n v="-2142.60527200002"/>
        <n v="-2132.28971400001"/>
        <n v="-2040.12087"/>
        <n v="-2034.642761"/>
        <n v="-2030.339614"/>
        <n v="-1798.894822"/>
        <n v="-1772.73611599999"/>
        <n v="-1750"/>
        <n v="-1687.762508"/>
        <n v="-1673.74871199997"/>
        <n v="-1649.34093599999"/>
        <n v="-1614.62186799999"/>
        <n v="-1591.911485"/>
        <n v="-1572.48957600002"/>
        <n v="-1555.136843"/>
        <n v="-1479.075148"/>
        <n v="-1418.22094"/>
        <n v="-1401.354284"/>
        <n v="-1400.948407"/>
        <n v="-1352.464837"/>
        <n v="-1325.967564"/>
        <n v="-1236.055792"/>
        <n v="-1222.229673"/>
        <n v="-1204.979454"/>
        <n v="-1196.29050199999"/>
        <n v="-1186.475952"/>
        <n v="-1171.46612599998"/>
        <n v="-1166.8176"/>
        <n v="-1161.546614"/>
        <n v="-1134.6594"/>
        <n v="-1113.73932"/>
        <n v="-1071.081073"/>
        <n v="-1069.743561"/>
        <n v="-1034.118913"/>
        <n v="-1007.181552"/>
        <n v="-996.423231000023"/>
        <n v="-995.152620000001"/>
        <n v="-966.385103000008"/>
        <n v="-964.668566000008"/>
        <n v="-864.672465000003"/>
        <n v="-833.333334000083"/>
        <n v="-759.943224999995"/>
        <n v="-702.857150000002"/>
        <n v="-669.877318999992"/>
        <n v="-666.722066999999"/>
        <n v="-661.79469499999"/>
        <n v="-660.977386999999"/>
        <n v="-656.52782"/>
        <n v="-648.683741999999"/>
        <n v="-636.804058"/>
        <n v="-631.422032000002"/>
        <n v="-613.661894000004"/>
        <n v="-604.486182000001"/>
        <n v="-557.174983999998"/>
        <n v="-542.472405"/>
        <n v="-538.428775999986"/>
        <n v="-536.407837000006"/>
        <n v="-531.476091000001"/>
        <n v="-527.312388"/>
        <n v="-524.800447"/>
        <n v="-496.115263"/>
        <n v="-481.003388999998"/>
        <n v="-473.631602999998"/>
        <n v="-472.898927000002"/>
        <n v="-466.982801999999"/>
        <n v="-464.574668000001"/>
        <n v="-456.220099999991"/>
        <n v="-437.754841"/>
        <n v="-432.274292"/>
        <n v="-366.985478000002"/>
        <n v="-358.78585"/>
        <n v="-354.555040000001"/>
        <n v="-345.746166"/>
        <n v="-342.060760999993"/>
        <n v="-340.936508999999"/>
        <n v="-324.638059000004"/>
        <n v="-303.972753000009"/>
        <n v="-272.566344000001"/>
        <n v="-249.712334999997"/>
        <n v="-237.970547"/>
        <n v="-231.284863000001"/>
        <n v="-200.859316000002"/>
        <n v="-179.239955"/>
        <n v="-178.181851999998"/>
        <n v="-177.365593999999"/>
        <n v="-174.001833999999"/>
        <n v="-172.979184"/>
        <n v="-156.839568"/>
        <n v="-130.240844"/>
        <n v="-102.695141"/>
        <n v="-99.3548709999996"/>
        <n v="-96.2432860000001"/>
        <n v="-60.7333320000034"/>
        <n v="0"/>
        <n v="96.2432860000001"/>
        <n v="130.240844"/>
        <n v="153.251004000002"/>
        <n v="172.979184"/>
        <n v="174.251853"/>
        <n v="201.401271999999"/>
        <n v="227.409305"/>
        <n v="231.284863000001"/>
        <n v="244.260894000003"/>
        <n v="249.712334999997"/>
        <n v="256.803099"/>
        <n v="274.738842"/>
        <n v="303.972753000009"/>
        <n v="342.060760999993"/>
        <n v="358.333333000017"/>
        <n v="374.006718000001"/>
        <n v="387.092688000004"/>
        <n v="432.687775999999"/>
        <n v="437.754841"/>
        <n v="446.156953"/>
        <n v="456.220099999991"/>
        <n v="476.472519000003"/>
        <n v="496.115263"/>
        <n v="524.800447"/>
        <n v="527.312388"/>
        <n v="531.476091000001"/>
        <n v="536.407837000006"/>
        <n v="538.428775999986"/>
        <n v="543.587845"/>
        <n v="631.422032000002"/>
        <n v="636.804058"/>
        <n v="661.79469499999"/>
        <n v="666.722066999999"/>
        <n v="669.877318999992"/>
        <n v="676.991985000001"/>
        <n v="721.355578000001"/>
        <n v="848.157553000001"/>
        <n v="864.672465000003"/>
        <n v="937.507625"/>
        <n v="966.385103000008"/>
        <n v="995.152620000001"/>
        <n v="1007.181552"/>
        <n v="1034.118913"/>
        <n v="1043.830303"/>
        <n v="1069.743561"/>
        <n v="1071.081073"/>
        <n v="1100.206973"/>
        <n v="1114.136183"/>
        <n v="1122.06116799999"/>
        <n v="1161.546614"/>
        <n v="1171.46612599998"/>
        <n v="1196.29050199999"/>
        <n v="1229.515091"/>
        <n v="1250"/>
        <n v="1326.09899"/>
        <n v="1372.359925"/>
        <n v="1418.22094"/>
        <n v="1542.522984"/>
        <n v="1572.48957600002"/>
        <n v="1584.43317800001"/>
        <n v="1649.34093599999"/>
        <n v="1673.74871199997"/>
        <n v="1705.80789900001"/>
        <n v="1772.73611599999"/>
        <n v="1774.59137499999"/>
        <n v="1798.894822"/>
        <n v="1815.788701"/>
        <n v="1907.25589299999"/>
        <n v="2030.339614"/>
        <n v="2032.164947"/>
        <n v="2034.642761"/>
        <n v="2040.12087"/>
        <n v="2108.959056"/>
        <n v="2132.28971400001"/>
        <n v="2196.047486"/>
        <n v="2208.362995"/>
        <n v="2249.290604"/>
        <n v="2279.365037"/>
        <n v="2289.902468"/>
        <n v="2296.03532999998"/>
        <n v="2308.98342"/>
        <n v="2351.30094"/>
        <n v="2387.966485"/>
        <n v="2462.981934"/>
        <n v="2469.851706"/>
        <n v="2472.743084"/>
        <n v="2500.71425099997"/>
        <n v="2504.138217"/>
        <n v="2506.34678299999"/>
        <n v="2510.851817"/>
        <n v="2530.12276100001"/>
        <n v="2531.588668"/>
        <n v="2531.644172"/>
        <n v="2536.887012"/>
        <n v="2549.389345"/>
        <n v="2569.532135"/>
        <n v="2572.631258"/>
        <n v="2594.242138"/>
        <n v="2596.784538"/>
        <n v="2599.0992"/>
        <n v="2602.407373"/>
        <n v="2611.954186"/>
        <n v="2616.911405"/>
        <n v="2638.17173"/>
        <n v="2655.039816"/>
        <n v="2657.585489"/>
        <n v="2663.146486"/>
        <n v="2668.80278400001"/>
        <n v="2668.824588"/>
        <n v="2673.375254"/>
        <n v="2686.347765"/>
        <n v="2691.561245"/>
        <n v="2693.259272"/>
        <n v="2699.84781399998"/>
        <n v="2715.663067"/>
        <n v="2722.163912"/>
        <n v="2723.449332"/>
        <n v="2731.670059"/>
        <n v="2734.41985600001"/>
        <n v="2736.543008"/>
        <n v="2742.828871"/>
        <n v="2771.244193"/>
        <n v="2785.718139"/>
        <n v="2810.246839"/>
        <n v="2834.11323"/>
        <n v="2841.657041"/>
        <n v="2845.19282500001"/>
        <n v="2863.792367"/>
        <n v="2884.756377"/>
        <n v="2899.672603"/>
        <n v="2921.01662"/>
        <n v="2931.89967599999"/>
        <n v="2936.288887"/>
        <n v="2941.709026"/>
        <n v="2954.128061"/>
        <n v="2961.07698399999"/>
        <n v="3046.198643"/>
        <n v="3052.145223"/>
        <n v="3057.47732900002"/>
        <n v="3070.67877100001"/>
        <n v="3073.702076"/>
        <n v="3173.37777799997"/>
        <n v="3196.555586"/>
        <n v="3258.467707"/>
        <n v="3280.190195"/>
        <n v="3294.393409"/>
        <n v="3308.254106"/>
        <n v="3334.750984"/>
        <n v="3437.5"/>
        <n v="3447.36838400003"/>
        <n v="3459.54235"/>
        <n v="3503.640591"/>
        <n v="3547.97857399999"/>
        <n v="3615.78131999999"/>
        <n v="3661.00939"/>
        <n v="3677"/>
        <n v="3707.505294"/>
        <n v="3729.722712"/>
        <n v="3733.90545999999"/>
        <n v="3751.08104399999"/>
        <n v="3772.250749"/>
        <n v="3790.74995500001"/>
        <n v="3809.50308699999"/>
        <n v="3828.528525"/>
        <n v="3833.81124000001"/>
        <n v="3898.36104700001"/>
        <n v="4015.487285"/>
        <n v="4191.3031299999"/>
        <n v="4301.152181"/>
        <n v="4620.986156"/>
        <n v="4687.86286600001"/>
        <n v="4708.70413999993"/>
        <n v="5128.17973600001"/>
        <n v="5327.92721600001"/>
        <n v="5420.41310999997"/>
        <n v="5625.469232"/>
        <n v="5645.034241"/>
        <n v="5903.859434"/>
        <n v="6217.515721"/>
        <n v="6616.54376399994"/>
        <n v="6729.90297000001"/>
        <n v="7148.325064"/>
        <n v="7174.38218900003"/>
        <n v="8031.612934"/>
        <n v="9342"/>
        <n v="9643.70346"/>
        <n v="9826.987839"/>
        <n v="9858.578446"/>
        <n v="10149.001544"/>
        <n v="11269.045413"/>
        <n v="12323.386545"/>
        <n v="12753.8535"/>
        <n v="15148"/>
        <n v="16580"/>
        <n v="16718.792824"/>
        <n v="17484.031747"/>
        <n v="18003.176046"/>
        <n v="19018.536283"/>
        <n v="19026.277526"/>
        <n v="19459.780063"/>
        <n v="19600.402909"/>
        <n v="19806.945023"/>
        <n v="19999.630028"/>
        <n v="20037.180036"/>
        <n v="20040.642959"/>
        <n v="20123.02573"/>
        <n v="20604.812129"/>
        <n v="20637.119953"/>
        <n v="21076.208089"/>
        <n v="21153.543759"/>
        <n v="21542.855855"/>
        <n v="21657.297454"/>
        <n v="21713.926763"/>
        <n v="21833.447515"/>
        <n v="21886.059522"/>
        <n v="22084.137636"/>
        <n v="22443.034144"/>
        <n v="25169.351208"/>
        <n v="29475.220947"/>
        <n v="30461.185021"/>
        <n v="35668.239744"/>
        <n v="37823.743256"/>
        <n v="42919.904151"/>
        <n v="43762.915203"/>
        <n v="46965"/>
        <n v="54897.760943"/>
        <n v="63471.724624"/>
        <n v="84417.387279"/>
        <n v="96565.694112"/>
        <n v="125921.388915"/>
        <n v="261215.919918"/>
        <m/>
      </sharedItems>
    </cacheField>
    <cacheField name="Other" numFmtId="0">
      <sharedItems containsString="0" containsBlank="1" containsNumber="1" minValue="-11599.6174673189" maxValue="11599.6174673189" count="463">
        <n v="-11599.6174673189"/>
        <n v="-5933.41978967315"/>
        <n v="-3784.43903469992"/>
        <n v="-3549.36050498606"/>
        <n v="-2945.62472395073"/>
        <n v="-2708.49857237926"/>
        <n v="-2430.50955366759"/>
        <n v="-2369.35845029919"/>
        <n v="-1743.01244882139"/>
        <n v="-1738.55307205127"/>
        <n v="-1678.20214263505"/>
        <n v="-1657.59307572758"/>
        <n v="-1536.81748363323"/>
        <n v="-1410.471173"/>
        <n v="-1407.723909"/>
        <n v="-1405.87375518276"/>
        <n v="-1321.98367871954"/>
        <n v="-1311.47622554854"/>
        <n v="-1306.81483177724"/>
        <n v="-1301.76404294677"/>
        <n v="-1253.73234973222"/>
        <n v="-1249.84550566509"/>
        <n v="-1232.55249311326"/>
        <n v="-1211.60071508334"/>
        <n v="-1195.53716938247"/>
        <n v="-1191.23851909752"/>
        <n v="-1180.54575551368"/>
        <n v="-1152.6206139086"/>
        <n v="-1117.27295346491"/>
        <n v="-1114.19147060834"/>
        <n v="-1113.94561760436"/>
        <n v="-1110.16607518732"/>
        <n v="-1108.26676033698"/>
        <n v="-1107.23729443221"/>
        <n v="-1101.28141104205"/>
        <n v="-1092.94501478737"/>
        <n v="-1086.93082394052"/>
        <n v="-1074.30789114349"/>
        <n v="-1072.82444801953"/>
        <n v="-1066.04265942057"/>
        <n v="-1060.2610341333"/>
        <n v="-1044.98703881368"/>
        <n v="-1044.26889697912"/>
        <n v="-1040.72415775665"/>
        <n v="-1033.2244712492"/>
        <n v="-1005.20286284831"/>
        <n v="-1002.80713850937"/>
        <n v="-993.188493704864"/>
        <n v="-980.236306189107"/>
        <n v="-970.301559527683"/>
        <n v="-967.847785359423"/>
        <n v="-966.267935935289"/>
        <n v="-955.293206798853"/>
        <n v="-952.993158317167"/>
        <n v="-938.481175374518"/>
        <n v="-918.92478818138"/>
        <n v="-906.373242031738"/>
        <n v="-896.41472292717"/>
        <n v="-892.523507647338"/>
        <n v="-887.205357552752"/>
        <n v="-885.788279114541"/>
        <n v="-874.298318903355"/>
        <n v="-849.857677352884"/>
        <n v="-841.927073483157"/>
        <n v="-832.90586749869"/>
        <n v="-807.481781000219"/>
        <n v="-807.297022467286"/>
        <n v="-800.731884135367"/>
        <n v="-791.900561854697"/>
        <n v="-783.896718732782"/>
        <n v="-767.358403727227"/>
        <n v="-762.818172374604"/>
        <n v="-723.716200027902"/>
        <n v="-721.526067050011"/>
        <n v="-717.115554146694"/>
        <n v="-709.768240823898"/>
        <n v="-707.05679371077"/>
        <n v="-704.101187012243"/>
        <n v="-702.334900353706"/>
        <n v="-699.036002315686"/>
        <n v="-693.797198938006"/>
        <n v="-692.580708843411"/>
        <n v="-691.06112216154"/>
        <n v="-690.703873713264"/>
        <n v="-673.796684730296"/>
        <n v="-670.250377671515"/>
        <n v="-664.773979547063"/>
        <n v="-661.910898756089"/>
        <n v="-657.754840900037"/>
        <n v="-655.614210727036"/>
        <n v="-655.17490348399"/>
        <n v="-649.49228207659"/>
        <n v="-645.412309746909"/>
        <n v="-645.232830175624"/>
        <n v="-632.849839615796"/>
        <n v="-621.212306602897"/>
        <n v="-620.038149515404"/>
        <n v="-600.964281433239"/>
        <n v="-596.463775769866"/>
        <n v="-582.508691162208"/>
        <n v="-579.768547586013"/>
        <n v="-578.525734587556"/>
        <n v="-571.951074047616"/>
        <n v="-571.068665090305"/>
        <n v="-570.712293821784"/>
        <n v="-567.721590123274"/>
        <n v="-565.731691328762"/>
        <n v="-565.705053917796"/>
        <n v="-556.643051073548"/>
        <n v="-556.064202690198"/>
        <n v="-553.135463967417"/>
        <n v="-550.1609247409"/>
        <n v="-547.926363493589"/>
        <n v="-547.660988980724"/>
        <n v="-547.088544564794"/>
        <n v="-546.735236795008"/>
        <n v="-543.790907345148"/>
        <n v="-538.460285779897"/>
        <n v="-529.428904317255"/>
        <n v="-529.121409905483"/>
        <n v="-527.523422472925"/>
        <n v="-526.139845637923"/>
        <n v="-504.342555314547"/>
        <n v="-498.479473823543"/>
        <n v="-489.351451516638"/>
        <n v="-484.833586980438"/>
        <n v="-475.116070925771"/>
        <n v="-472.196249396417"/>
        <n v="-467.828662799268"/>
        <n v="-462.822406849923"/>
        <n v="-461.283471279231"/>
        <n v="-460.918980294837"/>
        <n v="-452.179734976088"/>
        <n v="-442.294240946225"/>
        <n v="-438.969831452382"/>
        <n v="-438.951763097461"/>
        <n v="-438.515300085916"/>
        <n v="-437.835809795535"/>
        <n v="-429.840251416528"/>
        <n v="-422.910040835083"/>
        <n v="-422.636944844544"/>
        <n v="-420.116492294571"/>
        <n v="-415.910639698564"/>
        <n v="-406.577481338548"/>
        <n v="-405.46849121991"/>
        <n v="-404.43648789826"/>
        <n v="-401.2855214071"/>
        <n v="-391.432695931754"/>
        <n v="-390.717959039899"/>
        <n v="-384.100991833295"/>
        <n v="-383.0480776646"/>
        <n v="-381.36956670595"/>
        <n v="-380.609703866048"/>
        <n v="-374.61597965599"/>
        <n v="-374.411271913002"/>
        <n v="-370.907819471041"/>
        <n v="-367.740647291572"/>
        <n v="-365.111334559338"/>
        <n v="-357.106470947712"/>
        <n v="-355.942397709066"/>
        <n v="-354.358448099076"/>
        <n v="-350.657883294935"/>
        <n v="-348.395676086298"/>
        <n v="-348.329257913019"/>
        <n v="-348.114519430597"/>
        <n v="-340.663250208706"/>
        <n v="-338.92685446243"/>
        <n v="-338.325112647673"/>
        <n v="-337.539193725525"/>
        <n v="-334.574154046072"/>
        <n v="-334.010022052768"/>
        <n v="-330.486125446767"/>
        <n v="-324.331649906711"/>
        <n v="-316.446651423124"/>
        <n v="-306.581775533249"/>
        <n v="-304.86628501844"/>
        <n v="-299.624453418312"/>
        <n v="-296.103817968836"/>
        <n v="-292.007487984907"/>
        <n v="-291.949800605641"/>
        <n v="-285.913851873594"/>
        <n v="-283.032192792681"/>
        <n v="-275.082287691752"/>
        <n v="-259.50612909412"/>
        <n v="-248.571123420345"/>
        <n v="-240.545003907646"/>
        <n v="-239.267709963402"/>
        <n v="-234.624968086539"/>
        <n v="-230.588101237537"/>
        <n v="-226.322284101497"/>
        <n v="-213.1524659899"/>
        <n v="-211.683495015777"/>
        <n v="-208.90706536243"/>
        <n v="-207.580062706201"/>
        <n v="-199.699750963238"/>
        <n v="-199.211042258144"/>
        <n v="-191.068125156829"/>
        <n v="-189.876145153623"/>
        <n v="-189.576260009986"/>
        <n v="-189.169318203969"/>
        <n v="-184.581210111392"/>
        <n v="-182.942641886006"/>
        <n v="-177.298719773999"/>
        <n v="-176.309549121144"/>
        <n v="-168.720902426629"/>
        <n v="-159.604886382084"/>
        <n v="-152.934930990824"/>
        <n v="-152.103889919992"/>
        <n v="-151.112499449133"/>
        <n v="-145.098277683774"/>
        <n v="-142.273487170599"/>
        <n v="-136.158173076285"/>
        <n v="-132.420204926865"/>
        <n v="-112.397769084954"/>
        <n v="-103.719022538859"/>
        <n v="-77.3772362461232"/>
        <n v="-76.949255686955"/>
        <n v="-76.4942560856217"/>
        <n v="-52.7270734334561"/>
        <n v="-51.4370978986565"/>
        <n v="-45.2719108270514"/>
        <n v="-45.0614787669783"/>
        <n v="-32.4190906898116"/>
        <n v="-26.7173199723152"/>
        <n v="-17.5828080588138"/>
        <n v="-17.1172865132965"/>
        <n v="-14.3496492040213"/>
        <n v="-12.4422535009297"/>
        <n v="-10.7817882649172"/>
        <n v="0"/>
        <n v="18.8594442911956"/>
        <n v="32.4190906898116"/>
        <n v="45.0614787669783"/>
        <n v="47.0736496788445"/>
        <n v="51.4370978986565"/>
        <n v="54.3340914846112"/>
        <n v="56.6570209559814"/>
        <n v="58.7451958005278"/>
        <n v="59.9102629628583"/>
        <n v="71.2088966495728"/>
        <n v="76.949255686955"/>
        <n v="77.3772362461232"/>
        <n v="100.968247074985"/>
        <n v="103.719022538859"/>
        <n v="105.183017469406"/>
        <n v="107.249363962696"/>
        <n v="116.661269535063"/>
        <n v="125.501750962461"/>
        <n v="131.202762538426"/>
        <n v="135.015749562766"/>
        <n v="136.158173076285"/>
        <n v="138.292961621825"/>
        <n v="145.098277683774"/>
        <n v="145.210195257564"/>
        <n v="146.096501424915"/>
        <n v="159.38706325111"/>
        <n v="159.604886382084"/>
        <n v="168.720902426629"/>
        <n v="176.309549121144"/>
        <n v="181.107810081478"/>
        <n v="184.581210111392"/>
        <n v="185.840137328314"/>
        <n v="189.053156773518"/>
        <n v="189.876145153623"/>
        <n v="191.068125156829"/>
        <n v="197.118672361862"/>
        <n v="199.699750963238"/>
        <n v="205.940543629446"/>
        <n v="208.90706536243"/>
        <n v="209.471147852904"/>
        <n v="211.683495015777"/>
        <n v="212.05682269881"/>
        <n v="213.1524659899"/>
        <n v="213.326966650822"/>
        <n v="214.972646262316"/>
        <n v="222.140465250257"/>
        <n v="224.861140751171"/>
        <n v="234.624968086539"/>
        <n v="236.881124211513"/>
        <n v="239.267709963402"/>
        <n v="243.498781846636"/>
        <n v="246.460437976608"/>
        <n v="246.678881484448"/>
        <n v="253.764946466733"/>
        <n v="255.223705480754"/>
        <n v="257.068531703443"/>
        <n v="259.50612909412"/>
        <n v="263.91468986467"/>
        <n v="272.265094201758"/>
        <n v="275.082287691752"/>
        <n v="279.505537921199"/>
        <n v="283.032192792681"/>
        <n v="291.949800605641"/>
        <n v="292.007487984907"/>
        <n v="294.675260853559"/>
        <n v="299.27515451837"/>
        <n v="306.581775533249"/>
        <n v="306.861331032787"/>
        <n v="308.52765888852"/>
        <n v="316.446651423124"/>
        <n v="330.486125446767"/>
        <n v="332.297262513573"/>
        <n v="334.010022052768"/>
        <n v="336.750840254735"/>
        <n v="338.325112647673"/>
        <n v="340.663250208706"/>
        <n v="343.101914238547"/>
        <n v="346.069143456908"/>
        <n v="348.329257913019"/>
        <n v="348.395676086298"/>
        <n v="350.657883294935"/>
        <n v="351.070367858514"/>
        <n v="351.853778783256"/>
        <n v="355.942397709066"/>
        <n v="362.933361248285"/>
        <n v="365.111334559338"/>
        <n v="365.17778315248"/>
        <n v="374.411271913002"/>
        <n v="375.464255202955"/>
        <n v="381.014335639244"/>
        <n v="386.381203556801"/>
        <n v="387.564259820105"/>
        <n v="388.006698676908"/>
        <n v="391.432695931754"/>
        <n v="392.772420435459"/>
        <n v="401.2855214071"/>
        <n v="404.43648789826"/>
        <n v="405.047247790867"/>
        <n v="405.46849121991"/>
        <n v="406.577481338548"/>
        <n v="415.910639698564"/>
        <n v="420.116492294571"/>
        <n v="422.494315920101"/>
        <n v="422.636944844544"/>
        <n v="425.882336404373"/>
        <n v="429.840251416528"/>
        <n v="434.946746321124"/>
        <n v="436.343779626941"/>
        <n v="438.515300085916"/>
        <n v="441.731651933372"/>
        <n v="460.918980294837"/>
        <n v="462.822406849923"/>
        <n v="467.828662799268"/>
        <n v="476.58918993895"/>
        <n v="478.999590343825"/>
        <n v="483.059409639189"/>
        <n v="483.363348223766"/>
        <n v="495.90211190687"/>
        <n v="508.709714106368"/>
        <n v="520.525721795097"/>
        <n v="527.523422472925"/>
        <n v="529.121409905483"/>
        <n v="543.790907345148"/>
        <n v="547.660988980724"/>
        <n v="547.926363493589"/>
        <n v="551.271945108847"/>
        <n v="556.643051073548"/>
        <n v="565.705053917796"/>
        <n v="565.731691328762"/>
        <n v="567.721590123274"/>
        <n v="570.015075992505"/>
        <n v="570.712293821784"/>
        <n v="571.068665090305"/>
        <n v="571.951074047616"/>
        <n v="577.129790854499"/>
        <n v="578.525734587556"/>
        <n v="579.768547586013"/>
        <n v="582.508691162208"/>
        <n v="596.463775769866"/>
        <n v="600.964281433239"/>
        <n v="602.656534036632"/>
        <n v="620.038149515404"/>
        <n v="621.212306602897"/>
        <n v="628.907684483453"/>
        <n v="636.714011342549"/>
        <n v="649.49228207659"/>
        <n v="655.17490348399"/>
        <n v="655.614210727036"/>
        <n v="657.754840900037"/>
        <n v="661.910898756089"/>
        <n v="664.773979547063"/>
        <n v="670.250377671515"/>
        <n v="673.508296467588"/>
        <n v="673.796684730296"/>
        <n v="681.60366715561"/>
        <n v="687.634456485615"/>
        <n v="690.703873713264"/>
        <n v="691.06112216154"/>
        <n v="692.580708843411"/>
        <n v="693.797198938006"/>
        <n v="702.949783152006"/>
        <n v="704.101187012243"/>
        <n v="717.115554146694"/>
        <n v="724.762210284143"/>
        <n v="733.557594849335"/>
        <n v="736.489351962032"/>
        <n v="748.266558201045"/>
        <n v="762.818172374604"/>
        <n v="768.743549655464"/>
        <n v="783.896718732782"/>
        <n v="791.900561854697"/>
        <n v="795.913467060016"/>
        <n v="800.731884135367"/>
        <n v="807.297022467286"/>
        <n v="807.481781000219"/>
        <n v="841.927073483157"/>
        <n v="885.788279114541"/>
        <n v="887.205357552752"/>
        <n v="892.523507647338"/>
        <n v="906.373242031738"/>
        <n v="918.92478818138"/>
        <n v="925.621934671187"/>
        <n v="955.293206798853"/>
        <n v="963.321144751501"/>
        <n v="970.301559527683"/>
        <n v="980.236306189107"/>
        <n v="1002.80713850937"/>
        <n v="1005.20286284831"/>
        <n v="1040.72415775665"/>
        <n v="1044.26889697912"/>
        <n v="1068.44214649231"/>
        <n v="1076.67699412154"/>
        <n v="1086.93082394052"/>
        <n v="1101.28141104205"/>
        <n v="1113.94561760436"/>
        <n v="1114.19147060834"/>
        <n v="1122.23173767998"/>
        <n v="1122.31946504355"/>
        <n v="1133.46066794347"/>
        <n v="1151.76620344404"/>
        <n v="1152.6206139086"/>
        <n v="1180.54575551368"/>
        <n v="1195.53716938247"/>
        <n v="1211.60071508334"/>
        <n v="1249.84550566509"/>
        <n v="1279.14543223358"/>
        <n v="1286.10152220979"/>
        <n v="1301.76404294677"/>
        <n v="1301.77029993475"/>
        <n v="1311.47622554854"/>
        <n v="1321.98367871954"/>
        <n v="1405.75847442754"/>
        <n v="1405.87375518276"/>
        <n v="1407.723909"/>
        <n v="1410.471173"/>
        <n v="1536.81748363323"/>
        <n v="1657.59307572758"/>
        <n v="1678.20214263505"/>
        <n v="1738.55307205127"/>
        <n v="1743.01244882139"/>
        <n v="1750.97170859781"/>
        <n v="1854.50784797117"/>
        <n v="2043.02821491315"/>
        <n v="2430.50955366759"/>
        <n v="3344.21710067912"/>
        <n v="3784.43903469992"/>
        <n v="3830.64077579017"/>
        <n v="4492.45161714265"/>
        <n v="5933.41978967315"/>
        <n v="6089.80176407407"/>
        <n v="6997.16401031691"/>
        <n v="11599.6174673189"/>
        <m/>
      </sharedItems>
    </cacheField>
    <cacheField name="Opening USD PV" numFmtId="0">
      <sharedItems containsString="0" containsBlank="1" containsNumber="1" minValue="-8844975" maxValue="10237430" count="468">
        <n v="-8844975"/>
        <n v="-6215585"/>
        <n v="-5726567"/>
        <n v="-4562083.3"/>
        <n v="-1569986"/>
        <n v="-1432022"/>
        <n v="-1080200"/>
        <n v="-941714.449177"/>
        <n v="-761274.548045"/>
        <n v="-702284.661694"/>
        <n v="-609166.666667"/>
        <n v="-589171.484117"/>
        <n v="-559479.166667"/>
        <n v="-526005.972725"/>
        <n v="-505050.639034"/>
        <n v="-469215.724967"/>
        <n v="-405820.332849"/>
        <n v="-398686.111111"/>
        <n v="-376636.169562"/>
        <n v="-365578.016079"/>
        <n v="-336798.740133"/>
        <n v="-298229.148247"/>
        <n v="-296779.537774"/>
        <n v="-293391.691719"/>
        <n v="-282727.252459"/>
        <n v="-280055.642017"/>
        <n v="-275080.354539"/>
        <n v="-252114.240134"/>
        <n v="-245372.183822"/>
        <n v="-242773.849885"/>
        <n v="-226092.179149"/>
        <n v="-222158.45579"/>
        <n v="-219833.134572"/>
        <n v="-214630.490062"/>
        <n v="-214107.505985"/>
        <n v="-208991.02728"/>
        <n v="-208784.976521"/>
        <n v="-208559.265331"/>
        <n v="-207127.67036"/>
        <n v="-194494.161238"/>
        <n v="-192847.288773"/>
        <n v="-184718.980977"/>
        <n v="-184128.15352"/>
        <n v="-183924.300445"/>
        <n v="-181348.393989"/>
        <n v="-174720.254683"/>
        <n v="-169094.809736"/>
        <n v="-158774.447388"/>
        <n v="-157140.738149"/>
        <n v="-155628.331338"/>
        <n v="-140539.47255"/>
        <n v="-139981.979996"/>
        <n v="-139300.648856"/>
        <n v="-128849.542058"/>
        <n v="-128079.757156"/>
        <n v="-127432.171134"/>
        <n v="-127112.168602"/>
        <n v="-126921.977535"/>
        <n v="-120735.202986"/>
        <n v="-116752.671212"/>
        <n v="-115339.927076"/>
        <n v="-115297.143465"/>
        <n v="-114824.951014"/>
        <n v="-114217.132982"/>
        <n v="-110805.052212"/>
        <n v="-110507.248685"/>
        <n v="-110389.687425"/>
        <n v="-109632.09184893"/>
        <n v="-109157.397699"/>
        <n v="-107081.060984"/>
        <n v="-106799.566692"/>
        <n v="-104554.050375096"/>
        <n v="-101513.194454"/>
        <n v="-101272.249495"/>
        <n v="-97965.440051"/>
        <n v="-97401.43771"/>
        <n v="-97381.128453"/>
        <n v="-96291.128433528"/>
        <n v="-96130.734260025"/>
        <n v="-94520.6307"/>
        <n v="-93865.426482"/>
        <n v="-91047.649412"/>
        <n v="-85371.130693"/>
        <n v="-84306.673312"/>
        <n v="-83368.73795"/>
        <n v="-82001.144058"/>
        <n v="-79306.664183"/>
        <n v="-78853.739601"/>
        <n v="-78800.290728"/>
        <n v="-78013.804387"/>
        <n v="-76785.102823"/>
        <n v="-75428.96218"/>
        <n v="-74359.560674"/>
        <n v="-72411.777068"/>
        <n v="-72129.442283"/>
        <n v="-70631.313990075"/>
        <n v="-70432.455068"/>
        <n v="-70210.573753"/>
        <n v="-68996.220668"/>
        <n v="-68651.187858"/>
        <n v="-66840.068743"/>
        <n v="-63163.716255"/>
        <n v="-62862.857374"/>
        <n v="-62458.765645752"/>
        <n v="-62157.604038"/>
        <n v="-61017.192365"/>
        <n v="-60057.152134"/>
        <n v="-59245.143396"/>
        <n v="-58563.739608"/>
        <n v="-58036.982818"/>
        <n v="-57427.651134"/>
        <n v="-56608.811444"/>
        <n v="-56530.913232"/>
        <n v="-56369.654888"/>
        <n v="-54698.220326"/>
        <n v="-54254.425467"/>
        <n v="-53749.335276"/>
        <n v="-51821.317646"/>
        <n v="-50463.928475"/>
        <n v="-50174.484123"/>
        <n v="-48398.367139"/>
        <n v="-47864.390228"/>
        <n v="-47366.539978"/>
        <n v="-46200.500807"/>
        <n v="-45598.358182"/>
        <n v="-44708.751608"/>
        <n v="-44367.330831642"/>
        <n v="-43903.645513"/>
        <n v="-42307.325845"/>
        <n v="-41568.414632"/>
        <n v="-40508.387337"/>
        <n v="-39573.144296"/>
        <n v="-39369.474784332"/>
        <n v="-38941.515867"/>
        <n v="-38699.233011"/>
        <n v="-37913.319608598"/>
        <n v="-37385.338696"/>
        <n v="-36528.029423"/>
        <n v="-36148.899987"/>
        <n v="-35888.370693"/>
        <n v="-35648.909481"/>
        <n v="-35488.353708"/>
        <n v="-34464.46358"/>
        <n v="-33505.569945"/>
        <n v="-33495.437035"/>
        <n v="-33071.251652"/>
        <n v="-32563.554679"/>
        <n v="-31292.454972"/>
        <n v="-31257.912973"/>
        <n v="-30848.254652"/>
        <n v="-30189.511622214"/>
        <n v="-29104.474529"/>
        <n v="-27794.08973"/>
        <n v="-27668.921027"/>
        <n v="-27252.508321"/>
        <n v="-27102.19656"/>
        <n v="-26950.616413"/>
        <n v="-26896.071376"/>
        <n v="-26747.962019"/>
        <n v="-26285.021598"/>
        <n v="-25648.243103"/>
        <n v="-25160.292874"/>
        <n v="-25066.781148"/>
        <n v="-23616.652761"/>
        <n v="-23501.703741"/>
        <n v="-23451.958163214"/>
        <n v="-23415.099536"/>
        <n v="-23169.907294002"/>
        <n v="-22897.44803"/>
        <n v="-21798.704043018"/>
        <n v="-21756.061038"/>
        <n v="-20587.907558"/>
        <n v="-19989.944838864"/>
        <n v="-19160.986586"/>
        <n v="-19027.905507"/>
        <n v="-18635.052468"/>
        <n v="-17158.343041"/>
        <n v="-17138.14659"/>
        <n v="-15202.91960901"/>
        <n v="-15122.392468"/>
        <n v="-14478.977698"/>
        <n v="-14448.161986"/>
        <n v="-13982.290326"/>
        <n v="-13897.05269"/>
        <n v="-13693.596147"/>
        <n v="-13551.404102"/>
        <n v="-12650.939987"/>
        <n v="-11956.270616"/>
        <n v="-11325.651443"/>
        <n v="-10806.505736"/>
        <n v="-10517.385435"/>
        <n v="-10443.808976202"/>
        <n v="-10291.9785318"/>
        <n v="-9938.018948"/>
        <n v="-9688.267908"/>
        <n v="-9510.071101"/>
        <n v="-9346.611993"/>
        <n v="-9018.522014"/>
        <n v="-8920.513877"/>
        <n v="-8377.138557"/>
        <n v="-8025.337778"/>
        <n v="-7808.962488"/>
        <n v="-7367.430101"/>
        <n v="-7349.951526"/>
        <n v="-7267.627897"/>
        <n v="-7047.634001"/>
        <n v="-6961.602976"/>
        <n v="-6805.096123"/>
        <n v="-6232.855201146"/>
        <n v="-6106.228649388"/>
        <n v="-5900.290682"/>
        <n v="-5824.503256"/>
        <n v="-5772.644144"/>
        <n v="-5380.077616"/>
        <n v="-5306.752766"/>
        <n v="-4850.375588"/>
        <n v="-4559.291044"/>
        <n v="-3924.526212"/>
        <n v="-3661.523199"/>
        <n v="-3602.754157"/>
        <n v="-3317.265376"/>
        <n v="-3152.461069"/>
        <n v="-3010.031966"/>
        <n v="-2771.317555"/>
        <n v="-2507.944805352"/>
        <n v="-1501.853646"/>
        <n v="-1447.748755"/>
        <n v="-1212.791738"/>
        <n v="-1206.553091"/>
        <n v="-1029.994508"/>
        <n v="-898.431371"/>
        <n v="-860.551906"/>
        <n v="-851.23309"/>
        <n v="-597.301265"/>
        <n v="-296.455483"/>
        <n v="-246.4953372"/>
        <n v="-198"/>
        <n v="-86.209299"/>
        <n v="0"/>
        <n v="9.632478"/>
        <n v="68.522535"/>
        <n v="246.4953372"/>
        <n v="296.455483"/>
        <n v="597.301265"/>
        <n v="1361.01832335"/>
        <n v="1379.449886598"/>
        <n v="1501.853646"/>
        <n v="2047.727454"/>
        <n v="2771.317555"/>
        <n v="2801.297408"/>
        <n v="2807.407881"/>
        <n v="3010.031966"/>
        <n v="3056.81442"/>
        <n v="3317.265376"/>
        <n v="3602.754157"/>
        <n v="3924.526212"/>
        <n v="4424.386512"/>
        <n v="4581.315438"/>
        <n v="5507.822922"/>
        <n v="5900.290682"/>
        <n v="6893.38504"/>
        <n v="6961.602976"/>
        <n v="7047.634001"/>
        <n v="7410.73318"/>
        <n v="7808.962488"/>
        <n v="7980.429488"/>
        <n v="8025.337778"/>
        <n v="8212.164529725"/>
        <n v="8377.138557"/>
        <n v="9018.522014"/>
        <n v="9216.632594"/>
        <n v="9224.95380075"/>
        <n v="9346.611993"/>
        <n v="9566.201707"/>
        <n v="9688.267908"/>
        <n v="9698.621938"/>
        <n v="10229.901898"/>
        <n v="10356.318818"/>
        <n v="10498.074992"/>
        <n v="10517.385435"/>
        <n v="10624.843644"/>
        <n v="10806.505736"/>
        <n v="11579.423808"/>
        <n v="11718.91478"/>
        <n v="11861.298303876"/>
        <n v="11985.958655"/>
        <n v="12597.675496"/>
        <n v="13693.596147"/>
        <n v="13897.05269"/>
        <n v="13905.474718464"/>
        <n v="14455.891547"/>
        <n v="14478.977698"/>
        <n v="15203.26179"/>
        <n v="15432.933017"/>
        <n v="16412.411705"/>
        <n v="17138.14659"/>
        <n v="17158.343041"/>
        <n v="18093.604816"/>
        <n v="18635.052468"/>
        <n v="19027.905507"/>
        <n v="19160.986586"/>
        <n v="21756.061038"/>
        <n v="22897.44803"/>
        <n v="23487.569484"/>
        <n v="25025.14729134"/>
        <n v="25160.292874"/>
        <n v="25648.243103"/>
        <n v="25947.721962"/>
        <n v="26232.398753"/>
        <n v="26747.962019"/>
        <n v="27252.508321"/>
        <n v="27540.7483365"/>
        <n v="27668.921027"/>
        <n v="27794.08973"/>
        <n v="29104.474529"/>
        <n v="29303.012351"/>
        <n v="31292.454972"/>
        <n v="31446.695545"/>
        <n v="32563.554679"/>
        <n v="32609.290396"/>
        <n v="33071.251652"/>
        <n v="33157.161922"/>
        <n v="34464.46358"/>
        <n v="35888.370693"/>
        <n v="36148.899987"/>
        <n v="36420.064158"/>
        <n v="36528.029423"/>
        <n v="36598.494567"/>
        <n v="37385.338696"/>
        <n v="37794.058368"/>
        <n v="38275.728347"/>
        <n v="38751.414343"/>
        <n v="38941.515867"/>
        <n v="39573.144296"/>
        <n v="40312.236229"/>
        <n v="40625.527213"/>
        <n v="41680.365766578"/>
        <n v="43903.645513"/>
        <n v="44813.128346"/>
        <n v="44840.115433"/>
        <n v="45598.358182"/>
        <n v="46200.500807"/>
        <n v="47366.539978"/>
        <n v="47990.339042"/>
        <n v="48250.272738"/>
        <n v="48398.367139"/>
        <n v="49483.334429"/>
        <n v="50174.484123"/>
        <n v="50231.443278"/>
        <n v="51525.733013"/>
        <n v="51821.317646"/>
        <n v="53905.82661"/>
        <n v="54254.425467"/>
        <n v="54698.220326"/>
        <n v="55758.908857"/>
        <n v="56530.913232"/>
        <n v="58036.982818"/>
        <n v="58563.739608"/>
        <n v="59245.143396"/>
        <n v="60057.152134"/>
        <n v="62157.604038"/>
        <n v="62862.857374"/>
        <n v="63163.716255"/>
        <n v="68491.754156"/>
        <n v="68614.740736"/>
        <n v="70210.573753"/>
        <n v="70631.313990075"/>
        <n v="71532.860062"/>
        <n v="72129.442283"/>
        <n v="72411.777068"/>
        <n v="74359.560674"/>
        <n v="75765.139757"/>
        <n v="76736.128277"/>
        <n v="82001.144058"/>
        <n v="83368.73795"/>
        <n v="84306.673312"/>
        <n v="86099.645639"/>
        <n v="89940.610347"/>
        <n v="91047.649412"/>
        <n v="94520.6307"/>
        <n v="95955.323488"/>
        <n v="96130.734260025"/>
        <n v="97381.128453"/>
        <n v="97401.43771"/>
        <n v="98298.649094"/>
        <n v="100636.596257"/>
        <n v="101272.249495"/>
        <n v="102868.428033"/>
        <n v="105285.599906"/>
        <n v="106799.566692"/>
        <n v="106912.51414"/>
        <n v="107081.060984"/>
        <n v="109157.397699"/>
        <n v="110507.248685"/>
        <n v="111875.917966"/>
        <n v="112056.22942353"/>
        <n v="114217.132982"/>
        <n v="114824.951014"/>
        <n v="116752.671212"/>
        <n v="120735.202986"/>
        <n v="121525.042503"/>
        <n v="127112.168602"/>
        <n v="127299.237593"/>
        <n v="128079.757156"/>
        <n v="128849.542058"/>
        <n v="134153.002549"/>
        <n v="137037.241227"/>
        <n v="139300.648856"/>
        <n v="139981.979996"/>
        <n v="140539.47255"/>
        <n v="152194.551197"/>
        <n v="155628.331338"/>
        <n v="158774.447388"/>
        <n v="160611.351644"/>
        <n v="169094.809736"/>
        <n v="174720.254683"/>
        <n v="181682.828739"/>
        <n v="183924.300445"/>
        <n v="184128.15352"/>
        <n v="184718.980977"/>
        <n v="192847.288773"/>
        <n v="194494.161238"/>
        <n v="198314.356711"/>
        <n v="200675.587868"/>
        <n v="207878.048449"/>
        <n v="208559.265331"/>
        <n v="208991.02728"/>
        <n v="214107.505985"/>
        <n v="214630.490062"/>
        <n v="219833.134572"/>
        <n v="222158.45579"/>
        <n v="226092.179149"/>
        <n v="229080.616606"/>
        <n v="231450.112295"/>
        <n v="242773.849885"/>
        <n v="252114.240134"/>
        <n v="269444.611051"/>
        <n v="275080.354539"/>
        <n v="280055.642017"/>
        <n v="293391.691719"/>
        <n v="296710.430283"/>
        <n v="296779.537774"/>
        <n v="298229.148247"/>
        <n v="336798.740133"/>
        <n v="351994.55592"/>
        <n v="365578.016079"/>
        <n v="376636.169562"/>
        <n v="384928.817708"/>
        <n v="395941.54226"/>
        <n v="399224.245136"/>
        <n v="405820.332849"/>
        <n v="426542.757804"/>
        <n v="491789.215689786"/>
        <n v="506404.797275"/>
        <n v="526005.972725"/>
        <n v="589171.484117"/>
        <n v="641666.666667"/>
        <n v="684958.333333"/>
        <n v="702284.661694"/>
        <n v="761274.548045"/>
        <n v="966436.672439"/>
        <n v="1060408"/>
        <n v="1254500"/>
        <n v="1569986"/>
        <n v="5726567"/>
        <n v="8844975"/>
        <n v="10237430"/>
        <m/>
      </sharedItems>
    </cacheField>
    <cacheField name="Closing USD PV" numFmtId="0">
      <sharedItems containsString="0" containsBlank="1" containsNumber="1" minValue="-8860123" maxValue="10254010" count="483">
        <n v="-8860123"/>
        <n v="-6225652"/>
        <n v="-5735909"/>
        <n v="-4562083.3"/>
        <n v="-1566309"/>
        <n v="-1434341"/>
        <n v="-1131091"/>
        <n v="-937005.745037"/>
        <n v="-757083.244915"/>
        <n v="-708901.205458"/>
        <n v="-607916.666667"/>
        <n v="-585998.106339"/>
        <n v="-556041.666667"/>
        <n v="-528506.686976"/>
        <n v="-499630.225924"/>
        <n v="-469975.668192"/>
        <n v="-407850.672463"/>
        <n v="-398327.777778"/>
        <n v="-366116.444855"/>
        <n v="-358632.993516"/>
        <n v="-329624.357944"/>
        <n v="-299400.614373"/>
        <n v="-294053.486414"/>
        <n v="-291154.068542"/>
        <n v="-281729.390729"/>
        <n v="-280819.996566"/>
        <n v="-271632.986155"/>
        <n v="-264857.987521"/>
        <n v="-243076.148492"/>
        <n v="-240845.194721"/>
        <n v="-229216.969728045"/>
        <n v="-217524.151152"/>
        <n v="-215826.780564"/>
        <n v="-212698.532574"/>
        <n v="-212368.768418"/>
        <n v="-211146.429001"/>
        <n v="-209835.069245"/>
        <n v="-206051.53619"/>
        <n v="-206005.609192"/>
        <n v="-205727.499192"/>
        <n v="-196266.897354"/>
        <n v="-195540.548045"/>
        <n v="-190046.908193"/>
        <n v="-187587.69587"/>
        <n v="-183834.005445"/>
        <n v="-180025.939398"/>
        <n v="-179341.240839"/>
        <n v="-168790.836983"/>
        <n v="-161888.613926"/>
        <n v="-157200.820914"/>
        <n v="-156642.157674"/>
        <n v="-154088.592926"/>
        <n v="-147680.160065"/>
        <n v="-144290.553594"/>
        <n v="-142681.82781"/>
        <n v="-140640.193903365"/>
        <n v="-136455.456031"/>
        <n v="-136367.806869"/>
        <n v="-130012.818247"/>
        <n v="-129519.419377"/>
        <n v="-128322.925942"/>
        <n v="-127568.388702"/>
        <n v="-120947.035952"/>
        <n v="-120300.649786"/>
        <n v="-118000.78313"/>
        <n v="-115910.805359"/>
        <n v="-115503.384993"/>
        <n v="-112081.459369"/>
        <n v="-110496.018772913"/>
        <n v="-109611.183745"/>
        <n v="-108155.947745"/>
        <n v="-106669.325848"/>
        <n v="-105541.616379"/>
        <n v="-105417.513670658"/>
        <n v="-101808.657332"/>
        <n v="-100150.58625"/>
        <n v="-99180.023275"/>
        <n v="-98447.1540750395"/>
        <n v="-97829.735375"/>
        <n v="-97242.794612"/>
        <n v="-97216.67785518"/>
        <n v="-97212.042273"/>
        <n v="-96422.917067"/>
        <n v="-95344.50163"/>
        <n v="-94459.728684"/>
        <n v="-89230.627624"/>
        <n v="-87313.743952"/>
        <n v="-85273.058415"/>
        <n v="-77722.231005"/>
        <n v="-77682.764255"/>
        <n v="-77548.360911"/>
        <n v="-77028.363458"/>
        <n v="-74966.479488"/>
        <n v="-74661.086455"/>
        <n v="-74076.2573373225"/>
        <n v="-73092.07586881"/>
        <n v="-72565.944169"/>
        <n v="-72165.812191"/>
        <n v="-69907.638851"/>
        <n v="-69770.5812648"/>
        <n v="-67804.737309"/>
        <n v="-67346.781386"/>
        <n v="-67173.485001"/>
        <n v="-66232.937443"/>
        <n v="-66059.41296"/>
        <n v="-65359.763741"/>
        <n v="-64980.733383"/>
        <n v="-64310.61878163"/>
        <n v="-64031.9829396975"/>
        <n v="-63935.167973"/>
        <n v="-62982.607775"/>
        <n v="-62731.617997"/>
        <n v="-61373.986447"/>
        <n v="-60609.614076"/>
        <n v="-60399.212895"/>
        <n v="-60109.815861"/>
        <n v="-59694.622104"/>
        <n v="-59574.280752"/>
        <n v="-58014.174359"/>
        <n v="-57297.319526"/>
        <n v="-57023.383715415"/>
        <n v="-56856.83284"/>
        <n v="-55867.44323043"/>
        <n v="-53892.741502"/>
        <n v="-53676.063781"/>
        <n v="-53484.898511"/>
        <n v="-53248.186199"/>
        <n v="-50395.275032"/>
        <n v="-50347.228402"/>
        <n v="-49236.04099"/>
        <n v="-48431.763528"/>
        <n v="-48172.7852274825"/>
        <n v="-46693.13791"/>
        <n v="-45950.788472"/>
        <n v="-45887.515322"/>
        <n v="-43028.826047"/>
        <n v="-42896.463961"/>
        <n v="-42774.308647"/>
        <n v="-42366.415708"/>
        <n v="-42309.687304"/>
        <n v="-42235.909276"/>
        <n v="-40995.481776"/>
        <n v="-40972.962005"/>
        <n v="-39066.218489"/>
        <n v="-38401.9580906325"/>
        <n v="-37159.451455"/>
        <n v="-36778.783328235"/>
        <n v="-36663.795589"/>
        <n v="-36129.91287"/>
        <n v="-36113.804516"/>
        <n v="-35354.682705"/>
        <n v="-35100.441691"/>
        <n v="-35011.881189"/>
        <n v="-34858.034782"/>
        <n v="-34693.777451"/>
        <n v="-34338.653615"/>
        <n v="-33382.02391"/>
        <n v="-31767.621015"/>
        <n v="-31730.8119"/>
        <n v="-31670.929194"/>
        <n v="-31172.561618"/>
        <n v="-30279.3455"/>
        <n v="-29668.978639"/>
        <n v="-29273.279765"/>
        <n v="-27575.828163"/>
        <n v="-27021.223458"/>
        <n v="-26759.970817"/>
        <n v="-26754.543656"/>
        <n v="-26694.670104"/>
        <n v="-26625.958107"/>
        <n v="-26102.195922"/>
        <n v="-24221.138943"/>
        <n v="-23998.74626"/>
        <n v="-23892.60065"/>
        <n v="-23487.9436241775"/>
        <n v="-23208.0480564075"/>
        <n v="-22990.657614"/>
        <n v="-22086.10568502"/>
        <n v="-21840.1727745825"/>
        <n v="-21624.690045"/>
        <n v="-21534.725071"/>
        <n v="-20627.26672968"/>
        <n v="-19975.1392236825"/>
        <n v="-19542.935979"/>
        <n v="-19283.317954"/>
        <n v="-18379.544563"/>
        <n v="-16760.7078189525"/>
        <n v="-16728.268302"/>
        <n v="-16566.744448"/>
        <n v="-16087.261968"/>
        <n v="-14670.74070306"/>
        <n v="-14563.774757"/>
        <n v="-14200.087844"/>
        <n v="-13306.367849"/>
        <n v="-12374.615673"/>
        <n v="-12276.933269"/>
        <n v="-12246.986796525"/>
        <n v="-11744.161946"/>
        <n v="-11172.400439"/>
        <n v="-11107.229611"/>
        <n v="-11007.2813856525"/>
        <n v="-10819.4760943425"/>
        <n v="-9818.878194"/>
        <n v="-9795.359497"/>
        <n v="-9352.788169"/>
        <n v="-9240.607549"/>
        <n v="-9095.081339"/>
        <n v="-9062.621673"/>
        <n v="-8815.135902"/>
        <n v="-8702.648297"/>
        <n v="-8522.406751"/>
        <n v="-7856.875731"/>
        <n v="-7853.17847"/>
        <n v="-7810.100302"/>
        <n v="-7598.407034"/>
        <n v="-7476.312571"/>
        <n v="-7145.496346"/>
        <n v="-6345.583028"/>
        <n v="-6036.605436"/>
        <n v="-5960.645328"/>
        <n v="-5551.6414"/>
        <n v="-4500.708382"/>
        <n v="-4357.440523"/>
        <n v="-4007.597857"/>
        <n v="-3912.867963"/>
        <n v="-3544.594603"/>
        <n v="-3486.771371"/>
        <n v="-3430.438976"/>
        <n v="-2773.716319"/>
        <n v="-2632.77588951"/>
        <n v="-2586.594058"/>
        <n v="-2252.224181"/>
        <n v="-1888.130936"/>
        <n v="-1556.070687"/>
        <n v="-1552.299257"/>
        <n v="-1405.61036"/>
        <n v="-1113.73932"/>
        <n v="-1098.522453"/>
        <n v="-988.147945"/>
        <n v="-821.25593"/>
        <n v="-622.065481"/>
        <n v="-491.952518"/>
        <n v="-188.90444"/>
        <n v="-69.988877"/>
        <n v="0"/>
        <n v="69.988877"/>
        <n v="455.789431"/>
        <n v="474.8659"/>
        <n v="491.952518"/>
        <n v="622.065481"/>
        <n v="821.25593"/>
        <n v="1405.61036"/>
        <n v="1756.608445"/>
        <n v="1888.130936"/>
        <n v="2548.1074071375"/>
        <n v="2586.594058"/>
        <n v="2928.98981"/>
        <n v="3331.553262"/>
        <n v="3430.438976"/>
        <n v="3486.771371"/>
        <n v="3544.594603"/>
        <n v="4034.07519"/>
        <n v="4500.708382"/>
        <n v="4645.2435567525"/>
        <n v="4833.445593"/>
        <n v="5328.582967"/>
        <n v="5538.522695"/>
        <n v="6345.583028"/>
        <n v="7145.496346"/>
        <n v="7265.764777"/>
        <n v="7598.407034"/>
        <n v="7628.69067"/>
        <n v="8510.940153"/>
        <n v="8522.406751"/>
        <n v="8526.941278404"/>
        <n v="8815.135902"/>
        <n v="9095.081339"/>
        <n v="9293.635363"/>
        <n v="9492.0530410675"/>
        <n v="9795.359497"/>
        <n v="9818.878194"/>
        <n v="10343.368016"/>
        <n v="10446.147685"/>
        <n v="10742.452241"/>
        <n v="11168.431489"/>
        <n v="11631.403615"/>
        <n v="11895.428567"/>
        <n v="11953.6874768025"/>
        <n v="12374.615673"/>
        <n v="12440.270358"/>
        <n v="12900.754704"/>
        <n v="14563.774757"/>
        <n v="14670.74070306"/>
        <n v="14706.634552"/>
        <n v="16087.261968"/>
        <n v="16281.09057"/>
        <n v="16566.744448"/>
        <n v="16575.621715"/>
        <n v="16656.672599"/>
        <n v="16728.268302"/>
        <n v="17624.132948"/>
        <n v="19283.317954"/>
        <n v="21534.725071"/>
        <n v="21624.690045"/>
        <n v="21992.185157"/>
        <n v="22086.10568502"/>
        <n v="22990.657614"/>
        <n v="23892.60065"/>
        <n v="23998.74626"/>
        <n v="24687.35693"/>
        <n v="25065.581153"/>
        <n v="25097.8254558525"/>
        <n v="25777.471952"/>
        <n v="26630.079549"/>
        <n v="26759.970817"/>
        <n v="27021.223458"/>
        <n v="27713.933645"/>
        <n v="28031.15155"/>
        <n v="28616.54655"/>
        <n v="29668.978639"/>
        <n v="31172.561618"/>
        <n v="31670.929194"/>
        <n v="31767.621015"/>
        <n v="31945.20831801"/>
        <n v="32123.68753"/>
        <n v="33382.02391"/>
        <n v="34056.536385"/>
        <n v="34338.653615"/>
        <n v="34387.585059"/>
        <n v="34693.777451"/>
        <n v="35100.441691"/>
        <n v="35188.0001673525"/>
        <n v="36113.804516"/>
        <n v="36437.818921"/>
        <n v="36607.582416"/>
        <n v="37159.451455"/>
        <n v="38401.9580906325"/>
        <n v="39981.536246"/>
        <n v="39987.59817"/>
        <n v="41300.803688"/>
        <n v="42235.909276"/>
        <n v="42309.687304"/>
        <n v="42366.415708"/>
        <n v="42896.463961"/>
        <n v="43028.826047"/>
        <n v="43960.278197"/>
        <n v="44906.385192"/>
        <n v="45227.208121"/>
        <n v="45887.515322"/>
        <n v="45950.788472"/>
        <n v="46693.13791"/>
        <n v="47093.996775735"/>
        <n v="48172.7852274825"/>
        <n v="48423.026818"/>
        <n v="51084.385968"/>
        <n v="53248.186199"/>
        <n v="53676.063781"/>
        <n v="53892.741502"/>
        <n v="54233.370011"/>
        <n v="56331.1556038"/>
        <n v="56856.83284"/>
        <n v="57170.767254"/>
        <n v="57297.319526"/>
        <n v="58375.820262"/>
        <n v="59694.622104"/>
        <n v="60109.815861"/>
        <n v="60399.212895"/>
        <n v="60609.614076"/>
        <n v="61373.986447"/>
        <n v="62731.617997"/>
        <n v="62982.607775"/>
        <n v="63364.784574"/>
        <n v="65359.763741"/>
        <n v="66059.41296"/>
        <n v="67173.485001"/>
        <n v="67346.781386"/>
        <n v="69907.638851"/>
        <n v="71332.000746"/>
        <n v="71546.640412"/>
        <n v="73092.07586881"/>
        <n v="74076.2573373225"/>
        <n v="74208.525128"/>
        <n v="74661.086455"/>
        <n v="75563.124064"/>
        <n v="77028.363458"/>
        <n v="78496.809816"/>
        <n v="82963.349841"/>
        <n v="84736.39658328"/>
        <n v="85273.058415"/>
        <n v="85542.470655"/>
        <n v="87142.659936"/>
        <n v="87313.743952"/>
        <n v="87733.032497"/>
        <n v="88406.862253"/>
        <n v="92876.899234"/>
        <n v="94459.728684"/>
        <n v="97242.794612"/>
        <n v="98447.1540750395"/>
        <n v="99180.023275"/>
        <n v="100910.60328"/>
        <n v="100987.476783"/>
        <n v="101808.657332"/>
        <n v="104408.847006"/>
        <n v="105541.616379"/>
        <n v="106669.325848"/>
        <n v="108155.947745"/>
        <n v="109611.183745"/>
        <n v="110496.018772913"/>
        <n v="111169.679383913"/>
        <n v="118000.78313"/>
        <n v="120300.649786"/>
        <n v="120947.035952"/>
        <n v="122203.084918"/>
        <n v="124056.631171"/>
        <n v="127568.388702"/>
        <n v="129519.419377"/>
        <n v="130140.894634"/>
        <n v="131998.943696"/>
        <n v="134092.269217"/>
        <n v="134883.699031"/>
        <n v="136367.806869"/>
        <n v="136455.456031"/>
        <n v="142681.82781"/>
        <n v="144290.553594"/>
        <n v="147680.160065"/>
        <n v="155265.229968"/>
        <n v="156642.157674"/>
        <n v="157200.820914"/>
        <n v="168790.836983"/>
        <n v="179341.240839"/>
        <n v="180025.939398"/>
        <n v="186370.691605"/>
        <n v="187587.69587"/>
        <n v="190046.908193"/>
        <n v="195540.548045"/>
        <n v="196266.897354"/>
        <n v="201268.484772"/>
        <n v="202450.179243"/>
        <n v="206051.53619"/>
        <n v="206743.389049"/>
        <n v="209835.069245"/>
        <n v="211146.429001"/>
        <n v="212368.768418"/>
        <n v="212698.532574"/>
        <n v="215826.780564"/>
        <n v="217524.151152"/>
        <n v="224648.000206"/>
        <n v="228509.374347"/>
        <n v="229216.969728045"/>
        <n v="240845.194721"/>
        <n v="259663.707011"/>
        <n v="264857.987521"/>
        <n v="267201.097353"/>
        <n v="271632.986155"/>
        <n v="281729.390729"/>
        <n v="291154.068542"/>
        <n v="294053.486414"/>
        <n v="299400.614373"/>
        <n v="329624.357944"/>
        <n v="355785.305875"/>
        <n v="358632.993516"/>
        <n v="366116.444855"/>
        <n v="382786.212436"/>
        <n v="394914.399144"/>
        <n v="394945.119029"/>
        <n v="407850.672463"/>
        <n v="410288.41252"/>
        <n v="454535.603969557"/>
        <n v="501907.053768"/>
        <n v="528506.686976"/>
        <n v="585998.106339"/>
        <n v="640833.333333"/>
        <n v="682666.666667"/>
        <n v="708901.205458"/>
        <n v="757083.244915"/>
        <n v="961203.365763"/>
        <n v="1107373"/>
        <n v="1252750"/>
        <n v="1566309"/>
        <n v="5735909"/>
        <n v="8860123"/>
        <n v="10254010"/>
        <m/>
      </sharedItems>
    </cacheField>
    <cacheField name="Actual USD P&amp;L" numFmtId="0">
      <sharedItems containsString="0" containsBlank="1" containsNumber="1" minValue="-229216.969728045" maxValue="229216.969728045" count="485">
        <n v="-229216.969728045"/>
        <n v="-194990.993277668"/>
        <n v="-110496.018772913"/>
        <n v="-74076.2573373225"/>
        <n v="-73028.953233"/>
        <n v="-69770.5812648"/>
        <n v="-62425.968443"/>
        <n v="-58894.573549"/>
        <n v="-50891"/>
        <n v="-48172.7852274825"/>
        <n v="-42817.837907"/>
        <n v="-38408.266726"/>
        <n v="-38401.9580906325"/>
        <n v="-37253.6117202286"/>
        <n v="-37046.723272"/>
        <n v="-34532.741448144"/>
        <n v="-34121.107159416"/>
        <n v="-31008.102054435"/>
        <n v="-22086.10568502"/>
        <n v="-22084.137636"/>
        <n v="-21923.328239"/>
        <n v="-21542.855855"/>
        <n v="-21452.182879"/>
        <n v="-21296.846649"/>
        <n v="-21153.543759"/>
        <n v="-20637.119953"/>
        <n v="-20604.812129"/>
        <n v="-20040.642959"/>
        <n v="-19905.078192"/>
        <n v="-19806.945023"/>
        <n v="-19769.854204"/>
        <n v="-19664.6521080555"/>
        <n v="-19600.402909"/>
        <n v="-19110.064106817"/>
        <n v="-19026.277526"/>
        <n v="-19018.536283"/>
        <n v="-18121.7261423025"/>
        <n v="-18003.176046"/>
        <n v="-16254.345284"/>
        <n v="-15164.615006"/>
        <n v="-15148"/>
        <n v="-14670.74070306"/>
        <n v="-14427.879001"/>
        <n v="-12458.604682"/>
        <n v="-12445.524801"/>
        <n v="-12323.386545"/>
        <n v="-11912.389505"/>
        <n v="-11510.056178"/>
        <n v="-11269.045413"/>
        <n v="-10900.982897"/>
        <n v="-10149.001544"/>
        <n v="-10067"/>
        <n v="-9342"/>
        <n v="-7548.461235"/>
        <n v="-7544.835106"/>
        <n v="-7533.723705"/>
        <n v="-7174.38218900003"/>
        <n v="-6729.90297000001"/>
        <n v="-6644.083993"/>
        <n v="-6616.54376399994"/>
        <n v="-6492.3655992255"/>
        <n v="-6217.515721"/>
        <n v="-5903.859434"/>
        <n v="-5625.469232"/>
        <n v="-5560.645653"/>
        <n v="-5327.92721600001"/>
        <n v="-5325.058086"/>
        <n v="-5233.30667600001"/>
        <n v="-5128.17973600001"/>
        <n v="-5126.969582"/>
        <n v="-4620.986156"/>
        <n v="-4527.289382"/>
        <n v="-4506.428053"/>
        <n v="-4497.74350700004"/>
        <n v="-4432.6164"/>
        <n v="-4309.84599199996"/>
        <n v="-4298.123123"/>
        <n v="-4191.3031299999"/>
        <n v="-3898.36104700001"/>
        <n v="-3809.50308699999"/>
        <n v="-3751.08104399999"/>
        <n v="-3733.90545999999"/>
        <n v="-3707.505294"/>
        <n v="-3677"/>
        <n v="-3661.00939"/>
        <n v="-3615.78131999999"/>
        <n v="-3547.97857399999"/>
        <n v="-3514.624333"/>
        <n v="-3503.640591"/>
        <n v="-3459.54235"/>
        <n v="-3447.36838400003"/>
        <n v="-3328.729087"/>
        <n v="-3308.254106"/>
        <n v="-3294.393409"/>
        <n v="-3196.555586"/>
        <n v="-3173.37777799997"/>
        <n v="-3168.358554"/>
        <n v="-3073.702076"/>
        <n v="-3046.198643"/>
        <n v="-2961.07698399999"/>
        <n v="-2941.709026"/>
        <n v="-2940.73794799999"/>
        <n v="-2921.01662"/>
        <n v="-2917.975608"/>
        <n v="-2899.672603"/>
        <n v="-2869.384322"/>
        <n v="-2863.792367"/>
        <n v="-2845.19282500001"/>
        <n v="-2810.246839"/>
        <n v="-2771.244193"/>
        <n v="-2742.828871"/>
        <n v="-2736.543008"/>
        <n v="-2734.41985600001"/>
        <n v="-2722.163912"/>
        <n v="-2699.84781399998"/>
        <n v="-2693.259272"/>
        <n v="-2691.561245"/>
        <n v="-2686.347765"/>
        <n v="-2672.932802"/>
        <n v="-2668.80278400001"/>
        <n v="-2663.146486"/>
        <n v="-2657.585489"/>
        <n v="-2638.17173"/>
        <n v="-2602.407373"/>
        <n v="-2600.492181"/>
        <n v="-2599.0992"/>
        <n v="-2596.784538"/>
        <n v="-2594.242138"/>
        <n v="-2580.647113"/>
        <n v="-2572.631258"/>
        <n v="-2569.532135"/>
        <n v="-2546.425704"/>
        <n v="-2536.887012"/>
        <n v="-2531.644172"/>
        <n v="-2530.12276100001"/>
        <n v="-2527.603149"/>
        <n v="-2510.851817"/>
        <n v="-2506.34678299999"/>
        <n v="-2504.138217"/>
        <n v="-2500.71425099997"/>
        <n v="-2482.838174"/>
        <n v="-2472.743084"/>
        <n v="-2469.851706"/>
        <n v="-2462.981934"/>
        <n v="-2460.76187873501"/>
        <n v="-2387.966485"/>
        <n v="-2351.30094"/>
        <n v="-2319"/>
        <n v="-2316.41981501451"/>
        <n v="-2308.98342"/>
        <n v="-2291.66666599992"/>
        <n v="-2279.365037"/>
        <n v="-2257.52555"/>
        <n v="-2253.802075"/>
        <n v="-2249.290604"/>
        <n v="-2243.513698"/>
        <n v="-2234.090845"/>
        <n v="-2210.909508"/>
        <n v="-2196.047486"/>
        <n v="-2153.542196"/>
        <n v="-2146.629618"/>
        <n v="-2142.60527200002"/>
        <n v="-2132.28971400001"/>
        <n v="-2030.339614"/>
        <n v="-1798.894822"/>
        <n v="-1772.73611599999"/>
        <n v="-1750"/>
        <n v="-1687.762508"/>
        <n v="-1673.74871199997"/>
        <n v="-1649.34093599999"/>
        <n v="-1572.48957600002"/>
        <n v="-1555.136843"/>
        <n v="-1479.075148"/>
        <n v="-1418.22094"/>
        <n v="-1401.354284"/>
        <n v="-1400.948407"/>
        <n v="-1352.464837"/>
        <n v="-1325.967564"/>
        <n v="-1236.055792"/>
        <n v="-1222.229673"/>
        <n v="-1204.979454"/>
        <n v="-1196.29050199999"/>
        <n v="-1186.475952"/>
        <n v="-1171.46612599998"/>
        <n v="-1166.8176"/>
        <n v="-1161.546614"/>
        <n v="-1134.6594"/>
        <n v="-1113.73932"/>
        <n v="-1071.081073"/>
        <n v="-1069.743561"/>
        <n v="-1034.118913"/>
        <n v="-1007.181552"/>
        <n v="-996.423231000023"/>
        <n v="-995.152620000001"/>
        <n v="-966.385103000008"/>
        <n v="-964.668566000008"/>
        <n v="-925.549421651987"/>
        <n v="-886.550039617505"/>
        <n v="-864.672465000003"/>
        <n v="-863.463295561494"/>
        <n v="-833.333334000083"/>
        <n v="-759.943224999995"/>
        <n v="-669.877318999992"/>
        <n v="-666.722066999999"/>
        <n v="-661.79469499999"/>
        <n v="-656.52782"/>
        <n v="-648.683741999999"/>
        <n v="-636.804058"/>
        <n v="-631.422032000002"/>
        <n v="-613.661894000004"/>
        <n v="-604.486182000001"/>
        <n v="-563.472409450502"/>
        <n v="-557.174983999998"/>
        <n v="-542.472405"/>
        <n v="-538.428775999986"/>
        <n v="-536.407837000006"/>
        <n v="-531.476091000001"/>
        <n v="-527.497562542498"/>
        <n v="-527.312388"/>
        <n v="-524.800447"/>
        <n v="-496.115263"/>
        <n v="-481.003388999998"/>
        <n v="-473.631602999998"/>
        <n v="-472.898927000002"/>
        <n v="-466.982801999999"/>
        <n v="-464.574668000001"/>
        <n v="-456.220099999991"/>
        <n v="-437.754841"/>
        <n v="-432.274292"/>
        <n v="-366.985478000002"/>
        <n v="-354.555040000001"/>
        <n v="-345.746166"/>
        <n v="-342.060760999993"/>
        <n v="-340.936508999999"/>
        <n v="-324.638059000004"/>
        <n v="-303.972753000009"/>
        <n v="-272.566344000001"/>
        <n v="-249.712334999997"/>
        <n v="-246.4953372"/>
        <n v="-237.970547"/>
        <n v="-231.284863000001"/>
        <n v="-200.859316000002"/>
        <n v="-179.239955"/>
        <n v="-130.240844"/>
        <n v="-124.831084158"/>
        <n v="-102.695141"/>
        <n v="-96.2432860000001"/>
        <n v="-60.7333320000034"/>
        <n v="-41.4687315644987"/>
        <n v="-38.1407624054955"/>
        <n v="-35.9854609634967"/>
        <n v="0"/>
        <n v="14.8056151815035"/>
        <n v="92.3891729264997"/>
        <n v="96.2432860000001"/>
        <n v="130.240844"/>
        <n v="153.251004000002"/>
        <n v="201.401271999999"/>
        <n v="231.284863000001"/>
        <n v="244.260894000003"/>
        <n v="246.4953372"/>
        <n v="249.712334999997"/>
        <n v="267.099240317501"/>
        <n v="274.738842"/>
        <n v="303.972753000009"/>
        <n v="314.776748679"/>
        <n v="342.060760999993"/>
        <n v="358.333333000017"/>
        <n v="374.006718000001"/>
        <n v="387.092688000004"/>
        <n v="432.687775999999"/>
        <n v="437.754841"/>
        <n v="446.156953"/>
        <n v="456.220099999991"/>
        <n v="476.472519000003"/>
        <n v="496.115263"/>
        <n v="524.800447"/>
        <n v="527.312388"/>
        <n v="531.476091000001"/>
        <n v="536.407837000006"/>
        <n v="538.428775999986"/>
        <n v="543.587845"/>
        <n v="631.422032000002"/>
        <n v="636.804058"/>
        <n v="661.79469499999"/>
        <n v="666.722066999999"/>
        <n v="669.877318999992"/>
        <n v="676.991985000001"/>
        <n v="721.355578000001"/>
        <n v="848.157553000001"/>
        <n v="864.672465000003"/>
        <n v="937.507625"/>
        <n v="966.385103000008"/>
        <n v="995.152620000001"/>
        <n v="1007.181552"/>
        <n v="1034.118913"/>
        <n v="1043.830303"/>
        <n v="1069.743561"/>
        <n v="1071.081073"/>
        <n v="1100.206973"/>
        <n v="1114.136183"/>
        <n v="1122.06116799999"/>
        <n v="1161.546614"/>
        <n v="1171.46612599998"/>
        <n v="1196.29050199999"/>
        <n v="1229.515091"/>
        <n v="1250"/>
        <n v="1326.09899"/>
        <n v="1372.359925"/>
        <n v="1418.22094"/>
        <n v="1542.522984"/>
        <n v="1572.48957600002"/>
        <n v="1584.43317800001"/>
        <n v="1649.34093599999"/>
        <n v="1673.74871199997"/>
        <n v="1705.80789900001"/>
        <n v="1772.73611599999"/>
        <n v="1774.59137499999"/>
        <n v="1798.894822"/>
        <n v="1815.788701"/>
        <n v="1907.25589299999"/>
        <n v="2030.339614"/>
        <n v="2032.164947"/>
        <n v="2108.959056"/>
        <n v="2132.28971400001"/>
        <n v="2196.047486"/>
        <n v="2208.362995"/>
        <n v="2249.290604"/>
        <n v="2279.365037"/>
        <n v="2289.902468"/>
        <n v="2296.03532999998"/>
        <n v="2308.98342"/>
        <n v="2316.41981501451"/>
        <n v="2351.30094"/>
        <n v="2387.966485"/>
        <n v="2460.76187873501"/>
        <n v="2462.981934"/>
        <n v="2469.851706"/>
        <n v="2472.743084"/>
        <n v="2500.71425099997"/>
        <n v="2504.138217"/>
        <n v="2506.34678299999"/>
        <n v="2510.851817"/>
        <n v="2530.12276100001"/>
        <n v="2531.588668"/>
        <n v="2531.644172"/>
        <n v="2536.887012"/>
        <n v="2549.389345"/>
        <n v="2569.532135"/>
        <n v="2572.631258"/>
        <n v="2590.691456097"/>
        <n v="2594.242138"/>
        <n v="2596.784538"/>
        <n v="2599.0992"/>
        <n v="2602.407373"/>
        <n v="2611.954186"/>
        <n v="2616.911405"/>
        <n v="2638.17173"/>
        <n v="2655.039816"/>
        <n v="2657.585489"/>
        <n v="2663.146486"/>
        <n v="2668.80278400001"/>
        <n v="2668.824588"/>
        <n v="2673.375254"/>
        <n v="2686.347765"/>
        <n v="2691.561245"/>
        <n v="2693.259272"/>
        <n v="2699.84781399998"/>
        <n v="2715.663067"/>
        <n v="2722.163912"/>
        <n v="2731.670059"/>
        <n v="2734.41985600001"/>
        <n v="2736.543008"/>
        <n v="2742.828871"/>
        <n v="2771.244193"/>
        <n v="2785.718139"/>
        <n v="2810.246839"/>
        <n v="2834.11323"/>
        <n v="2841.657041"/>
        <n v="2845.19282500001"/>
        <n v="2863.792367"/>
        <n v="2884.756377"/>
        <n v="2899.672603"/>
        <n v="2921.01662"/>
        <n v="2931.89967599999"/>
        <n v="2936.288887"/>
        <n v="2941.709026"/>
        <n v="2954.128061"/>
        <n v="2955.932812485"/>
        <n v="2961.07698399999"/>
        <n v="3046.198643"/>
        <n v="3052.145223"/>
        <n v="3057.47732900002"/>
        <n v="3070.67877100001"/>
        <n v="3073.702076"/>
        <n v="3173.37777799997"/>
        <n v="3196.555586"/>
        <n v="3258.467707"/>
        <n v="3265.7936701545"/>
        <n v="3294.393409"/>
        <n v="3308.254106"/>
        <n v="3334.750984"/>
        <n v="3437.5"/>
        <n v="3447.36838400003"/>
        <n v="3459.54235"/>
        <n v="3503.640591"/>
        <n v="3547.97857399999"/>
        <n v="3615.78131999999"/>
        <n v="3661.00939"/>
        <n v="3677"/>
        <n v="3707.505294"/>
        <n v="3733.90545999999"/>
        <n v="3751.08104399999"/>
        <n v="3772.250749"/>
        <n v="3790.74995500001"/>
        <n v="3809.50308699999"/>
        <n v="3828.528525"/>
        <n v="3833.81124000001"/>
        <n v="3898.36104700001"/>
        <n v="4015.487285"/>
        <n v="4191.3031299999"/>
        <n v="4301.152181"/>
        <n v="4620.986156"/>
        <n v="4687.86286600001"/>
        <n v="4708.70413999993"/>
        <n v="5128.17973600001"/>
        <n v="5327.92721600001"/>
        <n v="5420.41310999997"/>
        <n v="5625.469232"/>
        <n v="5645.034241"/>
        <n v="5903.859434"/>
        <n v="6217.515721"/>
        <n v="6591.322415322"/>
        <n v="6616.54376399994"/>
        <n v="6729.90297000001"/>
        <n v="6920.06102667"/>
        <n v="7174.38218900003"/>
        <n v="8654.3360565255"/>
        <n v="9342"/>
        <n v="9643.70346"/>
        <n v="9858.578446"/>
        <n v="10149.001544"/>
        <n v="11269.045413"/>
        <n v="12323.386545"/>
        <n v="12753.8535"/>
        <n v="14670.74070306"/>
        <n v="15148"/>
        <n v="16580"/>
        <n v="17484.031747"/>
        <n v="18003.176046"/>
        <n v="19018.536283"/>
        <n v="19026.277526"/>
        <n v="19459.780063"/>
        <n v="19553.248439235"/>
        <n v="19600.402909"/>
        <n v="19806.945023"/>
        <n v="19999.630028"/>
        <n v="20037.180036"/>
        <n v="20040.642959"/>
        <n v="20123.02573"/>
        <n v="20604.812129"/>
        <n v="20637.119953"/>
        <n v="21076.208089"/>
        <n v="21153.543759"/>
        <n v="21542.855855"/>
        <n v="21657.297454"/>
        <n v="21713.926763"/>
        <n v="21833.447515"/>
        <n v="21886.059522"/>
        <n v="22084.137636"/>
        <n v="22086.10568502"/>
        <n v="29475.220947"/>
        <n v="30461.185021"/>
        <n v="31330.6806569985"/>
        <n v="37823.743256"/>
        <n v="38401.9580906325"/>
        <n v="42919.904151"/>
        <n v="46965"/>
        <n v="48172.7852274825"/>
        <n v="56529.1556038"/>
        <n v="74076.2573373225"/>
        <n v="84736.39658328"/>
        <n v="110496.018772913"/>
        <n v="229216.969728045"/>
        <m/>
      </sharedItems>
    </cacheField>
    <cacheField name="USDCashflow" numFmtId="0">
      <sharedItems containsString="0" containsBlank="1" containsNumber="1" containsInteger="1" minValue="-12500" maxValue="7125" count="4">
        <n v="-12500"/>
        <n v="-7125"/>
        <n v="7125"/>
        <m/>
      </sharedItems>
    </cacheField>
    <cacheField name="Undiversified VaR" numFmtId="0">
      <sharedItems containsString="0" containsBlank="1" containsNumber="1" minValue="-124856.626102516" maxValue="124856.626102516" count="435">
        <n v="-124856.626102516"/>
        <n v="-79089.23813532"/>
        <n v="-67366.010990754"/>
        <n v="-63272.162200128"/>
        <n v="-60560.16247722"/>
        <n v="-55482.91051331"/>
        <n v="-54983.755606038"/>
        <n v="-54097.1510345"/>
        <n v="-54014.515264892"/>
        <n v="-53329.917834326"/>
        <n v="-52878.82457095"/>
        <n v="-52788.190971894"/>
        <n v="-52710.20422101"/>
        <n v="-52366.251659904"/>
        <n v="-52219.931402408"/>
        <n v="-52182.20700497"/>
        <n v="-52160.130935864"/>
        <n v="-52145.272958968"/>
        <n v="-51586.70092674"/>
        <n v="-51539.924493708"/>
        <n v="-51195.108882036"/>
        <n v="-51148.825215334"/>
        <n v="-51107.292658688"/>
        <n v="-50851.556084882"/>
        <n v="-50487.52814973"/>
        <n v="-50450.33670005"/>
        <n v="-48922.52534197"/>
        <n v="-48742.979166546"/>
        <n v="-43947.58327134"/>
        <n v="-43776.40442658"/>
        <n v="-43235.74691877"/>
        <n v="-42721.78546125"/>
        <n v="-42559.36631058"/>
        <n v="-42371.542024686"/>
        <n v="-42261.3918594"/>
        <n v="-42207.79245921"/>
        <n v="-41741.49916356"/>
        <n v="-41545.41399561"/>
        <n v="-41379.12551871"/>
        <n v="-41335.77979503"/>
        <n v="-41250.73594677"/>
        <n v="-41237.52806082"/>
        <n v="-41232.85305636"/>
        <n v="-41228.93541648"/>
        <n v="-41198.27996634"/>
        <n v="-41129.67681396"/>
        <n v="-41105.21702931"/>
        <n v="-41079.09935115"/>
        <n v="-40904.769954356"/>
        <n v="-40862.42456373"/>
        <n v="-40821.32348532"/>
        <n v="-40761.88853646"/>
        <n v="-40431.0933027225"/>
        <n v="-40284.5852262"/>
        <n v="-40224.00685758"/>
        <n v="-40176.090996545"/>
        <n v="-40159.94396442"/>
        <n v="-40000.5997703025"/>
        <n v="-39965.33571366"/>
        <n v="-39237.41166576"/>
        <n v="-33877.143990725"/>
        <n v="-32976.056263766"/>
        <n v="-32966.06775336"/>
        <n v="-32842.283924142"/>
        <n v="-32748.04343426"/>
        <n v="-31784.74615701"/>
        <n v="-31112.3536382925"/>
        <n v="-31005.338368095"/>
        <n v="-30820.723304805"/>
        <n v="-30517.3796550525"/>
        <n v="-30234.5541141525"/>
        <n v="-30221.446032162"/>
        <n v="-30211.2605045475"/>
        <n v="-30197.054971006"/>
        <n v="-30150.7921321425"/>
        <n v="-30146.729884425"/>
        <n v="-30109.93417404"/>
        <n v="-29895.465236868"/>
        <n v="-29834.510716626"/>
        <n v="-29824.918274844"/>
        <n v="-29676.383570988"/>
        <n v="-29663.723208812"/>
        <n v="-29639.35938425"/>
        <n v="-29601.698470652"/>
        <n v="-29532.811073458"/>
        <n v="-29507.581012294"/>
        <n v="-29498.942770528"/>
        <n v="-29493.967702276"/>
        <n v="-29453.377360176"/>
        <n v="-29433.225566668"/>
        <n v="-29431.953111792"/>
        <n v="-29400.791154966"/>
        <n v="-29375.028796806"/>
        <n v="-29363.24014316"/>
        <n v="-29327.103327984"/>
        <n v="-29312.977907752"/>
        <n v="-29302.554847566"/>
        <n v="-29248.393088992"/>
        <n v="-29239.152587722"/>
        <n v="-29205.701425208"/>
        <n v="-29184.84023532"/>
        <n v="-29014.29334034"/>
        <n v="-28413.69319719"/>
        <n v="-28296.8672308875"/>
        <n v="-28070.0913843"/>
        <n v="-27638.035810875"/>
        <n v="-26235.0379946025"/>
        <n v="-26225.29956417"/>
        <n v="-26106.866080344"/>
        <n v="-25129.229546022"/>
        <n v="-24914.275207185"/>
        <n v="-24889.6619004425"/>
        <n v="-24612.558877795"/>
        <n v="-24448.913501355"/>
        <n v="-24336.0040497525"/>
        <n v="-24239.087724075"/>
        <n v="-24193.9615848175"/>
        <n v="-24143.279999265"/>
        <n v="-24102.4722383375"/>
        <n v="-24088.7786118525"/>
        <n v="-23916.211269475"/>
        <n v="-23881.7446923825"/>
        <n v="-23658.7943944625"/>
        <n v="-23655.7253706025"/>
        <n v="-23641.437460725"/>
        <n v="-23629.3149811425"/>
        <n v="-23597.0324137975"/>
        <n v="-23594.98861069"/>
        <n v="-23594.3641695125"/>
        <n v="-23588.00600681"/>
        <n v="-23574.0488537925"/>
        <n v="-23570.760693725"/>
        <n v="-23567.0499446725"/>
        <n v="-23527.19354153"/>
        <n v="-23509.8711758225"/>
        <n v="-23471.3182764375"/>
        <n v="-23425.4352044125"/>
        <n v="-23425.0022058675"/>
        <n v="-23393.771873465"/>
        <n v="-23331.1135709575"/>
        <n v="-23325.55253413"/>
        <n v="-23316.0574551275"/>
        <n v="-23307.0096590275"/>
        <n v="-23206.0109261575"/>
        <n v="-23197.7787144775"/>
        <n v="-23142.9461268775"/>
        <n v="-23011.2671734575"/>
        <n v="-22992.373528425"/>
        <n v="-22522.2274264575"/>
        <n v="-22351.4881536625"/>
        <n v="-22323.3100159475"/>
        <n v="-22316.39686479"/>
        <n v="-22129.3466578275"/>
        <n v="-21284.723048386"/>
        <n v="-21079.56174954"/>
        <n v="-20966.38044606"/>
        <n v="-20858.73575856"/>
        <n v="-20582.3603671175"/>
        <n v="-19183.97998195"/>
        <n v="-18469.17367071"/>
        <n v="-18066.715279116"/>
        <n v="-17913.48145839"/>
        <n v="-17544.5765474875"/>
        <n v="-17400.551792575"/>
        <n v="-17044.7993961"/>
        <n v="-16858.7587174125"/>
        <n v="-16837.6902442"/>
        <n v="-16775.097607625"/>
        <n v="-16754.8598511875"/>
        <n v="-16734.0784181375"/>
        <n v="-16647.8053074375"/>
        <n v="-16629.5931587625"/>
        <n v="-16561.862755375"/>
        <n v="-16546.7310213625"/>
        <n v="-16491.7562317375"/>
        <n v="-15939.5237538075"/>
        <n v="-15922.2081202625"/>
        <n v="-15781.9388181"/>
        <n v="-15429.739961482"/>
        <n v="-15131.17087965"/>
        <n v="-14773.163138825"/>
        <n v="-14374.0099498275"/>
        <n v="-13755.2524003125"/>
        <n v="-13494.9341145696"/>
        <n v="-12758.614711325"/>
        <n v="-12626.245788646"/>
        <n v="-12319.2168292725"/>
        <n v="-12293.576557584"/>
        <n v="-11971.956203928"/>
        <n v="-11935.586421549"/>
        <n v="-11893.761405288"/>
        <n v="-11891.692761858"/>
        <n v="-11297.86384272"/>
        <n v="-11286.41557379"/>
        <n v="-11174.075719065"/>
        <n v="-10268.1522476225"/>
        <n v="-9456.59918882"/>
        <n v="-8790.2604362475"/>
        <n v="-8706.385685375"/>
        <n v="-8654.0070306375"/>
        <n v="-8374.17433447"/>
        <n v="-7935.305077938"/>
        <n v="-7766.6257179"/>
        <n v="-7183.575972825"/>
        <n v="-6875.56023273"/>
        <n v="-6184.033644005"/>
        <n v="-6002.5701990709"/>
        <n v="-5980.509404415"/>
        <n v="-5781.20661153"/>
        <n v="-2679.380652718"/>
        <n v="-1404.907974316"/>
        <n v="-1372.0370936125"/>
        <n v="-760.68600608"/>
        <n v="-426.586792968"/>
        <n v="-354.79858106"/>
        <n v="-209.237003815"/>
        <n v="-32.16588914"/>
        <n v="0"/>
        <n v="32.16588914"/>
        <n v="2329.79033114555"/>
        <n v="3345.34396875"/>
        <n v="4537.822635801"/>
        <n v="4813.078793425"/>
        <n v="5781.20661153"/>
        <n v="5788.628607412"/>
        <n v="5943.936142116"/>
        <n v="5970.0102536025"/>
        <n v="5980.509404415"/>
        <n v="6002.5701990709"/>
        <n v="6061.482589302"/>
        <n v="6164.2400715532"/>
        <n v="6184.033644005"/>
        <n v="7640.3137636875"/>
        <n v="7675.16695197"/>
        <n v="7766.6257179"/>
        <n v="7935.305077938"/>
        <n v="8081.718375318"/>
        <n v="8157.863218386"/>
        <n v="8374.17433447"/>
        <n v="11062.826220348"/>
        <n v="11286.41557379"/>
        <n v="11293.184056245"/>
        <n v="11297.86384272"/>
        <n v="11636.617567869"/>
        <n v="11817.060801273"/>
        <n v="11854.554902001"/>
        <n v="11891.692761858"/>
        <n v="11893.761405288"/>
        <n v="11935.586421549"/>
        <n v="11971.956203928"/>
        <n v="12226.6040088056"/>
        <n v="12287.572221715"/>
        <n v="12340.4203890625"/>
        <n v="12433.24287891"/>
        <n v="13415.748056235"/>
        <n v="14032.62975303"/>
        <n v="14292.086948685"/>
        <n v="14374.0099498275"/>
        <n v="14415.9249331125"/>
        <n v="15131.17087965"/>
        <n v="15241.410552676"/>
        <n v="15386.409282972"/>
        <n v="15519.864825535"/>
        <n v="15611.927322915"/>
        <n v="15781.9388181"/>
        <n v="15805.321514325"/>
        <n v="16491.7562317375"/>
        <n v="16546.7310213625"/>
        <n v="16561.862755375"/>
        <n v="16631.87473675"/>
        <n v="16662.1135881725"/>
        <n v="16734.0784181375"/>
        <n v="16751.16197755"/>
        <n v="16754.8598511875"/>
        <n v="16771.8618144875"/>
        <n v="16775.097607625"/>
        <n v="16805.0821864625"/>
        <n v="17068.302178641"/>
        <n v="17083.6306081"/>
        <n v="17106.6379029875"/>
        <n v="17250.083741275"/>
        <n v="17274.94619725"/>
        <n v="17400.551792575"/>
        <n v="17499.7769793875"/>
        <n v="17552.2678025625"/>
        <n v="17831.808429309"/>
        <n v="18066.715279116"/>
        <n v="19200.540945096"/>
        <n v="20582.3603671175"/>
        <n v="20762.00175399"/>
        <n v="20818.7421410325"/>
        <n v="20869.83601458"/>
        <n v="21079.56174954"/>
        <n v="21284.723048386"/>
        <n v="21534.6415860275"/>
        <n v="21845.9036201175"/>
        <n v="22093.34327732"/>
        <n v="22199.96130716"/>
        <n v="22262.5684945825"/>
        <n v="22512.86137632"/>
        <n v="23076.09668679"/>
        <n v="23082.118513615"/>
        <n v="23142.9461268775"/>
        <n v="23197.7787144775"/>
        <n v="23206.0109261575"/>
        <n v="23210.962140429"/>
        <n v="23307.0096590275"/>
        <n v="23316.0574551275"/>
        <n v="23325.55253413"/>
        <n v="23331.1135709575"/>
        <n v="23393.771873465"/>
        <n v="23425.0022058675"/>
        <n v="23425.4352044125"/>
        <n v="23471.3182764375"/>
        <n v="23509.8711758225"/>
        <n v="23512.14997705"/>
        <n v="23527.19354153"/>
        <n v="23574.0488537925"/>
        <n v="23594.3641695125"/>
        <n v="23594.98861069"/>
        <n v="23629.3149811425"/>
        <n v="23641.437460725"/>
        <n v="23655.7253706025"/>
        <n v="23658.7943944625"/>
        <n v="23856.5438845825"/>
        <n v="23867.54025474"/>
        <n v="23935.122077615"/>
        <n v="23944.4316039075"/>
        <n v="24014.2582069425"/>
        <n v="24143.279999265"/>
        <n v="24437.1632326325"/>
        <n v="24571.318434985"/>
        <n v="24859.9469477975"/>
        <n v="25083.50304411"/>
        <n v="25316.1186637275"/>
        <n v="26135.409884122"/>
        <n v="26639.0824266"/>
        <n v="26931.439855845"/>
        <n v="27567.09812549"/>
        <n v="27638.035810875"/>
        <n v="27880.002952648"/>
        <n v="28029.484423094"/>
        <n v="29205.701425208"/>
        <n v="29239.152587722"/>
        <n v="29248.393088992"/>
        <n v="29302.554847566"/>
        <n v="29312.977907752"/>
        <n v="29327.103327984"/>
        <n v="29363.24014316"/>
        <n v="29375.028796806"/>
        <n v="29400.791154966"/>
        <n v="29431.953111792"/>
        <n v="29433.225566668"/>
        <n v="29453.377360176"/>
        <n v="29493.967702276"/>
        <n v="29498.942770528"/>
        <n v="29507.581012294"/>
        <n v="29532.811073458"/>
        <n v="29601.698470652"/>
        <n v="29663.723208812"/>
        <n v="29676.383570988"/>
        <n v="29834.510716626"/>
        <n v="30014.878506382"/>
        <n v="30085.631715216"/>
        <n v="30109.93417404"/>
        <n v="30146.729884425"/>
        <n v="30150.7921321425"/>
        <n v="30197.054971006"/>
        <n v="30211.2605045475"/>
        <n v="30234.5541141525"/>
        <n v="30481.7562679"/>
        <n v="30820.723304805"/>
        <n v="30928.981645408"/>
        <n v="30989.4131995875"/>
        <n v="31002.0918018525"/>
        <n v="31112.3536382925"/>
        <n v="32004.8121851325"/>
        <n v="34400.30009185"/>
        <n v="35595.667422"/>
        <n v="36550.702691685"/>
        <n v="38006.754596734"/>
        <n v="39237.41166576"/>
        <n v="39947.0221458"/>
        <n v="39965.33571366"/>
        <n v="40159.94396442"/>
        <n v="40224.00685758"/>
        <n v="40284.5852262"/>
        <n v="40761.88853646"/>
        <n v="40821.32348532"/>
        <n v="40862.42456373"/>
        <n v="41079.09935115"/>
        <n v="41129.67681396"/>
        <n v="41198.27996634"/>
        <n v="41228.93541648"/>
        <n v="41232.85305636"/>
        <n v="41237.52806082"/>
        <n v="41250.73594677"/>
        <n v="41335.77979503"/>
        <n v="41379.12551871"/>
        <n v="41545.41399561"/>
        <n v="42068.48538417"/>
        <n v="42261.3918594"/>
        <n v="42559.36631058"/>
        <n v="42721.78546125"/>
        <n v="43235.74691877"/>
        <n v="43947.58327134"/>
        <n v="44532.61590106"/>
        <n v="44553.3836123425"/>
        <n v="50131.569089602"/>
        <n v="50450.33670005"/>
        <n v="50487.52814973"/>
        <n v="50677.992344126"/>
        <n v="50851.556084882"/>
        <n v="51107.292658688"/>
        <n v="51148.825215334"/>
        <n v="51195.108882036"/>
        <n v="51539.924493708"/>
        <n v="51586.70092674"/>
        <n v="52145.272958968"/>
        <n v="52182.20700497"/>
        <n v="52219.931402408"/>
        <n v="52366.251659904"/>
        <n v="52710.20422101"/>
        <n v="52878.82457095"/>
        <n v="54983.755606038"/>
        <n v="55482.91051331"/>
        <n v="56423.805780825"/>
        <n v="63272.162200128"/>
        <n v="64390.289135634"/>
        <n v="67366.010990754"/>
        <n v="67832.189270965"/>
        <n v="91225.728407198"/>
        <n v="92644.123663805"/>
        <n v="124856.626102516"/>
        <m/>
      </sharedItems>
    </cacheField>
    <cacheField name="Total USD Cashflow" numFmtId="0">
      <sharedItems containsString="0" containsBlank="1" containsNumber="1" minValue="-1267000" maxValue="1267000" count="162">
        <n v="-1267000"/>
        <n v="-769250"/>
        <n v="-358891.815556"/>
        <n v="-261076.388889"/>
        <n v="-246736.111111"/>
        <n v="-188298.611111"/>
        <n v="-177229.166667"/>
        <n v="-151388.4375"/>
        <n v="-138125"/>
        <n v="-137860.8625"/>
        <n v="-132918.150685"/>
        <n v="-111933.333333"/>
        <n v="-111000"/>
        <n v="-102777.777778"/>
        <n v="-97750"/>
        <n v="-80000"/>
        <n v="-67875"/>
        <n v="-61416.666667"/>
        <n v="-58262.5"/>
        <n v="-58070.833333"/>
        <n v="-57633.333333"/>
        <n v="-56116.666667"/>
        <n v="-45499.996667"/>
        <n v="-44166.666667"/>
        <n v="-43858.333333"/>
        <n v="-35777.777778"/>
        <n v="-32355.555556"/>
        <n v="-32200"/>
        <n v="-31765.5"/>
        <n v="-29644.444444"/>
        <n v="-28111.111111"/>
        <n v="-28050"/>
        <n v="-27150"/>
        <n v="-26577.777778"/>
        <n v="-26250"/>
        <n v="-26144.444444"/>
        <n v="-25000"/>
        <n v="-24933.333333"/>
        <n v="-24272.222222"/>
        <n v="-23383.333333"/>
        <n v="-22944.444444"/>
        <n v="-22815"/>
        <n v="-22625"/>
        <n v="-22122.222222"/>
        <n v="-22083.333333"/>
        <n v="-21242.8125"/>
        <n v="-20493.055556"/>
        <n v="-20250"/>
        <n v="-20000"/>
        <n v="-19933.333333"/>
        <n v="-19322.222222"/>
        <n v="-18750"/>
        <n v="-18277.777778"/>
        <n v="-17250"/>
        <n v="-17206.3125"/>
        <n v="-16866.666667"/>
        <n v="-15416.666667"/>
        <n v="-15211.111111"/>
        <n v="-14622.222222"/>
        <n v="-14250"/>
        <n v="-13750"/>
        <n v="-13416.666667"/>
        <n v="-13175"/>
        <n v="-13062.5"/>
        <n v="-13055.555556"/>
        <n v="-12847.222222"/>
        <n v="-11244.444444"/>
        <n v="-11122.222222"/>
        <n v="-8944.444444"/>
        <n v="-8775"/>
        <n v="-8750"/>
        <n v="-7916.666667"/>
        <n v="-7155.555556"/>
        <n v="-6133.333333"/>
        <n v="-5813.4375"/>
        <n v="-5728.125"/>
        <n v="-5277.777778"/>
        <n v="-4372.875"/>
        <n v="-4047.222222"/>
        <n v="-3327.1875"/>
        <n v="-1121.25"/>
        <n v="-804.375"/>
        <n v="-706.875"/>
        <n v="-487.5"/>
        <n v="-365.625"/>
        <n v="-170.625"/>
        <n v="0"/>
        <n v="170.625"/>
        <n v="365.625"/>
        <n v="487.5"/>
        <n v="706.875"/>
        <n v="804.375"/>
        <n v="1121.25"/>
        <n v="4642.57875"/>
        <n v="5277.777778"/>
        <n v="6083.325556"/>
        <n v="6133.333333"/>
        <n v="8711.111111"/>
        <n v="8944.444444"/>
        <n v="10291.666667"/>
        <n v="10477.777778"/>
        <n v="10750"/>
        <n v="11083.333333"/>
        <n v="12522.222222"/>
        <n v="12847.222222"/>
        <n v="13033.333333"/>
        <n v="13062.5"/>
        <n v="13750"/>
        <n v="13902.777778"/>
        <n v="13904.166667"/>
        <n v="14566.666667"/>
        <n v="14622.222222"/>
        <n v="14875"/>
        <n v="15416.666667"/>
        <n v="15569.444444"/>
        <n v="18655.555556"/>
        <n v="19977.777778"/>
        <n v="20444.444444"/>
        <n v="22083.333333"/>
        <n v="22944.444444"/>
        <n v="24272.222222"/>
        <n v="24933.333333"/>
        <n v="25277.777778"/>
        <n v="26577.777778"/>
        <n v="26833.333333"/>
        <n v="27825"/>
        <n v="28111.111111"/>
        <n v="30000"/>
        <n v="30155.555556"/>
        <n v="34000"/>
        <n v="37898.25"/>
        <n v="38462.5"/>
        <n v="42291.666667"/>
        <n v="47533.333333"/>
        <n v="51111.111111"/>
        <n v="52791.666667"/>
        <n v="58070.833333"/>
        <n v="59527.333333"/>
        <n v="67875"/>
        <n v="71555.555556"/>
        <n v="80000"/>
        <n v="84518.555556"/>
        <n v="92137.5"/>
        <n v="102777.777778"/>
        <n v="111000"/>
        <n v="111933.333333"/>
        <n v="116416.666667"/>
        <n v="132918.150685"/>
        <n v="137860.8625"/>
        <n v="138125"/>
        <n v="151388.4375"/>
        <n v="177229.166667"/>
        <n v="188298.611111"/>
        <n v="220022.653333"/>
        <n v="261076.388889"/>
        <n v="324444.444444"/>
        <n v="358891.815556"/>
        <n v="429743.444444"/>
        <n v="769250"/>
        <n v="915416.666667"/>
        <n v="1267000"/>
        <m/>
      </sharedItems>
    </cacheField>
    <cacheField name="LTD P&amp;L" numFmtId="0">
      <sharedItems containsString="0" containsBlank="1" containsNumber="1" minValue="-10127123" maxValue="11521010" count="500">
        <n v="-10127123"/>
        <n v="-6994902"/>
        <n v="-6505159"/>
        <n v="-3646666.633333"/>
        <n v="-1611570.166667"/>
        <n v="-1566309"/>
        <n v="-1092628.5"/>
        <n v="-886130.372125"/>
        <n v="-865450.189481"/>
        <n v="-757083.244915"/>
        <n v="-607916.666667"/>
        <n v="-585998.106339"/>
        <n v="-556041.666667"/>
        <n v="-528506.686976"/>
        <n v="-528046.501525"/>
        <n v="-499630.225924"/>
        <n v="-465921.505796"/>
        <n v="-387577.777778"/>
        <n v="-358891.815556"/>
        <n v="-332055.215738"/>
        <n v="-329624.357944"/>
        <n v="-299400.614373"/>
        <n v="-298241.444855"/>
        <n v="-294053.486414"/>
        <n v="-291154.068542"/>
        <n v="-287478.634386"/>
        <n v="-281729.390729"/>
        <n v="-271632.986155"/>
        <n v="-264857.987521"/>
        <n v="-236308.016575039"/>
        <n v="-230553.92627"/>
        <n v="-228095.719728045"/>
        <n v="-224480.51336881"/>
        <n v="-219611.783223"/>
        <n v="-217524.151152"/>
        <n v="-215826.780564"/>
        <n v="-212698.532574"/>
        <n v="-212388.961523"/>
        <n v="-212368.768418"/>
        <n v="-211146.429001"/>
        <n v="-209835.069245"/>
        <n v="-206051.53619"/>
        <n v="-205727.499192"/>
        <n v="-196266.897354"/>
        <n v="-195540.548045"/>
        <n v="-195527.831414"/>
        <n v="-193094.50163"/>
        <n v="-190046.908193"/>
        <n v="-187587.69587"/>
        <n v="-180025.939398"/>
        <n v="-179341.240839"/>
        <n v="-174238.804516"/>
        <n v="-157200.820914"/>
        <n v="-154572.925942"/>
        <n v="-154168.614761"/>
        <n v="-148138.613926"/>
        <n v="-147680.160065"/>
        <n v="-144290.553594"/>
        <n v="-142681.82781"/>
        <n v="-136455.456031"/>
        <n v="-136367.806869"/>
        <n v="-134660.805359"/>
        <n v="-132918.150685"/>
        <n v="-130012.818247"/>
        <n v="-129519.419377"/>
        <n v="-128232.513670658"/>
        <n v="-127568.388702"/>
        <n v="-125150.58625"/>
        <n v="-120947.035952"/>
        <n v="-120300.649786"/>
        <n v="-118000.78313"/>
        <n v="-112079.735375"/>
        <n v="-111933.333333"/>
        <n v="-111300.393772913"/>
        <n v="-108155.947745"/>
        <n v="-107980.561735"/>
        <n v="-106669.325848"/>
        <n v="-105541.616379"/>
        <n v="-102980.627624"/>
        <n v="-102741.943903365"/>
        <n v="-101808.657332"/>
        <n v="-101296.926259"/>
        <n v="-97242.794612"/>
        <n v="-97216.67785518"/>
        <n v="-96422.917067"/>
        <n v="-94459.728684"/>
        <n v="-89415.812191"/>
        <n v="-88304.208185"/>
        <n v="-87313.743952"/>
        <n v="-85273.058415"/>
        <n v="-80000"/>
        <n v="-77722.231005"/>
        <n v="-77682.764255"/>
        <n v="-77110.25573043"/>
        <n v="-77028.363458"/>
        <n v="-74966.479488"/>
        <n v="-74880.6323373225"/>
        <n v="-74661.086455"/>
        <n v="-70574.9562648"/>
        <n v="-70477.526819"/>
        <n v="-69907.638851"/>
        <n v="-67804.737309"/>
        <n v="-67346.781386"/>
        <n v="-67173.485001"/>
        <n v="-66232.937443"/>
        <n v="-66059.41296"/>
        <n v="-64980.733383"/>
        <n v="-64392.273882"/>
        <n v="-64310.61878163"/>
        <n v="-64031.9829396975"/>
        <n v="-63935.167973"/>
        <n v="-62982.607775"/>
        <n v="-62731.617997"/>
        <n v="-62274.277502"/>
        <n v="-61416.666667"/>
        <n v="-61373.986447"/>
        <n v="-60609.614076"/>
        <n v="-60399.212895"/>
        <n v="-60109.815861"/>
        <n v="-59694.622104"/>
        <n v="-59574.280752"/>
        <n v="-57297.319526"/>
        <n v="-57023.383715415"/>
        <n v="-56856.83284"/>
        <n v="-53892.741502"/>
        <n v="-53676.063781"/>
        <n v="-53248.186199"/>
        <n v="-52554.126036"/>
        <n v="-51524.308647"/>
        <n v="-49236.04099"/>
        <n v="-48431.763528"/>
        <n v="-48164.822872"/>
        <n v="-48002.1602274825"/>
        <n v="-47392.805355"/>
        <n v="-46693.13791"/>
        <n v="-45887.515322"/>
        <n v="-45642.157674"/>
        <n v="-45553.783328235"/>
        <n v="-45499.996667"/>
        <n v="-43447.507692"/>
        <n v="-43028.826047"/>
        <n v="-42309.687304"/>
        <n v="-42235.909276"/>
        <n v="-40995.481776"/>
        <n v="-40972.962005"/>
        <n v="-39497.10809"/>
        <n v="-39066.218489"/>
        <n v="-38767.5830906325"/>
        <n v="-37870.402551"/>
        <n v="-37159.451455"/>
        <n v="-36763.130628"/>
        <n v="-36663.795589"/>
        <n v="-36129.91287"/>
        <n v="-35354.682705"/>
        <n v="-35100.441691"/>
        <n v="-34858.034782"/>
        <n v="-34825.830588"/>
        <n v="-34693.777451"/>
        <n v="-34369.161946"/>
        <n v="-34338.653615"/>
        <n v="-33382.02391"/>
        <n v="-33103.56625"/>
        <n v="-32137.80561"/>
        <n v="-31767.621015"/>
        <n v="-31730.8119"/>
        <n v="-31670.929194"/>
        <n v="-31265.911963"/>
        <n v="-31172.561618"/>
        <n v="-30801.765878"/>
        <n v="-30435.100302"/>
        <n v="-30279.3455"/>
        <n v="-29681.740367"/>
        <n v="-29668.978639"/>
        <n v="-29411.198955"/>
        <n v="-29273.279765"/>
        <n v="-28936.1730564075"/>
        <n v="-28165.92481"/>
        <n v="-27653.6102745825"/>
        <n v="-27575.828163"/>
        <n v="-27021.223458"/>
        <n v="-26759.970817"/>
        <n v="-26694.670104"/>
        <n v="-26286.605436"/>
        <n v="-26102.195922"/>
        <n v="-24850.496079"/>
        <n v="-23998.74626"/>
        <n v="-23487.9436241775"/>
        <n v="-23302.3267236825"/>
        <n v="-22990.657614"/>
        <n v="-22792.98068502"/>
        <n v="-21624.690045"/>
        <n v="-21534.725071"/>
        <n v="-21107.714522"/>
        <n v="-20627.26672968"/>
        <n v="-20231.194168"/>
        <n v="-19542.935979"/>
        <n v="-19484.898511"/>
        <n v="-19283.317954"/>
        <n v="-16760.7078189525"/>
        <n v="-16728.268302"/>
        <n v="-16566.744448"/>
        <n v="-16087.261968"/>
        <n v="-15416.666667"/>
        <n v="-14183.24070306"/>
        <n v="-13306.367849"/>
        <n v="-12374.615673"/>
        <n v="-12246.986796525"/>
        <n v="-11007.2813856525"/>
        <n v="-10819.4760943425"/>
        <n v="-10475.905942"/>
        <n v="-9818.878194"/>
        <n v="-9795.359497"/>
        <n v="-9352.788169"/>
        <n v="-9095.081339"/>
        <n v="-9062.621673"/>
        <n v="-8815.135902"/>
        <n v="-8702.648297"/>
        <n v="-8522.406751"/>
        <n v="-7856.875731"/>
        <n v="-7853.17847"/>
        <n v="-7476.312571"/>
        <n v="-7145.496346"/>
        <n v="-7005.65088951"/>
        <n v="-6345.583028"/>
        <n v="-5960.645328"/>
        <n v="-5551.6414"/>
        <n v="-5399.849841"/>
        <n v="-5277.777778"/>
        <n v="-4500.708382"/>
        <n v="-4007.597857"/>
        <n v="-3504.544563"/>
        <n v="-3486.771371"/>
        <n v="-3430.438976"/>
        <n v="-2773.716319"/>
        <n v="-2461.289328"/>
        <n v="-2252.224181"/>
        <n v="-1888.130936"/>
        <n v="-1826.972589"/>
        <n v="-1552.299257"/>
        <n v="-1405.61036"/>
        <n v="-1193.599936"/>
        <n v="-1113.73932"/>
        <n v="-1098.522453"/>
        <n v="-988.147945"/>
        <n v="-821.25593"/>
        <n v="-622.065481"/>
        <n v="-491.952518"/>
        <n v="-188.90444"/>
        <n v="-69.988877"/>
        <n v="0"/>
        <n v="69.988877"/>
        <n v="179.708318009998"/>
        <n v="474.8659"/>
        <n v="491.952518"/>
        <n v="622.065481"/>
        <n v="821.25593"/>
        <n v="1405.61036"/>
        <n v="1756.608445"/>
        <n v="1888.130936"/>
        <n v="2548.1074071375"/>
        <n v="2928.98981"/>
        <n v="3331.553262"/>
        <n v="3430.438976"/>
        <n v="3486.771371"/>
        <n v="4500.708382"/>
        <n v="4645.2435567525"/>
        <n v="4833.445593"/>
        <n v="5277.777778"/>
        <n v="5399.849841"/>
        <n v="5538.522695"/>
        <n v="6083.325556"/>
        <n v="6345.583028"/>
        <n v="7145.496346"/>
        <n v="7265.764777"/>
        <n v="7628.69067"/>
        <n v="8510.940153"/>
        <n v="8522.406751"/>
        <n v="8815.135902"/>
        <n v="9095.081339"/>
        <n v="9293.635363"/>
        <n v="9492.0530410675"/>
        <n v="9795.359497"/>
        <n v="9818.878194"/>
        <n v="10343.368016"/>
        <n v="10475.905942"/>
        <n v="10742.452241"/>
        <n v="11168.431489"/>
        <n v="11203.836895"/>
        <n v="11631.403615"/>
        <n v="11895.428567"/>
        <n v="11953.6874768025"/>
        <n v="12374.615673"/>
        <n v="12440.270358"/>
        <n v="13169.520028404"/>
        <n v="13489.122764"/>
        <n v="14183.24070306"/>
        <n v="14706.634552"/>
        <n v="15416.666667"/>
        <n v="15726.103722"/>
        <n v="16087.261968"/>
        <n v="16566.744448"/>
        <n v="16575.621715"/>
        <n v="16656.672599"/>
        <n v="16728.268302"/>
        <n v="17624.132948"/>
        <n v="19204.624394"/>
        <n v="19283.317954"/>
        <n v="20231.194168"/>
        <n v="21534.725071"/>
        <n v="21624.690045"/>
        <n v="21992.185157"/>
        <n v="22792.98068502"/>
        <n v="22990.657614"/>
        <n v="23721.707091"/>
        <n v="23912.132037"/>
        <n v="23998.74626"/>
        <n v="24348.925463"/>
        <n v="24687.35693"/>
        <n v="25097.8254558525"/>
        <n v="26630.079549"/>
        <n v="26759.970817"/>
        <n v="27021.223458"/>
        <n v="27713.933645"/>
        <n v="28031.15155"/>
        <n v="28616.54655"/>
        <n v="29668.978639"/>
        <n v="29681.740367"/>
        <n v="31043.153726"/>
        <n v="31172.561618"/>
        <n v="31670.929194"/>
        <n v="31767.621015"/>
        <n v="32123.68753"/>
        <n v="33103.56625"/>
        <n v="33382.02391"/>
        <n v="34056.536385"/>
        <n v="34338.653615"/>
        <n v="34387.585059"/>
        <n v="34693.777451"/>
        <n v="35100.441691"/>
        <n v="35188.0001673525"/>
        <n v="36437.818921"/>
        <n v="36607.582416"/>
        <n v="36763.130628"/>
        <n v="37159.451455"/>
        <n v="38767.5830906325"/>
        <n v="39497.10809"/>
        <n v="39981.536246"/>
        <n v="41300.803688"/>
        <n v="41852.969572"/>
        <n v="42235.909276"/>
        <n v="42309.687304"/>
        <n v="43028.826047"/>
        <n v="43624.447878"/>
        <n v="43960.278197"/>
        <n v="44433.027508"/>
        <n v="44906.385192"/>
        <n v="45642.157674"/>
        <n v="45887.515322"/>
        <n v="46693.13791"/>
        <n v="47093.996775735"/>
        <n v="48002.1602274825"/>
        <n v="48164.822872"/>
        <n v="48423.026818"/>
        <n v="51084.385968"/>
        <n v="53248.186199"/>
        <n v="53676.063781"/>
        <n v="53892.741502"/>
        <n v="54233.370011"/>
        <n v="54465.334079"/>
        <n v="55898.026211"/>
        <n v="56331.1556038"/>
        <n v="56856.83284"/>
        <n v="57170.767254"/>
        <n v="57297.319526"/>
        <n v="58375.820262"/>
        <n v="59694.622104"/>
        <n v="60109.815861"/>
        <n v="60399.212895"/>
        <n v="60609.614076"/>
        <n v="60998.215492"/>
        <n v="61373.986447"/>
        <n v="62731.617997"/>
        <n v="62982.607775"/>
        <n v="63364.784574"/>
        <n v="63814.423903"/>
        <n v="65204.985899"/>
        <n v="66059.41296"/>
        <n v="67173.485001"/>
        <n v="67346.781386"/>
        <n v="69788.349841"/>
        <n v="69907.638851"/>
        <n v="70477.526819"/>
        <n v="71546.640412"/>
        <n v="73837.476783"/>
        <n v="74661.086455"/>
        <n v="74880.6323373225"/>
        <n v="75563.124064"/>
        <n v="76621.199031"/>
        <n v="77028.363458"/>
        <n v="78496.809816"/>
        <n v="80000"/>
        <n v="85273.058415"/>
        <n v="85540.77158328"/>
        <n v="87313.743952"/>
        <n v="87733.032497"/>
        <n v="88304.208185"/>
        <n v="88406.862253"/>
        <n v="92876.899234"/>
        <n v="93963.3668839125"/>
        <n v="94459.728684"/>
        <n v="97242.794612"/>
        <n v="100910.60328"/>
        <n v="101808.657332"/>
        <n v="103925.30714"/>
        <n v="105541.616379"/>
        <n v="106669.325848"/>
        <n v="108155.947745"/>
        <n v="109584.136709"/>
        <n v="111300.393772913"/>
        <n v="111933.333333"/>
        <n v="118000.78313"/>
        <n v="120300.649786"/>
        <n v="120947.035952"/>
        <n v="124056.631171"/>
        <n v="125147.824773"/>
        <n v="127568.388702"/>
        <n v="129519.419377"/>
        <n v="130140.894634"/>
        <n v="131998.943696"/>
        <n v="132918.150685"/>
        <n v="136367.806869"/>
        <n v="136455.456031"/>
        <n v="142681.82781"/>
        <n v="144290.553594"/>
        <n v="147680.160065"/>
        <n v="154168.614761"/>
        <n v="157200.820914"/>
        <n v="174238.804516"/>
        <n v="179341.240839"/>
        <n v="180025.939398"/>
        <n v="186370.691605"/>
        <n v="187587.69587"/>
        <n v="190046.908193"/>
        <n v="195540.548045"/>
        <n v="195621.166827"/>
        <n v="196266.897354"/>
        <n v="196546.347006"/>
        <n v="197556.896635"/>
        <n v="202450.179243"/>
        <n v="205325.777984"/>
        <n v="206051.53619"/>
        <n v="209835.069245"/>
        <n v="211146.429001"/>
        <n v="212368.768418"/>
        <n v="212388.961523"/>
        <n v="212698.532574"/>
        <n v="215826.780564"/>
        <n v="217524.151152"/>
        <n v="220022.653333"/>
        <n v="224480.51336881"/>
        <n v="228095.719728045"/>
        <n v="228509.374347"/>
        <n v="231268.484772"/>
        <n v="236308.016575039"/>
        <n v="245078.875131"/>
        <n v="246608.151455"/>
        <n v="264857.987521"/>
        <n v="271632.986155"/>
        <n v="281729.390729"/>
        <n v="287478.634386"/>
        <n v="291154.068542"/>
        <n v="294053.486414"/>
        <n v="298241.444855"/>
        <n v="299400.614373"/>
        <n v="329624.357944"/>
        <n v="332055.215738"/>
        <n v="338828.452362"/>
        <n v="355785.305875"/>
        <n v="358891.815556"/>
        <n v="359402.879103"/>
        <n v="390355.079187"/>
        <n v="394914.399144"/>
        <n v="429743.444444"/>
        <n v="435930.555556"/>
        <n v="454535.603969557"/>
        <n v="465921.505796"/>
        <n v="473857.053768"/>
        <n v="528506.686976"/>
        <n v="585998.106339"/>
        <n v="620833.333333"/>
        <n v="757083.244915"/>
        <n v="886130.372125"/>
        <n v="961203.365763"/>
        <n v="1063514.666667"/>
        <n v="1239333.333333"/>
        <n v="1566309"/>
        <n v="6505159"/>
        <n v="10127123"/>
        <n v="11521010"/>
        <m/>
      </sharedItems>
    </cacheField>
    <cacheField name="YTD P&amp;L" numFmtId="0">
      <sharedItems containsString="0" containsBlank="1" containsNumber="1" minValue="-1745207.633333" maxValue="1231946.872939" count="501">
        <n v="-1745207.633333"/>
        <n v="-1620761"/>
        <n v="-1231946.872939"/>
        <n v="-1174347"/>
        <n v="-870239.168672"/>
        <n v="-855515.466913"/>
        <n v="-735213.698684"/>
        <n v="-643279.975444"/>
        <n v="-573069.307317"/>
        <n v="-556041.666667"/>
        <n v="-549552.630489"/>
        <n v="-503273.548031"/>
        <n v="-499630.225924"/>
        <n v="-492145.121791"/>
        <n v="-477605.111111"/>
        <n v="-442443.200568"/>
        <n v="-428057.420836"/>
        <n v="-375331.524372"/>
        <n v="-353640.040090709"/>
        <n v="-348412.173912643"/>
        <n v="-332055.215738"/>
        <n v="-331173.460451"/>
        <n v="-329328.352172"/>
        <n v="-274129.090082"/>
        <n v="-267008.709646"/>
        <n v="-257451.351274"/>
        <n v="-228095.719728045"/>
        <n v="-224459.050437"/>
        <n v="-224250.302648"/>
        <n v="-205727.499192"/>
        <n v="-194166.607738"/>
        <n v="-193366.096499"/>
        <n v="-189058.456444"/>
        <n v="-186664.069391"/>
        <n v="-186536.552663"/>
        <n v="-185648.036792"/>
        <n v="-183493.351177"/>
        <n v="-182136.164917"/>
        <n v="-176898.570988"/>
        <n v="-174145.164848"/>
        <n v="-170235.973837"/>
        <n v="-163484.127779"/>
        <n v="-162336.828887"/>
        <n v="-161380.800093"/>
        <n v="-161153.714575"/>
        <n v="-157281.903522"/>
        <n v="-151095.331737"/>
        <n v="-150794.241285"/>
        <n v="-150294.195886"/>
        <n v="-149965.67328"/>
        <n v="-147090.013089"/>
        <n v="-145548.693318"/>
        <n v="-144882.821739"/>
        <n v="-143502.721515"/>
        <n v="-142732.695971"/>
        <n v="-142323.288619"/>
        <n v="-140978.043451"/>
        <n v="-136251.431884"/>
        <n v="-135497.958919"/>
        <n v="-134203.281664"/>
        <n v="-132913.843603"/>
        <n v="-132319.809584"/>
        <n v="-131216.14406"/>
        <n v="-130483.379444"/>
        <n v="-130012.818247"/>
        <n v="-124881.997339"/>
        <n v="-123374.429852"/>
        <n v="-122764.649172"/>
        <n v="-121545.88985316"/>
        <n v="-120945.880579"/>
        <n v="-117244.9911"/>
        <n v="-111933.333333"/>
        <n v="-111911.492771"/>
        <n v="-111300.393772913"/>
        <n v="-111191.697852"/>
        <n v="-110243.858718"/>
        <n v="-105054.627978"/>
        <n v="-103792.163266"/>
        <n v="-101414.472776"/>
        <n v="-100615.614748"/>
        <n v="-100615.06155"/>
        <n v="-100473.662282"/>
        <n v="-99246.20987"/>
        <n v="-99020.163545"/>
        <n v="-98477.214062"/>
        <n v="-98475.210882"/>
        <n v="-97216.67785518"/>
        <n v="-96422.917067"/>
        <n v="-96342.323513"/>
        <n v="-93513.18325"/>
        <n v="-90373.64815"/>
        <n v="-89059.07428"/>
        <n v="-88387.72829"/>
        <n v="-86615.96486"/>
        <n v="-83978.832013"/>
        <n v="-83940.51395"/>
        <n v="-83902.3333339999"/>
        <n v="-83859.174837"/>
        <n v="-83148.213917"/>
        <n v="-82615.899365"/>
        <n v="-80000"/>
        <n v="-79671.093023"/>
        <n v="-77722.231005"/>
        <n v="-77682.764255"/>
        <n v="-77668.078324"/>
        <n v="-77537.144444"/>
        <n v="-76045.404317"/>
        <n v="-74966.479488"/>
        <n v="-74880.6323373225"/>
        <n v="-73810.550715"/>
        <n v="-73048.339267"/>
        <n v="-72196.353798"/>
        <n v="-70980.669079"/>
        <n v="-70933.797714"/>
        <n v="-70574.9562648"/>
        <n v="-70060.555637"/>
        <n v="-69632.671963"/>
        <n v="-68196.6067"/>
        <n v="-67804.737309"/>
        <n v="-66232.937443"/>
        <n v="-64980.733383"/>
        <n v="-64607.931006"/>
        <n v="-64532.167394"/>
        <n v="-64310.61878163"/>
        <n v="-64088.565527"/>
        <n v="-64044.901589"/>
        <n v="-64031.9829396975"/>
        <n v="-63968.333964"/>
        <n v="-63935.167973"/>
        <n v="-63171.710831"/>
        <n v="-62883.381009"/>
        <n v="-62524.971637"/>
        <n v="-62172.337263"/>
        <n v="-61252.696624"/>
        <n v="-60775.139393"/>
        <n v="-60109.815861"/>
        <n v="-59574.280752"/>
        <n v="-59462.19259"/>
        <n v="-58451.683494"/>
        <n v="-58308.06396"/>
        <n v="-57023.383715415"/>
        <n v="-56459.159735"/>
        <n v="-54063.04534"/>
        <n v="-53793.600031"/>
        <n v="-53154.446643"/>
        <n v="-51959.271221"/>
        <n v="-51585.540989"/>
        <n v="-49236.04099"/>
        <n v="-48631.273322"/>
        <n v="-48431.763528"/>
        <n v="-48002.1602274825"/>
        <n v="-45972.155838"/>
        <n v="-45807.501473"/>
        <n v="-45499.996667"/>
        <n v="-45216.39899"/>
        <n v="-43095.058608"/>
        <n v="-43033.667784"/>
        <n v="-42650.9813771188"/>
        <n v="-40995.481776"/>
        <n v="-40972.962005"/>
        <n v="-40409.179061"/>
        <n v="-40106.387116"/>
        <n v="-39432.0238532186"/>
        <n v="-39066.218489"/>
        <n v="-38808.804761"/>
        <n v="-38767.5830906325"/>
        <n v="-38265.037511"/>
        <n v="-37947.2413437773"/>
        <n v="-37546.5717519447"/>
        <n v="-36663.795589"/>
        <n v="-36239.115862"/>
        <n v="-36129.91287"/>
        <n v="-35503.579461"/>
        <n v="-35354.682705"/>
        <n v="-35174.904738"/>
        <n v="-34858.034782"/>
        <n v="-34771.686733"/>
        <n v="-33892.84559"/>
        <n v="-32447.259794"/>
        <n v="-31922.88257"/>
        <n v="-31730.8119"/>
        <n v="-31598.992525"/>
        <n v="-30834.999451"/>
        <n v="-30279.3455"/>
        <n v="-29561.300199"/>
        <n v="-29558.498037"/>
        <n v="-29273.279765"/>
        <n v="-29048.893809"/>
        <n v="-29015.478416"/>
        <n v="-28892.717387"/>
        <n v="-28787.042741"/>
        <n v="-28237.786786"/>
        <n v="-28151.92127"/>
        <n v="-27910.354424"/>
        <n v="-27575.828163"/>
        <n v="-26694.670104"/>
        <n v="-26102.195922"/>
        <n v="-25751.455692"/>
        <n v="-25302.64615"/>
        <n v="-24473.5951748833"/>
        <n v="-24024.508039"/>
        <n v="-23527.289901064"/>
        <n v="-23487.9436241775"/>
        <n v="-23343.0179856193"/>
        <n v="-22792.98068502"/>
        <n v="-22241.462751"/>
        <n v="-21914.9236443947"/>
        <n v="-20627.26672968"/>
        <n v="-19542.935979"/>
        <n v="-18581.480705"/>
        <n v="-17708.342649"/>
        <n v="-16760.7078189525"/>
        <n v="-16728.268302"/>
        <n v="-16258.334019"/>
        <n v="-15894.458395"/>
        <n v="-14807.471637"/>
        <n v="-14183.24070306"/>
        <n v="-14002.111105"/>
        <n v="-13306.367849"/>
        <n v="-12908.408630413"/>
        <n v="-12246.986796525"/>
        <n v="-11007.2813856525"/>
        <n v="-10984.148426"/>
        <n v="-10819.4760943425"/>
        <n v="-9908.607325"/>
        <n v="-9352.788169"/>
        <n v="-9062.621673"/>
        <n v="-8702.648297"/>
        <n v="-7856.875731"/>
        <n v="-7853.17847"/>
        <n v="-7476.312571"/>
        <n v="-7013.02528"/>
        <n v="-5960.645328"/>
        <n v="-5551.6414"/>
        <n v="-5549.821105"/>
        <n v="-5547.22230000001"/>
        <n v="-5086.933547"/>
        <n v="-5045.57413"/>
        <n v="-4017.469278"/>
        <n v="-4007.597857"/>
        <n v="-3673.519187"/>
        <n v="-3450.189546"/>
        <n v="-2916.330625"/>
        <n v="-2773.716319"/>
        <n v="-2252.224181"/>
        <n v="-1680.199244"/>
        <n v="-1552.299257"/>
        <n v="-1113.73932"/>
        <n v="-1098.522453"/>
        <n v="-988.147945"/>
        <n v="-362.435462000001"/>
        <n v="-188.90444"/>
        <n v="0"/>
        <n v="0.0255559999995967"/>
        <n v="362.435462000001"/>
        <n v="474.8659"/>
        <n v="1680.199244"/>
        <n v="1756.608445"/>
        <n v="2548.1074071375"/>
        <n v="2916.330625"/>
        <n v="2928.98981"/>
        <n v="3263.306972"/>
        <n v="3450.189546"/>
        <n v="3673.519187"/>
        <n v="3889.549066"/>
        <n v="4017.469278"/>
        <n v="4645.2435567525"/>
        <n v="4833.445593"/>
        <n v="5045.57413"/>
        <n v="5086.933547"/>
        <n v="5538.522695"/>
        <n v="5549.821105"/>
        <n v="7013.02528"/>
        <n v="7265.764777"/>
        <n v="7628.69067"/>
        <n v="8510.940153"/>
        <n v="9293.635363"/>
        <n v="9908.607325"/>
        <n v="10343.368016"/>
        <n v="10742.452241"/>
        <n v="10984.148426"/>
        <n v="11168.431489"/>
        <n v="11564.202478"/>
        <n v="11631.403615"/>
        <n v="11895.428567"/>
        <n v="11953.6874768025"/>
        <n v="13576.1231046504"/>
        <n v="14183.24070306"/>
        <n v="14706.634552"/>
        <n v="14807.471637"/>
        <n v="15894.458395"/>
        <n v="16258.334019"/>
        <n v="16575.621715"/>
        <n v="16656.672599"/>
        <n v="16728.268302"/>
        <n v="17624.132948"/>
        <n v="17708.342649"/>
        <n v="18581.480705"/>
        <n v="19903.8736246873"/>
        <n v="21992.185157"/>
        <n v="22792.98068502"/>
        <n v="23404.115069"/>
        <n v="24024.508039"/>
        <n v="24194.365519"/>
        <n v="24662.691977"/>
        <n v="24687.35693"/>
        <n v="25097.8254558525"/>
        <n v="25302.64615"/>
        <n v="26247.037716"/>
        <n v="26630.079549"/>
        <n v="27713.933645"/>
        <n v="27910.354424"/>
        <n v="28031.15155"/>
        <n v="28151.92127"/>
        <n v="28616.54655"/>
        <n v="28787.042741"/>
        <n v="29015.478416"/>
        <n v="29048.893809"/>
        <n v="30834.999451"/>
        <n v="31151.470036"/>
        <n v="31232.723405"/>
        <n v="31598.992525"/>
        <n v="31922.88257"/>
        <n v="33806.081651"/>
        <n v="33892.84559"/>
        <n v="34042.1557229999"/>
        <n v="34056.536385"/>
        <n v="34387.585059"/>
        <n v="34771.686733"/>
        <n v="35174.904738"/>
        <n v="35188.0001673525"/>
        <n v="36239.115862"/>
        <n v="36437.818921"/>
        <n v="36607.582416"/>
        <n v="37546.5717519447"/>
        <n v="38767.5830906325"/>
        <n v="38808.804761"/>
        <n v="39981.536246"/>
        <n v="40409.179061"/>
        <n v="41300.803688"/>
        <n v="42686.8606"/>
        <n v="43033.667784"/>
        <n v="43624.447878"/>
        <n v="43960.278197"/>
        <n v="44906.385192"/>
        <n v="45469.144362"/>
        <n v="45807.501473"/>
        <n v="45874.129369"/>
        <n v="45995.324647"/>
        <n v="47093.996775735"/>
        <n v="48002.1602274825"/>
        <n v="48423.026818"/>
        <n v="48631.273322"/>
        <n v="51084.385968"/>
        <n v="51585.540989"/>
        <n v="51959.271221"/>
        <n v="53154.446643"/>
        <n v="54233.370011"/>
        <n v="56331.1556038"/>
        <n v="56459.159735"/>
        <n v="57170.767254"/>
        <n v="58308.06396"/>
        <n v="58375.820262"/>
        <n v="58451.683494"/>
        <n v="59462.19259"/>
        <n v="60109.815861"/>
        <n v="61252.696624"/>
        <n v="62883.381009"/>
        <n v="63364.784574"/>
        <n v="64044.901589"/>
        <n v="64088.565527"/>
        <n v="64532.167394"/>
        <n v="64607.931006"/>
        <n v="67965.189633"/>
        <n v="69632.671963"/>
        <n v="70060.555637"/>
        <n v="70503.254169"/>
        <n v="70933.797714"/>
        <n v="70980.669079"/>
        <n v="71546.640412"/>
        <n v="72196.353798"/>
        <n v="73048.339267"/>
        <n v="73309.755469"/>
        <n v="73810.550715"/>
        <n v="74880.6323373225"/>
        <n v="75563.124064"/>
        <n v="76045.404317"/>
        <n v="77668.078324"/>
        <n v="78496.809816"/>
        <n v="80000"/>
        <n v="83148.213917"/>
        <n v="83859.174837"/>
        <n v="83978.832013"/>
        <n v="84089.638983"/>
        <n v="84431.411158"/>
        <n v="85540.77158328"/>
        <n v="86615.96486"/>
        <n v="87733.032497"/>
        <n v="88387.72829"/>
        <n v="88406.862253"/>
        <n v="90373.64815"/>
        <n v="92876.899234"/>
        <n v="93513.18325"/>
        <n v="96342.323513"/>
        <n v="98475.210882"/>
        <n v="99020.163545"/>
        <n v="99246.20987"/>
        <n v="100473.662282"/>
        <n v="100615.06155"/>
        <n v="100910.60328"/>
        <n v="101414.472776"/>
        <n v="103792.163266"/>
        <n v="105054.627978"/>
        <n v="106704.535695879"/>
        <n v="110243.858718"/>
        <n v="111300.393772913"/>
        <n v="111698.322435"/>
        <n v="111911.492771"/>
        <n v="111933.333333"/>
        <n v="117244.9911"/>
        <n v="117285.352529"/>
        <n v="122821.864554"/>
        <n v="123374.429852"/>
        <n v="123877.924079"/>
        <n v="124056.631171"/>
        <n v="124881.997339"/>
        <n v="129020.294973"/>
        <n v="130126.23704"/>
        <n v="130140.894634"/>
        <n v="130483.379444"/>
        <n v="131216.14406"/>
        <n v="131998.943696"/>
        <n v="132282.814526"/>
        <n v="132319.809584"/>
        <n v="134203.281664"/>
        <n v="135497.958919"/>
        <n v="136251.431884"/>
        <n v="137223.834495"/>
        <n v="140978.043451"/>
        <n v="142323.288619"/>
        <n v="143502.721515"/>
        <n v="144882.821739"/>
        <n v="145548.693318"/>
        <n v="147090.013089"/>
        <n v="147837.463114"/>
        <n v="149965.67328"/>
        <n v="150294.195886"/>
        <n v="150501.5385"/>
        <n v="150794.241285"/>
        <n v="151095.331737"/>
        <n v="153553.968098"/>
        <n v="156455.211855"/>
        <n v="156674.275225"/>
        <n v="157281.903522"/>
        <n v="161153.714575"/>
        <n v="162336.828887"/>
        <n v="163484.127779"/>
        <n v="164667.752346"/>
        <n v="170552.3764"/>
        <n v="174145.164848"/>
        <n v="183493.351177"/>
        <n v="185648.036792"/>
        <n v="186370.691605"/>
        <n v="186536.552663"/>
        <n v="186664.069391"/>
        <n v="189058.456444"/>
        <n v="194166.607738"/>
        <n v="202450.179243"/>
        <n v="224250.302648"/>
        <n v="224459.050437"/>
        <n v="228095.719728045"/>
        <n v="228509.374347"/>
        <n v="230624.327318"/>
        <n v="236806.904322"/>
        <n v="267008.709646"/>
        <n v="274129.090082"/>
        <n v="274530.8876"/>
        <n v="329328.352172"/>
        <n v="331173.460451"/>
        <n v="348412.173912643"/>
        <n v="349692.353973"/>
        <n v="353640.040090709"/>
        <n v="355785.305875"/>
        <n v="375331.524372"/>
        <n v="394914.399144"/>
        <n v="442443.200568"/>
        <n v="454535.603969557"/>
        <n v="459972.288131"/>
        <n v="473857.053768"/>
        <n v="573069.307317"/>
        <n v="641366.84887"/>
        <n v="643279.975444"/>
        <n v="735213.698684"/>
        <n v="817474.444444001"/>
        <n v="855515.466913"/>
        <n v="870239.168672"/>
        <n v="924097"/>
        <n v="961203.365763"/>
        <n v="983761"/>
        <n v="1231946.872939"/>
        <m/>
      </sharedItems>
    </cacheField>
    <cacheField name="QTD P&amp;L" numFmtId="0">
      <sharedItems containsString="0" containsBlank="1" containsNumber="1" minValue="-228095.719728045" maxValue="228095.719728045" count="484">
        <n v="-228095.719728045"/>
        <n v="-111300.393772913"/>
        <n v="-74880.6323373225"/>
        <n v="-73028.953233"/>
        <n v="-70574.9562648"/>
        <n v="-62425.968443"/>
        <n v="-58894.573549"/>
        <n v="-50891"/>
        <n v="-48002.1602274825"/>
        <n v="-42817.837907"/>
        <n v="-38767.5830906325"/>
        <n v="-38408.266726"/>
        <n v="-37253.6117202286"/>
        <n v="-37046.723272"/>
        <n v="-34532.741448144"/>
        <n v="-34121.107159416"/>
        <n v="-31202.452054435"/>
        <n v="-22792.98068502"/>
        <n v="-22084.137636"/>
        <n v="-21923.328239"/>
        <n v="-21542.855855"/>
        <n v="-21452.182879"/>
        <n v="-21296.846649"/>
        <n v="-21153.543759"/>
        <n v="-20637.119953"/>
        <n v="-20604.812129"/>
        <n v="-20040.642959"/>
        <n v="-19905.078192"/>
        <n v="-19806.945023"/>
        <n v="-19769.854204"/>
        <n v="-19664.6521080555"/>
        <n v="-19600.402909"/>
        <n v="-19110.064106817"/>
        <n v="-19026.277526"/>
        <n v="-19018.536283"/>
        <n v="-18121.7261423025"/>
        <n v="-18003.176046"/>
        <n v="-16254.345284"/>
        <n v="-15164.615006"/>
        <n v="-15148"/>
        <n v="-14427.879001"/>
        <n v="-14183.24070306"/>
        <n v="-12458.604682"/>
        <n v="-12445.524801"/>
        <n v="-12323.386545"/>
        <n v="-11510.056178"/>
        <n v="-11269.045413"/>
        <n v="-10900.982897"/>
        <n v="-10149.001544"/>
        <n v="-10067"/>
        <n v="-9342"/>
        <n v="-7548.461235"/>
        <n v="-7544.835106"/>
        <n v="-7533.723705"/>
        <n v="-7174.38218900003"/>
        <n v="-6729.90297000001"/>
        <n v="-6644.083993"/>
        <n v="-6616.54376399994"/>
        <n v="-6492.3655992255"/>
        <n v="-6217.515721"/>
        <n v="-5625.469232"/>
        <n v="-5560.645653"/>
        <n v="-5327.92721600001"/>
        <n v="-5325.058086"/>
        <n v="-5233.30667600001"/>
        <n v="-5128.17973600001"/>
        <n v="-5126.969582"/>
        <n v="-4620.986156"/>
        <n v="-4527.289382"/>
        <n v="-4506.428053"/>
        <n v="-4497.74350700004"/>
        <n v="-4432.6164"/>
        <n v="-4309.84599199996"/>
        <n v="-4298.123123"/>
        <n v="-4191.3031299999"/>
        <n v="-3898.36104700001"/>
        <n v="-3809.50308699999"/>
        <n v="-3751.08104399999"/>
        <n v="-3733.90545999999"/>
        <n v="-3707.505294"/>
        <n v="-3677"/>
        <n v="-3661.00939"/>
        <n v="-3615.78131999999"/>
        <n v="-3547.97857399999"/>
        <n v="-3514.624333"/>
        <n v="-3503.640591"/>
        <n v="-3459.54235"/>
        <n v="-3447.36838400003"/>
        <n v="-3328.729087"/>
        <n v="-3308.254106"/>
        <n v="-3294.393409"/>
        <n v="-3196.555586"/>
        <n v="-3173.37777799997"/>
        <n v="-3168.358554"/>
        <n v="-3073.702076"/>
        <n v="-3046.198643"/>
        <n v="-2961.07698399999"/>
        <n v="-2941.709026"/>
        <n v="-2940.73794799999"/>
        <n v="-2921.01662"/>
        <n v="-2917.975608"/>
        <n v="-2899.672603"/>
        <n v="-2869.384322"/>
        <n v="-2863.792367"/>
        <n v="-2845.19282500001"/>
        <n v="-2810.246839"/>
        <n v="-2771.244193"/>
        <n v="-2742.828871"/>
        <n v="-2736.543008"/>
        <n v="-2734.41985600001"/>
        <n v="-2722.163912"/>
        <n v="-2699.84781399998"/>
        <n v="-2693.259272"/>
        <n v="-2691.561245"/>
        <n v="-2686.347765"/>
        <n v="-2672.932802"/>
        <n v="-2668.80278400001"/>
        <n v="-2663.146486"/>
        <n v="-2657.585489"/>
        <n v="-2638.17173"/>
        <n v="-2602.407373"/>
        <n v="-2600.492181"/>
        <n v="-2599.0992"/>
        <n v="-2596.784538"/>
        <n v="-2594.242138"/>
        <n v="-2580.647113"/>
        <n v="-2572.631258"/>
        <n v="-2569.532135"/>
        <n v="-2546.425704"/>
        <n v="-2536.887012"/>
        <n v="-2531.644172"/>
        <n v="-2530.12276100001"/>
        <n v="-2527.603149"/>
        <n v="-2510.851817"/>
        <n v="-2506.34678299999"/>
        <n v="-2504.138217"/>
        <n v="-2500.71425099997"/>
        <n v="-2482.838174"/>
        <n v="-2472.743084"/>
        <n v="-2469.851706"/>
        <n v="-2462.981934"/>
        <n v="-2387.966485"/>
        <n v="-2351.30094"/>
        <n v="-2319"/>
        <n v="-2308.98342"/>
        <n v="-2291.66666599992"/>
        <n v="-2279.365037"/>
        <n v="-2257.52555"/>
        <n v="-2253.802075"/>
        <n v="-2249.290604"/>
        <n v="-2243.513698"/>
        <n v="-2234.090845"/>
        <n v="-2210.909508"/>
        <n v="-2196.047486"/>
        <n v="-2153.542196"/>
        <n v="-2146.629618"/>
        <n v="-2142.60527200002"/>
        <n v="-2132.28971400001"/>
        <n v="-2030.339614"/>
        <n v="-1798.894822"/>
        <n v="-1772.73611599999"/>
        <n v="-1750"/>
        <n v="-1687.762508"/>
        <n v="-1673.74871199997"/>
        <n v="-1649.34093599999"/>
        <n v="-1572.48957600002"/>
        <n v="-1555.136843"/>
        <n v="-1552.32437873501"/>
        <n v="-1489.15731501448"/>
        <n v="-1479.07514800003"/>
        <n v="-1418.22094"/>
        <n v="-1401.354284"/>
        <n v="-1400.94840699999"/>
        <n v="-1352.464837"/>
        <n v="-1325.967564"/>
        <n v="-1236.055792"/>
        <n v="-1222.229673"/>
        <n v="-1221.140566"/>
        <n v="-1204.979454"/>
        <n v="-1196.29050199999"/>
        <n v="-1186.475952"/>
        <n v="-1171.46612599998"/>
        <n v="-1166.81759999999"/>
        <n v="-1161.546614"/>
        <n v="-1134.6594"/>
        <n v="-1113.73932"/>
        <n v="-1071.081073"/>
        <n v="-1069.743561"/>
        <n v="-1034.118913"/>
        <n v="-1007.181552"/>
        <n v="-996.423231000023"/>
        <n v="-995.152620000008"/>
        <n v="-966.385103000008"/>
        <n v="-964.668566000008"/>
        <n v="-925.549421651987"/>
        <n v="-864.672465000003"/>
        <n v="-833.333334000083"/>
        <n v="-798.312539617502"/>
        <n v="-759.943224999937"/>
        <n v="-746.463295561494"/>
        <n v="-669.877318999992"/>
        <n v="-666.722066999995"/>
        <n v="-661.79469499999"/>
        <n v="-656.527819999999"/>
        <n v="-648.683742000001"/>
        <n v="-636.804058000002"/>
        <n v="-631.422032000002"/>
        <n v="-613.66189399999"/>
        <n v="-604.486182000001"/>
        <n v="-563.472409450502"/>
        <n v="-557.174983999998"/>
        <n v="-551.1074028"/>
        <n v="-542.472405"/>
        <n v="-538.428775999986"/>
        <n v="-536.407837000006"/>
        <n v="-531.476091000001"/>
        <n v="-527.497562542498"/>
        <n v="-527.312388"/>
        <n v="-524.800447"/>
        <n v="-496.115263"/>
        <n v="-481.003388999998"/>
        <n v="-473.631602999998"/>
        <n v="-472.898927000002"/>
        <n v="-466.982801999999"/>
        <n v="-464.574668000001"/>
        <n v="-456.220099999991"/>
        <n v="-437.754841"/>
        <n v="-432.274292"/>
        <n v="-366.985478000002"/>
        <n v="-354.555040000001"/>
        <n v="-345.746166"/>
        <n v="-342.060760999993"/>
        <n v="-340.936508999999"/>
        <n v="-324.638059000004"/>
        <n v="-303.972753000009"/>
        <n v="-272.566344000001"/>
        <n v="-249.712334999989"/>
        <n v="-237.970547"/>
        <n v="-231.284863000001"/>
        <n v="-200.859316000002"/>
        <n v="-179.239955"/>
        <n v="-130.240844"/>
        <n v="-102.695141"/>
        <n v="-102.406084157999"/>
        <n v="-96.2432860000001"/>
        <n v="-60.7333320000034"/>
        <n v="-35.9854609634967"/>
        <n v="-11.6562315644987"/>
        <n v="-8.76576240549548"/>
        <n v="0"/>
        <n v="31.8681151815035"/>
        <n v="92.3891729264997"/>
        <n v="96.2432860000001"/>
        <n v="130.240844"/>
        <n v="153.251004000002"/>
        <n v="201.401271999999"/>
        <n v="231.284863000001"/>
        <n v="244.260894000003"/>
        <n v="249.712334999989"/>
        <n v="267.099240317501"/>
        <n v="274.738842"/>
        <n v="286.917998679"/>
        <n v="303.972753000009"/>
        <n v="342.060760999993"/>
        <n v="358.333333000017"/>
        <n v="374.006718000001"/>
        <n v="387.092688000004"/>
        <n v="432.687775999999"/>
        <n v="437.754841"/>
        <n v="446.156953"/>
        <n v="456.220099999991"/>
        <n v="476.472519000003"/>
        <n v="496.115263"/>
        <n v="524.800447"/>
        <n v="527.312388"/>
        <n v="531.476091000001"/>
        <n v="536.407837000006"/>
        <n v="538.428775999986"/>
        <n v="543.587845"/>
        <n v="551.1074028"/>
        <n v="587.610495000001"/>
        <n v="631.422032000002"/>
        <n v="636.804058000002"/>
        <n v="661.79469499999"/>
        <n v="666.722066999995"/>
        <n v="669.877318999992"/>
        <n v="676.991985000001"/>
        <n v="721.355578000001"/>
        <n v="848.157552999997"/>
        <n v="864.672465000003"/>
        <n v="937.507624999998"/>
        <n v="966.385103000008"/>
        <n v="995.152620000008"/>
        <n v="1007.181552"/>
        <n v="1034.118913"/>
        <n v="1043.830303"/>
        <n v="1069.743561"/>
        <n v="1071.081073"/>
        <n v="1100.206973"/>
        <n v="1114.136183"/>
        <n v="1122.06116799999"/>
        <n v="1161.546614"/>
        <n v="1171.46612599998"/>
        <n v="1196.29050199999"/>
        <n v="1221.140566"/>
        <n v="1229.515091"/>
        <n v="1250"/>
        <n v="1326.09899"/>
        <n v="1372.359925"/>
        <n v="1418.22094"/>
        <n v="1489.15731501448"/>
        <n v="1542.522984"/>
        <n v="1552.32437873501"/>
        <n v="1572.48957600002"/>
        <n v="1584.43317800001"/>
        <n v="1649.34093599999"/>
        <n v="1673.74871199997"/>
        <n v="1705.80789900001"/>
        <n v="1772.73611599999"/>
        <n v="1774.59137499999"/>
        <n v="1798.894822"/>
        <n v="1815.788701"/>
        <n v="1907.25589299999"/>
        <n v="2030.339614"/>
        <n v="2032.164947"/>
        <n v="2108.959056"/>
        <n v="2132.28971400001"/>
        <n v="2196.047486"/>
        <n v="2208.362995"/>
        <n v="2249.290604"/>
        <n v="2279.365037"/>
        <n v="2289.902468"/>
        <n v="2296.03532999998"/>
        <n v="2308.98342"/>
        <n v="2351.30094"/>
        <n v="2387.966485"/>
        <n v="2462.981934"/>
        <n v="2469.851706"/>
        <n v="2472.743084"/>
        <n v="2500.71425099997"/>
        <n v="2504.138217"/>
        <n v="2506.34678299999"/>
        <n v="2510.851817"/>
        <n v="2530.12276100001"/>
        <n v="2531.588668"/>
        <n v="2531.644172"/>
        <n v="2536.887012"/>
        <n v="2549.389345"/>
        <n v="2569.532135"/>
        <n v="2572.631258"/>
        <n v="2594.242138"/>
        <n v="2596.784538"/>
        <n v="2599.0992"/>
        <n v="2602.407373"/>
        <n v="2611.954186"/>
        <n v="2616.911405"/>
        <n v="2635.691456097"/>
        <n v="2638.17173"/>
        <n v="2655.039816"/>
        <n v="2657.585489"/>
        <n v="2663.146486"/>
        <n v="2668.80278400001"/>
        <n v="2668.824588"/>
        <n v="2673.375254"/>
        <n v="2686.347765"/>
        <n v="2691.561245"/>
        <n v="2693.259272"/>
        <n v="2699.84781399998"/>
        <n v="2715.663067"/>
        <n v="2722.163912"/>
        <n v="2731.670059"/>
        <n v="2734.41985600001"/>
        <n v="2736.543008"/>
        <n v="2742.828871"/>
        <n v="2771.244193"/>
        <n v="2785.718139"/>
        <n v="2810.246839"/>
        <n v="2834.11323"/>
        <n v="2841.657041"/>
        <n v="2845.19282500001"/>
        <n v="2863.792367"/>
        <n v="2884.756377"/>
        <n v="2899.672603"/>
        <n v="2921.01662"/>
        <n v="2931.89967599999"/>
        <n v="2936.288887"/>
        <n v="2941.709026"/>
        <n v="2954.128061"/>
        <n v="2955.932812485"/>
        <n v="2961.07698399999"/>
        <n v="3046.198643"/>
        <n v="3052.145223"/>
        <n v="3057.47732900002"/>
        <n v="3070.67877100001"/>
        <n v="3073.702076"/>
        <n v="3173.37777799997"/>
        <n v="3196.555586"/>
        <n v="3258.467707"/>
        <n v="3265.7936701545"/>
        <n v="3294.393409"/>
        <n v="3308.254106"/>
        <n v="3334.750984"/>
        <n v="3437.5"/>
        <n v="3447.36838400003"/>
        <n v="3459.54235"/>
        <n v="3503.640591"/>
        <n v="3547.97857399999"/>
        <n v="3615.78131999999"/>
        <n v="3661.00939"/>
        <n v="3677"/>
        <n v="3707.505294"/>
        <n v="3733.90545999999"/>
        <n v="3751.08104399999"/>
        <n v="3772.250749"/>
        <n v="3790.74995500001"/>
        <n v="3809.50308699999"/>
        <n v="3828.528525"/>
        <n v="3833.81124000001"/>
        <n v="3898.36104700001"/>
        <n v="4015.487285"/>
        <n v="4191.3031299999"/>
        <n v="4301.152181"/>
        <n v="4620.986156"/>
        <n v="4687.86286600001"/>
        <n v="4708.70413999993"/>
        <n v="5128.17973600001"/>
        <n v="5327.92721600001"/>
        <n v="5420.41310999997"/>
        <n v="5625.469232"/>
        <n v="5645.034241"/>
        <n v="6217.515721"/>
        <n v="6616.54376399994"/>
        <n v="6700.25991532201"/>
        <n v="6729.90297000001"/>
        <n v="7082.96102667"/>
        <n v="7174.38218900003"/>
        <n v="8654.3360565255"/>
        <n v="9342"/>
        <n v="9643.70346"/>
        <n v="9858.578446"/>
        <n v="10149.001544"/>
        <n v="11269.045413"/>
        <n v="12323.386545"/>
        <n v="12753.8535"/>
        <n v="14183.24070306"/>
        <n v="15148"/>
        <n v="16580"/>
        <n v="17484.031747"/>
        <n v="18003.176046"/>
        <n v="19018.536283"/>
        <n v="19026.277526"/>
        <n v="19459.780063"/>
        <n v="19553.248439235"/>
        <n v="19600.402909"/>
        <n v="19806.945023"/>
        <n v="19999.630028"/>
        <n v="20037.180036"/>
        <n v="20040.642959"/>
        <n v="20123.02573"/>
        <n v="20604.812129"/>
        <n v="20637.119953"/>
        <n v="21076.208089"/>
        <n v="21153.543759"/>
        <n v="21542.855855"/>
        <n v="21657.297454"/>
        <n v="21713.926763"/>
        <n v="21833.447515"/>
        <n v="21886.059522"/>
        <n v="22084.137636"/>
        <n v="22792.98068502"/>
        <n v="29475.220947"/>
        <n v="30461.185021"/>
        <n v="31330.6806569985"/>
        <n v="37823.743256"/>
        <n v="38767.5830906325"/>
        <n v="42919.904151"/>
        <n v="46964.9999999999"/>
        <n v="48002.1602274825"/>
        <n v="56529.2310478"/>
        <n v="74880.6323373225"/>
        <n v="85540.77158328"/>
        <n v="111300.393772913"/>
        <n v="228095.719728045"/>
        <m/>
      </sharedItems>
    </cacheField>
    <cacheField name="MTD P&amp;L" numFmtId="0">
      <sharedItems containsString="0" containsBlank="1" containsNumber="1" minValue="-228095.719728045" maxValue="228095.719728045" count="484">
        <n v="-228095.719728045"/>
        <n v="-111300.393772913"/>
        <n v="-74880.6323373225"/>
        <n v="-73028.953233"/>
        <n v="-70574.9562648"/>
        <n v="-62425.968443"/>
        <n v="-58894.573549"/>
        <n v="-50891"/>
        <n v="-48002.1602274825"/>
        <n v="-42817.837907"/>
        <n v="-38767.5830906325"/>
        <n v="-38408.266726"/>
        <n v="-37253.6117202286"/>
        <n v="-37046.723272"/>
        <n v="-34532.741448144"/>
        <n v="-34121.107159416"/>
        <n v="-31202.452054435"/>
        <n v="-22792.98068502"/>
        <n v="-22084.137636"/>
        <n v="-21923.328239"/>
        <n v="-21542.855855"/>
        <n v="-21452.182879"/>
        <n v="-21296.846649"/>
        <n v="-21153.543759"/>
        <n v="-20637.119953"/>
        <n v="-20604.812129"/>
        <n v="-20040.642959"/>
        <n v="-19905.078192"/>
        <n v="-19806.945023"/>
        <n v="-19769.854204"/>
        <n v="-19664.6521080555"/>
        <n v="-19600.402909"/>
        <n v="-19110.064106817"/>
        <n v="-19026.277526"/>
        <n v="-19018.536283"/>
        <n v="-18121.7261423025"/>
        <n v="-18003.176046"/>
        <n v="-16254.345284"/>
        <n v="-15164.615006"/>
        <n v="-15148"/>
        <n v="-14427.879001"/>
        <n v="-14183.24070306"/>
        <n v="-12458.604682"/>
        <n v="-12445.524801"/>
        <n v="-12323.386545"/>
        <n v="-11510.056178"/>
        <n v="-11269.045413"/>
        <n v="-10900.982897"/>
        <n v="-10149.001544"/>
        <n v="-10067"/>
        <n v="-9342"/>
        <n v="-7548.461235"/>
        <n v="-7544.835106"/>
        <n v="-7533.723705"/>
        <n v="-7174.38218900003"/>
        <n v="-6729.90297000001"/>
        <n v="-6644.083993"/>
        <n v="-6616.54376399994"/>
        <n v="-6492.3655992255"/>
        <n v="-6217.515721"/>
        <n v="-5625.469232"/>
        <n v="-5560.645653"/>
        <n v="-5327.92721600001"/>
        <n v="-5325.058086"/>
        <n v="-5233.30667600001"/>
        <n v="-5128.17973600001"/>
        <n v="-5126.969582"/>
        <n v="-4620.986156"/>
        <n v="-4527.289382"/>
        <n v="-4506.428053"/>
        <n v="-4497.74350700004"/>
        <n v="-4432.6164"/>
        <n v="-4309.84599199996"/>
        <n v="-4298.123123"/>
        <n v="-4191.3031299999"/>
        <n v="-3898.36104700001"/>
        <n v="-3809.50308699999"/>
        <n v="-3751.08104399999"/>
        <n v="-3733.90545999999"/>
        <n v="-3707.505294"/>
        <n v="-3677"/>
        <n v="-3661.00939"/>
        <n v="-3615.78131999999"/>
        <n v="-3547.97857399999"/>
        <n v="-3514.624333"/>
        <n v="-3503.640591"/>
        <n v="-3459.54235"/>
        <n v="-3447.36838400003"/>
        <n v="-3328.729087"/>
        <n v="-3308.254106"/>
        <n v="-3294.393409"/>
        <n v="-3196.555586"/>
        <n v="-3173.37777799997"/>
        <n v="-3168.358554"/>
        <n v="-3073.702076"/>
        <n v="-3046.198643"/>
        <n v="-2961.07698399999"/>
        <n v="-2941.709026"/>
        <n v="-2940.73794799999"/>
        <n v="-2921.01662"/>
        <n v="-2917.975608"/>
        <n v="-2899.672603"/>
        <n v="-2869.384322"/>
        <n v="-2863.792367"/>
        <n v="-2845.19282500001"/>
        <n v="-2810.246839"/>
        <n v="-2771.244193"/>
        <n v="-2742.828871"/>
        <n v="-2736.543008"/>
        <n v="-2734.41985600001"/>
        <n v="-2722.163912"/>
        <n v="-2699.84781399998"/>
        <n v="-2693.259272"/>
        <n v="-2691.561245"/>
        <n v="-2686.347765"/>
        <n v="-2672.932802"/>
        <n v="-2668.80278400001"/>
        <n v="-2663.146486"/>
        <n v="-2657.585489"/>
        <n v="-2638.17173"/>
        <n v="-2602.407373"/>
        <n v="-2600.492181"/>
        <n v="-2599.0992"/>
        <n v="-2596.784538"/>
        <n v="-2594.242138"/>
        <n v="-2580.647113"/>
        <n v="-2572.631258"/>
        <n v="-2569.532135"/>
        <n v="-2546.425704"/>
        <n v="-2536.887012"/>
        <n v="-2531.644172"/>
        <n v="-2530.12276100001"/>
        <n v="-2527.603149"/>
        <n v="-2510.851817"/>
        <n v="-2506.34678299999"/>
        <n v="-2504.138217"/>
        <n v="-2500.71425099997"/>
        <n v="-2482.838174"/>
        <n v="-2472.743084"/>
        <n v="-2469.851706"/>
        <n v="-2462.981934"/>
        <n v="-2387.966485"/>
        <n v="-2351.30094"/>
        <n v="-2319"/>
        <n v="-2308.98342"/>
        <n v="-2291.66666599992"/>
        <n v="-2279.365037"/>
        <n v="-2257.52555"/>
        <n v="-2253.802075"/>
        <n v="-2249.290604"/>
        <n v="-2243.513698"/>
        <n v="-2234.090845"/>
        <n v="-2210.909508"/>
        <n v="-2196.047486"/>
        <n v="-2153.542196"/>
        <n v="-2146.629618"/>
        <n v="-2142.60527200002"/>
        <n v="-2132.28971400001"/>
        <n v="-2030.339614"/>
        <n v="-1798.894822"/>
        <n v="-1772.73611599999"/>
        <n v="-1750"/>
        <n v="-1687.762508"/>
        <n v="-1673.74871199997"/>
        <n v="-1649.34093599999"/>
        <n v="-1572.48957600002"/>
        <n v="-1555.136843"/>
        <n v="-1552.32437873501"/>
        <n v="-1489.15731501448"/>
        <n v="-1479.07514800003"/>
        <n v="-1418.22094"/>
        <n v="-1401.354284"/>
        <n v="-1400.94840699999"/>
        <n v="-1352.464837"/>
        <n v="-1325.967564"/>
        <n v="-1236.055792"/>
        <n v="-1222.229673"/>
        <n v="-1221.140566"/>
        <n v="-1204.979454"/>
        <n v="-1196.29050199999"/>
        <n v="-1186.475952"/>
        <n v="-1171.46612599998"/>
        <n v="-1166.81759999999"/>
        <n v="-1161.546614"/>
        <n v="-1134.6594"/>
        <n v="-1113.73932"/>
        <n v="-1071.081073"/>
        <n v="-1069.743561"/>
        <n v="-1034.118913"/>
        <n v="-1007.181552"/>
        <n v="-996.423231000023"/>
        <n v="-995.152620000008"/>
        <n v="-966.385103000008"/>
        <n v="-964.668566000008"/>
        <n v="-925.549421651987"/>
        <n v="-864.672465000003"/>
        <n v="-833.333334000083"/>
        <n v="-798.312539617502"/>
        <n v="-759.943224999937"/>
        <n v="-746.463295561494"/>
        <n v="-669.877318999992"/>
        <n v="-666.722066999995"/>
        <n v="-661.79469499999"/>
        <n v="-656.527819999999"/>
        <n v="-648.683742000001"/>
        <n v="-636.804058000002"/>
        <n v="-631.422032000002"/>
        <n v="-613.66189399999"/>
        <n v="-604.486182000001"/>
        <n v="-563.472409450502"/>
        <n v="-557.174983999998"/>
        <n v="-551.1074028"/>
        <n v="-542.472405"/>
        <n v="-538.428775999986"/>
        <n v="-536.407837000006"/>
        <n v="-531.476091000001"/>
        <n v="-527.497562542498"/>
        <n v="-527.312388"/>
        <n v="-524.800447"/>
        <n v="-496.115263"/>
        <n v="-481.003388999998"/>
        <n v="-473.631602999998"/>
        <n v="-472.898927000002"/>
        <n v="-466.982801999999"/>
        <n v="-464.574668000001"/>
        <n v="-456.220099999991"/>
        <n v="-437.754841"/>
        <n v="-432.274292"/>
        <n v="-366.985478000002"/>
        <n v="-354.555040000001"/>
        <n v="-345.746166"/>
        <n v="-342.060760999993"/>
        <n v="-340.936508999999"/>
        <n v="-324.638059000004"/>
        <n v="-303.972753000009"/>
        <n v="-272.566344000001"/>
        <n v="-249.712334999989"/>
        <n v="-237.970547"/>
        <n v="-231.284863000001"/>
        <n v="-200.859316000002"/>
        <n v="-179.239955"/>
        <n v="-130.240844"/>
        <n v="-102.695141"/>
        <n v="-102.406084157999"/>
        <n v="-96.2432860000001"/>
        <n v="-60.7333320000034"/>
        <n v="-35.9854609634967"/>
        <n v="-11.6562315644987"/>
        <n v="-8.76576240549548"/>
        <n v="0"/>
        <n v="31.8681151815035"/>
        <n v="92.3891729264997"/>
        <n v="96.2432860000001"/>
        <n v="130.240844"/>
        <n v="153.251004000002"/>
        <n v="201.401271999999"/>
        <n v="231.284863000001"/>
        <n v="244.260894000003"/>
        <n v="249.712334999989"/>
        <n v="267.099240317501"/>
        <n v="274.738842"/>
        <n v="286.917998679"/>
        <n v="303.972753000009"/>
        <n v="342.060760999993"/>
        <n v="358.333333000017"/>
        <n v="374.006718000001"/>
        <n v="387.092688000004"/>
        <n v="432.687775999999"/>
        <n v="437.754841"/>
        <n v="446.156953"/>
        <n v="456.220099999991"/>
        <n v="476.472519000003"/>
        <n v="496.115263"/>
        <n v="524.800447"/>
        <n v="527.312388"/>
        <n v="531.476091000001"/>
        <n v="536.407837000006"/>
        <n v="538.428775999986"/>
        <n v="543.587845"/>
        <n v="551.1074028"/>
        <n v="587.610495000001"/>
        <n v="631.422032000002"/>
        <n v="636.804058000002"/>
        <n v="661.79469499999"/>
        <n v="666.722066999995"/>
        <n v="669.877318999992"/>
        <n v="676.991985000001"/>
        <n v="721.355578000001"/>
        <n v="848.157552999997"/>
        <n v="864.672465000003"/>
        <n v="937.507624999998"/>
        <n v="966.385103000008"/>
        <n v="995.152620000008"/>
        <n v="1007.181552"/>
        <n v="1034.118913"/>
        <n v="1043.830303"/>
        <n v="1069.743561"/>
        <n v="1071.081073"/>
        <n v="1100.206973"/>
        <n v="1114.136183"/>
        <n v="1122.06116799999"/>
        <n v="1161.546614"/>
        <n v="1171.46612599998"/>
        <n v="1196.29050199999"/>
        <n v="1221.140566"/>
        <n v="1229.515091"/>
        <n v="1250"/>
        <n v="1326.09899"/>
        <n v="1372.359925"/>
        <n v="1418.22094"/>
        <n v="1489.15731501448"/>
        <n v="1542.522984"/>
        <n v="1552.32437873501"/>
        <n v="1572.48957600002"/>
        <n v="1584.43317800001"/>
        <n v="1649.34093599999"/>
        <n v="1673.74871199997"/>
        <n v="1705.80789900001"/>
        <n v="1772.73611599999"/>
        <n v="1774.59137499999"/>
        <n v="1798.894822"/>
        <n v="1815.788701"/>
        <n v="1907.25589299999"/>
        <n v="2030.339614"/>
        <n v="2032.164947"/>
        <n v="2108.959056"/>
        <n v="2132.28971400001"/>
        <n v="2196.047486"/>
        <n v="2208.362995"/>
        <n v="2249.290604"/>
        <n v="2279.365037"/>
        <n v="2289.902468"/>
        <n v="2296.03532999998"/>
        <n v="2308.98342"/>
        <n v="2351.30094"/>
        <n v="2387.966485"/>
        <n v="2462.981934"/>
        <n v="2469.851706"/>
        <n v="2472.743084"/>
        <n v="2500.71425099997"/>
        <n v="2504.138217"/>
        <n v="2506.34678299999"/>
        <n v="2510.851817"/>
        <n v="2530.12276100001"/>
        <n v="2531.588668"/>
        <n v="2531.644172"/>
        <n v="2536.887012"/>
        <n v="2549.389345"/>
        <n v="2569.532135"/>
        <n v="2572.631258"/>
        <n v="2594.242138"/>
        <n v="2596.784538"/>
        <n v="2599.0992"/>
        <n v="2602.407373"/>
        <n v="2611.954186"/>
        <n v="2616.911405"/>
        <n v="2635.691456097"/>
        <n v="2638.17173"/>
        <n v="2655.039816"/>
        <n v="2657.585489"/>
        <n v="2663.146486"/>
        <n v="2668.80278400001"/>
        <n v="2668.824588"/>
        <n v="2673.375254"/>
        <n v="2686.347765"/>
        <n v="2691.561245"/>
        <n v="2693.259272"/>
        <n v="2699.84781399998"/>
        <n v="2715.663067"/>
        <n v="2722.163912"/>
        <n v="2731.670059"/>
        <n v="2734.41985600001"/>
        <n v="2736.543008"/>
        <n v="2742.828871"/>
        <n v="2771.244193"/>
        <n v="2785.718139"/>
        <n v="2810.246839"/>
        <n v="2834.11323"/>
        <n v="2841.657041"/>
        <n v="2845.19282500001"/>
        <n v="2863.792367"/>
        <n v="2884.756377"/>
        <n v="2899.672603"/>
        <n v="2921.01662"/>
        <n v="2931.89967599999"/>
        <n v="2936.288887"/>
        <n v="2941.709026"/>
        <n v="2954.128061"/>
        <n v="2955.932812485"/>
        <n v="2961.07698399999"/>
        <n v="3046.198643"/>
        <n v="3052.145223"/>
        <n v="3057.47732900002"/>
        <n v="3070.67877100001"/>
        <n v="3073.702076"/>
        <n v="3173.37777799997"/>
        <n v="3196.555586"/>
        <n v="3258.467707"/>
        <n v="3265.7936701545"/>
        <n v="3294.393409"/>
        <n v="3308.254106"/>
        <n v="3334.750984"/>
        <n v="3437.5"/>
        <n v="3447.36838400003"/>
        <n v="3459.54235"/>
        <n v="3503.640591"/>
        <n v="3547.97857399999"/>
        <n v="3615.78131999999"/>
        <n v="3661.00939"/>
        <n v="3677"/>
        <n v="3707.505294"/>
        <n v="3733.90545999999"/>
        <n v="3751.08104399999"/>
        <n v="3772.250749"/>
        <n v="3790.74995500001"/>
        <n v="3809.50308699999"/>
        <n v="3828.528525"/>
        <n v="3833.81124000001"/>
        <n v="3898.36104700001"/>
        <n v="4015.487285"/>
        <n v="4191.3031299999"/>
        <n v="4301.152181"/>
        <n v="4620.986156"/>
        <n v="4687.86286600001"/>
        <n v="4708.70413999993"/>
        <n v="5128.17973600001"/>
        <n v="5327.92721600001"/>
        <n v="5420.41310999997"/>
        <n v="5625.469232"/>
        <n v="5645.034241"/>
        <n v="6217.515721"/>
        <n v="6616.54376399994"/>
        <n v="6700.25991532201"/>
        <n v="6729.90297000001"/>
        <n v="7082.96102667"/>
        <n v="7174.38218900003"/>
        <n v="8654.3360565255"/>
        <n v="9342"/>
        <n v="9643.70346"/>
        <n v="9858.578446"/>
        <n v="10149.001544"/>
        <n v="11269.045413"/>
        <n v="12323.386545"/>
        <n v="12753.8535"/>
        <n v="14183.24070306"/>
        <n v="15148"/>
        <n v="16580"/>
        <n v="17484.031747"/>
        <n v="18003.176046"/>
        <n v="19018.536283"/>
        <n v="19026.277526"/>
        <n v="19459.780063"/>
        <n v="19553.248439235"/>
        <n v="19600.402909"/>
        <n v="19806.945023"/>
        <n v="19999.630028"/>
        <n v="20037.180036"/>
        <n v="20040.642959"/>
        <n v="20123.02573"/>
        <n v="20604.812129"/>
        <n v="20637.119953"/>
        <n v="21076.208089"/>
        <n v="21153.543759"/>
        <n v="21542.855855"/>
        <n v="21657.297454"/>
        <n v="21713.926763"/>
        <n v="21833.447515"/>
        <n v="21886.059522"/>
        <n v="22084.137636"/>
        <n v="22792.98068502"/>
        <n v="29475.220947"/>
        <n v="30461.185021"/>
        <n v="31330.6806569985"/>
        <n v="37823.743256"/>
        <n v="38767.5830906325"/>
        <n v="42919.904151"/>
        <n v="46964.9999999999"/>
        <n v="48002.1602274825"/>
        <n v="56529.2310478"/>
        <n v="74880.6323373225"/>
        <n v="85540.77158328"/>
        <n v="111300.393772913"/>
        <n v="228095.719728045"/>
        <m/>
      </sharedItems>
    </cacheField>
    <cacheField name="Daily P&amp;L" numFmtId="0">
      <sharedItems containsString="0" containsBlank="1" containsNumber="1" minValue="-229216.969728045" maxValue="229216.969728045" count="484">
        <n v="-229216.969728045"/>
        <n v="-110496.018772913"/>
        <n v="-74076.2573373225"/>
        <n v="-73028.953233"/>
        <n v="-69770.5812648"/>
        <n v="-62425.968443"/>
        <n v="-58894.573549"/>
        <n v="-50891"/>
        <n v="-48172.7852274825"/>
        <n v="-42817.837907"/>
        <n v="-38408.266726"/>
        <n v="-38401.9580906325"/>
        <n v="-37253.6117202286"/>
        <n v="-37046.723272"/>
        <n v="-34532.741448144"/>
        <n v="-34121.107159416"/>
        <n v="-31008.102054435"/>
        <n v="-22086.10568502"/>
        <n v="-22084.137636"/>
        <n v="-21923.328239"/>
        <n v="-21542.855855"/>
        <n v="-21452.182879"/>
        <n v="-21296.846649"/>
        <n v="-21153.543759"/>
        <n v="-20637.119953"/>
        <n v="-20604.812129"/>
        <n v="-20040.642959"/>
        <n v="-19905.078192"/>
        <n v="-19806.945023"/>
        <n v="-19769.854204"/>
        <n v="-19664.6521080555"/>
        <n v="-19600.402909"/>
        <n v="-19110.064106817"/>
        <n v="-19026.277526"/>
        <n v="-19018.536283"/>
        <n v="-18121.7261423025"/>
        <n v="-18003.176046"/>
        <n v="-16254.345284"/>
        <n v="-15164.615006"/>
        <n v="-15148"/>
        <n v="-14670.74070306"/>
        <n v="-14427.879001"/>
        <n v="-12458.604682"/>
        <n v="-12445.524801"/>
        <n v="-12323.386545"/>
        <n v="-11510.056178"/>
        <n v="-11269.045413"/>
        <n v="-10900.982897"/>
        <n v="-10149.001544"/>
        <n v="-10067"/>
        <n v="-9342"/>
        <n v="-7548.461235"/>
        <n v="-7544.835106"/>
        <n v="-7533.723705"/>
        <n v="-7174.38218900003"/>
        <n v="-6729.90297000001"/>
        <n v="-6644.083993"/>
        <n v="-6616.54376399994"/>
        <n v="-6492.3655992255"/>
        <n v="-6217.515721"/>
        <n v="-5625.469232"/>
        <n v="-5560.645653"/>
        <n v="-5327.92721600001"/>
        <n v="-5325.058086"/>
        <n v="-5233.30667600001"/>
        <n v="-5128.17973600001"/>
        <n v="-5126.969582"/>
        <n v="-4620.986156"/>
        <n v="-4527.289382"/>
        <n v="-4506.428053"/>
        <n v="-4497.74350700004"/>
        <n v="-4432.6164"/>
        <n v="-4309.84599199996"/>
        <n v="-4298.123123"/>
        <n v="-4191.3031299999"/>
        <n v="-3898.36104700001"/>
        <n v="-3809.50308699999"/>
        <n v="-3751.08104399999"/>
        <n v="-3733.90545999999"/>
        <n v="-3707.505294"/>
        <n v="-3677"/>
        <n v="-3661.00939"/>
        <n v="-3615.78131999999"/>
        <n v="-3547.97857399999"/>
        <n v="-3514.624333"/>
        <n v="-3503.640591"/>
        <n v="-3459.54235"/>
        <n v="-3447.36838400003"/>
        <n v="-3328.729087"/>
        <n v="-3308.254106"/>
        <n v="-3294.393409"/>
        <n v="-3196.555586"/>
        <n v="-3173.37777799997"/>
        <n v="-3168.358554"/>
        <n v="-3073.702076"/>
        <n v="-3046.198643"/>
        <n v="-2961.07698399999"/>
        <n v="-2941.709026"/>
        <n v="-2940.73794799999"/>
        <n v="-2921.01662"/>
        <n v="-2917.975608"/>
        <n v="-2899.672603"/>
        <n v="-2869.384322"/>
        <n v="-2863.792367"/>
        <n v="-2845.19282500001"/>
        <n v="-2810.246839"/>
        <n v="-2771.244193"/>
        <n v="-2742.828871"/>
        <n v="-2736.543008"/>
        <n v="-2734.41985600001"/>
        <n v="-2722.163912"/>
        <n v="-2699.84781399998"/>
        <n v="-2693.259272"/>
        <n v="-2691.561245"/>
        <n v="-2686.347765"/>
        <n v="-2672.932802"/>
        <n v="-2668.80278400001"/>
        <n v="-2663.146486"/>
        <n v="-2657.585489"/>
        <n v="-2638.17173"/>
        <n v="-2602.407373"/>
        <n v="-2600.492181"/>
        <n v="-2599.0992"/>
        <n v="-2596.784538"/>
        <n v="-2594.242138"/>
        <n v="-2580.647113"/>
        <n v="-2572.631258"/>
        <n v="-2569.532135"/>
        <n v="-2546.425704"/>
        <n v="-2536.887012"/>
        <n v="-2531.644172"/>
        <n v="-2530.12276100001"/>
        <n v="-2527.603149"/>
        <n v="-2510.851817"/>
        <n v="-2506.34678299999"/>
        <n v="-2504.138217"/>
        <n v="-2500.71425099997"/>
        <n v="-2482.838174"/>
        <n v="-2472.743084"/>
        <n v="-2469.851706"/>
        <n v="-2462.981934"/>
        <n v="-2460.76187873501"/>
        <n v="-2387.966485"/>
        <n v="-2351.30094"/>
        <n v="-2319"/>
        <n v="-2316.41981501451"/>
        <n v="-2308.98342"/>
        <n v="-2291.66666599992"/>
        <n v="-2279.365037"/>
        <n v="-2257.52555"/>
        <n v="-2253.802075"/>
        <n v="-2249.290604"/>
        <n v="-2243.513698"/>
        <n v="-2234.090845"/>
        <n v="-2210.909508"/>
        <n v="-2196.047486"/>
        <n v="-2153.542196"/>
        <n v="-2146.629618"/>
        <n v="-2142.60527200002"/>
        <n v="-2132.28971400001"/>
        <n v="-2030.339614"/>
        <n v="-1798.894822"/>
        <n v="-1772.73611599999"/>
        <n v="-1750"/>
        <n v="-1687.762508"/>
        <n v="-1673.74871199997"/>
        <n v="-1649.34093599999"/>
        <n v="-1572.48957600002"/>
        <n v="-1555.136843"/>
        <n v="-1479.075148"/>
        <n v="-1418.22094"/>
        <n v="-1401.354284"/>
        <n v="-1400.948407"/>
        <n v="-1352.464837"/>
        <n v="-1325.967564"/>
        <n v="-1236.055792"/>
        <n v="-1222.229673"/>
        <n v="-1221.140566"/>
        <n v="-1204.979454"/>
        <n v="-1196.29050199999"/>
        <n v="-1186.475952"/>
        <n v="-1171.46612599998"/>
        <n v="-1166.8176"/>
        <n v="-1161.546614"/>
        <n v="-1134.6594"/>
        <n v="-1113.73932"/>
        <n v="-1071.081073"/>
        <n v="-1069.743561"/>
        <n v="-1034.118913"/>
        <n v="-1007.181552"/>
        <n v="-996.423231000023"/>
        <n v="-995.152620000001"/>
        <n v="-966.385103000008"/>
        <n v="-964.668566000008"/>
        <n v="-925.549421651987"/>
        <n v="-886.550039617505"/>
        <n v="-864.672465000003"/>
        <n v="-863.463295561494"/>
        <n v="-833.333334000083"/>
        <n v="-759.943224999995"/>
        <n v="-669.877318999992"/>
        <n v="-666.722066999999"/>
        <n v="-661.79469499999"/>
        <n v="-656.52782"/>
        <n v="-648.683741999999"/>
        <n v="-636.804058"/>
        <n v="-631.422032000002"/>
        <n v="-613.661894000004"/>
        <n v="-604.486182000001"/>
        <n v="-563.472409450502"/>
        <n v="-557.174983999998"/>
        <n v="-542.472405"/>
        <n v="-538.428775999986"/>
        <n v="-536.407837000006"/>
        <n v="-531.476091000001"/>
        <n v="-527.497562542498"/>
        <n v="-527.312388"/>
        <n v="-524.800447"/>
        <n v="-496.115263"/>
        <n v="-481.003388999998"/>
        <n v="-473.631602999998"/>
        <n v="-472.898927000002"/>
        <n v="-466.982801999999"/>
        <n v="-464.574668000001"/>
        <n v="-456.220099999991"/>
        <n v="-437.754841"/>
        <n v="-432.274292"/>
        <n v="-366.985478000002"/>
        <n v="-354.555040000001"/>
        <n v="-345.746166"/>
        <n v="-342.060760999993"/>
        <n v="-340.936508999999"/>
        <n v="-324.638059000004"/>
        <n v="-303.972753000009"/>
        <n v="-272.566344000001"/>
        <n v="-249.712334999997"/>
        <n v="-246.4953372"/>
        <n v="-237.970547"/>
        <n v="-231.284863000001"/>
        <n v="-200.859316000002"/>
        <n v="-179.239955"/>
        <n v="-130.240844"/>
        <n v="-124.831084158"/>
        <n v="-102.695141"/>
        <n v="-96.2432860000001"/>
        <n v="-60.7333320000034"/>
        <n v="-41.4687315644987"/>
        <n v="-38.1407624054955"/>
        <n v="-35.9854609634967"/>
        <n v="0"/>
        <n v="14.8056151815035"/>
        <n v="92.3891729264997"/>
        <n v="96.2432860000001"/>
        <n v="130.240844"/>
        <n v="153.251004000002"/>
        <n v="201.401271999999"/>
        <n v="231.284863000001"/>
        <n v="244.260894000003"/>
        <n v="246.4953372"/>
        <n v="249.712334999997"/>
        <n v="267.099240317501"/>
        <n v="274.738842"/>
        <n v="303.972753000009"/>
        <n v="314.776748679"/>
        <n v="342.060760999993"/>
        <n v="358.333333000017"/>
        <n v="374.006718000001"/>
        <n v="387.092688000004"/>
        <n v="432.687775999999"/>
        <n v="437.754841"/>
        <n v="446.156953"/>
        <n v="456.220099999991"/>
        <n v="476.472519000003"/>
        <n v="496.115263"/>
        <n v="524.800447"/>
        <n v="527.312388"/>
        <n v="531.476091000001"/>
        <n v="536.407837000006"/>
        <n v="538.428775999986"/>
        <n v="543.587845"/>
        <n v="587.610495000001"/>
        <n v="631.422032000002"/>
        <n v="636.804058"/>
        <n v="661.79469499999"/>
        <n v="666.722066999999"/>
        <n v="669.877318999992"/>
        <n v="676.991985000001"/>
        <n v="721.355578000001"/>
        <n v="848.157553000001"/>
        <n v="864.672465000003"/>
        <n v="937.507625"/>
        <n v="966.385103000008"/>
        <n v="995.152620000001"/>
        <n v="1007.181552"/>
        <n v="1034.118913"/>
        <n v="1043.830303"/>
        <n v="1069.743561"/>
        <n v="1071.081073"/>
        <n v="1100.206973"/>
        <n v="1114.136183"/>
        <n v="1122.06116799999"/>
        <n v="1161.546614"/>
        <n v="1171.46612599998"/>
        <n v="1196.29050199999"/>
        <n v="1221.140566"/>
        <n v="1229.515091"/>
        <n v="1250"/>
        <n v="1326.09899"/>
        <n v="1372.359925"/>
        <n v="1418.22094"/>
        <n v="1542.522984"/>
        <n v="1572.48957600002"/>
        <n v="1584.43317800001"/>
        <n v="1649.34093599999"/>
        <n v="1673.74871199997"/>
        <n v="1705.80789900001"/>
        <n v="1772.73611599999"/>
        <n v="1774.59137499999"/>
        <n v="1798.894822"/>
        <n v="1815.788701"/>
        <n v="1907.25589299999"/>
        <n v="2030.339614"/>
        <n v="2032.164947"/>
        <n v="2108.959056"/>
        <n v="2132.28971400001"/>
        <n v="2196.047486"/>
        <n v="2208.362995"/>
        <n v="2249.290604"/>
        <n v="2279.365037"/>
        <n v="2289.902468"/>
        <n v="2296.03532999998"/>
        <n v="2308.98342"/>
        <n v="2316.41981501451"/>
        <n v="2351.30094"/>
        <n v="2387.966485"/>
        <n v="2460.76187873501"/>
        <n v="2462.981934"/>
        <n v="2469.851706"/>
        <n v="2472.743084"/>
        <n v="2500.71425099997"/>
        <n v="2504.138217"/>
        <n v="2506.34678299999"/>
        <n v="2510.851817"/>
        <n v="2530.12276100001"/>
        <n v="2531.588668"/>
        <n v="2531.644172"/>
        <n v="2536.887012"/>
        <n v="2549.389345"/>
        <n v="2569.532135"/>
        <n v="2572.631258"/>
        <n v="2590.691456097"/>
        <n v="2594.242138"/>
        <n v="2596.784538"/>
        <n v="2599.0992"/>
        <n v="2602.407373"/>
        <n v="2611.954186"/>
        <n v="2616.911405"/>
        <n v="2638.17173"/>
        <n v="2655.039816"/>
        <n v="2657.585489"/>
        <n v="2663.146486"/>
        <n v="2668.80278400001"/>
        <n v="2668.824588"/>
        <n v="2673.375254"/>
        <n v="2686.347765"/>
        <n v="2691.561245"/>
        <n v="2693.259272"/>
        <n v="2699.84781399998"/>
        <n v="2715.663067"/>
        <n v="2722.163912"/>
        <n v="2731.670059"/>
        <n v="2734.41985600001"/>
        <n v="2736.543008"/>
        <n v="2742.828871"/>
        <n v="2771.244193"/>
        <n v="2785.718139"/>
        <n v="2810.246839"/>
        <n v="2834.11323"/>
        <n v="2841.657041"/>
        <n v="2845.19282500001"/>
        <n v="2863.792367"/>
        <n v="2884.756377"/>
        <n v="2899.672603"/>
        <n v="2921.01662"/>
        <n v="2931.89967599999"/>
        <n v="2936.288887"/>
        <n v="2941.709026"/>
        <n v="2954.128061"/>
        <n v="2955.932812485"/>
        <n v="2961.07698399999"/>
        <n v="3046.198643"/>
        <n v="3052.145223"/>
        <n v="3057.47732900002"/>
        <n v="3070.67877100001"/>
        <n v="3073.702076"/>
        <n v="3173.37777799997"/>
        <n v="3196.555586"/>
        <n v="3258.467707"/>
        <n v="3265.7936701545"/>
        <n v="3294.393409"/>
        <n v="3308.254106"/>
        <n v="3334.750984"/>
        <n v="3437.5"/>
        <n v="3447.36838400003"/>
        <n v="3459.54235"/>
        <n v="3503.640591"/>
        <n v="3547.97857399999"/>
        <n v="3615.78131999999"/>
        <n v="3661.00939"/>
        <n v="3677"/>
        <n v="3707.505294"/>
        <n v="3733.90545999999"/>
        <n v="3751.08104399999"/>
        <n v="3772.250749"/>
        <n v="3790.74995500001"/>
        <n v="3809.50308699999"/>
        <n v="3828.528525"/>
        <n v="3833.81124000001"/>
        <n v="3898.36104700001"/>
        <n v="4015.487285"/>
        <n v="4191.3031299999"/>
        <n v="4301.152181"/>
        <n v="4620.986156"/>
        <n v="4687.86286600001"/>
        <n v="4708.70413999993"/>
        <n v="5128.17973600001"/>
        <n v="5327.92721600001"/>
        <n v="5420.41310999997"/>
        <n v="5625.469232"/>
        <n v="5645.034241"/>
        <n v="6217.515721"/>
        <n v="6591.322415322"/>
        <n v="6616.54376399994"/>
        <n v="6729.90297000001"/>
        <n v="6920.06102667"/>
        <n v="7174.38218900003"/>
        <n v="8654.3360565255"/>
        <n v="9342"/>
        <n v="9643.70346"/>
        <n v="9858.578446"/>
        <n v="10149.001544"/>
        <n v="11269.045413"/>
        <n v="12323.386545"/>
        <n v="12753.8535"/>
        <n v="14670.74070306"/>
        <n v="15148"/>
        <n v="16580"/>
        <n v="17484.031747"/>
        <n v="18003.176046"/>
        <n v="19018.536283"/>
        <n v="19026.277526"/>
        <n v="19459.780063"/>
        <n v="19553.248439235"/>
        <n v="19600.402909"/>
        <n v="19806.945023"/>
        <n v="19999.630028"/>
        <n v="20037.180036"/>
        <n v="20040.642959"/>
        <n v="20123.02573"/>
        <n v="20604.812129"/>
        <n v="20637.119953"/>
        <n v="21076.208089"/>
        <n v="21153.543759"/>
        <n v="21542.855855"/>
        <n v="21657.297454"/>
        <n v="21713.926763"/>
        <n v="21833.447515"/>
        <n v="21886.059522"/>
        <n v="22084.137636"/>
        <n v="22086.10568502"/>
        <n v="29475.220947"/>
        <n v="30461.185021"/>
        <n v="31330.6806569985"/>
        <n v="37823.743256"/>
        <n v="38401.9580906325"/>
        <n v="42919.904151"/>
        <n v="46965"/>
        <n v="48172.7852274825"/>
        <n v="56529.1556038"/>
        <n v="74076.2573373225"/>
        <n v="84736.39658328"/>
        <n v="110496.018772913"/>
        <n v="229216.969728045"/>
        <m/>
      </sharedItems>
    </cacheField>
    <cacheField name="Tenor" numFmtId="0">
      <sharedItems containsBlank="1" count="9">
        <s v="-15 Year"/>
        <s v="-19 Year"/>
        <s v="-20 Year"/>
        <s v="-21 Year"/>
        <s v="-22 Year"/>
        <s v="-23 Year"/>
        <s v="-24 Year"/>
        <s v="-25 Year"/>
        <m/>
      </sharedItems>
    </cacheField>
    <cacheField name="S&amp;P Code 1" numFmtId="0">
      <sharedItems containsBlank="1" containsMixedTypes="1" containsNumber="1" containsInteger="1" minValue="1" maxValue="8" count="10">
        <n v="1"/>
        <n v="2"/>
        <n v="3"/>
        <n v="4"/>
        <n v="5"/>
        <n v="6"/>
        <n v="7"/>
        <n v="8"/>
        <s v="Code"/>
        <m/>
      </sharedItems>
    </cacheField>
    <cacheField name="S&amp;P Code 2" numFmtId="0">
      <sharedItems containsBlank="1" containsMixedTypes="1" containsNumber="1" containsInteger="1" minValue="9" maxValue="16" count="9">
        <n v="9"/>
        <n v="10"/>
        <n v="11"/>
        <n v="12"/>
        <n v="14"/>
        <n v="15"/>
        <n v="16"/>
        <s v="Code"/>
        <m/>
      </sharedItems>
    </cacheField>
    <cacheField name="Comb S&amp;P Code" numFmtId="0">
      <sharedItems containsBlank="1" containsMixedTypes="1" containsNumber="1" containsInteger="1" minValue="1" maxValue="16" count="17">
        <n v="1"/>
        <n v="2"/>
        <n v="3"/>
        <n v="4"/>
        <n v="5"/>
        <n v="6"/>
        <n v="7"/>
        <n v="8"/>
        <n v="9"/>
        <n v="10"/>
        <n v="11"/>
        <n v="12"/>
        <n v="14"/>
        <n v="15"/>
        <n v="16"/>
        <s v="Code"/>
        <m/>
      </sharedItems>
    </cacheField>
    <cacheField name="WTD P&amp;L" numFmtId="0">
      <sharedItems containsString="0" containsBlank="1" containsNumber="1" minValue="-2477778" maxValue="2477778" count="487">
        <n v="-2477778"/>
        <n v="-401748"/>
        <n v="-229501.613178"/>
        <n v="-228095.719728045"/>
        <n v="-222926.944734"/>
        <n v="-214388.155131"/>
        <n v="-150763.304497"/>
        <n v="-134307.279458"/>
        <n v="-120254.711189"/>
        <n v="-111300.393772913"/>
        <n v="-95140.542248"/>
        <n v="-94290.905802"/>
        <n v="-93853.4050330001"/>
        <n v="-89898.861897"/>
        <n v="-84301.547344"/>
        <n v="-79954.6822950001"/>
        <n v="-79314.279445"/>
        <n v="-77718.39503"/>
        <n v="-74880.6323373225"/>
        <n v="-72531.797838"/>
        <n v="-70574.9562648"/>
        <n v="-67019.373644"/>
        <n v="-64310.61878163"/>
        <n v="-62790.038225"/>
        <n v="-60939.230775"/>
        <n v="-59109.5958286623"/>
        <n v="-58942.0613737134"/>
        <n v="-55281.577043"/>
        <n v="-55264.7829399723"/>
        <n v="-52090.8556404024"/>
        <n v="-51119.282091"/>
        <n v="-50701.650642"/>
        <n v="-49415.968547"/>
        <n v="-49323.335717"/>
        <n v="-48383.955144"/>
        <n v="-48002.1602274825"/>
        <n v="-47295.866925"/>
        <n v="-46892.323638"/>
        <n v="-46285.40794"/>
        <n v="-45086.752039"/>
        <n v="-42510.180318"/>
        <n v="-39285.165102"/>
        <n v="-38767.5830906325"/>
        <n v="-37894.226472"/>
        <n v="-37744.471814"/>
        <n v="-37625.780795"/>
        <n v="-37152.42671"/>
        <n v="-36864.368621"/>
        <n v="-35829.684524"/>
        <n v="-35558.716997"/>
        <n v="-35280.074946"/>
        <n v="-35011.17246"/>
        <n v="-34776.281392"/>
        <n v="-34704.291858"/>
        <n v="-33897.91431"/>
        <n v="-33481.62077"/>
        <n v="-33039.838484"/>
        <n v="-32967"/>
        <n v="-32170.109536"/>
        <n v="-31944.401246"/>
        <n v="-31104.341697"/>
        <n v="-30895.929457"/>
        <n v="-30356.281511"/>
        <n v="-29973.998725"/>
        <n v="-29695.906811"/>
        <n v="-29387.049671"/>
        <n v="-29361.104613"/>
        <n v="-28799.698483"/>
        <n v="-28282.010201"/>
        <n v="-28121.887987"/>
        <n v="-27542.643566"/>
        <n v="-27376.725558"/>
        <n v="-27242.834077"/>
        <n v="-27042.270772"/>
        <n v="-26978.621932"/>
        <n v="-26417.13068"/>
        <n v="-26068.416843"/>
        <n v="-25825.769823"/>
        <n v="-25754.621597"/>
        <n v="-25744.827065"/>
        <n v="-25419.938688"/>
        <n v="-25413.296454"/>
        <n v="-25136.568925"/>
        <n v="-25069.469482"/>
        <n v="-25037.444332"/>
        <n v="-24689.994455"/>
        <n v="-23999.995865"/>
        <n v="-23612.062535"/>
        <n v="-23596.088288"/>
        <n v="-22869.088539033"/>
        <n v="-22820.806306"/>
        <n v="-22792.98068502"/>
        <n v="-22622.072961"/>
        <n v="-22431.643629"/>
        <n v="-22248.9185299999"/>
        <n v="-22115.719451"/>
        <n v="-21911.4753487456"/>
        <n v="-21907.314031"/>
        <n v="-21718.161669"/>
        <n v="-21495.128505"/>
        <n v="-20709.5576419999"/>
        <n v="-20627.26672968"/>
        <n v="-20519.871343"/>
        <n v="-20421.242211"/>
        <n v="-20412.078735"/>
        <n v="-20400.521006"/>
        <n v="-20382.348101"/>
        <n v="-20251.178725"/>
        <n v="-20229.596177"/>
        <n v="-19854.400043"/>
        <n v="-18847.204391"/>
        <n v="-18762.766368"/>
        <n v="-18342"/>
        <n v="-18327.638839"/>
        <n v="-18008.632178"/>
        <n v="-17799.231607"/>
        <n v="-17517.458877"/>
        <n v="-17492.410689"/>
        <n v="-17339.932605"/>
        <n v="-17202.298931"/>
        <n v="-17006.8587576943"/>
        <n v="-16964.740615"/>
        <n v="-16961.982888"/>
        <n v="-16794.453137"/>
        <n v="-16760.7078189525"/>
        <n v="-16242.395052"/>
        <n v="-16084.93269"/>
        <n v="-15957.162587"/>
        <n v="-15808.923655"/>
        <n v="-15798.430661"/>
        <n v="-15783.590878"/>
        <n v="-15576.30605"/>
        <n v="-15563.594517"/>
        <n v="-15360.038634"/>
        <n v="-15175.616586"/>
        <n v="-15100"/>
        <n v="-15078.009809"/>
        <n v="-14812.883171"/>
        <n v="-14697.387245"/>
        <n v="-14565.149664301"/>
        <n v="-14481.6785306595"/>
        <n v="-14399.714047"/>
        <n v="-14242.167721"/>
        <n v="-14213.479214"/>
        <n v="-14183.24070306"/>
        <n v="-14116.207594"/>
        <n v="-14013.230475"/>
        <n v="-13913.983393"/>
        <n v="-13712.693181"/>
        <n v="-13679.983438"/>
        <n v="-13620.347809"/>
        <n v="-13556.99771"/>
        <n v="-13273.84377"/>
        <n v="-13115.317754"/>
        <n v="-13039.200838"/>
        <n v="-12909.805243"/>
        <n v="-12791.651998"/>
        <n v="-12779.973822"/>
        <n v="-12763.609997"/>
        <n v="-12687.964906"/>
        <n v="-12628.000708"/>
        <n v="-12246.986796525"/>
        <n v="-12199.895018"/>
        <n v="-12101.886524"/>
        <n v="-11845.70517"/>
        <n v="-11510.193189"/>
        <n v="-11504.257229"/>
        <n v="-11435.714355"/>
        <n v="-11322.115748"/>
        <n v="-10632.206603"/>
        <n v="-10622.24613"/>
        <n v="-10581.176997"/>
        <n v="-10371.3798"/>
        <n v="-10058.971013"/>
        <n v="-10017.461962"/>
        <n v="-9944.349658"/>
        <n v="-9843.926156"/>
        <n v="-9775.365717"/>
        <n v="-9755.57176100001"/>
        <n v="-9634.52913700001"/>
        <n v="-9551.29336600001"/>
        <n v="-9505.927494"/>
        <n v="-9319.471105"/>
        <n v="-9129.983528"/>
        <n v="-8948.99268999999"/>
        <n v="-8874.699359"/>
        <n v="-8801.94286000001"/>
        <n v="-8757.247521"/>
        <n v="-8702.648297"/>
        <n v="-8654.89032100001"/>
        <n v="-8631.210373"/>
        <n v="-8567.056197"/>
        <n v="-8564.619634"/>
        <n v="-8308.6390311754"/>
        <n v="-8187.254772"/>
        <n v="-8063.2563013959"/>
        <n v="-8038.5390816543"/>
        <n v="-7786.34704200001"/>
        <n v="-7753.002966"/>
        <n v="-7648.51156400002"/>
        <n v="-7464.285252"/>
        <n v="-7250.985334"/>
        <n v="-6230.26061834251"/>
        <n v="-6069.007623"/>
        <n v="-5951.36134"/>
        <n v="-5833"/>
        <n v="-5789.2631412075"/>
        <n v="-5721.007149"/>
        <n v="-5434.67931599999"/>
        <n v="-5396.500306"/>
        <n v="-5336.633685"/>
        <n v="-5288.178599"/>
        <n v="-5220.605248"/>
        <n v="-5198.421202"/>
        <n v="-5180.901323"/>
        <n v="-4911.20528"/>
        <n v="-4905.688312"/>
        <n v="-4747.38924"/>
        <n v="-4645.487859"/>
        <n v="-4623.33198799999"/>
        <n v="-4496.75855899999"/>
        <n v="-4035.978885"/>
        <n v="-4007.597857"/>
        <n v="-3988.5653341865"/>
        <n v="-3135.206857"/>
        <n v="-3097.783143"/>
        <n v="-2905.157124"/>
        <n v="-2900.69127984899"/>
        <n v="-2895.310347"/>
        <n v="-2777.77777799999"/>
        <n v="-2773.716319"/>
        <n v="-2768.713622"/>
        <n v="-2765.538398"/>
        <n v="-2542.06314"/>
        <n v="-2441.768355"/>
        <n v="-2252.224181"/>
        <n v="-2108.550895"/>
        <n v="-1963.923865"/>
        <n v="-1932.713878"/>
        <n v="-1746.529909951"/>
        <n v="-1725.4682262885"/>
        <n v="-1552.299257"/>
        <n v="-1269.951324"/>
        <n v="-1258.053632"/>
        <n v="-1113.73932"/>
        <n v="-449.806309"/>
        <n v="-279.975559999992"/>
        <n v="0"/>
        <n v="279.975559999992"/>
        <n v="449.806309"/>
        <n v="474.8659"/>
        <n v="692.032376999967"/>
        <n v="1059.847262"/>
        <n v="1194.44444400002"/>
        <n v="1258.053632"/>
        <n v="1665.7203635821"/>
        <n v="1746.529909951"/>
        <n v="1822.911324"/>
        <n v="2014.9962077358"/>
        <n v="2023.2357872073"/>
        <n v="2108.550895"/>
        <n v="2112"/>
        <n v="2397.13271"/>
        <n v="2441.768355"/>
        <n v="2542.06314"/>
        <n v="2548.1074071375"/>
        <n v="2692.404051"/>
        <n v="2870.574735"/>
        <n v="2905.157124"/>
        <n v="2928.98981"/>
        <n v="3076.1219"/>
        <n v="3097.783143"/>
        <n v="3241.553735"/>
        <n v="3645.653248"/>
        <n v="4035.978885"/>
        <n v="4166.66666599992"/>
        <n v="4496.75855899999"/>
        <n v="4618.971663"/>
        <n v="4623.33198799999"/>
        <n v="4645.487859"/>
        <n v="4833.445593"/>
        <n v="5288.178599"/>
        <n v="5336.633685"/>
        <n v="5434.67931599999"/>
        <n v="5951.36134"/>
        <n v="6172.295119"/>
        <n v="6446.533594"/>
        <n v="7250.985334"/>
        <n v="7372.868976"/>
        <n v="7628.69067"/>
        <n v="7648.51156400002"/>
        <n v="7753.002966"/>
        <n v="8564.619634"/>
        <n v="8801.94286000001"/>
        <n v="8874.699359"/>
        <n v="8884.230066"/>
        <n v="8948.99268999999"/>
        <n v="9129.983528"/>
        <n v="9167"/>
        <n v="9319.471105"/>
        <n v="9365.745757"/>
        <n v="9550.59926"/>
        <n v="9551.29336600001"/>
        <n v="9634.52913700001"/>
        <n v="9775.365717"/>
        <n v="9843.926156"/>
        <n v="9944.349658"/>
        <n v="9971.681175"/>
        <n v="10017.461962"/>
        <n v="10054.417468"/>
        <n v="10058.971013"/>
        <n v="10223.759963"/>
        <n v="10244.703794"/>
        <n v="10581.176997"/>
        <n v="10632.206603"/>
        <n v="11163.140377"/>
        <n v="11322.115748"/>
        <n v="11458.333333"/>
        <n v="11504.257229"/>
        <n v="11510.193189"/>
        <n v="11589.853805"/>
        <n v="11895.428567"/>
        <n v="12227.079198"/>
        <n v="12406.952805"/>
        <n v="12580.508873"/>
        <n v="12628.000708"/>
        <n v="12656.592881"/>
        <n v="12763.609997"/>
        <n v="12779.973822"/>
        <n v="12791.651998"/>
        <n v="12909.805243"/>
        <n v="12923.107789"/>
        <n v="13115.317754"/>
        <n v="13273.84377"/>
        <n v="13556.99771"/>
        <n v="13620.347809"/>
        <n v="13679.983438"/>
        <n v="13712.693181"/>
        <n v="13777.787865"/>
        <n v="13835.097913"/>
        <n v="13913.983393"/>
        <n v="14013.230475"/>
        <n v="14020.089108"/>
        <n v="14086.375276"/>
        <n v="14113.745118"/>
        <n v="14116.207594"/>
        <n v="14183.24070306"/>
        <n v="14213.479214"/>
        <n v="14229.753366"/>
        <n v="14399.714047"/>
        <n v="14481.6785306595"/>
        <n v="14565.149664301"/>
        <n v="14697.387245"/>
        <n v="15175.616586"/>
        <n v="15257.355924"/>
        <n v="15360.038634"/>
        <n v="15369.2807521292"/>
        <n v="15783.590878"/>
        <n v="15798.430661"/>
        <n v="16084.93269"/>
        <n v="16188.439964"/>
        <n v="16242.395052"/>
        <n v="16510.966797"/>
        <n v="16575.621715"/>
        <n v="16656.672599"/>
        <n v="16794.453137"/>
        <n v="16961.982888"/>
        <n v="16964.740615"/>
        <n v="17138.308123"/>
        <n v="17202.298931"/>
        <n v="17227.774984"/>
        <n v="17339.932605"/>
        <n v="17492.410689"/>
        <n v="17589.88442"/>
        <n v="17799.231607"/>
        <n v="18008.632178"/>
        <n v="18327.638839"/>
        <n v="18342"/>
        <n v="18471.241491"/>
        <n v="18847.204391"/>
        <n v="19854.400043"/>
        <n v="20229.596177"/>
        <n v="20251.178725"/>
        <n v="20382.348101"/>
        <n v="20400.521006"/>
        <n v="20412.078735"/>
        <n v="20421.242211"/>
        <n v="20643.677918"/>
        <n v="20709.5576419999"/>
        <n v="21495.128505"/>
        <n v="21718.161669"/>
        <n v="21907.314031"/>
        <n v="22151.747282"/>
        <n v="22248.9185299999"/>
        <n v="22452.2807595015"/>
        <n v="22622.072961"/>
        <n v="22707.327556"/>
        <n v="22792.98068502"/>
        <n v="22820.806306"/>
        <n v="22908.005244"/>
        <n v="22990.829964"/>
        <n v="23596.088288"/>
        <n v="23612.062535"/>
        <n v="23881.8151506855"/>
        <n v="24687.35693"/>
        <n v="24689.994455"/>
        <n v="24879.480812"/>
        <n v="25097.8254558525"/>
        <n v="25136.568925"/>
        <n v="25180.23224"/>
        <n v="25200.928279"/>
        <n v="25419.938688"/>
        <n v="25744.827065"/>
        <n v="25754.621597"/>
        <n v="25825.769823"/>
        <n v="26417.13068"/>
        <n v="26766.031913"/>
        <n v="26807.675933"/>
        <n v="26927.50439"/>
        <n v="27042.270772"/>
        <n v="27713.933645"/>
        <n v="28121.887987"/>
        <n v="29301.864177"/>
        <n v="29695.906811"/>
        <n v="30257.05574"/>
        <n v="30356.281511"/>
        <n v="30471.786377"/>
        <n v="30895.929457"/>
        <n v="31099.256165"/>
        <n v="31104.341697"/>
        <n v="31944.401246"/>
        <n v="32170.109536"/>
        <n v="32967"/>
        <n v="33481.62077"/>
        <n v="33831.144868"/>
        <n v="33897.91431"/>
        <n v="35011.17246"/>
        <n v="35111.219616"/>
        <n v="35291.994068"/>
        <n v="35309.182584"/>
        <n v="35558.716997"/>
        <n v="36864.368621"/>
        <n v="37152.42671"/>
        <n v="37211.322629"/>
        <n v="37289.675457"/>
        <n v="37625.780795"/>
        <n v="37894.226472"/>
        <n v="38767.5830906325"/>
        <n v="45908.861904"/>
        <n v="46285.40794"/>
        <n v="47093.996775735"/>
        <n v="48002.1602274825"/>
        <n v="48383.955144"/>
        <n v="49415.968547"/>
        <n v="50701.650642"/>
        <n v="51772.599882"/>
        <n v="52020.25363"/>
        <n v="52417.81225"/>
        <n v="53618.847413"/>
        <n v="55281.577043"/>
        <n v="55855.070374"/>
        <n v="56331.1556038"/>
        <n v="62790.038225"/>
        <n v="62918.616693"/>
        <n v="67019.373644"/>
        <n v="68008.519018"/>
        <n v="71289.80993"/>
        <n v="72367.337131"/>
        <n v="72531.797838"/>
        <n v="74880.6323373225"/>
        <n v="74962.95375"/>
        <n v="80750.244636"/>
        <n v="81405.477651"/>
        <n v="84301.547344"/>
        <n v="85540.77158328"/>
        <n v="89998.425492"/>
        <n v="94290.905802"/>
        <n v="111300.393772913"/>
        <n v="157563.380891"/>
        <n v="214388.155131"/>
        <n v="216819.39535"/>
        <n v="228095.719728045"/>
        <n v="401748"/>
        <n v="454535.603969557"/>
        <n v="961203.365763"/>
        <n v="2477778"/>
        <m/>
      </sharedItems>
    </cacheField>
    <cacheField name="WTD SPREAD CHANGE" numFmtId="0">
      <sharedItems containsString="0" containsBlank="1" containsNumber="1" minValue="-134.609316" maxValue="704.616102" count="300">
        <n v="-134.609316"/>
        <n v="-51.910382"/>
        <n v="-49.450306"/>
        <n v="-22.619122"/>
        <n v="-20.831919"/>
        <n v="-20.785726"/>
        <n v="-20.485838"/>
        <n v="-19.939069"/>
        <n v="-19.818625"/>
        <n v="-18.842289"/>
        <n v="-18.837729"/>
        <n v="-18.041892"/>
        <n v="-17.870865"/>
        <n v="-17.106319"/>
        <n v="-16.870994"/>
        <n v="-15.846541"/>
        <n v="-15.730134"/>
        <n v="-15.700137"/>
        <n v="-15.557543"/>
        <n v="-15.333674"/>
        <n v="-15.285478"/>
        <n v="-14.68617"/>
        <n v="-14.423722"/>
        <n v="-14.289294"/>
        <n v="-13.9344"/>
        <n v="-12.892297"/>
        <n v="-12.818072"/>
        <n v="-12.648705"/>
        <n v="-12.3200049999996"/>
        <n v="-12.015594"/>
        <n v="-11.97309"/>
        <n v="-11.925051"/>
        <n v="-11.693765"/>
        <n v="-11.690849"/>
        <n v="-11.678314"/>
        <n v="-11.626652"/>
        <n v="-11.586925"/>
        <n v="-11.57066"/>
        <n v="-11.561025"/>
        <n v="-11.226761"/>
        <n v="-11.058374"/>
        <n v="-11.003907"/>
        <n v="-10.9891"/>
        <n v="-10.765684"/>
        <n v="-10.211364"/>
        <n v="-9.254051"/>
        <n v="-9.25054499999999"/>
        <n v="-8.69342400000005"/>
        <n v="-8.69296199999999"/>
        <n v="-8.67046499999998"/>
        <n v="-8.651212"/>
        <n v="-8.56724599999998"/>
        <n v="-8.493128"/>
        <n v="-8.479015"/>
        <n v="-8.464607"/>
        <n v="-8.427779"/>
        <n v="-8.358312"/>
        <n v="-8.34033199999999"/>
        <n v="-8.309566"/>
        <n v="-8.29546600000001"/>
        <n v="-8.043736"/>
        <n v="-7.896168"/>
        <n v="-7.523331"/>
        <n v="-7.48875699999999"/>
        <n v="-7.46596600000001"/>
        <n v="-7.46465000000001"/>
        <n v="-7.33033799999998"/>
        <n v="-7.30692599999999"/>
        <n v="-7.300066"/>
        <n v="-7.09088600000001"/>
        <n v="-7.078953"/>
        <n v="-7.068616"/>
        <n v="-6.701061"/>
        <n v="-6.648191"/>
        <n v="-6.557988"/>
        <n v="-6.430556"/>
        <n v="-6.142574"/>
        <n v="-6.089002"/>
        <n v="-6.078085"/>
        <n v="-6.062033"/>
        <n v="-6.05427699999996"/>
        <n v="-6.015572"/>
        <n v="-6.01208"/>
        <n v="-5.997236"/>
        <n v="-5.987155"/>
        <n v="-5.985363"/>
        <n v="-5.863978"/>
        <n v="-5.86196"/>
        <n v="-5.86132"/>
        <n v="-5.860608"/>
        <n v="-5.831361"/>
        <n v="-5.802669"/>
        <n v="-5.799913"/>
        <n v="-5.42909899999995"/>
        <n v="-5.362524"/>
        <n v="-5.28339800000001"/>
        <n v="-5.27651900000001"/>
        <n v="-5.194354"/>
        <n v="-5.127652"/>
        <n v="-5.05767899999999"/>
        <n v="-5.054541"/>
        <n v="-5.005401"/>
        <n v="-4.96174499999995"/>
        <n v="-4.830938"/>
        <n v="-4.75135900000001"/>
        <n v="-4.71456599999999"/>
        <n v="-4.713255"/>
        <n v="-4.69463500000001"/>
        <n v="-4.65996800000001"/>
        <n v="-4.63696600000003"/>
        <n v="-4.61609900000002"/>
        <n v="-4.56895300000019"/>
        <n v="-4.41955000000002"/>
        <n v="-4.412662"/>
        <n v="-4.32319100000001"/>
        <n v="-4.31719700000001"/>
        <n v="-4.166268"/>
        <n v="-4.16189900000001"/>
        <n v="-4.13987800000001"/>
        <n v="-4.139325"/>
        <n v="-4.09664400000003"/>
        <n v="-4.093311"/>
        <n v="-4.082052"/>
        <n v="-4.079779"/>
        <n v="-4.027747"/>
        <n v="-4.013552"/>
        <n v="-3.949433"/>
        <n v="-3.935487"/>
        <n v="-3.933023"/>
        <n v="-3.89247800000001"/>
        <n v="-3.77252899999999"/>
        <n v="-3.75525800000003"/>
        <n v="-3.72043999999994"/>
        <n v="-3.70984"/>
        <n v="-3.706039"/>
        <n v="-3.69743999999999"/>
        <n v="-3.68952"/>
        <n v="-3.669511"/>
        <n v="-3.660629"/>
        <n v="-3.632115"/>
        <n v="-3.61766500000002"/>
        <n v="-3.602029"/>
        <n v="-3.583212"/>
        <n v="-3.579588"/>
        <n v="-3.549408"/>
        <n v="-3.545472"/>
        <n v="-3.519182"/>
        <n v="-3.459075"/>
        <n v="-3.432825"/>
        <n v="-3.348016"/>
        <n v="-3.34568999999999"/>
        <n v="-3.322938"/>
        <n v="-3.249071"/>
        <n v="-3.22569200000001"/>
        <n v="-3.215538"/>
        <n v="-3.14541199999999"/>
        <n v="-3.130296"/>
        <n v="-3.128784"/>
        <n v="-3.113551"/>
        <n v="-3.073449"/>
        <n v="-3.015531"/>
        <n v="-3.01244999999999"/>
        <n v="-2.982866"/>
        <n v="-2.968685"/>
        <n v="-2.967121"/>
        <n v="-2.956895"/>
        <n v="-2.935664"/>
        <n v="-2.93364099999999"/>
        <n v="-2.910528"/>
        <n v="-2.899778"/>
        <n v="-2.77371"/>
        <n v="-2.75919"/>
        <n v="-2.756349"/>
        <n v="-2.756082"/>
        <n v="-2.744705"/>
        <n v="-2.732012"/>
        <n v="-2.73160100000001"/>
        <n v="-2.706552"/>
        <n v="-2.694349"/>
        <n v="-2.692162"/>
        <n v="-2.67422000000001"/>
        <n v="-2.66278000000001"/>
        <n v="-2.66254899999999"/>
        <n v="-2.604076"/>
        <n v="-2.592558"/>
        <n v="-2.58433099999999"/>
        <n v="-2.584081"/>
        <n v="-2.57776200000001"/>
        <n v="-2.534959"/>
        <n v="-2.532455"/>
        <n v="-2.515117"/>
        <n v="-2.498304"/>
        <n v="-2.497015"/>
        <n v="-2.492124"/>
        <n v="-2.481591"/>
        <n v="-2.45087100000001"/>
        <n v="-2.441321"/>
        <n v="-2.34555400000001"/>
        <n v="-2.335631"/>
        <n v="-2.286127"/>
        <n v="-2.28188499999999"/>
        <n v="-2.280197"/>
        <n v="-2.22520400000001"/>
        <n v="-2.22520399999999"/>
        <n v="-2.213999"/>
        <n v="-2.213998"/>
        <n v="-2.184705"/>
        <n v="-2.175182"/>
        <n v="-2.163329"/>
        <n v="-2.158075"/>
        <n v="-2.156684"/>
        <n v="-2.123806"/>
        <n v="-2.032927"/>
        <n v="-2.02442"/>
        <n v="-1.940272"/>
        <n v="-1.939427"/>
        <n v="-1.938999"/>
        <n v="-1.936404"/>
        <n v="-1.905425"/>
        <n v="-1.85771799999999"/>
        <n v="-1.81805"/>
        <n v="-1.793502"/>
        <n v="-1.74051200000001"/>
        <n v="-1.724566"/>
        <n v="-1.72422"/>
        <n v="-1.71918000000001"/>
        <n v="-1.710062"/>
        <n v="-1.67981499999999"/>
        <n v="-1.66159399999999"/>
        <n v="-1.622057"/>
        <n v="-1.62172"/>
        <n v="-1.545362"/>
        <n v="-1.502142"/>
        <n v="-1.453969"/>
        <n v="-1.144502"/>
        <n v="-0.959708999999997"/>
        <n v="-0.959338000000003"/>
        <n v="-0.92306"/>
        <n v="-0.921336000000004"/>
        <n v="-0.893675999999999"/>
        <n v="-0.841346000000002"/>
        <n v="-0.840481000000004"/>
        <n v="-0.767126999999999"/>
        <n v="-0.705961000000002"/>
        <n v="-0.612790999999998"/>
        <n v="-0.494654999999998"/>
        <n v="-0.490461000000003"/>
        <n v="-0.488215000000004"/>
        <n v="-0.444482999999998"/>
        <n v="-0.442712"/>
        <n v="-0.214137000000001"/>
        <n v="-0.211926"/>
        <n v="-0.176817"/>
        <n v="-0.158667"/>
        <n v="-0.0908980000000002"/>
        <n v="-0.0823799999999997"/>
        <n v="-0.00867599999999991"/>
        <n v="0"/>
        <n v="8.714548E-013"/>
        <n v="0.410950999999997"/>
        <n v="1.50307199999997"/>
        <n v="1.547137"/>
        <n v="1.652122"/>
        <n v="2.891403"/>
        <n v="5.03369699999999"/>
        <n v="7.05048299999999"/>
        <n v="9.03497099999999"/>
        <n v="11.7087409999999"/>
        <n v="13.511827"/>
        <n v="19.776039"/>
        <n v="20.965329"/>
        <n v="21.011056"/>
        <n v="22.930498"/>
        <n v="23.133466"/>
        <n v="30.100407"/>
        <n v="33.101164"/>
        <n v="41.023018"/>
        <n v="46.119676"/>
        <n v="49.568097"/>
        <n v="57.398172"/>
        <n v="73.928294"/>
        <n v="78.50302"/>
        <n v="85.882981"/>
        <n v="87.718216"/>
        <n v="99.253501"/>
        <n v="99.280563"/>
        <n v="99.342145"/>
        <n v="99.347157"/>
        <n v="102.162752"/>
        <n v="105.738633"/>
        <n v="114.574434"/>
        <n v="126.459058"/>
        <n v="132.813514"/>
        <n v="132.854401"/>
        <n v="138.692508"/>
        <n v="240.201785"/>
        <n v="258.538032"/>
        <n v="258.674929"/>
        <n v="704.616102"/>
        <m/>
      </sharedItems>
    </cacheField>
    <cacheField name="WTD Credit 01 Change" numFmtId="0">
      <sharedItems containsString="0" containsBlank="1" containsNumber="1" minValue="-6947.564007" maxValue="99999.993972" count="422">
        <n v="-6947.564007"/>
        <n v="-4555.962457"/>
        <n v="-4524.46027"/>
        <n v="-4506.345432"/>
        <n v="-4435.299334"/>
        <n v="-4416.226942"/>
        <n v="-4327.273158"/>
        <n v="-4322.998159"/>
        <n v="-4269.950076"/>
        <n v="-2117.05427"/>
        <n v="-1009.938073"/>
        <n v="-941.877635"/>
        <n v="-196.127746000002"/>
        <n v="-149.595655000001"/>
        <n v="-119.136535"/>
        <n v="-90.4979349999994"/>
        <n v="-86.9170720000002"/>
        <n v="-86.8730230000001"/>
        <n v="-79.3784999999989"/>
        <n v="-78.8588769999988"/>
        <n v="-72.0322619999997"/>
        <n v="-68.7587089999997"/>
        <n v="-67.585239"/>
        <n v="-62.4611559999994"/>
        <n v="-61.6659829999999"/>
        <n v="-61.5879249999989"/>
        <n v="-61.4040279999999"/>
        <n v="-59.0749390000001"/>
        <n v="-56.2365620000001"/>
        <n v="-55.0931060000003"/>
        <n v="-52.3980060000004"/>
        <n v="-51.310849"/>
        <n v="-49.0450489999998"/>
        <n v="-43.3109460000005"/>
        <n v="-41.8752969999996"/>
        <n v="-41.6461179999997"/>
        <n v="-41.255623"/>
        <n v="-40.7682429999995"/>
        <n v="-40.7020009999997"/>
        <n v="-40.6091260000001"/>
        <n v="-40.330027"/>
        <n v="-39.8590650000006"/>
        <n v="-39.7139669999997"/>
        <n v="-39.7112099999995"/>
        <n v="-39.6388950000001"/>
        <n v="-39.6126499999991"/>
        <n v="-39.6084960000007"/>
        <n v="-39.527438000001"/>
        <n v="-39.5043130000004"/>
        <n v="-39.4754570000005"/>
        <n v="-39.4723510000003"/>
        <n v="-39.3091119999999"/>
        <n v="-39.2124530000001"/>
        <n v="-39.1485129999992"/>
        <n v="-39.1050649999997"/>
        <n v="-39.0331850000002"/>
        <n v="-38.9361499999995"/>
        <n v="-38.9127000000008"/>
        <n v="-38.8829370000003"/>
        <n v="-38.8142010000001"/>
        <n v="-38.771479"/>
        <n v="-38.725069000001"/>
        <n v="-38.6980130000002"/>
        <n v="-38.6556300000002"/>
        <n v="-38.6044979999997"/>
        <n v="-38.5754440000001"/>
        <n v="-38.5613629999998"/>
        <n v="-38.512377"/>
        <n v="-38.5003180000003"/>
        <n v="-38.4363770000005"/>
        <n v="-38.4137389999996"/>
        <n v="-38.2586940000006"/>
        <n v="-38.2245980000002"/>
        <n v="-38.1759060000004"/>
        <n v="-38.1624840000004"/>
        <n v="-38.1358550000005"/>
        <n v="-38.1201420000002"/>
        <n v="-38.0754539999998"/>
        <n v="-38.0577899999998"/>
        <n v="-38.0312820000008"/>
        <n v="-38.0111790000001"/>
        <n v="-37.9924410000003"/>
        <n v="-37.9637649999995"/>
        <n v="-37.9119859999992"/>
        <n v="-37.8618989999995"/>
        <n v="-37.8598849999999"/>
        <n v="-37.7568430000006"/>
        <n v="-37.7563889999997"/>
        <n v="-37.7048500000001"/>
        <n v="-37.6801760000003"/>
        <n v="-37.6658869999997"/>
        <n v="-37.6582100000001"/>
        <n v="-37.6296859999998"/>
        <n v="-37.6272309999999"/>
        <n v="-37.6225349999995"/>
        <n v="-37.5933359999999"/>
        <n v="-37.5722149999992"/>
        <n v="-37.5681970000001"/>
        <n v="-37.5579240000002"/>
        <n v="-37.5061399999995"/>
        <n v="-37.4998970000001"/>
        <n v="-37.4749259999999"/>
        <n v="-37.4683519999994"/>
        <n v="-37.4340639999996"/>
        <n v="-37.4090560000004"/>
        <n v="-37.3988079999999"/>
        <n v="-37.3878539999996"/>
        <n v="-37.363593"/>
        <n v="-37.3359179999998"/>
        <n v="-37.3149410000001"/>
        <n v="-37.3140400000002"/>
        <n v="-37.3092830000001"/>
        <n v="-37.2896029999997"/>
        <n v="-37.236054"/>
        <n v="-37.235576"/>
        <n v="-37.2275049999998"/>
        <n v="-37.2021430000004"/>
        <n v="-37.1421130000003"/>
        <n v="-37.1387639999994"/>
        <n v="-37.1161780000002"/>
        <n v="-37.0858930000004"/>
        <n v="-37.0614270000001"/>
        <n v="-36.9929879999995"/>
        <n v="-36.946864"/>
        <n v="-36.9353370000003"/>
        <n v="-36.9043510000001"/>
        <n v="-36.8595739999996"/>
        <n v="-36.8514479999994"/>
        <n v="-36.8426730000001"/>
        <n v="-36.8418250000004"/>
        <n v="-36.6763679999999"/>
        <n v="-36.6636710000003"/>
        <n v="-36.0744830000003"/>
        <n v="-35.9227330000003"/>
        <n v="-35.7689049999995"/>
        <n v="-35.5624070000004"/>
        <n v="-35.519898"/>
        <n v="-35.480067"/>
        <n v="-35.4494269999996"/>
        <n v="-35.3356389999999"/>
        <n v="-35.2486139999996"/>
        <n v="-34.9038870000004"/>
        <n v="-34.6111699999997"/>
        <n v="-34.5414739999997"/>
        <n v="-34.3798850000003"/>
        <n v="-34.1917019999992"/>
        <n v="-34.1257800000003"/>
        <n v="-34.0046160000002"/>
        <n v="-33.9845340000002"/>
        <n v="-33.9414120000001"/>
        <n v="-33.8444249999998"/>
        <n v="-33.6272130000002"/>
        <n v="-33.6091290000004"/>
        <n v="-33.5494539999995"/>
        <n v="-33.5337180000006"/>
        <n v="-33.4297230000002"/>
        <n v="-33.4235380000005"/>
        <n v="-32.7571919999996"/>
        <n v="-32.744823"/>
        <n v="-32.585204"/>
        <n v="-31.9811159999999"/>
        <n v="-31.7133610000001"/>
        <n v="-31.491931"/>
        <n v="-31.4363969999995"/>
        <n v="-31.2997080000005"/>
        <n v="-31.2340240000003"/>
        <n v="-31.175487"/>
        <n v="-31.0389700000001"/>
        <n v="-31.027611"/>
        <n v="-29.8730130000004"/>
        <n v="-29.5541210000001"/>
        <n v="-27.0871090000001"/>
        <n v="-26.9942489999999"/>
        <n v="-26.2593900000002"/>
        <n v="-24.2940029999995"/>
        <n v="-22.3687419999999"/>
        <n v="-21.640879"/>
        <n v="-20.503254"/>
        <n v="-20.2956"/>
        <n v="-20.1562819999999"/>
        <n v="-18.3643690000001"/>
        <n v="-17.3563590000001"/>
        <n v="-15.7716420000002"/>
        <n v="-13.9813489999997"/>
        <n v="-13.9278729999999"/>
        <n v="-13.8452470000002"/>
        <n v="-13.613018"/>
        <n v="-13.3642090000003"/>
        <n v="-13.2217450000003"/>
        <n v="-13.0105710000003"/>
        <n v="-12.8754890000002"/>
        <n v="-12.6683360000006"/>
        <n v="-12.4762900000001"/>
        <n v="-11.7885359999996"/>
        <n v="-11.2528750000001"/>
        <n v="-11.14022"/>
        <n v="-10.6020569999998"/>
        <n v="-9.22796199999993"/>
        <n v="-9.15062099999989"/>
        <n v="-9.05136500000003"/>
        <n v="-9.02482200000009"/>
        <n v="-8.98726699999997"/>
        <n v="-8.11310200000003"/>
        <n v="-6.54429000000027"/>
        <n v="-6.49817699999994"/>
        <n v="-6.44004299999995"/>
        <n v="-6.33764999999949"/>
        <n v="-3.70750300000003"/>
        <n v="0"/>
        <n v="1.333663"/>
        <n v="3.70750300000003"/>
        <n v="6.41593799999998"/>
        <n v="6.44004299999995"/>
        <n v="8.11310200000003"/>
        <n v="8.98726699999997"/>
        <n v="9.05136500000003"/>
        <n v="10.219292"/>
        <n v="10.671116"/>
        <n v="11.497299"/>
        <n v="12.6178420000006"/>
        <n v="12.7702939999999"/>
        <n v="13.4331770000001"/>
        <n v="13.8974710000002"/>
        <n v="13.9278729999999"/>
        <n v="14.057223"/>
        <n v="14.4337120000002"/>
        <n v="15.5195219999996"/>
        <n v="15.7694490000004"/>
        <n v="17.3563590000001"/>
        <n v="17.7913739999999"/>
        <n v="17.9065620000001"/>
        <n v="18.187934"/>
        <n v="20.48071"/>
        <n v="20.492181"/>
        <n v="20.5717239999999"/>
        <n v="20.9558039999997"/>
        <n v="20.9612450000001"/>
        <n v="21.640879"/>
        <n v="21.9198670000001"/>
        <n v="22.5202439999998"/>
        <n v="22.5307950000001"/>
        <n v="22.5847229999999"/>
        <n v="22.7755030000003"/>
        <n v="24.2940029999995"/>
        <n v="27.5104090000004"/>
        <n v="28.9328770000002"/>
        <n v="29.7030629999999"/>
        <n v="29.8730130000004"/>
        <n v="30.2172659999997"/>
        <n v="30.9047869999999"/>
        <n v="31.027611"/>
        <n v="31.1098469999997"/>
        <n v="31.175487"/>
        <n v="31.2997080000005"/>
        <n v="31.4363969999995"/>
        <n v="31.491931"/>
        <n v="31.9350809999996"/>
        <n v="32.0391139999992"/>
        <n v="32.744823"/>
        <n v="32.7571919999996"/>
        <n v="32.9325200000003"/>
        <n v="33.5337180000006"/>
        <n v="33.6091290000004"/>
        <n v="33.8444249999998"/>
        <n v="33.9471379999995"/>
        <n v="34.0825290000003"/>
        <n v="34.1190640000004"/>
        <n v="34.1257800000003"/>
        <n v="34.158817"/>
        <n v="34.1596030000001"/>
        <n v="34.1822540000003"/>
        <n v="34.1917019999992"/>
        <n v="34.6111699999997"/>
        <n v="34.849494"/>
        <n v="34.9038870000004"/>
        <n v="35.2754610000002"/>
        <n v="35.3356389999999"/>
        <n v="35.480067"/>
        <n v="35.4875370000009"/>
        <n v="35.519898"/>
        <n v="35.52844"/>
        <n v="35.5401069999998"/>
        <n v="35.5624070000004"/>
        <n v="35.5776599999999"/>
        <n v="35.7689049999995"/>
        <n v="35.8759629999995"/>
        <n v="35.9227330000003"/>
        <n v="36.0744830000003"/>
        <n v="36.1293719999999"/>
        <n v="36.2721550000001"/>
        <n v="36.5629849999996"/>
        <n v="36.6109900000001"/>
        <n v="36.6383099999998"/>
        <n v="36.6636710000003"/>
        <n v="36.6763679999999"/>
        <n v="36.6892720000001"/>
        <n v="36.8426730000001"/>
        <n v="36.8514479999994"/>
        <n v="36.8595739999996"/>
        <n v="36.8888119999997"/>
        <n v="36.9043510000001"/>
        <n v="36.9160460000003"/>
        <n v="36.9353370000003"/>
        <n v="36.946864"/>
        <n v="36.9929879999995"/>
        <n v="37.0614270000001"/>
        <n v="37.1161780000002"/>
        <n v="37.1387639999994"/>
        <n v="37.1716149999998"/>
        <n v="37.2021430000004"/>
        <n v="37.2275049999998"/>
        <n v="37.235576"/>
        <n v="37.236054"/>
        <n v="37.2896029999997"/>
        <n v="37.3140400000002"/>
        <n v="37.3149410000001"/>
        <n v="37.3359179999998"/>
        <n v="37.3579909999999"/>
        <n v="37.363593"/>
        <n v="37.3988079999999"/>
        <n v="37.4090560000004"/>
        <n v="37.4340639999996"/>
        <n v="37.4683519999994"/>
        <n v="37.4749259999999"/>
        <n v="37.4998970000001"/>
        <n v="37.5579240000002"/>
        <n v="37.5681970000001"/>
        <n v="37.5722149999992"/>
        <n v="37.5933359999999"/>
        <n v="37.6225349999995"/>
        <n v="37.6272309999999"/>
        <n v="37.6296859999998"/>
        <n v="37.6582100000001"/>
        <n v="37.6658869999997"/>
        <n v="37.6801760000003"/>
        <n v="37.7048500000001"/>
        <n v="37.7563889999997"/>
        <n v="37.7568430000006"/>
        <n v="37.8618989999995"/>
        <n v="37.9119859999992"/>
        <n v="37.9637649999995"/>
        <n v="37.9924410000003"/>
        <n v="38.0111790000001"/>
        <n v="38.0294819999999"/>
        <n v="38.0312820000008"/>
        <n v="38.0577899999998"/>
        <n v="38.0754539999998"/>
        <n v="38.1198480000003"/>
        <n v="38.1201420000002"/>
        <n v="38.1358550000005"/>
        <n v="38.154767"/>
        <n v="38.1624840000004"/>
        <n v="38.1759060000004"/>
        <n v="38.2586940000006"/>
        <n v="38.2721379999994"/>
        <n v="38.3871200000003"/>
        <n v="38.5003180000003"/>
        <n v="38.512377"/>
        <n v="38.5613629999998"/>
        <n v="38.5804790000002"/>
        <n v="38.6594810000006"/>
        <n v="38.7138970000005"/>
        <n v="38.725069000001"/>
        <n v="38.771479"/>
        <n v="38.9361499999995"/>
        <n v="39.0331850000002"/>
        <n v="39.1050649999997"/>
        <n v="39.1485129999992"/>
        <n v="39.3212839999997"/>
        <n v="39.3568269999996"/>
        <n v="39.4723510000003"/>
        <n v="39.4754570000005"/>
        <n v="39.5571409999993"/>
        <n v="39.6084960000007"/>
        <n v="39.6126499999991"/>
        <n v="39.6388950000001"/>
        <n v="39.6609930000004"/>
        <n v="39.7112099999995"/>
        <n v="39.7139669999997"/>
        <n v="39.8590650000006"/>
        <n v="39.8599809999996"/>
        <n v="40.0690789999999"/>
        <n v="40.330027"/>
        <n v="40.3810169999997"/>
        <n v="40.6091260000001"/>
        <n v="40.7545339999999"/>
        <n v="41.255623"/>
        <n v="41.383854"/>
        <n v="41.6461179999997"/>
        <n v="41.8752969999996"/>
        <n v="42.4373770000002"/>
        <n v="43.3109460000005"/>
        <n v="44.7256920000009"/>
        <n v="45.5532199999998"/>
        <n v="47.6491690000003"/>
        <n v="48.3146489999999"/>
        <n v="49.0450489999998"/>
        <n v="50.2153109999999"/>
        <n v="51.310849"/>
        <n v="52.115965"/>
        <n v="53.7474480000001"/>
        <n v="55.811398"/>
        <n v="61.4040279999999"/>
        <n v="63.1024480000006"/>
        <n v="68.1460440000001"/>
        <n v="79.9524099999999"/>
        <n v="82.9724189999997"/>
        <n v="90.4979349999994"/>
        <n v="149.595655000001"/>
        <n v="196.127746000002"/>
        <n v="2105.748902"/>
        <n v="2143.364375"/>
        <n v="2159.486388"/>
        <n v="2695.590938"/>
        <n v="4258.89001"/>
        <n v="4273.139216"/>
        <n v="8024.738704"/>
        <n v="9439.995483"/>
        <n v="16000"/>
        <n v="30000.018"/>
        <n v="99999.993972"/>
        <m/>
      </sharedItems>
    </cacheField>
    <cacheField name="Daily Drip" numFmtId="0">
      <sharedItems containsString="0" containsBlank="1" containsNumber="1" minValue="-7000" maxValue="7000" count="270">
        <n v="-7000"/>
        <n v="-5458.33333333333"/>
        <n v="-4250"/>
        <n v="-1777.77777777778"/>
        <n v="-1277.77777777778"/>
        <n v="-1275"/>
        <n v="-1216.66666666667"/>
        <n v="-1194.44444444444"/>
        <n v="-1138.88888888889"/>
        <n v="-1041.66666666667"/>
        <n v="-986.111111111111"/>
        <n v="-979.166666666667"/>
        <n v="-972.222222222222"/>
        <n v="-916.666666666667"/>
        <n v="-888.888888888889"/>
        <n v="-833.333333333333"/>
        <n v="-805.555555555556"/>
        <n v="-763.888888888889"/>
        <n v="-715.277777777778"/>
        <n v="-680.555555555556"/>
        <n v="-611.111111111111"/>
        <n v="-597.222222222222"/>
        <n v="-590.277777777778"/>
        <n v="-583.333333333333"/>
        <n v="-555.555555555556"/>
        <n v="-527.777777777778"/>
        <n v="-513.888888888889"/>
        <n v="-500"/>
        <n v="-486.111111111111"/>
        <n v="-483.333333333333"/>
        <n v="-466.666666666667"/>
        <n v="-458.333333333333"/>
        <n v="-444.444444444444"/>
        <n v="-430.555555555556"/>
        <n v="-416.666666666667"/>
        <n v="-402.777777777778"/>
        <n v="-388.888888888889"/>
        <n v="-380.555555555556"/>
        <n v="-375"/>
        <n v="-361.111111111111"/>
        <n v="-354.166666666667"/>
        <n v="-347.222222222222"/>
        <n v="-344.444444444444"/>
        <n v="-333.333333333333"/>
        <n v="-329.166666666667"/>
        <n v="-320.833333333333"/>
        <n v="-319.444444444444"/>
        <n v="-311.111111111111"/>
        <n v="-308.333333333333"/>
        <n v="-305.555555555556"/>
        <n v="-300"/>
        <n v="-291.666666666667"/>
        <n v="-288.888888888889"/>
        <n v="-283.333333333333"/>
        <n v="-277.777777777778"/>
        <n v="-272.222222222222"/>
        <n v="-266.666666666667"/>
        <n v="-263.888888888889"/>
        <n v="-250"/>
        <n v="-238.888888888889"/>
        <n v="-236.111111111111"/>
        <n v="-233.333333333333"/>
        <n v="-226.388888888889"/>
        <n v="-222.222222222222"/>
        <n v="-216.666666666667"/>
        <n v="-212.5"/>
        <n v="-211.111111111111"/>
        <n v="-208.333333333333"/>
        <n v="-207.777777777778"/>
        <n v="-205.555555555556"/>
        <n v="-200"/>
        <n v="-197.916666666667"/>
        <n v="-197.222222222222"/>
        <n v="-194.444444444444"/>
        <n v="-191.666666666667"/>
        <n v="-188.888888888889"/>
        <n v="-183.333333333333"/>
        <n v="-180.555555555556"/>
        <n v="-177.777777777778"/>
        <n v="-175"/>
        <n v="-172.222222222222"/>
        <n v="-169.444444444444"/>
        <n v="-166.666666666667"/>
        <n v="-163.888888888889"/>
        <n v="-161.111111111111"/>
        <n v="-158.333333333333"/>
        <n v="-155.555555555556"/>
        <n v="-152.777777777778"/>
        <n v="-151.111111111111"/>
        <n v="-150"/>
        <n v="-147.222222222222"/>
        <n v="-144.444444444444"/>
        <n v="-141.666666666667"/>
        <n v="-140.277777777778"/>
        <n v="-138.888888888889"/>
        <n v="-133.333333333333"/>
        <n v="-129.166666666667"/>
        <n v="-127.777777777778"/>
        <n v="-125"/>
        <n v="-122.222222222222"/>
        <n v="-119.444444444444"/>
        <n v="-111.111111111111"/>
        <n v="-108.333333333333"/>
        <n v="-105.555555555556"/>
        <n v="-103.888888888889"/>
        <n v="-100"/>
        <n v="-97.2222222222222"/>
        <n v="-94.4444444444444"/>
        <n v="-91.6666666666667"/>
        <n v="-90.2777777777778"/>
        <n v="-88.8888888888889"/>
        <n v="-86.1111111111111"/>
        <n v="-83.3333333333333"/>
        <n v="-82.2222222222222"/>
        <n v="-79.1666666666667"/>
        <n v="-77.7777777777778"/>
        <n v="-76.3888888888889"/>
        <n v="-75"/>
        <n v="-73.6111111111111"/>
        <n v="-72.2222222222222"/>
        <n v="-69.4444444444444"/>
        <n v="-68.0555555555556"/>
        <n v="-66.6666666666667"/>
        <n v="-65.2777777777778"/>
        <n v="-61.1111111111111"/>
        <n v="-59.7222222222222"/>
        <n v="-55.5555555555556"/>
        <n v="-54.1666666666667"/>
        <n v="-50"/>
        <n v="-41.6666666666667"/>
        <n v="-38.8888888888889"/>
        <n v="-33.3333333333333"/>
        <n v="0"/>
        <n v="33.3333333333333"/>
        <n v="38.8888888888889"/>
        <n v="44.4444444444444"/>
        <n v="47.2222222222222"/>
        <n v="50"/>
        <n v="56.1666666666667"/>
        <n v="56.9444444444444"/>
        <n v="61.1111111111111"/>
        <n v="66.6666666666667"/>
        <n v="68.0555555555556"/>
        <n v="69.4444444444444"/>
        <n v="70.8333333333333"/>
        <n v="71.25"/>
        <n v="79.1666666666667"/>
        <n v="80.5555555555555"/>
        <n v="83.3333333333333"/>
        <n v="88.8888888888889"/>
        <n v="94.4444444444444"/>
        <n v="97.2222222222222"/>
        <n v="100"/>
        <n v="102.777777777778"/>
        <n v="105"/>
        <n v="105.555555555556"/>
        <n v="115.277777777778"/>
        <n v="116.666666666667"/>
        <n v="118.055555555556"/>
        <n v="119.444444444444"/>
        <n v="125"/>
        <n v="127.777777777778"/>
        <n v="135"/>
        <n v="136.111111111111"/>
        <n v="138.888888888889"/>
        <n v="141.666666666667"/>
        <n v="144.444444444444"/>
        <n v="147.222222222222"/>
        <n v="147.916666666667"/>
        <n v="150"/>
        <n v="152.777777777778"/>
        <n v="155.555555555556"/>
        <n v="158.333333333333"/>
        <n v="163.888888888889"/>
        <n v="166.666666666667"/>
        <n v="169.444444444444"/>
        <n v="172.222222222222"/>
        <n v="173.611111111111"/>
        <n v="177.777777777778"/>
        <n v="180.555555555556"/>
        <n v="183.333333333333"/>
        <n v="188.888888888889"/>
        <n v="194.444444444444"/>
        <n v="197.916666666667"/>
        <n v="200"/>
        <n v="202.777777777778"/>
        <n v="205.555555555556"/>
        <n v="208.333333333333"/>
        <n v="211.111111111111"/>
        <n v="212.5"/>
        <n v="216.666666666667"/>
        <n v="219.444444444444"/>
        <n v="222.222222222222"/>
        <n v="236.111111111111"/>
        <n v="238.888888888889"/>
        <n v="250"/>
        <n v="258.333333333333"/>
        <n v="263.888888888889"/>
        <n v="269.444444444444"/>
        <n v="272.222222222222"/>
        <n v="277.777777777778"/>
        <n v="283.333333333333"/>
        <n v="286.111111111111"/>
        <n v="288.888888888889"/>
        <n v="291.666666666667"/>
        <n v="300"/>
        <n v="305.555555555556"/>
        <n v="311.111111111111"/>
        <n v="319.444444444444"/>
        <n v="320.833333333333"/>
        <n v="327.777777777778"/>
        <n v="330.555555555556"/>
        <n v="333.333333333333"/>
        <n v="337.5"/>
        <n v="347.222222222222"/>
        <n v="358.333333333333"/>
        <n v="361.111111111111"/>
        <n v="375"/>
        <n v="377.777777777778"/>
        <n v="388.888888888889"/>
        <n v="394.444444444444"/>
        <n v="402.777777777778"/>
        <n v="416.666666666667"/>
        <n v="422.222222222222"/>
        <n v="430.555555555556"/>
        <n v="441.666666666667"/>
        <n v="444.444444444444"/>
        <n v="448.611111111111"/>
        <n v="458.333333333333"/>
        <n v="461.111111111111"/>
        <n v="466.666666666667"/>
        <n v="469.444444444444"/>
        <n v="472.222222222222"/>
        <n v="486.111111111111"/>
        <n v="500"/>
        <n v="513.888888888889"/>
        <n v="519.444444444445"/>
        <n v="527.777777777778"/>
        <n v="533.333333333333"/>
        <n v="555.555555555556"/>
        <n v="583.333333333333"/>
        <n v="590.277777777778"/>
        <n v="597.222222222222"/>
        <n v="608.333333333333"/>
        <n v="611.111111111111"/>
        <n v="625"/>
        <n v="666.666666666667"/>
        <n v="680.555555555556"/>
        <n v="702.777777777778"/>
        <n v="705.555555555556"/>
        <n v="715.277777777778"/>
        <n v="777.777777777778"/>
        <n v="791.666666666667"/>
        <n v="805.555555555556"/>
        <n v="833.333333333333"/>
        <n v="888.888888888889"/>
        <n v="916.666666666667"/>
        <n v="972.222222222222"/>
        <n v="979.166666666667"/>
        <n v="986.111111111111"/>
        <n v="1041.66666666667"/>
        <n v="1055.55555555556"/>
        <n v="1138.88888888889"/>
        <n v="1145.83333333333"/>
        <n v="1194.44444444444"/>
        <n v="1216.66666666667"/>
        <n v="1277.77777777778"/>
        <n v="4250"/>
        <n v="7000"/>
        <m/>
      </sharedItems>
    </cacheField>
    <cacheField name="GCPCounterpartyID" numFmtId="0">
      <sharedItems containsString="0" containsBlank="1" containsNumber="1" containsInteger="1" minValue="122" maxValue="94231" count="35">
        <n v="122"/>
        <n v="1305"/>
        <n v="11352"/>
        <n v="21585"/>
        <n v="26621"/>
        <n v="45549"/>
        <n v="54730"/>
        <n v="59433"/>
        <n v="61429"/>
        <n v="61984"/>
        <n v="62413"/>
        <n v="63051"/>
        <n v="63087"/>
        <n v="72317"/>
        <n v="73096"/>
        <n v="76452"/>
        <n v="81224"/>
        <n v="81676"/>
        <n v="82003"/>
        <n v="83340"/>
        <n v="86084"/>
        <n v="86085"/>
        <n v="86086"/>
        <n v="86087"/>
        <n v="86921"/>
        <n v="86945"/>
        <n v="87954"/>
        <n v="88762"/>
        <n v="89050"/>
        <n v="89135"/>
        <n v="89144"/>
        <n v="90590"/>
        <n v="93466"/>
        <n v="94231"/>
        <m/>
      </sharedItems>
    </cacheField>
    <cacheField name="GCPRefEntID" numFmtId="0">
      <sharedItems containsString="0" containsBlank="1" containsNumber="1" containsInteger="1" minValue="8" maxValue="95136" count="181">
        <n v="8"/>
        <n v="93"/>
        <n v="299"/>
        <n v="333"/>
        <n v="349"/>
        <n v="492"/>
        <n v="837"/>
        <n v="1248"/>
        <n v="1559"/>
        <n v="1836"/>
        <n v="2489"/>
        <n v="3030"/>
        <n v="4062"/>
        <n v="4243"/>
        <n v="4364"/>
        <n v="5201"/>
        <n v="5459"/>
        <n v="5566"/>
        <n v="6218"/>
        <n v="8764"/>
        <n v="8774"/>
        <n v="11312"/>
        <n v="11319"/>
        <n v="11413"/>
        <n v="11573"/>
        <n v="11575"/>
        <n v="12021"/>
        <n v="19938"/>
        <n v="30711"/>
        <n v="46759"/>
        <n v="46782"/>
        <n v="46797"/>
        <n v="48082"/>
        <n v="48372"/>
        <n v="48469"/>
        <n v="48618"/>
        <n v="48622"/>
        <n v="51040"/>
        <n v="51042"/>
        <n v="51052"/>
        <n v="51055"/>
        <n v="51057"/>
        <n v="51084"/>
        <n v="51127"/>
        <n v="52171"/>
        <n v="53490"/>
        <n v="54619"/>
        <n v="54785"/>
        <n v="54817"/>
        <n v="54820"/>
        <n v="54821"/>
        <n v="54888"/>
        <n v="55062"/>
        <n v="55075"/>
        <n v="55078"/>
        <n v="55250"/>
        <n v="55259"/>
        <n v="55900"/>
        <n v="55915"/>
        <n v="55962"/>
        <n v="55990"/>
        <n v="56041"/>
        <n v="56631"/>
        <n v="56842"/>
        <n v="57220"/>
        <n v="57670"/>
        <n v="61698"/>
        <n v="61896"/>
        <n v="62642"/>
        <n v="64057"/>
        <n v="64287"/>
        <n v="64380"/>
        <n v="64631"/>
        <n v="67390"/>
        <n v="67434"/>
        <n v="67838"/>
        <n v="68046"/>
        <n v="68215"/>
        <n v="68351"/>
        <n v="68514"/>
        <n v="68529"/>
        <n v="68613"/>
        <n v="68620"/>
        <n v="68806"/>
        <n v="69031"/>
        <n v="70600"/>
        <n v="70956"/>
        <n v="72563"/>
        <n v="73268"/>
        <n v="73274"/>
        <n v="74638"/>
        <n v="75112"/>
        <n v="76014"/>
        <n v="76337"/>
        <n v="76953"/>
        <n v="77462"/>
        <n v="77779"/>
        <n v="78122"/>
        <n v="78415"/>
        <n v="79077"/>
        <n v="79103"/>
        <n v="80113"/>
        <n v="80310"/>
        <n v="80713"/>
        <n v="80854"/>
        <n v="80938"/>
        <n v="81090"/>
        <n v="83498"/>
        <n v="83562"/>
        <n v="83845"/>
        <n v="84129"/>
        <n v="84632"/>
        <n v="86727"/>
        <n v="86728"/>
        <n v="89846"/>
        <n v="90450"/>
        <n v="91204"/>
        <n v="91596"/>
        <n v="91784"/>
        <n v="92433"/>
        <n v="92434"/>
        <n v="92437"/>
        <n v="92438"/>
        <n v="92441"/>
        <n v="92456"/>
        <n v="92457"/>
        <n v="92460"/>
        <n v="92462"/>
        <n v="92463"/>
        <n v="92465"/>
        <n v="92868"/>
        <n v="92870"/>
        <n v="92881"/>
        <n v="92894"/>
        <n v="92896"/>
        <n v="92897"/>
        <n v="92901"/>
        <n v="92903"/>
        <n v="92923"/>
        <n v="92929"/>
        <n v="92930"/>
        <n v="92932"/>
        <n v="92936"/>
        <n v="92941"/>
        <n v="92948"/>
        <n v="92953"/>
        <n v="92956"/>
        <n v="92958"/>
        <n v="93017"/>
        <n v="93018"/>
        <n v="93019"/>
        <n v="93020"/>
        <n v="93021"/>
        <n v="93036"/>
        <n v="93037"/>
        <n v="93042"/>
        <n v="93156"/>
        <n v="93157"/>
        <n v="93159"/>
        <n v="93160"/>
        <n v="93161"/>
        <n v="93162"/>
        <n v="93163"/>
        <n v="93164"/>
        <n v="93165"/>
        <n v="93166"/>
        <n v="93167"/>
        <n v="93168"/>
        <n v="93169"/>
        <n v="93170"/>
        <n v="93171"/>
        <n v="93172"/>
        <n v="93173"/>
        <n v="93821"/>
        <n v="93824"/>
        <n v="93925"/>
        <n v="93960"/>
        <n v="94317"/>
        <n v="94318"/>
        <n v="95136"/>
        <m/>
      </sharedItems>
    </cacheField>
  </cacheFields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cordCount="529" createdVersion="3">
  <cacheSource type="worksheet">
    <worksheetSource ref="A1:AP596" sheet="DPR_detail"/>
  </cacheSource>
  <cacheFields count="42">
    <cacheField name="BO Ref" numFmtId="0">
      <sharedItems containsString="0" containsBlank="1" containsNumber="1" containsInteger="1" minValue="1" maxValue="1766" count="527">
        <n v="1"/>
        <n v="2"/>
        <n v="3"/>
        <n v="4"/>
        <n v="5"/>
        <n v="6"/>
        <n v="9"/>
        <n v="10"/>
        <n v="11"/>
        <n v="12"/>
        <n v="13"/>
        <n v="14"/>
        <n v="16"/>
        <n v="17"/>
        <n v="18"/>
        <n v="20"/>
        <n v="21"/>
        <n v="22"/>
        <n v="23"/>
        <n v="24"/>
        <n v="25"/>
        <n v="26"/>
        <n v="27"/>
        <n v="28"/>
        <n v="30"/>
        <n v="31"/>
        <n v="32"/>
        <n v="33"/>
        <n v="35"/>
        <n v="36"/>
        <n v="37"/>
        <n v="38"/>
        <n v="39"/>
        <n v="42"/>
        <n v="43"/>
        <n v="44"/>
        <n v="45"/>
        <n v="46"/>
        <n v="47"/>
        <n v="48"/>
        <n v="49"/>
        <n v="51"/>
        <n v="52"/>
        <n v="53"/>
        <n v="55"/>
        <n v="57"/>
        <n v="59"/>
        <n v="114"/>
        <n v="122"/>
        <n v="125"/>
        <n v="144"/>
        <n v="145"/>
        <n v="146"/>
        <n v="147"/>
        <n v="149"/>
        <n v="150"/>
        <n v="151"/>
        <n v="152"/>
        <n v="153"/>
        <n v="154"/>
        <n v="155"/>
        <n v="156"/>
        <n v="157"/>
        <n v="158"/>
        <n v="159"/>
        <n v="161"/>
        <n v="162"/>
        <n v="163"/>
        <n v="164"/>
        <n v="200"/>
        <n v="201"/>
        <n v="204"/>
        <n v="205"/>
        <n v="206"/>
        <n v="207"/>
        <n v="209"/>
        <n v="210"/>
        <n v="214"/>
        <n v="217"/>
        <n v="219"/>
        <n v="220"/>
        <n v="221"/>
        <n v="223"/>
        <n v="224"/>
        <n v="225"/>
        <n v="226"/>
        <n v="227"/>
        <n v="229"/>
        <n v="230"/>
        <n v="231"/>
        <n v="232"/>
        <n v="233"/>
        <n v="234"/>
        <n v="235"/>
        <n v="236"/>
        <n v="237"/>
        <n v="238"/>
        <n v="239"/>
        <n v="240"/>
        <n v="241"/>
        <n v="242"/>
        <n v="243"/>
        <n v="244"/>
        <n v="245"/>
        <n v="247"/>
        <n v="248"/>
        <n v="249"/>
        <n v="250"/>
        <n v="251"/>
        <n v="252"/>
        <n v="253"/>
        <n v="254"/>
        <n v="255"/>
        <n v="256"/>
        <n v="259"/>
        <n v="260"/>
        <n v="261"/>
        <n v="262"/>
        <n v="263"/>
        <n v="264"/>
        <n v="265"/>
        <n v="266"/>
        <n v="267"/>
        <n v="268"/>
        <n v="269"/>
        <n v="270"/>
        <n v="271"/>
        <n v="272"/>
        <n v="273"/>
        <n v="274"/>
        <n v="275"/>
        <n v="276"/>
        <n v="277"/>
        <n v="402"/>
        <n v="418"/>
        <n v="419"/>
        <n v="424"/>
        <n v="514"/>
        <n v="714"/>
        <n v="881"/>
        <n v="882"/>
        <n v="883"/>
        <n v="884"/>
        <n v="885"/>
        <n v="1060"/>
        <n v="1061"/>
        <n v="1062"/>
        <n v="1063"/>
        <n v="1064"/>
        <n v="1065"/>
        <n v="1066"/>
        <n v="1067"/>
        <n v="1069"/>
        <n v="1070"/>
        <n v="1071"/>
        <n v="1073"/>
        <n v="1074"/>
        <n v="1075"/>
        <n v="1276"/>
        <n v="1277"/>
        <n v="1278"/>
        <n v="1279"/>
        <n v="1280"/>
        <n v="1281"/>
        <n v="1282"/>
        <n v="1283"/>
        <n v="1284"/>
        <n v="1285"/>
        <n v="1286"/>
        <n v="1287"/>
        <n v="1288"/>
        <n v="1289"/>
        <n v="1290"/>
        <n v="1291"/>
        <n v="1292"/>
        <n v="1293"/>
        <n v="1294"/>
        <n v="1295"/>
        <n v="1296"/>
        <n v="1297"/>
        <n v="1298"/>
        <n v="1299"/>
        <n v="1300"/>
        <n v="1301"/>
        <n v="1302"/>
        <n v="1303"/>
        <n v="1304"/>
        <n v="1305"/>
        <n v="1306"/>
        <n v="1307"/>
        <n v="1308"/>
        <n v="1309"/>
        <n v="1310"/>
        <n v="1311"/>
        <n v="1312"/>
        <n v="1313"/>
        <n v="1314"/>
        <n v="1315"/>
        <n v="1316"/>
        <n v="1317"/>
        <n v="1318"/>
        <n v="1319"/>
        <n v="1320"/>
        <n v="1321"/>
        <n v="1322"/>
        <n v="1323"/>
        <n v="1324"/>
        <n v="1325"/>
        <n v="1326"/>
        <n v="1327"/>
        <n v="1328"/>
        <n v="1329"/>
        <n v="1330"/>
        <n v="1331"/>
        <n v="1332"/>
        <n v="1333"/>
        <n v="1334"/>
        <n v="1335"/>
        <n v="1336"/>
        <n v="1337"/>
        <n v="1338"/>
        <n v="1339"/>
        <n v="1340"/>
        <n v="1341"/>
        <n v="1342"/>
        <n v="1343"/>
        <n v="1344"/>
        <n v="1345"/>
        <n v="1346"/>
        <n v="1347"/>
        <n v="1348"/>
        <n v="1349"/>
        <n v="1350"/>
        <n v="1351"/>
        <n v="1352"/>
        <n v="1353"/>
        <n v="1354"/>
        <n v="1356"/>
        <n v="1357"/>
        <n v="1358"/>
        <n v="1359"/>
        <n v="1360"/>
        <n v="1361"/>
        <n v="1362"/>
        <n v="1363"/>
        <n v="1364"/>
        <n v="1365"/>
        <n v="1366"/>
        <n v="1367"/>
        <n v="1368"/>
        <n v="1369"/>
        <n v="1370"/>
        <n v="1371"/>
        <n v="1373"/>
        <n v="1374"/>
        <n v="1375"/>
        <n v="1376"/>
        <n v="1377"/>
        <n v="1378"/>
        <n v="1379"/>
        <n v="1480"/>
        <n v="1481"/>
        <n v="1482"/>
        <n v="1483"/>
        <n v="1484"/>
        <n v="1485"/>
        <n v="1486"/>
        <n v="1487"/>
        <n v="1488"/>
        <n v="1489"/>
        <n v="1490"/>
        <n v="1491"/>
        <n v="1492"/>
        <n v="1493"/>
        <n v="1494"/>
        <n v="1495"/>
        <n v="1496"/>
        <n v="1497"/>
        <n v="1498"/>
        <n v="1499"/>
        <n v="1500"/>
        <n v="1501"/>
        <n v="1502"/>
        <n v="1503"/>
        <n v="1504"/>
        <n v="1505"/>
        <n v="1506"/>
        <n v="1507"/>
        <n v="1508"/>
        <n v="1509"/>
        <n v="1510"/>
        <n v="1511"/>
        <n v="1512"/>
        <n v="1513"/>
        <n v="1514"/>
        <n v="1515"/>
        <n v="1516"/>
        <n v="1517"/>
        <n v="1518"/>
        <n v="1519"/>
        <n v="1520"/>
        <n v="1521"/>
        <n v="1522"/>
        <n v="1523"/>
        <n v="1524"/>
        <n v="1525"/>
        <n v="1526"/>
        <n v="1527"/>
        <n v="1528"/>
        <n v="1529"/>
        <n v="1530"/>
        <n v="1531"/>
        <n v="1532"/>
        <n v="1533"/>
        <n v="1534"/>
        <n v="1535"/>
        <n v="1536"/>
        <n v="1537"/>
        <n v="1538"/>
        <n v="1539"/>
        <n v="1540"/>
        <n v="1541"/>
        <n v="1542"/>
        <n v="1543"/>
        <n v="1544"/>
        <n v="1545"/>
        <n v="1546"/>
        <n v="1547"/>
        <n v="1548"/>
        <n v="1549"/>
        <n v="1550"/>
        <n v="1551"/>
        <n v="1552"/>
        <n v="1553"/>
        <n v="1554"/>
        <n v="1555"/>
        <n v="1556"/>
        <n v="1557"/>
        <n v="1558"/>
        <n v="1559"/>
        <n v="1560"/>
        <n v="1561"/>
        <n v="1562"/>
        <n v="1563"/>
        <n v="1564"/>
        <n v="1565"/>
        <n v="1566"/>
        <n v="1567"/>
        <n v="1568"/>
        <n v="1569"/>
        <n v="1570"/>
        <n v="1571"/>
        <n v="1572"/>
        <n v="1573"/>
        <n v="1574"/>
        <n v="1575"/>
        <n v="1576"/>
        <n v="1577"/>
        <n v="1580"/>
        <n v="1581"/>
        <n v="1582"/>
        <n v="1583"/>
        <n v="1584"/>
        <n v="1585"/>
        <n v="1586"/>
        <n v="1587"/>
        <n v="1588"/>
        <n v="1590"/>
        <n v="1591"/>
        <n v="1592"/>
        <n v="1593"/>
        <n v="1594"/>
        <n v="1595"/>
        <n v="1596"/>
        <n v="1597"/>
        <n v="1598"/>
        <n v="1599"/>
        <n v="1600"/>
        <n v="1601"/>
        <n v="1603"/>
        <n v="1604"/>
        <n v="1605"/>
        <n v="1606"/>
        <n v="1607"/>
        <n v="1608"/>
        <n v="1609"/>
        <n v="1610"/>
        <n v="1611"/>
        <n v="1612"/>
        <n v="1613"/>
        <n v="1614"/>
        <n v="1618"/>
        <n v="1624"/>
        <n v="1625"/>
        <n v="1626"/>
        <n v="1627"/>
        <n v="1628"/>
        <n v="1629"/>
        <n v="1630"/>
        <n v="1631"/>
        <n v="1632"/>
        <n v="1633"/>
        <n v="1634"/>
        <n v="1636"/>
        <n v="1637"/>
        <n v="1638"/>
        <n v="1639"/>
        <n v="1640"/>
        <n v="1641"/>
        <n v="1642"/>
        <n v="1643"/>
        <n v="1644"/>
        <n v="1646"/>
        <n v="1647"/>
        <n v="1648"/>
        <n v="1649"/>
        <n v="1650"/>
        <n v="1651"/>
        <n v="1652"/>
        <n v="1653"/>
        <n v="1654"/>
        <n v="1655"/>
        <n v="1656"/>
        <n v="1657"/>
        <n v="1658"/>
        <n v="1659"/>
        <n v="1660"/>
        <n v="1661"/>
        <n v="1662"/>
        <n v="1663"/>
        <n v="1664"/>
        <n v="1665"/>
        <n v="1666"/>
        <n v="1667"/>
        <n v="1668"/>
        <n v="1669"/>
        <n v="1670"/>
        <n v="1671"/>
        <n v="1672"/>
        <n v="1673"/>
        <n v="1674"/>
        <n v="1675"/>
        <n v="1676"/>
        <n v="1677"/>
        <n v="1678"/>
        <n v="1679"/>
        <n v="1680"/>
        <n v="1681"/>
        <n v="1682"/>
        <n v="1683"/>
        <n v="1684"/>
        <n v="1685"/>
        <n v="1686"/>
        <n v="1687"/>
        <n v="1688"/>
        <n v="1689"/>
        <n v="1690"/>
        <n v="1691"/>
        <n v="1695"/>
        <n v="1696"/>
        <n v="1697"/>
        <n v="1698"/>
        <n v="1699"/>
        <n v="1700"/>
        <n v="1701"/>
        <n v="1702"/>
        <n v="1703"/>
        <n v="1704"/>
        <n v="1706"/>
        <n v="1708"/>
        <n v="1709"/>
        <n v="1710"/>
        <n v="1711"/>
        <n v="1712"/>
        <n v="1713"/>
        <n v="1714"/>
        <n v="1715"/>
        <n v="1716"/>
        <n v="1717"/>
        <n v="1718"/>
        <n v="1719"/>
        <n v="1720"/>
        <n v="1721"/>
        <n v="1722"/>
        <n v="1723"/>
        <n v="1724"/>
        <n v="1726"/>
        <n v="1727"/>
        <n v="1728"/>
        <n v="1729"/>
        <n v="1730"/>
        <n v="1731"/>
        <n v="1732"/>
        <n v="1733"/>
        <n v="1734"/>
        <n v="1735"/>
        <n v="1736"/>
        <n v="1737"/>
        <n v="1738"/>
        <n v="1739"/>
        <n v="1740"/>
        <n v="1741"/>
        <n v="1742"/>
        <n v="1743"/>
        <n v="1744"/>
        <n v="1746"/>
        <n v="1747"/>
        <n v="1748"/>
        <n v="1749"/>
        <n v="1750"/>
        <n v="1751"/>
        <n v="1752"/>
        <n v="1753"/>
        <n v="1754"/>
        <n v="1755"/>
        <n v="1756"/>
        <n v="1757"/>
        <n v="1758"/>
        <n v="1759"/>
        <n v="1760"/>
        <n v="1761"/>
        <n v="1762"/>
        <n v="1763"/>
        <n v="1764"/>
        <n v="1765"/>
        <n v="1766"/>
        <m/>
      </sharedItems>
    </cacheField>
    <cacheField name="trdnbr" numFmtId="0">
      <sharedItems containsString="0" containsBlank="1" containsNumber="1" containsInteger="1" minValue="2" maxValue="972" count="529">
        <n v="2"/>
        <n v="3"/>
        <n v="4"/>
        <n v="102"/>
        <n v="103"/>
        <n v="104"/>
        <n v="105"/>
        <n v="106"/>
        <n v="107"/>
        <n v="109"/>
        <n v="110"/>
        <n v="111"/>
        <n v="112"/>
        <n v="113"/>
        <n v="114"/>
        <n v="115"/>
        <n v="116"/>
        <n v="117"/>
        <n v="120"/>
        <n v="121"/>
        <n v="122"/>
        <n v="123"/>
        <n v="124"/>
        <n v="125"/>
        <n v="126"/>
        <n v="127"/>
        <n v="128"/>
        <n v="129"/>
        <n v="130"/>
        <n v="131"/>
        <n v="132"/>
        <n v="133"/>
        <n v="134"/>
        <n v="138"/>
        <n v="139"/>
        <n v="140"/>
        <n v="141"/>
        <n v="142"/>
        <n v="143"/>
        <n v="144"/>
        <n v="145"/>
        <n v="146"/>
        <n v="147"/>
        <n v="150"/>
        <n v="152"/>
        <n v="203"/>
        <n v="204"/>
        <n v="205"/>
        <n v="206"/>
        <n v="207"/>
        <n v="208"/>
        <n v="209"/>
        <n v="210"/>
        <n v="211"/>
        <n v="212"/>
        <n v="214"/>
        <n v="215"/>
        <n v="216"/>
        <n v="217"/>
        <n v="306"/>
        <n v="307"/>
        <n v="308"/>
        <n v="309"/>
        <n v="310"/>
        <n v="311"/>
        <n v="314"/>
        <n v="315"/>
        <n v="316"/>
        <n v="317"/>
        <n v="318"/>
        <n v="319"/>
        <n v="320"/>
        <n v="323"/>
        <n v="324"/>
        <n v="325"/>
        <n v="326"/>
        <n v="327"/>
        <n v="328"/>
        <n v="331"/>
        <n v="332"/>
        <n v="334"/>
        <n v="336"/>
        <n v="337"/>
        <n v="338"/>
        <n v="339"/>
        <n v="340"/>
        <n v="341"/>
        <n v="342"/>
        <n v="343"/>
        <n v="344"/>
        <n v="345"/>
        <n v="346"/>
        <n v="347"/>
        <n v="348"/>
        <n v="349"/>
        <n v="350"/>
        <n v="351"/>
        <n v="352"/>
        <n v="353"/>
        <n v="354"/>
        <n v="355"/>
        <n v="356"/>
        <n v="357"/>
        <n v="358"/>
        <n v="359"/>
        <n v="360"/>
        <n v="361"/>
        <n v="362"/>
        <n v="363"/>
        <n v="364"/>
        <n v="365"/>
        <n v="366"/>
        <n v="368"/>
        <n v="369"/>
        <n v="370"/>
        <n v="373"/>
        <n v="374"/>
        <n v="375"/>
        <n v="376"/>
        <n v="377"/>
        <n v="378"/>
        <n v="379"/>
        <n v="380"/>
        <n v="381"/>
        <n v="382"/>
        <n v="405"/>
        <n v="406"/>
        <n v="407"/>
        <n v="408"/>
        <n v="409"/>
        <n v="410"/>
        <n v="411"/>
        <n v="413"/>
        <n v="414"/>
        <n v="416"/>
        <n v="419"/>
        <n v="420"/>
        <n v="421"/>
        <n v="422"/>
        <n v="423"/>
        <n v="424"/>
        <n v="425"/>
        <n v="426"/>
        <n v="427"/>
        <n v="428"/>
        <n v="429"/>
        <n v="430"/>
        <n v="431"/>
        <n v="432"/>
        <n v="433"/>
        <n v="434"/>
        <n v="435"/>
        <n v="436"/>
        <n v="437"/>
        <n v="438"/>
        <n v="439"/>
        <n v="440"/>
        <n v="441"/>
        <n v="442"/>
        <n v="443"/>
        <n v="444"/>
        <n v="445"/>
        <n v="446"/>
        <n v="447"/>
        <n v="448"/>
        <n v="449"/>
        <n v="450"/>
        <n v="451"/>
        <n v="452"/>
        <n v="453"/>
        <n v="454"/>
        <n v="455"/>
        <n v="456"/>
        <n v="457"/>
        <n v="458"/>
        <n v="459"/>
        <n v="460"/>
        <n v="461"/>
        <n v="462"/>
        <n v="463"/>
        <n v="464"/>
        <n v="465"/>
        <n v="466"/>
        <n v="467"/>
        <n v="468"/>
        <n v="469"/>
        <n v="470"/>
        <n v="471"/>
        <n v="472"/>
        <n v="473"/>
        <n v="474"/>
        <n v="475"/>
        <n v="476"/>
        <n v="477"/>
        <n v="478"/>
        <n v="479"/>
        <n v="480"/>
        <n v="481"/>
        <n v="482"/>
        <n v="483"/>
        <n v="484"/>
        <n v="485"/>
        <n v="486"/>
        <n v="487"/>
        <n v="488"/>
        <n v="489"/>
        <n v="490"/>
        <n v="491"/>
        <n v="492"/>
        <n v="493"/>
        <n v="494"/>
        <n v="495"/>
        <n v="496"/>
        <n v="497"/>
        <n v="498"/>
        <n v="499"/>
        <n v="500"/>
        <n v="501"/>
        <n v="502"/>
        <n v="503"/>
        <n v="504"/>
        <n v="505"/>
        <n v="506"/>
        <n v="507"/>
        <n v="508"/>
        <n v="509"/>
        <n v="510"/>
        <n v="511"/>
        <n v="512"/>
        <n v="513"/>
        <n v="514"/>
        <n v="515"/>
        <n v="516"/>
        <n v="517"/>
        <n v="518"/>
        <n v="519"/>
        <n v="520"/>
        <n v="521"/>
        <n v="522"/>
        <n v="523"/>
        <n v="524"/>
        <n v="525"/>
        <n v="526"/>
        <n v="527"/>
        <n v="528"/>
        <n v="529"/>
        <n v="530"/>
        <n v="531"/>
        <n v="532"/>
        <n v="533"/>
        <n v="534"/>
        <n v="535"/>
        <n v="536"/>
        <n v="537"/>
        <n v="538"/>
        <n v="539"/>
        <n v="540"/>
        <n v="541"/>
        <n v="542"/>
        <n v="543"/>
        <n v="544"/>
        <n v="545"/>
        <n v="546"/>
        <n v="547"/>
        <n v="548"/>
        <n v="549"/>
        <n v="550"/>
        <n v="551"/>
        <n v="552"/>
        <n v="553"/>
        <n v="554"/>
        <n v="555"/>
        <n v="556"/>
        <n v="557"/>
        <n v="558"/>
        <n v="559"/>
        <n v="560"/>
        <n v="561"/>
        <n v="562"/>
        <n v="563"/>
        <n v="564"/>
        <n v="565"/>
        <n v="566"/>
        <n v="567"/>
        <n v="568"/>
        <n v="569"/>
        <n v="570"/>
        <n v="571"/>
        <n v="572"/>
        <n v="573"/>
        <n v="574"/>
        <n v="575"/>
        <n v="576"/>
        <n v="577"/>
        <n v="578"/>
        <n v="579"/>
        <n v="580"/>
        <n v="581"/>
        <n v="582"/>
        <n v="583"/>
        <n v="584"/>
        <n v="585"/>
        <n v="586"/>
        <n v="587"/>
        <n v="588"/>
        <n v="589"/>
        <n v="590"/>
        <n v="591"/>
        <n v="592"/>
        <n v="593"/>
        <n v="594"/>
        <n v="595"/>
        <n v="596"/>
        <n v="597"/>
        <n v="598"/>
        <n v="599"/>
        <n v="600"/>
        <n v="601"/>
        <n v="602"/>
        <n v="603"/>
        <n v="604"/>
        <n v="605"/>
        <n v="606"/>
        <n v="607"/>
        <n v="608"/>
        <n v="609"/>
        <n v="610"/>
        <n v="611"/>
        <n v="612"/>
        <n v="613"/>
        <n v="614"/>
        <n v="615"/>
        <n v="616"/>
        <n v="617"/>
        <n v="618"/>
        <n v="619"/>
        <n v="620"/>
        <n v="621"/>
        <n v="622"/>
        <n v="623"/>
        <n v="624"/>
        <n v="625"/>
        <n v="626"/>
        <n v="627"/>
        <n v="628"/>
        <n v="629"/>
        <n v="630"/>
        <n v="631"/>
        <n v="632"/>
        <n v="633"/>
        <n v="634"/>
        <n v="635"/>
        <n v="636"/>
        <n v="637"/>
        <n v="638"/>
        <n v="640"/>
        <n v="641"/>
        <n v="642"/>
        <n v="643"/>
        <n v="644"/>
        <n v="645"/>
        <n v="646"/>
        <n v="647"/>
        <n v="648"/>
        <n v="649"/>
        <n v="650"/>
        <n v="651"/>
        <n v="652"/>
        <n v="653"/>
        <n v="654"/>
        <n v="655"/>
        <n v="657"/>
        <n v="658"/>
        <n v="659"/>
        <n v="660"/>
        <n v="661"/>
        <n v="662"/>
        <n v="663"/>
        <n v="818"/>
        <n v="819"/>
        <n v="820"/>
        <n v="821"/>
        <n v="822"/>
        <n v="823"/>
        <n v="824"/>
        <n v="825"/>
        <n v="826"/>
        <n v="827"/>
        <n v="828"/>
        <n v="830"/>
        <n v="831"/>
        <n v="832"/>
        <n v="833"/>
        <n v="834"/>
        <n v="835"/>
        <n v="836"/>
        <n v="837"/>
        <n v="838"/>
        <n v="840"/>
        <n v="841"/>
        <n v="842"/>
        <n v="843"/>
        <n v="844"/>
        <n v="845"/>
        <n v="846"/>
        <n v="847"/>
        <n v="848"/>
        <n v="849"/>
        <n v="850"/>
        <n v="851"/>
        <n v="852"/>
        <n v="853"/>
        <n v="854"/>
        <n v="855"/>
        <n v="856"/>
        <n v="857"/>
        <n v="859"/>
        <n v="860"/>
        <n v="861"/>
        <n v="862"/>
        <n v="863"/>
        <n v="864"/>
        <n v="865"/>
        <n v="866"/>
        <n v="867"/>
        <n v="868"/>
        <n v="869"/>
        <n v="870"/>
        <n v="871"/>
        <n v="872"/>
        <n v="873"/>
        <n v="874"/>
        <n v="875"/>
        <n v="876"/>
        <n v="877"/>
        <n v="878"/>
        <n v="879"/>
        <n v="880"/>
        <n v="881"/>
        <n v="882"/>
        <n v="883"/>
        <n v="884"/>
        <n v="885"/>
        <n v="886"/>
        <n v="887"/>
        <n v="888"/>
        <n v="889"/>
        <n v="890"/>
        <n v="891"/>
        <n v="892"/>
        <n v="893"/>
        <n v="894"/>
        <n v="895"/>
        <n v="896"/>
        <n v="897"/>
        <n v="898"/>
        <n v="899"/>
        <n v="901"/>
        <n v="902"/>
        <n v="903"/>
        <n v="904"/>
        <n v="905"/>
        <n v="906"/>
        <n v="907"/>
        <n v="908"/>
        <n v="909"/>
        <n v="910"/>
        <n v="911"/>
        <n v="912"/>
        <n v="913"/>
        <n v="914"/>
        <n v="915"/>
        <n v="916"/>
        <n v="917"/>
        <n v="918"/>
        <n v="919"/>
        <n v="920"/>
        <n v="921"/>
        <n v="922"/>
        <n v="923"/>
        <n v="924"/>
        <n v="925"/>
        <n v="926"/>
        <n v="927"/>
        <n v="928"/>
        <n v="929"/>
        <n v="930"/>
        <n v="931"/>
        <n v="932"/>
        <n v="933"/>
        <n v="934"/>
        <n v="936"/>
        <n v="937"/>
        <n v="938"/>
        <n v="939"/>
        <n v="940"/>
        <n v="941"/>
        <n v="942"/>
        <n v="943"/>
        <n v="944"/>
        <n v="945"/>
        <n v="946"/>
        <n v="947"/>
        <n v="948"/>
        <n v="949"/>
        <n v="950"/>
        <n v="951"/>
        <n v="952"/>
        <n v="953"/>
        <n v="954"/>
        <n v="955"/>
        <n v="956"/>
        <n v="957"/>
        <n v="958"/>
        <n v="959"/>
        <n v="960"/>
        <n v="961"/>
        <n v="962"/>
        <n v="963"/>
        <n v="964"/>
        <n v="965"/>
        <n v="966"/>
        <n v="967"/>
        <n v="968"/>
        <n v="969"/>
        <n v="970"/>
        <n v="971"/>
        <n v="972"/>
        <m/>
      </sharedItems>
    </cacheField>
    <cacheField name="Business" numFmtId="0">
      <sharedItems containsBlank="1" count="4">
        <s v="Convert"/>
        <s v="Credit"/>
        <s v="High Yield"/>
        <m/>
      </sharedItems>
    </cacheField>
    <cacheField name="Book" numFmtId="0">
      <sharedItems containsBlank="1" count="13">
        <s v="Enron Credit Basket Hedge"/>
        <s v="Enron Credit Basket Street"/>
        <s v="Europe Credit Debt hedge"/>
        <s v="Europe Credit Internal hedge"/>
        <s v="Europe Credit Street"/>
        <s v="NorthAmerica Credit Hedge"/>
        <s v="NorthAmerica Credit Street"/>
        <s v="NorthAmerica Cvt Credit Hdg"/>
        <s v="NorthAmerica Cvt Street"/>
        <s v="NorthAmerica Debt Credit Hdg"/>
        <s v="NorthAmerica Debt Street"/>
        <s v="Portfolio 2"/>
        <m/>
      </sharedItems>
    </cacheField>
    <cacheField name="Issuer" numFmtId="0">
      <sharedItems containsBlank="1" count="195">
        <s v="Abitibi Cons"/>
        <s v="Adecco Sa"/>
        <s v="Aegon Nv"/>
        <s v="Aes Corp."/>
        <s v="Agrium Inc."/>
        <s v="Air Products"/>
        <s v="Alcatel Sa"/>
        <s v="Alcoa Inc."/>
        <s v="Amerada Hess Corp."/>
        <s v="Amr Corp/del"/>
        <s v="Asia Pulp Paper"/>
        <s v="At Home Corp. Sub"/>
        <s v="AT&amp;T"/>
        <s v="Avon Products"/>
        <s v="Bae Systems Plc"/>
        <s v="Banco Bilbao"/>
        <s v="Bank of America"/>
        <s v="Basf Ag"/>
        <s v="Basket - 1st"/>
        <s v="Basket Five- 16 Jap"/>
        <s v="Basket Four-telco 8"/>
        <s v="Basket One - AvgP"/>
        <s v="Basket Three- Jap 4"/>
        <s v="Basket Two- Jap"/>
        <s v="BAT Plc"/>
        <s v="Bear Stearns"/>
        <s v="BellSouth Capital"/>
        <s v="Bertelsmann Ag"/>
        <s v="Black &amp; Decker"/>
        <s v="BMW Ag"/>
        <s v="Bnp Paribas"/>
        <s v="Boeing Co."/>
        <s v="Bristish Airways"/>
        <s v="British Energy Plc"/>
        <s v="British Telecom Plc"/>
        <s v="Burlington Nthn"/>
        <s v="Cable&amp;WirelessOptus"/>
        <s v="Campbell Soup Co"/>
        <s v="Canadian Railway"/>
        <s v="Cardinal Health"/>
        <s v="Carnival Corp."/>
        <s v="Cendant Corporation"/>
        <s v="Cna Financial Corp."/>
        <s v="Comcast Corp."/>
        <s v="Comdisco Inc."/>
        <s v="Commonwealth Ind In"/>
        <s v="Compaq"/>
        <s v="Corus Group Plc"/>
        <s v="Costco Wholesale"/>
        <s v="Countrywide"/>
        <s v="Daimlerchrysler Ag"/>
        <s v="Dana Corp."/>
        <s v="Deere &amp; Co."/>
        <s v="Delta Air Lines"/>
        <s v="Deutsche Bank AG"/>
        <s v="Deutsche Lufthansa"/>
        <s v="Deutsche Telekom AG"/>
        <s v="Diageo Plc"/>
        <s v="Diamond Offshore"/>
        <s v="Dominion Resource"/>
        <s v="Duke Capital"/>
        <s v="Duke Energy Corp."/>
        <s v="Eastern Elec Plc"/>
        <s v="Eastern Group"/>
        <s v="Eastman Chemical"/>
        <s v="Eastman Kodak Co."/>
        <s v="Edison Intl"/>
        <s v="Edison Mission"/>
        <s v="Electrolux Ab"/>
        <s v="Emmis Comm"/>
        <s v="Enel Spa"/>
        <s v="Enterprise Oil Plc"/>
        <s v="Eon Ag"/>
        <s v="Ericsson"/>
        <s v="Farmland"/>
        <s v="Fiat Spa"/>
        <s v="First Union Corp."/>
        <s v="Firstgroup Plc"/>
        <s v="Fmc Corp."/>
        <s v="Four Seasons"/>
        <s v="France Telecom"/>
        <s v="Gap Inc."/>
        <s v="General Motors"/>
        <s v="Georgia-pacific"/>
        <s v="Getronics Nv"/>
        <s v="GMAC"/>
        <s v="Goldman Sachs Group"/>
        <s v="Goodyear"/>
        <s v="Greece"/>
        <s v="Groupe Danone"/>
        <s v="Hanson Plc"/>
        <s v="Hays Plc"/>
        <s v="Heidelberger Zement"/>
        <s v="Hilton Hotels Corp."/>
        <s v="Hyder Plc"/>
        <s v="Iberdrola Sa"/>
        <s v="IBM"/>
        <s v="ICI Plc"/>
        <s v="International Paper"/>
        <s v="ISIS"/>
        <s v="Japan"/>
        <s v="Koninklijke Ahold"/>
        <s v="KPN"/>
        <s v="Kroger Co."/>
        <s v="L-3 Communications"/>
        <s v="Lafarge"/>
        <s v="LBIE"/>
        <s v="Legrand"/>
        <s v="Lloyds TSB"/>
        <s v="Lockheed Martin Cor"/>
        <s v="Loews Corp"/>
        <s v="M &amp; S Finance Plc"/>
        <s v="Mannesmann Ag"/>
        <s v="Manpower Inc."/>
        <s v="Marconi Plc"/>
        <s v="Marks &amp; Spencer PLC"/>
        <s v="Marriott Intl Inc."/>
        <s v="Mattel Inc."/>
        <s v="Mbia Inc."/>
        <s v="Mbna Corp."/>
        <s v="Mckesson Hboc Inc."/>
        <s v="Mepc Plc"/>
        <s v="Nabors Industries"/>
        <s v="Newell Rubbermaid"/>
        <s v="Nike Inc."/>
        <s v="Nokia Oyj"/>
        <s v="Nordstrom Inc."/>
        <s v="Northeast Util"/>
        <s v="Novartis"/>
        <s v="Ntt Docomo Inc"/>
        <s v="PA1st"/>
        <s v="Pacific Gas &amp; Elec"/>
        <s v="PACit"/>
        <s v="PAMez"/>
        <s v="Parmalat"/>
        <s v="PASnr"/>
        <s v="Pearson Plc"/>
        <s v="Perkinelmer Inc."/>
        <s v="Pg&amp;e Corp."/>
        <s v="Philip Morris Inc."/>
        <s v="Philips Elec Nv"/>
        <s v="Placer Dome Inc."/>
        <s v="Portfolio"/>
        <s v="Powergen Plc"/>
        <s v="Powergen Uk Plc"/>
        <s v="Public Storage Inc."/>
        <s v="Rayonier Inc."/>
        <s v="Raytheon Company"/>
        <s v="Reebok Ltd."/>
        <s v="Rep Indonesia"/>
        <s v="Repsol  YPF S.A."/>
        <s v="Republic Services"/>
        <s v="Reuters Group Plc"/>
        <s v="Rexam Plc"/>
        <s v="Rohm &amp; Haas Co."/>
        <s v="Rwe Ag"/>
        <s v="Ryder System Inc."/>
        <s v="Safeway Inc."/>
        <s v="Sainsbury (j) Plc"/>
        <s v="Sanwa Bank Ltd"/>
        <s v="Sealed Air Corp."/>
        <s v="Sears Roebuck"/>
        <s v="Securitas Ab"/>
        <s v="Siemens Ag"/>
        <s v="Skf Ab"/>
        <s v="Solectron Corp"/>
        <s v="Southwest Airlines"/>
        <s v="Talisman Energy"/>
        <s v="Tate &amp; Lyle Plc"/>
        <s v="Tecnost SPA"/>
        <s v="Telefonica Sa"/>
        <s v="Teleglobe Inc"/>
        <s v="Telia AB"/>
        <s v="Tesco Plc"/>
        <s v="Time Warner Inc."/>
        <s v="Tokyo Elec Power Co"/>
        <s v="Toyota Motor Corp"/>
        <s v="Transocean Sedco"/>
        <s v="Tribune Co."/>
        <s v="Triplets"/>
        <s v="TXU Corporation"/>
        <s v="Unilever N.V."/>
        <s v="Union Pacific Corp."/>
        <s v="Usinor Sa"/>
        <s v="Viacom Inc."/>
        <s v="Vivendi SA"/>
        <s v="Vnu Nv"/>
        <s v="Vodafone Group Plc"/>
        <s v="Volkswagen Ag"/>
        <s v="Volvo Ab"/>
        <s v="Waste Management"/>
        <s v="Wells Fargo"/>
        <s v="Weyerhaeuser Co."/>
        <s v="Worldcom Inc"/>
        <m/>
      </sharedItems>
    </cacheField>
    <cacheField name="S&amp;P Rating" numFmtId="0">
      <sharedItems containsBlank="1" count="17">
        <s v="A"/>
        <s v="A-"/>
        <s v="A+"/>
        <s v="AA"/>
        <s v="AA-"/>
        <s v="AA+"/>
        <s v="AAA"/>
        <s v="B"/>
        <s v="B-"/>
        <s v="B+"/>
        <s v="BB"/>
        <s v="BB+"/>
        <s v="BBB"/>
        <s v="BBB-"/>
        <s v="BBB+"/>
        <s v="N/A"/>
        <m/>
      </sharedItems>
    </cacheField>
    <cacheField name="Industry" numFmtId="0">
      <sharedItems containsBlank="1" count="12">
        <s v="Basic Materials"/>
        <s v="Communications"/>
        <s v="Consumer, Cyclical"/>
        <s v="Consumer, Non-cyclical"/>
        <s v="Diversified"/>
        <s v="Energy"/>
        <s v="Financial"/>
        <s v="Government"/>
        <s v="Industrial"/>
        <s v="Technology"/>
        <s v="Utilities"/>
        <m/>
      </sharedItems>
    </cacheField>
    <cacheField name="Country" numFmtId="0">
      <sharedItems containsBlank="1" count="16">
        <s v="Australia"/>
        <s v="Canada"/>
        <s v="Finland"/>
        <s v="France"/>
        <s v="Germany"/>
        <s v="Greece"/>
        <s v="Italy"/>
        <s v="Japan"/>
        <s v="Netherlands"/>
        <s v="Singapore"/>
        <s v="Spain"/>
        <s v="Sweden"/>
        <s v="Switzerland"/>
        <s v="UK and Britain"/>
        <s v="United States"/>
        <m/>
      </sharedItems>
    </cacheField>
    <cacheField name="Cparty" numFmtId="0">
      <sharedItems containsBlank="1" count="41">
        <s v="Ace Capital FinProd"/>
        <s v="Ace Capital O/Seas"/>
        <s v="Bank of America"/>
        <s v="Bank of Austria AG"/>
        <s v="Baskets"/>
        <s v="Bear Stearns"/>
        <s v="BP Oil Intl Ltd"/>
        <s v="Cargill"/>
        <s v="Citibank NA"/>
        <s v="Continental Ins"/>
        <s v="Credit Reserve Book"/>
        <s v="CSFB Intl"/>
        <s v="Deutsche Bank AG"/>
        <s v="Deutsche Bank AG NY"/>
        <s v="Enron North America"/>
        <s v="EnronCredit.com"/>
        <s v="Fleet National Bank"/>
        <s v="FSA Inc"/>
        <s v="FUNB"/>
        <s v="General Re Fin"/>
        <s v="Goldman Sachs"/>
        <s v="Greenwich Natwest"/>
        <s v="High Yield"/>
        <s v="JP Morgan"/>
        <s v="LBIE"/>
        <s v="Merrill Lynch Int"/>
        <s v="Morgan Stanley CP"/>
        <s v="NAB"/>
        <s v="Paribas London"/>
        <s v="Portfolio ISIS"/>
        <s v="Royal BOC"/>
        <s v="RVI Guaranty Co"/>
        <s v="Salomon"/>
        <s v="Service Aluminium"/>
        <s v="Swiss Re"/>
        <s v="Toronto Dominion"/>
        <s v="Transalta Energy"/>
        <s v="UBS AG"/>
        <s v="Wells Fargo Bank NA"/>
        <s v="WLB"/>
        <m/>
      </sharedItems>
    </cacheField>
    <cacheField name="username_posmgr" numFmtId="0">
      <sharedItems containsBlank="1" count="11">
        <s v="CORP\IHERSHKO"/>
        <s v="CORP\JFONTAI"/>
        <s v="CORP\MFIALA"/>
        <s v="CORP\NPRICE2"/>
        <s v="CORP\NSTEPHA"/>
        <s v="CORP\RDIPROSE"/>
        <s v="CORP\RREZAEI"/>
        <s v="CORP\SBROOKS"/>
        <s v="CORP\SGOLDEN"/>
        <s v="CORP\SOH2"/>
        <m/>
      </sharedItems>
    </cacheField>
    <cacheField name="Start" numFmtId="0">
      <sharedItems containsNonDate="0" containsDate="1" containsString="0" containsBlank="1" minDate="1998-03-31T00:00:00" maxDate="2001-04-04T00:00:00" count="123">
        <d v="1998-03-31T00:00:00"/>
        <d v="1999-09-08T00:00:00"/>
        <d v="1999-11-29T00:00:00"/>
        <d v="2000-03-08T00:00:00"/>
        <d v="2000-03-10T00:00:00"/>
        <d v="2000-03-15T00:00:00"/>
        <d v="2000-03-22T00:00:00"/>
        <d v="2000-04-07T00:00:00"/>
        <d v="2000-04-10T00:00:00"/>
        <d v="2000-04-26T00:00:00"/>
        <d v="2000-05-02T00:00:00"/>
        <d v="2000-05-05T00:00:00"/>
        <d v="2000-05-25T00:00:00"/>
        <d v="2000-06-06T00:00:00"/>
        <d v="2000-06-12T00:00:00"/>
        <d v="2000-06-13T00:00:00"/>
        <d v="2000-06-22T00:00:00"/>
        <d v="2000-06-29T00:00:00"/>
        <d v="2000-07-07T00:00:00"/>
        <d v="2000-07-19T00:00:00"/>
        <d v="2000-07-20T00:00:00"/>
        <d v="2000-07-21T00:00:00"/>
        <d v="2000-07-28T00:00:00"/>
        <d v="2000-07-31T00:00:00"/>
        <d v="2000-08-04T00:00:00"/>
        <d v="2000-08-08T00:00:00"/>
        <d v="2000-08-09T00:00:00"/>
        <d v="2000-08-16T00:00:00"/>
        <d v="2000-08-21T00:00:00"/>
        <d v="2000-08-23T00:00:00"/>
        <d v="2000-08-24T00:00:00"/>
        <d v="2000-08-29T00:00:00"/>
        <d v="2000-09-13T00:00:00"/>
        <d v="2000-09-15T00:00:00"/>
        <d v="2000-09-19T00:00:00"/>
        <d v="2000-09-21T00:00:00"/>
        <d v="2000-09-22T00:00:00"/>
        <d v="2000-09-25T00:00:00"/>
        <d v="2000-09-26T00:00:00"/>
        <d v="2000-09-28T00:00:00"/>
        <d v="2000-10-02T00:00:00"/>
        <d v="2000-10-03T00:00:00"/>
        <d v="2000-10-04T00:00:00"/>
        <d v="2000-10-05T00:00:00"/>
        <d v="2000-10-10T00:00:00"/>
        <d v="2000-10-11T00:00:00"/>
        <d v="2000-10-12T00:00:00"/>
        <d v="2000-10-13T00:00:00"/>
        <d v="2000-10-19T00:00:00"/>
        <d v="2000-10-20T00:00:00"/>
        <d v="2000-10-23T00:00:00"/>
        <d v="2000-10-24T00:00:00"/>
        <d v="2000-10-25T00:00:00"/>
        <d v="2000-10-27T00:00:00"/>
        <d v="2000-11-03T00:00:00"/>
        <d v="2000-11-07T00:00:00"/>
        <d v="2000-11-08T00:00:00"/>
        <d v="2000-11-10T00:00:00"/>
        <d v="2000-11-14T00:00:00"/>
        <d v="2000-11-17T00:00:00"/>
        <d v="2000-11-28T00:00:00"/>
        <d v="2000-11-30T00:00:00"/>
        <d v="2000-12-05T00:00:00"/>
        <d v="2000-12-06T00:00:00"/>
        <d v="2000-12-08T00:00:00"/>
        <d v="2000-12-12T00:00:00"/>
        <d v="2000-12-14T00:00:00"/>
        <d v="2000-12-18T00:00:00"/>
        <d v="2000-12-19T00:00:00"/>
        <d v="2000-12-20T00:00:00"/>
        <d v="2000-12-22T00:00:00"/>
        <d v="2000-12-27T00:00:00"/>
        <d v="2000-12-28T00:00:00"/>
        <d v="2001-01-05T00:00:00"/>
        <d v="2001-01-08T00:00:00"/>
        <d v="2001-01-10T00:00:00"/>
        <d v="2001-01-11T00:00:00"/>
        <d v="2001-01-16T00:00:00"/>
        <d v="2001-01-17T00:00:00"/>
        <d v="2001-01-18T00:00:00"/>
        <d v="2001-01-19T00:00:00"/>
        <d v="2001-01-22T00:00:00"/>
        <d v="2001-01-24T00:00:00"/>
        <d v="2001-01-26T00:00:00"/>
        <d v="2001-01-30T00:00:00"/>
        <d v="2001-02-02T00:00:00"/>
        <d v="2001-02-06T00:00:00"/>
        <d v="2001-02-07T00:00:00"/>
        <d v="2001-02-09T00:00:00"/>
        <d v="2001-02-12T00:00:00"/>
        <d v="2001-02-13T00:00:00"/>
        <d v="2001-02-15T00:00:00"/>
        <d v="2001-02-19T00:00:00"/>
        <d v="2001-02-21T00:00:00"/>
        <d v="2001-02-23T00:00:00"/>
        <d v="2001-02-26T00:00:00"/>
        <d v="2001-02-27T00:00:00"/>
        <d v="2001-02-28T00:00:00"/>
        <d v="2001-03-01T00:00:00"/>
        <d v="2001-03-02T00:00:00"/>
        <d v="2001-03-05T00:00:00"/>
        <d v="2001-03-06T00:00:00"/>
        <d v="2001-03-07T00:00:00"/>
        <d v="2001-03-09T00:00:00"/>
        <d v="2001-03-12T00:00:00"/>
        <d v="2001-03-13T00:00:00"/>
        <d v="2001-03-14T00:00:00"/>
        <d v="2001-03-15T00:00:00"/>
        <d v="2001-03-16T00:00:00"/>
        <d v="2001-03-19T00:00:00"/>
        <d v="2001-03-20T00:00:00"/>
        <d v="2001-03-21T00:00:00"/>
        <d v="2001-03-22T00:00:00"/>
        <d v="2001-03-23T00:00:00"/>
        <d v="2001-03-26T00:00:00"/>
        <d v="2001-03-27T00:00:00"/>
        <d v="2001-03-28T00:00:00"/>
        <d v="2001-03-29T00:00:00"/>
        <d v="2001-03-30T00:00:00"/>
        <d v="2001-04-02T00:00:00"/>
        <d v="2001-04-03T00:00:00"/>
        <d v="2001-04-04T00:00:00"/>
        <m/>
      </sharedItems>
    </cacheField>
    <cacheField name="End" numFmtId="0">
      <sharedItems containsNonDate="0" containsDate="1" containsString="0" containsBlank="1" minDate="2000-11-30T00:00:00" maxDate="2011-02-28T00:00:00" count="166">
        <d v="2000-11-30T00:00:00"/>
        <d v="2001-01-19T00:00:00"/>
        <d v="2001-02-27T00:00:00"/>
        <d v="2001-03-01T00:00:00"/>
        <d v="2001-03-14T00:00:00"/>
        <d v="2001-03-16T00:00:00"/>
        <d v="2001-03-19T00:00:00"/>
        <d v="2001-03-29T00:00:00"/>
        <d v="2001-03-31T00:00:00"/>
        <d v="2001-04-06T00:00:00"/>
        <d v="2001-04-23T00:00:00"/>
        <d v="2001-08-09T00:00:00"/>
        <d v="2001-08-10T00:00:00"/>
        <d v="2001-08-21T00:00:00"/>
        <d v="2001-09-26T00:00:00"/>
        <d v="2001-09-30T00:00:00"/>
        <d v="2001-10-02T00:00:00"/>
        <d v="2001-10-25T00:00:00"/>
        <d v="2001-10-29T00:00:00"/>
        <d v="2001-12-20T00:00:00"/>
        <d v="2002-01-22T00:00:00"/>
        <d v="2002-01-29T00:00:00"/>
        <d v="2002-02-15T00:00:00"/>
        <d v="2002-03-21T00:00:00"/>
        <d v="2002-03-30T00:00:00"/>
        <d v="2002-04-02T00:00:00"/>
        <d v="2002-05-01T00:00:00"/>
        <d v="2002-05-05T00:00:00"/>
        <d v="2002-12-19T00:00:00"/>
        <d v="2003-01-24T00:00:00"/>
        <d v="2003-03-14T00:00:00"/>
        <d v="2003-03-15T00:00:00"/>
        <d v="2003-05-08T00:00:00"/>
        <d v="2003-05-24T00:00:00"/>
        <d v="2003-06-20T00:00:00"/>
        <d v="2003-07-14T00:00:00"/>
        <d v="2003-07-21T00:00:00"/>
        <d v="2003-08-04T00:00:00"/>
        <d v="2003-08-06T00:00:00"/>
        <d v="2003-08-07T00:00:00"/>
        <d v="2003-08-08T00:00:00"/>
        <d v="2003-09-28T00:00:00"/>
        <d v="2003-10-01T00:00:00"/>
        <d v="2003-10-03T00:00:00"/>
        <d v="2004-01-14T00:00:00"/>
        <d v="2004-03-23T00:00:00"/>
        <d v="2004-03-26T00:00:00"/>
        <d v="2004-04-02T00:00:00"/>
        <d v="2004-05-28T00:00:00"/>
        <d v="2004-07-14T00:00:00"/>
        <d v="2004-08-23T00:00:00"/>
        <d v="2004-09-09T00:00:00"/>
        <d v="2004-09-13T00:00:00"/>
        <d v="2004-10-15T00:00:00"/>
        <d v="2004-11-25T00:00:00"/>
        <d v="2004-12-01T00:00:00"/>
        <d v="2005-01-15T00:00:00"/>
        <d v="2005-03-22T00:00:00"/>
        <d v="2005-04-03T00:00:00"/>
        <d v="2005-04-07T00:00:00"/>
        <d v="2005-04-11T00:00:00"/>
        <d v="2005-04-19T00:00:00"/>
        <d v="2005-05-02T00:00:00"/>
        <d v="2005-05-11T00:00:00"/>
        <d v="2005-05-25T00:00:00"/>
        <d v="2005-05-30T00:00:00"/>
        <d v="2005-06-06T00:00:00"/>
        <d v="2005-06-12T00:00:00"/>
        <d v="2005-06-13T00:00:00"/>
        <d v="2005-07-19T00:00:00"/>
        <d v="2005-07-21T00:00:00"/>
        <d v="2005-08-01T00:00:00"/>
        <d v="2005-08-08T00:00:00"/>
        <d v="2005-08-16T00:00:00"/>
        <d v="2005-08-21T00:00:00"/>
        <d v="2005-08-23T00:00:00"/>
        <d v="2005-08-29T00:00:00"/>
        <d v="2005-09-13T00:00:00"/>
        <d v="2005-09-15T00:00:00"/>
        <d v="2005-09-19T00:00:00"/>
        <d v="2005-09-21T00:00:00"/>
        <d v="2005-09-22T00:00:00"/>
        <d v="2005-09-25T00:00:00"/>
        <d v="2005-09-26T00:00:00"/>
        <d v="2005-10-02T00:00:00"/>
        <d v="2005-10-03T00:00:00"/>
        <d v="2005-10-04T00:00:00"/>
        <d v="2005-10-05T00:00:00"/>
        <d v="2005-10-10T00:00:00"/>
        <d v="2005-10-11T00:00:00"/>
        <d v="2005-10-12T00:00:00"/>
        <d v="2005-10-13T00:00:00"/>
        <d v="2005-10-20T00:00:00"/>
        <d v="2005-10-23T00:00:00"/>
        <d v="2005-10-24T00:00:00"/>
        <d v="2005-10-25T00:00:00"/>
        <d v="2005-11-03T00:00:00"/>
        <d v="2005-11-08T00:00:00"/>
        <d v="2005-11-10T00:00:00"/>
        <d v="2005-11-14T00:00:00"/>
        <d v="2005-11-15T00:00:00"/>
        <d v="2005-11-17T00:00:00"/>
        <d v="2005-11-27T00:00:00"/>
        <d v="2005-11-28T00:00:00"/>
        <d v="2005-12-05T00:00:00"/>
        <d v="2005-12-06T00:00:00"/>
        <d v="2005-12-08T00:00:00"/>
        <d v="2005-12-12T00:00:00"/>
        <d v="2005-12-18T00:00:00"/>
        <d v="2005-12-19T00:00:00"/>
        <d v="2005-12-20T00:00:00"/>
        <d v="2005-12-27T00:00:00"/>
        <d v="2006-01-05T00:00:00"/>
        <d v="2006-01-08T00:00:00"/>
        <d v="2006-01-09T00:00:00"/>
        <d v="2006-01-10T00:00:00"/>
        <d v="2006-01-11T00:00:00"/>
        <d v="2006-01-16T00:00:00"/>
        <d v="2006-01-17T00:00:00"/>
        <d v="2006-01-18T00:00:00"/>
        <d v="2006-01-19T00:00:00"/>
        <d v="2006-01-22T00:00:00"/>
        <d v="2006-01-24T00:00:00"/>
        <d v="2006-01-26T00:00:00"/>
        <d v="2006-02-02T00:00:00"/>
        <d v="2006-02-06T00:00:00"/>
        <d v="2006-02-07T00:00:00"/>
        <d v="2006-02-09T00:00:00"/>
        <d v="2006-02-12T00:00:00"/>
        <d v="2006-02-13T00:00:00"/>
        <d v="2006-02-15T00:00:00"/>
        <d v="2006-02-16T00:00:00"/>
        <d v="2006-02-21T00:00:00"/>
        <d v="2006-02-23T00:00:00"/>
        <d v="2006-02-26T00:00:00"/>
        <d v="2006-02-27T00:00:00"/>
        <d v="2006-02-28T00:00:00"/>
        <d v="2006-03-01T00:00:00"/>
        <d v="2006-03-02T00:00:00"/>
        <d v="2006-03-05T00:00:00"/>
        <d v="2006-03-07T00:00:00"/>
        <d v="2006-03-09T00:00:00"/>
        <d v="2006-03-12T00:00:00"/>
        <d v="2006-03-13T00:00:00"/>
        <d v="2006-03-14T00:00:00"/>
        <d v="2006-03-15T00:00:00"/>
        <d v="2006-03-16T00:00:00"/>
        <d v="2006-03-19T00:00:00"/>
        <d v="2006-03-20T00:00:00"/>
        <d v="2006-03-22T00:00:00"/>
        <d v="2006-03-26T00:00:00"/>
        <d v="2006-03-27T00:00:00"/>
        <d v="2006-03-29T00:00:00"/>
        <d v="2006-03-30T00:00:00"/>
        <d v="2006-04-02T00:00:00"/>
        <d v="2006-04-03T00:00:00"/>
        <d v="2006-04-04T00:00:00"/>
        <d v="2006-04-05T00:00:00"/>
        <d v="2006-05-16T00:00:00"/>
        <d v="2006-06-30T00:00:00"/>
        <d v="2006-07-10T00:00:00"/>
        <d v="2006-08-01T00:00:00"/>
        <d v="2006-10-20T00:00:00"/>
        <d v="2006-11-07T00:00:00"/>
        <d v="2011-02-28T00:00:00"/>
        <m/>
      </sharedItems>
    </cacheField>
    <cacheField name="Ccy" numFmtId="0">
      <sharedItems containsBlank="1" count="4">
        <s v="EUR"/>
        <s v="GBP"/>
        <s v="USD"/>
        <m/>
      </sharedItems>
    </cacheField>
    <cacheField name="Notional" numFmtId="0">
      <sharedItems containsString="0" containsBlank="1" containsNumber="1" containsInteger="1" minValue="-730000000" maxValue="730000000" count="45">
        <n v="-730000000"/>
        <n v="-525000000"/>
        <n v="-470000000"/>
        <n v="-150000000"/>
        <n v="-60000000"/>
        <n v="-50000000"/>
        <n v="-40000000"/>
        <n v="-34000000"/>
        <n v="-30000000"/>
        <n v="-25000000"/>
        <n v="-23000000"/>
        <n v="-21000000"/>
        <n v="-20000000"/>
        <n v="-18000000"/>
        <n v="-17000000"/>
        <n v="-15000000"/>
        <n v="-10000000"/>
        <n v="-5000000"/>
        <n v="-4000000"/>
        <n v="-3000000"/>
        <n v="-2000000"/>
        <n v="0"/>
        <n v="600000"/>
        <n v="2000000"/>
        <n v="3000000"/>
        <n v="4000000"/>
        <n v="5000000"/>
        <n v="5700000"/>
        <n v="6000000"/>
        <n v="10000000"/>
        <n v="12000000"/>
        <n v="15000000"/>
        <n v="17000000"/>
        <n v="20000000"/>
        <n v="21000000"/>
        <n v="25000000"/>
        <n v="27000000"/>
        <n v="34000000"/>
        <n v="50000000"/>
        <n v="60000000"/>
        <n v="150000000"/>
        <n v="470000000"/>
        <n v="525000000"/>
        <n v="730000000"/>
        <m/>
      </sharedItems>
    </cacheField>
    <cacheField name="Credit01" numFmtId="0">
      <sharedItems containsString="0" containsBlank="1" containsNumber="1" minValue="-22751.101314" maxValue="99999.993972" count="477">
        <n v="-22751.101314"/>
        <n v="-17250.155582"/>
        <n v="-9425.938735"/>
        <n v="-9320.075485"/>
        <n v="-9265.087378"/>
        <n v="-9257.539747"/>
        <n v="-9236.982687"/>
        <n v="-9152.338034"/>
        <n v="-9095.500964"/>
        <n v="-8985.566319"/>
        <n v="-8933.55723"/>
        <n v="-8545.424338"/>
        <n v="-8497.181996"/>
        <n v="-8013.094036"/>
        <n v="-6947.564007"/>
        <n v="-6456.802883"/>
        <n v="-5884.00243"/>
        <n v="-5860.783523"/>
        <n v="-5651.391262"/>
        <n v="-5461.816049"/>
        <n v="-4664.797564"/>
        <n v="-4555.962457"/>
        <n v="-4537.480509"/>
        <n v="-4524.46027"/>
        <n v="-4506.345432"/>
        <n v="-4453.369504"/>
        <n v="-4452.642682"/>
        <n v="-4435.299334"/>
        <n v="-4416.226942"/>
        <n v="-4397.996769"/>
        <n v="-4380.521471"/>
        <n v="-4328.448375"/>
        <n v="-4327.273158"/>
        <n v="-4327.07975"/>
        <n v="-4322.998159"/>
        <n v="-4320.469946"/>
        <n v="-4311.992534"/>
        <n v="-4293.785364"/>
        <n v="-4281.80262"/>
        <n v="-4276.372083"/>
        <n v="-4274.869106"/>
        <n v="-4269.950076"/>
        <n v="-4266.158431"/>
        <n v="-4265.710913"/>
        <n v="-4246.446114"/>
        <n v="-4237.840371"/>
        <n v="-4231.137214"/>
        <n v="-4229.629225"/>
        <n v="-4229.128588"/>
        <n v="-4226.835267"/>
        <n v="-4222.379697"/>
        <n v="-4216.141755"/>
        <n v="-4210.00221"/>
        <n v="-4209.261803"/>
        <n v="-4202.952197"/>
        <n v="-4202.164409"/>
        <n v="-4193.361702"/>
        <n v="-4192.413933"/>
        <n v="-4188.629952"/>
        <n v="-4188.495558"/>
        <n v="-4188.022269"/>
        <n v="-4183.895547"/>
        <n v="-4179.405871"/>
        <n v="-4178.067686"/>
        <n v="-4177.594028"/>
        <n v="-4177.197104"/>
        <n v="-4176.926204"/>
        <n v="-4175.386299"/>
        <n v="-4174.091182"/>
        <n v="-4173.908735"/>
        <n v="-4172.142932"/>
        <n v="-4172.016437"/>
        <n v="-4170.954484"/>
        <n v="-4167.140508"/>
        <n v="-4164.662313"/>
        <n v="-4163.556002"/>
        <n v="-4162.016145"/>
        <n v="-4153.92293"/>
        <n v="-4147.936551"/>
        <n v="-4144.632072"/>
        <n v="-4140.063279"/>
        <n v="-4135.899036"/>
        <n v="-4130.348886"/>
        <n v="-4129.877258"/>
        <n v="-4126.27587"/>
        <n v="-4122.577461"/>
        <n v="-4122.534354"/>
        <n v="-4121.927427"/>
        <n v="-4120.602138"/>
        <n v="-4109.213095"/>
        <n v="-4108.680047"/>
        <n v="-4106.19843"/>
        <n v="-4104.092919"/>
        <n v="-4100.080626"/>
        <n v="-4099.394217"/>
        <n v="-4098.485873"/>
        <n v="-4098.331474"/>
        <n v="-4098.130892"/>
        <n v="-4098.022435"/>
        <n v="-4096.918108"/>
        <n v="-4094.965375"/>
        <n v="-4094.953518"/>
        <n v="-4094.493939"/>
        <n v="-4093.92283"/>
        <n v="-4093.278323"/>
        <n v="-4091.251417"/>
        <n v="-4089.762154"/>
        <n v="-4087.929344"/>
        <n v="-4086.355804"/>
        <n v="-4084.370701"/>
        <n v="-4083.347143"/>
        <n v="-4081.51826"/>
        <n v="-4081.223979"/>
        <n v="-4080.244691"/>
        <n v="-4079.05109"/>
        <n v="-4076.758913"/>
        <n v="-4076.651025"/>
        <n v="-4075.565456"/>
        <n v="-4075.380634"/>
        <n v="-4074.878102"/>
        <n v="-4074.130055"/>
        <n v="-4073.055337"/>
        <n v="-4072.50657"/>
        <n v="-4069.270152"/>
        <n v="-4069.076819"/>
        <n v="-4068.889966"/>
        <n v="-4068.681755"/>
        <n v="-4068.606549"/>
        <n v="-4067.535856"/>
        <n v="-4067.473691"/>
        <n v="-4066.485986"/>
        <n v="-4066.310184"/>
        <n v="-4063.182262"/>
        <n v="-4062.004857"/>
        <n v="-4058.445537"/>
        <n v="-4056.81682"/>
        <n v="-4052.299361"/>
        <n v="-4051.824168"/>
        <n v="-4051.333484"/>
        <n v="-4049.872604"/>
        <n v="-4049.684317"/>
        <n v="-4049.172818"/>
        <n v="-4048.432557"/>
        <n v="-4048.112837"/>
        <n v="-4048.098555"/>
        <n v="-4043.670069"/>
        <n v="-4043.213848"/>
        <n v="-4040.949584"/>
        <n v="-4039.672919"/>
        <n v="-4038.356115"/>
        <n v="-4035.381275"/>
        <n v="-4035.051316"/>
        <n v="-4032.16914"/>
        <n v="-4030.930909"/>
        <n v="-4030.570721"/>
        <n v="-4029.140897"/>
        <n v="-4027.20067"/>
        <n v="-4023.521221"/>
        <n v="-4019.911387"/>
        <n v="-4019.617217"/>
        <n v="-4016.805608"/>
        <n v="-4016.106978"/>
        <n v="-4010.153491"/>
        <n v="-4009.866862"/>
        <n v="-4008.60643"/>
        <n v="-4006.595884"/>
        <n v="-3996.746361"/>
        <n v="-3993.46479"/>
        <n v="-3975.421648"/>
        <n v="-3911.806761"/>
        <n v="-3898.814523"/>
        <n v="-3882.151655"/>
        <n v="-3877.257493"/>
        <n v="-3871.661549"/>
        <n v="-3843.568677"/>
        <n v="-3838.391516"/>
        <n v="-3837.553512"/>
        <n v="-3822.609555"/>
        <n v="-3773.750665"/>
        <n v="-3733.60835"/>
        <n v="-3679.312068"/>
        <n v="-3592.258514"/>
        <n v="-3574.878049"/>
        <n v="-3544.078081"/>
        <n v="-3389.181093"/>
        <n v="-3289.834218"/>
        <n v="-2369.984075"/>
        <n v="-2261.033117"/>
        <n v="-2201.250862"/>
        <n v="-2165.569908"/>
        <n v="-2153.262243"/>
        <n v="-2139.681603"/>
        <n v="-2135.720542"/>
        <n v="-2131.768439"/>
        <n v="-2124.253338"/>
        <n v="-2117.05427"/>
        <n v="-2113.347088"/>
        <n v="-2097.688335"/>
        <n v="-2088.215172"/>
        <n v="-2010.016761"/>
        <n v="-1984.012534"/>
        <n v="-1960.297972"/>
        <n v="-1941.777771"/>
        <n v="-1871.243533"/>
        <n v="-1858.190125"/>
        <n v="-1814.942397"/>
        <n v="-1783.439383"/>
        <n v="-1746.766194"/>
        <n v="-1702.505443"/>
        <n v="-1642.483576"/>
        <n v="-1526.749533"/>
        <n v="-1454.480996"/>
        <n v="-1436.656213"/>
        <n v="-1169.065455"/>
        <n v="-1074.083134"/>
        <n v="-1023.567796"/>
        <n v="-1009.938073"/>
        <n v="-941.877635"/>
        <n v="-928.815972"/>
        <n v="-807.904006"/>
        <n v="-780.980292"/>
        <n v="-778.468627"/>
        <n v="-528.307872"/>
        <n v="-472.135302"/>
        <n v="-456.235105"/>
        <n v="-370.182461"/>
        <n v="-326.436017"/>
        <n v="-276.549673"/>
        <n v="-238.304315"/>
        <n v="-194.101682"/>
        <n v="-105.09616"/>
        <n v="-49.01887"/>
        <n v="-36.341642"/>
        <n v="-36.017122"/>
        <n v="-4.44403"/>
        <n v="0"/>
        <n v="4.44403"/>
        <n v="276.549673"/>
        <n v="326.436017"/>
        <n v="338.940625"/>
        <n v="463.016206"/>
        <n v="472.135302"/>
        <n v="528.089037"/>
        <n v="528.307872"/>
        <n v="780.980292"/>
        <n v="806.485681"/>
        <n v="807.904006"/>
        <n v="835.96679"/>
        <n v="1074.083134"/>
        <n v="1307.016009"/>
        <n v="1325.381251"/>
        <n v="1327.019325"/>
        <n v="1327.222884"/>
        <n v="1329.215272"/>
        <n v="1454.480996"/>
        <n v="1532.530441"/>
        <n v="1535.797548"/>
        <n v="1702.505443"/>
        <n v="1812.326654"/>
        <n v="1895.660892"/>
        <n v="1930.710834"/>
        <n v="1941.777771"/>
        <n v="1947.440045"/>
        <n v="1960.297972"/>
        <n v="1984.012534"/>
        <n v="2007.408356"/>
        <n v="2047.106582"/>
        <n v="2098.137939"/>
        <n v="2105.748902"/>
        <n v="2109.007406"/>
        <n v="2114.471734"/>
        <n v="2134.185362"/>
        <n v="2135.720542"/>
        <n v="2143.364375"/>
        <n v="2159.486388"/>
        <n v="2201.250862"/>
        <n v="2280.938336"/>
        <n v="2425.610201"/>
        <n v="2669.93822"/>
        <n v="2695.590938"/>
        <n v="2893.984123"/>
        <n v="3289.834218"/>
        <n v="3312.859777"/>
        <n v="3419.941731"/>
        <n v="3574.878049"/>
        <n v="3598.66024"/>
        <n v="3606.079332"/>
        <n v="3606.4506"/>
        <n v="3610.860719"/>
        <n v="3615.934371"/>
        <n v="3638.154658"/>
        <n v="3679.312068"/>
        <n v="3733.60835"/>
        <n v="3736.179068"/>
        <n v="3740.276437"/>
        <n v="3794.338449"/>
        <n v="3808.662355"/>
        <n v="3837.315376"/>
        <n v="3837.553512"/>
        <n v="3843.239274"/>
        <n v="3851.893196"/>
        <n v="3855.833488"/>
        <n v="3866.707511"/>
        <n v="3872.545513"/>
        <n v="3888.129155"/>
        <n v="3929.962029"/>
        <n v="3975.421648"/>
        <n v="3990.901993"/>
        <n v="4003.564641"/>
        <n v="4006.595884"/>
        <n v="4008.006372"/>
        <n v="4009.052282"/>
        <n v="4009.866862"/>
        <n v="4010.153491"/>
        <n v="4016.106978"/>
        <n v="4016.805608"/>
        <n v="4019.617217"/>
        <n v="4019.911387"/>
        <n v="4023.521221"/>
        <n v="4027.20067"/>
        <n v="4029.140897"/>
        <n v="4030.570721"/>
        <n v="4030.930909"/>
        <n v="4035.051316"/>
        <n v="4035.381275"/>
        <n v="4038.356115"/>
        <n v="4039.672919"/>
        <n v="4040.949584"/>
        <n v="4043.213848"/>
        <n v="4044.22486"/>
        <n v="4048.112837"/>
        <n v="4048.432557"/>
        <n v="4049.172818"/>
        <n v="4049.684317"/>
        <n v="4049.872604"/>
        <n v="4051.333484"/>
        <n v="4051.824168"/>
        <n v="4052.299361"/>
        <n v="4053.590813"/>
        <n v="4056.81682"/>
        <n v="4058.445537"/>
        <n v="4062.004857"/>
        <n v="4063.182262"/>
        <n v="4066.310184"/>
        <n v="4066.485986"/>
        <n v="4067.473691"/>
        <n v="4067.535856"/>
        <n v="4068.606549"/>
        <n v="4068.681755"/>
        <n v="4068.889966"/>
        <n v="4069.076819"/>
        <n v="4069.270152"/>
        <n v="4072.50657"/>
        <n v="4073.055337"/>
        <n v="4073.230876"/>
        <n v="4074.130055"/>
        <n v="4074.878102"/>
        <n v="4075.380634"/>
        <n v="4075.565456"/>
        <n v="4076.651025"/>
        <n v="4076.758913"/>
        <n v="4078.264271"/>
        <n v="4079.05109"/>
        <n v="4080.244691"/>
        <n v="4081.223979"/>
        <n v="4081.51826"/>
        <n v="4083.347143"/>
        <n v="4083.74294"/>
        <n v="4084.370701"/>
        <n v="4086.342173"/>
        <n v="4086.355804"/>
        <n v="4087.929344"/>
        <n v="4089.762154"/>
        <n v="4091.251417"/>
        <n v="4094.082257"/>
        <n v="4094.493939"/>
        <n v="4094.953518"/>
        <n v="4098.022435"/>
        <n v="4098.130892"/>
        <n v="4098.331474"/>
        <n v="4100.080626"/>
        <n v="4104.092919"/>
        <n v="4106.19843"/>
        <n v="4108.680047"/>
        <n v="4109.213095"/>
        <n v="4117.866376"/>
        <n v="4121.927427"/>
        <n v="4122.534354"/>
        <n v="4126.27587"/>
        <n v="4129.877258"/>
        <n v="4132.656139"/>
        <n v="4135.899036"/>
        <n v="4137.170209"/>
        <n v="4140.063279"/>
        <n v="4143.559511"/>
        <n v="4145.469432"/>
        <n v="4146.846989"/>
        <n v="4154.074312"/>
        <n v="4156.622232"/>
        <n v="4157.207482"/>
        <n v="4158.824421"/>
        <n v="4159.668791"/>
        <n v="4162.016145"/>
        <n v="4163.556002"/>
        <n v="4167.140508"/>
        <n v="4170.952359"/>
        <n v="4170.954484"/>
        <n v="4172.016437"/>
        <n v="4173.908735"/>
        <n v="4174.091182"/>
        <n v="4176.926204"/>
        <n v="4177.197104"/>
        <n v="4177.594028"/>
        <n v="4178.067686"/>
        <n v="4179.405871"/>
        <n v="4186.344235"/>
        <n v="4188.022269"/>
        <n v="4188.056981"/>
        <n v="4188.629952"/>
        <n v="4192.413933"/>
        <n v="4193.361702"/>
        <n v="4194.549238"/>
        <n v="4200.59482"/>
        <n v="4202.952197"/>
        <n v="4209.261803"/>
        <n v="4216.141755"/>
        <n v="4229.629225"/>
        <n v="4231.137214"/>
        <n v="4244.405251"/>
        <n v="4255.264919"/>
        <n v="4258.89001"/>
        <n v="4262.257891"/>
        <n v="4267.706198"/>
        <n v="4268.028645"/>
        <n v="4273.139216"/>
        <n v="4281.80262"/>
        <n v="4295.146044"/>
        <n v="4297.890184"/>
        <n v="4311.992534"/>
        <n v="4317.837073"/>
        <n v="4323.513973"/>
        <n v="4328.448375"/>
        <n v="4356.665748"/>
        <n v="4380.521471"/>
        <n v="4397.996769"/>
        <n v="4452.642682"/>
        <n v="5251.002293"/>
        <n v="5764.370881"/>
        <n v="5974.86758"/>
        <n v="6022.225069"/>
        <n v="6456.802883"/>
        <n v="7411.977208"/>
        <n v="7622.26353"/>
        <n v="7734.714008"/>
        <n v="7738.321079"/>
        <n v="7794.533578"/>
        <n v="7838.892989"/>
        <n v="8167.676949"/>
        <n v="8374.443097"/>
        <n v="8896.143843"/>
        <n v="8985.566319"/>
        <n v="9095.500964"/>
        <n v="9152.338034"/>
        <n v="9236.982687"/>
        <n v="9257.539747"/>
        <n v="9265.087378"/>
        <n v="9319.453519"/>
        <n v="9320.075485"/>
        <n v="9425.938735"/>
        <n v="12603.720421"/>
        <n v="15000"/>
        <n v="16000"/>
        <n v="17250.155582"/>
        <n v="22751.101314"/>
        <n v="30000.018"/>
        <n v="99999.993972"/>
        <m/>
      </sharedItems>
    </cacheField>
    <cacheField name="fixed_rate" numFmtId="0">
      <sharedItems containsString="0" containsBlank="1" containsNumber="1" minValue="0.06" maxValue="19.5" count="158">
        <n v="0.06"/>
        <n v="0.075"/>
        <n v="0.1"/>
        <n v="0.12"/>
        <n v="0.14"/>
        <n v="0.15"/>
        <n v="0.16"/>
        <n v="0.17"/>
        <n v="0.18"/>
        <n v="0.19"/>
        <n v="0.195"/>
        <n v="0.22"/>
        <n v="0.225"/>
        <n v="0.24"/>
        <n v="0.245"/>
        <n v="0.25"/>
        <n v="0.26"/>
        <n v="0.265"/>
        <n v="0.27"/>
        <n v="0.28"/>
        <n v="0.29"/>
        <n v="0.3"/>
        <n v="0.31"/>
        <n v="0.3125"/>
        <n v="0.32"/>
        <n v="0.33"/>
        <n v="0.34"/>
        <n v="0.35"/>
        <n v="0.355"/>
        <n v="0.36"/>
        <n v="0.37"/>
        <n v="0.375"/>
        <n v="0.38"/>
        <n v="0.39"/>
        <n v="0.4"/>
        <n v="0.41"/>
        <n v="0.415"/>
        <n v="0.42"/>
        <n v="0.43"/>
        <n v="0.44"/>
        <n v="0.45"/>
        <n v="0.46"/>
        <n v="0.47"/>
        <n v="0.475"/>
        <n v="0.48"/>
        <n v="0.49"/>
        <n v="0.5"/>
        <n v="0.51"/>
        <n v="0.515"/>
        <n v="0.52"/>
        <n v="0.53"/>
        <n v="0.54"/>
        <n v="0.55"/>
        <n v="0.56"/>
        <n v="0.57"/>
        <n v="0.58"/>
        <n v="0.59"/>
        <n v="0.6"/>
        <n v="0.61"/>
        <n v="0.62"/>
        <n v="0.625"/>
        <n v="0.63"/>
        <n v="0.64"/>
        <n v="0.65"/>
        <n v="0.66"/>
        <n v="0.67"/>
        <n v="0.68"/>
        <n v="0.7"/>
        <n v="0.71"/>
        <n v="0.72"/>
        <n v="0.73"/>
        <n v="0.74"/>
        <n v="0.75"/>
        <n v="0.76"/>
        <n v="0.78"/>
        <n v="0.79"/>
        <n v="0.8"/>
        <n v="0.81"/>
        <n v="0.815"/>
        <n v="0.84"/>
        <n v="0.845"/>
        <n v="0.85"/>
        <n v="0.86"/>
        <n v="0.9"/>
        <n v="0.93"/>
        <n v="0.95"/>
        <n v="0.96"/>
        <n v="0.97"/>
        <n v="0.98"/>
        <n v="1"/>
        <n v="1.01"/>
        <n v="1.02"/>
        <n v="1.03"/>
        <n v="1.04"/>
        <n v="1.05"/>
        <n v="1.06"/>
        <n v="1.1"/>
        <n v="1.12"/>
        <n v="1.15"/>
        <n v="1.18"/>
        <n v="1.19"/>
        <n v="1.2"/>
        <n v="1.25"/>
        <n v="1.29"/>
        <n v="1.3"/>
        <n v="1.35"/>
        <n v="1.36"/>
        <n v="1.37"/>
        <n v="1.4"/>
        <n v="1.42"/>
        <n v="1.45"/>
        <n v="1.5"/>
        <n v="1.52"/>
        <n v="1.55"/>
        <n v="1.6"/>
        <n v="1.615"/>
        <n v="1.65"/>
        <n v="1.66"/>
        <n v="1.68"/>
        <n v="1.7"/>
        <n v="1.75"/>
        <n v="1.8"/>
        <n v="1.85"/>
        <n v="1.87"/>
        <n v="1.9"/>
        <n v="2"/>
        <n v="2.1"/>
        <n v="2.125"/>
        <n v="2.15"/>
        <n v="2.19"/>
        <n v="2.2"/>
        <n v="2.25"/>
        <n v="2.3"/>
        <n v="2.4"/>
        <n v="2.45"/>
        <n v="2.53"/>
        <n v="2.55"/>
        <n v="2.8"/>
        <n v="2.85"/>
        <n v="3"/>
        <n v="3.3"/>
        <n v="3.37"/>
        <n v="3.5"/>
        <n v="3.55"/>
        <n v="3.6"/>
        <n v="3.8"/>
        <n v="3.95"/>
        <n v="4.1"/>
        <n v="4.3"/>
        <n v="4.5"/>
        <n v="5.5"/>
        <n v="6.35"/>
        <n v="6.4"/>
        <n v="6.55"/>
        <n v="8.25"/>
        <n v="10"/>
        <n v="19.5"/>
        <m/>
      </sharedItems>
    </cacheField>
    <cacheField name="Opening Par Rate" numFmtId="0">
      <sharedItems containsString="0" containsBlank="1" containsNumber="1" minValue="-4.344189E-013" maxValue="2263.969599" count="333">
        <n v="-4.344189E-013"/>
        <n v="0"/>
        <n v="3.409223"/>
        <n v="3.535874"/>
        <n v="3.580567"/>
        <n v="3.588451"/>
        <n v="14.825138"/>
        <n v="15.051763"/>
        <n v="15.163441"/>
        <n v="15.181873"/>
        <n v="15.306164"/>
        <n v="18.479364"/>
        <n v="19.171043"/>
        <n v="19.181601"/>
        <n v="19.515581"/>
        <n v="19.519232"/>
        <n v="19.524324"/>
        <n v="19.626032"/>
        <n v="19.806493"/>
        <n v="21.043252"/>
        <n v="21.256535"/>
        <n v="21.785964"/>
        <n v="22.294088"/>
        <n v="23.163733"/>
        <n v="24.545114"/>
        <n v="24.752415"/>
        <n v="24.924953"/>
        <n v="25.112332"/>
        <n v="25.181457"/>
        <n v="25.395151"/>
        <n v="27.603727"/>
        <n v="27.64626"/>
        <n v="28.149174"/>
        <n v="29.47793"/>
        <n v="29.516609"/>
        <n v="29.884209"/>
        <n v="29.921341"/>
        <n v="29.999135"/>
        <n v="31.624559"/>
        <n v="31.91529"/>
        <n v="33.517887"/>
        <n v="33.598149"/>
        <n v="33.789439"/>
        <n v="33.995864"/>
        <n v="34.522668"/>
        <n v="34.980044"/>
        <n v="35.859722"/>
        <n v="36.428516"/>
        <n v="36.62964"/>
        <n v="36.931289"/>
        <n v="37.446593"/>
        <n v="37.457721"/>
        <n v="37.486888"/>
        <n v="38.189975"/>
        <n v="38.300478"/>
        <n v="38.565205"/>
        <n v="38.586272"/>
        <n v="38.823659"/>
        <n v="39.64807"/>
        <n v="40.026044"/>
        <n v="40.474685"/>
        <n v="41.022728"/>
        <n v="41.172697"/>
        <n v="41.435911"/>
        <n v="42.346812"/>
        <n v="42.711468"/>
        <n v="43.118613"/>
        <n v="43.261796"/>
        <n v="43.538644"/>
        <n v="43.56011"/>
        <n v="44.077782"/>
        <n v="45.476589"/>
        <n v="46.278999"/>
        <n v="46.647968"/>
        <n v="46.858555"/>
        <n v="46.889916"/>
        <n v="46.895538"/>
        <n v="47.269444"/>
        <n v="47.395261"/>
        <n v="48.207113"/>
        <n v="48.56162"/>
        <n v="48.56584"/>
        <n v="49.155588"/>
        <n v="49.180707"/>
        <n v="49.395152"/>
        <n v="49.431648"/>
        <n v="49.443847"/>
        <n v="49.558691"/>
        <n v="49.634315"/>
        <n v="50.817268"/>
        <n v="51.041008"/>
        <n v="51.050147"/>
        <n v="51.18663"/>
        <n v="51.403032"/>
        <n v="51.703246"/>
        <n v="52.496555"/>
        <n v="52.543688"/>
        <n v="52.62555"/>
        <n v="53.3257"/>
        <n v="53.662956"/>
        <n v="54.19874"/>
        <n v="54.339932"/>
        <n v="54.40384"/>
        <n v="54.718448"/>
        <n v="54.892052"/>
        <n v="55.291178"/>
        <n v="55.718983"/>
        <n v="55.773123"/>
        <n v="56.154904"/>
        <n v="56.657971"/>
        <n v="56.697079"/>
        <n v="57.308423"/>
        <n v="57.444164"/>
        <n v="57.587659"/>
        <n v="57.666037"/>
        <n v="58.96444"/>
        <n v="58.978266"/>
        <n v="59.001873"/>
        <n v="61.425144"/>
        <n v="61.826333"/>
        <n v="62.074907"/>
        <n v="62.295693"/>
        <n v="62.390865"/>
        <n v="63.228247"/>
        <n v="63.434876"/>
        <n v="63.458775"/>
        <n v="64.37536"/>
        <n v="64.38744"/>
        <n v="64.583653"/>
        <n v="64.596996"/>
        <n v="64.654505"/>
        <n v="64.734777"/>
        <n v="65.09638"/>
        <n v="65.102543"/>
        <n v="65.144427"/>
        <n v="65.377577"/>
        <n v="65.395489"/>
        <n v="65.995333"/>
        <n v="66.201837"/>
        <n v="66.252181"/>
        <n v="67.203585"/>
        <n v="67.441137"/>
        <n v="67.740813"/>
        <n v="68.322703"/>
        <n v="68.411254"/>
        <n v="68.947253"/>
        <n v="69.168711"/>
        <n v="69.206136"/>
        <n v="69.535317"/>
        <n v="69.960156"/>
        <n v="70.104722"/>
        <n v="70.104756"/>
        <n v="70.185725"/>
        <n v="70.285755"/>
        <n v="70.45869"/>
        <n v="71.113519"/>
        <n v="71.356305"/>
        <n v="71.620584"/>
        <n v="71.919986"/>
        <n v="72.160148"/>
        <n v="72.30405"/>
        <n v="72.424462"/>
        <n v="72.88193"/>
        <n v="73.854396"/>
        <n v="73.924166"/>
        <n v="74.524783"/>
        <n v="74.983645"/>
        <n v="75.451828"/>
        <n v="77.064281"/>
        <n v="77.396471"/>
        <n v="77.471906"/>
        <n v="78.348503"/>
        <n v="79.086119"/>
        <n v="79.450416"/>
        <n v="79.856329"/>
        <n v="79.884127"/>
        <n v="79.911705"/>
        <n v="80.216363"/>
        <n v="80.243979"/>
        <n v="80.262301"/>
        <n v="80.902733"/>
        <n v="81.748228"/>
        <n v="82.18083"/>
        <n v="82.380177"/>
        <n v="82.603545"/>
        <n v="82.604933"/>
        <n v="82.621737"/>
        <n v="83.011607"/>
        <n v="83.47294"/>
        <n v="83.782868"/>
        <n v="83.782912"/>
        <n v="83.945884"/>
        <n v="84.110235"/>
        <n v="84.692589"/>
        <n v="84.820664"/>
        <n v="85.33577"/>
        <n v="85.633416"/>
        <n v="86.340196"/>
        <n v="86.499994"/>
        <n v="88.781062"/>
        <n v="89.249967"/>
        <n v="91.034473"/>
        <n v="91.192877"/>
        <n v="91.349712"/>
        <n v="92.145074"/>
        <n v="92.285565"/>
        <n v="92.721172"/>
        <n v="94.453313"/>
        <n v="96.384441"/>
        <n v="97.016336"/>
        <n v="97.109323"/>
        <n v="97.314837"/>
        <n v="98.501376"/>
        <n v="98.928151"/>
        <n v="99.295306"/>
        <n v="99.437694"/>
        <n v="100.932387"/>
        <n v="102.161948"/>
        <n v="102.573634"/>
        <n v="104"/>
        <n v="104.306639"/>
        <n v="104.334972"/>
        <n v="104.409464"/>
        <n v="105.00131"/>
        <n v="105.066034"/>
        <n v="106.416998"/>
        <n v="107.086831"/>
        <n v="107.09273"/>
        <n v="107.374695"/>
        <n v="109.041861"/>
        <n v="109.192569"/>
        <n v="109.240392"/>
        <n v="109.71319"/>
        <n v="110.804026"/>
        <n v="113.891194"/>
        <n v="114.421626"/>
        <n v="117.025298"/>
        <n v="117.056366"/>
        <n v="118.106128"/>
        <n v="118.268558"/>
        <n v="119.510954"/>
        <n v="122.233549"/>
        <n v="122.514139"/>
        <n v="123.732306"/>
        <n v="123.740891"/>
        <n v="123.806931"/>
        <n v="125.073835"/>
        <n v="127.742525"/>
        <n v="129.387566"/>
        <n v="132.652215"/>
        <n v="133.345221"/>
        <n v="137.195662"/>
        <n v="139.372736"/>
        <n v="139.900437"/>
        <n v="142.632591"/>
        <n v="143.400226"/>
        <n v="145.479226"/>
        <n v="146.460364"/>
        <n v="146.539899"/>
        <n v="146.602925"/>
        <n v="148.414418"/>
        <n v="149.080397"/>
        <n v="149.2749"/>
        <n v="149.929672"/>
        <n v="150.692366"/>
        <n v="151.341976"/>
        <n v="151.481741"/>
        <n v="151.75523"/>
        <n v="152.009237"/>
        <n v="152.461432"/>
        <n v="153.034567"/>
        <n v="153.590597"/>
        <n v="154.068436"/>
        <n v="154.276097"/>
        <n v="154.630431"/>
        <n v="154.827279"/>
        <n v="156.038147"/>
        <n v="156.513416"/>
        <n v="156.586611"/>
        <n v="156.667969"/>
        <n v="159.221095"/>
        <n v="159.388632"/>
        <n v="164.408115"/>
        <n v="165.269722"/>
        <n v="165.979027"/>
        <n v="167.025641"/>
        <n v="167.812078"/>
        <n v="180.241352"/>
        <n v="181.08236"/>
        <n v="182.181416"/>
        <n v="184.248778"/>
        <n v="189.386562"/>
        <n v="217.922339"/>
        <n v="217.96599"/>
        <n v="218.856214"/>
        <n v="239.924577"/>
        <n v="240.765597"/>
        <n v="243.341781"/>
        <n v="248.159622"/>
        <n v="248.846538"/>
        <n v="248.902834"/>
        <n v="249.201344"/>
        <n v="251.310096"/>
        <n v="251.641734"/>
        <n v="252.44276"/>
        <n v="254.484524"/>
        <n v="261.14713"/>
        <n v="268.301623"/>
        <n v="270.662048"/>
        <n v="280.890975"/>
        <n v="314.511994"/>
        <n v="332.161561"/>
        <n v="342.430613"/>
        <n v="355.07302"/>
        <n v="508.325071"/>
        <n v="531.0701"/>
        <n v="547.350391"/>
        <n v="665.482405"/>
        <n v="665.635473"/>
        <n v="676.155627"/>
        <n v="688.715898"/>
        <n v="702.101452"/>
        <n v="707.747767"/>
        <n v="803.151391"/>
        <n v="959.427886"/>
        <n v="964.784304"/>
        <n v="1275.787235"/>
        <n v="1303.623279"/>
        <n v="1709.012738"/>
        <n v="1797.291811"/>
        <n v="1797.745452"/>
        <n v="2263.969599"/>
        <m/>
      </sharedItems>
    </cacheField>
    <cacheField name="Closing Par Rate" numFmtId="0">
      <sharedItems containsString="0" containsBlank="1" containsNumber="1" minValue="0" maxValue="2252.016934" count="333">
        <n v="0"/>
        <n v="1.306289E-012"/>
        <n v="3.42546"/>
        <n v="3.515349"/>
        <n v="3.55469"/>
        <n v="3.554914"/>
        <n v="14.712737"/>
        <n v="14.939441"/>
        <n v="15.148803"/>
        <n v="15.168446"/>
        <n v="15.291842"/>
        <n v="16.905317"/>
        <n v="19.067723"/>
        <n v="19.154254"/>
        <n v="19.278926"/>
        <n v="19.491816"/>
        <n v="19.494728"/>
        <n v="19.499853"/>
        <n v="19.601917"/>
        <n v="21.021153"/>
        <n v="21.139048"/>
        <n v="21.762994"/>
        <n v="22.272066"/>
        <n v="23.133466"/>
        <n v="24.309092"/>
        <n v="24.401592"/>
        <n v="24.695128"/>
        <n v="24.991405"/>
        <n v="25.061346"/>
        <n v="25.377356"/>
        <n v="27.46041"/>
        <n v="27.607791"/>
        <n v="27.619098"/>
        <n v="29.232823"/>
        <n v="29.271483"/>
        <n v="29.643833"/>
        <n v="29.680844"/>
        <n v="30.673278"/>
        <n v="30.970913"/>
        <n v="31.497858"/>
        <n v="32.983728"/>
        <n v="32.9859"/>
        <n v="33.230348"/>
        <n v="33.463148"/>
        <n v="33.671352"/>
        <n v="34.516456"/>
        <n v="34.526735"/>
        <n v="34.730195"/>
        <n v="35.339247"/>
        <n v="35.78652"/>
        <n v="36.10877"/>
        <n v="36.180814"/>
        <n v="36.41038"/>
        <n v="36.638542"/>
        <n v="36.965757"/>
        <n v="37.378918"/>
        <n v="38.038218"/>
        <n v="38.210255"/>
        <n v="38.242082"/>
        <n v="38.531028"/>
        <n v="38.551779"/>
        <n v="39.937713"/>
        <n v="39.9605"/>
        <n v="41.022728"/>
        <n v="41.023018"/>
        <n v="41.373712"/>
        <n v="41.517118"/>
        <n v="42.6504"/>
        <n v="42.732161"/>
        <n v="43.497459"/>
        <n v="43.499216"/>
        <n v="43.542004"/>
        <n v="43.990781"/>
        <n v="44.034903"/>
        <n v="44.139004"/>
        <n v="45.734517"/>
        <n v="46.119676"/>
        <n v="46.843496"/>
        <n v="47.200676"/>
        <n v="47.326247"/>
        <n v="48.131175"/>
        <n v="48.139171"/>
        <n v="48.16963"/>
        <n v="48.483627"/>
        <n v="48.487673"/>
        <n v="49.088465"/>
        <n v="49.113614"/>
        <n v="49.293749"/>
        <n v="49.364725"/>
        <n v="49.568097"/>
        <n v="50.634865"/>
        <n v="50.660073"/>
        <n v="50.770926"/>
        <n v="50.780094"/>
        <n v="51.133919"/>
        <n v="51.141083"/>
        <n v="51.798109"/>
        <n v="51.902903"/>
        <n v="51.977877"/>
        <n v="52.450682"/>
        <n v="52.559731"/>
        <n v="52.769271"/>
        <n v="52.902256"/>
        <n v="53.067889"/>
        <n v="53.404886"/>
        <n v="53.626323"/>
        <n v="53.777161"/>
        <n v="54.035257"/>
        <n v="54.156045"/>
        <n v="54.334094"/>
        <n v="55.159728"/>
        <n v="55.230816"/>
        <n v="55.23796"/>
        <n v="55.612825"/>
        <n v="56.481005"/>
        <n v="57.266416"/>
        <n v="57.398172"/>
        <n v="58.386763"/>
        <n v="58.397446"/>
        <n v="58.400669"/>
        <n v="60.857301"/>
        <n v="61.236718"/>
        <n v="61.397912"/>
        <n v="61.706549"/>
        <n v="61.823456"/>
        <n v="62.170393"/>
        <n v="63.344943"/>
        <n v="63.369548"/>
        <n v="63.780466"/>
        <n v="63.792672"/>
        <n v="63.989554"/>
        <n v="63.995134"/>
        <n v="64.007446"/>
        <n v="64.035717"/>
        <n v="64.109948"/>
        <n v="64.116387"/>
        <n v="64.151428"/>
        <n v="64.383434"/>
        <n v="64.444349"/>
        <n v="64.795184"/>
        <n v="65.395975"/>
        <n v="65.593292"/>
        <n v="65.691424"/>
        <n v="66.877345"/>
        <n v="67.154532"/>
        <n v="67.205004"/>
        <n v="67.76171"/>
        <n v="68.385298"/>
        <n v="68.607564"/>
        <n v="68.645211"/>
        <n v="68.95843"/>
        <n v="69.27435"/>
        <n v="69.421165"/>
        <n v="69.421198"/>
        <n v="69.708996"/>
        <n v="70.159315"/>
        <n v="70.45869"/>
        <n v="70.764525"/>
        <n v="71.043334"/>
        <n v="71.059638"/>
        <n v="71.241176"/>
        <n v="71.582716"/>
        <n v="71.654735"/>
        <n v="71.73282"/>
        <n v="71.8218"/>
        <n v="71.85239"/>
        <n v="73.928294"/>
        <n v="74.376655"/>
        <n v="74.402298"/>
        <n v="74.807253"/>
        <n v="74.835087"/>
        <n v="74.862752"/>
        <n v="75.167924"/>
        <n v="75.195585"/>
        <n v="76.701732"/>
        <n v="76.762379"/>
        <n v="77.103553"/>
        <n v="77.134269"/>
        <n v="77.17873"/>
        <n v="78.046058"/>
        <n v="78.10547"/>
        <n v="78.370755"/>
        <n v="78.427226"/>
        <n v="78.50302"/>
        <n v="78.62474"/>
        <n v="78.737155"/>
        <n v="79.065548"/>
        <n v="80.283369"/>
        <n v="81.784014"/>
        <n v="82.423213"/>
        <n v="83.195081"/>
        <n v="83.322911"/>
        <n v="84.199462"/>
        <n v="84.714854"/>
        <n v="85.013505"/>
        <n v="85.751719"/>
        <n v="85.882981"/>
        <n v="86.044361"/>
        <n v="86.060487"/>
        <n v="87.159018"/>
        <n v="87.292657"/>
        <n v="87.718216"/>
        <n v="88.248279"/>
        <n v="88.674283"/>
        <n v="89.344468"/>
        <n v="90.441577"/>
        <n v="90.599979"/>
        <n v="90.757896"/>
        <n v="95.772121"/>
        <n v="96.027624"/>
        <n v="96.418799"/>
        <n v="96.671567"/>
        <n v="97.010056"/>
        <n v="98.384447"/>
        <n v="98.654716"/>
        <n v="98.830944"/>
        <n v="99.253501"/>
        <n v="99.280563"/>
        <n v="99.342145"/>
        <n v="99.347157"/>
        <n v="101.789946"/>
        <n v="101.961777"/>
        <n v="102.006504"/>
        <n v="102.161948"/>
        <n v="102.162752"/>
        <n v="104.462008"/>
        <n v="105.738633"/>
        <n v="106.021936"/>
        <n v="107.484015"/>
        <n v="108.286965"/>
        <n v="108.475934"/>
        <n v="109.626984"/>
        <n v="111.827396"/>
        <n v="113.262494"/>
        <n v="113.792053"/>
        <n v="114.574434"/>
        <n v="116.89582"/>
        <n v="116.925358"/>
        <n v="117.531633"/>
        <n v="117.976642"/>
        <n v="118.134303"/>
        <n v="118.84315"/>
        <n v="121.478016"/>
        <n v="121.759072"/>
        <n v="122.979607"/>
        <n v="122.982196"/>
        <n v="123.054535"/>
        <n v="123.349587"/>
        <n v="124.335255"/>
        <n v="128.710351"/>
        <n v="138.692508"/>
        <n v="139.114665"/>
        <n v="142.632591"/>
        <n v="143.205027"/>
        <n v="144.023828"/>
        <n v="144.227206"/>
        <n v="144.414763"/>
        <n v="144.80224"/>
        <n v="145.759014"/>
        <n v="145.830073"/>
        <n v="146.853244"/>
        <n v="147.766305"/>
        <n v="148.084068"/>
        <n v="149.920775"/>
        <n v="150.698818"/>
        <n v="151.111018"/>
        <n v="151.315296"/>
        <n v="151.481741"/>
        <n v="151.622329"/>
        <n v="151.771072"/>
        <n v="152.950933"/>
        <n v="153.217764"/>
        <n v="153.947399"/>
        <n v="154.093178"/>
        <n v="154.14649"/>
        <n v="154.276097"/>
        <n v="155.831973"/>
        <n v="156.038147"/>
        <n v="156.586611"/>
        <n v="158.719021"/>
        <n v="159.930128"/>
        <n v="164.218086"/>
        <n v="164.366228"/>
        <n v="164.440761"/>
        <n v="165.166003"/>
        <n v="166.21423"/>
        <n v="167.003213"/>
        <n v="179.515514"/>
        <n v="181.535532"/>
        <n v="182.958589"/>
        <n v="184.039528"/>
        <n v="188.63628"/>
        <n v="217.041578"/>
        <n v="217.712561"/>
        <n v="217.984615"/>
        <n v="240.201785"/>
        <n v="247.228132"/>
        <n v="247.917095"/>
        <n v="249.185426"/>
        <n v="250.472023"/>
        <n v="250.792089"/>
        <n v="251.599167"/>
        <n v="251.733851"/>
        <n v="252.762614"/>
        <n v="258.538032"/>
        <n v="258.674929"/>
        <n v="261.14713"/>
        <n v="267.816037"/>
        <n v="269.535661"/>
        <n v="279.511081"/>
        <n v="313.534226"/>
        <n v="331.259296"/>
        <n v="340.934445"/>
        <n v="354.395155"/>
        <n v="502.079152"/>
        <n v="529.188426"/>
        <n v="545.848164"/>
        <n v="663.083361"/>
        <n v="663.201282"/>
        <n v="672.504522"/>
        <n v="684.944661"/>
        <n v="700.521917"/>
        <n v="704.616102"/>
        <n v="800.956211"/>
        <n v="949.903741"/>
        <n v="962.205033"/>
        <n v="1270.302769"/>
        <n v="1297.62921"/>
        <n v="1702.2409"/>
        <n v="1789.22208"/>
        <n v="1790.501701"/>
        <n v="2252.016934"/>
        <m/>
      </sharedItems>
    </cacheField>
    <cacheField name="Implied Spd Move" numFmtId="0">
      <sharedItems containsString="0" containsBlank="1" containsNumber="1" minValue="-47.3775170959459" maxValue="31.6127904637398" count="337">
        <n v="-47.3775170959459"/>
        <n v="-9.95264960651201"/>
        <n v="-9.95085184644066"/>
        <n v="-9.59149093089929"/>
        <n v="-9.57876457728026"/>
        <n v="-6.90283979150082"/>
        <n v="-5.60346009386633"/>
        <n v="-5.55023072099446"/>
        <n v="-5.54976900621516"/>
        <n v="-5.23786436358975"/>
        <n v="-5.20239442021318"/>
        <n v="-5.13097449992012"/>
        <n v="-5.1164020720534"/>
        <n v="-5.11128636738449"/>
        <n v="-5.10207300442842"/>
        <n v="-5.09825408683115"/>
        <n v="-5.09733653361488"/>
        <n v="-5.0973351142387"/>
        <n v="-5.09719601856092"/>
        <n v="-5.09717020171886"/>
        <n v="-5.09708798655739"/>
        <n v="-5.09594867643469"/>
        <n v="-5.09461497669466"/>
        <n v="-5.09406280988531"/>
        <n v="-5.09398370998176"/>
        <n v="-5.09392379987514"/>
        <n v="-5.08021520513994"/>
        <n v="-5.0754655418945"/>
        <n v="-5.07230237141356"/>
        <n v="-5.05607407561917"/>
        <n v="-5.01711880487614"/>
        <n v="-5.01689883967109"/>
        <n v="-5.016206443379"/>
        <n v="-4.99502753747849"/>
        <n v="-4.9452240786821"/>
        <n v="-4.88790617454351"/>
        <n v="-4.86451776343271"/>
        <n v="-4.81566701648417"/>
        <n v="-4.81208744977297"/>
        <n v="-4.80507778502442"/>
        <n v="-4.78058541103105"/>
        <n v="-4.71762535701517"/>
        <n v="-4.7094582127035"/>
        <n v="-4.57232641586039"/>
        <n v="-4.56270902253975"/>
        <n v="-4.10490624165462"/>
        <n v="-4.05790087266624"/>
        <n v="-3.78277144938908"/>
        <n v="-3.13951958063414"/>
        <n v="-3.04442753836187"/>
        <n v="-3.04419394129805"/>
        <n v="-3.00445845345519"/>
        <n v="-3.00242562113065"/>
        <n v="-2.49387905413956"/>
        <n v="-2.12393292420677"/>
        <n v="-1.98644866866834"/>
        <n v="-1.63762029251169"/>
        <n v="-1.61933337661725"/>
        <n v="-1.58625623415923"/>
        <n v="-1.54855316737219"/>
        <n v="-1.5484177394285"/>
        <n v="-1.50484796149904"/>
        <n v="-1.38938983965137"/>
        <n v="-1.31969954075704"/>
        <n v="-1.26269092321951"/>
        <n v="-1.17387812806268"/>
        <n v="-1.13594293301878"/>
        <n v="-1.12138681205964"/>
        <n v="-1.0958941897283"/>
        <n v="-1.07102287596119"/>
        <n v="-1.06967681928971"/>
        <n v="-1.06830706554669"/>
        <n v="-1.0190214801364"/>
        <n v="-1.01888936809259"/>
        <n v="-1.01879899657582"/>
        <n v="-0.970909277868692"/>
        <n v="-0.794399540970461"/>
        <n v="-0.744945615022002"/>
        <n v="-0.744201685219374"/>
        <n v="-0.731536409770015"/>
        <n v="-0.72375850762843"/>
        <n v="-0.716383311441138"/>
        <n v="-0.710448251600056"/>
        <n v="-0.710422802512276"/>
        <n v="-0.710348332388439"/>
        <n v="-0.709219184726957"/>
        <n v="-0.707993054654986"/>
        <n v="-0.69825038714195"/>
        <n v="-0.698223345941235"/>
        <n v="-0.695373842062181"/>
        <n v="-0.693648621641645"/>
        <n v="-0.692130671621076"/>
        <n v="-0.688595639324856"/>
        <n v="-0.685343675293216"/>
        <n v="-0.680782621720793"/>
        <n v="-0.677608050764609"/>
        <n v="-0.67542623306936"/>
        <n v="-0.674634562553971"/>
        <n v="-0.6579835957853"/>
        <n v="-0.65587535700243"/>
        <n v="-0.643093925750331"/>
        <n v="-0.64289783543383"/>
        <n v="-0.63785659858436"/>
        <n v="-0.632824762700768"/>
        <n v="-0.632624810948955"/>
        <n v="-0.632212644237531"/>
        <n v="-0.627860206532382"/>
        <n v="-0.625024246260136"/>
        <n v="-0.624818375114522"/>
        <n v="-0.623895757269795"/>
        <n v="-0.622748858593579"/>
        <n v="-0.607380030656356"/>
        <n v="-0.601450081161107"/>
        <n v="-0.601425361570544"/>
        <n v="-0.6013403699131"/>
        <n v="-0.601113611885971"/>
        <n v="-0.599241374647153"/>
        <n v="-0.595176266243137"/>
        <n v="-0.593158761726424"/>
        <n v="-0.593033396850576"/>
        <n v="-0.590279154441936"/>
        <n v="-0.590236884007529"/>
        <n v="-0.590129395267348"/>
        <n v="-0.589807998517032"/>
        <n v="-0.588517238912783"/>
        <n v="-0.587624525363446"/>
        <n v="-0.58740390015922"/>
        <n v="-0.5870759873527"/>
        <n v="-0.586974544267685"/>
        <n v="-0.586767280437787"/>
        <n v="-0.586648728205308"/>
        <n v="-0.585457817749318"/>
        <n v="-0.58492147164733"/>
        <n v="-0.584727461986068"/>
        <n v="-0.583610231241427"/>
        <n v="-0.583347625292889"/>
        <n v="-0.581674154278933"/>
        <n v="-0.581446185492152"/>
        <n v="-0.579542339860984"/>
        <n v="-0.579338806847953"/>
        <n v="-0.578585423392718"/>
        <n v="-0.574677753831993"/>
        <n v="-0.573390514393787"/>
        <n v="-0.572487980557692"/>
        <n v="-0.572165827056792"/>
        <n v="-0.570664242459133"/>
        <n v="-0.570444197290505"/>
        <n v="-0.569864697418413"/>
        <n v="-0.569414273692674"/>
        <n v="-0.569370438324289"/>
        <n v="-0.569267220828395"/>
        <n v="-0.568910960664954"/>
        <n v="-0.568120232973824"/>
        <n v="-0.567905078715081"/>
        <n v="-0.567830853273016"/>
        <n v="-0.567767410835646"/>
        <n v="-0.567469865612917"/>
        <n v="-0.567182793849328"/>
        <n v="-0.566392094016133"/>
        <n v="-0.566363906302011"/>
        <n v="-0.566265061157318"/>
        <n v="-0.566254750654864"/>
        <n v="-0.564783578447306"/>
        <n v="-0.563300111682116"/>
        <n v="-0.563067060772753"/>
        <n v="-0.563065716372565"/>
        <n v="-0.561215630550784"/>
        <n v="-0.560664966901079"/>
        <n v="-0.560661317490186"/>
        <n v="-0.559823462134013"/>
        <n v="-0.559784591016625"/>
        <n v="-0.559665942304662"/>
        <n v="-0.55911795616469"/>
        <n v="-0.55891291351953"/>
        <n v="-0.558780729994797"/>
        <n v="-0.558116791679808"/>
        <n v="-0.557402361804384"/>
        <n v="-0.557266433194313"/>
        <n v="-0.557262764109962"/>
        <n v="-0.557261107506484"/>
        <n v="-0.555473670643477"/>
        <n v="-0.555447613057864"/>
        <n v="-0.55541718072002"/>
        <n v="-0.555410090445854"/>
        <n v="-0.554325797086696"/>
        <n v="-0.553053063340921"/>
        <n v="-0.552862244211859"/>
        <n v="-0.552144693687862"/>
        <n v="-0.551621910561703"/>
        <n v="-0.551098111160393"/>
        <n v="-0.550992607599596"/>
        <n v="-0.55099254736393"/>
        <n v="-0.550992306944127"/>
        <n v="-0.550786403596673"/>
        <n v="-0.550297552797215"/>
        <n v="-0.54866508962137"/>
        <n v="-0.548445461956426"/>
        <n v="-0.547326643252195"/>
        <n v="-0.547204124736449"/>
        <n v="-0.546368889375131"/>
        <n v="-0.544719695560902"/>
        <n v="-0.544580897796435"/>
        <n v="-0.543934736265989"/>
        <n v="-0.543919927704174"/>
        <n v="-0.543352333365848"/>
        <n v="-0.543342349379472"/>
        <n v="-0.542781072748647"/>
        <n v="-0.541691637827592"/>
        <n v="-0.540512882392097"/>
        <n v="-0.540355023137149"/>
        <n v="-0.537077508964241"/>
        <n v="-0.536621314293218"/>
        <n v="-0.535190931199355"/>
        <n v="-0.535178195414287"/>
        <n v="-0.535160808077491"/>
        <n v="-0.533690501753151"/>
        <n v="-0.533111037520751"/>
        <n v="-0.524756250325012"/>
        <n v="-0.524657011854767"/>
        <n v="-0.521978445543777"/>
        <n v="-0.52114718889513"/>
        <n v="-0.520313915719879"/>
        <n v="-0.51882349065992"/>
        <n v="-0.515122496322906"/>
        <n v="-0.506684444783584"/>
        <n v="-0.392610372319619"/>
        <n v="-0.276133448440931"/>
        <n v="-0.275835044215011"/>
        <n v="-0.271467446466197"/>
        <n v="-0.262671152092353"/>
        <n v="-0.257292155320232"/>
        <n v="-0.25726557560077"/>
        <n v="-0.256925311743584"/>
        <n v="-0.253167746181505"/>
        <n v="-0.247541373639251"/>
        <n v="-0.24750953192033"/>
        <n v="-0.246012786118884"/>
        <n v="-0.245999693479844"/>
        <n v="-0.245802892427011"/>
        <n v="-0.242151789347524"/>
        <n v="-0.238510500127371"/>
        <n v="-0.236030905291773"/>
        <n v="-0.235667346774452"/>
        <n v="-0.161920538474274"/>
        <n v="-0.161821255948322"/>
        <n v="-0.1429784406986"/>
        <n v="-0.140517859119026"/>
        <n v="-0.140517859112726"/>
        <n v="-0.13886158377554"/>
        <n v="-0.119217914956987"/>
        <n v="-0.1187089840055"/>
        <n v="-0.11852880198668"/>
        <n v="-0.118390298303136"/>
        <n v="-0.117926935385746"/>
        <n v="-0.117105922366789"/>
        <n v="-0.115942657164013"/>
        <n v="-0.112186963967829"/>
        <n v="-0.112096348493604"/>
        <n v="-0.107116251679851"/>
        <n v="-0.100333115919948"/>
        <n v="-0.0936288698939999"/>
        <n v="-0.0863335826435826"/>
        <n v="-0.0859127454622971"/>
        <n v="-0.0797011788820838"/>
        <n v="-0.0793540427662385"/>
        <n v="-0.0789622526346746"/>
        <n v="-0.0776379473730784"/>
        <n v="-0.0692301150085502"/>
        <n v="-0.0665025628868483"/>
        <n v="-0.0656290716409608"/>
        <n v="-0.06561993247194"/>
        <n v="-0.0652430730007716"/>
        <n v="-0.0618295109666566"/>
        <n v="-0.0617267383948255"/>
        <n v="-0.0601361387410061"/>
        <n v="-0.0586592146258273"/>
        <n v="-0.0586242925902772"/>
        <n v="-0.0586134377844912"/>
        <n v="-0.051969488845676"/>
        <n v="-0.0516816495902547"/>
        <n v="-0.0466097700530807"/>
        <n v="-0.0465667142300388"/>
        <n v="-0.0462372226343697"/>
        <n v="-0.0442383108332275"/>
        <n v="-0.0397253134412678"/>
        <n v="-0.0386947905312032"/>
        <n v="-0.0359758944193311"/>
        <n v="-0.0358128890992361"/>
        <n v="-0.0355192227612639"/>
        <n v="-0.0317811607601577"/>
        <n v="-0.0310331512226963"/>
        <n v="-0.0273871652351417"/>
        <n v="-0.0272499167860024"/>
        <n v="-0.0183304933059969"/>
        <n v="-0.0168643961257989"/>
        <n v="-0.0164637929694059"/>
        <n v="-0.0163940455757894"/>
        <n v="-0.0163117983760169"/>
        <n v="-0.0130205757872107"/>
        <n v="-0.0109166621668408"/>
        <n v="-0.00998625712946641"/>
        <n v="-0.00823270357675446"/>
        <n v="-0.00681199619302732"/>
        <n v="-0.00539766904994404"/>
        <n v="-0.00522181618934153"/>
        <n v="-0.00510797835489844"/>
        <n v="-0.00510273061985668"/>
        <n v="-0.0051002160598916"/>
        <n v="-0.00507602489037224"/>
        <n v="-0.0048503026829004"/>
        <n v="-0.000658165254176791"/>
        <n v="0"/>
        <n v="0.0106490700938758"/>
        <n v="0.0766112334095594"/>
        <n v="0.374654447573432"/>
        <n v="0.578522925779879"/>
        <n v="0.628612089429789"/>
        <n v="0.704310455016145"/>
        <n v="0.809919505009521"/>
        <n v="1.33662425816015"/>
        <n v="1.3367980216224"/>
        <n v="1.73863299999999"/>
        <n v="3.7141707968684"/>
        <n v="3.71427578771198"/>
        <n v="3.79112113940837"/>
        <n v="4.67148853625367"/>
        <n v="4.7384825833915"/>
        <n v="4.7409329295154"/>
        <n v="4.85662980367143"/>
        <n v="9.05649602790735"/>
        <n v="9.0571876802928"/>
        <n v="9.06252920024082"/>
        <n v="9.0668426050938"/>
        <n v="28.048160764368"/>
        <n v="28.1836526483943"/>
        <n v="31.6127904637398"/>
        <m/>
      </sharedItems>
    </cacheField>
    <cacheField name="Credit Delta" numFmtId="0">
      <sharedItems containsString="0" containsBlank="1" containsNumber="1" minValue="-261215.919918" maxValue="261215.919918" count="476">
        <n v="-261215.919918"/>
        <n v="-125921.388915"/>
        <n v="-84417.387279"/>
        <n v="-79510.63392"/>
        <n v="-72607.4871685351"/>
        <n v="-63417.8203591761"/>
        <n v="-59869.2182153842"/>
        <n v="-54897.760943"/>
        <n v="-51185.7113147008"/>
        <n v="-43762.915203"/>
        <n v="-42474.9844122336"/>
        <n v="-41308.1945123354"/>
        <n v="-41003.0533122045"/>
        <n v="-38267.7317284441"/>
        <n v="-37433.0769290966"/>
        <n v="-36983.1919312098"/>
        <n v="-25169.351208"/>
        <n v="-24282.6021426792"/>
        <n v="-22098.3260050366"/>
        <n v="-21710.6722699212"/>
        <n v="-21621.266939201"/>
        <n v="-21540.6069337084"/>
        <n v="-21349.4659640763"/>
        <n v="-21246.5134896555"/>
        <n v="-21057.9961126917"/>
        <n v="-20818.4094791615"/>
        <n v="-20810.5444299925"/>
        <n v="-20581.6459665094"/>
        <n v="-20519.801266938"/>
        <n v="-19881.7336257195"/>
        <n v="-19721.6410148767"/>
        <n v="-19708.9484018493"/>
        <n v="-19668.9692679"/>
        <n v="-19608.0199329234"/>
        <n v="-19563.608798152"/>
        <n v="-19069.4128764673"/>
        <n v="-17848.8336085137"/>
        <n v="-16718.792824"/>
        <n v="-16134.00382968"/>
        <n v="-14960.8922688585"/>
        <n v="-13678.2533014835"/>
        <n v="-12204.3326672115"/>
        <n v="-12202.0849728466"/>
        <n v="-12162.3868336651"/>
        <n v="-11065.1480663438"/>
        <n v="-10834.3997661088"/>
        <n v="-9992.29846944677"/>
        <n v="-9681.05694205125"/>
        <n v="-7849.55391999002"/>
        <n v="-7377.45143746941"/>
        <n v="-7365.7804259627"/>
        <n v="-7034.3480045978"/>
        <n v="-6587.14514236186"/>
        <n v="-5625.9017711114"/>
        <n v="-5473.43005655087"/>
        <n v="-5448.20783857338"/>
        <n v="-5384.91287696246"/>
        <n v="-5061.11373993475"/>
        <n v="-4692.40261282141"/>
        <n v="-4635.86722704206"/>
        <n v="-4341.5927066614"/>
        <n v="-4280.27469166749"/>
        <n v="-4267.16673090687"/>
        <n v="-4265.04330593895"/>
        <n v="-4189.82989912154"/>
        <n v="-4183.11797031691"/>
        <n v="-4079.36631646759"/>
        <n v="-4058.82435131892"/>
        <n v="-3927.87155714257"/>
        <n v="-3499.23288007283"/>
        <n v="-3493.76661448317"/>
        <n v="-3249.84954215561"/>
        <n v="-3073.8511157276"/>
        <n v="-2923.78045355275"/>
        <n v="-2908.16567969992"/>
        <n v="-2899.07926184991"/>
        <n v="-2898.7496381891"/>
        <n v="-2896.57758808337"/>
        <n v="-2893.17682875664"/>
        <n v="-2870.27603751541"/>
        <n v="-2830.4213544923"/>
        <n v="-2819.76713573278"/>
        <n v="-2817.59741597911"/>
        <n v="-2783.00963618276"/>
        <n v="-2756.15291929484"/>
        <n v="-2727.87346163505"/>
        <n v="-2727.61165854706"/>
        <n v="-2601.59191260435"/>
        <n v="-2600.37782996203"/>
        <n v="-2560.6418178545"/>
        <n v="-2556.62156294677"/>
        <n v="-2546.4419256332"/>
        <n v="-2511.5742277515"/>
        <n v="-2504.92488200022"/>
        <n v="-2475.89875684831"/>
        <n v="-2462.02953701225"/>
        <n v="-2454.62346558756"/>
        <n v="-2453.27337572704"/>
        <n v="-2439.83144032113"/>
        <n v="-2404.505014913"/>
        <n v="-2402.76974379927"/>
        <n v="-2401.70970716221"/>
        <n v="-2401.37224311454"/>
        <n v="-2399.40020118139"/>
        <n v="-2392.26308507355"/>
        <n v="-2389.13079989826"/>
        <n v="-2385.28830358601"/>
        <n v="-2372.17494321991"/>
        <n v="-2364.9608444723"/>
        <n v="-2363.14170462694"/>
        <n v="-2362.70666075609"/>
        <n v="-2362.58607484341"/>
        <n v="-2358.31434541654"/>
        <n v="-2334.04150313537"/>
        <n v="-2332.98108904762"/>
        <n v="-2327.91370555933"/>
        <n v="-2326.60195809031"/>
        <n v="-2325.69192937461"/>
        <n v="-2324.32781394053"/>
        <n v="-2320.5799037303"/>
        <n v="-2313.10881176987"/>
        <n v="-2312.78548590548"/>
        <n v="-2303.58575647293"/>
        <n v="-2302.69912193337"/>
        <n v="-2296.37797767151"/>
        <n v="-2289.77002803174"/>
        <n v="-2284.60629593176"/>
        <n v="-2282.21624115248"/>
        <n v="-2271.9674986029"/>
        <n v="-2270.22934398072"/>
        <n v="-2266.48384379266"/>
        <n v="-2264.25121843324"/>
        <n v="-2261.78489064733"/>
        <n v="-2259.63094732876"/>
        <n v="-2256.43645070907"/>
        <n v="-2242.20138420871"/>
        <n v="-2221.07435131018"/>
        <n v="-2216.2910869178"/>
        <n v="-2205.25616234515"/>
        <n v="-2203.92165622377"/>
        <n v="-2149.12384848075"/>
        <n v="-2095.02384067118"/>
        <n v="-2032.64692324829"/>
        <n v="-2027.40812097661"/>
        <n v="-1993.98265194349"/>
        <n v="-1966.86037679026"/>
        <n v="-1876.29325762945"/>
        <n v="-1875.93960036243"/>
        <n v="-1875.43166786467"/>
        <n v="-1873.39936251837"/>
        <n v="-1742.98993309139"/>
        <n v="-1637.57953817295"/>
        <n v="-1518.34906232832"/>
        <n v="-1264.47537515545"/>
        <n v="-1241.80656242313"/>
        <n v="-1208.78571620176"/>
        <n v="-1161.57723248445"/>
        <n v="-1156.1499957951"/>
        <n v="-1125.00358148399"/>
        <n v="-1101.78708085356"/>
        <n v="-1078.49673515362"/>
        <n v="-1077.38760296324"/>
        <n v="-1073.02506853842"/>
        <n v="-1072.40872425026"/>
        <n v="-1070.63814210637"/>
        <n v="-1051.27517123855"/>
        <n v="-1048.01035120296"/>
        <n v="-1041.01618749359"/>
        <n v="-1017.9696466769"/>
        <n v="-1009.94881025756"/>
        <n v="-995.987969913018"/>
        <n v="-990.814476605641"/>
        <n v="-990.742857086538"/>
        <n v="-980.298107435463"/>
        <n v="-979.618600081481"/>
        <n v="-929.270449647675"/>
        <n v="-893.102693427578"/>
        <n v="-846.230173790871"/>
        <n v="-824.708425673152"/>
        <n v="-820.949823971127"/>
        <n v="-818.112828533262"/>
        <n v="-817.702432888515"/>
        <n v="-814.091945313045"/>
        <n v="-785.936112246124"/>
        <n v="-738.480978074079"/>
        <n v="-709.296395382437"/>
        <n v="-596.778962548567"/>
        <n v="-583.628598608307"/>
        <n v="-482.023524683776"/>
        <n v="-481.777795852906"/>
        <n v="-476.747979015777"/>
        <n v="-475.55081415683"/>
        <n v="-464.947851382084"/>
        <n v="-463.448378262316"/>
        <n v="-460.079944650821"/>
        <n v="-458.400545121137"/>
        <n v="-454.903047898655"/>
        <n v="-454.224505962858"/>
        <n v="-454.105521955982"/>
        <n v="-430.314132766978"/>
        <n v="-404.883974798862"/>
        <n v="-399.068059043568"/>
        <n v="-396.156595713267"/>
        <n v="-366.18227728415"/>
        <n v="-334.140332821773"/>
        <n v="-329.909636146702"/>
        <n v="-289.301033484611"/>
        <n v="-286.804905485613"/>
        <n v="-282.076724562764"/>
        <n v="-278.869300294556"/>
        <n v="-267.137366963394"/>
        <n v="-267.012546085917"/>
        <n v="-266.14952234255"/>
        <n v="-265.1199834071"/>
        <n v="-259.289017556799"/>
        <n v="-243.762996456906"/>
        <n v="-243.713347783258"/>
        <n v="-243.674736639244"/>
        <n v="-210.812089094126"/>
        <n v="-210.176298751176"/>
        <n v="-185.044325404373"/>
        <n v="-179.132498820109"/>
        <n v="-159.692239854697"/>
        <n v="-149.71754763919"/>
        <n v="-148.690498649573"/>
        <n v="-146.949070254736"/>
        <n v="-131.766795052765"/>
        <n v="-125.081310698565"/>
        <n v="-111.279043989891"/>
        <n v="-110.8769129849"/>
        <n v="-102.066900251109"/>
        <n v="-64.1700844667333"/>
        <n v="-61.2510899201025"/>
        <n v="-59.3758560327898"/>
        <n v="-44.9533560749849"/>
        <n v="-44.3379997050753"/>
        <n v="-40.0435615388586"/>
        <n v="-20.9774654249136"/>
        <n v="-20.9027190600198"/>
        <n v="-20.8316856218237"/>
        <n v="-20.4190446788423"/>
        <n v="-20.3644978005281"/>
        <n v="-10.6896142911952"/>
        <n v="-2.55903151357277"/>
        <n v="-2.43730808629822"/>
        <n v="-0"/>
        <n v="2.43730808629822"/>
        <n v="10.5446252040214"/>
        <n v="19.9393902649177"/>
        <n v="27.4419135132971"/>
        <n v="29.0610549908234"/>
        <n v="38.5266805009295"/>
        <n v="40.0435615388586"/>
        <n v="44.3379997050753"/>
        <n v="61.5566599688397"/>
        <n v="62.8414761706009"/>
        <n v="99.9861429723149"/>
        <n v="110.8769129849"/>
        <n v="111.279043989891"/>
        <n v="125.081310698565"/>
        <n v="130.896430203972"/>
        <n v="131.766795052765"/>
        <n v="144.113421099075"/>
        <n v="149.621796433458"/>
        <n v="159.692239854697"/>
        <n v="169.792385430596"/>
        <n v="180.290556947712"/>
        <n v="201.135808058815"/>
        <n v="210.812089094126"/>
        <n v="265.1199834071"/>
        <n v="267.012546085917"/>
        <n v="267.137366963394"/>
        <n v="270.986352564796"/>
        <n v="278.869300294556"/>
        <n v="329.909636146702"/>
        <n v="334.140332821773"/>
        <n v="362.165307779896"/>
        <n v="396.156595713267"/>
        <n v="404.883974798862"/>
        <n v="430.314132766978"/>
        <n v="454.903047898655"/>
        <n v="458.400545121137"/>
        <n v="464.947851382084"/>
        <n v="475.55081415683"/>
        <n v="476.747979015777"/>
        <n v="480.063340926865"/>
        <n v="482.023524683776"/>
        <n v="502.036998237537"/>
        <n v="583.628598608307"/>
        <n v="596.778962548567"/>
        <n v="633.888419379277"/>
        <n v="644.146353085621"/>
        <n v="681.339130084955"/>
        <n v="709.296395382437"/>
        <n v="785.936112246124"/>
        <n v="814.091945313045"/>
        <n v="818.112828533262"/>
        <n v="824.708425673152"/>
        <n v="847.884029101498"/>
        <n v="872.964451919978"/>
        <n v="881.391695258144"/>
        <n v="929.270449647675"/>
        <n v="990.742857086538"/>
        <n v="990.814476605641"/>
        <n v="995.831003706201"/>
        <n v="995.987969913018"/>
        <n v="1000.84688601844"/>
        <n v="1020.81517339642"/>
        <n v="1038.32083451662"/>
        <n v="1041.01618749359"/>
        <n v="1077.38760296324"/>
        <n v="1078.49673515362"/>
        <n v="1125.00358148399"/>
        <n v="1143.23477083507"/>
        <n v="1144.92488290671"/>
        <n v="1167.17843109745"/>
        <n v="1200.83406518731"/>
        <n v="1203.01841693525"/>
        <n v="1241.80656242313"/>
        <n v="1264.47537515545"/>
        <n v="1294.84351372553"/>
        <n v="1397.71307770595"/>
        <n v="1483.5156747409"/>
        <n v="1490.08941063793"/>
        <n v="1686.45930598606"/>
        <n v="1742.98993309139"/>
        <n v="1875.93960036243"/>
        <n v="2033.26488565599"/>
        <n v="2045.77728341831"/>
        <n v="2054.15670542035"/>
        <n v="2142.41425831715"/>
        <n v="2205.25616234515"/>
        <n v="2207.83590598044"/>
        <n v="2216.2910869178"/>
        <n v="2221.07435131018"/>
        <n v="2222.88035931726"/>
        <n v="2239.8587820399"/>
        <n v="2242.20138420871"/>
        <n v="2256.43645070907"/>
        <n v="2258.88701094623"/>
        <n v="2259.63094732876"/>
        <n v="2260.499877886"/>
        <n v="2261.78489064733"/>
        <n v="2264.25121843324"/>
        <n v="2266.48384379266"/>
        <n v="2270.22934398072"/>
        <n v="2271.9674986029"/>
        <n v="2284.60629593176"/>
        <n v="2289.77002803174"/>
        <n v="2291.22917837452"/>
        <n v="2296.37797767151"/>
        <n v="2303.58575647293"/>
        <n v="2305.17527435371"/>
        <n v="2312.78548590548"/>
        <n v="2313.10881176987"/>
        <n v="2320.5799037303"/>
        <n v="2322.34126627923"/>
        <n v="2324.32781394053"/>
        <n v="2325.69192937461"/>
        <n v="2326.60195809031"/>
        <n v="2327.91370555933"/>
        <n v="2332.98108904762"/>
        <n v="2333.92451447104"/>
        <n v="2334.04150313537"/>
        <n v="2339.54360697609"/>
        <n v="2358.31434541654"/>
        <n v="2359.92766274691"/>
        <n v="2362.43281404607"/>
        <n v="2362.58607484341"/>
        <n v="2362.70666075609"/>
        <n v="2364.9608444723"/>
        <n v="2372.17494321991"/>
        <n v="2385.28830358601"/>
        <n v="2389.13079989826"/>
        <n v="2392.26308507355"/>
        <n v="2399.40020118139"/>
        <n v="2399.5016196902"/>
        <n v="2401.37224311454"/>
        <n v="2401.70970716221"/>
        <n v="2402.76974379927"/>
        <n v="2404.505014913"/>
        <n v="2404.57028545238"/>
        <n v="2423.55358309746"/>
        <n v="2453.27337572704"/>
        <n v="2454.62346558756"/>
        <n v="2459.96383295073"/>
        <n v="2462.02953701225"/>
        <n v="2472.2045668333"/>
        <n v="2475.89875684831"/>
        <n v="2484.20662686605"/>
        <n v="2497.58548231455"/>
        <n v="2500.23601682354"/>
        <n v="2504.92488200022"/>
        <n v="2546.4419256332"/>
        <n v="2556.62156294677"/>
        <n v="2565.35599914349"/>
        <n v="2582.39141505001"/>
        <n v="2601.59191260435"/>
        <n v="2670.38550077725"/>
        <n v="2703.57650233699"/>
        <n v="2727.61165854706"/>
        <n v="2727.87346163505"/>
        <n v="2756.15291929484"/>
        <n v="2783.00963618276"/>
        <n v="2817.59741597911"/>
        <n v="2819.76713573278"/>
        <n v="2870.27603751541"/>
        <n v="2883.50493730119"/>
        <n v="2893.17682875664"/>
        <n v="2896.57758808337"/>
        <n v="2898.7496381891"/>
        <n v="2899.07926184991"/>
        <n v="2908.16567969992"/>
        <n v="2923.78045355275"/>
        <n v="2964.09165146493"/>
        <n v="3024.84234949869"/>
        <n v="3043.65766046243"/>
        <n v="3073.8511157276"/>
        <n v="3131.7607822492"/>
        <n v="3174.54925011327"/>
        <n v="3493.76661448317"/>
        <n v="4058.82435131892"/>
        <n v="4280.27469166749"/>
        <n v="4341.5927066614"/>
        <n v="4635.86722704206"/>
        <n v="4692.40261282141"/>
        <n v="4812.49718781368"/>
        <n v="5448.20783857338"/>
        <n v="5625.9017711114"/>
        <n v="7853.50916522648"/>
        <n v="8647.31354329656"/>
        <n v="9278.15509490765"/>
        <n v="9571.1754308736"/>
        <n v="9681.05694205125"/>
        <n v="9992.29846944677"/>
        <n v="10714.858957774"/>
        <n v="12162.3868336651"/>
        <n v="12300.6918951333"/>
        <n v="16690.6876250279"/>
        <n v="16718.792824"/>
        <n v="17848.8336085137"/>
        <n v="19069.4128764673"/>
        <n v="19442.2436690195"/>
        <n v="19608.0199329234"/>
        <n v="19668.9692679"/>
        <n v="19721.6410148767"/>
        <n v="19763.0413577108"/>
        <n v="19788.0879593157"/>
        <n v="19838.203260795"/>
        <n v="19881.7336257195"/>
        <n v="20519.801266938"/>
        <n v="20581.6459665094"/>
        <n v="20801.7238223529"/>
        <n v="20818.4094791615"/>
        <n v="21057.9961126917"/>
        <n v="21349.4659640763"/>
        <n v="21398.7868721756"/>
        <n v="21406.4918459258"/>
        <n v="21445.6826767272"/>
        <n v="21688.0444477874"/>
        <n v="21706.4954974206"/>
        <n v="25169.351208"/>
        <n v="29253.1331429674"/>
        <n v="29992.7321987049"/>
        <n v="34703.2735333594"/>
        <n v="37470.2760354322"/>
        <n v="42538.5891367322"/>
        <n v="43762.915203"/>
        <n v="47555.6814090869"/>
        <n v="54897.760943"/>
        <n v="64000"/>
        <n v="84417.387279"/>
        <n v="96565.694112"/>
        <n v="125921.388915"/>
        <n v="261215.919918"/>
        <m/>
      </sharedItems>
    </cacheField>
    <cacheField name="Theta" numFmtId="0">
      <sharedItems containsString="0" containsBlank="1" containsNumber="1" minValue="-18656.467458" maxValue="7607.206884" count="484">
        <n v="-18656.467458"/>
        <n v="-10584.627462"/>
        <n v="-7607.206884"/>
        <n v="-5343.404016"/>
        <n v="-5010.399288"/>
        <n v="-4564.04604"/>
        <n v="-4553.273355"/>
        <n v="-4248.333351"/>
        <n v="-4233.288636"/>
        <n v="-4224.992025"/>
        <n v="-3571.314837"/>
        <n v="-3326.541543"/>
        <n v="-3195.317154"/>
        <n v="-2986.955025"/>
        <n v="-2856.246726"/>
        <n v="-2767.089483"/>
        <n v="-2697.113733"/>
        <n v="-2676.087675"/>
        <n v="-2633.709624"/>
        <n v="-2482.103007"/>
        <n v="-2360.9238"/>
        <n v="-2357.181771"/>
        <n v="-2341.537992"/>
        <n v="-2287.186839"/>
        <n v="-2265.084939"/>
        <n v="-2246.259165"/>
        <n v="-2204.311584"/>
        <n v="-2163.753336"/>
        <n v="-1868.373576"/>
        <n v="-1837.558212"/>
        <n v="-1832.567712"/>
        <n v="-1806.19749"/>
        <n v="-1762.391511"/>
        <n v="-1719.674637"/>
        <n v="-1695.525903"/>
        <n v="-1680.971622"/>
        <n v="-1644.367422"/>
        <n v="-1624.434294"/>
        <n v="-1621.998927"/>
        <n v="-1620.758661"/>
        <n v="-1620.105471"/>
        <n v="-1613.630897"/>
        <n v="-1604.76285"/>
        <n v="-1583.444619"/>
        <n v="-1565.714646"/>
        <n v="-1562.526288"/>
        <n v="-1497.022866"/>
        <n v="-1480.893012"/>
        <n v="-1464.840609"/>
        <n v="-1457.267406"/>
        <n v="-1432.862463"/>
        <n v="-1410.845217"/>
        <n v="-1378.533384"/>
        <n v="-1373.246232"/>
        <n v="-1367.24994"/>
        <n v="-1364.717412"/>
        <n v="-1358.249403"/>
        <n v="-1353.591021"/>
        <n v="-1349.632863"/>
        <n v="-1338.287055"/>
        <n v="-1334.888193"/>
        <n v="-1323.248499"/>
        <n v="-1319.463495"/>
        <n v="-1312.713318"/>
        <n v="-1292.301201"/>
        <n v="-1288.270293"/>
        <n v="-1282.083288"/>
        <n v="-1271.70366"/>
        <n v="-1270.826322"/>
        <n v="-1258.522992"/>
        <n v="-1242.573192"/>
        <n v="-1231.234689"/>
        <n v="-1209.519252"/>
        <n v="-1187.748465"/>
        <n v="-1178.75874"/>
        <n v="-1176.054905"/>
        <n v="-1172.155077"/>
        <n v="-1159.219743"/>
        <n v="-1123.357455"/>
        <n v="-1115.288184"/>
        <n v="-1110.579059"/>
        <n v="-1093.720551"/>
        <n v="-1080.730848"/>
        <n v="-1074.111792"/>
        <n v="-1058.281125"/>
        <n v="-1056.790578"/>
        <n v="-1056.317295"/>
        <n v="-1054.713546"/>
        <n v="-1050.327858"/>
        <n v="-1026.195402"/>
        <n v="-1004.385798"/>
        <n v="-991.388511"/>
        <n v="-984.65892"/>
        <n v="-974.412939"/>
        <n v="-969.702729"/>
        <n v="-968.114538"/>
        <n v="-964.731522"/>
        <n v="-959.765481"/>
        <n v="-958.004535"/>
        <n v="-948.392262"/>
        <n v="-946.378458"/>
        <n v="-929.687385"/>
        <n v="-925.586634"/>
        <n v="-923.907702"/>
        <n v="-921.20697"/>
        <n v="-913.090914"/>
        <n v="-909.195189"/>
        <n v="-908.508117"/>
        <n v="-894.237258"/>
        <n v="-892.265103"/>
        <n v="-885.872295"/>
        <n v="-872.769141"/>
        <n v="-870.829845"/>
        <n v="-855.941211"/>
        <n v="-854.381985"/>
        <n v="-840.85128"/>
        <n v="-838.384473"/>
        <n v="-835.754523"/>
        <n v="-835.74408"/>
        <n v="-835.139157"/>
        <n v="-821.987892"/>
        <n v="-821.669859"/>
        <n v="-817.764592"/>
        <n v="-810.056055"/>
        <n v="-807.044841"/>
        <n v="-800.954688"/>
        <n v="-795.730596"/>
        <n v="-788.427183"/>
        <n v="-783.778428"/>
        <n v="-778.808061"/>
        <n v="-778.468137"/>
        <n v="-776.19516"/>
        <n v="-764.012379"/>
        <n v="-762.449166"/>
        <n v="-759.94203"/>
        <n v="-753.222936"/>
        <n v="-751.848696"/>
        <n v="-741.15045"/>
        <n v="-740.32869"/>
        <n v="-739.524711"/>
        <n v="-738.835266"/>
        <n v="-737.380452"/>
        <n v="-735.163434"/>
        <n v="-716.396163"/>
        <n v="-701.890491"/>
        <n v="-696.440034"/>
        <n v="-696.303201"/>
        <n v="-693.789372"/>
        <n v="-690.34329"/>
        <n v="-688.524081"/>
        <n v="-680.564358"/>
        <n v="-679.677867"/>
        <n v="-679.457658"/>
        <n v="-678.981792"/>
        <n v="-668.45679"/>
        <n v="-663.608655"/>
        <n v="-642.007662"/>
        <n v="-637.515714"/>
        <n v="-636.296829"/>
        <n v="-632.396961"/>
        <n v="-630.106038"/>
        <n v="-628.346736"/>
        <n v="-624.171588"/>
        <n v="-619.627779"/>
        <n v="-617.899782"/>
        <n v="-617.855076"/>
        <n v="-614.470953"/>
        <n v="-613.314537"/>
        <n v="-605.908206"/>
        <n v="-600.723789"/>
        <n v="-599.39253"/>
        <n v="-586.584177"/>
        <n v="-585.101877"/>
        <n v="-583.309536"/>
        <n v="-581.039358"/>
        <n v="-573.920379"/>
        <n v="-572.730972"/>
        <n v="-569.613891"/>
        <n v="-567.123195"/>
        <n v="-564.377283"/>
        <n v="-562.102542"/>
        <n v="-558.093522"/>
        <n v="-554.793105"/>
        <n v="-545.353017"/>
        <n v="-544.35681"/>
        <n v="-538.127334"/>
        <n v="-533.06982"/>
        <n v="-529.014951"/>
        <n v="-528.275376"/>
        <n v="-527.882535"/>
        <n v="-523.191336"/>
        <n v="-522.114192"/>
        <n v="-518.937552"/>
        <n v="-518.392"/>
        <n v="-513.929856"/>
        <n v="-491.153139"/>
        <n v="-488.749005"/>
        <n v="-487.1892"/>
        <n v="-486.93861"/>
        <n v="-476.276904"/>
        <n v="-464.833662"/>
        <n v="-451.955562"/>
        <n v="-439.76583"/>
        <n v="-430.550502"/>
        <n v="-416.236215"/>
        <n v="-414.224409"/>
        <n v="-398.256672"/>
        <n v="-386.460201"/>
        <n v="-372.112428"/>
        <n v="-370.878885"/>
        <n v="-368.834817"/>
        <n v="-363.625407"/>
        <n v="-356.01045"/>
        <n v="-355.253583"/>
        <n v="-343.227294"/>
        <n v="-340.240839"/>
        <n v="-337.771182"/>
        <n v="-332.519976"/>
        <n v="-319.921827"/>
        <n v="-316.549341"/>
        <n v="-314.963184"/>
        <n v="-307.505463"/>
        <n v="-307.331322"/>
        <n v="-302.48463"/>
        <n v="-301.234527"/>
        <n v="-294.496785"/>
        <n v="-291.46311"/>
        <n v="-286.593744"/>
        <n v="-275.192643"/>
        <n v="-272.566686"/>
        <n v="-263.256117"/>
        <n v="-262.247904"/>
        <n v="-259.079319"/>
        <n v="-254.369499"/>
        <n v="-254.057523"/>
        <n v="-251.551404"/>
        <n v="-246.993402"/>
        <n v="-208.888128"/>
        <n v="-204.836457"/>
        <n v="-195.220266"/>
        <n v="-190.772298"/>
        <n v="-160.488945"/>
        <n v="-159.918747"/>
        <n v="-158.710032"/>
        <n v="-107.524701"/>
        <n v="0"/>
        <n v="159.918747"/>
        <n v="183.534276"/>
        <n v="190.772298"/>
        <n v="195.944709"/>
        <n v="231.214329"/>
        <n v="232.683015"/>
        <n v="246.993402"/>
        <n v="248.654415"/>
        <n v="251.551404"/>
        <n v="262.247904"/>
        <n v="263.256117"/>
        <n v="286.593744"/>
        <n v="294.496785"/>
        <n v="298.125729"/>
        <n v="302.533782"/>
        <n v="314.963184"/>
        <n v="325.885242"/>
        <n v="332.519976"/>
        <n v="337.771182"/>
        <n v="343.227294"/>
        <n v="369.855528"/>
        <n v="370.878885"/>
        <n v="386.460201"/>
        <n v="404.226372"/>
        <n v="411.646299"/>
        <n v="416.236215"/>
        <n v="422.268558"/>
        <n v="439.76583"/>
        <n v="451.955562"/>
        <n v="462.210165"/>
        <n v="484.316886"/>
        <n v="487.1892"/>
        <n v="488.749005"/>
        <n v="490.715772"/>
        <n v="497.572974"/>
        <n v="518.392"/>
        <n v="518.937552"/>
        <n v="522.114192"/>
        <n v="523.191336"/>
        <n v="529.014951"/>
        <n v="541.72626"/>
        <n v="550.822632"/>
        <n v="558.093522"/>
        <n v="569.112129"/>
        <n v="573.091785"/>
        <n v="573.920379"/>
        <n v="585.101877"/>
        <n v="606.093369"/>
        <n v="609.168234"/>
        <n v="611.00991"/>
        <n v="617.899782"/>
        <n v="620.483613"/>
        <n v="621.639846"/>
        <n v="622.451931"/>
        <n v="624.171588"/>
        <n v="630.106038"/>
        <n v="632.396961"/>
        <n v="636.296829"/>
        <n v="642.007662"/>
        <n v="664.604553"/>
        <n v="667.834383"/>
        <n v="668.45679"/>
        <n v="670.437996"/>
        <n v="679.457658"/>
        <n v="680.896167"/>
        <n v="682.447845"/>
        <n v="693.789372"/>
        <n v="696.303201"/>
        <n v="696.440034"/>
        <n v="711.030951"/>
        <n v="716.396163"/>
        <n v="725.921679"/>
        <n v="729.547533"/>
        <n v="737.380452"/>
        <n v="740.32869"/>
        <n v="741.15045"/>
        <n v="746.009655"/>
        <n v="748.503579"/>
        <n v="751.848696"/>
        <n v="752.574711"/>
        <n v="753.222936"/>
        <n v="759.94203"/>
        <n v="762.449166"/>
        <n v="764.012379"/>
        <n v="768.653364"/>
        <n v="775.223268"/>
        <n v="776.19516"/>
        <n v="778.468137"/>
        <n v="778.808061"/>
        <n v="783.778428"/>
        <n v="788.427183"/>
        <n v="792.475212"/>
        <n v="795.361416"/>
        <n v="795.730596"/>
        <n v="799.44519"/>
        <n v="800.954688"/>
        <n v="803.418564"/>
        <n v="810.056055"/>
        <n v="813.798381"/>
        <n v="817.764592"/>
        <n v="821.669859"/>
        <n v="821.987892"/>
        <n v="825.387171"/>
        <n v="826.387026"/>
        <n v="831.557706"/>
        <n v="835.754523"/>
        <n v="838.384473"/>
        <n v="840.85128"/>
        <n v="854.381985"/>
        <n v="854.605272"/>
        <n v="855.941211"/>
        <n v="870.829845"/>
        <n v="876.570825"/>
        <n v="882.764742"/>
        <n v="908.508117"/>
        <n v="921.20697"/>
        <n v="925.586634"/>
        <n v="943.645464"/>
        <n v="948.128079"/>
        <n v="948.392262"/>
        <n v="958.859901"/>
        <n v="964.731522"/>
        <n v="968.114538"/>
        <n v="969.702729"/>
        <n v="970.688433"/>
        <n v="991.388511"/>
        <n v="1026.195402"/>
        <n v="1035.60249"/>
        <n v="1054.266645"/>
        <n v="1054.650093"/>
        <n v="1054.713546"/>
        <n v="1056.790578"/>
        <n v="1058.281125"/>
        <n v="1067.519943"/>
        <n v="1080.730848"/>
        <n v="1090.360842"/>
        <n v="1093.720551"/>
        <n v="1098.710927"/>
        <n v="1106.61423"/>
        <n v="1110.579059"/>
        <n v="1123.357455"/>
        <n v="1124.341944"/>
        <n v="1159.219743"/>
        <n v="1176.054905"/>
        <n v="1187.748465"/>
        <n v="1209.519252"/>
        <n v="1210.658631"/>
        <n v="1211.571714"/>
        <n v="1231.234689"/>
        <n v="1238.348082"/>
        <n v="1245.606684"/>
        <n v="1258.522992"/>
        <n v="1264.721175"/>
        <n v="1270.826322"/>
        <n v="1271.70366"/>
        <n v="1288.270293"/>
        <n v="1312.713318"/>
        <n v="1334.888193"/>
        <n v="1338.287055"/>
        <n v="1353.591021"/>
        <n v="1358.249403"/>
        <n v="1364.717412"/>
        <n v="1367.24994"/>
        <n v="1373.246232"/>
        <n v="1377.227316"/>
        <n v="1410.845217"/>
        <n v="1426.778403"/>
        <n v="1432.862463"/>
        <n v="1457.267406"/>
        <n v="1460.704515"/>
        <n v="1461.641316"/>
        <n v="1473.885636"/>
        <n v="1480.893012"/>
        <n v="1497.022866"/>
        <n v="1513.422639"/>
        <n v="1517.060322"/>
        <n v="1532.008374"/>
        <n v="1561.097115"/>
        <n v="1562.526288"/>
        <n v="1583.444619"/>
        <n v="1604.76285"/>
        <n v="1607.494506"/>
        <n v="1613.630897"/>
        <n v="1620.758661"/>
        <n v="1624.434294"/>
        <n v="1635.047364"/>
        <n v="1636.592043"/>
        <n v="1677.349821"/>
        <n v="1680.971622"/>
        <n v="1687.153032"/>
        <n v="1689.480102"/>
        <n v="1695.525903"/>
        <n v="1701.620157"/>
        <n v="1722.714801"/>
        <n v="1727.966169"/>
        <n v="1762.391511"/>
        <n v="1806.19749"/>
        <n v="1816.587903"/>
        <n v="1832.567712"/>
        <n v="1837.558212"/>
        <n v="1868.373576"/>
        <n v="1877.524092"/>
        <n v="1894.897038"/>
        <n v="1916.950974"/>
        <n v="1932.813996"/>
        <n v="2163.753336"/>
        <n v="2204.311584"/>
        <n v="2211.039114"/>
        <n v="2238.501498"/>
        <n v="2246.259165"/>
        <n v="2287.186839"/>
        <n v="2333.073867"/>
        <n v="2341.537992"/>
        <n v="2357.181771"/>
        <n v="2360.9238"/>
        <n v="2380.905897"/>
        <n v="2418.541566"/>
        <n v="2432.943486"/>
        <n v="2482.103007"/>
        <n v="2642.503275"/>
        <n v="2664.069765"/>
        <n v="2676.087675"/>
        <n v="2745.866109"/>
        <n v="2986.955025"/>
        <n v="3112.901199"/>
        <n v="3195.317154"/>
        <n v="3326.541543"/>
        <n v="3571.314837"/>
        <n v="3923.160891"/>
        <n v="4224.992025"/>
        <n v="4233.288636"/>
        <n v="4248.333351"/>
        <n v="4553.273355"/>
        <n v="4557.559146"/>
        <n v="4732.764228"/>
        <n v="5183.662629"/>
        <n v="7607.206884"/>
        <m/>
      </sharedItems>
    </cacheField>
    <cacheField name="Cashflow" numFmtId="0">
      <sharedItems containsString="0" containsBlank="1" containsNumber="1" containsInteger="1" minValue="-12500" maxValue="7125" count="5">
        <n v="-12500"/>
        <n v="-7125"/>
        <n v="0"/>
        <n v="7125"/>
        <m/>
      </sharedItems>
    </cacheField>
    <cacheField name="Implied change in PV" numFmtId="0">
      <sharedItems containsString="0" containsBlank="1" containsNumber="1" minValue="-261215.919918" maxValue="261215.919918" count="480">
        <n v="-261215.919918"/>
        <n v="-125921.388915"/>
        <n v="-84417.387279"/>
        <n v="-79510.63392"/>
        <n v="-73145.6145025351"/>
        <n v="-61716.2002021761"/>
        <n v="-58261.7237093842"/>
        <n v="-54897.760943"/>
        <n v="-48521.6415497008"/>
        <n v="-44096.9833392336"/>
        <n v="-43762.915203"/>
        <n v="-42939.0696006792"/>
        <n v="-39560.0329294441"/>
        <n v="-38889.6529463354"/>
        <n v="-38622.1474152045"/>
        <n v="-38332.8247942098"/>
        <n v="-35100.0030620966"/>
        <n v="-25169.351208"/>
        <n v="-23270.4810820366"/>
        <n v="-22671.594797201"/>
        <n v="-22277.7954649212"/>
        <n v="-22220.9264286555"/>
        <n v="-22220.2958090763"/>
        <n v="-21866.8617249925"/>
        <n v="-21844.6048811615"/>
        <n v="-21817.9381426917"/>
        <n v="-21639.9270915094"/>
        <n v="-21362.6266377195"/>
        <n v="-21298.609327938"/>
        <n v="-20638.6357868493"/>
        <n v="-20472.803987152"/>
        <n v="-20464.6998639"/>
        <n v="-20407.6999314673"/>
        <n v="-20275.8857587084"/>
        <n v="-19183.7218015137"/>
        <n v="-18450.8146928767"/>
        <n v="-18376.7852439234"/>
        <n v="-17376.57702168"/>
        <n v="-16718.792824"/>
        <n v="-15515.6853738585"/>
        <n v="-15056.7866854835"/>
        <n v="-13573.2320506651"/>
        <n v="-13007.5984850513"/>
        <n v="-12695.4858062115"/>
        <n v="-12689.0235828466"/>
        <n v="-11989.0557683438"/>
        <n v="-11859.6624315665"/>
        <n v="-11452.2548421088"/>
        <n v="-11323.1084400741"/>
        <n v="-10479.4876694468"/>
        <n v="-9299.4329435978"/>
        <n v="-8917.39463782141"/>
        <n v="-8747.16401031691"/>
        <n v="-7831.18438104206"/>
        <n v="-7650.01812346941"/>
        <n v="-7640.9730689627"/>
        <n v="-7461.43903469992"/>
        <n v="-7031.34298718276"/>
        <n v="-6966.78917799002"/>
        <n v="-6841.20266536186"/>
        <n v="-6784.11828314257"/>
        <n v="-6626.82838593475"/>
        <n v="-6621.81268366749"/>
        <n v="-6402.0969311114"/>
        <n v="-6299.18829863505"/>
        <n v="-6209.9662826614"/>
        <n v="-6169.85428948317"/>
        <n v="-6164.35383997113"/>
        <n v="-5903.50198142758"/>
        <n v="-5713.98328884638"/>
        <n v="-5686.14740396246"/>
        <n v="-5555.9541227276"/>
        <n v="-5509.29339412154"/>
        <n v="-5003.87857193895"/>
        <n v="-5002.33016490687"/>
        <n v="-4975.85708255087"/>
        <n v="-4971.63141946759"/>
        <n v="-4959.45883357338"/>
        <n v="-4917.54536294677"/>
        <n v="-4847.85107760435"/>
        <n v="-4731.3173501891"/>
        <n v="-4710.1952616332"/>
        <n v="-4663.97410979026"/>
        <n v="-4658.96909908337"/>
        <n v="-4588.70273175664"/>
        <n v="-4548.21474755275"/>
        <n v="-4327.54344351541"/>
        <n v="-4313.45696884831"/>
        <n v="-4311.12237200022"/>
        <n v="-4272.32549384991"/>
        <n v="-4196.22800015561"/>
        <n v="-4131.6796987515"/>
        <n v="-4082.34386511454"/>
        <n v="-4078.29012773278"/>
        <n v="-4065.21843896203"/>
        <n v="-4038.06808458756"/>
        <n v="-4009.1800944923"/>
        <n v="-4005.34588097911"/>
        <n v="-3821.35067994053"/>
        <n v="-3764.11761318139"/>
        <n v="-3750.29983001225"/>
        <n v="-3696.25142038244"/>
        <n v="-3634.28973484341"/>
        <n v="-3576.63083072704"/>
        <n v="-3548.38253268108"/>
        <n v="-3543.56075513537"/>
        <n v="-3534.62105629484"/>
        <n v="-3528.56634654706"/>
        <n v="-3446.5141128545"/>
        <n v="-3408.58021032685"/>
        <n v="-3381.31550409031"/>
        <n v="-3367.50126579927"/>
        <n v="-3355.50544164733"/>
        <n v="-3352.92235432113"/>
        <n v="-3311.9684147303"/>
        <n v="-3282.81154076987"/>
        <n v="-3276.06593994349"/>
        <n v="-3264.49251567151"/>
        <n v="-3248.20429607355"/>
        <n v="-3240.09418016221"/>
        <n v="-3215.35666203174"/>
        <n v="-3172.76271575609"/>
        <n v="-3169.13563267118"/>
        <n v="-3168.73561204762"/>
        <n v="-3168.13906432876"/>
        <n v="-3149.30068258601"/>
        <n v="-3145.655464913"/>
        <n v="-3140.97949589826"/>
        <n v="-3114.11911237461"/>
        <n v="-3105.10249843324"/>
        <n v="-3098.64303541654"/>
        <n v="-3093.9553906029"/>
        <n v="-3078.10630970907"/>
        <n v="-3068.61497721991"/>
        <n v="-3066.00842190548"/>
        <n v="-3054.00777198072"/>
        <n v="-3042.22383293337"/>
        <n v="-3010.96649722377"/>
        <n v="-2997.37512847293"/>
        <n v="-2982.88000679266"/>
        <n v="-2982.76948362694"/>
        <n v="-2964.21053455933"/>
        <n v="-2964.06395393176"/>
        <n v="-2953.6715389178"/>
        <n v="-2945.82489615248"/>
        <n v="-2883.96580154857"/>
        <n v="-2872.30742220871"/>
        <n v="-2846.56941242313"/>
        <n v="-2823.15594434515"/>
        <n v="-2787.94018260831"/>
        <n v="-2729.29861197661"/>
        <n v="-2660.84018131018"/>
        <n v="-2597.02420624829"/>
        <n v="-2553.07722951837"/>
        <n v="-2512.74925548075"/>
        <n v="-2474.82419786467"/>
        <n v="-2462.06985488852"/>
        <n v="-2438.87148953326"/>
        <n v="-2404.95455136243"/>
        <n v="-2352.57016162945"/>
        <n v="-2172.34134831305"/>
        <n v="-2118.74269604357"/>
        <n v="-2073.39584348399"/>
        <n v="-2002.6285666769"/>
        <n v="-1998.59457296324"/>
        <n v="-1984.68390543546"/>
        <n v="-1873.60264532832"/>
        <n v="-1846.4932857951"/>
        <n v="-1825.65048512114"/>
        <n v="-1805.99565479087"/>
        <n v="-1776.51807907283"/>
        <n v="-1767.00279582177"/>
        <n v="-1709.47297749359"/>
        <n v="-1689.43077628415"/>
        <n v="-1686.33960553842"/>
        <n v="-1683.5006571467"/>
        <n v="-1673.61937820176"/>
        <n v="-1660.18295808148"/>
        <n v="-1647.14009785356"/>
        <n v="-1643.36911410637"/>
        <n v="-1607.70266915545"/>
        <n v="-1591.58261829456"/>
        <n v="-1579.15770623855"/>
        <n v="-1561.94020720296"/>
        <n v="-1555.37633871327"/>
        <n v="-1468.90855448445"/>
        <n v="-1388.95806525026"/>
        <n v="-1382.44817091302"/>
        <n v="-1361.69336160564"/>
        <n v="-1350.18964925756"/>
        <n v="-1345.50666464768"/>
        <n v="-1305.70604108654"/>
        <n v="-1259.26595979886"/>
        <n v="-1244.80944048561"/>
        <n v="-1101.28867934255"/>
        <n v="-1072.52985624612"/>
        <n v="-1068.46740917295"/>
        <n v="-1012.45257829492"/>
        <n v="-963.315747085916"/>
        <n v="-922.141405854697"/>
        <n v="-912.328297852906"/>
        <n v="-909.145028963394"/>
        <n v="-874.304353650821"/>
        <n v="-860.012806556799"/>
        <n v="-856.64679906002"/>
        <n v="-839.0403624071"/>
        <n v="-838.523034751176"/>
        <n v="-827.072532456906"/>
        <n v="-824.752705783258"/>
        <n v="-819.458828262317"/>
        <n v="-813.288627639244"/>
        <n v="-802.434556472302"/>
        <n v="-795.913966094126"/>
        <n v="-776.520309683776"/>
        <n v="-771.628502404373"/>
        <n v="-755.62575363919"/>
        <n v="-738.995883015777"/>
        <n v="-722.54421615683"/>
        <n v="-718.159164898655"/>
        <n v="-713.184840955982"/>
        <n v="-712.202318820109"/>
        <n v="-708.594004962858"/>
        <n v="-691.305880254736"/>
        <n v="-691.083112513573"/>
        <n v="-681.865536766978"/>
        <n v="-673.84680903279"/>
        <n v="-669.372565989891"/>
        <n v="-655.720149382084"/>
        <n v="-647.195502698565"/>
        <n v="-634.0682489849"/>
        <n v="-632.396961"/>
        <n v="-624.171588"/>
        <n v="-623.353631920103"/>
        <n v="-614.191837908613"/>
        <n v="-601.998551562764"/>
        <n v="-596.806496484611"/>
        <n v="-583.722357052765"/>
        <n v="-521.374860086298"/>
        <n v="-500.323572251109"/>
        <n v="-433.004901466733"/>
        <n v="-323.462095424914"/>
        <n v="-312.294795621824"/>
        <n v="-309.179443649573"/>
        <n v="-225.255501678842"/>
        <n v="-215.584763800528"/>
        <n v="-203.663388074985"/>
        <n v="-199.962308538859"/>
        <n v="-118.214315291195"/>
        <n v="0"/>
        <n v="199.962308538859"/>
        <n v="241.758954204021"/>
        <n v="283.520418972315"/>
        <n v="287.18109550093"/>
        <n v="295.524491170601"/>
        <n v="327.186783990823"/>
        <n v="433.430212203972"/>
        <n v="521.374860086298"/>
        <n v="555.759720099075"/>
        <n v="583.722357052765"/>
        <n v="614.191837908613"/>
        <n v="624.171588"/>
        <n v="632.396961"/>
        <n v="634.0682489849"/>
        <n v="647.195502698565"/>
        <n v="655.720149382084"/>
        <n v="669.372565989891"/>
        <n v="676.008049926865"/>
        <n v="681.865536766978"/>
        <n v="683.19650596884"/>
        <n v="687.773773264918"/>
        <n v="718.159164898655"/>
        <n v="722.54421615683"/>
        <n v="731.113188947712"/>
        <n v="738.472864513297"/>
        <n v="738.995883015777"/>
        <n v="776.520309683776"/>
        <n v="780.802295430596"/>
        <n v="795.913966094126"/>
        <n v="802.434556472302"/>
        <n v="839.0403624071"/>
        <n v="865.740361058815"/>
        <n v="909.145028963394"/>
        <n v="922.141405854697"/>
        <n v="963.315747085916"/>
        <n v="984.617238779897"/>
        <n v="1012.45257829492"/>
        <n v="1014.00188108562"/>
        <n v="1023.5610635648"/>
        <n v="1072.52985624612"/>
        <n v="1259.26595979886"/>
        <n v="1270.1525871015"/>
        <n v="1305.70604108654"/>
        <n v="1321.7162457062"/>
        <n v="1345.50666464768"/>
        <n v="1361.69336160564"/>
        <n v="1382.44817091302"/>
        <n v="1405.07325801844"/>
        <n v="1484.75769408496"/>
        <n v="1555.37633871327"/>
        <n v="1556.68709123754"/>
        <n v="1591.58261829456"/>
        <n v="1607.70266915545"/>
        <n v="1611.41261951662"/>
        <n v="1683.5006571467"/>
        <n v="1701.71134039642"/>
        <n v="1709.47297749359"/>
        <n v="1767.00279582177"/>
        <n v="1825.65048512114"/>
        <n v="1998.59457296324"/>
        <n v="2043.34709272553"/>
        <n v="2073.39584348399"/>
        <n v="2092.6839087409"/>
        <n v="2110.57302363793"/>
        <n v="2172.34134831305"/>
        <n v="2197.15826770595"/>
        <n v="2197.50141583507"/>
        <n v="2308.17009825814"/>
        <n v="2356.49659690671"/>
        <n v="2404.95455136243"/>
        <n v="2438.87148953326"/>
        <n v="2507.98744841831"/>
        <n v="2511.39250930119"/>
        <n v="2538.47359142035"/>
        <n v="2660.84018131018"/>
        <n v="2787.94018260831"/>
        <n v="2823.15594434515"/>
        <n v="2846.56941242313"/>
        <n v="2872.30742220871"/>
        <n v="2883.96580154857"/>
        <n v="2922.3066270399"/>
        <n v="2953.6715389178"/>
        <n v="2964.06395393176"/>
        <n v="2964.21053455933"/>
        <n v="2982.88000679266"/>
        <n v="2997.37512847293"/>
        <n v="3017.42196818731"/>
        <n v="3034.22293198044"/>
        <n v="3054.00777198072"/>
        <n v="3054.24842694623"/>
        <n v="3066.00842190548"/>
        <n v="3066.83190537928"/>
        <n v="3068.61497721991"/>
        <n v="3069.09113997609"/>
        <n v="3078.10630970907"/>
        <n v="3084.00356591998"/>
        <n v="3093.9553906029"/>
        <n v="3093.99157909746"/>
        <n v="3098.64303541654"/>
        <n v="3102.57787847104"/>
        <n v="3105.10249843324"/>
        <n v="3114.11911237461"/>
        <n v="3137.070702886"/>
        <n v="3140.97949589826"/>
        <n v="3145.655464913"/>
        <n v="3149.30068258601"/>
        <n v="3168.13906432876"/>
        <n v="3168.73561204762"/>
        <n v="3172.76271575609"/>
        <n v="3176.23119504607"/>
        <n v="3176.94653827923"/>
        <n v="3215.35666203174"/>
        <n v="3218.2142218333"/>
        <n v="3224.8887906902"/>
        <n v="3240.09418016221"/>
        <n v="3248.20429607355"/>
        <n v="3249.02848831715"/>
        <n v="3264.49251567151"/>
        <n v="3282.81154076987"/>
        <n v="3290.06069431455"/>
        <n v="3311.9684147303"/>
        <n v="3318.78756374691"/>
        <n v="3355.50544164733"/>
        <n v="3367.50126579927"/>
        <n v="3375.25871845238"/>
        <n v="3381.31550409031"/>
        <n v="3408.58021032685"/>
        <n v="3528.56634654706"/>
        <n v="3534.62105629484"/>
        <n v="3543.56075513537"/>
        <n v="3548.38253268108"/>
        <n v="3576.63083072704"/>
        <n v="3600.10767531726"/>
        <n v="3634.28973484341"/>
        <n v="3696.25142038244"/>
        <n v="3750.29983001225"/>
        <n v="3764.11761318139"/>
        <n v="3821.35067994053"/>
        <n v="3823.23755237452"/>
        <n v="3982.52509535371"/>
        <n v="4005.34588097911"/>
        <n v="4038.06808458756"/>
        <n v="4056.27705105001"/>
        <n v="4078.29012773278"/>
        <n v="4082.34386511454"/>
        <n v="4111.17760346243"/>
        <n v="4126.45311414349"/>
        <n v="4171.35965886606"/>
        <n v="4174.75028246493"/>
        <n v="4228.20218582354"/>
        <n v="4272.32549384991"/>
        <n v="4311.12237200022"/>
        <n v="4313.45696884831"/>
        <n v="4327.54344351541"/>
        <n v="4548.21474755275"/>
        <n v="4565.28253877725"/>
        <n v="4588.70273175664"/>
        <n v="4658.96909908337"/>
        <n v="4661.43439249869"/>
        <n v="4675.76816065599"/>
        <n v="4710.1952616332"/>
        <n v="4731.3173501891"/>
        <n v="4799.36050498606"/>
        <n v="4847.85107760435"/>
        <n v="4917.54536294677"/>
        <n v="4942.07800033699"/>
        <n v="4959.45883357338"/>
        <n v="5048.7117562492"/>
        <n v="5555.9541227276"/>
        <n v="5713.98328884638"/>
        <n v="5899.94265909745"/>
        <n v="5920.41535911327"/>
        <n v="6169.85428948317"/>
        <n v="6209.9662826614"/>
        <n v="6299.18829863505"/>
        <n v="6383.12472395074"/>
        <n v="6386.68104593525"/>
        <n v="6402.0969311114"/>
        <n v="6621.81268366749"/>
        <n v="6690.02127981368"/>
        <n v="6959.27190722648"/>
        <n v="7031.34298718276"/>
        <n v="7461.43903469992"/>
        <n v="7774.54440229656"/>
        <n v="7831.18438104206"/>
        <n v="8917.39463782141"/>
        <n v="9884.24846390765"/>
        <n v="10035.877165774"/>
        <n v="10112.9016908736"/>
        <n v="10479.4876694468"/>
        <n v="13007.5984850513"/>
        <n v="13573.2320506651"/>
        <n v="13814.1145341333"/>
        <n v="16718.792824"/>
        <n v="18207.7479470279"/>
        <n v="18376.7852439234"/>
        <n v="18450.8146928767"/>
        <n v="19183.7218015137"/>
        <n v="20407.6999314673"/>
        <n v="20464.6998639"/>
        <n v="20532.6045110195"/>
        <n v="20669.760966795"/>
        <n v="20706.6868217108"/>
        <n v="20736.2160383157"/>
        <n v="21298.609327938"/>
        <n v="21362.6266377195"/>
        <n v="21639.9270915094"/>
        <n v="21817.9381426917"/>
        <n v="21844.6048811615"/>
        <n v="21926.0657663529"/>
        <n v="22132.4135249258"/>
        <n v="22220.2958090763"/>
        <n v="22481.2851667272"/>
        <n v="22926.3925297874"/>
        <n v="22952.1021814206"/>
        <n v="23088.2669741756"/>
        <n v="25169.351208"/>
        <n v="30028.3564109674"/>
        <n v="31454.3735147049"/>
        <n v="36636.0875293594"/>
        <n v="38930.9805504322"/>
        <n v="43762.915203"/>
        <n v="44173.6365007322"/>
        <n v="44921.9717850869"/>
        <n v="54897.760943"/>
        <n v="63471.724624"/>
        <n v="84417.387279"/>
        <n v="96565.694112"/>
        <n v="125921.388915"/>
        <n v="261215.919918"/>
        <m/>
      </sharedItems>
    </cacheField>
    <cacheField name="Opening PV" numFmtId="0">
      <sharedItems containsString="0" containsBlank="1" containsNumber="1" minValue="-8844975" maxValue="10237430" count="469">
        <n v="-8844975"/>
        <n v="-6215585"/>
        <n v="-5726567"/>
        <n v="-4562083.3"/>
        <n v="-1569986"/>
        <n v="-1432022"/>
        <n v="-1080200"/>
        <n v="-941714.449177"/>
        <n v="-761274.548045"/>
        <n v="-702284.661694"/>
        <n v="-609166.666667"/>
        <n v="-589171.484117"/>
        <n v="-559479.166667"/>
        <n v="-526005.972725"/>
        <n v="-505050.639034"/>
        <n v="-469215.724967"/>
        <n v="-405820.332849"/>
        <n v="-398686.111111"/>
        <n v="-376636.169562"/>
        <n v="-365578.016079"/>
        <n v="-336798.740133"/>
        <n v="-298229.148247"/>
        <n v="-296779.537774"/>
        <n v="-293391.691719"/>
        <n v="-282727.252459"/>
        <n v="-280055.642017"/>
        <n v="-275080.354539"/>
        <n v="-252114.240134"/>
        <n v="-245372.183822"/>
        <n v="-242773.849885"/>
        <n v="-226092.179149"/>
        <n v="-222158.45579"/>
        <n v="-219833.134572"/>
        <n v="-214630.490062"/>
        <n v="-214107.505985"/>
        <n v="-208991.02728"/>
        <n v="-208784.976521"/>
        <n v="-208559.265331"/>
        <n v="-207127.67036"/>
        <n v="-194494.161238"/>
        <n v="-192847.288773"/>
        <n v="-184718.980977"/>
        <n v="-184128.15352"/>
        <n v="-183924.300445"/>
        <n v="-181348.393989"/>
        <n v="-174720.254683"/>
        <n v="-169094.809736"/>
        <n v="-158774.447388"/>
        <n v="-157140.738149"/>
        <n v="-155628.331338"/>
        <n v="-140539.47255"/>
        <n v="-139981.979996"/>
        <n v="-139300.648856"/>
        <n v="-128849.542058"/>
        <n v="-128079.757156"/>
        <n v="-127432.171134"/>
        <n v="-127112.168602"/>
        <n v="-126921.977535"/>
        <n v="-124299.423865"/>
        <n v="-120735.202986"/>
        <n v="-118542.007228"/>
        <n v="-116752.671212"/>
        <n v="-115339.927076"/>
        <n v="-115297.143465"/>
        <n v="-114824.951014"/>
        <n v="-114217.132982"/>
        <n v="-110805.052212"/>
        <n v="-110507.248685"/>
        <n v="-110389.687425"/>
        <n v="-109173.615004"/>
        <n v="-109157.397699"/>
        <n v="-107081.060984"/>
        <n v="-106799.566692"/>
        <n v="-101513.194454"/>
        <n v="-101272.249495"/>
        <n v="-97965.440051"/>
        <n v="-97401.43771"/>
        <n v="-97381.128453"/>
        <n v="-94520.6307"/>
        <n v="-93865.426482"/>
        <n v="-91047.649412"/>
        <n v="-85371.130693"/>
        <n v="-84306.673312"/>
        <n v="-83368.73795"/>
        <n v="-82001.144058"/>
        <n v="-79306.664183"/>
        <n v="-78853.739601"/>
        <n v="-78800.290728"/>
        <n v="-78013.804387"/>
        <n v="-76785.102823"/>
        <n v="-75428.96218"/>
        <n v="-74359.560674"/>
        <n v="-72411.777068"/>
        <n v="-72129.442283"/>
        <n v="-70814.927036"/>
        <n v="-70432.455068"/>
        <n v="-70210.573753"/>
        <n v="-68996.220668"/>
        <n v="-68651.187858"/>
        <n v="-67460.164393"/>
        <n v="-66840.068743"/>
        <n v="-63163.716255"/>
        <n v="-62862.857374"/>
        <n v="-62157.604038"/>
        <n v="-61017.192365"/>
        <n v="-60057.152134"/>
        <n v="-59245.143396"/>
        <n v="-58563.739608"/>
        <n v="-58036.982818"/>
        <n v="-57427.651134"/>
        <n v="-56608.811444"/>
        <n v="-56530.913232"/>
        <n v="-56369.654888"/>
        <n v="-54698.220326"/>
        <n v="-54254.425467"/>
        <n v="-53749.335276"/>
        <n v="-51821.317646"/>
        <n v="-50463.928475"/>
        <n v="-50303.096181"/>
        <n v="-50174.484123"/>
        <n v="-49565.834379"/>
        <n v="-48398.367139"/>
        <n v="-47864.390228"/>
        <n v="-47366.539978"/>
        <n v="-46200.500807"/>
        <n v="-45598.358182"/>
        <n v="-44708.751608"/>
        <n v="-44636.592726"/>
        <n v="-43903.645513"/>
        <n v="-42985.623139"/>
        <n v="-42307.325845"/>
        <n v="-41568.414632"/>
        <n v="-40508.387337"/>
        <n v="-39573.144296"/>
        <n v="-38941.515867"/>
        <n v="-38699.233011"/>
        <n v="-37385.338696"/>
        <n v="-36528.029423"/>
        <n v="-36148.899987"/>
        <n v="-35888.370693"/>
        <n v="-35648.909481"/>
        <n v="-35488.353708"/>
        <n v="-34464.46358"/>
        <n v="-34228.471227"/>
        <n v="-33505.569945"/>
        <n v="-33495.437035"/>
        <n v="-33071.251652"/>
        <n v="-32563.554679"/>
        <n v="-31292.454972"/>
        <n v="-31257.912973"/>
        <n v="-30848.254652"/>
        <n v="-29104.474529"/>
        <n v="-27794.08973"/>
        <n v="-27668.921027"/>
        <n v="-27252.508321"/>
        <n v="-27102.19656"/>
        <n v="-26950.616413"/>
        <n v="-26896.071376"/>
        <n v="-26747.962019"/>
        <n v="-26589.521727"/>
        <n v="-26285.021598"/>
        <n v="-26269.736161"/>
        <n v="-25648.243103"/>
        <n v="-25160.292874"/>
        <n v="-25066.781148"/>
        <n v="-24715.083949"/>
        <n v="-23616.652761"/>
        <n v="-23501.703741"/>
        <n v="-23415.099536"/>
        <n v="-22897.44803"/>
        <n v="-22664.336552"/>
        <n v="-21756.061038"/>
        <n v="-20587.907558"/>
        <n v="-19160.986586"/>
        <n v="-19027.905507"/>
        <n v="-18635.052468"/>
        <n v="-17236.870305"/>
        <n v="-17158.343041"/>
        <n v="-17138.14659"/>
        <n v="-15122.392468"/>
        <n v="-14478.977698"/>
        <n v="-14448.161986"/>
        <n v="-13982.290326"/>
        <n v="-13897.05269"/>
        <n v="-13693.596147"/>
        <n v="-13551.404102"/>
        <n v="-12650.939987"/>
        <n v="-11956.270616"/>
        <n v="-11841.053261"/>
        <n v="-11668.9099"/>
        <n v="-11325.651443"/>
        <n v="-10806.505736"/>
        <n v="-10517.385435"/>
        <n v="-9938.018948"/>
        <n v="-9688.267908"/>
        <n v="-9510.071101"/>
        <n v="-9346.611993"/>
        <n v="-9018.522014"/>
        <n v="-8920.513877"/>
        <n v="-8377.138557"/>
        <n v="-8025.337778"/>
        <n v="-7808.962488"/>
        <n v="-7367.430101"/>
        <n v="-7349.951526"/>
        <n v="-7267.627897"/>
        <n v="-7066.729253"/>
        <n v="-7047.634001"/>
        <n v="-6961.602976"/>
        <n v="-6923.161734"/>
        <n v="-6805.096123"/>
        <n v="-5900.290682"/>
        <n v="-5824.503256"/>
        <n v="-5772.644144"/>
        <n v="-5380.077616"/>
        <n v="-5306.752766"/>
        <n v="-4850.375588"/>
        <n v="-4559.291044"/>
        <n v="-3924.526212"/>
        <n v="-3661.523199"/>
        <n v="-3602.754157"/>
        <n v="-3317.265376"/>
        <n v="-3152.461069"/>
        <n v="-3010.031966"/>
        <n v="-2843.474836"/>
        <n v="-2771.317555"/>
        <n v="-1501.853646"/>
        <n v="-1447.748755"/>
        <n v="-1212.791738"/>
        <n v="-1206.553091"/>
        <n v="-1029.994508"/>
        <n v="-898.431371"/>
        <n v="-860.551906"/>
        <n v="-851.23309"/>
        <n v="-597.301265"/>
        <n v="-296.455483"/>
        <n v="-198"/>
        <n v="-172.979184"/>
        <n v="-86.209299"/>
        <n v="0"/>
        <n v="9.632478"/>
        <n v="68.522535"/>
        <n v="172.979184"/>
        <n v="296.455483"/>
        <n v="597.301265"/>
        <n v="1501.853646"/>
        <n v="1543.104675"/>
        <n v="1564.002139"/>
        <n v="2047.727454"/>
        <n v="2771.317555"/>
        <n v="2801.297408"/>
        <n v="2807.407881"/>
        <n v="3010.031966"/>
        <n v="3056.81442"/>
        <n v="3317.265376"/>
        <n v="3602.754157"/>
        <n v="3924.526212"/>
        <n v="4424.386512"/>
        <n v="4581.315438"/>
        <n v="5507.822922"/>
        <n v="5762.922477"/>
        <n v="5900.290682"/>
        <n v="6473.65179"/>
        <n v="6893.38504"/>
        <n v="6961.602976"/>
        <n v="7047.634001"/>
        <n v="7410.73318"/>
        <n v="7808.962488"/>
        <n v="7980.429488"/>
        <n v="8025.337778"/>
        <n v="8377.138557"/>
        <n v="9018.522014"/>
        <n v="9216.632594"/>
        <n v="9346.611993"/>
        <n v="9566.201707"/>
        <n v="9688.267908"/>
        <n v="9698.621938"/>
        <n v="10229.901898"/>
        <n v="10356.318818"/>
        <n v="10498.074992"/>
        <n v="10517.385435"/>
        <n v="10624.843644"/>
        <n v="10806.505736"/>
        <n v="11579.423808"/>
        <n v="11718.91478"/>
        <n v="11985.958655"/>
        <n v="12597.675496"/>
        <n v="13448.184018"/>
        <n v="13693.596147"/>
        <n v="13897.05269"/>
        <n v="14455.891547"/>
        <n v="14478.977698"/>
        <n v="15203.26179"/>
        <n v="15432.933017"/>
        <n v="15765.844352"/>
        <n v="16412.411705"/>
        <n v="17138.14659"/>
        <n v="17158.343041"/>
        <n v="18093.604816"/>
        <n v="18635.052468"/>
        <n v="19027.905507"/>
        <n v="19160.986586"/>
        <n v="21756.061038"/>
        <n v="22897.44803"/>
        <n v="23487.569484"/>
        <n v="25160.292874"/>
        <n v="25648.243103"/>
        <n v="25947.721962"/>
        <n v="26232.398753"/>
        <n v="26747.962019"/>
        <n v="27252.508321"/>
        <n v="27668.921027"/>
        <n v="27794.08973"/>
        <n v="28373.18287"/>
        <n v="29104.474529"/>
        <n v="29303.012351"/>
        <n v="31225.33825"/>
        <n v="31292.454972"/>
        <n v="31446.695545"/>
        <n v="32563.554679"/>
        <n v="32609.290396"/>
        <n v="33071.251652"/>
        <n v="33157.161922"/>
        <n v="34464.46358"/>
        <n v="35888.370693"/>
        <n v="36148.899987"/>
        <n v="36420.064158"/>
        <n v="36528.029423"/>
        <n v="36598.494567"/>
        <n v="37385.338696"/>
        <n v="37794.058368"/>
        <n v="38275.728347"/>
        <n v="38751.414343"/>
        <n v="38941.515867"/>
        <n v="39573.144296"/>
        <n v="40312.236229"/>
        <n v="40625.527213"/>
        <n v="43903.645513"/>
        <n v="44813.128346"/>
        <n v="44840.115433"/>
        <n v="45598.358182"/>
        <n v="46200.500807"/>
        <n v="47256.650529"/>
        <n v="47366.539978"/>
        <n v="47990.339042"/>
        <n v="48250.272738"/>
        <n v="48398.367139"/>
        <n v="49483.334429"/>
        <n v="49565.834379"/>
        <n v="50174.484123"/>
        <n v="50231.443278"/>
        <n v="51525.733013"/>
        <n v="51821.317646"/>
        <n v="53905.82661"/>
        <n v="54254.425467"/>
        <n v="54698.220326"/>
        <n v="55758.908857"/>
        <n v="56530.913232"/>
        <n v="58036.982818"/>
        <n v="58563.739608"/>
        <n v="59245.143396"/>
        <n v="60057.152134"/>
        <n v="62157.604038"/>
        <n v="62862.857374"/>
        <n v="63163.716255"/>
        <n v="67460.164393"/>
        <n v="68491.754156"/>
        <n v="68614.740736"/>
        <n v="70210.573753"/>
        <n v="71532.860062"/>
        <n v="72129.442283"/>
        <n v="72411.777068"/>
        <n v="74359.560674"/>
        <n v="75765.139757"/>
        <n v="76736.128277"/>
        <n v="82001.144058"/>
        <n v="83368.73795"/>
        <n v="84306.673312"/>
        <n v="86099.645639"/>
        <n v="89940.610347"/>
        <n v="91047.649412"/>
        <n v="94520.6307"/>
        <n v="95955.323488"/>
        <n v="97381.128453"/>
        <n v="97401.43771"/>
        <n v="98298.649094"/>
        <n v="100636.596257"/>
        <n v="101272.249495"/>
        <n v="102868.428033"/>
        <n v="105285.599906"/>
        <n v="106799.566692"/>
        <n v="106912.51414"/>
        <n v="107081.060984"/>
        <n v="109157.397699"/>
        <n v="110507.248685"/>
        <n v="111875.917966"/>
        <n v="114217.132982"/>
        <n v="114824.951014"/>
        <n v="116752.671212"/>
        <n v="120735.202986"/>
        <n v="121525.042503"/>
        <n v="127047.879165"/>
        <n v="127112.168602"/>
        <n v="127299.237593"/>
        <n v="128079.757156"/>
        <n v="128849.542058"/>
        <n v="134153.002549"/>
        <n v="137037.241227"/>
        <n v="139300.648856"/>
        <n v="139981.979996"/>
        <n v="140539.47255"/>
        <n v="152194.551197"/>
        <n v="155628.331338"/>
        <n v="158774.447388"/>
        <n v="160611.351644"/>
        <n v="169094.809736"/>
        <n v="174720.254683"/>
        <n v="181682.828739"/>
        <n v="183924.300445"/>
        <n v="184128.15352"/>
        <n v="184718.980977"/>
        <n v="192847.288773"/>
        <n v="194494.161238"/>
        <n v="198314.356711"/>
        <n v="200675.587868"/>
        <n v="207878.048449"/>
        <n v="208559.265331"/>
        <n v="208991.02728"/>
        <n v="214107.505985"/>
        <n v="214630.490062"/>
        <n v="219833.134572"/>
        <n v="222158.45579"/>
        <n v="226092.179149"/>
        <n v="229080.616606"/>
        <n v="231450.112295"/>
        <n v="242773.849885"/>
        <n v="252114.240134"/>
        <n v="269444.611051"/>
        <n v="275080.354539"/>
        <n v="280055.642017"/>
        <n v="293391.691719"/>
        <n v="296710.430283"/>
        <n v="296779.537774"/>
        <n v="298229.148247"/>
        <n v="336798.740133"/>
        <n v="351994.55592"/>
        <n v="365578.016079"/>
        <n v="376636.169562"/>
        <n v="384928.817708"/>
        <n v="395941.54226"/>
        <n v="399224.245136"/>
        <n v="405820.332849"/>
        <n v="426542.757804"/>
        <n v="506404.797275"/>
        <n v="526005.972725"/>
        <n v="557584.144773"/>
        <n v="589171.484117"/>
        <n v="593858.073753"/>
        <n v="641666.666667"/>
        <n v="684958.333333"/>
        <n v="702284.661694"/>
        <n v="761274.548045"/>
        <n v="966436.672439"/>
        <n v="1060408"/>
        <n v="1254500"/>
        <n v="1569986"/>
        <n v="5726567"/>
        <n v="8844975"/>
        <n v="10237430"/>
        <m/>
      </sharedItems>
    </cacheField>
    <cacheField name="Closing PV" numFmtId="0">
      <sharedItems containsString="0" containsBlank="1" containsNumber="1" minValue="-8860123" maxValue="10254010" count="484">
        <n v="-8860123"/>
        <n v="-6225652"/>
        <n v="-5735909"/>
        <n v="-4562083.3"/>
        <n v="-1566309"/>
        <n v="-1434341"/>
        <n v="-1131091"/>
        <n v="-937005.745037"/>
        <n v="-757083.244915"/>
        <n v="-708901.205458"/>
        <n v="-607916.666667"/>
        <n v="-585998.106339"/>
        <n v="-556041.666667"/>
        <n v="-528506.686976"/>
        <n v="-499630.225924"/>
        <n v="-469975.668192"/>
        <n v="-407850.672463"/>
        <n v="-398327.777778"/>
        <n v="-366116.444855"/>
        <n v="-358632.993516"/>
        <n v="-329624.357944"/>
        <n v="-299400.614373"/>
        <n v="-294053.486414"/>
        <n v="-291154.068542"/>
        <n v="-281729.390729"/>
        <n v="-280819.996566"/>
        <n v="-271632.986155"/>
        <n v="-264857.987521"/>
        <n v="-261215.919918"/>
        <n v="-243076.148492"/>
        <n v="-240845.194721"/>
        <n v="-217524.151152"/>
        <n v="-215826.780564"/>
        <n v="-212698.532574"/>
        <n v="-212368.768418"/>
        <n v="-211146.429001"/>
        <n v="-209835.069245"/>
        <n v="-206051.53619"/>
        <n v="-206005.609192"/>
        <n v="-205727.499192"/>
        <n v="-196266.897354"/>
        <n v="-195540.548045"/>
        <n v="-190046.908193"/>
        <n v="-187587.69587"/>
        <n v="-183834.005445"/>
        <n v="-180025.939398"/>
        <n v="-179341.240839"/>
        <n v="-168790.836983"/>
        <n v="-161888.613926"/>
        <n v="-160273.725246"/>
        <n v="-157200.820914"/>
        <n v="-156642.157674"/>
        <n v="-154088.592926"/>
        <n v="-147680.160065"/>
        <n v="-144290.553594"/>
        <n v="-142681.82781"/>
        <n v="-136455.456031"/>
        <n v="-136367.806869"/>
        <n v="-130012.818247"/>
        <n v="-129519.419377"/>
        <n v="-128322.925942"/>
        <n v="-127568.388702"/>
        <n v="-125921.388915"/>
        <n v="-120947.035952"/>
        <n v="-120300.649786"/>
        <n v="-120133.918713"/>
        <n v="-118000.78313"/>
        <n v="-115910.805359"/>
        <n v="-115503.384993"/>
        <n v="-112081.459369"/>
        <n v="-110788.236872"/>
        <n v="-109611.183745"/>
        <n v="-108155.947745"/>
        <n v="-106669.325848"/>
        <n v="-105541.616379"/>
        <n v="-101808.657332"/>
        <n v="-100150.58625"/>
        <n v="-99180.023275"/>
        <n v="-97829.735375"/>
        <n v="-97242.794612"/>
        <n v="-97212.042273"/>
        <n v="-96422.917067"/>
        <n v="-95344.50163"/>
        <n v="-94459.728684"/>
        <n v="-89230.627624"/>
        <n v="-87313.743952"/>
        <n v="-85273.058415"/>
        <n v="-84417.387279"/>
        <n v="-79510.63392"/>
        <n v="-77722.231005"/>
        <n v="-77682.764255"/>
        <n v="-77548.360911"/>
        <n v="-77028.363458"/>
        <n v="-74966.479488"/>
        <n v="-74661.086455"/>
        <n v="-73288.454452"/>
        <n v="-72970.920729"/>
        <n v="-72565.944169"/>
        <n v="-72165.812191"/>
        <n v="-69907.638851"/>
        <n v="-69500.285263"/>
        <n v="-67804.737309"/>
        <n v="-67346.781386"/>
        <n v="-67173.485001"/>
        <n v="-66232.937443"/>
        <n v="-66059.41296"/>
        <n v="-65359.763741"/>
        <n v="-64983.913066"/>
        <n v="-64980.733383"/>
        <n v="-63935.167973"/>
        <n v="-63666.601972"/>
        <n v="-62982.607775"/>
        <n v="-62731.617997"/>
        <n v="-61373.986447"/>
        <n v="-60609.614076"/>
        <n v="-60399.212895"/>
        <n v="-60109.815861"/>
        <n v="-59694.622104"/>
        <n v="-59574.280752"/>
        <n v="-58014.174359"/>
        <n v="-57297.319526"/>
        <n v="-56856.83284"/>
        <n v="-54897.760943"/>
        <n v="-53892.741502"/>
        <n v="-53676.063781"/>
        <n v="-53484.898511"/>
        <n v="-53248.186199"/>
        <n v="-51600.47714"/>
        <n v="-50395.275032"/>
        <n v="-50347.228402"/>
        <n v="-49236.04099"/>
        <n v="-48431.763528"/>
        <n v="-46693.13791"/>
        <n v="-45950.788472"/>
        <n v="-45887.515322"/>
        <n v="-43762.915203"/>
        <n v="-43028.826047"/>
        <n v="-42896.463961"/>
        <n v="-42774.308647"/>
        <n v="-42366.415708"/>
        <n v="-42309.687304"/>
        <n v="-42235.909276"/>
        <n v="-41913.143394"/>
        <n v="-40995.481776"/>
        <n v="-40972.962005"/>
        <n v="-39066.218489"/>
        <n v="-37159.451455"/>
        <n v="-36663.795589"/>
        <n v="-36129.91287"/>
        <n v="-36113.804516"/>
        <n v="-35354.682705"/>
        <n v="-35100.441691"/>
        <n v="-35011.881189"/>
        <n v="-34858.034782"/>
        <n v="-34693.777451"/>
        <n v="-34338.653615"/>
        <n v="-33382.02391"/>
        <n v="-31767.621015"/>
        <n v="-31730.8119"/>
        <n v="-31670.929194"/>
        <n v="-31172.561618"/>
        <n v="-30279.3455"/>
        <n v="-29668.978639"/>
        <n v="-29273.279765"/>
        <n v="-27575.828163"/>
        <n v="-27021.223458"/>
        <n v="-26766.887321"/>
        <n v="-26759.970817"/>
        <n v="-26754.543656"/>
        <n v="-26694.670104"/>
        <n v="-26625.958107"/>
        <n v="-26447.918013"/>
        <n v="-26102.195922"/>
        <n v="-25169.351208"/>
        <n v="-24889.085783"/>
        <n v="-24221.138943"/>
        <n v="-23998.74626"/>
        <n v="-23892.60065"/>
        <n v="-23506.856672"/>
        <n v="-22990.657614"/>
        <n v="-22763.691423"/>
        <n v="-21624.690045"/>
        <n v="-21534.725071"/>
        <n v="-19542.935979"/>
        <n v="-19283.317954"/>
        <n v="-19100.521731"/>
        <n v="-18379.544563"/>
        <n v="-16728.268302"/>
        <n v="-16718.792824"/>
        <n v="-16566.744448"/>
        <n v="-16087.261968"/>
        <n v="-14563.774757"/>
        <n v="-14200.087844"/>
        <n v="-13956.68011"/>
        <n v="-13306.367849"/>
        <n v="-12543.910411"/>
        <n v="-12374.615673"/>
        <n v="-12329.887287"/>
        <n v="-12276.933269"/>
        <n v="-11744.161946"/>
        <n v="-11172.400439"/>
        <n v="-11107.229611"/>
        <n v="-9818.878194"/>
        <n v="-9795.359497"/>
        <n v="-9352.788169"/>
        <n v="-9240.607549"/>
        <n v="-9095.081339"/>
        <n v="-9062.621673"/>
        <n v="-8815.135902"/>
        <n v="-8702.648297"/>
        <n v="-8522.406751"/>
        <n v="-7856.875731"/>
        <n v="-7853.17847"/>
        <n v="-7810.100302"/>
        <n v="-7598.407034"/>
        <n v="-7476.312571"/>
        <n v="-7145.496346"/>
        <n v="-6345.583028"/>
        <n v="-6036.605436"/>
        <n v="-5960.645328"/>
        <n v="-5551.6414"/>
        <n v="-4500.708382"/>
        <n v="-4357.440523"/>
        <n v="-4007.597857"/>
        <n v="-3912.867963"/>
        <n v="-3544.594603"/>
        <n v="-3486.771371"/>
        <n v="-3430.438976"/>
        <n v="-3000.314404"/>
        <n v="-2773.716319"/>
        <n v="-2586.594058"/>
        <n v="-2252.224181"/>
        <n v="-1888.130936"/>
        <n v="-1556.070687"/>
        <n v="-1552.299257"/>
        <n v="-1405.61036"/>
        <n v="-1113.73932"/>
        <n v="-1098.522453"/>
        <n v="-988.147945"/>
        <n v="-821.25593"/>
        <n v="-622.065481"/>
        <n v="-491.952518"/>
        <n v="-188.90444"/>
        <n v="-69.988877"/>
        <n v="0"/>
        <n v="69.988877"/>
        <n v="455.789431"/>
        <n v="474.8659"/>
        <n v="491.952518"/>
        <n v="622.065481"/>
        <n v="821.25593"/>
        <n v="1405.61036"/>
        <n v="1756.608445"/>
        <n v="1888.130936"/>
        <n v="2586.594058"/>
        <n v="2903.826105"/>
        <n v="2928.98981"/>
        <n v="3331.553262"/>
        <n v="3430.438976"/>
        <n v="3486.771371"/>
        <n v="3544.594603"/>
        <n v="4034.07519"/>
        <n v="4500.708382"/>
        <n v="4833.445593"/>
        <n v="5293.724851"/>
        <n v="5328.582967"/>
        <n v="5538.522695"/>
        <n v="6019.725576"/>
        <n v="6345.583028"/>
        <n v="6701.061095"/>
        <n v="7145.496346"/>
        <n v="7265.764777"/>
        <n v="7598.407034"/>
        <n v="7628.69067"/>
        <n v="8510.940153"/>
        <n v="8522.406751"/>
        <n v="8815.135902"/>
        <n v="9095.081339"/>
        <n v="9293.635363"/>
        <n v="9795.359497"/>
        <n v="9818.878194"/>
        <n v="10343.368016"/>
        <n v="10446.147685"/>
        <n v="10742.452241"/>
        <n v="11168.431489"/>
        <n v="11631.403615"/>
        <n v="11895.428567"/>
        <n v="12374.615673"/>
        <n v="12440.270358"/>
        <n v="12900.754704"/>
        <n v="13622.435871"/>
        <n v="14563.774757"/>
        <n v="14706.634552"/>
        <n v="16087.261968"/>
        <n v="16281.09057"/>
        <n v="16566.744448"/>
        <n v="16575.621715"/>
        <n v="16656.672599"/>
        <n v="16718.792824"/>
        <n v="16728.268302"/>
        <n v="17624.132948"/>
        <n v="19283.317954"/>
        <n v="21534.725071"/>
        <n v="21624.690045"/>
        <n v="21992.185157"/>
        <n v="22990.657614"/>
        <n v="23892.60065"/>
        <n v="23998.74626"/>
        <n v="24687.35693"/>
        <n v="25065.581153"/>
        <n v="25169.351208"/>
        <n v="25777.471952"/>
        <n v="26630.079549"/>
        <n v="26759.970817"/>
        <n v="27021.223458"/>
        <n v="27713.933645"/>
        <n v="28031.15155"/>
        <n v="28601.510491"/>
        <n v="28616.54655"/>
        <n v="29668.978639"/>
        <n v="31172.561618"/>
        <n v="31670.929194"/>
        <n v="31767.621015"/>
        <n v="32123.68753"/>
        <n v="33382.02391"/>
        <n v="34056.536385"/>
        <n v="34338.653615"/>
        <n v="34387.585059"/>
        <n v="34693.777451"/>
        <n v="35100.441691"/>
        <n v="36113.804516"/>
        <n v="36404.795804"/>
        <n v="36437.818921"/>
        <n v="36607.582416"/>
        <n v="37159.451455"/>
        <n v="39981.536246"/>
        <n v="39987.59817"/>
        <n v="40100.285091"/>
        <n v="41300.803688"/>
        <n v="42235.909276"/>
        <n v="42309.687304"/>
        <n v="42366.415708"/>
        <n v="42896.463961"/>
        <n v="43028.826047"/>
        <n v="43762.915203"/>
        <n v="43960.278197"/>
        <n v="44906.385192"/>
        <n v="45227.208121"/>
        <n v="45887.515322"/>
        <n v="45950.788472"/>
        <n v="46693.13791"/>
        <n v="48423.026818"/>
        <n v="51084.385968"/>
        <n v="51600.47714"/>
        <n v="53248.186199"/>
        <n v="53668.372394"/>
        <n v="53676.063781"/>
        <n v="53892.741502"/>
        <n v="54233.370011"/>
        <n v="54897.760943"/>
        <n v="56856.83284"/>
        <n v="57170.767254"/>
        <n v="57297.319526"/>
        <n v="58375.820262"/>
        <n v="59694.622104"/>
        <n v="60109.815861"/>
        <n v="60399.212895"/>
        <n v="60609.614076"/>
        <n v="61373.986447"/>
        <n v="62731.617997"/>
        <n v="62982.607775"/>
        <n v="63273.724624"/>
        <n v="63364.784574"/>
        <n v="65359.763741"/>
        <n v="66059.41296"/>
        <n v="67173.485001"/>
        <n v="67346.781386"/>
        <n v="69500.285263"/>
        <n v="69907.638851"/>
        <n v="71332.000746"/>
        <n v="71546.640412"/>
        <n v="74208.525128"/>
        <n v="74661.086455"/>
        <n v="75563.124064"/>
        <n v="77028.363458"/>
        <n v="78496.809816"/>
        <n v="82963.349841"/>
        <n v="84417.387279"/>
        <n v="85273.058415"/>
        <n v="85542.470655"/>
        <n v="87142.659936"/>
        <n v="87313.743952"/>
        <n v="87733.032497"/>
        <n v="88406.862253"/>
        <n v="92876.899234"/>
        <n v="94459.728684"/>
        <n v="96565.694112"/>
        <n v="97242.794612"/>
        <n v="99180.023275"/>
        <n v="100910.60328"/>
        <n v="100987.476783"/>
        <n v="101808.657332"/>
        <n v="104408.847006"/>
        <n v="105541.616379"/>
        <n v="106669.325848"/>
        <n v="108155.947745"/>
        <n v="109611.183745"/>
        <n v="118000.78313"/>
        <n v="120300.649786"/>
        <n v="120947.035952"/>
        <n v="122203.084918"/>
        <n v="124056.631171"/>
        <n v="125921.388915"/>
        <n v="126689.093315"/>
        <n v="127568.388702"/>
        <n v="129519.419377"/>
        <n v="130140.894634"/>
        <n v="131998.943696"/>
        <n v="134092.269217"/>
        <n v="134883.699031"/>
        <n v="136367.806869"/>
        <n v="136455.456031"/>
        <n v="142681.82781"/>
        <n v="144290.553594"/>
        <n v="147680.160065"/>
        <n v="155265.229968"/>
        <n v="156642.157674"/>
        <n v="157200.820914"/>
        <n v="168790.836983"/>
        <n v="179341.240839"/>
        <n v="180025.939398"/>
        <n v="186370.691605"/>
        <n v="187587.69587"/>
        <n v="190046.908193"/>
        <n v="195540.548045"/>
        <n v="196266.897354"/>
        <n v="201268.484772"/>
        <n v="202450.179243"/>
        <n v="206051.53619"/>
        <n v="206743.389049"/>
        <n v="209835.069245"/>
        <n v="211146.429001"/>
        <n v="212368.768418"/>
        <n v="212698.532574"/>
        <n v="215826.780564"/>
        <n v="217524.151152"/>
        <n v="224648.000206"/>
        <n v="228509.374347"/>
        <n v="240845.194721"/>
        <n v="259663.707011"/>
        <n v="261215.919918"/>
        <n v="264857.987521"/>
        <n v="267201.097353"/>
        <n v="271632.986155"/>
        <n v="281729.390729"/>
        <n v="291154.068542"/>
        <n v="294053.486414"/>
        <n v="299400.614373"/>
        <n v="329624.357944"/>
        <n v="355785.305875"/>
        <n v="358632.993516"/>
        <n v="366116.444855"/>
        <n v="382786.212436"/>
        <n v="391086.270478"/>
        <n v="394914.399144"/>
        <n v="394945.119029"/>
        <n v="407850.672463"/>
        <n v="410288.41252"/>
        <n v="501907.053768"/>
        <n v="517989.292273"/>
        <n v="528506.686976"/>
        <n v="585998.106339"/>
        <n v="640833.333333"/>
        <n v="682666.666667"/>
        <n v="708901.205458"/>
        <n v="757083.244915"/>
        <n v="961203.365763"/>
        <n v="1107373"/>
        <n v="1252750"/>
        <n v="1566309"/>
        <n v="5735909"/>
        <n v="8860123"/>
        <n v="10254010"/>
        <m/>
      </sharedItems>
    </cacheField>
    <cacheField name="Actual P&amp;L" numFmtId="0">
      <sharedItems containsString="0" containsBlank="1" containsNumber="1" minValue="-261215.919918" maxValue="261215.919918" count="484">
        <n v="-261215.919918"/>
        <n v="-125921.388915"/>
        <n v="-84417.387279"/>
        <n v="-79510.63392"/>
        <n v="-73028.953233"/>
        <n v="-62425.968443"/>
        <n v="-58894.573549"/>
        <n v="-54897.760943"/>
        <n v="-50891"/>
        <n v="-43762.915203"/>
        <n v="-42817.837907"/>
        <n v="-39594.8525"/>
        <n v="-39272.701024"/>
        <n v="-39059.983225"/>
        <n v="-38408.266726"/>
        <n v="-37046.723272"/>
        <n v="-35974.301381"/>
        <n v="-25169.351208"/>
        <n v="-22667.824548"/>
        <n v="-22084.137636"/>
        <n v="-21998.289927"/>
        <n v="-21923.328239"/>
        <n v="-21542.855855"/>
        <n v="-21452.182879"/>
        <n v="-21296.846649"/>
        <n v="-21153.543759"/>
        <n v="-20643.626406"/>
        <n v="-20637.119953"/>
        <n v="-20604.812129"/>
        <n v="-20040.642959"/>
        <n v="-19905.078192"/>
        <n v="-19806.945023"/>
        <n v="-19769.854204"/>
        <n v="-19600.402909"/>
        <n v="-19026.277526"/>
        <n v="-19018.536283"/>
        <n v="-18003.176046"/>
        <n v="-16718.792824"/>
        <n v="-16254.345284"/>
        <n v="-15164.615006"/>
        <n v="-15148"/>
        <n v="-14427.879001"/>
        <n v="-12458.604682"/>
        <n v="-12445.524801"/>
        <n v="-12323.386545"/>
        <n v="-11912.389505"/>
        <n v="-11510.056178"/>
        <n v="-11269.045413"/>
        <n v="-10900.982897"/>
        <n v="-10149.001544"/>
        <n v="-10067"/>
        <n v="-9342"/>
        <n v="-7548.461235"/>
        <n v="-7544.835106"/>
        <n v="-7533.723705"/>
        <n v="-7174.38218900003"/>
        <n v="-7156.365438"/>
        <n v="-6729.90297000001"/>
        <n v="-6644.083993"/>
        <n v="-6616.54376399994"/>
        <n v="-6217.515721"/>
        <n v="-5903.859434"/>
        <n v="-5625.469232"/>
        <n v="-5560.645653"/>
        <n v="-5327.92721600001"/>
        <n v="-5325.058086"/>
        <n v="-5233.30667600001"/>
        <n v="-5128.17973600001"/>
        <n v="-5126.969582"/>
        <n v="-4620.986156"/>
        <n v="-4527.289382"/>
        <n v="-4506.428053"/>
        <n v="-4497.74350700004"/>
        <n v="-4432.6164"/>
        <n v="-4309.84599199996"/>
        <n v="-4298.123123"/>
        <n v="-4191.3031299999"/>
        <n v="-3898.36104700001"/>
        <n v="-3809.50308699999"/>
        <n v="-3751.08104399999"/>
        <n v="-3733.90545999999"/>
        <n v="-3707.505294"/>
        <n v="-3677"/>
        <n v="-3661.00939"/>
        <n v="-3615.78131999999"/>
        <n v="-3547.97857399999"/>
        <n v="-3514.624333"/>
        <n v="-3503.640591"/>
        <n v="-3459.54235"/>
        <n v="-3447.36838400003"/>
        <n v="-3328.729087"/>
        <n v="-3308.254106"/>
        <n v="-3294.393409"/>
        <n v="-3196.555586"/>
        <n v="-3173.37777799997"/>
        <n v="-3168.358554"/>
        <n v="-3073.702076"/>
        <n v="-3046.198643"/>
        <n v="-2961.07698399999"/>
        <n v="-2941.709026"/>
        <n v="-2940.73794799999"/>
        <n v="-2921.01662"/>
        <n v="-2917.975608"/>
        <n v="-2899.672603"/>
        <n v="-2869.384322"/>
        <n v="-2863.792367"/>
        <n v="-2845.19282500001"/>
        <n v="-2810.246839"/>
        <n v="-2771.244193"/>
        <n v="-2742.828871"/>
        <n v="-2736.543008"/>
        <n v="-2734.41985600001"/>
        <n v="-2722.163912"/>
        <n v="-2699.84781399998"/>
        <n v="-2693.259272"/>
        <n v="-2691.561245"/>
        <n v="-2686.347765"/>
        <n v="-2672.932802"/>
        <n v="-2668.80278400001"/>
        <n v="-2663.146486"/>
        <n v="-2657.585489"/>
        <n v="-2638.17173"/>
        <n v="-2602.407373"/>
        <n v="-2600.492181"/>
        <n v="-2599.0992"/>
        <n v="-2596.784538"/>
        <n v="-2594.242138"/>
        <n v="-2580.647113"/>
        <n v="-2572.631258"/>
        <n v="-2569.532135"/>
        <n v="-2546.425704"/>
        <n v="-2536.887012"/>
        <n v="-2531.644172"/>
        <n v="-2530.12276100001"/>
        <n v="-2527.603149"/>
        <n v="-2510.851817"/>
        <n v="-2506.34678299999"/>
        <n v="-2504.138217"/>
        <n v="-2500.71425099997"/>
        <n v="-2482.838174"/>
        <n v="-2472.743084"/>
        <n v="-2469.851706"/>
        <n v="-2462.981934"/>
        <n v="-2387.966485"/>
        <n v="-2351.30094"/>
        <n v="-2319"/>
        <n v="-2308.98342"/>
        <n v="-2291.66666599992"/>
        <n v="-2279.365037"/>
        <n v="-2257.52555"/>
        <n v="-2253.802075"/>
        <n v="-2249.290604"/>
        <n v="-2243.513698"/>
        <n v="-2234.090845"/>
        <n v="-2210.909508"/>
        <n v="-2196.047486"/>
        <n v="-2153.542196"/>
        <n v="-2146.629618"/>
        <n v="-2142.60527200002"/>
        <n v="-2132.28971400001"/>
        <n v="-2040.12087"/>
        <n v="-2034.642761"/>
        <n v="-2030.339614"/>
        <n v="-1798.894822"/>
        <n v="-1772.73611599999"/>
        <n v="-1750"/>
        <n v="-1687.762508"/>
        <n v="-1673.74871199997"/>
        <n v="-1649.34093599999"/>
        <n v="-1614.62186799999"/>
        <n v="-1591.911485"/>
        <n v="-1572.48957600002"/>
        <n v="-1555.136843"/>
        <n v="-1479.075148"/>
        <n v="-1418.22094"/>
        <n v="-1401.354284"/>
        <n v="-1400.948407"/>
        <n v="-1352.464837"/>
        <n v="-1325.967564"/>
        <n v="-1236.055792"/>
        <n v="-1222.229673"/>
        <n v="-1204.979454"/>
        <n v="-1196.29050199999"/>
        <n v="-1186.475952"/>
        <n v="-1171.46612599998"/>
        <n v="-1166.8176"/>
        <n v="-1161.546614"/>
        <n v="-1134.6594"/>
        <n v="-1113.73932"/>
        <n v="-1071.081073"/>
        <n v="-1069.743561"/>
        <n v="-1034.118913"/>
        <n v="-1007.181552"/>
        <n v="-996.423231000023"/>
        <n v="-995.152620000001"/>
        <n v="-966.385103000008"/>
        <n v="-964.668566000008"/>
        <n v="-864.672465000003"/>
        <n v="-833.333334000083"/>
        <n v="-759.943224999995"/>
        <n v="-702.857150000002"/>
        <n v="-669.877318999992"/>
        <n v="-666.722066999999"/>
        <n v="-661.79469499999"/>
        <n v="-660.977386999999"/>
        <n v="-656.52782"/>
        <n v="-648.683741999999"/>
        <n v="-636.804058"/>
        <n v="-631.422032000002"/>
        <n v="-613.661894000004"/>
        <n v="-604.486182000001"/>
        <n v="-557.174983999998"/>
        <n v="-542.472405"/>
        <n v="-538.428775999986"/>
        <n v="-536.407837000006"/>
        <n v="-531.476091000001"/>
        <n v="-527.312388"/>
        <n v="-524.800447"/>
        <n v="-496.115263"/>
        <n v="-481.003388999998"/>
        <n v="-473.631602999998"/>
        <n v="-472.898927000002"/>
        <n v="-466.982801999999"/>
        <n v="-464.574668000001"/>
        <n v="-456.220099999991"/>
        <n v="-437.754841"/>
        <n v="-432.274292"/>
        <n v="-366.985478000002"/>
        <n v="-358.78585"/>
        <n v="-354.555040000001"/>
        <n v="-345.746166"/>
        <n v="-342.060760999993"/>
        <n v="-340.936508999999"/>
        <n v="-324.638059000004"/>
        <n v="-303.972753000009"/>
        <n v="-272.566344000001"/>
        <n v="-249.712334999997"/>
        <n v="-237.970547"/>
        <n v="-231.284863000001"/>
        <n v="-200.859316000002"/>
        <n v="-179.239955"/>
        <n v="-178.181851999998"/>
        <n v="-177.365593999999"/>
        <n v="-174.001833999999"/>
        <n v="-172.979184"/>
        <n v="-156.839568"/>
        <n v="-130.240844"/>
        <n v="-102.695141"/>
        <n v="-99.3548709999996"/>
        <n v="-96.2432860000001"/>
        <n v="-60.7333320000034"/>
        <n v="0"/>
        <n v="96.2432860000001"/>
        <n v="130.240844"/>
        <n v="153.251004000002"/>
        <n v="172.979184"/>
        <n v="174.251853"/>
        <n v="201.401271999999"/>
        <n v="227.409305"/>
        <n v="231.284863000001"/>
        <n v="244.260894000003"/>
        <n v="249.712334999997"/>
        <n v="256.803099"/>
        <n v="274.738842"/>
        <n v="303.972753000009"/>
        <n v="342.060760999993"/>
        <n v="358.333333000017"/>
        <n v="374.006718000001"/>
        <n v="387.092688000004"/>
        <n v="432.687775999999"/>
        <n v="437.754841"/>
        <n v="446.156953"/>
        <n v="456.220099999991"/>
        <n v="476.472519000003"/>
        <n v="496.115263"/>
        <n v="524.800447"/>
        <n v="527.312388"/>
        <n v="531.476091000001"/>
        <n v="536.407837000006"/>
        <n v="538.428775999986"/>
        <n v="543.587845"/>
        <n v="631.422032000002"/>
        <n v="636.804058"/>
        <n v="661.79469499999"/>
        <n v="666.722066999999"/>
        <n v="669.877318999992"/>
        <n v="676.991985000001"/>
        <n v="721.355578000001"/>
        <n v="848.157553000001"/>
        <n v="864.672465000003"/>
        <n v="937.507625"/>
        <n v="966.385103000008"/>
        <n v="995.152620000001"/>
        <n v="1007.181552"/>
        <n v="1034.118913"/>
        <n v="1043.830303"/>
        <n v="1069.743561"/>
        <n v="1071.081073"/>
        <n v="1100.206973"/>
        <n v="1114.136183"/>
        <n v="1122.06116799999"/>
        <n v="1161.546614"/>
        <n v="1171.46612599998"/>
        <n v="1196.29050199999"/>
        <n v="1229.515091"/>
        <n v="1250"/>
        <n v="1326.09899"/>
        <n v="1372.359925"/>
        <n v="1418.22094"/>
        <n v="1542.522984"/>
        <n v="1572.48957600002"/>
        <n v="1584.43317800001"/>
        <n v="1649.34093599999"/>
        <n v="1673.74871199997"/>
        <n v="1705.80789900001"/>
        <n v="1772.73611599999"/>
        <n v="1774.59137499999"/>
        <n v="1798.894822"/>
        <n v="1815.788701"/>
        <n v="1907.25589299999"/>
        <n v="2030.339614"/>
        <n v="2032.164947"/>
        <n v="2034.642761"/>
        <n v="2040.12087"/>
        <n v="2108.959056"/>
        <n v="2132.28971400001"/>
        <n v="2196.047486"/>
        <n v="2208.362995"/>
        <n v="2249.290604"/>
        <n v="2279.365037"/>
        <n v="2289.902468"/>
        <n v="2296.03532999998"/>
        <n v="2308.98342"/>
        <n v="2351.30094"/>
        <n v="2387.966485"/>
        <n v="2462.981934"/>
        <n v="2469.851706"/>
        <n v="2472.743084"/>
        <n v="2500.71425099997"/>
        <n v="2504.138217"/>
        <n v="2506.34678299999"/>
        <n v="2510.851817"/>
        <n v="2530.12276100001"/>
        <n v="2531.588668"/>
        <n v="2531.644172"/>
        <n v="2536.887012"/>
        <n v="2549.389345"/>
        <n v="2569.532135"/>
        <n v="2572.631258"/>
        <n v="2594.242138"/>
        <n v="2596.784538"/>
        <n v="2599.0992"/>
        <n v="2602.407373"/>
        <n v="2611.954186"/>
        <n v="2616.911405"/>
        <n v="2638.17173"/>
        <n v="2655.039816"/>
        <n v="2657.585489"/>
        <n v="2663.146486"/>
        <n v="2668.80278400001"/>
        <n v="2668.824588"/>
        <n v="2673.375254"/>
        <n v="2686.347765"/>
        <n v="2691.561245"/>
        <n v="2693.259272"/>
        <n v="2699.84781399998"/>
        <n v="2715.663067"/>
        <n v="2722.163912"/>
        <n v="2723.449332"/>
        <n v="2731.670059"/>
        <n v="2734.41985600001"/>
        <n v="2736.543008"/>
        <n v="2742.828871"/>
        <n v="2771.244193"/>
        <n v="2785.718139"/>
        <n v="2810.246839"/>
        <n v="2834.11323"/>
        <n v="2841.657041"/>
        <n v="2845.19282500001"/>
        <n v="2863.792367"/>
        <n v="2884.756377"/>
        <n v="2899.672603"/>
        <n v="2921.01662"/>
        <n v="2931.89967599999"/>
        <n v="2936.288887"/>
        <n v="2941.709026"/>
        <n v="2954.128061"/>
        <n v="2961.07698399999"/>
        <n v="3046.198643"/>
        <n v="3052.145223"/>
        <n v="3057.47732900002"/>
        <n v="3070.67877100001"/>
        <n v="3073.702076"/>
        <n v="3173.37777799997"/>
        <n v="3196.555586"/>
        <n v="3258.467707"/>
        <n v="3280.190195"/>
        <n v="3294.393409"/>
        <n v="3308.254106"/>
        <n v="3334.750984"/>
        <n v="3437.5"/>
        <n v="3447.36838400003"/>
        <n v="3459.54235"/>
        <n v="3503.640591"/>
        <n v="3547.97857399999"/>
        <n v="3615.78131999999"/>
        <n v="3661.00939"/>
        <n v="3677"/>
        <n v="3707.505294"/>
        <n v="3729.722712"/>
        <n v="3733.90545999999"/>
        <n v="3751.08104399999"/>
        <n v="3772.250749"/>
        <n v="3790.74995500001"/>
        <n v="3809.50308699999"/>
        <n v="3828.528525"/>
        <n v="3833.81124000001"/>
        <n v="3898.36104700001"/>
        <n v="4015.487285"/>
        <n v="4191.3031299999"/>
        <n v="4301.152181"/>
        <n v="4620.986156"/>
        <n v="4687.86286600001"/>
        <n v="4708.70413999993"/>
        <n v="5128.17973600001"/>
        <n v="5327.92721600001"/>
        <n v="5420.41310999997"/>
        <n v="5625.469232"/>
        <n v="5645.034241"/>
        <n v="5903.859434"/>
        <n v="6217.515721"/>
        <n v="6616.54376399994"/>
        <n v="6729.90297000001"/>
        <n v="7148.325064"/>
        <n v="7174.38218900003"/>
        <n v="8031.612934"/>
        <n v="9342"/>
        <n v="9643.70346"/>
        <n v="9826.987839"/>
        <n v="9858.578446"/>
        <n v="10149.001544"/>
        <n v="11269.045413"/>
        <n v="12323.386545"/>
        <n v="12753.8535"/>
        <n v="15148"/>
        <n v="16580"/>
        <n v="16718.792824"/>
        <n v="17484.031747"/>
        <n v="18003.176046"/>
        <n v="19018.536283"/>
        <n v="19026.277526"/>
        <n v="19459.780063"/>
        <n v="19600.402909"/>
        <n v="19806.945023"/>
        <n v="19999.630028"/>
        <n v="20037.180036"/>
        <n v="20040.642959"/>
        <n v="20123.02573"/>
        <n v="20604.812129"/>
        <n v="20637.119953"/>
        <n v="21076.208089"/>
        <n v="21153.543759"/>
        <n v="21542.855855"/>
        <n v="21657.297454"/>
        <n v="21713.926763"/>
        <n v="21833.447515"/>
        <n v="21886.059522"/>
        <n v="22084.137636"/>
        <n v="22443.034144"/>
        <n v="25169.351208"/>
        <n v="29475.220947"/>
        <n v="30461.185021"/>
        <n v="35668.239744"/>
        <n v="37823.743256"/>
        <n v="42919.904151"/>
        <n v="43762.915203"/>
        <n v="46965"/>
        <n v="54897.760943"/>
        <n v="63471.724624"/>
        <n v="84417.387279"/>
        <n v="96565.694112"/>
        <n v="125921.388915"/>
        <n v="261215.919918"/>
        <m/>
      </sharedItems>
    </cacheField>
    <cacheField name="Other" numFmtId="0">
      <sharedItems containsString="0" containsBlank="1" containsNumber="1" minValue="-11599.6174673189" maxValue="11599.6174673189" count="463">
        <n v="-11599.6174673189"/>
        <n v="-5933.41978967315"/>
        <n v="-3784.43903469992"/>
        <n v="-3549.36050498606"/>
        <n v="-2945.62472395073"/>
        <n v="-2708.49857237926"/>
        <n v="-2430.50955366759"/>
        <n v="-2369.35845029919"/>
        <n v="-1743.01244882139"/>
        <n v="-1738.55307205127"/>
        <n v="-1678.20214263505"/>
        <n v="-1657.59307572758"/>
        <n v="-1536.81748363323"/>
        <n v="-1410.471173"/>
        <n v="-1407.723909"/>
        <n v="-1405.87375518276"/>
        <n v="-1321.98367871954"/>
        <n v="-1311.47622554854"/>
        <n v="-1306.81483177724"/>
        <n v="-1301.76404294677"/>
        <n v="-1253.73234973222"/>
        <n v="-1249.84550566509"/>
        <n v="-1232.55249311326"/>
        <n v="-1211.60071508334"/>
        <n v="-1195.53716938247"/>
        <n v="-1191.23851909752"/>
        <n v="-1180.54575551368"/>
        <n v="-1152.6206139086"/>
        <n v="-1117.27295346491"/>
        <n v="-1114.19147060834"/>
        <n v="-1113.94561760436"/>
        <n v="-1110.16607518732"/>
        <n v="-1108.26676033698"/>
        <n v="-1107.23729443221"/>
        <n v="-1101.28141104205"/>
        <n v="-1092.94501478737"/>
        <n v="-1086.93082394052"/>
        <n v="-1074.30789114349"/>
        <n v="-1072.82444801953"/>
        <n v="-1066.04265942057"/>
        <n v="-1060.2610341333"/>
        <n v="-1044.98703881368"/>
        <n v="-1044.26889697912"/>
        <n v="-1040.72415775665"/>
        <n v="-1033.2244712492"/>
        <n v="-1005.20286284831"/>
        <n v="-1002.80713850937"/>
        <n v="-993.188493704864"/>
        <n v="-980.236306189107"/>
        <n v="-970.301559527683"/>
        <n v="-967.847785359423"/>
        <n v="-966.267935935289"/>
        <n v="-955.293206798853"/>
        <n v="-952.993158317167"/>
        <n v="-938.481175374518"/>
        <n v="-918.92478818138"/>
        <n v="-906.373242031738"/>
        <n v="-896.41472292717"/>
        <n v="-892.523507647338"/>
        <n v="-887.205357552752"/>
        <n v="-885.788279114541"/>
        <n v="-874.298318903355"/>
        <n v="-849.857677352884"/>
        <n v="-841.927073483157"/>
        <n v="-832.90586749869"/>
        <n v="-807.481781000219"/>
        <n v="-807.297022467286"/>
        <n v="-800.731884135367"/>
        <n v="-791.900561854697"/>
        <n v="-783.896718732782"/>
        <n v="-767.358403727227"/>
        <n v="-762.818172374604"/>
        <n v="-723.716200027902"/>
        <n v="-721.526067050011"/>
        <n v="-717.115554146694"/>
        <n v="-709.768240823898"/>
        <n v="-707.05679371077"/>
        <n v="-704.101187012243"/>
        <n v="-702.334900353706"/>
        <n v="-699.036002315686"/>
        <n v="-693.797198938006"/>
        <n v="-692.580708843411"/>
        <n v="-691.06112216154"/>
        <n v="-690.703873713264"/>
        <n v="-673.796684730296"/>
        <n v="-670.250377671515"/>
        <n v="-664.773979547063"/>
        <n v="-661.910898756089"/>
        <n v="-657.754840900037"/>
        <n v="-655.614210727036"/>
        <n v="-655.17490348399"/>
        <n v="-649.49228207659"/>
        <n v="-645.412309746909"/>
        <n v="-645.232830175624"/>
        <n v="-632.849839615796"/>
        <n v="-621.212306602897"/>
        <n v="-620.038149515404"/>
        <n v="-600.964281433239"/>
        <n v="-596.463775769866"/>
        <n v="-582.508691162208"/>
        <n v="-579.768547586013"/>
        <n v="-578.525734587556"/>
        <n v="-571.951074047616"/>
        <n v="-571.068665090305"/>
        <n v="-570.712293821784"/>
        <n v="-567.721590123274"/>
        <n v="-565.731691328762"/>
        <n v="-565.705053917796"/>
        <n v="-556.643051073548"/>
        <n v="-556.064202690198"/>
        <n v="-553.135463967417"/>
        <n v="-550.1609247409"/>
        <n v="-547.926363493589"/>
        <n v="-547.660988980724"/>
        <n v="-547.088544564794"/>
        <n v="-546.735236795008"/>
        <n v="-543.790907345148"/>
        <n v="-538.460285779897"/>
        <n v="-529.428904317255"/>
        <n v="-529.121409905483"/>
        <n v="-527.523422472925"/>
        <n v="-526.139845637923"/>
        <n v="-504.342555314547"/>
        <n v="-498.479473823543"/>
        <n v="-489.351451516638"/>
        <n v="-484.833586980438"/>
        <n v="-475.116070925771"/>
        <n v="-472.196249396417"/>
        <n v="-467.828662799268"/>
        <n v="-462.822406849923"/>
        <n v="-461.283471279231"/>
        <n v="-460.918980294837"/>
        <n v="-452.179734976088"/>
        <n v="-442.294240946225"/>
        <n v="-438.969831452382"/>
        <n v="-438.951763097461"/>
        <n v="-438.515300085916"/>
        <n v="-437.835809795535"/>
        <n v="-429.840251416528"/>
        <n v="-422.910040835083"/>
        <n v="-422.636944844544"/>
        <n v="-420.116492294571"/>
        <n v="-415.910639698564"/>
        <n v="-406.577481338548"/>
        <n v="-405.46849121991"/>
        <n v="-404.43648789826"/>
        <n v="-401.2855214071"/>
        <n v="-391.432695931754"/>
        <n v="-390.717959039899"/>
        <n v="-384.100991833295"/>
        <n v="-383.0480776646"/>
        <n v="-381.36956670595"/>
        <n v="-380.609703866048"/>
        <n v="-374.61597965599"/>
        <n v="-374.411271913002"/>
        <n v="-370.907819471041"/>
        <n v="-367.740647291572"/>
        <n v="-365.111334559338"/>
        <n v="-357.106470947712"/>
        <n v="-355.942397709066"/>
        <n v="-354.358448099076"/>
        <n v="-350.657883294935"/>
        <n v="-348.395676086298"/>
        <n v="-348.329257913019"/>
        <n v="-348.114519430597"/>
        <n v="-340.663250208706"/>
        <n v="-338.92685446243"/>
        <n v="-338.325112647673"/>
        <n v="-337.539193725525"/>
        <n v="-334.574154046072"/>
        <n v="-334.010022052768"/>
        <n v="-330.486125446767"/>
        <n v="-324.331649906711"/>
        <n v="-316.446651423124"/>
        <n v="-306.581775533249"/>
        <n v="-304.86628501844"/>
        <n v="-299.624453418312"/>
        <n v="-296.103817968836"/>
        <n v="-292.007487984907"/>
        <n v="-291.949800605641"/>
        <n v="-285.913851873594"/>
        <n v="-283.032192792681"/>
        <n v="-275.082287691752"/>
        <n v="-259.50612909412"/>
        <n v="-248.571123420345"/>
        <n v="-240.545003907646"/>
        <n v="-239.267709963402"/>
        <n v="-234.624968086539"/>
        <n v="-230.588101237537"/>
        <n v="-226.322284101497"/>
        <n v="-213.1524659899"/>
        <n v="-211.683495015777"/>
        <n v="-208.90706536243"/>
        <n v="-207.580062706201"/>
        <n v="-199.699750963238"/>
        <n v="-199.211042258144"/>
        <n v="-191.068125156829"/>
        <n v="-189.876145153623"/>
        <n v="-189.576260009986"/>
        <n v="-189.169318203969"/>
        <n v="-184.581210111392"/>
        <n v="-182.942641886006"/>
        <n v="-177.298719773999"/>
        <n v="-176.309549121144"/>
        <n v="-168.720902426629"/>
        <n v="-159.604886382084"/>
        <n v="-152.934930990824"/>
        <n v="-152.103889919992"/>
        <n v="-151.112499449133"/>
        <n v="-145.098277683774"/>
        <n v="-142.273487170599"/>
        <n v="-136.158173076285"/>
        <n v="-132.420204926865"/>
        <n v="-112.397769084954"/>
        <n v="-103.719022538859"/>
        <n v="-77.3772362461232"/>
        <n v="-76.949255686955"/>
        <n v="-76.4942560856217"/>
        <n v="-52.7270734334561"/>
        <n v="-51.4370978986565"/>
        <n v="-45.2719108270514"/>
        <n v="-45.0614787669783"/>
        <n v="-32.4190906898116"/>
        <n v="-26.7173199723152"/>
        <n v="-17.5828080588138"/>
        <n v="-17.1172865132965"/>
        <n v="-14.3496492040213"/>
        <n v="-12.4422535009297"/>
        <n v="-10.7817882649172"/>
        <n v="0"/>
        <n v="18.8594442911956"/>
        <n v="32.4190906898116"/>
        <n v="45.0614787669783"/>
        <n v="47.0736496788445"/>
        <n v="51.4370978986565"/>
        <n v="54.3340914846112"/>
        <n v="56.6570209559814"/>
        <n v="58.7451958005278"/>
        <n v="59.9102629628583"/>
        <n v="71.2088966495728"/>
        <n v="76.949255686955"/>
        <n v="77.3772362461232"/>
        <n v="100.968247074985"/>
        <n v="103.719022538859"/>
        <n v="105.183017469406"/>
        <n v="107.249363962696"/>
        <n v="116.661269535063"/>
        <n v="125.501750962461"/>
        <n v="131.202762538426"/>
        <n v="135.015749562766"/>
        <n v="136.158173076285"/>
        <n v="138.292961621825"/>
        <n v="145.098277683774"/>
        <n v="145.210195257564"/>
        <n v="146.096501424915"/>
        <n v="159.38706325111"/>
        <n v="159.604886382084"/>
        <n v="168.720902426629"/>
        <n v="176.309549121144"/>
        <n v="181.107810081478"/>
        <n v="184.581210111392"/>
        <n v="185.840137328314"/>
        <n v="189.053156773518"/>
        <n v="189.876145153623"/>
        <n v="191.068125156829"/>
        <n v="197.118672361862"/>
        <n v="199.699750963238"/>
        <n v="205.940543629446"/>
        <n v="208.90706536243"/>
        <n v="209.471147852904"/>
        <n v="211.683495015777"/>
        <n v="212.05682269881"/>
        <n v="213.1524659899"/>
        <n v="213.326966650822"/>
        <n v="214.972646262316"/>
        <n v="222.140465250257"/>
        <n v="224.861140751171"/>
        <n v="234.624968086539"/>
        <n v="236.881124211513"/>
        <n v="239.267709963402"/>
        <n v="243.498781846636"/>
        <n v="246.460437976608"/>
        <n v="246.678881484448"/>
        <n v="253.764946466733"/>
        <n v="255.223705480754"/>
        <n v="257.068531703443"/>
        <n v="259.50612909412"/>
        <n v="263.91468986467"/>
        <n v="272.265094201758"/>
        <n v="275.082287691752"/>
        <n v="279.505537921199"/>
        <n v="283.032192792681"/>
        <n v="291.949800605641"/>
        <n v="292.007487984907"/>
        <n v="294.675260853559"/>
        <n v="299.27515451837"/>
        <n v="306.581775533249"/>
        <n v="306.861331032787"/>
        <n v="308.52765888852"/>
        <n v="316.446651423124"/>
        <n v="330.486125446767"/>
        <n v="332.297262513573"/>
        <n v="334.010022052768"/>
        <n v="336.750840254735"/>
        <n v="338.325112647673"/>
        <n v="340.663250208706"/>
        <n v="343.101914238547"/>
        <n v="346.069143456908"/>
        <n v="348.329257913019"/>
        <n v="348.395676086298"/>
        <n v="350.657883294935"/>
        <n v="351.070367858514"/>
        <n v="351.853778783256"/>
        <n v="355.942397709066"/>
        <n v="362.933361248285"/>
        <n v="365.111334559338"/>
        <n v="365.17778315248"/>
        <n v="374.411271913002"/>
        <n v="375.464255202955"/>
        <n v="381.014335639244"/>
        <n v="386.381203556801"/>
        <n v="387.564259820105"/>
        <n v="388.006698676908"/>
        <n v="391.432695931754"/>
        <n v="392.772420435459"/>
        <n v="401.2855214071"/>
        <n v="404.43648789826"/>
        <n v="405.047247790867"/>
        <n v="405.46849121991"/>
        <n v="406.577481338548"/>
        <n v="415.910639698564"/>
        <n v="420.116492294571"/>
        <n v="422.494315920101"/>
        <n v="422.636944844544"/>
        <n v="425.882336404373"/>
        <n v="429.840251416528"/>
        <n v="434.946746321124"/>
        <n v="436.343779626941"/>
        <n v="438.515300085916"/>
        <n v="441.731651933372"/>
        <n v="460.918980294837"/>
        <n v="462.822406849923"/>
        <n v="467.828662799268"/>
        <n v="476.58918993895"/>
        <n v="478.999590343825"/>
        <n v="483.059409639189"/>
        <n v="483.363348223766"/>
        <n v="495.90211190687"/>
        <n v="508.709714106368"/>
        <n v="520.525721795097"/>
        <n v="527.523422472925"/>
        <n v="529.121409905483"/>
        <n v="543.790907345148"/>
        <n v="547.660988980724"/>
        <n v="547.926363493589"/>
        <n v="551.271945108847"/>
        <n v="556.643051073548"/>
        <n v="565.705053917796"/>
        <n v="565.731691328762"/>
        <n v="567.721590123274"/>
        <n v="570.015075992505"/>
        <n v="570.712293821784"/>
        <n v="571.068665090305"/>
        <n v="571.951074047616"/>
        <n v="577.129790854499"/>
        <n v="578.525734587556"/>
        <n v="579.768547586013"/>
        <n v="582.508691162208"/>
        <n v="596.463775769866"/>
        <n v="600.964281433239"/>
        <n v="602.656534036632"/>
        <n v="620.038149515404"/>
        <n v="621.212306602897"/>
        <n v="628.907684483453"/>
        <n v="636.714011342549"/>
        <n v="649.49228207659"/>
        <n v="655.17490348399"/>
        <n v="655.614210727036"/>
        <n v="657.754840900037"/>
        <n v="661.910898756089"/>
        <n v="664.773979547063"/>
        <n v="670.250377671515"/>
        <n v="673.508296467588"/>
        <n v="673.796684730296"/>
        <n v="681.60366715561"/>
        <n v="687.634456485615"/>
        <n v="690.703873713264"/>
        <n v="691.06112216154"/>
        <n v="692.580708843411"/>
        <n v="693.797198938006"/>
        <n v="702.949783152006"/>
        <n v="704.101187012243"/>
        <n v="717.115554146694"/>
        <n v="724.762210284143"/>
        <n v="733.557594849335"/>
        <n v="736.489351962032"/>
        <n v="748.266558201045"/>
        <n v="762.818172374604"/>
        <n v="768.743549655464"/>
        <n v="783.896718732782"/>
        <n v="791.900561854697"/>
        <n v="795.913467060016"/>
        <n v="800.731884135367"/>
        <n v="807.297022467286"/>
        <n v="807.481781000219"/>
        <n v="841.927073483157"/>
        <n v="885.788279114541"/>
        <n v="887.205357552752"/>
        <n v="892.523507647338"/>
        <n v="906.373242031738"/>
        <n v="918.92478818138"/>
        <n v="925.621934671187"/>
        <n v="955.293206798853"/>
        <n v="963.321144751501"/>
        <n v="970.301559527683"/>
        <n v="980.236306189107"/>
        <n v="1002.80713850937"/>
        <n v="1005.20286284831"/>
        <n v="1040.72415775665"/>
        <n v="1044.26889697912"/>
        <n v="1068.44214649231"/>
        <n v="1076.67699412154"/>
        <n v="1086.93082394052"/>
        <n v="1101.28141104205"/>
        <n v="1113.94561760436"/>
        <n v="1114.19147060834"/>
        <n v="1122.23173767998"/>
        <n v="1122.31946504355"/>
        <n v="1133.46066794347"/>
        <n v="1151.76620344404"/>
        <n v="1152.6206139086"/>
        <n v="1180.54575551368"/>
        <n v="1195.53716938247"/>
        <n v="1211.60071508334"/>
        <n v="1249.84550566509"/>
        <n v="1279.14543223358"/>
        <n v="1286.10152220979"/>
        <n v="1301.76404294677"/>
        <n v="1301.77029993475"/>
        <n v="1311.47622554854"/>
        <n v="1321.98367871954"/>
        <n v="1405.75847442754"/>
        <n v="1405.87375518276"/>
        <n v="1407.723909"/>
        <n v="1410.471173"/>
        <n v="1536.81748363323"/>
        <n v="1657.59307572758"/>
        <n v="1678.20214263505"/>
        <n v="1738.55307205127"/>
        <n v="1743.01244882139"/>
        <n v="1750.97170859781"/>
        <n v="1854.50784797117"/>
        <n v="2043.02821491315"/>
        <n v="2430.50955366759"/>
        <n v="3344.21710067912"/>
        <n v="3784.43903469992"/>
        <n v="3830.64077579017"/>
        <n v="4492.45161714265"/>
        <n v="5933.41978967315"/>
        <n v="6089.80176407407"/>
        <n v="6997.16401031691"/>
        <n v="11599.6174673189"/>
        <m/>
      </sharedItems>
    </cacheField>
    <cacheField name="Opening USD PV" numFmtId="0">
      <sharedItems containsString="0" containsBlank="1" containsNumber="1" minValue="-8844975" maxValue="10237430" count="468">
        <n v="-8844975"/>
        <n v="-6215585"/>
        <n v="-5726567"/>
        <n v="-4562083.3"/>
        <n v="-1569986"/>
        <n v="-1432022"/>
        <n v="-1080200"/>
        <n v="-941714.449177"/>
        <n v="-761274.548045"/>
        <n v="-702284.661694"/>
        <n v="-609166.666667"/>
        <n v="-589171.484117"/>
        <n v="-559479.166667"/>
        <n v="-526005.972725"/>
        <n v="-505050.639034"/>
        <n v="-469215.724967"/>
        <n v="-405820.332849"/>
        <n v="-398686.111111"/>
        <n v="-376636.169562"/>
        <n v="-365578.016079"/>
        <n v="-336798.740133"/>
        <n v="-298229.148247"/>
        <n v="-296779.537774"/>
        <n v="-293391.691719"/>
        <n v="-282727.252459"/>
        <n v="-280055.642017"/>
        <n v="-275080.354539"/>
        <n v="-252114.240134"/>
        <n v="-245372.183822"/>
        <n v="-242773.849885"/>
        <n v="-226092.179149"/>
        <n v="-222158.45579"/>
        <n v="-219833.134572"/>
        <n v="-214630.490062"/>
        <n v="-214107.505985"/>
        <n v="-208991.02728"/>
        <n v="-208784.976521"/>
        <n v="-208559.265331"/>
        <n v="-207127.67036"/>
        <n v="-194494.161238"/>
        <n v="-192847.288773"/>
        <n v="-184718.980977"/>
        <n v="-184128.15352"/>
        <n v="-183924.300445"/>
        <n v="-181348.393989"/>
        <n v="-174720.254683"/>
        <n v="-169094.809736"/>
        <n v="-158774.447388"/>
        <n v="-157140.738149"/>
        <n v="-155628.331338"/>
        <n v="-140539.47255"/>
        <n v="-139981.979996"/>
        <n v="-139300.648856"/>
        <n v="-128849.542058"/>
        <n v="-128079.757156"/>
        <n v="-127432.171134"/>
        <n v="-127112.168602"/>
        <n v="-126921.977535"/>
        <n v="-120735.202986"/>
        <n v="-116752.671212"/>
        <n v="-115339.927076"/>
        <n v="-115297.143465"/>
        <n v="-114824.951014"/>
        <n v="-114217.132982"/>
        <n v="-110805.052212"/>
        <n v="-110507.248685"/>
        <n v="-110389.687425"/>
        <n v="-109632.09184893"/>
        <n v="-109157.397699"/>
        <n v="-107081.060984"/>
        <n v="-106799.566692"/>
        <n v="-104554.050375096"/>
        <n v="-101513.194454"/>
        <n v="-101272.249495"/>
        <n v="-97965.440051"/>
        <n v="-97401.43771"/>
        <n v="-97381.128453"/>
        <n v="-96291.128433528"/>
        <n v="-96130.734260025"/>
        <n v="-94520.6307"/>
        <n v="-93865.426482"/>
        <n v="-91047.649412"/>
        <n v="-85371.130693"/>
        <n v="-84306.673312"/>
        <n v="-83368.73795"/>
        <n v="-82001.144058"/>
        <n v="-79306.664183"/>
        <n v="-78853.739601"/>
        <n v="-78800.290728"/>
        <n v="-78013.804387"/>
        <n v="-76785.102823"/>
        <n v="-75428.96218"/>
        <n v="-74359.560674"/>
        <n v="-72411.777068"/>
        <n v="-72129.442283"/>
        <n v="-70631.313990075"/>
        <n v="-70432.455068"/>
        <n v="-70210.573753"/>
        <n v="-68996.220668"/>
        <n v="-68651.187858"/>
        <n v="-66840.068743"/>
        <n v="-63163.716255"/>
        <n v="-62862.857374"/>
        <n v="-62458.765645752"/>
        <n v="-62157.604038"/>
        <n v="-61017.192365"/>
        <n v="-60057.152134"/>
        <n v="-59245.143396"/>
        <n v="-58563.739608"/>
        <n v="-58036.982818"/>
        <n v="-57427.651134"/>
        <n v="-56608.811444"/>
        <n v="-56530.913232"/>
        <n v="-56369.654888"/>
        <n v="-54698.220326"/>
        <n v="-54254.425467"/>
        <n v="-53749.335276"/>
        <n v="-51821.317646"/>
        <n v="-50463.928475"/>
        <n v="-50174.484123"/>
        <n v="-48398.367139"/>
        <n v="-47864.390228"/>
        <n v="-47366.539978"/>
        <n v="-46200.500807"/>
        <n v="-45598.358182"/>
        <n v="-44708.751608"/>
        <n v="-44367.330831642"/>
        <n v="-43903.645513"/>
        <n v="-42307.325845"/>
        <n v="-41568.414632"/>
        <n v="-40508.387337"/>
        <n v="-39573.144296"/>
        <n v="-39369.474784332"/>
        <n v="-38941.515867"/>
        <n v="-38699.233011"/>
        <n v="-37913.319608598"/>
        <n v="-37385.338696"/>
        <n v="-36528.029423"/>
        <n v="-36148.899987"/>
        <n v="-35888.370693"/>
        <n v="-35648.909481"/>
        <n v="-35488.353708"/>
        <n v="-34464.46358"/>
        <n v="-33505.569945"/>
        <n v="-33495.437035"/>
        <n v="-33071.251652"/>
        <n v="-32563.554679"/>
        <n v="-31292.454972"/>
        <n v="-31257.912973"/>
        <n v="-30848.254652"/>
        <n v="-30189.511622214"/>
        <n v="-29104.474529"/>
        <n v="-27794.08973"/>
        <n v="-27668.921027"/>
        <n v="-27252.508321"/>
        <n v="-27102.19656"/>
        <n v="-26950.616413"/>
        <n v="-26896.071376"/>
        <n v="-26747.962019"/>
        <n v="-26285.021598"/>
        <n v="-25648.243103"/>
        <n v="-25160.292874"/>
        <n v="-25066.781148"/>
        <n v="-23616.652761"/>
        <n v="-23501.703741"/>
        <n v="-23451.958163214"/>
        <n v="-23415.099536"/>
        <n v="-23169.907294002"/>
        <n v="-22897.44803"/>
        <n v="-21798.704043018"/>
        <n v="-21756.061038"/>
        <n v="-20587.907558"/>
        <n v="-19989.944838864"/>
        <n v="-19160.986586"/>
        <n v="-19027.905507"/>
        <n v="-18635.052468"/>
        <n v="-17158.343041"/>
        <n v="-17138.14659"/>
        <n v="-15202.91960901"/>
        <n v="-15122.392468"/>
        <n v="-14478.977698"/>
        <n v="-14448.161986"/>
        <n v="-13982.290326"/>
        <n v="-13897.05269"/>
        <n v="-13693.596147"/>
        <n v="-13551.404102"/>
        <n v="-12650.939987"/>
        <n v="-11956.270616"/>
        <n v="-11325.651443"/>
        <n v="-10806.505736"/>
        <n v="-10517.385435"/>
        <n v="-10443.808976202"/>
        <n v="-10291.9785318"/>
        <n v="-9938.018948"/>
        <n v="-9688.267908"/>
        <n v="-9510.071101"/>
        <n v="-9346.611993"/>
        <n v="-9018.522014"/>
        <n v="-8920.513877"/>
        <n v="-8377.138557"/>
        <n v="-8025.337778"/>
        <n v="-7808.962488"/>
        <n v="-7367.430101"/>
        <n v="-7349.951526"/>
        <n v="-7267.627897"/>
        <n v="-7047.634001"/>
        <n v="-6961.602976"/>
        <n v="-6805.096123"/>
        <n v="-6232.855201146"/>
        <n v="-6106.228649388"/>
        <n v="-5900.290682"/>
        <n v="-5824.503256"/>
        <n v="-5772.644144"/>
        <n v="-5380.077616"/>
        <n v="-5306.752766"/>
        <n v="-4850.375588"/>
        <n v="-4559.291044"/>
        <n v="-3924.526212"/>
        <n v="-3661.523199"/>
        <n v="-3602.754157"/>
        <n v="-3317.265376"/>
        <n v="-3152.461069"/>
        <n v="-3010.031966"/>
        <n v="-2771.317555"/>
        <n v="-2507.944805352"/>
        <n v="-1501.853646"/>
        <n v="-1447.748755"/>
        <n v="-1212.791738"/>
        <n v="-1206.553091"/>
        <n v="-1029.994508"/>
        <n v="-898.431371"/>
        <n v="-860.551906"/>
        <n v="-851.23309"/>
        <n v="-597.301265"/>
        <n v="-296.455483"/>
        <n v="-246.4953372"/>
        <n v="-198"/>
        <n v="-86.209299"/>
        <n v="0"/>
        <n v="9.632478"/>
        <n v="68.522535"/>
        <n v="246.4953372"/>
        <n v="296.455483"/>
        <n v="597.301265"/>
        <n v="1361.01832335"/>
        <n v="1379.449886598"/>
        <n v="1501.853646"/>
        <n v="2047.727454"/>
        <n v="2771.317555"/>
        <n v="2801.297408"/>
        <n v="2807.407881"/>
        <n v="3010.031966"/>
        <n v="3056.81442"/>
        <n v="3317.265376"/>
        <n v="3602.754157"/>
        <n v="3924.526212"/>
        <n v="4424.386512"/>
        <n v="4581.315438"/>
        <n v="5507.822922"/>
        <n v="5900.290682"/>
        <n v="6893.38504"/>
        <n v="6961.602976"/>
        <n v="7047.634001"/>
        <n v="7410.73318"/>
        <n v="7808.962488"/>
        <n v="7980.429488"/>
        <n v="8025.337778"/>
        <n v="8212.164529725"/>
        <n v="8377.138557"/>
        <n v="9018.522014"/>
        <n v="9216.632594"/>
        <n v="9224.95380075"/>
        <n v="9346.611993"/>
        <n v="9566.201707"/>
        <n v="9688.267908"/>
        <n v="9698.621938"/>
        <n v="10229.901898"/>
        <n v="10356.318818"/>
        <n v="10498.074992"/>
        <n v="10517.385435"/>
        <n v="10624.843644"/>
        <n v="10806.505736"/>
        <n v="11579.423808"/>
        <n v="11718.91478"/>
        <n v="11861.298303876"/>
        <n v="11985.958655"/>
        <n v="12597.675496"/>
        <n v="13693.596147"/>
        <n v="13897.05269"/>
        <n v="13905.474718464"/>
        <n v="14455.891547"/>
        <n v="14478.977698"/>
        <n v="15203.26179"/>
        <n v="15432.933017"/>
        <n v="16412.411705"/>
        <n v="17138.14659"/>
        <n v="17158.343041"/>
        <n v="18093.604816"/>
        <n v="18635.052468"/>
        <n v="19027.905507"/>
        <n v="19160.986586"/>
        <n v="21756.061038"/>
        <n v="22897.44803"/>
        <n v="23487.569484"/>
        <n v="25025.14729134"/>
        <n v="25160.292874"/>
        <n v="25648.243103"/>
        <n v="25947.721962"/>
        <n v="26232.398753"/>
        <n v="26747.962019"/>
        <n v="27252.508321"/>
        <n v="27540.7483365"/>
        <n v="27668.921027"/>
        <n v="27794.08973"/>
        <n v="29104.474529"/>
        <n v="29303.012351"/>
        <n v="31292.454972"/>
        <n v="31446.695545"/>
        <n v="32563.554679"/>
        <n v="32609.290396"/>
        <n v="33071.251652"/>
        <n v="33157.161922"/>
        <n v="34464.46358"/>
        <n v="35888.370693"/>
        <n v="36148.899987"/>
        <n v="36420.064158"/>
        <n v="36528.029423"/>
        <n v="36598.494567"/>
        <n v="37385.338696"/>
        <n v="37794.058368"/>
        <n v="38275.728347"/>
        <n v="38751.414343"/>
        <n v="38941.515867"/>
        <n v="39573.144296"/>
        <n v="40312.236229"/>
        <n v="40625.527213"/>
        <n v="41680.365766578"/>
        <n v="43903.645513"/>
        <n v="44813.128346"/>
        <n v="44840.115433"/>
        <n v="45598.358182"/>
        <n v="46200.500807"/>
        <n v="47366.539978"/>
        <n v="47990.339042"/>
        <n v="48250.272738"/>
        <n v="48398.367139"/>
        <n v="49483.334429"/>
        <n v="50174.484123"/>
        <n v="50231.443278"/>
        <n v="51525.733013"/>
        <n v="51821.317646"/>
        <n v="53905.82661"/>
        <n v="54254.425467"/>
        <n v="54698.220326"/>
        <n v="55758.908857"/>
        <n v="56530.913232"/>
        <n v="58036.982818"/>
        <n v="58563.739608"/>
        <n v="59245.143396"/>
        <n v="60057.152134"/>
        <n v="62157.604038"/>
        <n v="62862.857374"/>
        <n v="63163.716255"/>
        <n v="68491.754156"/>
        <n v="68614.740736"/>
        <n v="70210.573753"/>
        <n v="70631.313990075"/>
        <n v="71532.860062"/>
        <n v="72129.442283"/>
        <n v="72411.777068"/>
        <n v="74359.560674"/>
        <n v="75765.139757"/>
        <n v="76736.128277"/>
        <n v="82001.144058"/>
        <n v="83368.73795"/>
        <n v="84306.673312"/>
        <n v="86099.645639"/>
        <n v="89940.610347"/>
        <n v="91047.649412"/>
        <n v="94520.6307"/>
        <n v="95955.323488"/>
        <n v="96130.734260025"/>
        <n v="97381.128453"/>
        <n v="97401.43771"/>
        <n v="98298.649094"/>
        <n v="100636.596257"/>
        <n v="101272.249495"/>
        <n v="102868.428033"/>
        <n v="105285.599906"/>
        <n v="106799.566692"/>
        <n v="106912.51414"/>
        <n v="107081.060984"/>
        <n v="109157.397699"/>
        <n v="110507.248685"/>
        <n v="111875.917966"/>
        <n v="112056.22942353"/>
        <n v="114217.132982"/>
        <n v="114824.951014"/>
        <n v="116752.671212"/>
        <n v="120735.202986"/>
        <n v="121525.042503"/>
        <n v="127112.168602"/>
        <n v="127299.237593"/>
        <n v="128079.757156"/>
        <n v="128849.542058"/>
        <n v="134153.002549"/>
        <n v="137037.241227"/>
        <n v="139300.648856"/>
        <n v="139981.979996"/>
        <n v="140539.47255"/>
        <n v="152194.551197"/>
        <n v="155628.331338"/>
        <n v="158774.447388"/>
        <n v="160611.351644"/>
        <n v="169094.809736"/>
        <n v="174720.254683"/>
        <n v="181682.828739"/>
        <n v="183924.300445"/>
        <n v="184128.15352"/>
        <n v="184718.980977"/>
        <n v="192847.288773"/>
        <n v="194494.161238"/>
        <n v="198314.356711"/>
        <n v="200675.587868"/>
        <n v="207878.048449"/>
        <n v="208559.265331"/>
        <n v="208991.02728"/>
        <n v="214107.505985"/>
        <n v="214630.490062"/>
        <n v="219833.134572"/>
        <n v="222158.45579"/>
        <n v="226092.179149"/>
        <n v="229080.616606"/>
        <n v="231450.112295"/>
        <n v="242773.849885"/>
        <n v="252114.240134"/>
        <n v="269444.611051"/>
        <n v="275080.354539"/>
        <n v="280055.642017"/>
        <n v="293391.691719"/>
        <n v="296710.430283"/>
        <n v="296779.537774"/>
        <n v="298229.148247"/>
        <n v="336798.740133"/>
        <n v="351994.55592"/>
        <n v="365578.016079"/>
        <n v="376636.169562"/>
        <n v="384928.817708"/>
        <n v="395941.54226"/>
        <n v="399224.245136"/>
        <n v="405820.332849"/>
        <n v="426542.757804"/>
        <n v="491789.215689786"/>
        <n v="506404.797275"/>
        <n v="526005.972725"/>
        <n v="589171.484117"/>
        <n v="641666.666667"/>
        <n v="684958.333333"/>
        <n v="702284.661694"/>
        <n v="761274.548045"/>
        <n v="966436.672439"/>
        <n v="1060408"/>
        <n v="1254500"/>
        <n v="1569986"/>
        <n v="5726567"/>
        <n v="8844975"/>
        <n v="10237430"/>
        <m/>
      </sharedItems>
    </cacheField>
    <cacheField name="Closing USD PV" numFmtId="0">
      <sharedItems containsString="0" containsBlank="1" containsNumber="1" minValue="-8860123" maxValue="10254010" count="483">
        <n v="-8860123"/>
        <n v="-6225652"/>
        <n v="-5735909"/>
        <n v="-4562083.3"/>
        <n v="-1566309"/>
        <n v="-1434341"/>
        <n v="-1131091"/>
        <n v="-937005.745037"/>
        <n v="-757083.244915"/>
        <n v="-708901.205458"/>
        <n v="-607916.666667"/>
        <n v="-585998.106339"/>
        <n v="-556041.666667"/>
        <n v="-528506.686976"/>
        <n v="-499630.225924"/>
        <n v="-469975.668192"/>
        <n v="-407850.672463"/>
        <n v="-398327.777778"/>
        <n v="-366116.444855"/>
        <n v="-358632.993516"/>
        <n v="-329624.357944"/>
        <n v="-299400.614373"/>
        <n v="-294053.486414"/>
        <n v="-291154.068542"/>
        <n v="-281729.390729"/>
        <n v="-280819.996566"/>
        <n v="-271632.986155"/>
        <n v="-264857.987521"/>
        <n v="-243076.148492"/>
        <n v="-240845.194721"/>
        <n v="-229216.969728045"/>
        <n v="-217524.151152"/>
        <n v="-215826.780564"/>
        <n v="-212698.532574"/>
        <n v="-212368.768418"/>
        <n v="-211146.429001"/>
        <n v="-209835.069245"/>
        <n v="-206051.53619"/>
        <n v="-206005.609192"/>
        <n v="-205727.499192"/>
        <n v="-196266.897354"/>
        <n v="-195540.548045"/>
        <n v="-190046.908193"/>
        <n v="-187587.69587"/>
        <n v="-183834.005445"/>
        <n v="-180025.939398"/>
        <n v="-179341.240839"/>
        <n v="-168790.836983"/>
        <n v="-161888.613926"/>
        <n v="-157200.820914"/>
        <n v="-156642.157674"/>
        <n v="-154088.592926"/>
        <n v="-147680.160065"/>
        <n v="-144290.553594"/>
        <n v="-142681.82781"/>
        <n v="-140640.193903365"/>
        <n v="-136455.456031"/>
        <n v="-136367.806869"/>
        <n v="-130012.818247"/>
        <n v="-129519.419377"/>
        <n v="-128322.925942"/>
        <n v="-127568.388702"/>
        <n v="-120947.035952"/>
        <n v="-120300.649786"/>
        <n v="-118000.78313"/>
        <n v="-115910.805359"/>
        <n v="-115503.384993"/>
        <n v="-112081.459369"/>
        <n v="-110496.018772913"/>
        <n v="-109611.183745"/>
        <n v="-108155.947745"/>
        <n v="-106669.325848"/>
        <n v="-105541.616379"/>
        <n v="-105417.513670658"/>
        <n v="-101808.657332"/>
        <n v="-100150.58625"/>
        <n v="-99180.023275"/>
        <n v="-98447.1540750395"/>
        <n v="-97829.735375"/>
        <n v="-97242.794612"/>
        <n v="-97216.67785518"/>
        <n v="-97212.042273"/>
        <n v="-96422.917067"/>
        <n v="-95344.50163"/>
        <n v="-94459.728684"/>
        <n v="-89230.627624"/>
        <n v="-87313.743952"/>
        <n v="-85273.058415"/>
        <n v="-77722.231005"/>
        <n v="-77682.764255"/>
        <n v="-77548.360911"/>
        <n v="-77028.363458"/>
        <n v="-74966.479488"/>
        <n v="-74661.086455"/>
        <n v="-74076.2573373225"/>
        <n v="-73092.07586881"/>
        <n v="-72565.944169"/>
        <n v="-72165.812191"/>
        <n v="-69907.638851"/>
        <n v="-69770.5812648"/>
        <n v="-67804.737309"/>
        <n v="-67346.781386"/>
        <n v="-67173.485001"/>
        <n v="-66232.937443"/>
        <n v="-66059.41296"/>
        <n v="-65359.763741"/>
        <n v="-64980.733383"/>
        <n v="-64310.61878163"/>
        <n v="-64031.9829396975"/>
        <n v="-63935.167973"/>
        <n v="-62982.607775"/>
        <n v="-62731.617997"/>
        <n v="-61373.986447"/>
        <n v="-60609.614076"/>
        <n v="-60399.212895"/>
        <n v="-60109.815861"/>
        <n v="-59694.622104"/>
        <n v="-59574.280752"/>
        <n v="-58014.174359"/>
        <n v="-57297.319526"/>
        <n v="-57023.383715415"/>
        <n v="-56856.83284"/>
        <n v="-55867.44323043"/>
        <n v="-53892.741502"/>
        <n v="-53676.063781"/>
        <n v="-53484.898511"/>
        <n v="-53248.186199"/>
        <n v="-50395.275032"/>
        <n v="-50347.228402"/>
        <n v="-49236.04099"/>
        <n v="-48431.763528"/>
        <n v="-48172.7852274825"/>
        <n v="-46693.13791"/>
        <n v="-45950.788472"/>
        <n v="-45887.515322"/>
        <n v="-43028.826047"/>
        <n v="-42896.463961"/>
        <n v="-42774.308647"/>
        <n v="-42366.415708"/>
        <n v="-42309.687304"/>
        <n v="-42235.909276"/>
        <n v="-40995.481776"/>
        <n v="-40972.962005"/>
        <n v="-39066.218489"/>
        <n v="-38401.9580906325"/>
        <n v="-37159.451455"/>
        <n v="-36778.783328235"/>
        <n v="-36663.795589"/>
        <n v="-36129.91287"/>
        <n v="-36113.804516"/>
        <n v="-35354.682705"/>
        <n v="-35100.441691"/>
        <n v="-35011.881189"/>
        <n v="-34858.034782"/>
        <n v="-34693.777451"/>
        <n v="-34338.653615"/>
        <n v="-33382.02391"/>
        <n v="-31767.621015"/>
        <n v="-31730.8119"/>
        <n v="-31670.929194"/>
        <n v="-31172.561618"/>
        <n v="-30279.3455"/>
        <n v="-29668.978639"/>
        <n v="-29273.279765"/>
        <n v="-27575.828163"/>
        <n v="-27021.223458"/>
        <n v="-26759.970817"/>
        <n v="-26754.543656"/>
        <n v="-26694.670104"/>
        <n v="-26625.958107"/>
        <n v="-26102.195922"/>
        <n v="-24221.138943"/>
        <n v="-23998.74626"/>
        <n v="-23892.60065"/>
        <n v="-23487.9436241775"/>
        <n v="-23208.0480564075"/>
        <n v="-22990.657614"/>
        <n v="-22086.10568502"/>
        <n v="-21840.1727745825"/>
        <n v="-21624.690045"/>
        <n v="-21534.725071"/>
        <n v="-20627.26672968"/>
        <n v="-19975.1392236825"/>
        <n v="-19542.935979"/>
        <n v="-19283.317954"/>
        <n v="-18379.544563"/>
        <n v="-16760.7078189525"/>
        <n v="-16728.268302"/>
        <n v="-16566.744448"/>
        <n v="-16087.261968"/>
        <n v="-14670.74070306"/>
        <n v="-14563.774757"/>
        <n v="-14200.087844"/>
        <n v="-13306.367849"/>
        <n v="-12374.615673"/>
        <n v="-12276.933269"/>
        <n v="-12246.986796525"/>
        <n v="-11744.161946"/>
        <n v="-11172.400439"/>
        <n v="-11107.229611"/>
        <n v="-11007.2813856525"/>
        <n v="-10819.4760943425"/>
        <n v="-9818.878194"/>
        <n v="-9795.359497"/>
        <n v="-9352.788169"/>
        <n v="-9240.607549"/>
        <n v="-9095.081339"/>
        <n v="-9062.621673"/>
        <n v="-8815.135902"/>
        <n v="-8702.648297"/>
        <n v="-8522.406751"/>
        <n v="-7856.875731"/>
        <n v="-7853.17847"/>
        <n v="-7810.100302"/>
        <n v="-7598.407034"/>
        <n v="-7476.312571"/>
        <n v="-7145.496346"/>
        <n v="-6345.583028"/>
        <n v="-6036.605436"/>
        <n v="-5960.645328"/>
        <n v="-5551.6414"/>
        <n v="-4500.708382"/>
        <n v="-4357.440523"/>
        <n v="-4007.597857"/>
        <n v="-3912.867963"/>
        <n v="-3544.594603"/>
        <n v="-3486.771371"/>
        <n v="-3430.438976"/>
        <n v="-2773.716319"/>
        <n v="-2632.77588951"/>
        <n v="-2586.594058"/>
        <n v="-2252.224181"/>
        <n v="-1888.130936"/>
        <n v="-1556.070687"/>
        <n v="-1552.299257"/>
        <n v="-1405.61036"/>
        <n v="-1113.73932"/>
        <n v="-1098.522453"/>
        <n v="-988.147945"/>
        <n v="-821.25593"/>
        <n v="-622.065481"/>
        <n v="-491.952518"/>
        <n v="-188.90444"/>
        <n v="-69.988877"/>
        <n v="0"/>
        <n v="69.988877"/>
        <n v="455.789431"/>
        <n v="474.8659"/>
        <n v="491.952518"/>
        <n v="622.065481"/>
        <n v="821.25593"/>
        <n v="1405.61036"/>
        <n v="1756.608445"/>
        <n v="1888.130936"/>
        <n v="2548.1074071375"/>
        <n v="2586.594058"/>
        <n v="2928.98981"/>
        <n v="3331.553262"/>
        <n v="3430.438976"/>
        <n v="3486.771371"/>
        <n v="3544.594603"/>
        <n v="4034.07519"/>
        <n v="4500.708382"/>
        <n v="4645.2435567525"/>
        <n v="4833.445593"/>
        <n v="5328.582967"/>
        <n v="5538.522695"/>
        <n v="6345.583028"/>
        <n v="7145.496346"/>
        <n v="7265.764777"/>
        <n v="7598.407034"/>
        <n v="7628.69067"/>
        <n v="8510.940153"/>
        <n v="8522.406751"/>
        <n v="8526.941278404"/>
        <n v="8815.135902"/>
        <n v="9095.081339"/>
        <n v="9293.635363"/>
        <n v="9492.0530410675"/>
        <n v="9795.359497"/>
        <n v="9818.878194"/>
        <n v="10343.368016"/>
        <n v="10446.147685"/>
        <n v="10742.452241"/>
        <n v="11168.431489"/>
        <n v="11631.403615"/>
        <n v="11895.428567"/>
        <n v="11953.6874768025"/>
        <n v="12374.615673"/>
        <n v="12440.270358"/>
        <n v="12900.754704"/>
        <n v="14563.774757"/>
        <n v="14670.74070306"/>
        <n v="14706.634552"/>
        <n v="16087.261968"/>
        <n v="16281.09057"/>
        <n v="16566.744448"/>
        <n v="16575.621715"/>
        <n v="16656.672599"/>
        <n v="16728.268302"/>
        <n v="17624.132948"/>
        <n v="19283.317954"/>
        <n v="21534.725071"/>
        <n v="21624.690045"/>
        <n v="21992.185157"/>
        <n v="22086.10568502"/>
        <n v="22990.657614"/>
        <n v="23892.60065"/>
        <n v="23998.74626"/>
        <n v="24687.35693"/>
        <n v="25065.581153"/>
        <n v="25097.8254558525"/>
        <n v="25777.471952"/>
        <n v="26630.079549"/>
        <n v="26759.970817"/>
        <n v="27021.223458"/>
        <n v="27713.933645"/>
        <n v="28031.15155"/>
        <n v="28616.54655"/>
        <n v="29668.978639"/>
        <n v="31172.561618"/>
        <n v="31670.929194"/>
        <n v="31767.621015"/>
        <n v="31945.20831801"/>
        <n v="32123.68753"/>
        <n v="33382.02391"/>
        <n v="34056.536385"/>
        <n v="34338.653615"/>
        <n v="34387.585059"/>
        <n v="34693.777451"/>
        <n v="35100.441691"/>
        <n v="35188.0001673525"/>
        <n v="36113.804516"/>
        <n v="36437.818921"/>
        <n v="36607.582416"/>
        <n v="37159.451455"/>
        <n v="38401.9580906325"/>
        <n v="39981.536246"/>
        <n v="39987.59817"/>
        <n v="41300.803688"/>
        <n v="42235.909276"/>
        <n v="42309.687304"/>
        <n v="42366.415708"/>
        <n v="42896.463961"/>
        <n v="43028.826047"/>
        <n v="43960.278197"/>
        <n v="44906.385192"/>
        <n v="45227.208121"/>
        <n v="45887.515322"/>
        <n v="45950.788472"/>
        <n v="46693.13791"/>
        <n v="47093.996775735"/>
        <n v="48172.7852274825"/>
        <n v="48423.026818"/>
        <n v="51084.385968"/>
        <n v="53248.186199"/>
        <n v="53676.063781"/>
        <n v="53892.741502"/>
        <n v="54233.370011"/>
        <n v="56331.1556038"/>
        <n v="56856.83284"/>
        <n v="57170.767254"/>
        <n v="57297.319526"/>
        <n v="58375.820262"/>
        <n v="59694.622104"/>
        <n v="60109.815861"/>
        <n v="60399.212895"/>
        <n v="60609.614076"/>
        <n v="61373.986447"/>
        <n v="62731.617997"/>
        <n v="62982.607775"/>
        <n v="63364.784574"/>
        <n v="65359.763741"/>
        <n v="66059.41296"/>
        <n v="67173.485001"/>
        <n v="67346.781386"/>
        <n v="69907.638851"/>
        <n v="71332.000746"/>
        <n v="71546.640412"/>
        <n v="73092.07586881"/>
        <n v="74076.2573373225"/>
        <n v="74208.525128"/>
        <n v="74661.086455"/>
        <n v="75563.124064"/>
        <n v="77028.363458"/>
        <n v="78496.809816"/>
        <n v="82963.349841"/>
        <n v="84736.39658328"/>
        <n v="85273.058415"/>
        <n v="85542.470655"/>
        <n v="87142.659936"/>
        <n v="87313.743952"/>
        <n v="87733.032497"/>
        <n v="88406.862253"/>
        <n v="92876.899234"/>
        <n v="94459.728684"/>
        <n v="97242.794612"/>
        <n v="98447.1540750395"/>
        <n v="99180.023275"/>
        <n v="100910.60328"/>
        <n v="100987.476783"/>
        <n v="101808.657332"/>
        <n v="104408.847006"/>
        <n v="105541.616379"/>
        <n v="106669.325848"/>
        <n v="108155.947745"/>
        <n v="109611.183745"/>
        <n v="110496.018772913"/>
        <n v="111169.679383913"/>
        <n v="118000.78313"/>
        <n v="120300.649786"/>
        <n v="120947.035952"/>
        <n v="122203.084918"/>
        <n v="124056.631171"/>
        <n v="127568.388702"/>
        <n v="129519.419377"/>
        <n v="130140.894634"/>
        <n v="131998.943696"/>
        <n v="134092.269217"/>
        <n v="134883.699031"/>
        <n v="136367.806869"/>
        <n v="136455.456031"/>
        <n v="142681.82781"/>
        <n v="144290.553594"/>
        <n v="147680.160065"/>
        <n v="155265.229968"/>
        <n v="156642.157674"/>
        <n v="157200.820914"/>
        <n v="168790.836983"/>
        <n v="179341.240839"/>
        <n v="180025.939398"/>
        <n v="186370.691605"/>
        <n v="187587.69587"/>
        <n v="190046.908193"/>
        <n v="195540.548045"/>
        <n v="196266.897354"/>
        <n v="201268.484772"/>
        <n v="202450.179243"/>
        <n v="206051.53619"/>
        <n v="206743.389049"/>
        <n v="209835.069245"/>
        <n v="211146.429001"/>
        <n v="212368.768418"/>
        <n v="212698.532574"/>
        <n v="215826.780564"/>
        <n v="217524.151152"/>
        <n v="224648.000206"/>
        <n v="228509.374347"/>
        <n v="229216.969728045"/>
        <n v="240845.194721"/>
        <n v="259663.707011"/>
        <n v="264857.987521"/>
        <n v="267201.097353"/>
        <n v="271632.986155"/>
        <n v="281729.390729"/>
        <n v="291154.068542"/>
        <n v="294053.486414"/>
        <n v="299400.614373"/>
        <n v="329624.357944"/>
        <n v="355785.305875"/>
        <n v="358632.993516"/>
        <n v="366116.444855"/>
        <n v="382786.212436"/>
        <n v="394914.399144"/>
        <n v="394945.119029"/>
        <n v="407850.672463"/>
        <n v="410288.41252"/>
        <n v="454535.603969557"/>
        <n v="501907.053768"/>
        <n v="528506.686976"/>
        <n v="585998.106339"/>
        <n v="640833.333333"/>
        <n v="682666.666667"/>
        <n v="708901.205458"/>
        <n v="757083.244915"/>
        <n v="961203.365763"/>
        <n v="1107373"/>
        <n v="1252750"/>
        <n v="1566309"/>
        <n v="5735909"/>
        <n v="8860123"/>
        <n v="10254010"/>
        <m/>
      </sharedItems>
    </cacheField>
    <cacheField name="Actual USD P&amp;L" numFmtId="0">
      <sharedItems containsString="0" containsBlank="1" containsNumber="1" minValue="-229216.969728045" maxValue="229216.969728045" count="485">
        <n v="-229216.969728045"/>
        <n v="-194990.993277668"/>
        <n v="-110496.018772913"/>
        <n v="-74076.2573373225"/>
        <n v="-73028.953233"/>
        <n v="-69770.5812648"/>
        <n v="-62425.968443"/>
        <n v="-58894.573549"/>
        <n v="-50891"/>
        <n v="-48172.7852274825"/>
        <n v="-42817.837907"/>
        <n v="-38408.266726"/>
        <n v="-38401.9580906325"/>
        <n v="-37253.6117202286"/>
        <n v="-37046.723272"/>
        <n v="-34532.741448144"/>
        <n v="-34121.107159416"/>
        <n v="-31008.102054435"/>
        <n v="-22086.10568502"/>
        <n v="-22084.137636"/>
        <n v="-21923.328239"/>
        <n v="-21542.855855"/>
        <n v="-21452.182879"/>
        <n v="-21296.846649"/>
        <n v="-21153.543759"/>
        <n v="-20637.119953"/>
        <n v="-20604.812129"/>
        <n v="-20040.642959"/>
        <n v="-19905.078192"/>
        <n v="-19806.945023"/>
        <n v="-19769.854204"/>
        <n v="-19664.6521080555"/>
        <n v="-19600.402909"/>
        <n v="-19110.064106817"/>
        <n v="-19026.277526"/>
        <n v="-19018.536283"/>
        <n v="-18121.7261423025"/>
        <n v="-18003.176046"/>
        <n v="-16254.345284"/>
        <n v="-15164.615006"/>
        <n v="-15148"/>
        <n v="-14670.74070306"/>
        <n v="-14427.879001"/>
        <n v="-12458.604682"/>
        <n v="-12445.524801"/>
        <n v="-12323.386545"/>
        <n v="-11912.389505"/>
        <n v="-11510.056178"/>
        <n v="-11269.045413"/>
        <n v="-10900.982897"/>
        <n v="-10149.001544"/>
        <n v="-10067"/>
        <n v="-9342"/>
        <n v="-7548.461235"/>
        <n v="-7544.835106"/>
        <n v="-7533.723705"/>
        <n v="-7174.38218900003"/>
        <n v="-6729.90297000001"/>
        <n v="-6644.083993"/>
        <n v="-6616.54376399994"/>
        <n v="-6492.3655992255"/>
        <n v="-6217.515721"/>
        <n v="-5903.859434"/>
        <n v="-5625.469232"/>
        <n v="-5560.645653"/>
        <n v="-5327.92721600001"/>
        <n v="-5325.058086"/>
        <n v="-5233.30667600001"/>
        <n v="-5128.17973600001"/>
        <n v="-5126.969582"/>
        <n v="-4620.986156"/>
        <n v="-4527.289382"/>
        <n v="-4506.428053"/>
        <n v="-4497.74350700004"/>
        <n v="-4432.6164"/>
        <n v="-4309.84599199996"/>
        <n v="-4298.123123"/>
        <n v="-4191.3031299999"/>
        <n v="-3898.36104700001"/>
        <n v="-3809.50308699999"/>
        <n v="-3751.08104399999"/>
        <n v="-3733.90545999999"/>
        <n v="-3707.505294"/>
        <n v="-3677"/>
        <n v="-3661.00939"/>
        <n v="-3615.78131999999"/>
        <n v="-3547.97857399999"/>
        <n v="-3514.624333"/>
        <n v="-3503.640591"/>
        <n v="-3459.54235"/>
        <n v="-3447.36838400003"/>
        <n v="-3328.729087"/>
        <n v="-3308.254106"/>
        <n v="-3294.393409"/>
        <n v="-3196.555586"/>
        <n v="-3173.37777799997"/>
        <n v="-3168.358554"/>
        <n v="-3073.702076"/>
        <n v="-3046.198643"/>
        <n v="-2961.07698399999"/>
        <n v="-2941.709026"/>
        <n v="-2940.73794799999"/>
        <n v="-2921.01662"/>
        <n v="-2917.975608"/>
        <n v="-2899.672603"/>
        <n v="-2869.384322"/>
        <n v="-2863.792367"/>
        <n v="-2845.19282500001"/>
        <n v="-2810.246839"/>
        <n v="-2771.244193"/>
        <n v="-2742.828871"/>
        <n v="-2736.543008"/>
        <n v="-2734.41985600001"/>
        <n v="-2722.163912"/>
        <n v="-2699.84781399998"/>
        <n v="-2693.259272"/>
        <n v="-2691.561245"/>
        <n v="-2686.347765"/>
        <n v="-2672.932802"/>
        <n v="-2668.80278400001"/>
        <n v="-2663.146486"/>
        <n v="-2657.585489"/>
        <n v="-2638.17173"/>
        <n v="-2602.407373"/>
        <n v="-2600.492181"/>
        <n v="-2599.0992"/>
        <n v="-2596.784538"/>
        <n v="-2594.242138"/>
        <n v="-2580.647113"/>
        <n v="-2572.631258"/>
        <n v="-2569.532135"/>
        <n v="-2546.425704"/>
        <n v="-2536.887012"/>
        <n v="-2531.644172"/>
        <n v="-2530.12276100001"/>
        <n v="-2527.603149"/>
        <n v="-2510.851817"/>
        <n v="-2506.34678299999"/>
        <n v="-2504.138217"/>
        <n v="-2500.71425099997"/>
        <n v="-2482.838174"/>
        <n v="-2472.743084"/>
        <n v="-2469.851706"/>
        <n v="-2462.981934"/>
        <n v="-2460.76187873501"/>
        <n v="-2387.966485"/>
        <n v="-2351.30094"/>
        <n v="-2319"/>
        <n v="-2316.41981501451"/>
        <n v="-2308.98342"/>
        <n v="-2291.66666599992"/>
        <n v="-2279.365037"/>
        <n v="-2257.52555"/>
        <n v="-2253.802075"/>
        <n v="-2249.290604"/>
        <n v="-2243.513698"/>
        <n v="-2234.090845"/>
        <n v="-2210.909508"/>
        <n v="-2196.047486"/>
        <n v="-2153.542196"/>
        <n v="-2146.629618"/>
        <n v="-2142.60527200002"/>
        <n v="-2132.28971400001"/>
        <n v="-2030.339614"/>
        <n v="-1798.894822"/>
        <n v="-1772.73611599999"/>
        <n v="-1750"/>
        <n v="-1687.762508"/>
        <n v="-1673.74871199997"/>
        <n v="-1649.34093599999"/>
        <n v="-1572.48957600002"/>
        <n v="-1555.136843"/>
        <n v="-1479.075148"/>
        <n v="-1418.22094"/>
        <n v="-1401.354284"/>
        <n v="-1400.948407"/>
        <n v="-1352.464837"/>
        <n v="-1325.967564"/>
        <n v="-1236.055792"/>
        <n v="-1222.229673"/>
        <n v="-1204.979454"/>
        <n v="-1196.29050199999"/>
        <n v="-1186.475952"/>
        <n v="-1171.46612599998"/>
        <n v="-1166.8176"/>
        <n v="-1161.546614"/>
        <n v="-1134.6594"/>
        <n v="-1113.73932"/>
        <n v="-1071.081073"/>
        <n v="-1069.743561"/>
        <n v="-1034.118913"/>
        <n v="-1007.181552"/>
        <n v="-996.423231000023"/>
        <n v="-995.152620000001"/>
        <n v="-966.385103000008"/>
        <n v="-964.668566000008"/>
        <n v="-925.549421651987"/>
        <n v="-886.550039617505"/>
        <n v="-864.672465000003"/>
        <n v="-863.463295561494"/>
        <n v="-833.333334000083"/>
        <n v="-759.943224999995"/>
        <n v="-669.877318999992"/>
        <n v="-666.722066999999"/>
        <n v="-661.79469499999"/>
        <n v="-656.52782"/>
        <n v="-648.683741999999"/>
        <n v="-636.804058"/>
        <n v="-631.422032000002"/>
        <n v="-613.661894000004"/>
        <n v="-604.486182000001"/>
        <n v="-563.472409450502"/>
        <n v="-557.174983999998"/>
        <n v="-542.472405"/>
        <n v="-538.428775999986"/>
        <n v="-536.407837000006"/>
        <n v="-531.476091000001"/>
        <n v="-527.497562542498"/>
        <n v="-527.312388"/>
        <n v="-524.800447"/>
        <n v="-496.115263"/>
        <n v="-481.003388999998"/>
        <n v="-473.631602999998"/>
        <n v="-472.898927000002"/>
        <n v="-466.982801999999"/>
        <n v="-464.574668000001"/>
        <n v="-456.220099999991"/>
        <n v="-437.754841"/>
        <n v="-432.274292"/>
        <n v="-366.985478000002"/>
        <n v="-354.555040000001"/>
        <n v="-345.746166"/>
        <n v="-342.060760999993"/>
        <n v="-340.936508999999"/>
        <n v="-324.638059000004"/>
        <n v="-303.972753000009"/>
        <n v="-272.566344000001"/>
        <n v="-249.712334999997"/>
        <n v="-246.4953372"/>
        <n v="-237.970547"/>
        <n v="-231.284863000001"/>
        <n v="-200.859316000002"/>
        <n v="-179.239955"/>
        <n v="-130.240844"/>
        <n v="-124.831084158"/>
        <n v="-102.695141"/>
        <n v="-96.2432860000001"/>
        <n v="-60.7333320000034"/>
        <n v="-41.4687315644987"/>
        <n v="-38.1407624054955"/>
        <n v="-35.9854609634967"/>
        <n v="0"/>
        <n v="14.8056151815035"/>
        <n v="92.3891729264997"/>
        <n v="96.2432860000001"/>
        <n v="130.240844"/>
        <n v="153.251004000002"/>
        <n v="201.401271999999"/>
        <n v="231.284863000001"/>
        <n v="244.260894000003"/>
        <n v="246.4953372"/>
        <n v="249.712334999997"/>
        <n v="267.099240317501"/>
        <n v="274.738842"/>
        <n v="303.972753000009"/>
        <n v="314.776748679"/>
        <n v="342.060760999993"/>
        <n v="358.333333000017"/>
        <n v="374.006718000001"/>
        <n v="387.092688000004"/>
        <n v="432.687775999999"/>
        <n v="437.754841"/>
        <n v="446.156953"/>
        <n v="456.220099999991"/>
        <n v="476.472519000003"/>
        <n v="496.115263"/>
        <n v="524.800447"/>
        <n v="527.312388"/>
        <n v="531.476091000001"/>
        <n v="536.407837000006"/>
        <n v="538.428775999986"/>
        <n v="543.587845"/>
        <n v="631.422032000002"/>
        <n v="636.804058"/>
        <n v="661.79469499999"/>
        <n v="666.722066999999"/>
        <n v="669.877318999992"/>
        <n v="676.991985000001"/>
        <n v="721.355578000001"/>
        <n v="848.157553000001"/>
        <n v="864.672465000003"/>
        <n v="937.507625"/>
        <n v="966.385103000008"/>
        <n v="995.152620000001"/>
        <n v="1007.181552"/>
        <n v="1034.118913"/>
        <n v="1043.830303"/>
        <n v="1069.743561"/>
        <n v="1071.081073"/>
        <n v="1100.206973"/>
        <n v="1114.136183"/>
        <n v="1122.06116799999"/>
        <n v="1161.546614"/>
        <n v="1171.46612599998"/>
        <n v="1196.29050199999"/>
        <n v="1229.515091"/>
        <n v="1250"/>
        <n v="1326.09899"/>
        <n v="1372.359925"/>
        <n v="1418.22094"/>
        <n v="1542.522984"/>
        <n v="1572.48957600002"/>
        <n v="1584.43317800001"/>
        <n v="1649.34093599999"/>
        <n v="1673.74871199997"/>
        <n v="1705.80789900001"/>
        <n v="1772.73611599999"/>
        <n v="1774.59137499999"/>
        <n v="1798.894822"/>
        <n v="1815.788701"/>
        <n v="1907.25589299999"/>
        <n v="2030.339614"/>
        <n v="2032.164947"/>
        <n v="2108.959056"/>
        <n v="2132.28971400001"/>
        <n v="2196.047486"/>
        <n v="2208.362995"/>
        <n v="2249.290604"/>
        <n v="2279.365037"/>
        <n v="2289.902468"/>
        <n v="2296.03532999998"/>
        <n v="2308.98342"/>
        <n v="2316.41981501451"/>
        <n v="2351.30094"/>
        <n v="2387.966485"/>
        <n v="2460.76187873501"/>
        <n v="2462.981934"/>
        <n v="2469.851706"/>
        <n v="2472.743084"/>
        <n v="2500.71425099997"/>
        <n v="2504.138217"/>
        <n v="2506.34678299999"/>
        <n v="2510.851817"/>
        <n v="2530.12276100001"/>
        <n v="2531.588668"/>
        <n v="2531.644172"/>
        <n v="2536.887012"/>
        <n v="2549.389345"/>
        <n v="2569.532135"/>
        <n v="2572.631258"/>
        <n v="2590.691456097"/>
        <n v="2594.242138"/>
        <n v="2596.784538"/>
        <n v="2599.0992"/>
        <n v="2602.407373"/>
        <n v="2611.954186"/>
        <n v="2616.911405"/>
        <n v="2638.17173"/>
        <n v="2655.039816"/>
        <n v="2657.585489"/>
        <n v="2663.146486"/>
        <n v="2668.80278400001"/>
        <n v="2668.824588"/>
        <n v="2673.375254"/>
        <n v="2686.347765"/>
        <n v="2691.561245"/>
        <n v="2693.259272"/>
        <n v="2699.84781399998"/>
        <n v="2715.663067"/>
        <n v="2722.163912"/>
        <n v="2731.670059"/>
        <n v="2734.41985600001"/>
        <n v="2736.543008"/>
        <n v="2742.828871"/>
        <n v="2771.244193"/>
        <n v="2785.718139"/>
        <n v="2810.246839"/>
        <n v="2834.11323"/>
        <n v="2841.657041"/>
        <n v="2845.19282500001"/>
        <n v="2863.792367"/>
        <n v="2884.756377"/>
        <n v="2899.672603"/>
        <n v="2921.01662"/>
        <n v="2931.89967599999"/>
        <n v="2936.288887"/>
        <n v="2941.709026"/>
        <n v="2954.128061"/>
        <n v="2955.932812485"/>
        <n v="2961.07698399999"/>
        <n v="3046.198643"/>
        <n v="3052.145223"/>
        <n v="3057.47732900002"/>
        <n v="3070.67877100001"/>
        <n v="3073.702076"/>
        <n v="3173.37777799997"/>
        <n v="3196.555586"/>
        <n v="3258.467707"/>
        <n v="3265.7936701545"/>
        <n v="3294.393409"/>
        <n v="3308.254106"/>
        <n v="3334.750984"/>
        <n v="3437.5"/>
        <n v="3447.36838400003"/>
        <n v="3459.54235"/>
        <n v="3503.640591"/>
        <n v="3547.97857399999"/>
        <n v="3615.78131999999"/>
        <n v="3661.00939"/>
        <n v="3677"/>
        <n v="3707.505294"/>
        <n v="3733.90545999999"/>
        <n v="3751.08104399999"/>
        <n v="3772.250749"/>
        <n v="3790.74995500001"/>
        <n v="3809.50308699999"/>
        <n v="3828.528525"/>
        <n v="3833.81124000001"/>
        <n v="3898.36104700001"/>
        <n v="4015.487285"/>
        <n v="4191.3031299999"/>
        <n v="4301.152181"/>
        <n v="4620.986156"/>
        <n v="4687.86286600001"/>
        <n v="4708.70413999993"/>
        <n v="5128.17973600001"/>
        <n v="5327.92721600001"/>
        <n v="5420.41310999997"/>
        <n v="5625.469232"/>
        <n v="5645.034241"/>
        <n v="5903.859434"/>
        <n v="6217.515721"/>
        <n v="6591.322415322"/>
        <n v="6616.54376399994"/>
        <n v="6729.90297000001"/>
        <n v="6920.06102667"/>
        <n v="7174.38218900003"/>
        <n v="8654.3360565255"/>
        <n v="9342"/>
        <n v="9643.70346"/>
        <n v="9858.578446"/>
        <n v="10149.001544"/>
        <n v="11269.045413"/>
        <n v="12323.386545"/>
        <n v="12753.8535"/>
        <n v="14670.74070306"/>
        <n v="15148"/>
        <n v="16580"/>
        <n v="17484.031747"/>
        <n v="18003.176046"/>
        <n v="19018.536283"/>
        <n v="19026.277526"/>
        <n v="19459.780063"/>
        <n v="19553.248439235"/>
        <n v="19600.402909"/>
        <n v="19806.945023"/>
        <n v="19999.630028"/>
        <n v="20037.180036"/>
        <n v="20040.642959"/>
        <n v="20123.02573"/>
        <n v="20604.812129"/>
        <n v="20637.119953"/>
        <n v="21076.208089"/>
        <n v="21153.543759"/>
        <n v="21542.855855"/>
        <n v="21657.297454"/>
        <n v="21713.926763"/>
        <n v="21833.447515"/>
        <n v="21886.059522"/>
        <n v="22084.137636"/>
        <n v="22086.10568502"/>
        <n v="29475.220947"/>
        <n v="30461.185021"/>
        <n v="31330.6806569985"/>
        <n v="37823.743256"/>
        <n v="38401.9580906325"/>
        <n v="42919.904151"/>
        <n v="46965"/>
        <n v="48172.7852274825"/>
        <n v="56529.1556038"/>
        <n v="74076.2573373225"/>
        <n v="84736.39658328"/>
        <n v="110496.018772913"/>
        <n v="229216.969728045"/>
        <m/>
      </sharedItems>
    </cacheField>
    <cacheField name="USDCashflow" numFmtId="0">
      <sharedItems containsString="0" containsBlank="1" containsNumber="1" containsInteger="1" minValue="-12500" maxValue="7125" count="4">
        <n v="-12500"/>
        <n v="-7125"/>
        <n v="7125"/>
        <m/>
      </sharedItems>
    </cacheField>
    <cacheField name="Undiversified VaR" numFmtId="0">
      <sharedItems containsString="0" containsBlank="1" containsNumber="1" minValue="-124856.626102516" maxValue="124856.626102516" count="435">
        <n v="-124856.626102516"/>
        <n v="-79089.23813532"/>
        <n v="-67366.010990754"/>
        <n v="-63272.162200128"/>
        <n v="-60560.16247722"/>
        <n v="-55482.91051331"/>
        <n v="-54983.755606038"/>
        <n v="-54097.1510345"/>
        <n v="-54014.515264892"/>
        <n v="-53329.917834326"/>
        <n v="-52878.82457095"/>
        <n v="-52788.190971894"/>
        <n v="-52710.20422101"/>
        <n v="-52366.251659904"/>
        <n v="-52219.931402408"/>
        <n v="-52182.20700497"/>
        <n v="-52160.130935864"/>
        <n v="-52145.272958968"/>
        <n v="-51586.70092674"/>
        <n v="-51539.924493708"/>
        <n v="-51195.108882036"/>
        <n v="-51148.825215334"/>
        <n v="-51107.292658688"/>
        <n v="-50851.556084882"/>
        <n v="-50487.52814973"/>
        <n v="-50450.33670005"/>
        <n v="-48922.52534197"/>
        <n v="-48742.979166546"/>
        <n v="-43947.58327134"/>
        <n v="-43776.40442658"/>
        <n v="-43235.74691877"/>
        <n v="-42721.78546125"/>
        <n v="-42559.36631058"/>
        <n v="-42371.542024686"/>
        <n v="-42261.3918594"/>
        <n v="-42207.79245921"/>
        <n v="-41741.49916356"/>
        <n v="-41545.41399561"/>
        <n v="-41379.12551871"/>
        <n v="-41335.77979503"/>
        <n v="-41250.73594677"/>
        <n v="-41237.52806082"/>
        <n v="-41232.85305636"/>
        <n v="-41228.93541648"/>
        <n v="-41198.27996634"/>
        <n v="-41129.67681396"/>
        <n v="-41105.21702931"/>
        <n v="-41079.09935115"/>
        <n v="-40904.769954356"/>
        <n v="-40862.42456373"/>
        <n v="-40821.32348532"/>
        <n v="-40761.88853646"/>
        <n v="-40431.0933027225"/>
        <n v="-40284.5852262"/>
        <n v="-40224.00685758"/>
        <n v="-40176.090996545"/>
        <n v="-40159.94396442"/>
        <n v="-40000.5997703025"/>
        <n v="-39965.33571366"/>
        <n v="-39237.41166576"/>
        <n v="-33877.143990725"/>
        <n v="-32976.056263766"/>
        <n v="-32966.06775336"/>
        <n v="-32842.283924142"/>
        <n v="-32748.04343426"/>
        <n v="-31784.74615701"/>
        <n v="-31112.3536382925"/>
        <n v="-31005.338368095"/>
        <n v="-30820.723304805"/>
        <n v="-30517.3796550525"/>
        <n v="-30234.5541141525"/>
        <n v="-30221.446032162"/>
        <n v="-30211.2605045475"/>
        <n v="-30197.054971006"/>
        <n v="-30150.7921321425"/>
        <n v="-30146.729884425"/>
        <n v="-30109.93417404"/>
        <n v="-29895.465236868"/>
        <n v="-29834.510716626"/>
        <n v="-29824.918274844"/>
        <n v="-29676.383570988"/>
        <n v="-29663.723208812"/>
        <n v="-29639.35938425"/>
        <n v="-29601.698470652"/>
        <n v="-29532.811073458"/>
        <n v="-29507.581012294"/>
        <n v="-29498.942770528"/>
        <n v="-29493.967702276"/>
        <n v="-29453.377360176"/>
        <n v="-29433.225566668"/>
        <n v="-29431.953111792"/>
        <n v="-29400.791154966"/>
        <n v="-29375.028796806"/>
        <n v="-29363.24014316"/>
        <n v="-29327.103327984"/>
        <n v="-29312.977907752"/>
        <n v="-29302.554847566"/>
        <n v="-29248.393088992"/>
        <n v="-29239.152587722"/>
        <n v="-29205.701425208"/>
        <n v="-29184.84023532"/>
        <n v="-29014.29334034"/>
        <n v="-28413.69319719"/>
        <n v="-28296.8672308875"/>
        <n v="-28070.0913843"/>
        <n v="-27638.035810875"/>
        <n v="-26235.0379946025"/>
        <n v="-26225.29956417"/>
        <n v="-26106.866080344"/>
        <n v="-25129.229546022"/>
        <n v="-24914.275207185"/>
        <n v="-24889.6619004425"/>
        <n v="-24612.558877795"/>
        <n v="-24448.913501355"/>
        <n v="-24336.0040497525"/>
        <n v="-24239.087724075"/>
        <n v="-24193.9615848175"/>
        <n v="-24143.279999265"/>
        <n v="-24102.4722383375"/>
        <n v="-24088.7786118525"/>
        <n v="-23916.211269475"/>
        <n v="-23881.7446923825"/>
        <n v="-23658.7943944625"/>
        <n v="-23655.7253706025"/>
        <n v="-23641.437460725"/>
        <n v="-23629.3149811425"/>
        <n v="-23597.0324137975"/>
        <n v="-23594.98861069"/>
        <n v="-23594.3641695125"/>
        <n v="-23588.00600681"/>
        <n v="-23574.0488537925"/>
        <n v="-23570.760693725"/>
        <n v="-23567.0499446725"/>
        <n v="-23527.19354153"/>
        <n v="-23509.8711758225"/>
        <n v="-23471.3182764375"/>
        <n v="-23425.4352044125"/>
        <n v="-23425.0022058675"/>
        <n v="-23393.771873465"/>
        <n v="-23331.1135709575"/>
        <n v="-23325.55253413"/>
        <n v="-23316.0574551275"/>
        <n v="-23307.0096590275"/>
        <n v="-23206.0109261575"/>
        <n v="-23197.7787144775"/>
        <n v="-23142.9461268775"/>
        <n v="-23011.2671734575"/>
        <n v="-22992.373528425"/>
        <n v="-22522.2274264575"/>
        <n v="-22351.4881536625"/>
        <n v="-22323.3100159475"/>
        <n v="-22316.39686479"/>
        <n v="-22129.3466578275"/>
        <n v="-21284.723048386"/>
        <n v="-21079.56174954"/>
        <n v="-20966.38044606"/>
        <n v="-20858.73575856"/>
        <n v="-20582.3603671175"/>
        <n v="-19183.97998195"/>
        <n v="-18469.17367071"/>
        <n v="-18066.715279116"/>
        <n v="-17913.48145839"/>
        <n v="-17544.5765474875"/>
        <n v="-17400.551792575"/>
        <n v="-17044.7993961"/>
        <n v="-16858.7587174125"/>
        <n v="-16837.6902442"/>
        <n v="-16775.097607625"/>
        <n v="-16754.8598511875"/>
        <n v="-16734.0784181375"/>
        <n v="-16647.8053074375"/>
        <n v="-16629.5931587625"/>
        <n v="-16561.862755375"/>
        <n v="-16546.7310213625"/>
        <n v="-16491.7562317375"/>
        <n v="-15939.5237538075"/>
        <n v="-15922.2081202625"/>
        <n v="-15781.9388181"/>
        <n v="-15429.739961482"/>
        <n v="-15131.17087965"/>
        <n v="-14773.163138825"/>
        <n v="-14374.0099498275"/>
        <n v="-13755.2524003125"/>
        <n v="-13494.9341145696"/>
        <n v="-12758.614711325"/>
        <n v="-12626.245788646"/>
        <n v="-12319.2168292725"/>
        <n v="-12293.576557584"/>
        <n v="-11971.956203928"/>
        <n v="-11935.586421549"/>
        <n v="-11893.761405288"/>
        <n v="-11891.692761858"/>
        <n v="-11297.86384272"/>
        <n v="-11286.41557379"/>
        <n v="-11174.075719065"/>
        <n v="-10268.1522476225"/>
        <n v="-9456.59918882"/>
        <n v="-8790.2604362475"/>
        <n v="-8706.385685375"/>
        <n v="-8654.0070306375"/>
        <n v="-8374.17433447"/>
        <n v="-7935.305077938"/>
        <n v="-7766.6257179"/>
        <n v="-7183.575972825"/>
        <n v="-6875.56023273"/>
        <n v="-6184.033644005"/>
        <n v="-6002.5701990709"/>
        <n v="-5980.509404415"/>
        <n v="-5781.20661153"/>
        <n v="-2679.380652718"/>
        <n v="-1404.907974316"/>
        <n v="-1372.0370936125"/>
        <n v="-760.68600608"/>
        <n v="-426.586792968"/>
        <n v="-354.79858106"/>
        <n v="-209.237003815"/>
        <n v="-32.16588914"/>
        <n v="0"/>
        <n v="32.16588914"/>
        <n v="2329.79033114555"/>
        <n v="3345.34396875"/>
        <n v="4537.822635801"/>
        <n v="4813.078793425"/>
        <n v="5781.20661153"/>
        <n v="5788.628607412"/>
        <n v="5943.936142116"/>
        <n v="5970.0102536025"/>
        <n v="5980.509404415"/>
        <n v="6002.5701990709"/>
        <n v="6061.482589302"/>
        <n v="6164.2400715532"/>
        <n v="6184.033644005"/>
        <n v="7640.3137636875"/>
        <n v="7675.16695197"/>
        <n v="7766.6257179"/>
        <n v="7935.305077938"/>
        <n v="8081.718375318"/>
        <n v="8157.863218386"/>
        <n v="8374.17433447"/>
        <n v="11062.826220348"/>
        <n v="11286.41557379"/>
        <n v="11293.184056245"/>
        <n v="11297.86384272"/>
        <n v="11636.617567869"/>
        <n v="11817.060801273"/>
        <n v="11854.554902001"/>
        <n v="11891.692761858"/>
        <n v="11893.761405288"/>
        <n v="11935.586421549"/>
        <n v="11971.956203928"/>
        <n v="12226.6040088056"/>
        <n v="12287.572221715"/>
        <n v="12340.4203890625"/>
        <n v="12433.24287891"/>
        <n v="13415.748056235"/>
        <n v="14032.62975303"/>
        <n v="14292.086948685"/>
        <n v="14374.0099498275"/>
        <n v="14415.9249331125"/>
        <n v="15131.17087965"/>
        <n v="15241.410552676"/>
        <n v="15386.409282972"/>
        <n v="15519.864825535"/>
        <n v="15611.927322915"/>
        <n v="15781.9388181"/>
        <n v="15805.321514325"/>
        <n v="16491.7562317375"/>
        <n v="16546.7310213625"/>
        <n v="16561.862755375"/>
        <n v="16631.87473675"/>
        <n v="16662.1135881725"/>
        <n v="16734.0784181375"/>
        <n v="16751.16197755"/>
        <n v="16754.8598511875"/>
        <n v="16771.8618144875"/>
        <n v="16775.097607625"/>
        <n v="16805.0821864625"/>
        <n v="17068.302178641"/>
        <n v="17083.6306081"/>
        <n v="17106.6379029875"/>
        <n v="17250.083741275"/>
        <n v="17274.94619725"/>
        <n v="17400.551792575"/>
        <n v="17499.7769793875"/>
        <n v="17552.2678025625"/>
        <n v="17831.808429309"/>
        <n v="18066.715279116"/>
        <n v="19200.540945096"/>
        <n v="20582.3603671175"/>
        <n v="20762.00175399"/>
        <n v="20818.7421410325"/>
        <n v="20869.83601458"/>
        <n v="21079.56174954"/>
        <n v="21284.723048386"/>
        <n v="21534.6415860275"/>
        <n v="21845.9036201175"/>
        <n v="22093.34327732"/>
        <n v="22199.96130716"/>
        <n v="22262.5684945825"/>
        <n v="22512.86137632"/>
        <n v="23076.09668679"/>
        <n v="23082.118513615"/>
        <n v="23142.9461268775"/>
        <n v="23197.7787144775"/>
        <n v="23206.0109261575"/>
        <n v="23210.962140429"/>
        <n v="23307.0096590275"/>
        <n v="23316.0574551275"/>
        <n v="23325.55253413"/>
        <n v="23331.1135709575"/>
        <n v="23393.771873465"/>
        <n v="23425.0022058675"/>
        <n v="23425.4352044125"/>
        <n v="23471.3182764375"/>
        <n v="23509.8711758225"/>
        <n v="23512.14997705"/>
        <n v="23527.19354153"/>
        <n v="23574.0488537925"/>
        <n v="23594.3641695125"/>
        <n v="23594.98861069"/>
        <n v="23629.3149811425"/>
        <n v="23641.437460725"/>
        <n v="23655.7253706025"/>
        <n v="23658.7943944625"/>
        <n v="23856.5438845825"/>
        <n v="23867.54025474"/>
        <n v="23935.122077615"/>
        <n v="23944.4316039075"/>
        <n v="24014.2582069425"/>
        <n v="24143.279999265"/>
        <n v="24437.1632326325"/>
        <n v="24571.318434985"/>
        <n v="24859.9469477975"/>
        <n v="25083.50304411"/>
        <n v="25316.1186637275"/>
        <n v="26135.409884122"/>
        <n v="26639.0824266"/>
        <n v="26931.439855845"/>
        <n v="27567.09812549"/>
        <n v="27638.035810875"/>
        <n v="27880.002952648"/>
        <n v="28029.484423094"/>
        <n v="29205.701425208"/>
        <n v="29239.152587722"/>
        <n v="29248.393088992"/>
        <n v="29302.554847566"/>
        <n v="29312.977907752"/>
        <n v="29327.103327984"/>
        <n v="29363.24014316"/>
        <n v="29375.028796806"/>
        <n v="29400.791154966"/>
        <n v="29431.953111792"/>
        <n v="29433.225566668"/>
        <n v="29453.377360176"/>
        <n v="29493.967702276"/>
        <n v="29498.942770528"/>
        <n v="29507.581012294"/>
        <n v="29532.811073458"/>
        <n v="29601.698470652"/>
        <n v="29663.723208812"/>
        <n v="29676.383570988"/>
        <n v="29834.510716626"/>
        <n v="30014.878506382"/>
        <n v="30085.631715216"/>
        <n v="30109.93417404"/>
        <n v="30146.729884425"/>
        <n v="30150.7921321425"/>
        <n v="30197.054971006"/>
        <n v="30211.2605045475"/>
        <n v="30234.5541141525"/>
        <n v="30481.7562679"/>
        <n v="30820.723304805"/>
        <n v="30928.981645408"/>
        <n v="30989.4131995875"/>
        <n v="31002.0918018525"/>
        <n v="31112.3536382925"/>
        <n v="32004.8121851325"/>
        <n v="34400.30009185"/>
        <n v="35595.667422"/>
        <n v="36550.702691685"/>
        <n v="38006.754596734"/>
        <n v="39237.41166576"/>
        <n v="39947.0221458"/>
        <n v="39965.33571366"/>
        <n v="40159.94396442"/>
        <n v="40224.00685758"/>
        <n v="40284.5852262"/>
        <n v="40761.88853646"/>
        <n v="40821.32348532"/>
        <n v="40862.42456373"/>
        <n v="41079.09935115"/>
        <n v="41129.67681396"/>
        <n v="41198.27996634"/>
        <n v="41228.93541648"/>
        <n v="41232.85305636"/>
        <n v="41237.52806082"/>
        <n v="41250.73594677"/>
        <n v="41335.77979503"/>
        <n v="41379.12551871"/>
        <n v="41545.41399561"/>
        <n v="42068.48538417"/>
        <n v="42261.3918594"/>
        <n v="42559.36631058"/>
        <n v="42721.78546125"/>
        <n v="43235.74691877"/>
        <n v="43947.58327134"/>
        <n v="44532.61590106"/>
        <n v="44553.3836123425"/>
        <n v="50131.569089602"/>
        <n v="50450.33670005"/>
        <n v="50487.52814973"/>
        <n v="50677.992344126"/>
        <n v="50851.556084882"/>
        <n v="51107.292658688"/>
        <n v="51148.825215334"/>
        <n v="51195.108882036"/>
        <n v="51539.924493708"/>
        <n v="51586.70092674"/>
        <n v="52145.272958968"/>
        <n v="52182.20700497"/>
        <n v="52219.931402408"/>
        <n v="52366.251659904"/>
        <n v="52710.20422101"/>
        <n v="52878.82457095"/>
        <n v="54983.755606038"/>
        <n v="55482.91051331"/>
        <n v="56423.805780825"/>
        <n v="63272.162200128"/>
        <n v="64390.289135634"/>
        <n v="67366.010990754"/>
        <n v="67832.189270965"/>
        <n v="91225.728407198"/>
        <n v="92644.123663805"/>
        <n v="124856.626102516"/>
        <m/>
      </sharedItems>
    </cacheField>
    <cacheField name="Total USD Cashflow" numFmtId="0">
      <sharedItems containsString="0" containsBlank="1" containsNumber="1" minValue="-1267000" maxValue="1267000" count="162">
        <n v="-1267000"/>
        <n v="-769250"/>
        <n v="-358891.815556"/>
        <n v="-261076.388889"/>
        <n v="-246736.111111"/>
        <n v="-188298.611111"/>
        <n v="-177229.166667"/>
        <n v="-151388.4375"/>
        <n v="-138125"/>
        <n v="-137860.8625"/>
        <n v="-132918.150685"/>
        <n v="-111933.333333"/>
        <n v="-111000"/>
        <n v="-102777.777778"/>
        <n v="-97750"/>
        <n v="-80000"/>
        <n v="-67875"/>
        <n v="-61416.666667"/>
        <n v="-58262.5"/>
        <n v="-58070.833333"/>
        <n v="-57633.333333"/>
        <n v="-56116.666667"/>
        <n v="-45499.996667"/>
        <n v="-44166.666667"/>
        <n v="-43858.333333"/>
        <n v="-35777.777778"/>
        <n v="-32355.555556"/>
        <n v="-32200"/>
        <n v="-31765.5"/>
        <n v="-29644.444444"/>
        <n v="-28111.111111"/>
        <n v="-28050"/>
        <n v="-27150"/>
        <n v="-26577.777778"/>
        <n v="-26250"/>
        <n v="-26144.444444"/>
        <n v="-25000"/>
        <n v="-24933.333333"/>
        <n v="-24272.222222"/>
        <n v="-23383.333333"/>
        <n v="-22944.444444"/>
        <n v="-22815"/>
        <n v="-22625"/>
        <n v="-22122.222222"/>
        <n v="-22083.333333"/>
        <n v="-21242.8125"/>
        <n v="-20493.055556"/>
        <n v="-20250"/>
        <n v="-20000"/>
        <n v="-19933.333333"/>
        <n v="-19322.222222"/>
        <n v="-18750"/>
        <n v="-18277.777778"/>
        <n v="-17250"/>
        <n v="-17206.3125"/>
        <n v="-16866.666667"/>
        <n v="-15416.666667"/>
        <n v="-15211.111111"/>
        <n v="-14622.222222"/>
        <n v="-14250"/>
        <n v="-13750"/>
        <n v="-13416.666667"/>
        <n v="-13175"/>
        <n v="-13062.5"/>
        <n v="-13055.555556"/>
        <n v="-12847.222222"/>
        <n v="-11244.444444"/>
        <n v="-11122.222222"/>
        <n v="-8944.444444"/>
        <n v="-8775"/>
        <n v="-8750"/>
        <n v="-7916.666667"/>
        <n v="-7155.555556"/>
        <n v="-6133.333333"/>
        <n v="-5813.4375"/>
        <n v="-5728.125"/>
        <n v="-5277.777778"/>
        <n v="-4372.875"/>
        <n v="-4047.222222"/>
        <n v="-3327.1875"/>
        <n v="-1121.25"/>
        <n v="-804.375"/>
        <n v="-706.875"/>
        <n v="-487.5"/>
        <n v="-365.625"/>
        <n v="-170.625"/>
        <n v="0"/>
        <n v="170.625"/>
        <n v="365.625"/>
        <n v="487.5"/>
        <n v="706.875"/>
        <n v="804.375"/>
        <n v="1121.25"/>
        <n v="4642.57875"/>
        <n v="5277.777778"/>
        <n v="6083.325556"/>
        <n v="6133.333333"/>
        <n v="8711.111111"/>
        <n v="8944.444444"/>
        <n v="10291.666667"/>
        <n v="10477.777778"/>
        <n v="10750"/>
        <n v="11083.333333"/>
        <n v="12522.222222"/>
        <n v="12847.222222"/>
        <n v="13033.333333"/>
        <n v="13062.5"/>
        <n v="13750"/>
        <n v="13902.777778"/>
        <n v="13904.166667"/>
        <n v="14566.666667"/>
        <n v="14622.222222"/>
        <n v="14875"/>
        <n v="15416.666667"/>
        <n v="15569.444444"/>
        <n v="18655.555556"/>
        <n v="19977.777778"/>
        <n v="20444.444444"/>
        <n v="22083.333333"/>
        <n v="22944.444444"/>
        <n v="24272.222222"/>
        <n v="24933.333333"/>
        <n v="25277.777778"/>
        <n v="26577.777778"/>
        <n v="26833.333333"/>
        <n v="27825"/>
        <n v="28111.111111"/>
        <n v="30000"/>
        <n v="30155.555556"/>
        <n v="34000"/>
        <n v="37898.25"/>
        <n v="38462.5"/>
        <n v="42291.666667"/>
        <n v="47533.333333"/>
        <n v="51111.111111"/>
        <n v="52791.666667"/>
        <n v="58070.833333"/>
        <n v="59527.333333"/>
        <n v="67875"/>
        <n v="71555.555556"/>
        <n v="80000"/>
        <n v="84518.555556"/>
        <n v="92137.5"/>
        <n v="102777.777778"/>
        <n v="111000"/>
        <n v="111933.333333"/>
        <n v="116416.666667"/>
        <n v="132918.150685"/>
        <n v="137860.8625"/>
        <n v="138125"/>
        <n v="151388.4375"/>
        <n v="177229.166667"/>
        <n v="188298.611111"/>
        <n v="220022.653333"/>
        <n v="261076.388889"/>
        <n v="324444.444444"/>
        <n v="358891.815556"/>
        <n v="429743.444444"/>
        <n v="769250"/>
        <n v="915416.666667"/>
        <n v="1267000"/>
        <m/>
      </sharedItems>
    </cacheField>
    <cacheField name="LTD P&amp;L" numFmtId="0">
      <sharedItems containsString="0" containsBlank="1" containsNumber="1" minValue="-10127123" maxValue="11521010" count="500">
        <n v="-10127123"/>
        <n v="-6994902"/>
        <n v="-6505159"/>
        <n v="-3646666.633333"/>
        <n v="-1611570.166667"/>
        <n v="-1566309"/>
        <n v="-1092628.5"/>
        <n v="-886130.372125"/>
        <n v="-865450.189481"/>
        <n v="-757083.244915"/>
        <n v="-607916.666667"/>
        <n v="-585998.106339"/>
        <n v="-556041.666667"/>
        <n v="-528506.686976"/>
        <n v="-528046.501525"/>
        <n v="-499630.225924"/>
        <n v="-465921.505796"/>
        <n v="-387577.777778"/>
        <n v="-358891.815556"/>
        <n v="-332055.215738"/>
        <n v="-329624.357944"/>
        <n v="-299400.614373"/>
        <n v="-298241.444855"/>
        <n v="-294053.486414"/>
        <n v="-291154.068542"/>
        <n v="-287478.634386"/>
        <n v="-281729.390729"/>
        <n v="-271632.986155"/>
        <n v="-264857.987521"/>
        <n v="-236308.016575039"/>
        <n v="-230553.92627"/>
        <n v="-228095.719728045"/>
        <n v="-224480.51336881"/>
        <n v="-219611.783223"/>
        <n v="-217524.151152"/>
        <n v="-215826.780564"/>
        <n v="-212698.532574"/>
        <n v="-212388.961523"/>
        <n v="-212368.768418"/>
        <n v="-211146.429001"/>
        <n v="-209835.069245"/>
        <n v="-206051.53619"/>
        <n v="-205727.499192"/>
        <n v="-196266.897354"/>
        <n v="-195540.548045"/>
        <n v="-195527.831414"/>
        <n v="-193094.50163"/>
        <n v="-190046.908193"/>
        <n v="-187587.69587"/>
        <n v="-180025.939398"/>
        <n v="-179341.240839"/>
        <n v="-174238.804516"/>
        <n v="-157200.820914"/>
        <n v="-154572.925942"/>
        <n v="-154168.614761"/>
        <n v="-148138.613926"/>
        <n v="-147680.160065"/>
        <n v="-144290.553594"/>
        <n v="-142681.82781"/>
        <n v="-136455.456031"/>
        <n v="-136367.806869"/>
        <n v="-134660.805359"/>
        <n v="-132918.150685"/>
        <n v="-130012.818247"/>
        <n v="-129519.419377"/>
        <n v="-128232.513670658"/>
        <n v="-127568.388702"/>
        <n v="-125150.58625"/>
        <n v="-120947.035952"/>
        <n v="-120300.649786"/>
        <n v="-118000.78313"/>
        <n v="-112079.735375"/>
        <n v="-111933.333333"/>
        <n v="-111300.393772913"/>
        <n v="-108155.947745"/>
        <n v="-107980.561735"/>
        <n v="-106669.325848"/>
        <n v="-105541.616379"/>
        <n v="-102980.627624"/>
        <n v="-102741.943903365"/>
        <n v="-101808.657332"/>
        <n v="-101296.926259"/>
        <n v="-97242.794612"/>
        <n v="-97216.67785518"/>
        <n v="-96422.917067"/>
        <n v="-94459.728684"/>
        <n v="-89415.812191"/>
        <n v="-88304.208185"/>
        <n v="-87313.743952"/>
        <n v="-85273.058415"/>
        <n v="-80000"/>
        <n v="-77722.231005"/>
        <n v="-77682.764255"/>
        <n v="-77110.25573043"/>
        <n v="-77028.363458"/>
        <n v="-74966.479488"/>
        <n v="-74880.6323373225"/>
        <n v="-74661.086455"/>
        <n v="-70574.9562648"/>
        <n v="-70477.526819"/>
        <n v="-69907.638851"/>
        <n v="-67804.737309"/>
        <n v="-67346.781386"/>
        <n v="-67173.485001"/>
        <n v="-66232.937443"/>
        <n v="-66059.41296"/>
        <n v="-64980.733383"/>
        <n v="-64392.273882"/>
        <n v="-64310.61878163"/>
        <n v="-64031.9829396975"/>
        <n v="-63935.167973"/>
        <n v="-62982.607775"/>
        <n v="-62731.617997"/>
        <n v="-62274.277502"/>
        <n v="-61416.666667"/>
        <n v="-61373.986447"/>
        <n v="-60609.614076"/>
        <n v="-60399.212895"/>
        <n v="-60109.815861"/>
        <n v="-59694.622104"/>
        <n v="-59574.280752"/>
        <n v="-57297.319526"/>
        <n v="-57023.383715415"/>
        <n v="-56856.83284"/>
        <n v="-53892.741502"/>
        <n v="-53676.063781"/>
        <n v="-53248.186199"/>
        <n v="-52554.126036"/>
        <n v="-51524.308647"/>
        <n v="-49236.04099"/>
        <n v="-48431.763528"/>
        <n v="-48164.822872"/>
        <n v="-48002.1602274825"/>
        <n v="-47392.805355"/>
        <n v="-46693.13791"/>
        <n v="-45887.515322"/>
        <n v="-45642.157674"/>
        <n v="-45553.783328235"/>
        <n v="-45499.996667"/>
        <n v="-43447.507692"/>
        <n v="-43028.826047"/>
        <n v="-42309.687304"/>
        <n v="-42235.909276"/>
        <n v="-40995.481776"/>
        <n v="-40972.962005"/>
        <n v="-39497.10809"/>
        <n v="-39066.218489"/>
        <n v="-38767.5830906325"/>
        <n v="-37870.402551"/>
        <n v="-37159.451455"/>
        <n v="-36763.130628"/>
        <n v="-36663.795589"/>
        <n v="-36129.91287"/>
        <n v="-35354.682705"/>
        <n v="-35100.441691"/>
        <n v="-34858.034782"/>
        <n v="-34825.830588"/>
        <n v="-34693.777451"/>
        <n v="-34369.161946"/>
        <n v="-34338.653615"/>
        <n v="-33382.02391"/>
        <n v="-33103.56625"/>
        <n v="-32137.80561"/>
        <n v="-31767.621015"/>
        <n v="-31730.8119"/>
        <n v="-31670.929194"/>
        <n v="-31265.911963"/>
        <n v="-31172.561618"/>
        <n v="-30801.765878"/>
        <n v="-30435.100302"/>
        <n v="-30279.3455"/>
        <n v="-29681.740367"/>
        <n v="-29668.978639"/>
        <n v="-29411.198955"/>
        <n v="-29273.279765"/>
        <n v="-28936.1730564075"/>
        <n v="-28165.92481"/>
        <n v="-27653.6102745825"/>
        <n v="-27575.828163"/>
        <n v="-27021.223458"/>
        <n v="-26759.970817"/>
        <n v="-26694.670104"/>
        <n v="-26286.605436"/>
        <n v="-26102.195922"/>
        <n v="-24850.496079"/>
        <n v="-23998.74626"/>
        <n v="-23487.9436241775"/>
        <n v="-23302.3267236825"/>
        <n v="-22990.657614"/>
        <n v="-22792.98068502"/>
        <n v="-21624.690045"/>
        <n v="-21534.725071"/>
        <n v="-21107.714522"/>
        <n v="-20627.26672968"/>
        <n v="-20231.194168"/>
        <n v="-19542.935979"/>
        <n v="-19484.898511"/>
        <n v="-19283.317954"/>
        <n v="-16760.7078189525"/>
        <n v="-16728.268302"/>
        <n v="-16566.744448"/>
        <n v="-16087.261968"/>
        <n v="-15416.666667"/>
        <n v="-14183.24070306"/>
        <n v="-13306.367849"/>
        <n v="-12374.615673"/>
        <n v="-12246.986796525"/>
        <n v="-11007.2813856525"/>
        <n v="-10819.4760943425"/>
        <n v="-10475.905942"/>
        <n v="-9818.878194"/>
        <n v="-9795.359497"/>
        <n v="-9352.788169"/>
        <n v="-9095.081339"/>
        <n v="-9062.621673"/>
        <n v="-8815.135902"/>
        <n v="-8702.648297"/>
        <n v="-8522.406751"/>
        <n v="-7856.875731"/>
        <n v="-7853.17847"/>
        <n v="-7476.312571"/>
        <n v="-7145.496346"/>
        <n v="-7005.65088951"/>
        <n v="-6345.583028"/>
        <n v="-5960.645328"/>
        <n v="-5551.6414"/>
        <n v="-5399.849841"/>
        <n v="-5277.777778"/>
        <n v="-4500.708382"/>
        <n v="-4007.597857"/>
        <n v="-3504.544563"/>
        <n v="-3486.771371"/>
        <n v="-3430.438976"/>
        <n v="-2773.716319"/>
        <n v="-2461.289328"/>
        <n v="-2252.224181"/>
        <n v="-1888.130936"/>
        <n v="-1826.972589"/>
        <n v="-1552.299257"/>
        <n v="-1405.61036"/>
        <n v="-1193.599936"/>
        <n v="-1113.73932"/>
        <n v="-1098.522453"/>
        <n v="-988.147945"/>
        <n v="-821.25593"/>
        <n v="-622.065481"/>
        <n v="-491.952518"/>
        <n v="-188.90444"/>
        <n v="-69.988877"/>
        <n v="0"/>
        <n v="69.988877"/>
        <n v="179.708318009998"/>
        <n v="474.8659"/>
        <n v="491.952518"/>
        <n v="622.065481"/>
        <n v="821.25593"/>
        <n v="1405.61036"/>
        <n v="1756.608445"/>
        <n v="1888.130936"/>
        <n v="2548.1074071375"/>
        <n v="2928.98981"/>
        <n v="3331.553262"/>
        <n v="3430.438976"/>
        <n v="3486.771371"/>
        <n v="4500.708382"/>
        <n v="4645.2435567525"/>
        <n v="4833.445593"/>
        <n v="5277.777778"/>
        <n v="5399.849841"/>
        <n v="5538.522695"/>
        <n v="6083.325556"/>
        <n v="6345.583028"/>
        <n v="7145.496346"/>
        <n v="7265.764777"/>
        <n v="7628.69067"/>
        <n v="8510.940153"/>
        <n v="8522.406751"/>
        <n v="8815.135902"/>
        <n v="9095.081339"/>
        <n v="9293.635363"/>
        <n v="9492.0530410675"/>
        <n v="9795.359497"/>
        <n v="9818.878194"/>
        <n v="10343.368016"/>
        <n v="10475.905942"/>
        <n v="10742.452241"/>
        <n v="11168.431489"/>
        <n v="11203.836895"/>
        <n v="11631.403615"/>
        <n v="11895.428567"/>
        <n v="11953.6874768025"/>
        <n v="12374.615673"/>
        <n v="12440.270358"/>
        <n v="13169.520028404"/>
        <n v="13489.122764"/>
        <n v="14183.24070306"/>
        <n v="14706.634552"/>
        <n v="15416.666667"/>
        <n v="15726.103722"/>
        <n v="16087.261968"/>
        <n v="16566.744448"/>
        <n v="16575.621715"/>
        <n v="16656.672599"/>
        <n v="16728.268302"/>
        <n v="17624.132948"/>
        <n v="19204.624394"/>
        <n v="19283.317954"/>
        <n v="20231.194168"/>
        <n v="21534.725071"/>
        <n v="21624.690045"/>
        <n v="21992.185157"/>
        <n v="22792.98068502"/>
        <n v="22990.657614"/>
        <n v="23721.707091"/>
        <n v="23912.132037"/>
        <n v="23998.74626"/>
        <n v="24348.925463"/>
        <n v="24687.35693"/>
        <n v="25097.8254558525"/>
        <n v="26630.079549"/>
        <n v="26759.970817"/>
        <n v="27021.223458"/>
        <n v="27713.933645"/>
        <n v="28031.15155"/>
        <n v="28616.54655"/>
        <n v="29668.978639"/>
        <n v="29681.740367"/>
        <n v="31043.153726"/>
        <n v="31172.561618"/>
        <n v="31670.929194"/>
        <n v="31767.621015"/>
        <n v="32123.68753"/>
        <n v="33103.56625"/>
        <n v="33382.02391"/>
        <n v="34056.536385"/>
        <n v="34338.653615"/>
        <n v="34387.585059"/>
        <n v="34693.777451"/>
        <n v="35100.441691"/>
        <n v="35188.0001673525"/>
        <n v="36437.818921"/>
        <n v="36607.582416"/>
        <n v="36763.130628"/>
        <n v="37159.451455"/>
        <n v="38767.5830906325"/>
        <n v="39497.10809"/>
        <n v="39981.536246"/>
        <n v="41300.803688"/>
        <n v="41852.969572"/>
        <n v="42235.909276"/>
        <n v="42309.687304"/>
        <n v="43028.826047"/>
        <n v="43624.447878"/>
        <n v="43960.278197"/>
        <n v="44433.027508"/>
        <n v="44906.385192"/>
        <n v="45642.157674"/>
        <n v="45887.515322"/>
        <n v="46693.13791"/>
        <n v="47093.996775735"/>
        <n v="48002.1602274825"/>
        <n v="48164.822872"/>
        <n v="48423.026818"/>
        <n v="51084.385968"/>
        <n v="53248.186199"/>
        <n v="53676.063781"/>
        <n v="53892.741502"/>
        <n v="54233.370011"/>
        <n v="54465.334079"/>
        <n v="55898.026211"/>
        <n v="56331.1556038"/>
        <n v="56856.83284"/>
        <n v="57170.767254"/>
        <n v="57297.319526"/>
        <n v="58375.820262"/>
        <n v="59694.622104"/>
        <n v="60109.815861"/>
        <n v="60399.212895"/>
        <n v="60609.614076"/>
        <n v="60998.215492"/>
        <n v="61373.986447"/>
        <n v="62731.617997"/>
        <n v="62982.607775"/>
        <n v="63364.784574"/>
        <n v="63814.423903"/>
        <n v="65204.985899"/>
        <n v="66059.41296"/>
        <n v="67173.485001"/>
        <n v="67346.781386"/>
        <n v="69788.349841"/>
        <n v="69907.638851"/>
        <n v="70477.526819"/>
        <n v="71546.640412"/>
        <n v="73837.476783"/>
        <n v="74661.086455"/>
        <n v="74880.6323373225"/>
        <n v="75563.124064"/>
        <n v="76621.199031"/>
        <n v="77028.363458"/>
        <n v="78496.809816"/>
        <n v="80000"/>
        <n v="85273.058415"/>
        <n v="85540.77158328"/>
        <n v="87313.743952"/>
        <n v="87733.032497"/>
        <n v="88304.208185"/>
        <n v="88406.862253"/>
        <n v="92876.899234"/>
        <n v="93963.3668839125"/>
        <n v="94459.728684"/>
        <n v="97242.794612"/>
        <n v="100910.60328"/>
        <n v="101808.657332"/>
        <n v="103925.30714"/>
        <n v="105541.616379"/>
        <n v="106669.325848"/>
        <n v="108155.947745"/>
        <n v="109584.136709"/>
        <n v="111300.393772913"/>
        <n v="111933.333333"/>
        <n v="118000.78313"/>
        <n v="120300.649786"/>
        <n v="120947.035952"/>
        <n v="124056.631171"/>
        <n v="125147.824773"/>
        <n v="127568.388702"/>
        <n v="129519.419377"/>
        <n v="130140.894634"/>
        <n v="131998.943696"/>
        <n v="132918.150685"/>
        <n v="136367.806869"/>
        <n v="136455.456031"/>
        <n v="142681.82781"/>
        <n v="144290.553594"/>
        <n v="147680.160065"/>
        <n v="154168.614761"/>
        <n v="157200.820914"/>
        <n v="174238.804516"/>
        <n v="179341.240839"/>
        <n v="180025.939398"/>
        <n v="186370.691605"/>
        <n v="187587.69587"/>
        <n v="190046.908193"/>
        <n v="195540.548045"/>
        <n v="195621.166827"/>
        <n v="196266.897354"/>
        <n v="196546.347006"/>
        <n v="197556.896635"/>
        <n v="202450.179243"/>
        <n v="205325.777984"/>
        <n v="206051.53619"/>
        <n v="209835.069245"/>
        <n v="211146.429001"/>
        <n v="212368.768418"/>
        <n v="212388.961523"/>
        <n v="212698.532574"/>
        <n v="215826.780564"/>
        <n v="217524.151152"/>
        <n v="220022.653333"/>
        <n v="224480.51336881"/>
        <n v="228095.719728045"/>
        <n v="228509.374347"/>
        <n v="231268.484772"/>
        <n v="236308.016575039"/>
        <n v="245078.875131"/>
        <n v="246608.151455"/>
        <n v="264857.987521"/>
        <n v="271632.986155"/>
        <n v="281729.390729"/>
        <n v="287478.634386"/>
        <n v="291154.068542"/>
        <n v="294053.486414"/>
        <n v="298241.444855"/>
        <n v="299400.614373"/>
        <n v="329624.357944"/>
        <n v="332055.215738"/>
        <n v="338828.452362"/>
        <n v="355785.305875"/>
        <n v="358891.815556"/>
        <n v="359402.879103"/>
        <n v="390355.079187"/>
        <n v="394914.399144"/>
        <n v="429743.444444"/>
        <n v="435930.555556"/>
        <n v="454535.603969557"/>
        <n v="465921.505796"/>
        <n v="473857.053768"/>
        <n v="528506.686976"/>
        <n v="585998.106339"/>
        <n v="620833.333333"/>
        <n v="757083.244915"/>
        <n v="886130.372125"/>
        <n v="961203.365763"/>
        <n v="1063514.666667"/>
        <n v="1239333.333333"/>
        <n v="1566309"/>
        <n v="6505159"/>
        <n v="10127123"/>
        <n v="11521010"/>
        <m/>
      </sharedItems>
    </cacheField>
    <cacheField name="YTD P&amp;L" numFmtId="0">
      <sharedItems containsString="0" containsBlank="1" containsNumber="1" minValue="-1745207.633333" maxValue="1231946.872939" count="501">
        <n v="-1745207.633333"/>
        <n v="-1620761"/>
        <n v="-1231946.872939"/>
        <n v="-1174347"/>
        <n v="-870239.168672"/>
        <n v="-855515.466913"/>
        <n v="-735213.698684"/>
        <n v="-643279.975444"/>
        <n v="-573069.307317"/>
        <n v="-556041.666667"/>
        <n v="-549552.630489"/>
        <n v="-503273.548031"/>
        <n v="-499630.225924"/>
        <n v="-492145.121791"/>
        <n v="-477605.111111"/>
        <n v="-442443.200568"/>
        <n v="-428057.420836"/>
        <n v="-375331.524372"/>
        <n v="-353640.040090709"/>
        <n v="-348412.173912643"/>
        <n v="-332055.215738"/>
        <n v="-331173.460451"/>
        <n v="-329328.352172"/>
        <n v="-274129.090082"/>
        <n v="-267008.709646"/>
        <n v="-257451.351274"/>
        <n v="-228095.719728045"/>
        <n v="-224459.050437"/>
        <n v="-224250.302648"/>
        <n v="-205727.499192"/>
        <n v="-194166.607738"/>
        <n v="-193366.096499"/>
        <n v="-189058.456444"/>
        <n v="-186664.069391"/>
        <n v="-186536.552663"/>
        <n v="-185648.036792"/>
        <n v="-183493.351177"/>
        <n v="-182136.164917"/>
        <n v="-176898.570988"/>
        <n v="-174145.164848"/>
        <n v="-170235.973837"/>
        <n v="-163484.127779"/>
        <n v="-162336.828887"/>
        <n v="-161380.800093"/>
        <n v="-161153.714575"/>
        <n v="-157281.903522"/>
        <n v="-151095.331737"/>
        <n v="-150794.241285"/>
        <n v="-150294.195886"/>
        <n v="-149965.67328"/>
        <n v="-147090.013089"/>
        <n v="-145548.693318"/>
        <n v="-144882.821739"/>
        <n v="-143502.721515"/>
        <n v="-142732.695971"/>
        <n v="-142323.288619"/>
        <n v="-140978.043451"/>
        <n v="-136251.431884"/>
        <n v="-135497.958919"/>
        <n v="-134203.281664"/>
        <n v="-132913.843603"/>
        <n v="-132319.809584"/>
        <n v="-131216.14406"/>
        <n v="-130483.379444"/>
        <n v="-130012.818247"/>
        <n v="-124881.997339"/>
        <n v="-123374.429852"/>
        <n v="-122764.649172"/>
        <n v="-121545.88985316"/>
        <n v="-120945.880579"/>
        <n v="-117244.9911"/>
        <n v="-111933.333333"/>
        <n v="-111911.492771"/>
        <n v="-111300.393772913"/>
        <n v="-111191.697852"/>
        <n v="-110243.858718"/>
        <n v="-105054.627978"/>
        <n v="-103792.163266"/>
        <n v="-101414.472776"/>
        <n v="-100615.614748"/>
        <n v="-100615.06155"/>
        <n v="-100473.662282"/>
        <n v="-99246.20987"/>
        <n v="-99020.163545"/>
        <n v="-98477.214062"/>
        <n v="-98475.210882"/>
        <n v="-97216.67785518"/>
        <n v="-96422.917067"/>
        <n v="-96342.323513"/>
        <n v="-93513.18325"/>
        <n v="-90373.64815"/>
        <n v="-89059.07428"/>
        <n v="-88387.72829"/>
        <n v="-86615.96486"/>
        <n v="-83978.832013"/>
        <n v="-83940.51395"/>
        <n v="-83902.3333339999"/>
        <n v="-83859.174837"/>
        <n v="-83148.213917"/>
        <n v="-82615.899365"/>
        <n v="-80000"/>
        <n v="-79671.093023"/>
        <n v="-77722.231005"/>
        <n v="-77682.764255"/>
        <n v="-77668.078324"/>
        <n v="-77537.144444"/>
        <n v="-76045.404317"/>
        <n v="-74966.479488"/>
        <n v="-74880.6323373225"/>
        <n v="-73810.550715"/>
        <n v="-73048.339267"/>
        <n v="-72196.353798"/>
        <n v="-70980.669079"/>
        <n v="-70933.797714"/>
        <n v="-70574.9562648"/>
        <n v="-70060.555637"/>
        <n v="-69632.671963"/>
        <n v="-68196.6067"/>
        <n v="-67804.737309"/>
        <n v="-66232.937443"/>
        <n v="-64980.733383"/>
        <n v="-64607.931006"/>
        <n v="-64532.167394"/>
        <n v="-64310.61878163"/>
        <n v="-64088.565527"/>
        <n v="-64044.901589"/>
        <n v="-64031.9829396975"/>
        <n v="-63968.333964"/>
        <n v="-63935.167973"/>
        <n v="-63171.710831"/>
        <n v="-62883.381009"/>
        <n v="-62524.971637"/>
        <n v="-62172.337263"/>
        <n v="-61252.696624"/>
        <n v="-60775.139393"/>
        <n v="-60109.815861"/>
        <n v="-59574.280752"/>
        <n v="-59462.19259"/>
        <n v="-58451.683494"/>
        <n v="-58308.06396"/>
        <n v="-57023.383715415"/>
        <n v="-56459.159735"/>
        <n v="-54063.04534"/>
        <n v="-53793.600031"/>
        <n v="-53154.446643"/>
        <n v="-51959.271221"/>
        <n v="-51585.540989"/>
        <n v="-49236.04099"/>
        <n v="-48631.273322"/>
        <n v="-48431.763528"/>
        <n v="-48002.1602274825"/>
        <n v="-45972.155838"/>
        <n v="-45807.501473"/>
        <n v="-45499.996667"/>
        <n v="-45216.39899"/>
        <n v="-43095.058608"/>
        <n v="-43033.667784"/>
        <n v="-42650.9813771188"/>
        <n v="-40995.481776"/>
        <n v="-40972.962005"/>
        <n v="-40409.179061"/>
        <n v="-40106.387116"/>
        <n v="-39432.0238532186"/>
        <n v="-39066.218489"/>
        <n v="-38808.804761"/>
        <n v="-38767.5830906325"/>
        <n v="-38265.037511"/>
        <n v="-37947.2413437773"/>
        <n v="-37546.5717519447"/>
        <n v="-36663.795589"/>
        <n v="-36239.115862"/>
        <n v="-36129.91287"/>
        <n v="-35503.579461"/>
        <n v="-35354.682705"/>
        <n v="-35174.904738"/>
        <n v="-34858.034782"/>
        <n v="-34771.686733"/>
        <n v="-33892.84559"/>
        <n v="-32447.259794"/>
        <n v="-31922.88257"/>
        <n v="-31730.8119"/>
        <n v="-31598.992525"/>
        <n v="-30834.999451"/>
        <n v="-30279.3455"/>
        <n v="-29561.300199"/>
        <n v="-29558.498037"/>
        <n v="-29273.279765"/>
        <n v="-29048.893809"/>
        <n v="-29015.478416"/>
        <n v="-28892.717387"/>
        <n v="-28787.042741"/>
        <n v="-28237.786786"/>
        <n v="-28151.92127"/>
        <n v="-27910.354424"/>
        <n v="-27575.828163"/>
        <n v="-26694.670104"/>
        <n v="-26102.195922"/>
        <n v="-25751.455692"/>
        <n v="-25302.64615"/>
        <n v="-24473.5951748833"/>
        <n v="-24024.508039"/>
        <n v="-23527.289901064"/>
        <n v="-23487.9436241775"/>
        <n v="-23343.0179856193"/>
        <n v="-22792.98068502"/>
        <n v="-22241.462751"/>
        <n v="-21914.9236443947"/>
        <n v="-20627.26672968"/>
        <n v="-19542.935979"/>
        <n v="-18581.480705"/>
        <n v="-17708.342649"/>
        <n v="-16760.7078189525"/>
        <n v="-16728.268302"/>
        <n v="-16258.334019"/>
        <n v="-15894.458395"/>
        <n v="-14807.471637"/>
        <n v="-14183.24070306"/>
        <n v="-14002.111105"/>
        <n v="-13306.367849"/>
        <n v="-12908.408630413"/>
        <n v="-12246.986796525"/>
        <n v="-11007.2813856525"/>
        <n v="-10984.148426"/>
        <n v="-10819.4760943425"/>
        <n v="-9908.607325"/>
        <n v="-9352.788169"/>
        <n v="-9062.621673"/>
        <n v="-8702.648297"/>
        <n v="-7856.875731"/>
        <n v="-7853.17847"/>
        <n v="-7476.312571"/>
        <n v="-7013.02528"/>
        <n v="-5960.645328"/>
        <n v="-5551.6414"/>
        <n v="-5549.821105"/>
        <n v="-5547.22230000001"/>
        <n v="-5086.933547"/>
        <n v="-5045.57413"/>
        <n v="-4017.469278"/>
        <n v="-4007.597857"/>
        <n v="-3673.519187"/>
        <n v="-3450.189546"/>
        <n v="-2916.330625"/>
        <n v="-2773.716319"/>
        <n v="-2252.224181"/>
        <n v="-1680.199244"/>
        <n v="-1552.299257"/>
        <n v="-1113.73932"/>
        <n v="-1098.522453"/>
        <n v="-988.147945"/>
        <n v="-362.435462000001"/>
        <n v="-188.90444"/>
        <n v="0"/>
        <n v="0.0255559999995967"/>
        <n v="362.435462000001"/>
        <n v="474.8659"/>
        <n v="1680.199244"/>
        <n v="1756.608445"/>
        <n v="2548.1074071375"/>
        <n v="2916.330625"/>
        <n v="2928.98981"/>
        <n v="3263.306972"/>
        <n v="3450.189546"/>
        <n v="3673.519187"/>
        <n v="3889.549066"/>
        <n v="4017.469278"/>
        <n v="4645.2435567525"/>
        <n v="4833.445593"/>
        <n v="5045.57413"/>
        <n v="5086.933547"/>
        <n v="5538.522695"/>
        <n v="5549.821105"/>
        <n v="7013.02528"/>
        <n v="7265.764777"/>
        <n v="7628.69067"/>
        <n v="8510.940153"/>
        <n v="9293.635363"/>
        <n v="9908.607325"/>
        <n v="10343.368016"/>
        <n v="10742.452241"/>
        <n v="10984.148426"/>
        <n v="11168.431489"/>
        <n v="11564.202478"/>
        <n v="11631.403615"/>
        <n v="11895.428567"/>
        <n v="11953.6874768025"/>
        <n v="13576.1231046504"/>
        <n v="14183.24070306"/>
        <n v="14706.634552"/>
        <n v="14807.471637"/>
        <n v="15894.458395"/>
        <n v="16258.334019"/>
        <n v="16575.621715"/>
        <n v="16656.672599"/>
        <n v="16728.268302"/>
        <n v="17624.132948"/>
        <n v="17708.342649"/>
        <n v="18581.480705"/>
        <n v="19903.8736246873"/>
        <n v="21992.185157"/>
        <n v="22792.98068502"/>
        <n v="23404.115069"/>
        <n v="24024.508039"/>
        <n v="24194.365519"/>
        <n v="24662.691977"/>
        <n v="24687.35693"/>
        <n v="25097.8254558525"/>
        <n v="25302.64615"/>
        <n v="26247.037716"/>
        <n v="26630.079549"/>
        <n v="27713.933645"/>
        <n v="27910.354424"/>
        <n v="28031.15155"/>
        <n v="28151.92127"/>
        <n v="28616.54655"/>
        <n v="28787.042741"/>
        <n v="29015.478416"/>
        <n v="29048.893809"/>
        <n v="30834.999451"/>
        <n v="31151.470036"/>
        <n v="31232.723405"/>
        <n v="31598.992525"/>
        <n v="31922.88257"/>
        <n v="33806.081651"/>
        <n v="33892.84559"/>
        <n v="34042.1557229999"/>
        <n v="34056.536385"/>
        <n v="34387.585059"/>
        <n v="34771.686733"/>
        <n v="35174.904738"/>
        <n v="35188.0001673525"/>
        <n v="36239.115862"/>
        <n v="36437.818921"/>
        <n v="36607.582416"/>
        <n v="37546.5717519447"/>
        <n v="38767.5830906325"/>
        <n v="38808.804761"/>
        <n v="39981.536246"/>
        <n v="40409.179061"/>
        <n v="41300.803688"/>
        <n v="42686.8606"/>
        <n v="43033.667784"/>
        <n v="43624.447878"/>
        <n v="43960.278197"/>
        <n v="44906.385192"/>
        <n v="45469.144362"/>
        <n v="45807.501473"/>
        <n v="45874.129369"/>
        <n v="45995.324647"/>
        <n v="47093.996775735"/>
        <n v="48002.1602274825"/>
        <n v="48423.026818"/>
        <n v="48631.273322"/>
        <n v="51084.385968"/>
        <n v="51585.540989"/>
        <n v="51959.271221"/>
        <n v="53154.446643"/>
        <n v="54233.370011"/>
        <n v="56331.1556038"/>
        <n v="56459.159735"/>
        <n v="57170.767254"/>
        <n v="58308.06396"/>
        <n v="58375.820262"/>
        <n v="58451.683494"/>
        <n v="59462.19259"/>
        <n v="60109.815861"/>
        <n v="61252.696624"/>
        <n v="62883.381009"/>
        <n v="63364.784574"/>
        <n v="64044.901589"/>
        <n v="64088.565527"/>
        <n v="64532.167394"/>
        <n v="64607.931006"/>
        <n v="67965.189633"/>
        <n v="69632.671963"/>
        <n v="70060.555637"/>
        <n v="70503.254169"/>
        <n v="70933.797714"/>
        <n v="70980.669079"/>
        <n v="71546.640412"/>
        <n v="72196.353798"/>
        <n v="73048.339267"/>
        <n v="73309.755469"/>
        <n v="73810.550715"/>
        <n v="74880.6323373225"/>
        <n v="75563.124064"/>
        <n v="76045.404317"/>
        <n v="77668.078324"/>
        <n v="78496.809816"/>
        <n v="80000"/>
        <n v="83148.213917"/>
        <n v="83859.174837"/>
        <n v="83978.832013"/>
        <n v="84089.638983"/>
        <n v="84431.411158"/>
        <n v="85540.77158328"/>
        <n v="86615.96486"/>
        <n v="87733.032497"/>
        <n v="88387.72829"/>
        <n v="88406.862253"/>
        <n v="90373.64815"/>
        <n v="92876.899234"/>
        <n v="93513.18325"/>
        <n v="96342.323513"/>
        <n v="98475.210882"/>
        <n v="99020.163545"/>
        <n v="99246.20987"/>
        <n v="100473.662282"/>
        <n v="100615.06155"/>
        <n v="100910.60328"/>
        <n v="101414.472776"/>
        <n v="103792.163266"/>
        <n v="105054.627978"/>
        <n v="106704.535695879"/>
        <n v="110243.858718"/>
        <n v="111300.393772913"/>
        <n v="111698.322435"/>
        <n v="111911.492771"/>
        <n v="111933.333333"/>
        <n v="117244.9911"/>
        <n v="117285.352529"/>
        <n v="122821.864554"/>
        <n v="123374.429852"/>
        <n v="123877.924079"/>
        <n v="124056.631171"/>
        <n v="124881.997339"/>
        <n v="129020.294973"/>
        <n v="130126.23704"/>
        <n v="130140.894634"/>
        <n v="130483.379444"/>
        <n v="131216.14406"/>
        <n v="131998.943696"/>
        <n v="132282.814526"/>
        <n v="132319.809584"/>
        <n v="134203.281664"/>
        <n v="135497.958919"/>
        <n v="136251.431884"/>
        <n v="137223.834495"/>
        <n v="140978.043451"/>
        <n v="142323.288619"/>
        <n v="143502.721515"/>
        <n v="144882.821739"/>
        <n v="145548.693318"/>
        <n v="147090.013089"/>
        <n v="147837.463114"/>
        <n v="149965.67328"/>
        <n v="150294.195886"/>
        <n v="150501.5385"/>
        <n v="150794.241285"/>
        <n v="151095.331737"/>
        <n v="153553.968098"/>
        <n v="156455.211855"/>
        <n v="156674.275225"/>
        <n v="157281.903522"/>
        <n v="161153.714575"/>
        <n v="162336.828887"/>
        <n v="163484.127779"/>
        <n v="164667.752346"/>
        <n v="170552.3764"/>
        <n v="174145.164848"/>
        <n v="183493.351177"/>
        <n v="185648.036792"/>
        <n v="186370.691605"/>
        <n v="186536.552663"/>
        <n v="186664.069391"/>
        <n v="189058.456444"/>
        <n v="194166.607738"/>
        <n v="202450.179243"/>
        <n v="224250.302648"/>
        <n v="224459.050437"/>
        <n v="228095.719728045"/>
        <n v="228509.374347"/>
        <n v="230624.327318"/>
        <n v="236806.904322"/>
        <n v="267008.709646"/>
        <n v="274129.090082"/>
        <n v="274530.8876"/>
        <n v="329328.352172"/>
        <n v="331173.460451"/>
        <n v="348412.173912643"/>
        <n v="349692.353973"/>
        <n v="353640.040090709"/>
        <n v="355785.305875"/>
        <n v="375331.524372"/>
        <n v="394914.399144"/>
        <n v="442443.200568"/>
        <n v="454535.603969557"/>
        <n v="459972.288131"/>
        <n v="473857.053768"/>
        <n v="573069.307317"/>
        <n v="641366.84887"/>
        <n v="643279.975444"/>
        <n v="735213.698684"/>
        <n v="817474.444444001"/>
        <n v="855515.466913"/>
        <n v="870239.168672"/>
        <n v="924097"/>
        <n v="961203.365763"/>
        <n v="983761"/>
        <n v="1231946.872939"/>
        <m/>
      </sharedItems>
    </cacheField>
    <cacheField name="QTD P&amp;L" numFmtId="0">
      <sharedItems containsString="0" containsBlank="1" containsNumber="1" minValue="-228095.719728045" maxValue="228095.719728045" count="484">
        <n v="-228095.719728045"/>
        <n v="-111300.393772913"/>
        <n v="-74880.6323373225"/>
        <n v="-73028.953233"/>
        <n v="-70574.9562648"/>
        <n v="-62425.968443"/>
        <n v="-58894.573549"/>
        <n v="-50891"/>
        <n v="-48002.1602274825"/>
        <n v="-42817.837907"/>
        <n v="-38767.5830906325"/>
        <n v="-38408.266726"/>
        <n v="-37253.6117202286"/>
        <n v="-37046.723272"/>
        <n v="-34532.741448144"/>
        <n v="-34121.107159416"/>
        <n v="-31202.452054435"/>
        <n v="-22792.98068502"/>
        <n v="-22084.137636"/>
        <n v="-21923.328239"/>
        <n v="-21542.855855"/>
        <n v="-21452.182879"/>
        <n v="-21296.846649"/>
        <n v="-21153.543759"/>
        <n v="-20637.119953"/>
        <n v="-20604.812129"/>
        <n v="-20040.642959"/>
        <n v="-19905.078192"/>
        <n v="-19806.945023"/>
        <n v="-19769.854204"/>
        <n v="-19664.6521080555"/>
        <n v="-19600.402909"/>
        <n v="-19110.064106817"/>
        <n v="-19026.277526"/>
        <n v="-19018.536283"/>
        <n v="-18121.7261423025"/>
        <n v="-18003.176046"/>
        <n v="-16254.345284"/>
        <n v="-15164.615006"/>
        <n v="-15148"/>
        <n v="-14427.879001"/>
        <n v="-14183.24070306"/>
        <n v="-12458.604682"/>
        <n v="-12445.524801"/>
        <n v="-12323.386545"/>
        <n v="-11510.056178"/>
        <n v="-11269.045413"/>
        <n v="-10900.982897"/>
        <n v="-10149.001544"/>
        <n v="-10067"/>
        <n v="-9342"/>
        <n v="-7548.461235"/>
        <n v="-7544.835106"/>
        <n v="-7533.723705"/>
        <n v="-7174.38218900003"/>
        <n v="-6729.90297000001"/>
        <n v="-6644.083993"/>
        <n v="-6616.54376399994"/>
        <n v="-6492.3655992255"/>
        <n v="-6217.515721"/>
        <n v="-5625.469232"/>
        <n v="-5560.645653"/>
        <n v="-5327.92721600001"/>
        <n v="-5325.058086"/>
        <n v="-5233.30667600001"/>
        <n v="-5128.17973600001"/>
        <n v="-5126.969582"/>
        <n v="-4620.986156"/>
        <n v="-4527.289382"/>
        <n v="-4506.428053"/>
        <n v="-4497.74350700004"/>
        <n v="-4432.6164"/>
        <n v="-4309.84599199996"/>
        <n v="-4298.123123"/>
        <n v="-4191.3031299999"/>
        <n v="-3898.36104700001"/>
        <n v="-3809.50308699999"/>
        <n v="-3751.08104399999"/>
        <n v="-3733.90545999999"/>
        <n v="-3707.505294"/>
        <n v="-3677"/>
        <n v="-3661.00939"/>
        <n v="-3615.78131999999"/>
        <n v="-3547.97857399999"/>
        <n v="-3514.624333"/>
        <n v="-3503.640591"/>
        <n v="-3459.54235"/>
        <n v="-3447.36838400003"/>
        <n v="-3328.729087"/>
        <n v="-3308.254106"/>
        <n v="-3294.393409"/>
        <n v="-3196.555586"/>
        <n v="-3173.37777799997"/>
        <n v="-3168.358554"/>
        <n v="-3073.702076"/>
        <n v="-3046.198643"/>
        <n v="-2961.07698399999"/>
        <n v="-2941.709026"/>
        <n v="-2940.73794799999"/>
        <n v="-2921.01662"/>
        <n v="-2917.975608"/>
        <n v="-2899.672603"/>
        <n v="-2869.384322"/>
        <n v="-2863.792367"/>
        <n v="-2845.19282500001"/>
        <n v="-2810.246839"/>
        <n v="-2771.244193"/>
        <n v="-2742.828871"/>
        <n v="-2736.543008"/>
        <n v="-2734.41985600001"/>
        <n v="-2722.163912"/>
        <n v="-2699.84781399998"/>
        <n v="-2693.259272"/>
        <n v="-2691.561245"/>
        <n v="-2686.347765"/>
        <n v="-2672.932802"/>
        <n v="-2668.80278400001"/>
        <n v="-2663.146486"/>
        <n v="-2657.585489"/>
        <n v="-2638.17173"/>
        <n v="-2602.407373"/>
        <n v="-2600.492181"/>
        <n v="-2599.0992"/>
        <n v="-2596.784538"/>
        <n v="-2594.242138"/>
        <n v="-2580.647113"/>
        <n v="-2572.631258"/>
        <n v="-2569.532135"/>
        <n v="-2546.425704"/>
        <n v="-2536.887012"/>
        <n v="-2531.644172"/>
        <n v="-2530.12276100001"/>
        <n v="-2527.603149"/>
        <n v="-2510.851817"/>
        <n v="-2506.34678299999"/>
        <n v="-2504.138217"/>
        <n v="-2500.71425099997"/>
        <n v="-2482.838174"/>
        <n v="-2472.743084"/>
        <n v="-2469.851706"/>
        <n v="-2462.981934"/>
        <n v="-2387.966485"/>
        <n v="-2351.30094"/>
        <n v="-2319"/>
        <n v="-2308.98342"/>
        <n v="-2291.66666599992"/>
        <n v="-2279.365037"/>
        <n v="-2257.52555"/>
        <n v="-2253.802075"/>
        <n v="-2249.290604"/>
        <n v="-2243.513698"/>
        <n v="-2234.090845"/>
        <n v="-2210.909508"/>
        <n v="-2196.047486"/>
        <n v="-2153.542196"/>
        <n v="-2146.629618"/>
        <n v="-2142.60527200002"/>
        <n v="-2132.28971400001"/>
        <n v="-2030.339614"/>
        <n v="-1798.894822"/>
        <n v="-1772.73611599999"/>
        <n v="-1750"/>
        <n v="-1687.762508"/>
        <n v="-1673.74871199997"/>
        <n v="-1649.34093599999"/>
        <n v="-1572.48957600002"/>
        <n v="-1555.136843"/>
        <n v="-1552.32437873501"/>
        <n v="-1489.15731501448"/>
        <n v="-1479.07514800003"/>
        <n v="-1418.22094"/>
        <n v="-1401.354284"/>
        <n v="-1400.94840699999"/>
        <n v="-1352.464837"/>
        <n v="-1325.967564"/>
        <n v="-1236.055792"/>
        <n v="-1222.229673"/>
        <n v="-1221.140566"/>
        <n v="-1204.979454"/>
        <n v="-1196.29050199999"/>
        <n v="-1186.475952"/>
        <n v="-1171.46612599998"/>
        <n v="-1166.81759999999"/>
        <n v="-1161.546614"/>
        <n v="-1134.6594"/>
        <n v="-1113.73932"/>
        <n v="-1071.081073"/>
        <n v="-1069.743561"/>
        <n v="-1034.118913"/>
        <n v="-1007.181552"/>
        <n v="-996.423231000023"/>
        <n v="-995.152620000008"/>
        <n v="-966.385103000008"/>
        <n v="-964.668566000008"/>
        <n v="-925.549421651987"/>
        <n v="-864.672465000003"/>
        <n v="-833.333334000083"/>
        <n v="-798.312539617502"/>
        <n v="-759.943224999937"/>
        <n v="-746.463295561494"/>
        <n v="-669.877318999992"/>
        <n v="-666.722066999995"/>
        <n v="-661.79469499999"/>
        <n v="-656.527819999999"/>
        <n v="-648.683742000001"/>
        <n v="-636.804058000002"/>
        <n v="-631.422032000002"/>
        <n v="-613.66189399999"/>
        <n v="-604.486182000001"/>
        <n v="-563.472409450502"/>
        <n v="-557.174983999998"/>
        <n v="-551.1074028"/>
        <n v="-542.472405"/>
        <n v="-538.428775999986"/>
        <n v="-536.407837000006"/>
        <n v="-531.476091000001"/>
        <n v="-527.497562542498"/>
        <n v="-527.312388"/>
        <n v="-524.800447"/>
        <n v="-496.115263"/>
        <n v="-481.003388999998"/>
        <n v="-473.631602999998"/>
        <n v="-472.898927000002"/>
        <n v="-466.982801999999"/>
        <n v="-464.574668000001"/>
        <n v="-456.220099999991"/>
        <n v="-437.754841"/>
        <n v="-432.274292"/>
        <n v="-366.985478000002"/>
        <n v="-354.555040000001"/>
        <n v="-345.746166"/>
        <n v="-342.060760999993"/>
        <n v="-340.936508999999"/>
        <n v="-324.638059000004"/>
        <n v="-303.972753000009"/>
        <n v="-272.566344000001"/>
        <n v="-249.712334999989"/>
        <n v="-237.970547"/>
        <n v="-231.284863000001"/>
        <n v="-200.859316000002"/>
        <n v="-179.239955"/>
        <n v="-130.240844"/>
        <n v="-102.695141"/>
        <n v="-102.406084157999"/>
        <n v="-96.2432860000001"/>
        <n v="-60.7333320000034"/>
        <n v="-35.9854609634967"/>
        <n v="-11.6562315644987"/>
        <n v="-8.76576240549548"/>
        <n v="0"/>
        <n v="31.8681151815035"/>
        <n v="92.3891729264997"/>
        <n v="96.2432860000001"/>
        <n v="130.240844"/>
        <n v="153.251004000002"/>
        <n v="201.401271999999"/>
        <n v="231.284863000001"/>
        <n v="244.260894000003"/>
        <n v="249.712334999989"/>
        <n v="267.099240317501"/>
        <n v="274.738842"/>
        <n v="286.917998679"/>
        <n v="303.972753000009"/>
        <n v="342.060760999993"/>
        <n v="358.333333000017"/>
        <n v="374.006718000001"/>
        <n v="387.092688000004"/>
        <n v="432.687775999999"/>
        <n v="437.754841"/>
        <n v="446.156953"/>
        <n v="456.220099999991"/>
        <n v="476.472519000003"/>
        <n v="496.115263"/>
        <n v="524.800447"/>
        <n v="527.312388"/>
        <n v="531.476091000001"/>
        <n v="536.407837000006"/>
        <n v="538.428775999986"/>
        <n v="543.587845"/>
        <n v="551.1074028"/>
        <n v="587.610495000001"/>
        <n v="631.422032000002"/>
        <n v="636.804058000002"/>
        <n v="661.79469499999"/>
        <n v="666.722066999995"/>
        <n v="669.877318999992"/>
        <n v="676.991985000001"/>
        <n v="721.355578000001"/>
        <n v="848.157552999997"/>
        <n v="864.672465000003"/>
        <n v="937.507624999998"/>
        <n v="966.385103000008"/>
        <n v="995.152620000008"/>
        <n v="1007.181552"/>
        <n v="1034.118913"/>
        <n v="1043.830303"/>
        <n v="1069.743561"/>
        <n v="1071.081073"/>
        <n v="1100.206973"/>
        <n v="1114.136183"/>
        <n v="1122.06116799999"/>
        <n v="1161.546614"/>
        <n v="1171.46612599998"/>
        <n v="1196.29050199999"/>
        <n v="1221.140566"/>
        <n v="1229.515091"/>
        <n v="1250"/>
        <n v="1326.09899"/>
        <n v="1372.359925"/>
        <n v="1418.22094"/>
        <n v="1489.15731501448"/>
        <n v="1542.522984"/>
        <n v="1552.32437873501"/>
        <n v="1572.48957600002"/>
        <n v="1584.43317800001"/>
        <n v="1649.34093599999"/>
        <n v="1673.74871199997"/>
        <n v="1705.80789900001"/>
        <n v="1772.73611599999"/>
        <n v="1774.59137499999"/>
        <n v="1798.894822"/>
        <n v="1815.788701"/>
        <n v="1907.25589299999"/>
        <n v="2030.339614"/>
        <n v="2032.164947"/>
        <n v="2108.959056"/>
        <n v="2132.28971400001"/>
        <n v="2196.047486"/>
        <n v="2208.362995"/>
        <n v="2249.290604"/>
        <n v="2279.365037"/>
        <n v="2289.902468"/>
        <n v="2296.03532999998"/>
        <n v="2308.98342"/>
        <n v="2351.30094"/>
        <n v="2387.966485"/>
        <n v="2462.981934"/>
        <n v="2469.851706"/>
        <n v="2472.743084"/>
        <n v="2500.71425099997"/>
        <n v="2504.138217"/>
        <n v="2506.34678299999"/>
        <n v="2510.851817"/>
        <n v="2530.12276100001"/>
        <n v="2531.588668"/>
        <n v="2531.644172"/>
        <n v="2536.887012"/>
        <n v="2549.389345"/>
        <n v="2569.532135"/>
        <n v="2572.631258"/>
        <n v="2594.242138"/>
        <n v="2596.784538"/>
        <n v="2599.0992"/>
        <n v="2602.407373"/>
        <n v="2611.954186"/>
        <n v="2616.911405"/>
        <n v="2635.691456097"/>
        <n v="2638.17173"/>
        <n v="2655.039816"/>
        <n v="2657.585489"/>
        <n v="2663.146486"/>
        <n v="2668.80278400001"/>
        <n v="2668.824588"/>
        <n v="2673.375254"/>
        <n v="2686.347765"/>
        <n v="2691.561245"/>
        <n v="2693.259272"/>
        <n v="2699.84781399998"/>
        <n v="2715.663067"/>
        <n v="2722.163912"/>
        <n v="2731.670059"/>
        <n v="2734.41985600001"/>
        <n v="2736.543008"/>
        <n v="2742.828871"/>
        <n v="2771.244193"/>
        <n v="2785.718139"/>
        <n v="2810.246839"/>
        <n v="2834.11323"/>
        <n v="2841.657041"/>
        <n v="2845.19282500001"/>
        <n v="2863.792367"/>
        <n v="2884.756377"/>
        <n v="2899.672603"/>
        <n v="2921.01662"/>
        <n v="2931.89967599999"/>
        <n v="2936.288887"/>
        <n v="2941.709026"/>
        <n v="2954.128061"/>
        <n v="2955.932812485"/>
        <n v="2961.07698399999"/>
        <n v="3046.198643"/>
        <n v="3052.145223"/>
        <n v="3057.47732900002"/>
        <n v="3070.67877100001"/>
        <n v="3073.702076"/>
        <n v="3173.37777799997"/>
        <n v="3196.555586"/>
        <n v="3258.467707"/>
        <n v="3265.7936701545"/>
        <n v="3294.393409"/>
        <n v="3308.254106"/>
        <n v="3334.750984"/>
        <n v="3437.5"/>
        <n v="3447.36838400003"/>
        <n v="3459.54235"/>
        <n v="3503.640591"/>
        <n v="3547.97857399999"/>
        <n v="3615.78131999999"/>
        <n v="3661.00939"/>
        <n v="3677"/>
        <n v="3707.505294"/>
        <n v="3733.90545999999"/>
        <n v="3751.08104399999"/>
        <n v="3772.250749"/>
        <n v="3790.74995500001"/>
        <n v="3809.50308699999"/>
        <n v="3828.528525"/>
        <n v="3833.81124000001"/>
        <n v="3898.36104700001"/>
        <n v="4015.487285"/>
        <n v="4191.3031299999"/>
        <n v="4301.152181"/>
        <n v="4620.986156"/>
        <n v="4687.86286600001"/>
        <n v="4708.70413999993"/>
        <n v="5128.17973600001"/>
        <n v="5327.92721600001"/>
        <n v="5420.41310999997"/>
        <n v="5625.469232"/>
        <n v="5645.034241"/>
        <n v="6217.515721"/>
        <n v="6616.54376399994"/>
        <n v="6700.25991532201"/>
        <n v="6729.90297000001"/>
        <n v="7082.96102667"/>
        <n v="7174.38218900003"/>
        <n v="8654.3360565255"/>
        <n v="9342"/>
        <n v="9643.70346"/>
        <n v="9858.578446"/>
        <n v="10149.001544"/>
        <n v="11269.045413"/>
        <n v="12323.386545"/>
        <n v="12753.8535"/>
        <n v="14183.24070306"/>
        <n v="15148"/>
        <n v="16580"/>
        <n v="17484.031747"/>
        <n v="18003.176046"/>
        <n v="19018.536283"/>
        <n v="19026.277526"/>
        <n v="19459.780063"/>
        <n v="19553.248439235"/>
        <n v="19600.402909"/>
        <n v="19806.945023"/>
        <n v="19999.630028"/>
        <n v="20037.180036"/>
        <n v="20040.642959"/>
        <n v="20123.02573"/>
        <n v="20604.812129"/>
        <n v="20637.119953"/>
        <n v="21076.208089"/>
        <n v="21153.543759"/>
        <n v="21542.855855"/>
        <n v="21657.297454"/>
        <n v="21713.926763"/>
        <n v="21833.447515"/>
        <n v="21886.059522"/>
        <n v="22084.137636"/>
        <n v="22792.98068502"/>
        <n v="29475.220947"/>
        <n v="30461.185021"/>
        <n v="31330.6806569985"/>
        <n v="37823.743256"/>
        <n v="38767.5830906325"/>
        <n v="42919.904151"/>
        <n v="46964.9999999999"/>
        <n v="48002.1602274825"/>
        <n v="56529.2310478"/>
        <n v="74880.6323373225"/>
        <n v="85540.77158328"/>
        <n v="111300.393772913"/>
        <n v="228095.719728045"/>
        <m/>
      </sharedItems>
    </cacheField>
    <cacheField name="MTD P&amp;L" numFmtId="0">
      <sharedItems containsString="0" containsBlank="1" containsNumber="1" minValue="-228095.719728045" maxValue="228095.719728045" count="484">
        <n v="-228095.719728045"/>
        <n v="-111300.393772913"/>
        <n v="-74880.6323373225"/>
        <n v="-73028.953233"/>
        <n v="-70574.9562648"/>
        <n v="-62425.968443"/>
        <n v="-58894.573549"/>
        <n v="-50891"/>
        <n v="-48002.1602274825"/>
        <n v="-42817.837907"/>
        <n v="-38767.5830906325"/>
        <n v="-38408.266726"/>
        <n v="-37253.6117202286"/>
        <n v="-37046.723272"/>
        <n v="-34532.741448144"/>
        <n v="-34121.107159416"/>
        <n v="-31202.452054435"/>
        <n v="-22792.98068502"/>
        <n v="-22084.137636"/>
        <n v="-21923.328239"/>
        <n v="-21542.855855"/>
        <n v="-21452.182879"/>
        <n v="-21296.846649"/>
        <n v="-21153.543759"/>
        <n v="-20637.119953"/>
        <n v="-20604.812129"/>
        <n v="-20040.642959"/>
        <n v="-19905.078192"/>
        <n v="-19806.945023"/>
        <n v="-19769.854204"/>
        <n v="-19664.6521080555"/>
        <n v="-19600.402909"/>
        <n v="-19110.064106817"/>
        <n v="-19026.277526"/>
        <n v="-19018.536283"/>
        <n v="-18121.7261423025"/>
        <n v="-18003.176046"/>
        <n v="-16254.345284"/>
        <n v="-15164.615006"/>
        <n v="-15148"/>
        <n v="-14427.879001"/>
        <n v="-14183.24070306"/>
        <n v="-12458.604682"/>
        <n v="-12445.524801"/>
        <n v="-12323.386545"/>
        <n v="-11510.056178"/>
        <n v="-11269.045413"/>
        <n v="-10900.982897"/>
        <n v="-10149.001544"/>
        <n v="-10067"/>
        <n v="-9342"/>
        <n v="-7548.461235"/>
        <n v="-7544.835106"/>
        <n v="-7533.723705"/>
        <n v="-7174.38218900003"/>
        <n v="-6729.90297000001"/>
        <n v="-6644.083993"/>
        <n v="-6616.54376399994"/>
        <n v="-6492.3655992255"/>
        <n v="-6217.515721"/>
        <n v="-5625.469232"/>
        <n v="-5560.645653"/>
        <n v="-5327.92721600001"/>
        <n v="-5325.058086"/>
        <n v="-5233.30667600001"/>
        <n v="-5128.17973600001"/>
        <n v="-5126.969582"/>
        <n v="-4620.986156"/>
        <n v="-4527.289382"/>
        <n v="-4506.428053"/>
        <n v="-4497.74350700004"/>
        <n v="-4432.6164"/>
        <n v="-4309.84599199996"/>
        <n v="-4298.123123"/>
        <n v="-4191.3031299999"/>
        <n v="-3898.36104700001"/>
        <n v="-3809.50308699999"/>
        <n v="-3751.08104399999"/>
        <n v="-3733.90545999999"/>
        <n v="-3707.505294"/>
        <n v="-3677"/>
        <n v="-3661.00939"/>
        <n v="-3615.78131999999"/>
        <n v="-3547.97857399999"/>
        <n v="-3514.624333"/>
        <n v="-3503.640591"/>
        <n v="-3459.54235"/>
        <n v="-3447.36838400003"/>
        <n v="-3328.729087"/>
        <n v="-3308.254106"/>
        <n v="-3294.393409"/>
        <n v="-3196.555586"/>
        <n v="-3173.37777799997"/>
        <n v="-3168.358554"/>
        <n v="-3073.702076"/>
        <n v="-3046.198643"/>
        <n v="-2961.07698399999"/>
        <n v="-2941.709026"/>
        <n v="-2940.73794799999"/>
        <n v="-2921.01662"/>
        <n v="-2917.975608"/>
        <n v="-2899.672603"/>
        <n v="-2869.384322"/>
        <n v="-2863.792367"/>
        <n v="-2845.19282500001"/>
        <n v="-2810.246839"/>
        <n v="-2771.244193"/>
        <n v="-2742.828871"/>
        <n v="-2736.543008"/>
        <n v="-2734.41985600001"/>
        <n v="-2722.163912"/>
        <n v="-2699.84781399998"/>
        <n v="-2693.259272"/>
        <n v="-2691.561245"/>
        <n v="-2686.347765"/>
        <n v="-2672.932802"/>
        <n v="-2668.80278400001"/>
        <n v="-2663.146486"/>
        <n v="-2657.585489"/>
        <n v="-2638.17173"/>
        <n v="-2602.407373"/>
        <n v="-2600.492181"/>
        <n v="-2599.0992"/>
        <n v="-2596.784538"/>
        <n v="-2594.242138"/>
        <n v="-2580.647113"/>
        <n v="-2572.631258"/>
        <n v="-2569.532135"/>
        <n v="-2546.425704"/>
        <n v="-2536.887012"/>
        <n v="-2531.644172"/>
        <n v="-2530.12276100001"/>
        <n v="-2527.603149"/>
        <n v="-2510.851817"/>
        <n v="-2506.34678299999"/>
        <n v="-2504.138217"/>
        <n v="-2500.71425099997"/>
        <n v="-2482.838174"/>
        <n v="-2472.743084"/>
        <n v="-2469.851706"/>
        <n v="-2462.981934"/>
        <n v="-2387.966485"/>
        <n v="-2351.30094"/>
        <n v="-2319"/>
        <n v="-2308.98342"/>
        <n v="-2291.66666599992"/>
        <n v="-2279.365037"/>
        <n v="-2257.52555"/>
        <n v="-2253.802075"/>
        <n v="-2249.290604"/>
        <n v="-2243.513698"/>
        <n v="-2234.090845"/>
        <n v="-2210.909508"/>
        <n v="-2196.047486"/>
        <n v="-2153.542196"/>
        <n v="-2146.629618"/>
        <n v="-2142.60527200002"/>
        <n v="-2132.28971400001"/>
        <n v="-2030.339614"/>
        <n v="-1798.894822"/>
        <n v="-1772.73611599999"/>
        <n v="-1750"/>
        <n v="-1687.762508"/>
        <n v="-1673.74871199997"/>
        <n v="-1649.34093599999"/>
        <n v="-1572.48957600002"/>
        <n v="-1555.136843"/>
        <n v="-1552.32437873501"/>
        <n v="-1489.15731501448"/>
        <n v="-1479.07514800003"/>
        <n v="-1418.22094"/>
        <n v="-1401.354284"/>
        <n v="-1400.94840699999"/>
        <n v="-1352.464837"/>
        <n v="-1325.967564"/>
        <n v="-1236.055792"/>
        <n v="-1222.229673"/>
        <n v="-1221.140566"/>
        <n v="-1204.979454"/>
        <n v="-1196.29050199999"/>
        <n v="-1186.475952"/>
        <n v="-1171.46612599998"/>
        <n v="-1166.81759999999"/>
        <n v="-1161.546614"/>
        <n v="-1134.6594"/>
        <n v="-1113.73932"/>
        <n v="-1071.081073"/>
        <n v="-1069.743561"/>
        <n v="-1034.118913"/>
        <n v="-1007.181552"/>
        <n v="-996.423231000023"/>
        <n v="-995.152620000008"/>
        <n v="-966.385103000008"/>
        <n v="-964.668566000008"/>
        <n v="-925.549421651987"/>
        <n v="-864.672465000003"/>
        <n v="-833.333334000083"/>
        <n v="-798.312539617502"/>
        <n v="-759.943224999937"/>
        <n v="-746.463295561494"/>
        <n v="-669.877318999992"/>
        <n v="-666.722066999995"/>
        <n v="-661.79469499999"/>
        <n v="-656.527819999999"/>
        <n v="-648.683742000001"/>
        <n v="-636.804058000002"/>
        <n v="-631.422032000002"/>
        <n v="-613.66189399999"/>
        <n v="-604.486182000001"/>
        <n v="-563.472409450502"/>
        <n v="-557.174983999998"/>
        <n v="-551.1074028"/>
        <n v="-542.472405"/>
        <n v="-538.428775999986"/>
        <n v="-536.407837000006"/>
        <n v="-531.476091000001"/>
        <n v="-527.497562542498"/>
        <n v="-527.312388"/>
        <n v="-524.800447"/>
        <n v="-496.115263"/>
        <n v="-481.003388999998"/>
        <n v="-473.631602999998"/>
        <n v="-472.898927000002"/>
        <n v="-466.982801999999"/>
        <n v="-464.574668000001"/>
        <n v="-456.220099999991"/>
        <n v="-437.754841"/>
        <n v="-432.274292"/>
        <n v="-366.985478000002"/>
        <n v="-354.555040000001"/>
        <n v="-345.746166"/>
        <n v="-342.060760999993"/>
        <n v="-340.936508999999"/>
        <n v="-324.638059000004"/>
        <n v="-303.972753000009"/>
        <n v="-272.566344000001"/>
        <n v="-249.712334999989"/>
        <n v="-237.970547"/>
        <n v="-231.284863000001"/>
        <n v="-200.859316000002"/>
        <n v="-179.239955"/>
        <n v="-130.240844"/>
        <n v="-102.695141"/>
        <n v="-102.406084157999"/>
        <n v="-96.2432860000001"/>
        <n v="-60.7333320000034"/>
        <n v="-35.9854609634967"/>
        <n v="-11.6562315644987"/>
        <n v="-8.76576240549548"/>
        <n v="0"/>
        <n v="31.8681151815035"/>
        <n v="92.3891729264997"/>
        <n v="96.2432860000001"/>
        <n v="130.240844"/>
        <n v="153.251004000002"/>
        <n v="201.401271999999"/>
        <n v="231.284863000001"/>
        <n v="244.260894000003"/>
        <n v="249.712334999989"/>
        <n v="267.099240317501"/>
        <n v="274.738842"/>
        <n v="286.917998679"/>
        <n v="303.972753000009"/>
        <n v="342.060760999993"/>
        <n v="358.333333000017"/>
        <n v="374.006718000001"/>
        <n v="387.092688000004"/>
        <n v="432.687775999999"/>
        <n v="437.754841"/>
        <n v="446.156953"/>
        <n v="456.220099999991"/>
        <n v="476.472519000003"/>
        <n v="496.115263"/>
        <n v="524.800447"/>
        <n v="527.312388"/>
        <n v="531.476091000001"/>
        <n v="536.407837000006"/>
        <n v="538.428775999986"/>
        <n v="543.587845"/>
        <n v="551.1074028"/>
        <n v="587.610495000001"/>
        <n v="631.422032000002"/>
        <n v="636.804058000002"/>
        <n v="661.79469499999"/>
        <n v="666.722066999995"/>
        <n v="669.877318999992"/>
        <n v="676.991985000001"/>
        <n v="721.355578000001"/>
        <n v="848.157552999997"/>
        <n v="864.672465000003"/>
        <n v="937.507624999998"/>
        <n v="966.385103000008"/>
        <n v="995.152620000008"/>
        <n v="1007.181552"/>
        <n v="1034.118913"/>
        <n v="1043.830303"/>
        <n v="1069.743561"/>
        <n v="1071.081073"/>
        <n v="1100.206973"/>
        <n v="1114.136183"/>
        <n v="1122.06116799999"/>
        <n v="1161.546614"/>
        <n v="1171.46612599998"/>
        <n v="1196.29050199999"/>
        <n v="1221.140566"/>
        <n v="1229.515091"/>
        <n v="1250"/>
        <n v="1326.09899"/>
        <n v="1372.359925"/>
        <n v="1418.22094"/>
        <n v="1489.15731501448"/>
        <n v="1542.522984"/>
        <n v="1552.32437873501"/>
        <n v="1572.48957600002"/>
        <n v="1584.43317800001"/>
        <n v="1649.34093599999"/>
        <n v="1673.74871199997"/>
        <n v="1705.80789900001"/>
        <n v="1772.73611599999"/>
        <n v="1774.59137499999"/>
        <n v="1798.894822"/>
        <n v="1815.788701"/>
        <n v="1907.25589299999"/>
        <n v="2030.339614"/>
        <n v="2032.164947"/>
        <n v="2108.959056"/>
        <n v="2132.28971400001"/>
        <n v="2196.047486"/>
        <n v="2208.362995"/>
        <n v="2249.290604"/>
        <n v="2279.365037"/>
        <n v="2289.902468"/>
        <n v="2296.03532999998"/>
        <n v="2308.98342"/>
        <n v="2351.30094"/>
        <n v="2387.966485"/>
        <n v="2462.981934"/>
        <n v="2469.851706"/>
        <n v="2472.743084"/>
        <n v="2500.71425099997"/>
        <n v="2504.138217"/>
        <n v="2506.34678299999"/>
        <n v="2510.851817"/>
        <n v="2530.12276100001"/>
        <n v="2531.588668"/>
        <n v="2531.644172"/>
        <n v="2536.887012"/>
        <n v="2549.389345"/>
        <n v="2569.532135"/>
        <n v="2572.631258"/>
        <n v="2594.242138"/>
        <n v="2596.784538"/>
        <n v="2599.0992"/>
        <n v="2602.407373"/>
        <n v="2611.954186"/>
        <n v="2616.911405"/>
        <n v="2635.691456097"/>
        <n v="2638.17173"/>
        <n v="2655.039816"/>
        <n v="2657.585489"/>
        <n v="2663.146486"/>
        <n v="2668.80278400001"/>
        <n v="2668.824588"/>
        <n v="2673.375254"/>
        <n v="2686.347765"/>
        <n v="2691.561245"/>
        <n v="2693.259272"/>
        <n v="2699.84781399998"/>
        <n v="2715.663067"/>
        <n v="2722.163912"/>
        <n v="2731.670059"/>
        <n v="2734.41985600001"/>
        <n v="2736.543008"/>
        <n v="2742.828871"/>
        <n v="2771.244193"/>
        <n v="2785.718139"/>
        <n v="2810.246839"/>
        <n v="2834.11323"/>
        <n v="2841.657041"/>
        <n v="2845.19282500001"/>
        <n v="2863.792367"/>
        <n v="2884.756377"/>
        <n v="2899.672603"/>
        <n v="2921.01662"/>
        <n v="2931.89967599999"/>
        <n v="2936.288887"/>
        <n v="2941.709026"/>
        <n v="2954.128061"/>
        <n v="2955.932812485"/>
        <n v="2961.07698399999"/>
        <n v="3046.198643"/>
        <n v="3052.145223"/>
        <n v="3057.47732900002"/>
        <n v="3070.67877100001"/>
        <n v="3073.702076"/>
        <n v="3173.37777799997"/>
        <n v="3196.555586"/>
        <n v="3258.467707"/>
        <n v="3265.7936701545"/>
        <n v="3294.393409"/>
        <n v="3308.254106"/>
        <n v="3334.750984"/>
        <n v="3437.5"/>
        <n v="3447.36838400003"/>
        <n v="3459.54235"/>
        <n v="3503.640591"/>
        <n v="3547.97857399999"/>
        <n v="3615.78131999999"/>
        <n v="3661.00939"/>
        <n v="3677"/>
        <n v="3707.505294"/>
        <n v="3733.90545999999"/>
        <n v="3751.08104399999"/>
        <n v="3772.250749"/>
        <n v="3790.74995500001"/>
        <n v="3809.50308699999"/>
        <n v="3828.528525"/>
        <n v="3833.81124000001"/>
        <n v="3898.36104700001"/>
        <n v="4015.487285"/>
        <n v="4191.3031299999"/>
        <n v="4301.152181"/>
        <n v="4620.986156"/>
        <n v="4687.86286600001"/>
        <n v="4708.70413999993"/>
        <n v="5128.17973600001"/>
        <n v="5327.92721600001"/>
        <n v="5420.41310999997"/>
        <n v="5625.469232"/>
        <n v="5645.034241"/>
        <n v="6217.515721"/>
        <n v="6616.54376399994"/>
        <n v="6700.25991532201"/>
        <n v="6729.90297000001"/>
        <n v="7082.96102667"/>
        <n v="7174.38218900003"/>
        <n v="8654.3360565255"/>
        <n v="9342"/>
        <n v="9643.70346"/>
        <n v="9858.578446"/>
        <n v="10149.001544"/>
        <n v="11269.045413"/>
        <n v="12323.386545"/>
        <n v="12753.8535"/>
        <n v="14183.24070306"/>
        <n v="15148"/>
        <n v="16580"/>
        <n v="17484.031747"/>
        <n v="18003.176046"/>
        <n v="19018.536283"/>
        <n v="19026.277526"/>
        <n v="19459.780063"/>
        <n v="19553.248439235"/>
        <n v="19600.402909"/>
        <n v="19806.945023"/>
        <n v="19999.630028"/>
        <n v="20037.180036"/>
        <n v="20040.642959"/>
        <n v="20123.02573"/>
        <n v="20604.812129"/>
        <n v="20637.119953"/>
        <n v="21076.208089"/>
        <n v="21153.543759"/>
        <n v="21542.855855"/>
        <n v="21657.297454"/>
        <n v="21713.926763"/>
        <n v="21833.447515"/>
        <n v="21886.059522"/>
        <n v="22084.137636"/>
        <n v="22792.98068502"/>
        <n v="29475.220947"/>
        <n v="30461.185021"/>
        <n v="31330.6806569985"/>
        <n v="37823.743256"/>
        <n v="38767.5830906325"/>
        <n v="42919.904151"/>
        <n v="46964.9999999999"/>
        <n v="48002.1602274825"/>
        <n v="56529.2310478"/>
        <n v="74880.6323373225"/>
        <n v="85540.77158328"/>
        <n v="111300.393772913"/>
        <n v="228095.719728045"/>
        <m/>
      </sharedItems>
    </cacheField>
    <cacheField name="Daily P&amp;L" numFmtId="0">
      <sharedItems containsString="0" containsBlank="1" containsNumber="1" minValue="-229216.969728045" maxValue="229216.969728045" count="484">
        <n v="-229216.969728045"/>
        <n v="-110496.018772913"/>
        <n v="-74076.2573373225"/>
        <n v="-73028.953233"/>
        <n v="-69770.5812648"/>
        <n v="-62425.968443"/>
        <n v="-58894.573549"/>
        <n v="-50891"/>
        <n v="-48172.7852274825"/>
        <n v="-42817.837907"/>
        <n v="-38408.266726"/>
        <n v="-38401.9580906325"/>
        <n v="-37253.6117202286"/>
        <n v="-37046.723272"/>
        <n v="-34532.741448144"/>
        <n v="-34121.107159416"/>
        <n v="-31008.102054435"/>
        <n v="-22086.10568502"/>
        <n v="-22084.137636"/>
        <n v="-21923.328239"/>
        <n v="-21542.855855"/>
        <n v="-21452.182879"/>
        <n v="-21296.846649"/>
        <n v="-21153.543759"/>
        <n v="-20637.119953"/>
        <n v="-20604.812129"/>
        <n v="-20040.642959"/>
        <n v="-19905.078192"/>
        <n v="-19806.945023"/>
        <n v="-19769.854204"/>
        <n v="-19664.6521080555"/>
        <n v="-19600.402909"/>
        <n v="-19110.064106817"/>
        <n v="-19026.277526"/>
        <n v="-19018.536283"/>
        <n v="-18121.7261423025"/>
        <n v="-18003.176046"/>
        <n v="-16254.345284"/>
        <n v="-15164.615006"/>
        <n v="-15148"/>
        <n v="-14670.74070306"/>
        <n v="-14427.879001"/>
        <n v="-12458.604682"/>
        <n v="-12445.524801"/>
        <n v="-12323.386545"/>
        <n v="-11510.056178"/>
        <n v="-11269.045413"/>
        <n v="-10900.982897"/>
        <n v="-10149.001544"/>
        <n v="-10067"/>
        <n v="-9342"/>
        <n v="-7548.461235"/>
        <n v="-7544.835106"/>
        <n v="-7533.723705"/>
        <n v="-7174.38218900003"/>
        <n v="-6729.90297000001"/>
        <n v="-6644.083993"/>
        <n v="-6616.54376399994"/>
        <n v="-6492.3655992255"/>
        <n v="-6217.515721"/>
        <n v="-5625.469232"/>
        <n v="-5560.645653"/>
        <n v="-5327.92721600001"/>
        <n v="-5325.058086"/>
        <n v="-5233.30667600001"/>
        <n v="-5128.17973600001"/>
        <n v="-5126.969582"/>
        <n v="-4620.986156"/>
        <n v="-4527.289382"/>
        <n v="-4506.428053"/>
        <n v="-4497.74350700004"/>
        <n v="-4432.6164"/>
        <n v="-4309.84599199996"/>
        <n v="-4298.123123"/>
        <n v="-4191.3031299999"/>
        <n v="-3898.36104700001"/>
        <n v="-3809.50308699999"/>
        <n v="-3751.08104399999"/>
        <n v="-3733.90545999999"/>
        <n v="-3707.505294"/>
        <n v="-3677"/>
        <n v="-3661.00939"/>
        <n v="-3615.78131999999"/>
        <n v="-3547.97857399999"/>
        <n v="-3514.624333"/>
        <n v="-3503.640591"/>
        <n v="-3459.54235"/>
        <n v="-3447.36838400003"/>
        <n v="-3328.729087"/>
        <n v="-3308.254106"/>
        <n v="-3294.393409"/>
        <n v="-3196.555586"/>
        <n v="-3173.37777799997"/>
        <n v="-3168.358554"/>
        <n v="-3073.702076"/>
        <n v="-3046.198643"/>
        <n v="-2961.07698399999"/>
        <n v="-2941.709026"/>
        <n v="-2940.73794799999"/>
        <n v="-2921.01662"/>
        <n v="-2917.975608"/>
        <n v="-2899.672603"/>
        <n v="-2869.384322"/>
        <n v="-2863.792367"/>
        <n v="-2845.19282500001"/>
        <n v="-2810.246839"/>
        <n v="-2771.244193"/>
        <n v="-2742.828871"/>
        <n v="-2736.543008"/>
        <n v="-2734.41985600001"/>
        <n v="-2722.163912"/>
        <n v="-2699.84781399998"/>
        <n v="-2693.259272"/>
        <n v="-2691.561245"/>
        <n v="-2686.347765"/>
        <n v="-2672.932802"/>
        <n v="-2668.80278400001"/>
        <n v="-2663.146486"/>
        <n v="-2657.585489"/>
        <n v="-2638.17173"/>
        <n v="-2602.407373"/>
        <n v="-2600.492181"/>
        <n v="-2599.0992"/>
        <n v="-2596.784538"/>
        <n v="-2594.242138"/>
        <n v="-2580.647113"/>
        <n v="-2572.631258"/>
        <n v="-2569.532135"/>
        <n v="-2546.425704"/>
        <n v="-2536.887012"/>
        <n v="-2531.644172"/>
        <n v="-2530.12276100001"/>
        <n v="-2527.603149"/>
        <n v="-2510.851817"/>
        <n v="-2506.34678299999"/>
        <n v="-2504.138217"/>
        <n v="-2500.71425099997"/>
        <n v="-2482.838174"/>
        <n v="-2472.743084"/>
        <n v="-2469.851706"/>
        <n v="-2462.981934"/>
        <n v="-2460.76187873501"/>
        <n v="-2387.966485"/>
        <n v="-2351.30094"/>
        <n v="-2319"/>
        <n v="-2316.41981501451"/>
        <n v="-2308.98342"/>
        <n v="-2291.66666599992"/>
        <n v="-2279.365037"/>
        <n v="-2257.52555"/>
        <n v="-2253.802075"/>
        <n v="-2249.290604"/>
        <n v="-2243.513698"/>
        <n v="-2234.090845"/>
        <n v="-2210.909508"/>
        <n v="-2196.047486"/>
        <n v="-2153.542196"/>
        <n v="-2146.629618"/>
        <n v="-2142.60527200002"/>
        <n v="-2132.28971400001"/>
        <n v="-2030.339614"/>
        <n v="-1798.894822"/>
        <n v="-1772.73611599999"/>
        <n v="-1750"/>
        <n v="-1687.762508"/>
        <n v="-1673.74871199997"/>
        <n v="-1649.34093599999"/>
        <n v="-1572.48957600002"/>
        <n v="-1555.136843"/>
        <n v="-1479.075148"/>
        <n v="-1418.22094"/>
        <n v="-1401.354284"/>
        <n v="-1400.948407"/>
        <n v="-1352.464837"/>
        <n v="-1325.967564"/>
        <n v="-1236.055792"/>
        <n v="-1222.229673"/>
        <n v="-1221.140566"/>
        <n v="-1204.979454"/>
        <n v="-1196.29050199999"/>
        <n v="-1186.475952"/>
        <n v="-1171.46612599998"/>
        <n v="-1166.8176"/>
        <n v="-1161.546614"/>
        <n v="-1134.6594"/>
        <n v="-1113.73932"/>
        <n v="-1071.081073"/>
        <n v="-1069.743561"/>
        <n v="-1034.118913"/>
        <n v="-1007.181552"/>
        <n v="-996.423231000023"/>
        <n v="-995.152620000001"/>
        <n v="-966.385103000008"/>
        <n v="-964.668566000008"/>
        <n v="-925.549421651987"/>
        <n v="-886.550039617505"/>
        <n v="-864.672465000003"/>
        <n v="-863.463295561494"/>
        <n v="-833.333334000083"/>
        <n v="-759.943224999995"/>
        <n v="-669.877318999992"/>
        <n v="-666.722066999999"/>
        <n v="-661.79469499999"/>
        <n v="-656.52782"/>
        <n v="-648.683741999999"/>
        <n v="-636.804058"/>
        <n v="-631.422032000002"/>
        <n v="-613.661894000004"/>
        <n v="-604.486182000001"/>
        <n v="-563.472409450502"/>
        <n v="-557.174983999998"/>
        <n v="-542.472405"/>
        <n v="-538.428775999986"/>
        <n v="-536.407837000006"/>
        <n v="-531.476091000001"/>
        <n v="-527.497562542498"/>
        <n v="-527.312388"/>
        <n v="-524.800447"/>
        <n v="-496.115263"/>
        <n v="-481.003388999998"/>
        <n v="-473.631602999998"/>
        <n v="-472.898927000002"/>
        <n v="-466.982801999999"/>
        <n v="-464.574668000001"/>
        <n v="-456.220099999991"/>
        <n v="-437.754841"/>
        <n v="-432.274292"/>
        <n v="-366.985478000002"/>
        <n v="-354.555040000001"/>
        <n v="-345.746166"/>
        <n v="-342.060760999993"/>
        <n v="-340.936508999999"/>
        <n v="-324.638059000004"/>
        <n v="-303.972753000009"/>
        <n v="-272.566344000001"/>
        <n v="-249.712334999997"/>
        <n v="-246.4953372"/>
        <n v="-237.970547"/>
        <n v="-231.284863000001"/>
        <n v="-200.859316000002"/>
        <n v="-179.239955"/>
        <n v="-130.240844"/>
        <n v="-124.831084158"/>
        <n v="-102.695141"/>
        <n v="-96.2432860000001"/>
        <n v="-60.7333320000034"/>
        <n v="-41.4687315644987"/>
        <n v="-38.1407624054955"/>
        <n v="-35.9854609634967"/>
        <n v="0"/>
        <n v="14.8056151815035"/>
        <n v="92.3891729264997"/>
        <n v="96.2432860000001"/>
        <n v="130.240844"/>
        <n v="153.251004000002"/>
        <n v="201.401271999999"/>
        <n v="231.284863000001"/>
        <n v="244.260894000003"/>
        <n v="246.4953372"/>
        <n v="249.712334999997"/>
        <n v="267.099240317501"/>
        <n v="274.738842"/>
        <n v="303.972753000009"/>
        <n v="314.776748679"/>
        <n v="342.060760999993"/>
        <n v="358.333333000017"/>
        <n v="374.006718000001"/>
        <n v="387.092688000004"/>
        <n v="432.687775999999"/>
        <n v="437.754841"/>
        <n v="446.156953"/>
        <n v="456.220099999991"/>
        <n v="476.472519000003"/>
        <n v="496.115263"/>
        <n v="524.800447"/>
        <n v="527.312388"/>
        <n v="531.476091000001"/>
        <n v="536.407837000006"/>
        <n v="538.428775999986"/>
        <n v="543.587845"/>
        <n v="587.610495000001"/>
        <n v="631.422032000002"/>
        <n v="636.804058"/>
        <n v="661.79469499999"/>
        <n v="666.722066999999"/>
        <n v="669.877318999992"/>
        <n v="676.991985000001"/>
        <n v="721.355578000001"/>
        <n v="848.157553000001"/>
        <n v="864.672465000003"/>
        <n v="937.507625"/>
        <n v="966.385103000008"/>
        <n v="995.152620000001"/>
        <n v="1007.181552"/>
        <n v="1034.118913"/>
        <n v="1043.830303"/>
        <n v="1069.743561"/>
        <n v="1071.081073"/>
        <n v="1100.206973"/>
        <n v="1114.136183"/>
        <n v="1122.06116799999"/>
        <n v="1161.546614"/>
        <n v="1171.46612599998"/>
        <n v="1196.29050199999"/>
        <n v="1221.140566"/>
        <n v="1229.515091"/>
        <n v="1250"/>
        <n v="1326.09899"/>
        <n v="1372.359925"/>
        <n v="1418.22094"/>
        <n v="1542.522984"/>
        <n v="1572.48957600002"/>
        <n v="1584.43317800001"/>
        <n v="1649.34093599999"/>
        <n v="1673.74871199997"/>
        <n v="1705.80789900001"/>
        <n v="1772.73611599999"/>
        <n v="1774.59137499999"/>
        <n v="1798.894822"/>
        <n v="1815.788701"/>
        <n v="1907.25589299999"/>
        <n v="2030.339614"/>
        <n v="2032.164947"/>
        <n v="2108.959056"/>
        <n v="2132.28971400001"/>
        <n v="2196.047486"/>
        <n v="2208.362995"/>
        <n v="2249.290604"/>
        <n v="2279.365037"/>
        <n v="2289.902468"/>
        <n v="2296.03532999998"/>
        <n v="2308.98342"/>
        <n v="2316.41981501451"/>
        <n v="2351.30094"/>
        <n v="2387.966485"/>
        <n v="2460.76187873501"/>
        <n v="2462.981934"/>
        <n v="2469.851706"/>
        <n v="2472.743084"/>
        <n v="2500.71425099997"/>
        <n v="2504.138217"/>
        <n v="2506.34678299999"/>
        <n v="2510.851817"/>
        <n v="2530.12276100001"/>
        <n v="2531.588668"/>
        <n v="2531.644172"/>
        <n v="2536.887012"/>
        <n v="2549.389345"/>
        <n v="2569.532135"/>
        <n v="2572.631258"/>
        <n v="2590.691456097"/>
        <n v="2594.242138"/>
        <n v="2596.784538"/>
        <n v="2599.0992"/>
        <n v="2602.407373"/>
        <n v="2611.954186"/>
        <n v="2616.911405"/>
        <n v="2638.17173"/>
        <n v="2655.039816"/>
        <n v="2657.585489"/>
        <n v="2663.146486"/>
        <n v="2668.80278400001"/>
        <n v="2668.824588"/>
        <n v="2673.375254"/>
        <n v="2686.347765"/>
        <n v="2691.561245"/>
        <n v="2693.259272"/>
        <n v="2699.84781399998"/>
        <n v="2715.663067"/>
        <n v="2722.163912"/>
        <n v="2731.670059"/>
        <n v="2734.41985600001"/>
        <n v="2736.543008"/>
        <n v="2742.828871"/>
        <n v="2771.244193"/>
        <n v="2785.718139"/>
        <n v="2810.246839"/>
        <n v="2834.11323"/>
        <n v="2841.657041"/>
        <n v="2845.19282500001"/>
        <n v="2863.792367"/>
        <n v="2884.756377"/>
        <n v="2899.672603"/>
        <n v="2921.01662"/>
        <n v="2931.89967599999"/>
        <n v="2936.288887"/>
        <n v="2941.709026"/>
        <n v="2954.128061"/>
        <n v="2955.932812485"/>
        <n v="2961.07698399999"/>
        <n v="3046.198643"/>
        <n v="3052.145223"/>
        <n v="3057.47732900002"/>
        <n v="3070.67877100001"/>
        <n v="3073.702076"/>
        <n v="3173.37777799997"/>
        <n v="3196.555586"/>
        <n v="3258.467707"/>
        <n v="3265.7936701545"/>
        <n v="3294.393409"/>
        <n v="3308.254106"/>
        <n v="3334.750984"/>
        <n v="3437.5"/>
        <n v="3447.36838400003"/>
        <n v="3459.54235"/>
        <n v="3503.640591"/>
        <n v="3547.97857399999"/>
        <n v="3615.78131999999"/>
        <n v="3661.00939"/>
        <n v="3677"/>
        <n v="3707.505294"/>
        <n v="3733.90545999999"/>
        <n v="3751.08104399999"/>
        <n v="3772.250749"/>
        <n v="3790.74995500001"/>
        <n v="3809.50308699999"/>
        <n v="3828.528525"/>
        <n v="3833.81124000001"/>
        <n v="3898.36104700001"/>
        <n v="4015.487285"/>
        <n v="4191.3031299999"/>
        <n v="4301.152181"/>
        <n v="4620.986156"/>
        <n v="4687.86286600001"/>
        <n v="4708.70413999993"/>
        <n v="5128.17973600001"/>
        <n v="5327.92721600001"/>
        <n v="5420.41310999997"/>
        <n v="5625.469232"/>
        <n v="5645.034241"/>
        <n v="6217.515721"/>
        <n v="6591.322415322"/>
        <n v="6616.54376399994"/>
        <n v="6729.90297000001"/>
        <n v="6920.06102667"/>
        <n v="7174.38218900003"/>
        <n v="8654.3360565255"/>
        <n v="9342"/>
        <n v="9643.70346"/>
        <n v="9858.578446"/>
        <n v="10149.001544"/>
        <n v="11269.045413"/>
        <n v="12323.386545"/>
        <n v="12753.8535"/>
        <n v="14670.74070306"/>
        <n v="15148"/>
        <n v="16580"/>
        <n v="17484.031747"/>
        <n v="18003.176046"/>
        <n v="19018.536283"/>
        <n v="19026.277526"/>
        <n v="19459.780063"/>
        <n v="19553.248439235"/>
        <n v="19600.402909"/>
        <n v="19806.945023"/>
        <n v="19999.630028"/>
        <n v="20037.180036"/>
        <n v="20040.642959"/>
        <n v="20123.02573"/>
        <n v="20604.812129"/>
        <n v="20637.119953"/>
        <n v="21076.208089"/>
        <n v="21153.543759"/>
        <n v="21542.855855"/>
        <n v="21657.297454"/>
        <n v="21713.926763"/>
        <n v="21833.447515"/>
        <n v="21886.059522"/>
        <n v="22084.137636"/>
        <n v="22086.10568502"/>
        <n v="29475.220947"/>
        <n v="30461.185021"/>
        <n v="31330.6806569985"/>
        <n v="37823.743256"/>
        <n v="38401.9580906325"/>
        <n v="42919.904151"/>
        <n v="46965"/>
        <n v="48172.7852274825"/>
        <n v="56529.1556038"/>
        <n v="74076.2573373225"/>
        <n v="84736.39658328"/>
        <n v="110496.018772913"/>
        <n v="229216.969728045"/>
        <m/>
      </sharedItems>
    </cacheField>
    <cacheField name="Tenor" numFmtId="0">
      <sharedItems containsBlank="1" count="9">
        <s v="-15 Year"/>
        <s v="-19 Year"/>
        <s v="-20 Year"/>
        <s v="-21 Year"/>
        <s v="-22 Year"/>
        <s v="-23 Year"/>
        <s v="-24 Year"/>
        <s v="-25 Year"/>
        <m/>
      </sharedItems>
    </cacheField>
    <cacheField name="S&amp;P Code 1" numFmtId="0">
      <sharedItems containsBlank="1" containsMixedTypes="1" containsNumber="1" containsInteger="1" minValue="1" maxValue="8" count="10">
        <n v="1"/>
        <n v="2"/>
        <n v="3"/>
        <n v="4"/>
        <n v="5"/>
        <n v="6"/>
        <n v="7"/>
        <n v="8"/>
        <s v="Code"/>
        <m/>
      </sharedItems>
    </cacheField>
    <cacheField name="S&amp;P Code 2" numFmtId="0">
      <sharedItems containsBlank="1" containsMixedTypes="1" containsNumber="1" containsInteger="1" minValue="9" maxValue="16" count="9">
        <n v="9"/>
        <n v="10"/>
        <n v="11"/>
        <n v="12"/>
        <n v="14"/>
        <n v="15"/>
        <n v="16"/>
        <s v="Code"/>
        <m/>
      </sharedItems>
    </cacheField>
    <cacheField name="Comb S&amp;P Code" numFmtId="0">
      <sharedItems containsBlank="1" containsMixedTypes="1" containsNumber="1" containsInteger="1" minValue="1" maxValue="16" count="17">
        <n v="1"/>
        <n v="2"/>
        <n v="3"/>
        <n v="4"/>
        <n v="5"/>
        <n v="6"/>
        <n v="7"/>
        <n v="8"/>
        <n v="9"/>
        <n v="10"/>
        <n v="11"/>
        <n v="12"/>
        <n v="14"/>
        <n v="15"/>
        <n v="16"/>
        <s v="Code"/>
        <m/>
      </sharedItems>
    </cacheField>
  </cacheFields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cordCount="529" createdVersion="3">
  <cacheSource type="worksheet">
    <worksheetSource ref="A1:AR596" sheet="DPR_detail"/>
  </cacheSource>
  <cacheFields count="44">
    <cacheField name="BO Ref" numFmtId="0">
      <sharedItems containsString="0" containsBlank="1" containsNumber="1" containsInteger="1" minValue="1" maxValue="1766" count="527">
        <n v="1"/>
        <n v="2"/>
        <n v="3"/>
        <n v="4"/>
        <n v="5"/>
        <n v="6"/>
        <n v="9"/>
        <n v="10"/>
        <n v="11"/>
        <n v="12"/>
        <n v="13"/>
        <n v="14"/>
        <n v="16"/>
        <n v="17"/>
        <n v="18"/>
        <n v="20"/>
        <n v="21"/>
        <n v="22"/>
        <n v="23"/>
        <n v="24"/>
        <n v="25"/>
        <n v="26"/>
        <n v="27"/>
        <n v="28"/>
        <n v="30"/>
        <n v="31"/>
        <n v="32"/>
        <n v="33"/>
        <n v="35"/>
        <n v="36"/>
        <n v="37"/>
        <n v="38"/>
        <n v="39"/>
        <n v="42"/>
        <n v="43"/>
        <n v="44"/>
        <n v="45"/>
        <n v="46"/>
        <n v="47"/>
        <n v="48"/>
        <n v="49"/>
        <n v="51"/>
        <n v="52"/>
        <n v="53"/>
        <n v="55"/>
        <n v="57"/>
        <n v="59"/>
        <n v="114"/>
        <n v="122"/>
        <n v="125"/>
        <n v="144"/>
        <n v="145"/>
        <n v="146"/>
        <n v="147"/>
        <n v="149"/>
        <n v="150"/>
        <n v="151"/>
        <n v="152"/>
        <n v="153"/>
        <n v="154"/>
        <n v="155"/>
        <n v="156"/>
        <n v="157"/>
        <n v="158"/>
        <n v="159"/>
        <n v="161"/>
        <n v="162"/>
        <n v="163"/>
        <n v="164"/>
        <n v="200"/>
        <n v="201"/>
        <n v="204"/>
        <n v="205"/>
        <n v="206"/>
        <n v="207"/>
        <n v="209"/>
        <n v="210"/>
        <n v="214"/>
        <n v="217"/>
        <n v="219"/>
        <n v="220"/>
        <n v="221"/>
        <n v="223"/>
        <n v="224"/>
        <n v="225"/>
        <n v="226"/>
        <n v="227"/>
        <n v="229"/>
        <n v="230"/>
        <n v="231"/>
        <n v="232"/>
        <n v="233"/>
        <n v="234"/>
        <n v="235"/>
        <n v="236"/>
        <n v="237"/>
        <n v="238"/>
        <n v="239"/>
        <n v="240"/>
        <n v="241"/>
        <n v="242"/>
        <n v="243"/>
        <n v="244"/>
        <n v="245"/>
        <n v="247"/>
        <n v="248"/>
        <n v="249"/>
        <n v="250"/>
        <n v="251"/>
        <n v="252"/>
        <n v="253"/>
        <n v="254"/>
        <n v="255"/>
        <n v="256"/>
        <n v="259"/>
        <n v="260"/>
        <n v="261"/>
        <n v="262"/>
        <n v="263"/>
        <n v="264"/>
        <n v="265"/>
        <n v="266"/>
        <n v="267"/>
        <n v="268"/>
        <n v="269"/>
        <n v="270"/>
        <n v="271"/>
        <n v="272"/>
        <n v="273"/>
        <n v="274"/>
        <n v="275"/>
        <n v="276"/>
        <n v="277"/>
        <n v="402"/>
        <n v="418"/>
        <n v="419"/>
        <n v="424"/>
        <n v="514"/>
        <n v="714"/>
        <n v="881"/>
        <n v="882"/>
        <n v="883"/>
        <n v="884"/>
        <n v="885"/>
        <n v="1060"/>
        <n v="1061"/>
        <n v="1062"/>
        <n v="1063"/>
        <n v="1064"/>
        <n v="1065"/>
        <n v="1066"/>
        <n v="1067"/>
        <n v="1069"/>
        <n v="1070"/>
        <n v="1071"/>
        <n v="1073"/>
        <n v="1074"/>
        <n v="1075"/>
        <n v="1276"/>
        <n v="1277"/>
        <n v="1278"/>
        <n v="1279"/>
        <n v="1280"/>
        <n v="1281"/>
        <n v="1282"/>
        <n v="1283"/>
        <n v="1284"/>
        <n v="1285"/>
        <n v="1286"/>
        <n v="1287"/>
        <n v="1288"/>
        <n v="1289"/>
        <n v="1290"/>
        <n v="1291"/>
        <n v="1292"/>
        <n v="1293"/>
        <n v="1294"/>
        <n v="1295"/>
        <n v="1296"/>
        <n v="1297"/>
        <n v="1298"/>
        <n v="1299"/>
        <n v="1300"/>
        <n v="1301"/>
        <n v="1302"/>
        <n v="1303"/>
        <n v="1304"/>
        <n v="1305"/>
        <n v="1306"/>
        <n v="1307"/>
        <n v="1308"/>
        <n v="1309"/>
        <n v="1310"/>
        <n v="1311"/>
        <n v="1312"/>
        <n v="1313"/>
        <n v="1314"/>
        <n v="1315"/>
        <n v="1316"/>
        <n v="1317"/>
        <n v="1318"/>
        <n v="1319"/>
        <n v="1320"/>
        <n v="1321"/>
        <n v="1322"/>
        <n v="1323"/>
        <n v="1324"/>
        <n v="1325"/>
        <n v="1326"/>
        <n v="1327"/>
        <n v="1328"/>
        <n v="1329"/>
        <n v="1330"/>
        <n v="1331"/>
        <n v="1332"/>
        <n v="1333"/>
        <n v="1334"/>
        <n v="1335"/>
        <n v="1336"/>
        <n v="1337"/>
        <n v="1338"/>
        <n v="1339"/>
        <n v="1340"/>
        <n v="1341"/>
        <n v="1342"/>
        <n v="1343"/>
        <n v="1344"/>
        <n v="1345"/>
        <n v="1346"/>
        <n v="1347"/>
        <n v="1348"/>
        <n v="1349"/>
        <n v="1350"/>
        <n v="1351"/>
        <n v="1352"/>
        <n v="1353"/>
        <n v="1354"/>
        <n v="1356"/>
        <n v="1357"/>
        <n v="1358"/>
        <n v="1359"/>
        <n v="1360"/>
        <n v="1361"/>
        <n v="1362"/>
        <n v="1363"/>
        <n v="1364"/>
        <n v="1365"/>
        <n v="1366"/>
        <n v="1367"/>
        <n v="1368"/>
        <n v="1369"/>
        <n v="1370"/>
        <n v="1371"/>
        <n v="1373"/>
        <n v="1374"/>
        <n v="1375"/>
        <n v="1376"/>
        <n v="1377"/>
        <n v="1378"/>
        <n v="1379"/>
        <n v="1480"/>
        <n v="1481"/>
        <n v="1482"/>
        <n v="1483"/>
        <n v="1484"/>
        <n v="1485"/>
        <n v="1486"/>
        <n v="1487"/>
        <n v="1488"/>
        <n v="1489"/>
        <n v="1490"/>
        <n v="1491"/>
        <n v="1492"/>
        <n v="1493"/>
        <n v="1494"/>
        <n v="1495"/>
        <n v="1496"/>
        <n v="1497"/>
        <n v="1498"/>
        <n v="1499"/>
        <n v="1500"/>
        <n v="1501"/>
        <n v="1502"/>
        <n v="1503"/>
        <n v="1504"/>
        <n v="1505"/>
        <n v="1506"/>
        <n v="1507"/>
        <n v="1508"/>
        <n v="1509"/>
        <n v="1510"/>
        <n v="1511"/>
        <n v="1512"/>
        <n v="1513"/>
        <n v="1514"/>
        <n v="1515"/>
        <n v="1516"/>
        <n v="1517"/>
        <n v="1518"/>
        <n v="1519"/>
        <n v="1520"/>
        <n v="1521"/>
        <n v="1522"/>
        <n v="1523"/>
        <n v="1524"/>
        <n v="1525"/>
        <n v="1526"/>
        <n v="1527"/>
        <n v="1528"/>
        <n v="1529"/>
        <n v="1530"/>
        <n v="1531"/>
        <n v="1532"/>
        <n v="1533"/>
        <n v="1534"/>
        <n v="1535"/>
        <n v="1536"/>
        <n v="1537"/>
        <n v="1538"/>
        <n v="1539"/>
        <n v="1540"/>
        <n v="1541"/>
        <n v="1542"/>
        <n v="1543"/>
        <n v="1544"/>
        <n v="1545"/>
        <n v="1546"/>
        <n v="1547"/>
        <n v="1548"/>
        <n v="1549"/>
        <n v="1550"/>
        <n v="1551"/>
        <n v="1552"/>
        <n v="1553"/>
        <n v="1554"/>
        <n v="1555"/>
        <n v="1556"/>
        <n v="1557"/>
        <n v="1558"/>
        <n v="1559"/>
        <n v="1560"/>
        <n v="1561"/>
        <n v="1562"/>
        <n v="1563"/>
        <n v="1564"/>
        <n v="1565"/>
        <n v="1566"/>
        <n v="1567"/>
        <n v="1568"/>
        <n v="1569"/>
        <n v="1570"/>
        <n v="1571"/>
        <n v="1572"/>
        <n v="1573"/>
        <n v="1574"/>
        <n v="1575"/>
        <n v="1576"/>
        <n v="1577"/>
        <n v="1580"/>
        <n v="1581"/>
        <n v="1582"/>
        <n v="1583"/>
        <n v="1584"/>
        <n v="1585"/>
        <n v="1586"/>
        <n v="1587"/>
        <n v="1588"/>
        <n v="1590"/>
        <n v="1591"/>
        <n v="1592"/>
        <n v="1593"/>
        <n v="1594"/>
        <n v="1595"/>
        <n v="1596"/>
        <n v="1597"/>
        <n v="1598"/>
        <n v="1599"/>
        <n v="1600"/>
        <n v="1601"/>
        <n v="1603"/>
        <n v="1604"/>
        <n v="1605"/>
        <n v="1606"/>
        <n v="1607"/>
        <n v="1608"/>
        <n v="1609"/>
        <n v="1610"/>
        <n v="1611"/>
        <n v="1612"/>
        <n v="1613"/>
        <n v="1614"/>
        <n v="1618"/>
        <n v="1624"/>
        <n v="1625"/>
        <n v="1626"/>
        <n v="1627"/>
        <n v="1628"/>
        <n v="1629"/>
        <n v="1630"/>
        <n v="1631"/>
        <n v="1632"/>
        <n v="1633"/>
        <n v="1634"/>
        <n v="1636"/>
        <n v="1637"/>
        <n v="1638"/>
        <n v="1639"/>
        <n v="1640"/>
        <n v="1641"/>
        <n v="1642"/>
        <n v="1643"/>
        <n v="1644"/>
        <n v="1646"/>
        <n v="1647"/>
        <n v="1648"/>
        <n v="1649"/>
        <n v="1650"/>
        <n v="1651"/>
        <n v="1652"/>
        <n v="1653"/>
        <n v="1654"/>
        <n v="1655"/>
        <n v="1656"/>
        <n v="1657"/>
        <n v="1658"/>
        <n v="1659"/>
        <n v="1660"/>
        <n v="1661"/>
        <n v="1662"/>
        <n v="1663"/>
        <n v="1664"/>
        <n v="1665"/>
        <n v="1666"/>
        <n v="1667"/>
        <n v="1668"/>
        <n v="1669"/>
        <n v="1670"/>
        <n v="1671"/>
        <n v="1672"/>
        <n v="1673"/>
        <n v="1674"/>
        <n v="1675"/>
        <n v="1676"/>
        <n v="1677"/>
        <n v="1678"/>
        <n v="1679"/>
        <n v="1680"/>
        <n v="1681"/>
        <n v="1682"/>
        <n v="1683"/>
        <n v="1684"/>
        <n v="1685"/>
        <n v="1686"/>
        <n v="1687"/>
        <n v="1688"/>
        <n v="1689"/>
        <n v="1690"/>
        <n v="1691"/>
        <n v="1695"/>
        <n v="1696"/>
        <n v="1697"/>
        <n v="1698"/>
        <n v="1699"/>
        <n v="1700"/>
        <n v="1701"/>
        <n v="1702"/>
        <n v="1703"/>
        <n v="1704"/>
        <n v="1706"/>
        <n v="1708"/>
        <n v="1709"/>
        <n v="1710"/>
        <n v="1711"/>
        <n v="1712"/>
        <n v="1713"/>
        <n v="1714"/>
        <n v="1715"/>
        <n v="1716"/>
        <n v="1717"/>
        <n v="1718"/>
        <n v="1719"/>
        <n v="1720"/>
        <n v="1721"/>
        <n v="1722"/>
        <n v="1723"/>
        <n v="1724"/>
        <n v="1726"/>
        <n v="1727"/>
        <n v="1728"/>
        <n v="1729"/>
        <n v="1730"/>
        <n v="1731"/>
        <n v="1732"/>
        <n v="1733"/>
        <n v="1734"/>
        <n v="1735"/>
        <n v="1736"/>
        <n v="1737"/>
        <n v="1738"/>
        <n v="1739"/>
        <n v="1740"/>
        <n v="1741"/>
        <n v="1742"/>
        <n v="1743"/>
        <n v="1744"/>
        <n v="1746"/>
        <n v="1747"/>
        <n v="1748"/>
        <n v="1749"/>
        <n v="1750"/>
        <n v="1751"/>
        <n v="1752"/>
        <n v="1753"/>
        <n v="1754"/>
        <n v="1755"/>
        <n v="1756"/>
        <n v="1757"/>
        <n v="1758"/>
        <n v="1759"/>
        <n v="1760"/>
        <n v="1761"/>
        <n v="1762"/>
        <n v="1763"/>
        <n v="1764"/>
        <n v="1765"/>
        <n v="1766"/>
        <m/>
      </sharedItems>
    </cacheField>
    <cacheField name="trdnbr" numFmtId="0">
      <sharedItems containsString="0" containsBlank="1" containsNumber="1" containsInteger="1" minValue="2" maxValue="972" count="529">
        <n v="2"/>
        <n v="3"/>
        <n v="4"/>
        <n v="102"/>
        <n v="103"/>
        <n v="104"/>
        <n v="105"/>
        <n v="106"/>
        <n v="107"/>
        <n v="109"/>
        <n v="110"/>
        <n v="111"/>
        <n v="112"/>
        <n v="113"/>
        <n v="114"/>
        <n v="115"/>
        <n v="116"/>
        <n v="117"/>
        <n v="120"/>
        <n v="121"/>
        <n v="122"/>
        <n v="123"/>
        <n v="124"/>
        <n v="125"/>
        <n v="126"/>
        <n v="127"/>
        <n v="128"/>
        <n v="129"/>
        <n v="130"/>
        <n v="131"/>
        <n v="132"/>
        <n v="133"/>
        <n v="134"/>
        <n v="138"/>
        <n v="139"/>
        <n v="140"/>
        <n v="141"/>
        <n v="142"/>
        <n v="143"/>
        <n v="144"/>
        <n v="145"/>
        <n v="146"/>
        <n v="147"/>
        <n v="150"/>
        <n v="152"/>
        <n v="203"/>
        <n v="204"/>
        <n v="205"/>
        <n v="206"/>
        <n v="207"/>
        <n v="208"/>
        <n v="209"/>
        <n v="210"/>
        <n v="211"/>
        <n v="212"/>
        <n v="214"/>
        <n v="215"/>
        <n v="216"/>
        <n v="217"/>
        <n v="306"/>
        <n v="307"/>
        <n v="308"/>
        <n v="309"/>
        <n v="310"/>
        <n v="311"/>
        <n v="314"/>
        <n v="315"/>
        <n v="316"/>
        <n v="317"/>
        <n v="318"/>
        <n v="319"/>
        <n v="320"/>
        <n v="323"/>
        <n v="324"/>
        <n v="325"/>
        <n v="326"/>
        <n v="327"/>
        <n v="328"/>
        <n v="331"/>
        <n v="332"/>
        <n v="334"/>
        <n v="336"/>
        <n v="337"/>
        <n v="338"/>
        <n v="339"/>
        <n v="340"/>
        <n v="341"/>
        <n v="342"/>
        <n v="343"/>
        <n v="344"/>
        <n v="345"/>
        <n v="346"/>
        <n v="347"/>
        <n v="348"/>
        <n v="349"/>
        <n v="350"/>
        <n v="351"/>
        <n v="352"/>
        <n v="353"/>
        <n v="354"/>
        <n v="355"/>
        <n v="356"/>
        <n v="357"/>
        <n v="358"/>
        <n v="359"/>
        <n v="360"/>
        <n v="361"/>
        <n v="362"/>
        <n v="363"/>
        <n v="364"/>
        <n v="365"/>
        <n v="366"/>
        <n v="368"/>
        <n v="369"/>
        <n v="370"/>
        <n v="373"/>
        <n v="374"/>
        <n v="375"/>
        <n v="376"/>
        <n v="377"/>
        <n v="378"/>
        <n v="379"/>
        <n v="380"/>
        <n v="381"/>
        <n v="382"/>
        <n v="405"/>
        <n v="406"/>
        <n v="407"/>
        <n v="408"/>
        <n v="409"/>
        <n v="410"/>
        <n v="411"/>
        <n v="413"/>
        <n v="414"/>
        <n v="416"/>
        <n v="419"/>
        <n v="420"/>
        <n v="421"/>
        <n v="422"/>
        <n v="423"/>
        <n v="424"/>
        <n v="425"/>
        <n v="426"/>
        <n v="427"/>
        <n v="428"/>
        <n v="429"/>
        <n v="430"/>
        <n v="431"/>
        <n v="432"/>
        <n v="433"/>
        <n v="434"/>
        <n v="435"/>
        <n v="436"/>
        <n v="437"/>
        <n v="438"/>
        <n v="439"/>
        <n v="440"/>
        <n v="441"/>
        <n v="442"/>
        <n v="443"/>
        <n v="444"/>
        <n v="445"/>
        <n v="446"/>
        <n v="447"/>
        <n v="448"/>
        <n v="449"/>
        <n v="450"/>
        <n v="451"/>
        <n v="452"/>
        <n v="453"/>
        <n v="454"/>
        <n v="455"/>
        <n v="456"/>
        <n v="457"/>
        <n v="458"/>
        <n v="459"/>
        <n v="460"/>
        <n v="461"/>
        <n v="462"/>
        <n v="463"/>
        <n v="464"/>
        <n v="465"/>
        <n v="466"/>
        <n v="467"/>
        <n v="468"/>
        <n v="469"/>
        <n v="470"/>
        <n v="471"/>
        <n v="472"/>
        <n v="473"/>
        <n v="474"/>
        <n v="475"/>
        <n v="476"/>
        <n v="477"/>
        <n v="478"/>
        <n v="479"/>
        <n v="480"/>
        <n v="481"/>
        <n v="482"/>
        <n v="483"/>
        <n v="484"/>
        <n v="485"/>
        <n v="486"/>
        <n v="487"/>
        <n v="488"/>
        <n v="489"/>
        <n v="490"/>
        <n v="491"/>
        <n v="492"/>
        <n v="493"/>
        <n v="494"/>
        <n v="495"/>
        <n v="496"/>
        <n v="497"/>
        <n v="498"/>
        <n v="499"/>
        <n v="500"/>
        <n v="501"/>
        <n v="502"/>
        <n v="503"/>
        <n v="504"/>
        <n v="505"/>
        <n v="506"/>
        <n v="507"/>
        <n v="508"/>
        <n v="509"/>
        <n v="510"/>
        <n v="511"/>
        <n v="512"/>
        <n v="513"/>
        <n v="514"/>
        <n v="515"/>
        <n v="516"/>
        <n v="517"/>
        <n v="518"/>
        <n v="519"/>
        <n v="520"/>
        <n v="521"/>
        <n v="522"/>
        <n v="523"/>
        <n v="524"/>
        <n v="525"/>
        <n v="526"/>
        <n v="527"/>
        <n v="528"/>
        <n v="529"/>
        <n v="530"/>
        <n v="531"/>
        <n v="532"/>
        <n v="533"/>
        <n v="534"/>
        <n v="535"/>
        <n v="536"/>
        <n v="537"/>
        <n v="538"/>
        <n v="539"/>
        <n v="540"/>
        <n v="541"/>
        <n v="542"/>
        <n v="543"/>
        <n v="544"/>
        <n v="545"/>
        <n v="546"/>
        <n v="547"/>
        <n v="548"/>
        <n v="549"/>
        <n v="550"/>
        <n v="551"/>
        <n v="552"/>
        <n v="553"/>
        <n v="554"/>
        <n v="555"/>
        <n v="556"/>
        <n v="557"/>
        <n v="558"/>
        <n v="559"/>
        <n v="560"/>
        <n v="561"/>
        <n v="562"/>
        <n v="563"/>
        <n v="564"/>
        <n v="565"/>
        <n v="566"/>
        <n v="567"/>
        <n v="568"/>
        <n v="569"/>
        <n v="570"/>
        <n v="571"/>
        <n v="572"/>
        <n v="573"/>
        <n v="574"/>
        <n v="575"/>
        <n v="576"/>
        <n v="577"/>
        <n v="578"/>
        <n v="579"/>
        <n v="580"/>
        <n v="581"/>
        <n v="582"/>
        <n v="583"/>
        <n v="584"/>
        <n v="585"/>
        <n v="586"/>
        <n v="587"/>
        <n v="588"/>
        <n v="589"/>
        <n v="590"/>
        <n v="591"/>
        <n v="592"/>
        <n v="593"/>
        <n v="594"/>
        <n v="595"/>
        <n v="596"/>
        <n v="597"/>
        <n v="598"/>
        <n v="599"/>
        <n v="600"/>
        <n v="601"/>
        <n v="602"/>
        <n v="603"/>
        <n v="604"/>
        <n v="605"/>
        <n v="606"/>
        <n v="607"/>
        <n v="608"/>
        <n v="609"/>
        <n v="610"/>
        <n v="611"/>
        <n v="612"/>
        <n v="613"/>
        <n v="614"/>
        <n v="615"/>
        <n v="616"/>
        <n v="617"/>
        <n v="618"/>
        <n v="619"/>
        <n v="620"/>
        <n v="621"/>
        <n v="622"/>
        <n v="623"/>
        <n v="624"/>
        <n v="625"/>
        <n v="626"/>
        <n v="627"/>
        <n v="628"/>
        <n v="629"/>
        <n v="630"/>
        <n v="631"/>
        <n v="632"/>
        <n v="633"/>
        <n v="634"/>
        <n v="635"/>
        <n v="636"/>
        <n v="637"/>
        <n v="638"/>
        <n v="640"/>
        <n v="641"/>
        <n v="642"/>
        <n v="643"/>
        <n v="644"/>
        <n v="645"/>
        <n v="646"/>
        <n v="647"/>
        <n v="648"/>
        <n v="649"/>
        <n v="650"/>
        <n v="651"/>
        <n v="652"/>
        <n v="653"/>
        <n v="654"/>
        <n v="655"/>
        <n v="657"/>
        <n v="658"/>
        <n v="659"/>
        <n v="660"/>
        <n v="661"/>
        <n v="662"/>
        <n v="663"/>
        <n v="818"/>
        <n v="819"/>
        <n v="820"/>
        <n v="821"/>
        <n v="822"/>
        <n v="823"/>
        <n v="824"/>
        <n v="825"/>
        <n v="826"/>
        <n v="827"/>
        <n v="828"/>
        <n v="830"/>
        <n v="831"/>
        <n v="832"/>
        <n v="833"/>
        <n v="834"/>
        <n v="835"/>
        <n v="836"/>
        <n v="837"/>
        <n v="838"/>
        <n v="840"/>
        <n v="841"/>
        <n v="842"/>
        <n v="843"/>
        <n v="844"/>
        <n v="845"/>
        <n v="846"/>
        <n v="847"/>
        <n v="848"/>
        <n v="849"/>
        <n v="850"/>
        <n v="851"/>
        <n v="852"/>
        <n v="853"/>
        <n v="854"/>
        <n v="855"/>
        <n v="856"/>
        <n v="857"/>
        <n v="859"/>
        <n v="860"/>
        <n v="861"/>
        <n v="862"/>
        <n v="863"/>
        <n v="864"/>
        <n v="865"/>
        <n v="866"/>
        <n v="867"/>
        <n v="868"/>
        <n v="869"/>
        <n v="870"/>
        <n v="871"/>
        <n v="872"/>
        <n v="873"/>
        <n v="874"/>
        <n v="875"/>
        <n v="876"/>
        <n v="877"/>
        <n v="878"/>
        <n v="879"/>
        <n v="880"/>
        <n v="881"/>
        <n v="882"/>
        <n v="883"/>
        <n v="884"/>
        <n v="885"/>
        <n v="886"/>
        <n v="887"/>
        <n v="888"/>
        <n v="889"/>
        <n v="890"/>
        <n v="891"/>
        <n v="892"/>
        <n v="893"/>
        <n v="894"/>
        <n v="895"/>
        <n v="896"/>
        <n v="897"/>
        <n v="898"/>
        <n v="899"/>
        <n v="901"/>
        <n v="902"/>
        <n v="903"/>
        <n v="904"/>
        <n v="905"/>
        <n v="906"/>
        <n v="907"/>
        <n v="908"/>
        <n v="909"/>
        <n v="910"/>
        <n v="911"/>
        <n v="912"/>
        <n v="913"/>
        <n v="914"/>
        <n v="915"/>
        <n v="916"/>
        <n v="917"/>
        <n v="918"/>
        <n v="919"/>
        <n v="920"/>
        <n v="921"/>
        <n v="922"/>
        <n v="923"/>
        <n v="924"/>
        <n v="925"/>
        <n v="926"/>
        <n v="927"/>
        <n v="928"/>
        <n v="929"/>
        <n v="930"/>
        <n v="931"/>
        <n v="932"/>
        <n v="933"/>
        <n v="934"/>
        <n v="936"/>
        <n v="937"/>
        <n v="938"/>
        <n v="939"/>
        <n v="940"/>
        <n v="941"/>
        <n v="942"/>
        <n v="943"/>
        <n v="944"/>
        <n v="945"/>
        <n v="946"/>
        <n v="947"/>
        <n v="948"/>
        <n v="949"/>
        <n v="950"/>
        <n v="951"/>
        <n v="952"/>
        <n v="953"/>
        <n v="954"/>
        <n v="955"/>
        <n v="956"/>
        <n v="957"/>
        <n v="958"/>
        <n v="959"/>
        <n v="960"/>
        <n v="961"/>
        <n v="962"/>
        <n v="963"/>
        <n v="964"/>
        <n v="965"/>
        <n v="966"/>
        <n v="967"/>
        <n v="968"/>
        <n v="969"/>
        <n v="970"/>
        <n v="971"/>
        <n v="972"/>
        <m/>
      </sharedItems>
    </cacheField>
    <cacheField name="Business" numFmtId="0">
      <sharedItems containsBlank="1" count="4">
        <s v="Convert"/>
        <s v="Credit"/>
        <s v="High Yield"/>
        <m/>
      </sharedItems>
    </cacheField>
    <cacheField name="Book" numFmtId="0">
      <sharedItems containsBlank="1" count="13">
        <s v="Enron Credit Basket Hedge"/>
        <s v="Enron Credit Basket Street"/>
        <s v="Europe Credit Debt hedge"/>
        <s v="Europe Credit Internal hedge"/>
        <s v="Europe Credit Street"/>
        <s v="NorthAmerica Credit Hedge"/>
        <s v="NorthAmerica Credit Street"/>
        <s v="NorthAmerica Cvt Credit Hdg"/>
        <s v="NorthAmerica Cvt Street"/>
        <s v="NorthAmerica Debt Credit Hdg"/>
        <s v="NorthAmerica Debt Street"/>
        <s v="Portfolio 2"/>
        <m/>
      </sharedItems>
    </cacheField>
    <cacheField name="Issuer" numFmtId="0">
      <sharedItems containsBlank="1" count="195">
        <s v="Abitibi Cons"/>
        <s v="Adecco Sa"/>
        <s v="Aegon Nv"/>
        <s v="Aes Corp."/>
        <s v="Agrium Inc."/>
        <s v="Air Products"/>
        <s v="Alcatel Sa"/>
        <s v="Alcoa Inc."/>
        <s v="Amerada Hess Corp."/>
        <s v="Amr Corp/del"/>
        <s v="Asia Pulp Paper"/>
        <s v="At Home Corp. Sub"/>
        <s v="AT&amp;T"/>
        <s v="Avon Products"/>
        <s v="Bae Systems Plc"/>
        <s v="Banco Bilbao"/>
        <s v="Bank of America"/>
        <s v="Basf Ag"/>
        <s v="Basket - 1st"/>
        <s v="Basket Five- 16 Jap"/>
        <s v="Basket Four-telco 8"/>
        <s v="Basket One - AvgP"/>
        <s v="Basket Three- Jap 4"/>
        <s v="Basket Two- Jap"/>
        <s v="BAT Plc"/>
        <s v="Bear Stearns"/>
        <s v="BellSouth Capital"/>
        <s v="Bertelsmann Ag"/>
        <s v="Black &amp; Decker"/>
        <s v="BMW Ag"/>
        <s v="Bnp Paribas"/>
        <s v="Boeing Co."/>
        <s v="Bristish Airways"/>
        <s v="British Energy Plc"/>
        <s v="British Telecom Plc"/>
        <s v="Burlington Nthn"/>
        <s v="Cable&amp;WirelessOptus"/>
        <s v="Campbell Soup Co"/>
        <s v="Canadian Railway"/>
        <s v="Cardinal Health"/>
        <s v="Carnival Corp."/>
        <s v="Cendant Corporation"/>
        <s v="Cna Financial Corp."/>
        <s v="Comcast Corp."/>
        <s v="Comdisco Inc."/>
        <s v="Commonwealth Ind In"/>
        <s v="Compaq"/>
        <s v="Corus Group Plc"/>
        <s v="Costco Wholesale"/>
        <s v="Countrywide"/>
        <s v="Daimlerchrysler Ag"/>
        <s v="Dana Corp."/>
        <s v="Deere &amp; Co."/>
        <s v="Delta Air Lines"/>
        <s v="Deutsche Bank AG"/>
        <s v="Deutsche Lufthansa"/>
        <s v="Deutsche Telekom AG"/>
        <s v="Diageo Plc"/>
        <s v="Diamond Offshore"/>
        <s v="Dominion Resource"/>
        <s v="Duke Capital"/>
        <s v="Duke Energy Corp."/>
        <s v="Eastern Elec Plc"/>
        <s v="Eastern Group"/>
        <s v="Eastman Chemical"/>
        <s v="Eastman Kodak Co."/>
        <s v="Edison Intl"/>
        <s v="Edison Mission"/>
        <s v="Electrolux Ab"/>
        <s v="Emmis Comm"/>
        <s v="Enel Spa"/>
        <s v="Enterprise Oil Plc"/>
        <s v="Eon Ag"/>
        <s v="Ericsson"/>
        <s v="Farmland"/>
        <s v="Fiat Spa"/>
        <s v="First Union Corp."/>
        <s v="Firstgroup Plc"/>
        <s v="Fmc Corp."/>
        <s v="Four Seasons"/>
        <s v="France Telecom"/>
        <s v="Gap Inc."/>
        <s v="General Motors"/>
        <s v="Georgia-pacific"/>
        <s v="Getronics Nv"/>
        <s v="GMAC"/>
        <s v="Goldman Sachs Group"/>
        <s v="Goodyear"/>
        <s v="Greece"/>
        <s v="Groupe Danone"/>
        <s v="Hanson Plc"/>
        <s v="Hays Plc"/>
        <s v="Heidelberger Zement"/>
        <s v="Hilton Hotels Corp."/>
        <s v="Hyder Plc"/>
        <s v="Iberdrola Sa"/>
        <s v="IBM"/>
        <s v="ICI Plc"/>
        <s v="International Paper"/>
        <s v="ISIS"/>
        <s v="Japan"/>
        <s v="Koninklijke Ahold"/>
        <s v="KPN"/>
        <s v="Kroger Co."/>
        <s v="L-3 Communications"/>
        <s v="Lafarge"/>
        <s v="LBIE"/>
        <s v="Legrand"/>
        <s v="Lloyds TSB"/>
        <s v="Lockheed Martin Cor"/>
        <s v="Loews Corp"/>
        <s v="M &amp; S Finance Plc"/>
        <s v="Mannesmann Ag"/>
        <s v="Manpower Inc."/>
        <s v="Marconi Plc"/>
        <s v="Marks &amp; Spencer PLC"/>
        <s v="Marriott Intl Inc."/>
        <s v="Mattel Inc."/>
        <s v="Mbia Inc."/>
        <s v="Mbna Corp."/>
        <s v="Mckesson Hboc Inc."/>
        <s v="Mepc Plc"/>
        <s v="Nabors Industries"/>
        <s v="Newell Rubbermaid"/>
        <s v="Nike Inc."/>
        <s v="Nokia Oyj"/>
        <s v="Nordstrom Inc."/>
        <s v="Northeast Util"/>
        <s v="Novartis"/>
        <s v="Ntt Docomo Inc"/>
        <s v="PA1st"/>
        <s v="Pacific Gas &amp; Elec"/>
        <s v="PACit"/>
        <s v="PAMez"/>
        <s v="Parmalat"/>
        <s v="PASnr"/>
        <s v="Pearson Plc"/>
        <s v="Perkinelmer Inc."/>
        <s v="Pg&amp;e Corp."/>
        <s v="Philip Morris Inc."/>
        <s v="Philips Elec Nv"/>
        <s v="Placer Dome Inc."/>
        <s v="Portfolio"/>
        <s v="Powergen Plc"/>
        <s v="Powergen Uk Plc"/>
        <s v="Public Storage Inc."/>
        <s v="Rayonier Inc."/>
        <s v="Raytheon Company"/>
        <s v="Reebok Ltd."/>
        <s v="Rep Indonesia"/>
        <s v="Repsol  YPF S.A."/>
        <s v="Republic Services"/>
        <s v="Reuters Group Plc"/>
        <s v="Rexam Plc"/>
        <s v="Rohm &amp; Haas Co."/>
        <s v="Rwe Ag"/>
        <s v="Ryder System Inc."/>
        <s v="Safeway Inc."/>
        <s v="Sainsbury (j) Plc"/>
        <s v="Sanwa Bank Ltd"/>
        <s v="Sealed Air Corp."/>
        <s v="Sears Roebuck"/>
        <s v="Securitas Ab"/>
        <s v="Siemens Ag"/>
        <s v="Skf Ab"/>
        <s v="Solectron Corp"/>
        <s v="Southwest Airlines"/>
        <s v="Talisman Energy"/>
        <s v="Tate &amp; Lyle Plc"/>
        <s v="Tecnost SPA"/>
        <s v="Telefonica Sa"/>
        <s v="Teleglobe Inc"/>
        <s v="Telia AB"/>
        <s v="Tesco Plc"/>
        <s v="Time Warner Inc."/>
        <s v="Tokyo Elec Power Co"/>
        <s v="Toyota Motor Corp"/>
        <s v="Transocean Sedco"/>
        <s v="Tribune Co."/>
        <s v="Triplets"/>
        <s v="TXU Corporation"/>
        <s v="Unilever N.V."/>
        <s v="Union Pacific Corp."/>
        <s v="Usinor Sa"/>
        <s v="Viacom Inc."/>
        <s v="Vivendi SA"/>
        <s v="Vnu Nv"/>
        <s v="Vodafone Group Plc"/>
        <s v="Volkswagen Ag"/>
        <s v="Volvo Ab"/>
        <s v="Waste Management"/>
        <s v="Wells Fargo"/>
        <s v="Weyerhaeuser Co."/>
        <s v="Worldcom Inc"/>
        <m/>
      </sharedItems>
    </cacheField>
    <cacheField name="S&amp;P Rating" numFmtId="0">
      <sharedItems containsBlank="1" count="17">
        <s v="A"/>
        <s v="A-"/>
        <s v="A+"/>
        <s v="AA"/>
        <s v="AA-"/>
        <s v="AA+"/>
        <s v="AAA"/>
        <s v="B"/>
        <s v="B-"/>
        <s v="B+"/>
        <s v="BB"/>
        <s v="BB+"/>
        <s v="BBB"/>
        <s v="BBB-"/>
        <s v="BBB+"/>
        <s v="N/A"/>
        <m/>
      </sharedItems>
    </cacheField>
    <cacheField name="Industry" numFmtId="0">
      <sharedItems containsBlank="1" count="12">
        <s v="Basic Materials"/>
        <s v="Communications"/>
        <s v="Consumer, Cyclical"/>
        <s v="Consumer, Non-cyclical"/>
        <s v="Diversified"/>
        <s v="Energy"/>
        <s v="Financial"/>
        <s v="Government"/>
        <s v="Industrial"/>
        <s v="Technology"/>
        <s v="Utilities"/>
        <m/>
      </sharedItems>
    </cacheField>
    <cacheField name="Country" numFmtId="0">
      <sharedItems containsBlank="1" count="16">
        <s v="Australia"/>
        <s v="Canada"/>
        <s v="Finland"/>
        <s v="France"/>
        <s v="Germany"/>
        <s v="Greece"/>
        <s v="Italy"/>
        <s v="Japan"/>
        <s v="Netherlands"/>
        <s v="Singapore"/>
        <s v="Spain"/>
        <s v="Sweden"/>
        <s v="Switzerland"/>
        <s v="UK and Britain"/>
        <s v="United States"/>
        <m/>
      </sharedItems>
    </cacheField>
    <cacheField name="Cparty" numFmtId="0">
      <sharedItems containsBlank="1" count="41">
        <s v="Ace Capital FinProd"/>
        <s v="Ace Capital O/Seas"/>
        <s v="Bank of America"/>
        <s v="Bank of Austria AG"/>
        <s v="Baskets"/>
        <s v="Bear Stearns"/>
        <s v="BP Oil Intl Ltd"/>
        <s v="Cargill"/>
        <s v="Citibank NA"/>
        <s v="Continental Ins"/>
        <s v="Credit Reserve Book"/>
        <s v="CSFB Intl"/>
        <s v="Deutsche Bank AG"/>
        <s v="Deutsche Bank AG NY"/>
        <s v="Enron North America"/>
        <s v="EnronCredit.com"/>
        <s v="Fleet National Bank"/>
        <s v="FSA Inc"/>
        <s v="FUNB"/>
        <s v="General Re Fin"/>
        <s v="Goldman Sachs"/>
        <s v="Greenwich Natwest"/>
        <s v="High Yield"/>
        <s v="JP Morgan"/>
        <s v="LBIE"/>
        <s v="Merrill Lynch Int"/>
        <s v="Morgan Stanley CP"/>
        <s v="NAB"/>
        <s v="Paribas London"/>
        <s v="Portfolio ISIS"/>
        <s v="Royal BOC"/>
        <s v="RVI Guaranty Co"/>
        <s v="Salomon"/>
        <s v="Service Aluminium"/>
        <s v="Swiss Re"/>
        <s v="Toronto Dominion"/>
        <s v="Transalta Energy"/>
        <s v="UBS AG"/>
        <s v="Wells Fargo Bank NA"/>
        <s v="WLB"/>
        <m/>
      </sharedItems>
    </cacheField>
    <cacheField name="username_posmgr" numFmtId="0">
      <sharedItems containsBlank="1" count="11">
        <s v="CORP\IHERSHKO"/>
        <s v="CORP\JFONTAI"/>
        <s v="CORP\MFIALA"/>
        <s v="CORP\NPRICE2"/>
        <s v="CORP\NSTEPHA"/>
        <s v="CORP\RDIPROSE"/>
        <s v="CORP\RREZAEI"/>
        <s v="CORP\SBROOKS"/>
        <s v="CORP\SGOLDEN"/>
        <s v="CORP\SOH2"/>
        <m/>
      </sharedItems>
    </cacheField>
    <cacheField name="Start" numFmtId="0">
      <sharedItems containsNonDate="0" containsDate="1" containsString="0" containsBlank="1" minDate="1998-03-31T00:00:00" maxDate="2001-04-04T00:00:00" count="123">
        <d v="1998-03-31T00:00:00"/>
        <d v="1999-09-08T00:00:00"/>
        <d v="1999-11-29T00:00:00"/>
        <d v="2000-03-08T00:00:00"/>
        <d v="2000-03-10T00:00:00"/>
        <d v="2000-03-15T00:00:00"/>
        <d v="2000-03-22T00:00:00"/>
        <d v="2000-04-07T00:00:00"/>
        <d v="2000-04-10T00:00:00"/>
        <d v="2000-04-26T00:00:00"/>
        <d v="2000-05-02T00:00:00"/>
        <d v="2000-05-05T00:00:00"/>
        <d v="2000-05-25T00:00:00"/>
        <d v="2000-06-06T00:00:00"/>
        <d v="2000-06-12T00:00:00"/>
        <d v="2000-06-13T00:00:00"/>
        <d v="2000-06-22T00:00:00"/>
        <d v="2000-06-29T00:00:00"/>
        <d v="2000-07-07T00:00:00"/>
        <d v="2000-07-19T00:00:00"/>
        <d v="2000-07-20T00:00:00"/>
        <d v="2000-07-21T00:00:00"/>
        <d v="2000-07-28T00:00:00"/>
        <d v="2000-07-31T00:00:00"/>
        <d v="2000-08-04T00:00:00"/>
        <d v="2000-08-08T00:00:00"/>
        <d v="2000-08-09T00:00:00"/>
        <d v="2000-08-16T00:00:00"/>
        <d v="2000-08-21T00:00:00"/>
        <d v="2000-08-23T00:00:00"/>
        <d v="2000-08-24T00:00:00"/>
        <d v="2000-08-29T00:00:00"/>
        <d v="2000-09-13T00:00:00"/>
        <d v="2000-09-15T00:00:00"/>
        <d v="2000-09-19T00:00:00"/>
        <d v="2000-09-21T00:00:00"/>
        <d v="2000-09-22T00:00:00"/>
        <d v="2000-09-25T00:00:00"/>
        <d v="2000-09-26T00:00:00"/>
        <d v="2000-09-28T00:00:00"/>
        <d v="2000-10-02T00:00:00"/>
        <d v="2000-10-03T00:00:00"/>
        <d v="2000-10-04T00:00:00"/>
        <d v="2000-10-05T00:00:00"/>
        <d v="2000-10-10T00:00:00"/>
        <d v="2000-10-11T00:00:00"/>
        <d v="2000-10-12T00:00:00"/>
        <d v="2000-10-13T00:00:00"/>
        <d v="2000-10-19T00:00:00"/>
        <d v="2000-10-20T00:00:00"/>
        <d v="2000-10-23T00:00:00"/>
        <d v="2000-10-24T00:00:00"/>
        <d v="2000-10-25T00:00:00"/>
        <d v="2000-10-27T00:00:00"/>
        <d v="2000-11-03T00:00:00"/>
        <d v="2000-11-07T00:00:00"/>
        <d v="2000-11-08T00:00:00"/>
        <d v="2000-11-10T00:00:00"/>
        <d v="2000-11-14T00:00:00"/>
        <d v="2000-11-17T00:00:00"/>
        <d v="2000-11-28T00:00:00"/>
        <d v="2000-11-30T00:00:00"/>
        <d v="2000-12-05T00:00:00"/>
        <d v="2000-12-06T00:00:00"/>
        <d v="2000-12-08T00:00:00"/>
        <d v="2000-12-12T00:00:00"/>
        <d v="2000-12-14T00:00:00"/>
        <d v="2000-12-18T00:00:00"/>
        <d v="2000-12-19T00:00:00"/>
        <d v="2000-12-20T00:00:00"/>
        <d v="2000-12-22T00:00:00"/>
        <d v="2000-12-27T00:00:00"/>
        <d v="2000-12-28T00:00:00"/>
        <d v="2001-01-05T00:00:00"/>
        <d v="2001-01-08T00:00:00"/>
        <d v="2001-01-10T00:00:00"/>
        <d v="2001-01-11T00:00:00"/>
        <d v="2001-01-16T00:00:00"/>
        <d v="2001-01-17T00:00:00"/>
        <d v="2001-01-18T00:00:00"/>
        <d v="2001-01-19T00:00:00"/>
        <d v="2001-01-22T00:00:00"/>
        <d v="2001-01-24T00:00:00"/>
        <d v="2001-01-26T00:00:00"/>
        <d v="2001-01-30T00:00:00"/>
        <d v="2001-02-02T00:00:00"/>
        <d v="2001-02-06T00:00:00"/>
        <d v="2001-02-07T00:00:00"/>
        <d v="2001-02-09T00:00:00"/>
        <d v="2001-02-12T00:00:00"/>
        <d v="2001-02-13T00:00:00"/>
        <d v="2001-02-15T00:00:00"/>
        <d v="2001-02-19T00:00:00"/>
        <d v="2001-02-21T00:00:00"/>
        <d v="2001-02-23T00:00:00"/>
        <d v="2001-02-26T00:00:00"/>
        <d v="2001-02-27T00:00:00"/>
        <d v="2001-02-28T00:00:00"/>
        <d v="2001-03-01T00:00:00"/>
        <d v="2001-03-02T00:00:00"/>
        <d v="2001-03-05T00:00:00"/>
        <d v="2001-03-06T00:00:00"/>
        <d v="2001-03-07T00:00:00"/>
        <d v="2001-03-09T00:00:00"/>
        <d v="2001-03-12T00:00:00"/>
        <d v="2001-03-13T00:00:00"/>
        <d v="2001-03-14T00:00:00"/>
        <d v="2001-03-15T00:00:00"/>
        <d v="2001-03-16T00:00:00"/>
        <d v="2001-03-19T00:00:00"/>
        <d v="2001-03-20T00:00:00"/>
        <d v="2001-03-21T00:00:00"/>
        <d v="2001-03-22T00:00:00"/>
        <d v="2001-03-23T00:00:00"/>
        <d v="2001-03-26T00:00:00"/>
        <d v="2001-03-27T00:00:00"/>
        <d v="2001-03-28T00:00:00"/>
        <d v="2001-03-29T00:00:00"/>
        <d v="2001-03-30T00:00:00"/>
        <d v="2001-04-02T00:00:00"/>
        <d v="2001-04-03T00:00:00"/>
        <d v="2001-04-04T00:00:00"/>
        <m/>
      </sharedItems>
    </cacheField>
    <cacheField name="End" numFmtId="0">
      <sharedItems containsNonDate="0" containsDate="1" containsString="0" containsBlank="1" minDate="2000-11-30T00:00:00" maxDate="2011-02-28T00:00:00" count="166">
        <d v="2000-11-30T00:00:00"/>
        <d v="2001-01-19T00:00:00"/>
        <d v="2001-02-27T00:00:00"/>
        <d v="2001-03-01T00:00:00"/>
        <d v="2001-03-14T00:00:00"/>
        <d v="2001-03-16T00:00:00"/>
        <d v="2001-03-19T00:00:00"/>
        <d v="2001-03-29T00:00:00"/>
        <d v="2001-03-31T00:00:00"/>
        <d v="2001-04-06T00:00:00"/>
        <d v="2001-04-23T00:00:00"/>
        <d v="2001-08-09T00:00:00"/>
        <d v="2001-08-10T00:00:00"/>
        <d v="2001-08-21T00:00:00"/>
        <d v="2001-09-26T00:00:00"/>
        <d v="2001-09-30T00:00:00"/>
        <d v="2001-10-02T00:00:00"/>
        <d v="2001-10-25T00:00:00"/>
        <d v="2001-10-29T00:00:00"/>
        <d v="2001-12-20T00:00:00"/>
        <d v="2002-01-22T00:00:00"/>
        <d v="2002-01-29T00:00:00"/>
        <d v="2002-02-15T00:00:00"/>
        <d v="2002-03-21T00:00:00"/>
        <d v="2002-03-30T00:00:00"/>
        <d v="2002-04-02T00:00:00"/>
        <d v="2002-05-01T00:00:00"/>
        <d v="2002-05-05T00:00:00"/>
        <d v="2002-12-19T00:00:00"/>
        <d v="2003-01-24T00:00:00"/>
        <d v="2003-03-14T00:00:00"/>
        <d v="2003-03-15T00:00:00"/>
        <d v="2003-05-08T00:00:00"/>
        <d v="2003-05-24T00:00:00"/>
        <d v="2003-06-20T00:00:00"/>
        <d v="2003-07-14T00:00:00"/>
        <d v="2003-07-21T00:00:00"/>
        <d v="2003-08-04T00:00:00"/>
        <d v="2003-08-06T00:00:00"/>
        <d v="2003-08-07T00:00:00"/>
        <d v="2003-08-08T00:00:00"/>
        <d v="2003-09-28T00:00:00"/>
        <d v="2003-10-01T00:00:00"/>
        <d v="2003-10-03T00:00:00"/>
        <d v="2004-01-14T00:00:00"/>
        <d v="2004-03-23T00:00:00"/>
        <d v="2004-03-26T00:00:00"/>
        <d v="2004-04-02T00:00:00"/>
        <d v="2004-05-28T00:00:00"/>
        <d v="2004-07-14T00:00:00"/>
        <d v="2004-08-23T00:00:00"/>
        <d v="2004-09-09T00:00:00"/>
        <d v="2004-09-13T00:00:00"/>
        <d v="2004-10-15T00:00:00"/>
        <d v="2004-11-25T00:00:00"/>
        <d v="2004-12-01T00:00:00"/>
        <d v="2005-01-15T00:00:00"/>
        <d v="2005-03-22T00:00:00"/>
        <d v="2005-04-03T00:00:00"/>
        <d v="2005-04-07T00:00:00"/>
        <d v="2005-04-11T00:00:00"/>
        <d v="2005-04-19T00:00:00"/>
        <d v="2005-05-02T00:00:00"/>
        <d v="2005-05-11T00:00:00"/>
        <d v="2005-05-25T00:00:00"/>
        <d v="2005-05-30T00:00:00"/>
        <d v="2005-06-06T00:00:00"/>
        <d v="2005-06-12T00:00:00"/>
        <d v="2005-06-13T00:00:00"/>
        <d v="2005-07-19T00:00:00"/>
        <d v="2005-07-21T00:00:00"/>
        <d v="2005-08-01T00:00:00"/>
        <d v="2005-08-08T00:00:00"/>
        <d v="2005-08-16T00:00:00"/>
        <d v="2005-08-21T00:00:00"/>
        <d v="2005-08-23T00:00:00"/>
        <d v="2005-08-29T00:00:00"/>
        <d v="2005-09-13T00:00:00"/>
        <d v="2005-09-15T00:00:00"/>
        <d v="2005-09-19T00:00:00"/>
        <d v="2005-09-21T00:00:00"/>
        <d v="2005-09-22T00:00:00"/>
        <d v="2005-09-25T00:00:00"/>
        <d v="2005-09-26T00:00:00"/>
        <d v="2005-10-02T00:00:00"/>
        <d v="2005-10-03T00:00:00"/>
        <d v="2005-10-04T00:00:00"/>
        <d v="2005-10-05T00:00:00"/>
        <d v="2005-10-10T00:00:00"/>
        <d v="2005-10-11T00:00:00"/>
        <d v="2005-10-12T00:00:00"/>
        <d v="2005-10-13T00:00:00"/>
        <d v="2005-10-20T00:00:00"/>
        <d v="2005-10-23T00:00:00"/>
        <d v="2005-10-24T00:00:00"/>
        <d v="2005-10-25T00:00:00"/>
        <d v="2005-11-03T00:00:00"/>
        <d v="2005-11-08T00:00:00"/>
        <d v="2005-11-10T00:00:00"/>
        <d v="2005-11-14T00:00:00"/>
        <d v="2005-11-15T00:00:00"/>
        <d v="2005-11-17T00:00:00"/>
        <d v="2005-11-27T00:00:00"/>
        <d v="2005-11-28T00:00:00"/>
        <d v="2005-12-05T00:00:00"/>
        <d v="2005-12-06T00:00:00"/>
        <d v="2005-12-08T00:00:00"/>
        <d v="2005-12-12T00:00:00"/>
        <d v="2005-12-18T00:00:00"/>
        <d v="2005-12-19T00:00:00"/>
        <d v="2005-12-20T00:00:00"/>
        <d v="2005-12-27T00:00:00"/>
        <d v="2006-01-05T00:00:00"/>
        <d v="2006-01-08T00:00:00"/>
        <d v="2006-01-09T00:00:00"/>
        <d v="2006-01-10T00:00:00"/>
        <d v="2006-01-11T00:00:00"/>
        <d v="2006-01-16T00:00:00"/>
        <d v="2006-01-17T00:00:00"/>
        <d v="2006-01-18T00:00:00"/>
        <d v="2006-01-19T00:00:00"/>
        <d v="2006-01-22T00:00:00"/>
        <d v="2006-01-24T00:00:00"/>
        <d v="2006-01-26T00:00:00"/>
        <d v="2006-02-02T00:00:00"/>
        <d v="2006-02-06T00:00:00"/>
        <d v="2006-02-07T00:00:00"/>
        <d v="2006-02-09T00:00:00"/>
        <d v="2006-02-12T00:00:00"/>
        <d v="2006-02-13T00:00:00"/>
        <d v="2006-02-15T00:00:00"/>
        <d v="2006-02-16T00:00:00"/>
        <d v="2006-02-21T00:00:00"/>
        <d v="2006-02-23T00:00:00"/>
        <d v="2006-02-26T00:00:00"/>
        <d v="2006-02-27T00:00:00"/>
        <d v="2006-02-28T00:00:00"/>
        <d v="2006-03-01T00:00:00"/>
        <d v="2006-03-02T00:00:00"/>
        <d v="2006-03-05T00:00:00"/>
        <d v="2006-03-07T00:00:00"/>
        <d v="2006-03-09T00:00:00"/>
        <d v="2006-03-12T00:00:00"/>
        <d v="2006-03-13T00:00:00"/>
        <d v="2006-03-14T00:00:00"/>
        <d v="2006-03-15T00:00:00"/>
        <d v="2006-03-16T00:00:00"/>
        <d v="2006-03-19T00:00:00"/>
        <d v="2006-03-20T00:00:00"/>
        <d v="2006-03-22T00:00:00"/>
        <d v="2006-03-26T00:00:00"/>
        <d v="2006-03-27T00:00:00"/>
        <d v="2006-03-29T00:00:00"/>
        <d v="2006-03-30T00:00:00"/>
        <d v="2006-04-02T00:00:00"/>
        <d v="2006-04-03T00:00:00"/>
        <d v="2006-04-04T00:00:00"/>
        <d v="2006-04-05T00:00:00"/>
        <d v="2006-05-16T00:00:00"/>
        <d v="2006-06-30T00:00:00"/>
        <d v="2006-07-10T00:00:00"/>
        <d v="2006-08-01T00:00:00"/>
        <d v="2006-10-20T00:00:00"/>
        <d v="2006-11-07T00:00:00"/>
        <d v="2011-02-28T00:00:00"/>
        <m/>
      </sharedItems>
    </cacheField>
    <cacheField name="Ccy" numFmtId="0">
      <sharedItems containsBlank="1" count="4">
        <s v="EUR"/>
        <s v="GBP"/>
        <s v="USD"/>
        <m/>
      </sharedItems>
    </cacheField>
    <cacheField name="Notional" numFmtId="0">
      <sharedItems containsString="0" containsBlank="1" containsNumber="1" containsInteger="1" minValue="-730000000" maxValue="730000000" count="45">
        <n v="-730000000"/>
        <n v="-525000000"/>
        <n v="-470000000"/>
        <n v="-150000000"/>
        <n v="-60000000"/>
        <n v="-50000000"/>
        <n v="-40000000"/>
        <n v="-34000000"/>
        <n v="-30000000"/>
        <n v="-25000000"/>
        <n v="-23000000"/>
        <n v="-21000000"/>
        <n v="-20000000"/>
        <n v="-18000000"/>
        <n v="-17000000"/>
        <n v="-15000000"/>
        <n v="-10000000"/>
        <n v="-5000000"/>
        <n v="-4000000"/>
        <n v="-3000000"/>
        <n v="-2000000"/>
        <n v="0"/>
        <n v="600000"/>
        <n v="2000000"/>
        <n v="3000000"/>
        <n v="4000000"/>
        <n v="5000000"/>
        <n v="5700000"/>
        <n v="6000000"/>
        <n v="10000000"/>
        <n v="12000000"/>
        <n v="15000000"/>
        <n v="17000000"/>
        <n v="20000000"/>
        <n v="21000000"/>
        <n v="25000000"/>
        <n v="27000000"/>
        <n v="34000000"/>
        <n v="50000000"/>
        <n v="60000000"/>
        <n v="150000000"/>
        <n v="470000000"/>
        <n v="525000000"/>
        <n v="730000000"/>
        <m/>
      </sharedItems>
    </cacheField>
    <cacheField name="Credit01" numFmtId="0">
      <sharedItems containsString="0" containsBlank="1" containsNumber="1" minValue="-22751.101314" maxValue="99999.993972" count="477">
        <n v="-22751.101314"/>
        <n v="-17250.155582"/>
        <n v="-9425.938735"/>
        <n v="-9320.075485"/>
        <n v="-9265.087378"/>
        <n v="-9257.539747"/>
        <n v="-9236.982687"/>
        <n v="-9152.338034"/>
        <n v="-9095.500964"/>
        <n v="-8985.566319"/>
        <n v="-8933.55723"/>
        <n v="-8545.424338"/>
        <n v="-8497.181996"/>
        <n v="-8013.094036"/>
        <n v="-6947.564007"/>
        <n v="-6456.802883"/>
        <n v="-5884.00243"/>
        <n v="-5860.783523"/>
        <n v="-5651.391262"/>
        <n v="-5461.816049"/>
        <n v="-4664.797564"/>
        <n v="-4555.962457"/>
        <n v="-4537.480509"/>
        <n v="-4524.46027"/>
        <n v="-4506.345432"/>
        <n v="-4453.369504"/>
        <n v="-4452.642682"/>
        <n v="-4435.299334"/>
        <n v="-4416.226942"/>
        <n v="-4397.996769"/>
        <n v="-4380.521471"/>
        <n v="-4328.448375"/>
        <n v="-4327.273158"/>
        <n v="-4327.07975"/>
        <n v="-4322.998159"/>
        <n v="-4320.469946"/>
        <n v="-4311.992534"/>
        <n v="-4293.785364"/>
        <n v="-4281.80262"/>
        <n v="-4276.372083"/>
        <n v="-4274.869106"/>
        <n v="-4269.950076"/>
        <n v="-4266.158431"/>
        <n v="-4265.710913"/>
        <n v="-4246.446114"/>
        <n v="-4237.840371"/>
        <n v="-4231.137214"/>
        <n v="-4229.629225"/>
        <n v="-4229.128588"/>
        <n v="-4226.835267"/>
        <n v="-4222.379697"/>
        <n v="-4216.141755"/>
        <n v="-4210.00221"/>
        <n v="-4209.261803"/>
        <n v="-4202.952197"/>
        <n v="-4202.164409"/>
        <n v="-4193.361702"/>
        <n v="-4192.413933"/>
        <n v="-4188.629952"/>
        <n v="-4188.495558"/>
        <n v="-4188.022269"/>
        <n v="-4183.895547"/>
        <n v="-4179.405871"/>
        <n v="-4178.067686"/>
        <n v="-4177.594028"/>
        <n v="-4177.197104"/>
        <n v="-4176.926204"/>
        <n v="-4175.386299"/>
        <n v="-4174.091182"/>
        <n v="-4173.908735"/>
        <n v="-4172.142932"/>
        <n v="-4172.016437"/>
        <n v="-4170.954484"/>
        <n v="-4167.140508"/>
        <n v="-4164.662313"/>
        <n v="-4163.556002"/>
        <n v="-4162.016145"/>
        <n v="-4153.92293"/>
        <n v="-4147.936551"/>
        <n v="-4144.632072"/>
        <n v="-4140.063279"/>
        <n v="-4135.899036"/>
        <n v="-4130.348886"/>
        <n v="-4129.877258"/>
        <n v="-4126.27587"/>
        <n v="-4122.577461"/>
        <n v="-4122.534354"/>
        <n v="-4121.927427"/>
        <n v="-4120.602138"/>
        <n v="-4109.213095"/>
        <n v="-4108.680047"/>
        <n v="-4106.19843"/>
        <n v="-4104.092919"/>
        <n v="-4100.080626"/>
        <n v="-4099.394217"/>
        <n v="-4098.485873"/>
        <n v="-4098.331474"/>
        <n v="-4098.130892"/>
        <n v="-4098.022435"/>
        <n v="-4096.918108"/>
        <n v="-4094.965375"/>
        <n v="-4094.953518"/>
        <n v="-4094.493939"/>
        <n v="-4093.92283"/>
        <n v="-4093.278323"/>
        <n v="-4091.251417"/>
        <n v="-4089.762154"/>
        <n v="-4087.929344"/>
        <n v="-4086.355804"/>
        <n v="-4084.370701"/>
        <n v="-4083.347143"/>
        <n v="-4081.51826"/>
        <n v="-4081.223979"/>
        <n v="-4080.244691"/>
        <n v="-4079.05109"/>
        <n v="-4076.758913"/>
        <n v="-4076.651025"/>
        <n v="-4075.565456"/>
        <n v="-4075.380634"/>
        <n v="-4074.878102"/>
        <n v="-4074.130055"/>
        <n v="-4073.055337"/>
        <n v="-4072.50657"/>
        <n v="-4069.270152"/>
        <n v="-4069.076819"/>
        <n v="-4068.889966"/>
        <n v="-4068.681755"/>
        <n v="-4068.606549"/>
        <n v="-4067.535856"/>
        <n v="-4067.473691"/>
        <n v="-4066.485986"/>
        <n v="-4066.310184"/>
        <n v="-4063.182262"/>
        <n v="-4062.004857"/>
        <n v="-4058.445537"/>
        <n v="-4056.81682"/>
        <n v="-4052.299361"/>
        <n v="-4051.824168"/>
        <n v="-4051.333484"/>
        <n v="-4049.872604"/>
        <n v="-4049.684317"/>
        <n v="-4049.172818"/>
        <n v="-4048.432557"/>
        <n v="-4048.112837"/>
        <n v="-4048.098555"/>
        <n v="-4043.670069"/>
        <n v="-4043.213848"/>
        <n v="-4040.949584"/>
        <n v="-4039.672919"/>
        <n v="-4038.356115"/>
        <n v="-4035.381275"/>
        <n v="-4035.051316"/>
        <n v="-4032.16914"/>
        <n v="-4030.930909"/>
        <n v="-4030.570721"/>
        <n v="-4029.140897"/>
        <n v="-4027.20067"/>
        <n v="-4023.521221"/>
        <n v="-4019.911387"/>
        <n v="-4019.617217"/>
        <n v="-4016.805608"/>
        <n v="-4016.106978"/>
        <n v="-4010.153491"/>
        <n v="-4009.866862"/>
        <n v="-4008.60643"/>
        <n v="-4006.595884"/>
        <n v="-3996.746361"/>
        <n v="-3993.46479"/>
        <n v="-3975.421648"/>
        <n v="-3911.806761"/>
        <n v="-3898.814523"/>
        <n v="-3882.151655"/>
        <n v="-3877.257493"/>
        <n v="-3871.661549"/>
        <n v="-3843.568677"/>
        <n v="-3838.391516"/>
        <n v="-3837.553512"/>
        <n v="-3822.609555"/>
        <n v="-3773.750665"/>
        <n v="-3733.60835"/>
        <n v="-3679.312068"/>
        <n v="-3592.258514"/>
        <n v="-3574.878049"/>
        <n v="-3544.078081"/>
        <n v="-3389.181093"/>
        <n v="-3289.834218"/>
        <n v="-2369.984075"/>
        <n v="-2261.033117"/>
        <n v="-2201.250862"/>
        <n v="-2165.569908"/>
        <n v="-2153.262243"/>
        <n v="-2139.681603"/>
        <n v="-2135.720542"/>
        <n v="-2131.768439"/>
        <n v="-2124.253338"/>
        <n v="-2117.05427"/>
        <n v="-2113.347088"/>
        <n v="-2097.688335"/>
        <n v="-2088.215172"/>
        <n v="-2010.016761"/>
        <n v="-1984.012534"/>
        <n v="-1960.297972"/>
        <n v="-1941.777771"/>
        <n v="-1871.243533"/>
        <n v="-1858.190125"/>
        <n v="-1814.942397"/>
        <n v="-1783.439383"/>
        <n v="-1746.766194"/>
        <n v="-1702.505443"/>
        <n v="-1642.483576"/>
        <n v="-1526.749533"/>
        <n v="-1454.480996"/>
        <n v="-1436.656213"/>
        <n v="-1169.065455"/>
        <n v="-1074.083134"/>
        <n v="-1023.567796"/>
        <n v="-1009.938073"/>
        <n v="-941.877635"/>
        <n v="-928.815972"/>
        <n v="-807.904006"/>
        <n v="-780.980292"/>
        <n v="-778.468627"/>
        <n v="-528.307872"/>
        <n v="-472.135302"/>
        <n v="-456.235105"/>
        <n v="-370.182461"/>
        <n v="-326.436017"/>
        <n v="-276.549673"/>
        <n v="-238.304315"/>
        <n v="-194.101682"/>
        <n v="-105.09616"/>
        <n v="-49.01887"/>
        <n v="-36.341642"/>
        <n v="-36.017122"/>
        <n v="-4.44403"/>
        <n v="0"/>
        <n v="4.44403"/>
        <n v="276.549673"/>
        <n v="326.436017"/>
        <n v="338.940625"/>
        <n v="463.016206"/>
        <n v="472.135302"/>
        <n v="528.089037"/>
        <n v="528.307872"/>
        <n v="780.980292"/>
        <n v="806.485681"/>
        <n v="807.904006"/>
        <n v="835.96679"/>
        <n v="1074.083134"/>
        <n v="1307.016009"/>
        <n v="1325.381251"/>
        <n v="1327.019325"/>
        <n v="1327.222884"/>
        <n v="1329.215272"/>
        <n v="1454.480996"/>
        <n v="1532.530441"/>
        <n v="1535.797548"/>
        <n v="1702.505443"/>
        <n v="1812.326654"/>
        <n v="1895.660892"/>
        <n v="1930.710834"/>
        <n v="1941.777771"/>
        <n v="1947.440045"/>
        <n v="1960.297972"/>
        <n v="1984.012534"/>
        <n v="2007.408356"/>
        <n v="2047.106582"/>
        <n v="2098.137939"/>
        <n v="2105.748902"/>
        <n v="2109.007406"/>
        <n v="2114.471734"/>
        <n v="2134.185362"/>
        <n v="2135.720542"/>
        <n v="2143.364375"/>
        <n v="2159.486388"/>
        <n v="2201.250862"/>
        <n v="2280.938336"/>
        <n v="2425.610201"/>
        <n v="2669.93822"/>
        <n v="2695.590938"/>
        <n v="2893.984123"/>
        <n v="3289.834218"/>
        <n v="3312.859777"/>
        <n v="3419.941731"/>
        <n v="3574.878049"/>
        <n v="3598.66024"/>
        <n v="3606.079332"/>
        <n v="3606.4506"/>
        <n v="3610.860719"/>
        <n v="3615.934371"/>
        <n v="3638.154658"/>
        <n v="3679.312068"/>
        <n v="3733.60835"/>
        <n v="3736.179068"/>
        <n v="3740.276437"/>
        <n v="3794.338449"/>
        <n v="3808.662355"/>
        <n v="3837.315376"/>
        <n v="3837.553512"/>
        <n v="3843.239274"/>
        <n v="3851.893196"/>
        <n v="3855.833488"/>
        <n v="3866.707511"/>
        <n v="3872.545513"/>
        <n v="3888.129155"/>
        <n v="3929.962029"/>
        <n v="3975.421648"/>
        <n v="3990.901993"/>
        <n v="4003.564641"/>
        <n v="4006.595884"/>
        <n v="4008.006372"/>
        <n v="4009.052282"/>
        <n v="4009.866862"/>
        <n v="4010.153491"/>
        <n v="4016.106978"/>
        <n v="4016.805608"/>
        <n v="4019.617217"/>
        <n v="4019.911387"/>
        <n v="4023.521221"/>
        <n v="4027.20067"/>
        <n v="4029.140897"/>
        <n v="4030.570721"/>
        <n v="4030.930909"/>
        <n v="4035.051316"/>
        <n v="4035.381275"/>
        <n v="4038.356115"/>
        <n v="4039.672919"/>
        <n v="4040.949584"/>
        <n v="4043.213848"/>
        <n v="4044.22486"/>
        <n v="4048.112837"/>
        <n v="4048.432557"/>
        <n v="4049.172818"/>
        <n v="4049.684317"/>
        <n v="4049.872604"/>
        <n v="4051.333484"/>
        <n v="4051.824168"/>
        <n v="4052.299361"/>
        <n v="4053.590813"/>
        <n v="4056.81682"/>
        <n v="4058.445537"/>
        <n v="4062.004857"/>
        <n v="4063.182262"/>
        <n v="4066.310184"/>
        <n v="4066.485986"/>
        <n v="4067.473691"/>
        <n v="4067.535856"/>
        <n v="4068.606549"/>
        <n v="4068.681755"/>
        <n v="4068.889966"/>
        <n v="4069.076819"/>
        <n v="4069.270152"/>
        <n v="4072.50657"/>
        <n v="4073.055337"/>
        <n v="4073.230876"/>
        <n v="4074.130055"/>
        <n v="4074.878102"/>
        <n v="4075.380634"/>
        <n v="4075.565456"/>
        <n v="4076.651025"/>
        <n v="4076.758913"/>
        <n v="4078.264271"/>
        <n v="4079.05109"/>
        <n v="4080.244691"/>
        <n v="4081.223979"/>
        <n v="4081.51826"/>
        <n v="4083.347143"/>
        <n v="4083.74294"/>
        <n v="4084.370701"/>
        <n v="4086.342173"/>
        <n v="4086.355804"/>
        <n v="4087.929344"/>
        <n v="4089.762154"/>
        <n v="4091.251417"/>
        <n v="4094.082257"/>
        <n v="4094.493939"/>
        <n v="4094.953518"/>
        <n v="4098.022435"/>
        <n v="4098.130892"/>
        <n v="4098.331474"/>
        <n v="4100.080626"/>
        <n v="4104.092919"/>
        <n v="4106.19843"/>
        <n v="4108.680047"/>
        <n v="4109.213095"/>
        <n v="4117.866376"/>
        <n v="4121.927427"/>
        <n v="4122.534354"/>
        <n v="4126.27587"/>
        <n v="4129.877258"/>
        <n v="4132.656139"/>
        <n v="4135.899036"/>
        <n v="4137.170209"/>
        <n v="4140.063279"/>
        <n v="4143.559511"/>
        <n v="4145.469432"/>
        <n v="4146.846989"/>
        <n v="4154.074312"/>
        <n v="4156.622232"/>
        <n v="4157.207482"/>
        <n v="4158.824421"/>
        <n v="4159.668791"/>
        <n v="4162.016145"/>
        <n v="4163.556002"/>
        <n v="4167.140508"/>
        <n v="4170.952359"/>
        <n v="4170.954484"/>
        <n v="4172.016437"/>
        <n v="4173.908735"/>
        <n v="4174.091182"/>
        <n v="4176.926204"/>
        <n v="4177.197104"/>
        <n v="4177.594028"/>
        <n v="4178.067686"/>
        <n v="4179.405871"/>
        <n v="4186.344235"/>
        <n v="4188.022269"/>
        <n v="4188.056981"/>
        <n v="4188.629952"/>
        <n v="4192.413933"/>
        <n v="4193.361702"/>
        <n v="4194.549238"/>
        <n v="4200.59482"/>
        <n v="4202.952197"/>
        <n v="4209.261803"/>
        <n v="4216.141755"/>
        <n v="4229.629225"/>
        <n v="4231.137214"/>
        <n v="4244.405251"/>
        <n v="4255.264919"/>
        <n v="4258.89001"/>
        <n v="4262.257891"/>
        <n v="4267.706198"/>
        <n v="4268.028645"/>
        <n v="4273.139216"/>
        <n v="4281.80262"/>
        <n v="4295.146044"/>
        <n v="4297.890184"/>
        <n v="4311.992534"/>
        <n v="4317.837073"/>
        <n v="4323.513973"/>
        <n v="4328.448375"/>
        <n v="4356.665748"/>
        <n v="4380.521471"/>
        <n v="4397.996769"/>
        <n v="4452.642682"/>
        <n v="5251.002293"/>
        <n v="5764.370881"/>
        <n v="5974.86758"/>
        <n v="6022.225069"/>
        <n v="6456.802883"/>
        <n v="7411.977208"/>
        <n v="7622.26353"/>
        <n v="7734.714008"/>
        <n v="7738.321079"/>
        <n v="7794.533578"/>
        <n v="7838.892989"/>
        <n v="8167.676949"/>
        <n v="8374.443097"/>
        <n v="8896.143843"/>
        <n v="8985.566319"/>
        <n v="9095.500964"/>
        <n v="9152.338034"/>
        <n v="9236.982687"/>
        <n v="9257.539747"/>
        <n v="9265.087378"/>
        <n v="9319.453519"/>
        <n v="9320.075485"/>
        <n v="9425.938735"/>
        <n v="12603.720421"/>
        <n v="15000"/>
        <n v="16000"/>
        <n v="17250.155582"/>
        <n v="22751.101314"/>
        <n v="30000.018"/>
        <n v="99999.993972"/>
        <m/>
      </sharedItems>
    </cacheField>
    <cacheField name="fixed_rate" numFmtId="0">
      <sharedItems containsString="0" containsBlank="1" containsNumber="1" minValue="0.06" maxValue="19.5" count="158">
        <n v="0.06"/>
        <n v="0.075"/>
        <n v="0.1"/>
        <n v="0.12"/>
        <n v="0.14"/>
        <n v="0.15"/>
        <n v="0.16"/>
        <n v="0.17"/>
        <n v="0.18"/>
        <n v="0.19"/>
        <n v="0.195"/>
        <n v="0.22"/>
        <n v="0.225"/>
        <n v="0.24"/>
        <n v="0.245"/>
        <n v="0.25"/>
        <n v="0.26"/>
        <n v="0.265"/>
        <n v="0.27"/>
        <n v="0.28"/>
        <n v="0.29"/>
        <n v="0.3"/>
        <n v="0.31"/>
        <n v="0.3125"/>
        <n v="0.32"/>
        <n v="0.33"/>
        <n v="0.34"/>
        <n v="0.35"/>
        <n v="0.355"/>
        <n v="0.36"/>
        <n v="0.37"/>
        <n v="0.375"/>
        <n v="0.38"/>
        <n v="0.39"/>
        <n v="0.4"/>
        <n v="0.41"/>
        <n v="0.415"/>
        <n v="0.42"/>
        <n v="0.43"/>
        <n v="0.44"/>
        <n v="0.45"/>
        <n v="0.46"/>
        <n v="0.47"/>
        <n v="0.475"/>
        <n v="0.48"/>
        <n v="0.49"/>
        <n v="0.5"/>
        <n v="0.51"/>
        <n v="0.515"/>
        <n v="0.52"/>
        <n v="0.53"/>
        <n v="0.54"/>
        <n v="0.55"/>
        <n v="0.56"/>
        <n v="0.57"/>
        <n v="0.58"/>
        <n v="0.59"/>
        <n v="0.6"/>
        <n v="0.61"/>
        <n v="0.62"/>
        <n v="0.625"/>
        <n v="0.63"/>
        <n v="0.64"/>
        <n v="0.65"/>
        <n v="0.66"/>
        <n v="0.67"/>
        <n v="0.68"/>
        <n v="0.7"/>
        <n v="0.71"/>
        <n v="0.72"/>
        <n v="0.73"/>
        <n v="0.74"/>
        <n v="0.75"/>
        <n v="0.76"/>
        <n v="0.78"/>
        <n v="0.79"/>
        <n v="0.8"/>
        <n v="0.81"/>
        <n v="0.815"/>
        <n v="0.84"/>
        <n v="0.845"/>
        <n v="0.85"/>
        <n v="0.86"/>
        <n v="0.9"/>
        <n v="0.93"/>
        <n v="0.95"/>
        <n v="0.96"/>
        <n v="0.97"/>
        <n v="0.98"/>
        <n v="1"/>
        <n v="1.01"/>
        <n v="1.02"/>
        <n v="1.03"/>
        <n v="1.04"/>
        <n v="1.05"/>
        <n v="1.06"/>
        <n v="1.1"/>
        <n v="1.12"/>
        <n v="1.15"/>
        <n v="1.18"/>
        <n v="1.19"/>
        <n v="1.2"/>
        <n v="1.25"/>
        <n v="1.29"/>
        <n v="1.3"/>
        <n v="1.35"/>
        <n v="1.36"/>
        <n v="1.37"/>
        <n v="1.4"/>
        <n v="1.42"/>
        <n v="1.45"/>
        <n v="1.5"/>
        <n v="1.52"/>
        <n v="1.55"/>
        <n v="1.6"/>
        <n v="1.615"/>
        <n v="1.65"/>
        <n v="1.66"/>
        <n v="1.68"/>
        <n v="1.7"/>
        <n v="1.75"/>
        <n v="1.8"/>
        <n v="1.85"/>
        <n v="1.87"/>
        <n v="1.9"/>
        <n v="2"/>
        <n v="2.1"/>
        <n v="2.125"/>
        <n v="2.15"/>
        <n v="2.19"/>
        <n v="2.2"/>
        <n v="2.25"/>
        <n v="2.3"/>
        <n v="2.4"/>
        <n v="2.45"/>
        <n v="2.53"/>
        <n v="2.55"/>
        <n v="2.8"/>
        <n v="2.85"/>
        <n v="3"/>
        <n v="3.3"/>
        <n v="3.37"/>
        <n v="3.5"/>
        <n v="3.55"/>
        <n v="3.6"/>
        <n v="3.8"/>
        <n v="3.95"/>
        <n v="4.1"/>
        <n v="4.3"/>
        <n v="4.5"/>
        <n v="5.5"/>
        <n v="6.35"/>
        <n v="6.4"/>
        <n v="6.55"/>
        <n v="8.25"/>
        <n v="10"/>
        <n v="19.5"/>
        <m/>
      </sharedItems>
    </cacheField>
    <cacheField name="Opening Par Rate" numFmtId="0">
      <sharedItems containsString="0" containsBlank="1" containsNumber="1" minValue="-4.344189E-013" maxValue="2263.969599" count="333">
        <n v="-4.344189E-013"/>
        <n v="0"/>
        <n v="3.409223"/>
        <n v="3.535874"/>
        <n v="3.580567"/>
        <n v="3.588451"/>
        <n v="14.825138"/>
        <n v="15.051763"/>
        <n v="15.163441"/>
        <n v="15.181873"/>
        <n v="15.306164"/>
        <n v="18.479364"/>
        <n v="19.171043"/>
        <n v="19.181601"/>
        <n v="19.515581"/>
        <n v="19.519232"/>
        <n v="19.524324"/>
        <n v="19.626032"/>
        <n v="19.806493"/>
        <n v="21.043252"/>
        <n v="21.256535"/>
        <n v="21.785964"/>
        <n v="22.294088"/>
        <n v="23.163733"/>
        <n v="24.545114"/>
        <n v="24.752415"/>
        <n v="24.924953"/>
        <n v="25.112332"/>
        <n v="25.181457"/>
        <n v="25.395151"/>
        <n v="27.603727"/>
        <n v="27.64626"/>
        <n v="28.149174"/>
        <n v="29.47793"/>
        <n v="29.516609"/>
        <n v="29.884209"/>
        <n v="29.921341"/>
        <n v="29.999135"/>
        <n v="31.624559"/>
        <n v="31.91529"/>
        <n v="33.517887"/>
        <n v="33.598149"/>
        <n v="33.789439"/>
        <n v="33.995864"/>
        <n v="34.522668"/>
        <n v="34.980044"/>
        <n v="35.859722"/>
        <n v="36.428516"/>
        <n v="36.62964"/>
        <n v="36.931289"/>
        <n v="37.446593"/>
        <n v="37.457721"/>
        <n v="37.486888"/>
        <n v="38.189975"/>
        <n v="38.300478"/>
        <n v="38.565205"/>
        <n v="38.586272"/>
        <n v="38.823659"/>
        <n v="39.64807"/>
        <n v="40.026044"/>
        <n v="40.474685"/>
        <n v="41.022728"/>
        <n v="41.172697"/>
        <n v="41.435911"/>
        <n v="42.346812"/>
        <n v="42.711468"/>
        <n v="43.118613"/>
        <n v="43.261796"/>
        <n v="43.538644"/>
        <n v="43.56011"/>
        <n v="44.077782"/>
        <n v="45.476589"/>
        <n v="46.278999"/>
        <n v="46.647968"/>
        <n v="46.858555"/>
        <n v="46.889916"/>
        <n v="46.895538"/>
        <n v="47.269444"/>
        <n v="47.395261"/>
        <n v="48.207113"/>
        <n v="48.56162"/>
        <n v="48.56584"/>
        <n v="49.155588"/>
        <n v="49.180707"/>
        <n v="49.395152"/>
        <n v="49.431648"/>
        <n v="49.443847"/>
        <n v="49.558691"/>
        <n v="49.634315"/>
        <n v="50.817268"/>
        <n v="51.041008"/>
        <n v="51.050147"/>
        <n v="51.18663"/>
        <n v="51.403032"/>
        <n v="51.703246"/>
        <n v="52.496555"/>
        <n v="52.543688"/>
        <n v="52.62555"/>
        <n v="53.3257"/>
        <n v="53.662956"/>
        <n v="54.19874"/>
        <n v="54.339932"/>
        <n v="54.40384"/>
        <n v="54.718448"/>
        <n v="54.892052"/>
        <n v="55.291178"/>
        <n v="55.718983"/>
        <n v="55.773123"/>
        <n v="56.154904"/>
        <n v="56.657971"/>
        <n v="56.697079"/>
        <n v="57.308423"/>
        <n v="57.444164"/>
        <n v="57.587659"/>
        <n v="57.666037"/>
        <n v="58.96444"/>
        <n v="58.978266"/>
        <n v="59.001873"/>
        <n v="61.425144"/>
        <n v="61.826333"/>
        <n v="62.074907"/>
        <n v="62.295693"/>
        <n v="62.390865"/>
        <n v="63.228247"/>
        <n v="63.434876"/>
        <n v="63.458775"/>
        <n v="64.37536"/>
        <n v="64.38744"/>
        <n v="64.583653"/>
        <n v="64.596996"/>
        <n v="64.654505"/>
        <n v="64.734777"/>
        <n v="65.09638"/>
        <n v="65.102543"/>
        <n v="65.144427"/>
        <n v="65.377577"/>
        <n v="65.395489"/>
        <n v="65.995333"/>
        <n v="66.201837"/>
        <n v="66.252181"/>
        <n v="67.203585"/>
        <n v="67.441137"/>
        <n v="67.740813"/>
        <n v="68.322703"/>
        <n v="68.411254"/>
        <n v="68.947253"/>
        <n v="69.168711"/>
        <n v="69.206136"/>
        <n v="69.535317"/>
        <n v="69.960156"/>
        <n v="70.104722"/>
        <n v="70.104756"/>
        <n v="70.185725"/>
        <n v="70.285755"/>
        <n v="70.45869"/>
        <n v="71.113519"/>
        <n v="71.356305"/>
        <n v="71.620584"/>
        <n v="71.919986"/>
        <n v="72.160148"/>
        <n v="72.30405"/>
        <n v="72.424462"/>
        <n v="72.88193"/>
        <n v="73.854396"/>
        <n v="73.924166"/>
        <n v="74.524783"/>
        <n v="74.983645"/>
        <n v="75.451828"/>
        <n v="77.064281"/>
        <n v="77.396471"/>
        <n v="77.471906"/>
        <n v="78.348503"/>
        <n v="79.086119"/>
        <n v="79.450416"/>
        <n v="79.856329"/>
        <n v="79.884127"/>
        <n v="79.911705"/>
        <n v="80.216363"/>
        <n v="80.243979"/>
        <n v="80.262301"/>
        <n v="80.902733"/>
        <n v="81.748228"/>
        <n v="82.18083"/>
        <n v="82.380177"/>
        <n v="82.603545"/>
        <n v="82.604933"/>
        <n v="82.621737"/>
        <n v="83.011607"/>
        <n v="83.47294"/>
        <n v="83.782868"/>
        <n v="83.782912"/>
        <n v="83.945884"/>
        <n v="84.110235"/>
        <n v="84.692589"/>
        <n v="84.820664"/>
        <n v="85.33577"/>
        <n v="85.633416"/>
        <n v="86.340196"/>
        <n v="86.499994"/>
        <n v="88.781062"/>
        <n v="89.249967"/>
        <n v="91.034473"/>
        <n v="91.192877"/>
        <n v="91.349712"/>
        <n v="92.145074"/>
        <n v="92.285565"/>
        <n v="92.721172"/>
        <n v="94.453313"/>
        <n v="96.384441"/>
        <n v="97.016336"/>
        <n v="97.109323"/>
        <n v="97.314837"/>
        <n v="98.501376"/>
        <n v="98.928151"/>
        <n v="99.295306"/>
        <n v="99.437694"/>
        <n v="100.932387"/>
        <n v="102.161948"/>
        <n v="102.573634"/>
        <n v="104"/>
        <n v="104.306639"/>
        <n v="104.334972"/>
        <n v="104.409464"/>
        <n v="105.00131"/>
        <n v="105.066034"/>
        <n v="106.416998"/>
        <n v="107.086831"/>
        <n v="107.09273"/>
        <n v="107.374695"/>
        <n v="109.041861"/>
        <n v="109.192569"/>
        <n v="109.240392"/>
        <n v="109.71319"/>
        <n v="110.804026"/>
        <n v="113.891194"/>
        <n v="114.421626"/>
        <n v="117.025298"/>
        <n v="117.056366"/>
        <n v="118.106128"/>
        <n v="118.268558"/>
        <n v="119.510954"/>
        <n v="122.233549"/>
        <n v="122.514139"/>
        <n v="123.732306"/>
        <n v="123.740891"/>
        <n v="123.806931"/>
        <n v="125.073835"/>
        <n v="127.742525"/>
        <n v="129.387566"/>
        <n v="132.652215"/>
        <n v="133.345221"/>
        <n v="137.195662"/>
        <n v="139.372736"/>
        <n v="139.900437"/>
        <n v="142.632591"/>
        <n v="143.400226"/>
        <n v="145.479226"/>
        <n v="146.460364"/>
        <n v="146.539899"/>
        <n v="146.602925"/>
        <n v="148.414418"/>
        <n v="149.080397"/>
        <n v="149.2749"/>
        <n v="149.929672"/>
        <n v="150.692366"/>
        <n v="151.341976"/>
        <n v="151.481741"/>
        <n v="151.75523"/>
        <n v="152.009237"/>
        <n v="152.461432"/>
        <n v="153.034567"/>
        <n v="153.590597"/>
        <n v="154.068436"/>
        <n v="154.276097"/>
        <n v="154.630431"/>
        <n v="154.827279"/>
        <n v="156.038147"/>
        <n v="156.513416"/>
        <n v="156.586611"/>
        <n v="156.667969"/>
        <n v="159.221095"/>
        <n v="159.388632"/>
        <n v="164.408115"/>
        <n v="165.269722"/>
        <n v="165.979027"/>
        <n v="167.025641"/>
        <n v="167.812078"/>
        <n v="180.241352"/>
        <n v="181.08236"/>
        <n v="182.181416"/>
        <n v="184.248778"/>
        <n v="189.386562"/>
        <n v="217.922339"/>
        <n v="217.96599"/>
        <n v="218.856214"/>
        <n v="239.924577"/>
        <n v="240.765597"/>
        <n v="243.341781"/>
        <n v="248.159622"/>
        <n v="248.846538"/>
        <n v="248.902834"/>
        <n v="249.201344"/>
        <n v="251.310096"/>
        <n v="251.641734"/>
        <n v="252.44276"/>
        <n v="254.484524"/>
        <n v="261.14713"/>
        <n v="268.301623"/>
        <n v="270.662048"/>
        <n v="280.890975"/>
        <n v="314.511994"/>
        <n v="332.161561"/>
        <n v="342.430613"/>
        <n v="355.07302"/>
        <n v="508.325071"/>
        <n v="531.0701"/>
        <n v="547.350391"/>
        <n v="665.482405"/>
        <n v="665.635473"/>
        <n v="676.155627"/>
        <n v="688.715898"/>
        <n v="702.101452"/>
        <n v="707.747767"/>
        <n v="803.151391"/>
        <n v="959.427886"/>
        <n v="964.784304"/>
        <n v="1275.787235"/>
        <n v="1303.623279"/>
        <n v="1709.012738"/>
        <n v="1797.291811"/>
        <n v="1797.745452"/>
        <n v="2263.969599"/>
        <m/>
      </sharedItems>
    </cacheField>
    <cacheField name="Closing Par Rate" numFmtId="0">
      <sharedItems containsString="0" containsBlank="1" containsNumber="1" minValue="0" maxValue="2252.016934" count="333">
        <n v="0"/>
        <n v="1.306289E-012"/>
        <n v="3.42546"/>
        <n v="3.515349"/>
        <n v="3.55469"/>
        <n v="3.554914"/>
        <n v="14.712737"/>
        <n v="14.939441"/>
        <n v="15.148803"/>
        <n v="15.168446"/>
        <n v="15.291842"/>
        <n v="16.905317"/>
        <n v="19.067723"/>
        <n v="19.154254"/>
        <n v="19.278926"/>
        <n v="19.491816"/>
        <n v="19.494728"/>
        <n v="19.499853"/>
        <n v="19.601917"/>
        <n v="21.021153"/>
        <n v="21.139048"/>
        <n v="21.762994"/>
        <n v="22.272066"/>
        <n v="23.133466"/>
        <n v="24.309092"/>
        <n v="24.401592"/>
        <n v="24.695128"/>
        <n v="24.991405"/>
        <n v="25.061346"/>
        <n v="25.377356"/>
        <n v="27.46041"/>
        <n v="27.607791"/>
        <n v="27.619098"/>
        <n v="29.232823"/>
        <n v="29.271483"/>
        <n v="29.643833"/>
        <n v="29.680844"/>
        <n v="30.673278"/>
        <n v="30.970913"/>
        <n v="31.497858"/>
        <n v="32.983728"/>
        <n v="32.9859"/>
        <n v="33.230348"/>
        <n v="33.463148"/>
        <n v="33.671352"/>
        <n v="34.516456"/>
        <n v="34.526735"/>
        <n v="34.730195"/>
        <n v="35.339247"/>
        <n v="35.78652"/>
        <n v="36.10877"/>
        <n v="36.180814"/>
        <n v="36.41038"/>
        <n v="36.638542"/>
        <n v="36.965757"/>
        <n v="37.378918"/>
        <n v="38.038218"/>
        <n v="38.210255"/>
        <n v="38.242082"/>
        <n v="38.531028"/>
        <n v="38.551779"/>
        <n v="39.937713"/>
        <n v="39.9605"/>
        <n v="41.022728"/>
        <n v="41.023018"/>
        <n v="41.373712"/>
        <n v="41.517118"/>
        <n v="42.6504"/>
        <n v="42.732161"/>
        <n v="43.497459"/>
        <n v="43.499216"/>
        <n v="43.542004"/>
        <n v="43.990781"/>
        <n v="44.034903"/>
        <n v="44.139004"/>
        <n v="45.734517"/>
        <n v="46.119676"/>
        <n v="46.843496"/>
        <n v="47.200676"/>
        <n v="47.326247"/>
        <n v="48.131175"/>
        <n v="48.139171"/>
        <n v="48.16963"/>
        <n v="48.483627"/>
        <n v="48.487673"/>
        <n v="49.088465"/>
        <n v="49.113614"/>
        <n v="49.293749"/>
        <n v="49.364725"/>
        <n v="49.568097"/>
        <n v="50.634865"/>
        <n v="50.660073"/>
        <n v="50.770926"/>
        <n v="50.780094"/>
        <n v="51.133919"/>
        <n v="51.141083"/>
        <n v="51.798109"/>
        <n v="51.902903"/>
        <n v="51.977877"/>
        <n v="52.450682"/>
        <n v="52.559731"/>
        <n v="52.769271"/>
        <n v="52.902256"/>
        <n v="53.067889"/>
        <n v="53.404886"/>
        <n v="53.626323"/>
        <n v="53.777161"/>
        <n v="54.035257"/>
        <n v="54.156045"/>
        <n v="54.334094"/>
        <n v="55.159728"/>
        <n v="55.230816"/>
        <n v="55.23796"/>
        <n v="55.612825"/>
        <n v="56.481005"/>
        <n v="57.266416"/>
        <n v="57.398172"/>
        <n v="58.386763"/>
        <n v="58.397446"/>
        <n v="58.400669"/>
        <n v="60.857301"/>
        <n v="61.236718"/>
        <n v="61.397912"/>
        <n v="61.706549"/>
        <n v="61.823456"/>
        <n v="62.170393"/>
        <n v="63.344943"/>
        <n v="63.369548"/>
        <n v="63.780466"/>
        <n v="63.792672"/>
        <n v="63.989554"/>
        <n v="63.995134"/>
        <n v="64.007446"/>
        <n v="64.035717"/>
        <n v="64.109948"/>
        <n v="64.116387"/>
        <n v="64.151428"/>
        <n v="64.383434"/>
        <n v="64.444349"/>
        <n v="64.795184"/>
        <n v="65.395975"/>
        <n v="65.593292"/>
        <n v="65.691424"/>
        <n v="66.877345"/>
        <n v="67.154532"/>
        <n v="67.205004"/>
        <n v="67.76171"/>
        <n v="68.385298"/>
        <n v="68.607564"/>
        <n v="68.645211"/>
        <n v="68.95843"/>
        <n v="69.27435"/>
        <n v="69.421165"/>
        <n v="69.421198"/>
        <n v="69.708996"/>
        <n v="70.159315"/>
        <n v="70.45869"/>
        <n v="70.764525"/>
        <n v="71.043334"/>
        <n v="71.059638"/>
        <n v="71.241176"/>
        <n v="71.582716"/>
        <n v="71.654735"/>
        <n v="71.73282"/>
        <n v="71.8218"/>
        <n v="71.85239"/>
        <n v="73.928294"/>
        <n v="74.376655"/>
        <n v="74.402298"/>
        <n v="74.807253"/>
        <n v="74.835087"/>
        <n v="74.862752"/>
        <n v="75.167924"/>
        <n v="75.195585"/>
        <n v="76.701732"/>
        <n v="76.762379"/>
        <n v="77.103553"/>
        <n v="77.134269"/>
        <n v="77.17873"/>
        <n v="78.046058"/>
        <n v="78.10547"/>
        <n v="78.370755"/>
        <n v="78.427226"/>
        <n v="78.50302"/>
        <n v="78.62474"/>
        <n v="78.737155"/>
        <n v="79.065548"/>
        <n v="80.283369"/>
        <n v="81.784014"/>
        <n v="82.423213"/>
        <n v="83.195081"/>
        <n v="83.322911"/>
        <n v="84.199462"/>
        <n v="84.714854"/>
        <n v="85.013505"/>
        <n v="85.751719"/>
        <n v="85.882981"/>
        <n v="86.044361"/>
        <n v="86.060487"/>
        <n v="87.159018"/>
        <n v="87.292657"/>
        <n v="87.718216"/>
        <n v="88.248279"/>
        <n v="88.674283"/>
        <n v="89.344468"/>
        <n v="90.441577"/>
        <n v="90.599979"/>
        <n v="90.757896"/>
        <n v="95.772121"/>
        <n v="96.027624"/>
        <n v="96.418799"/>
        <n v="96.671567"/>
        <n v="97.010056"/>
        <n v="98.384447"/>
        <n v="98.654716"/>
        <n v="98.830944"/>
        <n v="99.253501"/>
        <n v="99.280563"/>
        <n v="99.342145"/>
        <n v="99.347157"/>
        <n v="101.789946"/>
        <n v="101.961777"/>
        <n v="102.006504"/>
        <n v="102.161948"/>
        <n v="102.162752"/>
        <n v="104.462008"/>
        <n v="105.738633"/>
        <n v="106.021936"/>
        <n v="107.484015"/>
        <n v="108.286965"/>
        <n v="108.475934"/>
        <n v="109.626984"/>
        <n v="111.827396"/>
        <n v="113.262494"/>
        <n v="113.792053"/>
        <n v="114.574434"/>
        <n v="116.89582"/>
        <n v="116.925358"/>
        <n v="117.531633"/>
        <n v="117.976642"/>
        <n v="118.134303"/>
        <n v="118.84315"/>
        <n v="121.478016"/>
        <n v="121.759072"/>
        <n v="122.979607"/>
        <n v="122.982196"/>
        <n v="123.054535"/>
        <n v="123.349587"/>
        <n v="124.335255"/>
        <n v="128.710351"/>
        <n v="138.692508"/>
        <n v="139.114665"/>
        <n v="142.632591"/>
        <n v="143.205027"/>
        <n v="144.023828"/>
        <n v="144.227206"/>
        <n v="144.414763"/>
        <n v="144.80224"/>
        <n v="145.759014"/>
        <n v="145.830073"/>
        <n v="146.853244"/>
        <n v="147.766305"/>
        <n v="148.084068"/>
        <n v="149.920775"/>
        <n v="150.698818"/>
        <n v="151.111018"/>
        <n v="151.315296"/>
        <n v="151.481741"/>
        <n v="151.622329"/>
        <n v="151.771072"/>
        <n v="152.950933"/>
        <n v="153.217764"/>
        <n v="153.947399"/>
        <n v="154.093178"/>
        <n v="154.14649"/>
        <n v="154.276097"/>
        <n v="155.831973"/>
        <n v="156.038147"/>
        <n v="156.586611"/>
        <n v="158.719021"/>
        <n v="159.930128"/>
        <n v="164.218086"/>
        <n v="164.366228"/>
        <n v="164.440761"/>
        <n v="165.166003"/>
        <n v="166.21423"/>
        <n v="167.003213"/>
        <n v="179.515514"/>
        <n v="181.535532"/>
        <n v="182.958589"/>
        <n v="184.039528"/>
        <n v="188.63628"/>
        <n v="217.041578"/>
        <n v="217.712561"/>
        <n v="217.984615"/>
        <n v="240.201785"/>
        <n v="247.228132"/>
        <n v="247.917095"/>
        <n v="249.185426"/>
        <n v="250.472023"/>
        <n v="250.792089"/>
        <n v="251.599167"/>
        <n v="251.733851"/>
        <n v="252.762614"/>
        <n v="258.538032"/>
        <n v="258.674929"/>
        <n v="261.14713"/>
        <n v="267.816037"/>
        <n v="269.535661"/>
        <n v="279.511081"/>
        <n v="313.534226"/>
        <n v="331.259296"/>
        <n v="340.934445"/>
        <n v="354.395155"/>
        <n v="502.079152"/>
        <n v="529.188426"/>
        <n v="545.848164"/>
        <n v="663.083361"/>
        <n v="663.201282"/>
        <n v="672.504522"/>
        <n v="684.944661"/>
        <n v="700.521917"/>
        <n v="704.616102"/>
        <n v="800.956211"/>
        <n v="949.903741"/>
        <n v="962.205033"/>
        <n v="1270.302769"/>
        <n v="1297.62921"/>
        <n v="1702.2409"/>
        <n v="1789.22208"/>
        <n v="1790.501701"/>
        <n v="2252.016934"/>
        <m/>
      </sharedItems>
    </cacheField>
    <cacheField name="Implied Spd Move" numFmtId="0">
      <sharedItems containsString="0" containsBlank="1" containsNumber="1" minValue="-47.3775170959459" maxValue="31.6127904637398" count="337">
        <n v="-47.3775170959459"/>
        <n v="-9.95264960651201"/>
        <n v="-9.95085184644066"/>
        <n v="-9.59149093089929"/>
        <n v="-9.57876457728026"/>
        <n v="-6.90283979150082"/>
        <n v="-5.60346009386633"/>
        <n v="-5.55023072099446"/>
        <n v="-5.54976900621516"/>
        <n v="-5.23786436358975"/>
        <n v="-5.20239442021318"/>
        <n v="-5.13097449992012"/>
        <n v="-5.1164020720534"/>
        <n v="-5.11128636738449"/>
        <n v="-5.10207300442842"/>
        <n v="-5.09825408683115"/>
        <n v="-5.09733653361488"/>
        <n v="-5.0973351142387"/>
        <n v="-5.09719601856092"/>
        <n v="-5.09717020171886"/>
        <n v="-5.09708798655739"/>
        <n v="-5.09594867643469"/>
        <n v="-5.09461497669466"/>
        <n v="-5.09406280988531"/>
        <n v="-5.09398370998176"/>
        <n v="-5.09392379987514"/>
        <n v="-5.08021520513994"/>
        <n v="-5.0754655418945"/>
        <n v="-5.07230237141356"/>
        <n v="-5.05607407561917"/>
        <n v="-5.01711880487614"/>
        <n v="-5.01689883967109"/>
        <n v="-5.016206443379"/>
        <n v="-4.99502753747849"/>
        <n v="-4.9452240786821"/>
        <n v="-4.88790617454351"/>
        <n v="-4.86451776343271"/>
        <n v="-4.81566701648417"/>
        <n v="-4.81208744977297"/>
        <n v="-4.80507778502442"/>
        <n v="-4.78058541103105"/>
        <n v="-4.71762535701517"/>
        <n v="-4.7094582127035"/>
        <n v="-4.57232641586039"/>
        <n v="-4.56270902253975"/>
        <n v="-4.10490624165462"/>
        <n v="-4.05790087266624"/>
        <n v="-3.78277144938908"/>
        <n v="-3.13951958063414"/>
        <n v="-3.04442753836187"/>
        <n v="-3.04419394129805"/>
        <n v="-3.00445845345519"/>
        <n v="-3.00242562113065"/>
        <n v="-2.49387905413956"/>
        <n v="-2.12393292420677"/>
        <n v="-1.98644866866834"/>
        <n v="-1.63762029251169"/>
        <n v="-1.61933337661725"/>
        <n v="-1.58625623415923"/>
        <n v="-1.54855316737219"/>
        <n v="-1.5484177394285"/>
        <n v="-1.50484796149904"/>
        <n v="-1.38938983965137"/>
        <n v="-1.31969954075704"/>
        <n v="-1.26269092321951"/>
        <n v="-1.17387812806268"/>
        <n v="-1.13594293301878"/>
        <n v="-1.12138681205964"/>
        <n v="-1.0958941897283"/>
        <n v="-1.07102287596119"/>
        <n v="-1.06967681928971"/>
        <n v="-1.06830706554669"/>
        <n v="-1.0190214801364"/>
        <n v="-1.01888936809259"/>
        <n v="-1.01879899657582"/>
        <n v="-0.970909277868692"/>
        <n v="-0.794399540970461"/>
        <n v="-0.744945615022002"/>
        <n v="-0.744201685219374"/>
        <n v="-0.731536409770015"/>
        <n v="-0.72375850762843"/>
        <n v="-0.716383311441138"/>
        <n v="-0.710448251600056"/>
        <n v="-0.710422802512276"/>
        <n v="-0.710348332388439"/>
        <n v="-0.709219184726957"/>
        <n v="-0.707993054654986"/>
        <n v="-0.69825038714195"/>
        <n v="-0.698223345941235"/>
        <n v="-0.695373842062181"/>
        <n v="-0.693648621641645"/>
        <n v="-0.692130671621076"/>
        <n v="-0.688595639324856"/>
        <n v="-0.685343675293216"/>
        <n v="-0.680782621720793"/>
        <n v="-0.677608050764609"/>
        <n v="-0.67542623306936"/>
        <n v="-0.674634562553971"/>
        <n v="-0.6579835957853"/>
        <n v="-0.65587535700243"/>
        <n v="-0.643093925750331"/>
        <n v="-0.64289783543383"/>
        <n v="-0.63785659858436"/>
        <n v="-0.632824762700768"/>
        <n v="-0.632624810948955"/>
        <n v="-0.632212644237531"/>
        <n v="-0.627860206532382"/>
        <n v="-0.625024246260136"/>
        <n v="-0.624818375114522"/>
        <n v="-0.623895757269795"/>
        <n v="-0.622748858593579"/>
        <n v="-0.607380030656356"/>
        <n v="-0.601450081161107"/>
        <n v="-0.601425361570544"/>
        <n v="-0.6013403699131"/>
        <n v="-0.601113611885971"/>
        <n v="-0.599241374647153"/>
        <n v="-0.595176266243137"/>
        <n v="-0.593158761726424"/>
        <n v="-0.593033396850576"/>
        <n v="-0.590279154441936"/>
        <n v="-0.590236884007529"/>
        <n v="-0.590129395267348"/>
        <n v="-0.589807998517032"/>
        <n v="-0.588517238912783"/>
        <n v="-0.587624525363446"/>
        <n v="-0.58740390015922"/>
        <n v="-0.5870759873527"/>
        <n v="-0.586974544267685"/>
        <n v="-0.586767280437787"/>
        <n v="-0.586648728205308"/>
        <n v="-0.585457817749318"/>
        <n v="-0.58492147164733"/>
        <n v="-0.584727461986068"/>
        <n v="-0.583610231241427"/>
        <n v="-0.583347625292889"/>
        <n v="-0.581674154278933"/>
        <n v="-0.581446185492152"/>
        <n v="-0.579542339860984"/>
        <n v="-0.579338806847953"/>
        <n v="-0.578585423392718"/>
        <n v="-0.574677753831993"/>
        <n v="-0.573390514393787"/>
        <n v="-0.572487980557692"/>
        <n v="-0.572165827056792"/>
        <n v="-0.570664242459133"/>
        <n v="-0.570444197290505"/>
        <n v="-0.569864697418413"/>
        <n v="-0.569414273692674"/>
        <n v="-0.569370438324289"/>
        <n v="-0.569267220828395"/>
        <n v="-0.568910960664954"/>
        <n v="-0.568120232973824"/>
        <n v="-0.567905078715081"/>
        <n v="-0.567830853273016"/>
        <n v="-0.567767410835646"/>
        <n v="-0.567469865612917"/>
        <n v="-0.567182793849328"/>
        <n v="-0.566392094016133"/>
        <n v="-0.566363906302011"/>
        <n v="-0.566265061157318"/>
        <n v="-0.566254750654864"/>
        <n v="-0.564783578447306"/>
        <n v="-0.563300111682116"/>
        <n v="-0.563067060772753"/>
        <n v="-0.563065716372565"/>
        <n v="-0.561215630550784"/>
        <n v="-0.560664966901079"/>
        <n v="-0.560661317490186"/>
        <n v="-0.559823462134013"/>
        <n v="-0.559784591016625"/>
        <n v="-0.559665942304662"/>
        <n v="-0.55911795616469"/>
        <n v="-0.55891291351953"/>
        <n v="-0.558780729994797"/>
        <n v="-0.558116791679808"/>
        <n v="-0.557402361804384"/>
        <n v="-0.557266433194313"/>
        <n v="-0.557262764109962"/>
        <n v="-0.557261107506484"/>
        <n v="-0.555473670643477"/>
        <n v="-0.555447613057864"/>
        <n v="-0.55541718072002"/>
        <n v="-0.555410090445854"/>
        <n v="-0.554325797086696"/>
        <n v="-0.553053063340921"/>
        <n v="-0.552862244211859"/>
        <n v="-0.552144693687862"/>
        <n v="-0.551621910561703"/>
        <n v="-0.551098111160393"/>
        <n v="-0.550992607599596"/>
        <n v="-0.55099254736393"/>
        <n v="-0.550992306944127"/>
        <n v="-0.550786403596673"/>
        <n v="-0.550297552797215"/>
        <n v="-0.54866508962137"/>
        <n v="-0.548445461956426"/>
        <n v="-0.547326643252195"/>
        <n v="-0.547204124736449"/>
        <n v="-0.546368889375131"/>
        <n v="-0.544719695560902"/>
        <n v="-0.544580897796435"/>
        <n v="-0.543934736265989"/>
        <n v="-0.543919927704174"/>
        <n v="-0.543352333365848"/>
        <n v="-0.543342349379472"/>
        <n v="-0.542781072748647"/>
        <n v="-0.541691637827592"/>
        <n v="-0.540512882392097"/>
        <n v="-0.540355023137149"/>
        <n v="-0.537077508964241"/>
        <n v="-0.536621314293218"/>
        <n v="-0.535190931199355"/>
        <n v="-0.535178195414287"/>
        <n v="-0.535160808077491"/>
        <n v="-0.533690501753151"/>
        <n v="-0.533111037520751"/>
        <n v="-0.524756250325012"/>
        <n v="-0.524657011854767"/>
        <n v="-0.521978445543777"/>
        <n v="-0.52114718889513"/>
        <n v="-0.520313915719879"/>
        <n v="-0.51882349065992"/>
        <n v="-0.515122496322906"/>
        <n v="-0.506684444783584"/>
        <n v="-0.392610372319619"/>
        <n v="-0.276133448440931"/>
        <n v="-0.275835044215011"/>
        <n v="-0.271467446466197"/>
        <n v="-0.262671152092353"/>
        <n v="-0.257292155320232"/>
        <n v="-0.25726557560077"/>
        <n v="-0.256925311743584"/>
        <n v="-0.253167746181505"/>
        <n v="-0.247541373639251"/>
        <n v="-0.24750953192033"/>
        <n v="-0.246012786118884"/>
        <n v="-0.245999693479844"/>
        <n v="-0.245802892427011"/>
        <n v="-0.242151789347524"/>
        <n v="-0.238510500127371"/>
        <n v="-0.236030905291773"/>
        <n v="-0.235667346774452"/>
        <n v="-0.161920538474274"/>
        <n v="-0.161821255948322"/>
        <n v="-0.1429784406986"/>
        <n v="-0.140517859119026"/>
        <n v="-0.140517859112726"/>
        <n v="-0.13886158377554"/>
        <n v="-0.119217914956987"/>
        <n v="-0.1187089840055"/>
        <n v="-0.11852880198668"/>
        <n v="-0.118390298303136"/>
        <n v="-0.117926935385746"/>
        <n v="-0.117105922366789"/>
        <n v="-0.115942657164013"/>
        <n v="-0.112186963967829"/>
        <n v="-0.112096348493604"/>
        <n v="-0.107116251679851"/>
        <n v="-0.100333115919948"/>
        <n v="-0.0936288698939999"/>
        <n v="-0.0863335826435826"/>
        <n v="-0.0859127454622971"/>
        <n v="-0.0797011788820838"/>
        <n v="-0.0793540427662385"/>
        <n v="-0.0789622526346746"/>
        <n v="-0.0776379473730784"/>
        <n v="-0.0692301150085502"/>
        <n v="-0.0665025628868483"/>
        <n v="-0.0656290716409608"/>
        <n v="-0.06561993247194"/>
        <n v="-0.0652430730007716"/>
        <n v="-0.0618295109666566"/>
        <n v="-0.0617267383948255"/>
        <n v="-0.0601361387410061"/>
        <n v="-0.0586592146258273"/>
        <n v="-0.0586242925902772"/>
        <n v="-0.0586134377844912"/>
        <n v="-0.051969488845676"/>
        <n v="-0.0516816495902547"/>
        <n v="-0.0466097700530807"/>
        <n v="-0.0465667142300388"/>
        <n v="-0.0462372226343697"/>
        <n v="-0.0442383108332275"/>
        <n v="-0.0397253134412678"/>
        <n v="-0.0386947905312032"/>
        <n v="-0.0359758944193311"/>
        <n v="-0.0358128890992361"/>
        <n v="-0.0355192227612639"/>
        <n v="-0.0317811607601577"/>
        <n v="-0.0310331512226963"/>
        <n v="-0.0273871652351417"/>
        <n v="-0.0272499167860024"/>
        <n v="-0.0183304933059969"/>
        <n v="-0.0168643961257989"/>
        <n v="-0.0164637929694059"/>
        <n v="-0.0163940455757894"/>
        <n v="-0.0163117983760169"/>
        <n v="-0.0130205757872107"/>
        <n v="-0.0109166621668408"/>
        <n v="-0.00998625712946641"/>
        <n v="-0.00823270357675446"/>
        <n v="-0.00681199619302732"/>
        <n v="-0.00539766904994404"/>
        <n v="-0.00522181618934153"/>
        <n v="-0.00510797835489844"/>
        <n v="-0.00510273061985668"/>
        <n v="-0.0051002160598916"/>
        <n v="-0.00507602489037224"/>
        <n v="-0.0048503026829004"/>
        <n v="-0.000658165254176791"/>
        <n v="0"/>
        <n v="0.0106490700938758"/>
        <n v="0.0766112334095594"/>
        <n v="0.374654447573432"/>
        <n v="0.578522925779879"/>
        <n v="0.628612089429789"/>
        <n v="0.704310455016145"/>
        <n v="0.809919505009521"/>
        <n v="1.33662425816015"/>
        <n v="1.3367980216224"/>
        <n v="1.73863299999999"/>
        <n v="3.7141707968684"/>
        <n v="3.71427578771198"/>
        <n v="3.79112113940837"/>
        <n v="4.67148853625367"/>
        <n v="4.7384825833915"/>
        <n v="4.7409329295154"/>
        <n v="4.85662980367143"/>
        <n v="9.05649602790735"/>
        <n v="9.0571876802928"/>
        <n v="9.06252920024082"/>
        <n v="9.0668426050938"/>
        <n v="28.048160764368"/>
        <n v="28.1836526483943"/>
        <n v="31.6127904637398"/>
        <m/>
      </sharedItems>
    </cacheField>
    <cacheField name="Credit Delta" numFmtId="0">
      <sharedItems containsString="0" containsBlank="1" containsNumber="1" minValue="-261215.919918" maxValue="261215.919918" count="476">
        <n v="-261215.919918"/>
        <n v="-125921.388915"/>
        <n v="-84417.387279"/>
        <n v="-79510.63392"/>
        <n v="-72607.4871685351"/>
        <n v="-63417.8203591761"/>
        <n v="-59869.2182153842"/>
        <n v="-54897.760943"/>
        <n v="-51185.7113147008"/>
        <n v="-43762.915203"/>
        <n v="-42474.9844122336"/>
        <n v="-41308.1945123354"/>
        <n v="-41003.0533122045"/>
        <n v="-38267.7317284441"/>
        <n v="-37433.0769290966"/>
        <n v="-36983.1919312098"/>
        <n v="-25169.351208"/>
        <n v="-24282.6021426792"/>
        <n v="-22098.3260050366"/>
        <n v="-21710.6722699212"/>
        <n v="-21621.266939201"/>
        <n v="-21540.6069337084"/>
        <n v="-21349.4659640763"/>
        <n v="-21246.5134896555"/>
        <n v="-21057.9961126917"/>
        <n v="-20818.4094791615"/>
        <n v="-20810.5444299925"/>
        <n v="-20581.6459665094"/>
        <n v="-20519.801266938"/>
        <n v="-19881.7336257195"/>
        <n v="-19721.6410148767"/>
        <n v="-19708.9484018493"/>
        <n v="-19668.9692679"/>
        <n v="-19608.0199329234"/>
        <n v="-19563.608798152"/>
        <n v="-19069.4128764673"/>
        <n v="-17848.8336085137"/>
        <n v="-16718.792824"/>
        <n v="-16134.00382968"/>
        <n v="-14960.8922688585"/>
        <n v="-13678.2533014835"/>
        <n v="-12204.3326672115"/>
        <n v="-12202.0849728466"/>
        <n v="-12162.3868336651"/>
        <n v="-11065.1480663438"/>
        <n v="-10834.3997661088"/>
        <n v="-9992.29846944677"/>
        <n v="-9681.05694205125"/>
        <n v="-7849.55391999002"/>
        <n v="-7377.45143746941"/>
        <n v="-7365.7804259627"/>
        <n v="-7034.3480045978"/>
        <n v="-6587.14514236186"/>
        <n v="-5625.9017711114"/>
        <n v="-5473.43005655087"/>
        <n v="-5448.20783857338"/>
        <n v="-5384.91287696246"/>
        <n v="-5061.11373993475"/>
        <n v="-4692.40261282141"/>
        <n v="-4635.86722704206"/>
        <n v="-4341.5927066614"/>
        <n v="-4280.27469166749"/>
        <n v="-4267.16673090687"/>
        <n v="-4265.04330593895"/>
        <n v="-4189.82989912154"/>
        <n v="-4183.11797031691"/>
        <n v="-4079.36631646759"/>
        <n v="-4058.82435131892"/>
        <n v="-3927.87155714257"/>
        <n v="-3499.23288007283"/>
        <n v="-3493.76661448317"/>
        <n v="-3249.84954215561"/>
        <n v="-3073.8511157276"/>
        <n v="-2923.78045355275"/>
        <n v="-2908.16567969992"/>
        <n v="-2899.07926184991"/>
        <n v="-2898.7496381891"/>
        <n v="-2896.57758808337"/>
        <n v="-2893.17682875664"/>
        <n v="-2870.27603751541"/>
        <n v="-2830.4213544923"/>
        <n v="-2819.76713573278"/>
        <n v="-2817.59741597911"/>
        <n v="-2783.00963618276"/>
        <n v="-2756.15291929484"/>
        <n v="-2727.87346163505"/>
        <n v="-2727.61165854706"/>
        <n v="-2601.59191260435"/>
        <n v="-2600.37782996203"/>
        <n v="-2560.6418178545"/>
        <n v="-2556.62156294677"/>
        <n v="-2546.4419256332"/>
        <n v="-2511.5742277515"/>
        <n v="-2504.92488200022"/>
        <n v="-2475.89875684831"/>
        <n v="-2462.02953701225"/>
        <n v="-2454.62346558756"/>
        <n v="-2453.27337572704"/>
        <n v="-2439.83144032113"/>
        <n v="-2404.505014913"/>
        <n v="-2402.76974379927"/>
        <n v="-2401.70970716221"/>
        <n v="-2401.37224311454"/>
        <n v="-2399.40020118139"/>
        <n v="-2392.26308507355"/>
        <n v="-2389.13079989826"/>
        <n v="-2385.28830358601"/>
        <n v="-2372.17494321991"/>
        <n v="-2364.9608444723"/>
        <n v="-2363.14170462694"/>
        <n v="-2362.70666075609"/>
        <n v="-2362.58607484341"/>
        <n v="-2358.31434541654"/>
        <n v="-2334.04150313537"/>
        <n v="-2332.98108904762"/>
        <n v="-2327.91370555933"/>
        <n v="-2326.60195809031"/>
        <n v="-2325.69192937461"/>
        <n v="-2324.32781394053"/>
        <n v="-2320.5799037303"/>
        <n v="-2313.10881176987"/>
        <n v="-2312.78548590548"/>
        <n v="-2303.58575647293"/>
        <n v="-2302.69912193337"/>
        <n v="-2296.37797767151"/>
        <n v="-2289.77002803174"/>
        <n v="-2284.60629593176"/>
        <n v="-2282.21624115248"/>
        <n v="-2271.9674986029"/>
        <n v="-2270.22934398072"/>
        <n v="-2266.48384379266"/>
        <n v="-2264.25121843324"/>
        <n v="-2261.78489064733"/>
        <n v="-2259.63094732876"/>
        <n v="-2256.43645070907"/>
        <n v="-2242.20138420871"/>
        <n v="-2221.07435131018"/>
        <n v="-2216.2910869178"/>
        <n v="-2205.25616234515"/>
        <n v="-2203.92165622377"/>
        <n v="-2149.12384848075"/>
        <n v="-2095.02384067118"/>
        <n v="-2032.64692324829"/>
        <n v="-2027.40812097661"/>
        <n v="-1993.98265194349"/>
        <n v="-1966.86037679026"/>
        <n v="-1876.29325762945"/>
        <n v="-1875.93960036243"/>
        <n v="-1875.43166786467"/>
        <n v="-1873.39936251837"/>
        <n v="-1742.98993309139"/>
        <n v="-1637.57953817295"/>
        <n v="-1518.34906232832"/>
        <n v="-1264.47537515545"/>
        <n v="-1241.80656242313"/>
        <n v="-1208.78571620176"/>
        <n v="-1161.57723248445"/>
        <n v="-1156.1499957951"/>
        <n v="-1125.00358148399"/>
        <n v="-1101.78708085356"/>
        <n v="-1078.49673515362"/>
        <n v="-1077.38760296324"/>
        <n v="-1073.02506853842"/>
        <n v="-1072.40872425026"/>
        <n v="-1070.63814210637"/>
        <n v="-1051.27517123855"/>
        <n v="-1048.01035120296"/>
        <n v="-1041.01618749359"/>
        <n v="-1017.9696466769"/>
        <n v="-1009.94881025756"/>
        <n v="-995.987969913018"/>
        <n v="-990.814476605641"/>
        <n v="-990.742857086538"/>
        <n v="-980.298107435463"/>
        <n v="-979.618600081481"/>
        <n v="-929.270449647675"/>
        <n v="-893.102693427578"/>
        <n v="-846.230173790871"/>
        <n v="-824.708425673152"/>
        <n v="-820.949823971127"/>
        <n v="-818.112828533262"/>
        <n v="-817.702432888515"/>
        <n v="-814.091945313045"/>
        <n v="-785.936112246124"/>
        <n v="-738.480978074079"/>
        <n v="-709.296395382437"/>
        <n v="-596.778962548567"/>
        <n v="-583.628598608307"/>
        <n v="-482.023524683776"/>
        <n v="-481.777795852906"/>
        <n v="-476.747979015777"/>
        <n v="-475.55081415683"/>
        <n v="-464.947851382084"/>
        <n v="-463.448378262316"/>
        <n v="-460.079944650821"/>
        <n v="-458.400545121137"/>
        <n v="-454.903047898655"/>
        <n v="-454.224505962858"/>
        <n v="-454.105521955982"/>
        <n v="-430.314132766978"/>
        <n v="-404.883974798862"/>
        <n v="-399.068059043568"/>
        <n v="-396.156595713267"/>
        <n v="-366.18227728415"/>
        <n v="-334.140332821773"/>
        <n v="-329.909636146702"/>
        <n v="-289.301033484611"/>
        <n v="-286.804905485613"/>
        <n v="-282.076724562764"/>
        <n v="-278.869300294556"/>
        <n v="-267.137366963394"/>
        <n v="-267.012546085917"/>
        <n v="-266.14952234255"/>
        <n v="-265.1199834071"/>
        <n v="-259.289017556799"/>
        <n v="-243.762996456906"/>
        <n v="-243.713347783258"/>
        <n v="-243.674736639244"/>
        <n v="-210.812089094126"/>
        <n v="-210.176298751176"/>
        <n v="-185.044325404373"/>
        <n v="-179.132498820109"/>
        <n v="-159.692239854697"/>
        <n v="-149.71754763919"/>
        <n v="-148.690498649573"/>
        <n v="-146.949070254736"/>
        <n v="-131.766795052765"/>
        <n v="-125.081310698565"/>
        <n v="-111.279043989891"/>
        <n v="-110.8769129849"/>
        <n v="-102.066900251109"/>
        <n v="-64.1700844667333"/>
        <n v="-61.2510899201025"/>
        <n v="-59.3758560327898"/>
        <n v="-44.9533560749849"/>
        <n v="-44.3379997050753"/>
        <n v="-40.0435615388586"/>
        <n v="-20.9774654249136"/>
        <n v="-20.9027190600198"/>
        <n v="-20.8316856218237"/>
        <n v="-20.4190446788423"/>
        <n v="-20.3644978005281"/>
        <n v="-10.6896142911952"/>
        <n v="-2.55903151357277"/>
        <n v="-2.43730808629822"/>
        <n v="-0"/>
        <n v="2.43730808629822"/>
        <n v="10.5446252040214"/>
        <n v="19.9393902649177"/>
        <n v="27.4419135132971"/>
        <n v="29.0610549908234"/>
        <n v="38.5266805009295"/>
        <n v="40.0435615388586"/>
        <n v="44.3379997050753"/>
        <n v="61.5566599688397"/>
        <n v="62.8414761706009"/>
        <n v="99.9861429723149"/>
        <n v="110.8769129849"/>
        <n v="111.279043989891"/>
        <n v="125.081310698565"/>
        <n v="130.896430203972"/>
        <n v="131.766795052765"/>
        <n v="144.113421099075"/>
        <n v="149.621796433458"/>
        <n v="159.692239854697"/>
        <n v="169.792385430596"/>
        <n v="180.290556947712"/>
        <n v="201.135808058815"/>
        <n v="210.812089094126"/>
        <n v="265.1199834071"/>
        <n v="267.012546085917"/>
        <n v="267.137366963394"/>
        <n v="270.986352564796"/>
        <n v="278.869300294556"/>
        <n v="329.909636146702"/>
        <n v="334.140332821773"/>
        <n v="362.165307779896"/>
        <n v="396.156595713267"/>
        <n v="404.883974798862"/>
        <n v="430.314132766978"/>
        <n v="454.903047898655"/>
        <n v="458.400545121137"/>
        <n v="464.947851382084"/>
        <n v="475.55081415683"/>
        <n v="476.747979015777"/>
        <n v="480.063340926865"/>
        <n v="482.023524683776"/>
        <n v="502.036998237537"/>
        <n v="583.628598608307"/>
        <n v="596.778962548567"/>
        <n v="633.888419379277"/>
        <n v="644.146353085621"/>
        <n v="681.339130084955"/>
        <n v="709.296395382437"/>
        <n v="785.936112246124"/>
        <n v="814.091945313045"/>
        <n v="818.112828533262"/>
        <n v="824.708425673152"/>
        <n v="847.884029101498"/>
        <n v="872.964451919978"/>
        <n v="881.391695258144"/>
        <n v="929.270449647675"/>
        <n v="990.742857086538"/>
        <n v="990.814476605641"/>
        <n v="995.831003706201"/>
        <n v="995.987969913018"/>
        <n v="1000.84688601844"/>
        <n v="1020.81517339642"/>
        <n v="1038.32083451662"/>
        <n v="1041.01618749359"/>
        <n v="1077.38760296324"/>
        <n v="1078.49673515362"/>
        <n v="1125.00358148399"/>
        <n v="1143.23477083507"/>
        <n v="1144.92488290671"/>
        <n v="1167.17843109745"/>
        <n v="1200.83406518731"/>
        <n v="1203.01841693525"/>
        <n v="1241.80656242313"/>
        <n v="1264.47537515545"/>
        <n v="1294.84351372553"/>
        <n v="1397.71307770595"/>
        <n v="1483.5156747409"/>
        <n v="1490.08941063793"/>
        <n v="1686.45930598606"/>
        <n v="1742.98993309139"/>
        <n v="1875.93960036243"/>
        <n v="2033.26488565599"/>
        <n v="2045.77728341831"/>
        <n v="2054.15670542035"/>
        <n v="2142.41425831715"/>
        <n v="2205.25616234515"/>
        <n v="2207.83590598044"/>
        <n v="2216.2910869178"/>
        <n v="2221.07435131018"/>
        <n v="2222.88035931726"/>
        <n v="2239.8587820399"/>
        <n v="2242.20138420871"/>
        <n v="2256.43645070907"/>
        <n v="2258.88701094623"/>
        <n v="2259.63094732876"/>
        <n v="2260.499877886"/>
        <n v="2261.78489064733"/>
        <n v="2264.25121843324"/>
        <n v="2266.48384379266"/>
        <n v="2270.22934398072"/>
        <n v="2271.9674986029"/>
        <n v="2284.60629593176"/>
        <n v="2289.77002803174"/>
        <n v="2291.22917837452"/>
        <n v="2296.37797767151"/>
        <n v="2303.58575647293"/>
        <n v="2305.17527435371"/>
        <n v="2312.78548590548"/>
        <n v="2313.10881176987"/>
        <n v="2320.5799037303"/>
        <n v="2322.34126627923"/>
        <n v="2324.32781394053"/>
        <n v="2325.69192937461"/>
        <n v="2326.60195809031"/>
        <n v="2327.91370555933"/>
        <n v="2332.98108904762"/>
        <n v="2333.92451447104"/>
        <n v="2334.04150313537"/>
        <n v="2339.54360697609"/>
        <n v="2358.31434541654"/>
        <n v="2359.92766274691"/>
        <n v="2362.43281404607"/>
        <n v="2362.58607484341"/>
        <n v="2362.70666075609"/>
        <n v="2364.9608444723"/>
        <n v="2372.17494321991"/>
        <n v="2385.28830358601"/>
        <n v="2389.13079989826"/>
        <n v="2392.26308507355"/>
        <n v="2399.40020118139"/>
        <n v="2399.5016196902"/>
        <n v="2401.37224311454"/>
        <n v="2401.70970716221"/>
        <n v="2402.76974379927"/>
        <n v="2404.505014913"/>
        <n v="2404.57028545238"/>
        <n v="2423.55358309746"/>
        <n v="2453.27337572704"/>
        <n v="2454.62346558756"/>
        <n v="2459.96383295073"/>
        <n v="2462.02953701225"/>
        <n v="2472.2045668333"/>
        <n v="2475.89875684831"/>
        <n v="2484.20662686605"/>
        <n v="2497.58548231455"/>
        <n v="2500.23601682354"/>
        <n v="2504.92488200022"/>
        <n v="2546.4419256332"/>
        <n v="2556.62156294677"/>
        <n v="2565.35599914349"/>
        <n v="2582.39141505001"/>
        <n v="2601.59191260435"/>
        <n v="2670.38550077725"/>
        <n v="2703.57650233699"/>
        <n v="2727.61165854706"/>
        <n v="2727.87346163505"/>
        <n v="2756.15291929484"/>
        <n v="2783.00963618276"/>
        <n v="2817.59741597911"/>
        <n v="2819.76713573278"/>
        <n v="2870.27603751541"/>
        <n v="2883.50493730119"/>
        <n v="2893.17682875664"/>
        <n v="2896.57758808337"/>
        <n v="2898.7496381891"/>
        <n v="2899.07926184991"/>
        <n v="2908.16567969992"/>
        <n v="2923.78045355275"/>
        <n v="2964.09165146493"/>
        <n v="3024.84234949869"/>
        <n v="3043.65766046243"/>
        <n v="3073.8511157276"/>
        <n v="3131.7607822492"/>
        <n v="3174.54925011327"/>
        <n v="3493.76661448317"/>
        <n v="4058.82435131892"/>
        <n v="4280.27469166749"/>
        <n v="4341.5927066614"/>
        <n v="4635.86722704206"/>
        <n v="4692.40261282141"/>
        <n v="4812.49718781368"/>
        <n v="5448.20783857338"/>
        <n v="5625.9017711114"/>
        <n v="7853.50916522648"/>
        <n v="8647.31354329656"/>
        <n v="9278.15509490765"/>
        <n v="9571.1754308736"/>
        <n v="9681.05694205125"/>
        <n v="9992.29846944677"/>
        <n v="10714.858957774"/>
        <n v="12162.3868336651"/>
        <n v="12300.6918951333"/>
        <n v="16690.6876250279"/>
        <n v="16718.792824"/>
        <n v="17848.8336085137"/>
        <n v="19069.4128764673"/>
        <n v="19442.2436690195"/>
        <n v="19608.0199329234"/>
        <n v="19668.9692679"/>
        <n v="19721.6410148767"/>
        <n v="19763.0413577108"/>
        <n v="19788.0879593157"/>
        <n v="19838.203260795"/>
        <n v="19881.7336257195"/>
        <n v="20519.801266938"/>
        <n v="20581.6459665094"/>
        <n v="20801.7238223529"/>
        <n v="20818.4094791615"/>
        <n v="21057.9961126917"/>
        <n v="21349.4659640763"/>
        <n v="21398.7868721756"/>
        <n v="21406.4918459258"/>
        <n v="21445.6826767272"/>
        <n v="21688.0444477874"/>
        <n v="21706.4954974206"/>
        <n v="25169.351208"/>
        <n v="29253.1331429674"/>
        <n v="29992.7321987049"/>
        <n v="34703.2735333594"/>
        <n v="37470.2760354322"/>
        <n v="42538.5891367322"/>
        <n v="43762.915203"/>
        <n v="47555.6814090869"/>
        <n v="54897.760943"/>
        <n v="64000"/>
        <n v="84417.387279"/>
        <n v="96565.694112"/>
        <n v="125921.388915"/>
        <n v="261215.919918"/>
        <m/>
      </sharedItems>
    </cacheField>
    <cacheField name="Theta" numFmtId="0">
      <sharedItems containsString="0" containsBlank="1" containsNumber="1" minValue="-18656.467458" maxValue="7607.206884" count="484">
        <n v="-18656.467458"/>
        <n v="-10584.627462"/>
        <n v="-7607.206884"/>
        <n v="-5343.404016"/>
        <n v="-5010.399288"/>
        <n v="-4564.04604"/>
        <n v="-4553.273355"/>
        <n v="-4248.333351"/>
        <n v="-4233.288636"/>
        <n v="-4224.992025"/>
        <n v="-3571.314837"/>
        <n v="-3326.541543"/>
        <n v="-3195.317154"/>
        <n v="-2986.955025"/>
        <n v="-2856.246726"/>
        <n v="-2767.089483"/>
        <n v="-2697.113733"/>
        <n v="-2676.087675"/>
        <n v="-2633.709624"/>
        <n v="-2482.103007"/>
        <n v="-2360.9238"/>
        <n v="-2357.181771"/>
        <n v="-2341.537992"/>
        <n v="-2287.186839"/>
        <n v="-2265.084939"/>
        <n v="-2246.259165"/>
        <n v="-2204.311584"/>
        <n v="-2163.753336"/>
        <n v="-1868.373576"/>
        <n v="-1837.558212"/>
        <n v="-1832.567712"/>
        <n v="-1806.19749"/>
        <n v="-1762.391511"/>
        <n v="-1719.674637"/>
        <n v="-1695.525903"/>
        <n v="-1680.971622"/>
        <n v="-1644.367422"/>
        <n v="-1624.434294"/>
        <n v="-1621.998927"/>
        <n v="-1620.758661"/>
        <n v="-1620.105471"/>
        <n v="-1613.630897"/>
        <n v="-1604.76285"/>
        <n v="-1583.444619"/>
        <n v="-1565.714646"/>
        <n v="-1562.526288"/>
        <n v="-1497.022866"/>
        <n v="-1480.893012"/>
        <n v="-1464.840609"/>
        <n v="-1457.267406"/>
        <n v="-1432.862463"/>
        <n v="-1410.845217"/>
        <n v="-1378.533384"/>
        <n v="-1373.246232"/>
        <n v="-1367.24994"/>
        <n v="-1364.717412"/>
        <n v="-1358.249403"/>
        <n v="-1353.591021"/>
        <n v="-1349.632863"/>
        <n v="-1338.287055"/>
        <n v="-1334.888193"/>
        <n v="-1323.248499"/>
        <n v="-1319.463495"/>
        <n v="-1312.713318"/>
        <n v="-1292.301201"/>
        <n v="-1288.270293"/>
        <n v="-1282.083288"/>
        <n v="-1271.70366"/>
        <n v="-1270.826322"/>
        <n v="-1258.522992"/>
        <n v="-1242.573192"/>
        <n v="-1231.234689"/>
        <n v="-1209.519252"/>
        <n v="-1187.748465"/>
        <n v="-1178.75874"/>
        <n v="-1176.054905"/>
        <n v="-1172.155077"/>
        <n v="-1159.219743"/>
        <n v="-1123.357455"/>
        <n v="-1115.288184"/>
        <n v="-1110.579059"/>
        <n v="-1093.720551"/>
        <n v="-1080.730848"/>
        <n v="-1074.111792"/>
        <n v="-1058.281125"/>
        <n v="-1056.790578"/>
        <n v="-1056.317295"/>
        <n v="-1054.713546"/>
        <n v="-1050.327858"/>
        <n v="-1026.195402"/>
        <n v="-1004.385798"/>
        <n v="-991.388511"/>
        <n v="-984.65892"/>
        <n v="-974.412939"/>
        <n v="-969.702729"/>
        <n v="-968.114538"/>
        <n v="-964.731522"/>
        <n v="-959.765481"/>
        <n v="-958.004535"/>
        <n v="-948.392262"/>
        <n v="-946.378458"/>
        <n v="-929.687385"/>
        <n v="-925.586634"/>
        <n v="-923.907702"/>
        <n v="-921.20697"/>
        <n v="-913.090914"/>
        <n v="-909.195189"/>
        <n v="-908.508117"/>
        <n v="-894.237258"/>
        <n v="-892.265103"/>
        <n v="-885.872295"/>
        <n v="-872.769141"/>
        <n v="-870.829845"/>
        <n v="-855.941211"/>
        <n v="-854.381985"/>
        <n v="-840.85128"/>
        <n v="-838.384473"/>
        <n v="-835.754523"/>
        <n v="-835.74408"/>
        <n v="-835.139157"/>
        <n v="-821.987892"/>
        <n v="-821.669859"/>
        <n v="-817.764592"/>
        <n v="-810.056055"/>
        <n v="-807.044841"/>
        <n v="-800.954688"/>
        <n v="-795.730596"/>
        <n v="-788.427183"/>
        <n v="-783.778428"/>
        <n v="-778.808061"/>
        <n v="-778.468137"/>
        <n v="-776.19516"/>
        <n v="-764.012379"/>
        <n v="-762.449166"/>
        <n v="-759.94203"/>
        <n v="-753.222936"/>
        <n v="-751.848696"/>
        <n v="-741.15045"/>
        <n v="-740.32869"/>
        <n v="-739.524711"/>
        <n v="-738.835266"/>
        <n v="-737.380452"/>
        <n v="-735.163434"/>
        <n v="-716.396163"/>
        <n v="-701.890491"/>
        <n v="-696.440034"/>
        <n v="-696.303201"/>
        <n v="-693.789372"/>
        <n v="-690.34329"/>
        <n v="-688.524081"/>
        <n v="-680.564358"/>
        <n v="-679.677867"/>
        <n v="-679.457658"/>
        <n v="-678.981792"/>
        <n v="-668.45679"/>
        <n v="-663.608655"/>
        <n v="-642.007662"/>
        <n v="-637.515714"/>
        <n v="-636.296829"/>
        <n v="-632.396961"/>
        <n v="-630.106038"/>
        <n v="-628.346736"/>
        <n v="-624.171588"/>
        <n v="-619.627779"/>
        <n v="-617.899782"/>
        <n v="-617.855076"/>
        <n v="-614.470953"/>
        <n v="-613.314537"/>
        <n v="-605.908206"/>
        <n v="-600.723789"/>
        <n v="-599.39253"/>
        <n v="-586.584177"/>
        <n v="-585.101877"/>
        <n v="-583.309536"/>
        <n v="-581.039358"/>
        <n v="-573.920379"/>
        <n v="-572.730972"/>
        <n v="-569.613891"/>
        <n v="-567.123195"/>
        <n v="-564.377283"/>
        <n v="-562.102542"/>
        <n v="-558.093522"/>
        <n v="-554.793105"/>
        <n v="-545.353017"/>
        <n v="-544.35681"/>
        <n v="-538.127334"/>
        <n v="-533.06982"/>
        <n v="-529.014951"/>
        <n v="-528.275376"/>
        <n v="-527.882535"/>
        <n v="-523.191336"/>
        <n v="-522.114192"/>
        <n v="-518.937552"/>
        <n v="-518.392"/>
        <n v="-513.929856"/>
        <n v="-491.153139"/>
        <n v="-488.749005"/>
        <n v="-487.1892"/>
        <n v="-486.93861"/>
        <n v="-476.276904"/>
        <n v="-464.833662"/>
        <n v="-451.955562"/>
        <n v="-439.76583"/>
        <n v="-430.550502"/>
        <n v="-416.236215"/>
        <n v="-414.224409"/>
        <n v="-398.256672"/>
        <n v="-386.460201"/>
        <n v="-372.112428"/>
        <n v="-370.878885"/>
        <n v="-368.834817"/>
        <n v="-363.625407"/>
        <n v="-356.01045"/>
        <n v="-355.253583"/>
        <n v="-343.227294"/>
        <n v="-340.240839"/>
        <n v="-337.771182"/>
        <n v="-332.519976"/>
        <n v="-319.921827"/>
        <n v="-316.549341"/>
        <n v="-314.963184"/>
        <n v="-307.505463"/>
        <n v="-307.331322"/>
        <n v="-302.48463"/>
        <n v="-301.234527"/>
        <n v="-294.496785"/>
        <n v="-291.46311"/>
        <n v="-286.593744"/>
        <n v="-275.192643"/>
        <n v="-272.566686"/>
        <n v="-263.256117"/>
        <n v="-262.247904"/>
        <n v="-259.079319"/>
        <n v="-254.369499"/>
        <n v="-254.057523"/>
        <n v="-251.551404"/>
        <n v="-246.993402"/>
        <n v="-208.888128"/>
        <n v="-204.836457"/>
        <n v="-195.220266"/>
        <n v="-190.772298"/>
        <n v="-160.488945"/>
        <n v="-159.918747"/>
        <n v="-158.710032"/>
        <n v="-107.524701"/>
        <n v="0"/>
        <n v="159.918747"/>
        <n v="183.534276"/>
        <n v="190.772298"/>
        <n v="195.944709"/>
        <n v="231.214329"/>
        <n v="232.683015"/>
        <n v="246.993402"/>
        <n v="248.654415"/>
        <n v="251.551404"/>
        <n v="262.247904"/>
        <n v="263.256117"/>
        <n v="286.593744"/>
        <n v="294.496785"/>
        <n v="298.125729"/>
        <n v="302.533782"/>
        <n v="314.963184"/>
        <n v="325.885242"/>
        <n v="332.519976"/>
        <n v="337.771182"/>
        <n v="343.227294"/>
        <n v="369.855528"/>
        <n v="370.878885"/>
        <n v="386.460201"/>
        <n v="404.226372"/>
        <n v="411.646299"/>
        <n v="416.236215"/>
        <n v="422.268558"/>
        <n v="439.76583"/>
        <n v="451.955562"/>
        <n v="462.210165"/>
        <n v="484.316886"/>
        <n v="487.1892"/>
        <n v="488.749005"/>
        <n v="490.715772"/>
        <n v="497.572974"/>
        <n v="518.392"/>
        <n v="518.937552"/>
        <n v="522.114192"/>
        <n v="523.191336"/>
        <n v="529.014951"/>
        <n v="541.72626"/>
        <n v="550.822632"/>
        <n v="558.093522"/>
        <n v="569.112129"/>
        <n v="573.091785"/>
        <n v="573.920379"/>
        <n v="585.101877"/>
        <n v="606.093369"/>
        <n v="609.168234"/>
        <n v="611.00991"/>
        <n v="617.899782"/>
        <n v="620.483613"/>
        <n v="621.639846"/>
        <n v="622.451931"/>
        <n v="624.171588"/>
        <n v="630.106038"/>
        <n v="632.396961"/>
        <n v="636.296829"/>
        <n v="642.007662"/>
        <n v="664.604553"/>
        <n v="667.834383"/>
        <n v="668.45679"/>
        <n v="670.437996"/>
        <n v="679.457658"/>
        <n v="680.896167"/>
        <n v="682.447845"/>
        <n v="693.789372"/>
        <n v="696.303201"/>
        <n v="696.440034"/>
        <n v="711.030951"/>
        <n v="716.396163"/>
        <n v="725.921679"/>
        <n v="729.547533"/>
        <n v="737.380452"/>
        <n v="740.32869"/>
        <n v="741.15045"/>
        <n v="746.009655"/>
        <n v="748.503579"/>
        <n v="751.848696"/>
        <n v="752.574711"/>
        <n v="753.222936"/>
        <n v="759.94203"/>
        <n v="762.449166"/>
        <n v="764.012379"/>
        <n v="768.653364"/>
        <n v="775.223268"/>
        <n v="776.19516"/>
        <n v="778.468137"/>
        <n v="778.808061"/>
        <n v="783.778428"/>
        <n v="788.427183"/>
        <n v="792.475212"/>
        <n v="795.361416"/>
        <n v="795.730596"/>
        <n v="799.44519"/>
        <n v="800.954688"/>
        <n v="803.418564"/>
        <n v="810.056055"/>
        <n v="813.798381"/>
        <n v="817.764592"/>
        <n v="821.669859"/>
        <n v="821.987892"/>
        <n v="825.387171"/>
        <n v="826.387026"/>
        <n v="831.557706"/>
        <n v="835.754523"/>
        <n v="838.384473"/>
        <n v="840.85128"/>
        <n v="854.381985"/>
        <n v="854.605272"/>
        <n v="855.941211"/>
        <n v="870.829845"/>
        <n v="876.570825"/>
        <n v="882.764742"/>
        <n v="908.508117"/>
        <n v="921.20697"/>
        <n v="925.586634"/>
        <n v="943.645464"/>
        <n v="948.128079"/>
        <n v="948.392262"/>
        <n v="958.859901"/>
        <n v="964.731522"/>
        <n v="968.114538"/>
        <n v="969.702729"/>
        <n v="970.688433"/>
        <n v="991.388511"/>
        <n v="1026.195402"/>
        <n v="1035.60249"/>
        <n v="1054.266645"/>
        <n v="1054.650093"/>
        <n v="1054.713546"/>
        <n v="1056.790578"/>
        <n v="1058.281125"/>
        <n v="1067.519943"/>
        <n v="1080.730848"/>
        <n v="1090.360842"/>
        <n v="1093.720551"/>
        <n v="1098.710927"/>
        <n v="1106.61423"/>
        <n v="1110.579059"/>
        <n v="1123.357455"/>
        <n v="1124.341944"/>
        <n v="1159.219743"/>
        <n v="1176.054905"/>
        <n v="1187.748465"/>
        <n v="1209.519252"/>
        <n v="1210.658631"/>
        <n v="1211.571714"/>
        <n v="1231.234689"/>
        <n v="1238.348082"/>
        <n v="1245.606684"/>
        <n v="1258.522992"/>
        <n v="1264.721175"/>
        <n v="1270.826322"/>
        <n v="1271.70366"/>
        <n v="1288.270293"/>
        <n v="1312.713318"/>
        <n v="1334.888193"/>
        <n v="1338.287055"/>
        <n v="1353.591021"/>
        <n v="1358.249403"/>
        <n v="1364.717412"/>
        <n v="1367.24994"/>
        <n v="1373.246232"/>
        <n v="1377.227316"/>
        <n v="1410.845217"/>
        <n v="1426.778403"/>
        <n v="1432.862463"/>
        <n v="1457.267406"/>
        <n v="1460.704515"/>
        <n v="1461.641316"/>
        <n v="1473.885636"/>
        <n v="1480.893012"/>
        <n v="1497.022866"/>
        <n v="1513.422639"/>
        <n v="1517.060322"/>
        <n v="1532.008374"/>
        <n v="1561.097115"/>
        <n v="1562.526288"/>
        <n v="1583.444619"/>
        <n v="1604.76285"/>
        <n v="1607.494506"/>
        <n v="1613.630897"/>
        <n v="1620.758661"/>
        <n v="1624.434294"/>
        <n v="1635.047364"/>
        <n v="1636.592043"/>
        <n v="1677.349821"/>
        <n v="1680.971622"/>
        <n v="1687.153032"/>
        <n v="1689.480102"/>
        <n v="1695.525903"/>
        <n v="1701.620157"/>
        <n v="1722.714801"/>
        <n v="1727.966169"/>
        <n v="1762.391511"/>
        <n v="1806.19749"/>
        <n v="1816.587903"/>
        <n v="1832.567712"/>
        <n v="1837.558212"/>
        <n v="1868.373576"/>
        <n v="1877.524092"/>
        <n v="1894.897038"/>
        <n v="1916.950974"/>
        <n v="1932.813996"/>
        <n v="2163.753336"/>
        <n v="2204.311584"/>
        <n v="2211.039114"/>
        <n v="2238.501498"/>
        <n v="2246.259165"/>
        <n v="2287.186839"/>
        <n v="2333.073867"/>
        <n v="2341.537992"/>
        <n v="2357.181771"/>
        <n v="2360.9238"/>
        <n v="2380.905897"/>
        <n v="2418.541566"/>
        <n v="2432.943486"/>
        <n v="2482.103007"/>
        <n v="2642.503275"/>
        <n v="2664.069765"/>
        <n v="2676.087675"/>
        <n v="2745.866109"/>
        <n v="2986.955025"/>
        <n v="3112.901199"/>
        <n v="3195.317154"/>
        <n v="3326.541543"/>
        <n v="3571.314837"/>
        <n v="3923.160891"/>
        <n v="4224.992025"/>
        <n v="4233.288636"/>
        <n v="4248.333351"/>
        <n v="4553.273355"/>
        <n v="4557.559146"/>
        <n v="4732.764228"/>
        <n v="5183.662629"/>
        <n v="7607.206884"/>
        <m/>
      </sharedItems>
    </cacheField>
    <cacheField name="Cashflow" numFmtId="0">
      <sharedItems containsString="0" containsBlank="1" containsNumber="1" containsInteger="1" minValue="-12500" maxValue="7125" count="5">
        <n v="-12500"/>
        <n v="-7125"/>
        <n v="0"/>
        <n v="7125"/>
        <m/>
      </sharedItems>
    </cacheField>
    <cacheField name="Implied change in PV" numFmtId="0">
      <sharedItems containsString="0" containsBlank="1" containsNumber="1" minValue="-261215.919918" maxValue="261215.919918" count="480">
        <n v="-261215.919918"/>
        <n v="-125921.388915"/>
        <n v="-84417.387279"/>
        <n v="-79510.63392"/>
        <n v="-73145.6145025351"/>
        <n v="-61716.2002021761"/>
        <n v="-58261.7237093842"/>
        <n v="-54897.760943"/>
        <n v="-48521.6415497008"/>
        <n v="-44096.9833392336"/>
        <n v="-43762.915203"/>
        <n v="-42939.0696006792"/>
        <n v="-39560.0329294441"/>
        <n v="-38889.6529463354"/>
        <n v="-38622.1474152045"/>
        <n v="-38332.8247942098"/>
        <n v="-35100.0030620966"/>
        <n v="-25169.351208"/>
        <n v="-23270.4810820366"/>
        <n v="-22671.594797201"/>
        <n v="-22277.7954649212"/>
        <n v="-22220.9264286555"/>
        <n v="-22220.2958090763"/>
        <n v="-21866.8617249925"/>
        <n v="-21844.6048811615"/>
        <n v="-21817.9381426917"/>
        <n v="-21639.9270915094"/>
        <n v="-21362.6266377195"/>
        <n v="-21298.609327938"/>
        <n v="-20638.6357868493"/>
        <n v="-20472.803987152"/>
        <n v="-20464.6998639"/>
        <n v="-20407.6999314673"/>
        <n v="-20275.8857587084"/>
        <n v="-19183.7218015137"/>
        <n v="-18450.8146928767"/>
        <n v="-18376.7852439234"/>
        <n v="-17376.57702168"/>
        <n v="-16718.792824"/>
        <n v="-15515.6853738585"/>
        <n v="-15056.7866854835"/>
        <n v="-13573.2320506651"/>
        <n v="-13007.5984850513"/>
        <n v="-12695.4858062115"/>
        <n v="-12689.0235828466"/>
        <n v="-11989.0557683438"/>
        <n v="-11859.6624315665"/>
        <n v="-11452.2548421088"/>
        <n v="-11323.1084400741"/>
        <n v="-10479.4876694468"/>
        <n v="-9299.4329435978"/>
        <n v="-8917.39463782141"/>
        <n v="-8747.16401031691"/>
        <n v="-7831.18438104206"/>
        <n v="-7650.01812346941"/>
        <n v="-7640.9730689627"/>
        <n v="-7461.43903469992"/>
        <n v="-7031.34298718276"/>
        <n v="-6966.78917799002"/>
        <n v="-6841.20266536186"/>
        <n v="-6784.11828314257"/>
        <n v="-6626.82838593475"/>
        <n v="-6621.81268366749"/>
        <n v="-6402.0969311114"/>
        <n v="-6299.18829863505"/>
        <n v="-6209.9662826614"/>
        <n v="-6169.85428948317"/>
        <n v="-6164.35383997113"/>
        <n v="-5903.50198142758"/>
        <n v="-5713.98328884638"/>
        <n v="-5686.14740396246"/>
        <n v="-5555.9541227276"/>
        <n v="-5509.29339412154"/>
        <n v="-5003.87857193895"/>
        <n v="-5002.33016490687"/>
        <n v="-4975.85708255087"/>
        <n v="-4971.63141946759"/>
        <n v="-4959.45883357338"/>
        <n v="-4917.54536294677"/>
        <n v="-4847.85107760435"/>
        <n v="-4731.3173501891"/>
        <n v="-4710.1952616332"/>
        <n v="-4663.97410979026"/>
        <n v="-4658.96909908337"/>
        <n v="-4588.70273175664"/>
        <n v="-4548.21474755275"/>
        <n v="-4327.54344351541"/>
        <n v="-4313.45696884831"/>
        <n v="-4311.12237200022"/>
        <n v="-4272.32549384991"/>
        <n v="-4196.22800015561"/>
        <n v="-4131.6796987515"/>
        <n v="-4082.34386511454"/>
        <n v="-4078.29012773278"/>
        <n v="-4065.21843896203"/>
        <n v="-4038.06808458756"/>
        <n v="-4009.1800944923"/>
        <n v="-4005.34588097911"/>
        <n v="-3821.35067994053"/>
        <n v="-3764.11761318139"/>
        <n v="-3750.29983001225"/>
        <n v="-3696.25142038244"/>
        <n v="-3634.28973484341"/>
        <n v="-3576.63083072704"/>
        <n v="-3548.38253268108"/>
        <n v="-3543.56075513537"/>
        <n v="-3534.62105629484"/>
        <n v="-3528.56634654706"/>
        <n v="-3446.5141128545"/>
        <n v="-3408.58021032685"/>
        <n v="-3381.31550409031"/>
        <n v="-3367.50126579927"/>
        <n v="-3355.50544164733"/>
        <n v="-3352.92235432113"/>
        <n v="-3311.9684147303"/>
        <n v="-3282.81154076987"/>
        <n v="-3276.06593994349"/>
        <n v="-3264.49251567151"/>
        <n v="-3248.20429607355"/>
        <n v="-3240.09418016221"/>
        <n v="-3215.35666203174"/>
        <n v="-3172.76271575609"/>
        <n v="-3169.13563267118"/>
        <n v="-3168.73561204762"/>
        <n v="-3168.13906432876"/>
        <n v="-3149.30068258601"/>
        <n v="-3145.655464913"/>
        <n v="-3140.97949589826"/>
        <n v="-3114.11911237461"/>
        <n v="-3105.10249843324"/>
        <n v="-3098.64303541654"/>
        <n v="-3093.9553906029"/>
        <n v="-3078.10630970907"/>
        <n v="-3068.61497721991"/>
        <n v="-3066.00842190548"/>
        <n v="-3054.00777198072"/>
        <n v="-3042.22383293337"/>
        <n v="-3010.96649722377"/>
        <n v="-2997.37512847293"/>
        <n v="-2982.88000679266"/>
        <n v="-2982.76948362694"/>
        <n v="-2964.21053455933"/>
        <n v="-2964.06395393176"/>
        <n v="-2953.6715389178"/>
        <n v="-2945.82489615248"/>
        <n v="-2883.96580154857"/>
        <n v="-2872.30742220871"/>
        <n v="-2846.56941242313"/>
        <n v="-2823.15594434515"/>
        <n v="-2787.94018260831"/>
        <n v="-2729.29861197661"/>
        <n v="-2660.84018131018"/>
        <n v="-2597.02420624829"/>
        <n v="-2553.07722951837"/>
        <n v="-2512.74925548075"/>
        <n v="-2474.82419786467"/>
        <n v="-2462.06985488852"/>
        <n v="-2438.87148953326"/>
        <n v="-2404.95455136243"/>
        <n v="-2352.57016162945"/>
        <n v="-2172.34134831305"/>
        <n v="-2118.74269604357"/>
        <n v="-2073.39584348399"/>
        <n v="-2002.6285666769"/>
        <n v="-1998.59457296324"/>
        <n v="-1984.68390543546"/>
        <n v="-1873.60264532832"/>
        <n v="-1846.4932857951"/>
        <n v="-1825.65048512114"/>
        <n v="-1805.99565479087"/>
        <n v="-1776.51807907283"/>
        <n v="-1767.00279582177"/>
        <n v="-1709.47297749359"/>
        <n v="-1689.43077628415"/>
        <n v="-1686.33960553842"/>
        <n v="-1683.5006571467"/>
        <n v="-1673.61937820176"/>
        <n v="-1660.18295808148"/>
        <n v="-1647.14009785356"/>
        <n v="-1643.36911410637"/>
        <n v="-1607.70266915545"/>
        <n v="-1591.58261829456"/>
        <n v="-1579.15770623855"/>
        <n v="-1561.94020720296"/>
        <n v="-1555.37633871327"/>
        <n v="-1468.90855448445"/>
        <n v="-1388.95806525026"/>
        <n v="-1382.44817091302"/>
        <n v="-1361.69336160564"/>
        <n v="-1350.18964925756"/>
        <n v="-1345.50666464768"/>
        <n v="-1305.70604108654"/>
        <n v="-1259.26595979886"/>
        <n v="-1244.80944048561"/>
        <n v="-1101.28867934255"/>
        <n v="-1072.52985624612"/>
        <n v="-1068.46740917295"/>
        <n v="-1012.45257829492"/>
        <n v="-963.315747085916"/>
        <n v="-922.141405854697"/>
        <n v="-912.328297852906"/>
        <n v="-909.145028963394"/>
        <n v="-874.304353650821"/>
        <n v="-860.012806556799"/>
        <n v="-856.64679906002"/>
        <n v="-839.0403624071"/>
        <n v="-838.523034751176"/>
        <n v="-827.072532456906"/>
        <n v="-824.752705783258"/>
        <n v="-819.458828262317"/>
        <n v="-813.288627639244"/>
        <n v="-802.434556472302"/>
        <n v="-795.913966094126"/>
        <n v="-776.520309683776"/>
        <n v="-771.628502404373"/>
        <n v="-755.62575363919"/>
        <n v="-738.995883015777"/>
        <n v="-722.54421615683"/>
        <n v="-718.159164898655"/>
        <n v="-713.184840955982"/>
        <n v="-712.202318820109"/>
        <n v="-708.594004962858"/>
        <n v="-691.305880254736"/>
        <n v="-691.083112513573"/>
        <n v="-681.865536766978"/>
        <n v="-673.84680903279"/>
        <n v="-669.372565989891"/>
        <n v="-655.720149382084"/>
        <n v="-647.195502698565"/>
        <n v="-634.0682489849"/>
        <n v="-632.396961"/>
        <n v="-624.171588"/>
        <n v="-623.353631920103"/>
        <n v="-614.191837908613"/>
        <n v="-601.998551562764"/>
        <n v="-596.806496484611"/>
        <n v="-583.722357052765"/>
        <n v="-521.374860086298"/>
        <n v="-500.323572251109"/>
        <n v="-433.004901466733"/>
        <n v="-323.462095424914"/>
        <n v="-312.294795621824"/>
        <n v="-309.179443649573"/>
        <n v="-225.255501678842"/>
        <n v="-215.584763800528"/>
        <n v="-203.663388074985"/>
        <n v="-199.962308538859"/>
        <n v="-118.214315291195"/>
        <n v="0"/>
        <n v="199.962308538859"/>
        <n v="241.758954204021"/>
        <n v="283.520418972315"/>
        <n v="287.18109550093"/>
        <n v="295.524491170601"/>
        <n v="327.186783990823"/>
        <n v="433.430212203972"/>
        <n v="521.374860086298"/>
        <n v="555.759720099075"/>
        <n v="583.722357052765"/>
        <n v="614.191837908613"/>
        <n v="624.171588"/>
        <n v="632.396961"/>
        <n v="634.0682489849"/>
        <n v="647.195502698565"/>
        <n v="655.720149382084"/>
        <n v="669.372565989891"/>
        <n v="676.008049926865"/>
        <n v="681.865536766978"/>
        <n v="683.19650596884"/>
        <n v="687.773773264918"/>
        <n v="718.159164898655"/>
        <n v="722.54421615683"/>
        <n v="731.113188947712"/>
        <n v="738.472864513297"/>
        <n v="738.995883015777"/>
        <n v="776.520309683776"/>
        <n v="780.802295430596"/>
        <n v="795.913966094126"/>
        <n v="802.434556472302"/>
        <n v="839.0403624071"/>
        <n v="865.740361058815"/>
        <n v="909.145028963394"/>
        <n v="922.141405854697"/>
        <n v="963.315747085916"/>
        <n v="984.617238779897"/>
        <n v="1012.45257829492"/>
        <n v="1014.00188108562"/>
        <n v="1023.5610635648"/>
        <n v="1072.52985624612"/>
        <n v="1259.26595979886"/>
        <n v="1270.1525871015"/>
        <n v="1305.70604108654"/>
        <n v="1321.7162457062"/>
        <n v="1345.50666464768"/>
        <n v="1361.69336160564"/>
        <n v="1382.44817091302"/>
        <n v="1405.07325801844"/>
        <n v="1484.75769408496"/>
        <n v="1555.37633871327"/>
        <n v="1556.68709123754"/>
        <n v="1591.58261829456"/>
        <n v="1607.70266915545"/>
        <n v="1611.41261951662"/>
        <n v="1683.5006571467"/>
        <n v="1701.71134039642"/>
        <n v="1709.47297749359"/>
        <n v="1767.00279582177"/>
        <n v="1825.65048512114"/>
        <n v="1998.59457296324"/>
        <n v="2043.34709272553"/>
        <n v="2073.39584348399"/>
        <n v="2092.6839087409"/>
        <n v="2110.57302363793"/>
        <n v="2172.34134831305"/>
        <n v="2197.15826770595"/>
        <n v="2197.50141583507"/>
        <n v="2308.17009825814"/>
        <n v="2356.49659690671"/>
        <n v="2404.95455136243"/>
        <n v="2438.87148953326"/>
        <n v="2507.98744841831"/>
        <n v="2511.39250930119"/>
        <n v="2538.47359142035"/>
        <n v="2660.84018131018"/>
        <n v="2787.94018260831"/>
        <n v="2823.15594434515"/>
        <n v="2846.56941242313"/>
        <n v="2872.30742220871"/>
        <n v="2883.96580154857"/>
        <n v="2922.3066270399"/>
        <n v="2953.6715389178"/>
        <n v="2964.06395393176"/>
        <n v="2964.21053455933"/>
        <n v="2982.88000679266"/>
        <n v="2997.37512847293"/>
        <n v="3017.42196818731"/>
        <n v="3034.22293198044"/>
        <n v="3054.00777198072"/>
        <n v="3054.24842694623"/>
        <n v="3066.00842190548"/>
        <n v="3066.83190537928"/>
        <n v="3068.61497721991"/>
        <n v="3069.09113997609"/>
        <n v="3078.10630970907"/>
        <n v="3084.00356591998"/>
        <n v="3093.9553906029"/>
        <n v="3093.99157909746"/>
        <n v="3098.64303541654"/>
        <n v="3102.57787847104"/>
        <n v="3105.10249843324"/>
        <n v="3114.11911237461"/>
        <n v="3137.070702886"/>
        <n v="3140.97949589826"/>
        <n v="3145.655464913"/>
        <n v="3149.30068258601"/>
        <n v="3168.13906432876"/>
        <n v="3168.73561204762"/>
        <n v="3172.76271575609"/>
        <n v="3176.23119504607"/>
        <n v="3176.94653827923"/>
        <n v="3215.35666203174"/>
        <n v="3218.2142218333"/>
        <n v="3224.8887906902"/>
        <n v="3240.09418016221"/>
        <n v="3248.20429607355"/>
        <n v="3249.02848831715"/>
        <n v="3264.49251567151"/>
        <n v="3282.81154076987"/>
        <n v="3290.06069431455"/>
        <n v="3311.9684147303"/>
        <n v="3318.78756374691"/>
        <n v="3355.50544164733"/>
        <n v="3367.50126579927"/>
        <n v="3375.25871845238"/>
        <n v="3381.31550409031"/>
        <n v="3408.58021032685"/>
        <n v="3528.56634654706"/>
        <n v="3534.62105629484"/>
        <n v="3543.56075513537"/>
        <n v="3548.38253268108"/>
        <n v="3576.63083072704"/>
        <n v="3600.10767531726"/>
        <n v="3634.28973484341"/>
        <n v="3696.25142038244"/>
        <n v="3750.29983001225"/>
        <n v="3764.11761318139"/>
        <n v="3821.35067994053"/>
        <n v="3823.23755237452"/>
        <n v="3982.52509535371"/>
        <n v="4005.34588097911"/>
        <n v="4038.06808458756"/>
        <n v="4056.27705105001"/>
        <n v="4078.29012773278"/>
        <n v="4082.34386511454"/>
        <n v="4111.17760346243"/>
        <n v="4126.45311414349"/>
        <n v="4171.35965886606"/>
        <n v="4174.75028246493"/>
        <n v="4228.20218582354"/>
        <n v="4272.32549384991"/>
        <n v="4311.12237200022"/>
        <n v="4313.45696884831"/>
        <n v="4327.54344351541"/>
        <n v="4548.21474755275"/>
        <n v="4565.28253877725"/>
        <n v="4588.70273175664"/>
        <n v="4658.96909908337"/>
        <n v="4661.43439249869"/>
        <n v="4675.76816065599"/>
        <n v="4710.1952616332"/>
        <n v="4731.3173501891"/>
        <n v="4799.36050498606"/>
        <n v="4847.85107760435"/>
        <n v="4917.54536294677"/>
        <n v="4942.07800033699"/>
        <n v="4959.45883357338"/>
        <n v="5048.7117562492"/>
        <n v="5555.9541227276"/>
        <n v="5713.98328884638"/>
        <n v="5899.94265909745"/>
        <n v="5920.41535911327"/>
        <n v="6169.85428948317"/>
        <n v="6209.9662826614"/>
        <n v="6299.18829863505"/>
        <n v="6383.12472395074"/>
        <n v="6386.68104593525"/>
        <n v="6402.0969311114"/>
        <n v="6621.81268366749"/>
        <n v="6690.02127981368"/>
        <n v="6959.27190722648"/>
        <n v="7031.34298718276"/>
        <n v="7461.43903469992"/>
        <n v="7774.54440229656"/>
        <n v="7831.18438104206"/>
        <n v="8917.39463782141"/>
        <n v="9884.24846390765"/>
        <n v="10035.877165774"/>
        <n v="10112.9016908736"/>
        <n v="10479.4876694468"/>
        <n v="13007.5984850513"/>
        <n v="13573.2320506651"/>
        <n v="13814.1145341333"/>
        <n v="16718.792824"/>
        <n v="18207.7479470279"/>
        <n v="18376.7852439234"/>
        <n v="18450.8146928767"/>
        <n v="19183.7218015137"/>
        <n v="20407.6999314673"/>
        <n v="20464.6998639"/>
        <n v="20532.6045110195"/>
        <n v="20669.760966795"/>
        <n v="20706.6868217108"/>
        <n v="20736.2160383157"/>
        <n v="21298.609327938"/>
        <n v="21362.6266377195"/>
        <n v="21639.9270915094"/>
        <n v="21817.9381426917"/>
        <n v="21844.6048811615"/>
        <n v="21926.0657663529"/>
        <n v="22132.4135249258"/>
        <n v="22220.2958090763"/>
        <n v="22481.2851667272"/>
        <n v="22926.3925297874"/>
        <n v="22952.1021814206"/>
        <n v="23088.2669741756"/>
        <n v="25169.351208"/>
        <n v="30028.3564109674"/>
        <n v="31454.3735147049"/>
        <n v="36636.0875293594"/>
        <n v="38930.9805504322"/>
        <n v="43762.915203"/>
        <n v="44173.6365007322"/>
        <n v="44921.9717850869"/>
        <n v="54897.760943"/>
        <n v="63471.724624"/>
        <n v="84417.387279"/>
        <n v="96565.694112"/>
        <n v="125921.388915"/>
        <n v="261215.919918"/>
        <m/>
      </sharedItems>
    </cacheField>
    <cacheField name="Opening PV" numFmtId="0">
      <sharedItems containsString="0" containsBlank="1" containsNumber="1" minValue="-8844975" maxValue="10237430" count="469">
        <n v="-8844975"/>
        <n v="-6215585"/>
        <n v="-5726567"/>
        <n v="-4562083.3"/>
        <n v="-1569986"/>
        <n v="-1432022"/>
        <n v="-1080200"/>
        <n v="-941714.449177"/>
        <n v="-761274.548045"/>
        <n v="-702284.661694"/>
        <n v="-609166.666667"/>
        <n v="-589171.484117"/>
        <n v="-559479.166667"/>
        <n v="-526005.972725"/>
        <n v="-505050.639034"/>
        <n v="-469215.724967"/>
        <n v="-405820.332849"/>
        <n v="-398686.111111"/>
        <n v="-376636.169562"/>
        <n v="-365578.016079"/>
        <n v="-336798.740133"/>
        <n v="-298229.148247"/>
        <n v="-296779.537774"/>
        <n v="-293391.691719"/>
        <n v="-282727.252459"/>
        <n v="-280055.642017"/>
        <n v="-275080.354539"/>
        <n v="-252114.240134"/>
        <n v="-245372.183822"/>
        <n v="-242773.849885"/>
        <n v="-226092.179149"/>
        <n v="-222158.45579"/>
        <n v="-219833.134572"/>
        <n v="-214630.490062"/>
        <n v="-214107.505985"/>
        <n v="-208991.02728"/>
        <n v="-208784.976521"/>
        <n v="-208559.265331"/>
        <n v="-207127.67036"/>
        <n v="-194494.161238"/>
        <n v="-192847.288773"/>
        <n v="-184718.980977"/>
        <n v="-184128.15352"/>
        <n v="-183924.300445"/>
        <n v="-181348.393989"/>
        <n v="-174720.254683"/>
        <n v="-169094.809736"/>
        <n v="-158774.447388"/>
        <n v="-157140.738149"/>
        <n v="-155628.331338"/>
        <n v="-140539.47255"/>
        <n v="-139981.979996"/>
        <n v="-139300.648856"/>
        <n v="-128849.542058"/>
        <n v="-128079.757156"/>
        <n v="-127432.171134"/>
        <n v="-127112.168602"/>
        <n v="-126921.977535"/>
        <n v="-124299.423865"/>
        <n v="-120735.202986"/>
        <n v="-118542.007228"/>
        <n v="-116752.671212"/>
        <n v="-115339.927076"/>
        <n v="-115297.143465"/>
        <n v="-114824.951014"/>
        <n v="-114217.132982"/>
        <n v="-110805.052212"/>
        <n v="-110507.248685"/>
        <n v="-110389.687425"/>
        <n v="-109173.615004"/>
        <n v="-109157.397699"/>
        <n v="-107081.060984"/>
        <n v="-106799.566692"/>
        <n v="-101513.194454"/>
        <n v="-101272.249495"/>
        <n v="-97965.440051"/>
        <n v="-97401.43771"/>
        <n v="-97381.128453"/>
        <n v="-94520.6307"/>
        <n v="-93865.426482"/>
        <n v="-91047.649412"/>
        <n v="-85371.130693"/>
        <n v="-84306.673312"/>
        <n v="-83368.73795"/>
        <n v="-82001.144058"/>
        <n v="-79306.664183"/>
        <n v="-78853.739601"/>
        <n v="-78800.290728"/>
        <n v="-78013.804387"/>
        <n v="-76785.102823"/>
        <n v="-75428.96218"/>
        <n v="-74359.560674"/>
        <n v="-72411.777068"/>
        <n v="-72129.442283"/>
        <n v="-70814.927036"/>
        <n v="-70432.455068"/>
        <n v="-70210.573753"/>
        <n v="-68996.220668"/>
        <n v="-68651.187858"/>
        <n v="-67460.164393"/>
        <n v="-66840.068743"/>
        <n v="-63163.716255"/>
        <n v="-62862.857374"/>
        <n v="-62157.604038"/>
        <n v="-61017.192365"/>
        <n v="-60057.152134"/>
        <n v="-59245.143396"/>
        <n v="-58563.739608"/>
        <n v="-58036.982818"/>
        <n v="-57427.651134"/>
        <n v="-56608.811444"/>
        <n v="-56530.913232"/>
        <n v="-56369.654888"/>
        <n v="-54698.220326"/>
        <n v="-54254.425467"/>
        <n v="-53749.335276"/>
        <n v="-51821.317646"/>
        <n v="-50463.928475"/>
        <n v="-50303.096181"/>
        <n v="-50174.484123"/>
        <n v="-49565.834379"/>
        <n v="-48398.367139"/>
        <n v="-47864.390228"/>
        <n v="-47366.539978"/>
        <n v="-46200.500807"/>
        <n v="-45598.358182"/>
        <n v="-44708.751608"/>
        <n v="-44636.592726"/>
        <n v="-43903.645513"/>
        <n v="-42985.623139"/>
        <n v="-42307.325845"/>
        <n v="-41568.414632"/>
        <n v="-40508.387337"/>
        <n v="-39573.144296"/>
        <n v="-38941.515867"/>
        <n v="-38699.233011"/>
        <n v="-37385.338696"/>
        <n v="-36528.029423"/>
        <n v="-36148.899987"/>
        <n v="-35888.370693"/>
        <n v="-35648.909481"/>
        <n v="-35488.353708"/>
        <n v="-34464.46358"/>
        <n v="-34228.471227"/>
        <n v="-33505.569945"/>
        <n v="-33495.437035"/>
        <n v="-33071.251652"/>
        <n v="-32563.554679"/>
        <n v="-31292.454972"/>
        <n v="-31257.912973"/>
        <n v="-30848.254652"/>
        <n v="-29104.474529"/>
        <n v="-27794.08973"/>
        <n v="-27668.921027"/>
        <n v="-27252.508321"/>
        <n v="-27102.19656"/>
        <n v="-26950.616413"/>
        <n v="-26896.071376"/>
        <n v="-26747.962019"/>
        <n v="-26589.521727"/>
        <n v="-26285.021598"/>
        <n v="-26269.736161"/>
        <n v="-25648.243103"/>
        <n v="-25160.292874"/>
        <n v="-25066.781148"/>
        <n v="-24715.083949"/>
        <n v="-23616.652761"/>
        <n v="-23501.703741"/>
        <n v="-23415.099536"/>
        <n v="-22897.44803"/>
        <n v="-22664.336552"/>
        <n v="-21756.061038"/>
        <n v="-20587.907558"/>
        <n v="-19160.986586"/>
        <n v="-19027.905507"/>
        <n v="-18635.052468"/>
        <n v="-17236.870305"/>
        <n v="-17158.343041"/>
        <n v="-17138.14659"/>
        <n v="-15122.392468"/>
        <n v="-14478.977698"/>
        <n v="-14448.161986"/>
        <n v="-13982.290326"/>
        <n v="-13897.05269"/>
        <n v="-13693.596147"/>
        <n v="-13551.404102"/>
        <n v="-12650.939987"/>
        <n v="-11956.270616"/>
        <n v="-11841.053261"/>
        <n v="-11668.9099"/>
        <n v="-11325.651443"/>
        <n v="-10806.505736"/>
        <n v="-10517.385435"/>
        <n v="-9938.018948"/>
        <n v="-9688.267908"/>
        <n v="-9510.071101"/>
        <n v="-9346.611993"/>
        <n v="-9018.522014"/>
        <n v="-8920.513877"/>
        <n v="-8377.138557"/>
        <n v="-8025.337778"/>
        <n v="-7808.962488"/>
        <n v="-7367.430101"/>
        <n v="-7349.951526"/>
        <n v="-7267.627897"/>
        <n v="-7066.729253"/>
        <n v="-7047.634001"/>
        <n v="-6961.602976"/>
        <n v="-6923.161734"/>
        <n v="-6805.096123"/>
        <n v="-5900.290682"/>
        <n v="-5824.503256"/>
        <n v="-5772.644144"/>
        <n v="-5380.077616"/>
        <n v="-5306.752766"/>
        <n v="-4850.375588"/>
        <n v="-4559.291044"/>
        <n v="-3924.526212"/>
        <n v="-3661.523199"/>
        <n v="-3602.754157"/>
        <n v="-3317.265376"/>
        <n v="-3152.461069"/>
        <n v="-3010.031966"/>
        <n v="-2843.474836"/>
        <n v="-2771.317555"/>
        <n v="-1501.853646"/>
        <n v="-1447.748755"/>
        <n v="-1212.791738"/>
        <n v="-1206.553091"/>
        <n v="-1029.994508"/>
        <n v="-898.431371"/>
        <n v="-860.551906"/>
        <n v="-851.23309"/>
        <n v="-597.301265"/>
        <n v="-296.455483"/>
        <n v="-198"/>
        <n v="-172.979184"/>
        <n v="-86.209299"/>
        <n v="0"/>
        <n v="9.632478"/>
        <n v="68.522535"/>
        <n v="172.979184"/>
        <n v="296.455483"/>
        <n v="597.301265"/>
        <n v="1501.853646"/>
        <n v="1543.104675"/>
        <n v="1564.002139"/>
        <n v="2047.727454"/>
        <n v="2771.317555"/>
        <n v="2801.297408"/>
        <n v="2807.407881"/>
        <n v="3010.031966"/>
        <n v="3056.81442"/>
        <n v="3317.265376"/>
        <n v="3602.754157"/>
        <n v="3924.526212"/>
        <n v="4424.386512"/>
        <n v="4581.315438"/>
        <n v="5507.822922"/>
        <n v="5762.922477"/>
        <n v="5900.290682"/>
        <n v="6473.65179"/>
        <n v="6893.38504"/>
        <n v="6961.602976"/>
        <n v="7047.634001"/>
        <n v="7410.73318"/>
        <n v="7808.962488"/>
        <n v="7980.429488"/>
        <n v="8025.337778"/>
        <n v="8377.138557"/>
        <n v="9018.522014"/>
        <n v="9216.632594"/>
        <n v="9346.611993"/>
        <n v="9566.201707"/>
        <n v="9688.267908"/>
        <n v="9698.621938"/>
        <n v="10229.901898"/>
        <n v="10356.318818"/>
        <n v="10498.074992"/>
        <n v="10517.385435"/>
        <n v="10624.843644"/>
        <n v="10806.505736"/>
        <n v="11579.423808"/>
        <n v="11718.91478"/>
        <n v="11985.958655"/>
        <n v="12597.675496"/>
        <n v="13448.184018"/>
        <n v="13693.596147"/>
        <n v="13897.05269"/>
        <n v="14455.891547"/>
        <n v="14478.977698"/>
        <n v="15203.26179"/>
        <n v="15432.933017"/>
        <n v="15765.844352"/>
        <n v="16412.411705"/>
        <n v="17138.14659"/>
        <n v="17158.343041"/>
        <n v="18093.604816"/>
        <n v="18635.052468"/>
        <n v="19027.905507"/>
        <n v="19160.986586"/>
        <n v="21756.061038"/>
        <n v="22897.44803"/>
        <n v="23487.569484"/>
        <n v="25160.292874"/>
        <n v="25648.243103"/>
        <n v="25947.721962"/>
        <n v="26232.398753"/>
        <n v="26747.962019"/>
        <n v="27252.508321"/>
        <n v="27668.921027"/>
        <n v="27794.08973"/>
        <n v="28373.18287"/>
        <n v="29104.474529"/>
        <n v="29303.012351"/>
        <n v="31225.33825"/>
        <n v="31292.454972"/>
        <n v="31446.695545"/>
        <n v="32563.554679"/>
        <n v="32609.290396"/>
        <n v="33071.251652"/>
        <n v="33157.161922"/>
        <n v="34464.46358"/>
        <n v="35888.370693"/>
        <n v="36148.899987"/>
        <n v="36420.064158"/>
        <n v="36528.029423"/>
        <n v="36598.494567"/>
        <n v="37385.338696"/>
        <n v="37794.058368"/>
        <n v="38275.728347"/>
        <n v="38751.414343"/>
        <n v="38941.515867"/>
        <n v="39573.144296"/>
        <n v="40312.236229"/>
        <n v="40625.527213"/>
        <n v="43903.645513"/>
        <n v="44813.128346"/>
        <n v="44840.115433"/>
        <n v="45598.358182"/>
        <n v="46200.500807"/>
        <n v="47256.650529"/>
        <n v="47366.539978"/>
        <n v="47990.339042"/>
        <n v="48250.272738"/>
        <n v="48398.367139"/>
        <n v="49483.334429"/>
        <n v="49565.834379"/>
        <n v="50174.484123"/>
        <n v="50231.443278"/>
        <n v="51525.733013"/>
        <n v="51821.317646"/>
        <n v="53905.82661"/>
        <n v="54254.425467"/>
        <n v="54698.220326"/>
        <n v="55758.908857"/>
        <n v="56530.913232"/>
        <n v="58036.982818"/>
        <n v="58563.739608"/>
        <n v="59245.143396"/>
        <n v="60057.152134"/>
        <n v="62157.604038"/>
        <n v="62862.857374"/>
        <n v="63163.716255"/>
        <n v="67460.164393"/>
        <n v="68491.754156"/>
        <n v="68614.740736"/>
        <n v="70210.573753"/>
        <n v="71532.860062"/>
        <n v="72129.442283"/>
        <n v="72411.777068"/>
        <n v="74359.560674"/>
        <n v="75765.139757"/>
        <n v="76736.128277"/>
        <n v="82001.144058"/>
        <n v="83368.73795"/>
        <n v="84306.673312"/>
        <n v="86099.645639"/>
        <n v="89940.610347"/>
        <n v="91047.649412"/>
        <n v="94520.6307"/>
        <n v="95955.323488"/>
        <n v="97381.128453"/>
        <n v="97401.43771"/>
        <n v="98298.649094"/>
        <n v="100636.596257"/>
        <n v="101272.249495"/>
        <n v="102868.428033"/>
        <n v="105285.599906"/>
        <n v="106799.566692"/>
        <n v="106912.51414"/>
        <n v="107081.060984"/>
        <n v="109157.397699"/>
        <n v="110507.248685"/>
        <n v="111875.917966"/>
        <n v="114217.132982"/>
        <n v="114824.951014"/>
        <n v="116752.671212"/>
        <n v="120735.202986"/>
        <n v="121525.042503"/>
        <n v="127047.879165"/>
        <n v="127112.168602"/>
        <n v="127299.237593"/>
        <n v="128079.757156"/>
        <n v="128849.542058"/>
        <n v="134153.002549"/>
        <n v="137037.241227"/>
        <n v="139300.648856"/>
        <n v="139981.979996"/>
        <n v="140539.47255"/>
        <n v="152194.551197"/>
        <n v="155628.331338"/>
        <n v="158774.447388"/>
        <n v="160611.351644"/>
        <n v="169094.809736"/>
        <n v="174720.254683"/>
        <n v="181682.828739"/>
        <n v="183924.300445"/>
        <n v="184128.15352"/>
        <n v="184718.980977"/>
        <n v="192847.288773"/>
        <n v="194494.161238"/>
        <n v="198314.356711"/>
        <n v="200675.587868"/>
        <n v="207878.048449"/>
        <n v="208559.265331"/>
        <n v="208991.02728"/>
        <n v="214107.505985"/>
        <n v="214630.490062"/>
        <n v="219833.134572"/>
        <n v="222158.45579"/>
        <n v="226092.179149"/>
        <n v="229080.616606"/>
        <n v="231450.112295"/>
        <n v="242773.849885"/>
        <n v="252114.240134"/>
        <n v="269444.611051"/>
        <n v="275080.354539"/>
        <n v="280055.642017"/>
        <n v="293391.691719"/>
        <n v="296710.430283"/>
        <n v="296779.537774"/>
        <n v="298229.148247"/>
        <n v="336798.740133"/>
        <n v="351994.55592"/>
        <n v="365578.016079"/>
        <n v="376636.169562"/>
        <n v="384928.817708"/>
        <n v="395941.54226"/>
        <n v="399224.245136"/>
        <n v="405820.332849"/>
        <n v="426542.757804"/>
        <n v="506404.797275"/>
        <n v="526005.972725"/>
        <n v="557584.144773"/>
        <n v="589171.484117"/>
        <n v="593858.073753"/>
        <n v="641666.666667"/>
        <n v="684958.333333"/>
        <n v="702284.661694"/>
        <n v="761274.548045"/>
        <n v="966436.672439"/>
        <n v="1060408"/>
        <n v="1254500"/>
        <n v="1569986"/>
        <n v="5726567"/>
        <n v="8844975"/>
        <n v="10237430"/>
        <m/>
      </sharedItems>
    </cacheField>
    <cacheField name="Closing PV" numFmtId="0">
      <sharedItems containsString="0" containsBlank="1" containsNumber="1" minValue="-8860123" maxValue="10254010" count="484">
        <n v="-8860123"/>
        <n v="-6225652"/>
        <n v="-5735909"/>
        <n v="-4562083.3"/>
        <n v="-1566309"/>
        <n v="-1434341"/>
        <n v="-1131091"/>
        <n v="-937005.745037"/>
        <n v="-757083.244915"/>
        <n v="-708901.205458"/>
        <n v="-607916.666667"/>
        <n v="-585998.106339"/>
        <n v="-556041.666667"/>
        <n v="-528506.686976"/>
        <n v="-499630.225924"/>
        <n v="-469975.668192"/>
        <n v="-407850.672463"/>
        <n v="-398327.777778"/>
        <n v="-366116.444855"/>
        <n v="-358632.993516"/>
        <n v="-329624.357944"/>
        <n v="-299400.614373"/>
        <n v="-294053.486414"/>
        <n v="-291154.068542"/>
        <n v="-281729.390729"/>
        <n v="-280819.996566"/>
        <n v="-271632.986155"/>
        <n v="-264857.987521"/>
        <n v="-261215.919918"/>
        <n v="-243076.148492"/>
        <n v="-240845.194721"/>
        <n v="-217524.151152"/>
        <n v="-215826.780564"/>
        <n v="-212698.532574"/>
        <n v="-212368.768418"/>
        <n v="-211146.429001"/>
        <n v="-209835.069245"/>
        <n v="-206051.53619"/>
        <n v="-206005.609192"/>
        <n v="-205727.499192"/>
        <n v="-196266.897354"/>
        <n v="-195540.548045"/>
        <n v="-190046.908193"/>
        <n v="-187587.69587"/>
        <n v="-183834.005445"/>
        <n v="-180025.939398"/>
        <n v="-179341.240839"/>
        <n v="-168790.836983"/>
        <n v="-161888.613926"/>
        <n v="-160273.725246"/>
        <n v="-157200.820914"/>
        <n v="-156642.157674"/>
        <n v="-154088.592926"/>
        <n v="-147680.160065"/>
        <n v="-144290.553594"/>
        <n v="-142681.82781"/>
        <n v="-136455.456031"/>
        <n v="-136367.806869"/>
        <n v="-130012.818247"/>
        <n v="-129519.419377"/>
        <n v="-128322.925942"/>
        <n v="-127568.388702"/>
        <n v="-125921.388915"/>
        <n v="-120947.035952"/>
        <n v="-120300.649786"/>
        <n v="-120133.918713"/>
        <n v="-118000.78313"/>
        <n v="-115910.805359"/>
        <n v="-115503.384993"/>
        <n v="-112081.459369"/>
        <n v="-110788.236872"/>
        <n v="-109611.183745"/>
        <n v="-108155.947745"/>
        <n v="-106669.325848"/>
        <n v="-105541.616379"/>
        <n v="-101808.657332"/>
        <n v="-100150.58625"/>
        <n v="-99180.023275"/>
        <n v="-97829.735375"/>
        <n v="-97242.794612"/>
        <n v="-97212.042273"/>
        <n v="-96422.917067"/>
        <n v="-95344.50163"/>
        <n v="-94459.728684"/>
        <n v="-89230.627624"/>
        <n v="-87313.743952"/>
        <n v="-85273.058415"/>
        <n v="-84417.387279"/>
        <n v="-79510.63392"/>
        <n v="-77722.231005"/>
        <n v="-77682.764255"/>
        <n v="-77548.360911"/>
        <n v="-77028.363458"/>
        <n v="-74966.479488"/>
        <n v="-74661.086455"/>
        <n v="-73288.454452"/>
        <n v="-72970.920729"/>
        <n v="-72565.944169"/>
        <n v="-72165.812191"/>
        <n v="-69907.638851"/>
        <n v="-69500.285263"/>
        <n v="-67804.737309"/>
        <n v="-67346.781386"/>
        <n v="-67173.485001"/>
        <n v="-66232.937443"/>
        <n v="-66059.41296"/>
        <n v="-65359.763741"/>
        <n v="-64983.913066"/>
        <n v="-64980.733383"/>
        <n v="-63935.167973"/>
        <n v="-63666.601972"/>
        <n v="-62982.607775"/>
        <n v="-62731.617997"/>
        <n v="-61373.986447"/>
        <n v="-60609.614076"/>
        <n v="-60399.212895"/>
        <n v="-60109.815861"/>
        <n v="-59694.622104"/>
        <n v="-59574.280752"/>
        <n v="-58014.174359"/>
        <n v="-57297.319526"/>
        <n v="-56856.83284"/>
        <n v="-54897.760943"/>
        <n v="-53892.741502"/>
        <n v="-53676.063781"/>
        <n v="-53484.898511"/>
        <n v="-53248.186199"/>
        <n v="-51600.47714"/>
        <n v="-50395.275032"/>
        <n v="-50347.228402"/>
        <n v="-49236.04099"/>
        <n v="-48431.763528"/>
        <n v="-46693.13791"/>
        <n v="-45950.788472"/>
        <n v="-45887.515322"/>
        <n v="-43762.915203"/>
        <n v="-43028.826047"/>
        <n v="-42896.463961"/>
        <n v="-42774.308647"/>
        <n v="-42366.415708"/>
        <n v="-42309.687304"/>
        <n v="-42235.909276"/>
        <n v="-41913.143394"/>
        <n v="-40995.481776"/>
        <n v="-40972.962005"/>
        <n v="-39066.218489"/>
        <n v="-37159.451455"/>
        <n v="-36663.795589"/>
        <n v="-36129.91287"/>
        <n v="-36113.804516"/>
        <n v="-35354.682705"/>
        <n v="-35100.441691"/>
        <n v="-35011.881189"/>
        <n v="-34858.034782"/>
        <n v="-34693.777451"/>
        <n v="-34338.653615"/>
        <n v="-33382.02391"/>
        <n v="-31767.621015"/>
        <n v="-31730.8119"/>
        <n v="-31670.929194"/>
        <n v="-31172.561618"/>
        <n v="-30279.3455"/>
        <n v="-29668.978639"/>
        <n v="-29273.279765"/>
        <n v="-27575.828163"/>
        <n v="-27021.223458"/>
        <n v="-26766.887321"/>
        <n v="-26759.970817"/>
        <n v="-26754.543656"/>
        <n v="-26694.670104"/>
        <n v="-26625.958107"/>
        <n v="-26447.918013"/>
        <n v="-26102.195922"/>
        <n v="-25169.351208"/>
        <n v="-24889.085783"/>
        <n v="-24221.138943"/>
        <n v="-23998.74626"/>
        <n v="-23892.60065"/>
        <n v="-23506.856672"/>
        <n v="-22990.657614"/>
        <n v="-22763.691423"/>
        <n v="-21624.690045"/>
        <n v="-21534.725071"/>
        <n v="-19542.935979"/>
        <n v="-19283.317954"/>
        <n v="-19100.521731"/>
        <n v="-18379.544563"/>
        <n v="-16728.268302"/>
        <n v="-16718.792824"/>
        <n v="-16566.744448"/>
        <n v="-16087.261968"/>
        <n v="-14563.774757"/>
        <n v="-14200.087844"/>
        <n v="-13956.68011"/>
        <n v="-13306.367849"/>
        <n v="-12543.910411"/>
        <n v="-12374.615673"/>
        <n v="-12329.887287"/>
        <n v="-12276.933269"/>
        <n v="-11744.161946"/>
        <n v="-11172.400439"/>
        <n v="-11107.229611"/>
        <n v="-9818.878194"/>
        <n v="-9795.359497"/>
        <n v="-9352.788169"/>
        <n v="-9240.607549"/>
        <n v="-9095.081339"/>
        <n v="-9062.621673"/>
        <n v="-8815.135902"/>
        <n v="-8702.648297"/>
        <n v="-8522.406751"/>
        <n v="-7856.875731"/>
        <n v="-7853.17847"/>
        <n v="-7810.100302"/>
        <n v="-7598.407034"/>
        <n v="-7476.312571"/>
        <n v="-7145.496346"/>
        <n v="-6345.583028"/>
        <n v="-6036.605436"/>
        <n v="-5960.645328"/>
        <n v="-5551.6414"/>
        <n v="-4500.708382"/>
        <n v="-4357.440523"/>
        <n v="-4007.597857"/>
        <n v="-3912.867963"/>
        <n v="-3544.594603"/>
        <n v="-3486.771371"/>
        <n v="-3430.438976"/>
        <n v="-3000.314404"/>
        <n v="-2773.716319"/>
        <n v="-2586.594058"/>
        <n v="-2252.224181"/>
        <n v="-1888.130936"/>
        <n v="-1556.070687"/>
        <n v="-1552.299257"/>
        <n v="-1405.61036"/>
        <n v="-1113.73932"/>
        <n v="-1098.522453"/>
        <n v="-988.147945"/>
        <n v="-821.25593"/>
        <n v="-622.065481"/>
        <n v="-491.952518"/>
        <n v="-188.90444"/>
        <n v="-69.988877"/>
        <n v="0"/>
        <n v="69.988877"/>
        <n v="455.789431"/>
        <n v="474.8659"/>
        <n v="491.952518"/>
        <n v="622.065481"/>
        <n v="821.25593"/>
        <n v="1405.61036"/>
        <n v="1756.608445"/>
        <n v="1888.130936"/>
        <n v="2586.594058"/>
        <n v="2903.826105"/>
        <n v="2928.98981"/>
        <n v="3331.553262"/>
        <n v="3430.438976"/>
        <n v="3486.771371"/>
        <n v="3544.594603"/>
        <n v="4034.07519"/>
        <n v="4500.708382"/>
        <n v="4833.445593"/>
        <n v="5293.724851"/>
        <n v="5328.582967"/>
        <n v="5538.522695"/>
        <n v="6019.725576"/>
        <n v="6345.583028"/>
        <n v="6701.061095"/>
        <n v="7145.496346"/>
        <n v="7265.764777"/>
        <n v="7598.407034"/>
        <n v="7628.69067"/>
        <n v="8510.940153"/>
        <n v="8522.406751"/>
        <n v="8815.135902"/>
        <n v="9095.081339"/>
        <n v="9293.635363"/>
        <n v="9795.359497"/>
        <n v="9818.878194"/>
        <n v="10343.368016"/>
        <n v="10446.147685"/>
        <n v="10742.452241"/>
        <n v="11168.431489"/>
        <n v="11631.403615"/>
        <n v="11895.428567"/>
        <n v="12374.615673"/>
        <n v="12440.270358"/>
        <n v="12900.754704"/>
        <n v="13622.435871"/>
        <n v="14563.774757"/>
        <n v="14706.634552"/>
        <n v="16087.261968"/>
        <n v="16281.09057"/>
        <n v="16566.744448"/>
        <n v="16575.621715"/>
        <n v="16656.672599"/>
        <n v="16718.792824"/>
        <n v="16728.268302"/>
        <n v="17624.132948"/>
        <n v="19283.317954"/>
        <n v="21534.725071"/>
        <n v="21624.690045"/>
        <n v="21992.185157"/>
        <n v="22990.657614"/>
        <n v="23892.60065"/>
        <n v="23998.74626"/>
        <n v="24687.35693"/>
        <n v="25065.581153"/>
        <n v="25169.351208"/>
        <n v="25777.471952"/>
        <n v="26630.079549"/>
        <n v="26759.970817"/>
        <n v="27021.223458"/>
        <n v="27713.933645"/>
        <n v="28031.15155"/>
        <n v="28601.510491"/>
        <n v="28616.54655"/>
        <n v="29668.978639"/>
        <n v="31172.561618"/>
        <n v="31670.929194"/>
        <n v="31767.621015"/>
        <n v="32123.68753"/>
        <n v="33382.02391"/>
        <n v="34056.536385"/>
        <n v="34338.653615"/>
        <n v="34387.585059"/>
        <n v="34693.777451"/>
        <n v="35100.441691"/>
        <n v="36113.804516"/>
        <n v="36404.795804"/>
        <n v="36437.818921"/>
        <n v="36607.582416"/>
        <n v="37159.451455"/>
        <n v="39981.536246"/>
        <n v="39987.59817"/>
        <n v="40100.285091"/>
        <n v="41300.803688"/>
        <n v="42235.909276"/>
        <n v="42309.687304"/>
        <n v="42366.415708"/>
        <n v="42896.463961"/>
        <n v="43028.826047"/>
        <n v="43762.915203"/>
        <n v="43960.278197"/>
        <n v="44906.385192"/>
        <n v="45227.208121"/>
        <n v="45887.515322"/>
        <n v="45950.788472"/>
        <n v="46693.13791"/>
        <n v="48423.026818"/>
        <n v="51084.385968"/>
        <n v="51600.47714"/>
        <n v="53248.186199"/>
        <n v="53668.372394"/>
        <n v="53676.063781"/>
        <n v="53892.741502"/>
        <n v="54233.370011"/>
        <n v="54897.760943"/>
        <n v="56856.83284"/>
        <n v="57170.767254"/>
        <n v="57297.319526"/>
        <n v="58375.820262"/>
        <n v="59694.622104"/>
        <n v="60109.815861"/>
        <n v="60399.212895"/>
        <n v="60609.614076"/>
        <n v="61373.986447"/>
        <n v="62731.617997"/>
        <n v="62982.607775"/>
        <n v="63273.724624"/>
        <n v="63364.784574"/>
        <n v="65359.763741"/>
        <n v="66059.41296"/>
        <n v="67173.485001"/>
        <n v="67346.781386"/>
        <n v="69500.285263"/>
        <n v="69907.638851"/>
        <n v="71332.000746"/>
        <n v="71546.640412"/>
        <n v="74208.525128"/>
        <n v="74661.086455"/>
        <n v="75563.124064"/>
        <n v="77028.363458"/>
        <n v="78496.809816"/>
        <n v="82963.349841"/>
        <n v="84417.387279"/>
        <n v="85273.058415"/>
        <n v="85542.470655"/>
        <n v="87142.659936"/>
        <n v="87313.743952"/>
        <n v="87733.032497"/>
        <n v="88406.862253"/>
        <n v="92876.899234"/>
        <n v="94459.728684"/>
        <n v="96565.694112"/>
        <n v="97242.794612"/>
        <n v="99180.023275"/>
        <n v="100910.60328"/>
        <n v="100987.476783"/>
        <n v="101808.657332"/>
        <n v="104408.847006"/>
        <n v="105541.616379"/>
        <n v="106669.325848"/>
        <n v="108155.947745"/>
        <n v="109611.183745"/>
        <n v="118000.78313"/>
        <n v="120300.649786"/>
        <n v="120947.035952"/>
        <n v="122203.084918"/>
        <n v="124056.631171"/>
        <n v="125921.388915"/>
        <n v="126689.093315"/>
        <n v="127568.388702"/>
        <n v="129519.419377"/>
        <n v="130140.894634"/>
        <n v="131998.943696"/>
        <n v="134092.269217"/>
        <n v="134883.699031"/>
        <n v="136367.806869"/>
        <n v="136455.456031"/>
        <n v="142681.82781"/>
        <n v="144290.553594"/>
        <n v="147680.160065"/>
        <n v="155265.229968"/>
        <n v="156642.157674"/>
        <n v="157200.820914"/>
        <n v="168790.836983"/>
        <n v="179341.240839"/>
        <n v="180025.939398"/>
        <n v="186370.691605"/>
        <n v="187587.69587"/>
        <n v="190046.908193"/>
        <n v="195540.548045"/>
        <n v="196266.897354"/>
        <n v="201268.484772"/>
        <n v="202450.179243"/>
        <n v="206051.53619"/>
        <n v="206743.389049"/>
        <n v="209835.069245"/>
        <n v="211146.429001"/>
        <n v="212368.768418"/>
        <n v="212698.532574"/>
        <n v="215826.780564"/>
        <n v="217524.151152"/>
        <n v="224648.000206"/>
        <n v="228509.374347"/>
        <n v="240845.194721"/>
        <n v="259663.707011"/>
        <n v="261215.919918"/>
        <n v="264857.987521"/>
        <n v="267201.097353"/>
        <n v="271632.986155"/>
        <n v="281729.390729"/>
        <n v="291154.068542"/>
        <n v="294053.486414"/>
        <n v="299400.614373"/>
        <n v="329624.357944"/>
        <n v="355785.305875"/>
        <n v="358632.993516"/>
        <n v="366116.444855"/>
        <n v="382786.212436"/>
        <n v="391086.270478"/>
        <n v="394914.399144"/>
        <n v="394945.119029"/>
        <n v="407850.672463"/>
        <n v="410288.41252"/>
        <n v="501907.053768"/>
        <n v="517989.292273"/>
        <n v="528506.686976"/>
        <n v="585998.106339"/>
        <n v="640833.333333"/>
        <n v="682666.666667"/>
        <n v="708901.205458"/>
        <n v="757083.244915"/>
        <n v="961203.365763"/>
        <n v="1107373"/>
        <n v="1252750"/>
        <n v="1566309"/>
        <n v="5735909"/>
        <n v="8860123"/>
        <n v="10254010"/>
        <m/>
      </sharedItems>
    </cacheField>
    <cacheField name="Actual P&amp;L" numFmtId="0">
      <sharedItems containsString="0" containsBlank="1" containsNumber="1" minValue="-261215.919918" maxValue="261215.919918" count="484">
        <n v="-261215.919918"/>
        <n v="-125921.388915"/>
        <n v="-84417.387279"/>
        <n v="-79510.63392"/>
        <n v="-73028.953233"/>
        <n v="-62425.968443"/>
        <n v="-58894.573549"/>
        <n v="-54897.760943"/>
        <n v="-50891"/>
        <n v="-43762.915203"/>
        <n v="-42817.837907"/>
        <n v="-39594.8525"/>
        <n v="-39272.701024"/>
        <n v="-39059.983225"/>
        <n v="-38408.266726"/>
        <n v="-37046.723272"/>
        <n v="-35974.301381"/>
        <n v="-25169.351208"/>
        <n v="-22667.824548"/>
        <n v="-22084.137636"/>
        <n v="-21998.289927"/>
        <n v="-21923.328239"/>
        <n v="-21542.855855"/>
        <n v="-21452.182879"/>
        <n v="-21296.846649"/>
        <n v="-21153.543759"/>
        <n v="-20643.626406"/>
        <n v="-20637.119953"/>
        <n v="-20604.812129"/>
        <n v="-20040.642959"/>
        <n v="-19905.078192"/>
        <n v="-19806.945023"/>
        <n v="-19769.854204"/>
        <n v="-19600.402909"/>
        <n v="-19026.277526"/>
        <n v="-19018.536283"/>
        <n v="-18003.176046"/>
        <n v="-16718.792824"/>
        <n v="-16254.345284"/>
        <n v="-15164.615006"/>
        <n v="-15148"/>
        <n v="-14427.879001"/>
        <n v="-12458.604682"/>
        <n v="-12445.524801"/>
        <n v="-12323.386545"/>
        <n v="-11912.389505"/>
        <n v="-11510.056178"/>
        <n v="-11269.045413"/>
        <n v="-10900.982897"/>
        <n v="-10149.001544"/>
        <n v="-10067"/>
        <n v="-9342"/>
        <n v="-7548.461235"/>
        <n v="-7544.835106"/>
        <n v="-7533.723705"/>
        <n v="-7174.38218900003"/>
        <n v="-7156.365438"/>
        <n v="-6729.90297000001"/>
        <n v="-6644.083993"/>
        <n v="-6616.54376399994"/>
        <n v="-6217.515721"/>
        <n v="-5903.859434"/>
        <n v="-5625.469232"/>
        <n v="-5560.645653"/>
        <n v="-5327.92721600001"/>
        <n v="-5325.058086"/>
        <n v="-5233.30667600001"/>
        <n v="-5128.17973600001"/>
        <n v="-5126.969582"/>
        <n v="-4620.986156"/>
        <n v="-4527.289382"/>
        <n v="-4506.428053"/>
        <n v="-4497.74350700004"/>
        <n v="-4432.6164"/>
        <n v="-4309.84599199996"/>
        <n v="-4298.123123"/>
        <n v="-4191.3031299999"/>
        <n v="-3898.36104700001"/>
        <n v="-3809.50308699999"/>
        <n v="-3751.08104399999"/>
        <n v="-3733.90545999999"/>
        <n v="-3707.505294"/>
        <n v="-3677"/>
        <n v="-3661.00939"/>
        <n v="-3615.78131999999"/>
        <n v="-3547.97857399999"/>
        <n v="-3514.624333"/>
        <n v="-3503.640591"/>
        <n v="-3459.54235"/>
        <n v="-3447.36838400003"/>
        <n v="-3328.729087"/>
        <n v="-3308.254106"/>
        <n v="-3294.393409"/>
        <n v="-3196.555586"/>
        <n v="-3173.37777799997"/>
        <n v="-3168.358554"/>
        <n v="-3073.702076"/>
        <n v="-3046.198643"/>
        <n v="-2961.07698399999"/>
        <n v="-2941.709026"/>
        <n v="-2940.73794799999"/>
        <n v="-2921.01662"/>
        <n v="-2917.975608"/>
        <n v="-2899.672603"/>
        <n v="-2869.384322"/>
        <n v="-2863.792367"/>
        <n v="-2845.19282500001"/>
        <n v="-2810.246839"/>
        <n v="-2771.244193"/>
        <n v="-2742.828871"/>
        <n v="-2736.543008"/>
        <n v="-2734.41985600001"/>
        <n v="-2722.163912"/>
        <n v="-2699.84781399998"/>
        <n v="-2693.259272"/>
        <n v="-2691.561245"/>
        <n v="-2686.347765"/>
        <n v="-2672.932802"/>
        <n v="-2668.80278400001"/>
        <n v="-2663.146486"/>
        <n v="-2657.585489"/>
        <n v="-2638.17173"/>
        <n v="-2602.407373"/>
        <n v="-2600.492181"/>
        <n v="-2599.0992"/>
        <n v="-2596.784538"/>
        <n v="-2594.242138"/>
        <n v="-2580.647113"/>
        <n v="-2572.631258"/>
        <n v="-2569.532135"/>
        <n v="-2546.425704"/>
        <n v="-2536.887012"/>
        <n v="-2531.644172"/>
        <n v="-2530.12276100001"/>
        <n v="-2527.603149"/>
        <n v="-2510.851817"/>
        <n v="-2506.34678299999"/>
        <n v="-2504.138217"/>
        <n v="-2500.71425099997"/>
        <n v="-2482.838174"/>
        <n v="-2472.743084"/>
        <n v="-2469.851706"/>
        <n v="-2462.981934"/>
        <n v="-2387.966485"/>
        <n v="-2351.30094"/>
        <n v="-2319"/>
        <n v="-2308.98342"/>
        <n v="-2291.66666599992"/>
        <n v="-2279.365037"/>
        <n v="-2257.52555"/>
        <n v="-2253.802075"/>
        <n v="-2249.290604"/>
        <n v="-2243.513698"/>
        <n v="-2234.090845"/>
        <n v="-2210.909508"/>
        <n v="-2196.047486"/>
        <n v="-2153.542196"/>
        <n v="-2146.629618"/>
        <n v="-2142.60527200002"/>
        <n v="-2132.28971400001"/>
        <n v="-2040.12087"/>
        <n v="-2034.642761"/>
        <n v="-2030.339614"/>
        <n v="-1798.894822"/>
        <n v="-1772.73611599999"/>
        <n v="-1750"/>
        <n v="-1687.762508"/>
        <n v="-1673.74871199997"/>
        <n v="-1649.34093599999"/>
        <n v="-1614.62186799999"/>
        <n v="-1591.911485"/>
        <n v="-1572.48957600002"/>
        <n v="-1555.136843"/>
        <n v="-1479.075148"/>
        <n v="-1418.22094"/>
        <n v="-1401.354284"/>
        <n v="-1400.948407"/>
        <n v="-1352.464837"/>
        <n v="-1325.967564"/>
        <n v="-1236.055792"/>
        <n v="-1222.229673"/>
        <n v="-1204.979454"/>
        <n v="-1196.29050199999"/>
        <n v="-1186.475952"/>
        <n v="-1171.46612599998"/>
        <n v="-1166.8176"/>
        <n v="-1161.546614"/>
        <n v="-1134.6594"/>
        <n v="-1113.73932"/>
        <n v="-1071.081073"/>
        <n v="-1069.743561"/>
        <n v="-1034.118913"/>
        <n v="-1007.181552"/>
        <n v="-996.423231000023"/>
        <n v="-995.152620000001"/>
        <n v="-966.385103000008"/>
        <n v="-964.668566000008"/>
        <n v="-864.672465000003"/>
        <n v="-833.333334000083"/>
        <n v="-759.943224999995"/>
        <n v="-702.857150000002"/>
        <n v="-669.877318999992"/>
        <n v="-666.722066999999"/>
        <n v="-661.79469499999"/>
        <n v="-660.977386999999"/>
        <n v="-656.52782"/>
        <n v="-648.683741999999"/>
        <n v="-636.804058"/>
        <n v="-631.422032000002"/>
        <n v="-613.661894000004"/>
        <n v="-604.486182000001"/>
        <n v="-557.174983999998"/>
        <n v="-542.472405"/>
        <n v="-538.428775999986"/>
        <n v="-536.407837000006"/>
        <n v="-531.476091000001"/>
        <n v="-527.312388"/>
        <n v="-524.800447"/>
        <n v="-496.115263"/>
        <n v="-481.003388999998"/>
        <n v="-473.631602999998"/>
        <n v="-472.898927000002"/>
        <n v="-466.982801999999"/>
        <n v="-464.574668000001"/>
        <n v="-456.220099999991"/>
        <n v="-437.754841"/>
        <n v="-432.274292"/>
        <n v="-366.985478000002"/>
        <n v="-358.78585"/>
        <n v="-354.555040000001"/>
        <n v="-345.746166"/>
        <n v="-342.060760999993"/>
        <n v="-340.936508999999"/>
        <n v="-324.638059000004"/>
        <n v="-303.972753000009"/>
        <n v="-272.566344000001"/>
        <n v="-249.712334999997"/>
        <n v="-237.970547"/>
        <n v="-231.284863000001"/>
        <n v="-200.859316000002"/>
        <n v="-179.239955"/>
        <n v="-178.181851999998"/>
        <n v="-177.365593999999"/>
        <n v="-174.001833999999"/>
        <n v="-172.979184"/>
        <n v="-156.839568"/>
        <n v="-130.240844"/>
        <n v="-102.695141"/>
        <n v="-99.3548709999996"/>
        <n v="-96.2432860000001"/>
        <n v="-60.7333320000034"/>
        <n v="0"/>
        <n v="96.2432860000001"/>
        <n v="130.240844"/>
        <n v="153.251004000002"/>
        <n v="172.979184"/>
        <n v="174.251853"/>
        <n v="201.401271999999"/>
        <n v="227.409305"/>
        <n v="231.284863000001"/>
        <n v="244.260894000003"/>
        <n v="249.712334999997"/>
        <n v="256.803099"/>
        <n v="274.738842"/>
        <n v="303.972753000009"/>
        <n v="342.060760999993"/>
        <n v="358.333333000017"/>
        <n v="374.006718000001"/>
        <n v="387.092688000004"/>
        <n v="432.687775999999"/>
        <n v="437.754841"/>
        <n v="446.156953"/>
        <n v="456.220099999991"/>
        <n v="476.472519000003"/>
        <n v="496.115263"/>
        <n v="524.800447"/>
        <n v="527.312388"/>
        <n v="531.476091000001"/>
        <n v="536.407837000006"/>
        <n v="538.428775999986"/>
        <n v="543.587845"/>
        <n v="631.422032000002"/>
        <n v="636.804058"/>
        <n v="661.79469499999"/>
        <n v="666.722066999999"/>
        <n v="669.877318999992"/>
        <n v="676.991985000001"/>
        <n v="721.355578000001"/>
        <n v="848.157553000001"/>
        <n v="864.672465000003"/>
        <n v="937.507625"/>
        <n v="966.385103000008"/>
        <n v="995.152620000001"/>
        <n v="1007.181552"/>
        <n v="1034.118913"/>
        <n v="1043.830303"/>
        <n v="1069.743561"/>
        <n v="1071.081073"/>
        <n v="1100.206973"/>
        <n v="1114.136183"/>
        <n v="1122.06116799999"/>
        <n v="1161.546614"/>
        <n v="1171.46612599998"/>
        <n v="1196.29050199999"/>
        <n v="1229.515091"/>
        <n v="1250"/>
        <n v="1326.09899"/>
        <n v="1372.359925"/>
        <n v="1418.22094"/>
        <n v="1542.522984"/>
        <n v="1572.48957600002"/>
        <n v="1584.43317800001"/>
        <n v="1649.34093599999"/>
        <n v="1673.74871199997"/>
        <n v="1705.80789900001"/>
        <n v="1772.73611599999"/>
        <n v="1774.59137499999"/>
        <n v="1798.894822"/>
        <n v="1815.788701"/>
        <n v="1907.25589299999"/>
        <n v="2030.339614"/>
        <n v="2032.164947"/>
        <n v="2034.642761"/>
        <n v="2040.12087"/>
        <n v="2108.959056"/>
        <n v="2132.28971400001"/>
        <n v="2196.047486"/>
        <n v="2208.362995"/>
        <n v="2249.290604"/>
        <n v="2279.365037"/>
        <n v="2289.902468"/>
        <n v="2296.03532999998"/>
        <n v="2308.98342"/>
        <n v="2351.30094"/>
        <n v="2387.966485"/>
        <n v="2462.981934"/>
        <n v="2469.851706"/>
        <n v="2472.743084"/>
        <n v="2500.71425099997"/>
        <n v="2504.138217"/>
        <n v="2506.34678299999"/>
        <n v="2510.851817"/>
        <n v="2530.12276100001"/>
        <n v="2531.588668"/>
        <n v="2531.644172"/>
        <n v="2536.887012"/>
        <n v="2549.389345"/>
        <n v="2569.532135"/>
        <n v="2572.631258"/>
        <n v="2594.242138"/>
        <n v="2596.784538"/>
        <n v="2599.0992"/>
        <n v="2602.407373"/>
        <n v="2611.954186"/>
        <n v="2616.911405"/>
        <n v="2638.17173"/>
        <n v="2655.039816"/>
        <n v="2657.585489"/>
        <n v="2663.146486"/>
        <n v="2668.80278400001"/>
        <n v="2668.824588"/>
        <n v="2673.375254"/>
        <n v="2686.347765"/>
        <n v="2691.561245"/>
        <n v="2693.259272"/>
        <n v="2699.84781399998"/>
        <n v="2715.663067"/>
        <n v="2722.163912"/>
        <n v="2723.449332"/>
        <n v="2731.670059"/>
        <n v="2734.41985600001"/>
        <n v="2736.543008"/>
        <n v="2742.828871"/>
        <n v="2771.244193"/>
        <n v="2785.718139"/>
        <n v="2810.246839"/>
        <n v="2834.11323"/>
        <n v="2841.657041"/>
        <n v="2845.19282500001"/>
        <n v="2863.792367"/>
        <n v="2884.756377"/>
        <n v="2899.672603"/>
        <n v="2921.01662"/>
        <n v="2931.89967599999"/>
        <n v="2936.288887"/>
        <n v="2941.709026"/>
        <n v="2954.128061"/>
        <n v="2961.07698399999"/>
        <n v="3046.198643"/>
        <n v="3052.145223"/>
        <n v="3057.47732900002"/>
        <n v="3070.67877100001"/>
        <n v="3073.702076"/>
        <n v="3173.37777799997"/>
        <n v="3196.555586"/>
        <n v="3258.467707"/>
        <n v="3280.190195"/>
        <n v="3294.393409"/>
        <n v="3308.254106"/>
        <n v="3334.750984"/>
        <n v="3437.5"/>
        <n v="3447.36838400003"/>
        <n v="3459.54235"/>
        <n v="3503.640591"/>
        <n v="3547.97857399999"/>
        <n v="3615.78131999999"/>
        <n v="3661.00939"/>
        <n v="3677"/>
        <n v="3707.505294"/>
        <n v="3729.722712"/>
        <n v="3733.90545999999"/>
        <n v="3751.08104399999"/>
        <n v="3772.250749"/>
        <n v="3790.74995500001"/>
        <n v="3809.50308699999"/>
        <n v="3828.528525"/>
        <n v="3833.81124000001"/>
        <n v="3898.36104700001"/>
        <n v="4015.487285"/>
        <n v="4191.3031299999"/>
        <n v="4301.152181"/>
        <n v="4620.986156"/>
        <n v="4687.86286600001"/>
        <n v="4708.70413999993"/>
        <n v="5128.17973600001"/>
        <n v="5327.92721600001"/>
        <n v="5420.41310999997"/>
        <n v="5625.469232"/>
        <n v="5645.034241"/>
        <n v="5903.859434"/>
        <n v="6217.515721"/>
        <n v="6616.54376399994"/>
        <n v="6729.90297000001"/>
        <n v="7148.325064"/>
        <n v="7174.38218900003"/>
        <n v="8031.612934"/>
        <n v="9342"/>
        <n v="9643.70346"/>
        <n v="9826.987839"/>
        <n v="9858.578446"/>
        <n v="10149.001544"/>
        <n v="11269.045413"/>
        <n v="12323.386545"/>
        <n v="12753.8535"/>
        <n v="15148"/>
        <n v="16580"/>
        <n v="16718.792824"/>
        <n v="17484.031747"/>
        <n v="18003.176046"/>
        <n v="19018.536283"/>
        <n v="19026.277526"/>
        <n v="19459.780063"/>
        <n v="19600.402909"/>
        <n v="19806.945023"/>
        <n v="19999.630028"/>
        <n v="20037.180036"/>
        <n v="20040.642959"/>
        <n v="20123.02573"/>
        <n v="20604.812129"/>
        <n v="20637.119953"/>
        <n v="21076.208089"/>
        <n v="21153.543759"/>
        <n v="21542.855855"/>
        <n v="21657.297454"/>
        <n v="21713.926763"/>
        <n v="21833.447515"/>
        <n v="21886.059522"/>
        <n v="22084.137636"/>
        <n v="22443.034144"/>
        <n v="25169.351208"/>
        <n v="29475.220947"/>
        <n v="30461.185021"/>
        <n v="35668.239744"/>
        <n v="37823.743256"/>
        <n v="42919.904151"/>
        <n v="43762.915203"/>
        <n v="46965"/>
        <n v="54897.760943"/>
        <n v="63471.724624"/>
        <n v="84417.387279"/>
        <n v="96565.694112"/>
        <n v="125921.388915"/>
        <n v="261215.919918"/>
        <m/>
      </sharedItems>
    </cacheField>
    <cacheField name="Other" numFmtId="0">
      <sharedItems containsString="0" containsBlank="1" containsNumber="1" minValue="-11599.6174673189" maxValue="11599.6174673189" count="463">
        <n v="-11599.6174673189"/>
        <n v="-5933.41978967315"/>
        <n v="-3784.43903469992"/>
        <n v="-3549.36050498606"/>
        <n v="-2945.62472395073"/>
        <n v="-2708.49857237926"/>
        <n v="-2430.50955366759"/>
        <n v="-2369.35845029919"/>
        <n v="-1743.01244882139"/>
        <n v="-1738.55307205127"/>
        <n v="-1678.20214263505"/>
        <n v="-1657.59307572758"/>
        <n v="-1536.81748363323"/>
        <n v="-1410.471173"/>
        <n v="-1407.723909"/>
        <n v="-1405.87375518276"/>
        <n v="-1321.98367871954"/>
        <n v="-1311.47622554854"/>
        <n v="-1306.81483177724"/>
        <n v="-1301.76404294677"/>
        <n v="-1253.73234973222"/>
        <n v="-1249.84550566509"/>
        <n v="-1232.55249311326"/>
        <n v="-1211.60071508334"/>
        <n v="-1195.53716938247"/>
        <n v="-1191.23851909752"/>
        <n v="-1180.54575551368"/>
        <n v="-1152.6206139086"/>
        <n v="-1117.27295346491"/>
        <n v="-1114.19147060834"/>
        <n v="-1113.94561760436"/>
        <n v="-1110.16607518732"/>
        <n v="-1108.26676033698"/>
        <n v="-1107.23729443221"/>
        <n v="-1101.28141104205"/>
        <n v="-1092.94501478737"/>
        <n v="-1086.93082394052"/>
        <n v="-1074.30789114349"/>
        <n v="-1072.82444801953"/>
        <n v="-1066.04265942057"/>
        <n v="-1060.2610341333"/>
        <n v="-1044.98703881368"/>
        <n v="-1044.26889697912"/>
        <n v="-1040.72415775665"/>
        <n v="-1033.2244712492"/>
        <n v="-1005.20286284831"/>
        <n v="-1002.80713850937"/>
        <n v="-993.188493704864"/>
        <n v="-980.236306189107"/>
        <n v="-970.301559527683"/>
        <n v="-967.847785359423"/>
        <n v="-966.267935935289"/>
        <n v="-955.293206798853"/>
        <n v="-952.993158317167"/>
        <n v="-938.481175374518"/>
        <n v="-918.92478818138"/>
        <n v="-906.373242031738"/>
        <n v="-896.41472292717"/>
        <n v="-892.523507647338"/>
        <n v="-887.205357552752"/>
        <n v="-885.788279114541"/>
        <n v="-874.298318903355"/>
        <n v="-849.857677352884"/>
        <n v="-841.927073483157"/>
        <n v="-832.90586749869"/>
        <n v="-807.481781000219"/>
        <n v="-807.297022467286"/>
        <n v="-800.731884135367"/>
        <n v="-791.900561854697"/>
        <n v="-783.896718732782"/>
        <n v="-767.358403727227"/>
        <n v="-762.818172374604"/>
        <n v="-723.716200027902"/>
        <n v="-721.526067050011"/>
        <n v="-717.115554146694"/>
        <n v="-709.768240823898"/>
        <n v="-707.05679371077"/>
        <n v="-704.101187012243"/>
        <n v="-702.334900353706"/>
        <n v="-699.036002315686"/>
        <n v="-693.797198938006"/>
        <n v="-692.580708843411"/>
        <n v="-691.06112216154"/>
        <n v="-690.703873713264"/>
        <n v="-673.796684730296"/>
        <n v="-670.250377671515"/>
        <n v="-664.773979547063"/>
        <n v="-661.910898756089"/>
        <n v="-657.754840900037"/>
        <n v="-655.614210727036"/>
        <n v="-655.17490348399"/>
        <n v="-649.49228207659"/>
        <n v="-645.412309746909"/>
        <n v="-645.232830175624"/>
        <n v="-632.849839615796"/>
        <n v="-621.212306602897"/>
        <n v="-620.038149515404"/>
        <n v="-600.964281433239"/>
        <n v="-596.463775769866"/>
        <n v="-582.508691162208"/>
        <n v="-579.768547586013"/>
        <n v="-578.525734587556"/>
        <n v="-571.951074047616"/>
        <n v="-571.068665090305"/>
        <n v="-570.712293821784"/>
        <n v="-567.721590123274"/>
        <n v="-565.731691328762"/>
        <n v="-565.705053917796"/>
        <n v="-556.643051073548"/>
        <n v="-556.064202690198"/>
        <n v="-553.135463967417"/>
        <n v="-550.1609247409"/>
        <n v="-547.926363493589"/>
        <n v="-547.660988980724"/>
        <n v="-547.088544564794"/>
        <n v="-546.735236795008"/>
        <n v="-543.790907345148"/>
        <n v="-538.460285779897"/>
        <n v="-529.428904317255"/>
        <n v="-529.121409905483"/>
        <n v="-527.523422472925"/>
        <n v="-526.139845637923"/>
        <n v="-504.342555314547"/>
        <n v="-498.479473823543"/>
        <n v="-489.351451516638"/>
        <n v="-484.833586980438"/>
        <n v="-475.116070925771"/>
        <n v="-472.196249396417"/>
        <n v="-467.828662799268"/>
        <n v="-462.822406849923"/>
        <n v="-461.283471279231"/>
        <n v="-460.918980294837"/>
        <n v="-452.179734976088"/>
        <n v="-442.294240946225"/>
        <n v="-438.969831452382"/>
        <n v="-438.951763097461"/>
        <n v="-438.515300085916"/>
        <n v="-437.835809795535"/>
        <n v="-429.840251416528"/>
        <n v="-422.910040835083"/>
        <n v="-422.636944844544"/>
        <n v="-420.116492294571"/>
        <n v="-415.910639698564"/>
        <n v="-406.577481338548"/>
        <n v="-405.46849121991"/>
        <n v="-404.43648789826"/>
        <n v="-401.2855214071"/>
        <n v="-391.432695931754"/>
        <n v="-390.717959039899"/>
        <n v="-384.100991833295"/>
        <n v="-383.0480776646"/>
        <n v="-381.36956670595"/>
        <n v="-380.609703866048"/>
        <n v="-374.61597965599"/>
        <n v="-374.411271913002"/>
        <n v="-370.907819471041"/>
        <n v="-367.740647291572"/>
        <n v="-365.111334559338"/>
        <n v="-357.106470947712"/>
        <n v="-355.942397709066"/>
        <n v="-354.358448099076"/>
        <n v="-350.657883294935"/>
        <n v="-348.395676086298"/>
        <n v="-348.329257913019"/>
        <n v="-348.114519430597"/>
        <n v="-340.663250208706"/>
        <n v="-338.92685446243"/>
        <n v="-338.325112647673"/>
        <n v="-337.539193725525"/>
        <n v="-334.574154046072"/>
        <n v="-334.010022052768"/>
        <n v="-330.486125446767"/>
        <n v="-324.331649906711"/>
        <n v="-316.446651423124"/>
        <n v="-306.581775533249"/>
        <n v="-304.86628501844"/>
        <n v="-299.624453418312"/>
        <n v="-296.103817968836"/>
        <n v="-292.007487984907"/>
        <n v="-291.949800605641"/>
        <n v="-285.913851873594"/>
        <n v="-283.032192792681"/>
        <n v="-275.082287691752"/>
        <n v="-259.50612909412"/>
        <n v="-248.571123420345"/>
        <n v="-240.545003907646"/>
        <n v="-239.267709963402"/>
        <n v="-234.624968086539"/>
        <n v="-230.588101237537"/>
        <n v="-226.322284101497"/>
        <n v="-213.1524659899"/>
        <n v="-211.683495015777"/>
        <n v="-208.90706536243"/>
        <n v="-207.580062706201"/>
        <n v="-199.699750963238"/>
        <n v="-199.211042258144"/>
        <n v="-191.068125156829"/>
        <n v="-189.876145153623"/>
        <n v="-189.576260009986"/>
        <n v="-189.169318203969"/>
        <n v="-184.581210111392"/>
        <n v="-182.942641886006"/>
        <n v="-177.298719773999"/>
        <n v="-176.309549121144"/>
        <n v="-168.720902426629"/>
        <n v="-159.604886382084"/>
        <n v="-152.934930990824"/>
        <n v="-152.103889919992"/>
        <n v="-151.112499449133"/>
        <n v="-145.098277683774"/>
        <n v="-142.273487170599"/>
        <n v="-136.158173076285"/>
        <n v="-132.420204926865"/>
        <n v="-112.397769084954"/>
        <n v="-103.719022538859"/>
        <n v="-77.3772362461232"/>
        <n v="-76.949255686955"/>
        <n v="-76.4942560856217"/>
        <n v="-52.7270734334561"/>
        <n v="-51.4370978986565"/>
        <n v="-45.2719108270514"/>
        <n v="-45.0614787669783"/>
        <n v="-32.4190906898116"/>
        <n v="-26.7173199723152"/>
        <n v="-17.5828080588138"/>
        <n v="-17.1172865132965"/>
        <n v="-14.3496492040213"/>
        <n v="-12.4422535009297"/>
        <n v="-10.7817882649172"/>
        <n v="0"/>
        <n v="18.8594442911956"/>
        <n v="32.4190906898116"/>
        <n v="45.0614787669783"/>
        <n v="47.0736496788445"/>
        <n v="51.4370978986565"/>
        <n v="54.3340914846112"/>
        <n v="56.6570209559814"/>
        <n v="58.7451958005278"/>
        <n v="59.9102629628583"/>
        <n v="71.2088966495728"/>
        <n v="76.949255686955"/>
        <n v="77.3772362461232"/>
        <n v="100.968247074985"/>
        <n v="103.719022538859"/>
        <n v="105.183017469406"/>
        <n v="107.249363962696"/>
        <n v="116.661269535063"/>
        <n v="125.501750962461"/>
        <n v="131.202762538426"/>
        <n v="135.015749562766"/>
        <n v="136.158173076285"/>
        <n v="138.292961621825"/>
        <n v="145.098277683774"/>
        <n v="145.210195257564"/>
        <n v="146.096501424915"/>
        <n v="159.38706325111"/>
        <n v="159.604886382084"/>
        <n v="168.720902426629"/>
        <n v="176.309549121144"/>
        <n v="181.107810081478"/>
        <n v="184.581210111392"/>
        <n v="185.840137328314"/>
        <n v="189.053156773518"/>
        <n v="189.876145153623"/>
        <n v="191.068125156829"/>
        <n v="197.118672361862"/>
        <n v="199.699750963238"/>
        <n v="205.940543629446"/>
        <n v="208.90706536243"/>
        <n v="209.471147852904"/>
        <n v="211.683495015777"/>
        <n v="212.05682269881"/>
        <n v="213.1524659899"/>
        <n v="213.326966650822"/>
        <n v="214.972646262316"/>
        <n v="222.140465250257"/>
        <n v="224.861140751171"/>
        <n v="234.624968086539"/>
        <n v="236.881124211513"/>
        <n v="239.267709963402"/>
        <n v="243.498781846636"/>
        <n v="246.460437976608"/>
        <n v="246.678881484448"/>
        <n v="253.764946466733"/>
        <n v="255.223705480754"/>
        <n v="257.068531703443"/>
        <n v="259.50612909412"/>
        <n v="263.91468986467"/>
        <n v="272.265094201758"/>
        <n v="275.082287691752"/>
        <n v="279.505537921199"/>
        <n v="283.032192792681"/>
        <n v="291.949800605641"/>
        <n v="292.007487984907"/>
        <n v="294.675260853559"/>
        <n v="299.27515451837"/>
        <n v="306.581775533249"/>
        <n v="306.861331032787"/>
        <n v="308.52765888852"/>
        <n v="316.446651423124"/>
        <n v="330.486125446767"/>
        <n v="332.297262513573"/>
        <n v="334.010022052768"/>
        <n v="336.750840254735"/>
        <n v="338.325112647673"/>
        <n v="340.663250208706"/>
        <n v="343.101914238547"/>
        <n v="346.069143456908"/>
        <n v="348.329257913019"/>
        <n v="348.395676086298"/>
        <n v="350.657883294935"/>
        <n v="351.070367858514"/>
        <n v="351.853778783256"/>
        <n v="355.942397709066"/>
        <n v="362.933361248285"/>
        <n v="365.111334559338"/>
        <n v="365.17778315248"/>
        <n v="374.411271913002"/>
        <n v="375.464255202955"/>
        <n v="381.014335639244"/>
        <n v="386.381203556801"/>
        <n v="387.564259820105"/>
        <n v="388.006698676908"/>
        <n v="391.432695931754"/>
        <n v="392.772420435459"/>
        <n v="401.2855214071"/>
        <n v="404.43648789826"/>
        <n v="405.047247790867"/>
        <n v="405.46849121991"/>
        <n v="406.577481338548"/>
        <n v="415.910639698564"/>
        <n v="420.116492294571"/>
        <n v="422.494315920101"/>
        <n v="422.636944844544"/>
        <n v="425.882336404373"/>
        <n v="429.840251416528"/>
        <n v="434.946746321124"/>
        <n v="436.343779626941"/>
        <n v="438.515300085916"/>
        <n v="441.731651933372"/>
        <n v="460.918980294837"/>
        <n v="462.822406849923"/>
        <n v="467.828662799268"/>
        <n v="476.58918993895"/>
        <n v="478.999590343825"/>
        <n v="483.059409639189"/>
        <n v="483.363348223766"/>
        <n v="495.90211190687"/>
        <n v="508.709714106368"/>
        <n v="520.525721795097"/>
        <n v="527.523422472925"/>
        <n v="529.121409905483"/>
        <n v="543.790907345148"/>
        <n v="547.660988980724"/>
        <n v="547.926363493589"/>
        <n v="551.271945108847"/>
        <n v="556.643051073548"/>
        <n v="565.705053917796"/>
        <n v="565.731691328762"/>
        <n v="567.721590123274"/>
        <n v="570.015075992505"/>
        <n v="570.712293821784"/>
        <n v="571.068665090305"/>
        <n v="571.951074047616"/>
        <n v="577.129790854499"/>
        <n v="578.525734587556"/>
        <n v="579.768547586013"/>
        <n v="582.508691162208"/>
        <n v="596.463775769866"/>
        <n v="600.964281433239"/>
        <n v="602.656534036632"/>
        <n v="620.038149515404"/>
        <n v="621.212306602897"/>
        <n v="628.907684483453"/>
        <n v="636.714011342549"/>
        <n v="649.49228207659"/>
        <n v="655.17490348399"/>
        <n v="655.614210727036"/>
        <n v="657.754840900037"/>
        <n v="661.910898756089"/>
        <n v="664.773979547063"/>
        <n v="670.250377671515"/>
        <n v="673.508296467588"/>
        <n v="673.796684730296"/>
        <n v="681.60366715561"/>
        <n v="687.634456485615"/>
        <n v="690.703873713264"/>
        <n v="691.06112216154"/>
        <n v="692.580708843411"/>
        <n v="693.797198938006"/>
        <n v="702.949783152006"/>
        <n v="704.101187012243"/>
        <n v="717.115554146694"/>
        <n v="724.762210284143"/>
        <n v="733.557594849335"/>
        <n v="736.489351962032"/>
        <n v="748.266558201045"/>
        <n v="762.818172374604"/>
        <n v="768.743549655464"/>
        <n v="783.896718732782"/>
        <n v="791.900561854697"/>
        <n v="795.913467060016"/>
        <n v="800.731884135367"/>
        <n v="807.297022467286"/>
        <n v="807.481781000219"/>
        <n v="841.927073483157"/>
        <n v="885.788279114541"/>
        <n v="887.205357552752"/>
        <n v="892.523507647338"/>
        <n v="906.373242031738"/>
        <n v="918.92478818138"/>
        <n v="925.621934671187"/>
        <n v="955.293206798853"/>
        <n v="963.321144751501"/>
        <n v="970.301559527683"/>
        <n v="980.236306189107"/>
        <n v="1002.80713850937"/>
        <n v="1005.20286284831"/>
        <n v="1040.72415775665"/>
        <n v="1044.26889697912"/>
        <n v="1068.44214649231"/>
        <n v="1076.67699412154"/>
        <n v="1086.93082394052"/>
        <n v="1101.28141104205"/>
        <n v="1113.94561760436"/>
        <n v="1114.19147060834"/>
        <n v="1122.23173767998"/>
        <n v="1122.31946504355"/>
        <n v="1133.46066794347"/>
        <n v="1151.76620344404"/>
        <n v="1152.6206139086"/>
        <n v="1180.54575551368"/>
        <n v="1195.53716938247"/>
        <n v="1211.60071508334"/>
        <n v="1249.84550566509"/>
        <n v="1279.14543223358"/>
        <n v="1286.10152220979"/>
        <n v="1301.76404294677"/>
        <n v="1301.77029993475"/>
        <n v="1311.47622554854"/>
        <n v="1321.98367871954"/>
        <n v="1405.75847442754"/>
        <n v="1405.87375518276"/>
        <n v="1407.723909"/>
        <n v="1410.471173"/>
        <n v="1536.81748363323"/>
        <n v="1657.59307572758"/>
        <n v="1678.20214263505"/>
        <n v="1738.55307205127"/>
        <n v="1743.01244882139"/>
        <n v="1750.97170859781"/>
        <n v="1854.50784797117"/>
        <n v="2043.02821491315"/>
        <n v="2430.50955366759"/>
        <n v="3344.21710067912"/>
        <n v="3784.43903469992"/>
        <n v="3830.64077579017"/>
        <n v="4492.45161714265"/>
        <n v="5933.41978967315"/>
        <n v="6089.80176407407"/>
        <n v="6997.16401031691"/>
        <n v="11599.6174673189"/>
        <m/>
      </sharedItems>
    </cacheField>
    <cacheField name="Opening USD PV" numFmtId="0">
      <sharedItems containsString="0" containsBlank="1" containsNumber="1" minValue="-8844975" maxValue="10237430" count="468">
        <n v="-8844975"/>
        <n v="-6215585"/>
        <n v="-5726567"/>
        <n v="-4562083.3"/>
        <n v="-1569986"/>
        <n v="-1432022"/>
        <n v="-1080200"/>
        <n v="-941714.449177"/>
        <n v="-761274.548045"/>
        <n v="-702284.661694"/>
        <n v="-609166.666667"/>
        <n v="-589171.484117"/>
        <n v="-559479.166667"/>
        <n v="-526005.972725"/>
        <n v="-505050.639034"/>
        <n v="-469215.724967"/>
        <n v="-405820.332849"/>
        <n v="-398686.111111"/>
        <n v="-376636.169562"/>
        <n v="-365578.016079"/>
        <n v="-336798.740133"/>
        <n v="-298229.148247"/>
        <n v="-296779.537774"/>
        <n v="-293391.691719"/>
        <n v="-282727.252459"/>
        <n v="-280055.642017"/>
        <n v="-275080.354539"/>
        <n v="-252114.240134"/>
        <n v="-245372.183822"/>
        <n v="-242773.849885"/>
        <n v="-226092.179149"/>
        <n v="-222158.45579"/>
        <n v="-219833.134572"/>
        <n v="-214630.490062"/>
        <n v="-214107.505985"/>
        <n v="-208991.02728"/>
        <n v="-208784.976521"/>
        <n v="-208559.265331"/>
        <n v="-207127.67036"/>
        <n v="-194494.161238"/>
        <n v="-192847.288773"/>
        <n v="-184718.980977"/>
        <n v="-184128.15352"/>
        <n v="-183924.300445"/>
        <n v="-181348.393989"/>
        <n v="-174720.254683"/>
        <n v="-169094.809736"/>
        <n v="-158774.447388"/>
        <n v="-157140.738149"/>
        <n v="-155628.331338"/>
        <n v="-140539.47255"/>
        <n v="-139981.979996"/>
        <n v="-139300.648856"/>
        <n v="-128849.542058"/>
        <n v="-128079.757156"/>
        <n v="-127432.171134"/>
        <n v="-127112.168602"/>
        <n v="-126921.977535"/>
        <n v="-120735.202986"/>
        <n v="-116752.671212"/>
        <n v="-115339.927076"/>
        <n v="-115297.143465"/>
        <n v="-114824.951014"/>
        <n v="-114217.132982"/>
        <n v="-110805.052212"/>
        <n v="-110507.248685"/>
        <n v="-110389.687425"/>
        <n v="-109632.09184893"/>
        <n v="-109157.397699"/>
        <n v="-107081.060984"/>
        <n v="-106799.566692"/>
        <n v="-104554.050375096"/>
        <n v="-101513.194454"/>
        <n v="-101272.249495"/>
        <n v="-97965.440051"/>
        <n v="-97401.43771"/>
        <n v="-97381.128453"/>
        <n v="-96291.128433528"/>
        <n v="-96130.734260025"/>
        <n v="-94520.6307"/>
        <n v="-93865.426482"/>
        <n v="-91047.649412"/>
        <n v="-85371.130693"/>
        <n v="-84306.673312"/>
        <n v="-83368.73795"/>
        <n v="-82001.144058"/>
        <n v="-79306.664183"/>
        <n v="-78853.739601"/>
        <n v="-78800.290728"/>
        <n v="-78013.804387"/>
        <n v="-76785.102823"/>
        <n v="-75428.96218"/>
        <n v="-74359.560674"/>
        <n v="-72411.777068"/>
        <n v="-72129.442283"/>
        <n v="-70631.313990075"/>
        <n v="-70432.455068"/>
        <n v="-70210.573753"/>
        <n v="-68996.220668"/>
        <n v="-68651.187858"/>
        <n v="-66840.068743"/>
        <n v="-63163.716255"/>
        <n v="-62862.857374"/>
        <n v="-62458.765645752"/>
        <n v="-62157.604038"/>
        <n v="-61017.192365"/>
        <n v="-60057.152134"/>
        <n v="-59245.143396"/>
        <n v="-58563.739608"/>
        <n v="-58036.982818"/>
        <n v="-57427.651134"/>
        <n v="-56608.811444"/>
        <n v="-56530.913232"/>
        <n v="-56369.654888"/>
        <n v="-54698.220326"/>
        <n v="-54254.425467"/>
        <n v="-53749.335276"/>
        <n v="-51821.317646"/>
        <n v="-50463.928475"/>
        <n v="-50174.484123"/>
        <n v="-48398.367139"/>
        <n v="-47864.390228"/>
        <n v="-47366.539978"/>
        <n v="-46200.500807"/>
        <n v="-45598.358182"/>
        <n v="-44708.751608"/>
        <n v="-44367.330831642"/>
        <n v="-43903.645513"/>
        <n v="-42307.325845"/>
        <n v="-41568.414632"/>
        <n v="-40508.387337"/>
        <n v="-39573.144296"/>
        <n v="-39369.474784332"/>
        <n v="-38941.515867"/>
        <n v="-38699.233011"/>
        <n v="-37913.319608598"/>
        <n v="-37385.338696"/>
        <n v="-36528.029423"/>
        <n v="-36148.899987"/>
        <n v="-35888.370693"/>
        <n v="-35648.909481"/>
        <n v="-35488.353708"/>
        <n v="-34464.46358"/>
        <n v="-33505.569945"/>
        <n v="-33495.437035"/>
        <n v="-33071.251652"/>
        <n v="-32563.554679"/>
        <n v="-31292.454972"/>
        <n v="-31257.912973"/>
        <n v="-30848.254652"/>
        <n v="-30189.511622214"/>
        <n v="-29104.474529"/>
        <n v="-27794.08973"/>
        <n v="-27668.921027"/>
        <n v="-27252.508321"/>
        <n v="-27102.19656"/>
        <n v="-26950.616413"/>
        <n v="-26896.071376"/>
        <n v="-26747.962019"/>
        <n v="-26285.021598"/>
        <n v="-25648.243103"/>
        <n v="-25160.292874"/>
        <n v="-25066.781148"/>
        <n v="-23616.652761"/>
        <n v="-23501.703741"/>
        <n v="-23451.958163214"/>
        <n v="-23415.099536"/>
        <n v="-23169.907294002"/>
        <n v="-22897.44803"/>
        <n v="-21798.704043018"/>
        <n v="-21756.061038"/>
        <n v="-20587.907558"/>
        <n v="-19989.944838864"/>
        <n v="-19160.986586"/>
        <n v="-19027.905507"/>
        <n v="-18635.052468"/>
        <n v="-17158.343041"/>
        <n v="-17138.14659"/>
        <n v="-15202.91960901"/>
        <n v="-15122.392468"/>
        <n v="-14478.977698"/>
        <n v="-14448.161986"/>
        <n v="-13982.290326"/>
        <n v="-13897.05269"/>
        <n v="-13693.596147"/>
        <n v="-13551.404102"/>
        <n v="-12650.939987"/>
        <n v="-11956.270616"/>
        <n v="-11325.651443"/>
        <n v="-10806.505736"/>
        <n v="-10517.385435"/>
        <n v="-10443.808976202"/>
        <n v="-10291.9785318"/>
        <n v="-9938.018948"/>
        <n v="-9688.267908"/>
        <n v="-9510.071101"/>
        <n v="-9346.611993"/>
        <n v="-9018.522014"/>
        <n v="-8920.513877"/>
        <n v="-8377.138557"/>
        <n v="-8025.337778"/>
        <n v="-7808.962488"/>
        <n v="-7367.430101"/>
        <n v="-7349.951526"/>
        <n v="-7267.627897"/>
        <n v="-7047.634001"/>
        <n v="-6961.602976"/>
        <n v="-6805.096123"/>
        <n v="-6232.855201146"/>
        <n v="-6106.228649388"/>
        <n v="-5900.290682"/>
        <n v="-5824.503256"/>
        <n v="-5772.644144"/>
        <n v="-5380.077616"/>
        <n v="-5306.752766"/>
        <n v="-4850.375588"/>
        <n v="-4559.291044"/>
        <n v="-3924.526212"/>
        <n v="-3661.523199"/>
        <n v="-3602.754157"/>
        <n v="-3317.265376"/>
        <n v="-3152.461069"/>
        <n v="-3010.031966"/>
        <n v="-2771.317555"/>
        <n v="-2507.944805352"/>
        <n v="-1501.853646"/>
        <n v="-1447.748755"/>
        <n v="-1212.791738"/>
        <n v="-1206.553091"/>
        <n v="-1029.994508"/>
        <n v="-898.431371"/>
        <n v="-860.551906"/>
        <n v="-851.23309"/>
        <n v="-597.301265"/>
        <n v="-296.455483"/>
        <n v="-246.4953372"/>
        <n v="-198"/>
        <n v="-86.209299"/>
        <n v="0"/>
        <n v="9.632478"/>
        <n v="68.522535"/>
        <n v="246.4953372"/>
        <n v="296.455483"/>
        <n v="597.301265"/>
        <n v="1361.01832335"/>
        <n v="1379.449886598"/>
        <n v="1501.853646"/>
        <n v="2047.727454"/>
        <n v="2771.317555"/>
        <n v="2801.297408"/>
        <n v="2807.407881"/>
        <n v="3010.031966"/>
        <n v="3056.81442"/>
        <n v="3317.265376"/>
        <n v="3602.754157"/>
        <n v="3924.526212"/>
        <n v="4424.386512"/>
        <n v="4581.315438"/>
        <n v="5507.822922"/>
        <n v="5900.290682"/>
        <n v="6893.38504"/>
        <n v="6961.602976"/>
        <n v="7047.634001"/>
        <n v="7410.73318"/>
        <n v="7808.962488"/>
        <n v="7980.429488"/>
        <n v="8025.337778"/>
        <n v="8212.164529725"/>
        <n v="8377.138557"/>
        <n v="9018.522014"/>
        <n v="9216.632594"/>
        <n v="9224.95380075"/>
        <n v="9346.611993"/>
        <n v="9566.201707"/>
        <n v="9688.267908"/>
        <n v="9698.621938"/>
        <n v="10229.901898"/>
        <n v="10356.318818"/>
        <n v="10498.074992"/>
        <n v="10517.385435"/>
        <n v="10624.843644"/>
        <n v="10806.505736"/>
        <n v="11579.423808"/>
        <n v="11718.91478"/>
        <n v="11861.298303876"/>
        <n v="11985.958655"/>
        <n v="12597.675496"/>
        <n v="13693.596147"/>
        <n v="13897.05269"/>
        <n v="13905.474718464"/>
        <n v="14455.891547"/>
        <n v="14478.977698"/>
        <n v="15203.26179"/>
        <n v="15432.933017"/>
        <n v="16412.411705"/>
        <n v="17138.14659"/>
        <n v="17158.343041"/>
        <n v="18093.604816"/>
        <n v="18635.052468"/>
        <n v="19027.905507"/>
        <n v="19160.986586"/>
        <n v="21756.061038"/>
        <n v="22897.44803"/>
        <n v="23487.569484"/>
        <n v="25025.14729134"/>
        <n v="25160.292874"/>
        <n v="25648.243103"/>
        <n v="25947.721962"/>
        <n v="26232.398753"/>
        <n v="26747.962019"/>
        <n v="27252.508321"/>
        <n v="27540.7483365"/>
        <n v="27668.921027"/>
        <n v="27794.08973"/>
        <n v="29104.474529"/>
        <n v="29303.012351"/>
        <n v="31292.454972"/>
        <n v="31446.695545"/>
        <n v="32563.554679"/>
        <n v="32609.290396"/>
        <n v="33071.251652"/>
        <n v="33157.161922"/>
        <n v="34464.46358"/>
        <n v="35888.370693"/>
        <n v="36148.899987"/>
        <n v="36420.064158"/>
        <n v="36528.029423"/>
        <n v="36598.494567"/>
        <n v="37385.338696"/>
        <n v="37794.058368"/>
        <n v="38275.728347"/>
        <n v="38751.414343"/>
        <n v="38941.515867"/>
        <n v="39573.144296"/>
        <n v="40312.236229"/>
        <n v="40625.527213"/>
        <n v="41680.365766578"/>
        <n v="43903.645513"/>
        <n v="44813.128346"/>
        <n v="44840.115433"/>
        <n v="45598.358182"/>
        <n v="46200.500807"/>
        <n v="47366.539978"/>
        <n v="47990.339042"/>
        <n v="48250.272738"/>
        <n v="48398.367139"/>
        <n v="49483.334429"/>
        <n v="50174.484123"/>
        <n v="50231.443278"/>
        <n v="51525.733013"/>
        <n v="51821.317646"/>
        <n v="53905.82661"/>
        <n v="54254.425467"/>
        <n v="54698.220326"/>
        <n v="55758.908857"/>
        <n v="56530.913232"/>
        <n v="58036.982818"/>
        <n v="58563.739608"/>
        <n v="59245.143396"/>
        <n v="60057.152134"/>
        <n v="62157.604038"/>
        <n v="62862.857374"/>
        <n v="63163.716255"/>
        <n v="68491.754156"/>
        <n v="68614.740736"/>
        <n v="70210.573753"/>
        <n v="70631.313990075"/>
        <n v="71532.860062"/>
        <n v="72129.442283"/>
        <n v="72411.777068"/>
        <n v="74359.560674"/>
        <n v="75765.139757"/>
        <n v="76736.128277"/>
        <n v="82001.144058"/>
        <n v="83368.73795"/>
        <n v="84306.673312"/>
        <n v="86099.645639"/>
        <n v="89940.610347"/>
        <n v="91047.649412"/>
        <n v="94520.6307"/>
        <n v="95955.323488"/>
        <n v="96130.734260025"/>
        <n v="97381.128453"/>
        <n v="97401.43771"/>
        <n v="98298.649094"/>
        <n v="100636.596257"/>
        <n v="101272.249495"/>
        <n v="102868.428033"/>
        <n v="105285.599906"/>
        <n v="106799.566692"/>
        <n v="106912.51414"/>
        <n v="107081.060984"/>
        <n v="109157.397699"/>
        <n v="110507.248685"/>
        <n v="111875.917966"/>
        <n v="112056.22942353"/>
        <n v="114217.132982"/>
        <n v="114824.951014"/>
        <n v="116752.671212"/>
        <n v="120735.202986"/>
        <n v="121525.042503"/>
        <n v="127112.168602"/>
        <n v="127299.237593"/>
        <n v="128079.757156"/>
        <n v="128849.542058"/>
        <n v="134153.002549"/>
        <n v="137037.241227"/>
        <n v="139300.648856"/>
        <n v="139981.979996"/>
        <n v="140539.47255"/>
        <n v="152194.551197"/>
        <n v="155628.331338"/>
        <n v="158774.447388"/>
        <n v="160611.351644"/>
        <n v="169094.809736"/>
        <n v="174720.254683"/>
        <n v="181682.828739"/>
        <n v="183924.300445"/>
        <n v="184128.15352"/>
        <n v="184718.980977"/>
        <n v="192847.288773"/>
        <n v="194494.161238"/>
        <n v="198314.356711"/>
        <n v="200675.587868"/>
        <n v="207878.048449"/>
        <n v="208559.265331"/>
        <n v="208991.02728"/>
        <n v="214107.505985"/>
        <n v="214630.490062"/>
        <n v="219833.134572"/>
        <n v="222158.45579"/>
        <n v="226092.179149"/>
        <n v="229080.616606"/>
        <n v="231450.112295"/>
        <n v="242773.849885"/>
        <n v="252114.240134"/>
        <n v="269444.611051"/>
        <n v="275080.354539"/>
        <n v="280055.642017"/>
        <n v="293391.691719"/>
        <n v="296710.430283"/>
        <n v="296779.537774"/>
        <n v="298229.148247"/>
        <n v="336798.740133"/>
        <n v="351994.55592"/>
        <n v="365578.016079"/>
        <n v="376636.169562"/>
        <n v="384928.817708"/>
        <n v="395941.54226"/>
        <n v="399224.245136"/>
        <n v="405820.332849"/>
        <n v="426542.757804"/>
        <n v="491789.215689786"/>
        <n v="506404.797275"/>
        <n v="526005.972725"/>
        <n v="589171.484117"/>
        <n v="641666.666667"/>
        <n v="684958.333333"/>
        <n v="702284.661694"/>
        <n v="761274.548045"/>
        <n v="966436.672439"/>
        <n v="1060408"/>
        <n v="1254500"/>
        <n v="1569986"/>
        <n v="5726567"/>
        <n v="8844975"/>
        <n v="10237430"/>
        <m/>
      </sharedItems>
    </cacheField>
    <cacheField name="Closing USD PV" numFmtId="0">
      <sharedItems containsString="0" containsBlank="1" containsNumber="1" minValue="-8860123" maxValue="10254010" count="483">
        <n v="-8860123"/>
        <n v="-6225652"/>
        <n v="-5735909"/>
        <n v="-4562083.3"/>
        <n v="-1566309"/>
        <n v="-1434341"/>
        <n v="-1131091"/>
        <n v="-937005.745037"/>
        <n v="-757083.244915"/>
        <n v="-708901.205458"/>
        <n v="-607916.666667"/>
        <n v="-585998.106339"/>
        <n v="-556041.666667"/>
        <n v="-528506.686976"/>
        <n v="-499630.225924"/>
        <n v="-469975.668192"/>
        <n v="-407850.672463"/>
        <n v="-398327.777778"/>
        <n v="-366116.444855"/>
        <n v="-358632.993516"/>
        <n v="-329624.357944"/>
        <n v="-299400.614373"/>
        <n v="-294053.486414"/>
        <n v="-291154.068542"/>
        <n v="-281729.390729"/>
        <n v="-280819.996566"/>
        <n v="-271632.986155"/>
        <n v="-264857.987521"/>
        <n v="-243076.148492"/>
        <n v="-240845.194721"/>
        <n v="-229216.969728045"/>
        <n v="-217524.151152"/>
        <n v="-215826.780564"/>
        <n v="-212698.532574"/>
        <n v="-212368.768418"/>
        <n v="-211146.429001"/>
        <n v="-209835.069245"/>
        <n v="-206051.53619"/>
        <n v="-206005.609192"/>
        <n v="-205727.499192"/>
        <n v="-196266.897354"/>
        <n v="-195540.548045"/>
        <n v="-190046.908193"/>
        <n v="-187587.69587"/>
        <n v="-183834.005445"/>
        <n v="-180025.939398"/>
        <n v="-179341.240839"/>
        <n v="-168790.836983"/>
        <n v="-161888.613926"/>
        <n v="-157200.820914"/>
        <n v="-156642.157674"/>
        <n v="-154088.592926"/>
        <n v="-147680.160065"/>
        <n v="-144290.553594"/>
        <n v="-142681.82781"/>
        <n v="-140640.193903365"/>
        <n v="-136455.456031"/>
        <n v="-136367.806869"/>
        <n v="-130012.818247"/>
        <n v="-129519.419377"/>
        <n v="-128322.925942"/>
        <n v="-127568.388702"/>
        <n v="-120947.035952"/>
        <n v="-120300.649786"/>
        <n v="-118000.78313"/>
        <n v="-115910.805359"/>
        <n v="-115503.384993"/>
        <n v="-112081.459369"/>
        <n v="-110496.018772913"/>
        <n v="-109611.183745"/>
        <n v="-108155.947745"/>
        <n v="-106669.325848"/>
        <n v="-105541.616379"/>
        <n v="-105417.513670658"/>
        <n v="-101808.657332"/>
        <n v="-100150.58625"/>
        <n v="-99180.023275"/>
        <n v="-98447.1540750395"/>
        <n v="-97829.735375"/>
        <n v="-97242.794612"/>
        <n v="-97216.67785518"/>
        <n v="-97212.042273"/>
        <n v="-96422.917067"/>
        <n v="-95344.50163"/>
        <n v="-94459.728684"/>
        <n v="-89230.627624"/>
        <n v="-87313.743952"/>
        <n v="-85273.058415"/>
        <n v="-77722.231005"/>
        <n v="-77682.764255"/>
        <n v="-77548.360911"/>
        <n v="-77028.363458"/>
        <n v="-74966.479488"/>
        <n v="-74661.086455"/>
        <n v="-74076.2573373225"/>
        <n v="-73092.07586881"/>
        <n v="-72565.944169"/>
        <n v="-72165.812191"/>
        <n v="-69907.638851"/>
        <n v="-69770.5812648"/>
        <n v="-67804.737309"/>
        <n v="-67346.781386"/>
        <n v="-67173.485001"/>
        <n v="-66232.937443"/>
        <n v="-66059.41296"/>
        <n v="-65359.763741"/>
        <n v="-64980.733383"/>
        <n v="-64310.61878163"/>
        <n v="-64031.9829396975"/>
        <n v="-63935.167973"/>
        <n v="-62982.607775"/>
        <n v="-62731.617997"/>
        <n v="-61373.986447"/>
        <n v="-60609.614076"/>
        <n v="-60399.212895"/>
        <n v="-60109.815861"/>
        <n v="-59694.622104"/>
        <n v="-59574.280752"/>
        <n v="-58014.174359"/>
        <n v="-57297.319526"/>
        <n v="-57023.383715415"/>
        <n v="-56856.83284"/>
        <n v="-55867.44323043"/>
        <n v="-53892.741502"/>
        <n v="-53676.063781"/>
        <n v="-53484.898511"/>
        <n v="-53248.186199"/>
        <n v="-50395.275032"/>
        <n v="-50347.228402"/>
        <n v="-49236.04099"/>
        <n v="-48431.763528"/>
        <n v="-48172.7852274825"/>
        <n v="-46693.13791"/>
        <n v="-45950.788472"/>
        <n v="-45887.515322"/>
        <n v="-43028.826047"/>
        <n v="-42896.463961"/>
        <n v="-42774.308647"/>
        <n v="-42366.415708"/>
        <n v="-42309.687304"/>
        <n v="-42235.909276"/>
        <n v="-40995.481776"/>
        <n v="-40972.962005"/>
        <n v="-39066.218489"/>
        <n v="-38401.9580906325"/>
        <n v="-37159.451455"/>
        <n v="-36778.783328235"/>
        <n v="-36663.795589"/>
        <n v="-36129.91287"/>
        <n v="-36113.804516"/>
        <n v="-35354.682705"/>
        <n v="-35100.441691"/>
        <n v="-35011.881189"/>
        <n v="-34858.034782"/>
        <n v="-34693.777451"/>
        <n v="-34338.653615"/>
        <n v="-33382.02391"/>
        <n v="-31767.621015"/>
        <n v="-31730.8119"/>
        <n v="-31670.929194"/>
        <n v="-31172.561618"/>
        <n v="-30279.3455"/>
        <n v="-29668.978639"/>
        <n v="-29273.279765"/>
        <n v="-27575.828163"/>
        <n v="-27021.223458"/>
        <n v="-26759.970817"/>
        <n v="-26754.543656"/>
        <n v="-26694.670104"/>
        <n v="-26625.958107"/>
        <n v="-26102.195922"/>
        <n v="-24221.138943"/>
        <n v="-23998.74626"/>
        <n v="-23892.60065"/>
        <n v="-23487.9436241775"/>
        <n v="-23208.0480564075"/>
        <n v="-22990.657614"/>
        <n v="-22086.10568502"/>
        <n v="-21840.1727745825"/>
        <n v="-21624.690045"/>
        <n v="-21534.725071"/>
        <n v="-20627.26672968"/>
        <n v="-19975.1392236825"/>
        <n v="-19542.935979"/>
        <n v="-19283.317954"/>
        <n v="-18379.544563"/>
        <n v="-16760.7078189525"/>
        <n v="-16728.268302"/>
        <n v="-16566.744448"/>
        <n v="-16087.261968"/>
        <n v="-14670.74070306"/>
        <n v="-14563.774757"/>
        <n v="-14200.087844"/>
        <n v="-13306.367849"/>
        <n v="-12374.615673"/>
        <n v="-12276.933269"/>
        <n v="-12246.986796525"/>
        <n v="-11744.161946"/>
        <n v="-11172.400439"/>
        <n v="-11107.229611"/>
        <n v="-11007.2813856525"/>
        <n v="-10819.4760943425"/>
        <n v="-9818.878194"/>
        <n v="-9795.359497"/>
        <n v="-9352.788169"/>
        <n v="-9240.607549"/>
        <n v="-9095.081339"/>
        <n v="-9062.621673"/>
        <n v="-8815.135902"/>
        <n v="-8702.648297"/>
        <n v="-8522.406751"/>
        <n v="-7856.875731"/>
        <n v="-7853.17847"/>
        <n v="-7810.100302"/>
        <n v="-7598.407034"/>
        <n v="-7476.312571"/>
        <n v="-7145.496346"/>
        <n v="-6345.583028"/>
        <n v="-6036.605436"/>
        <n v="-5960.645328"/>
        <n v="-5551.6414"/>
        <n v="-4500.708382"/>
        <n v="-4357.440523"/>
        <n v="-4007.597857"/>
        <n v="-3912.867963"/>
        <n v="-3544.594603"/>
        <n v="-3486.771371"/>
        <n v="-3430.438976"/>
        <n v="-2773.716319"/>
        <n v="-2632.77588951"/>
        <n v="-2586.594058"/>
        <n v="-2252.224181"/>
        <n v="-1888.130936"/>
        <n v="-1556.070687"/>
        <n v="-1552.299257"/>
        <n v="-1405.61036"/>
        <n v="-1113.73932"/>
        <n v="-1098.522453"/>
        <n v="-988.147945"/>
        <n v="-821.25593"/>
        <n v="-622.065481"/>
        <n v="-491.952518"/>
        <n v="-188.90444"/>
        <n v="-69.988877"/>
        <n v="0"/>
        <n v="69.988877"/>
        <n v="455.789431"/>
        <n v="474.8659"/>
        <n v="491.952518"/>
        <n v="622.065481"/>
        <n v="821.25593"/>
        <n v="1405.61036"/>
        <n v="1756.608445"/>
        <n v="1888.130936"/>
        <n v="2548.1074071375"/>
        <n v="2586.594058"/>
        <n v="2928.98981"/>
        <n v="3331.553262"/>
        <n v="3430.438976"/>
        <n v="3486.771371"/>
        <n v="3544.594603"/>
        <n v="4034.07519"/>
        <n v="4500.708382"/>
        <n v="4645.2435567525"/>
        <n v="4833.445593"/>
        <n v="5328.582967"/>
        <n v="5538.522695"/>
        <n v="6345.583028"/>
        <n v="7145.496346"/>
        <n v="7265.764777"/>
        <n v="7598.407034"/>
        <n v="7628.69067"/>
        <n v="8510.940153"/>
        <n v="8522.406751"/>
        <n v="8526.941278404"/>
        <n v="8815.135902"/>
        <n v="9095.081339"/>
        <n v="9293.635363"/>
        <n v="9492.0530410675"/>
        <n v="9795.359497"/>
        <n v="9818.878194"/>
        <n v="10343.368016"/>
        <n v="10446.147685"/>
        <n v="10742.452241"/>
        <n v="11168.431489"/>
        <n v="11631.403615"/>
        <n v="11895.428567"/>
        <n v="11953.6874768025"/>
        <n v="12374.615673"/>
        <n v="12440.270358"/>
        <n v="12900.754704"/>
        <n v="14563.774757"/>
        <n v="14670.74070306"/>
        <n v="14706.634552"/>
        <n v="16087.261968"/>
        <n v="16281.09057"/>
        <n v="16566.744448"/>
        <n v="16575.621715"/>
        <n v="16656.672599"/>
        <n v="16728.268302"/>
        <n v="17624.132948"/>
        <n v="19283.317954"/>
        <n v="21534.725071"/>
        <n v="21624.690045"/>
        <n v="21992.185157"/>
        <n v="22086.10568502"/>
        <n v="22990.657614"/>
        <n v="23892.60065"/>
        <n v="23998.74626"/>
        <n v="24687.35693"/>
        <n v="25065.581153"/>
        <n v="25097.8254558525"/>
        <n v="25777.471952"/>
        <n v="26630.079549"/>
        <n v="26759.970817"/>
        <n v="27021.223458"/>
        <n v="27713.933645"/>
        <n v="28031.15155"/>
        <n v="28616.54655"/>
        <n v="29668.978639"/>
        <n v="31172.561618"/>
        <n v="31670.929194"/>
        <n v="31767.621015"/>
        <n v="31945.20831801"/>
        <n v="32123.68753"/>
        <n v="33382.02391"/>
        <n v="34056.536385"/>
        <n v="34338.653615"/>
        <n v="34387.585059"/>
        <n v="34693.777451"/>
        <n v="35100.441691"/>
        <n v="35188.0001673525"/>
        <n v="36113.804516"/>
        <n v="36437.818921"/>
        <n v="36607.582416"/>
        <n v="37159.451455"/>
        <n v="38401.9580906325"/>
        <n v="39981.536246"/>
        <n v="39987.59817"/>
        <n v="41300.803688"/>
        <n v="42235.909276"/>
        <n v="42309.687304"/>
        <n v="42366.415708"/>
        <n v="42896.463961"/>
        <n v="43028.826047"/>
        <n v="43960.278197"/>
        <n v="44906.385192"/>
        <n v="45227.208121"/>
        <n v="45887.515322"/>
        <n v="45950.788472"/>
        <n v="46693.13791"/>
        <n v="47093.996775735"/>
        <n v="48172.7852274825"/>
        <n v="48423.026818"/>
        <n v="51084.385968"/>
        <n v="53248.186199"/>
        <n v="53676.063781"/>
        <n v="53892.741502"/>
        <n v="54233.370011"/>
        <n v="56331.1556038"/>
        <n v="56856.83284"/>
        <n v="57170.767254"/>
        <n v="57297.319526"/>
        <n v="58375.820262"/>
        <n v="59694.622104"/>
        <n v="60109.815861"/>
        <n v="60399.212895"/>
        <n v="60609.614076"/>
        <n v="61373.986447"/>
        <n v="62731.617997"/>
        <n v="62982.607775"/>
        <n v="63364.784574"/>
        <n v="65359.763741"/>
        <n v="66059.41296"/>
        <n v="67173.485001"/>
        <n v="67346.781386"/>
        <n v="69907.638851"/>
        <n v="71332.000746"/>
        <n v="71546.640412"/>
        <n v="73092.07586881"/>
        <n v="74076.2573373225"/>
        <n v="74208.525128"/>
        <n v="74661.086455"/>
        <n v="75563.124064"/>
        <n v="77028.363458"/>
        <n v="78496.809816"/>
        <n v="82963.349841"/>
        <n v="84736.39658328"/>
        <n v="85273.058415"/>
        <n v="85542.470655"/>
        <n v="87142.659936"/>
        <n v="87313.743952"/>
        <n v="87733.032497"/>
        <n v="88406.862253"/>
        <n v="92876.899234"/>
        <n v="94459.728684"/>
        <n v="97242.794612"/>
        <n v="98447.1540750395"/>
        <n v="99180.023275"/>
        <n v="100910.60328"/>
        <n v="100987.476783"/>
        <n v="101808.657332"/>
        <n v="104408.847006"/>
        <n v="105541.616379"/>
        <n v="106669.325848"/>
        <n v="108155.947745"/>
        <n v="109611.183745"/>
        <n v="110496.018772913"/>
        <n v="111169.679383913"/>
        <n v="118000.78313"/>
        <n v="120300.649786"/>
        <n v="120947.035952"/>
        <n v="122203.084918"/>
        <n v="124056.631171"/>
        <n v="127568.388702"/>
        <n v="129519.419377"/>
        <n v="130140.894634"/>
        <n v="131998.943696"/>
        <n v="134092.269217"/>
        <n v="134883.699031"/>
        <n v="136367.806869"/>
        <n v="136455.456031"/>
        <n v="142681.82781"/>
        <n v="144290.553594"/>
        <n v="147680.160065"/>
        <n v="155265.229968"/>
        <n v="156642.157674"/>
        <n v="157200.820914"/>
        <n v="168790.836983"/>
        <n v="179341.240839"/>
        <n v="180025.939398"/>
        <n v="186370.691605"/>
        <n v="187587.69587"/>
        <n v="190046.908193"/>
        <n v="195540.548045"/>
        <n v="196266.897354"/>
        <n v="201268.484772"/>
        <n v="202450.179243"/>
        <n v="206051.53619"/>
        <n v="206743.389049"/>
        <n v="209835.069245"/>
        <n v="211146.429001"/>
        <n v="212368.768418"/>
        <n v="212698.532574"/>
        <n v="215826.780564"/>
        <n v="217524.151152"/>
        <n v="224648.000206"/>
        <n v="228509.374347"/>
        <n v="229216.969728045"/>
        <n v="240845.194721"/>
        <n v="259663.707011"/>
        <n v="264857.987521"/>
        <n v="267201.097353"/>
        <n v="271632.986155"/>
        <n v="281729.390729"/>
        <n v="291154.068542"/>
        <n v="294053.486414"/>
        <n v="299400.614373"/>
        <n v="329624.357944"/>
        <n v="355785.305875"/>
        <n v="358632.993516"/>
        <n v="366116.444855"/>
        <n v="382786.212436"/>
        <n v="394914.399144"/>
        <n v="394945.119029"/>
        <n v="407850.672463"/>
        <n v="410288.41252"/>
        <n v="454535.603969557"/>
        <n v="501907.053768"/>
        <n v="528506.686976"/>
        <n v="585998.106339"/>
        <n v="640833.333333"/>
        <n v="682666.666667"/>
        <n v="708901.205458"/>
        <n v="757083.244915"/>
        <n v="961203.365763"/>
        <n v="1107373"/>
        <n v="1252750"/>
        <n v="1566309"/>
        <n v="5735909"/>
        <n v="8860123"/>
        <n v="10254010"/>
        <m/>
      </sharedItems>
    </cacheField>
    <cacheField name="Actual USD P&amp;L" numFmtId="0">
      <sharedItems containsString="0" containsBlank="1" containsNumber="1" minValue="-229216.969728045" maxValue="229216.969728045" count="485">
        <n v="-229216.969728045"/>
        <n v="-194990.993277668"/>
        <n v="-110496.018772913"/>
        <n v="-74076.2573373225"/>
        <n v="-73028.953233"/>
        <n v="-69770.5812648"/>
        <n v="-62425.968443"/>
        <n v="-58894.573549"/>
        <n v="-50891"/>
        <n v="-48172.7852274825"/>
        <n v="-42817.837907"/>
        <n v="-38408.266726"/>
        <n v="-38401.9580906325"/>
        <n v="-37253.6117202286"/>
        <n v="-37046.723272"/>
        <n v="-34532.741448144"/>
        <n v="-34121.107159416"/>
        <n v="-31008.102054435"/>
        <n v="-22086.10568502"/>
        <n v="-22084.137636"/>
        <n v="-21923.328239"/>
        <n v="-21542.855855"/>
        <n v="-21452.182879"/>
        <n v="-21296.846649"/>
        <n v="-21153.543759"/>
        <n v="-20637.119953"/>
        <n v="-20604.812129"/>
        <n v="-20040.642959"/>
        <n v="-19905.078192"/>
        <n v="-19806.945023"/>
        <n v="-19769.854204"/>
        <n v="-19664.6521080555"/>
        <n v="-19600.402909"/>
        <n v="-19110.064106817"/>
        <n v="-19026.277526"/>
        <n v="-19018.536283"/>
        <n v="-18121.7261423025"/>
        <n v="-18003.176046"/>
        <n v="-16254.345284"/>
        <n v="-15164.615006"/>
        <n v="-15148"/>
        <n v="-14670.74070306"/>
        <n v="-14427.879001"/>
        <n v="-12458.604682"/>
        <n v="-12445.524801"/>
        <n v="-12323.386545"/>
        <n v="-11912.389505"/>
        <n v="-11510.056178"/>
        <n v="-11269.045413"/>
        <n v="-10900.982897"/>
        <n v="-10149.001544"/>
        <n v="-10067"/>
        <n v="-9342"/>
        <n v="-7548.461235"/>
        <n v="-7544.835106"/>
        <n v="-7533.723705"/>
        <n v="-7174.38218900003"/>
        <n v="-6729.90297000001"/>
        <n v="-6644.083993"/>
        <n v="-6616.54376399994"/>
        <n v="-6492.3655992255"/>
        <n v="-6217.515721"/>
        <n v="-5903.859434"/>
        <n v="-5625.469232"/>
        <n v="-5560.645653"/>
        <n v="-5327.92721600001"/>
        <n v="-5325.058086"/>
        <n v="-5233.30667600001"/>
        <n v="-5128.17973600001"/>
        <n v="-5126.969582"/>
        <n v="-4620.986156"/>
        <n v="-4527.289382"/>
        <n v="-4506.428053"/>
        <n v="-4497.74350700004"/>
        <n v="-4432.6164"/>
        <n v="-4309.84599199996"/>
        <n v="-4298.123123"/>
        <n v="-4191.3031299999"/>
        <n v="-3898.36104700001"/>
        <n v="-3809.50308699999"/>
        <n v="-3751.08104399999"/>
        <n v="-3733.90545999999"/>
        <n v="-3707.505294"/>
        <n v="-3677"/>
        <n v="-3661.00939"/>
        <n v="-3615.78131999999"/>
        <n v="-3547.97857399999"/>
        <n v="-3514.624333"/>
        <n v="-3503.640591"/>
        <n v="-3459.54235"/>
        <n v="-3447.36838400003"/>
        <n v="-3328.729087"/>
        <n v="-3308.254106"/>
        <n v="-3294.393409"/>
        <n v="-3196.555586"/>
        <n v="-3173.37777799997"/>
        <n v="-3168.358554"/>
        <n v="-3073.702076"/>
        <n v="-3046.198643"/>
        <n v="-2961.07698399999"/>
        <n v="-2941.709026"/>
        <n v="-2940.73794799999"/>
        <n v="-2921.01662"/>
        <n v="-2917.975608"/>
        <n v="-2899.672603"/>
        <n v="-2869.384322"/>
        <n v="-2863.792367"/>
        <n v="-2845.19282500001"/>
        <n v="-2810.246839"/>
        <n v="-2771.244193"/>
        <n v="-2742.828871"/>
        <n v="-2736.543008"/>
        <n v="-2734.41985600001"/>
        <n v="-2722.163912"/>
        <n v="-2699.84781399998"/>
        <n v="-2693.259272"/>
        <n v="-2691.561245"/>
        <n v="-2686.347765"/>
        <n v="-2672.932802"/>
        <n v="-2668.80278400001"/>
        <n v="-2663.146486"/>
        <n v="-2657.585489"/>
        <n v="-2638.17173"/>
        <n v="-2602.407373"/>
        <n v="-2600.492181"/>
        <n v="-2599.0992"/>
        <n v="-2596.784538"/>
        <n v="-2594.242138"/>
        <n v="-2580.647113"/>
        <n v="-2572.631258"/>
        <n v="-2569.532135"/>
        <n v="-2546.425704"/>
        <n v="-2536.887012"/>
        <n v="-2531.644172"/>
        <n v="-2530.12276100001"/>
        <n v="-2527.603149"/>
        <n v="-2510.851817"/>
        <n v="-2506.34678299999"/>
        <n v="-2504.138217"/>
        <n v="-2500.71425099997"/>
        <n v="-2482.838174"/>
        <n v="-2472.743084"/>
        <n v="-2469.851706"/>
        <n v="-2462.981934"/>
        <n v="-2460.76187873501"/>
        <n v="-2387.966485"/>
        <n v="-2351.30094"/>
        <n v="-2319"/>
        <n v="-2316.41981501451"/>
        <n v="-2308.98342"/>
        <n v="-2291.66666599992"/>
        <n v="-2279.365037"/>
        <n v="-2257.52555"/>
        <n v="-2253.802075"/>
        <n v="-2249.290604"/>
        <n v="-2243.513698"/>
        <n v="-2234.090845"/>
        <n v="-2210.909508"/>
        <n v="-2196.047486"/>
        <n v="-2153.542196"/>
        <n v="-2146.629618"/>
        <n v="-2142.60527200002"/>
        <n v="-2132.28971400001"/>
        <n v="-2030.339614"/>
        <n v="-1798.894822"/>
        <n v="-1772.73611599999"/>
        <n v="-1750"/>
        <n v="-1687.762508"/>
        <n v="-1673.74871199997"/>
        <n v="-1649.34093599999"/>
        <n v="-1572.48957600002"/>
        <n v="-1555.136843"/>
        <n v="-1479.075148"/>
        <n v="-1418.22094"/>
        <n v="-1401.354284"/>
        <n v="-1400.948407"/>
        <n v="-1352.464837"/>
        <n v="-1325.967564"/>
        <n v="-1236.055792"/>
        <n v="-1222.229673"/>
        <n v="-1204.979454"/>
        <n v="-1196.29050199999"/>
        <n v="-1186.475952"/>
        <n v="-1171.46612599998"/>
        <n v="-1166.8176"/>
        <n v="-1161.546614"/>
        <n v="-1134.6594"/>
        <n v="-1113.73932"/>
        <n v="-1071.081073"/>
        <n v="-1069.743561"/>
        <n v="-1034.118913"/>
        <n v="-1007.181552"/>
        <n v="-996.423231000023"/>
        <n v="-995.152620000001"/>
        <n v="-966.385103000008"/>
        <n v="-964.668566000008"/>
        <n v="-925.549421651987"/>
        <n v="-886.550039617505"/>
        <n v="-864.672465000003"/>
        <n v="-863.463295561494"/>
        <n v="-833.333334000083"/>
        <n v="-759.943224999995"/>
        <n v="-669.877318999992"/>
        <n v="-666.722066999999"/>
        <n v="-661.79469499999"/>
        <n v="-656.52782"/>
        <n v="-648.683741999999"/>
        <n v="-636.804058"/>
        <n v="-631.422032000002"/>
        <n v="-613.661894000004"/>
        <n v="-604.486182000001"/>
        <n v="-563.472409450502"/>
        <n v="-557.174983999998"/>
        <n v="-542.472405"/>
        <n v="-538.428775999986"/>
        <n v="-536.407837000006"/>
        <n v="-531.476091000001"/>
        <n v="-527.497562542498"/>
        <n v="-527.312388"/>
        <n v="-524.800447"/>
        <n v="-496.115263"/>
        <n v="-481.003388999998"/>
        <n v="-473.631602999998"/>
        <n v="-472.898927000002"/>
        <n v="-466.982801999999"/>
        <n v="-464.574668000001"/>
        <n v="-456.220099999991"/>
        <n v="-437.754841"/>
        <n v="-432.274292"/>
        <n v="-366.985478000002"/>
        <n v="-354.555040000001"/>
        <n v="-345.746166"/>
        <n v="-342.060760999993"/>
        <n v="-340.936508999999"/>
        <n v="-324.638059000004"/>
        <n v="-303.972753000009"/>
        <n v="-272.566344000001"/>
        <n v="-249.712334999997"/>
        <n v="-246.4953372"/>
        <n v="-237.970547"/>
        <n v="-231.284863000001"/>
        <n v="-200.859316000002"/>
        <n v="-179.239955"/>
        <n v="-130.240844"/>
        <n v="-124.831084158"/>
        <n v="-102.695141"/>
        <n v="-96.2432860000001"/>
        <n v="-60.7333320000034"/>
        <n v="-41.4687315644987"/>
        <n v="-38.1407624054955"/>
        <n v="-35.9854609634967"/>
        <n v="0"/>
        <n v="14.8056151815035"/>
        <n v="92.3891729264997"/>
        <n v="96.2432860000001"/>
        <n v="130.240844"/>
        <n v="153.251004000002"/>
        <n v="201.401271999999"/>
        <n v="231.284863000001"/>
        <n v="244.260894000003"/>
        <n v="246.4953372"/>
        <n v="249.712334999997"/>
        <n v="267.099240317501"/>
        <n v="274.738842"/>
        <n v="303.972753000009"/>
        <n v="314.776748679"/>
        <n v="342.060760999993"/>
        <n v="358.333333000017"/>
        <n v="374.006718000001"/>
        <n v="387.092688000004"/>
        <n v="432.687775999999"/>
        <n v="437.754841"/>
        <n v="446.156953"/>
        <n v="456.220099999991"/>
        <n v="476.472519000003"/>
        <n v="496.115263"/>
        <n v="524.800447"/>
        <n v="527.312388"/>
        <n v="531.476091000001"/>
        <n v="536.407837000006"/>
        <n v="538.428775999986"/>
        <n v="543.587845"/>
        <n v="631.422032000002"/>
        <n v="636.804058"/>
        <n v="661.79469499999"/>
        <n v="666.722066999999"/>
        <n v="669.877318999992"/>
        <n v="676.991985000001"/>
        <n v="721.355578000001"/>
        <n v="848.157553000001"/>
        <n v="864.672465000003"/>
        <n v="937.507625"/>
        <n v="966.385103000008"/>
        <n v="995.152620000001"/>
        <n v="1007.181552"/>
        <n v="1034.118913"/>
        <n v="1043.830303"/>
        <n v="1069.743561"/>
        <n v="1071.081073"/>
        <n v="1100.206973"/>
        <n v="1114.136183"/>
        <n v="1122.06116799999"/>
        <n v="1161.546614"/>
        <n v="1171.46612599998"/>
        <n v="1196.29050199999"/>
        <n v="1229.515091"/>
        <n v="1250"/>
        <n v="1326.09899"/>
        <n v="1372.359925"/>
        <n v="1418.22094"/>
        <n v="1542.522984"/>
        <n v="1572.48957600002"/>
        <n v="1584.43317800001"/>
        <n v="1649.34093599999"/>
        <n v="1673.74871199997"/>
        <n v="1705.80789900001"/>
        <n v="1772.73611599999"/>
        <n v="1774.59137499999"/>
        <n v="1798.894822"/>
        <n v="1815.788701"/>
        <n v="1907.25589299999"/>
        <n v="2030.339614"/>
        <n v="2032.164947"/>
        <n v="2108.959056"/>
        <n v="2132.28971400001"/>
        <n v="2196.047486"/>
        <n v="2208.362995"/>
        <n v="2249.290604"/>
        <n v="2279.365037"/>
        <n v="2289.902468"/>
        <n v="2296.03532999998"/>
        <n v="2308.98342"/>
        <n v="2316.41981501451"/>
        <n v="2351.30094"/>
        <n v="2387.966485"/>
        <n v="2460.76187873501"/>
        <n v="2462.981934"/>
        <n v="2469.851706"/>
        <n v="2472.743084"/>
        <n v="2500.71425099997"/>
        <n v="2504.138217"/>
        <n v="2506.34678299999"/>
        <n v="2510.851817"/>
        <n v="2530.12276100001"/>
        <n v="2531.588668"/>
        <n v="2531.644172"/>
        <n v="2536.887012"/>
        <n v="2549.389345"/>
        <n v="2569.532135"/>
        <n v="2572.631258"/>
        <n v="2590.691456097"/>
        <n v="2594.242138"/>
        <n v="2596.784538"/>
        <n v="2599.0992"/>
        <n v="2602.407373"/>
        <n v="2611.954186"/>
        <n v="2616.911405"/>
        <n v="2638.17173"/>
        <n v="2655.039816"/>
        <n v="2657.585489"/>
        <n v="2663.146486"/>
        <n v="2668.80278400001"/>
        <n v="2668.824588"/>
        <n v="2673.375254"/>
        <n v="2686.347765"/>
        <n v="2691.561245"/>
        <n v="2693.259272"/>
        <n v="2699.84781399998"/>
        <n v="2715.663067"/>
        <n v="2722.163912"/>
        <n v="2731.670059"/>
        <n v="2734.41985600001"/>
        <n v="2736.543008"/>
        <n v="2742.828871"/>
        <n v="2771.244193"/>
        <n v="2785.718139"/>
        <n v="2810.246839"/>
        <n v="2834.11323"/>
        <n v="2841.657041"/>
        <n v="2845.19282500001"/>
        <n v="2863.792367"/>
        <n v="2884.756377"/>
        <n v="2899.672603"/>
        <n v="2921.01662"/>
        <n v="2931.89967599999"/>
        <n v="2936.288887"/>
        <n v="2941.709026"/>
        <n v="2954.128061"/>
        <n v="2955.932812485"/>
        <n v="2961.07698399999"/>
        <n v="3046.198643"/>
        <n v="3052.145223"/>
        <n v="3057.47732900002"/>
        <n v="3070.67877100001"/>
        <n v="3073.702076"/>
        <n v="3173.37777799997"/>
        <n v="3196.555586"/>
        <n v="3258.467707"/>
        <n v="3265.7936701545"/>
        <n v="3294.393409"/>
        <n v="3308.254106"/>
        <n v="3334.750984"/>
        <n v="3437.5"/>
        <n v="3447.36838400003"/>
        <n v="3459.54235"/>
        <n v="3503.640591"/>
        <n v="3547.97857399999"/>
        <n v="3615.78131999999"/>
        <n v="3661.00939"/>
        <n v="3677"/>
        <n v="3707.505294"/>
        <n v="3733.90545999999"/>
        <n v="3751.08104399999"/>
        <n v="3772.250749"/>
        <n v="3790.74995500001"/>
        <n v="3809.50308699999"/>
        <n v="3828.528525"/>
        <n v="3833.81124000001"/>
        <n v="3898.36104700001"/>
        <n v="4015.487285"/>
        <n v="4191.3031299999"/>
        <n v="4301.152181"/>
        <n v="4620.986156"/>
        <n v="4687.86286600001"/>
        <n v="4708.70413999993"/>
        <n v="5128.17973600001"/>
        <n v="5327.92721600001"/>
        <n v="5420.41310999997"/>
        <n v="5625.469232"/>
        <n v="5645.034241"/>
        <n v="5903.859434"/>
        <n v="6217.515721"/>
        <n v="6591.322415322"/>
        <n v="6616.54376399994"/>
        <n v="6729.90297000001"/>
        <n v="6920.06102667"/>
        <n v="7174.38218900003"/>
        <n v="8654.3360565255"/>
        <n v="9342"/>
        <n v="9643.70346"/>
        <n v="9858.578446"/>
        <n v="10149.001544"/>
        <n v="11269.045413"/>
        <n v="12323.386545"/>
        <n v="12753.8535"/>
        <n v="14670.74070306"/>
        <n v="15148"/>
        <n v="16580"/>
        <n v="17484.031747"/>
        <n v="18003.176046"/>
        <n v="19018.536283"/>
        <n v="19026.277526"/>
        <n v="19459.780063"/>
        <n v="19553.248439235"/>
        <n v="19600.402909"/>
        <n v="19806.945023"/>
        <n v="19999.630028"/>
        <n v="20037.180036"/>
        <n v="20040.642959"/>
        <n v="20123.02573"/>
        <n v="20604.812129"/>
        <n v="20637.119953"/>
        <n v="21076.208089"/>
        <n v="21153.543759"/>
        <n v="21542.855855"/>
        <n v="21657.297454"/>
        <n v="21713.926763"/>
        <n v="21833.447515"/>
        <n v="21886.059522"/>
        <n v="22084.137636"/>
        <n v="22086.10568502"/>
        <n v="29475.220947"/>
        <n v="30461.185021"/>
        <n v="31330.6806569985"/>
        <n v="37823.743256"/>
        <n v="38401.9580906325"/>
        <n v="42919.904151"/>
        <n v="46965"/>
        <n v="48172.7852274825"/>
        <n v="56529.1556038"/>
        <n v="74076.2573373225"/>
        <n v="84736.39658328"/>
        <n v="110496.018772913"/>
        <n v="229216.969728045"/>
        <m/>
      </sharedItems>
    </cacheField>
    <cacheField name="USDCashflow" numFmtId="0">
      <sharedItems containsString="0" containsBlank="1" containsNumber="1" containsInteger="1" minValue="-12500" maxValue="7125" count="4">
        <n v="-12500"/>
        <n v="-7125"/>
        <n v="7125"/>
        <m/>
      </sharedItems>
    </cacheField>
    <cacheField name="Undiversified VaR" numFmtId="0">
      <sharedItems containsString="0" containsBlank="1" containsNumber="1" minValue="-124856.626102516" maxValue="124856.626102516" count="435">
        <n v="-124856.626102516"/>
        <n v="-79089.23813532"/>
        <n v="-67366.010990754"/>
        <n v="-63272.162200128"/>
        <n v="-60560.16247722"/>
        <n v="-55482.91051331"/>
        <n v="-54983.755606038"/>
        <n v="-54097.1510345"/>
        <n v="-54014.515264892"/>
        <n v="-53329.917834326"/>
        <n v="-52878.82457095"/>
        <n v="-52788.190971894"/>
        <n v="-52710.20422101"/>
        <n v="-52366.251659904"/>
        <n v="-52219.931402408"/>
        <n v="-52182.20700497"/>
        <n v="-52160.130935864"/>
        <n v="-52145.272958968"/>
        <n v="-51586.70092674"/>
        <n v="-51539.924493708"/>
        <n v="-51195.108882036"/>
        <n v="-51148.825215334"/>
        <n v="-51107.292658688"/>
        <n v="-50851.556084882"/>
        <n v="-50487.52814973"/>
        <n v="-50450.33670005"/>
        <n v="-48922.52534197"/>
        <n v="-48742.979166546"/>
        <n v="-43947.58327134"/>
        <n v="-43776.40442658"/>
        <n v="-43235.74691877"/>
        <n v="-42721.78546125"/>
        <n v="-42559.36631058"/>
        <n v="-42371.542024686"/>
        <n v="-42261.3918594"/>
        <n v="-42207.79245921"/>
        <n v="-41741.49916356"/>
        <n v="-41545.41399561"/>
        <n v="-41379.12551871"/>
        <n v="-41335.77979503"/>
        <n v="-41250.73594677"/>
        <n v="-41237.52806082"/>
        <n v="-41232.85305636"/>
        <n v="-41228.93541648"/>
        <n v="-41198.27996634"/>
        <n v="-41129.67681396"/>
        <n v="-41105.21702931"/>
        <n v="-41079.09935115"/>
        <n v="-40904.769954356"/>
        <n v="-40862.42456373"/>
        <n v="-40821.32348532"/>
        <n v="-40761.88853646"/>
        <n v="-40431.0933027225"/>
        <n v="-40284.5852262"/>
        <n v="-40224.00685758"/>
        <n v="-40176.090996545"/>
        <n v="-40159.94396442"/>
        <n v="-40000.5997703025"/>
        <n v="-39965.33571366"/>
        <n v="-39237.41166576"/>
        <n v="-33877.143990725"/>
        <n v="-32976.056263766"/>
        <n v="-32966.06775336"/>
        <n v="-32842.283924142"/>
        <n v="-32748.04343426"/>
        <n v="-31784.74615701"/>
        <n v="-31112.3536382925"/>
        <n v="-31005.338368095"/>
        <n v="-30820.723304805"/>
        <n v="-30517.3796550525"/>
        <n v="-30234.5541141525"/>
        <n v="-30221.446032162"/>
        <n v="-30211.2605045475"/>
        <n v="-30197.054971006"/>
        <n v="-30150.7921321425"/>
        <n v="-30146.729884425"/>
        <n v="-30109.93417404"/>
        <n v="-29895.465236868"/>
        <n v="-29834.510716626"/>
        <n v="-29824.918274844"/>
        <n v="-29676.383570988"/>
        <n v="-29663.723208812"/>
        <n v="-29639.35938425"/>
        <n v="-29601.698470652"/>
        <n v="-29532.811073458"/>
        <n v="-29507.581012294"/>
        <n v="-29498.942770528"/>
        <n v="-29493.967702276"/>
        <n v="-29453.377360176"/>
        <n v="-29433.225566668"/>
        <n v="-29431.953111792"/>
        <n v="-29400.791154966"/>
        <n v="-29375.028796806"/>
        <n v="-29363.24014316"/>
        <n v="-29327.103327984"/>
        <n v="-29312.977907752"/>
        <n v="-29302.554847566"/>
        <n v="-29248.393088992"/>
        <n v="-29239.152587722"/>
        <n v="-29205.701425208"/>
        <n v="-29184.84023532"/>
        <n v="-29014.29334034"/>
        <n v="-28413.69319719"/>
        <n v="-28296.8672308875"/>
        <n v="-28070.0913843"/>
        <n v="-27638.035810875"/>
        <n v="-26235.0379946025"/>
        <n v="-26225.29956417"/>
        <n v="-26106.866080344"/>
        <n v="-25129.229546022"/>
        <n v="-24914.275207185"/>
        <n v="-24889.6619004425"/>
        <n v="-24612.558877795"/>
        <n v="-24448.913501355"/>
        <n v="-24336.0040497525"/>
        <n v="-24239.087724075"/>
        <n v="-24193.9615848175"/>
        <n v="-24143.279999265"/>
        <n v="-24102.4722383375"/>
        <n v="-24088.7786118525"/>
        <n v="-23916.211269475"/>
        <n v="-23881.7446923825"/>
        <n v="-23658.7943944625"/>
        <n v="-23655.7253706025"/>
        <n v="-23641.437460725"/>
        <n v="-23629.3149811425"/>
        <n v="-23597.0324137975"/>
        <n v="-23594.98861069"/>
        <n v="-23594.3641695125"/>
        <n v="-23588.00600681"/>
        <n v="-23574.0488537925"/>
        <n v="-23570.760693725"/>
        <n v="-23567.0499446725"/>
        <n v="-23527.19354153"/>
        <n v="-23509.8711758225"/>
        <n v="-23471.3182764375"/>
        <n v="-23425.4352044125"/>
        <n v="-23425.0022058675"/>
        <n v="-23393.771873465"/>
        <n v="-23331.1135709575"/>
        <n v="-23325.55253413"/>
        <n v="-23316.0574551275"/>
        <n v="-23307.0096590275"/>
        <n v="-23206.0109261575"/>
        <n v="-23197.7787144775"/>
        <n v="-23142.9461268775"/>
        <n v="-23011.2671734575"/>
        <n v="-22992.373528425"/>
        <n v="-22522.2274264575"/>
        <n v="-22351.4881536625"/>
        <n v="-22323.3100159475"/>
        <n v="-22316.39686479"/>
        <n v="-22129.3466578275"/>
        <n v="-21284.723048386"/>
        <n v="-21079.56174954"/>
        <n v="-20966.38044606"/>
        <n v="-20858.73575856"/>
        <n v="-20582.3603671175"/>
        <n v="-19183.97998195"/>
        <n v="-18469.17367071"/>
        <n v="-18066.715279116"/>
        <n v="-17913.48145839"/>
        <n v="-17544.5765474875"/>
        <n v="-17400.551792575"/>
        <n v="-17044.7993961"/>
        <n v="-16858.7587174125"/>
        <n v="-16837.6902442"/>
        <n v="-16775.097607625"/>
        <n v="-16754.8598511875"/>
        <n v="-16734.0784181375"/>
        <n v="-16647.8053074375"/>
        <n v="-16629.5931587625"/>
        <n v="-16561.862755375"/>
        <n v="-16546.7310213625"/>
        <n v="-16491.7562317375"/>
        <n v="-15939.5237538075"/>
        <n v="-15922.2081202625"/>
        <n v="-15781.9388181"/>
        <n v="-15429.739961482"/>
        <n v="-15131.17087965"/>
        <n v="-14773.163138825"/>
        <n v="-14374.0099498275"/>
        <n v="-13755.2524003125"/>
        <n v="-13494.9341145696"/>
        <n v="-12758.614711325"/>
        <n v="-12626.245788646"/>
        <n v="-12319.2168292725"/>
        <n v="-12293.576557584"/>
        <n v="-11971.956203928"/>
        <n v="-11935.586421549"/>
        <n v="-11893.761405288"/>
        <n v="-11891.692761858"/>
        <n v="-11297.86384272"/>
        <n v="-11286.41557379"/>
        <n v="-11174.075719065"/>
        <n v="-10268.1522476225"/>
        <n v="-9456.59918882"/>
        <n v="-8790.2604362475"/>
        <n v="-8706.385685375"/>
        <n v="-8654.0070306375"/>
        <n v="-8374.17433447"/>
        <n v="-7935.305077938"/>
        <n v="-7766.6257179"/>
        <n v="-7183.575972825"/>
        <n v="-6875.56023273"/>
        <n v="-6184.033644005"/>
        <n v="-6002.5701990709"/>
        <n v="-5980.509404415"/>
        <n v="-5781.20661153"/>
        <n v="-2679.380652718"/>
        <n v="-1404.907974316"/>
        <n v="-1372.0370936125"/>
        <n v="-760.68600608"/>
        <n v="-426.586792968"/>
        <n v="-354.79858106"/>
        <n v="-209.237003815"/>
        <n v="-32.16588914"/>
        <n v="0"/>
        <n v="32.16588914"/>
        <n v="2329.79033114555"/>
        <n v="3345.34396875"/>
        <n v="4537.822635801"/>
        <n v="4813.078793425"/>
        <n v="5781.20661153"/>
        <n v="5788.628607412"/>
        <n v="5943.936142116"/>
        <n v="5970.0102536025"/>
        <n v="5980.509404415"/>
        <n v="6002.5701990709"/>
        <n v="6061.482589302"/>
        <n v="6164.2400715532"/>
        <n v="6184.033644005"/>
        <n v="7640.3137636875"/>
        <n v="7675.16695197"/>
        <n v="7766.6257179"/>
        <n v="7935.305077938"/>
        <n v="8081.718375318"/>
        <n v="8157.863218386"/>
        <n v="8374.17433447"/>
        <n v="11062.826220348"/>
        <n v="11286.41557379"/>
        <n v="11293.184056245"/>
        <n v="11297.86384272"/>
        <n v="11636.617567869"/>
        <n v="11817.060801273"/>
        <n v="11854.554902001"/>
        <n v="11891.692761858"/>
        <n v="11893.761405288"/>
        <n v="11935.586421549"/>
        <n v="11971.956203928"/>
        <n v="12226.6040088056"/>
        <n v="12287.572221715"/>
        <n v="12340.4203890625"/>
        <n v="12433.24287891"/>
        <n v="13415.748056235"/>
        <n v="14032.62975303"/>
        <n v="14292.086948685"/>
        <n v="14374.0099498275"/>
        <n v="14415.9249331125"/>
        <n v="15131.17087965"/>
        <n v="15241.410552676"/>
        <n v="15386.409282972"/>
        <n v="15519.864825535"/>
        <n v="15611.927322915"/>
        <n v="15781.9388181"/>
        <n v="15805.321514325"/>
        <n v="16491.7562317375"/>
        <n v="16546.7310213625"/>
        <n v="16561.862755375"/>
        <n v="16631.87473675"/>
        <n v="16662.1135881725"/>
        <n v="16734.0784181375"/>
        <n v="16751.16197755"/>
        <n v="16754.8598511875"/>
        <n v="16771.8618144875"/>
        <n v="16775.097607625"/>
        <n v="16805.0821864625"/>
        <n v="17068.302178641"/>
        <n v="17083.6306081"/>
        <n v="17106.6379029875"/>
        <n v="17250.083741275"/>
        <n v="17274.94619725"/>
        <n v="17400.551792575"/>
        <n v="17499.7769793875"/>
        <n v="17552.2678025625"/>
        <n v="17831.808429309"/>
        <n v="18066.715279116"/>
        <n v="19200.540945096"/>
        <n v="20582.3603671175"/>
        <n v="20762.00175399"/>
        <n v="20818.7421410325"/>
        <n v="20869.83601458"/>
        <n v="21079.56174954"/>
        <n v="21284.723048386"/>
        <n v="21534.6415860275"/>
        <n v="21845.9036201175"/>
        <n v="22093.34327732"/>
        <n v="22199.96130716"/>
        <n v="22262.5684945825"/>
        <n v="22512.86137632"/>
        <n v="23076.09668679"/>
        <n v="23082.118513615"/>
        <n v="23142.9461268775"/>
        <n v="23197.7787144775"/>
        <n v="23206.0109261575"/>
        <n v="23210.962140429"/>
        <n v="23307.0096590275"/>
        <n v="23316.0574551275"/>
        <n v="23325.55253413"/>
        <n v="23331.1135709575"/>
        <n v="23393.771873465"/>
        <n v="23425.0022058675"/>
        <n v="23425.4352044125"/>
        <n v="23471.3182764375"/>
        <n v="23509.8711758225"/>
        <n v="23512.14997705"/>
        <n v="23527.19354153"/>
        <n v="23574.0488537925"/>
        <n v="23594.3641695125"/>
        <n v="23594.98861069"/>
        <n v="23629.3149811425"/>
        <n v="23641.437460725"/>
        <n v="23655.7253706025"/>
        <n v="23658.7943944625"/>
        <n v="23856.5438845825"/>
        <n v="23867.54025474"/>
        <n v="23935.122077615"/>
        <n v="23944.4316039075"/>
        <n v="24014.2582069425"/>
        <n v="24143.279999265"/>
        <n v="24437.1632326325"/>
        <n v="24571.318434985"/>
        <n v="24859.9469477975"/>
        <n v="25083.50304411"/>
        <n v="25316.1186637275"/>
        <n v="26135.409884122"/>
        <n v="26639.0824266"/>
        <n v="26931.439855845"/>
        <n v="27567.09812549"/>
        <n v="27638.035810875"/>
        <n v="27880.002952648"/>
        <n v="28029.484423094"/>
        <n v="29205.701425208"/>
        <n v="29239.152587722"/>
        <n v="29248.393088992"/>
        <n v="29302.554847566"/>
        <n v="29312.977907752"/>
        <n v="29327.103327984"/>
        <n v="29363.24014316"/>
        <n v="29375.028796806"/>
        <n v="29400.791154966"/>
        <n v="29431.953111792"/>
        <n v="29433.225566668"/>
        <n v="29453.377360176"/>
        <n v="29493.967702276"/>
        <n v="29498.942770528"/>
        <n v="29507.581012294"/>
        <n v="29532.811073458"/>
        <n v="29601.698470652"/>
        <n v="29663.723208812"/>
        <n v="29676.383570988"/>
        <n v="29834.510716626"/>
        <n v="30014.878506382"/>
        <n v="30085.631715216"/>
        <n v="30109.93417404"/>
        <n v="30146.729884425"/>
        <n v="30150.7921321425"/>
        <n v="30197.054971006"/>
        <n v="30211.2605045475"/>
        <n v="30234.5541141525"/>
        <n v="30481.7562679"/>
        <n v="30820.723304805"/>
        <n v="30928.981645408"/>
        <n v="30989.4131995875"/>
        <n v="31002.0918018525"/>
        <n v="31112.3536382925"/>
        <n v="32004.8121851325"/>
        <n v="34400.30009185"/>
        <n v="35595.667422"/>
        <n v="36550.702691685"/>
        <n v="38006.754596734"/>
        <n v="39237.41166576"/>
        <n v="39947.0221458"/>
        <n v="39965.33571366"/>
        <n v="40159.94396442"/>
        <n v="40224.00685758"/>
        <n v="40284.5852262"/>
        <n v="40761.88853646"/>
        <n v="40821.32348532"/>
        <n v="40862.42456373"/>
        <n v="41079.09935115"/>
        <n v="41129.67681396"/>
        <n v="41198.27996634"/>
        <n v="41228.93541648"/>
        <n v="41232.85305636"/>
        <n v="41237.52806082"/>
        <n v="41250.73594677"/>
        <n v="41335.77979503"/>
        <n v="41379.12551871"/>
        <n v="41545.41399561"/>
        <n v="42068.48538417"/>
        <n v="42261.3918594"/>
        <n v="42559.36631058"/>
        <n v="42721.78546125"/>
        <n v="43235.74691877"/>
        <n v="43947.58327134"/>
        <n v="44532.61590106"/>
        <n v="44553.3836123425"/>
        <n v="50131.569089602"/>
        <n v="50450.33670005"/>
        <n v="50487.52814973"/>
        <n v="50677.992344126"/>
        <n v="50851.556084882"/>
        <n v="51107.292658688"/>
        <n v="51148.825215334"/>
        <n v="51195.108882036"/>
        <n v="51539.924493708"/>
        <n v="51586.70092674"/>
        <n v="52145.272958968"/>
        <n v="52182.20700497"/>
        <n v="52219.931402408"/>
        <n v="52366.251659904"/>
        <n v="52710.20422101"/>
        <n v="52878.82457095"/>
        <n v="54983.755606038"/>
        <n v="55482.91051331"/>
        <n v="56423.805780825"/>
        <n v="63272.162200128"/>
        <n v="64390.289135634"/>
        <n v="67366.010990754"/>
        <n v="67832.189270965"/>
        <n v="91225.728407198"/>
        <n v="92644.123663805"/>
        <n v="124856.626102516"/>
        <m/>
      </sharedItems>
    </cacheField>
    <cacheField name="Total USD Cashflow" numFmtId="0">
      <sharedItems containsString="0" containsBlank="1" containsNumber="1" minValue="-1267000" maxValue="1267000" count="162">
        <n v="-1267000"/>
        <n v="-769250"/>
        <n v="-358891.815556"/>
        <n v="-261076.388889"/>
        <n v="-246736.111111"/>
        <n v="-188298.611111"/>
        <n v="-177229.166667"/>
        <n v="-151388.4375"/>
        <n v="-138125"/>
        <n v="-137860.8625"/>
        <n v="-132918.150685"/>
        <n v="-111933.333333"/>
        <n v="-111000"/>
        <n v="-102777.777778"/>
        <n v="-97750"/>
        <n v="-80000"/>
        <n v="-67875"/>
        <n v="-61416.666667"/>
        <n v="-58262.5"/>
        <n v="-58070.833333"/>
        <n v="-57633.333333"/>
        <n v="-56116.666667"/>
        <n v="-45499.996667"/>
        <n v="-44166.666667"/>
        <n v="-43858.333333"/>
        <n v="-35777.777778"/>
        <n v="-32355.555556"/>
        <n v="-32200"/>
        <n v="-31765.5"/>
        <n v="-29644.444444"/>
        <n v="-28111.111111"/>
        <n v="-28050"/>
        <n v="-27150"/>
        <n v="-26577.777778"/>
        <n v="-26250"/>
        <n v="-26144.444444"/>
        <n v="-25000"/>
        <n v="-24933.333333"/>
        <n v="-24272.222222"/>
        <n v="-23383.333333"/>
        <n v="-22944.444444"/>
        <n v="-22815"/>
        <n v="-22625"/>
        <n v="-22122.222222"/>
        <n v="-22083.333333"/>
        <n v="-21242.8125"/>
        <n v="-20493.055556"/>
        <n v="-20250"/>
        <n v="-20000"/>
        <n v="-19933.333333"/>
        <n v="-19322.222222"/>
        <n v="-18750"/>
        <n v="-18277.777778"/>
        <n v="-17250"/>
        <n v="-17206.3125"/>
        <n v="-16866.666667"/>
        <n v="-15416.666667"/>
        <n v="-15211.111111"/>
        <n v="-14622.222222"/>
        <n v="-14250"/>
        <n v="-13750"/>
        <n v="-13416.666667"/>
        <n v="-13175"/>
        <n v="-13062.5"/>
        <n v="-13055.555556"/>
        <n v="-12847.222222"/>
        <n v="-11244.444444"/>
        <n v="-11122.222222"/>
        <n v="-8944.444444"/>
        <n v="-8775"/>
        <n v="-8750"/>
        <n v="-7916.666667"/>
        <n v="-7155.555556"/>
        <n v="-6133.333333"/>
        <n v="-5813.4375"/>
        <n v="-5728.125"/>
        <n v="-5277.777778"/>
        <n v="-4372.875"/>
        <n v="-4047.222222"/>
        <n v="-3327.1875"/>
        <n v="-1121.25"/>
        <n v="-804.375"/>
        <n v="-706.875"/>
        <n v="-487.5"/>
        <n v="-365.625"/>
        <n v="-170.625"/>
        <n v="0"/>
        <n v="170.625"/>
        <n v="365.625"/>
        <n v="487.5"/>
        <n v="706.875"/>
        <n v="804.375"/>
        <n v="1121.25"/>
        <n v="4642.57875"/>
        <n v="5277.777778"/>
        <n v="6083.325556"/>
        <n v="6133.333333"/>
        <n v="8711.111111"/>
        <n v="8944.444444"/>
        <n v="10291.666667"/>
        <n v="10477.777778"/>
        <n v="10750"/>
        <n v="11083.333333"/>
        <n v="12522.222222"/>
        <n v="12847.222222"/>
        <n v="13033.333333"/>
        <n v="13062.5"/>
        <n v="13750"/>
        <n v="13902.777778"/>
        <n v="13904.166667"/>
        <n v="14566.666667"/>
        <n v="14622.222222"/>
        <n v="14875"/>
        <n v="15416.666667"/>
        <n v="15569.444444"/>
        <n v="18655.555556"/>
        <n v="19977.777778"/>
        <n v="20444.444444"/>
        <n v="22083.333333"/>
        <n v="22944.444444"/>
        <n v="24272.222222"/>
        <n v="24933.333333"/>
        <n v="25277.777778"/>
        <n v="26577.777778"/>
        <n v="26833.333333"/>
        <n v="27825"/>
        <n v="28111.111111"/>
        <n v="30000"/>
        <n v="30155.555556"/>
        <n v="34000"/>
        <n v="37898.25"/>
        <n v="38462.5"/>
        <n v="42291.666667"/>
        <n v="47533.333333"/>
        <n v="51111.111111"/>
        <n v="52791.666667"/>
        <n v="58070.833333"/>
        <n v="59527.333333"/>
        <n v="67875"/>
        <n v="71555.555556"/>
        <n v="80000"/>
        <n v="84518.555556"/>
        <n v="92137.5"/>
        <n v="102777.777778"/>
        <n v="111000"/>
        <n v="111933.333333"/>
        <n v="116416.666667"/>
        <n v="132918.150685"/>
        <n v="137860.8625"/>
        <n v="138125"/>
        <n v="151388.4375"/>
        <n v="177229.166667"/>
        <n v="188298.611111"/>
        <n v="220022.653333"/>
        <n v="261076.388889"/>
        <n v="324444.444444"/>
        <n v="358891.815556"/>
        <n v="429743.444444"/>
        <n v="769250"/>
        <n v="915416.666667"/>
        <n v="1267000"/>
        <m/>
      </sharedItems>
    </cacheField>
    <cacheField name="LTD P&amp;L" numFmtId="0">
      <sharedItems containsString="0" containsBlank="1" containsNumber="1" minValue="-10127123" maxValue="11521010" count="500">
        <n v="-10127123"/>
        <n v="-6994902"/>
        <n v="-6505159"/>
        <n v="-3646666.633333"/>
        <n v="-1611570.166667"/>
        <n v="-1566309"/>
        <n v="-1092628.5"/>
        <n v="-886130.372125"/>
        <n v="-865450.189481"/>
        <n v="-757083.244915"/>
        <n v="-607916.666667"/>
        <n v="-585998.106339"/>
        <n v="-556041.666667"/>
        <n v="-528506.686976"/>
        <n v="-528046.501525"/>
        <n v="-499630.225924"/>
        <n v="-465921.505796"/>
        <n v="-387577.777778"/>
        <n v="-358891.815556"/>
        <n v="-332055.215738"/>
        <n v="-329624.357944"/>
        <n v="-299400.614373"/>
        <n v="-298241.444855"/>
        <n v="-294053.486414"/>
        <n v="-291154.068542"/>
        <n v="-287478.634386"/>
        <n v="-281729.390729"/>
        <n v="-271632.986155"/>
        <n v="-264857.987521"/>
        <n v="-236308.016575039"/>
        <n v="-230553.92627"/>
        <n v="-228095.719728045"/>
        <n v="-224480.51336881"/>
        <n v="-219611.783223"/>
        <n v="-217524.151152"/>
        <n v="-215826.780564"/>
        <n v="-212698.532574"/>
        <n v="-212388.961523"/>
        <n v="-212368.768418"/>
        <n v="-211146.429001"/>
        <n v="-209835.069245"/>
        <n v="-206051.53619"/>
        <n v="-205727.499192"/>
        <n v="-196266.897354"/>
        <n v="-195540.548045"/>
        <n v="-195527.831414"/>
        <n v="-193094.50163"/>
        <n v="-190046.908193"/>
        <n v="-187587.69587"/>
        <n v="-180025.939398"/>
        <n v="-179341.240839"/>
        <n v="-174238.804516"/>
        <n v="-157200.820914"/>
        <n v="-154572.925942"/>
        <n v="-154168.614761"/>
        <n v="-148138.613926"/>
        <n v="-147680.160065"/>
        <n v="-144290.553594"/>
        <n v="-142681.82781"/>
        <n v="-136455.456031"/>
        <n v="-136367.806869"/>
        <n v="-134660.805359"/>
        <n v="-132918.150685"/>
        <n v="-130012.818247"/>
        <n v="-129519.419377"/>
        <n v="-128232.513670658"/>
        <n v="-127568.388702"/>
        <n v="-125150.58625"/>
        <n v="-120947.035952"/>
        <n v="-120300.649786"/>
        <n v="-118000.78313"/>
        <n v="-112079.735375"/>
        <n v="-111933.333333"/>
        <n v="-111300.393772913"/>
        <n v="-108155.947745"/>
        <n v="-107980.561735"/>
        <n v="-106669.325848"/>
        <n v="-105541.616379"/>
        <n v="-102980.627624"/>
        <n v="-102741.943903365"/>
        <n v="-101808.657332"/>
        <n v="-101296.926259"/>
        <n v="-97242.794612"/>
        <n v="-97216.67785518"/>
        <n v="-96422.917067"/>
        <n v="-94459.728684"/>
        <n v="-89415.812191"/>
        <n v="-88304.208185"/>
        <n v="-87313.743952"/>
        <n v="-85273.058415"/>
        <n v="-80000"/>
        <n v="-77722.231005"/>
        <n v="-77682.764255"/>
        <n v="-77110.25573043"/>
        <n v="-77028.363458"/>
        <n v="-74966.479488"/>
        <n v="-74880.6323373225"/>
        <n v="-74661.086455"/>
        <n v="-70574.9562648"/>
        <n v="-70477.526819"/>
        <n v="-69907.638851"/>
        <n v="-67804.737309"/>
        <n v="-67346.781386"/>
        <n v="-67173.485001"/>
        <n v="-66232.937443"/>
        <n v="-66059.41296"/>
        <n v="-64980.733383"/>
        <n v="-64392.273882"/>
        <n v="-64310.61878163"/>
        <n v="-64031.9829396975"/>
        <n v="-63935.167973"/>
        <n v="-62982.607775"/>
        <n v="-62731.617997"/>
        <n v="-62274.277502"/>
        <n v="-61416.666667"/>
        <n v="-61373.986447"/>
        <n v="-60609.614076"/>
        <n v="-60399.212895"/>
        <n v="-60109.815861"/>
        <n v="-59694.622104"/>
        <n v="-59574.280752"/>
        <n v="-57297.319526"/>
        <n v="-57023.383715415"/>
        <n v="-56856.83284"/>
        <n v="-53892.741502"/>
        <n v="-53676.063781"/>
        <n v="-53248.186199"/>
        <n v="-52554.126036"/>
        <n v="-51524.308647"/>
        <n v="-49236.04099"/>
        <n v="-48431.763528"/>
        <n v="-48164.822872"/>
        <n v="-48002.1602274825"/>
        <n v="-47392.805355"/>
        <n v="-46693.13791"/>
        <n v="-45887.515322"/>
        <n v="-45642.157674"/>
        <n v="-45553.783328235"/>
        <n v="-45499.996667"/>
        <n v="-43447.507692"/>
        <n v="-43028.826047"/>
        <n v="-42309.687304"/>
        <n v="-42235.909276"/>
        <n v="-40995.481776"/>
        <n v="-40972.962005"/>
        <n v="-39497.10809"/>
        <n v="-39066.218489"/>
        <n v="-38767.5830906325"/>
        <n v="-37870.402551"/>
        <n v="-37159.451455"/>
        <n v="-36763.130628"/>
        <n v="-36663.795589"/>
        <n v="-36129.91287"/>
        <n v="-35354.682705"/>
        <n v="-35100.441691"/>
        <n v="-34858.034782"/>
        <n v="-34825.830588"/>
        <n v="-34693.777451"/>
        <n v="-34369.161946"/>
        <n v="-34338.653615"/>
        <n v="-33382.02391"/>
        <n v="-33103.56625"/>
        <n v="-32137.80561"/>
        <n v="-31767.621015"/>
        <n v="-31730.8119"/>
        <n v="-31670.929194"/>
        <n v="-31265.911963"/>
        <n v="-31172.561618"/>
        <n v="-30801.765878"/>
        <n v="-30435.100302"/>
        <n v="-30279.3455"/>
        <n v="-29681.740367"/>
        <n v="-29668.978639"/>
        <n v="-29411.198955"/>
        <n v="-29273.279765"/>
        <n v="-28936.1730564075"/>
        <n v="-28165.92481"/>
        <n v="-27653.6102745825"/>
        <n v="-27575.828163"/>
        <n v="-27021.223458"/>
        <n v="-26759.970817"/>
        <n v="-26694.670104"/>
        <n v="-26286.605436"/>
        <n v="-26102.195922"/>
        <n v="-24850.496079"/>
        <n v="-23998.74626"/>
        <n v="-23487.9436241775"/>
        <n v="-23302.3267236825"/>
        <n v="-22990.657614"/>
        <n v="-22792.98068502"/>
        <n v="-21624.690045"/>
        <n v="-21534.725071"/>
        <n v="-21107.714522"/>
        <n v="-20627.26672968"/>
        <n v="-20231.194168"/>
        <n v="-19542.935979"/>
        <n v="-19484.898511"/>
        <n v="-19283.317954"/>
        <n v="-16760.7078189525"/>
        <n v="-16728.268302"/>
        <n v="-16566.744448"/>
        <n v="-16087.261968"/>
        <n v="-15416.666667"/>
        <n v="-14183.24070306"/>
        <n v="-13306.367849"/>
        <n v="-12374.615673"/>
        <n v="-12246.986796525"/>
        <n v="-11007.2813856525"/>
        <n v="-10819.4760943425"/>
        <n v="-10475.905942"/>
        <n v="-9818.878194"/>
        <n v="-9795.359497"/>
        <n v="-9352.788169"/>
        <n v="-9095.081339"/>
        <n v="-9062.621673"/>
        <n v="-8815.135902"/>
        <n v="-8702.648297"/>
        <n v="-8522.406751"/>
        <n v="-7856.875731"/>
        <n v="-7853.17847"/>
        <n v="-7476.312571"/>
        <n v="-7145.496346"/>
        <n v="-7005.65088951"/>
        <n v="-6345.583028"/>
        <n v="-5960.645328"/>
        <n v="-5551.6414"/>
        <n v="-5399.849841"/>
        <n v="-5277.777778"/>
        <n v="-4500.708382"/>
        <n v="-4007.597857"/>
        <n v="-3504.544563"/>
        <n v="-3486.771371"/>
        <n v="-3430.438976"/>
        <n v="-2773.716319"/>
        <n v="-2461.289328"/>
        <n v="-2252.224181"/>
        <n v="-1888.130936"/>
        <n v="-1826.972589"/>
        <n v="-1552.299257"/>
        <n v="-1405.61036"/>
        <n v="-1193.599936"/>
        <n v="-1113.73932"/>
        <n v="-1098.522453"/>
        <n v="-988.147945"/>
        <n v="-821.25593"/>
        <n v="-622.065481"/>
        <n v="-491.952518"/>
        <n v="-188.90444"/>
        <n v="-69.988877"/>
        <n v="0"/>
        <n v="69.988877"/>
        <n v="179.708318009998"/>
        <n v="474.8659"/>
        <n v="491.952518"/>
        <n v="622.065481"/>
        <n v="821.25593"/>
        <n v="1405.61036"/>
        <n v="1756.608445"/>
        <n v="1888.130936"/>
        <n v="2548.1074071375"/>
        <n v="2928.98981"/>
        <n v="3331.553262"/>
        <n v="3430.438976"/>
        <n v="3486.771371"/>
        <n v="4500.708382"/>
        <n v="4645.2435567525"/>
        <n v="4833.445593"/>
        <n v="5277.777778"/>
        <n v="5399.849841"/>
        <n v="5538.522695"/>
        <n v="6083.325556"/>
        <n v="6345.583028"/>
        <n v="7145.496346"/>
        <n v="7265.764777"/>
        <n v="7628.69067"/>
        <n v="8510.940153"/>
        <n v="8522.406751"/>
        <n v="8815.135902"/>
        <n v="9095.081339"/>
        <n v="9293.635363"/>
        <n v="9492.0530410675"/>
        <n v="9795.359497"/>
        <n v="9818.878194"/>
        <n v="10343.368016"/>
        <n v="10475.905942"/>
        <n v="10742.452241"/>
        <n v="11168.431489"/>
        <n v="11203.836895"/>
        <n v="11631.403615"/>
        <n v="11895.428567"/>
        <n v="11953.6874768025"/>
        <n v="12374.615673"/>
        <n v="12440.270358"/>
        <n v="13169.520028404"/>
        <n v="13489.122764"/>
        <n v="14183.24070306"/>
        <n v="14706.634552"/>
        <n v="15416.666667"/>
        <n v="15726.103722"/>
        <n v="16087.261968"/>
        <n v="16566.744448"/>
        <n v="16575.621715"/>
        <n v="16656.672599"/>
        <n v="16728.268302"/>
        <n v="17624.132948"/>
        <n v="19204.624394"/>
        <n v="19283.317954"/>
        <n v="20231.194168"/>
        <n v="21534.725071"/>
        <n v="21624.690045"/>
        <n v="21992.185157"/>
        <n v="22792.98068502"/>
        <n v="22990.657614"/>
        <n v="23721.707091"/>
        <n v="23912.132037"/>
        <n v="23998.74626"/>
        <n v="24348.925463"/>
        <n v="24687.35693"/>
        <n v="25097.8254558525"/>
        <n v="26630.079549"/>
        <n v="26759.970817"/>
        <n v="27021.223458"/>
        <n v="27713.933645"/>
        <n v="28031.15155"/>
        <n v="28616.54655"/>
        <n v="29668.978639"/>
        <n v="29681.740367"/>
        <n v="31043.153726"/>
        <n v="31172.561618"/>
        <n v="31670.929194"/>
        <n v="31767.621015"/>
        <n v="32123.68753"/>
        <n v="33103.56625"/>
        <n v="33382.02391"/>
        <n v="34056.536385"/>
        <n v="34338.653615"/>
        <n v="34387.585059"/>
        <n v="34693.777451"/>
        <n v="35100.441691"/>
        <n v="35188.0001673525"/>
        <n v="36437.818921"/>
        <n v="36607.582416"/>
        <n v="36763.130628"/>
        <n v="37159.451455"/>
        <n v="38767.5830906325"/>
        <n v="39497.10809"/>
        <n v="39981.536246"/>
        <n v="41300.803688"/>
        <n v="41852.969572"/>
        <n v="42235.909276"/>
        <n v="42309.687304"/>
        <n v="43028.826047"/>
        <n v="43624.447878"/>
        <n v="43960.278197"/>
        <n v="44433.027508"/>
        <n v="44906.385192"/>
        <n v="45642.157674"/>
        <n v="45887.515322"/>
        <n v="46693.13791"/>
        <n v="47093.996775735"/>
        <n v="48002.1602274825"/>
        <n v="48164.822872"/>
        <n v="48423.026818"/>
        <n v="51084.385968"/>
        <n v="53248.186199"/>
        <n v="53676.063781"/>
        <n v="53892.741502"/>
        <n v="54233.370011"/>
        <n v="54465.334079"/>
        <n v="55898.026211"/>
        <n v="56331.1556038"/>
        <n v="56856.83284"/>
        <n v="57170.767254"/>
        <n v="57297.319526"/>
        <n v="58375.820262"/>
        <n v="59694.622104"/>
        <n v="60109.815861"/>
        <n v="60399.212895"/>
        <n v="60609.614076"/>
        <n v="60998.215492"/>
        <n v="61373.986447"/>
        <n v="62731.617997"/>
        <n v="62982.607775"/>
        <n v="63364.784574"/>
        <n v="63814.423903"/>
        <n v="65204.985899"/>
        <n v="66059.41296"/>
        <n v="67173.485001"/>
        <n v="67346.781386"/>
        <n v="69788.349841"/>
        <n v="69907.638851"/>
        <n v="70477.526819"/>
        <n v="71546.640412"/>
        <n v="73837.476783"/>
        <n v="74661.086455"/>
        <n v="74880.6323373225"/>
        <n v="75563.124064"/>
        <n v="76621.199031"/>
        <n v="77028.363458"/>
        <n v="78496.809816"/>
        <n v="80000"/>
        <n v="85273.058415"/>
        <n v="85540.77158328"/>
        <n v="87313.743952"/>
        <n v="87733.032497"/>
        <n v="88304.208185"/>
        <n v="88406.862253"/>
        <n v="92876.899234"/>
        <n v="93963.3668839125"/>
        <n v="94459.728684"/>
        <n v="97242.794612"/>
        <n v="100910.60328"/>
        <n v="101808.657332"/>
        <n v="103925.30714"/>
        <n v="105541.616379"/>
        <n v="106669.325848"/>
        <n v="108155.947745"/>
        <n v="109584.136709"/>
        <n v="111300.393772913"/>
        <n v="111933.333333"/>
        <n v="118000.78313"/>
        <n v="120300.649786"/>
        <n v="120947.035952"/>
        <n v="124056.631171"/>
        <n v="125147.824773"/>
        <n v="127568.388702"/>
        <n v="129519.419377"/>
        <n v="130140.894634"/>
        <n v="131998.943696"/>
        <n v="132918.150685"/>
        <n v="136367.806869"/>
        <n v="136455.456031"/>
        <n v="142681.82781"/>
        <n v="144290.553594"/>
        <n v="147680.160065"/>
        <n v="154168.614761"/>
        <n v="157200.820914"/>
        <n v="174238.804516"/>
        <n v="179341.240839"/>
        <n v="180025.939398"/>
        <n v="186370.691605"/>
        <n v="187587.69587"/>
        <n v="190046.908193"/>
        <n v="195540.548045"/>
        <n v="195621.166827"/>
        <n v="196266.897354"/>
        <n v="196546.347006"/>
        <n v="197556.896635"/>
        <n v="202450.179243"/>
        <n v="205325.777984"/>
        <n v="206051.53619"/>
        <n v="209835.069245"/>
        <n v="211146.429001"/>
        <n v="212368.768418"/>
        <n v="212388.961523"/>
        <n v="212698.532574"/>
        <n v="215826.780564"/>
        <n v="217524.151152"/>
        <n v="220022.653333"/>
        <n v="224480.51336881"/>
        <n v="228095.719728045"/>
        <n v="228509.374347"/>
        <n v="231268.484772"/>
        <n v="236308.016575039"/>
        <n v="245078.875131"/>
        <n v="246608.151455"/>
        <n v="264857.987521"/>
        <n v="271632.986155"/>
        <n v="281729.390729"/>
        <n v="287478.634386"/>
        <n v="291154.068542"/>
        <n v="294053.486414"/>
        <n v="298241.444855"/>
        <n v="299400.614373"/>
        <n v="329624.357944"/>
        <n v="332055.215738"/>
        <n v="338828.452362"/>
        <n v="355785.305875"/>
        <n v="358891.815556"/>
        <n v="359402.879103"/>
        <n v="390355.079187"/>
        <n v="394914.399144"/>
        <n v="429743.444444"/>
        <n v="435930.555556"/>
        <n v="454535.603969557"/>
        <n v="465921.505796"/>
        <n v="473857.053768"/>
        <n v="528506.686976"/>
        <n v="585998.106339"/>
        <n v="620833.333333"/>
        <n v="757083.244915"/>
        <n v="886130.372125"/>
        <n v="961203.365763"/>
        <n v="1063514.666667"/>
        <n v="1239333.333333"/>
        <n v="1566309"/>
        <n v="6505159"/>
        <n v="10127123"/>
        <n v="11521010"/>
        <m/>
      </sharedItems>
    </cacheField>
    <cacheField name="YTD P&amp;L" numFmtId="0">
      <sharedItems containsString="0" containsBlank="1" containsNumber="1" minValue="-1745207.633333" maxValue="1231946.872939" count="501">
        <n v="-1745207.633333"/>
        <n v="-1620761"/>
        <n v="-1231946.872939"/>
        <n v="-1174347"/>
        <n v="-870239.168672"/>
        <n v="-855515.466913"/>
        <n v="-735213.698684"/>
        <n v="-643279.975444"/>
        <n v="-573069.307317"/>
        <n v="-556041.666667"/>
        <n v="-549552.630489"/>
        <n v="-503273.548031"/>
        <n v="-499630.225924"/>
        <n v="-492145.121791"/>
        <n v="-477605.111111"/>
        <n v="-442443.200568"/>
        <n v="-428057.420836"/>
        <n v="-375331.524372"/>
        <n v="-353640.040090709"/>
        <n v="-348412.173912643"/>
        <n v="-332055.215738"/>
        <n v="-331173.460451"/>
        <n v="-329328.352172"/>
        <n v="-274129.090082"/>
        <n v="-267008.709646"/>
        <n v="-257451.351274"/>
        <n v="-228095.719728045"/>
        <n v="-224459.050437"/>
        <n v="-224250.302648"/>
        <n v="-205727.499192"/>
        <n v="-194166.607738"/>
        <n v="-193366.096499"/>
        <n v="-189058.456444"/>
        <n v="-186664.069391"/>
        <n v="-186536.552663"/>
        <n v="-185648.036792"/>
        <n v="-183493.351177"/>
        <n v="-182136.164917"/>
        <n v="-176898.570988"/>
        <n v="-174145.164848"/>
        <n v="-170235.973837"/>
        <n v="-163484.127779"/>
        <n v="-162336.828887"/>
        <n v="-161380.800093"/>
        <n v="-161153.714575"/>
        <n v="-157281.903522"/>
        <n v="-151095.331737"/>
        <n v="-150794.241285"/>
        <n v="-150294.195886"/>
        <n v="-149965.67328"/>
        <n v="-147090.013089"/>
        <n v="-145548.693318"/>
        <n v="-144882.821739"/>
        <n v="-143502.721515"/>
        <n v="-142732.695971"/>
        <n v="-142323.288619"/>
        <n v="-140978.043451"/>
        <n v="-136251.431884"/>
        <n v="-135497.958919"/>
        <n v="-134203.281664"/>
        <n v="-132913.843603"/>
        <n v="-132319.809584"/>
        <n v="-131216.14406"/>
        <n v="-130483.379444"/>
        <n v="-130012.818247"/>
        <n v="-124881.997339"/>
        <n v="-123374.429852"/>
        <n v="-122764.649172"/>
        <n v="-121545.88985316"/>
        <n v="-120945.880579"/>
        <n v="-117244.9911"/>
        <n v="-111933.333333"/>
        <n v="-111911.492771"/>
        <n v="-111300.393772913"/>
        <n v="-111191.697852"/>
        <n v="-110243.858718"/>
        <n v="-105054.627978"/>
        <n v="-103792.163266"/>
        <n v="-101414.472776"/>
        <n v="-100615.614748"/>
        <n v="-100615.06155"/>
        <n v="-100473.662282"/>
        <n v="-99246.20987"/>
        <n v="-99020.163545"/>
        <n v="-98477.214062"/>
        <n v="-98475.210882"/>
        <n v="-97216.67785518"/>
        <n v="-96422.917067"/>
        <n v="-96342.323513"/>
        <n v="-93513.18325"/>
        <n v="-90373.64815"/>
        <n v="-89059.07428"/>
        <n v="-88387.72829"/>
        <n v="-86615.96486"/>
        <n v="-83978.832013"/>
        <n v="-83940.51395"/>
        <n v="-83902.3333339999"/>
        <n v="-83859.174837"/>
        <n v="-83148.213917"/>
        <n v="-82615.899365"/>
        <n v="-80000"/>
        <n v="-79671.093023"/>
        <n v="-77722.231005"/>
        <n v="-77682.764255"/>
        <n v="-77668.078324"/>
        <n v="-77537.144444"/>
        <n v="-76045.404317"/>
        <n v="-74966.479488"/>
        <n v="-74880.6323373225"/>
        <n v="-73810.550715"/>
        <n v="-73048.339267"/>
        <n v="-72196.353798"/>
        <n v="-70980.669079"/>
        <n v="-70933.797714"/>
        <n v="-70574.9562648"/>
        <n v="-70060.555637"/>
        <n v="-69632.671963"/>
        <n v="-68196.6067"/>
        <n v="-67804.737309"/>
        <n v="-66232.937443"/>
        <n v="-64980.733383"/>
        <n v="-64607.931006"/>
        <n v="-64532.167394"/>
        <n v="-64310.61878163"/>
        <n v="-64088.565527"/>
        <n v="-64044.901589"/>
        <n v="-64031.9829396975"/>
        <n v="-63968.333964"/>
        <n v="-63935.167973"/>
        <n v="-63171.710831"/>
        <n v="-62883.381009"/>
        <n v="-62524.971637"/>
        <n v="-62172.337263"/>
        <n v="-61252.696624"/>
        <n v="-60775.139393"/>
        <n v="-60109.815861"/>
        <n v="-59574.280752"/>
        <n v="-59462.19259"/>
        <n v="-58451.683494"/>
        <n v="-58308.06396"/>
        <n v="-57023.383715415"/>
        <n v="-56459.159735"/>
        <n v="-54063.04534"/>
        <n v="-53793.600031"/>
        <n v="-53154.446643"/>
        <n v="-51959.271221"/>
        <n v="-51585.540989"/>
        <n v="-49236.04099"/>
        <n v="-48631.273322"/>
        <n v="-48431.763528"/>
        <n v="-48002.1602274825"/>
        <n v="-45972.155838"/>
        <n v="-45807.501473"/>
        <n v="-45499.996667"/>
        <n v="-45216.39899"/>
        <n v="-43095.058608"/>
        <n v="-43033.667784"/>
        <n v="-42650.9813771188"/>
        <n v="-40995.481776"/>
        <n v="-40972.962005"/>
        <n v="-40409.179061"/>
        <n v="-40106.387116"/>
        <n v="-39432.0238532186"/>
        <n v="-39066.218489"/>
        <n v="-38808.804761"/>
        <n v="-38767.5830906325"/>
        <n v="-38265.037511"/>
        <n v="-37947.2413437773"/>
        <n v="-37546.5717519447"/>
        <n v="-36663.795589"/>
        <n v="-36239.115862"/>
        <n v="-36129.91287"/>
        <n v="-35503.579461"/>
        <n v="-35354.682705"/>
        <n v="-35174.904738"/>
        <n v="-34858.034782"/>
        <n v="-34771.686733"/>
        <n v="-33892.84559"/>
        <n v="-32447.259794"/>
        <n v="-31922.88257"/>
        <n v="-31730.8119"/>
        <n v="-31598.992525"/>
        <n v="-30834.999451"/>
        <n v="-30279.3455"/>
        <n v="-29561.300199"/>
        <n v="-29558.498037"/>
        <n v="-29273.279765"/>
        <n v="-29048.893809"/>
        <n v="-29015.478416"/>
        <n v="-28892.717387"/>
        <n v="-28787.042741"/>
        <n v="-28237.786786"/>
        <n v="-28151.92127"/>
        <n v="-27910.354424"/>
        <n v="-27575.828163"/>
        <n v="-26694.670104"/>
        <n v="-26102.195922"/>
        <n v="-25751.455692"/>
        <n v="-25302.64615"/>
        <n v="-24473.5951748833"/>
        <n v="-24024.508039"/>
        <n v="-23527.289901064"/>
        <n v="-23487.9436241775"/>
        <n v="-23343.0179856193"/>
        <n v="-22792.98068502"/>
        <n v="-22241.462751"/>
        <n v="-21914.9236443947"/>
        <n v="-20627.26672968"/>
        <n v="-19542.935979"/>
        <n v="-18581.480705"/>
        <n v="-17708.342649"/>
        <n v="-16760.7078189525"/>
        <n v="-16728.268302"/>
        <n v="-16258.334019"/>
        <n v="-15894.458395"/>
        <n v="-14807.471637"/>
        <n v="-14183.24070306"/>
        <n v="-14002.111105"/>
        <n v="-13306.367849"/>
        <n v="-12908.408630413"/>
        <n v="-12246.986796525"/>
        <n v="-11007.2813856525"/>
        <n v="-10984.148426"/>
        <n v="-10819.4760943425"/>
        <n v="-9908.607325"/>
        <n v="-9352.788169"/>
        <n v="-9062.621673"/>
        <n v="-8702.648297"/>
        <n v="-7856.875731"/>
        <n v="-7853.17847"/>
        <n v="-7476.312571"/>
        <n v="-7013.02528"/>
        <n v="-5960.645328"/>
        <n v="-5551.6414"/>
        <n v="-5549.821105"/>
        <n v="-5547.22230000001"/>
        <n v="-5086.933547"/>
        <n v="-5045.57413"/>
        <n v="-4017.469278"/>
        <n v="-4007.597857"/>
        <n v="-3673.519187"/>
        <n v="-3450.189546"/>
        <n v="-2916.330625"/>
        <n v="-2773.716319"/>
        <n v="-2252.224181"/>
        <n v="-1680.199244"/>
        <n v="-1552.299257"/>
        <n v="-1113.73932"/>
        <n v="-1098.522453"/>
        <n v="-988.147945"/>
        <n v="-362.435462000001"/>
        <n v="-188.90444"/>
        <n v="0"/>
        <n v="0.0255559999995967"/>
        <n v="362.435462000001"/>
        <n v="474.8659"/>
        <n v="1680.199244"/>
        <n v="1756.608445"/>
        <n v="2548.1074071375"/>
        <n v="2916.330625"/>
        <n v="2928.98981"/>
        <n v="3263.306972"/>
        <n v="3450.189546"/>
        <n v="3673.519187"/>
        <n v="3889.549066"/>
        <n v="4017.469278"/>
        <n v="4645.2435567525"/>
        <n v="4833.445593"/>
        <n v="5045.57413"/>
        <n v="5086.933547"/>
        <n v="5538.522695"/>
        <n v="5549.821105"/>
        <n v="7013.02528"/>
        <n v="7265.764777"/>
        <n v="7628.69067"/>
        <n v="8510.940153"/>
        <n v="9293.635363"/>
        <n v="9908.607325"/>
        <n v="10343.368016"/>
        <n v="10742.452241"/>
        <n v="10984.148426"/>
        <n v="11168.431489"/>
        <n v="11564.202478"/>
        <n v="11631.403615"/>
        <n v="11895.428567"/>
        <n v="11953.6874768025"/>
        <n v="13576.1231046504"/>
        <n v="14183.24070306"/>
        <n v="14706.634552"/>
        <n v="14807.471637"/>
        <n v="15894.458395"/>
        <n v="16258.334019"/>
        <n v="16575.621715"/>
        <n v="16656.672599"/>
        <n v="16728.268302"/>
        <n v="17624.132948"/>
        <n v="17708.342649"/>
        <n v="18581.480705"/>
        <n v="19903.8736246873"/>
        <n v="21992.185157"/>
        <n v="22792.98068502"/>
        <n v="23404.115069"/>
        <n v="24024.508039"/>
        <n v="24194.365519"/>
        <n v="24662.691977"/>
        <n v="24687.35693"/>
        <n v="25097.8254558525"/>
        <n v="25302.64615"/>
        <n v="26247.037716"/>
        <n v="26630.079549"/>
        <n v="27713.933645"/>
        <n v="27910.354424"/>
        <n v="28031.15155"/>
        <n v="28151.92127"/>
        <n v="28616.54655"/>
        <n v="28787.042741"/>
        <n v="29015.478416"/>
        <n v="29048.893809"/>
        <n v="30834.999451"/>
        <n v="31151.470036"/>
        <n v="31232.723405"/>
        <n v="31598.992525"/>
        <n v="31922.88257"/>
        <n v="33806.081651"/>
        <n v="33892.84559"/>
        <n v="34042.1557229999"/>
        <n v="34056.536385"/>
        <n v="34387.585059"/>
        <n v="34771.686733"/>
        <n v="35174.904738"/>
        <n v="35188.0001673525"/>
        <n v="36239.115862"/>
        <n v="36437.818921"/>
        <n v="36607.582416"/>
        <n v="37546.5717519447"/>
        <n v="38767.5830906325"/>
        <n v="38808.804761"/>
        <n v="39981.536246"/>
        <n v="40409.179061"/>
        <n v="41300.803688"/>
        <n v="42686.8606"/>
        <n v="43033.667784"/>
        <n v="43624.447878"/>
        <n v="43960.278197"/>
        <n v="44906.385192"/>
        <n v="45469.144362"/>
        <n v="45807.501473"/>
        <n v="45874.129369"/>
        <n v="45995.324647"/>
        <n v="47093.996775735"/>
        <n v="48002.1602274825"/>
        <n v="48423.026818"/>
        <n v="48631.273322"/>
        <n v="51084.385968"/>
        <n v="51585.540989"/>
        <n v="51959.271221"/>
        <n v="53154.446643"/>
        <n v="54233.370011"/>
        <n v="56331.1556038"/>
        <n v="56459.159735"/>
        <n v="57170.767254"/>
        <n v="58308.06396"/>
        <n v="58375.820262"/>
        <n v="58451.683494"/>
        <n v="59462.19259"/>
        <n v="60109.815861"/>
        <n v="61252.696624"/>
        <n v="62883.381009"/>
        <n v="63364.784574"/>
        <n v="64044.901589"/>
        <n v="64088.565527"/>
        <n v="64532.167394"/>
        <n v="64607.931006"/>
        <n v="67965.189633"/>
        <n v="69632.671963"/>
        <n v="70060.555637"/>
        <n v="70503.254169"/>
        <n v="70933.797714"/>
        <n v="70980.669079"/>
        <n v="71546.640412"/>
        <n v="72196.353798"/>
        <n v="73048.339267"/>
        <n v="73309.755469"/>
        <n v="73810.550715"/>
        <n v="74880.6323373225"/>
        <n v="75563.124064"/>
        <n v="76045.404317"/>
        <n v="77668.078324"/>
        <n v="78496.809816"/>
        <n v="80000"/>
        <n v="83148.213917"/>
        <n v="83859.174837"/>
        <n v="83978.832013"/>
        <n v="84089.638983"/>
        <n v="84431.411158"/>
        <n v="85540.77158328"/>
        <n v="86615.96486"/>
        <n v="87733.032497"/>
        <n v="88387.72829"/>
        <n v="88406.862253"/>
        <n v="90373.64815"/>
        <n v="92876.899234"/>
        <n v="93513.18325"/>
        <n v="96342.323513"/>
        <n v="98475.210882"/>
        <n v="99020.163545"/>
        <n v="99246.20987"/>
        <n v="100473.662282"/>
        <n v="100615.06155"/>
        <n v="100910.60328"/>
        <n v="101414.472776"/>
        <n v="103792.163266"/>
        <n v="105054.627978"/>
        <n v="106704.535695879"/>
        <n v="110243.858718"/>
        <n v="111300.393772913"/>
        <n v="111698.322435"/>
        <n v="111911.492771"/>
        <n v="111933.333333"/>
        <n v="117244.9911"/>
        <n v="117285.352529"/>
        <n v="122821.864554"/>
        <n v="123374.429852"/>
        <n v="123877.924079"/>
        <n v="124056.631171"/>
        <n v="124881.997339"/>
        <n v="129020.294973"/>
        <n v="130126.23704"/>
        <n v="130140.894634"/>
        <n v="130483.379444"/>
        <n v="131216.14406"/>
        <n v="131998.943696"/>
        <n v="132282.814526"/>
        <n v="132319.809584"/>
        <n v="134203.281664"/>
        <n v="135497.958919"/>
        <n v="136251.431884"/>
        <n v="137223.834495"/>
        <n v="140978.043451"/>
        <n v="142323.288619"/>
        <n v="143502.721515"/>
        <n v="144882.821739"/>
        <n v="145548.693318"/>
        <n v="147090.013089"/>
        <n v="147837.463114"/>
        <n v="149965.67328"/>
        <n v="150294.195886"/>
        <n v="150501.5385"/>
        <n v="150794.241285"/>
        <n v="151095.331737"/>
        <n v="153553.968098"/>
        <n v="156455.211855"/>
        <n v="156674.275225"/>
        <n v="157281.903522"/>
        <n v="161153.714575"/>
        <n v="162336.828887"/>
        <n v="163484.127779"/>
        <n v="164667.752346"/>
        <n v="170552.3764"/>
        <n v="174145.164848"/>
        <n v="183493.351177"/>
        <n v="185648.036792"/>
        <n v="186370.691605"/>
        <n v="186536.552663"/>
        <n v="186664.069391"/>
        <n v="189058.456444"/>
        <n v="194166.607738"/>
        <n v="202450.179243"/>
        <n v="224250.302648"/>
        <n v="224459.050437"/>
        <n v="228095.719728045"/>
        <n v="228509.374347"/>
        <n v="230624.327318"/>
        <n v="236806.904322"/>
        <n v="267008.709646"/>
        <n v="274129.090082"/>
        <n v="274530.8876"/>
        <n v="329328.352172"/>
        <n v="331173.460451"/>
        <n v="348412.173912643"/>
        <n v="349692.353973"/>
        <n v="353640.040090709"/>
        <n v="355785.305875"/>
        <n v="375331.524372"/>
        <n v="394914.399144"/>
        <n v="442443.200568"/>
        <n v="454535.603969557"/>
        <n v="459972.288131"/>
        <n v="473857.053768"/>
        <n v="573069.307317"/>
        <n v="641366.84887"/>
        <n v="643279.975444"/>
        <n v="735213.698684"/>
        <n v="817474.444444001"/>
        <n v="855515.466913"/>
        <n v="870239.168672"/>
        <n v="924097"/>
        <n v="961203.365763"/>
        <n v="983761"/>
        <n v="1231946.872939"/>
        <m/>
      </sharedItems>
    </cacheField>
    <cacheField name="QTD P&amp;L" numFmtId="0">
      <sharedItems containsString="0" containsBlank="1" containsNumber="1" minValue="-228095.719728045" maxValue="228095.719728045" count="484">
        <n v="-228095.719728045"/>
        <n v="-111300.393772913"/>
        <n v="-74880.6323373225"/>
        <n v="-73028.953233"/>
        <n v="-70574.9562648"/>
        <n v="-62425.968443"/>
        <n v="-58894.573549"/>
        <n v="-50891"/>
        <n v="-48002.1602274825"/>
        <n v="-42817.837907"/>
        <n v="-38767.5830906325"/>
        <n v="-38408.266726"/>
        <n v="-37253.6117202286"/>
        <n v="-37046.723272"/>
        <n v="-34532.741448144"/>
        <n v="-34121.107159416"/>
        <n v="-31202.452054435"/>
        <n v="-22792.98068502"/>
        <n v="-22084.137636"/>
        <n v="-21923.328239"/>
        <n v="-21542.855855"/>
        <n v="-21452.182879"/>
        <n v="-21296.846649"/>
        <n v="-21153.543759"/>
        <n v="-20637.119953"/>
        <n v="-20604.812129"/>
        <n v="-20040.642959"/>
        <n v="-19905.078192"/>
        <n v="-19806.945023"/>
        <n v="-19769.854204"/>
        <n v="-19664.6521080555"/>
        <n v="-19600.402909"/>
        <n v="-19110.064106817"/>
        <n v="-19026.277526"/>
        <n v="-19018.536283"/>
        <n v="-18121.7261423025"/>
        <n v="-18003.176046"/>
        <n v="-16254.345284"/>
        <n v="-15164.615006"/>
        <n v="-15148"/>
        <n v="-14427.879001"/>
        <n v="-14183.24070306"/>
        <n v="-12458.604682"/>
        <n v="-12445.524801"/>
        <n v="-12323.386545"/>
        <n v="-11510.056178"/>
        <n v="-11269.045413"/>
        <n v="-10900.982897"/>
        <n v="-10149.001544"/>
        <n v="-10067"/>
        <n v="-9342"/>
        <n v="-7548.461235"/>
        <n v="-7544.835106"/>
        <n v="-7533.723705"/>
        <n v="-7174.38218900003"/>
        <n v="-6729.90297000001"/>
        <n v="-6644.083993"/>
        <n v="-6616.54376399994"/>
        <n v="-6492.3655992255"/>
        <n v="-6217.515721"/>
        <n v="-5625.469232"/>
        <n v="-5560.645653"/>
        <n v="-5327.92721600001"/>
        <n v="-5325.058086"/>
        <n v="-5233.30667600001"/>
        <n v="-5128.17973600001"/>
        <n v="-5126.969582"/>
        <n v="-4620.986156"/>
        <n v="-4527.289382"/>
        <n v="-4506.428053"/>
        <n v="-4497.74350700004"/>
        <n v="-4432.6164"/>
        <n v="-4309.84599199996"/>
        <n v="-4298.123123"/>
        <n v="-4191.3031299999"/>
        <n v="-3898.36104700001"/>
        <n v="-3809.50308699999"/>
        <n v="-3751.08104399999"/>
        <n v="-3733.90545999999"/>
        <n v="-3707.505294"/>
        <n v="-3677"/>
        <n v="-3661.00939"/>
        <n v="-3615.78131999999"/>
        <n v="-3547.97857399999"/>
        <n v="-3514.624333"/>
        <n v="-3503.640591"/>
        <n v="-3459.54235"/>
        <n v="-3447.36838400003"/>
        <n v="-3328.729087"/>
        <n v="-3308.254106"/>
        <n v="-3294.393409"/>
        <n v="-3196.555586"/>
        <n v="-3173.37777799997"/>
        <n v="-3168.358554"/>
        <n v="-3073.702076"/>
        <n v="-3046.198643"/>
        <n v="-2961.07698399999"/>
        <n v="-2941.709026"/>
        <n v="-2940.73794799999"/>
        <n v="-2921.01662"/>
        <n v="-2917.975608"/>
        <n v="-2899.672603"/>
        <n v="-2869.384322"/>
        <n v="-2863.792367"/>
        <n v="-2845.19282500001"/>
        <n v="-2810.246839"/>
        <n v="-2771.244193"/>
        <n v="-2742.828871"/>
        <n v="-2736.543008"/>
        <n v="-2734.41985600001"/>
        <n v="-2722.163912"/>
        <n v="-2699.84781399998"/>
        <n v="-2693.259272"/>
        <n v="-2691.561245"/>
        <n v="-2686.347765"/>
        <n v="-2672.932802"/>
        <n v="-2668.80278400001"/>
        <n v="-2663.146486"/>
        <n v="-2657.585489"/>
        <n v="-2638.17173"/>
        <n v="-2602.407373"/>
        <n v="-2600.492181"/>
        <n v="-2599.0992"/>
        <n v="-2596.784538"/>
        <n v="-2594.242138"/>
        <n v="-2580.647113"/>
        <n v="-2572.631258"/>
        <n v="-2569.532135"/>
        <n v="-2546.425704"/>
        <n v="-2536.887012"/>
        <n v="-2531.644172"/>
        <n v="-2530.12276100001"/>
        <n v="-2527.603149"/>
        <n v="-2510.851817"/>
        <n v="-2506.34678299999"/>
        <n v="-2504.138217"/>
        <n v="-2500.71425099997"/>
        <n v="-2482.838174"/>
        <n v="-2472.743084"/>
        <n v="-2469.851706"/>
        <n v="-2462.981934"/>
        <n v="-2387.966485"/>
        <n v="-2351.30094"/>
        <n v="-2319"/>
        <n v="-2308.98342"/>
        <n v="-2291.66666599992"/>
        <n v="-2279.365037"/>
        <n v="-2257.52555"/>
        <n v="-2253.802075"/>
        <n v="-2249.290604"/>
        <n v="-2243.513698"/>
        <n v="-2234.090845"/>
        <n v="-2210.909508"/>
        <n v="-2196.047486"/>
        <n v="-2153.542196"/>
        <n v="-2146.629618"/>
        <n v="-2142.60527200002"/>
        <n v="-2132.28971400001"/>
        <n v="-2030.339614"/>
        <n v="-1798.894822"/>
        <n v="-1772.73611599999"/>
        <n v="-1750"/>
        <n v="-1687.762508"/>
        <n v="-1673.74871199997"/>
        <n v="-1649.34093599999"/>
        <n v="-1572.48957600002"/>
        <n v="-1555.136843"/>
        <n v="-1552.32437873501"/>
        <n v="-1489.15731501448"/>
        <n v="-1479.07514800003"/>
        <n v="-1418.22094"/>
        <n v="-1401.354284"/>
        <n v="-1400.94840699999"/>
        <n v="-1352.464837"/>
        <n v="-1325.967564"/>
        <n v="-1236.055792"/>
        <n v="-1222.229673"/>
        <n v="-1221.140566"/>
        <n v="-1204.979454"/>
        <n v="-1196.29050199999"/>
        <n v="-1186.475952"/>
        <n v="-1171.46612599998"/>
        <n v="-1166.81759999999"/>
        <n v="-1161.546614"/>
        <n v="-1134.6594"/>
        <n v="-1113.73932"/>
        <n v="-1071.081073"/>
        <n v="-1069.743561"/>
        <n v="-1034.118913"/>
        <n v="-1007.181552"/>
        <n v="-996.423231000023"/>
        <n v="-995.152620000008"/>
        <n v="-966.385103000008"/>
        <n v="-964.668566000008"/>
        <n v="-925.549421651987"/>
        <n v="-864.672465000003"/>
        <n v="-833.333334000083"/>
        <n v="-798.312539617502"/>
        <n v="-759.943224999937"/>
        <n v="-746.463295561494"/>
        <n v="-669.877318999992"/>
        <n v="-666.722066999995"/>
        <n v="-661.79469499999"/>
        <n v="-656.527819999999"/>
        <n v="-648.683742000001"/>
        <n v="-636.804058000002"/>
        <n v="-631.422032000002"/>
        <n v="-613.66189399999"/>
        <n v="-604.486182000001"/>
        <n v="-563.472409450502"/>
        <n v="-557.174983999998"/>
        <n v="-551.1074028"/>
        <n v="-542.472405"/>
        <n v="-538.428775999986"/>
        <n v="-536.407837000006"/>
        <n v="-531.476091000001"/>
        <n v="-527.497562542498"/>
        <n v="-527.312388"/>
        <n v="-524.800447"/>
        <n v="-496.115263"/>
        <n v="-481.003388999998"/>
        <n v="-473.631602999998"/>
        <n v="-472.898927000002"/>
        <n v="-466.982801999999"/>
        <n v="-464.574668000001"/>
        <n v="-456.220099999991"/>
        <n v="-437.754841"/>
        <n v="-432.274292"/>
        <n v="-366.985478000002"/>
        <n v="-354.555040000001"/>
        <n v="-345.746166"/>
        <n v="-342.060760999993"/>
        <n v="-340.936508999999"/>
        <n v="-324.638059000004"/>
        <n v="-303.972753000009"/>
        <n v="-272.566344000001"/>
        <n v="-249.712334999989"/>
        <n v="-237.970547"/>
        <n v="-231.284863000001"/>
        <n v="-200.859316000002"/>
        <n v="-179.239955"/>
        <n v="-130.240844"/>
        <n v="-102.695141"/>
        <n v="-102.406084157999"/>
        <n v="-96.2432860000001"/>
        <n v="-60.7333320000034"/>
        <n v="-35.9854609634967"/>
        <n v="-11.6562315644987"/>
        <n v="-8.76576240549548"/>
        <n v="0"/>
        <n v="31.8681151815035"/>
        <n v="92.3891729264997"/>
        <n v="96.2432860000001"/>
        <n v="130.240844"/>
        <n v="153.251004000002"/>
        <n v="201.401271999999"/>
        <n v="231.284863000001"/>
        <n v="244.260894000003"/>
        <n v="249.712334999989"/>
        <n v="267.099240317501"/>
        <n v="274.738842"/>
        <n v="286.917998679"/>
        <n v="303.972753000009"/>
        <n v="342.060760999993"/>
        <n v="358.333333000017"/>
        <n v="374.006718000001"/>
        <n v="387.092688000004"/>
        <n v="432.687775999999"/>
        <n v="437.754841"/>
        <n v="446.156953"/>
        <n v="456.220099999991"/>
        <n v="476.472519000003"/>
        <n v="496.115263"/>
        <n v="524.800447"/>
        <n v="527.312388"/>
        <n v="531.476091000001"/>
        <n v="536.407837000006"/>
        <n v="538.428775999986"/>
        <n v="543.587845"/>
        <n v="551.1074028"/>
        <n v="587.610495000001"/>
        <n v="631.422032000002"/>
        <n v="636.804058000002"/>
        <n v="661.79469499999"/>
        <n v="666.722066999995"/>
        <n v="669.877318999992"/>
        <n v="676.991985000001"/>
        <n v="721.355578000001"/>
        <n v="848.157552999997"/>
        <n v="864.672465000003"/>
        <n v="937.507624999998"/>
        <n v="966.385103000008"/>
        <n v="995.152620000008"/>
        <n v="1007.181552"/>
        <n v="1034.118913"/>
        <n v="1043.830303"/>
        <n v="1069.743561"/>
        <n v="1071.081073"/>
        <n v="1100.206973"/>
        <n v="1114.136183"/>
        <n v="1122.06116799999"/>
        <n v="1161.546614"/>
        <n v="1171.46612599998"/>
        <n v="1196.29050199999"/>
        <n v="1221.140566"/>
        <n v="1229.515091"/>
        <n v="1250"/>
        <n v="1326.09899"/>
        <n v="1372.359925"/>
        <n v="1418.22094"/>
        <n v="1489.15731501448"/>
        <n v="1542.522984"/>
        <n v="1552.32437873501"/>
        <n v="1572.48957600002"/>
        <n v="1584.43317800001"/>
        <n v="1649.34093599999"/>
        <n v="1673.74871199997"/>
        <n v="1705.80789900001"/>
        <n v="1772.73611599999"/>
        <n v="1774.59137499999"/>
        <n v="1798.894822"/>
        <n v="1815.788701"/>
        <n v="1907.25589299999"/>
        <n v="2030.339614"/>
        <n v="2032.164947"/>
        <n v="2108.959056"/>
        <n v="2132.28971400001"/>
        <n v="2196.047486"/>
        <n v="2208.362995"/>
        <n v="2249.290604"/>
        <n v="2279.365037"/>
        <n v="2289.902468"/>
        <n v="2296.03532999998"/>
        <n v="2308.98342"/>
        <n v="2351.30094"/>
        <n v="2387.966485"/>
        <n v="2462.981934"/>
        <n v="2469.851706"/>
        <n v="2472.743084"/>
        <n v="2500.71425099997"/>
        <n v="2504.138217"/>
        <n v="2506.34678299999"/>
        <n v="2510.851817"/>
        <n v="2530.12276100001"/>
        <n v="2531.588668"/>
        <n v="2531.644172"/>
        <n v="2536.887012"/>
        <n v="2549.389345"/>
        <n v="2569.532135"/>
        <n v="2572.631258"/>
        <n v="2594.242138"/>
        <n v="2596.784538"/>
        <n v="2599.0992"/>
        <n v="2602.407373"/>
        <n v="2611.954186"/>
        <n v="2616.911405"/>
        <n v="2635.691456097"/>
        <n v="2638.17173"/>
        <n v="2655.039816"/>
        <n v="2657.585489"/>
        <n v="2663.146486"/>
        <n v="2668.80278400001"/>
        <n v="2668.824588"/>
        <n v="2673.375254"/>
        <n v="2686.347765"/>
        <n v="2691.561245"/>
        <n v="2693.259272"/>
        <n v="2699.84781399998"/>
        <n v="2715.663067"/>
        <n v="2722.163912"/>
        <n v="2731.670059"/>
        <n v="2734.41985600001"/>
        <n v="2736.543008"/>
        <n v="2742.828871"/>
        <n v="2771.244193"/>
        <n v="2785.718139"/>
        <n v="2810.246839"/>
        <n v="2834.11323"/>
        <n v="2841.657041"/>
        <n v="2845.19282500001"/>
        <n v="2863.792367"/>
        <n v="2884.756377"/>
        <n v="2899.672603"/>
        <n v="2921.01662"/>
        <n v="2931.89967599999"/>
        <n v="2936.288887"/>
        <n v="2941.709026"/>
        <n v="2954.128061"/>
        <n v="2955.932812485"/>
        <n v="2961.07698399999"/>
        <n v="3046.198643"/>
        <n v="3052.145223"/>
        <n v="3057.47732900002"/>
        <n v="3070.67877100001"/>
        <n v="3073.702076"/>
        <n v="3173.37777799997"/>
        <n v="3196.555586"/>
        <n v="3258.467707"/>
        <n v="3265.7936701545"/>
        <n v="3294.393409"/>
        <n v="3308.254106"/>
        <n v="3334.750984"/>
        <n v="3437.5"/>
        <n v="3447.36838400003"/>
        <n v="3459.54235"/>
        <n v="3503.640591"/>
        <n v="3547.97857399999"/>
        <n v="3615.78131999999"/>
        <n v="3661.00939"/>
        <n v="3677"/>
        <n v="3707.505294"/>
        <n v="3733.90545999999"/>
        <n v="3751.08104399999"/>
        <n v="3772.250749"/>
        <n v="3790.74995500001"/>
        <n v="3809.50308699999"/>
        <n v="3828.528525"/>
        <n v="3833.81124000001"/>
        <n v="3898.36104700001"/>
        <n v="4015.487285"/>
        <n v="4191.3031299999"/>
        <n v="4301.152181"/>
        <n v="4620.986156"/>
        <n v="4687.86286600001"/>
        <n v="4708.70413999993"/>
        <n v="5128.17973600001"/>
        <n v="5327.92721600001"/>
        <n v="5420.41310999997"/>
        <n v="5625.469232"/>
        <n v="5645.034241"/>
        <n v="6217.515721"/>
        <n v="6616.54376399994"/>
        <n v="6700.25991532201"/>
        <n v="6729.90297000001"/>
        <n v="7082.96102667"/>
        <n v="7174.38218900003"/>
        <n v="8654.3360565255"/>
        <n v="9342"/>
        <n v="9643.70346"/>
        <n v="9858.578446"/>
        <n v="10149.001544"/>
        <n v="11269.045413"/>
        <n v="12323.386545"/>
        <n v="12753.8535"/>
        <n v="14183.24070306"/>
        <n v="15148"/>
        <n v="16580"/>
        <n v="17484.031747"/>
        <n v="18003.176046"/>
        <n v="19018.536283"/>
        <n v="19026.277526"/>
        <n v="19459.780063"/>
        <n v="19553.248439235"/>
        <n v="19600.402909"/>
        <n v="19806.945023"/>
        <n v="19999.630028"/>
        <n v="20037.180036"/>
        <n v="20040.642959"/>
        <n v="20123.02573"/>
        <n v="20604.812129"/>
        <n v="20637.119953"/>
        <n v="21076.208089"/>
        <n v="21153.543759"/>
        <n v="21542.855855"/>
        <n v="21657.297454"/>
        <n v="21713.926763"/>
        <n v="21833.447515"/>
        <n v="21886.059522"/>
        <n v="22084.137636"/>
        <n v="22792.98068502"/>
        <n v="29475.220947"/>
        <n v="30461.185021"/>
        <n v="31330.6806569985"/>
        <n v="37823.743256"/>
        <n v="38767.5830906325"/>
        <n v="42919.904151"/>
        <n v="46964.9999999999"/>
        <n v="48002.1602274825"/>
        <n v="56529.2310478"/>
        <n v="74880.6323373225"/>
        <n v="85540.77158328"/>
        <n v="111300.393772913"/>
        <n v="228095.719728045"/>
        <m/>
      </sharedItems>
    </cacheField>
    <cacheField name="MTD P&amp;L" numFmtId="0">
      <sharedItems containsString="0" containsBlank="1" containsNumber="1" minValue="-228095.719728045" maxValue="228095.719728045" count="484">
        <n v="-228095.719728045"/>
        <n v="-111300.393772913"/>
        <n v="-74880.6323373225"/>
        <n v="-73028.953233"/>
        <n v="-70574.9562648"/>
        <n v="-62425.968443"/>
        <n v="-58894.573549"/>
        <n v="-50891"/>
        <n v="-48002.1602274825"/>
        <n v="-42817.837907"/>
        <n v="-38767.5830906325"/>
        <n v="-38408.266726"/>
        <n v="-37253.6117202286"/>
        <n v="-37046.723272"/>
        <n v="-34532.741448144"/>
        <n v="-34121.107159416"/>
        <n v="-31202.452054435"/>
        <n v="-22792.98068502"/>
        <n v="-22084.137636"/>
        <n v="-21923.328239"/>
        <n v="-21542.855855"/>
        <n v="-21452.182879"/>
        <n v="-21296.846649"/>
        <n v="-21153.543759"/>
        <n v="-20637.119953"/>
        <n v="-20604.812129"/>
        <n v="-20040.642959"/>
        <n v="-19905.078192"/>
        <n v="-19806.945023"/>
        <n v="-19769.854204"/>
        <n v="-19664.6521080555"/>
        <n v="-19600.402909"/>
        <n v="-19110.064106817"/>
        <n v="-19026.277526"/>
        <n v="-19018.536283"/>
        <n v="-18121.7261423025"/>
        <n v="-18003.176046"/>
        <n v="-16254.345284"/>
        <n v="-15164.615006"/>
        <n v="-15148"/>
        <n v="-14427.879001"/>
        <n v="-14183.24070306"/>
        <n v="-12458.604682"/>
        <n v="-12445.524801"/>
        <n v="-12323.386545"/>
        <n v="-11510.056178"/>
        <n v="-11269.045413"/>
        <n v="-10900.982897"/>
        <n v="-10149.001544"/>
        <n v="-10067"/>
        <n v="-9342"/>
        <n v="-7548.461235"/>
        <n v="-7544.835106"/>
        <n v="-7533.723705"/>
        <n v="-7174.38218900003"/>
        <n v="-6729.90297000001"/>
        <n v="-6644.083993"/>
        <n v="-6616.54376399994"/>
        <n v="-6492.3655992255"/>
        <n v="-6217.515721"/>
        <n v="-5625.469232"/>
        <n v="-5560.645653"/>
        <n v="-5327.92721600001"/>
        <n v="-5325.058086"/>
        <n v="-5233.30667600001"/>
        <n v="-5128.17973600001"/>
        <n v="-5126.969582"/>
        <n v="-4620.986156"/>
        <n v="-4527.289382"/>
        <n v="-4506.428053"/>
        <n v="-4497.74350700004"/>
        <n v="-4432.6164"/>
        <n v="-4309.84599199996"/>
        <n v="-4298.123123"/>
        <n v="-4191.3031299999"/>
        <n v="-3898.36104700001"/>
        <n v="-3809.50308699999"/>
        <n v="-3751.08104399999"/>
        <n v="-3733.90545999999"/>
        <n v="-3707.505294"/>
        <n v="-3677"/>
        <n v="-3661.00939"/>
        <n v="-3615.78131999999"/>
        <n v="-3547.97857399999"/>
        <n v="-3514.624333"/>
        <n v="-3503.640591"/>
        <n v="-3459.54235"/>
        <n v="-3447.36838400003"/>
        <n v="-3328.729087"/>
        <n v="-3308.254106"/>
        <n v="-3294.393409"/>
        <n v="-3196.555586"/>
        <n v="-3173.37777799997"/>
        <n v="-3168.358554"/>
        <n v="-3073.702076"/>
        <n v="-3046.198643"/>
        <n v="-2961.07698399999"/>
        <n v="-2941.709026"/>
        <n v="-2940.73794799999"/>
        <n v="-2921.01662"/>
        <n v="-2917.975608"/>
        <n v="-2899.672603"/>
        <n v="-2869.384322"/>
        <n v="-2863.792367"/>
        <n v="-2845.19282500001"/>
        <n v="-2810.246839"/>
        <n v="-2771.244193"/>
        <n v="-2742.828871"/>
        <n v="-2736.543008"/>
        <n v="-2734.41985600001"/>
        <n v="-2722.163912"/>
        <n v="-2699.84781399998"/>
        <n v="-2693.259272"/>
        <n v="-2691.561245"/>
        <n v="-2686.347765"/>
        <n v="-2672.932802"/>
        <n v="-2668.80278400001"/>
        <n v="-2663.146486"/>
        <n v="-2657.585489"/>
        <n v="-2638.17173"/>
        <n v="-2602.407373"/>
        <n v="-2600.492181"/>
        <n v="-2599.0992"/>
        <n v="-2596.784538"/>
        <n v="-2594.242138"/>
        <n v="-2580.647113"/>
        <n v="-2572.631258"/>
        <n v="-2569.532135"/>
        <n v="-2546.425704"/>
        <n v="-2536.887012"/>
        <n v="-2531.644172"/>
        <n v="-2530.12276100001"/>
        <n v="-2527.603149"/>
        <n v="-2510.851817"/>
        <n v="-2506.34678299999"/>
        <n v="-2504.138217"/>
        <n v="-2500.71425099997"/>
        <n v="-2482.838174"/>
        <n v="-2472.743084"/>
        <n v="-2469.851706"/>
        <n v="-2462.981934"/>
        <n v="-2387.966485"/>
        <n v="-2351.30094"/>
        <n v="-2319"/>
        <n v="-2308.98342"/>
        <n v="-2291.66666599992"/>
        <n v="-2279.365037"/>
        <n v="-2257.52555"/>
        <n v="-2253.802075"/>
        <n v="-2249.290604"/>
        <n v="-2243.513698"/>
        <n v="-2234.090845"/>
        <n v="-2210.909508"/>
        <n v="-2196.047486"/>
        <n v="-2153.542196"/>
        <n v="-2146.629618"/>
        <n v="-2142.60527200002"/>
        <n v="-2132.28971400001"/>
        <n v="-2030.339614"/>
        <n v="-1798.894822"/>
        <n v="-1772.73611599999"/>
        <n v="-1750"/>
        <n v="-1687.762508"/>
        <n v="-1673.74871199997"/>
        <n v="-1649.34093599999"/>
        <n v="-1572.48957600002"/>
        <n v="-1555.136843"/>
        <n v="-1552.32437873501"/>
        <n v="-1489.15731501448"/>
        <n v="-1479.07514800003"/>
        <n v="-1418.22094"/>
        <n v="-1401.354284"/>
        <n v="-1400.94840699999"/>
        <n v="-1352.464837"/>
        <n v="-1325.967564"/>
        <n v="-1236.055792"/>
        <n v="-1222.229673"/>
        <n v="-1221.140566"/>
        <n v="-1204.979454"/>
        <n v="-1196.29050199999"/>
        <n v="-1186.475952"/>
        <n v="-1171.46612599998"/>
        <n v="-1166.81759999999"/>
        <n v="-1161.546614"/>
        <n v="-1134.6594"/>
        <n v="-1113.73932"/>
        <n v="-1071.081073"/>
        <n v="-1069.743561"/>
        <n v="-1034.118913"/>
        <n v="-1007.181552"/>
        <n v="-996.423231000023"/>
        <n v="-995.152620000008"/>
        <n v="-966.385103000008"/>
        <n v="-964.668566000008"/>
        <n v="-925.549421651987"/>
        <n v="-864.672465000003"/>
        <n v="-833.333334000083"/>
        <n v="-798.312539617502"/>
        <n v="-759.943224999937"/>
        <n v="-746.463295561494"/>
        <n v="-669.877318999992"/>
        <n v="-666.722066999995"/>
        <n v="-661.79469499999"/>
        <n v="-656.527819999999"/>
        <n v="-648.683742000001"/>
        <n v="-636.804058000002"/>
        <n v="-631.422032000002"/>
        <n v="-613.66189399999"/>
        <n v="-604.486182000001"/>
        <n v="-563.472409450502"/>
        <n v="-557.174983999998"/>
        <n v="-551.1074028"/>
        <n v="-542.472405"/>
        <n v="-538.428775999986"/>
        <n v="-536.407837000006"/>
        <n v="-531.476091000001"/>
        <n v="-527.497562542498"/>
        <n v="-527.312388"/>
        <n v="-524.800447"/>
        <n v="-496.115263"/>
        <n v="-481.003388999998"/>
        <n v="-473.631602999998"/>
        <n v="-472.898927000002"/>
        <n v="-466.982801999999"/>
        <n v="-464.574668000001"/>
        <n v="-456.220099999991"/>
        <n v="-437.754841"/>
        <n v="-432.274292"/>
        <n v="-366.985478000002"/>
        <n v="-354.555040000001"/>
        <n v="-345.746166"/>
        <n v="-342.060760999993"/>
        <n v="-340.936508999999"/>
        <n v="-324.638059000004"/>
        <n v="-303.972753000009"/>
        <n v="-272.566344000001"/>
        <n v="-249.712334999989"/>
        <n v="-237.970547"/>
        <n v="-231.284863000001"/>
        <n v="-200.859316000002"/>
        <n v="-179.239955"/>
        <n v="-130.240844"/>
        <n v="-102.695141"/>
        <n v="-102.406084157999"/>
        <n v="-96.2432860000001"/>
        <n v="-60.7333320000034"/>
        <n v="-35.9854609634967"/>
        <n v="-11.6562315644987"/>
        <n v="-8.76576240549548"/>
        <n v="0"/>
        <n v="31.8681151815035"/>
        <n v="92.3891729264997"/>
        <n v="96.2432860000001"/>
        <n v="130.240844"/>
        <n v="153.251004000002"/>
        <n v="201.401271999999"/>
        <n v="231.284863000001"/>
        <n v="244.260894000003"/>
        <n v="249.712334999989"/>
        <n v="267.099240317501"/>
        <n v="274.738842"/>
        <n v="286.917998679"/>
        <n v="303.972753000009"/>
        <n v="342.060760999993"/>
        <n v="358.333333000017"/>
        <n v="374.006718000001"/>
        <n v="387.092688000004"/>
        <n v="432.687775999999"/>
        <n v="437.754841"/>
        <n v="446.156953"/>
        <n v="456.220099999991"/>
        <n v="476.472519000003"/>
        <n v="496.115263"/>
        <n v="524.800447"/>
        <n v="527.312388"/>
        <n v="531.476091000001"/>
        <n v="536.407837000006"/>
        <n v="538.428775999986"/>
        <n v="543.587845"/>
        <n v="551.1074028"/>
        <n v="587.610495000001"/>
        <n v="631.422032000002"/>
        <n v="636.804058000002"/>
        <n v="661.79469499999"/>
        <n v="666.722066999995"/>
        <n v="669.877318999992"/>
        <n v="676.991985000001"/>
        <n v="721.355578000001"/>
        <n v="848.157552999997"/>
        <n v="864.672465000003"/>
        <n v="937.507624999998"/>
        <n v="966.385103000008"/>
        <n v="995.152620000008"/>
        <n v="1007.181552"/>
        <n v="1034.118913"/>
        <n v="1043.830303"/>
        <n v="1069.743561"/>
        <n v="1071.081073"/>
        <n v="1100.206973"/>
        <n v="1114.136183"/>
        <n v="1122.06116799999"/>
        <n v="1161.546614"/>
        <n v="1171.46612599998"/>
        <n v="1196.29050199999"/>
        <n v="1221.140566"/>
        <n v="1229.515091"/>
        <n v="1250"/>
        <n v="1326.09899"/>
        <n v="1372.359925"/>
        <n v="1418.22094"/>
        <n v="1489.15731501448"/>
        <n v="1542.522984"/>
        <n v="1552.32437873501"/>
        <n v="1572.48957600002"/>
        <n v="1584.43317800001"/>
        <n v="1649.34093599999"/>
        <n v="1673.74871199997"/>
        <n v="1705.80789900001"/>
        <n v="1772.73611599999"/>
        <n v="1774.59137499999"/>
        <n v="1798.894822"/>
        <n v="1815.788701"/>
        <n v="1907.25589299999"/>
        <n v="2030.339614"/>
        <n v="2032.164947"/>
        <n v="2108.959056"/>
        <n v="2132.28971400001"/>
        <n v="2196.047486"/>
        <n v="2208.362995"/>
        <n v="2249.290604"/>
        <n v="2279.365037"/>
        <n v="2289.902468"/>
        <n v="2296.03532999998"/>
        <n v="2308.98342"/>
        <n v="2351.30094"/>
        <n v="2387.966485"/>
        <n v="2462.981934"/>
        <n v="2469.851706"/>
        <n v="2472.743084"/>
        <n v="2500.71425099997"/>
        <n v="2504.138217"/>
        <n v="2506.34678299999"/>
        <n v="2510.851817"/>
        <n v="2530.12276100001"/>
        <n v="2531.588668"/>
        <n v="2531.644172"/>
        <n v="2536.887012"/>
        <n v="2549.389345"/>
        <n v="2569.532135"/>
        <n v="2572.631258"/>
        <n v="2594.242138"/>
        <n v="2596.784538"/>
        <n v="2599.0992"/>
        <n v="2602.407373"/>
        <n v="2611.954186"/>
        <n v="2616.911405"/>
        <n v="2635.691456097"/>
        <n v="2638.17173"/>
        <n v="2655.039816"/>
        <n v="2657.585489"/>
        <n v="2663.146486"/>
        <n v="2668.80278400001"/>
        <n v="2668.824588"/>
        <n v="2673.375254"/>
        <n v="2686.347765"/>
        <n v="2691.561245"/>
        <n v="2693.259272"/>
        <n v="2699.84781399998"/>
        <n v="2715.663067"/>
        <n v="2722.163912"/>
        <n v="2731.670059"/>
        <n v="2734.41985600001"/>
        <n v="2736.543008"/>
        <n v="2742.828871"/>
        <n v="2771.244193"/>
        <n v="2785.718139"/>
        <n v="2810.246839"/>
        <n v="2834.11323"/>
        <n v="2841.657041"/>
        <n v="2845.19282500001"/>
        <n v="2863.792367"/>
        <n v="2884.756377"/>
        <n v="2899.672603"/>
        <n v="2921.01662"/>
        <n v="2931.89967599999"/>
        <n v="2936.288887"/>
        <n v="2941.709026"/>
        <n v="2954.128061"/>
        <n v="2955.932812485"/>
        <n v="2961.07698399999"/>
        <n v="3046.198643"/>
        <n v="3052.145223"/>
        <n v="3057.47732900002"/>
        <n v="3070.67877100001"/>
        <n v="3073.702076"/>
        <n v="3173.37777799997"/>
        <n v="3196.555586"/>
        <n v="3258.467707"/>
        <n v="3265.7936701545"/>
        <n v="3294.393409"/>
        <n v="3308.254106"/>
        <n v="3334.750984"/>
        <n v="3437.5"/>
        <n v="3447.36838400003"/>
        <n v="3459.54235"/>
        <n v="3503.640591"/>
        <n v="3547.97857399999"/>
        <n v="3615.78131999999"/>
        <n v="3661.00939"/>
        <n v="3677"/>
        <n v="3707.505294"/>
        <n v="3733.90545999999"/>
        <n v="3751.08104399999"/>
        <n v="3772.250749"/>
        <n v="3790.74995500001"/>
        <n v="3809.50308699999"/>
        <n v="3828.528525"/>
        <n v="3833.81124000001"/>
        <n v="3898.36104700001"/>
        <n v="4015.487285"/>
        <n v="4191.3031299999"/>
        <n v="4301.152181"/>
        <n v="4620.986156"/>
        <n v="4687.86286600001"/>
        <n v="4708.70413999993"/>
        <n v="5128.17973600001"/>
        <n v="5327.92721600001"/>
        <n v="5420.41310999997"/>
        <n v="5625.469232"/>
        <n v="5645.034241"/>
        <n v="6217.515721"/>
        <n v="6616.54376399994"/>
        <n v="6700.25991532201"/>
        <n v="6729.90297000001"/>
        <n v="7082.96102667"/>
        <n v="7174.38218900003"/>
        <n v="8654.3360565255"/>
        <n v="9342"/>
        <n v="9643.70346"/>
        <n v="9858.578446"/>
        <n v="10149.001544"/>
        <n v="11269.045413"/>
        <n v="12323.386545"/>
        <n v="12753.8535"/>
        <n v="14183.24070306"/>
        <n v="15148"/>
        <n v="16580"/>
        <n v="17484.031747"/>
        <n v="18003.176046"/>
        <n v="19018.536283"/>
        <n v="19026.277526"/>
        <n v="19459.780063"/>
        <n v="19553.248439235"/>
        <n v="19600.402909"/>
        <n v="19806.945023"/>
        <n v="19999.630028"/>
        <n v="20037.180036"/>
        <n v="20040.642959"/>
        <n v="20123.02573"/>
        <n v="20604.812129"/>
        <n v="20637.119953"/>
        <n v="21076.208089"/>
        <n v="21153.543759"/>
        <n v="21542.855855"/>
        <n v="21657.297454"/>
        <n v="21713.926763"/>
        <n v="21833.447515"/>
        <n v="21886.059522"/>
        <n v="22084.137636"/>
        <n v="22792.98068502"/>
        <n v="29475.220947"/>
        <n v="30461.185021"/>
        <n v="31330.6806569985"/>
        <n v="37823.743256"/>
        <n v="38767.5830906325"/>
        <n v="42919.904151"/>
        <n v="46964.9999999999"/>
        <n v="48002.1602274825"/>
        <n v="56529.2310478"/>
        <n v="74880.6323373225"/>
        <n v="85540.77158328"/>
        <n v="111300.393772913"/>
        <n v="228095.719728045"/>
        <m/>
      </sharedItems>
    </cacheField>
    <cacheField name="Daily P&amp;L" numFmtId="0">
      <sharedItems containsString="0" containsBlank="1" containsNumber="1" minValue="-229216.969728045" maxValue="229216.969728045" count="484">
        <n v="-229216.969728045"/>
        <n v="-110496.018772913"/>
        <n v="-74076.2573373225"/>
        <n v="-73028.953233"/>
        <n v="-69770.5812648"/>
        <n v="-62425.968443"/>
        <n v="-58894.573549"/>
        <n v="-50891"/>
        <n v="-48172.7852274825"/>
        <n v="-42817.837907"/>
        <n v="-38408.266726"/>
        <n v="-38401.9580906325"/>
        <n v="-37253.6117202286"/>
        <n v="-37046.723272"/>
        <n v="-34532.741448144"/>
        <n v="-34121.107159416"/>
        <n v="-31008.102054435"/>
        <n v="-22086.10568502"/>
        <n v="-22084.137636"/>
        <n v="-21923.328239"/>
        <n v="-21542.855855"/>
        <n v="-21452.182879"/>
        <n v="-21296.846649"/>
        <n v="-21153.543759"/>
        <n v="-20637.119953"/>
        <n v="-20604.812129"/>
        <n v="-20040.642959"/>
        <n v="-19905.078192"/>
        <n v="-19806.945023"/>
        <n v="-19769.854204"/>
        <n v="-19664.6521080555"/>
        <n v="-19600.402909"/>
        <n v="-19110.064106817"/>
        <n v="-19026.277526"/>
        <n v="-19018.536283"/>
        <n v="-18121.7261423025"/>
        <n v="-18003.176046"/>
        <n v="-16254.345284"/>
        <n v="-15164.615006"/>
        <n v="-15148"/>
        <n v="-14670.74070306"/>
        <n v="-14427.879001"/>
        <n v="-12458.604682"/>
        <n v="-12445.524801"/>
        <n v="-12323.386545"/>
        <n v="-11510.056178"/>
        <n v="-11269.045413"/>
        <n v="-10900.982897"/>
        <n v="-10149.001544"/>
        <n v="-10067"/>
        <n v="-9342"/>
        <n v="-7548.461235"/>
        <n v="-7544.835106"/>
        <n v="-7533.723705"/>
        <n v="-7174.38218900003"/>
        <n v="-6729.90297000001"/>
        <n v="-6644.083993"/>
        <n v="-6616.54376399994"/>
        <n v="-6492.3655992255"/>
        <n v="-6217.515721"/>
        <n v="-5625.469232"/>
        <n v="-5560.645653"/>
        <n v="-5327.92721600001"/>
        <n v="-5325.058086"/>
        <n v="-5233.30667600001"/>
        <n v="-5128.17973600001"/>
        <n v="-5126.969582"/>
        <n v="-4620.986156"/>
        <n v="-4527.289382"/>
        <n v="-4506.428053"/>
        <n v="-4497.74350700004"/>
        <n v="-4432.6164"/>
        <n v="-4309.84599199996"/>
        <n v="-4298.123123"/>
        <n v="-4191.3031299999"/>
        <n v="-3898.36104700001"/>
        <n v="-3809.50308699999"/>
        <n v="-3751.08104399999"/>
        <n v="-3733.90545999999"/>
        <n v="-3707.505294"/>
        <n v="-3677"/>
        <n v="-3661.00939"/>
        <n v="-3615.78131999999"/>
        <n v="-3547.97857399999"/>
        <n v="-3514.624333"/>
        <n v="-3503.640591"/>
        <n v="-3459.54235"/>
        <n v="-3447.36838400003"/>
        <n v="-3328.729087"/>
        <n v="-3308.254106"/>
        <n v="-3294.393409"/>
        <n v="-3196.555586"/>
        <n v="-3173.37777799997"/>
        <n v="-3168.358554"/>
        <n v="-3073.702076"/>
        <n v="-3046.198643"/>
        <n v="-2961.07698399999"/>
        <n v="-2941.709026"/>
        <n v="-2940.73794799999"/>
        <n v="-2921.01662"/>
        <n v="-2917.975608"/>
        <n v="-2899.672603"/>
        <n v="-2869.384322"/>
        <n v="-2863.792367"/>
        <n v="-2845.19282500001"/>
        <n v="-2810.246839"/>
        <n v="-2771.244193"/>
        <n v="-2742.828871"/>
        <n v="-2736.543008"/>
        <n v="-2734.41985600001"/>
        <n v="-2722.163912"/>
        <n v="-2699.84781399998"/>
        <n v="-2693.259272"/>
        <n v="-2691.561245"/>
        <n v="-2686.347765"/>
        <n v="-2672.932802"/>
        <n v="-2668.80278400001"/>
        <n v="-2663.146486"/>
        <n v="-2657.585489"/>
        <n v="-2638.17173"/>
        <n v="-2602.407373"/>
        <n v="-2600.492181"/>
        <n v="-2599.0992"/>
        <n v="-2596.784538"/>
        <n v="-2594.242138"/>
        <n v="-2580.647113"/>
        <n v="-2572.631258"/>
        <n v="-2569.532135"/>
        <n v="-2546.425704"/>
        <n v="-2536.887012"/>
        <n v="-2531.644172"/>
        <n v="-2530.12276100001"/>
        <n v="-2527.603149"/>
        <n v="-2510.851817"/>
        <n v="-2506.34678299999"/>
        <n v="-2504.138217"/>
        <n v="-2500.71425099997"/>
        <n v="-2482.838174"/>
        <n v="-2472.743084"/>
        <n v="-2469.851706"/>
        <n v="-2462.981934"/>
        <n v="-2460.76187873501"/>
        <n v="-2387.966485"/>
        <n v="-2351.30094"/>
        <n v="-2319"/>
        <n v="-2316.41981501451"/>
        <n v="-2308.98342"/>
        <n v="-2291.66666599992"/>
        <n v="-2279.365037"/>
        <n v="-2257.52555"/>
        <n v="-2253.802075"/>
        <n v="-2249.290604"/>
        <n v="-2243.513698"/>
        <n v="-2234.090845"/>
        <n v="-2210.909508"/>
        <n v="-2196.047486"/>
        <n v="-2153.542196"/>
        <n v="-2146.629618"/>
        <n v="-2142.60527200002"/>
        <n v="-2132.28971400001"/>
        <n v="-2030.339614"/>
        <n v="-1798.894822"/>
        <n v="-1772.73611599999"/>
        <n v="-1750"/>
        <n v="-1687.762508"/>
        <n v="-1673.74871199997"/>
        <n v="-1649.34093599999"/>
        <n v="-1572.48957600002"/>
        <n v="-1555.136843"/>
        <n v="-1479.075148"/>
        <n v="-1418.22094"/>
        <n v="-1401.354284"/>
        <n v="-1400.948407"/>
        <n v="-1352.464837"/>
        <n v="-1325.967564"/>
        <n v="-1236.055792"/>
        <n v="-1222.229673"/>
        <n v="-1221.140566"/>
        <n v="-1204.979454"/>
        <n v="-1196.29050199999"/>
        <n v="-1186.475952"/>
        <n v="-1171.46612599998"/>
        <n v="-1166.8176"/>
        <n v="-1161.546614"/>
        <n v="-1134.6594"/>
        <n v="-1113.73932"/>
        <n v="-1071.081073"/>
        <n v="-1069.743561"/>
        <n v="-1034.118913"/>
        <n v="-1007.181552"/>
        <n v="-996.423231000023"/>
        <n v="-995.152620000001"/>
        <n v="-966.385103000008"/>
        <n v="-964.668566000008"/>
        <n v="-925.549421651987"/>
        <n v="-886.550039617505"/>
        <n v="-864.672465000003"/>
        <n v="-863.463295561494"/>
        <n v="-833.333334000083"/>
        <n v="-759.943224999995"/>
        <n v="-669.877318999992"/>
        <n v="-666.722066999999"/>
        <n v="-661.79469499999"/>
        <n v="-656.52782"/>
        <n v="-648.683741999999"/>
        <n v="-636.804058"/>
        <n v="-631.422032000002"/>
        <n v="-613.661894000004"/>
        <n v="-604.486182000001"/>
        <n v="-563.472409450502"/>
        <n v="-557.174983999998"/>
        <n v="-542.472405"/>
        <n v="-538.428775999986"/>
        <n v="-536.407837000006"/>
        <n v="-531.476091000001"/>
        <n v="-527.497562542498"/>
        <n v="-527.312388"/>
        <n v="-524.800447"/>
        <n v="-496.115263"/>
        <n v="-481.003388999998"/>
        <n v="-473.631602999998"/>
        <n v="-472.898927000002"/>
        <n v="-466.982801999999"/>
        <n v="-464.574668000001"/>
        <n v="-456.220099999991"/>
        <n v="-437.754841"/>
        <n v="-432.274292"/>
        <n v="-366.985478000002"/>
        <n v="-354.555040000001"/>
        <n v="-345.746166"/>
        <n v="-342.060760999993"/>
        <n v="-340.936508999999"/>
        <n v="-324.638059000004"/>
        <n v="-303.972753000009"/>
        <n v="-272.566344000001"/>
        <n v="-249.712334999997"/>
        <n v="-246.4953372"/>
        <n v="-237.970547"/>
        <n v="-231.284863000001"/>
        <n v="-200.859316000002"/>
        <n v="-179.239955"/>
        <n v="-130.240844"/>
        <n v="-124.831084158"/>
        <n v="-102.695141"/>
        <n v="-96.2432860000001"/>
        <n v="-60.7333320000034"/>
        <n v="-41.4687315644987"/>
        <n v="-38.1407624054955"/>
        <n v="-35.9854609634967"/>
        <n v="0"/>
        <n v="14.8056151815035"/>
        <n v="92.3891729264997"/>
        <n v="96.2432860000001"/>
        <n v="130.240844"/>
        <n v="153.251004000002"/>
        <n v="201.401271999999"/>
        <n v="231.284863000001"/>
        <n v="244.260894000003"/>
        <n v="246.4953372"/>
        <n v="249.712334999997"/>
        <n v="267.099240317501"/>
        <n v="274.738842"/>
        <n v="303.972753000009"/>
        <n v="314.776748679"/>
        <n v="342.060760999993"/>
        <n v="358.333333000017"/>
        <n v="374.006718000001"/>
        <n v="387.092688000004"/>
        <n v="432.687775999999"/>
        <n v="437.754841"/>
        <n v="446.156953"/>
        <n v="456.220099999991"/>
        <n v="476.472519000003"/>
        <n v="496.115263"/>
        <n v="524.800447"/>
        <n v="527.312388"/>
        <n v="531.476091000001"/>
        <n v="536.407837000006"/>
        <n v="538.428775999986"/>
        <n v="543.587845"/>
        <n v="587.610495000001"/>
        <n v="631.422032000002"/>
        <n v="636.804058"/>
        <n v="661.79469499999"/>
        <n v="666.722066999999"/>
        <n v="669.877318999992"/>
        <n v="676.991985000001"/>
        <n v="721.355578000001"/>
        <n v="848.157553000001"/>
        <n v="864.672465000003"/>
        <n v="937.507625"/>
        <n v="966.385103000008"/>
        <n v="995.152620000001"/>
        <n v="1007.181552"/>
        <n v="1034.118913"/>
        <n v="1043.830303"/>
        <n v="1069.743561"/>
        <n v="1071.081073"/>
        <n v="1100.206973"/>
        <n v="1114.136183"/>
        <n v="1122.06116799999"/>
        <n v="1161.546614"/>
        <n v="1171.46612599998"/>
        <n v="1196.29050199999"/>
        <n v="1221.140566"/>
        <n v="1229.515091"/>
        <n v="1250"/>
        <n v="1326.09899"/>
        <n v="1372.359925"/>
        <n v="1418.22094"/>
        <n v="1542.522984"/>
        <n v="1572.48957600002"/>
        <n v="1584.43317800001"/>
        <n v="1649.34093599999"/>
        <n v="1673.74871199997"/>
        <n v="1705.80789900001"/>
        <n v="1772.73611599999"/>
        <n v="1774.59137499999"/>
        <n v="1798.894822"/>
        <n v="1815.788701"/>
        <n v="1907.25589299999"/>
        <n v="2030.339614"/>
        <n v="2032.164947"/>
        <n v="2108.959056"/>
        <n v="2132.28971400001"/>
        <n v="2196.047486"/>
        <n v="2208.362995"/>
        <n v="2249.290604"/>
        <n v="2279.365037"/>
        <n v="2289.902468"/>
        <n v="2296.03532999998"/>
        <n v="2308.98342"/>
        <n v="2316.41981501451"/>
        <n v="2351.30094"/>
        <n v="2387.966485"/>
        <n v="2460.76187873501"/>
        <n v="2462.981934"/>
        <n v="2469.851706"/>
        <n v="2472.743084"/>
        <n v="2500.71425099997"/>
        <n v="2504.138217"/>
        <n v="2506.34678299999"/>
        <n v="2510.851817"/>
        <n v="2530.12276100001"/>
        <n v="2531.588668"/>
        <n v="2531.644172"/>
        <n v="2536.887012"/>
        <n v="2549.389345"/>
        <n v="2569.532135"/>
        <n v="2572.631258"/>
        <n v="2590.691456097"/>
        <n v="2594.242138"/>
        <n v="2596.784538"/>
        <n v="2599.0992"/>
        <n v="2602.407373"/>
        <n v="2611.954186"/>
        <n v="2616.911405"/>
        <n v="2638.17173"/>
        <n v="2655.039816"/>
        <n v="2657.585489"/>
        <n v="2663.146486"/>
        <n v="2668.80278400001"/>
        <n v="2668.824588"/>
        <n v="2673.375254"/>
        <n v="2686.347765"/>
        <n v="2691.561245"/>
        <n v="2693.259272"/>
        <n v="2699.84781399998"/>
        <n v="2715.663067"/>
        <n v="2722.163912"/>
        <n v="2731.670059"/>
        <n v="2734.41985600001"/>
        <n v="2736.543008"/>
        <n v="2742.828871"/>
        <n v="2771.244193"/>
        <n v="2785.718139"/>
        <n v="2810.246839"/>
        <n v="2834.11323"/>
        <n v="2841.657041"/>
        <n v="2845.19282500001"/>
        <n v="2863.792367"/>
        <n v="2884.756377"/>
        <n v="2899.672603"/>
        <n v="2921.01662"/>
        <n v="2931.89967599999"/>
        <n v="2936.288887"/>
        <n v="2941.709026"/>
        <n v="2954.128061"/>
        <n v="2955.932812485"/>
        <n v="2961.07698399999"/>
        <n v="3046.198643"/>
        <n v="3052.145223"/>
        <n v="3057.47732900002"/>
        <n v="3070.67877100001"/>
        <n v="3073.702076"/>
        <n v="3173.37777799997"/>
        <n v="3196.555586"/>
        <n v="3258.467707"/>
        <n v="3265.7936701545"/>
        <n v="3294.393409"/>
        <n v="3308.254106"/>
        <n v="3334.750984"/>
        <n v="3437.5"/>
        <n v="3447.36838400003"/>
        <n v="3459.54235"/>
        <n v="3503.640591"/>
        <n v="3547.97857399999"/>
        <n v="3615.78131999999"/>
        <n v="3661.00939"/>
        <n v="3677"/>
        <n v="3707.505294"/>
        <n v="3733.90545999999"/>
        <n v="3751.08104399999"/>
        <n v="3772.250749"/>
        <n v="3790.74995500001"/>
        <n v="3809.50308699999"/>
        <n v="3828.528525"/>
        <n v="3833.81124000001"/>
        <n v="3898.36104700001"/>
        <n v="4015.487285"/>
        <n v="4191.3031299999"/>
        <n v="4301.152181"/>
        <n v="4620.986156"/>
        <n v="4687.86286600001"/>
        <n v="4708.70413999993"/>
        <n v="5128.17973600001"/>
        <n v="5327.92721600001"/>
        <n v="5420.41310999997"/>
        <n v="5625.469232"/>
        <n v="5645.034241"/>
        <n v="6217.515721"/>
        <n v="6591.322415322"/>
        <n v="6616.54376399994"/>
        <n v="6729.90297000001"/>
        <n v="6920.06102667"/>
        <n v="7174.38218900003"/>
        <n v="8654.3360565255"/>
        <n v="9342"/>
        <n v="9643.70346"/>
        <n v="9858.578446"/>
        <n v="10149.001544"/>
        <n v="11269.045413"/>
        <n v="12323.386545"/>
        <n v="12753.8535"/>
        <n v="14670.74070306"/>
        <n v="15148"/>
        <n v="16580"/>
        <n v="17484.031747"/>
        <n v="18003.176046"/>
        <n v="19018.536283"/>
        <n v="19026.277526"/>
        <n v="19459.780063"/>
        <n v="19553.248439235"/>
        <n v="19600.402909"/>
        <n v="19806.945023"/>
        <n v="19999.630028"/>
        <n v="20037.180036"/>
        <n v="20040.642959"/>
        <n v="20123.02573"/>
        <n v="20604.812129"/>
        <n v="20637.119953"/>
        <n v="21076.208089"/>
        <n v="21153.543759"/>
        <n v="21542.855855"/>
        <n v="21657.297454"/>
        <n v="21713.926763"/>
        <n v="21833.447515"/>
        <n v="21886.059522"/>
        <n v="22084.137636"/>
        <n v="22086.10568502"/>
        <n v="29475.220947"/>
        <n v="30461.185021"/>
        <n v="31330.6806569985"/>
        <n v="37823.743256"/>
        <n v="38401.9580906325"/>
        <n v="42919.904151"/>
        <n v="46965"/>
        <n v="48172.7852274825"/>
        <n v="56529.1556038"/>
        <n v="74076.2573373225"/>
        <n v="84736.39658328"/>
        <n v="110496.018772913"/>
        <n v="229216.969728045"/>
        <m/>
      </sharedItems>
    </cacheField>
    <cacheField name="Tenor" numFmtId="0">
      <sharedItems containsBlank="1" count="9">
        <s v="-15 Year"/>
        <s v="-19 Year"/>
        <s v="-20 Year"/>
        <s v="-21 Year"/>
        <s v="-22 Year"/>
        <s v="-23 Year"/>
        <s v="-24 Year"/>
        <s v="-25 Year"/>
        <m/>
      </sharedItems>
    </cacheField>
    <cacheField name="S&amp;P Code 1" numFmtId="0">
      <sharedItems containsBlank="1" containsMixedTypes="1" containsNumber="1" containsInteger="1" minValue="1" maxValue="8" count="10">
        <n v="1"/>
        <n v="2"/>
        <n v="3"/>
        <n v="4"/>
        <n v="5"/>
        <n v="6"/>
        <n v="7"/>
        <n v="8"/>
        <s v="Code"/>
        <m/>
      </sharedItems>
    </cacheField>
    <cacheField name="S&amp;P Code 2" numFmtId="0">
      <sharedItems containsBlank="1" containsMixedTypes="1" containsNumber="1" containsInteger="1" minValue="9" maxValue="16" count="9">
        <n v="9"/>
        <n v="10"/>
        <n v="11"/>
        <n v="12"/>
        <n v="14"/>
        <n v="15"/>
        <n v="16"/>
        <s v="Code"/>
        <m/>
      </sharedItems>
    </cacheField>
    <cacheField name="Comb S&amp;P Code" numFmtId="0">
      <sharedItems containsBlank="1" containsMixedTypes="1" containsNumber="1" containsInteger="1" minValue="1" maxValue="16" count="17">
        <n v="1"/>
        <n v="2"/>
        <n v="3"/>
        <n v="4"/>
        <n v="5"/>
        <n v="6"/>
        <n v="7"/>
        <n v="8"/>
        <n v="9"/>
        <n v="10"/>
        <n v="11"/>
        <n v="12"/>
        <n v="14"/>
        <n v="15"/>
        <n v="16"/>
        <s v="Code"/>
        <m/>
      </sharedItems>
    </cacheField>
    <cacheField name="WTD P&amp;L" numFmtId="0">
      <sharedItems containsString="0" containsBlank="1" containsNumber="1" minValue="-2477778" maxValue="2477778" count="487">
        <n v="-2477778"/>
        <n v="-401748"/>
        <n v="-229501.613178"/>
        <n v="-228095.719728045"/>
        <n v="-222926.944734"/>
        <n v="-214388.155131"/>
        <n v="-150763.304497"/>
        <n v="-134307.279458"/>
        <n v="-120254.711189"/>
        <n v="-111300.393772913"/>
        <n v="-95140.542248"/>
        <n v="-94290.905802"/>
        <n v="-93853.4050330001"/>
        <n v="-89898.861897"/>
        <n v="-84301.547344"/>
        <n v="-79954.6822950001"/>
        <n v="-79314.279445"/>
        <n v="-77718.39503"/>
        <n v="-74880.6323373225"/>
        <n v="-72531.797838"/>
        <n v="-70574.9562648"/>
        <n v="-67019.373644"/>
        <n v="-64310.61878163"/>
        <n v="-62790.038225"/>
        <n v="-60939.230775"/>
        <n v="-59109.5958286623"/>
        <n v="-58942.0613737134"/>
        <n v="-55281.577043"/>
        <n v="-55264.7829399723"/>
        <n v="-52090.8556404024"/>
        <n v="-51119.282091"/>
        <n v="-50701.650642"/>
        <n v="-49415.968547"/>
        <n v="-49323.335717"/>
        <n v="-48383.955144"/>
        <n v="-48002.1602274825"/>
        <n v="-47295.866925"/>
        <n v="-46892.323638"/>
        <n v="-46285.40794"/>
        <n v="-45086.752039"/>
        <n v="-42510.180318"/>
        <n v="-39285.165102"/>
        <n v="-38767.5830906325"/>
        <n v="-37894.226472"/>
        <n v="-37744.471814"/>
        <n v="-37625.780795"/>
        <n v="-37152.42671"/>
        <n v="-36864.368621"/>
        <n v="-35829.684524"/>
        <n v="-35558.716997"/>
        <n v="-35280.074946"/>
        <n v="-35011.17246"/>
        <n v="-34776.281392"/>
        <n v="-34704.291858"/>
        <n v="-33897.91431"/>
        <n v="-33481.62077"/>
        <n v="-33039.838484"/>
        <n v="-32967"/>
        <n v="-32170.109536"/>
        <n v="-31944.401246"/>
        <n v="-31104.341697"/>
        <n v="-30895.929457"/>
        <n v="-30356.281511"/>
        <n v="-29973.998725"/>
        <n v="-29695.906811"/>
        <n v="-29387.049671"/>
        <n v="-29361.104613"/>
        <n v="-28799.698483"/>
        <n v="-28282.010201"/>
        <n v="-28121.887987"/>
        <n v="-27542.643566"/>
        <n v="-27376.725558"/>
        <n v="-27242.834077"/>
        <n v="-27042.270772"/>
        <n v="-26978.621932"/>
        <n v="-26417.13068"/>
        <n v="-26068.416843"/>
        <n v="-25825.769823"/>
        <n v="-25754.621597"/>
        <n v="-25744.827065"/>
        <n v="-25419.938688"/>
        <n v="-25413.296454"/>
        <n v="-25136.568925"/>
        <n v="-25069.469482"/>
        <n v="-25037.444332"/>
        <n v="-24689.994455"/>
        <n v="-23999.995865"/>
        <n v="-23612.062535"/>
        <n v="-23596.088288"/>
        <n v="-22869.088539033"/>
        <n v="-22820.806306"/>
        <n v="-22792.98068502"/>
        <n v="-22622.072961"/>
        <n v="-22431.643629"/>
        <n v="-22248.9185299999"/>
        <n v="-22115.719451"/>
        <n v="-21911.4753487456"/>
        <n v="-21907.314031"/>
        <n v="-21718.161669"/>
        <n v="-21495.128505"/>
        <n v="-20709.5576419999"/>
        <n v="-20627.26672968"/>
        <n v="-20519.871343"/>
        <n v="-20421.242211"/>
        <n v="-20412.078735"/>
        <n v="-20400.521006"/>
        <n v="-20382.348101"/>
        <n v="-20251.178725"/>
        <n v="-20229.596177"/>
        <n v="-19854.400043"/>
        <n v="-18847.204391"/>
        <n v="-18762.766368"/>
        <n v="-18342"/>
        <n v="-18327.638839"/>
        <n v="-18008.632178"/>
        <n v="-17799.231607"/>
        <n v="-17517.458877"/>
        <n v="-17492.410689"/>
        <n v="-17339.932605"/>
        <n v="-17202.298931"/>
        <n v="-17006.8587576943"/>
        <n v="-16964.740615"/>
        <n v="-16961.982888"/>
        <n v="-16794.453137"/>
        <n v="-16760.7078189525"/>
        <n v="-16242.395052"/>
        <n v="-16084.93269"/>
        <n v="-15957.162587"/>
        <n v="-15808.923655"/>
        <n v="-15798.430661"/>
        <n v="-15783.590878"/>
        <n v="-15576.30605"/>
        <n v="-15563.594517"/>
        <n v="-15360.038634"/>
        <n v="-15175.616586"/>
        <n v="-15100"/>
        <n v="-15078.009809"/>
        <n v="-14812.883171"/>
        <n v="-14697.387245"/>
        <n v="-14565.149664301"/>
        <n v="-14481.6785306595"/>
        <n v="-14399.714047"/>
        <n v="-14242.167721"/>
        <n v="-14213.479214"/>
        <n v="-14183.24070306"/>
        <n v="-14116.207594"/>
        <n v="-14013.230475"/>
        <n v="-13913.983393"/>
        <n v="-13712.693181"/>
        <n v="-13679.983438"/>
        <n v="-13620.347809"/>
        <n v="-13556.99771"/>
        <n v="-13273.84377"/>
        <n v="-13115.317754"/>
        <n v="-13039.200838"/>
        <n v="-12909.805243"/>
        <n v="-12791.651998"/>
        <n v="-12779.973822"/>
        <n v="-12763.609997"/>
        <n v="-12687.964906"/>
        <n v="-12628.000708"/>
        <n v="-12246.986796525"/>
        <n v="-12199.895018"/>
        <n v="-12101.886524"/>
        <n v="-11845.70517"/>
        <n v="-11510.193189"/>
        <n v="-11504.257229"/>
        <n v="-11435.714355"/>
        <n v="-11322.115748"/>
        <n v="-10632.206603"/>
        <n v="-10622.24613"/>
        <n v="-10581.176997"/>
        <n v="-10371.3798"/>
        <n v="-10058.971013"/>
        <n v="-10017.461962"/>
        <n v="-9944.349658"/>
        <n v="-9843.926156"/>
        <n v="-9775.365717"/>
        <n v="-9755.57176100001"/>
        <n v="-9634.52913700001"/>
        <n v="-9551.29336600001"/>
        <n v="-9505.927494"/>
        <n v="-9319.471105"/>
        <n v="-9129.983528"/>
        <n v="-8948.99268999999"/>
        <n v="-8874.699359"/>
        <n v="-8801.94286000001"/>
        <n v="-8757.247521"/>
        <n v="-8702.648297"/>
        <n v="-8654.89032100001"/>
        <n v="-8631.210373"/>
        <n v="-8567.056197"/>
        <n v="-8564.619634"/>
        <n v="-8308.6390311754"/>
        <n v="-8187.254772"/>
        <n v="-8063.2563013959"/>
        <n v="-8038.5390816543"/>
        <n v="-7786.34704200001"/>
        <n v="-7753.002966"/>
        <n v="-7648.51156400002"/>
        <n v="-7464.285252"/>
        <n v="-7250.985334"/>
        <n v="-6230.26061834251"/>
        <n v="-6069.007623"/>
        <n v="-5951.36134"/>
        <n v="-5833"/>
        <n v="-5789.2631412075"/>
        <n v="-5721.007149"/>
        <n v="-5434.67931599999"/>
        <n v="-5396.500306"/>
        <n v="-5336.633685"/>
        <n v="-5288.178599"/>
        <n v="-5220.605248"/>
        <n v="-5198.421202"/>
        <n v="-5180.901323"/>
        <n v="-4911.20528"/>
        <n v="-4905.688312"/>
        <n v="-4747.38924"/>
        <n v="-4645.487859"/>
        <n v="-4623.33198799999"/>
        <n v="-4496.75855899999"/>
        <n v="-4035.978885"/>
        <n v="-4007.597857"/>
        <n v="-3988.5653341865"/>
        <n v="-3135.206857"/>
        <n v="-3097.783143"/>
        <n v="-2905.157124"/>
        <n v="-2900.69127984899"/>
        <n v="-2895.310347"/>
        <n v="-2777.77777799999"/>
        <n v="-2773.716319"/>
        <n v="-2768.713622"/>
        <n v="-2765.538398"/>
        <n v="-2542.06314"/>
        <n v="-2441.768355"/>
        <n v="-2252.224181"/>
        <n v="-2108.550895"/>
        <n v="-1963.923865"/>
        <n v="-1932.713878"/>
        <n v="-1746.529909951"/>
        <n v="-1725.4682262885"/>
        <n v="-1552.299257"/>
        <n v="-1269.951324"/>
        <n v="-1258.053632"/>
        <n v="-1113.73932"/>
        <n v="-449.806309"/>
        <n v="-279.975559999992"/>
        <n v="0"/>
        <n v="279.975559999992"/>
        <n v="449.806309"/>
        <n v="474.8659"/>
        <n v="692.032376999967"/>
        <n v="1059.847262"/>
        <n v="1194.44444400002"/>
        <n v="1258.053632"/>
        <n v="1665.7203635821"/>
        <n v="1746.529909951"/>
        <n v="1822.911324"/>
        <n v="2014.9962077358"/>
        <n v="2023.2357872073"/>
        <n v="2108.550895"/>
        <n v="2112"/>
        <n v="2397.13271"/>
        <n v="2441.768355"/>
        <n v="2542.06314"/>
        <n v="2548.1074071375"/>
        <n v="2692.404051"/>
        <n v="2870.574735"/>
        <n v="2905.157124"/>
        <n v="2928.98981"/>
        <n v="3076.1219"/>
        <n v="3097.783143"/>
        <n v="3241.553735"/>
        <n v="3645.653248"/>
        <n v="4035.978885"/>
        <n v="4166.66666599992"/>
        <n v="4496.75855899999"/>
        <n v="4618.971663"/>
        <n v="4623.33198799999"/>
        <n v="4645.487859"/>
        <n v="4833.445593"/>
        <n v="5288.178599"/>
        <n v="5336.633685"/>
        <n v="5434.67931599999"/>
        <n v="5951.36134"/>
        <n v="6172.295119"/>
        <n v="6446.533594"/>
        <n v="7250.985334"/>
        <n v="7372.868976"/>
        <n v="7628.69067"/>
        <n v="7648.51156400002"/>
        <n v="7753.002966"/>
        <n v="8564.619634"/>
        <n v="8801.94286000001"/>
        <n v="8874.699359"/>
        <n v="8884.230066"/>
        <n v="8948.99268999999"/>
        <n v="9129.983528"/>
        <n v="9167"/>
        <n v="9319.471105"/>
        <n v="9365.745757"/>
        <n v="9550.59926"/>
        <n v="9551.29336600001"/>
        <n v="9634.52913700001"/>
        <n v="9775.365717"/>
        <n v="9843.926156"/>
        <n v="9944.349658"/>
        <n v="9971.681175"/>
        <n v="10017.461962"/>
        <n v="10054.417468"/>
        <n v="10058.971013"/>
        <n v="10223.759963"/>
        <n v="10244.703794"/>
        <n v="10581.176997"/>
        <n v="10632.206603"/>
        <n v="11163.140377"/>
        <n v="11322.115748"/>
        <n v="11458.333333"/>
        <n v="11504.257229"/>
        <n v="11510.193189"/>
        <n v="11589.853805"/>
        <n v="11895.428567"/>
        <n v="12227.079198"/>
        <n v="12406.952805"/>
        <n v="12580.508873"/>
        <n v="12628.000708"/>
        <n v="12656.592881"/>
        <n v="12763.609997"/>
        <n v="12779.973822"/>
        <n v="12791.651998"/>
        <n v="12909.805243"/>
        <n v="12923.107789"/>
        <n v="13115.317754"/>
        <n v="13273.84377"/>
        <n v="13556.99771"/>
        <n v="13620.347809"/>
        <n v="13679.983438"/>
        <n v="13712.693181"/>
        <n v="13777.787865"/>
        <n v="13835.097913"/>
        <n v="13913.983393"/>
        <n v="14013.230475"/>
        <n v="14020.089108"/>
        <n v="14086.375276"/>
        <n v="14113.745118"/>
        <n v="14116.207594"/>
        <n v="14183.24070306"/>
        <n v="14213.479214"/>
        <n v="14229.753366"/>
        <n v="14399.714047"/>
        <n v="14481.6785306595"/>
        <n v="14565.149664301"/>
        <n v="14697.387245"/>
        <n v="15175.616586"/>
        <n v="15257.355924"/>
        <n v="15360.038634"/>
        <n v="15369.2807521292"/>
        <n v="15783.590878"/>
        <n v="15798.430661"/>
        <n v="16084.93269"/>
        <n v="16188.439964"/>
        <n v="16242.395052"/>
        <n v="16510.966797"/>
        <n v="16575.621715"/>
        <n v="16656.672599"/>
        <n v="16794.453137"/>
        <n v="16961.982888"/>
        <n v="16964.740615"/>
        <n v="17138.308123"/>
        <n v="17202.298931"/>
        <n v="17227.774984"/>
        <n v="17339.932605"/>
        <n v="17492.410689"/>
        <n v="17589.88442"/>
        <n v="17799.231607"/>
        <n v="18008.632178"/>
        <n v="18327.638839"/>
        <n v="18342"/>
        <n v="18471.241491"/>
        <n v="18847.204391"/>
        <n v="19854.400043"/>
        <n v="20229.596177"/>
        <n v="20251.178725"/>
        <n v="20382.348101"/>
        <n v="20400.521006"/>
        <n v="20412.078735"/>
        <n v="20421.242211"/>
        <n v="20643.677918"/>
        <n v="20709.5576419999"/>
        <n v="21495.128505"/>
        <n v="21718.161669"/>
        <n v="21907.314031"/>
        <n v="22151.747282"/>
        <n v="22248.9185299999"/>
        <n v="22452.2807595015"/>
        <n v="22622.072961"/>
        <n v="22707.327556"/>
        <n v="22792.98068502"/>
        <n v="22820.806306"/>
        <n v="22908.005244"/>
        <n v="22990.829964"/>
        <n v="23596.088288"/>
        <n v="23612.062535"/>
        <n v="23881.8151506855"/>
        <n v="24687.35693"/>
        <n v="24689.994455"/>
        <n v="24879.480812"/>
        <n v="25097.8254558525"/>
        <n v="25136.568925"/>
        <n v="25180.23224"/>
        <n v="25200.928279"/>
        <n v="25419.938688"/>
        <n v="25744.827065"/>
        <n v="25754.621597"/>
        <n v="25825.769823"/>
        <n v="26417.13068"/>
        <n v="26766.031913"/>
        <n v="26807.675933"/>
        <n v="26927.50439"/>
        <n v="27042.270772"/>
        <n v="27713.933645"/>
        <n v="28121.887987"/>
        <n v="29301.864177"/>
        <n v="29695.906811"/>
        <n v="30257.05574"/>
        <n v="30356.281511"/>
        <n v="30471.786377"/>
        <n v="30895.929457"/>
        <n v="31099.256165"/>
        <n v="31104.341697"/>
        <n v="31944.401246"/>
        <n v="32170.109536"/>
        <n v="32967"/>
        <n v="33481.62077"/>
        <n v="33831.144868"/>
        <n v="33897.91431"/>
        <n v="35011.17246"/>
        <n v="35111.219616"/>
        <n v="35291.994068"/>
        <n v="35309.182584"/>
        <n v="35558.716997"/>
        <n v="36864.368621"/>
        <n v="37152.42671"/>
        <n v="37211.322629"/>
        <n v="37289.675457"/>
        <n v="37625.780795"/>
        <n v="37894.226472"/>
        <n v="38767.5830906325"/>
        <n v="45908.861904"/>
        <n v="46285.40794"/>
        <n v="47093.996775735"/>
        <n v="48002.1602274825"/>
        <n v="48383.955144"/>
        <n v="49415.968547"/>
        <n v="50701.650642"/>
        <n v="51772.599882"/>
        <n v="52020.25363"/>
        <n v="52417.81225"/>
        <n v="53618.847413"/>
        <n v="55281.577043"/>
        <n v="55855.070374"/>
        <n v="56331.1556038"/>
        <n v="62790.038225"/>
        <n v="62918.616693"/>
        <n v="67019.373644"/>
        <n v="68008.519018"/>
        <n v="71289.80993"/>
        <n v="72367.337131"/>
        <n v="72531.797838"/>
        <n v="74880.6323373225"/>
        <n v="74962.95375"/>
        <n v="80750.244636"/>
        <n v="81405.477651"/>
        <n v="84301.547344"/>
        <n v="85540.77158328"/>
        <n v="89998.425492"/>
        <n v="94290.905802"/>
        <n v="111300.393772913"/>
        <n v="157563.380891"/>
        <n v="214388.155131"/>
        <n v="216819.39535"/>
        <n v="228095.719728045"/>
        <n v="401748"/>
        <n v="454535.603969557"/>
        <n v="961203.365763"/>
        <n v="2477778"/>
        <m/>
      </sharedItems>
    </cacheField>
    <cacheField name="WTD SPREAD CHANGE" numFmtId="0">
      <sharedItems containsString="0" containsBlank="1" containsNumber="1" minValue="-134.609316" maxValue="704.616102" count="300">
        <n v="-134.609316"/>
        <n v="-51.910382"/>
        <n v="-49.450306"/>
        <n v="-22.619122"/>
        <n v="-20.831919"/>
        <n v="-20.785726"/>
        <n v="-20.485838"/>
        <n v="-19.939069"/>
        <n v="-19.818625"/>
        <n v="-18.842289"/>
        <n v="-18.837729"/>
        <n v="-18.041892"/>
        <n v="-17.870865"/>
        <n v="-17.106319"/>
        <n v="-16.870994"/>
        <n v="-15.846541"/>
        <n v="-15.730134"/>
        <n v="-15.700137"/>
        <n v="-15.557543"/>
        <n v="-15.333674"/>
        <n v="-15.285478"/>
        <n v="-14.68617"/>
        <n v="-14.423722"/>
        <n v="-14.289294"/>
        <n v="-13.9344"/>
        <n v="-12.892297"/>
        <n v="-12.818072"/>
        <n v="-12.648705"/>
        <n v="-12.3200049999996"/>
        <n v="-12.015594"/>
        <n v="-11.97309"/>
        <n v="-11.925051"/>
        <n v="-11.693765"/>
        <n v="-11.690849"/>
        <n v="-11.678314"/>
        <n v="-11.626652"/>
        <n v="-11.586925"/>
        <n v="-11.57066"/>
        <n v="-11.561025"/>
        <n v="-11.226761"/>
        <n v="-11.058374"/>
        <n v="-11.003907"/>
        <n v="-10.9891"/>
        <n v="-10.765684"/>
        <n v="-10.211364"/>
        <n v="-9.254051"/>
        <n v="-9.25054499999999"/>
        <n v="-8.69342400000005"/>
        <n v="-8.69296199999999"/>
        <n v="-8.67046499999998"/>
        <n v="-8.651212"/>
        <n v="-8.56724599999998"/>
        <n v="-8.493128"/>
        <n v="-8.479015"/>
        <n v="-8.464607"/>
        <n v="-8.427779"/>
        <n v="-8.358312"/>
        <n v="-8.34033199999999"/>
        <n v="-8.309566"/>
        <n v="-8.29546600000001"/>
        <n v="-8.043736"/>
        <n v="-7.896168"/>
        <n v="-7.523331"/>
        <n v="-7.48875699999999"/>
        <n v="-7.46596600000001"/>
        <n v="-7.46465000000001"/>
        <n v="-7.33033799999998"/>
        <n v="-7.30692599999999"/>
        <n v="-7.300066"/>
        <n v="-7.09088600000001"/>
        <n v="-7.078953"/>
        <n v="-7.068616"/>
        <n v="-6.701061"/>
        <n v="-6.648191"/>
        <n v="-6.557988"/>
        <n v="-6.430556"/>
        <n v="-6.142574"/>
        <n v="-6.089002"/>
        <n v="-6.078085"/>
        <n v="-6.062033"/>
        <n v="-6.05427699999996"/>
        <n v="-6.015572"/>
        <n v="-6.01208"/>
        <n v="-5.997236"/>
        <n v="-5.987155"/>
        <n v="-5.985363"/>
        <n v="-5.863978"/>
        <n v="-5.86196"/>
        <n v="-5.86132"/>
        <n v="-5.860608"/>
        <n v="-5.831361"/>
        <n v="-5.802669"/>
        <n v="-5.799913"/>
        <n v="-5.42909899999995"/>
        <n v="-5.362524"/>
        <n v="-5.28339800000001"/>
        <n v="-5.27651900000001"/>
        <n v="-5.194354"/>
        <n v="-5.127652"/>
        <n v="-5.05767899999999"/>
        <n v="-5.054541"/>
        <n v="-5.005401"/>
        <n v="-4.96174499999995"/>
        <n v="-4.830938"/>
        <n v="-4.75135900000001"/>
        <n v="-4.71456599999999"/>
        <n v="-4.713255"/>
        <n v="-4.69463500000001"/>
        <n v="-4.65996800000001"/>
        <n v="-4.63696600000003"/>
        <n v="-4.61609900000002"/>
        <n v="-4.56895300000019"/>
        <n v="-4.41955000000002"/>
        <n v="-4.412662"/>
        <n v="-4.32319100000001"/>
        <n v="-4.31719700000001"/>
        <n v="-4.166268"/>
        <n v="-4.16189900000001"/>
        <n v="-4.13987800000001"/>
        <n v="-4.139325"/>
        <n v="-4.09664400000003"/>
        <n v="-4.093311"/>
        <n v="-4.082052"/>
        <n v="-4.079779"/>
        <n v="-4.027747"/>
        <n v="-4.013552"/>
        <n v="-3.949433"/>
        <n v="-3.935487"/>
        <n v="-3.933023"/>
        <n v="-3.89247800000001"/>
        <n v="-3.77252899999999"/>
        <n v="-3.75525800000003"/>
        <n v="-3.72043999999994"/>
        <n v="-3.70984"/>
        <n v="-3.706039"/>
        <n v="-3.69743999999999"/>
        <n v="-3.68952"/>
        <n v="-3.669511"/>
        <n v="-3.660629"/>
        <n v="-3.632115"/>
        <n v="-3.61766500000002"/>
        <n v="-3.602029"/>
        <n v="-3.583212"/>
        <n v="-3.579588"/>
        <n v="-3.549408"/>
        <n v="-3.545472"/>
        <n v="-3.519182"/>
        <n v="-3.459075"/>
        <n v="-3.432825"/>
        <n v="-3.348016"/>
        <n v="-3.34568999999999"/>
        <n v="-3.322938"/>
        <n v="-3.249071"/>
        <n v="-3.22569200000001"/>
        <n v="-3.215538"/>
        <n v="-3.14541199999999"/>
        <n v="-3.130296"/>
        <n v="-3.128784"/>
        <n v="-3.113551"/>
        <n v="-3.073449"/>
        <n v="-3.015531"/>
        <n v="-3.01244999999999"/>
        <n v="-2.982866"/>
        <n v="-2.968685"/>
        <n v="-2.967121"/>
        <n v="-2.956895"/>
        <n v="-2.935664"/>
        <n v="-2.93364099999999"/>
        <n v="-2.910528"/>
        <n v="-2.899778"/>
        <n v="-2.77371"/>
        <n v="-2.75919"/>
        <n v="-2.756349"/>
        <n v="-2.756082"/>
        <n v="-2.744705"/>
        <n v="-2.732012"/>
        <n v="-2.73160100000001"/>
        <n v="-2.706552"/>
        <n v="-2.694349"/>
        <n v="-2.692162"/>
        <n v="-2.67422000000001"/>
        <n v="-2.66278000000001"/>
        <n v="-2.66254899999999"/>
        <n v="-2.604076"/>
        <n v="-2.592558"/>
        <n v="-2.58433099999999"/>
        <n v="-2.584081"/>
        <n v="-2.57776200000001"/>
        <n v="-2.534959"/>
        <n v="-2.532455"/>
        <n v="-2.515117"/>
        <n v="-2.498304"/>
        <n v="-2.497015"/>
        <n v="-2.492124"/>
        <n v="-2.481591"/>
        <n v="-2.45087100000001"/>
        <n v="-2.441321"/>
        <n v="-2.34555400000001"/>
        <n v="-2.335631"/>
        <n v="-2.286127"/>
        <n v="-2.28188499999999"/>
        <n v="-2.280197"/>
        <n v="-2.22520400000001"/>
        <n v="-2.22520399999999"/>
        <n v="-2.213999"/>
        <n v="-2.213998"/>
        <n v="-2.184705"/>
        <n v="-2.175182"/>
        <n v="-2.163329"/>
        <n v="-2.158075"/>
        <n v="-2.156684"/>
        <n v="-2.123806"/>
        <n v="-2.032927"/>
        <n v="-2.02442"/>
        <n v="-1.940272"/>
        <n v="-1.939427"/>
        <n v="-1.938999"/>
        <n v="-1.936404"/>
        <n v="-1.905425"/>
        <n v="-1.85771799999999"/>
        <n v="-1.81805"/>
        <n v="-1.793502"/>
        <n v="-1.74051200000001"/>
        <n v="-1.724566"/>
        <n v="-1.72422"/>
        <n v="-1.71918000000001"/>
        <n v="-1.710062"/>
        <n v="-1.67981499999999"/>
        <n v="-1.66159399999999"/>
        <n v="-1.622057"/>
        <n v="-1.62172"/>
        <n v="-1.545362"/>
        <n v="-1.502142"/>
        <n v="-1.453969"/>
        <n v="-1.144502"/>
        <n v="-0.959708999999997"/>
        <n v="-0.959338000000003"/>
        <n v="-0.92306"/>
        <n v="-0.921336000000004"/>
        <n v="-0.893675999999999"/>
        <n v="-0.841346000000002"/>
        <n v="-0.840481000000004"/>
        <n v="-0.767126999999999"/>
        <n v="-0.705961000000002"/>
        <n v="-0.612790999999998"/>
        <n v="-0.494654999999998"/>
        <n v="-0.490461000000003"/>
        <n v="-0.488215000000004"/>
        <n v="-0.444482999999998"/>
        <n v="-0.442712"/>
        <n v="-0.214137000000001"/>
        <n v="-0.211926"/>
        <n v="-0.176817"/>
        <n v="-0.158667"/>
        <n v="-0.0908980000000002"/>
        <n v="-0.0823799999999997"/>
        <n v="-0.00867599999999991"/>
        <n v="0"/>
        <n v="8.714548E-013"/>
        <n v="0.410950999999997"/>
        <n v="1.50307199999997"/>
        <n v="1.547137"/>
        <n v="1.652122"/>
        <n v="2.891403"/>
        <n v="5.03369699999999"/>
        <n v="7.05048299999999"/>
        <n v="9.03497099999999"/>
        <n v="11.7087409999999"/>
        <n v="13.511827"/>
        <n v="19.776039"/>
        <n v="20.965329"/>
        <n v="21.011056"/>
        <n v="22.930498"/>
        <n v="23.133466"/>
        <n v="30.100407"/>
        <n v="33.101164"/>
        <n v="41.023018"/>
        <n v="46.119676"/>
        <n v="49.568097"/>
        <n v="57.398172"/>
        <n v="73.928294"/>
        <n v="78.50302"/>
        <n v="85.882981"/>
        <n v="87.718216"/>
        <n v="99.253501"/>
        <n v="99.280563"/>
        <n v="99.342145"/>
        <n v="99.347157"/>
        <n v="102.162752"/>
        <n v="105.738633"/>
        <n v="114.574434"/>
        <n v="126.459058"/>
        <n v="132.813514"/>
        <n v="132.854401"/>
        <n v="138.692508"/>
        <n v="240.201785"/>
        <n v="258.538032"/>
        <n v="258.674929"/>
        <n v="704.616102"/>
        <m/>
      </sharedItems>
    </cacheField>
  </cacheFields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cordCount="529" createdVersion="3">
  <cacheSource type="worksheet">
    <worksheetSource ref="A1:AR600" sheet="DPR_detail"/>
  </cacheSource>
  <cacheFields count="44">
    <cacheField name="BO Ref" numFmtId="0">
      <sharedItems containsString="0" containsBlank="1" containsNumber="1" containsInteger="1" minValue="1" maxValue="1766" count="527">
        <n v="1"/>
        <n v="2"/>
        <n v="3"/>
        <n v="4"/>
        <n v="5"/>
        <n v="6"/>
        <n v="9"/>
        <n v="10"/>
        <n v="11"/>
        <n v="12"/>
        <n v="13"/>
        <n v="14"/>
        <n v="16"/>
        <n v="17"/>
        <n v="18"/>
        <n v="20"/>
        <n v="21"/>
        <n v="22"/>
        <n v="23"/>
        <n v="24"/>
        <n v="25"/>
        <n v="26"/>
        <n v="27"/>
        <n v="28"/>
        <n v="30"/>
        <n v="31"/>
        <n v="32"/>
        <n v="33"/>
        <n v="35"/>
        <n v="36"/>
        <n v="37"/>
        <n v="38"/>
        <n v="39"/>
        <n v="42"/>
        <n v="43"/>
        <n v="44"/>
        <n v="45"/>
        <n v="46"/>
        <n v="47"/>
        <n v="48"/>
        <n v="49"/>
        <n v="51"/>
        <n v="52"/>
        <n v="53"/>
        <n v="55"/>
        <n v="57"/>
        <n v="59"/>
        <n v="114"/>
        <n v="122"/>
        <n v="125"/>
        <n v="144"/>
        <n v="145"/>
        <n v="146"/>
        <n v="147"/>
        <n v="149"/>
        <n v="150"/>
        <n v="151"/>
        <n v="152"/>
        <n v="153"/>
        <n v="154"/>
        <n v="155"/>
        <n v="156"/>
        <n v="157"/>
        <n v="158"/>
        <n v="159"/>
        <n v="161"/>
        <n v="162"/>
        <n v="163"/>
        <n v="164"/>
        <n v="200"/>
        <n v="201"/>
        <n v="204"/>
        <n v="205"/>
        <n v="206"/>
        <n v="207"/>
        <n v="209"/>
        <n v="210"/>
        <n v="214"/>
        <n v="217"/>
        <n v="219"/>
        <n v="220"/>
        <n v="221"/>
        <n v="223"/>
        <n v="224"/>
        <n v="225"/>
        <n v="226"/>
        <n v="227"/>
        <n v="229"/>
        <n v="230"/>
        <n v="231"/>
        <n v="232"/>
        <n v="233"/>
        <n v="234"/>
        <n v="235"/>
        <n v="236"/>
        <n v="237"/>
        <n v="238"/>
        <n v="239"/>
        <n v="240"/>
        <n v="241"/>
        <n v="242"/>
        <n v="243"/>
        <n v="244"/>
        <n v="245"/>
        <n v="247"/>
        <n v="248"/>
        <n v="249"/>
        <n v="250"/>
        <n v="251"/>
        <n v="252"/>
        <n v="253"/>
        <n v="254"/>
        <n v="255"/>
        <n v="256"/>
        <n v="259"/>
        <n v="260"/>
        <n v="261"/>
        <n v="262"/>
        <n v="263"/>
        <n v="264"/>
        <n v="265"/>
        <n v="266"/>
        <n v="267"/>
        <n v="268"/>
        <n v="269"/>
        <n v="270"/>
        <n v="271"/>
        <n v="272"/>
        <n v="273"/>
        <n v="274"/>
        <n v="275"/>
        <n v="276"/>
        <n v="277"/>
        <n v="402"/>
        <n v="418"/>
        <n v="419"/>
        <n v="424"/>
        <n v="514"/>
        <n v="714"/>
        <n v="881"/>
        <n v="882"/>
        <n v="883"/>
        <n v="884"/>
        <n v="885"/>
        <n v="1060"/>
        <n v="1061"/>
        <n v="1062"/>
        <n v="1063"/>
        <n v="1064"/>
        <n v="1065"/>
        <n v="1066"/>
        <n v="1067"/>
        <n v="1069"/>
        <n v="1070"/>
        <n v="1071"/>
        <n v="1073"/>
        <n v="1074"/>
        <n v="1075"/>
        <n v="1276"/>
        <n v="1277"/>
        <n v="1278"/>
        <n v="1279"/>
        <n v="1280"/>
        <n v="1281"/>
        <n v="1282"/>
        <n v="1283"/>
        <n v="1284"/>
        <n v="1285"/>
        <n v="1286"/>
        <n v="1287"/>
        <n v="1288"/>
        <n v="1289"/>
        <n v="1290"/>
        <n v="1291"/>
        <n v="1292"/>
        <n v="1293"/>
        <n v="1294"/>
        <n v="1295"/>
        <n v="1296"/>
        <n v="1297"/>
        <n v="1298"/>
        <n v="1299"/>
        <n v="1300"/>
        <n v="1301"/>
        <n v="1302"/>
        <n v="1303"/>
        <n v="1304"/>
        <n v="1305"/>
        <n v="1306"/>
        <n v="1307"/>
        <n v="1308"/>
        <n v="1309"/>
        <n v="1310"/>
        <n v="1311"/>
        <n v="1312"/>
        <n v="1313"/>
        <n v="1314"/>
        <n v="1315"/>
        <n v="1316"/>
        <n v="1317"/>
        <n v="1318"/>
        <n v="1319"/>
        <n v="1320"/>
        <n v="1321"/>
        <n v="1322"/>
        <n v="1323"/>
        <n v="1324"/>
        <n v="1325"/>
        <n v="1326"/>
        <n v="1327"/>
        <n v="1328"/>
        <n v="1329"/>
        <n v="1330"/>
        <n v="1331"/>
        <n v="1332"/>
        <n v="1333"/>
        <n v="1334"/>
        <n v="1335"/>
        <n v="1336"/>
        <n v="1337"/>
        <n v="1338"/>
        <n v="1339"/>
        <n v="1340"/>
        <n v="1341"/>
        <n v="1342"/>
        <n v="1343"/>
        <n v="1344"/>
        <n v="1345"/>
        <n v="1346"/>
        <n v="1347"/>
        <n v="1348"/>
        <n v="1349"/>
        <n v="1350"/>
        <n v="1351"/>
        <n v="1352"/>
        <n v="1353"/>
        <n v="1354"/>
        <n v="1356"/>
        <n v="1357"/>
        <n v="1358"/>
        <n v="1359"/>
        <n v="1360"/>
        <n v="1361"/>
        <n v="1362"/>
        <n v="1363"/>
        <n v="1364"/>
        <n v="1365"/>
        <n v="1366"/>
        <n v="1367"/>
        <n v="1368"/>
        <n v="1369"/>
        <n v="1370"/>
        <n v="1371"/>
        <n v="1373"/>
        <n v="1374"/>
        <n v="1375"/>
        <n v="1376"/>
        <n v="1377"/>
        <n v="1378"/>
        <n v="1379"/>
        <n v="1480"/>
        <n v="1481"/>
        <n v="1482"/>
        <n v="1483"/>
        <n v="1484"/>
        <n v="1485"/>
        <n v="1486"/>
        <n v="1487"/>
        <n v="1488"/>
        <n v="1489"/>
        <n v="1490"/>
        <n v="1491"/>
        <n v="1492"/>
        <n v="1493"/>
        <n v="1494"/>
        <n v="1495"/>
        <n v="1496"/>
        <n v="1497"/>
        <n v="1498"/>
        <n v="1499"/>
        <n v="1500"/>
        <n v="1501"/>
        <n v="1502"/>
        <n v="1503"/>
        <n v="1504"/>
        <n v="1505"/>
        <n v="1506"/>
        <n v="1507"/>
        <n v="1508"/>
        <n v="1509"/>
        <n v="1510"/>
        <n v="1511"/>
        <n v="1512"/>
        <n v="1513"/>
        <n v="1514"/>
        <n v="1515"/>
        <n v="1516"/>
        <n v="1517"/>
        <n v="1518"/>
        <n v="1519"/>
        <n v="1520"/>
        <n v="1521"/>
        <n v="1522"/>
        <n v="1523"/>
        <n v="1524"/>
        <n v="1525"/>
        <n v="1526"/>
        <n v="1527"/>
        <n v="1528"/>
        <n v="1529"/>
        <n v="1530"/>
        <n v="1531"/>
        <n v="1532"/>
        <n v="1533"/>
        <n v="1534"/>
        <n v="1535"/>
        <n v="1536"/>
        <n v="1537"/>
        <n v="1538"/>
        <n v="1539"/>
        <n v="1540"/>
        <n v="1541"/>
        <n v="1542"/>
        <n v="1543"/>
        <n v="1544"/>
        <n v="1545"/>
        <n v="1546"/>
        <n v="1547"/>
        <n v="1548"/>
        <n v="1549"/>
        <n v="1550"/>
        <n v="1551"/>
        <n v="1552"/>
        <n v="1553"/>
        <n v="1554"/>
        <n v="1555"/>
        <n v="1556"/>
        <n v="1557"/>
        <n v="1558"/>
        <n v="1559"/>
        <n v="1560"/>
        <n v="1561"/>
        <n v="1562"/>
        <n v="1563"/>
        <n v="1564"/>
        <n v="1565"/>
        <n v="1566"/>
        <n v="1567"/>
        <n v="1568"/>
        <n v="1569"/>
        <n v="1570"/>
        <n v="1571"/>
        <n v="1572"/>
        <n v="1573"/>
        <n v="1574"/>
        <n v="1575"/>
        <n v="1576"/>
        <n v="1577"/>
        <n v="1580"/>
        <n v="1581"/>
        <n v="1582"/>
        <n v="1583"/>
        <n v="1584"/>
        <n v="1585"/>
        <n v="1586"/>
        <n v="1587"/>
        <n v="1588"/>
        <n v="1590"/>
        <n v="1591"/>
        <n v="1592"/>
        <n v="1593"/>
        <n v="1594"/>
        <n v="1595"/>
        <n v="1596"/>
        <n v="1597"/>
        <n v="1598"/>
        <n v="1599"/>
        <n v="1600"/>
        <n v="1601"/>
        <n v="1603"/>
        <n v="1604"/>
        <n v="1605"/>
        <n v="1606"/>
        <n v="1607"/>
        <n v="1608"/>
        <n v="1609"/>
        <n v="1610"/>
        <n v="1611"/>
        <n v="1612"/>
        <n v="1613"/>
        <n v="1614"/>
        <n v="1618"/>
        <n v="1624"/>
        <n v="1625"/>
        <n v="1626"/>
        <n v="1627"/>
        <n v="1628"/>
        <n v="1629"/>
        <n v="1630"/>
        <n v="1631"/>
        <n v="1632"/>
        <n v="1633"/>
        <n v="1634"/>
        <n v="1636"/>
        <n v="1637"/>
        <n v="1638"/>
        <n v="1639"/>
        <n v="1640"/>
        <n v="1641"/>
        <n v="1642"/>
        <n v="1643"/>
        <n v="1644"/>
        <n v="1646"/>
        <n v="1647"/>
        <n v="1648"/>
        <n v="1649"/>
        <n v="1650"/>
        <n v="1651"/>
        <n v="1652"/>
        <n v="1653"/>
        <n v="1654"/>
        <n v="1655"/>
        <n v="1656"/>
        <n v="1657"/>
        <n v="1658"/>
        <n v="1659"/>
        <n v="1660"/>
        <n v="1661"/>
        <n v="1662"/>
        <n v="1663"/>
        <n v="1664"/>
        <n v="1665"/>
        <n v="1666"/>
        <n v="1667"/>
        <n v="1668"/>
        <n v="1669"/>
        <n v="1670"/>
        <n v="1671"/>
        <n v="1672"/>
        <n v="1673"/>
        <n v="1674"/>
        <n v="1675"/>
        <n v="1676"/>
        <n v="1677"/>
        <n v="1678"/>
        <n v="1679"/>
        <n v="1680"/>
        <n v="1681"/>
        <n v="1682"/>
        <n v="1683"/>
        <n v="1684"/>
        <n v="1685"/>
        <n v="1686"/>
        <n v="1687"/>
        <n v="1688"/>
        <n v="1689"/>
        <n v="1690"/>
        <n v="1691"/>
        <n v="1695"/>
        <n v="1696"/>
        <n v="1697"/>
        <n v="1698"/>
        <n v="1699"/>
        <n v="1700"/>
        <n v="1701"/>
        <n v="1702"/>
        <n v="1703"/>
        <n v="1704"/>
        <n v="1706"/>
        <n v="1708"/>
        <n v="1709"/>
        <n v="1710"/>
        <n v="1711"/>
        <n v="1712"/>
        <n v="1713"/>
        <n v="1714"/>
        <n v="1715"/>
        <n v="1716"/>
        <n v="1717"/>
        <n v="1718"/>
        <n v="1719"/>
        <n v="1720"/>
        <n v="1721"/>
        <n v="1722"/>
        <n v="1723"/>
        <n v="1724"/>
        <n v="1726"/>
        <n v="1727"/>
        <n v="1728"/>
        <n v="1729"/>
        <n v="1730"/>
        <n v="1731"/>
        <n v="1732"/>
        <n v="1733"/>
        <n v="1734"/>
        <n v="1735"/>
        <n v="1736"/>
        <n v="1737"/>
        <n v="1738"/>
        <n v="1739"/>
        <n v="1740"/>
        <n v="1741"/>
        <n v="1742"/>
        <n v="1743"/>
        <n v="1744"/>
        <n v="1746"/>
        <n v="1747"/>
        <n v="1748"/>
        <n v="1749"/>
        <n v="1750"/>
        <n v="1751"/>
        <n v="1752"/>
        <n v="1753"/>
        <n v="1754"/>
        <n v="1755"/>
        <n v="1756"/>
        <n v="1757"/>
        <n v="1758"/>
        <n v="1759"/>
        <n v="1760"/>
        <n v="1761"/>
        <n v="1762"/>
        <n v="1763"/>
        <n v="1764"/>
        <n v="1765"/>
        <n v="1766"/>
        <m/>
      </sharedItems>
    </cacheField>
    <cacheField name="trdnbr" numFmtId="0">
      <sharedItems containsString="0" containsBlank="1" containsNumber="1" containsInteger="1" minValue="2" maxValue="972" count="529">
        <n v="2"/>
        <n v="3"/>
        <n v="4"/>
        <n v="102"/>
        <n v="103"/>
        <n v="104"/>
        <n v="105"/>
        <n v="106"/>
        <n v="107"/>
        <n v="109"/>
        <n v="110"/>
        <n v="111"/>
        <n v="112"/>
        <n v="113"/>
        <n v="114"/>
        <n v="115"/>
        <n v="116"/>
        <n v="117"/>
        <n v="120"/>
        <n v="121"/>
        <n v="122"/>
        <n v="123"/>
        <n v="124"/>
        <n v="125"/>
        <n v="126"/>
        <n v="127"/>
        <n v="128"/>
        <n v="129"/>
        <n v="130"/>
        <n v="131"/>
        <n v="132"/>
        <n v="133"/>
        <n v="134"/>
        <n v="138"/>
        <n v="139"/>
        <n v="140"/>
        <n v="141"/>
        <n v="142"/>
        <n v="143"/>
        <n v="144"/>
        <n v="145"/>
        <n v="146"/>
        <n v="147"/>
        <n v="150"/>
        <n v="152"/>
        <n v="203"/>
        <n v="204"/>
        <n v="205"/>
        <n v="206"/>
        <n v="207"/>
        <n v="208"/>
        <n v="209"/>
        <n v="210"/>
        <n v="211"/>
        <n v="212"/>
        <n v="214"/>
        <n v="215"/>
        <n v="216"/>
        <n v="217"/>
        <n v="306"/>
        <n v="307"/>
        <n v="308"/>
        <n v="309"/>
        <n v="310"/>
        <n v="311"/>
        <n v="314"/>
        <n v="315"/>
        <n v="316"/>
        <n v="317"/>
        <n v="318"/>
        <n v="319"/>
        <n v="320"/>
        <n v="323"/>
        <n v="324"/>
        <n v="325"/>
        <n v="326"/>
        <n v="327"/>
        <n v="328"/>
        <n v="331"/>
        <n v="332"/>
        <n v="334"/>
        <n v="336"/>
        <n v="337"/>
        <n v="338"/>
        <n v="339"/>
        <n v="340"/>
        <n v="341"/>
        <n v="342"/>
        <n v="343"/>
        <n v="344"/>
        <n v="345"/>
        <n v="346"/>
        <n v="347"/>
        <n v="348"/>
        <n v="349"/>
        <n v="350"/>
        <n v="351"/>
        <n v="352"/>
        <n v="353"/>
        <n v="354"/>
        <n v="355"/>
        <n v="356"/>
        <n v="357"/>
        <n v="358"/>
        <n v="359"/>
        <n v="360"/>
        <n v="361"/>
        <n v="362"/>
        <n v="363"/>
        <n v="364"/>
        <n v="365"/>
        <n v="366"/>
        <n v="368"/>
        <n v="369"/>
        <n v="370"/>
        <n v="373"/>
        <n v="374"/>
        <n v="375"/>
        <n v="376"/>
        <n v="377"/>
        <n v="378"/>
        <n v="379"/>
        <n v="380"/>
        <n v="381"/>
        <n v="382"/>
        <n v="405"/>
        <n v="406"/>
        <n v="407"/>
        <n v="408"/>
        <n v="409"/>
        <n v="410"/>
        <n v="411"/>
        <n v="413"/>
        <n v="414"/>
        <n v="416"/>
        <n v="419"/>
        <n v="420"/>
        <n v="421"/>
        <n v="422"/>
        <n v="423"/>
        <n v="424"/>
        <n v="425"/>
        <n v="426"/>
        <n v="427"/>
        <n v="428"/>
        <n v="429"/>
        <n v="430"/>
        <n v="431"/>
        <n v="432"/>
        <n v="433"/>
        <n v="434"/>
        <n v="435"/>
        <n v="436"/>
        <n v="437"/>
        <n v="438"/>
        <n v="439"/>
        <n v="440"/>
        <n v="441"/>
        <n v="442"/>
        <n v="443"/>
        <n v="444"/>
        <n v="445"/>
        <n v="446"/>
        <n v="447"/>
        <n v="448"/>
        <n v="449"/>
        <n v="450"/>
        <n v="451"/>
        <n v="452"/>
        <n v="453"/>
        <n v="454"/>
        <n v="455"/>
        <n v="456"/>
        <n v="457"/>
        <n v="458"/>
        <n v="459"/>
        <n v="460"/>
        <n v="461"/>
        <n v="462"/>
        <n v="463"/>
        <n v="464"/>
        <n v="465"/>
        <n v="466"/>
        <n v="467"/>
        <n v="468"/>
        <n v="469"/>
        <n v="470"/>
        <n v="471"/>
        <n v="472"/>
        <n v="473"/>
        <n v="474"/>
        <n v="475"/>
        <n v="476"/>
        <n v="477"/>
        <n v="478"/>
        <n v="479"/>
        <n v="480"/>
        <n v="481"/>
        <n v="482"/>
        <n v="483"/>
        <n v="484"/>
        <n v="485"/>
        <n v="486"/>
        <n v="487"/>
        <n v="488"/>
        <n v="489"/>
        <n v="490"/>
        <n v="491"/>
        <n v="492"/>
        <n v="493"/>
        <n v="494"/>
        <n v="495"/>
        <n v="496"/>
        <n v="497"/>
        <n v="498"/>
        <n v="499"/>
        <n v="500"/>
        <n v="501"/>
        <n v="502"/>
        <n v="503"/>
        <n v="504"/>
        <n v="505"/>
        <n v="506"/>
        <n v="507"/>
        <n v="508"/>
        <n v="509"/>
        <n v="510"/>
        <n v="511"/>
        <n v="512"/>
        <n v="513"/>
        <n v="514"/>
        <n v="515"/>
        <n v="516"/>
        <n v="517"/>
        <n v="518"/>
        <n v="519"/>
        <n v="520"/>
        <n v="521"/>
        <n v="522"/>
        <n v="523"/>
        <n v="524"/>
        <n v="525"/>
        <n v="526"/>
        <n v="527"/>
        <n v="528"/>
        <n v="529"/>
        <n v="530"/>
        <n v="531"/>
        <n v="532"/>
        <n v="533"/>
        <n v="534"/>
        <n v="535"/>
        <n v="536"/>
        <n v="537"/>
        <n v="538"/>
        <n v="539"/>
        <n v="540"/>
        <n v="541"/>
        <n v="542"/>
        <n v="543"/>
        <n v="544"/>
        <n v="545"/>
        <n v="546"/>
        <n v="547"/>
        <n v="548"/>
        <n v="549"/>
        <n v="550"/>
        <n v="551"/>
        <n v="552"/>
        <n v="553"/>
        <n v="554"/>
        <n v="555"/>
        <n v="556"/>
        <n v="557"/>
        <n v="558"/>
        <n v="559"/>
        <n v="560"/>
        <n v="561"/>
        <n v="562"/>
        <n v="563"/>
        <n v="564"/>
        <n v="565"/>
        <n v="566"/>
        <n v="567"/>
        <n v="568"/>
        <n v="569"/>
        <n v="570"/>
        <n v="571"/>
        <n v="572"/>
        <n v="573"/>
        <n v="574"/>
        <n v="575"/>
        <n v="576"/>
        <n v="577"/>
        <n v="578"/>
        <n v="579"/>
        <n v="580"/>
        <n v="581"/>
        <n v="582"/>
        <n v="583"/>
        <n v="584"/>
        <n v="585"/>
        <n v="586"/>
        <n v="587"/>
        <n v="588"/>
        <n v="589"/>
        <n v="590"/>
        <n v="591"/>
        <n v="592"/>
        <n v="593"/>
        <n v="594"/>
        <n v="595"/>
        <n v="596"/>
        <n v="597"/>
        <n v="598"/>
        <n v="599"/>
        <n v="600"/>
        <n v="601"/>
        <n v="602"/>
        <n v="603"/>
        <n v="604"/>
        <n v="605"/>
        <n v="606"/>
        <n v="607"/>
        <n v="608"/>
        <n v="609"/>
        <n v="610"/>
        <n v="611"/>
        <n v="612"/>
        <n v="613"/>
        <n v="614"/>
        <n v="615"/>
        <n v="616"/>
        <n v="617"/>
        <n v="618"/>
        <n v="619"/>
        <n v="620"/>
        <n v="621"/>
        <n v="622"/>
        <n v="623"/>
        <n v="624"/>
        <n v="625"/>
        <n v="626"/>
        <n v="627"/>
        <n v="628"/>
        <n v="629"/>
        <n v="630"/>
        <n v="631"/>
        <n v="632"/>
        <n v="633"/>
        <n v="634"/>
        <n v="635"/>
        <n v="636"/>
        <n v="637"/>
        <n v="638"/>
        <n v="640"/>
        <n v="641"/>
        <n v="642"/>
        <n v="643"/>
        <n v="644"/>
        <n v="645"/>
        <n v="646"/>
        <n v="647"/>
        <n v="648"/>
        <n v="649"/>
        <n v="650"/>
        <n v="651"/>
        <n v="652"/>
        <n v="653"/>
        <n v="654"/>
        <n v="655"/>
        <n v="657"/>
        <n v="658"/>
        <n v="659"/>
        <n v="660"/>
        <n v="661"/>
        <n v="662"/>
        <n v="663"/>
        <n v="818"/>
        <n v="819"/>
        <n v="820"/>
        <n v="821"/>
        <n v="822"/>
        <n v="823"/>
        <n v="824"/>
        <n v="825"/>
        <n v="826"/>
        <n v="827"/>
        <n v="828"/>
        <n v="830"/>
        <n v="831"/>
        <n v="832"/>
        <n v="833"/>
        <n v="834"/>
        <n v="835"/>
        <n v="836"/>
        <n v="837"/>
        <n v="838"/>
        <n v="840"/>
        <n v="841"/>
        <n v="842"/>
        <n v="843"/>
        <n v="844"/>
        <n v="845"/>
        <n v="846"/>
        <n v="847"/>
        <n v="848"/>
        <n v="849"/>
        <n v="850"/>
        <n v="851"/>
        <n v="852"/>
        <n v="853"/>
        <n v="854"/>
        <n v="855"/>
        <n v="856"/>
        <n v="857"/>
        <n v="859"/>
        <n v="860"/>
        <n v="861"/>
        <n v="862"/>
        <n v="863"/>
        <n v="864"/>
        <n v="865"/>
        <n v="866"/>
        <n v="867"/>
        <n v="868"/>
        <n v="869"/>
        <n v="870"/>
        <n v="871"/>
        <n v="872"/>
        <n v="873"/>
        <n v="874"/>
        <n v="875"/>
        <n v="876"/>
        <n v="877"/>
        <n v="878"/>
        <n v="879"/>
        <n v="880"/>
        <n v="881"/>
        <n v="882"/>
        <n v="883"/>
        <n v="884"/>
        <n v="885"/>
        <n v="886"/>
        <n v="887"/>
        <n v="888"/>
        <n v="889"/>
        <n v="890"/>
        <n v="891"/>
        <n v="892"/>
        <n v="893"/>
        <n v="894"/>
        <n v="895"/>
        <n v="896"/>
        <n v="897"/>
        <n v="898"/>
        <n v="899"/>
        <n v="901"/>
        <n v="902"/>
        <n v="903"/>
        <n v="904"/>
        <n v="905"/>
        <n v="906"/>
        <n v="907"/>
        <n v="908"/>
        <n v="909"/>
        <n v="910"/>
        <n v="911"/>
        <n v="912"/>
        <n v="913"/>
        <n v="914"/>
        <n v="915"/>
        <n v="916"/>
        <n v="917"/>
        <n v="918"/>
        <n v="919"/>
        <n v="920"/>
        <n v="921"/>
        <n v="922"/>
        <n v="923"/>
        <n v="924"/>
        <n v="925"/>
        <n v="926"/>
        <n v="927"/>
        <n v="928"/>
        <n v="929"/>
        <n v="930"/>
        <n v="931"/>
        <n v="932"/>
        <n v="933"/>
        <n v="934"/>
        <n v="936"/>
        <n v="937"/>
        <n v="938"/>
        <n v="939"/>
        <n v="940"/>
        <n v="941"/>
        <n v="942"/>
        <n v="943"/>
        <n v="944"/>
        <n v="945"/>
        <n v="946"/>
        <n v="947"/>
        <n v="948"/>
        <n v="949"/>
        <n v="950"/>
        <n v="951"/>
        <n v="952"/>
        <n v="953"/>
        <n v="954"/>
        <n v="955"/>
        <n v="956"/>
        <n v="957"/>
        <n v="958"/>
        <n v="959"/>
        <n v="960"/>
        <n v="961"/>
        <n v="962"/>
        <n v="963"/>
        <n v="964"/>
        <n v="965"/>
        <n v="966"/>
        <n v="967"/>
        <n v="968"/>
        <n v="969"/>
        <n v="970"/>
        <n v="971"/>
        <n v="972"/>
        <m/>
      </sharedItems>
    </cacheField>
    <cacheField name="Business" numFmtId="0">
      <sharedItems containsBlank="1" count="4">
        <s v="Convert"/>
        <s v="Credit"/>
        <s v="High Yield"/>
        <m/>
      </sharedItems>
    </cacheField>
    <cacheField name="Book" numFmtId="0">
      <sharedItems containsBlank="1" count="13">
        <s v="Enron Credit Basket Hedge"/>
        <s v="Enron Credit Basket Street"/>
        <s v="Europe Credit Debt hedge"/>
        <s v="Europe Credit Internal hedge"/>
        <s v="Europe Credit Street"/>
        <s v="NorthAmerica Credit Hedge"/>
        <s v="NorthAmerica Credit Street"/>
        <s v="NorthAmerica Cvt Credit Hdg"/>
        <s v="NorthAmerica Cvt Street"/>
        <s v="NorthAmerica Debt Credit Hdg"/>
        <s v="NorthAmerica Debt Street"/>
        <s v="Portfolio 2"/>
        <m/>
      </sharedItems>
    </cacheField>
    <cacheField name="Issuer" numFmtId="0">
      <sharedItems containsBlank="1" count="195">
        <s v="Abitibi Cons"/>
        <s v="Adecco Sa"/>
        <s v="Aegon Nv"/>
        <s v="Aes Corp."/>
        <s v="Agrium Inc."/>
        <s v="Air Products"/>
        <s v="Alcatel Sa"/>
        <s v="Alcoa Inc."/>
        <s v="Amerada Hess Corp."/>
        <s v="Amr Corp/del"/>
        <s v="Asia Pulp Paper"/>
        <s v="At Home Corp. Sub"/>
        <s v="AT&amp;T"/>
        <s v="Avon Products"/>
        <s v="Bae Systems Plc"/>
        <s v="Banco Bilbao"/>
        <s v="Bank of America"/>
        <s v="Basf Ag"/>
        <s v="Basket - 1st"/>
        <s v="Basket Five- 16 Jap"/>
        <s v="Basket Four-telco 8"/>
        <s v="Basket One - AvgP"/>
        <s v="Basket Three- Jap 4"/>
        <s v="Basket Two- Jap"/>
        <s v="BAT Plc"/>
        <s v="Bear Stearns"/>
        <s v="BellSouth Capital"/>
        <s v="Bertelsmann Ag"/>
        <s v="Black &amp; Decker"/>
        <s v="BMW Ag"/>
        <s v="Bnp Paribas"/>
        <s v="Boeing Co."/>
        <s v="Bristish Airways"/>
        <s v="British Energy Plc"/>
        <s v="British Telecom Plc"/>
        <s v="Burlington Nthn"/>
        <s v="Cable&amp;WirelessOptus"/>
        <s v="Campbell Soup Co"/>
        <s v="Canadian Railway"/>
        <s v="Cardinal Health"/>
        <s v="Carnival Corp."/>
        <s v="Cendant Corporation"/>
        <s v="Cna Financial Corp."/>
        <s v="Comcast Corp."/>
        <s v="Comdisco Inc."/>
        <s v="Commonwealth Ind In"/>
        <s v="Compaq"/>
        <s v="Corus Group Plc"/>
        <s v="Costco Wholesale"/>
        <s v="Countrywide"/>
        <s v="Daimlerchrysler Ag"/>
        <s v="Dana Corp."/>
        <s v="Deere &amp; Co."/>
        <s v="Delta Air Lines"/>
        <s v="Deutsche Bank AG"/>
        <s v="Deutsche Lufthansa"/>
        <s v="Deutsche Telekom AG"/>
        <s v="Diageo Plc"/>
        <s v="Diamond Offshore"/>
        <s v="Dominion Resource"/>
        <s v="Duke Capital"/>
        <s v="Duke Energy Corp."/>
        <s v="Eastern Elec Plc"/>
        <s v="Eastern Group"/>
        <s v="Eastman Chemical"/>
        <s v="Eastman Kodak Co."/>
        <s v="Edison Intl"/>
        <s v="Edison Mission"/>
        <s v="Electrolux Ab"/>
        <s v="Emmis Comm"/>
        <s v="Enel Spa"/>
        <s v="Enterprise Oil Plc"/>
        <s v="Eon Ag"/>
        <s v="Ericsson"/>
        <s v="Farmland"/>
        <s v="Fiat Spa"/>
        <s v="First Union Corp."/>
        <s v="Firstgroup Plc"/>
        <s v="Fmc Corp."/>
        <s v="Four Seasons"/>
        <s v="France Telecom"/>
        <s v="Gap Inc."/>
        <s v="General Motors"/>
        <s v="Georgia-pacific"/>
        <s v="Getronics Nv"/>
        <s v="GMAC"/>
        <s v="Goldman Sachs Group"/>
        <s v="Goodyear"/>
        <s v="Greece"/>
        <s v="Groupe Danone"/>
        <s v="Hanson Plc"/>
        <s v="Hays Plc"/>
        <s v="Heidelberger Zement"/>
        <s v="Hilton Hotels Corp."/>
        <s v="Hyder Plc"/>
        <s v="Iberdrola Sa"/>
        <s v="IBM"/>
        <s v="ICI Plc"/>
        <s v="International Paper"/>
        <s v="ISIS"/>
        <s v="Japan"/>
        <s v="Koninklijke Ahold"/>
        <s v="KPN"/>
        <s v="Kroger Co."/>
        <s v="L-3 Communications"/>
        <s v="Lafarge"/>
        <s v="LBIE"/>
        <s v="Legrand"/>
        <s v="Lloyds TSB"/>
        <s v="Lockheed Martin Cor"/>
        <s v="Loews Corp"/>
        <s v="M &amp; S Finance Plc"/>
        <s v="Mannesmann Ag"/>
        <s v="Manpower Inc."/>
        <s v="Marconi Plc"/>
        <s v="Marks &amp; Spencer PLC"/>
        <s v="Marriott Intl Inc."/>
        <s v="Mattel Inc."/>
        <s v="Mbia Inc."/>
        <s v="Mbna Corp."/>
        <s v="Mckesson Hboc Inc."/>
        <s v="Mepc Plc"/>
        <s v="Nabors Industries"/>
        <s v="Newell Rubbermaid"/>
        <s v="Nike Inc."/>
        <s v="Nokia Oyj"/>
        <s v="Nordstrom Inc."/>
        <s v="Northeast Util"/>
        <s v="Novartis"/>
        <s v="Ntt Docomo Inc"/>
        <s v="PA1st"/>
        <s v="Pacific Gas &amp; Elec"/>
        <s v="PACit"/>
        <s v="PAMez"/>
        <s v="Parmalat"/>
        <s v="PASnr"/>
        <s v="Pearson Plc"/>
        <s v="Perkinelmer Inc."/>
        <s v="Pg&amp;e Corp."/>
        <s v="Philip Morris Inc."/>
        <s v="Philips Elec Nv"/>
        <s v="Placer Dome Inc."/>
        <s v="Portfolio"/>
        <s v="Powergen Plc"/>
        <s v="Powergen Uk Plc"/>
        <s v="Public Storage Inc."/>
        <s v="Rayonier Inc."/>
        <s v="Raytheon Company"/>
        <s v="Reebok Ltd."/>
        <s v="Rep Indonesia"/>
        <s v="Repsol  YPF S.A."/>
        <s v="Republic Services"/>
        <s v="Reuters Group Plc"/>
        <s v="Rexam Plc"/>
        <s v="Rohm &amp; Haas Co."/>
        <s v="Rwe Ag"/>
        <s v="Ryder System Inc."/>
        <s v="Safeway Inc."/>
        <s v="Sainsbury (j) Plc"/>
        <s v="Sanwa Bank Ltd"/>
        <s v="Sealed Air Corp."/>
        <s v="Sears Roebuck"/>
        <s v="Securitas Ab"/>
        <s v="Siemens Ag"/>
        <s v="Skf Ab"/>
        <s v="Solectron Corp"/>
        <s v="Southwest Airlines"/>
        <s v="Talisman Energy"/>
        <s v="Tate &amp; Lyle Plc"/>
        <s v="Tecnost SPA"/>
        <s v="Telefonica Sa"/>
        <s v="Teleglobe Inc"/>
        <s v="Telia AB"/>
        <s v="Tesco Plc"/>
        <s v="Time Warner Inc."/>
        <s v="Tokyo Elec Power Co"/>
        <s v="Toyota Motor Corp"/>
        <s v="Transocean Sedco"/>
        <s v="Tribune Co."/>
        <s v="Triplets"/>
        <s v="TXU Corporation"/>
        <s v="Unilever N.V."/>
        <s v="Union Pacific Corp."/>
        <s v="Usinor Sa"/>
        <s v="Viacom Inc."/>
        <s v="Vivendi SA"/>
        <s v="Vnu Nv"/>
        <s v="Vodafone Group Plc"/>
        <s v="Volkswagen Ag"/>
        <s v="Volvo Ab"/>
        <s v="Waste Management"/>
        <s v="Wells Fargo"/>
        <s v="Weyerhaeuser Co."/>
        <s v="Worldcom Inc"/>
        <m/>
      </sharedItems>
    </cacheField>
    <cacheField name="S&amp;P Rating" numFmtId="0">
      <sharedItems containsBlank="1" count="17">
        <s v="A"/>
        <s v="A-"/>
        <s v="A+"/>
        <s v="AA"/>
        <s v="AA-"/>
        <s v="AA+"/>
        <s v="AAA"/>
        <s v="B"/>
        <s v="B-"/>
        <s v="B+"/>
        <s v="BB"/>
        <s v="BB+"/>
        <s v="BBB"/>
        <s v="BBB-"/>
        <s v="BBB+"/>
        <s v="N/A"/>
        <m/>
      </sharedItems>
    </cacheField>
    <cacheField name="Industry" numFmtId="0">
      <sharedItems containsBlank="1" count="12">
        <s v="Basic Materials"/>
        <s v="Communications"/>
        <s v="Consumer, Cyclical"/>
        <s v="Consumer, Non-cyclical"/>
        <s v="Diversified"/>
        <s v="Energy"/>
        <s v="Financial"/>
        <s v="Government"/>
        <s v="Industrial"/>
        <s v="Technology"/>
        <s v="Utilities"/>
        <m/>
      </sharedItems>
    </cacheField>
    <cacheField name="Country" numFmtId="0">
      <sharedItems containsBlank="1" count="16">
        <s v="Australia"/>
        <s v="Canada"/>
        <s v="Finland"/>
        <s v="France"/>
        <s v="Germany"/>
        <s v="Greece"/>
        <s v="Italy"/>
        <s v="Japan"/>
        <s v="Netherlands"/>
        <s v="Singapore"/>
        <s v="Spain"/>
        <s v="Sweden"/>
        <s v="Switzerland"/>
        <s v="UK and Britain"/>
        <s v="United States"/>
        <m/>
      </sharedItems>
    </cacheField>
    <cacheField name="Cparty" numFmtId="0">
      <sharedItems containsBlank="1" count="41">
        <s v="Ace Capital FinProd"/>
        <s v="Ace Capital O/Seas"/>
        <s v="Bank of America"/>
        <s v="Bank of Austria AG"/>
        <s v="Baskets"/>
        <s v="Bear Stearns"/>
        <s v="BP Oil Intl Ltd"/>
        <s v="Cargill"/>
        <s v="Citibank NA"/>
        <s v="Continental Ins"/>
        <s v="Credit Reserve Book"/>
        <s v="CSFB Intl"/>
        <s v="Deutsche Bank AG"/>
        <s v="Deutsche Bank AG NY"/>
        <s v="Enron North America"/>
        <s v="EnronCredit.com"/>
        <s v="Fleet National Bank"/>
        <s v="FSA Inc"/>
        <s v="FUNB"/>
        <s v="General Re Fin"/>
        <s v="Goldman Sachs"/>
        <s v="Greenwich Natwest"/>
        <s v="High Yield"/>
        <s v="JP Morgan"/>
        <s v="LBIE"/>
        <s v="Merrill Lynch Int"/>
        <s v="Morgan Stanley CP"/>
        <s v="NAB"/>
        <s v="Paribas London"/>
        <s v="Portfolio ISIS"/>
        <s v="Royal BOC"/>
        <s v="RVI Guaranty Co"/>
        <s v="Salomon"/>
        <s v="Service Aluminium"/>
        <s v="Swiss Re"/>
        <s v="Toronto Dominion"/>
        <s v="Transalta Energy"/>
        <s v="UBS AG"/>
        <s v="Wells Fargo Bank NA"/>
        <s v="WLB"/>
        <m/>
      </sharedItems>
    </cacheField>
    <cacheField name="username_posmgr" numFmtId="0">
      <sharedItems containsBlank="1" count="11">
        <s v="CORP\IHERSHKO"/>
        <s v="CORP\JFONTAI"/>
        <s v="CORP\MFIALA"/>
        <s v="CORP\NPRICE2"/>
        <s v="CORP\NSTEPHA"/>
        <s v="CORP\RDIPROSE"/>
        <s v="CORP\RREZAEI"/>
        <s v="CORP\SBROOKS"/>
        <s v="CORP\SGOLDEN"/>
        <s v="CORP\SOH2"/>
        <m/>
      </sharedItems>
    </cacheField>
    <cacheField name="Start" numFmtId="0">
      <sharedItems containsNonDate="0" containsDate="1" containsString="0" containsBlank="1" minDate="1998-03-31T00:00:00" maxDate="2001-04-04T00:00:00" count="123">
        <d v="1998-03-31T00:00:00"/>
        <d v="1999-09-08T00:00:00"/>
        <d v="1999-11-29T00:00:00"/>
        <d v="2000-03-08T00:00:00"/>
        <d v="2000-03-10T00:00:00"/>
        <d v="2000-03-15T00:00:00"/>
        <d v="2000-03-22T00:00:00"/>
        <d v="2000-04-07T00:00:00"/>
        <d v="2000-04-10T00:00:00"/>
        <d v="2000-04-26T00:00:00"/>
        <d v="2000-05-02T00:00:00"/>
        <d v="2000-05-05T00:00:00"/>
        <d v="2000-05-25T00:00:00"/>
        <d v="2000-06-06T00:00:00"/>
        <d v="2000-06-12T00:00:00"/>
        <d v="2000-06-13T00:00:00"/>
        <d v="2000-06-22T00:00:00"/>
        <d v="2000-06-29T00:00:00"/>
        <d v="2000-07-07T00:00:00"/>
        <d v="2000-07-19T00:00:00"/>
        <d v="2000-07-20T00:00:00"/>
        <d v="2000-07-21T00:00:00"/>
        <d v="2000-07-28T00:00:00"/>
        <d v="2000-07-31T00:00:00"/>
        <d v="2000-08-04T00:00:00"/>
        <d v="2000-08-08T00:00:00"/>
        <d v="2000-08-09T00:00:00"/>
        <d v="2000-08-16T00:00:00"/>
        <d v="2000-08-21T00:00:00"/>
        <d v="2000-08-23T00:00:00"/>
        <d v="2000-08-24T00:00:00"/>
        <d v="2000-08-29T00:00:00"/>
        <d v="2000-09-13T00:00:00"/>
        <d v="2000-09-15T00:00:00"/>
        <d v="2000-09-19T00:00:00"/>
        <d v="2000-09-21T00:00:00"/>
        <d v="2000-09-22T00:00:00"/>
        <d v="2000-09-25T00:00:00"/>
        <d v="2000-09-26T00:00:00"/>
        <d v="2000-09-28T00:00:00"/>
        <d v="2000-10-02T00:00:00"/>
        <d v="2000-10-03T00:00:00"/>
        <d v="2000-10-04T00:00:00"/>
        <d v="2000-10-05T00:00:00"/>
        <d v="2000-10-10T00:00:00"/>
        <d v="2000-10-11T00:00:00"/>
        <d v="2000-10-12T00:00:00"/>
        <d v="2000-10-13T00:00:00"/>
        <d v="2000-10-19T00:00:00"/>
        <d v="2000-10-20T00:00:00"/>
        <d v="2000-10-23T00:00:00"/>
        <d v="2000-10-24T00:00:00"/>
        <d v="2000-10-25T00:00:00"/>
        <d v="2000-10-27T00:00:00"/>
        <d v="2000-11-03T00:00:00"/>
        <d v="2000-11-07T00:00:00"/>
        <d v="2000-11-08T00:00:00"/>
        <d v="2000-11-10T00:00:00"/>
        <d v="2000-11-14T00:00:00"/>
        <d v="2000-11-17T00:00:00"/>
        <d v="2000-11-28T00:00:00"/>
        <d v="2000-11-30T00:00:00"/>
        <d v="2000-12-05T00:00:00"/>
        <d v="2000-12-06T00:00:00"/>
        <d v="2000-12-08T00:00:00"/>
        <d v="2000-12-12T00:00:00"/>
        <d v="2000-12-14T00:00:00"/>
        <d v="2000-12-18T00:00:00"/>
        <d v="2000-12-19T00:00:00"/>
        <d v="2000-12-20T00:00:00"/>
        <d v="2000-12-22T00:00:00"/>
        <d v="2000-12-27T00:00:00"/>
        <d v="2000-12-28T00:00:00"/>
        <d v="2001-01-05T00:00:00"/>
        <d v="2001-01-08T00:00:00"/>
        <d v="2001-01-10T00:00:00"/>
        <d v="2001-01-11T00:00:00"/>
        <d v="2001-01-16T00:00:00"/>
        <d v="2001-01-17T00:00:00"/>
        <d v="2001-01-18T00:00:00"/>
        <d v="2001-01-19T00:00:00"/>
        <d v="2001-01-22T00:00:00"/>
        <d v="2001-01-24T00:00:00"/>
        <d v="2001-01-26T00:00:00"/>
        <d v="2001-01-30T00:00:00"/>
        <d v="2001-02-02T00:00:00"/>
        <d v="2001-02-06T00:00:00"/>
        <d v="2001-02-07T00:00:00"/>
        <d v="2001-02-09T00:00:00"/>
        <d v="2001-02-12T00:00:00"/>
        <d v="2001-02-13T00:00:00"/>
        <d v="2001-02-15T00:00:00"/>
        <d v="2001-02-19T00:00:00"/>
        <d v="2001-02-21T00:00:00"/>
        <d v="2001-02-23T00:00:00"/>
        <d v="2001-02-26T00:00:00"/>
        <d v="2001-02-27T00:00:00"/>
        <d v="2001-02-28T00:00:00"/>
        <d v="2001-03-01T00:00:00"/>
        <d v="2001-03-02T00:00:00"/>
        <d v="2001-03-05T00:00:00"/>
        <d v="2001-03-06T00:00:00"/>
        <d v="2001-03-07T00:00:00"/>
        <d v="2001-03-09T00:00:00"/>
        <d v="2001-03-12T00:00:00"/>
        <d v="2001-03-13T00:00:00"/>
        <d v="2001-03-14T00:00:00"/>
        <d v="2001-03-15T00:00:00"/>
        <d v="2001-03-16T00:00:00"/>
        <d v="2001-03-19T00:00:00"/>
        <d v="2001-03-20T00:00:00"/>
        <d v="2001-03-21T00:00:00"/>
        <d v="2001-03-22T00:00:00"/>
        <d v="2001-03-23T00:00:00"/>
        <d v="2001-03-26T00:00:00"/>
        <d v="2001-03-27T00:00:00"/>
        <d v="2001-03-28T00:00:00"/>
        <d v="2001-03-29T00:00:00"/>
        <d v="2001-03-30T00:00:00"/>
        <d v="2001-04-02T00:00:00"/>
        <d v="2001-04-03T00:00:00"/>
        <d v="2001-04-04T00:00:00"/>
        <m/>
      </sharedItems>
    </cacheField>
    <cacheField name="End" numFmtId="0">
      <sharedItems containsNonDate="0" containsDate="1" containsString="0" containsBlank="1" minDate="2000-11-30T00:00:00" maxDate="2011-02-28T00:00:00" count="166">
        <d v="2000-11-30T00:00:00"/>
        <d v="2001-01-19T00:00:00"/>
        <d v="2001-02-27T00:00:00"/>
        <d v="2001-03-01T00:00:00"/>
        <d v="2001-03-14T00:00:00"/>
        <d v="2001-03-16T00:00:00"/>
        <d v="2001-03-19T00:00:00"/>
        <d v="2001-03-29T00:00:00"/>
        <d v="2001-03-31T00:00:00"/>
        <d v="2001-04-06T00:00:00"/>
        <d v="2001-04-23T00:00:00"/>
        <d v="2001-08-09T00:00:00"/>
        <d v="2001-08-10T00:00:00"/>
        <d v="2001-08-21T00:00:00"/>
        <d v="2001-09-26T00:00:00"/>
        <d v="2001-09-30T00:00:00"/>
        <d v="2001-10-02T00:00:00"/>
        <d v="2001-10-25T00:00:00"/>
        <d v="2001-10-29T00:00:00"/>
        <d v="2001-12-20T00:00:00"/>
        <d v="2002-01-22T00:00:00"/>
        <d v="2002-01-29T00:00:00"/>
        <d v="2002-02-15T00:00:00"/>
        <d v="2002-03-21T00:00:00"/>
        <d v="2002-03-30T00:00:00"/>
        <d v="2002-04-02T00:00:00"/>
        <d v="2002-05-01T00:00:00"/>
        <d v="2002-05-05T00:00:00"/>
        <d v="2002-12-19T00:00:00"/>
        <d v="2003-01-24T00:00:00"/>
        <d v="2003-03-14T00:00:00"/>
        <d v="2003-03-15T00:00:00"/>
        <d v="2003-05-08T00:00:00"/>
        <d v="2003-05-24T00:00:00"/>
        <d v="2003-06-20T00:00:00"/>
        <d v="2003-07-14T00:00:00"/>
        <d v="2003-07-21T00:00:00"/>
        <d v="2003-08-04T00:00:00"/>
        <d v="2003-08-06T00:00:00"/>
        <d v="2003-08-07T00:00:00"/>
        <d v="2003-08-08T00:00:00"/>
        <d v="2003-09-28T00:00:00"/>
        <d v="2003-10-01T00:00:00"/>
        <d v="2003-10-03T00:00:00"/>
        <d v="2004-01-14T00:00:00"/>
        <d v="2004-03-23T00:00:00"/>
        <d v="2004-03-26T00:00:00"/>
        <d v="2004-04-02T00:00:00"/>
        <d v="2004-05-28T00:00:00"/>
        <d v="2004-07-14T00:00:00"/>
        <d v="2004-08-23T00:00:00"/>
        <d v="2004-09-09T00:00:00"/>
        <d v="2004-09-13T00:00:00"/>
        <d v="2004-10-15T00:00:00"/>
        <d v="2004-11-25T00:00:00"/>
        <d v="2004-12-01T00:00:00"/>
        <d v="2005-01-15T00:00:00"/>
        <d v="2005-03-22T00:00:00"/>
        <d v="2005-04-03T00:00:00"/>
        <d v="2005-04-07T00:00:00"/>
        <d v="2005-04-11T00:00:00"/>
        <d v="2005-04-19T00:00:00"/>
        <d v="2005-05-02T00:00:00"/>
        <d v="2005-05-11T00:00:00"/>
        <d v="2005-05-25T00:00:00"/>
        <d v="2005-05-30T00:00:00"/>
        <d v="2005-06-06T00:00:00"/>
        <d v="2005-06-12T00:00:00"/>
        <d v="2005-06-13T00:00:00"/>
        <d v="2005-07-19T00:00:00"/>
        <d v="2005-07-21T00:00:00"/>
        <d v="2005-08-01T00:00:00"/>
        <d v="2005-08-08T00:00:00"/>
        <d v="2005-08-16T00:00:00"/>
        <d v="2005-08-21T00:00:00"/>
        <d v="2005-08-23T00:00:00"/>
        <d v="2005-08-29T00:00:00"/>
        <d v="2005-09-13T00:00:00"/>
        <d v="2005-09-15T00:00:00"/>
        <d v="2005-09-19T00:00:00"/>
        <d v="2005-09-21T00:00:00"/>
        <d v="2005-09-22T00:00:00"/>
        <d v="2005-09-25T00:00:00"/>
        <d v="2005-09-26T00:00:00"/>
        <d v="2005-10-02T00:00:00"/>
        <d v="2005-10-03T00:00:00"/>
        <d v="2005-10-04T00:00:00"/>
        <d v="2005-10-05T00:00:00"/>
        <d v="2005-10-10T00:00:00"/>
        <d v="2005-10-11T00:00:00"/>
        <d v="2005-10-12T00:00:00"/>
        <d v="2005-10-13T00:00:00"/>
        <d v="2005-10-20T00:00:00"/>
        <d v="2005-10-23T00:00:00"/>
        <d v="2005-10-24T00:00:00"/>
        <d v="2005-10-25T00:00:00"/>
        <d v="2005-11-03T00:00:00"/>
        <d v="2005-11-08T00:00:00"/>
        <d v="2005-11-10T00:00:00"/>
        <d v="2005-11-14T00:00:00"/>
        <d v="2005-11-15T00:00:00"/>
        <d v="2005-11-17T00:00:00"/>
        <d v="2005-11-27T00:00:00"/>
        <d v="2005-11-28T00:00:00"/>
        <d v="2005-12-05T00:00:00"/>
        <d v="2005-12-06T00:00:00"/>
        <d v="2005-12-08T00:00:00"/>
        <d v="2005-12-12T00:00:00"/>
        <d v="2005-12-18T00:00:00"/>
        <d v="2005-12-19T00:00:00"/>
        <d v="2005-12-20T00:00:00"/>
        <d v="2005-12-27T00:00:00"/>
        <d v="2006-01-05T00:00:00"/>
        <d v="2006-01-08T00:00:00"/>
        <d v="2006-01-09T00:00:00"/>
        <d v="2006-01-10T00:00:00"/>
        <d v="2006-01-11T00:00:00"/>
        <d v="2006-01-16T00:00:00"/>
        <d v="2006-01-17T00:00:00"/>
        <d v="2006-01-18T00:00:00"/>
        <d v="2006-01-19T00:00:00"/>
        <d v="2006-01-22T00:00:00"/>
        <d v="2006-01-24T00:00:00"/>
        <d v="2006-01-26T00:00:00"/>
        <d v="2006-02-02T00:00:00"/>
        <d v="2006-02-06T00:00:00"/>
        <d v="2006-02-07T00:00:00"/>
        <d v="2006-02-09T00:00:00"/>
        <d v="2006-02-12T00:00:00"/>
        <d v="2006-02-13T00:00:00"/>
        <d v="2006-02-15T00:00:00"/>
        <d v="2006-02-16T00:00:00"/>
        <d v="2006-02-21T00:00:00"/>
        <d v="2006-02-23T00:00:00"/>
        <d v="2006-02-26T00:00:00"/>
        <d v="2006-02-27T00:00:00"/>
        <d v="2006-02-28T00:00:00"/>
        <d v="2006-03-01T00:00:00"/>
        <d v="2006-03-02T00:00:00"/>
        <d v="2006-03-05T00:00:00"/>
        <d v="2006-03-07T00:00:00"/>
        <d v="2006-03-09T00:00:00"/>
        <d v="2006-03-12T00:00:00"/>
        <d v="2006-03-13T00:00:00"/>
        <d v="2006-03-14T00:00:00"/>
        <d v="2006-03-15T00:00:00"/>
        <d v="2006-03-16T00:00:00"/>
        <d v="2006-03-19T00:00:00"/>
        <d v="2006-03-20T00:00:00"/>
        <d v="2006-03-22T00:00:00"/>
        <d v="2006-03-26T00:00:00"/>
        <d v="2006-03-27T00:00:00"/>
        <d v="2006-03-29T00:00:00"/>
        <d v="2006-03-30T00:00:00"/>
        <d v="2006-04-02T00:00:00"/>
        <d v="2006-04-03T00:00:00"/>
        <d v="2006-04-04T00:00:00"/>
        <d v="2006-04-05T00:00:00"/>
        <d v="2006-05-16T00:00:00"/>
        <d v="2006-06-30T00:00:00"/>
        <d v="2006-07-10T00:00:00"/>
        <d v="2006-08-01T00:00:00"/>
        <d v="2006-10-20T00:00:00"/>
        <d v="2006-11-07T00:00:00"/>
        <d v="2011-02-28T00:00:00"/>
        <m/>
      </sharedItems>
    </cacheField>
    <cacheField name="Ccy" numFmtId="0">
      <sharedItems containsBlank="1" count="4">
        <s v="EUR"/>
        <s v="GBP"/>
        <s v="USD"/>
        <m/>
      </sharedItems>
    </cacheField>
    <cacheField name="Notional" numFmtId="0">
      <sharedItems containsString="0" containsBlank="1" containsNumber="1" containsInteger="1" minValue="-730000000" maxValue="730000000" count="45">
        <n v="-730000000"/>
        <n v="-525000000"/>
        <n v="-470000000"/>
        <n v="-150000000"/>
        <n v="-60000000"/>
        <n v="-50000000"/>
        <n v="-40000000"/>
        <n v="-34000000"/>
        <n v="-30000000"/>
        <n v="-25000000"/>
        <n v="-23000000"/>
        <n v="-21000000"/>
        <n v="-20000000"/>
        <n v="-18000000"/>
        <n v="-17000000"/>
        <n v="-15000000"/>
        <n v="-10000000"/>
        <n v="-5000000"/>
        <n v="-4000000"/>
        <n v="-3000000"/>
        <n v="-2000000"/>
        <n v="0"/>
        <n v="600000"/>
        <n v="2000000"/>
        <n v="3000000"/>
        <n v="4000000"/>
        <n v="5000000"/>
        <n v="5700000"/>
        <n v="6000000"/>
        <n v="10000000"/>
        <n v="12000000"/>
        <n v="15000000"/>
        <n v="17000000"/>
        <n v="20000000"/>
        <n v="21000000"/>
        <n v="25000000"/>
        <n v="27000000"/>
        <n v="34000000"/>
        <n v="50000000"/>
        <n v="60000000"/>
        <n v="150000000"/>
        <n v="470000000"/>
        <n v="525000000"/>
        <n v="730000000"/>
        <m/>
      </sharedItems>
    </cacheField>
    <cacheField name="Credit01" numFmtId="0">
      <sharedItems containsString="0" containsBlank="1" containsNumber="1" minValue="-22751.101314" maxValue="99999.993972" count="477">
        <n v="-22751.101314"/>
        <n v="-17250.155582"/>
        <n v="-9425.938735"/>
        <n v="-9320.075485"/>
        <n v="-9265.087378"/>
        <n v="-9257.539747"/>
        <n v="-9236.982687"/>
        <n v="-9152.338034"/>
        <n v="-9095.500964"/>
        <n v="-8985.566319"/>
        <n v="-8933.55723"/>
        <n v="-8545.424338"/>
        <n v="-8497.181996"/>
        <n v="-8013.094036"/>
        <n v="-6947.564007"/>
        <n v="-6456.802883"/>
        <n v="-5884.00243"/>
        <n v="-5860.783523"/>
        <n v="-5651.391262"/>
        <n v="-5461.816049"/>
        <n v="-4664.797564"/>
        <n v="-4555.962457"/>
        <n v="-4537.480509"/>
        <n v="-4524.46027"/>
        <n v="-4506.345432"/>
        <n v="-4453.369504"/>
        <n v="-4452.642682"/>
        <n v="-4435.299334"/>
        <n v="-4416.226942"/>
        <n v="-4397.996769"/>
        <n v="-4380.521471"/>
        <n v="-4328.448375"/>
        <n v="-4327.273158"/>
        <n v="-4327.07975"/>
        <n v="-4322.998159"/>
        <n v="-4320.469946"/>
        <n v="-4311.992534"/>
        <n v="-4293.785364"/>
        <n v="-4281.80262"/>
        <n v="-4276.372083"/>
        <n v="-4274.869106"/>
        <n v="-4269.950076"/>
        <n v="-4266.158431"/>
        <n v="-4265.710913"/>
        <n v="-4246.446114"/>
        <n v="-4237.840371"/>
        <n v="-4231.137214"/>
        <n v="-4229.629225"/>
        <n v="-4229.128588"/>
        <n v="-4226.835267"/>
        <n v="-4222.379697"/>
        <n v="-4216.141755"/>
        <n v="-4210.00221"/>
        <n v="-4209.261803"/>
        <n v="-4202.952197"/>
        <n v="-4202.164409"/>
        <n v="-4193.361702"/>
        <n v="-4192.413933"/>
        <n v="-4188.629952"/>
        <n v="-4188.495558"/>
        <n v="-4188.022269"/>
        <n v="-4183.895547"/>
        <n v="-4179.405871"/>
        <n v="-4178.067686"/>
        <n v="-4177.594028"/>
        <n v="-4177.197104"/>
        <n v="-4176.926204"/>
        <n v="-4175.386299"/>
        <n v="-4174.091182"/>
        <n v="-4173.908735"/>
        <n v="-4172.142932"/>
        <n v="-4172.016437"/>
        <n v="-4170.954484"/>
        <n v="-4167.140508"/>
        <n v="-4164.662313"/>
        <n v="-4163.556002"/>
        <n v="-4162.016145"/>
        <n v="-4153.92293"/>
        <n v="-4147.936551"/>
        <n v="-4144.632072"/>
        <n v="-4140.063279"/>
        <n v="-4135.899036"/>
        <n v="-4130.348886"/>
        <n v="-4129.877258"/>
        <n v="-4126.27587"/>
        <n v="-4122.577461"/>
        <n v="-4122.534354"/>
        <n v="-4121.927427"/>
        <n v="-4120.602138"/>
        <n v="-4109.213095"/>
        <n v="-4108.680047"/>
        <n v="-4106.19843"/>
        <n v="-4104.092919"/>
        <n v="-4100.080626"/>
        <n v="-4099.394217"/>
        <n v="-4098.485873"/>
        <n v="-4098.331474"/>
        <n v="-4098.130892"/>
        <n v="-4098.022435"/>
        <n v="-4096.918108"/>
        <n v="-4094.965375"/>
        <n v="-4094.953518"/>
        <n v="-4094.493939"/>
        <n v="-4093.92283"/>
        <n v="-4093.278323"/>
        <n v="-4091.251417"/>
        <n v="-4089.762154"/>
        <n v="-4087.929344"/>
        <n v="-4086.355804"/>
        <n v="-4084.370701"/>
        <n v="-4083.347143"/>
        <n v="-4081.51826"/>
        <n v="-4081.223979"/>
        <n v="-4080.244691"/>
        <n v="-4079.05109"/>
        <n v="-4076.758913"/>
        <n v="-4076.651025"/>
        <n v="-4075.565456"/>
        <n v="-4075.380634"/>
        <n v="-4074.878102"/>
        <n v="-4074.130055"/>
        <n v="-4073.055337"/>
        <n v="-4072.50657"/>
        <n v="-4069.270152"/>
        <n v="-4069.076819"/>
        <n v="-4068.889966"/>
        <n v="-4068.681755"/>
        <n v="-4068.606549"/>
        <n v="-4067.535856"/>
        <n v="-4067.473691"/>
        <n v="-4066.485986"/>
        <n v="-4066.310184"/>
        <n v="-4063.182262"/>
        <n v="-4062.004857"/>
        <n v="-4058.445537"/>
        <n v="-4056.81682"/>
        <n v="-4052.299361"/>
        <n v="-4051.824168"/>
        <n v="-4051.333484"/>
        <n v="-4049.872604"/>
        <n v="-4049.684317"/>
        <n v="-4049.172818"/>
        <n v="-4048.432557"/>
        <n v="-4048.112837"/>
        <n v="-4048.098555"/>
        <n v="-4043.670069"/>
        <n v="-4043.213848"/>
        <n v="-4040.949584"/>
        <n v="-4039.672919"/>
        <n v="-4038.356115"/>
        <n v="-4035.381275"/>
        <n v="-4035.051316"/>
        <n v="-4032.16914"/>
        <n v="-4030.930909"/>
        <n v="-4030.570721"/>
        <n v="-4029.140897"/>
        <n v="-4027.20067"/>
        <n v="-4023.521221"/>
        <n v="-4019.911387"/>
        <n v="-4019.617217"/>
        <n v="-4016.805608"/>
        <n v="-4016.106978"/>
        <n v="-4010.153491"/>
        <n v="-4009.866862"/>
        <n v="-4008.60643"/>
        <n v="-4006.595884"/>
        <n v="-3996.746361"/>
        <n v="-3993.46479"/>
        <n v="-3975.421648"/>
        <n v="-3911.806761"/>
        <n v="-3898.814523"/>
        <n v="-3882.151655"/>
        <n v="-3877.257493"/>
        <n v="-3871.661549"/>
        <n v="-3843.568677"/>
        <n v="-3838.391516"/>
        <n v="-3837.553512"/>
        <n v="-3822.609555"/>
        <n v="-3773.750665"/>
        <n v="-3733.60835"/>
        <n v="-3679.312068"/>
        <n v="-3592.258514"/>
        <n v="-3574.878049"/>
        <n v="-3544.078081"/>
        <n v="-3389.181093"/>
        <n v="-3289.834218"/>
        <n v="-2369.984075"/>
        <n v="-2261.033117"/>
        <n v="-2201.250862"/>
        <n v="-2165.569908"/>
        <n v="-2153.262243"/>
        <n v="-2139.681603"/>
        <n v="-2135.720542"/>
        <n v="-2131.768439"/>
        <n v="-2124.253338"/>
        <n v="-2117.05427"/>
        <n v="-2113.347088"/>
        <n v="-2097.688335"/>
        <n v="-2088.215172"/>
        <n v="-2010.016761"/>
        <n v="-1984.012534"/>
        <n v="-1960.297972"/>
        <n v="-1941.777771"/>
        <n v="-1871.243533"/>
        <n v="-1858.190125"/>
        <n v="-1814.942397"/>
        <n v="-1783.439383"/>
        <n v="-1746.766194"/>
        <n v="-1702.505443"/>
        <n v="-1642.483576"/>
        <n v="-1526.749533"/>
        <n v="-1454.480996"/>
        <n v="-1436.656213"/>
        <n v="-1169.065455"/>
        <n v="-1074.083134"/>
        <n v="-1023.567796"/>
        <n v="-1009.938073"/>
        <n v="-941.877635"/>
        <n v="-928.815972"/>
        <n v="-807.904006"/>
        <n v="-780.980292"/>
        <n v="-778.468627"/>
        <n v="-528.307872"/>
        <n v="-472.135302"/>
        <n v="-456.235105"/>
        <n v="-370.182461"/>
        <n v="-326.436017"/>
        <n v="-276.549673"/>
        <n v="-238.304315"/>
        <n v="-194.101682"/>
        <n v="-105.09616"/>
        <n v="-49.01887"/>
        <n v="-36.341642"/>
        <n v="-36.017122"/>
        <n v="-4.44403"/>
        <n v="0"/>
        <n v="4.44403"/>
        <n v="276.549673"/>
        <n v="326.436017"/>
        <n v="338.940625"/>
        <n v="463.016206"/>
        <n v="472.135302"/>
        <n v="528.089037"/>
        <n v="528.307872"/>
        <n v="780.980292"/>
        <n v="806.485681"/>
        <n v="807.904006"/>
        <n v="835.96679"/>
        <n v="1074.083134"/>
        <n v="1307.016009"/>
        <n v="1325.381251"/>
        <n v="1327.019325"/>
        <n v="1327.222884"/>
        <n v="1329.215272"/>
        <n v="1454.480996"/>
        <n v="1532.530441"/>
        <n v="1535.797548"/>
        <n v="1702.505443"/>
        <n v="1812.326654"/>
        <n v="1895.660892"/>
        <n v="1930.710834"/>
        <n v="1941.777771"/>
        <n v="1947.440045"/>
        <n v="1960.297972"/>
        <n v="1984.012534"/>
        <n v="2007.408356"/>
        <n v="2047.106582"/>
        <n v="2098.137939"/>
        <n v="2105.748902"/>
        <n v="2109.007406"/>
        <n v="2114.471734"/>
        <n v="2134.185362"/>
        <n v="2135.720542"/>
        <n v="2143.364375"/>
        <n v="2159.486388"/>
        <n v="2201.250862"/>
        <n v="2280.938336"/>
        <n v="2425.610201"/>
        <n v="2669.93822"/>
        <n v="2695.590938"/>
        <n v="2893.984123"/>
        <n v="3289.834218"/>
        <n v="3312.859777"/>
        <n v="3419.941731"/>
        <n v="3574.878049"/>
        <n v="3598.66024"/>
        <n v="3606.079332"/>
        <n v="3606.4506"/>
        <n v="3610.860719"/>
        <n v="3615.934371"/>
        <n v="3638.154658"/>
        <n v="3679.312068"/>
        <n v="3733.60835"/>
        <n v="3736.179068"/>
        <n v="3740.276437"/>
        <n v="3794.338449"/>
        <n v="3808.662355"/>
        <n v="3837.315376"/>
        <n v="3837.553512"/>
        <n v="3843.239274"/>
        <n v="3851.893196"/>
        <n v="3855.833488"/>
        <n v="3866.707511"/>
        <n v="3872.545513"/>
        <n v="3888.129155"/>
        <n v="3929.962029"/>
        <n v="3975.421648"/>
        <n v="3990.901993"/>
        <n v="4003.564641"/>
        <n v="4006.595884"/>
        <n v="4008.006372"/>
        <n v="4009.052282"/>
        <n v="4009.866862"/>
        <n v="4010.153491"/>
        <n v="4016.106978"/>
        <n v="4016.805608"/>
        <n v="4019.617217"/>
        <n v="4019.911387"/>
        <n v="4023.521221"/>
        <n v="4027.20067"/>
        <n v="4029.140897"/>
        <n v="4030.570721"/>
        <n v="4030.930909"/>
        <n v="4035.051316"/>
        <n v="4035.381275"/>
        <n v="4038.356115"/>
        <n v="4039.672919"/>
        <n v="4040.949584"/>
        <n v="4043.213848"/>
        <n v="4044.22486"/>
        <n v="4048.112837"/>
        <n v="4048.432557"/>
        <n v="4049.172818"/>
        <n v="4049.684317"/>
        <n v="4049.872604"/>
        <n v="4051.333484"/>
        <n v="4051.824168"/>
        <n v="4052.299361"/>
        <n v="4053.590813"/>
        <n v="4056.81682"/>
        <n v="4058.445537"/>
        <n v="4062.004857"/>
        <n v="4063.182262"/>
        <n v="4066.310184"/>
        <n v="4066.485986"/>
        <n v="4067.473691"/>
        <n v="4067.535856"/>
        <n v="4068.606549"/>
        <n v="4068.681755"/>
        <n v="4068.889966"/>
        <n v="4069.076819"/>
        <n v="4069.270152"/>
        <n v="4072.50657"/>
        <n v="4073.055337"/>
        <n v="4073.230876"/>
        <n v="4074.130055"/>
        <n v="4074.878102"/>
        <n v="4075.380634"/>
        <n v="4075.565456"/>
        <n v="4076.651025"/>
        <n v="4076.758913"/>
        <n v="4078.264271"/>
        <n v="4079.05109"/>
        <n v="4080.244691"/>
        <n v="4081.223979"/>
        <n v="4081.51826"/>
        <n v="4083.347143"/>
        <n v="4083.74294"/>
        <n v="4084.370701"/>
        <n v="4086.342173"/>
        <n v="4086.355804"/>
        <n v="4087.929344"/>
        <n v="4089.762154"/>
        <n v="4091.251417"/>
        <n v="4094.082257"/>
        <n v="4094.493939"/>
        <n v="4094.953518"/>
        <n v="4098.022435"/>
        <n v="4098.130892"/>
        <n v="4098.331474"/>
        <n v="4100.080626"/>
        <n v="4104.092919"/>
        <n v="4106.19843"/>
        <n v="4108.680047"/>
        <n v="4109.213095"/>
        <n v="4117.866376"/>
        <n v="4121.927427"/>
        <n v="4122.534354"/>
        <n v="4126.27587"/>
        <n v="4129.877258"/>
        <n v="4132.656139"/>
        <n v="4135.899036"/>
        <n v="4137.170209"/>
        <n v="4140.063279"/>
        <n v="4143.559511"/>
        <n v="4145.469432"/>
        <n v="4146.846989"/>
        <n v="4154.074312"/>
        <n v="4156.622232"/>
        <n v="4157.207482"/>
        <n v="4158.824421"/>
        <n v="4159.668791"/>
        <n v="4162.016145"/>
        <n v="4163.556002"/>
        <n v="4167.140508"/>
        <n v="4170.952359"/>
        <n v="4170.954484"/>
        <n v="4172.016437"/>
        <n v="4173.908735"/>
        <n v="4174.091182"/>
        <n v="4176.926204"/>
        <n v="4177.197104"/>
        <n v="4177.594028"/>
        <n v="4178.067686"/>
        <n v="4179.405871"/>
        <n v="4186.344235"/>
        <n v="4188.022269"/>
        <n v="4188.056981"/>
        <n v="4188.629952"/>
        <n v="4192.413933"/>
        <n v="4193.361702"/>
        <n v="4194.549238"/>
        <n v="4200.59482"/>
        <n v="4202.952197"/>
        <n v="4209.261803"/>
        <n v="4216.141755"/>
        <n v="4229.629225"/>
        <n v="4231.137214"/>
        <n v="4244.405251"/>
        <n v="4255.264919"/>
        <n v="4258.89001"/>
        <n v="4262.257891"/>
        <n v="4267.706198"/>
        <n v="4268.028645"/>
        <n v="4273.139216"/>
        <n v="4281.80262"/>
        <n v="4295.146044"/>
        <n v="4297.890184"/>
        <n v="4311.992534"/>
        <n v="4317.837073"/>
        <n v="4323.513973"/>
        <n v="4328.448375"/>
        <n v="4356.665748"/>
        <n v="4380.521471"/>
        <n v="4397.996769"/>
        <n v="4452.642682"/>
        <n v="5251.002293"/>
        <n v="5764.370881"/>
        <n v="5974.86758"/>
        <n v="6022.225069"/>
        <n v="6456.802883"/>
        <n v="7411.977208"/>
        <n v="7622.26353"/>
        <n v="7734.714008"/>
        <n v="7738.321079"/>
        <n v="7794.533578"/>
        <n v="7838.892989"/>
        <n v="8167.676949"/>
        <n v="8374.443097"/>
        <n v="8896.143843"/>
        <n v="8985.566319"/>
        <n v="9095.500964"/>
        <n v="9152.338034"/>
        <n v="9236.982687"/>
        <n v="9257.539747"/>
        <n v="9265.087378"/>
        <n v="9319.453519"/>
        <n v="9320.075485"/>
        <n v="9425.938735"/>
        <n v="12603.720421"/>
        <n v="15000"/>
        <n v="16000"/>
        <n v="17250.155582"/>
        <n v="22751.101314"/>
        <n v="30000.018"/>
        <n v="99999.993972"/>
        <m/>
      </sharedItems>
    </cacheField>
    <cacheField name="fixed_rate" numFmtId="0">
      <sharedItems containsString="0" containsBlank="1" containsNumber="1" minValue="0.06" maxValue="19.5" count="158">
        <n v="0.06"/>
        <n v="0.075"/>
        <n v="0.1"/>
        <n v="0.12"/>
        <n v="0.14"/>
        <n v="0.15"/>
        <n v="0.16"/>
        <n v="0.17"/>
        <n v="0.18"/>
        <n v="0.19"/>
        <n v="0.195"/>
        <n v="0.22"/>
        <n v="0.225"/>
        <n v="0.24"/>
        <n v="0.245"/>
        <n v="0.25"/>
        <n v="0.26"/>
        <n v="0.265"/>
        <n v="0.27"/>
        <n v="0.28"/>
        <n v="0.29"/>
        <n v="0.3"/>
        <n v="0.31"/>
        <n v="0.3125"/>
        <n v="0.32"/>
        <n v="0.33"/>
        <n v="0.34"/>
        <n v="0.35"/>
        <n v="0.355"/>
        <n v="0.36"/>
        <n v="0.37"/>
        <n v="0.375"/>
        <n v="0.38"/>
        <n v="0.39"/>
        <n v="0.4"/>
        <n v="0.41"/>
        <n v="0.415"/>
        <n v="0.42"/>
        <n v="0.43"/>
        <n v="0.44"/>
        <n v="0.45"/>
        <n v="0.46"/>
        <n v="0.47"/>
        <n v="0.475"/>
        <n v="0.48"/>
        <n v="0.49"/>
        <n v="0.5"/>
        <n v="0.51"/>
        <n v="0.515"/>
        <n v="0.52"/>
        <n v="0.53"/>
        <n v="0.54"/>
        <n v="0.55"/>
        <n v="0.56"/>
        <n v="0.57"/>
        <n v="0.58"/>
        <n v="0.59"/>
        <n v="0.6"/>
        <n v="0.61"/>
        <n v="0.62"/>
        <n v="0.625"/>
        <n v="0.63"/>
        <n v="0.64"/>
        <n v="0.65"/>
        <n v="0.66"/>
        <n v="0.67"/>
        <n v="0.68"/>
        <n v="0.7"/>
        <n v="0.71"/>
        <n v="0.72"/>
        <n v="0.73"/>
        <n v="0.74"/>
        <n v="0.75"/>
        <n v="0.76"/>
        <n v="0.78"/>
        <n v="0.79"/>
        <n v="0.8"/>
        <n v="0.81"/>
        <n v="0.815"/>
        <n v="0.84"/>
        <n v="0.845"/>
        <n v="0.85"/>
        <n v="0.86"/>
        <n v="0.9"/>
        <n v="0.93"/>
        <n v="0.95"/>
        <n v="0.96"/>
        <n v="0.97"/>
        <n v="0.98"/>
        <n v="1"/>
        <n v="1.01"/>
        <n v="1.02"/>
        <n v="1.03"/>
        <n v="1.04"/>
        <n v="1.05"/>
        <n v="1.06"/>
        <n v="1.1"/>
        <n v="1.12"/>
        <n v="1.15"/>
        <n v="1.18"/>
        <n v="1.19"/>
        <n v="1.2"/>
        <n v="1.25"/>
        <n v="1.29"/>
        <n v="1.3"/>
        <n v="1.35"/>
        <n v="1.36"/>
        <n v="1.37"/>
        <n v="1.4"/>
        <n v="1.42"/>
        <n v="1.45"/>
        <n v="1.5"/>
        <n v="1.52"/>
        <n v="1.55"/>
        <n v="1.6"/>
        <n v="1.615"/>
        <n v="1.65"/>
        <n v="1.66"/>
        <n v="1.68"/>
        <n v="1.7"/>
        <n v="1.75"/>
        <n v="1.8"/>
        <n v="1.85"/>
        <n v="1.87"/>
        <n v="1.9"/>
        <n v="2"/>
        <n v="2.1"/>
        <n v="2.125"/>
        <n v="2.15"/>
        <n v="2.19"/>
        <n v="2.2"/>
        <n v="2.25"/>
        <n v="2.3"/>
        <n v="2.4"/>
        <n v="2.45"/>
        <n v="2.53"/>
        <n v="2.55"/>
        <n v="2.8"/>
        <n v="2.85"/>
        <n v="3"/>
        <n v="3.3"/>
        <n v="3.37"/>
        <n v="3.5"/>
        <n v="3.55"/>
        <n v="3.6"/>
        <n v="3.8"/>
        <n v="3.95"/>
        <n v="4.1"/>
        <n v="4.3"/>
        <n v="4.5"/>
        <n v="5.5"/>
        <n v="6.35"/>
        <n v="6.4"/>
        <n v="6.55"/>
        <n v="8.25"/>
        <n v="10"/>
        <n v="19.5"/>
        <m/>
      </sharedItems>
    </cacheField>
    <cacheField name="Opening Par Rate" numFmtId="0">
      <sharedItems containsString="0" containsBlank="1" containsNumber="1" minValue="-4.344189E-013" maxValue="2263.969599" count="333">
        <n v="-4.344189E-013"/>
        <n v="0"/>
        <n v="3.409223"/>
        <n v="3.535874"/>
        <n v="3.580567"/>
        <n v="3.588451"/>
        <n v="14.825138"/>
        <n v="15.051763"/>
        <n v="15.163441"/>
        <n v="15.181873"/>
        <n v="15.306164"/>
        <n v="18.479364"/>
        <n v="19.171043"/>
        <n v="19.181601"/>
        <n v="19.515581"/>
        <n v="19.519232"/>
        <n v="19.524324"/>
        <n v="19.626032"/>
        <n v="19.806493"/>
        <n v="21.043252"/>
        <n v="21.256535"/>
        <n v="21.785964"/>
        <n v="22.294088"/>
        <n v="23.163733"/>
        <n v="24.545114"/>
        <n v="24.752415"/>
        <n v="24.924953"/>
        <n v="25.112332"/>
        <n v="25.181457"/>
        <n v="25.395151"/>
        <n v="27.603727"/>
        <n v="27.64626"/>
        <n v="28.149174"/>
        <n v="29.47793"/>
        <n v="29.516609"/>
        <n v="29.884209"/>
        <n v="29.921341"/>
        <n v="29.999135"/>
        <n v="31.624559"/>
        <n v="31.91529"/>
        <n v="33.517887"/>
        <n v="33.598149"/>
        <n v="33.789439"/>
        <n v="33.995864"/>
        <n v="34.522668"/>
        <n v="34.980044"/>
        <n v="35.859722"/>
        <n v="36.428516"/>
        <n v="36.62964"/>
        <n v="36.931289"/>
        <n v="37.446593"/>
        <n v="37.457721"/>
        <n v="37.486888"/>
        <n v="38.189975"/>
        <n v="38.300478"/>
        <n v="38.565205"/>
        <n v="38.586272"/>
        <n v="38.823659"/>
        <n v="39.64807"/>
        <n v="40.026044"/>
        <n v="40.474685"/>
        <n v="41.022728"/>
        <n v="41.172697"/>
        <n v="41.435911"/>
        <n v="42.346812"/>
        <n v="42.711468"/>
        <n v="43.118613"/>
        <n v="43.261796"/>
        <n v="43.538644"/>
        <n v="43.56011"/>
        <n v="44.077782"/>
        <n v="45.476589"/>
        <n v="46.278999"/>
        <n v="46.647968"/>
        <n v="46.858555"/>
        <n v="46.889916"/>
        <n v="46.895538"/>
        <n v="47.269444"/>
        <n v="47.395261"/>
        <n v="48.207113"/>
        <n v="48.56162"/>
        <n v="48.56584"/>
        <n v="49.155588"/>
        <n v="49.180707"/>
        <n v="49.395152"/>
        <n v="49.431648"/>
        <n v="49.443847"/>
        <n v="49.558691"/>
        <n v="49.634315"/>
        <n v="50.817268"/>
        <n v="51.041008"/>
        <n v="51.050147"/>
        <n v="51.18663"/>
        <n v="51.403032"/>
        <n v="51.703246"/>
        <n v="52.496555"/>
        <n v="52.543688"/>
        <n v="52.62555"/>
        <n v="53.3257"/>
        <n v="53.662956"/>
        <n v="54.19874"/>
        <n v="54.339932"/>
        <n v="54.40384"/>
        <n v="54.718448"/>
        <n v="54.892052"/>
        <n v="55.291178"/>
        <n v="55.718983"/>
        <n v="55.773123"/>
        <n v="56.154904"/>
        <n v="56.657971"/>
        <n v="56.697079"/>
        <n v="57.308423"/>
        <n v="57.444164"/>
        <n v="57.587659"/>
        <n v="57.666037"/>
        <n v="58.96444"/>
        <n v="58.978266"/>
        <n v="59.001873"/>
        <n v="61.425144"/>
        <n v="61.826333"/>
        <n v="62.074907"/>
        <n v="62.295693"/>
        <n v="62.390865"/>
        <n v="63.228247"/>
        <n v="63.434876"/>
        <n v="63.458775"/>
        <n v="64.37536"/>
        <n v="64.38744"/>
        <n v="64.583653"/>
        <n v="64.596996"/>
        <n v="64.654505"/>
        <n v="64.734777"/>
        <n v="65.09638"/>
        <n v="65.102543"/>
        <n v="65.144427"/>
        <n v="65.377577"/>
        <n v="65.395489"/>
        <n v="65.995333"/>
        <n v="66.201837"/>
        <n v="66.252181"/>
        <n v="67.203585"/>
        <n v="67.441137"/>
        <n v="67.740813"/>
        <n v="68.322703"/>
        <n v="68.411254"/>
        <n v="68.947253"/>
        <n v="69.168711"/>
        <n v="69.206136"/>
        <n v="69.535317"/>
        <n v="69.960156"/>
        <n v="70.104722"/>
        <n v="70.104756"/>
        <n v="70.185725"/>
        <n v="70.285755"/>
        <n v="70.45869"/>
        <n v="71.113519"/>
        <n v="71.356305"/>
        <n v="71.620584"/>
        <n v="71.919986"/>
        <n v="72.160148"/>
        <n v="72.30405"/>
        <n v="72.424462"/>
        <n v="72.88193"/>
        <n v="73.854396"/>
        <n v="73.924166"/>
        <n v="74.524783"/>
        <n v="74.983645"/>
        <n v="75.451828"/>
        <n v="77.064281"/>
        <n v="77.396471"/>
        <n v="77.471906"/>
        <n v="78.348503"/>
        <n v="79.086119"/>
        <n v="79.450416"/>
        <n v="79.856329"/>
        <n v="79.884127"/>
        <n v="79.911705"/>
        <n v="80.216363"/>
        <n v="80.243979"/>
        <n v="80.262301"/>
        <n v="80.902733"/>
        <n v="81.748228"/>
        <n v="82.18083"/>
        <n v="82.380177"/>
        <n v="82.603545"/>
        <n v="82.604933"/>
        <n v="82.621737"/>
        <n v="83.011607"/>
        <n v="83.47294"/>
        <n v="83.782868"/>
        <n v="83.782912"/>
        <n v="83.945884"/>
        <n v="84.110235"/>
        <n v="84.692589"/>
        <n v="84.820664"/>
        <n v="85.33577"/>
        <n v="85.633416"/>
        <n v="86.340196"/>
        <n v="86.499994"/>
        <n v="88.781062"/>
        <n v="89.249967"/>
        <n v="91.034473"/>
        <n v="91.192877"/>
        <n v="91.349712"/>
        <n v="92.145074"/>
        <n v="92.285565"/>
        <n v="92.721172"/>
        <n v="94.453313"/>
        <n v="96.384441"/>
        <n v="97.016336"/>
        <n v="97.109323"/>
        <n v="97.314837"/>
        <n v="98.501376"/>
        <n v="98.928151"/>
        <n v="99.295306"/>
        <n v="99.437694"/>
        <n v="100.932387"/>
        <n v="102.161948"/>
        <n v="102.573634"/>
        <n v="104"/>
        <n v="104.306639"/>
        <n v="104.334972"/>
        <n v="104.409464"/>
        <n v="105.00131"/>
        <n v="105.066034"/>
        <n v="106.416998"/>
        <n v="107.086831"/>
        <n v="107.09273"/>
        <n v="107.374695"/>
        <n v="109.041861"/>
        <n v="109.192569"/>
        <n v="109.240392"/>
        <n v="109.71319"/>
        <n v="110.804026"/>
        <n v="113.891194"/>
        <n v="114.421626"/>
        <n v="117.025298"/>
        <n v="117.056366"/>
        <n v="118.106128"/>
        <n v="118.268558"/>
        <n v="119.510954"/>
        <n v="122.233549"/>
        <n v="122.514139"/>
        <n v="123.732306"/>
        <n v="123.740891"/>
        <n v="123.806931"/>
        <n v="125.073835"/>
        <n v="127.742525"/>
        <n v="129.387566"/>
        <n v="132.652215"/>
        <n v="133.345221"/>
        <n v="137.195662"/>
        <n v="139.372736"/>
        <n v="139.900437"/>
        <n v="142.632591"/>
        <n v="143.400226"/>
        <n v="145.479226"/>
        <n v="146.460364"/>
        <n v="146.539899"/>
        <n v="146.602925"/>
        <n v="148.414418"/>
        <n v="149.080397"/>
        <n v="149.2749"/>
        <n v="149.929672"/>
        <n v="150.692366"/>
        <n v="151.341976"/>
        <n v="151.481741"/>
        <n v="151.75523"/>
        <n v="152.009237"/>
        <n v="152.461432"/>
        <n v="153.034567"/>
        <n v="153.590597"/>
        <n v="154.068436"/>
        <n v="154.276097"/>
        <n v="154.630431"/>
        <n v="154.827279"/>
        <n v="156.038147"/>
        <n v="156.513416"/>
        <n v="156.586611"/>
        <n v="156.667969"/>
        <n v="159.221095"/>
        <n v="159.388632"/>
        <n v="164.408115"/>
        <n v="165.269722"/>
        <n v="165.979027"/>
        <n v="167.025641"/>
        <n v="167.812078"/>
        <n v="180.241352"/>
        <n v="181.08236"/>
        <n v="182.181416"/>
        <n v="184.248778"/>
        <n v="189.386562"/>
        <n v="217.922339"/>
        <n v="217.96599"/>
        <n v="218.856214"/>
        <n v="239.924577"/>
        <n v="240.765597"/>
        <n v="243.341781"/>
        <n v="248.159622"/>
        <n v="248.846538"/>
        <n v="248.902834"/>
        <n v="249.201344"/>
        <n v="251.310096"/>
        <n v="251.641734"/>
        <n v="252.44276"/>
        <n v="254.484524"/>
        <n v="261.14713"/>
        <n v="268.301623"/>
        <n v="270.662048"/>
        <n v="280.890975"/>
        <n v="314.511994"/>
        <n v="332.161561"/>
        <n v="342.430613"/>
        <n v="355.07302"/>
        <n v="508.325071"/>
        <n v="531.0701"/>
        <n v="547.350391"/>
        <n v="665.482405"/>
        <n v="665.635473"/>
        <n v="676.155627"/>
        <n v="688.715898"/>
        <n v="702.101452"/>
        <n v="707.747767"/>
        <n v="803.151391"/>
        <n v="959.427886"/>
        <n v="964.784304"/>
        <n v="1275.787235"/>
        <n v="1303.623279"/>
        <n v="1709.012738"/>
        <n v="1797.291811"/>
        <n v="1797.745452"/>
        <n v="2263.969599"/>
        <m/>
      </sharedItems>
    </cacheField>
    <cacheField name="Closing Par Rate" numFmtId="0">
      <sharedItems containsString="0" containsBlank="1" containsNumber="1" minValue="0" maxValue="2252.016934" count="333">
        <n v="0"/>
        <n v="1.306289E-012"/>
        <n v="3.42546"/>
        <n v="3.515349"/>
        <n v="3.55469"/>
        <n v="3.554914"/>
        <n v="14.712737"/>
        <n v="14.939441"/>
        <n v="15.148803"/>
        <n v="15.168446"/>
        <n v="15.291842"/>
        <n v="16.905317"/>
        <n v="19.067723"/>
        <n v="19.154254"/>
        <n v="19.278926"/>
        <n v="19.491816"/>
        <n v="19.494728"/>
        <n v="19.499853"/>
        <n v="19.601917"/>
        <n v="21.021153"/>
        <n v="21.139048"/>
        <n v="21.762994"/>
        <n v="22.272066"/>
        <n v="23.133466"/>
        <n v="24.309092"/>
        <n v="24.401592"/>
        <n v="24.695128"/>
        <n v="24.991405"/>
        <n v="25.061346"/>
        <n v="25.377356"/>
        <n v="27.46041"/>
        <n v="27.607791"/>
        <n v="27.619098"/>
        <n v="29.232823"/>
        <n v="29.271483"/>
        <n v="29.643833"/>
        <n v="29.680844"/>
        <n v="30.673278"/>
        <n v="30.970913"/>
        <n v="31.497858"/>
        <n v="32.983728"/>
        <n v="32.9859"/>
        <n v="33.230348"/>
        <n v="33.463148"/>
        <n v="33.671352"/>
        <n v="34.516456"/>
        <n v="34.526735"/>
        <n v="34.730195"/>
        <n v="35.339247"/>
        <n v="35.78652"/>
        <n v="36.10877"/>
        <n v="36.180814"/>
        <n v="36.41038"/>
        <n v="36.638542"/>
        <n v="36.965757"/>
        <n v="37.378918"/>
        <n v="38.038218"/>
        <n v="38.210255"/>
        <n v="38.242082"/>
        <n v="38.531028"/>
        <n v="38.551779"/>
        <n v="39.937713"/>
        <n v="39.9605"/>
        <n v="41.022728"/>
        <n v="41.023018"/>
        <n v="41.373712"/>
        <n v="41.517118"/>
        <n v="42.6504"/>
        <n v="42.732161"/>
        <n v="43.497459"/>
        <n v="43.499216"/>
        <n v="43.542004"/>
        <n v="43.990781"/>
        <n v="44.034903"/>
        <n v="44.139004"/>
        <n v="45.734517"/>
        <n v="46.119676"/>
        <n v="46.843496"/>
        <n v="47.200676"/>
        <n v="47.326247"/>
        <n v="48.131175"/>
        <n v="48.139171"/>
        <n v="48.16963"/>
        <n v="48.483627"/>
        <n v="48.487673"/>
        <n v="49.088465"/>
        <n v="49.113614"/>
        <n v="49.293749"/>
        <n v="49.364725"/>
        <n v="49.568097"/>
        <n v="50.634865"/>
        <n v="50.660073"/>
        <n v="50.770926"/>
        <n v="50.780094"/>
        <n v="51.133919"/>
        <n v="51.141083"/>
        <n v="51.798109"/>
        <n v="51.902903"/>
        <n v="51.977877"/>
        <n v="52.450682"/>
        <n v="52.559731"/>
        <n v="52.769271"/>
        <n v="52.902256"/>
        <n v="53.067889"/>
        <n v="53.404886"/>
        <n v="53.626323"/>
        <n v="53.777161"/>
        <n v="54.035257"/>
        <n v="54.156045"/>
        <n v="54.334094"/>
        <n v="55.159728"/>
        <n v="55.230816"/>
        <n v="55.23796"/>
        <n v="55.612825"/>
        <n v="56.481005"/>
        <n v="57.266416"/>
        <n v="57.398172"/>
        <n v="58.386763"/>
        <n v="58.397446"/>
        <n v="58.400669"/>
        <n v="60.857301"/>
        <n v="61.236718"/>
        <n v="61.397912"/>
        <n v="61.706549"/>
        <n v="61.823456"/>
        <n v="62.170393"/>
        <n v="63.344943"/>
        <n v="63.369548"/>
        <n v="63.780466"/>
        <n v="63.792672"/>
        <n v="63.989554"/>
        <n v="63.995134"/>
        <n v="64.007446"/>
        <n v="64.035717"/>
        <n v="64.109948"/>
        <n v="64.116387"/>
        <n v="64.151428"/>
        <n v="64.383434"/>
        <n v="64.444349"/>
        <n v="64.795184"/>
        <n v="65.395975"/>
        <n v="65.593292"/>
        <n v="65.691424"/>
        <n v="66.877345"/>
        <n v="67.154532"/>
        <n v="67.205004"/>
        <n v="67.76171"/>
        <n v="68.385298"/>
        <n v="68.607564"/>
        <n v="68.645211"/>
        <n v="68.95843"/>
        <n v="69.27435"/>
        <n v="69.421165"/>
        <n v="69.421198"/>
        <n v="69.708996"/>
        <n v="70.159315"/>
        <n v="70.45869"/>
        <n v="70.764525"/>
        <n v="71.043334"/>
        <n v="71.059638"/>
        <n v="71.241176"/>
        <n v="71.582716"/>
        <n v="71.654735"/>
        <n v="71.73282"/>
        <n v="71.8218"/>
        <n v="71.85239"/>
        <n v="73.928294"/>
        <n v="74.376655"/>
        <n v="74.402298"/>
        <n v="74.807253"/>
        <n v="74.835087"/>
        <n v="74.862752"/>
        <n v="75.167924"/>
        <n v="75.195585"/>
        <n v="76.701732"/>
        <n v="76.762379"/>
        <n v="77.103553"/>
        <n v="77.134269"/>
        <n v="77.17873"/>
        <n v="78.046058"/>
        <n v="78.10547"/>
        <n v="78.370755"/>
        <n v="78.427226"/>
        <n v="78.50302"/>
        <n v="78.62474"/>
        <n v="78.737155"/>
        <n v="79.065548"/>
        <n v="80.283369"/>
        <n v="81.784014"/>
        <n v="82.423213"/>
        <n v="83.195081"/>
        <n v="83.322911"/>
        <n v="84.199462"/>
        <n v="84.714854"/>
        <n v="85.013505"/>
        <n v="85.751719"/>
        <n v="85.882981"/>
        <n v="86.044361"/>
        <n v="86.060487"/>
        <n v="87.159018"/>
        <n v="87.292657"/>
        <n v="87.718216"/>
        <n v="88.248279"/>
        <n v="88.674283"/>
        <n v="89.344468"/>
        <n v="90.441577"/>
        <n v="90.599979"/>
        <n v="90.757896"/>
        <n v="95.772121"/>
        <n v="96.027624"/>
        <n v="96.418799"/>
        <n v="96.671567"/>
        <n v="97.010056"/>
        <n v="98.384447"/>
        <n v="98.654716"/>
        <n v="98.830944"/>
        <n v="99.253501"/>
        <n v="99.280563"/>
        <n v="99.342145"/>
        <n v="99.347157"/>
        <n v="101.789946"/>
        <n v="101.961777"/>
        <n v="102.006504"/>
        <n v="102.161948"/>
        <n v="102.162752"/>
        <n v="104.462008"/>
        <n v="105.738633"/>
        <n v="106.021936"/>
        <n v="107.484015"/>
        <n v="108.286965"/>
        <n v="108.475934"/>
        <n v="109.626984"/>
        <n v="111.827396"/>
        <n v="113.262494"/>
        <n v="113.792053"/>
        <n v="114.574434"/>
        <n v="116.89582"/>
        <n v="116.925358"/>
        <n v="117.531633"/>
        <n v="117.976642"/>
        <n v="118.134303"/>
        <n v="118.84315"/>
        <n v="121.478016"/>
        <n v="121.759072"/>
        <n v="122.979607"/>
        <n v="122.982196"/>
        <n v="123.054535"/>
        <n v="123.349587"/>
        <n v="124.335255"/>
        <n v="128.710351"/>
        <n v="138.692508"/>
        <n v="139.114665"/>
        <n v="142.632591"/>
        <n v="143.205027"/>
        <n v="144.023828"/>
        <n v="144.227206"/>
        <n v="144.414763"/>
        <n v="144.80224"/>
        <n v="145.759014"/>
        <n v="145.830073"/>
        <n v="146.853244"/>
        <n v="147.766305"/>
        <n v="148.084068"/>
        <n v="149.920775"/>
        <n v="150.698818"/>
        <n v="151.111018"/>
        <n v="151.315296"/>
        <n v="151.481741"/>
        <n v="151.622329"/>
        <n v="151.771072"/>
        <n v="152.950933"/>
        <n v="153.217764"/>
        <n v="153.947399"/>
        <n v="154.093178"/>
        <n v="154.14649"/>
        <n v="154.276097"/>
        <n v="155.831973"/>
        <n v="156.038147"/>
        <n v="156.586611"/>
        <n v="158.719021"/>
        <n v="159.930128"/>
        <n v="164.218086"/>
        <n v="164.366228"/>
        <n v="164.440761"/>
        <n v="165.166003"/>
        <n v="166.21423"/>
        <n v="167.003213"/>
        <n v="179.515514"/>
        <n v="181.535532"/>
        <n v="182.958589"/>
        <n v="184.039528"/>
        <n v="188.63628"/>
        <n v="217.041578"/>
        <n v="217.712561"/>
        <n v="217.984615"/>
        <n v="240.201785"/>
        <n v="247.228132"/>
        <n v="247.917095"/>
        <n v="249.185426"/>
        <n v="250.472023"/>
        <n v="250.792089"/>
        <n v="251.599167"/>
        <n v="251.733851"/>
        <n v="252.762614"/>
        <n v="258.538032"/>
        <n v="258.674929"/>
        <n v="261.14713"/>
        <n v="267.816037"/>
        <n v="269.535661"/>
        <n v="279.511081"/>
        <n v="313.534226"/>
        <n v="331.259296"/>
        <n v="340.934445"/>
        <n v="354.395155"/>
        <n v="502.079152"/>
        <n v="529.188426"/>
        <n v="545.848164"/>
        <n v="663.083361"/>
        <n v="663.201282"/>
        <n v="672.504522"/>
        <n v="684.944661"/>
        <n v="700.521917"/>
        <n v="704.616102"/>
        <n v="800.956211"/>
        <n v="949.903741"/>
        <n v="962.205033"/>
        <n v="1270.302769"/>
        <n v="1297.62921"/>
        <n v="1702.2409"/>
        <n v="1789.22208"/>
        <n v="1790.501701"/>
        <n v="2252.016934"/>
        <m/>
      </sharedItems>
    </cacheField>
    <cacheField name="Implied Spd Move" numFmtId="0">
      <sharedItems containsString="0" containsBlank="1" containsNumber="1" minValue="-47.3775170959459" maxValue="31.6127904637398" count="337">
        <n v="-47.3775170959459"/>
        <n v="-9.95264960651201"/>
        <n v="-9.95085184644066"/>
        <n v="-9.59149093089929"/>
        <n v="-9.57876457728026"/>
        <n v="-6.90283979150082"/>
        <n v="-5.60346009386633"/>
        <n v="-5.55023072099446"/>
        <n v="-5.54976900621516"/>
        <n v="-5.23786436358975"/>
        <n v="-5.20239442021318"/>
        <n v="-5.13097449992012"/>
        <n v="-5.1164020720534"/>
        <n v="-5.11128636738449"/>
        <n v="-5.10207300442842"/>
        <n v="-5.09825408683115"/>
        <n v="-5.09733653361488"/>
        <n v="-5.0973351142387"/>
        <n v="-5.09719601856092"/>
        <n v="-5.09717020171886"/>
        <n v="-5.09708798655739"/>
        <n v="-5.09594867643469"/>
        <n v="-5.09461497669466"/>
        <n v="-5.09406280988531"/>
        <n v="-5.09398370998176"/>
        <n v="-5.09392379987514"/>
        <n v="-5.08021520513994"/>
        <n v="-5.0754655418945"/>
        <n v="-5.07230237141356"/>
        <n v="-5.05607407561917"/>
        <n v="-5.01711880487614"/>
        <n v="-5.01689883967109"/>
        <n v="-5.016206443379"/>
        <n v="-4.99502753747849"/>
        <n v="-4.9452240786821"/>
        <n v="-4.88790617454351"/>
        <n v="-4.86451776343271"/>
        <n v="-4.81566701648417"/>
        <n v="-4.81208744977297"/>
        <n v="-4.80507778502442"/>
        <n v="-4.78058541103105"/>
        <n v="-4.71762535701517"/>
        <n v="-4.7094582127035"/>
        <n v="-4.57232641586039"/>
        <n v="-4.56270902253975"/>
        <n v="-4.10490624165462"/>
        <n v="-4.05790087266624"/>
        <n v="-3.78277144938908"/>
        <n v="-3.13951958063414"/>
        <n v="-3.04442753836187"/>
        <n v="-3.04419394129805"/>
        <n v="-3.00445845345519"/>
        <n v="-3.00242562113065"/>
        <n v="-2.49387905413956"/>
        <n v="-2.12393292420677"/>
        <n v="-1.98644866866834"/>
        <n v="-1.63762029251169"/>
        <n v="-1.61933337661725"/>
        <n v="-1.58625623415923"/>
        <n v="-1.54855316737219"/>
        <n v="-1.5484177394285"/>
        <n v="-1.50484796149904"/>
        <n v="-1.38938983965137"/>
        <n v="-1.31969954075704"/>
        <n v="-1.26269092321951"/>
        <n v="-1.17387812806268"/>
        <n v="-1.13594293301878"/>
        <n v="-1.12138681205964"/>
        <n v="-1.0958941897283"/>
        <n v="-1.07102287596119"/>
        <n v="-1.06967681928971"/>
        <n v="-1.06830706554669"/>
        <n v="-1.0190214801364"/>
        <n v="-1.01888936809259"/>
        <n v="-1.01879899657582"/>
        <n v="-0.970909277868692"/>
        <n v="-0.794399540970461"/>
        <n v="-0.744945615022002"/>
        <n v="-0.744201685219374"/>
        <n v="-0.731536409770015"/>
        <n v="-0.72375850762843"/>
        <n v="-0.716383311441138"/>
        <n v="-0.710448251600056"/>
        <n v="-0.710422802512276"/>
        <n v="-0.710348332388439"/>
        <n v="-0.709219184726957"/>
        <n v="-0.707993054654986"/>
        <n v="-0.69825038714195"/>
        <n v="-0.698223345941235"/>
        <n v="-0.695373842062181"/>
        <n v="-0.693648621641645"/>
        <n v="-0.692130671621076"/>
        <n v="-0.688595639324856"/>
        <n v="-0.685343675293216"/>
        <n v="-0.680782621720793"/>
        <n v="-0.677608050764609"/>
        <n v="-0.67542623306936"/>
        <n v="-0.674634562553971"/>
        <n v="-0.6579835957853"/>
        <n v="-0.65587535700243"/>
        <n v="-0.643093925750331"/>
        <n v="-0.64289783543383"/>
        <n v="-0.63785659858436"/>
        <n v="-0.632824762700768"/>
        <n v="-0.632624810948955"/>
        <n v="-0.632212644237531"/>
        <n v="-0.627860206532382"/>
        <n v="-0.625024246260136"/>
        <n v="-0.624818375114522"/>
        <n v="-0.623895757269795"/>
        <n v="-0.622748858593579"/>
        <n v="-0.607380030656356"/>
        <n v="-0.601450081161107"/>
        <n v="-0.601425361570544"/>
        <n v="-0.6013403699131"/>
        <n v="-0.601113611885971"/>
        <n v="-0.599241374647153"/>
        <n v="-0.595176266243137"/>
        <n v="-0.593158761726424"/>
        <n v="-0.593033396850576"/>
        <n v="-0.590279154441936"/>
        <n v="-0.590236884007529"/>
        <n v="-0.590129395267348"/>
        <n v="-0.589807998517032"/>
        <n v="-0.588517238912783"/>
        <n v="-0.587624525363446"/>
        <n v="-0.58740390015922"/>
        <n v="-0.5870759873527"/>
        <n v="-0.586974544267685"/>
        <n v="-0.586767280437787"/>
        <n v="-0.586648728205308"/>
        <n v="-0.585457817749318"/>
        <n v="-0.58492147164733"/>
        <n v="-0.584727461986068"/>
        <n v="-0.583610231241427"/>
        <n v="-0.583347625292889"/>
        <n v="-0.581674154278933"/>
        <n v="-0.581446185492152"/>
        <n v="-0.579542339860984"/>
        <n v="-0.579338806847953"/>
        <n v="-0.578585423392718"/>
        <n v="-0.574677753831993"/>
        <n v="-0.573390514393787"/>
        <n v="-0.572487980557692"/>
        <n v="-0.572165827056792"/>
        <n v="-0.570664242459133"/>
        <n v="-0.570444197290505"/>
        <n v="-0.569864697418413"/>
        <n v="-0.569414273692674"/>
        <n v="-0.569370438324289"/>
        <n v="-0.569267220828395"/>
        <n v="-0.568910960664954"/>
        <n v="-0.568120232973824"/>
        <n v="-0.567905078715081"/>
        <n v="-0.567830853273016"/>
        <n v="-0.567767410835646"/>
        <n v="-0.567469865612917"/>
        <n v="-0.567182793849328"/>
        <n v="-0.566392094016133"/>
        <n v="-0.566363906302011"/>
        <n v="-0.566265061157318"/>
        <n v="-0.566254750654864"/>
        <n v="-0.564783578447306"/>
        <n v="-0.563300111682116"/>
        <n v="-0.563067060772753"/>
        <n v="-0.563065716372565"/>
        <n v="-0.561215630550784"/>
        <n v="-0.560664966901079"/>
        <n v="-0.560661317490186"/>
        <n v="-0.559823462134013"/>
        <n v="-0.559784591016625"/>
        <n v="-0.559665942304662"/>
        <n v="-0.55911795616469"/>
        <n v="-0.55891291351953"/>
        <n v="-0.558780729994797"/>
        <n v="-0.558116791679808"/>
        <n v="-0.557402361804384"/>
        <n v="-0.557266433194313"/>
        <n v="-0.557262764109962"/>
        <n v="-0.557261107506484"/>
        <n v="-0.555473670643477"/>
        <n v="-0.555447613057864"/>
        <n v="-0.55541718072002"/>
        <n v="-0.555410090445854"/>
        <n v="-0.554325797086696"/>
        <n v="-0.553053063340921"/>
        <n v="-0.552862244211859"/>
        <n v="-0.552144693687862"/>
        <n v="-0.551621910561703"/>
        <n v="-0.551098111160393"/>
        <n v="-0.550992607599596"/>
        <n v="-0.55099254736393"/>
        <n v="-0.550992306944127"/>
        <n v="-0.550786403596673"/>
        <n v="-0.550297552797215"/>
        <n v="-0.54866508962137"/>
        <n v="-0.548445461956426"/>
        <n v="-0.547326643252195"/>
        <n v="-0.547204124736449"/>
        <n v="-0.546368889375131"/>
        <n v="-0.544719695560902"/>
        <n v="-0.544580897796435"/>
        <n v="-0.543934736265989"/>
        <n v="-0.543919927704174"/>
        <n v="-0.543352333365848"/>
        <n v="-0.543342349379472"/>
        <n v="-0.542781072748647"/>
        <n v="-0.541691637827592"/>
        <n v="-0.540512882392097"/>
        <n v="-0.540355023137149"/>
        <n v="-0.537077508964241"/>
        <n v="-0.536621314293218"/>
        <n v="-0.535190931199355"/>
        <n v="-0.535178195414287"/>
        <n v="-0.535160808077491"/>
        <n v="-0.533690501753151"/>
        <n v="-0.533111037520751"/>
        <n v="-0.524756250325012"/>
        <n v="-0.524657011854767"/>
        <n v="-0.521978445543777"/>
        <n v="-0.52114718889513"/>
        <n v="-0.520313915719879"/>
        <n v="-0.51882349065992"/>
        <n v="-0.515122496322906"/>
        <n v="-0.506684444783584"/>
        <n v="-0.392610372319619"/>
        <n v="-0.276133448440931"/>
        <n v="-0.275835044215011"/>
        <n v="-0.271467446466197"/>
        <n v="-0.262671152092353"/>
        <n v="-0.257292155320232"/>
        <n v="-0.25726557560077"/>
        <n v="-0.256925311743584"/>
        <n v="-0.253167746181505"/>
        <n v="-0.247541373639251"/>
        <n v="-0.24750953192033"/>
        <n v="-0.246012786118884"/>
        <n v="-0.245999693479844"/>
        <n v="-0.245802892427011"/>
        <n v="-0.242151789347524"/>
        <n v="-0.238510500127371"/>
        <n v="-0.236030905291773"/>
        <n v="-0.235667346774452"/>
        <n v="-0.161920538474274"/>
        <n v="-0.161821255948322"/>
        <n v="-0.1429784406986"/>
        <n v="-0.140517859119026"/>
        <n v="-0.140517859112726"/>
        <n v="-0.13886158377554"/>
        <n v="-0.119217914956987"/>
        <n v="-0.1187089840055"/>
        <n v="-0.11852880198668"/>
        <n v="-0.118390298303136"/>
        <n v="-0.117926935385746"/>
        <n v="-0.117105922366789"/>
        <n v="-0.115942657164013"/>
        <n v="-0.112186963967829"/>
        <n v="-0.112096348493604"/>
        <n v="-0.107116251679851"/>
        <n v="-0.100333115919948"/>
        <n v="-0.0936288698939999"/>
        <n v="-0.0863335826435826"/>
        <n v="-0.0859127454622971"/>
        <n v="-0.0797011788820838"/>
        <n v="-0.0793540427662385"/>
        <n v="-0.0789622526346746"/>
        <n v="-0.0776379473730784"/>
        <n v="-0.0692301150085502"/>
        <n v="-0.0665025628868483"/>
        <n v="-0.0656290716409608"/>
        <n v="-0.06561993247194"/>
        <n v="-0.0652430730007716"/>
        <n v="-0.0618295109666566"/>
        <n v="-0.0617267383948255"/>
        <n v="-0.0601361387410061"/>
        <n v="-0.0586592146258273"/>
        <n v="-0.0586242925902772"/>
        <n v="-0.0586134377844912"/>
        <n v="-0.051969488845676"/>
        <n v="-0.0516816495902547"/>
        <n v="-0.0466097700530807"/>
        <n v="-0.0465667142300388"/>
        <n v="-0.0462372226343697"/>
        <n v="-0.0442383108332275"/>
        <n v="-0.0397253134412678"/>
        <n v="-0.0386947905312032"/>
        <n v="-0.0359758944193311"/>
        <n v="-0.0358128890992361"/>
        <n v="-0.0355192227612639"/>
        <n v="-0.0317811607601577"/>
        <n v="-0.0310331512226963"/>
        <n v="-0.0273871652351417"/>
        <n v="-0.0272499167860024"/>
        <n v="-0.0183304933059969"/>
        <n v="-0.0168643961257989"/>
        <n v="-0.0164637929694059"/>
        <n v="-0.0163940455757894"/>
        <n v="-0.0163117983760169"/>
        <n v="-0.0130205757872107"/>
        <n v="-0.0109166621668408"/>
        <n v="-0.00998625712946641"/>
        <n v="-0.00823270357675446"/>
        <n v="-0.00681199619302732"/>
        <n v="-0.00539766904994404"/>
        <n v="-0.00522181618934153"/>
        <n v="-0.00510797835489844"/>
        <n v="-0.00510273061985668"/>
        <n v="-0.0051002160598916"/>
        <n v="-0.00507602489037224"/>
        <n v="-0.0048503026829004"/>
        <n v="-0.000658165254176791"/>
        <n v="0"/>
        <n v="0.0106490700938758"/>
        <n v="0.0766112334095594"/>
        <n v="0.374654447573432"/>
        <n v="0.578522925779879"/>
        <n v="0.628612089429789"/>
        <n v="0.704310455016145"/>
        <n v="0.809919505009521"/>
        <n v="1.33662425816015"/>
        <n v="1.3367980216224"/>
        <n v="1.73863299999999"/>
        <n v="3.7141707968684"/>
        <n v="3.71427578771198"/>
        <n v="3.79112113940837"/>
        <n v="4.67148853625367"/>
        <n v="4.7384825833915"/>
        <n v="4.7409329295154"/>
        <n v="4.85662980367143"/>
        <n v="9.05649602790735"/>
        <n v="9.0571876802928"/>
        <n v="9.06252920024082"/>
        <n v="9.0668426050938"/>
        <n v="28.048160764368"/>
        <n v="28.1836526483943"/>
        <n v="31.6127904637398"/>
        <m/>
      </sharedItems>
    </cacheField>
    <cacheField name="Credit Delta" numFmtId="0">
      <sharedItems containsString="0" containsBlank="1" containsNumber="1" minValue="-261215.919918" maxValue="261215.919918" count="476">
        <n v="-261215.919918"/>
        <n v="-125921.388915"/>
        <n v="-84417.387279"/>
        <n v="-79510.63392"/>
        <n v="-72607.4871685351"/>
        <n v="-63417.8203591761"/>
        <n v="-59869.2182153842"/>
        <n v="-54897.760943"/>
        <n v="-51185.7113147008"/>
        <n v="-43762.915203"/>
        <n v="-42474.9844122336"/>
        <n v="-41308.1945123354"/>
        <n v="-41003.0533122045"/>
        <n v="-38267.7317284441"/>
        <n v="-37433.0769290966"/>
        <n v="-36983.1919312098"/>
        <n v="-25169.351208"/>
        <n v="-24282.6021426792"/>
        <n v="-22098.3260050366"/>
        <n v="-21710.6722699212"/>
        <n v="-21621.266939201"/>
        <n v="-21540.6069337084"/>
        <n v="-21349.4659640763"/>
        <n v="-21246.5134896555"/>
        <n v="-21057.9961126917"/>
        <n v="-20818.4094791615"/>
        <n v="-20810.5444299925"/>
        <n v="-20581.6459665094"/>
        <n v="-20519.801266938"/>
        <n v="-19881.7336257195"/>
        <n v="-19721.6410148767"/>
        <n v="-19708.9484018493"/>
        <n v="-19668.9692679"/>
        <n v="-19608.0199329234"/>
        <n v="-19563.608798152"/>
        <n v="-19069.4128764673"/>
        <n v="-17848.8336085137"/>
        <n v="-16718.792824"/>
        <n v="-16134.00382968"/>
        <n v="-14960.8922688585"/>
        <n v="-13678.2533014835"/>
        <n v="-12204.3326672115"/>
        <n v="-12202.0849728466"/>
        <n v="-12162.3868336651"/>
        <n v="-11065.1480663438"/>
        <n v="-10834.3997661088"/>
        <n v="-9992.29846944677"/>
        <n v="-9681.05694205125"/>
        <n v="-7849.55391999002"/>
        <n v="-7377.45143746941"/>
        <n v="-7365.7804259627"/>
        <n v="-7034.3480045978"/>
        <n v="-6587.14514236186"/>
        <n v="-5625.9017711114"/>
        <n v="-5473.43005655087"/>
        <n v="-5448.20783857338"/>
        <n v="-5384.91287696246"/>
        <n v="-5061.11373993475"/>
        <n v="-4692.40261282141"/>
        <n v="-4635.86722704206"/>
        <n v="-4341.5927066614"/>
        <n v="-4280.27469166749"/>
        <n v="-4267.16673090687"/>
        <n v="-4265.04330593895"/>
        <n v="-4189.82989912154"/>
        <n v="-4183.11797031691"/>
        <n v="-4079.36631646759"/>
        <n v="-4058.82435131892"/>
        <n v="-3927.87155714257"/>
        <n v="-3499.23288007283"/>
        <n v="-3493.76661448317"/>
        <n v="-3249.84954215561"/>
        <n v="-3073.8511157276"/>
        <n v="-2923.78045355275"/>
        <n v="-2908.16567969992"/>
        <n v="-2899.07926184991"/>
        <n v="-2898.7496381891"/>
        <n v="-2896.57758808337"/>
        <n v="-2893.17682875664"/>
        <n v="-2870.27603751541"/>
        <n v="-2830.4213544923"/>
        <n v="-2819.76713573278"/>
        <n v="-2817.59741597911"/>
        <n v="-2783.00963618276"/>
        <n v="-2756.15291929484"/>
        <n v="-2727.87346163505"/>
        <n v="-2727.61165854706"/>
        <n v="-2601.59191260435"/>
        <n v="-2600.37782996203"/>
        <n v="-2560.6418178545"/>
        <n v="-2556.62156294677"/>
        <n v="-2546.4419256332"/>
        <n v="-2511.5742277515"/>
        <n v="-2504.92488200022"/>
        <n v="-2475.89875684831"/>
        <n v="-2462.02953701225"/>
        <n v="-2454.62346558756"/>
        <n v="-2453.27337572704"/>
        <n v="-2439.83144032113"/>
        <n v="-2404.505014913"/>
        <n v="-2402.76974379927"/>
        <n v="-2401.70970716221"/>
        <n v="-2401.37224311454"/>
        <n v="-2399.40020118139"/>
        <n v="-2392.26308507355"/>
        <n v="-2389.13079989826"/>
        <n v="-2385.28830358601"/>
        <n v="-2372.17494321991"/>
        <n v="-2364.9608444723"/>
        <n v="-2363.14170462694"/>
        <n v="-2362.70666075609"/>
        <n v="-2362.58607484341"/>
        <n v="-2358.31434541654"/>
        <n v="-2334.04150313537"/>
        <n v="-2332.98108904762"/>
        <n v="-2327.91370555933"/>
        <n v="-2326.60195809031"/>
        <n v="-2325.69192937461"/>
        <n v="-2324.32781394053"/>
        <n v="-2320.5799037303"/>
        <n v="-2313.10881176987"/>
        <n v="-2312.78548590548"/>
        <n v="-2303.58575647293"/>
        <n v="-2302.69912193337"/>
        <n v="-2296.37797767151"/>
        <n v="-2289.77002803174"/>
        <n v="-2284.60629593176"/>
        <n v="-2282.21624115248"/>
        <n v="-2271.9674986029"/>
        <n v="-2270.22934398072"/>
        <n v="-2266.48384379266"/>
        <n v="-2264.25121843324"/>
        <n v="-2261.78489064733"/>
        <n v="-2259.63094732876"/>
        <n v="-2256.43645070907"/>
        <n v="-2242.20138420871"/>
        <n v="-2221.07435131018"/>
        <n v="-2216.2910869178"/>
        <n v="-2205.25616234515"/>
        <n v="-2203.92165622377"/>
        <n v="-2149.12384848075"/>
        <n v="-2095.02384067118"/>
        <n v="-2032.64692324829"/>
        <n v="-2027.40812097661"/>
        <n v="-1993.98265194349"/>
        <n v="-1966.86037679026"/>
        <n v="-1876.29325762945"/>
        <n v="-1875.93960036243"/>
        <n v="-1875.43166786467"/>
        <n v="-1873.39936251837"/>
        <n v="-1742.98993309139"/>
        <n v="-1637.57953817295"/>
        <n v="-1518.34906232832"/>
        <n v="-1264.47537515545"/>
        <n v="-1241.80656242313"/>
        <n v="-1208.78571620176"/>
        <n v="-1161.57723248445"/>
        <n v="-1156.1499957951"/>
        <n v="-1125.00358148399"/>
        <n v="-1101.78708085356"/>
        <n v="-1078.49673515362"/>
        <n v="-1077.38760296324"/>
        <n v="-1073.02506853842"/>
        <n v="-1072.40872425026"/>
        <n v="-1070.63814210637"/>
        <n v="-1051.27517123855"/>
        <n v="-1048.01035120296"/>
        <n v="-1041.01618749359"/>
        <n v="-1017.9696466769"/>
        <n v="-1009.94881025756"/>
        <n v="-995.987969913018"/>
        <n v="-990.814476605641"/>
        <n v="-990.742857086538"/>
        <n v="-980.298107435463"/>
        <n v="-979.618600081481"/>
        <n v="-929.270449647675"/>
        <n v="-893.102693427578"/>
        <n v="-846.230173790871"/>
        <n v="-824.708425673152"/>
        <n v="-820.949823971127"/>
        <n v="-818.112828533262"/>
        <n v="-817.702432888515"/>
        <n v="-814.091945313045"/>
        <n v="-785.936112246124"/>
        <n v="-738.480978074079"/>
        <n v="-709.296395382437"/>
        <n v="-596.778962548567"/>
        <n v="-583.628598608307"/>
        <n v="-482.023524683776"/>
        <n v="-481.777795852906"/>
        <n v="-476.747979015777"/>
        <n v="-475.55081415683"/>
        <n v="-464.947851382084"/>
        <n v="-463.448378262316"/>
        <n v="-460.079944650821"/>
        <n v="-458.400545121137"/>
        <n v="-454.903047898655"/>
        <n v="-454.224505962858"/>
        <n v="-454.105521955982"/>
        <n v="-430.314132766978"/>
        <n v="-404.883974798862"/>
        <n v="-399.068059043568"/>
        <n v="-396.156595713267"/>
        <n v="-366.18227728415"/>
        <n v="-334.140332821773"/>
        <n v="-329.909636146702"/>
        <n v="-289.301033484611"/>
        <n v="-286.804905485613"/>
        <n v="-282.076724562764"/>
        <n v="-278.869300294556"/>
        <n v="-267.137366963394"/>
        <n v="-267.012546085917"/>
        <n v="-266.14952234255"/>
        <n v="-265.1199834071"/>
        <n v="-259.289017556799"/>
        <n v="-243.762996456906"/>
        <n v="-243.713347783258"/>
        <n v="-243.674736639244"/>
        <n v="-210.812089094126"/>
        <n v="-210.176298751176"/>
        <n v="-185.044325404373"/>
        <n v="-179.132498820109"/>
        <n v="-159.692239854697"/>
        <n v="-149.71754763919"/>
        <n v="-148.690498649573"/>
        <n v="-146.949070254736"/>
        <n v="-131.766795052765"/>
        <n v="-125.081310698565"/>
        <n v="-111.279043989891"/>
        <n v="-110.8769129849"/>
        <n v="-102.066900251109"/>
        <n v="-64.1700844667333"/>
        <n v="-61.2510899201025"/>
        <n v="-59.3758560327898"/>
        <n v="-44.9533560749849"/>
        <n v="-44.3379997050753"/>
        <n v="-40.0435615388586"/>
        <n v="-20.9774654249136"/>
        <n v="-20.9027190600198"/>
        <n v="-20.8316856218237"/>
        <n v="-20.4190446788423"/>
        <n v="-20.3644978005281"/>
        <n v="-10.6896142911952"/>
        <n v="-2.55903151357277"/>
        <n v="-2.43730808629822"/>
        <n v="-0"/>
        <n v="2.43730808629822"/>
        <n v="10.5446252040214"/>
        <n v="19.9393902649177"/>
        <n v="27.4419135132971"/>
        <n v="29.0610549908234"/>
        <n v="38.5266805009295"/>
        <n v="40.0435615388586"/>
        <n v="44.3379997050753"/>
        <n v="61.5566599688397"/>
        <n v="62.8414761706009"/>
        <n v="99.9861429723149"/>
        <n v="110.8769129849"/>
        <n v="111.279043989891"/>
        <n v="125.081310698565"/>
        <n v="130.896430203972"/>
        <n v="131.766795052765"/>
        <n v="144.113421099075"/>
        <n v="149.621796433458"/>
        <n v="159.692239854697"/>
        <n v="169.792385430596"/>
        <n v="180.290556947712"/>
        <n v="201.135808058815"/>
        <n v="210.812089094126"/>
        <n v="265.1199834071"/>
        <n v="267.012546085917"/>
        <n v="267.137366963394"/>
        <n v="270.986352564796"/>
        <n v="278.869300294556"/>
        <n v="329.909636146702"/>
        <n v="334.140332821773"/>
        <n v="362.165307779896"/>
        <n v="396.156595713267"/>
        <n v="404.883974798862"/>
        <n v="430.314132766978"/>
        <n v="454.903047898655"/>
        <n v="458.400545121137"/>
        <n v="464.947851382084"/>
        <n v="475.55081415683"/>
        <n v="476.747979015777"/>
        <n v="480.063340926865"/>
        <n v="482.023524683776"/>
        <n v="502.036998237537"/>
        <n v="583.628598608307"/>
        <n v="596.778962548567"/>
        <n v="633.888419379277"/>
        <n v="644.146353085621"/>
        <n v="681.339130084955"/>
        <n v="709.296395382437"/>
        <n v="785.936112246124"/>
        <n v="814.091945313045"/>
        <n v="818.112828533262"/>
        <n v="824.708425673152"/>
        <n v="847.884029101498"/>
        <n v="872.964451919978"/>
        <n v="881.391695258144"/>
        <n v="929.270449647675"/>
        <n v="990.742857086538"/>
        <n v="990.814476605641"/>
        <n v="995.831003706201"/>
        <n v="995.987969913018"/>
        <n v="1000.84688601844"/>
        <n v="1020.81517339642"/>
        <n v="1038.32083451662"/>
        <n v="1041.01618749359"/>
        <n v="1077.38760296324"/>
        <n v="1078.49673515362"/>
        <n v="1125.00358148399"/>
        <n v="1143.23477083507"/>
        <n v="1144.92488290671"/>
        <n v="1167.17843109745"/>
        <n v="1200.83406518731"/>
        <n v="1203.01841693525"/>
        <n v="1241.80656242313"/>
        <n v="1264.47537515545"/>
        <n v="1294.84351372553"/>
        <n v="1397.71307770595"/>
        <n v="1483.5156747409"/>
        <n v="1490.08941063793"/>
        <n v="1686.45930598606"/>
        <n v="1742.98993309139"/>
        <n v="1875.93960036243"/>
        <n v="2033.26488565599"/>
        <n v="2045.77728341831"/>
        <n v="2054.15670542035"/>
        <n v="2142.41425831715"/>
        <n v="2205.25616234515"/>
        <n v="2207.83590598044"/>
        <n v="2216.2910869178"/>
        <n v="2221.07435131018"/>
        <n v="2222.88035931726"/>
        <n v="2239.8587820399"/>
        <n v="2242.20138420871"/>
        <n v="2256.43645070907"/>
        <n v="2258.88701094623"/>
        <n v="2259.63094732876"/>
        <n v="2260.499877886"/>
        <n v="2261.78489064733"/>
        <n v="2264.25121843324"/>
        <n v="2266.48384379266"/>
        <n v="2270.22934398072"/>
        <n v="2271.9674986029"/>
        <n v="2284.60629593176"/>
        <n v="2289.77002803174"/>
        <n v="2291.22917837452"/>
        <n v="2296.37797767151"/>
        <n v="2303.58575647293"/>
        <n v="2305.17527435371"/>
        <n v="2312.78548590548"/>
        <n v="2313.10881176987"/>
        <n v="2320.5799037303"/>
        <n v="2322.34126627923"/>
        <n v="2324.32781394053"/>
        <n v="2325.69192937461"/>
        <n v="2326.60195809031"/>
        <n v="2327.91370555933"/>
        <n v="2332.98108904762"/>
        <n v="2333.92451447104"/>
        <n v="2334.04150313537"/>
        <n v="2339.54360697609"/>
        <n v="2358.31434541654"/>
        <n v="2359.92766274691"/>
        <n v="2362.43281404607"/>
        <n v="2362.58607484341"/>
        <n v="2362.70666075609"/>
        <n v="2364.9608444723"/>
        <n v="2372.17494321991"/>
        <n v="2385.28830358601"/>
        <n v="2389.13079989826"/>
        <n v="2392.26308507355"/>
        <n v="2399.40020118139"/>
        <n v="2399.5016196902"/>
        <n v="2401.37224311454"/>
        <n v="2401.70970716221"/>
        <n v="2402.76974379927"/>
        <n v="2404.505014913"/>
        <n v="2404.57028545238"/>
        <n v="2423.55358309746"/>
        <n v="2453.27337572704"/>
        <n v="2454.62346558756"/>
        <n v="2459.96383295073"/>
        <n v="2462.02953701225"/>
        <n v="2472.2045668333"/>
        <n v="2475.89875684831"/>
        <n v="2484.20662686605"/>
        <n v="2497.58548231455"/>
        <n v="2500.23601682354"/>
        <n v="2504.92488200022"/>
        <n v="2546.4419256332"/>
        <n v="2556.62156294677"/>
        <n v="2565.35599914349"/>
        <n v="2582.39141505001"/>
        <n v="2601.59191260435"/>
        <n v="2670.38550077725"/>
        <n v="2703.57650233699"/>
        <n v="2727.61165854706"/>
        <n v="2727.87346163505"/>
        <n v="2756.15291929484"/>
        <n v="2783.00963618276"/>
        <n v="2817.59741597911"/>
        <n v="2819.76713573278"/>
        <n v="2870.27603751541"/>
        <n v="2883.50493730119"/>
        <n v="2893.17682875664"/>
        <n v="2896.57758808337"/>
        <n v="2898.7496381891"/>
        <n v="2899.07926184991"/>
        <n v="2908.16567969992"/>
        <n v="2923.78045355275"/>
        <n v="2964.09165146493"/>
        <n v="3024.84234949869"/>
        <n v="3043.65766046243"/>
        <n v="3073.8511157276"/>
        <n v="3131.7607822492"/>
        <n v="3174.54925011327"/>
        <n v="3493.76661448317"/>
        <n v="4058.82435131892"/>
        <n v="4280.27469166749"/>
        <n v="4341.5927066614"/>
        <n v="4635.86722704206"/>
        <n v="4692.40261282141"/>
        <n v="4812.49718781368"/>
        <n v="5448.20783857338"/>
        <n v="5625.9017711114"/>
        <n v="7853.50916522648"/>
        <n v="8647.31354329656"/>
        <n v="9278.15509490765"/>
        <n v="9571.1754308736"/>
        <n v="9681.05694205125"/>
        <n v="9992.29846944677"/>
        <n v="10714.858957774"/>
        <n v="12162.3868336651"/>
        <n v="12300.6918951333"/>
        <n v="16690.6876250279"/>
        <n v="16718.792824"/>
        <n v="17848.8336085137"/>
        <n v="19069.4128764673"/>
        <n v="19442.2436690195"/>
        <n v="19608.0199329234"/>
        <n v="19668.9692679"/>
        <n v="19721.6410148767"/>
        <n v="19763.0413577108"/>
        <n v="19788.0879593157"/>
        <n v="19838.203260795"/>
        <n v="19881.7336257195"/>
        <n v="20519.801266938"/>
        <n v="20581.6459665094"/>
        <n v="20801.7238223529"/>
        <n v="20818.4094791615"/>
        <n v="21057.9961126917"/>
        <n v="21349.4659640763"/>
        <n v="21398.7868721756"/>
        <n v="21406.4918459258"/>
        <n v="21445.6826767272"/>
        <n v="21688.0444477874"/>
        <n v="21706.4954974206"/>
        <n v="25169.351208"/>
        <n v="29253.1331429674"/>
        <n v="29992.7321987049"/>
        <n v="34703.2735333594"/>
        <n v="37470.2760354322"/>
        <n v="42538.5891367322"/>
        <n v="43762.915203"/>
        <n v="47555.6814090869"/>
        <n v="54897.760943"/>
        <n v="64000"/>
        <n v="84417.387279"/>
        <n v="96565.694112"/>
        <n v="125921.388915"/>
        <n v="261215.919918"/>
        <m/>
      </sharedItems>
    </cacheField>
    <cacheField name="Theta" numFmtId="0">
      <sharedItems containsString="0" containsBlank="1" containsNumber="1" minValue="-18656.467458" maxValue="7607.206884" count="484">
        <n v="-18656.467458"/>
        <n v="-10584.627462"/>
        <n v="-7607.206884"/>
        <n v="-5343.404016"/>
        <n v="-5010.399288"/>
        <n v="-4564.04604"/>
        <n v="-4553.273355"/>
        <n v="-4248.333351"/>
        <n v="-4233.288636"/>
        <n v="-4224.992025"/>
        <n v="-3571.314837"/>
        <n v="-3326.541543"/>
        <n v="-3195.317154"/>
        <n v="-2986.955025"/>
        <n v="-2856.246726"/>
        <n v="-2767.089483"/>
        <n v="-2697.113733"/>
        <n v="-2676.087675"/>
        <n v="-2633.709624"/>
        <n v="-2482.103007"/>
        <n v="-2360.9238"/>
        <n v="-2357.181771"/>
        <n v="-2341.537992"/>
        <n v="-2287.186839"/>
        <n v="-2265.084939"/>
        <n v="-2246.259165"/>
        <n v="-2204.311584"/>
        <n v="-2163.753336"/>
        <n v="-1868.373576"/>
        <n v="-1837.558212"/>
        <n v="-1832.567712"/>
        <n v="-1806.19749"/>
        <n v="-1762.391511"/>
        <n v="-1719.674637"/>
        <n v="-1695.525903"/>
        <n v="-1680.971622"/>
        <n v="-1644.367422"/>
        <n v="-1624.434294"/>
        <n v="-1621.998927"/>
        <n v="-1620.758661"/>
        <n v="-1620.105471"/>
        <n v="-1613.630897"/>
        <n v="-1604.76285"/>
        <n v="-1583.444619"/>
        <n v="-1565.714646"/>
        <n v="-1562.526288"/>
        <n v="-1497.022866"/>
        <n v="-1480.893012"/>
        <n v="-1464.840609"/>
        <n v="-1457.267406"/>
        <n v="-1432.862463"/>
        <n v="-1410.845217"/>
        <n v="-1378.533384"/>
        <n v="-1373.246232"/>
        <n v="-1367.24994"/>
        <n v="-1364.717412"/>
        <n v="-1358.249403"/>
        <n v="-1353.591021"/>
        <n v="-1349.632863"/>
        <n v="-1338.287055"/>
        <n v="-1334.888193"/>
        <n v="-1323.248499"/>
        <n v="-1319.463495"/>
        <n v="-1312.713318"/>
        <n v="-1292.301201"/>
        <n v="-1288.270293"/>
        <n v="-1282.083288"/>
        <n v="-1271.70366"/>
        <n v="-1270.826322"/>
        <n v="-1258.522992"/>
        <n v="-1242.573192"/>
        <n v="-1231.234689"/>
        <n v="-1209.519252"/>
        <n v="-1187.748465"/>
        <n v="-1178.75874"/>
        <n v="-1176.054905"/>
        <n v="-1172.155077"/>
        <n v="-1159.219743"/>
        <n v="-1123.357455"/>
        <n v="-1115.288184"/>
        <n v="-1110.579059"/>
        <n v="-1093.720551"/>
        <n v="-1080.730848"/>
        <n v="-1074.111792"/>
        <n v="-1058.281125"/>
        <n v="-1056.790578"/>
        <n v="-1056.317295"/>
        <n v="-1054.713546"/>
        <n v="-1050.327858"/>
        <n v="-1026.195402"/>
        <n v="-1004.385798"/>
        <n v="-991.388511"/>
        <n v="-984.65892"/>
        <n v="-974.412939"/>
        <n v="-969.702729"/>
        <n v="-968.114538"/>
        <n v="-964.731522"/>
        <n v="-959.765481"/>
        <n v="-958.004535"/>
        <n v="-948.392262"/>
        <n v="-946.378458"/>
        <n v="-929.687385"/>
        <n v="-925.586634"/>
        <n v="-923.907702"/>
        <n v="-921.20697"/>
        <n v="-913.090914"/>
        <n v="-909.195189"/>
        <n v="-908.508117"/>
        <n v="-894.237258"/>
        <n v="-892.265103"/>
        <n v="-885.872295"/>
        <n v="-872.769141"/>
        <n v="-870.829845"/>
        <n v="-855.941211"/>
        <n v="-854.381985"/>
        <n v="-840.85128"/>
        <n v="-838.384473"/>
        <n v="-835.754523"/>
        <n v="-835.74408"/>
        <n v="-835.139157"/>
        <n v="-821.987892"/>
        <n v="-821.669859"/>
        <n v="-817.764592"/>
        <n v="-810.056055"/>
        <n v="-807.044841"/>
        <n v="-800.954688"/>
        <n v="-795.730596"/>
        <n v="-788.427183"/>
        <n v="-783.778428"/>
        <n v="-778.808061"/>
        <n v="-778.468137"/>
        <n v="-776.19516"/>
        <n v="-764.012379"/>
        <n v="-762.449166"/>
        <n v="-759.94203"/>
        <n v="-753.222936"/>
        <n v="-751.848696"/>
        <n v="-741.15045"/>
        <n v="-740.32869"/>
        <n v="-739.524711"/>
        <n v="-738.835266"/>
        <n v="-737.380452"/>
        <n v="-735.163434"/>
        <n v="-716.396163"/>
        <n v="-701.890491"/>
        <n v="-696.440034"/>
        <n v="-696.303201"/>
        <n v="-693.789372"/>
        <n v="-690.34329"/>
        <n v="-688.524081"/>
        <n v="-680.564358"/>
        <n v="-679.677867"/>
        <n v="-679.457658"/>
        <n v="-678.981792"/>
        <n v="-668.45679"/>
        <n v="-663.608655"/>
        <n v="-642.007662"/>
        <n v="-637.515714"/>
        <n v="-636.296829"/>
        <n v="-632.396961"/>
        <n v="-630.106038"/>
        <n v="-628.346736"/>
        <n v="-624.171588"/>
        <n v="-619.627779"/>
        <n v="-617.899782"/>
        <n v="-617.855076"/>
        <n v="-614.470953"/>
        <n v="-613.314537"/>
        <n v="-605.908206"/>
        <n v="-600.723789"/>
        <n v="-599.39253"/>
        <n v="-586.584177"/>
        <n v="-585.101877"/>
        <n v="-583.309536"/>
        <n v="-581.039358"/>
        <n v="-573.920379"/>
        <n v="-572.730972"/>
        <n v="-569.613891"/>
        <n v="-567.123195"/>
        <n v="-564.377283"/>
        <n v="-562.102542"/>
        <n v="-558.093522"/>
        <n v="-554.793105"/>
        <n v="-545.353017"/>
        <n v="-544.35681"/>
        <n v="-538.127334"/>
        <n v="-533.06982"/>
        <n v="-529.014951"/>
        <n v="-528.275376"/>
        <n v="-527.882535"/>
        <n v="-523.191336"/>
        <n v="-522.114192"/>
        <n v="-518.937552"/>
        <n v="-518.392"/>
        <n v="-513.929856"/>
        <n v="-491.153139"/>
        <n v="-488.749005"/>
        <n v="-487.1892"/>
        <n v="-486.93861"/>
        <n v="-476.276904"/>
        <n v="-464.833662"/>
        <n v="-451.955562"/>
        <n v="-439.76583"/>
        <n v="-430.550502"/>
        <n v="-416.236215"/>
        <n v="-414.224409"/>
        <n v="-398.256672"/>
        <n v="-386.460201"/>
        <n v="-372.112428"/>
        <n v="-370.878885"/>
        <n v="-368.834817"/>
        <n v="-363.625407"/>
        <n v="-356.01045"/>
        <n v="-355.253583"/>
        <n v="-343.227294"/>
        <n v="-340.240839"/>
        <n v="-337.771182"/>
        <n v="-332.519976"/>
        <n v="-319.921827"/>
        <n v="-316.549341"/>
        <n v="-314.963184"/>
        <n v="-307.505463"/>
        <n v="-307.331322"/>
        <n v="-302.48463"/>
        <n v="-301.234527"/>
        <n v="-294.496785"/>
        <n v="-291.46311"/>
        <n v="-286.593744"/>
        <n v="-275.192643"/>
        <n v="-272.566686"/>
        <n v="-263.256117"/>
        <n v="-262.247904"/>
        <n v="-259.079319"/>
        <n v="-254.369499"/>
        <n v="-254.057523"/>
        <n v="-251.551404"/>
        <n v="-246.993402"/>
        <n v="-208.888128"/>
        <n v="-204.836457"/>
        <n v="-195.220266"/>
        <n v="-190.772298"/>
        <n v="-160.488945"/>
        <n v="-159.918747"/>
        <n v="-158.710032"/>
        <n v="-107.524701"/>
        <n v="0"/>
        <n v="159.918747"/>
        <n v="183.534276"/>
        <n v="190.772298"/>
        <n v="195.944709"/>
        <n v="231.214329"/>
        <n v="232.683015"/>
        <n v="246.993402"/>
        <n v="248.654415"/>
        <n v="251.551404"/>
        <n v="262.247904"/>
        <n v="263.256117"/>
        <n v="286.593744"/>
        <n v="294.496785"/>
        <n v="298.125729"/>
        <n v="302.533782"/>
        <n v="314.963184"/>
        <n v="325.885242"/>
        <n v="332.519976"/>
        <n v="337.771182"/>
        <n v="343.227294"/>
        <n v="369.855528"/>
        <n v="370.878885"/>
        <n v="386.460201"/>
        <n v="404.226372"/>
        <n v="411.646299"/>
        <n v="416.236215"/>
        <n v="422.268558"/>
        <n v="439.76583"/>
        <n v="451.955562"/>
        <n v="462.210165"/>
        <n v="484.316886"/>
        <n v="487.1892"/>
        <n v="488.749005"/>
        <n v="490.715772"/>
        <n v="497.572974"/>
        <n v="518.392"/>
        <n v="518.937552"/>
        <n v="522.114192"/>
        <n v="523.191336"/>
        <n v="529.014951"/>
        <n v="541.72626"/>
        <n v="550.822632"/>
        <n v="558.093522"/>
        <n v="569.112129"/>
        <n v="573.091785"/>
        <n v="573.920379"/>
        <n v="585.101877"/>
        <n v="606.093369"/>
        <n v="609.168234"/>
        <n v="611.00991"/>
        <n v="617.899782"/>
        <n v="620.483613"/>
        <n v="621.639846"/>
        <n v="622.451931"/>
        <n v="624.171588"/>
        <n v="630.106038"/>
        <n v="632.396961"/>
        <n v="636.296829"/>
        <n v="642.007662"/>
        <n v="664.604553"/>
        <n v="667.834383"/>
        <n v="668.45679"/>
        <n v="670.437996"/>
        <n v="679.457658"/>
        <n v="680.896167"/>
        <n v="682.447845"/>
        <n v="693.789372"/>
        <n v="696.303201"/>
        <n v="696.440034"/>
        <n v="711.030951"/>
        <n v="716.396163"/>
        <n v="725.921679"/>
        <n v="729.547533"/>
        <n v="737.380452"/>
        <n v="740.32869"/>
        <n v="741.15045"/>
        <n v="746.009655"/>
        <n v="748.503579"/>
        <n v="751.848696"/>
        <n v="752.574711"/>
        <n v="753.222936"/>
        <n v="759.94203"/>
        <n v="762.449166"/>
        <n v="764.012379"/>
        <n v="768.653364"/>
        <n v="775.223268"/>
        <n v="776.19516"/>
        <n v="778.468137"/>
        <n v="778.808061"/>
        <n v="783.778428"/>
        <n v="788.427183"/>
        <n v="792.475212"/>
        <n v="795.361416"/>
        <n v="795.730596"/>
        <n v="799.44519"/>
        <n v="800.954688"/>
        <n v="803.418564"/>
        <n v="810.056055"/>
        <n v="813.798381"/>
        <n v="817.764592"/>
        <n v="821.669859"/>
        <n v="821.987892"/>
        <n v="825.387171"/>
        <n v="826.387026"/>
        <n v="831.557706"/>
        <n v="835.754523"/>
        <n v="838.384473"/>
        <n v="840.85128"/>
        <n v="854.381985"/>
        <n v="854.605272"/>
        <n v="855.941211"/>
        <n v="870.829845"/>
        <n v="876.570825"/>
        <n v="882.764742"/>
        <n v="908.508117"/>
        <n v="921.20697"/>
        <n v="925.586634"/>
        <n v="943.645464"/>
        <n v="948.128079"/>
        <n v="948.392262"/>
        <n v="958.859901"/>
        <n v="964.731522"/>
        <n v="968.114538"/>
        <n v="969.702729"/>
        <n v="970.688433"/>
        <n v="991.388511"/>
        <n v="1026.195402"/>
        <n v="1035.60249"/>
        <n v="1054.266645"/>
        <n v="1054.650093"/>
        <n v="1054.713546"/>
        <n v="1056.790578"/>
        <n v="1058.281125"/>
        <n v="1067.519943"/>
        <n v="1080.730848"/>
        <n v="1090.360842"/>
        <n v="1093.720551"/>
        <n v="1098.710927"/>
        <n v="1106.61423"/>
        <n v="1110.579059"/>
        <n v="1123.357455"/>
        <n v="1124.341944"/>
        <n v="1159.219743"/>
        <n v="1176.054905"/>
        <n v="1187.748465"/>
        <n v="1209.519252"/>
        <n v="1210.658631"/>
        <n v="1211.571714"/>
        <n v="1231.234689"/>
        <n v="1238.348082"/>
        <n v="1245.606684"/>
        <n v="1258.522992"/>
        <n v="1264.721175"/>
        <n v="1270.826322"/>
        <n v="1271.70366"/>
        <n v="1288.270293"/>
        <n v="1312.713318"/>
        <n v="1334.888193"/>
        <n v="1338.287055"/>
        <n v="1353.591021"/>
        <n v="1358.249403"/>
        <n v="1364.717412"/>
        <n v="1367.24994"/>
        <n v="1373.246232"/>
        <n v="1377.227316"/>
        <n v="1410.845217"/>
        <n v="1426.778403"/>
        <n v="1432.862463"/>
        <n v="1457.267406"/>
        <n v="1460.704515"/>
        <n v="1461.641316"/>
        <n v="1473.885636"/>
        <n v="1480.893012"/>
        <n v="1497.022866"/>
        <n v="1513.422639"/>
        <n v="1517.060322"/>
        <n v="1532.008374"/>
        <n v="1561.097115"/>
        <n v="1562.526288"/>
        <n v="1583.444619"/>
        <n v="1604.76285"/>
        <n v="1607.494506"/>
        <n v="1613.630897"/>
        <n v="1620.758661"/>
        <n v="1624.434294"/>
        <n v="1635.047364"/>
        <n v="1636.592043"/>
        <n v="1677.349821"/>
        <n v="1680.971622"/>
        <n v="1687.153032"/>
        <n v="1689.480102"/>
        <n v="1695.525903"/>
        <n v="1701.620157"/>
        <n v="1722.714801"/>
        <n v="1727.966169"/>
        <n v="1762.391511"/>
        <n v="1806.19749"/>
        <n v="1816.587903"/>
        <n v="1832.567712"/>
        <n v="1837.558212"/>
        <n v="1868.373576"/>
        <n v="1877.524092"/>
        <n v="1894.897038"/>
        <n v="1916.950974"/>
        <n v="1932.813996"/>
        <n v="2163.753336"/>
        <n v="2204.311584"/>
        <n v="2211.039114"/>
        <n v="2238.501498"/>
        <n v="2246.259165"/>
        <n v="2287.186839"/>
        <n v="2333.073867"/>
        <n v="2341.537992"/>
        <n v="2357.181771"/>
        <n v="2360.9238"/>
        <n v="2380.905897"/>
        <n v="2418.541566"/>
        <n v="2432.943486"/>
        <n v="2482.103007"/>
        <n v="2642.503275"/>
        <n v="2664.069765"/>
        <n v="2676.087675"/>
        <n v="2745.866109"/>
        <n v="2986.955025"/>
        <n v="3112.901199"/>
        <n v="3195.317154"/>
        <n v="3326.541543"/>
        <n v="3571.314837"/>
        <n v="3923.160891"/>
        <n v="4224.992025"/>
        <n v="4233.288636"/>
        <n v="4248.333351"/>
        <n v="4553.273355"/>
        <n v="4557.559146"/>
        <n v="4732.764228"/>
        <n v="5183.662629"/>
        <n v="7607.206884"/>
        <m/>
      </sharedItems>
    </cacheField>
    <cacheField name="Cashflow" numFmtId="0">
      <sharedItems containsString="0" containsBlank="1" containsNumber="1" containsInteger="1" minValue="-12500" maxValue="7125" count="5">
        <n v="-12500"/>
        <n v="-7125"/>
        <n v="0"/>
        <n v="7125"/>
        <m/>
      </sharedItems>
    </cacheField>
    <cacheField name="Implied change in PV" numFmtId="0">
      <sharedItems containsString="0" containsBlank="1" containsNumber="1" minValue="-261215.919918" maxValue="261215.919918" count="480">
        <n v="-261215.919918"/>
        <n v="-125921.388915"/>
        <n v="-84417.387279"/>
        <n v="-79510.63392"/>
        <n v="-73145.6145025351"/>
        <n v="-61716.2002021761"/>
        <n v="-58261.7237093842"/>
        <n v="-54897.760943"/>
        <n v="-48521.6415497008"/>
        <n v="-44096.9833392336"/>
        <n v="-43762.915203"/>
        <n v="-42939.0696006792"/>
        <n v="-39560.0329294441"/>
        <n v="-38889.6529463354"/>
        <n v="-38622.1474152045"/>
        <n v="-38332.8247942098"/>
        <n v="-35100.0030620966"/>
        <n v="-25169.351208"/>
        <n v="-23270.4810820366"/>
        <n v="-22671.594797201"/>
        <n v="-22277.7954649212"/>
        <n v="-22220.9264286555"/>
        <n v="-22220.2958090763"/>
        <n v="-21866.8617249925"/>
        <n v="-21844.6048811615"/>
        <n v="-21817.9381426917"/>
        <n v="-21639.9270915094"/>
        <n v="-21362.6266377195"/>
        <n v="-21298.609327938"/>
        <n v="-20638.6357868493"/>
        <n v="-20472.803987152"/>
        <n v="-20464.6998639"/>
        <n v="-20407.6999314673"/>
        <n v="-20275.8857587084"/>
        <n v="-19183.7218015137"/>
        <n v="-18450.8146928767"/>
        <n v="-18376.7852439234"/>
        <n v="-17376.57702168"/>
        <n v="-16718.792824"/>
        <n v="-15515.6853738585"/>
        <n v="-15056.7866854835"/>
        <n v="-13573.2320506651"/>
        <n v="-13007.5984850513"/>
        <n v="-12695.4858062115"/>
        <n v="-12689.0235828466"/>
        <n v="-11989.0557683438"/>
        <n v="-11859.6624315665"/>
        <n v="-11452.2548421088"/>
        <n v="-11323.1084400741"/>
        <n v="-10479.4876694468"/>
        <n v="-9299.4329435978"/>
        <n v="-8917.39463782141"/>
        <n v="-8747.16401031691"/>
        <n v="-7831.18438104206"/>
        <n v="-7650.01812346941"/>
        <n v="-7640.9730689627"/>
        <n v="-7461.43903469992"/>
        <n v="-7031.34298718276"/>
        <n v="-6966.78917799002"/>
        <n v="-6841.20266536186"/>
        <n v="-6784.11828314257"/>
        <n v="-6626.82838593475"/>
        <n v="-6621.81268366749"/>
        <n v="-6402.0969311114"/>
        <n v="-6299.18829863505"/>
        <n v="-6209.9662826614"/>
        <n v="-6169.85428948317"/>
        <n v="-6164.35383997113"/>
        <n v="-5903.50198142758"/>
        <n v="-5713.98328884638"/>
        <n v="-5686.14740396246"/>
        <n v="-5555.9541227276"/>
        <n v="-5509.29339412154"/>
        <n v="-5003.87857193895"/>
        <n v="-5002.33016490687"/>
        <n v="-4975.85708255087"/>
        <n v="-4971.63141946759"/>
        <n v="-4959.45883357338"/>
        <n v="-4917.54536294677"/>
        <n v="-4847.85107760435"/>
        <n v="-4731.3173501891"/>
        <n v="-4710.1952616332"/>
        <n v="-4663.97410979026"/>
        <n v="-4658.96909908337"/>
        <n v="-4588.70273175664"/>
        <n v="-4548.21474755275"/>
        <n v="-4327.54344351541"/>
        <n v="-4313.45696884831"/>
        <n v="-4311.12237200022"/>
        <n v="-4272.32549384991"/>
        <n v="-4196.22800015561"/>
        <n v="-4131.6796987515"/>
        <n v="-4082.34386511454"/>
        <n v="-4078.29012773278"/>
        <n v="-4065.21843896203"/>
        <n v="-4038.06808458756"/>
        <n v="-4009.1800944923"/>
        <n v="-4005.34588097911"/>
        <n v="-3821.35067994053"/>
        <n v="-3764.11761318139"/>
        <n v="-3750.29983001225"/>
        <n v="-3696.25142038244"/>
        <n v="-3634.28973484341"/>
        <n v="-3576.63083072704"/>
        <n v="-3548.38253268108"/>
        <n v="-3543.56075513537"/>
        <n v="-3534.62105629484"/>
        <n v="-3528.56634654706"/>
        <n v="-3446.5141128545"/>
        <n v="-3408.58021032685"/>
        <n v="-3381.31550409031"/>
        <n v="-3367.50126579927"/>
        <n v="-3355.50544164733"/>
        <n v="-3352.92235432113"/>
        <n v="-3311.9684147303"/>
        <n v="-3282.81154076987"/>
        <n v="-3276.06593994349"/>
        <n v="-3264.49251567151"/>
        <n v="-3248.20429607355"/>
        <n v="-3240.09418016221"/>
        <n v="-3215.35666203174"/>
        <n v="-3172.76271575609"/>
        <n v="-3169.13563267118"/>
        <n v="-3168.73561204762"/>
        <n v="-3168.13906432876"/>
        <n v="-3149.30068258601"/>
        <n v="-3145.655464913"/>
        <n v="-3140.97949589826"/>
        <n v="-3114.11911237461"/>
        <n v="-3105.10249843324"/>
        <n v="-3098.64303541654"/>
        <n v="-3093.9553906029"/>
        <n v="-3078.10630970907"/>
        <n v="-3068.61497721991"/>
        <n v="-3066.00842190548"/>
        <n v="-3054.00777198072"/>
        <n v="-3042.22383293337"/>
        <n v="-3010.96649722377"/>
        <n v="-2997.37512847293"/>
        <n v="-2982.88000679266"/>
        <n v="-2982.76948362694"/>
        <n v="-2964.21053455933"/>
        <n v="-2964.06395393176"/>
        <n v="-2953.6715389178"/>
        <n v="-2945.82489615248"/>
        <n v="-2883.96580154857"/>
        <n v="-2872.30742220871"/>
        <n v="-2846.56941242313"/>
        <n v="-2823.15594434515"/>
        <n v="-2787.94018260831"/>
        <n v="-2729.29861197661"/>
        <n v="-2660.84018131018"/>
        <n v="-2597.02420624829"/>
        <n v="-2553.07722951837"/>
        <n v="-2512.74925548075"/>
        <n v="-2474.82419786467"/>
        <n v="-2462.06985488852"/>
        <n v="-2438.87148953326"/>
        <n v="-2404.95455136243"/>
        <n v="-2352.57016162945"/>
        <n v="-2172.34134831305"/>
        <n v="-2118.74269604357"/>
        <n v="-2073.39584348399"/>
        <n v="-2002.6285666769"/>
        <n v="-1998.59457296324"/>
        <n v="-1984.68390543546"/>
        <n v="-1873.60264532832"/>
        <n v="-1846.4932857951"/>
        <n v="-1825.65048512114"/>
        <n v="-1805.99565479087"/>
        <n v="-1776.51807907283"/>
        <n v="-1767.00279582177"/>
        <n v="-1709.47297749359"/>
        <n v="-1689.43077628415"/>
        <n v="-1686.33960553842"/>
        <n v="-1683.5006571467"/>
        <n v="-1673.61937820176"/>
        <n v="-1660.18295808148"/>
        <n v="-1647.14009785356"/>
        <n v="-1643.36911410637"/>
        <n v="-1607.70266915545"/>
        <n v="-1591.58261829456"/>
        <n v="-1579.15770623855"/>
        <n v="-1561.94020720296"/>
        <n v="-1555.37633871327"/>
        <n v="-1468.90855448445"/>
        <n v="-1388.95806525026"/>
        <n v="-1382.44817091302"/>
        <n v="-1361.69336160564"/>
        <n v="-1350.18964925756"/>
        <n v="-1345.50666464768"/>
        <n v="-1305.70604108654"/>
        <n v="-1259.26595979886"/>
        <n v="-1244.80944048561"/>
        <n v="-1101.28867934255"/>
        <n v="-1072.52985624612"/>
        <n v="-1068.46740917295"/>
        <n v="-1012.45257829492"/>
        <n v="-963.315747085916"/>
        <n v="-922.141405854697"/>
        <n v="-912.328297852906"/>
        <n v="-909.145028963394"/>
        <n v="-874.304353650821"/>
        <n v="-860.012806556799"/>
        <n v="-856.64679906002"/>
        <n v="-839.0403624071"/>
        <n v="-838.523034751176"/>
        <n v="-827.072532456906"/>
        <n v="-824.752705783258"/>
        <n v="-819.458828262317"/>
        <n v="-813.288627639244"/>
        <n v="-802.434556472302"/>
        <n v="-795.913966094126"/>
        <n v="-776.520309683776"/>
        <n v="-771.628502404373"/>
        <n v="-755.62575363919"/>
        <n v="-738.995883015777"/>
        <n v="-722.54421615683"/>
        <n v="-718.159164898655"/>
        <n v="-713.184840955982"/>
        <n v="-712.202318820109"/>
        <n v="-708.594004962858"/>
        <n v="-691.305880254736"/>
        <n v="-691.083112513573"/>
        <n v="-681.865536766978"/>
        <n v="-673.84680903279"/>
        <n v="-669.372565989891"/>
        <n v="-655.720149382084"/>
        <n v="-647.195502698565"/>
        <n v="-634.0682489849"/>
        <n v="-632.396961"/>
        <n v="-624.171588"/>
        <n v="-623.353631920103"/>
        <n v="-614.191837908613"/>
        <n v="-601.998551562764"/>
        <n v="-596.806496484611"/>
        <n v="-583.722357052765"/>
        <n v="-521.374860086298"/>
        <n v="-500.323572251109"/>
        <n v="-433.004901466733"/>
        <n v="-323.462095424914"/>
        <n v="-312.294795621824"/>
        <n v="-309.179443649573"/>
        <n v="-225.255501678842"/>
        <n v="-215.584763800528"/>
        <n v="-203.663388074985"/>
        <n v="-199.962308538859"/>
        <n v="-118.214315291195"/>
        <n v="0"/>
        <n v="199.962308538859"/>
        <n v="241.758954204021"/>
        <n v="283.520418972315"/>
        <n v="287.18109550093"/>
        <n v="295.524491170601"/>
        <n v="327.186783990823"/>
        <n v="433.430212203972"/>
        <n v="521.374860086298"/>
        <n v="555.759720099075"/>
        <n v="583.722357052765"/>
        <n v="614.191837908613"/>
        <n v="624.171588"/>
        <n v="632.396961"/>
        <n v="634.0682489849"/>
        <n v="647.195502698565"/>
        <n v="655.720149382084"/>
        <n v="669.372565989891"/>
        <n v="676.008049926865"/>
        <n v="681.865536766978"/>
        <n v="683.19650596884"/>
        <n v="687.773773264918"/>
        <n v="718.159164898655"/>
        <n v="722.54421615683"/>
        <n v="731.113188947712"/>
        <n v="738.472864513297"/>
        <n v="738.995883015777"/>
        <n v="776.520309683776"/>
        <n v="780.802295430596"/>
        <n v="795.913966094126"/>
        <n v="802.434556472302"/>
        <n v="839.0403624071"/>
        <n v="865.740361058815"/>
        <n v="909.145028963394"/>
        <n v="922.141405854697"/>
        <n v="963.315747085916"/>
        <n v="984.617238779897"/>
        <n v="1012.45257829492"/>
        <n v="1014.00188108562"/>
        <n v="1023.5610635648"/>
        <n v="1072.52985624612"/>
        <n v="1259.26595979886"/>
        <n v="1270.1525871015"/>
        <n v="1305.70604108654"/>
        <n v="1321.7162457062"/>
        <n v="1345.50666464768"/>
        <n v="1361.69336160564"/>
        <n v="1382.44817091302"/>
        <n v="1405.07325801844"/>
        <n v="1484.75769408496"/>
        <n v="1555.37633871327"/>
        <n v="1556.68709123754"/>
        <n v="1591.58261829456"/>
        <n v="1607.70266915545"/>
        <n v="1611.41261951662"/>
        <n v="1683.5006571467"/>
        <n v="1701.71134039642"/>
        <n v="1709.47297749359"/>
        <n v="1767.00279582177"/>
        <n v="1825.65048512114"/>
        <n v="1998.59457296324"/>
        <n v="2043.34709272553"/>
        <n v="2073.39584348399"/>
        <n v="2092.6839087409"/>
        <n v="2110.57302363793"/>
        <n v="2172.34134831305"/>
        <n v="2197.15826770595"/>
        <n v="2197.50141583507"/>
        <n v="2308.17009825814"/>
        <n v="2356.49659690671"/>
        <n v="2404.95455136243"/>
        <n v="2438.87148953326"/>
        <n v="2507.98744841831"/>
        <n v="2511.39250930119"/>
        <n v="2538.47359142035"/>
        <n v="2660.84018131018"/>
        <n v="2787.94018260831"/>
        <n v="2823.15594434515"/>
        <n v="2846.56941242313"/>
        <n v="2872.30742220871"/>
        <n v="2883.96580154857"/>
        <n v="2922.3066270399"/>
        <n v="2953.6715389178"/>
        <n v="2964.06395393176"/>
        <n v="2964.21053455933"/>
        <n v="2982.88000679266"/>
        <n v="2997.37512847293"/>
        <n v="3017.42196818731"/>
        <n v="3034.22293198044"/>
        <n v="3054.00777198072"/>
        <n v="3054.24842694623"/>
        <n v="3066.00842190548"/>
        <n v="3066.83190537928"/>
        <n v="3068.61497721991"/>
        <n v="3069.09113997609"/>
        <n v="3078.10630970907"/>
        <n v="3084.00356591998"/>
        <n v="3093.9553906029"/>
        <n v="3093.99157909746"/>
        <n v="3098.64303541654"/>
        <n v="3102.57787847104"/>
        <n v="3105.10249843324"/>
        <n v="3114.11911237461"/>
        <n v="3137.070702886"/>
        <n v="3140.97949589826"/>
        <n v="3145.655464913"/>
        <n v="3149.30068258601"/>
        <n v="3168.13906432876"/>
        <n v="3168.73561204762"/>
        <n v="3172.76271575609"/>
        <n v="3176.23119504607"/>
        <n v="3176.94653827923"/>
        <n v="3215.35666203174"/>
        <n v="3218.2142218333"/>
        <n v="3224.8887906902"/>
        <n v="3240.09418016221"/>
        <n v="3248.20429607355"/>
        <n v="3249.02848831715"/>
        <n v="3264.49251567151"/>
        <n v="3282.81154076987"/>
        <n v="3290.06069431455"/>
        <n v="3311.9684147303"/>
        <n v="3318.78756374691"/>
        <n v="3355.50544164733"/>
        <n v="3367.50126579927"/>
        <n v="3375.25871845238"/>
        <n v="3381.31550409031"/>
        <n v="3408.58021032685"/>
        <n v="3528.56634654706"/>
        <n v="3534.62105629484"/>
        <n v="3543.56075513537"/>
        <n v="3548.38253268108"/>
        <n v="3576.63083072704"/>
        <n v="3600.10767531726"/>
        <n v="3634.28973484341"/>
        <n v="3696.25142038244"/>
        <n v="3750.29983001225"/>
        <n v="3764.11761318139"/>
        <n v="3821.35067994053"/>
        <n v="3823.23755237452"/>
        <n v="3982.52509535371"/>
        <n v="4005.34588097911"/>
        <n v="4038.06808458756"/>
        <n v="4056.27705105001"/>
        <n v="4078.29012773278"/>
        <n v="4082.34386511454"/>
        <n v="4111.17760346243"/>
        <n v="4126.45311414349"/>
        <n v="4171.35965886606"/>
        <n v="4174.75028246493"/>
        <n v="4228.20218582354"/>
        <n v="4272.32549384991"/>
        <n v="4311.12237200022"/>
        <n v="4313.45696884831"/>
        <n v="4327.54344351541"/>
        <n v="4548.21474755275"/>
        <n v="4565.28253877725"/>
        <n v="4588.70273175664"/>
        <n v="4658.96909908337"/>
        <n v="4661.43439249869"/>
        <n v="4675.76816065599"/>
        <n v="4710.1952616332"/>
        <n v="4731.3173501891"/>
        <n v="4799.36050498606"/>
        <n v="4847.85107760435"/>
        <n v="4917.54536294677"/>
        <n v="4942.07800033699"/>
        <n v="4959.45883357338"/>
        <n v="5048.7117562492"/>
        <n v="5555.9541227276"/>
        <n v="5713.98328884638"/>
        <n v="5899.94265909745"/>
        <n v="5920.41535911327"/>
        <n v="6169.85428948317"/>
        <n v="6209.9662826614"/>
        <n v="6299.18829863505"/>
        <n v="6383.12472395074"/>
        <n v="6386.68104593525"/>
        <n v="6402.0969311114"/>
        <n v="6621.81268366749"/>
        <n v="6690.02127981368"/>
        <n v="6959.27190722648"/>
        <n v="7031.34298718276"/>
        <n v="7461.43903469992"/>
        <n v="7774.54440229656"/>
        <n v="7831.18438104206"/>
        <n v="8917.39463782141"/>
        <n v="9884.24846390765"/>
        <n v="10035.877165774"/>
        <n v="10112.9016908736"/>
        <n v="10479.4876694468"/>
        <n v="13007.5984850513"/>
        <n v="13573.2320506651"/>
        <n v="13814.1145341333"/>
        <n v="16718.792824"/>
        <n v="18207.7479470279"/>
        <n v="18376.7852439234"/>
        <n v="18450.8146928767"/>
        <n v="19183.7218015137"/>
        <n v="20407.6999314673"/>
        <n v="20464.6998639"/>
        <n v="20532.6045110195"/>
        <n v="20669.760966795"/>
        <n v="20706.6868217108"/>
        <n v="20736.2160383157"/>
        <n v="21298.609327938"/>
        <n v="21362.6266377195"/>
        <n v="21639.9270915094"/>
        <n v="21817.9381426917"/>
        <n v="21844.6048811615"/>
        <n v="21926.0657663529"/>
        <n v="22132.4135249258"/>
        <n v="22220.2958090763"/>
        <n v="22481.2851667272"/>
        <n v="22926.3925297874"/>
        <n v="22952.1021814206"/>
        <n v="23088.2669741756"/>
        <n v="25169.351208"/>
        <n v="30028.3564109674"/>
        <n v="31454.3735147049"/>
        <n v="36636.0875293594"/>
        <n v="38930.9805504322"/>
        <n v="43762.915203"/>
        <n v="44173.6365007322"/>
        <n v="44921.9717850869"/>
        <n v="54897.760943"/>
        <n v="63471.724624"/>
        <n v="84417.387279"/>
        <n v="96565.694112"/>
        <n v="125921.388915"/>
        <n v="261215.919918"/>
        <m/>
      </sharedItems>
    </cacheField>
    <cacheField name="Opening PV" numFmtId="0">
      <sharedItems containsString="0" containsBlank="1" containsNumber="1" minValue="-8844975" maxValue="10237430" count="469">
        <n v="-8844975"/>
        <n v="-6215585"/>
        <n v="-5726567"/>
        <n v="-4562083.3"/>
        <n v="-1569986"/>
        <n v="-1432022"/>
        <n v="-1080200"/>
        <n v="-941714.449177"/>
        <n v="-761274.548045"/>
        <n v="-702284.661694"/>
        <n v="-609166.666667"/>
        <n v="-589171.484117"/>
        <n v="-559479.166667"/>
        <n v="-526005.972725"/>
        <n v="-505050.639034"/>
        <n v="-469215.724967"/>
        <n v="-405820.332849"/>
        <n v="-398686.111111"/>
        <n v="-376636.169562"/>
        <n v="-365578.016079"/>
        <n v="-336798.740133"/>
        <n v="-298229.148247"/>
        <n v="-296779.537774"/>
        <n v="-293391.691719"/>
        <n v="-282727.252459"/>
        <n v="-280055.642017"/>
        <n v="-275080.354539"/>
        <n v="-252114.240134"/>
        <n v="-245372.183822"/>
        <n v="-242773.849885"/>
        <n v="-226092.179149"/>
        <n v="-222158.45579"/>
        <n v="-219833.134572"/>
        <n v="-214630.490062"/>
        <n v="-214107.505985"/>
        <n v="-208991.02728"/>
        <n v="-208784.976521"/>
        <n v="-208559.265331"/>
        <n v="-207127.67036"/>
        <n v="-194494.161238"/>
        <n v="-192847.288773"/>
        <n v="-184718.980977"/>
        <n v="-184128.15352"/>
        <n v="-183924.300445"/>
        <n v="-181348.393989"/>
        <n v="-174720.254683"/>
        <n v="-169094.809736"/>
        <n v="-158774.447388"/>
        <n v="-157140.738149"/>
        <n v="-155628.331338"/>
        <n v="-140539.47255"/>
        <n v="-139981.979996"/>
        <n v="-139300.648856"/>
        <n v="-128849.542058"/>
        <n v="-128079.757156"/>
        <n v="-127432.171134"/>
        <n v="-127112.168602"/>
        <n v="-126921.977535"/>
        <n v="-124299.423865"/>
        <n v="-120735.202986"/>
        <n v="-118542.007228"/>
        <n v="-116752.671212"/>
        <n v="-115339.927076"/>
        <n v="-115297.143465"/>
        <n v="-114824.951014"/>
        <n v="-114217.132982"/>
        <n v="-110805.052212"/>
        <n v="-110507.248685"/>
        <n v="-110389.687425"/>
        <n v="-109173.615004"/>
        <n v="-109157.397699"/>
        <n v="-107081.060984"/>
        <n v="-106799.566692"/>
        <n v="-101513.194454"/>
        <n v="-101272.249495"/>
        <n v="-97965.440051"/>
        <n v="-97401.43771"/>
        <n v="-97381.128453"/>
        <n v="-94520.6307"/>
        <n v="-93865.426482"/>
        <n v="-91047.649412"/>
        <n v="-85371.130693"/>
        <n v="-84306.673312"/>
        <n v="-83368.73795"/>
        <n v="-82001.144058"/>
        <n v="-79306.664183"/>
        <n v="-78853.739601"/>
        <n v="-78800.290728"/>
        <n v="-78013.804387"/>
        <n v="-76785.102823"/>
        <n v="-75428.96218"/>
        <n v="-74359.560674"/>
        <n v="-72411.777068"/>
        <n v="-72129.442283"/>
        <n v="-70814.927036"/>
        <n v="-70432.455068"/>
        <n v="-70210.573753"/>
        <n v="-68996.220668"/>
        <n v="-68651.187858"/>
        <n v="-67460.164393"/>
        <n v="-66840.068743"/>
        <n v="-63163.716255"/>
        <n v="-62862.857374"/>
        <n v="-62157.604038"/>
        <n v="-61017.192365"/>
        <n v="-60057.152134"/>
        <n v="-59245.143396"/>
        <n v="-58563.739608"/>
        <n v="-58036.982818"/>
        <n v="-57427.651134"/>
        <n v="-56608.811444"/>
        <n v="-56530.913232"/>
        <n v="-56369.654888"/>
        <n v="-54698.220326"/>
        <n v="-54254.425467"/>
        <n v="-53749.335276"/>
        <n v="-51821.317646"/>
        <n v="-50463.928475"/>
        <n v="-50303.096181"/>
        <n v="-50174.484123"/>
        <n v="-49565.834379"/>
        <n v="-48398.367139"/>
        <n v="-47864.390228"/>
        <n v="-47366.539978"/>
        <n v="-46200.500807"/>
        <n v="-45598.358182"/>
        <n v="-44708.751608"/>
        <n v="-44636.592726"/>
        <n v="-43903.645513"/>
        <n v="-42985.623139"/>
        <n v="-42307.325845"/>
        <n v="-41568.414632"/>
        <n v="-40508.387337"/>
        <n v="-39573.144296"/>
        <n v="-38941.515867"/>
        <n v="-38699.233011"/>
        <n v="-37385.338696"/>
        <n v="-36528.029423"/>
        <n v="-36148.899987"/>
        <n v="-35888.370693"/>
        <n v="-35648.909481"/>
        <n v="-35488.353708"/>
        <n v="-34464.46358"/>
        <n v="-34228.471227"/>
        <n v="-33505.569945"/>
        <n v="-33495.437035"/>
        <n v="-33071.251652"/>
        <n v="-32563.554679"/>
        <n v="-31292.454972"/>
        <n v="-31257.912973"/>
        <n v="-30848.254652"/>
        <n v="-29104.474529"/>
        <n v="-27794.08973"/>
        <n v="-27668.921027"/>
        <n v="-27252.508321"/>
        <n v="-27102.19656"/>
        <n v="-26950.616413"/>
        <n v="-26896.071376"/>
        <n v="-26747.962019"/>
        <n v="-26589.521727"/>
        <n v="-26285.021598"/>
        <n v="-26269.736161"/>
        <n v="-25648.243103"/>
        <n v="-25160.292874"/>
        <n v="-25066.781148"/>
        <n v="-24715.083949"/>
        <n v="-23616.652761"/>
        <n v="-23501.703741"/>
        <n v="-23415.099536"/>
        <n v="-22897.44803"/>
        <n v="-22664.336552"/>
        <n v="-21756.061038"/>
        <n v="-20587.907558"/>
        <n v="-19160.986586"/>
        <n v="-19027.905507"/>
        <n v="-18635.052468"/>
        <n v="-17236.870305"/>
        <n v="-17158.343041"/>
        <n v="-17138.14659"/>
        <n v="-15122.392468"/>
        <n v="-14478.977698"/>
        <n v="-14448.161986"/>
        <n v="-13982.290326"/>
        <n v="-13897.05269"/>
        <n v="-13693.596147"/>
        <n v="-13551.404102"/>
        <n v="-12650.939987"/>
        <n v="-11956.270616"/>
        <n v="-11841.053261"/>
        <n v="-11668.9099"/>
        <n v="-11325.651443"/>
        <n v="-10806.505736"/>
        <n v="-10517.385435"/>
        <n v="-9938.018948"/>
        <n v="-9688.267908"/>
        <n v="-9510.071101"/>
        <n v="-9346.611993"/>
        <n v="-9018.522014"/>
        <n v="-8920.513877"/>
        <n v="-8377.138557"/>
        <n v="-8025.337778"/>
        <n v="-7808.962488"/>
        <n v="-7367.430101"/>
        <n v="-7349.951526"/>
        <n v="-7267.627897"/>
        <n v="-7066.729253"/>
        <n v="-7047.634001"/>
        <n v="-6961.602976"/>
        <n v="-6923.161734"/>
        <n v="-6805.096123"/>
        <n v="-5900.290682"/>
        <n v="-5824.503256"/>
        <n v="-5772.644144"/>
        <n v="-5380.077616"/>
        <n v="-5306.752766"/>
        <n v="-4850.375588"/>
        <n v="-4559.291044"/>
        <n v="-3924.526212"/>
        <n v="-3661.523199"/>
        <n v="-3602.754157"/>
        <n v="-3317.265376"/>
        <n v="-3152.461069"/>
        <n v="-3010.031966"/>
        <n v="-2843.474836"/>
        <n v="-2771.317555"/>
        <n v="-1501.853646"/>
        <n v="-1447.748755"/>
        <n v="-1212.791738"/>
        <n v="-1206.553091"/>
        <n v="-1029.994508"/>
        <n v="-898.431371"/>
        <n v="-860.551906"/>
        <n v="-851.23309"/>
        <n v="-597.301265"/>
        <n v="-296.455483"/>
        <n v="-198"/>
        <n v="-172.979184"/>
        <n v="-86.209299"/>
        <n v="0"/>
        <n v="9.632478"/>
        <n v="68.522535"/>
        <n v="172.979184"/>
        <n v="296.455483"/>
        <n v="597.301265"/>
        <n v="1501.853646"/>
        <n v="1543.104675"/>
        <n v="1564.002139"/>
        <n v="2047.727454"/>
        <n v="2771.317555"/>
        <n v="2801.297408"/>
        <n v="2807.407881"/>
        <n v="3010.031966"/>
        <n v="3056.81442"/>
        <n v="3317.265376"/>
        <n v="3602.754157"/>
        <n v="3924.526212"/>
        <n v="4424.386512"/>
        <n v="4581.315438"/>
        <n v="5507.822922"/>
        <n v="5762.922477"/>
        <n v="5900.290682"/>
        <n v="6473.65179"/>
        <n v="6893.38504"/>
        <n v="6961.602976"/>
        <n v="7047.634001"/>
        <n v="7410.73318"/>
        <n v="7808.962488"/>
        <n v="7980.429488"/>
        <n v="8025.337778"/>
        <n v="8377.138557"/>
        <n v="9018.522014"/>
        <n v="9216.632594"/>
        <n v="9346.611993"/>
        <n v="9566.201707"/>
        <n v="9688.267908"/>
        <n v="9698.621938"/>
        <n v="10229.901898"/>
        <n v="10356.318818"/>
        <n v="10498.074992"/>
        <n v="10517.385435"/>
        <n v="10624.843644"/>
        <n v="10806.505736"/>
        <n v="11579.423808"/>
        <n v="11718.91478"/>
        <n v="11985.958655"/>
        <n v="12597.675496"/>
        <n v="13448.184018"/>
        <n v="13693.596147"/>
        <n v="13897.05269"/>
        <n v="14455.891547"/>
        <n v="14478.977698"/>
        <n v="15203.26179"/>
        <n v="15432.933017"/>
        <n v="15765.844352"/>
        <n v="16412.411705"/>
        <n v="17138.14659"/>
        <n v="17158.343041"/>
        <n v="18093.604816"/>
        <n v="18635.052468"/>
        <n v="19027.905507"/>
        <n v="19160.986586"/>
        <n v="21756.061038"/>
        <n v="22897.44803"/>
        <n v="23487.569484"/>
        <n v="25160.292874"/>
        <n v="25648.243103"/>
        <n v="25947.721962"/>
        <n v="26232.398753"/>
        <n v="26747.962019"/>
        <n v="27252.508321"/>
        <n v="27668.921027"/>
        <n v="27794.08973"/>
        <n v="28373.18287"/>
        <n v="29104.474529"/>
        <n v="29303.012351"/>
        <n v="31225.33825"/>
        <n v="31292.454972"/>
        <n v="31446.695545"/>
        <n v="32563.554679"/>
        <n v="32609.290396"/>
        <n v="33071.251652"/>
        <n v="33157.161922"/>
        <n v="34464.46358"/>
        <n v="35888.370693"/>
        <n v="36148.899987"/>
        <n v="36420.064158"/>
        <n v="36528.029423"/>
        <n v="36598.494567"/>
        <n v="37385.338696"/>
        <n v="37794.058368"/>
        <n v="38275.728347"/>
        <n v="38751.414343"/>
        <n v="38941.515867"/>
        <n v="39573.144296"/>
        <n v="40312.236229"/>
        <n v="40625.527213"/>
        <n v="43903.645513"/>
        <n v="44813.128346"/>
        <n v="44840.115433"/>
        <n v="45598.358182"/>
        <n v="46200.500807"/>
        <n v="47256.650529"/>
        <n v="47366.539978"/>
        <n v="47990.339042"/>
        <n v="48250.272738"/>
        <n v="48398.367139"/>
        <n v="49483.334429"/>
        <n v="49565.834379"/>
        <n v="50174.484123"/>
        <n v="50231.443278"/>
        <n v="51525.733013"/>
        <n v="51821.317646"/>
        <n v="53905.82661"/>
        <n v="54254.425467"/>
        <n v="54698.220326"/>
        <n v="55758.908857"/>
        <n v="56530.913232"/>
        <n v="58036.982818"/>
        <n v="58563.739608"/>
        <n v="59245.143396"/>
        <n v="60057.152134"/>
        <n v="62157.604038"/>
        <n v="62862.857374"/>
        <n v="63163.716255"/>
        <n v="67460.164393"/>
        <n v="68491.754156"/>
        <n v="68614.740736"/>
        <n v="70210.573753"/>
        <n v="71532.860062"/>
        <n v="72129.442283"/>
        <n v="72411.777068"/>
        <n v="74359.560674"/>
        <n v="75765.139757"/>
        <n v="76736.128277"/>
        <n v="82001.144058"/>
        <n v="83368.73795"/>
        <n v="84306.673312"/>
        <n v="86099.645639"/>
        <n v="89940.610347"/>
        <n v="91047.649412"/>
        <n v="94520.6307"/>
        <n v="95955.323488"/>
        <n v="97381.128453"/>
        <n v="97401.43771"/>
        <n v="98298.649094"/>
        <n v="100636.596257"/>
        <n v="101272.249495"/>
        <n v="102868.428033"/>
        <n v="105285.599906"/>
        <n v="106799.566692"/>
        <n v="106912.51414"/>
        <n v="107081.060984"/>
        <n v="109157.397699"/>
        <n v="110507.248685"/>
        <n v="111875.917966"/>
        <n v="114217.132982"/>
        <n v="114824.951014"/>
        <n v="116752.671212"/>
        <n v="120735.202986"/>
        <n v="121525.042503"/>
        <n v="127047.879165"/>
        <n v="127112.168602"/>
        <n v="127299.237593"/>
        <n v="128079.757156"/>
        <n v="128849.542058"/>
        <n v="134153.002549"/>
        <n v="137037.241227"/>
        <n v="139300.648856"/>
        <n v="139981.979996"/>
        <n v="140539.47255"/>
        <n v="152194.551197"/>
        <n v="155628.331338"/>
        <n v="158774.447388"/>
        <n v="160611.351644"/>
        <n v="169094.809736"/>
        <n v="174720.254683"/>
        <n v="181682.828739"/>
        <n v="183924.300445"/>
        <n v="184128.15352"/>
        <n v="184718.980977"/>
        <n v="192847.288773"/>
        <n v="194494.161238"/>
        <n v="198314.356711"/>
        <n v="200675.587868"/>
        <n v="207878.048449"/>
        <n v="208559.265331"/>
        <n v="208991.02728"/>
        <n v="214107.505985"/>
        <n v="214630.490062"/>
        <n v="219833.134572"/>
        <n v="222158.45579"/>
        <n v="226092.179149"/>
        <n v="229080.616606"/>
        <n v="231450.112295"/>
        <n v="242773.849885"/>
        <n v="252114.240134"/>
        <n v="269444.611051"/>
        <n v="275080.354539"/>
        <n v="280055.642017"/>
        <n v="293391.691719"/>
        <n v="296710.430283"/>
        <n v="296779.537774"/>
        <n v="298229.148247"/>
        <n v="336798.740133"/>
        <n v="351994.55592"/>
        <n v="365578.016079"/>
        <n v="376636.169562"/>
        <n v="384928.817708"/>
        <n v="395941.54226"/>
        <n v="399224.245136"/>
        <n v="405820.332849"/>
        <n v="426542.757804"/>
        <n v="506404.797275"/>
        <n v="526005.972725"/>
        <n v="557584.144773"/>
        <n v="589171.484117"/>
        <n v="593858.073753"/>
        <n v="641666.666667"/>
        <n v="684958.333333"/>
        <n v="702284.661694"/>
        <n v="761274.548045"/>
        <n v="966436.672439"/>
        <n v="1060408"/>
        <n v="1254500"/>
        <n v="1569986"/>
        <n v="5726567"/>
        <n v="8844975"/>
        <n v="10237430"/>
        <m/>
      </sharedItems>
    </cacheField>
    <cacheField name="Closing PV" numFmtId="0">
      <sharedItems containsString="0" containsBlank="1" containsNumber="1" minValue="-8860123" maxValue="10254010" count="484">
        <n v="-8860123"/>
        <n v="-6225652"/>
        <n v="-5735909"/>
        <n v="-4562083.3"/>
        <n v="-1566309"/>
        <n v="-1434341"/>
        <n v="-1131091"/>
        <n v="-937005.745037"/>
        <n v="-757083.244915"/>
        <n v="-708901.205458"/>
        <n v="-607916.666667"/>
        <n v="-585998.106339"/>
        <n v="-556041.666667"/>
        <n v="-528506.686976"/>
        <n v="-499630.225924"/>
        <n v="-469975.668192"/>
        <n v="-407850.672463"/>
        <n v="-398327.777778"/>
        <n v="-366116.444855"/>
        <n v="-358632.993516"/>
        <n v="-329624.357944"/>
        <n v="-299400.614373"/>
        <n v="-294053.486414"/>
        <n v="-291154.068542"/>
        <n v="-281729.390729"/>
        <n v="-280819.996566"/>
        <n v="-271632.986155"/>
        <n v="-264857.987521"/>
        <n v="-261215.919918"/>
        <n v="-243076.148492"/>
        <n v="-240845.194721"/>
        <n v="-217524.151152"/>
        <n v="-215826.780564"/>
        <n v="-212698.532574"/>
        <n v="-212368.768418"/>
        <n v="-211146.429001"/>
        <n v="-209835.069245"/>
        <n v="-206051.53619"/>
        <n v="-206005.609192"/>
        <n v="-205727.499192"/>
        <n v="-196266.897354"/>
        <n v="-195540.548045"/>
        <n v="-190046.908193"/>
        <n v="-187587.69587"/>
        <n v="-183834.005445"/>
        <n v="-180025.939398"/>
        <n v="-179341.240839"/>
        <n v="-168790.836983"/>
        <n v="-161888.613926"/>
        <n v="-160273.725246"/>
        <n v="-157200.820914"/>
        <n v="-156642.157674"/>
        <n v="-154088.592926"/>
        <n v="-147680.160065"/>
        <n v="-144290.553594"/>
        <n v="-142681.82781"/>
        <n v="-136455.456031"/>
        <n v="-136367.806869"/>
        <n v="-130012.818247"/>
        <n v="-129519.419377"/>
        <n v="-128322.925942"/>
        <n v="-127568.388702"/>
        <n v="-125921.388915"/>
        <n v="-120947.035952"/>
        <n v="-120300.649786"/>
        <n v="-120133.918713"/>
        <n v="-118000.78313"/>
        <n v="-115910.805359"/>
        <n v="-115503.384993"/>
        <n v="-112081.459369"/>
        <n v="-110788.236872"/>
        <n v="-109611.183745"/>
        <n v="-108155.947745"/>
        <n v="-106669.325848"/>
        <n v="-105541.616379"/>
        <n v="-101808.657332"/>
        <n v="-100150.58625"/>
        <n v="-99180.023275"/>
        <n v="-97829.735375"/>
        <n v="-97242.794612"/>
        <n v="-97212.042273"/>
        <n v="-96422.917067"/>
        <n v="-95344.50163"/>
        <n v="-94459.728684"/>
        <n v="-89230.627624"/>
        <n v="-87313.743952"/>
        <n v="-85273.058415"/>
        <n v="-84417.387279"/>
        <n v="-79510.63392"/>
        <n v="-77722.231005"/>
        <n v="-77682.764255"/>
        <n v="-77548.360911"/>
        <n v="-77028.363458"/>
        <n v="-74966.479488"/>
        <n v="-74661.086455"/>
        <n v="-73288.454452"/>
        <n v="-72970.920729"/>
        <n v="-72565.944169"/>
        <n v="-72165.812191"/>
        <n v="-69907.638851"/>
        <n v="-69500.285263"/>
        <n v="-67804.737309"/>
        <n v="-67346.781386"/>
        <n v="-67173.485001"/>
        <n v="-66232.937443"/>
        <n v="-66059.41296"/>
        <n v="-65359.763741"/>
        <n v="-64983.913066"/>
        <n v="-64980.733383"/>
        <n v="-63935.167973"/>
        <n v="-63666.601972"/>
        <n v="-62982.607775"/>
        <n v="-62731.617997"/>
        <n v="-61373.986447"/>
        <n v="-60609.614076"/>
        <n v="-60399.212895"/>
        <n v="-60109.815861"/>
        <n v="-59694.622104"/>
        <n v="-59574.280752"/>
        <n v="-58014.174359"/>
        <n v="-57297.319526"/>
        <n v="-56856.83284"/>
        <n v="-54897.760943"/>
        <n v="-53892.741502"/>
        <n v="-53676.063781"/>
        <n v="-53484.898511"/>
        <n v="-53248.186199"/>
        <n v="-51600.47714"/>
        <n v="-50395.275032"/>
        <n v="-50347.228402"/>
        <n v="-49236.04099"/>
        <n v="-48431.763528"/>
        <n v="-46693.13791"/>
        <n v="-45950.788472"/>
        <n v="-45887.515322"/>
        <n v="-43762.915203"/>
        <n v="-43028.826047"/>
        <n v="-42896.463961"/>
        <n v="-42774.308647"/>
        <n v="-42366.415708"/>
        <n v="-42309.687304"/>
        <n v="-42235.909276"/>
        <n v="-41913.143394"/>
        <n v="-40995.481776"/>
        <n v="-40972.962005"/>
        <n v="-39066.218489"/>
        <n v="-37159.451455"/>
        <n v="-36663.795589"/>
        <n v="-36129.91287"/>
        <n v="-36113.804516"/>
        <n v="-35354.682705"/>
        <n v="-35100.441691"/>
        <n v="-35011.881189"/>
        <n v="-34858.034782"/>
        <n v="-34693.777451"/>
        <n v="-34338.653615"/>
        <n v="-33382.02391"/>
        <n v="-31767.621015"/>
        <n v="-31730.8119"/>
        <n v="-31670.929194"/>
        <n v="-31172.561618"/>
        <n v="-30279.3455"/>
        <n v="-29668.978639"/>
        <n v="-29273.279765"/>
        <n v="-27575.828163"/>
        <n v="-27021.223458"/>
        <n v="-26766.887321"/>
        <n v="-26759.970817"/>
        <n v="-26754.543656"/>
        <n v="-26694.670104"/>
        <n v="-26625.958107"/>
        <n v="-26447.918013"/>
        <n v="-26102.195922"/>
        <n v="-25169.351208"/>
        <n v="-24889.085783"/>
        <n v="-24221.138943"/>
        <n v="-23998.74626"/>
        <n v="-23892.60065"/>
        <n v="-23506.856672"/>
        <n v="-22990.657614"/>
        <n v="-22763.691423"/>
        <n v="-21624.690045"/>
        <n v="-21534.725071"/>
        <n v="-19542.935979"/>
        <n v="-19283.317954"/>
        <n v="-19100.521731"/>
        <n v="-18379.544563"/>
        <n v="-16728.268302"/>
        <n v="-16718.792824"/>
        <n v="-16566.744448"/>
        <n v="-16087.261968"/>
        <n v="-14563.774757"/>
        <n v="-14200.087844"/>
        <n v="-13956.68011"/>
        <n v="-13306.367849"/>
        <n v="-12543.910411"/>
        <n v="-12374.615673"/>
        <n v="-12329.887287"/>
        <n v="-12276.933269"/>
        <n v="-11744.161946"/>
        <n v="-11172.400439"/>
        <n v="-11107.229611"/>
        <n v="-9818.878194"/>
        <n v="-9795.359497"/>
        <n v="-9352.788169"/>
        <n v="-9240.607549"/>
        <n v="-9095.081339"/>
        <n v="-9062.621673"/>
        <n v="-8815.135902"/>
        <n v="-8702.648297"/>
        <n v="-8522.406751"/>
        <n v="-7856.875731"/>
        <n v="-7853.17847"/>
        <n v="-7810.100302"/>
        <n v="-7598.407034"/>
        <n v="-7476.312571"/>
        <n v="-7145.496346"/>
        <n v="-6345.583028"/>
        <n v="-6036.605436"/>
        <n v="-5960.645328"/>
        <n v="-5551.6414"/>
        <n v="-4500.708382"/>
        <n v="-4357.440523"/>
        <n v="-4007.597857"/>
        <n v="-3912.867963"/>
        <n v="-3544.594603"/>
        <n v="-3486.771371"/>
        <n v="-3430.438976"/>
        <n v="-3000.314404"/>
        <n v="-2773.716319"/>
        <n v="-2586.594058"/>
        <n v="-2252.224181"/>
        <n v="-1888.130936"/>
        <n v="-1556.070687"/>
        <n v="-1552.299257"/>
        <n v="-1405.61036"/>
        <n v="-1113.73932"/>
        <n v="-1098.522453"/>
        <n v="-988.147945"/>
        <n v="-821.25593"/>
        <n v="-622.065481"/>
        <n v="-491.952518"/>
        <n v="-188.90444"/>
        <n v="-69.988877"/>
        <n v="0"/>
        <n v="69.988877"/>
        <n v="455.789431"/>
        <n v="474.8659"/>
        <n v="491.952518"/>
        <n v="622.065481"/>
        <n v="821.25593"/>
        <n v="1405.61036"/>
        <n v="1756.608445"/>
        <n v="1888.130936"/>
        <n v="2586.594058"/>
        <n v="2903.826105"/>
        <n v="2928.98981"/>
        <n v="3331.553262"/>
        <n v="3430.438976"/>
        <n v="3486.771371"/>
        <n v="3544.594603"/>
        <n v="4034.07519"/>
        <n v="4500.708382"/>
        <n v="4833.445593"/>
        <n v="5293.724851"/>
        <n v="5328.582967"/>
        <n v="5538.522695"/>
        <n v="6019.725576"/>
        <n v="6345.583028"/>
        <n v="6701.061095"/>
        <n v="7145.496346"/>
        <n v="7265.764777"/>
        <n v="7598.407034"/>
        <n v="7628.69067"/>
        <n v="8510.940153"/>
        <n v="8522.406751"/>
        <n v="8815.135902"/>
        <n v="9095.081339"/>
        <n v="9293.635363"/>
        <n v="9795.359497"/>
        <n v="9818.878194"/>
        <n v="10343.368016"/>
        <n v="10446.147685"/>
        <n v="10742.452241"/>
        <n v="11168.431489"/>
        <n v="11631.403615"/>
        <n v="11895.428567"/>
        <n v="12374.615673"/>
        <n v="12440.270358"/>
        <n v="12900.754704"/>
        <n v="13622.435871"/>
        <n v="14563.774757"/>
        <n v="14706.634552"/>
        <n v="16087.261968"/>
        <n v="16281.09057"/>
        <n v="16566.744448"/>
        <n v="16575.621715"/>
        <n v="16656.672599"/>
        <n v="16718.792824"/>
        <n v="16728.268302"/>
        <n v="17624.132948"/>
        <n v="19283.317954"/>
        <n v="21534.725071"/>
        <n v="21624.690045"/>
        <n v="21992.185157"/>
        <n v="22990.657614"/>
        <n v="23892.60065"/>
        <n v="23998.74626"/>
        <n v="24687.35693"/>
        <n v="25065.581153"/>
        <n v="25169.351208"/>
        <n v="25777.471952"/>
        <n v="26630.079549"/>
        <n v="26759.970817"/>
        <n v="27021.223458"/>
        <n v="27713.933645"/>
        <n v="28031.15155"/>
        <n v="28601.510491"/>
        <n v="28616.54655"/>
        <n v="29668.978639"/>
        <n v="31172.561618"/>
        <n v="31670.929194"/>
        <n v="31767.621015"/>
        <n v="32123.68753"/>
        <n v="33382.02391"/>
        <n v="34056.536385"/>
        <n v="34338.653615"/>
        <n v="34387.585059"/>
        <n v="34693.777451"/>
        <n v="35100.441691"/>
        <n v="36113.804516"/>
        <n v="36404.795804"/>
        <n v="36437.818921"/>
        <n v="36607.582416"/>
        <n v="37159.451455"/>
        <n v="39981.536246"/>
        <n v="39987.59817"/>
        <n v="40100.285091"/>
        <n v="41300.803688"/>
        <n v="42235.909276"/>
        <n v="42309.687304"/>
        <n v="42366.415708"/>
        <n v="42896.463961"/>
        <n v="43028.826047"/>
        <n v="43762.915203"/>
        <n v="43960.278197"/>
        <n v="44906.385192"/>
        <n v="45227.208121"/>
        <n v="45887.515322"/>
        <n v="45950.788472"/>
        <n v="46693.13791"/>
        <n v="48423.026818"/>
        <n v="51084.385968"/>
        <n v="51600.47714"/>
        <n v="53248.186199"/>
        <n v="53668.372394"/>
        <n v="53676.063781"/>
        <n v="53892.741502"/>
        <n v="54233.370011"/>
        <n v="54897.760943"/>
        <n v="56856.83284"/>
        <n v="57170.767254"/>
        <n v="57297.319526"/>
        <n v="58375.820262"/>
        <n v="59694.622104"/>
        <n v="60109.815861"/>
        <n v="60399.212895"/>
        <n v="60609.614076"/>
        <n v="61373.986447"/>
        <n v="62731.617997"/>
        <n v="62982.607775"/>
        <n v="63273.724624"/>
        <n v="63364.784574"/>
        <n v="65359.763741"/>
        <n v="66059.41296"/>
        <n v="67173.485001"/>
        <n v="67346.781386"/>
        <n v="69500.285263"/>
        <n v="69907.638851"/>
        <n v="71332.000746"/>
        <n v="71546.640412"/>
        <n v="74208.525128"/>
        <n v="74661.086455"/>
        <n v="75563.124064"/>
        <n v="77028.363458"/>
        <n v="78496.809816"/>
        <n v="82963.349841"/>
        <n v="84417.387279"/>
        <n v="85273.058415"/>
        <n v="85542.470655"/>
        <n v="87142.659936"/>
        <n v="87313.743952"/>
        <n v="87733.032497"/>
        <n v="88406.862253"/>
        <n v="92876.899234"/>
        <n v="94459.728684"/>
        <n v="96565.694112"/>
        <n v="97242.794612"/>
        <n v="99180.023275"/>
        <n v="100910.60328"/>
        <n v="100987.476783"/>
        <n v="101808.657332"/>
        <n v="104408.847006"/>
        <n v="105541.616379"/>
        <n v="106669.325848"/>
        <n v="108155.947745"/>
        <n v="109611.183745"/>
        <n v="118000.78313"/>
        <n v="120300.649786"/>
        <n v="120947.035952"/>
        <n v="122203.084918"/>
        <n v="124056.631171"/>
        <n v="125921.388915"/>
        <n v="126689.093315"/>
        <n v="127568.388702"/>
        <n v="129519.419377"/>
        <n v="130140.894634"/>
        <n v="131998.943696"/>
        <n v="134092.269217"/>
        <n v="134883.699031"/>
        <n v="136367.806869"/>
        <n v="136455.456031"/>
        <n v="142681.82781"/>
        <n v="144290.553594"/>
        <n v="147680.160065"/>
        <n v="155265.229968"/>
        <n v="156642.157674"/>
        <n v="157200.820914"/>
        <n v="168790.836983"/>
        <n v="179341.240839"/>
        <n v="180025.939398"/>
        <n v="186370.691605"/>
        <n v="187587.69587"/>
        <n v="190046.908193"/>
        <n v="195540.548045"/>
        <n v="196266.897354"/>
        <n v="201268.484772"/>
        <n v="202450.179243"/>
        <n v="206051.53619"/>
        <n v="206743.389049"/>
        <n v="209835.069245"/>
        <n v="211146.429001"/>
        <n v="212368.768418"/>
        <n v="212698.532574"/>
        <n v="215826.780564"/>
        <n v="217524.151152"/>
        <n v="224648.000206"/>
        <n v="228509.374347"/>
        <n v="240845.194721"/>
        <n v="259663.707011"/>
        <n v="261215.919918"/>
        <n v="264857.987521"/>
        <n v="267201.097353"/>
        <n v="271632.986155"/>
        <n v="281729.390729"/>
        <n v="291154.068542"/>
        <n v="294053.486414"/>
        <n v="299400.614373"/>
        <n v="329624.357944"/>
        <n v="355785.305875"/>
        <n v="358632.993516"/>
        <n v="366116.444855"/>
        <n v="382786.212436"/>
        <n v="391086.270478"/>
        <n v="394914.399144"/>
        <n v="394945.119029"/>
        <n v="407850.672463"/>
        <n v="410288.41252"/>
        <n v="501907.053768"/>
        <n v="517989.292273"/>
        <n v="528506.686976"/>
        <n v="585998.106339"/>
        <n v="640833.333333"/>
        <n v="682666.666667"/>
        <n v="708901.205458"/>
        <n v="757083.244915"/>
        <n v="961203.365763"/>
        <n v="1107373"/>
        <n v="1252750"/>
        <n v="1566309"/>
        <n v="5735909"/>
        <n v="8860123"/>
        <n v="10254010"/>
        <m/>
      </sharedItems>
    </cacheField>
    <cacheField name="Actual P&amp;L" numFmtId="0">
      <sharedItems containsString="0" containsBlank="1" containsNumber="1" minValue="-261215.919918" maxValue="261215.919918" count="484">
        <n v="-261215.919918"/>
        <n v="-125921.388915"/>
        <n v="-84417.387279"/>
        <n v="-79510.63392"/>
        <n v="-73028.953233"/>
        <n v="-62425.968443"/>
        <n v="-58894.573549"/>
        <n v="-54897.760943"/>
        <n v="-50891"/>
        <n v="-43762.915203"/>
        <n v="-42817.837907"/>
        <n v="-39594.8525"/>
        <n v="-39272.701024"/>
        <n v="-39059.983225"/>
        <n v="-38408.266726"/>
        <n v="-37046.723272"/>
        <n v="-35974.301381"/>
        <n v="-25169.351208"/>
        <n v="-22667.824548"/>
        <n v="-22084.137636"/>
        <n v="-21998.289927"/>
        <n v="-21923.328239"/>
        <n v="-21542.855855"/>
        <n v="-21452.182879"/>
        <n v="-21296.846649"/>
        <n v="-21153.543759"/>
        <n v="-20643.626406"/>
        <n v="-20637.119953"/>
        <n v="-20604.812129"/>
        <n v="-20040.642959"/>
        <n v="-19905.078192"/>
        <n v="-19806.945023"/>
        <n v="-19769.854204"/>
        <n v="-19600.402909"/>
        <n v="-19026.277526"/>
        <n v="-19018.536283"/>
        <n v="-18003.176046"/>
        <n v="-16718.792824"/>
        <n v="-16254.345284"/>
        <n v="-15164.615006"/>
        <n v="-15148"/>
        <n v="-14427.879001"/>
        <n v="-12458.604682"/>
        <n v="-12445.524801"/>
        <n v="-12323.386545"/>
        <n v="-11912.389505"/>
        <n v="-11510.056178"/>
        <n v="-11269.045413"/>
        <n v="-10900.982897"/>
        <n v="-10149.001544"/>
        <n v="-10067"/>
        <n v="-9342"/>
        <n v="-7548.461235"/>
        <n v="-7544.835106"/>
        <n v="-7533.723705"/>
        <n v="-7174.38218900003"/>
        <n v="-7156.365438"/>
        <n v="-6729.90297000001"/>
        <n v="-6644.083993"/>
        <n v="-6616.54376399994"/>
        <n v="-6217.515721"/>
        <n v="-5903.859434"/>
        <n v="-5625.469232"/>
        <n v="-5560.645653"/>
        <n v="-5327.92721600001"/>
        <n v="-5325.058086"/>
        <n v="-5233.30667600001"/>
        <n v="-5128.17973600001"/>
        <n v="-5126.969582"/>
        <n v="-4620.986156"/>
        <n v="-4527.289382"/>
        <n v="-4506.428053"/>
        <n v="-4497.74350700004"/>
        <n v="-4432.6164"/>
        <n v="-4309.84599199996"/>
        <n v="-4298.123123"/>
        <n v="-4191.3031299999"/>
        <n v="-3898.36104700001"/>
        <n v="-3809.50308699999"/>
        <n v="-3751.08104399999"/>
        <n v="-3733.90545999999"/>
        <n v="-3707.505294"/>
        <n v="-3677"/>
        <n v="-3661.00939"/>
        <n v="-3615.78131999999"/>
        <n v="-3547.97857399999"/>
        <n v="-3514.624333"/>
        <n v="-3503.640591"/>
        <n v="-3459.54235"/>
        <n v="-3447.36838400003"/>
        <n v="-3328.729087"/>
        <n v="-3308.254106"/>
        <n v="-3294.393409"/>
        <n v="-3196.555586"/>
        <n v="-3173.37777799997"/>
        <n v="-3168.358554"/>
        <n v="-3073.702076"/>
        <n v="-3046.198643"/>
        <n v="-2961.07698399999"/>
        <n v="-2941.709026"/>
        <n v="-2940.73794799999"/>
        <n v="-2921.01662"/>
        <n v="-2917.975608"/>
        <n v="-2899.672603"/>
        <n v="-2869.384322"/>
        <n v="-2863.792367"/>
        <n v="-2845.19282500001"/>
        <n v="-2810.246839"/>
        <n v="-2771.244193"/>
        <n v="-2742.828871"/>
        <n v="-2736.543008"/>
        <n v="-2734.41985600001"/>
        <n v="-2722.163912"/>
        <n v="-2699.84781399998"/>
        <n v="-2693.259272"/>
        <n v="-2691.561245"/>
        <n v="-2686.347765"/>
        <n v="-2672.932802"/>
        <n v="-2668.80278400001"/>
        <n v="-2663.146486"/>
        <n v="-2657.585489"/>
        <n v="-2638.17173"/>
        <n v="-2602.407373"/>
        <n v="-2600.492181"/>
        <n v="-2599.0992"/>
        <n v="-2596.784538"/>
        <n v="-2594.242138"/>
        <n v="-2580.647113"/>
        <n v="-2572.631258"/>
        <n v="-2569.532135"/>
        <n v="-2546.425704"/>
        <n v="-2536.887012"/>
        <n v="-2531.644172"/>
        <n v="-2530.12276100001"/>
        <n v="-2527.603149"/>
        <n v="-2510.851817"/>
        <n v="-2506.34678299999"/>
        <n v="-2504.138217"/>
        <n v="-2500.71425099997"/>
        <n v="-2482.838174"/>
        <n v="-2472.743084"/>
        <n v="-2469.851706"/>
        <n v="-2462.981934"/>
        <n v="-2387.966485"/>
        <n v="-2351.30094"/>
        <n v="-2319"/>
        <n v="-2308.98342"/>
        <n v="-2291.66666599992"/>
        <n v="-2279.365037"/>
        <n v="-2257.52555"/>
        <n v="-2253.802075"/>
        <n v="-2249.290604"/>
        <n v="-2243.513698"/>
        <n v="-2234.090845"/>
        <n v="-2210.909508"/>
        <n v="-2196.047486"/>
        <n v="-2153.542196"/>
        <n v="-2146.629618"/>
        <n v="-2142.60527200002"/>
        <n v="-2132.28971400001"/>
        <n v="-2040.12087"/>
        <n v="-2034.642761"/>
        <n v="-2030.339614"/>
        <n v="-1798.894822"/>
        <n v="-1772.73611599999"/>
        <n v="-1750"/>
        <n v="-1687.762508"/>
        <n v="-1673.74871199997"/>
        <n v="-1649.34093599999"/>
        <n v="-1614.62186799999"/>
        <n v="-1591.911485"/>
        <n v="-1572.48957600002"/>
        <n v="-1555.136843"/>
        <n v="-1479.075148"/>
        <n v="-1418.22094"/>
        <n v="-1401.354284"/>
        <n v="-1400.948407"/>
        <n v="-1352.464837"/>
        <n v="-1325.967564"/>
        <n v="-1236.055792"/>
        <n v="-1222.229673"/>
        <n v="-1204.979454"/>
        <n v="-1196.29050199999"/>
        <n v="-1186.475952"/>
        <n v="-1171.46612599998"/>
        <n v="-1166.8176"/>
        <n v="-1161.546614"/>
        <n v="-1134.6594"/>
        <n v="-1113.73932"/>
        <n v="-1071.081073"/>
        <n v="-1069.743561"/>
        <n v="-1034.118913"/>
        <n v="-1007.181552"/>
        <n v="-996.423231000023"/>
        <n v="-995.152620000001"/>
        <n v="-966.385103000008"/>
        <n v="-964.668566000008"/>
        <n v="-864.672465000003"/>
        <n v="-833.333334000083"/>
        <n v="-759.943224999995"/>
        <n v="-702.857150000002"/>
        <n v="-669.877318999992"/>
        <n v="-666.722066999999"/>
        <n v="-661.79469499999"/>
        <n v="-660.977386999999"/>
        <n v="-656.52782"/>
        <n v="-648.683741999999"/>
        <n v="-636.804058"/>
        <n v="-631.422032000002"/>
        <n v="-613.661894000004"/>
        <n v="-604.486182000001"/>
        <n v="-557.174983999998"/>
        <n v="-542.472405"/>
        <n v="-538.428775999986"/>
        <n v="-536.407837000006"/>
        <n v="-531.476091000001"/>
        <n v="-527.312388"/>
        <n v="-524.800447"/>
        <n v="-496.115263"/>
        <n v="-481.003388999998"/>
        <n v="-473.631602999998"/>
        <n v="-472.898927000002"/>
        <n v="-466.982801999999"/>
        <n v="-464.574668000001"/>
        <n v="-456.220099999991"/>
        <n v="-437.754841"/>
        <n v="-432.274292"/>
        <n v="-366.985478000002"/>
        <n v="-358.78585"/>
        <n v="-354.555040000001"/>
        <n v="-345.746166"/>
        <n v="-342.060760999993"/>
        <n v="-340.936508999999"/>
        <n v="-324.638059000004"/>
        <n v="-303.972753000009"/>
        <n v="-272.566344000001"/>
        <n v="-249.712334999997"/>
        <n v="-237.970547"/>
        <n v="-231.284863000001"/>
        <n v="-200.859316000002"/>
        <n v="-179.239955"/>
        <n v="-178.181851999998"/>
        <n v="-177.365593999999"/>
        <n v="-174.001833999999"/>
        <n v="-172.979184"/>
        <n v="-156.839568"/>
        <n v="-130.240844"/>
        <n v="-102.695141"/>
        <n v="-99.3548709999996"/>
        <n v="-96.2432860000001"/>
        <n v="-60.7333320000034"/>
        <n v="0"/>
        <n v="96.2432860000001"/>
        <n v="130.240844"/>
        <n v="153.251004000002"/>
        <n v="172.979184"/>
        <n v="174.251853"/>
        <n v="201.401271999999"/>
        <n v="227.409305"/>
        <n v="231.284863000001"/>
        <n v="244.260894000003"/>
        <n v="249.712334999997"/>
        <n v="256.803099"/>
        <n v="274.738842"/>
        <n v="303.972753000009"/>
        <n v="342.060760999993"/>
        <n v="358.333333000017"/>
        <n v="374.006718000001"/>
        <n v="387.092688000004"/>
        <n v="432.687775999999"/>
        <n v="437.754841"/>
        <n v="446.156953"/>
        <n v="456.220099999991"/>
        <n v="476.472519000003"/>
        <n v="496.115263"/>
        <n v="524.800447"/>
        <n v="527.312388"/>
        <n v="531.476091000001"/>
        <n v="536.407837000006"/>
        <n v="538.428775999986"/>
        <n v="543.587845"/>
        <n v="631.422032000002"/>
        <n v="636.804058"/>
        <n v="661.79469499999"/>
        <n v="666.722066999999"/>
        <n v="669.877318999992"/>
        <n v="676.991985000001"/>
        <n v="721.355578000001"/>
        <n v="848.157553000001"/>
        <n v="864.672465000003"/>
        <n v="937.507625"/>
        <n v="966.385103000008"/>
        <n v="995.152620000001"/>
        <n v="1007.181552"/>
        <n v="1034.118913"/>
        <n v="1043.830303"/>
        <n v="1069.743561"/>
        <n v="1071.081073"/>
        <n v="1100.206973"/>
        <n v="1114.136183"/>
        <n v="1122.06116799999"/>
        <n v="1161.546614"/>
        <n v="1171.46612599998"/>
        <n v="1196.29050199999"/>
        <n v="1229.515091"/>
        <n v="1250"/>
        <n v="1326.09899"/>
        <n v="1372.359925"/>
        <n v="1418.22094"/>
        <n v="1542.522984"/>
        <n v="1572.48957600002"/>
        <n v="1584.43317800001"/>
        <n v="1649.34093599999"/>
        <n v="1673.74871199997"/>
        <n v="1705.80789900001"/>
        <n v="1772.73611599999"/>
        <n v="1774.59137499999"/>
        <n v="1798.894822"/>
        <n v="1815.788701"/>
        <n v="1907.25589299999"/>
        <n v="2030.339614"/>
        <n v="2032.164947"/>
        <n v="2034.642761"/>
        <n v="2040.12087"/>
        <n v="2108.959056"/>
        <n v="2132.28971400001"/>
        <n v="2196.047486"/>
        <n v="2208.362995"/>
        <n v="2249.290604"/>
        <n v="2279.365037"/>
        <n v="2289.902468"/>
        <n v="2296.03532999998"/>
        <n v="2308.98342"/>
        <n v="2351.30094"/>
        <n v="2387.966485"/>
        <n v="2462.981934"/>
        <n v="2469.851706"/>
        <n v="2472.743084"/>
        <n v="2500.71425099997"/>
        <n v="2504.138217"/>
        <n v="2506.34678299999"/>
        <n v="2510.851817"/>
        <n v="2530.12276100001"/>
        <n v="2531.588668"/>
        <n v="2531.644172"/>
        <n v="2536.887012"/>
        <n v="2549.389345"/>
        <n v="2569.532135"/>
        <n v="2572.631258"/>
        <n v="2594.242138"/>
        <n v="2596.784538"/>
        <n v="2599.0992"/>
        <n v="2602.407373"/>
        <n v="2611.954186"/>
        <n v="2616.911405"/>
        <n v="2638.17173"/>
        <n v="2655.039816"/>
        <n v="2657.585489"/>
        <n v="2663.146486"/>
        <n v="2668.80278400001"/>
        <n v="2668.824588"/>
        <n v="2673.375254"/>
        <n v="2686.347765"/>
        <n v="2691.561245"/>
        <n v="2693.259272"/>
        <n v="2699.84781399998"/>
        <n v="2715.663067"/>
        <n v="2722.163912"/>
        <n v="2723.449332"/>
        <n v="2731.670059"/>
        <n v="2734.41985600001"/>
        <n v="2736.543008"/>
        <n v="2742.828871"/>
        <n v="2771.244193"/>
        <n v="2785.718139"/>
        <n v="2810.246839"/>
        <n v="2834.11323"/>
        <n v="2841.657041"/>
        <n v="2845.19282500001"/>
        <n v="2863.792367"/>
        <n v="2884.756377"/>
        <n v="2899.672603"/>
        <n v="2921.01662"/>
        <n v="2931.89967599999"/>
        <n v="2936.288887"/>
        <n v="2941.709026"/>
        <n v="2954.128061"/>
        <n v="2961.07698399999"/>
        <n v="3046.198643"/>
        <n v="3052.145223"/>
        <n v="3057.47732900002"/>
        <n v="3070.67877100001"/>
        <n v="3073.702076"/>
        <n v="3173.37777799997"/>
        <n v="3196.555586"/>
        <n v="3258.467707"/>
        <n v="3280.190195"/>
        <n v="3294.393409"/>
        <n v="3308.254106"/>
        <n v="3334.750984"/>
        <n v="3437.5"/>
        <n v="3447.36838400003"/>
        <n v="3459.54235"/>
        <n v="3503.640591"/>
        <n v="3547.97857399999"/>
        <n v="3615.78131999999"/>
        <n v="3661.00939"/>
        <n v="3677"/>
        <n v="3707.505294"/>
        <n v="3729.722712"/>
        <n v="3733.90545999999"/>
        <n v="3751.08104399999"/>
        <n v="3772.250749"/>
        <n v="3790.74995500001"/>
        <n v="3809.50308699999"/>
        <n v="3828.528525"/>
        <n v="3833.81124000001"/>
        <n v="3898.36104700001"/>
        <n v="4015.487285"/>
        <n v="4191.3031299999"/>
        <n v="4301.152181"/>
        <n v="4620.986156"/>
        <n v="4687.86286600001"/>
        <n v="4708.70413999993"/>
        <n v="5128.17973600001"/>
        <n v="5327.92721600001"/>
        <n v="5420.41310999997"/>
        <n v="5625.469232"/>
        <n v="5645.034241"/>
        <n v="5903.859434"/>
        <n v="6217.515721"/>
        <n v="6616.54376399994"/>
        <n v="6729.90297000001"/>
        <n v="7148.325064"/>
        <n v="7174.38218900003"/>
        <n v="8031.612934"/>
        <n v="9342"/>
        <n v="9643.70346"/>
        <n v="9826.987839"/>
        <n v="9858.578446"/>
        <n v="10149.001544"/>
        <n v="11269.045413"/>
        <n v="12323.386545"/>
        <n v="12753.8535"/>
        <n v="15148"/>
        <n v="16580"/>
        <n v="16718.792824"/>
        <n v="17484.031747"/>
        <n v="18003.176046"/>
        <n v="19018.536283"/>
        <n v="19026.277526"/>
        <n v="19459.780063"/>
        <n v="19600.402909"/>
        <n v="19806.945023"/>
        <n v="19999.630028"/>
        <n v="20037.180036"/>
        <n v="20040.642959"/>
        <n v="20123.02573"/>
        <n v="20604.812129"/>
        <n v="20637.119953"/>
        <n v="21076.208089"/>
        <n v="21153.543759"/>
        <n v="21542.855855"/>
        <n v="21657.297454"/>
        <n v="21713.926763"/>
        <n v="21833.447515"/>
        <n v="21886.059522"/>
        <n v="22084.137636"/>
        <n v="22443.034144"/>
        <n v="25169.351208"/>
        <n v="29475.220947"/>
        <n v="30461.185021"/>
        <n v="35668.239744"/>
        <n v="37823.743256"/>
        <n v="42919.904151"/>
        <n v="43762.915203"/>
        <n v="46965"/>
        <n v="54897.760943"/>
        <n v="63471.724624"/>
        <n v="84417.387279"/>
        <n v="96565.694112"/>
        <n v="125921.388915"/>
        <n v="261215.919918"/>
        <m/>
      </sharedItems>
    </cacheField>
    <cacheField name="Other" numFmtId="0">
      <sharedItems containsString="0" containsBlank="1" containsNumber="1" minValue="-11599.6174673189" maxValue="11599.6174673189" count="463">
        <n v="-11599.6174673189"/>
        <n v="-5933.41978967315"/>
        <n v="-3784.43903469992"/>
        <n v="-3549.36050498606"/>
        <n v="-2945.62472395073"/>
        <n v="-2708.49857237926"/>
        <n v="-2430.50955366759"/>
        <n v="-2369.35845029919"/>
        <n v="-1743.01244882139"/>
        <n v="-1738.55307205127"/>
        <n v="-1678.20214263505"/>
        <n v="-1657.59307572758"/>
        <n v="-1536.81748363323"/>
        <n v="-1410.471173"/>
        <n v="-1407.723909"/>
        <n v="-1405.87375518276"/>
        <n v="-1321.98367871954"/>
        <n v="-1311.47622554854"/>
        <n v="-1306.81483177724"/>
        <n v="-1301.76404294677"/>
        <n v="-1253.73234973222"/>
        <n v="-1249.84550566509"/>
        <n v="-1232.55249311326"/>
        <n v="-1211.60071508334"/>
        <n v="-1195.53716938247"/>
        <n v="-1191.23851909752"/>
        <n v="-1180.54575551368"/>
        <n v="-1152.6206139086"/>
        <n v="-1117.27295346491"/>
        <n v="-1114.19147060834"/>
        <n v="-1113.94561760436"/>
        <n v="-1110.16607518732"/>
        <n v="-1108.26676033698"/>
        <n v="-1107.23729443221"/>
        <n v="-1101.28141104205"/>
        <n v="-1092.94501478737"/>
        <n v="-1086.93082394052"/>
        <n v="-1074.30789114349"/>
        <n v="-1072.82444801953"/>
        <n v="-1066.04265942057"/>
        <n v="-1060.2610341333"/>
        <n v="-1044.98703881368"/>
        <n v="-1044.26889697912"/>
        <n v="-1040.72415775665"/>
        <n v="-1033.2244712492"/>
        <n v="-1005.20286284831"/>
        <n v="-1002.80713850937"/>
        <n v="-993.188493704864"/>
        <n v="-980.236306189107"/>
        <n v="-970.301559527683"/>
        <n v="-967.847785359423"/>
        <n v="-966.267935935289"/>
        <n v="-955.293206798853"/>
        <n v="-952.993158317167"/>
        <n v="-938.481175374518"/>
        <n v="-918.92478818138"/>
        <n v="-906.373242031738"/>
        <n v="-896.41472292717"/>
        <n v="-892.523507647338"/>
        <n v="-887.205357552752"/>
        <n v="-885.788279114541"/>
        <n v="-874.298318903355"/>
        <n v="-849.857677352884"/>
        <n v="-841.927073483157"/>
        <n v="-832.90586749869"/>
        <n v="-807.481781000219"/>
        <n v="-807.297022467286"/>
        <n v="-800.731884135367"/>
        <n v="-791.900561854697"/>
        <n v="-783.896718732782"/>
        <n v="-767.358403727227"/>
        <n v="-762.818172374604"/>
        <n v="-723.716200027902"/>
        <n v="-721.526067050011"/>
        <n v="-717.115554146694"/>
        <n v="-709.768240823898"/>
        <n v="-707.05679371077"/>
        <n v="-704.101187012243"/>
        <n v="-702.334900353706"/>
        <n v="-699.036002315686"/>
        <n v="-693.797198938006"/>
        <n v="-692.580708843411"/>
        <n v="-691.06112216154"/>
        <n v="-690.703873713264"/>
        <n v="-673.796684730296"/>
        <n v="-670.250377671515"/>
        <n v="-664.773979547063"/>
        <n v="-661.910898756089"/>
        <n v="-657.754840900037"/>
        <n v="-655.614210727036"/>
        <n v="-655.17490348399"/>
        <n v="-649.49228207659"/>
        <n v="-645.412309746909"/>
        <n v="-645.232830175624"/>
        <n v="-632.849839615796"/>
        <n v="-621.212306602897"/>
        <n v="-620.038149515404"/>
        <n v="-600.964281433239"/>
        <n v="-596.463775769866"/>
        <n v="-582.508691162208"/>
        <n v="-579.768547586013"/>
        <n v="-578.525734587556"/>
        <n v="-571.951074047616"/>
        <n v="-571.068665090305"/>
        <n v="-570.712293821784"/>
        <n v="-567.721590123274"/>
        <n v="-565.731691328762"/>
        <n v="-565.705053917796"/>
        <n v="-556.643051073548"/>
        <n v="-556.064202690198"/>
        <n v="-553.135463967417"/>
        <n v="-550.1609247409"/>
        <n v="-547.926363493589"/>
        <n v="-547.660988980724"/>
        <n v="-547.088544564794"/>
        <n v="-546.735236795008"/>
        <n v="-543.790907345148"/>
        <n v="-538.460285779897"/>
        <n v="-529.428904317255"/>
        <n v="-529.121409905483"/>
        <n v="-527.523422472925"/>
        <n v="-526.139845637923"/>
        <n v="-504.342555314547"/>
        <n v="-498.479473823543"/>
        <n v="-489.351451516638"/>
        <n v="-484.833586980438"/>
        <n v="-475.116070925771"/>
        <n v="-472.196249396417"/>
        <n v="-467.828662799268"/>
        <n v="-462.822406849923"/>
        <n v="-461.283471279231"/>
        <n v="-460.918980294837"/>
        <n v="-452.179734976088"/>
        <n v="-442.294240946225"/>
        <n v="-438.969831452382"/>
        <n v="-438.951763097461"/>
        <n v="-438.515300085916"/>
        <n v="-437.835809795535"/>
        <n v="-429.840251416528"/>
        <n v="-422.910040835083"/>
        <n v="-422.636944844544"/>
        <n v="-420.116492294571"/>
        <n v="-415.910639698564"/>
        <n v="-406.577481338548"/>
        <n v="-405.46849121991"/>
        <n v="-404.43648789826"/>
        <n v="-401.2855214071"/>
        <n v="-391.432695931754"/>
        <n v="-390.717959039899"/>
        <n v="-384.100991833295"/>
        <n v="-383.0480776646"/>
        <n v="-381.36956670595"/>
        <n v="-380.609703866048"/>
        <n v="-374.61597965599"/>
        <n v="-374.411271913002"/>
        <n v="-370.907819471041"/>
        <n v="-367.740647291572"/>
        <n v="-365.111334559338"/>
        <n v="-357.106470947712"/>
        <n v="-355.942397709066"/>
        <n v="-354.358448099076"/>
        <n v="-350.657883294935"/>
        <n v="-348.395676086298"/>
        <n v="-348.329257913019"/>
        <n v="-348.114519430597"/>
        <n v="-340.663250208706"/>
        <n v="-338.92685446243"/>
        <n v="-338.325112647673"/>
        <n v="-337.539193725525"/>
        <n v="-334.574154046072"/>
        <n v="-334.010022052768"/>
        <n v="-330.486125446767"/>
        <n v="-324.331649906711"/>
        <n v="-316.446651423124"/>
        <n v="-306.581775533249"/>
        <n v="-304.86628501844"/>
        <n v="-299.624453418312"/>
        <n v="-296.103817968836"/>
        <n v="-292.007487984907"/>
        <n v="-291.949800605641"/>
        <n v="-285.913851873594"/>
        <n v="-283.032192792681"/>
        <n v="-275.082287691752"/>
        <n v="-259.50612909412"/>
        <n v="-248.571123420345"/>
        <n v="-240.545003907646"/>
        <n v="-239.267709963402"/>
        <n v="-234.624968086539"/>
        <n v="-230.588101237537"/>
        <n v="-226.322284101497"/>
        <n v="-213.1524659899"/>
        <n v="-211.683495015777"/>
        <n v="-208.90706536243"/>
        <n v="-207.580062706201"/>
        <n v="-199.699750963238"/>
        <n v="-199.211042258144"/>
        <n v="-191.068125156829"/>
        <n v="-189.876145153623"/>
        <n v="-189.576260009986"/>
        <n v="-189.169318203969"/>
        <n v="-184.581210111392"/>
        <n v="-182.942641886006"/>
        <n v="-177.298719773999"/>
        <n v="-176.309549121144"/>
        <n v="-168.720902426629"/>
        <n v="-159.604886382084"/>
        <n v="-152.934930990824"/>
        <n v="-152.103889919992"/>
        <n v="-151.112499449133"/>
        <n v="-145.098277683774"/>
        <n v="-142.273487170599"/>
        <n v="-136.158173076285"/>
        <n v="-132.420204926865"/>
        <n v="-112.397769084954"/>
        <n v="-103.719022538859"/>
        <n v="-77.3772362461232"/>
        <n v="-76.949255686955"/>
        <n v="-76.4942560856217"/>
        <n v="-52.7270734334561"/>
        <n v="-51.4370978986565"/>
        <n v="-45.2719108270514"/>
        <n v="-45.0614787669783"/>
        <n v="-32.4190906898116"/>
        <n v="-26.7173199723152"/>
        <n v="-17.5828080588138"/>
        <n v="-17.1172865132965"/>
        <n v="-14.3496492040213"/>
        <n v="-12.4422535009297"/>
        <n v="-10.7817882649172"/>
        <n v="0"/>
        <n v="18.8594442911956"/>
        <n v="32.4190906898116"/>
        <n v="45.0614787669783"/>
        <n v="47.0736496788445"/>
        <n v="51.4370978986565"/>
        <n v="54.3340914846112"/>
        <n v="56.6570209559814"/>
        <n v="58.7451958005278"/>
        <n v="59.9102629628583"/>
        <n v="71.2088966495728"/>
        <n v="76.949255686955"/>
        <n v="77.3772362461232"/>
        <n v="100.968247074985"/>
        <n v="103.719022538859"/>
        <n v="105.183017469406"/>
        <n v="107.249363962696"/>
        <n v="116.661269535063"/>
        <n v="125.501750962461"/>
        <n v="131.202762538426"/>
        <n v="135.015749562766"/>
        <n v="136.158173076285"/>
        <n v="138.292961621825"/>
        <n v="145.098277683774"/>
        <n v="145.210195257564"/>
        <n v="146.096501424915"/>
        <n v="159.38706325111"/>
        <n v="159.604886382084"/>
        <n v="168.720902426629"/>
        <n v="176.309549121144"/>
        <n v="181.107810081478"/>
        <n v="184.581210111392"/>
        <n v="185.840137328314"/>
        <n v="189.053156773518"/>
        <n v="189.876145153623"/>
        <n v="191.068125156829"/>
        <n v="197.118672361862"/>
        <n v="199.699750963238"/>
        <n v="205.940543629446"/>
        <n v="208.90706536243"/>
        <n v="209.471147852904"/>
        <n v="211.683495015777"/>
        <n v="212.05682269881"/>
        <n v="213.1524659899"/>
        <n v="213.326966650822"/>
        <n v="214.972646262316"/>
        <n v="222.140465250257"/>
        <n v="224.861140751171"/>
        <n v="234.624968086539"/>
        <n v="236.881124211513"/>
        <n v="239.267709963402"/>
        <n v="243.498781846636"/>
        <n v="246.460437976608"/>
        <n v="246.678881484448"/>
        <n v="253.764946466733"/>
        <n v="255.223705480754"/>
        <n v="257.068531703443"/>
        <n v="259.50612909412"/>
        <n v="263.91468986467"/>
        <n v="272.265094201758"/>
        <n v="275.082287691752"/>
        <n v="279.505537921199"/>
        <n v="283.032192792681"/>
        <n v="291.949800605641"/>
        <n v="292.007487984907"/>
        <n v="294.675260853559"/>
        <n v="299.27515451837"/>
        <n v="306.581775533249"/>
        <n v="306.861331032787"/>
        <n v="308.52765888852"/>
        <n v="316.446651423124"/>
        <n v="330.486125446767"/>
        <n v="332.297262513573"/>
        <n v="334.010022052768"/>
        <n v="336.750840254735"/>
        <n v="338.325112647673"/>
        <n v="340.663250208706"/>
        <n v="343.101914238547"/>
        <n v="346.069143456908"/>
        <n v="348.329257913019"/>
        <n v="348.395676086298"/>
        <n v="350.657883294935"/>
        <n v="351.070367858514"/>
        <n v="351.853778783256"/>
        <n v="355.942397709066"/>
        <n v="362.933361248285"/>
        <n v="365.111334559338"/>
        <n v="365.17778315248"/>
        <n v="374.411271913002"/>
        <n v="375.464255202955"/>
        <n v="381.014335639244"/>
        <n v="386.381203556801"/>
        <n v="387.564259820105"/>
        <n v="388.006698676908"/>
        <n v="391.432695931754"/>
        <n v="392.772420435459"/>
        <n v="401.2855214071"/>
        <n v="404.43648789826"/>
        <n v="405.047247790867"/>
        <n v="405.46849121991"/>
        <n v="406.577481338548"/>
        <n v="415.910639698564"/>
        <n v="420.116492294571"/>
        <n v="422.494315920101"/>
        <n v="422.636944844544"/>
        <n v="425.882336404373"/>
        <n v="429.840251416528"/>
        <n v="434.946746321124"/>
        <n v="436.343779626941"/>
        <n v="438.515300085916"/>
        <n v="441.731651933372"/>
        <n v="460.918980294837"/>
        <n v="462.822406849923"/>
        <n v="467.828662799268"/>
        <n v="476.58918993895"/>
        <n v="478.999590343825"/>
        <n v="483.059409639189"/>
        <n v="483.363348223766"/>
        <n v="495.90211190687"/>
        <n v="508.709714106368"/>
        <n v="520.525721795097"/>
        <n v="527.523422472925"/>
        <n v="529.121409905483"/>
        <n v="543.790907345148"/>
        <n v="547.660988980724"/>
        <n v="547.926363493589"/>
        <n v="551.271945108847"/>
        <n v="556.643051073548"/>
        <n v="565.705053917796"/>
        <n v="565.731691328762"/>
        <n v="567.721590123274"/>
        <n v="570.015075992505"/>
        <n v="570.712293821784"/>
        <n v="571.068665090305"/>
        <n v="571.951074047616"/>
        <n v="577.129790854499"/>
        <n v="578.525734587556"/>
        <n v="579.768547586013"/>
        <n v="582.508691162208"/>
        <n v="596.463775769866"/>
        <n v="600.964281433239"/>
        <n v="602.656534036632"/>
        <n v="620.038149515404"/>
        <n v="621.212306602897"/>
        <n v="628.907684483453"/>
        <n v="636.714011342549"/>
        <n v="649.49228207659"/>
        <n v="655.17490348399"/>
        <n v="655.614210727036"/>
        <n v="657.754840900037"/>
        <n v="661.910898756089"/>
        <n v="664.773979547063"/>
        <n v="670.250377671515"/>
        <n v="673.508296467588"/>
        <n v="673.796684730296"/>
        <n v="681.60366715561"/>
        <n v="687.634456485615"/>
        <n v="690.703873713264"/>
        <n v="691.06112216154"/>
        <n v="692.580708843411"/>
        <n v="693.797198938006"/>
        <n v="702.949783152006"/>
        <n v="704.101187012243"/>
        <n v="717.115554146694"/>
        <n v="724.762210284143"/>
        <n v="733.557594849335"/>
        <n v="736.489351962032"/>
        <n v="748.266558201045"/>
        <n v="762.818172374604"/>
        <n v="768.743549655464"/>
        <n v="783.896718732782"/>
        <n v="791.900561854697"/>
        <n v="795.913467060016"/>
        <n v="800.731884135367"/>
        <n v="807.297022467286"/>
        <n v="807.481781000219"/>
        <n v="841.927073483157"/>
        <n v="885.788279114541"/>
        <n v="887.205357552752"/>
        <n v="892.523507647338"/>
        <n v="906.373242031738"/>
        <n v="918.92478818138"/>
        <n v="925.621934671187"/>
        <n v="955.293206798853"/>
        <n v="963.321144751501"/>
        <n v="970.301559527683"/>
        <n v="980.236306189107"/>
        <n v="1002.80713850937"/>
        <n v="1005.20286284831"/>
        <n v="1040.72415775665"/>
        <n v="1044.26889697912"/>
        <n v="1068.44214649231"/>
        <n v="1076.67699412154"/>
        <n v="1086.93082394052"/>
        <n v="1101.28141104205"/>
        <n v="1113.94561760436"/>
        <n v="1114.19147060834"/>
        <n v="1122.23173767998"/>
        <n v="1122.31946504355"/>
        <n v="1133.46066794347"/>
        <n v="1151.76620344404"/>
        <n v="1152.6206139086"/>
        <n v="1180.54575551368"/>
        <n v="1195.53716938247"/>
        <n v="1211.60071508334"/>
        <n v="1249.84550566509"/>
        <n v="1279.14543223358"/>
        <n v="1286.10152220979"/>
        <n v="1301.76404294677"/>
        <n v="1301.77029993475"/>
        <n v="1311.47622554854"/>
        <n v="1321.98367871954"/>
        <n v="1405.75847442754"/>
        <n v="1405.87375518276"/>
        <n v="1407.723909"/>
        <n v="1410.471173"/>
        <n v="1536.81748363323"/>
        <n v="1657.59307572758"/>
        <n v="1678.20214263505"/>
        <n v="1738.55307205127"/>
        <n v="1743.01244882139"/>
        <n v="1750.97170859781"/>
        <n v="1854.50784797117"/>
        <n v="2043.02821491315"/>
        <n v="2430.50955366759"/>
        <n v="3344.21710067912"/>
        <n v="3784.43903469992"/>
        <n v="3830.64077579017"/>
        <n v="4492.45161714265"/>
        <n v="5933.41978967315"/>
        <n v="6089.80176407407"/>
        <n v="6997.16401031691"/>
        <n v="11599.6174673189"/>
        <m/>
      </sharedItems>
    </cacheField>
    <cacheField name="Opening USD PV" numFmtId="0">
      <sharedItems containsString="0" containsBlank="1" containsNumber="1" minValue="-8844975" maxValue="10237430" count="468">
        <n v="-8844975"/>
        <n v="-6215585"/>
        <n v="-5726567"/>
        <n v="-4562083.3"/>
        <n v="-1569986"/>
        <n v="-1432022"/>
        <n v="-1080200"/>
        <n v="-941714.449177"/>
        <n v="-761274.548045"/>
        <n v="-702284.661694"/>
        <n v="-609166.666667"/>
        <n v="-589171.484117"/>
        <n v="-559479.166667"/>
        <n v="-526005.972725"/>
        <n v="-505050.639034"/>
        <n v="-469215.724967"/>
        <n v="-405820.332849"/>
        <n v="-398686.111111"/>
        <n v="-376636.169562"/>
        <n v="-365578.016079"/>
        <n v="-336798.740133"/>
        <n v="-298229.148247"/>
        <n v="-296779.537774"/>
        <n v="-293391.691719"/>
        <n v="-282727.252459"/>
        <n v="-280055.642017"/>
        <n v="-275080.354539"/>
        <n v="-252114.240134"/>
        <n v="-245372.183822"/>
        <n v="-242773.849885"/>
        <n v="-226092.179149"/>
        <n v="-222158.45579"/>
        <n v="-219833.134572"/>
        <n v="-214630.490062"/>
        <n v="-214107.505985"/>
        <n v="-208991.02728"/>
        <n v="-208784.976521"/>
        <n v="-208559.265331"/>
        <n v="-207127.67036"/>
        <n v="-194494.161238"/>
        <n v="-192847.288773"/>
        <n v="-184718.980977"/>
        <n v="-184128.15352"/>
        <n v="-183924.300445"/>
        <n v="-181348.393989"/>
        <n v="-174720.254683"/>
        <n v="-169094.809736"/>
        <n v="-158774.447388"/>
        <n v="-157140.738149"/>
        <n v="-155628.331338"/>
        <n v="-140539.47255"/>
        <n v="-139981.979996"/>
        <n v="-139300.648856"/>
        <n v="-128849.542058"/>
        <n v="-128079.757156"/>
        <n v="-127432.171134"/>
        <n v="-127112.168602"/>
        <n v="-126921.977535"/>
        <n v="-120735.202986"/>
        <n v="-116752.671212"/>
        <n v="-115339.927076"/>
        <n v="-115297.143465"/>
        <n v="-114824.951014"/>
        <n v="-114217.132982"/>
        <n v="-110805.052212"/>
        <n v="-110507.248685"/>
        <n v="-110389.687425"/>
        <n v="-109632.09184893"/>
        <n v="-109157.397699"/>
        <n v="-107081.060984"/>
        <n v="-106799.566692"/>
        <n v="-104554.050375096"/>
        <n v="-101513.194454"/>
        <n v="-101272.249495"/>
        <n v="-97965.440051"/>
        <n v="-97401.43771"/>
        <n v="-97381.128453"/>
        <n v="-96291.128433528"/>
        <n v="-96130.734260025"/>
        <n v="-94520.6307"/>
        <n v="-93865.426482"/>
        <n v="-91047.649412"/>
        <n v="-85371.130693"/>
        <n v="-84306.673312"/>
        <n v="-83368.73795"/>
        <n v="-82001.144058"/>
        <n v="-79306.664183"/>
        <n v="-78853.739601"/>
        <n v="-78800.290728"/>
        <n v="-78013.804387"/>
        <n v="-76785.102823"/>
        <n v="-75428.96218"/>
        <n v="-74359.560674"/>
        <n v="-72411.777068"/>
        <n v="-72129.442283"/>
        <n v="-70631.313990075"/>
        <n v="-70432.455068"/>
        <n v="-70210.573753"/>
        <n v="-68996.220668"/>
        <n v="-68651.187858"/>
        <n v="-66840.068743"/>
        <n v="-63163.716255"/>
        <n v="-62862.857374"/>
        <n v="-62458.765645752"/>
        <n v="-62157.604038"/>
        <n v="-61017.192365"/>
        <n v="-60057.152134"/>
        <n v="-59245.143396"/>
        <n v="-58563.739608"/>
        <n v="-58036.982818"/>
        <n v="-57427.651134"/>
        <n v="-56608.811444"/>
        <n v="-56530.913232"/>
        <n v="-56369.654888"/>
        <n v="-54698.220326"/>
        <n v="-54254.425467"/>
        <n v="-53749.335276"/>
        <n v="-51821.317646"/>
        <n v="-50463.928475"/>
        <n v="-50174.484123"/>
        <n v="-48398.367139"/>
        <n v="-47864.390228"/>
        <n v="-47366.539978"/>
        <n v="-46200.500807"/>
        <n v="-45598.358182"/>
        <n v="-44708.751608"/>
        <n v="-44367.330831642"/>
        <n v="-43903.645513"/>
        <n v="-42307.325845"/>
        <n v="-41568.414632"/>
        <n v="-40508.387337"/>
        <n v="-39573.144296"/>
        <n v="-39369.474784332"/>
        <n v="-38941.515867"/>
        <n v="-38699.233011"/>
        <n v="-37913.319608598"/>
        <n v="-37385.338696"/>
        <n v="-36528.029423"/>
        <n v="-36148.899987"/>
        <n v="-35888.370693"/>
        <n v="-35648.909481"/>
        <n v="-35488.353708"/>
        <n v="-34464.46358"/>
        <n v="-33505.569945"/>
        <n v="-33495.437035"/>
        <n v="-33071.251652"/>
        <n v="-32563.554679"/>
        <n v="-31292.454972"/>
        <n v="-31257.912973"/>
        <n v="-30848.254652"/>
        <n v="-30189.511622214"/>
        <n v="-29104.474529"/>
        <n v="-27794.08973"/>
        <n v="-27668.921027"/>
        <n v="-27252.508321"/>
        <n v="-27102.19656"/>
        <n v="-26950.616413"/>
        <n v="-26896.071376"/>
        <n v="-26747.962019"/>
        <n v="-26285.021598"/>
        <n v="-25648.243103"/>
        <n v="-25160.292874"/>
        <n v="-25066.781148"/>
        <n v="-23616.652761"/>
        <n v="-23501.703741"/>
        <n v="-23451.958163214"/>
        <n v="-23415.099536"/>
        <n v="-23169.907294002"/>
        <n v="-22897.44803"/>
        <n v="-21798.704043018"/>
        <n v="-21756.061038"/>
        <n v="-20587.907558"/>
        <n v="-19989.944838864"/>
        <n v="-19160.986586"/>
        <n v="-19027.905507"/>
        <n v="-18635.052468"/>
        <n v="-17158.343041"/>
        <n v="-17138.14659"/>
        <n v="-15202.91960901"/>
        <n v="-15122.392468"/>
        <n v="-14478.977698"/>
        <n v="-14448.161986"/>
        <n v="-13982.290326"/>
        <n v="-13897.05269"/>
        <n v="-13693.596147"/>
        <n v="-13551.404102"/>
        <n v="-12650.939987"/>
        <n v="-11956.270616"/>
        <n v="-11325.651443"/>
        <n v="-10806.505736"/>
        <n v="-10517.385435"/>
        <n v="-10443.808976202"/>
        <n v="-10291.9785318"/>
        <n v="-9938.018948"/>
        <n v="-9688.267908"/>
        <n v="-9510.071101"/>
        <n v="-9346.611993"/>
        <n v="-9018.522014"/>
        <n v="-8920.513877"/>
        <n v="-8377.138557"/>
        <n v="-8025.337778"/>
        <n v="-7808.962488"/>
        <n v="-7367.430101"/>
        <n v="-7349.951526"/>
        <n v="-7267.627897"/>
        <n v="-7047.634001"/>
        <n v="-6961.602976"/>
        <n v="-6805.096123"/>
        <n v="-6232.855201146"/>
        <n v="-6106.228649388"/>
        <n v="-5900.290682"/>
        <n v="-5824.503256"/>
        <n v="-5772.644144"/>
        <n v="-5380.077616"/>
        <n v="-5306.752766"/>
        <n v="-4850.375588"/>
        <n v="-4559.291044"/>
        <n v="-3924.526212"/>
        <n v="-3661.523199"/>
        <n v="-3602.754157"/>
        <n v="-3317.265376"/>
        <n v="-3152.461069"/>
        <n v="-3010.031966"/>
        <n v="-2771.317555"/>
        <n v="-2507.944805352"/>
        <n v="-1501.853646"/>
        <n v="-1447.748755"/>
        <n v="-1212.791738"/>
        <n v="-1206.553091"/>
        <n v="-1029.994508"/>
        <n v="-898.431371"/>
        <n v="-860.551906"/>
        <n v="-851.23309"/>
        <n v="-597.301265"/>
        <n v="-296.455483"/>
        <n v="-246.4953372"/>
        <n v="-198"/>
        <n v="-86.209299"/>
        <n v="0"/>
        <n v="9.632478"/>
        <n v="68.522535"/>
        <n v="246.4953372"/>
        <n v="296.455483"/>
        <n v="597.301265"/>
        <n v="1361.01832335"/>
        <n v="1379.449886598"/>
        <n v="1501.853646"/>
        <n v="2047.727454"/>
        <n v="2771.317555"/>
        <n v="2801.297408"/>
        <n v="2807.407881"/>
        <n v="3010.031966"/>
        <n v="3056.81442"/>
        <n v="3317.265376"/>
        <n v="3602.754157"/>
        <n v="3924.526212"/>
        <n v="4424.386512"/>
        <n v="4581.315438"/>
        <n v="5507.822922"/>
        <n v="5900.290682"/>
        <n v="6893.38504"/>
        <n v="6961.602976"/>
        <n v="7047.634001"/>
        <n v="7410.73318"/>
        <n v="7808.962488"/>
        <n v="7980.429488"/>
        <n v="8025.337778"/>
        <n v="8212.164529725"/>
        <n v="8377.138557"/>
        <n v="9018.522014"/>
        <n v="9216.632594"/>
        <n v="9224.95380075"/>
        <n v="9346.611993"/>
        <n v="9566.201707"/>
        <n v="9688.267908"/>
        <n v="9698.621938"/>
        <n v="10229.901898"/>
        <n v="10356.318818"/>
        <n v="10498.074992"/>
        <n v="10517.385435"/>
        <n v="10624.843644"/>
        <n v="10806.505736"/>
        <n v="11579.423808"/>
        <n v="11718.91478"/>
        <n v="11861.298303876"/>
        <n v="11985.958655"/>
        <n v="12597.675496"/>
        <n v="13693.596147"/>
        <n v="13897.05269"/>
        <n v="13905.474718464"/>
        <n v="14455.891547"/>
        <n v="14478.977698"/>
        <n v="15203.26179"/>
        <n v="15432.933017"/>
        <n v="16412.411705"/>
        <n v="17138.14659"/>
        <n v="17158.343041"/>
        <n v="18093.604816"/>
        <n v="18635.052468"/>
        <n v="19027.905507"/>
        <n v="19160.986586"/>
        <n v="21756.061038"/>
        <n v="22897.44803"/>
        <n v="23487.569484"/>
        <n v="25025.14729134"/>
        <n v="25160.292874"/>
        <n v="25648.243103"/>
        <n v="25947.721962"/>
        <n v="26232.398753"/>
        <n v="26747.962019"/>
        <n v="27252.508321"/>
        <n v="27540.7483365"/>
        <n v="27668.921027"/>
        <n v="27794.08973"/>
        <n v="29104.474529"/>
        <n v="29303.012351"/>
        <n v="31292.454972"/>
        <n v="31446.695545"/>
        <n v="32563.554679"/>
        <n v="32609.290396"/>
        <n v="33071.251652"/>
        <n v="33157.161922"/>
        <n v="34464.46358"/>
        <n v="35888.370693"/>
        <n v="36148.899987"/>
        <n v="36420.064158"/>
        <n v="36528.029423"/>
        <n v="36598.494567"/>
        <n v="37385.338696"/>
        <n v="37794.058368"/>
        <n v="38275.728347"/>
        <n v="38751.414343"/>
        <n v="38941.515867"/>
        <n v="39573.144296"/>
        <n v="40312.236229"/>
        <n v="40625.527213"/>
        <n v="41680.365766578"/>
        <n v="43903.645513"/>
        <n v="44813.128346"/>
        <n v="44840.115433"/>
        <n v="45598.358182"/>
        <n v="46200.500807"/>
        <n v="47366.539978"/>
        <n v="47990.339042"/>
        <n v="48250.272738"/>
        <n v="48398.367139"/>
        <n v="49483.334429"/>
        <n v="50174.484123"/>
        <n v="50231.443278"/>
        <n v="51525.733013"/>
        <n v="51821.317646"/>
        <n v="53905.82661"/>
        <n v="54254.425467"/>
        <n v="54698.220326"/>
        <n v="55758.908857"/>
        <n v="56530.913232"/>
        <n v="58036.982818"/>
        <n v="58563.739608"/>
        <n v="59245.143396"/>
        <n v="60057.152134"/>
        <n v="62157.604038"/>
        <n v="62862.857374"/>
        <n v="63163.716255"/>
        <n v="68491.754156"/>
        <n v="68614.740736"/>
        <n v="70210.573753"/>
        <n v="70631.313990075"/>
        <n v="71532.860062"/>
        <n v="72129.442283"/>
        <n v="72411.777068"/>
        <n v="74359.560674"/>
        <n v="75765.139757"/>
        <n v="76736.128277"/>
        <n v="82001.144058"/>
        <n v="83368.73795"/>
        <n v="84306.673312"/>
        <n v="86099.645639"/>
        <n v="89940.610347"/>
        <n v="91047.649412"/>
        <n v="94520.6307"/>
        <n v="95955.323488"/>
        <n v="96130.734260025"/>
        <n v="97381.128453"/>
        <n v="97401.43771"/>
        <n v="98298.649094"/>
        <n v="100636.596257"/>
        <n v="101272.249495"/>
        <n v="102868.428033"/>
        <n v="105285.599906"/>
        <n v="106799.566692"/>
        <n v="106912.51414"/>
        <n v="107081.060984"/>
        <n v="109157.397699"/>
        <n v="110507.248685"/>
        <n v="111875.917966"/>
        <n v="112056.22942353"/>
        <n v="114217.132982"/>
        <n v="114824.951014"/>
        <n v="116752.671212"/>
        <n v="120735.202986"/>
        <n v="121525.042503"/>
        <n v="127112.168602"/>
        <n v="127299.237593"/>
        <n v="128079.757156"/>
        <n v="128849.542058"/>
        <n v="134153.002549"/>
        <n v="137037.241227"/>
        <n v="139300.648856"/>
        <n v="139981.979996"/>
        <n v="140539.47255"/>
        <n v="152194.551197"/>
        <n v="155628.331338"/>
        <n v="158774.447388"/>
        <n v="160611.351644"/>
        <n v="169094.809736"/>
        <n v="174720.254683"/>
        <n v="181682.828739"/>
        <n v="183924.300445"/>
        <n v="184128.15352"/>
        <n v="184718.980977"/>
        <n v="192847.288773"/>
        <n v="194494.161238"/>
        <n v="198314.356711"/>
        <n v="200675.587868"/>
        <n v="207878.048449"/>
        <n v="208559.265331"/>
        <n v="208991.02728"/>
        <n v="214107.505985"/>
        <n v="214630.490062"/>
        <n v="219833.134572"/>
        <n v="222158.45579"/>
        <n v="226092.179149"/>
        <n v="229080.616606"/>
        <n v="231450.112295"/>
        <n v="242773.849885"/>
        <n v="252114.240134"/>
        <n v="269444.611051"/>
        <n v="275080.354539"/>
        <n v="280055.642017"/>
        <n v="293391.691719"/>
        <n v="296710.430283"/>
        <n v="296779.537774"/>
        <n v="298229.148247"/>
        <n v="336798.740133"/>
        <n v="351994.55592"/>
        <n v="365578.016079"/>
        <n v="376636.169562"/>
        <n v="384928.817708"/>
        <n v="395941.54226"/>
        <n v="399224.245136"/>
        <n v="405820.332849"/>
        <n v="426542.757804"/>
        <n v="491789.215689786"/>
        <n v="506404.797275"/>
        <n v="526005.972725"/>
        <n v="589171.484117"/>
        <n v="641666.666667"/>
        <n v="684958.333333"/>
        <n v="702284.661694"/>
        <n v="761274.548045"/>
        <n v="966436.672439"/>
        <n v="1060408"/>
        <n v="1254500"/>
        <n v="1569986"/>
        <n v="5726567"/>
        <n v="8844975"/>
        <n v="10237430"/>
        <m/>
      </sharedItems>
    </cacheField>
    <cacheField name="Closing USD PV" numFmtId="0">
      <sharedItems containsString="0" containsBlank="1" containsNumber="1" minValue="-8860123" maxValue="10254010" count="483">
        <n v="-8860123"/>
        <n v="-6225652"/>
        <n v="-5735909"/>
        <n v="-4562083.3"/>
        <n v="-1566309"/>
        <n v="-1434341"/>
        <n v="-1131091"/>
        <n v="-937005.745037"/>
        <n v="-757083.244915"/>
        <n v="-708901.205458"/>
        <n v="-607916.666667"/>
        <n v="-585998.106339"/>
        <n v="-556041.666667"/>
        <n v="-528506.686976"/>
        <n v="-499630.225924"/>
        <n v="-469975.668192"/>
        <n v="-407850.672463"/>
        <n v="-398327.777778"/>
        <n v="-366116.444855"/>
        <n v="-358632.993516"/>
        <n v="-329624.357944"/>
        <n v="-299400.614373"/>
        <n v="-294053.486414"/>
        <n v="-291154.068542"/>
        <n v="-281729.390729"/>
        <n v="-280819.996566"/>
        <n v="-271632.986155"/>
        <n v="-264857.987521"/>
        <n v="-243076.148492"/>
        <n v="-240845.194721"/>
        <n v="-229216.969728045"/>
        <n v="-217524.151152"/>
        <n v="-215826.780564"/>
        <n v="-212698.532574"/>
        <n v="-212368.768418"/>
        <n v="-211146.429001"/>
        <n v="-209835.069245"/>
        <n v="-206051.53619"/>
        <n v="-206005.609192"/>
        <n v="-205727.499192"/>
        <n v="-196266.897354"/>
        <n v="-195540.548045"/>
        <n v="-190046.908193"/>
        <n v="-187587.69587"/>
        <n v="-183834.005445"/>
        <n v="-180025.939398"/>
        <n v="-179341.240839"/>
        <n v="-168790.836983"/>
        <n v="-161888.613926"/>
        <n v="-157200.820914"/>
        <n v="-156642.157674"/>
        <n v="-154088.592926"/>
        <n v="-147680.160065"/>
        <n v="-144290.553594"/>
        <n v="-142681.82781"/>
        <n v="-140640.193903365"/>
        <n v="-136455.456031"/>
        <n v="-136367.806869"/>
        <n v="-130012.818247"/>
        <n v="-129519.419377"/>
        <n v="-128322.925942"/>
        <n v="-127568.388702"/>
        <n v="-120947.035952"/>
        <n v="-120300.649786"/>
        <n v="-118000.78313"/>
        <n v="-115910.805359"/>
        <n v="-115503.384993"/>
        <n v="-112081.459369"/>
        <n v="-110496.018772913"/>
        <n v="-109611.183745"/>
        <n v="-108155.947745"/>
        <n v="-106669.325848"/>
        <n v="-105541.616379"/>
        <n v="-105417.513670658"/>
        <n v="-101808.657332"/>
        <n v="-100150.58625"/>
        <n v="-99180.023275"/>
        <n v="-98447.1540750395"/>
        <n v="-97829.735375"/>
        <n v="-97242.794612"/>
        <n v="-97216.67785518"/>
        <n v="-97212.042273"/>
        <n v="-96422.917067"/>
        <n v="-95344.50163"/>
        <n v="-94459.728684"/>
        <n v="-89230.627624"/>
        <n v="-87313.743952"/>
        <n v="-85273.058415"/>
        <n v="-77722.231005"/>
        <n v="-77682.764255"/>
        <n v="-77548.360911"/>
        <n v="-77028.363458"/>
        <n v="-74966.479488"/>
        <n v="-74661.086455"/>
        <n v="-74076.2573373225"/>
        <n v="-73092.07586881"/>
        <n v="-72565.944169"/>
        <n v="-72165.812191"/>
        <n v="-69907.638851"/>
        <n v="-69770.5812648"/>
        <n v="-67804.737309"/>
        <n v="-67346.781386"/>
        <n v="-67173.485001"/>
        <n v="-66232.937443"/>
        <n v="-66059.41296"/>
        <n v="-65359.763741"/>
        <n v="-64980.733383"/>
        <n v="-64310.61878163"/>
        <n v="-64031.9829396975"/>
        <n v="-63935.167973"/>
        <n v="-62982.607775"/>
        <n v="-62731.617997"/>
        <n v="-61373.986447"/>
        <n v="-60609.614076"/>
        <n v="-60399.212895"/>
        <n v="-60109.815861"/>
        <n v="-59694.622104"/>
        <n v="-59574.280752"/>
        <n v="-58014.174359"/>
        <n v="-57297.319526"/>
        <n v="-57023.383715415"/>
        <n v="-56856.83284"/>
        <n v="-55867.44323043"/>
        <n v="-53892.741502"/>
        <n v="-53676.063781"/>
        <n v="-53484.898511"/>
        <n v="-53248.186199"/>
        <n v="-50395.275032"/>
        <n v="-50347.228402"/>
        <n v="-49236.04099"/>
        <n v="-48431.763528"/>
        <n v="-48172.7852274825"/>
        <n v="-46693.13791"/>
        <n v="-45950.788472"/>
        <n v="-45887.515322"/>
        <n v="-43028.826047"/>
        <n v="-42896.463961"/>
        <n v="-42774.308647"/>
        <n v="-42366.415708"/>
        <n v="-42309.687304"/>
        <n v="-42235.909276"/>
        <n v="-40995.481776"/>
        <n v="-40972.962005"/>
        <n v="-39066.218489"/>
        <n v="-38401.9580906325"/>
        <n v="-37159.451455"/>
        <n v="-36778.783328235"/>
        <n v="-36663.795589"/>
        <n v="-36129.91287"/>
        <n v="-36113.804516"/>
        <n v="-35354.682705"/>
        <n v="-35100.441691"/>
        <n v="-35011.881189"/>
        <n v="-34858.034782"/>
        <n v="-34693.777451"/>
        <n v="-34338.653615"/>
        <n v="-33382.02391"/>
        <n v="-31767.621015"/>
        <n v="-31730.8119"/>
        <n v="-31670.929194"/>
        <n v="-31172.561618"/>
        <n v="-30279.3455"/>
        <n v="-29668.978639"/>
        <n v="-29273.279765"/>
        <n v="-27575.828163"/>
        <n v="-27021.223458"/>
        <n v="-26759.970817"/>
        <n v="-26754.543656"/>
        <n v="-26694.670104"/>
        <n v="-26625.958107"/>
        <n v="-26102.195922"/>
        <n v="-24221.138943"/>
        <n v="-23998.74626"/>
        <n v="-23892.60065"/>
        <n v="-23487.9436241775"/>
        <n v="-23208.0480564075"/>
        <n v="-22990.657614"/>
        <n v="-22086.10568502"/>
        <n v="-21840.1727745825"/>
        <n v="-21624.690045"/>
        <n v="-21534.725071"/>
        <n v="-20627.26672968"/>
        <n v="-19975.1392236825"/>
        <n v="-19542.935979"/>
        <n v="-19283.317954"/>
        <n v="-18379.544563"/>
        <n v="-16760.7078189525"/>
        <n v="-16728.268302"/>
        <n v="-16566.744448"/>
        <n v="-16087.261968"/>
        <n v="-14670.74070306"/>
        <n v="-14563.774757"/>
        <n v="-14200.087844"/>
        <n v="-13306.367849"/>
        <n v="-12374.615673"/>
        <n v="-12276.933269"/>
        <n v="-12246.986796525"/>
        <n v="-11744.161946"/>
        <n v="-11172.400439"/>
        <n v="-11107.229611"/>
        <n v="-11007.2813856525"/>
        <n v="-10819.4760943425"/>
        <n v="-9818.878194"/>
        <n v="-9795.359497"/>
        <n v="-9352.788169"/>
        <n v="-9240.607549"/>
        <n v="-9095.081339"/>
        <n v="-9062.621673"/>
        <n v="-8815.135902"/>
        <n v="-8702.648297"/>
        <n v="-8522.406751"/>
        <n v="-7856.875731"/>
        <n v="-7853.17847"/>
        <n v="-7810.100302"/>
        <n v="-7598.407034"/>
        <n v="-7476.312571"/>
        <n v="-7145.496346"/>
        <n v="-6345.583028"/>
        <n v="-6036.605436"/>
        <n v="-5960.645328"/>
        <n v="-5551.6414"/>
        <n v="-4500.708382"/>
        <n v="-4357.440523"/>
        <n v="-4007.597857"/>
        <n v="-3912.867963"/>
        <n v="-3544.594603"/>
        <n v="-3486.771371"/>
        <n v="-3430.438976"/>
        <n v="-2773.716319"/>
        <n v="-2632.77588951"/>
        <n v="-2586.594058"/>
        <n v="-2252.224181"/>
        <n v="-1888.130936"/>
        <n v="-1556.070687"/>
        <n v="-1552.299257"/>
        <n v="-1405.61036"/>
        <n v="-1113.73932"/>
        <n v="-1098.522453"/>
        <n v="-988.147945"/>
        <n v="-821.25593"/>
        <n v="-622.065481"/>
        <n v="-491.952518"/>
        <n v="-188.90444"/>
        <n v="-69.988877"/>
        <n v="0"/>
        <n v="69.988877"/>
        <n v="455.789431"/>
        <n v="474.8659"/>
        <n v="491.952518"/>
        <n v="622.065481"/>
        <n v="821.25593"/>
        <n v="1405.61036"/>
        <n v="1756.608445"/>
        <n v="1888.130936"/>
        <n v="2548.1074071375"/>
        <n v="2586.594058"/>
        <n v="2928.98981"/>
        <n v="3331.553262"/>
        <n v="3430.438976"/>
        <n v="3486.771371"/>
        <n v="3544.594603"/>
        <n v="4034.07519"/>
        <n v="4500.708382"/>
        <n v="4645.2435567525"/>
        <n v="4833.445593"/>
        <n v="5328.582967"/>
        <n v="5538.522695"/>
        <n v="6345.583028"/>
        <n v="7145.496346"/>
        <n v="7265.764777"/>
        <n v="7598.407034"/>
        <n v="7628.69067"/>
        <n v="8510.940153"/>
        <n v="8522.406751"/>
        <n v="8526.941278404"/>
        <n v="8815.135902"/>
        <n v="9095.081339"/>
        <n v="9293.635363"/>
        <n v="9492.0530410675"/>
        <n v="9795.359497"/>
        <n v="9818.878194"/>
        <n v="10343.368016"/>
        <n v="10446.147685"/>
        <n v="10742.452241"/>
        <n v="11168.431489"/>
        <n v="11631.403615"/>
        <n v="11895.428567"/>
        <n v="11953.6874768025"/>
        <n v="12374.615673"/>
        <n v="12440.270358"/>
        <n v="12900.754704"/>
        <n v="14563.774757"/>
        <n v="14670.74070306"/>
        <n v="14706.634552"/>
        <n v="16087.261968"/>
        <n v="16281.09057"/>
        <n v="16566.744448"/>
        <n v="16575.621715"/>
        <n v="16656.672599"/>
        <n v="16728.268302"/>
        <n v="17624.132948"/>
        <n v="19283.317954"/>
        <n v="21534.725071"/>
        <n v="21624.690045"/>
        <n v="21992.185157"/>
        <n v="22086.10568502"/>
        <n v="22990.657614"/>
        <n v="23892.60065"/>
        <n v="23998.74626"/>
        <n v="24687.35693"/>
        <n v="25065.581153"/>
        <n v="25097.8254558525"/>
        <n v="25777.471952"/>
        <n v="26630.079549"/>
        <n v="26759.970817"/>
        <n v="27021.223458"/>
        <n v="27713.933645"/>
        <n v="28031.15155"/>
        <n v="28616.54655"/>
        <n v="29668.978639"/>
        <n v="31172.561618"/>
        <n v="31670.929194"/>
        <n v="31767.621015"/>
        <n v="31945.20831801"/>
        <n v="32123.68753"/>
        <n v="33382.02391"/>
        <n v="34056.536385"/>
        <n v="34338.653615"/>
        <n v="34387.585059"/>
        <n v="34693.777451"/>
        <n v="35100.441691"/>
        <n v="35188.0001673525"/>
        <n v="36113.804516"/>
        <n v="36437.818921"/>
        <n v="36607.582416"/>
        <n v="37159.451455"/>
        <n v="38401.9580906325"/>
        <n v="39981.536246"/>
        <n v="39987.59817"/>
        <n v="41300.803688"/>
        <n v="42235.909276"/>
        <n v="42309.687304"/>
        <n v="42366.415708"/>
        <n v="42896.463961"/>
        <n v="43028.826047"/>
        <n v="43960.278197"/>
        <n v="44906.385192"/>
        <n v="45227.208121"/>
        <n v="45887.515322"/>
        <n v="45950.788472"/>
        <n v="46693.13791"/>
        <n v="47093.996775735"/>
        <n v="48172.7852274825"/>
        <n v="48423.026818"/>
        <n v="51084.385968"/>
        <n v="53248.186199"/>
        <n v="53676.063781"/>
        <n v="53892.741502"/>
        <n v="54233.370011"/>
        <n v="56331.1556038"/>
        <n v="56856.83284"/>
        <n v="57170.767254"/>
        <n v="57297.319526"/>
        <n v="58375.820262"/>
        <n v="59694.622104"/>
        <n v="60109.815861"/>
        <n v="60399.212895"/>
        <n v="60609.614076"/>
        <n v="61373.986447"/>
        <n v="62731.617997"/>
        <n v="62982.607775"/>
        <n v="63364.784574"/>
        <n v="65359.763741"/>
        <n v="66059.41296"/>
        <n v="67173.485001"/>
        <n v="67346.781386"/>
        <n v="69907.638851"/>
        <n v="71332.000746"/>
        <n v="71546.640412"/>
        <n v="73092.07586881"/>
        <n v="74076.2573373225"/>
        <n v="74208.525128"/>
        <n v="74661.086455"/>
        <n v="75563.124064"/>
        <n v="77028.363458"/>
        <n v="78496.809816"/>
        <n v="82963.349841"/>
        <n v="84736.39658328"/>
        <n v="85273.058415"/>
        <n v="85542.470655"/>
        <n v="87142.659936"/>
        <n v="87313.743952"/>
        <n v="87733.032497"/>
        <n v="88406.862253"/>
        <n v="92876.899234"/>
        <n v="94459.728684"/>
        <n v="97242.794612"/>
        <n v="98447.1540750395"/>
        <n v="99180.023275"/>
        <n v="100910.60328"/>
        <n v="100987.476783"/>
        <n v="101808.657332"/>
        <n v="104408.847006"/>
        <n v="105541.616379"/>
        <n v="106669.325848"/>
        <n v="108155.947745"/>
        <n v="109611.183745"/>
        <n v="110496.018772913"/>
        <n v="111169.679383913"/>
        <n v="118000.78313"/>
        <n v="120300.649786"/>
        <n v="120947.035952"/>
        <n v="122203.084918"/>
        <n v="124056.631171"/>
        <n v="127568.388702"/>
        <n v="129519.419377"/>
        <n v="130140.894634"/>
        <n v="131998.943696"/>
        <n v="134092.269217"/>
        <n v="134883.699031"/>
        <n v="136367.806869"/>
        <n v="136455.456031"/>
        <n v="142681.82781"/>
        <n v="144290.553594"/>
        <n v="147680.160065"/>
        <n v="155265.229968"/>
        <n v="156642.157674"/>
        <n v="157200.820914"/>
        <n v="168790.836983"/>
        <n v="179341.240839"/>
        <n v="180025.939398"/>
        <n v="186370.691605"/>
        <n v="187587.69587"/>
        <n v="190046.908193"/>
        <n v="195540.548045"/>
        <n v="196266.897354"/>
        <n v="201268.484772"/>
        <n v="202450.179243"/>
        <n v="206051.53619"/>
        <n v="206743.389049"/>
        <n v="209835.069245"/>
        <n v="211146.429001"/>
        <n v="212368.768418"/>
        <n v="212698.532574"/>
        <n v="215826.780564"/>
        <n v="217524.151152"/>
        <n v="224648.000206"/>
        <n v="228509.374347"/>
        <n v="229216.969728045"/>
        <n v="240845.194721"/>
        <n v="259663.707011"/>
        <n v="264857.987521"/>
        <n v="267201.097353"/>
        <n v="271632.986155"/>
        <n v="281729.390729"/>
        <n v="291154.068542"/>
        <n v="294053.486414"/>
        <n v="299400.614373"/>
        <n v="329624.357944"/>
        <n v="355785.305875"/>
        <n v="358632.993516"/>
        <n v="366116.444855"/>
        <n v="382786.212436"/>
        <n v="394914.399144"/>
        <n v="394945.119029"/>
        <n v="407850.672463"/>
        <n v="410288.41252"/>
        <n v="454535.603969557"/>
        <n v="501907.053768"/>
        <n v="528506.686976"/>
        <n v="585998.106339"/>
        <n v="640833.333333"/>
        <n v="682666.666667"/>
        <n v="708901.205458"/>
        <n v="757083.244915"/>
        <n v="961203.365763"/>
        <n v="1107373"/>
        <n v="1252750"/>
        <n v="1566309"/>
        <n v="5735909"/>
        <n v="8860123"/>
        <n v="10254010"/>
        <m/>
      </sharedItems>
    </cacheField>
    <cacheField name="Actual USD P&amp;L" numFmtId="0">
      <sharedItems containsString="0" containsBlank="1" containsNumber="1" minValue="-229216.969728045" maxValue="229216.969728045" count="485">
        <n v="-229216.969728045"/>
        <n v="-194990.993277668"/>
        <n v="-110496.018772913"/>
        <n v="-74076.2573373225"/>
        <n v="-73028.953233"/>
        <n v="-69770.5812648"/>
        <n v="-62425.968443"/>
        <n v="-58894.573549"/>
        <n v="-50891"/>
        <n v="-48172.7852274825"/>
        <n v="-42817.837907"/>
        <n v="-38408.266726"/>
        <n v="-38401.9580906325"/>
        <n v="-37253.6117202286"/>
        <n v="-37046.723272"/>
        <n v="-34532.741448144"/>
        <n v="-34121.107159416"/>
        <n v="-31008.102054435"/>
        <n v="-22086.10568502"/>
        <n v="-22084.137636"/>
        <n v="-21923.328239"/>
        <n v="-21542.855855"/>
        <n v="-21452.182879"/>
        <n v="-21296.846649"/>
        <n v="-21153.543759"/>
        <n v="-20637.119953"/>
        <n v="-20604.812129"/>
        <n v="-20040.642959"/>
        <n v="-19905.078192"/>
        <n v="-19806.945023"/>
        <n v="-19769.854204"/>
        <n v="-19664.6521080555"/>
        <n v="-19600.402909"/>
        <n v="-19110.064106817"/>
        <n v="-19026.277526"/>
        <n v="-19018.536283"/>
        <n v="-18121.7261423025"/>
        <n v="-18003.176046"/>
        <n v="-16254.345284"/>
        <n v="-15164.615006"/>
        <n v="-15148"/>
        <n v="-14670.74070306"/>
        <n v="-14427.879001"/>
        <n v="-12458.604682"/>
        <n v="-12445.524801"/>
        <n v="-12323.386545"/>
        <n v="-11912.389505"/>
        <n v="-11510.056178"/>
        <n v="-11269.045413"/>
        <n v="-10900.982897"/>
        <n v="-10149.001544"/>
        <n v="-10067"/>
        <n v="-9342"/>
        <n v="-7548.461235"/>
        <n v="-7544.835106"/>
        <n v="-7533.723705"/>
        <n v="-7174.38218900003"/>
        <n v="-6729.90297000001"/>
        <n v="-6644.083993"/>
        <n v="-6616.54376399994"/>
        <n v="-6492.3655992255"/>
        <n v="-6217.515721"/>
        <n v="-5903.859434"/>
        <n v="-5625.469232"/>
        <n v="-5560.645653"/>
        <n v="-5327.92721600001"/>
        <n v="-5325.058086"/>
        <n v="-5233.30667600001"/>
        <n v="-5128.17973600001"/>
        <n v="-5126.969582"/>
        <n v="-4620.986156"/>
        <n v="-4527.289382"/>
        <n v="-4506.428053"/>
        <n v="-4497.74350700004"/>
        <n v="-4432.6164"/>
        <n v="-4309.84599199996"/>
        <n v="-4298.123123"/>
        <n v="-4191.3031299999"/>
        <n v="-3898.36104700001"/>
        <n v="-3809.50308699999"/>
        <n v="-3751.08104399999"/>
        <n v="-3733.90545999999"/>
        <n v="-3707.505294"/>
        <n v="-3677"/>
        <n v="-3661.00939"/>
        <n v="-3615.78131999999"/>
        <n v="-3547.97857399999"/>
        <n v="-3514.624333"/>
        <n v="-3503.640591"/>
        <n v="-3459.54235"/>
        <n v="-3447.36838400003"/>
        <n v="-3328.729087"/>
        <n v="-3308.254106"/>
        <n v="-3294.393409"/>
        <n v="-3196.555586"/>
        <n v="-3173.37777799997"/>
        <n v="-3168.358554"/>
        <n v="-3073.702076"/>
        <n v="-3046.198643"/>
        <n v="-2961.07698399999"/>
        <n v="-2941.709026"/>
        <n v="-2940.73794799999"/>
        <n v="-2921.01662"/>
        <n v="-2917.975608"/>
        <n v="-2899.672603"/>
        <n v="-2869.384322"/>
        <n v="-2863.792367"/>
        <n v="-2845.19282500001"/>
        <n v="-2810.246839"/>
        <n v="-2771.244193"/>
        <n v="-2742.828871"/>
        <n v="-2736.543008"/>
        <n v="-2734.41985600001"/>
        <n v="-2722.163912"/>
        <n v="-2699.84781399998"/>
        <n v="-2693.259272"/>
        <n v="-2691.561245"/>
        <n v="-2686.347765"/>
        <n v="-2672.932802"/>
        <n v="-2668.80278400001"/>
        <n v="-2663.146486"/>
        <n v="-2657.585489"/>
        <n v="-2638.17173"/>
        <n v="-2602.407373"/>
        <n v="-2600.492181"/>
        <n v="-2599.0992"/>
        <n v="-2596.784538"/>
        <n v="-2594.242138"/>
        <n v="-2580.647113"/>
        <n v="-2572.631258"/>
        <n v="-2569.532135"/>
        <n v="-2546.425704"/>
        <n v="-2536.887012"/>
        <n v="-2531.644172"/>
        <n v="-2530.12276100001"/>
        <n v="-2527.603149"/>
        <n v="-2510.851817"/>
        <n v="-2506.34678299999"/>
        <n v="-2504.138217"/>
        <n v="-2500.71425099997"/>
        <n v="-2482.838174"/>
        <n v="-2472.743084"/>
        <n v="-2469.851706"/>
        <n v="-2462.981934"/>
        <n v="-2460.76187873501"/>
        <n v="-2387.966485"/>
        <n v="-2351.30094"/>
        <n v="-2319"/>
        <n v="-2316.41981501451"/>
        <n v="-2308.98342"/>
        <n v="-2291.66666599992"/>
        <n v="-2279.365037"/>
        <n v="-2257.52555"/>
        <n v="-2253.802075"/>
        <n v="-2249.290604"/>
        <n v="-2243.513698"/>
        <n v="-2234.090845"/>
        <n v="-2210.909508"/>
        <n v="-2196.047486"/>
        <n v="-2153.542196"/>
        <n v="-2146.629618"/>
        <n v="-2142.60527200002"/>
        <n v="-2132.28971400001"/>
        <n v="-2030.339614"/>
        <n v="-1798.894822"/>
        <n v="-1772.73611599999"/>
        <n v="-1750"/>
        <n v="-1687.762508"/>
        <n v="-1673.74871199997"/>
        <n v="-1649.34093599999"/>
        <n v="-1572.48957600002"/>
        <n v="-1555.136843"/>
        <n v="-1479.075148"/>
        <n v="-1418.22094"/>
        <n v="-1401.354284"/>
        <n v="-1400.948407"/>
        <n v="-1352.464837"/>
        <n v="-1325.967564"/>
        <n v="-1236.055792"/>
        <n v="-1222.229673"/>
        <n v="-1204.979454"/>
        <n v="-1196.29050199999"/>
        <n v="-1186.475952"/>
        <n v="-1171.46612599998"/>
        <n v="-1166.8176"/>
        <n v="-1161.546614"/>
        <n v="-1134.6594"/>
        <n v="-1113.73932"/>
        <n v="-1071.081073"/>
        <n v="-1069.743561"/>
        <n v="-1034.118913"/>
        <n v="-1007.181552"/>
        <n v="-996.423231000023"/>
        <n v="-995.152620000001"/>
        <n v="-966.385103000008"/>
        <n v="-964.668566000008"/>
        <n v="-925.549421651987"/>
        <n v="-886.550039617505"/>
        <n v="-864.672465000003"/>
        <n v="-863.463295561494"/>
        <n v="-833.333334000083"/>
        <n v="-759.943224999995"/>
        <n v="-669.877318999992"/>
        <n v="-666.722066999999"/>
        <n v="-661.79469499999"/>
        <n v="-656.52782"/>
        <n v="-648.683741999999"/>
        <n v="-636.804058"/>
        <n v="-631.422032000002"/>
        <n v="-613.661894000004"/>
        <n v="-604.486182000001"/>
        <n v="-563.472409450502"/>
        <n v="-557.174983999998"/>
        <n v="-542.472405"/>
        <n v="-538.428775999986"/>
        <n v="-536.407837000006"/>
        <n v="-531.476091000001"/>
        <n v="-527.497562542498"/>
        <n v="-527.312388"/>
        <n v="-524.800447"/>
        <n v="-496.115263"/>
        <n v="-481.003388999998"/>
        <n v="-473.631602999998"/>
        <n v="-472.898927000002"/>
        <n v="-466.982801999999"/>
        <n v="-464.574668000001"/>
        <n v="-456.220099999991"/>
        <n v="-437.754841"/>
        <n v="-432.274292"/>
        <n v="-366.985478000002"/>
        <n v="-354.555040000001"/>
        <n v="-345.746166"/>
        <n v="-342.060760999993"/>
        <n v="-340.936508999999"/>
        <n v="-324.638059000004"/>
        <n v="-303.972753000009"/>
        <n v="-272.566344000001"/>
        <n v="-249.712334999997"/>
        <n v="-246.4953372"/>
        <n v="-237.970547"/>
        <n v="-231.284863000001"/>
        <n v="-200.859316000002"/>
        <n v="-179.239955"/>
        <n v="-130.240844"/>
        <n v="-124.831084158"/>
        <n v="-102.695141"/>
        <n v="-96.2432860000001"/>
        <n v="-60.7333320000034"/>
        <n v="-41.4687315644987"/>
        <n v="-38.1407624054955"/>
        <n v="-35.9854609634967"/>
        <n v="0"/>
        <n v="14.8056151815035"/>
        <n v="92.3891729264997"/>
        <n v="96.2432860000001"/>
        <n v="130.240844"/>
        <n v="153.251004000002"/>
        <n v="201.401271999999"/>
        <n v="231.284863000001"/>
        <n v="244.260894000003"/>
        <n v="246.4953372"/>
        <n v="249.712334999997"/>
        <n v="267.099240317501"/>
        <n v="274.738842"/>
        <n v="303.972753000009"/>
        <n v="314.776748679"/>
        <n v="342.060760999993"/>
        <n v="358.333333000017"/>
        <n v="374.006718000001"/>
        <n v="387.092688000004"/>
        <n v="432.687775999999"/>
        <n v="437.754841"/>
        <n v="446.156953"/>
        <n v="456.220099999991"/>
        <n v="476.472519000003"/>
        <n v="496.115263"/>
        <n v="524.800447"/>
        <n v="527.312388"/>
        <n v="531.476091000001"/>
        <n v="536.407837000006"/>
        <n v="538.428775999986"/>
        <n v="543.587845"/>
        <n v="631.422032000002"/>
        <n v="636.804058"/>
        <n v="661.79469499999"/>
        <n v="666.722066999999"/>
        <n v="669.877318999992"/>
        <n v="676.991985000001"/>
        <n v="721.355578000001"/>
        <n v="848.157553000001"/>
        <n v="864.672465000003"/>
        <n v="937.507625"/>
        <n v="966.385103000008"/>
        <n v="995.152620000001"/>
        <n v="1007.181552"/>
        <n v="1034.118913"/>
        <n v="1043.830303"/>
        <n v="1069.743561"/>
        <n v="1071.081073"/>
        <n v="1100.206973"/>
        <n v="1114.136183"/>
        <n v="1122.06116799999"/>
        <n v="1161.546614"/>
        <n v="1171.46612599998"/>
        <n v="1196.29050199999"/>
        <n v="1229.515091"/>
        <n v="1250"/>
        <n v="1326.09899"/>
        <n v="1372.359925"/>
        <n v="1418.22094"/>
        <n v="1542.522984"/>
        <n v="1572.48957600002"/>
        <n v="1584.43317800001"/>
        <n v="1649.34093599999"/>
        <n v="1673.74871199997"/>
        <n v="1705.80789900001"/>
        <n v="1772.73611599999"/>
        <n v="1774.59137499999"/>
        <n v="1798.894822"/>
        <n v="1815.788701"/>
        <n v="1907.25589299999"/>
        <n v="2030.339614"/>
        <n v="2032.164947"/>
        <n v="2108.959056"/>
        <n v="2132.28971400001"/>
        <n v="2196.047486"/>
        <n v="2208.362995"/>
        <n v="2249.290604"/>
        <n v="2279.365037"/>
        <n v="2289.902468"/>
        <n v="2296.03532999998"/>
        <n v="2308.98342"/>
        <n v="2316.41981501451"/>
        <n v="2351.30094"/>
        <n v="2387.966485"/>
        <n v="2460.76187873501"/>
        <n v="2462.981934"/>
        <n v="2469.851706"/>
        <n v="2472.743084"/>
        <n v="2500.71425099997"/>
        <n v="2504.138217"/>
        <n v="2506.34678299999"/>
        <n v="2510.851817"/>
        <n v="2530.12276100001"/>
        <n v="2531.588668"/>
        <n v="2531.644172"/>
        <n v="2536.887012"/>
        <n v="2549.389345"/>
        <n v="2569.532135"/>
        <n v="2572.631258"/>
        <n v="2590.691456097"/>
        <n v="2594.242138"/>
        <n v="2596.784538"/>
        <n v="2599.0992"/>
        <n v="2602.407373"/>
        <n v="2611.954186"/>
        <n v="2616.911405"/>
        <n v="2638.17173"/>
        <n v="2655.039816"/>
        <n v="2657.585489"/>
        <n v="2663.146486"/>
        <n v="2668.80278400001"/>
        <n v="2668.824588"/>
        <n v="2673.375254"/>
        <n v="2686.347765"/>
        <n v="2691.561245"/>
        <n v="2693.259272"/>
        <n v="2699.84781399998"/>
        <n v="2715.663067"/>
        <n v="2722.163912"/>
        <n v="2731.670059"/>
        <n v="2734.41985600001"/>
        <n v="2736.543008"/>
        <n v="2742.828871"/>
        <n v="2771.244193"/>
        <n v="2785.718139"/>
        <n v="2810.246839"/>
        <n v="2834.11323"/>
        <n v="2841.657041"/>
        <n v="2845.19282500001"/>
        <n v="2863.792367"/>
        <n v="2884.756377"/>
        <n v="2899.672603"/>
        <n v="2921.01662"/>
        <n v="2931.89967599999"/>
        <n v="2936.288887"/>
        <n v="2941.709026"/>
        <n v="2954.128061"/>
        <n v="2955.932812485"/>
        <n v="2961.07698399999"/>
        <n v="3046.198643"/>
        <n v="3052.145223"/>
        <n v="3057.47732900002"/>
        <n v="3070.67877100001"/>
        <n v="3073.702076"/>
        <n v="3173.37777799997"/>
        <n v="3196.555586"/>
        <n v="3258.467707"/>
        <n v="3265.7936701545"/>
        <n v="3294.393409"/>
        <n v="3308.254106"/>
        <n v="3334.750984"/>
        <n v="3437.5"/>
        <n v="3447.36838400003"/>
        <n v="3459.54235"/>
        <n v="3503.640591"/>
        <n v="3547.97857399999"/>
        <n v="3615.78131999999"/>
        <n v="3661.00939"/>
        <n v="3677"/>
        <n v="3707.505294"/>
        <n v="3733.90545999999"/>
        <n v="3751.08104399999"/>
        <n v="3772.250749"/>
        <n v="3790.74995500001"/>
        <n v="3809.50308699999"/>
        <n v="3828.528525"/>
        <n v="3833.81124000001"/>
        <n v="3898.36104700001"/>
        <n v="4015.487285"/>
        <n v="4191.3031299999"/>
        <n v="4301.152181"/>
        <n v="4620.986156"/>
        <n v="4687.86286600001"/>
        <n v="4708.70413999993"/>
        <n v="5128.17973600001"/>
        <n v="5327.92721600001"/>
        <n v="5420.41310999997"/>
        <n v="5625.469232"/>
        <n v="5645.034241"/>
        <n v="5903.859434"/>
        <n v="6217.515721"/>
        <n v="6591.322415322"/>
        <n v="6616.54376399994"/>
        <n v="6729.90297000001"/>
        <n v="6920.06102667"/>
        <n v="7174.38218900003"/>
        <n v="8654.3360565255"/>
        <n v="9342"/>
        <n v="9643.70346"/>
        <n v="9858.578446"/>
        <n v="10149.001544"/>
        <n v="11269.045413"/>
        <n v="12323.386545"/>
        <n v="12753.8535"/>
        <n v="14670.74070306"/>
        <n v="15148"/>
        <n v="16580"/>
        <n v="17484.031747"/>
        <n v="18003.176046"/>
        <n v="19018.536283"/>
        <n v="19026.277526"/>
        <n v="19459.780063"/>
        <n v="19553.248439235"/>
        <n v="19600.402909"/>
        <n v="19806.945023"/>
        <n v="19999.630028"/>
        <n v="20037.180036"/>
        <n v="20040.642959"/>
        <n v="20123.02573"/>
        <n v="20604.812129"/>
        <n v="20637.119953"/>
        <n v="21076.208089"/>
        <n v="21153.543759"/>
        <n v="21542.855855"/>
        <n v="21657.297454"/>
        <n v="21713.926763"/>
        <n v="21833.447515"/>
        <n v="21886.059522"/>
        <n v="22084.137636"/>
        <n v="22086.10568502"/>
        <n v="29475.220947"/>
        <n v="30461.185021"/>
        <n v="31330.6806569985"/>
        <n v="37823.743256"/>
        <n v="38401.9580906325"/>
        <n v="42919.904151"/>
        <n v="46965"/>
        <n v="48172.7852274825"/>
        <n v="56529.1556038"/>
        <n v="74076.2573373225"/>
        <n v="84736.39658328"/>
        <n v="110496.018772913"/>
        <n v="229216.969728045"/>
        <m/>
      </sharedItems>
    </cacheField>
    <cacheField name="USDCashflow" numFmtId="0">
      <sharedItems containsString="0" containsBlank="1" containsNumber="1" containsInteger="1" minValue="-12500" maxValue="7125" count="4">
        <n v="-12500"/>
        <n v="-7125"/>
        <n v="7125"/>
        <m/>
      </sharedItems>
    </cacheField>
    <cacheField name="Undiversified VaR" numFmtId="0">
      <sharedItems containsString="0" containsBlank="1" containsNumber="1" minValue="-124856.626102516" maxValue="124856.626102516" count="435">
        <n v="-124856.626102516"/>
        <n v="-79089.23813532"/>
        <n v="-67366.010990754"/>
        <n v="-63272.162200128"/>
        <n v="-60560.16247722"/>
        <n v="-55482.91051331"/>
        <n v="-54983.755606038"/>
        <n v="-54097.1510345"/>
        <n v="-54014.515264892"/>
        <n v="-53329.917834326"/>
        <n v="-52878.82457095"/>
        <n v="-52788.190971894"/>
        <n v="-52710.20422101"/>
        <n v="-52366.251659904"/>
        <n v="-52219.931402408"/>
        <n v="-52182.20700497"/>
        <n v="-52160.130935864"/>
        <n v="-52145.272958968"/>
        <n v="-51586.70092674"/>
        <n v="-51539.924493708"/>
        <n v="-51195.108882036"/>
        <n v="-51148.825215334"/>
        <n v="-51107.292658688"/>
        <n v="-50851.556084882"/>
        <n v="-50487.52814973"/>
        <n v="-50450.33670005"/>
        <n v="-48922.52534197"/>
        <n v="-48742.979166546"/>
        <n v="-43947.58327134"/>
        <n v="-43776.40442658"/>
        <n v="-43235.74691877"/>
        <n v="-42721.78546125"/>
        <n v="-42559.36631058"/>
        <n v="-42371.542024686"/>
        <n v="-42261.3918594"/>
        <n v="-42207.79245921"/>
        <n v="-41741.49916356"/>
        <n v="-41545.41399561"/>
        <n v="-41379.12551871"/>
        <n v="-41335.77979503"/>
        <n v="-41250.73594677"/>
        <n v="-41237.52806082"/>
        <n v="-41232.85305636"/>
        <n v="-41228.93541648"/>
        <n v="-41198.27996634"/>
        <n v="-41129.67681396"/>
        <n v="-41105.21702931"/>
        <n v="-41079.09935115"/>
        <n v="-40904.769954356"/>
        <n v="-40862.42456373"/>
        <n v="-40821.32348532"/>
        <n v="-40761.88853646"/>
        <n v="-40431.0933027225"/>
        <n v="-40284.5852262"/>
        <n v="-40224.00685758"/>
        <n v="-40176.090996545"/>
        <n v="-40159.94396442"/>
        <n v="-40000.5997703025"/>
        <n v="-39965.33571366"/>
        <n v="-39237.41166576"/>
        <n v="-33877.143990725"/>
        <n v="-32976.056263766"/>
        <n v="-32966.06775336"/>
        <n v="-32842.283924142"/>
        <n v="-32748.04343426"/>
        <n v="-31784.74615701"/>
        <n v="-31112.3536382925"/>
        <n v="-31005.338368095"/>
        <n v="-30820.723304805"/>
        <n v="-30517.3796550525"/>
        <n v="-30234.5541141525"/>
        <n v="-30221.446032162"/>
        <n v="-30211.2605045475"/>
        <n v="-30197.054971006"/>
        <n v="-30150.7921321425"/>
        <n v="-30146.729884425"/>
        <n v="-30109.93417404"/>
        <n v="-29895.465236868"/>
        <n v="-29834.510716626"/>
        <n v="-29824.918274844"/>
        <n v="-29676.383570988"/>
        <n v="-29663.723208812"/>
        <n v="-29639.35938425"/>
        <n v="-29601.698470652"/>
        <n v="-29532.811073458"/>
        <n v="-29507.581012294"/>
        <n v="-29498.942770528"/>
        <n v="-29493.967702276"/>
        <n v="-29453.377360176"/>
        <n v="-29433.225566668"/>
        <n v="-29431.953111792"/>
        <n v="-29400.791154966"/>
        <n v="-29375.028796806"/>
        <n v="-29363.24014316"/>
        <n v="-29327.103327984"/>
        <n v="-29312.977907752"/>
        <n v="-29302.554847566"/>
        <n v="-29248.393088992"/>
        <n v="-29239.152587722"/>
        <n v="-29205.701425208"/>
        <n v="-29184.84023532"/>
        <n v="-29014.29334034"/>
        <n v="-28413.69319719"/>
        <n v="-28296.8672308875"/>
        <n v="-28070.0913843"/>
        <n v="-27638.035810875"/>
        <n v="-26235.0379946025"/>
        <n v="-26225.29956417"/>
        <n v="-26106.866080344"/>
        <n v="-25129.229546022"/>
        <n v="-24914.275207185"/>
        <n v="-24889.6619004425"/>
        <n v="-24612.558877795"/>
        <n v="-24448.913501355"/>
        <n v="-24336.0040497525"/>
        <n v="-24239.087724075"/>
        <n v="-24193.9615848175"/>
        <n v="-24143.279999265"/>
        <n v="-24102.4722383375"/>
        <n v="-24088.7786118525"/>
        <n v="-23916.211269475"/>
        <n v="-23881.7446923825"/>
        <n v="-23658.7943944625"/>
        <n v="-23655.7253706025"/>
        <n v="-23641.437460725"/>
        <n v="-23629.3149811425"/>
        <n v="-23597.0324137975"/>
        <n v="-23594.98861069"/>
        <n v="-23594.3641695125"/>
        <n v="-23588.00600681"/>
        <n v="-23574.0488537925"/>
        <n v="-23570.760693725"/>
        <n v="-23567.0499446725"/>
        <n v="-23527.19354153"/>
        <n v="-23509.8711758225"/>
        <n v="-23471.3182764375"/>
        <n v="-23425.4352044125"/>
        <n v="-23425.0022058675"/>
        <n v="-23393.771873465"/>
        <n v="-23331.1135709575"/>
        <n v="-23325.55253413"/>
        <n v="-23316.0574551275"/>
        <n v="-23307.0096590275"/>
        <n v="-23206.0109261575"/>
        <n v="-23197.7787144775"/>
        <n v="-23142.9461268775"/>
        <n v="-23011.2671734575"/>
        <n v="-22992.373528425"/>
        <n v="-22522.2274264575"/>
        <n v="-22351.4881536625"/>
        <n v="-22323.3100159475"/>
        <n v="-22316.39686479"/>
        <n v="-22129.3466578275"/>
        <n v="-21284.723048386"/>
        <n v="-21079.56174954"/>
        <n v="-20966.38044606"/>
        <n v="-20858.73575856"/>
        <n v="-20582.3603671175"/>
        <n v="-19183.97998195"/>
        <n v="-18469.17367071"/>
        <n v="-18066.715279116"/>
        <n v="-17913.48145839"/>
        <n v="-17544.5765474875"/>
        <n v="-17400.551792575"/>
        <n v="-17044.7993961"/>
        <n v="-16858.7587174125"/>
        <n v="-16837.6902442"/>
        <n v="-16775.097607625"/>
        <n v="-16754.8598511875"/>
        <n v="-16734.0784181375"/>
        <n v="-16647.8053074375"/>
        <n v="-16629.5931587625"/>
        <n v="-16561.862755375"/>
        <n v="-16546.7310213625"/>
        <n v="-16491.7562317375"/>
        <n v="-15939.5237538075"/>
        <n v="-15922.2081202625"/>
        <n v="-15781.9388181"/>
        <n v="-15429.739961482"/>
        <n v="-15131.17087965"/>
        <n v="-14773.163138825"/>
        <n v="-14374.0099498275"/>
        <n v="-13755.2524003125"/>
        <n v="-13494.9341145696"/>
        <n v="-12758.614711325"/>
        <n v="-12626.245788646"/>
        <n v="-12319.2168292725"/>
        <n v="-12293.576557584"/>
        <n v="-11971.956203928"/>
        <n v="-11935.586421549"/>
        <n v="-11893.761405288"/>
        <n v="-11891.692761858"/>
        <n v="-11297.86384272"/>
        <n v="-11286.41557379"/>
        <n v="-11174.075719065"/>
        <n v="-10268.1522476225"/>
        <n v="-9456.59918882"/>
        <n v="-8790.2604362475"/>
        <n v="-8706.385685375"/>
        <n v="-8654.0070306375"/>
        <n v="-8374.17433447"/>
        <n v="-7935.305077938"/>
        <n v="-7766.6257179"/>
        <n v="-7183.575972825"/>
        <n v="-6875.56023273"/>
        <n v="-6184.033644005"/>
        <n v="-6002.5701990709"/>
        <n v="-5980.509404415"/>
        <n v="-5781.20661153"/>
        <n v="-2679.380652718"/>
        <n v="-1404.907974316"/>
        <n v="-1372.0370936125"/>
        <n v="-760.68600608"/>
        <n v="-426.586792968"/>
        <n v="-354.79858106"/>
        <n v="-209.237003815"/>
        <n v="-32.16588914"/>
        <n v="0"/>
        <n v="32.16588914"/>
        <n v="2329.79033114555"/>
        <n v="3345.34396875"/>
        <n v="4537.822635801"/>
        <n v="4813.078793425"/>
        <n v="5781.20661153"/>
        <n v="5788.628607412"/>
        <n v="5943.936142116"/>
        <n v="5970.0102536025"/>
        <n v="5980.509404415"/>
        <n v="6002.5701990709"/>
        <n v="6061.482589302"/>
        <n v="6164.2400715532"/>
        <n v="6184.033644005"/>
        <n v="7640.3137636875"/>
        <n v="7675.16695197"/>
        <n v="7766.6257179"/>
        <n v="7935.305077938"/>
        <n v="8081.718375318"/>
        <n v="8157.863218386"/>
        <n v="8374.17433447"/>
        <n v="11062.826220348"/>
        <n v="11286.41557379"/>
        <n v="11293.184056245"/>
        <n v="11297.86384272"/>
        <n v="11636.617567869"/>
        <n v="11817.060801273"/>
        <n v="11854.554902001"/>
        <n v="11891.692761858"/>
        <n v="11893.761405288"/>
        <n v="11935.586421549"/>
        <n v="11971.956203928"/>
        <n v="12226.6040088056"/>
        <n v="12287.572221715"/>
        <n v="12340.4203890625"/>
        <n v="12433.24287891"/>
        <n v="13415.748056235"/>
        <n v="14032.62975303"/>
        <n v="14292.086948685"/>
        <n v="14374.0099498275"/>
        <n v="14415.9249331125"/>
        <n v="15131.17087965"/>
        <n v="15241.410552676"/>
        <n v="15386.409282972"/>
        <n v="15519.864825535"/>
        <n v="15611.927322915"/>
        <n v="15781.9388181"/>
        <n v="15805.321514325"/>
        <n v="16491.7562317375"/>
        <n v="16546.7310213625"/>
        <n v="16561.862755375"/>
        <n v="16631.87473675"/>
        <n v="16662.1135881725"/>
        <n v="16734.0784181375"/>
        <n v="16751.16197755"/>
        <n v="16754.8598511875"/>
        <n v="16771.8618144875"/>
        <n v="16775.097607625"/>
        <n v="16805.0821864625"/>
        <n v="17068.302178641"/>
        <n v="17083.6306081"/>
        <n v="17106.6379029875"/>
        <n v="17250.083741275"/>
        <n v="17274.94619725"/>
        <n v="17400.551792575"/>
        <n v="17499.7769793875"/>
        <n v="17552.2678025625"/>
        <n v="17831.808429309"/>
        <n v="18066.715279116"/>
        <n v="19200.540945096"/>
        <n v="20582.3603671175"/>
        <n v="20762.00175399"/>
        <n v="20818.7421410325"/>
        <n v="20869.83601458"/>
        <n v="21079.56174954"/>
        <n v="21284.723048386"/>
        <n v="21534.6415860275"/>
        <n v="21845.9036201175"/>
        <n v="22093.34327732"/>
        <n v="22199.96130716"/>
        <n v="22262.5684945825"/>
        <n v="22512.86137632"/>
        <n v="23076.09668679"/>
        <n v="23082.118513615"/>
        <n v="23142.9461268775"/>
        <n v="23197.7787144775"/>
        <n v="23206.0109261575"/>
        <n v="23210.962140429"/>
        <n v="23307.0096590275"/>
        <n v="23316.0574551275"/>
        <n v="23325.55253413"/>
        <n v="23331.1135709575"/>
        <n v="23393.771873465"/>
        <n v="23425.0022058675"/>
        <n v="23425.4352044125"/>
        <n v="23471.3182764375"/>
        <n v="23509.8711758225"/>
        <n v="23512.14997705"/>
        <n v="23527.19354153"/>
        <n v="23574.0488537925"/>
        <n v="23594.3641695125"/>
        <n v="23594.98861069"/>
        <n v="23629.3149811425"/>
        <n v="23641.437460725"/>
        <n v="23655.7253706025"/>
        <n v="23658.7943944625"/>
        <n v="23856.5438845825"/>
        <n v="23867.54025474"/>
        <n v="23935.122077615"/>
        <n v="23944.4316039075"/>
        <n v="24014.2582069425"/>
        <n v="24143.279999265"/>
        <n v="24437.1632326325"/>
        <n v="24571.318434985"/>
        <n v="24859.9469477975"/>
        <n v="25083.50304411"/>
        <n v="25316.1186637275"/>
        <n v="26135.409884122"/>
        <n v="26639.0824266"/>
        <n v="26931.439855845"/>
        <n v="27567.09812549"/>
        <n v="27638.035810875"/>
        <n v="27880.002952648"/>
        <n v="28029.484423094"/>
        <n v="29205.701425208"/>
        <n v="29239.152587722"/>
        <n v="29248.393088992"/>
        <n v="29302.554847566"/>
        <n v="29312.977907752"/>
        <n v="29327.103327984"/>
        <n v="29363.24014316"/>
        <n v="29375.028796806"/>
        <n v="29400.791154966"/>
        <n v="29431.953111792"/>
        <n v="29433.225566668"/>
        <n v="29453.377360176"/>
        <n v="29493.967702276"/>
        <n v="29498.942770528"/>
        <n v="29507.581012294"/>
        <n v="29532.811073458"/>
        <n v="29601.698470652"/>
        <n v="29663.723208812"/>
        <n v="29676.383570988"/>
        <n v="29834.510716626"/>
        <n v="30014.878506382"/>
        <n v="30085.631715216"/>
        <n v="30109.93417404"/>
        <n v="30146.729884425"/>
        <n v="30150.7921321425"/>
        <n v="30197.054971006"/>
        <n v="30211.2605045475"/>
        <n v="30234.5541141525"/>
        <n v="30481.7562679"/>
        <n v="30820.723304805"/>
        <n v="30928.981645408"/>
        <n v="30989.4131995875"/>
        <n v="31002.0918018525"/>
        <n v="31112.3536382925"/>
        <n v="32004.8121851325"/>
        <n v="34400.30009185"/>
        <n v="35595.667422"/>
        <n v="36550.702691685"/>
        <n v="38006.754596734"/>
        <n v="39237.41166576"/>
        <n v="39947.0221458"/>
        <n v="39965.33571366"/>
        <n v="40159.94396442"/>
        <n v="40224.00685758"/>
        <n v="40284.5852262"/>
        <n v="40761.88853646"/>
        <n v="40821.32348532"/>
        <n v="40862.42456373"/>
        <n v="41079.09935115"/>
        <n v="41129.67681396"/>
        <n v="41198.27996634"/>
        <n v="41228.93541648"/>
        <n v="41232.85305636"/>
        <n v="41237.52806082"/>
        <n v="41250.73594677"/>
        <n v="41335.77979503"/>
        <n v="41379.12551871"/>
        <n v="41545.41399561"/>
        <n v="42068.48538417"/>
        <n v="42261.3918594"/>
        <n v="42559.36631058"/>
        <n v="42721.78546125"/>
        <n v="43235.74691877"/>
        <n v="43947.58327134"/>
        <n v="44532.61590106"/>
        <n v="44553.3836123425"/>
        <n v="50131.569089602"/>
        <n v="50450.33670005"/>
        <n v="50487.52814973"/>
        <n v="50677.992344126"/>
        <n v="50851.556084882"/>
        <n v="51107.292658688"/>
        <n v="51148.825215334"/>
        <n v="51195.108882036"/>
        <n v="51539.924493708"/>
        <n v="51586.70092674"/>
        <n v="52145.272958968"/>
        <n v="52182.20700497"/>
        <n v="52219.931402408"/>
        <n v="52366.251659904"/>
        <n v="52710.20422101"/>
        <n v="52878.82457095"/>
        <n v="54983.755606038"/>
        <n v="55482.91051331"/>
        <n v="56423.805780825"/>
        <n v="63272.162200128"/>
        <n v="64390.289135634"/>
        <n v="67366.010990754"/>
        <n v="67832.189270965"/>
        <n v="91225.728407198"/>
        <n v="92644.123663805"/>
        <n v="124856.626102516"/>
        <m/>
      </sharedItems>
    </cacheField>
    <cacheField name="Total USD Cashflow" numFmtId="0">
      <sharedItems containsString="0" containsBlank="1" containsNumber="1" minValue="-1267000" maxValue="1267000" count="162">
        <n v="-1267000"/>
        <n v="-769250"/>
        <n v="-358891.815556"/>
        <n v="-261076.388889"/>
        <n v="-246736.111111"/>
        <n v="-188298.611111"/>
        <n v="-177229.166667"/>
        <n v="-151388.4375"/>
        <n v="-138125"/>
        <n v="-137860.8625"/>
        <n v="-132918.150685"/>
        <n v="-111933.333333"/>
        <n v="-111000"/>
        <n v="-102777.777778"/>
        <n v="-97750"/>
        <n v="-80000"/>
        <n v="-67875"/>
        <n v="-61416.666667"/>
        <n v="-58262.5"/>
        <n v="-58070.833333"/>
        <n v="-57633.333333"/>
        <n v="-56116.666667"/>
        <n v="-45499.996667"/>
        <n v="-44166.666667"/>
        <n v="-43858.333333"/>
        <n v="-35777.777778"/>
        <n v="-32355.555556"/>
        <n v="-32200"/>
        <n v="-31765.5"/>
        <n v="-29644.444444"/>
        <n v="-28111.111111"/>
        <n v="-28050"/>
        <n v="-27150"/>
        <n v="-26577.777778"/>
        <n v="-26250"/>
        <n v="-26144.444444"/>
        <n v="-25000"/>
        <n v="-24933.333333"/>
        <n v="-24272.222222"/>
        <n v="-23383.333333"/>
        <n v="-22944.444444"/>
        <n v="-22815"/>
        <n v="-22625"/>
        <n v="-22122.222222"/>
        <n v="-22083.333333"/>
        <n v="-21242.8125"/>
        <n v="-20493.055556"/>
        <n v="-20250"/>
        <n v="-20000"/>
        <n v="-19933.333333"/>
        <n v="-19322.222222"/>
        <n v="-18750"/>
        <n v="-18277.777778"/>
        <n v="-17250"/>
        <n v="-17206.3125"/>
        <n v="-16866.666667"/>
        <n v="-15416.666667"/>
        <n v="-15211.111111"/>
        <n v="-14622.222222"/>
        <n v="-14250"/>
        <n v="-13750"/>
        <n v="-13416.666667"/>
        <n v="-13175"/>
        <n v="-13062.5"/>
        <n v="-13055.555556"/>
        <n v="-12847.222222"/>
        <n v="-11244.444444"/>
        <n v="-11122.222222"/>
        <n v="-8944.444444"/>
        <n v="-8775"/>
        <n v="-8750"/>
        <n v="-7916.666667"/>
        <n v="-7155.555556"/>
        <n v="-6133.333333"/>
        <n v="-5813.4375"/>
        <n v="-5728.125"/>
        <n v="-5277.777778"/>
        <n v="-4372.875"/>
        <n v="-4047.222222"/>
        <n v="-3327.1875"/>
        <n v="-1121.25"/>
        <n v="-804.375"/>
        <n v="-706.875"/>
        <n v="-487.5"/>
        <n v="-365.625"/>
        <n v="-170.625"/>
        <n v="0"/>
        <n v="170.625"/>
        <n v="365.625"/>
        <n v="487.5"/>
        <n v="706.875"/>
        <n v="804.375"/>
        <n v="1121.25"/>
        <n v="4642.57875"/>
        <n v="5277.777778"/>
        <n v="6083.325556"/>
        <n v="6133.333333"/>
        <n v="8711.111111"/>
        <n v="8944.444444"/>
        <n v="10291.666667"/>
        <n v="10477.777778"/>
        <n v="10750"/>
        <n v="11083.333333"/>
        <n v="12522.222222"/>
        <n v="12847.222222"/>
        <n v="13033.333333"/>
        <n v="13062.5"/>
        <n v="13750"/>
        <n v="13902.777778"/>
        <n v="13904.166667"/>
        <n v="14566.666667"/>
        <n v="14622.222222"/>
        <n v="14875"/>
        <n v="15416.666667"/>
        <n v="15569.444444"/>
        <n v="18655.555556"/>
        <n v="19977.777778"/>
        <n v="20444.444444"/>
        <n v="22083.333333"/>
        <n v="22944.444444"/>
        <n v="24272.222222"/>
        <n v="24933.333333"/>
        <n v="25277.777778"/>
        <n v="26577.777778"/>
        <n v="26833.333333"/>
        <n v="27825"/>
        <n v="28111.111111"/>
        <n v="30000"/>
        <n v="30155.555556"/>
        <n v="34000"/>
        <n v="37898.25"/>
        <n v="38462.5"/>
        <n v="42291.666667"/>
        <n v="47533.333333"/>
        <n v="51111.111111"/>
        <n v="52791.666667"/>
        <n v="58070.833333"/>
        <n v="59527.333333"/>
        <n v="67875"/>
        <n v="71555.555556"/>
        <n v="80000"/>
        <n v="84518.555556"/>
        <n v="92137.5"/>
        <n v="102777.777778"/>
        <n v="111000"/>
        <n v="111933.333333"/>
        <n v="116416.666667"/>
        <n v="132918.150685"/>
        <n v="137860.8625"/>
        <n v="138125"/>
        <n v="151388.4375"/>
        <n v="177229.166667"/>
        <n v="188298.611111"/>
        <n v="220022.653333"/>
        <n v="261076.388889"/>
        <n v="324444.444444"/>
        <n v="358891.815556"/>
        <n v="429743.444444"/>
        <n v="769250"/>
        <n v="915416.666667"/>
        <n v="1267000"/>
        <m/>
      </sharedItems>
    </cacheField>
    <cacheField name="LTD P&amp;L" numFmtId="0">
      <sharedItems containsString="0" containsBlank="1" containsNumber="1" minValue="-10127123" maxValue="11521010" count="500">
        <n v="-10127123"/>
        <n v="-6994902"/>
        <n v="-6505159"/>
        <n v="-3646666.633333"/>
        <n v="-1611570.166667"/>
        <n v="-1566309"/>
        <n v="-1092628.5"/>
        <n v="-886130.372125"/>
        <n v="-865450.189481"/>
        <n v="-757083.244915"/>
        <n v="-607916.666667"/>
        <n v="-585998.106339"/>
        <n v="-556041.666667"/>
        <n v="-528506.686976"/>
        <n v="-528046.501525"/>
        <n v="-499630.225924"/>
        <n v="-465921.505796"/>
        <n v="-387577.777778"/>
        <n v="-358891.815556"/>
        <n v="-332055.215738"/>
        <n v="-329624.357944"/>
        <n v="-299400.614373"/>
        <n v="-298241.444855"/>
        <n v="-294053.486414"/>
        <n v="-291154.068542"/>
        <n v="-287478.634386"/>
        <n v="-281729.390729"/>
        <n v="-271632.986155"/>
        <n v="-264857.987521"/>
        <n v="-236308.016575039"/>
        <n v="-230553.92627"/>
        <n v="-228095.719728045"/>
        <n v="-224480.51336881"/>
        <n v="-219611.783223"/>
        <n v="-217524.151152"/>
        <n v="-215826.780564"/>
        <n v="-212698.532574"/>
        <n v="-212388.961523"/>
        <n v="-212368.768418"/>
        <n v="-211146.429001"/>
        <n v="-209835.069245"/>
        <n v="-206051.53619"/>
        <n v="-205727.499192"/>
        <n v="-196266.897354"/>
        <n v="-195540.548045"/>
        <n v="-195527.831414"/>
        <n v="-193094.50163"/>
        <n v="-190046.908193"/>
        <n v="-187587.69587"/>
        <n v="-180025.939398"/>
        <n v="-179341.240839"/>
        <n v="-174238.804516"/>
        <n v="-157200.820914"/>
        <n v="-154572.925942"/>
        <n v="-154168.614761"/>
        <n v="-148138.613926"/>
        <n v="-147680.160065"/>
        <n v="-144290.553594"/>
        <n v="-142681.82781"/>
        <n v="-136455.456031"/>
        <n v="-136367.806869"/>
        <n v="-134660.805359"/>
        <n v="-132918.150685"/>
        <n v="-130012.818247"/>
        <n v="-129519.419377"/>
        <n v="-128232.513670658"/>
        <n v="-127568.388702"/>
        <n v="-125150.58625"/>
        <n v="-120947.035952"/>
        <n v="-120300.649786"/>
        <n v="-118000.78313"/>
        <n v="-112079.735375"/>
        <n v="-111933.333333"/>
        <n v="-111300.393772913"/>
        <n v="-108155.947745"/>
        <n v="-107980.561735"/>
        <n v="-106669.325848"/>
        <n v="-105541.616379"/>
        <n v="-102980.627624"/>
        <n v="-102741.943903365"/>
        <n v="-101808.657332"/>
        <n v="-101296.926259"/>
        <n v="-97242.794612"/>
        <n v="-97216.67785518"/>
        <n v="-96422.917067"/>
        <n v="-94459.728684"/>
        <n v="-89415.812191"/>
        <n v="-88304.208185"/>
        <n v="-87313.743952"/>
        <n v="-85273.058415"/>
        <n v="-80000"/>
        <n v="-77722.231005"/>
        <n v="-77682.764255"/>
        <n v="-77110.25573043"/>
        <n v="-77028.363458"/>
        <n v="-74966.479488"/>
        <n v="-74880.6323373225"/>
        <n v="-74661.086455"/>
        <n v="-70574.9562648"/>
        <n v="-70477.526819"/>
        <n v="-69907.638851"/>
        <n v="-67804.737309"/>
        <n v="-67346.781386"/>
        <n v="-67173.485001"/>
        <n v="-66232.937443"/>
        <n v="-66059.41296"/>
        <n v="-64980.733383"/>
        <n v="-64392.273882"/>
        <n v="-64310.61878163"/>
        <n v="-64031.9829396975"/>
        <n v="-63935.167973"/>
        <n v="-62982.607775"/>
        <n v="-62731.617997"/>
        <n v="-62274.277502"/>
        <n v="-61416.666667"/>
        <n v="-61373.986447"/>
        <n v="-60609.614076"/>
        <n v="-60399.212895"/>
        <n v="-60109.815861"/>
        <n v="-59694.622104"/>
        <n v="-59574.280752"/>
        <n v="-57297.319526"/>
        <n v="-57023.383715415"/>
        <n v="-56856.83284"/>
        <n v="-53892.741502"/>
        <n v="-53676.063781"/>
        <n v="-53248.186199"/>
        <n v="-52554.126036"/>
        <n v="-51524.308647"/>
        <n v="-49236.04099"/>
        <n v="-48431.763528"/>
        <n v="-48164.822872"/>
        <n v="-48002.1602274825"/>
        <n v="-47392.805355"/>
        <n v="-46693.13791"/>
        <n v="-45887.515322"/>
        <n v="-45642.157674"/>
        <n v="-45553.783328235"/>
        <n v="-45499.996667"/>
        <n v="-43447.507692"/>
        <n v="-43028.826047"/>
        <n v="-42309.687304"/>
        <n v="-42235.909276"/>
        <n v="-40995.481776"/>
        <n v="-40972.962005"/>
        <n v="-39497.10809"/>
        <n v="-39066.218489"/>
        <n v="-38767.5830906325"/>
        <n v="-37870.402551"/>
        <n v="-37159.451455"/>
        <n v="-36763.130628"/>
        <n v="-36663.795589"/>
        <n v="-36129.91287"/>
        <n v="-35354.682705"/>
        <n v="-35100.441691"/>
        <n v="-34858.034782"/>
        <n v="-34825.830588"/>
        <n v="-34693.777451"/>
        <n v="-34369.161946"/>
        <n v="-34338.653615"/>
        <n v="-33382.02391"/>
        <n v="-33103.56625"/>
        <n v="-32137.80561"/>
        <n v="-31767.621015"/>
        <n v="-31730.8119"/>
        <n v="-31670.929194"/>
        <n v="-31265.911963"/>
        <n v="-31172.561618"/>
        <n v="-30801.765878"/>
        <n v="-30435.100302"/>
        <n v="-30279.3455"/>
        <n v="-29681.740367"/>
        <n v="-29668.978639"/>
        <n v="-29411.198955"/>
        <n v="-29273.279765"/>
        <n v="-28936.1730564075"/>
        <n v="-28165.92481"/>
        <n v="-27653.6102745825"/>
        <n v="-27575.828163"/>
        <n v="-27021.223458"/>
        <n v="-26759.970817"/>
        <n v="-26694.670104"/>
        <n v="-26286.605436"/>
        <n v="-26102.195922"/>
        <n v="-24850.496079"/>
        <n v="-23998.74626"/>
        <n v="-23487.9436241775"/>
        <n v="-23302.3267236825"/>
        <n v="-22990.657614"/>
        <n v="-22792.98068502"/>
        <n v="-21624.690045"/>
        <n v="-21534.725071"/>
        <n v="-21107.714522"/>
        <n v="-20627.26672968"/>
        <n v="-20231.194168"/>
        <n v="-19542.935979"/>
        <n v="-19484.898511"/>
        <n v="-19283.317954"/>
        <n v="-16760.7078189525"/>
        <n v="-16728.268302"/>
        <n v="-16566.744448"/>
        <n v="-16087.261968"/>
        <n v="-15416.666667"/>
        <n v="-14183.24070306"/>
        <n v="-13306.367849"/>
        <n v="-12374.615673"/>
        <n v="-12246.986796525"/>
        <n v="-11007.2813856525"/>
        <n v="-10819.4760943425"/>
        <n v="-10475.905942"/>
        <n v="-9818.878194"/>
        <n v="-9795.359497"/>
        <n v="-9352.788169"/>
        <n v="-9095.081339"/>
        <n v="-9062.621673"/>
        <n v="-8815.135902"/>
        <n v="-8702.648297"/>
        <n v="-8522.406751"/>
        <n v="-7856.875731"/>
        <n v="-7853.17847"/>
        <n v="-7476.312571"/>
        <n v="-7145.496346"/>
        <n v="-7005.65088951"/>
        <n v="-6345.583028"/>
        <n v="-5960.645328"/>
        <n v="-5551.6414"/>
        <n v="-5399.849841"/>
        <n v="-5277.777778"/>
        <n v="-4500.708382"/>
        <n v="-4007.597857"/>
        <n v="-3504.544563"/>
        <n v="-3486.771371"/>
        <n v="-3430.438976"/>
        <n v="-2773.716319"/>
        <n v="-2461.289328"/>
        <n v="-2252.224181"/>
        <n v="-1888.130936"/>
        <n v="-1826.972589"/>
        <n v="-1552.299257"/>
        <n v="-1405.61036"/>
        <n v="-1193.599936"/>
        <n v="-1113.73932"/>
        <n v="-1098.522453"/>
        <n v="-988.147945"/>
        <n v="-821.25593"/>
        <n v="-622.065481"/>
        <n v="-491.952518"/>
        <n v="-188.90444"/>
        <n v="-69.988877"/>
        <n v="0"/>
        <n v="69.988877"/>
        <n v="179.708318009998"/>
        <n v="474.8659"/>
        <n v="491.952518"/>
        <n v="622.065481"/>
        <n v="821.25593"/>
        <n v="1405.61036"/>
        <n v="1756.608445"/>
        <n v="1888.130936"/>
        <n v="2548.1074071375"/>
        <n v="2928.98981"/>
        <n v="3331.553262"/>
        <n v="3430.438976"/>
        <n v="3486.771371"/>
        <n v="4500.708382"/>
        <n v="4645.2435567525"/>
        <n v="4833.445593"/>
        <n v="5277.777778"/>
        <n v="5399.849841"/>
        <n v="5538.522695"/>
        <n v="6083.325556"/>
        <n v="6345.583028"/>
        <n v="7145.496346"/>
        <n v="7265.764777"/>
        <n v="7628.69067"/>
        <n v="8510.940153"/>
        <n v="8522.406751"/>
        <n v="8815.135902"/>
        <n v="9095.081339"/>
        <n v="9293.635363"/>
        <n v="9492.0530410675"/>
        <n v="9795.359497"/>
        <n v="9818.878194"/>
        <n v="10343.368016"/>
        <n v="10475.905942"/>
        <n v="10742.452241"/>
        <n v="11168.431489"/>
        <n v="11203.836895"/>
        <n v="11631.403615"/>
        <n v="11895.428567"/>
        <n v="11953.6874768025"/>
        <n v="12374.615673"/>
        <n v="12440.270358"/>
        <n v="13169.520028404"/>
        <n v="13489.122764"/>
        <n v="14183.24070306"/>
        <n v="14706.634552"/>
        <n v="15416.666667"/>
        <n v="15726.103722"/>
        <n v="16087.261968"/>
        <n v="16566.744448"/>
        <n v="16575.621715"/>
        <n v="16656.672599"/>
        <n v="16728.268302"/>
        <n v="17624.132948"/>
        <n v="19204.624394"/>
        <n v="19283.317954"/>
        <n v="20231.194168"/>
        <n v="21534.725071"/>
        <n v="21624.690045"/>
        <n v="21992.185157"/>
        <n v="22792.98068502"/>
        <n v="22990.657614"/>
        <n v="23721.707091"/>
        <n v="23912.132037"/>
        <n v="23998.74626"/>
        <n v="24348.925463"/>
        <n v="24687.35693"/>
        <n v="25097.8254558525"/>
        <n v="26630.079549"/>
        <n v="26759.970817"/>
        <n v="27021.223458"/>
        <n v="27713.933645"/>
        <n v="28031.15155"/>
        <n v="28616.54655"/>
        <n v="29668.978639"/>
        <n v="29681.740367"/>
        <n v="31043.153726"/>
        <n v="31172.561618"/>
        <n v="31670.929194"/>
        <n v="31767.621015"/>
        <n v="32123.68753"/>
        <n v="33103.56625"/>
        <n v="33382.02391"/>
        <n v="34056.536385"/>
        <n v="34338.653615"/>
        <n v="34387.585059"/>
        <n v="34693.777451"/>
        <n v="35100.441691"/>
        <n v="35188.0001673525"/>
        <n v="36437.818921"/>
        <n v="36607.582416"/>
        <n v="36763.130628"/>
        <n v="37159.451455"/>
        <n v="38767.5830906325"/>
        <n v="39497.10809"/>
        <n v="39981.536246"/>
        <n v="41300.803688"/>
        <n v="41852.969572"/>
        <n v="42235.909276"/>
        <n v="42309.687304"/>
        <n v="43028.826047"/>
        <n v="43624.447878"/>
        <n v="43960.278197"/>
        <n v="44433.027508"/>
        <n v="44906.385192"/>
        <n v="45642.157674"/>
        <n v="45887.515322"/>
        <n v="46693.13791"/>
        <n v="47093.996775735"/>
        <n v="48002.1602274825"/>
        <n v="48164.822872"/>
        <n v="48423.026818"/>
        <n v="51084.385968"/>
        <n v="53248.186199"/>
        <n v="53676.063781"/>
        <n v="53892.741502"/>
        <n v="54233.370011"/>
        <n v="54465.334079"/>
        <n v="55898.026211"/>
        <n v="56331.1556038"/>
        <n v="56856.83284"/>
        <n v="57170.767254"/>
        <n v="57297.319526"/>
        <n v="58375.820262"/>
        <n v="59694.622104"/>
        <n v="60109.815861"/>
        <n v="60399.212895"/>
        <n v="60609.614076"/>
        <n v="60998.215492"/>
        <n v="61373.986447"/>
        <n v="62731.617997"/>
        <n v="62982.607775"/>
        <n v="63364.784574"/>
        <n v="63814.423903"/>
        <n v="65204.985899"/>
        <n v="66059.41296"/>
        <n v="67173.485001"/>
        <n v="67346.781386"/>
        <n v="69788.349841"/>
        <n v="69907.638851"/>
        <n v="70477.526819"/>
        <n v="71546.640412"/>
        <n v="73837.476783"/>
        <n v="74661.086455"/>
        <n v="74880.6323373225"/>
        <n v="75563.124064"/>
        <n v="76621.199031"/>
        <n v="77028.363458"/>
        <n v="78496.809816"/>
        <n v="80000"/>
        <n v="85273.058415"/>
        <n v="85540.77158328"/>
        <n v="87313.743952"/>
        <n v="87733.032497"/>
        <n v="88304.208185"/>
        <n v="88406.862253"/>
        <n v="92876.899234"/>
        <n v="93963.3668839125"/>
        <n v="94459.728684"/>
        <n v="97242.794612"/>
        <n v="100910.60328"/>
        <n v="101808.657332"/>
        <n v="103925.30714"/>
        <n v="105541.616379"/>
        <n v="106669.325848"/>
        <n v="108155.947745"/>
        <n v="109584.136709"/>
        <n v="111300.393772913"/>
        <n v="111933.333333"/>
        <n v="118000.78313"/>
        <n v="120300.649786"/>
        <n v="120947.035952"/>
        <n v="124056.631171"/>
        <n v="125147.824773"/>
        <n v="127568.388702"/>
        <n v="129519.419377"/>
        <n v="130140.894634"/>
        <n v="131998.943696"/>
        <n v="132918.150685"/>
        <n v="136367.806869"/>
        <n v="136455.456031"/>
        <n v="142681.82781"/>
        <n v="144290.553594"/>
        <n v="147680.160065"/>
        <n v="154168.614761"/>
        <n v="157200.820914"/>
        <n v="174238.804516"/>
        <n v="179341.240839"/>
        <n v="180025.939398"/>
        <n v="186370.691605"/>
        <n v="187587.69587"/>
        <n v="190046.908193"/>
        <n v="195540.548045"/>
        <n v="195621.166827"/>
        <n v="196266.897354"/>
        <n v="196546.347006"/>
        <n v="197556.896635"/>
        <n v="202450.179243"/>
        <n v="205325.777984"/>
        <n v="206051.53619"/>
        <n v="209835.069245"/>
        <n v="211146.429001"/>
        <n v="212368.768418"/>
        <n v="212388.961523"/>
        <n v="212698.532574"/>
        <n v="215826.780564"/>
        <n v="217524.151152"/>
        <n v="220022.653333"/>
        <n v="224480.51336881"/>
        <n v="228095.719728045"/>
        <n v="228509.374347"/>
        <n v="231268.484772"/>
        <n v="236308.016575039"/>
        <n v="245078.875131"/>
        <n v="246608.151455"/>
        <n v="264857.987521"/>
        <n v="271632.986155"/>
        <n v="281729.390729"/>
        <n v="287478.634386"/>
        <n v="291154.068542"/>
        <n v="294053.486414"/>
        <n v="298241.444855"/>
        <n v="299400.614373"/>
        <n v="329624.357944"/>
        <n v="332055.215738"/>
        <n v="338828.452362"/>
        <n v="355785.305875"/>
        <n v="358891.815556"/>
        <n v="359402.879103"/>
        <n v="390355.079187"/>
        <n v="394914.399144"/>
        <n v="429743.444444"/>
        <n v="435930.555556"/>
        <n v="454535.603969557"/>
        <n v="465921.505796"/>
        <n v="473857.053768"/>
        <n v="528506.686976"/>
        <n v="585998.106339"/>
        <n v="620833.333333"/>
        <n v="757083.244915"/>
        <n v="886130.372125"/>
        <n v="961203.365763"/>
        <n v="1063514.666667"/>
        <n v="1239333.333333"/>
        <n v="1566309"/>
        <n v="6505159"/>
        <n v="10127123"/>
        <n v="11521010"/>
        <m/>
      </sharedItems>
    </cacheField>
    <cacheField name="YTD P&amp;L" numFmtId="0">
      <sharedItems containsString="0" containsBlank="1" containsNumber="1" minValue="-1745207.633333" maxValue="1231946.872939" count="501">
        <n v="-1745207.633333"/>
        <n v="-1620761"/>
        <n v="-1231946.872939"/>
        <n v="-1174347"/>
        <n v="-870239.168672"/>
        <n v="-855515.466913"/>
        <n v="-735213.698684"/>
        <n v="-643279.975444"/>
        <n v="-573069.307317"/>
        <n v="-556041.666667"/>
        <n v="-549552.630489"/>
        <n v="-503273.548031"/>
        <n v="-499630.225924"/>
        <n v="-492145.121791"/>
        <n v="-477605.111111"/>
        <n v="-442443.200568"/>
        <n v="-428057.420836"/>
        <n v="-375331.524372"/>
        <n v="-353640.040090709"/>
        <n v="-348412.173912643"/>
        <n v="-332055.215738"/>
        <n v="-331173.460451"/>
        <n v="-329328.352172"/>
        <n v="-274129.090082"/>
        <n v="-267008.709646"/>
        <n v="-257451.351274"/>
        <n v="-228095.719728045"/>
        <n v="-224459.050437"/>
        <n v="-224250.302648"/>
        <n v="-205727.499192"/>
        <n v="-194166.607738"/>
        <n v="-193366.096499"/>
        <n v="-189058.456444"/>
        <n v="-186664.069391"/>
        <n v="-186536.552663"/>
        <n v="-185648.036792"/>
        <n v="-183493.351177"/>
        <n v="-182136.164917"/>
        <n v="-176898.570988"/>
        <n v="-174145.164848"/>
        <n v="-170235.973837"/>
        <n v="-163484.127779"/>
        <n v="-162336.828887"/>
        <n v="-161380.800093"/>
        <n v="-161153.714575"/>
        <n v="-157281.903522"/>
        <n v="-151095.331737"/>
        <n v="-150794.241285"/>
        <n v="-150294.195886"/>
        <n v="-149965.67328"/>
        <n v="-147090.013089"/>
        <n v="-145548.693318"/>
        <n v="-144882.821739"/>
        <n v="-143502.721515"/>
        <n v="-142732.695971"/>
        <n v="-142323.288619"/>
        <n v="-140978.043451"/>
        <n v="-136251.431884"/>
        <n v="-135497.958919"/>
        <n v="-134203.281664"/>
        <n v="-132913.843603"/>
        <n v="-132319.809584"/>
        <n v="-131216.14406"/>
        <n v="-130483.379444"/>
        <n v="-130012.818247"/>
        <n v="-124881.997339"/>
        <n v="-123374.429852"/>
        <n v="-122764.649172"/>
        <n v="-121545.88985316"/>
        <n v="-120945.880579"/>
        <n v="-117244.9911"/>
        <n v="-111933.333333"/>
        <n v="-111911.492771"/>
        <n v="-111300.393772913"/>
        <n v="-111191.697852"/>
        <n v="-110243.858718"/>
        <n v="-105054.627978"/>
        <n v="-103792.163266"/>
        <n v="-101414.472776"/>
        <n v="-100615.614748"/>
        <n v="-100615.06155"/>
        <n v="-100473.662282"/>
        <n v="-99246.20987"/>
        <n v="-99020.163545"/>
        <n v="-98477.214062"/>
        <n v="-98475.210882"/>
        <n v="-97216.67785518"/>
        <n v="-96422.917067"/>
        <n v="-96342.323513"/>
        <n v="-93513.18325"/>
        <n v="-90373.64815"/>
        <n v="-89059.07428"/>
        <n v="-88387.72829"/>
        <n v="-86615.96486"/>
        <n v="-83978.832013"/>
        <n v="-83940.51395"/>
        <n v="-83902.3333339999"/>
        <n v="-83859.174837"/>
        <n v="-83148.213917"/>
        <n v="-82615.899365"/>
        <n v="-80000"/>
        <n v="-79671.093023"/>
        <n v="-77722.231005"/>
        <n v="-77682.764255"/>
        <n v="-77668.078324"/>
        <n v="-77537.144444"/>
        <n v="-76045.404317"/>
        <n v="-74966.479488"/>
        <n v="-74880.6323373225"/>
        <n v="-73810.550715"/>
        <n v="-73048.339267"/>
        <n v="-72196.353798"/>
        <n v="-70980.669079"/>
        <n v="-70933.797714"/>
        <n v="-70574.9562648"/>
        <n v="-70060.555637"/>
        <n v="-69632.671963"/>
        <n v="-68196.6067"/>
        <n v="-67804.737309"/>
        <n v="-66232.937443"/>
        <n v="-64980.733383"/>
        <n v="-64607.931006"/>
        <n v="-64532.167394"/>
        <n v="-64310.61878163"/>
        <n v="-64088.565527"/>
        <n v="-64044.901589"/>
        <n v="-64031.9829396975"/>
        <n v="-63968.333964"/>
        <n v="-63935.167973"/>
        <n v="-63171.710831"/>
        <n v="-62883.381009"/>
        <n v="-62524.971637"/>
        <n v="-62172.337263"/>
        <n v="-61252.696624"/>
        <n v="-60775.139393"/>
        <n v="-60109.815861"/>
        <n v="-59574.280752"/>
        <n v="-59462.19259"/>
        <n v="-58451.683494"/>
        <n v="-58308.06396"/>
        <n v="-57023.383715415"/>
        <n v="-56459.159735"/>
        <n v="-54063.04534"/>
        <n v="-53793.600031"/>
        <n v="-53154.446643"/>
        <n v="-51959.271221"/>
        <n v="-51585.540989"/>
        <n v="-49236.04099"/>
        <n v="-48631.273322"/>
        <n v="-48431.763528"/>
        <n v="-48002.1602274825"/>
        <n v="-45972.155838"/>
        <n v="-45807.501473"/>
        <n v="-45499.996667"/>
        <n v="-45216.39899"/>
        <n v="-43095.058608"/>
        <n v="-43033.667784"/>
        <n v="-42650.9813771188"/>
        <n v="-40995.481776"/>
        <n v="-40972.962005"/>
        <n v="-40409.179061"/>
        <n v="-40106.387116"/>
        <n v="-39432.0238532186"/>
        <n v="-39066.218489"/>
        <n v="-38808.804761"/>
        <n v="-38767.5830906325"/>
        <n v="-38265.037511"/>
        <n v="-37947.2413437773"/>
        <n v="-37546.5717519447"/>
        <n v="-36663.795589"/>
        <n v="-36239.115862"/>
        <n v="-36129.91287"/>
        <n v="-35503.579461"/>
        <n v="-35354.682705"/>
        <n v="-35174.904738"/>
        <n v="-34858.034782"/>
        <n v="-34771.686733"/>
        <n v="-33892.84559"/>
        <n v="-32447.259794"/>
        <n v="-31922.88257"/>
        <n v="-31730.8119"/>
        <n v="-31598.992525"/>
        <n v="-30834.999451"/>
        <n v="-30279.3455"/>
        <n v="-29561.300199"/>
        <n v="-29558.498037"/>
        <n v="-29273.279765"/>
        <n v="-29048.893809"/>
        <n v="-29015.478416"/>
        <n v="-28892.717387"/>
        <n v="-28787.042741"/>
        <n v="-28237.786786"/>
        <n v="-28151.92127"/>
        <n v="-27910.354424"/>
        <n v="-27575.828163"/>
        <n v="-26694.670104"/>
        <n v="-26102.195922"/>
        <n v="-25751.455692"/>
        <n v="-25302.64615"/>
        <n v="-24473.5951748833"/>
        <n v="-24024.508039"/>
        <n v="-23527.289901064"/>
        <n v="-23487.9436241775"/>
        <n v="-23343.0179856193"/>
        <n v="-22792.98068502"/>
        <n v="-22241.462751"/>
        <n v="-21914.9236443947"/>
        <n v="-20627.26672968"/>
        <n v="-19542.935979"/>
        <n v="-18581.480705"/>
        <n v="-17708.342649"/>
        <n v="-16760.7078189525"/>
        <n v="-16728.268302"/>
        <n v="-16258.334019"/>
        <n v="-15894.458395"/>
        <n v="-14807.471637"/>
        <n v="-14183.24070306"/>
        <n v="-14002.111105"/>
        <n v="-13306.367849"/>
        <n v="-12908.408630413"/>
        <n v="-12246.986796525"/>
        <n v="-11007.2813856525"/>
        <n v="-10984.148426"/>
        <n v="-10819.4760943425"/>
        <n v="-9908.607325"/>
        <n v="-9352.788169"/>
        <n v="-9062.621673"/>
        <n v="-8702.648297"/>
        <n v="-7856.875731"/>
        <n v="-7853.17847"/>
        <n v="-7476.312571"/>
        <n v="-7013.02528"/>
        <n v="-5960.645328"/>
        <n v="-5551.6414"/>
        <n v="-5549.821105"/>
        <n v="-5547.22230000001"/>
        <n v="-5086.933547"/>
        <n v="-5045.57413"/>
        <n v="-4017.469278"/>
        <n v="-4007.597857"/>
        <n v="-3673.519187"/>
        <n v="-3450.189546"/>
        <n v="-2916.330625"/>
        <n v="-2773.716319"/>
        <n v="-2252.224181"/>
        <n v="-1680.199244"/>
        <n v="-1552.299257"/>
        <n v="-1113.73932"/>
        <n v="-1098.522453"/>
        <n v="-988.147945"/>
        <n v="-362.435462000001"/>
        <n v="-188.90444"/>
        <n v="0"/>
        <n v="0.0255559999995967"/>
        <n v="362.435462000001"/>
        <n v="474.8659"/>
        <n v="1680.199244"/>
        <n v="1756.608445"/>
        <n v="2548.1074071375"/>
        <n v="2916.330625"/>
        <n v="2928.98981"/>
        <n v="3263.306972"/>
        <n v="3450.189546"/>
        <n v="3673.519187"/>
        <n v="3889.549066"/>
        <n v="4017.469278"/>
        <n v="4645.2435567525"/>
        <n v="4833.445593"/>
        <n v="5045.57413"/>
        <n v="5086.933547"/>
        <n v="5538.522695"/>
        <n v="5549.821105"/>
        <n v="7013.02528"/>
        <n v="7265.764777"/>
        <n v="7628.69067"/>
        <n v="8510.940153"/>
        <n v="9293.635363"/>
        <n v="9908.607325"/>
        <n v="10343.368016"/>
        <n v="10742.452241"/>
        <n v="10984.148426"/>
        <n v="11168.431489"/>
        <n v="11564.202478"/>
        <n v="11631.403615"/>
        <n v="11895.428567"/>
        <n v="11953.6874768025"/>
        <n v="13576.1231046504"/>
        <n v="14183.24070306"/>
        <n v="14706.634552"/>
        <n v="14807.471637"/>
        <n v="15894.458395"/>
        <n v="16258.334019"/>
        <n v="16575.621715"/>
        <n v="16656.672599"/>
        <n v="16728.268302"/>
        <n v="17624.132948"/>
        <n v="17708.342649"/>
        <n v="18581.480705"/>
        <n v="19903.8736246873"/>
        <n v="21992.185157"/>
        <n v="22792.98068502"/>
        <n v="23404.115069"/>
        <n v="24024.508039"/>
        <n v="24194.365519"/>
        <n v="24662.691977"/>
        <n v="24687.35693"/>
        <n v="25097.8254558525"/>
        <n v="25302.64615"/>
        <n v="26247.037716"/>
        <n v="26630.079549"/>
        <n v="27713.933645"/>
        <n v="27910.354424"/>
        <n v="28031.15155"/>
        <n v="28151.92127"/>
        <n v="28616.54655"/>
        <n v="28787.042741"/>
        <n v="29015.478416"/>
        <n v="29048.893809"/>
        <n v="30834.999451"/>
        <n v="31151.470036"/>
        <n v="31232.723405"/>
        <n v="31598.992525"/>
        <n v="31922.88257"/>
        <n v="33806.081651"/>
        <n v="33892.84559"/>
        <n v="34042.1557229999"/>
        <n v="34056.536385"/>
        <n v="34387.585059"/>
        <n v="34771.686733"/>
        <n v="35174.904738"/>
        <n v="35188.0001673525"/>
        <n v="36239.115862"/>
        <n v="36437.818921"/>
        <n v="36607.582416"/>
        <n v="37546.5717519447"/>
        <n v="38767.5830906325"/>
        <n v="38808.804761"/>
        <n v="39981.536246"/>
        <n v="40409.179061"/>
        <n v="41300.803688"/>
        <n v="42686.8606"/>
        <n v="43033.667784"/>
        <n v="43624.447878"/>
        <n v="43960.278197"/>
        <n v="44906.385192"/>
        <n v="45469.144362"/>
        <n v="45807.501473"/>
        <n v="45874.129369"/>
        <n v="45995.324647"/>
        <n v="47093.996775735"/>
        <n v="48002.1602274825"/>
        <n v="48423.026818"/>
        <n v="48631.273322"/>
        <n v="51084.385968"/>
        <n v="51585.540989"/>
        <n v="51959.271221"/>
        <n v="53154.446643"/>
        <n v="54233.370011"/>
        <n v="56331.1556038"/>
        <n v="56459.159735"/>
        <n v="57170.767254"/>
        <n v="58308.06396"/>
        <n v="58375.820262"/>
        <n v="58451.683494"/>
        <n v="59462.19259"/>
        <n v="60109.815861"/>
        <n v="61252.696624"/>
        <n v="62883.381009"/>
        <n v="63364.784574"/>
        <n v="64044.901589"/>
        <n v="64088.565527"/>
        <n v="64532.167394"/>
        <n v="64607.931006"/>
        <n v="67965.189633"/>
        <n v="69632.671963"/>
        <n v="70060.555637"/>
        <n v="70503.254169"/>
        <n v="70933.797714"/>
        <n v="70980.669079"/>
        <n v="71546.640412"/>
        <n v="72196.353798"/>
        <n v="73048.339267"/>
        <n v="73309.755469"/>
        <n v="73810.550715"/>
        <n v="74880.6323373225"/>
        <n v="75563.124064"/>
        <n v="76045.404317"/>
        <n v="77668.078324"/>
        <n v="78496.809816"/>
        <n v="80000"/>
        <n v="83148.213917"/>
        <n v="83859.174837"/>
        <n v="83978.832013"/>
        <n v="84089.638983"/>
        <n v="84431.411158"/>
        <n v="85540.77158328"/>
        <n v="86615.96486"/>
        <n v="87733.032497"/>
        <n v="88387.72829"/>
        <n v="88406.862253"/>
        <n v="90373.64815"/>
        <n v="92876.899234"/>
        <n v="93513.18325"/>
        <n v="96342.323513"/>
        <n v="98475.210882"/>
        <n v="99020.163545"/>
        <n v="99246.20987"/>
        <n v="100473.662282"/>
        <n v="100615.06155"/>
        <n v="100910.60328"/>
        <n v="101414.472776"/>
        <n v="103792.163266"/>
        <n v="105054.627978"/>
        <n v="106704.535695879"/>
        <n v="110243.858718"/>
        <n v="111300.393772913"/>
        <n v="111698.322435"/>
        <n v="111911.492771"/>
        <n v="111933.333333"/>
        <n v="117244.9911"/>
        <n v="117285.352529"/>
        <n v="122821.864554"/>
        <n v="123374.429852"/>
        <n v="123877.924079"/>
        <n v="124056.631171"/>
        <n v="124881.997339"/>
        <n v="129020.294973"/>
        <n v="130126.23704"/>
        <n v="130140.894634"/>
        <n v="130483.379444"/>
        <n v="131216.14406"/>
        <n v="131998.943696"/>
        <n v="132282.814526"/>
        <n v="132319.809584"/>
        <n v="134203.281664"/>
        <n v="135497.958919"/>
        <n v="136251.431884"/>
        <n v="137223.834495"/>
        <n v="140978.043451"/>
        <n v="142323.288619"/>
        <n v="143502.721515"/>
        <n v="144882.821739"/>
        <n v="145548.693318"/>
        <n v="147090.013089"/>
        <n v="147837.463114"/>
        <n v="149965.67328"/>
        <n v="150294.195886"/>
        <n v="150501.5385"/>
        <n v="150794.241285"/>
        <n v="151095.331737"/>
        <n v="153553.968098"/>
        <n v="156455.211855"/>
        <n v="156674.275225"/>
        <n v="157281.903522"/>
        <n v="161153.714575"/>
        <n v="162336.828887"/>
        <n v="163484.127779"/>
        <n v="164667.752346"/>
        <n v="170552.3764"/>
        <n v="174145.164848"/>
        <n v="183493.351177"/>
        <n v="185648.036792"/>
        <n v="186370.691605"/>
        <n v="186536.552663"/>
        <n v="186664.069391"/>
        <n v="189058.456444"/>
        <n v="194166.607738"/>
        <n v="202450.179243"/>
        <n v="224250.302648"/>
        <n v="224459.050437"/>
        <n v="228095.719728045"/>
        <n v="228509.374347"/>
        <n v="230624.327318"/>
        <n v="236806.904322"/>
        <n v="267008.709646"/>
        <n v="274129.090082"/>
        <n v="274530.8876"/>
        <n v="329328.352172"/>
        <n v="331173.460451"/>
        <n v="348412.173912643"/>
        <n v="349692.353973"/>
        <n v="353640.040090709"/>
        <n v="355785.305875"/>
        <n v="375331.524372"/>
        <n v="394914.399144"/>
        <n v="442443.200568"/>
        <n v="454535.603969557"/>
        <n v="459972.288131"/>
        <n v="473857.053768"/>
        <n v="573069.307317"/>
        <n v="641366.84887"/>
        <n v="643279.975444"/>
        <n v="735213.698684"/>
        <n v="817474.444444001"/>
        <n v="855515.466913"/>
        <n v="870239.168672"/>
        <n v="924097"/>
        <n v="961203.365763"/>
        <n v="983761"/>
        <n v="1231946.872939"/>
        <m/>
      </sharedItems>
    </cacheField>
    <cacheField name="QTD P&amp;L" numFmtId="0">
      <sharedItems containsString="0" containsBlank="1" containsNumber="1" minValue="-228095.719728045" maxValue="228095.719728045" count="484">
        <n v="-228095.719728045"/>
        <n v="-111300.393772913"/>
        <n v="-74880.6323373225"/>
        <n v="-73028.953233"/>
        <n v="-70574.9562648"/>
        <n v="-62425.968443"/>
        <n v="-58894.573549"/>
        <n v="-50891"/>
        <n v="-48002.1602274825"/>
        <n v="-42817.837907"/>
        <n v="-38767.5830906325"/>
        <n v="-38408.266726"/>
        <n v="-37253.6117202286"/>
        <n v="-37046.723272"/>
        <n v="-34532.741448144"/>
        <n v="-34121.107159416"/>
        <n v="-31202.452054435"/>
        <n v="-22792.98068502"/>
        <n v="-22084.137636"/>
        <n v="-21923.328239"/>
        <n v="-21542.855855"/>
        <n v="-21452.182879"/>
        <n v="-21296.846649"/>
        <n v="-21153.543759"/>
        <n v="-20637.119953"/>
        <n v="-20604.812129"/>
        <n v="-20040.642959"/>
        <n v="-19905.078192"/>
        <n v="-19806.945023"/>
        <n v="-19769.854204"/>
        <n v="-19664.6521080555"/>
        <n v="-19600.402909"/>
        <n v="-19110.064106817"/>
        <n v="-19026.277526"/>
        <n v="-19018.536283"/>
        <n v="-18121.7261423025"/>
        <n v="-18003.176046"/>
        <n v="-16254.345284"/>
        <n v="-15164.615006"/>
        <n v="-15148"/>
        <n v="-14427.879001"/>
        <n v="-14183.24070306"/>
        <n v="-12458.604682"/>
        <n v="-12445.524801"/>
        <n v="-12323.386545"/>
        <n v="-11510.056178"/>
        <n v="-11269.045413"/>
        <n v="-10900.982897"/>
        <n v="-10149.001544"/>
        <n v="-10067"/>
        <n v="-9342"/>
        <n v="-7548.461235"/>
        <n v="-7544.835106"/>
        <n v="-7533.723705"/>
        <n v="-7174.38218900003"/>
        <n v="-6729.90297000001"/>
        <n v="-6644.083993"/>
        <n v="-6616.54376399994"/>
        <n v="-6492.3655992255"/>
        <n v="-6217.515721"/>
        <n v="-5625.469232"/>
        <n v="-5560.645653"/>
        <n v="-5327.92721600001"/>
        <n v="-5325.058086"/>
        <n v="-5233.30667600001"/>
        <n v="-5128.17973600001"/>
        <n v="-5126.969582"/>
        <n v="-4620.986156"/>
        <n v="-4527.289382"/>
        <n v="-4506.428053"/>
        <n v="-4497.74350700004"/>
        <n v="-4432.6164"/>
        <n v="-4309.84599199996"/>
        <n v="-4298.123123"/>
        <n v="-4191.3031299999"/>
        <n v="-3898.36104700001"/>
        <n v="-3809.50308699999"/>
        <n v="-3751.08104399999"/>
        <n v="-3733.90545999999"/>
        <n v="-3707.505294"/>
        <n v="-3677"/>
        <n v="-3661.00939"/>
        <n v="-3615.78131999999"/>
        <n v="-3547.97857399999"/>
        <n v="-3514.624333"/>
        <n v="-3503.640591"/>
        <n v="-3459.54235"/>
        <n v="-3447.36838400003"/>
        <n v="-3328.729087"/>
        <n v="-3308.254106"/>
        <n v="-3294.393409"/>
        <n v="-3196.555586"/>
        <n v="-3173.37777799997"/>
        <n v="-3168.358554"/>
        <n v="-3073.702076"/>
        <n v="-3046.198643"/>
        <n v="-2961.07698399999"/>
        <n v="-2941.709026"/>
        <n v="-2940.73794799999"/>
        <n v="-2921.01662"/>
        <n v="-2917.975608"/>
        <n v="-2899.672603"/>
        <n v="-2869.384322"/>
        <n v="-2863.792367"/>
        <n v="-2845.19282500001"/>
        <n v="-2810.246839"/>
        <n v="-2771.244193"/>
        <n v="-2742.828871"/>
        <n v="-2736.543008"/>
        <n v="-2734.41985600001"/>
        <n v="-2722.163912"/>
        <n v="-2699.84781399998"/>
        <n v="-2693.259272"/>
        <n v="-2691.561245"/>
        <n v="-2686.347765"/>
        <n v="-2672.932802"/>
        <n v="-2668.80278400001"/>
        <n v="-2663.146486"/>
        <n v="-2657.585489"/>
        <n v="-2638.17173"/>
        <n v="-2602.407373"/>
        <n v="-2600.492181"/>
        <n v="-2599.0992"/>
        <n v="-2596.784538"/>
        <n v="-2594.242138"/>
        <n v="-2580.647113"/>
        <n v="-2572.631258"/>
        <n v="-2569.532135"/>
        <n v="-2546.425704"/>
        <n v="-2536.887012"/>
        <n v="-2531.644172"/>
        <n v="-2530.12276100001"/>
        <n v="-2527.603149"/>
        <n v="-2510.851817"/>
        <n v="-2506.34678299999"/>
        <n v="-2504.138217"/>
        <n v="-2500.71425099997"/>
        <n v="-2482.838174"/>
        <n v="-2472.743084"/>
        <n v="-2469.851706"/>
        <n v="-2462.981934"/>
        <n v="-2387.966485"/>
        <n v="-2351.30094"/>
        <n v="-2319"/>
        <n v="-2308.98342"/>
        <n v="-2291.66666599992"/>
        <n v="-2279.365037"/>
        <n v="-2257.52555"/>
        <n v="-2253.802075"/>
        <n v="-2249.290604"/>
        <n v="-2243.513698"/>
        <n v="-2234.090845"/>
        <n v="-2210.909508"/>
        <n v="-2196.047486"/>
        <n v="-2153.542196"/>
        <n v="-2146.629618"/>
        <n v="-2142.60527200002"/>
        <n v="-2132.28971400001"/>
        <n v="-2030.339614"/>
        <n v="-1798.894822"/>
        <n v="-1772.73611599999"/>
        <n v="-1750"/>
        <n v="-1687.762508"/>
        <n v="-1673.74871199997"/>
        <n v="-1649.34093599999"/>
        <n v="-1572.48957600002"/>
        <n v="-1555.136843"/>
        <n v="-1552.32437873501"/>
        <n v="-1489.15731501448"/>
        <n v="-1479.07514800003"/>
        <n v="-1418.22094"/>
        <n v="-1401.354284"/>
        <n v="-1400.94840699999"/>
        <n v="-1352.464837"/>
        <n v="-1325.967564"/>
        <n v="-1236.055792"/>
        <n v="-1222.229673"/>
        <n v="-1221.140566"/>
        <n v="-1204.979454"/>
        <n v="-1196.29050199999"/>
        <n v="-1186.475952"/>
        <n v="-1171.46612599998"/>
        <n v="-1166.81759999999"/>
        <n v="-1161.546614"/>
        <n v="-1134.6594"/>
        <n v="-1113.73932"/>
        <n v="-1071.081073"/>
        <n v="-1069.743561"/>
        <n v="-1034.118913"/>
        <n v="-1007.181552"/>
        <n v="-996.423231000023"/>
        <n v="-995.152620000008"/>
        <n v="-966.385103000008"/>
        <n v="-964.668566000008"/>
        <n v="-925.549421651987"/>
        <n v="-864.672465000003"/>
        <n v="-833.333334000083"/>
        <n v="-798.312539617502"/>
        <n v="-759.943224999937"/>
        <n v="-746.463295561494"/>
        <n v="-669.877318999992"/>
        <n v="-666.722066999995"/>
        <n v="-661.79469499999"/>
        <n v="-656.527819999999"/>
        <n v="-648.683742000001"/>
        <n v="-636.804058000002"/>
        <n v="-631.422032000002"/>
        <n v="-613.66189399999"/>
        <n v="-604.486182000001"/>
        <n v="-563.472409450502"/>
        <n v="-557.174983999998"/>
        <n v="-551.1074028"/>
        <n v="-542.472405"/>
        <n v="-538.428775999986"/>
        <n v="-536.407837000006"/>
        <n v="-531.476091000001"/>
        <n v="-527.497562542498"/>
        <n v="-527.312388"/>
        <n v="-524.800447"/>
        <n v="-496.115263"/>
        <n v="-481.003388999998"/>
        <n v="-473.631602999998"/>
        <n v="-472.898927000002"/>
        <n v="-466.982801999999"/>
        <n v="-464.574668000001"/>
        <n v="-456.220099999991"/>
        <n v="-437.754841"/>
        <n v="-432.274292"/>
        <n v="-366.985478000002"/>
        <n v="-354.555040000001"/>
        <n v="-345.746166"/>
        <n v="-342.060760999993"/>
        <n v="-340.936508999999"/>
        <n v="-324.638059000004"/>
        <n v="-303.972753000009"/>
        <n v="-272.566344000001"/>
        <n v="-249.712334999989"/>
        <n v="-237.970547"/>
        <n v="-231.284863000001"/>
        <n v="-200.859316000002"/>
        <n v="-179.239955"/>
        <n v="-130.240844"/>
        <n v="-102.695141"/>
        <n v="-102.406084157999"/>
        <n v="-96.2432860000001"/>
        <n v="-60.7333320000034"/>
        <n v="-35.9854609634967"/>
        <n v="-11.6562315644987"/>
        <n v="-8.76576240549548"/>
        <n v="0"/>
        <n v="31.8681151815035"/>
        <n v="92.3891729264997"/>
        <n v="96.2432860000001"/>
        <n v="130.240844"/>
        <n v="153.251004000002"/>
        <n v="201.401271999999"/>
        <n v="231.284863000001"/>
        <n v="244.260894000003"/>
        <n v="249.712334999989"/>
        <n v="267.099240317501"/>
        <n v="274.738842"/>
        <n v="286.917998679"/>
        <n v="303.972753000009"/>
        <n v="342.060760999993"/>
        <n v="358.333333000017"/>
        <n v="374.006718000001"/>
        <n v="387.092688000004"/>
        <n v="432.687775999999"/>
        <n v="437.754841"/>
        <n v="446.156953"/>
        <n v="456.220099999991"/>
        <n v="476.472519000003"/>
        <n v="496.115263"/>
        <n v="524.800447"/>
        <n v="527.312388"/>
        <n v="531.476091000001"/>
        <n v="536.407837000006"/>
        <n v="538.428775999986"/>
        <n v="543.587845"/>
        <n v="551.1074028"/>
        <n v="587.610495000001"/>
        <n v="631.422032000002"/>
        <n v="636.804058000002"/>
        <n v="661.79469499999"/>
        <n v="666.722066999995"/>
        <n v="669.877318999992"/>
        <n v="676.991985000001"/>
        <n v="721.355578000001"/>
        <n v="848.157552999997"/>
        <n v="864.672465000003"/>
        <n v="937.507624999998"/>
        <n v="966.385103000008"/>
        <n v="995.152620000008"/>
        <n v="1007.181552"/>
        <n v="1034.118913"/>
        <n v="1043.830303"/>
        <n v="1069.743561"/>
        <n v="1071.081073"/>
        <n v="1100.206973"/>
        <n v="1114.136183"/>
        <n v="1122.06116799999"/>
        <n v="1161.546614"/>
        <n v="1171.46612599998"/>
        <n v="1196.29050199999"/>
        <n v="1221.140566"/>
        <n v="1229.515091"/>
        <n v="1250"/>
        <n v="1326.09899"/>
        <n v="1372.359925"/>
        <n v="1418.22094"/>
        <n v="1489.15731501448"/>
        <n v="1542.522984"/>
        <n v="1552.32437873501"/>
        <n v="1572.48957600002"/>
        <n v="1584.43317800001"/>
        <n v="1649.34093599999"/>
        <n v="1673.74871199997"/>
        <n v="1705.80789900001"/>
        <n v="1772.73611599999"/>
        <n v="1774.59137499999"/>
        <n v="1798.894822"/>
        <n v="1815.788701"/>
        <n v="1907.25589299999"/>
        <n v="2030.339614"/>
        <n v="2032.164947"/>
        <n v="2108.959056"/>
        <n v="2132.28971400001"/>
        <n v="2196.047486"/>
        <n v="2208.362995"/>
        <n v="2249.290604"/>
        <n v="2279.365037"/>
        <n v="2289.902468"/>
        <n v="2296.03532999998"/>
        <n v="2308.98342"/>
        <n v="2351.30094"/>
        <n v="2387.966485"/>
        <n v="2462.981934"/>
        <n v="2469.851706"/>
        <n v="2472.743084"/>
        <n v="2500.71425099997"/>
        <n v="2504.138217"/>
        <n v="2506.34678299999"/>
        <n v="2510.851817"/>
        <n v="2530.12276100001"/>
        <n v="2531.588668"/>
        <n v="2531.644172"/>
        <n v="2536.887012"/>
        <n v="2549.389345"/>
        <n v="2569.532135"/>
        <n v="2572.631258"/>
        <n v="2594.242138"/>
        <n v="2596.784538"/>
        <n v="2599.0992"/>
        <n v="2602.407373"/>
        <n v="2611.954186"/>
        <n v="2616.911405"/>
        <n v="2635.691456097"/>
        <n v="2638.17173"/>
        <n v="2655.039816"/>
        <n v="2657.585489"/>
        <n v="2663.146486"/>
        <n v="2668.80278400001"/>
        <n v="2668.824588"/>
        <n v="2673.375254"/>
        <n v="2686.347765"/>
        <n v="2691.561245"/>
        <n v="2693.259272"/>
        <n v="2699.84781399998"/>
        <n v="2715.663067"/>
        <n v="2722.163912"/>
        <n v="2731.670059"/>
        <n v="2734.41985600001"/>
        <n v="2736.543008"/>
        <n v="2742.828871"/>
        <n v="2771.244193"/>
        <n v="2785.718139"/>
        <n v="2810.246839"/>
        <n v="2834.11323"/>
        <n v="2841.657041"/>
        <n v="2845.19282500001"/>
        <n v="2863.792367"/>
        <n v="2884.756377"/>
        <n v="2899.672603"/>
        <n v="2921.01662"/>
        <n v="2931.89967599999"/>
        <n v="2936.288887"/>
        <n v="2941.709026"/>
        <n v="2954.128061"/>
        <n v="2955.932812485"/>
        <n v="2961.07698399999"/>
        <n v="3046.198643"/>
        <n v="3052.145223"/>
        <n v="3057.47732900002"/>
        <n v="3070.67877100001"/>
        <n v="3073.702076"/>
        <n v="3173.37777799997"/>
        <n v="3196.555586"/>
        <n v="3258.467707"/>
        <n v="3265.7936701545"/>
        <n v="3294.393409"/>
        <n v="3308.254106"/>
        <n v="3334.750984"/>
        <n v="3437.5"/>
        <n v="3447.36838400003"/>
        <n v="3459.54235"/>
        <n v="3503.640591"/>
        <n v="3547.97857399999"/>
        <n v="3615.78131999999"/>
        <n v="3661.00939"/>
        <n v="3677"/>
        <n v="3707.505294"/>
        <n v="3733.90545999999"/>
        <n v="3751.08104399999"/>
        <n v="3772.250749"/>
        <n v="3790.74995500001"/>
        <n v="3809.50308699999"/>
        <n v="3828.528525"/>
        <n v="3833.81124000001"/>
        <n v="3898.36104700001"/>
        <n v="4015.487285"/>
        <n v="4191.3031299999"/>
        <n v="4301.152181"/>
        <n v="4620.986156"/>
        <n v="4687.86286600001"/>
        <n v="4708.70413999993"/>
        <n v="5128.17973600001"/>
        <n v="5327.92721600001"/>
        <n v="5420.41310999997"/>
        <n v="5625.469232"/>
        <n v="5645.034241"/>
        <n v="6217.515721"/>
        <n v="6616.54376399994"/>
        <n v="6700.25991532201"/>
        <n v="6729.90297000001"/>
        <n v="7082.96102667"/>
        <n v="7174.38218900003"/>
        <n v="8654.3360565255"/>
        <n v="9342"/>
        <n v="9643.70346"/>
        <n v="9858.578446"/>
        <n v="10149.001544"/>
        <n v="11269.045413"/>
        <n v="12323.386545"/>
        <n v="12753.8535"/>
        <n v="14183.24070306"/>
        <n v="15148"/>
        <n v="16580"/>
        <n v="17484.031747"/>
        <n v="18003.176046"/>
        <n v="19018.536283"/>
        <n v="19026.277526"/>
        <n v="19459.780063"/>
        <n v="19553.248439235"/>
        <n v="19600.402909"/>
        <n v="19806.945023"/>
        <n v="19999.630028"/>
        <n v="20037.180036"/>
        <n v="20040.642959"/>
        <n v="20123.02573"/>
        <n v="20604.812129"/>
        <n v="20637.119953"/>
        <n v="21076.208089"/>
        <n v="21153.543759"/>
        <n v="21542.855855"/>
        <n v="21657.297454"/>
        <n v="21713.926763"/>
        <n v="21833.447515"/>
        <n v="21886.059522"/>
        <n v="22084.137636"/>
        <n v="22792.98068502"/>
        <n v="29475.220947"/>
        <n v="30461.185021"/>
        <n v="31330.6806569985"/>
        <n v="37823.743256"/>
        <n v="38767.5830906325"/>
        <n v="42919.904151"/>
        <n v="46964.9999999999"/>
        <n v="48002.1602274825"/>
        <n v="56529.2310478"/>
        <n v="74880.6323373225"/>
        <n v="85540.77158328"/>
        <n v="111300.393772913"/>
        <n v="228095.719728045"/>
        <m/>
      </sharedItems>
    </cacheField>
    <cacheField name="MTD P&amp;L" numFmtId="0">
      <sharedItems containsString="0" containsBlank="1" containsNumber="1" minValue="-228095.719728045" maxValue="228095.719728045" count="484">
        <n v="-228095.719728045"/>
        <n v="-111300.393772913"/>
        <n v="-74880.6323373225"/>
        <n v="-73028.953233"/>
        <n v="-70574.9562648"/>
        <n v="-62425.968443"/>
        <n v="-58894.573549"/>
        <n v="-50891"/>
        <n v="-48002.1602274825"/>
        <n v="-42817.837907"/>
        <n v="-38767.5830906325"/>
        <n v="-38408.266726"/>
        <n v="-37253.6117202286"/>
        <n v="-37046.723272"/>
        <n v="-34532.741448144"/>
        <n v="-34121.107159416"/>
        <n v="-31202.452054435"/>
        <n v="-22792.98068502"/>
        <n v="-22084.137636"/>
        <n v="-21923.328239"/>
        <n v="-21542.855855"/>
        <n v="-21452.182879"/>
        <n v="-21296.846649"/>
        <n v="-21153.543759"/>
        <n v="-20637.119953"/>
        <n v="-20604.812129"/>
        <n v="-20040.642959"/>
        <n v="-19905.078192"/>
        <n v="-19806.945023"/>
        <n v="-19769.854204"/>
        <n v="-19664.6521080555"/>
        <n v="-19600.402909"/>
        <n v="-19110.064106817"/>
        <n v="-19026.277526"/>
        <n v="-19018.536283"/>
        <n v="-18121.7261423025"/>
        <n v="-18003.176046"/>
        <n v="-16254.345284"/>
        <n v="-15164.615006"/>
        <n v="-15148"/>
        <n v="-14427.879001"/>
        <n v="-14183.24070306"/>
        <n v="-12458.604682"/>
        <n v="-12445.524801"/>
        <n v="-12323.386545"/>
        <n v="-11510.056178"/>
        <n v="-11269.045413"/>
        <n v="-10900.982897"/>
        <n v="-10149.001544"/>
        <n v="-10067"/>
        <n v="-9342"/>
        <n v="-7548.461235"/>
        <n v="-7544.835106"/>
        <n v="-7533.723705"/>
        <n v="-7174.38218900003"/>
        <n v="-6729.90297000001"/>
        <n v="-6644.083993"/>
        <n v="-6616.54376399994"/>
        <n v="-6492.3655992255"/>
        <n v="-6217.515721"/>
        <n v="-5625.469232"/>
        <n v="-5560.645653"/>
        <n v="-5327.92721600001"/>
        <n v="-5325.058086"/>
        <n v="-5233.30667600001"/>
        <n v="-5128.17973600001"/>
        <n v="-5126.969582"/>
        <n v="-4620.986156"/>
        <n v="-4527.289382"/>
        <n v="-4506.428053"/>
        <n v="-4497.74350700004"/>
        <n v="-4432.6164"/>
        <n v="-4309.84599199996"/>
        <n v="-4298.123123"/>
        <n v="-4191.3031299999"/>
        <n v="-3898.36104700001"/>
        <n v="-3809.50308699999"/>
        <n v="-3751.08104399999"/>
        <n v="-3733.90545999999"/>
        <n v="-3707.505294"/>
        <n v="-3677"/>
        <n v="-3661.00939"/>
        <n v="-3615.78131999999"/>
        <n v="-3547.97857399999"/>
        <n v="-3514.624333"/>
        <n v="-3503.640591"/>
        <n v="-3459.54235"/>
        <n v="-3447.36838400003"/>
        <n v="-3328.729087"/>
        <n v="-3308.254106"/>
        <n v="-3294.393409"/>
        <n v="-3196.555586"/>
        <n v="-3173.37777799997"/>
        <n v="-3168.358554"/>
        <n v="-3073.702076"/>
        <n v="-3046.198643"/>
        <n v="-2961.07698399999"/>
        <n v="-2941.709026"/>
        <n v="-2940.73794799999"/>
        <n v="-2921.01662"/>
        <n v="-2917.975608"/>
        <n v="-2899.672603"/>
        <n v="-2869.384322"/>
        <n v="-2863.792367"/>
        <n v="-2845.19282500001"/>
        <n v="-2810.246839"/>
        <n v="-2771.244193"/>
        <n v="-2742.828871"/>
        <n v="-2736.543008"/>
        <n v="-2734.41985600001"/>
        <n v="-2722.163912"/>
        <n v="-2699.84781399998"/>
        <n v="-2693.259272"/>
        <n v="-2691.561245"/>
        <n v="-2686.347765"/>
        <n v="-2672.932802"/>
        <n v="-2668.80278400001"/>
        <n v="-2663.146486"/>
        <n v="-2657.585489"/>
        <n v="-2638.17173"/>
        <n v="-2602.407373"/>
        <n v="-2600.492181"/>
        <n v="-2599.0992"/>
        <n v="-2596.784538"/>
        <n v="-2594.242138"/>
        <n v="-2580.647113"/>
        <n v="-2572.631258"/>
        <n v="-2569.532135"/>
        <n v="-2546.425704"/>
        <n v="-2536.887012"/>
        <n v="-2531.644172"/>
        <n v="-2530.12276100001"/>
        <n v="-2527.603149"/>
        <n v="-2510.851817"/>
        <n v="-2506.34678299999"/>
        <n v="-2504.138217"/>
        <n v="-2500.71425099997"/>
        <n v="-2482.838174"/>
        <n v="-2472.743084"/>
        <n v="-2469.851706"/>
        <n v="-2462.981934"/>
        <n v="-2387.966485"/>
        <n v="-2351.30094"/>
        <n v="-2319"/>
        <n v="-2308.98342"/>
        <n v="-2291.66666599992"/>
        <n v="-2279.365037"/>
        <n v="-2257.52555"/>
        <n v="-2253.802075"/>
        <n v="-2249.290604"/>
        <n v="-2243.513698"/>
        <n v="-2234.090845"/>
        <n v="-2210.909508"/>
        <n v="-2196.047486"/>
        <n v="-2153.542196"/>
        <n v="-2146.629618"/>
        <n v="-2142.60527200002"/>
        <n v="-2132.28971400001"/>
        <n v="-2030.339614"/>
        <n v="-1798.894822"/>
        <n v="-1772.73611599999"/>
        <n v="-1750"/>
        <n v="-1687.762508"/>
        <n v="-1673.74871199997"/>
        <n v="-1649.34093599999"/>
        <n v="-1572.48957600002"/>
        <n v="-1555.136843"/>
        <n v="-1552.32437873501"/>
        <n v="-1489.15731501448"/>
        <n v="-1479.07514800003"/>
        <n v="-1418.22094"/>
        <n v="-1401.354284"/>
        <n v="-1400.94840699999"/>
        <n v="-1352.464837"/>
        <n v="-1325.967564"/>
        <n v="-1236.055792"/>
        <n v="-1222.229673"/>
        <n v="-1221.140566"/>
        <n v="-1204.979454"/>
        <n v="-1196.29050199999"/>
        <n v="-1186.475952"/>
        <n v="-1171.46612599998"/>
        <n v="-1166.81759999999"/>
        <n v="-1161.546614"/>
        <n v="-1134.6594"/>
        <n v="-1113.73932"/>
        <n v="-1071.081073"/>
        <n v="-1069.743561"/>
        <n v="-1034.118913"/>
        <n v="-1007.181552"/>
        <n v="-996.423231000023"/>
        <n v="-995.152620000008"/>
        <n v="-966.385103000008"/>
        <n v="-964.668566000008"/>
        <n v="-925.549421651987"/>
        <n v="-864.672465000003"/>
        <n v="-833.333334000083"/>
        <n v="-798.312539617502"/>
        <n v="-759.943224999937"/>
        <n v="-746.463295561494"/>
        <n v="-669.877318999992"/>
        <n v="-666.722066999995"/>
        <n v="-661.79469499999"/>
        <n v="-656.527819999999"/>
        <n v="-648.683742000001"/>
        <n v="-636.804058000002"/>
        <n v="-631.422032000002"/>
        <n v="-613.66189399999"/>
        <n v="-604.486182000001"/>
        <n v="-563.472409450502"/>
        <n v="-557.174983999998"/>
        <n v="-551.1074028"/>
        <n v="-542.472405"/>
        <n v="-538.428775999986"/>
        <n v="-536.407837000006"/>
        <n v="-531.476091000001"/>
        <n v="-527.497562542498"/>
        <n v="-527.312388"/>
        <n v="-524.800447"/>
        <n v="-496.115263"/>
        <n v="-481.003388999998"/>
        <n v="-473.631602999998"/>
        <n v="-472.898927000002"/>
        <n v="-466.982801999999"/>
        <n v="-464.574668000001"/>
        <n v="-456.220099999991"/>
        <n v="-437.754841"/>
        <n v="-432.274292"/>
        <n v="-366.985478000002"/>
        <n v="-354.555040000001"/>
        <n v="-345.746166"/>
        <n v="-342.060760999993"/>
        <n v="-340.936508999999"/>
        <n v="-324.638059000004"/>
        <n v="-303.972753000009"/>
        <n v="-272.566344000001"/>
        <n v="-249.712334999989"/>
        <n v="-237.970547"/>
        <n v="-231.284863000001"/>
        <n v="-200.859316000002"/>
        <n v="-179.239955"/>
        <n v="-130.240844"/>
        <n v="-102.695141"/>
        <n v="-102.406084157999"/>
        <n v="-96.2432860000001"/>
        <n v="-60.7333320000034"/>
        <n v="-35.9854609634967"/>
        <n v="-11.6562315644987"/>
        <n v="-8.76576240549548"/>
        <n v="0"/>
        <n v="31.8681151815035"/>
        <n v="92.3891729264997"/>
        <n v="96.2432860000001"/>
        <n v="130.240844"/>
        <n v="153.251004000002"/>
        <n v="201.401271999999"/>
        <n v="231.284863000001"/>
        <n v="244.260894000003"/>
        <n v="249.712334999989"/>
        <n v="267.099240317501"/>
        <n v="274.738842"/>
        <n v="286.917998679"/>
        <n v="303.972753000009"/>
        <n v="342.060760999993"/>
        <n v="358.333333000017"/>
        <n v="374.006718000001"/>
        <n v="387.092688000004"/>
        <n v="432.687775999999"/>
        <n v="437.754841"/>
        <n v="446.156953"/>
        <n v="456.220099999991"/>
        <n v="476.472519000003"/>
        <n v="496.115263"/>
        <n v="524.800447"/>
        <n v="527.312388"/>
        <n v="531.476091000001"/>
        <n v="536.407837000006"/>
        <n v="538.428775999986"/>
        <n v="543.587845"/>
        <n v="551.1074028"/>
        <n v="587.610495000001"/>
        <n v="631.422032000002"/>
        <n v="636.804058000002"/>
        <n v="661.79469499999"/>
        <n v="666.722066999995"/>
        <n v="669.877318999992"/>
        <n v="676.991985000001"/>
        <n v="721.355578000001"/>
        <n v="848.157552999997"/>
        <n v="864.672465000003"/>
        <n v="937.507624999998"/>
        <n v="966.385103000008"/>
        <n v="995.152620000008"/>
        <n v="1007.181552"/>
        <n v="1034.118913"/>
        <n v="1043.830303"/>
        <n v="1069.743561"/>
        <n v="1071.081073"/>
        <n v="1100.206973"/>
        <n v="1114.136183"/>
        <n v="1122.06116799999"/>
        <n v="1161.546614"/>
        <n v="1171.46612599998"/>
        <n v="1196.29050199999"/>
        <n v="1221.140566"/>
        <n v="1229.515091"/>
        <n v="1250"/>
        <n v="1326.09899"/>
        <n v="1372.359925"/>
        <n v="1418.22094"/>
        <n v="1489.15731501448"/>
        <n v="1542.522984"/>
        <n v="1552.32437873501"/>
        <n v="1572.48957600002"/>
        <n v="1584.43317800001"/>
        <n v="1649.34093599999"/>
        <n v="1673.74871199997"/>
        <n v="1705.80789900001"/>
        <n v="1772.73611599999"/>
        <n v="1774.59137499999"/>
        <n v="1798.894822"/>
        <n v="1815.788701"/>
        <n v="1907.25589299999"/>
        <n v="2030.339614"/>
        <n v="2032.164947"/>
        <n v="2108.959056"/>
        <n v="2132.28971400001"/>
        <n v="2196.047486"/>
        <n v="2208.362995"/>
        <n v="2249.290604"/>
        <n v="2279.365037"/>
        <n v="2289.902468"/>
        <n v="2296.03532999998"/>
        <n v="2308.98342"/>
        <n v="2351.30094"/>
        <n v="2387.966485"/>
        <n v="2462.981934"/>
        <n v="2469.851706"/>
        <n v="2472.743084"/>
        <n v="2500.71425099997"/>
        <n v="2504.138217"/>
        <n v="2506.34678299999"/>
        <n v="2510.851817"/>
        <n v="2530.12276100001"/>
        <n v="2531.588668"/>
        <n v="2531.644172"/>
        <n v="2536.887012"/>
        <n v="2549.389345"/>
        <n v="2569.532135"/>
        <n v="2572.631258"/>
        <n v="2594.242138"/>
        <n v="2596.784538"/>
        <n v="2599.0992"/>
        <n v="2602.407373"/>
        <n v="2611.954186"/>
        <n v="2616.911405"/>
        <n v="2635.691456097"/>
        <n v="2638.17173"/>
        <n v="2655.039816"/>
        <n v="2657.585489"/>
        <n v="2663.146486"/>
        <n v="2668.80278400001"/>
        <n v="2668.824588"/>
        <n v="2673.375254"/>
        <n v="2686.347765"/>
        <n v="2691.561245"/>
        <n v="2693.259272"/>
        <n v="2699.84781399998"/>
        <n v="2715.663067"/>
        <n v="2722.163912"/>
        <n v="2731.670059"/>
        <n v="2734.41985600001"/>
        <n v="2736.543008"/>
        <n v="2742.828871"/>
        <n v="2771.244193"/>
        <n v="2785.718139"/>
        <n v="2810.246839"/>
        <n v="2834.11323"/>
        <n v="2841.657041"/>
        <n v="2845.19282500001"/>
        <n v="2863.792367"/>
        <n v="2884.756377"/>
        <n v="2899.672603"/>
        <n v="2921.01662"/>
        <n v="2931.89967599999"/>
        <n v="2936.288887"/>
        <n v="2941.709026"/>
        <n v="2954.128061"/>
        <n v="2955.932812485"/>
        <n v="2961.07698399999"/>
        <n v="3046.198643"/>
        <n v="3052.145223"/>
        <n v="3057.47732900002"/>
        <n v="3070.67877100001"/>
        <n v="3073.702076"/>
        <n v="3173.37777799997"/>
        <n v="3196.555586"/>
        <n v="3258.467707"/>
        <n v="3265.7936701545"/>
        <n v="3294.393409"/>
        <n v="3308.254106"/>
        <n v="3334.750984"/>
        <n v="3437.5"/>
        <n v="3447.36838400003"/>
        <n v="3459.54235"/>
        <n v="3503.640591"/>
        <n v="3547.97857399999"/>
        <n v="3615.78131999999"/>
        <n v="3661.00939"/>
        <n v="3677"/>
        <n v="3707.505294"/>
        <n v="3733.90545999999"/>
        <n v="3751.08104399999"/>
        <n v="3772.250749"/>
        <n v="3790.74995500001"/>
        <n v="3809.50308699999"/>
        <n v="3828.528525"/>
        <n v="3833.81124000001"/>
        <n v="3898.36104700001"/>
        <n v="4015.487285"/>
        <n v="4191.3031299999"/>
        <n v="4301.152181"/>
        <n v="4620.986156"/>
        <n v="4687.86286600001"/>
        <n v="4708.70413999993"/>
        <n v="5128.17973600001"/>
        <n v="5327.92721600001"/>
        <n v="5420.41310999997"/>
        <n v="5625.469232"/>
        <n v="5645.034241"/>
        <n v="6217.515721"/>
        <n v="6616.54376399994"/>
        <n v="6700.25991532201"/>
        <n v="6729.90297000001"/>
        <n v="7082.96102667"/>
        <n v="7174.38218900003"/>
        <n v="8654.3360565255"/>
        <n v="9342"/>
        <n v="9643.70346"/>
        <n v="9858.578446"/>
        <n v="10149.001544"/>
        <n v="11269.045413"/>
        <n v="12323.386545"/>
        <n v="12753.8535"/>
        <n v="14183.24070306"/>
        <n v="15148"/>
        <n v="16580"/>
        <n v="17484.031747"/>
        <n v="18003.176046"/>
        <n v="19018.536283"/>
        <n v="19026.277526"/>
        <n v="19459.780063"/>
        <n v="19553.248439235"/>
        <n v="19600.402909"/>
        <n v="19806.945023"/>
        <n v="19999.630028"/>
        <n v="20037.180036"/>
        <n v="20040.642959"/>
        <n v="20123.02573"/>
        <n v="20604.812129"/>
        <n v="20637.119953"/>
        <n v="21076.208089"/>
        <n v="21153.543759"/>
        <n v="21542.855855"/>
        <n v="21657.297454"/>
        <n v="21713.926763"/>
        <n v="21833.447515"/>
        <n v="21886.059522"/>
        <n v="22084.137636"/>
        <n v="22792.98068502"/>
        <n v="29475.220947"/>
        <n v="30461.185021"/>
        <n v="31330.6806569985"/>
        <n v="37823.743256"/>
        <n v="38767.5830906325"/>
        <n v="42919.904151"/>
        <n v="46964.9999999999"/>
        <n v="48002.1602274825"/>
        <n v="56529.2310478"/>
        <n v="74880.6323373225"/>
        <n v="85540.77158328"/>
        <n v="111300.393772913"/>
        <n v="228095.719728045"/>
        <m/>
      </sharedItems>
    </cacheField>
    <cacheField name="Daily P&amp;L" numFmtId="0">
      <sharedItems containsString="0" containsBlank="1" containsNumber="1" minValue="-229216.969728045" maxValue="229216.969728045" count="484">
        <n v="-229216.969728045"/>
        <n v="-110496.018772913"/>
        <n v="-74076.2573373225"/>
        <n v="-73028.953233"/>
        <n v="-69770.5812648"/>
        <n v="-62425.968443"/>
        <n v="-58894.573549"/>
        <n v="-50891"/>
        <n v="-48172.7852274825"/>
        <n v="-42817.837907"/>
        <n v="-38408.266726"/>
        <n v="-38401.9580906325"/>
        <n v="-37253.6117202286"/>
        <n v="-37046.723272"/>
        <n v="-34532.741448144"/>
        <n v="-34121.107159416"/>
        <n v="-31008.102054435"/>
        <n v="-22086.10568502"/>
        <n v="-22084.137636"/>
        <n v="-21923.328239"/>
        <n v="-21542.855855"/>
        <n v="-21452.182879"/>
        <n v="-21296.846649"/>
        <n v="-21153.543759"/>
        <n v="-20637.119953"/>
        <n v="-20604.812129"/>
        <n v="-20040.642959"/>
        <n v="-19905.078192"/>
        <n v="-19806.945023"/>
        <n v="-19769.854204"/>
        <n v="-19664.6521080555"/>
        <n v="-19600.402909"/>
        <n v="-19110.064106817"/>
        <n v="-19026.277526"/>
        <n v="-19018.536283"/>
        <n v="-18121.7261423025"/>
        <n v="-18003.176046"/>
        <n v="-16254.345284"/>
        <n v="-15164.615006"/>
        <n v="-15148"/>
        <n v="-14670.74070306"/>
        <n v="-14427.879001"/>
        <n v="-12458.604682"/>
        <n v="-12445.524801"/>
        <n v="-12323.386545"/>
        <n v="-11510.056178"/>
        <n v="-11269.045413"/>
        <n v="-10900.982897"/>
        <n v="-10149.001544"/>
        <n v="-10067"/>
        <n v="-9342"/>
        <n v="-7548.461235"/>
        <n v="-7544.835106"/>
        <n v="-7533.723705"/>
        <n v="-7174.38218900003"/>
        <n v="-6729.90297000001"/>
        <n v="-6644.083993"/>
        <n v="-6616.54376399994"/>
        <n v="-6492.3655992255"/>
        <n v="-6217.515721"/>
        <n v="-5625.469232"/>
        <n v="-5560.645653"/>
        <n v="-5327.92721600001"/>
        <n v="-5325.058086"/>
        <n v="-5233.30667600001"/>
        <n v="-5128.17973600001"/>
        <n v="-5126.969582"/>
        <n v="-4620.986156"/>
        <n v="-4527.289382"/>
        <n v="-4506.428053"/>
        <n v="-4497.74350700004"/>
        <n v="-4432.6164"/>
        <n v="-4309.84599199996"/>
        <n v="-4298.123123"/>
        <n v="-4191.3031299999"/>
        <n v="-3898.36104700001"/>
        <n v="-3809.50308699999"/>
        <n v="-3751.08104399999"/>
        <n v="-3733.90545999999"/>
        <n v="-3707.505294"/>
        <n v="-3677"/>
        <n v="-3661.00939"/>
        <n v="-3615.78131999999"/>
        <n v="-3547.97857399999"/>
        <n v="-3514.624333"/>
        <n v="-3503.640591"/>
        <n v="-3459.54235"/>
        <n v="-3447.36838400003"/>
        <n v="-3328.729087"/>
        <n v="-3308.254106"/>
        <n v="-3294.393409"/>
        <n v="-3196.555586"/>
        <n v="-3173.37777799997"/>
        <n v="-3168.358554"/>
        <n v="-3073.702076"/>
        <n v="-3046.198643"/>
        <n v="-2961.07698399999"/>
        <n v="-2941.709026"/>
        <n v="-2940.73794799999"/>
        <n v="-2921.01662"/>
        <n v="-2917.975608"/>
        <n v="-2899.672603"/>
        <n v="-2869.384322"/>
        <n v="-2863.792367"/>
        <n v="-2845.19282500001"/>
        <n v="-2810.246839"/>
        <n v="-2771.244193"/>
        <n v="-2742.828871"/>
        <n v="-2736.543008"/>
        <n v="-2734.41985600001"/>
        <n v="-2722.163912"/>
        <n v="-2699.84781399998"/>
        <n v="-2693.259272"/>
        <n v="-2691.561245"/>
        <n v="-2686.347765"/>
        <n v="-2672.932802"/>
        <n v="-2668.80278400001"/>
        <n v="-2663.146486"/>
        <n v="-2657.585489"/>
        <n v="-2638.17173"/>
        <n v="-2602.407373"/>
        <n v="-2600.492181"/>
        <n v="-2599.0992"/>
        <n v="-2596.784538"/>
        <n v="-2594.242138"/>
        <n v="-2580.647113"/>
        <n v="-2572.631258"/>
        <n v="-2569.532135"/>
        <n v="-2546.425704"/>
        <n v="-2536.887012"/>
        <n v="-2531.644172"/>
        <n v="-2530.12276100001"/>
        <n v="-2527.603149"/>
        <n v="-2510.851817"/>
        <n v="-2506.34678299999"/>
        <n v="-2504.138217"/>
        <n v="-2500.71425099997"/>
        <n v="-2482.838174"/>
        <n v="-2472.743084"/>
        <n v="-2469.851706"/>
        <n v="-2462.981934"/>
        <n v="-2460.76187873501"/>
        <n v="-2387.966485"/>
        <n v="-2351.30094"/>
        <n v="-2319"/>
        <n v="-2316.41981501451"/>
        <n v="-2308.98342"/>
        <n v="-2291.66666599992"/>
        <n v="-2279.365037"/>
        <n v="-2257.52555"/>
        <n v="-2253.802075"/>
        <n v="-2249.290604"/>
        <n v="-2243.513698"/>
        <n v="-2234.090845"/>
        <n v="-2210.909508"/>
        <n v="-2196.047486"/>
        <n v="-2153.542196"/>
        <n v="-2146.629618"/>
        <n v="-2142.60527200002"/>
        <n v="-2132.28971400001"/>
        <n v="-2030.339614"/>
        <n v="-1798.894822"/>
        <n v="-1772.73611599999"/>
        <n v="-1750"/>
        <n v="-1687.762508"/>
        <n v="-1673.74871199997"/>
        <n v="-1649.34093599999"/>
        <n v="-1572.48957600002"/>
        <n v="-1555.136843"/>
        <n v="-1479.075148"/>
        <n v="-1418.22094"/>
        <n v="-1401.354284"/>
        <n v="-1400.948407"/>
        <n v="-1352.464837"/>
        <n v="-1325.967564"/>
        <n v="-1236.055792"/>
        <n v="-1222.229673"/>
        <n v="-1221.140566"/>
        <n v="-1204.979454"/>
        <n v="-1196.29050199999"/>
        <n v="-1186.475952"/>
        <n v="-1171.46612599998"/>
        <n v="-1166.8176"/>
        <n v="-1161.546614"/>
        <n v="-1134.6594"/>
        <n v="-1113.73932"/>
        <n v="-1071.081073"/>
        <n v="-1069.743561"/>
        <n v="-1034.118913"/>
        <n v="-1007.181552"/>
        <n v="-996.423231000023"/>
        <n v="-995.152620000001"/>
        <n v="-966.385103000008"/>
        <n v="-964.668566000008"/>
        <n v="-925.549421651987"/>
        <n v="-886.550039617505"/>
        <n v="-864.672465000003"/>
        <n v="-863.463295561494"/>
        <n v="-833.333334000083"/>
        <n v="-759.943224999995"/>
        <n v="-669.877318999992"/>
        <n v="-666.722066999999"/>
        <n v="-661.79469499999"/>
        <n v="-656.52782"/>
        <n v="-648.683741999999"/>
        <n v="-636.804058"/>
        <n v="-631.422032000002"/>
        <n v="-613.661894000004"/>
        <n v="-604.486182000001"/>
        <n v="-563.472409450502"/>
        <n v="-557.174983999998"/>
        <n v="-542.472405"/>
        <n v="-538.428775999986"/>
        <n v="-536.407837000006"/>
        <n v="-531.476091000001"/>
        <n v="-527.497562542498"/>
        <n v="-527.312388"/>
        <n v="-524.800447"/>
        <n v="-496.115263"/>
        <n v="-481.003388999998"/>
        <n v="-473.631602999998"/>
        <n v="-472.898927000002"/>
        <n v="-466.982801999999"/>
        <n v="-464.574668000001"/>
        <n v="-456.220099999991"/>
        <n v="-437.754841"/>
        <n v="-432.274292"/>
        <n v="-366.985478000002"/>
        <n v="-354.555040000001"/>
        <n v="-345.746166"/>
        <n v="-342.060760999993"/>
        <n v="-340.936508999999"/>
        <n v="-324.638059000004"/>
        <n v="-303.972753000009"/>
        <n v="-272.566344000001"/>
        <n v="-249.712334999997"/>
        <n v="-246.4953372"/>
        <n v="-237.970547"/>
        <n v="-231.284863000001"/>
        <n v="-200.859316000002"/>
        <n v="-179.239955"/>
        <n v="-130.240844"/>
        <n v="-124.831084158"/>
        <n v="-102.695141"/>
        <n v="-96.2432860000001"/>
        <n v="-60.7333320000034"/>
        <n v="-41.4687315644987"/>
        <n v="-38.1407624054955"/>
        <n v="-35.9854609634967"/>
        <n v="0"/>
        <n v="14.8056151815035"/>
        <n v="92.3891729264997"/>
        <n v="96.2432860000001"/>
        <n v="130.240844"/>
        <n v="153.251004000002"/>
        <n v="201.401271999999"/>
        <n v="231.284863000001"/>
        <n v="244.260894000003"/>
        <n v="246.4953372"/>
        <n v="249.712334999997"/>
        <n v="267.099240317501"/>
        <n v="274.738842"/>
        <n v="303.972753000009"/>
        <n v="314.776748679"/>
        <n v="342.060760999993"/>
        <n v="358.333333000017"/>
        <n v="374.006718000001"/>
        <n v="387.092688000004"/>
        <n v="432.687775999999"/>
        <n v="437.754841"/>
        <n v="446.156953"/>
        <n v="456.220099999991"/>
        <n v="476.472519000003"/>
        <n v="496.115263"/>
        <n v="524.800447"/>
        <n v="527.312388"/>
        <n v="531.476091000001"/>
        <n v="536.407837000006"/>
        <n v="538.428775999986"/>
        <n v="543.587845"/>
        <n v="587.610495000001"/>
        <n v="631.422032000002"/>
        <n v="636.804058"/>
        <n v="661.79469499999"/>
        <n v="666.722066999999"/>
        <n v="669.877318999992"/>
        <n v="676.991985000001"/>
        <n v="721.355578000001"/>
        <n v="848.157553000001"/>
        <n v="864.672465000003"/>
        <n v="937.507625"/>
        <n v="966.385103000008"/>
        <n v="995.152620000001"/>
        <n v="1007.181552"/>
        <n v="1034.118913"/>
        <n v="1043.830303"/>
        <n v="1069.743561"/>
        <n v="1071.081073"/>
        <n v="1100.206973"/>
        <n v="1114.136183"/>
        <n v="1122.06116799999"/>
        <n v="1161.546614"/>
        <n v="1171.46612599998"/>
        <n v="1196.29050199999"/>
        <n v="1221.140566"/>
        <n v="1229.515091"/>
        <n v="1250"/>
        <n v="1326.09899"/>
        <n v="1372.359925"/>
        <n v="1418.22094"/>
        <n v="1542.522984"/>
        <n v="1572.48957600002"/>
        <n v="1584.43317800001"/>
        <n v="1649.34093599999"/>
        <n v="1673.74871199997"/>
        <n v="1705.80789900001"/>
        <n v="1772.73611599999"/>
        <n v="1774.59137499999"/>
        <n v="1798.894822"/>
        <n v="1815.788701"/>
        <n v="1907.25589299999"/>
        <n v="2030.339614"/>
        <n v="2032.164947"/>
        <n v="2108.959056"/>
        <n v="2132.28971400001"/>
        <n v="2196.047486"/>
        <n v="2208.362995"/>
        <n v="2249.290604"/>
        <n v="2279.365037"/>
        <n v="2289.902468"/>
        <n v="2296.03532999998"/>
        <n v="2308.98342"/>
        <n v="2316.41981501451"/>
        <n v="2351.30094"/>
        <n v="2387.966485"/>
        <n v="2460.76187873501"/>
        <n v="2462.981934"/>
        <n v="2469.851706"/>
        <n v="2472.743084"/>
        <n v="2500.71425099997"/>
        <n v="2504.138217"/>
        <n v="2506.34678299999"/>
        <n v="2510.851817"/>
        <n v="2530.12276100001"/>
        <n v="2531.588668"/>
        <n v="2531.644172"/>
        <n v="2536.887012"/>
        <n v="2549.389345"/>
        <n v="2569.532135"/>
        <n v="2572.631258"/>
        <n v="2590.691456097"/>
        <n v="2594.242138"/>
        <n v="2596.784538"/>
        <n v="2599.0992"/>
        <n v="2602.407373"/>
        <n v="2611.954186"/>
        <n v="2616.911405"/>
        <n v="2638.17173"/>
        <n v="2655.039816"/>
        <n v="2657.585489"/>
        <n v="2663.146486"/>
        <n v="2668.80278400001"/>
        <n v="2668.824588"/>
        <n v="2673.375254"/>
        <n v="2686.347765"/>
        <n v="2691.561245"/>
        <n v="2693.259272"/>
        <n v="2699.84781399998"/>
        <n v="2715.663067"/>
        <n v="2722.163912"/>
        <n v="2731.670059"/>
        <n v="2734.41985600001"/>
        <n v="2736.543008"/>
        <n v="2742.828871"/>
        <n v="2771.244193"/>
        <n v="2785.718139"/>
        <n v="2810.246839"/>
        <n v="2834.11323"/>
        <n v="2841.657041"/>
        <n v="2845.19282500001"/>
        <n v="2863.792367"/>
        <n v="2884.756377"/>
        <n v="2899.672603"/>
        <n v="2921.01662"/>
        <n v="2931.89967599999"/>
        <n v="2936.288887"/>
        <n v="2941.709026"/>
        <n v="2954.128061"/>
        <n v="2955.932812485"/>
        <n v="2961.07698399999"/>
        <n v="3046.198643"/>
        <n v="3052.145223"/>
        <n v="3057.47732900002"/>
        <n v="3070.67877100001"/>
        <n v="3073.702076"/>
        <n v="3173.37777799997"/>
        <n v="3196.555586"/>
        <n v="3258.467707"/>
        <n v="3265.7936701545"/>
        <n v="3294.393409"/>
        <n v="3308.254106"/>
        <n v="3334.750984"/>
        <n v="3437.5"/>
        <n v="3447.36838400003"/>
        <n v="3459.54235"/>
        <n v="3503.640591"/>
        <n v="3547.97857399999"/>
        <n v="3615.78131999999"/>
        <n v="3661.00939"/>
        <n v="3677"/>
        <n v="3707.505294"/>
        <n v="3733.90545999999"/>
        <n v="3751.08104399999"/>
        <n v="3772.250749"/>
        <n v="3790.74995500001"/>
        <n v="3809.50308699999"/>
        <n v="3828.528525"/>
        <n v="3833.81124000001"/>
        <n v="3898.36104700001"/>
        <n v="4015.487285"/>
        <n v="4191.3031299999"/>
        <n v="4301.152181"/>
        <n v="4620.986156"/>
        <n v="4687.86286600001"/>
        <n v="4708.70413999993"/>
        <n v="5128.17973600001"/>
        <n v="5327.92721600001"/>
        <n v="5420.41310999997"/>
        <n v="5625.469232"/>
        <n v="5645.034241"/>
        <n v="6217.515721"/>
        <n v="6591.322415322"/>
        <n v="6616.54376399994"/>
        <n v="6729.90297000001"/>
        <n v="6920.06102667"/>
        <n v="7174.38218900003"/>
        <n v="8654.3360565255"/>
        <n v="9342"/>
        <n v="9643.70346"/>
        <n v="9858.578446"/>
        <n v="10149.001544"/>
        <n v="11269.045413"/>
        <n v="12323.386545"/>
        <n v="12753.8535"/>
        <n v="14670.74070306"/>
        <n v="15148"/>
        <n v="16580"/>
        <n v="17484.031747"/>
        <n v="18003.176046"/>
        <n v="19018.536283"/>
        <n v="19026.277526"/>
        <n v="19459.780063"/>
        <n v="19553.248439235"/>
        <n v="19600.402909"/>
        <n v="19806.945023"/>
        <n v="19999.630028"/>
        <n v="20037.180036"/>
        <n v="20040.642959"/>
        <n v="20123.02573"/>
        <n v="20604.812129"/>
        <n v="20637.119953"/>
        <n v="21076.208089"/>
        <n v="21153.543759"/>
        <n v="21542.855855"/>
        <n v="21657.297454"/>
        <n v="21713.926763"/>
        <n v="21833.447515"/>
        <n v="21886.059522"/>
        <n v="22084.137636"/>
        <n v="22086.10568502"/>
        <n v="29475.220947"/>
        <n v="30461.185021"/>
        <n v="31330.6806569985"/>
        <n v="37823.743256"/>
        <n v="38401.9580906325"/>
        <n v="42919.904151"/>
        <n v="46965"/>
        <n v="48172.7852274825"/>
        <n v="56529.1556038"/>
        <n v="74076.2573373225"/>
        <n v="84736.39658328"/>
        <n v="110496.018772913"/>
        <n v="229216.969728045"/>
        <m/>
      </sharedItems>
    </cacheField>
    <cacheField name="Tenor" numFmtId="0">
      <sharedItems containsBlank="1" count="9">
        <s v="-15 Year"/>
        <s v="-19 Year"/>
        <s v="-20 Year"/>
        <s v="-21 Year"/>
        <s v="-22 Year"/>
        <s v="-23 Year"/>
        <s v="-24 Year"/>
        <s v="-25 Year"/>
        <m/>
      </sharedItems>
    </cacheField>
    <cacheField name="S&amp;P Code 1" numFmtId="0">
      <sharedItems containsBlank="1" containsMixedTypes="1" containsNumber="1" containsInteger="1" minValue="1" maxValue="8" count="10">
        <n v="1"/>
        <n v="2"/>
        <n v="3"/>
        <n v="4"/>
        <n v="5"/>
        <n v="6"/>
        <n v="7"/>
        <n v="8"/>
        <s v="Code"/>
        <m/>
      </sharedItems>
    </cacheField>
    <cacheField name="S&amp;P Code 2" numFmtId="0">
      <sharedItems containsBlank="1" containsMixedTypes="1" containsNumber="1" containsInteger="1" minValue="9" maxValue="16" count="9">
        <n v="9"/>
        <n v="10"/>
        <n v="11"/>
        <n v="12"/>
        <n v="14"/>
        <n v="15"/>
        <n v="16"/>
        <s v="Code"/>
        <m/>
      </sharedItems>
    </cacheField>
    <cacheField name="Comb S&amp;P Code" numFmtId="0">
      <sharedItems containsBlank="1" containsMixedTypes="1" containsNumber="1" containsInteger="1" minValue="1" maxValue="16" count="17">
        <n v="1"/>
        <n v="2"/>
        <n v="3"/>
        <n v="4"/>
        <n v="5"/>
        <n v="6"/>
        <n v="7"/>
        <n v="8"/>
        <n v="9"/>
        <n v="10"/>
        <n v="11"/>
        <n v="12"/>
        <n v="14"/>
        <n v="15"/>
        <n v="16"/>
        <s v="Code"/>
        <m/>
      </sharedItems>
    </cacheField>
    <cacheField name="WTD P&amp;L" numFmtId="0">
      <sharedItems containsString="0" containsBlank="1" containsNumber="1" minValue="-2477778" maxValue="2477778" count="487">
        <n v="-2477778"/>
        <n v="-401748"/>
        <n v="-229501.613178"/>
        <n v="-228095.719728045"/>
        <n v="-222926.944734"/>
        <n v="-214388.155131"/>
        <n v="-150763.304497"/>
        <n v="-134307.279458"/>
        <n v="-120254.711189"/>
        <n v="-111300.393772913"/>
        <n v="-95140.542248"/>
        <n v="-94290.905802"/>
        <n v="-93853.4050330001"/>
        <n v="-89898.861897"/>
        <n v="-84301.547344"/>
        <n v="-79954.6822950001"/>
        <n v="-79314.279445"/>
        <n v="-77718.39503"/>
        <n v="-74880.6323373225"/>
        <n v="-72531.797838"/>
        <n v="-70574.9562648"/>
        <n v="-67019.373644"/>
        <n v="-64310.61878163"/>
        <n v="-62790.038225"/>
        <n v="-60939.230775"/>
        <n v="-59109.5958286623"/>
        <n v="-58942.0613737134"/>
        <n v="-55281.577043"/>
        <n v="-55264.7829399723"/>
        <n v="-52090.8556404024"/>
        <n v="-51119.282091"/>
        <n v="-50701.650642"/>
        <n v="-49415.968547"/>
        <n v="-49323.335717"/>
        <n v="-48383.955144"/>
        <n v="-48002.1602274825"/>
        <n v="-47295.866925"/>
        <n v="-46892.323638"/>
        <n v="-46285.40794"/>
        <n v="-45086.752039"/>
        <n v="-42510.180318"/>
        <n v="-39285.165102"/>
        <n v="-38767.5830906325"/>
        <n v="-37894.226472"/>
        <n v="-37744.471814"/>
        <n v="-37625.780795"/>
        <n v="-37152.42671"/>
        <n v="-36864.368621"/>
        <n v="-35829.684524"/>
        <n v="-35558.716997"/>
        <n v="-35280.074946"/>
        <n v="-35011.17246"/>
        <n v="-34776.281392"/>
        <n v="-34704.291858"/>
        <n v="-33897.91431"/>
        <n v="-33481.62077"/>
        <n v="-33039.838484"/>
        <n v="-32967"/>
        <n v="-32170.109536"/>
        <n v="-31944.401246"/>
        <n v="-31104.341697"/>
        <n v="-30895.929457"/>
        <n v="-30356.281511"/>
        <n v="-29973.998725"/>
        <n v="-29695.906811"/>
        <n v="-29387.049671"/>
        <n v="-29361.104613"/>
        <n v="-28799.698483"/>
        <n v="-28282.010201"/>
        <n v="-28121.887987"/>
        <n v="-27542.643566"/>
        <n v="-27376.725558"/>
        <n v="-27242.834077"/>
        <n v="-27042.270772"/>
        <n v="-26978.621932"/>
        <n v="-26417.13068"/>
        <n v="-26068.416843"/>
        <n v="-25825.769823"/>
        <n v="-25754.621597"/>
        <n v="-25744.827065"/>
        <n v="-25419.938688"/>
        <n v="-25413.296454"/>
        <n v="-25136.568925"/>
        <n v="-25069.469482"/>
        <n v="-25037.444332"/>
        <n v="-24689.994455"/>
        <n v="-23999.995865"/>
        <n v="-23612.062535"/>
        <n v="-23596.088288"/>
        <n v="-22869.088539033"/>
        <n v="-22820.806306"/>
        <n v="-22792.98068502"/>
        <n v="-22622.072961"/>
        <n v="-22431.643629"/>
        <n v="-22248.9185299999"/>
        <n v="-22115.719451"/>
        <n v="-21911.4753487456"/>
        <n v="-21907.314031"/>
        <n v="-21718.161669"/>
        <n v="-21495.128505"/>
        <n v="-20709.5576419999"/>
        <n v="-20627.26672968"/>
        <n v="-20519.871343"/>
        <n v="-20421.242211"/>
        <n v="-20412.078735"/>
        <n v="-20400.521006"/>
        <n v="-20382.348101"/>
        <n v="-20251.178725"/>
        <n v="-20229.596177"/>
        <n v="-19854.400043"/>
        <n v="-18847.204391"/>
        <n v="-18762.766368"/>
        <n v="-18342"/>
        <n v="-18327.638839"/>
        <n v="-18008.632178"/>
        <n v="-17799.231607"/>
        <n v="-17517.458877"/>
        <n v="-17492.410689"/>
        <n v="-17339.932605"/>
        <n v="-17202.298931"/>
        <n v="-17006.8587576943"/>
        <n v="-16964.740615"/>
        <n v="-16961.982888"/>
        <n v="-16794.453137"/>
        <n v="-16760.7078189525"/>
        <n v="-16242.395052"/>
        <n v="-16084.93269"/>
        <n v="-15957.162587"/>
        <n v="-15808.923655"/>
        <n v="-15798.430661"/>
        <n v="-15783.590878"/>
        <n v="-15576.30605"/>
        <n v="-15563.594517"/>
        <n v="-15360.038634"/>
        <n v="-15175.616586"/>
        <n v="-15100"/>
        <n v="-15078.009809"/>
        <n v="-14812.883171"/>
        <n v="-14697.387245"/>
        <n v="-14565.149664301"/>
        <n v="-14481.6785306595"/>
        <n v="-14399.714047"/>
        <n v="-14242.167721"/>
        <n v="-14213.479214"/>
        <n v="-14183.24070306"/>
        <n v="-14116.207594"/>
        <n v="-14013.230475"/>
        <n v="-13913.983393"/>
        <n v="-13712.693181"/>
        <n v="-13679.983438"/>
        <n v="-13620.347809"/>
        <n v="-13556.99771"/>
        <n v="-13273.84377"/>
        <n v="-13115.317754"/>
        <n v="-13039.200838"/>
        <n v="-12909.805243"/>
        <n v="-12791.651998"/>
        <n v="-12779.973822"/>
        <n v="-12763.609997"/>
        <n v="-12687.964906"/>
        <n v="-12628.000708"/>
        <n v="-12246.986796525"/>
        <n v="-12199.895018"/>
        <n v="-12101.886524"/>
        <n v="-11845.70517"/>
        <n v="-11510.193189"/>
        <n v="-11504.257229"/>
        <n v="-11435.714355"/>
        <n v="-11322.115748"/>
        <n v="-10632.206603"/>
        <n v="-10622.24613"/>
        <n v="-10581.176997"/>
        <n v="-10371.3798"/>
        <n v="-10058.971013"/>
        <n v="-10017.461962"/>
        <n v="-9944.349658"/>
        <n v="-9843.926156"/>
        <n v="-9775.365717"/>
        <n v="-9755.57176100001"/>
        <n v="-9634.52913700001"/>
        <n v="-9551.29336600001"/>
        <n v="-9505.927494"/>
        <n v="-9319.471105"/>
        <n v="-9129.983528"/>
        <n v="-8948.99268999999"/>
        <n v="-8874.699359"/>
        <n v="-8801.94286000001"/>
        <n v="-8757.247521"/>
        <n v="-8702.648297"/>
        <n v="-8654.89032100001"/>
        <n v="-8631.210373"/>
        <n v="-8567.056197"/>
        <n v="-8564.619634"/>
        <n v="-8308.6390311754"/>
        <n v="-8187.254772"/>
        <n v="-8063.2563013959"/>
        <n v="-8038.5390816543"/>
        <n v="-7786.34704200001"/>
        <n v="-7753.002966"/>
        <n v="-7648.51156400002"/>
        <n v="-7464.285252"/>
        <n v="-7250.985334"/>
        <n v="-6230.26061834251"/>
        <n v="-6069.007623"/>
        <n v="-5951.36134"/>
        <n v="-5833"/>
        <n v="-5789.2631412075"/>
        <n v="-5721.007149"/>
        <n v="-5434.67931599999"/>
        <n v="-5396.500306"/>
        <n v="-5336.633685"/>
        <n v="-5288.178599"/>
        <n v="-5220.605248"/>
        <n v="-5198.421202"/>
        <n v="-5180.901323"/>
        <n v="-4911.20528"/>
        <n v="-4905.688312"/>
        <n v="-4747.38924"/>
        <n v="-4645.487859"/>
        <n v="-4623.33198799999"/>
        <n v="-4496.75855899999"/>
        <n v="-4035.978885"/>
        <n v="-4007.597857"/>
        <n v="-3988.5653341865"/>
        <n v="-3135.206857"/>
        <n v="-3097.783143"/>
        <n v="-2905.157124"/>
        <n v="-2900.69127984899"/>
        <n v="-2895.310347"/>
        <n v="-2777.77777799999"/>
        <n v="-2773.716319"/>
        <n v="-2768.713622"/>
        <n v="-2765.538398"/>
        <n v="-2542.06314"/>
        <n v="-2441.768355"/>
        <n v="-2252.224181"/>
        <n v="-2108.550895"/>
        <n v="-1963.923865"/>
        <n v="-1932.713878"/>
        <n v="-1746.529909951"/>
        <n v="-1725.4682262885"/>
        <n v="-1552.299257"/>
        <n v="-1269.951324"/>
        <n v="-1258.053632"/>
        <n v="-1113.73932"/>
        <n v="-449.806309"/>
        <n v="-279.975559999992"/>
        <n v="0"/>
        <n v="279.975559999992"/>
        <n v="449.806309"/>
        <n v="474.8659"/>
        <n v="692.032376999967"/>
        <n v="1059.847262"/>
        <n v="1194.44444400002"/>
        <n v="1258.053632"/>
        <n v="1665.7203635821"/>
        <n v="1746.529909951"/>
        <n v="1822.911324"/>
        <n v="2014.9962077358"/>
        <n v="2023.2357872073"/>
        <n v="2108.550895"/>
        <n v="2112"/>
        <n v="2397.13271"/>
        <n v="2441.768355"/>
        <n v="2542.06314"/>
        <n v="2548.1074071375"/>
        <n v="2692.404051"/>
        <n v="2870.574735"/>
        <n v="2905.157124"/>
        <n v="2928.98981"/>
        <n v="3076.1219"/>
        <n v="3097.783143"/>
        <n v="3241.553735"/>
        <n v="3645.653248"/>
        <n v="4035.978885"/>
        <n v="4166.66666599992"/>
        <n v="4496.75855899999"/>
        <n v="4618.971663"/>
        <n v="4623.33198799999"/>
        <n v="4645.487859"/>
        <n v="4833.445593"/>
        <n v="5288.178599"/>
        <n v="5336.633685"/>
        <n v="5434.67931599999"/>
        <n v="5951.36134"/>
        <n v="6172.295119"/>
        <n v="6446.533594"/>
        <n v="7250.985334"/>
        <n v="7372.868976"/>
        <n v="7628.69067"/>
        <n v="7648.51156400002"/>
        <n v="7753.002966"/>
        <n v="8564.619634"/>
        <n v="8801.94286000001"/>
        <n v="8874.699359"/>
        <n v="8884.230066"/>
        <n v="8948.99268999999"/>
        <n v="9129.983528"/>
        <n v="9167"/>
        <n v="9319.471105"/>
        <n v="9365.745757"/>
        <n v="9550.59926"/>
        <n v="9551.29336600001"/>
        <n v="9634.52913700001"/>
        <n v="9775.365717"/>
        <n v="9843.926156"/>
        <n v="9944.349658"/>
        <n v="9971.681175"/>
        <n v="10017.461962"/>
        <n v="10054.417468"/>
        <n v="10058.971013"/>
        <n v="10223.759963"/>
        <n v="10244.703794"/>
        <n v="10581.176997"/>
        <n v="10632.206603"/>
        <n v="11163.140377"/>
        <n v="11322.115748"/>
        <n v="11458.333333"/>
        <n v="11504.257229"/>
        <n v="11510.193189"/>
        <n v="11589.853805"/>
        <n v="11895.428567"/>
        <n v="12227.079198"/>
        <n v="12406.952805"/>
        <n v="12580.508873"/>
        <n v="12628.000708"/>
        <n v="12656.592881"/>
        <n v="12763.609997"/>
        <n v="12779.973822"/>
        <n v="12791.651998"/>
        <n v="12909.805243"/>
        <n v="12923.107789"/>
        <n v="13115.317754"/>
        <n v="13273.84377"/>
        <n v="13556.99771"/>
        <n v="13620.347809"/>
        <n v="13679.983438"/>
        <n v="13712.693181"/>
        <n v="13777.787865"/>
        <n v="13835.097913"/>
        <n v="13913.983393"/>
        <n v="14013.230475"/>
        <n v="14020.089108"/>
        <n v="14086.375276"/>
        <n v="14113.745118"/>
        <n v="14116.207594"/>
        <n v="14183.24070306"/>
        <n v="14213.479214"/>
        <n v="14229.753366"/>
        <n v="14399.714047"/>
        <n v="14481.6785306595"/>
        <n v="14565.149664301"/>
        <n v="14697.387245"/>
        <n v="15175.616586"/>
        <n v="15257.355924"/>
        <n v="15360.038634"/>
        <n v="15369.2807521292"/>
        <n v="15783.590878"/>
        <n v="15798.430661"/>
        <n v="16084.93269"/>
        <n v="16188.439964"/>
        <n v="16242.395052"/>
        <n v="16510.966797"/>
        <n v="16575.621715"/>
        <n v="16656.672599"/>
        <n v="16794.453137"/>
        <n v="16961.982888"/>
        <n v="16964.740615"/>
        <n v="17138.308123"/>
        <n v="17202.298931"/>
        <n v="17227.774984"/>
        <n v="17339.932605"/>
        <n v="17492.410689"/>
        <n v="17589.88442"/>
        <n v="17799.231607"/>
        <n v="18008.632178"/>
        <n v="18327.638839"/>
        <n v="18342"/>
        <n v="18471.241491"/>
        <n v="18847.204391"/>
        <n v="19854.400043"/>
        <n v="20229.596177"/>
        <n v="20251.178725"/>
        <n v="20382.348101"/>
        <n v="20400.521006"/>
        <n v="20412.078735"/>
        <n v="20421.242211"/>
        <n v="20643.677918"/>
        <n v="20709.5576419999"/>
        <n v="21495.128505"/>
        <n v="21718.161669"/>
        <n v="21907.314031"/>
        <n v="22151.747282"/>
        <n v="22248.9185299999"/>
        <n v="22452.2807595015"/>
        <n v="22622.072961"/>
        <n v="22707.327556"/>
        <n v="22792.98068502"/>
        <n v="22820.806306"/>
        <n v="22908.005244"/>
        <n v="22990.829964"/>
        <n v="23596.088288"/>
        <n v="23612.062535"/>
        <n v="23881.8151506855"/>
        <n v="24687.35693"/>
        <n v="24689.994455"/>
        <n v="24879.480812"/>
        <n v="25097.8254558525"/>
        <n v="25136.568925"/>
        <n v="25180.23224"/>
        <n v="25200.928279"/>
        <n v="25419.938688"/>
        <n v="25744.827065"/>
        <n v="25754.621597"/>
        <n v="25825.769823"/>
        <n v="26417.13068"/>
        <n v="26766.031913"/>
        <n v="26807.675933"/>
        <n v="26927.50439"/>
        <n v="27042.270772"/>
        <n v="27713.933645"/>
        <n v="28121.887987"/>
        <n v="29301.864177"/>
        <n v="29695.906811"/>
        <n v="30257.05574"/>
        <n v="30356.281511"/>
        <n v="30471.786377"/>
        <n v="30895.929457"/>
        <n v="31099.256165"/>
        <n v="31104.341697"/>
        <n v="31944.401246"/>
        <n v="32170.109536"/>
        <n v="32967"/>
        <n v="33481.62077"/>
        <n v="33831.144868"/>
        <n v="33897.91431"/>
        <n v="35011.17246"/>
        <n v="35111.219616"/>
        <n v="35291.994068"/>
        <n v="35309.182584"/>
        <n v="35558.716997"/>
        <n v="36864.368621"/>
        <n v="37152.42671"/>
        <n v="37211.322629"/>
        <n v="37289.675457"/>
        <n v="37625.780795"/>
        <n v="37894.226472"/>
        <n v="38767.5830906325"/>
        <n v="45908.861904"/>
        <n v="46285.40794"/>
        <n v="47093.996775735"/>
        <n v="48002.1602274825"/>
        <n v="48383.955144"/>
        <n v="49415.968547"/>
        <n v="50701.650642"/>
        <n v="51772.599882"/>
        <n v="52020.25363"/>
        <n v="52417.81225"/>
        <n v="53618.847413"/>
        <n v="55281.577043"/>
        <n v="55855.070374"/>
        <n v="56331.1556038"/>
        <n v="62790.038225"/>
        <n v="62918.616693"/>
        <n v="67019.373644"/>
        <n v="68008.519018"/>
        <n v="71289.80993"/>
        <n v="72367.337131"/>
        <n v="72531.797838"/>
        <n v="74880.6323373225"/>
        <n v="74962.95375"/>
        <n v="80750.244636"/>
        <n v="81405.477651"/>
        <n v="84301.547344"/>
        <n v="85540.77158328"/>
        <n v="89998.425492"/>
        <n v="94290.905802"/>
        <n v="111300.393772913"/>
        <n v="157563.380891"/>
        <n v="214388.155131"/>
        <n v="216819.39535"/>
        <n v="228095.719728045"/>
        <n v="401748"/>
        <n v="454535.603969557"/>
        <n v="961203.365763"/>
        <n v="2477778"/>
        <m/>
      </sharedItems>
    </cacheField>
    <cacheField name="WTD SPREAD CHANGE" numFmtId="0">
      <sharedItems containsString="0" containsBlank="1" containsNumber="1" minValue="-134.609316" maxValue="704.616102" count="300">
        <n v="-134.609316"/>
        <n v="-51.910382"/>
        <n v="-49.450306"/>
        <n v="-22.619122"/>
        <n v="-20.831919"/>
        <n v="-20.785726"/>
        <n v="-20.485838"/>
        <n v="-19.939069"/>
        <n v="-19.818625"/>
        <n v="-18.842289"/>
        <n v="-18.837729"/>
        <n v="-18.041892"/>
        <n v="-17.870865"/>
        <n v="-17.106319"/>
        <n v="-16.870994"/>
        <n v="-15.846541"/>
        <n v="-15.730134"/>
        <n v="-15.700137"/>
        <n v="-15.557543"/>
        <n v="-15.333674"/>
        <n v="-15.285478"/>
        <n v="-14.68617"/>
        <n v="-14.423722"/>
        <n v="-14.289294"/>
        <n v="-13.9344"/>
        <n v="-12.892297"/>
        <n v="-12.818072"/>
        <n v="-12.648705"/>
        <n v="-12.3200049999996"/>
        <n v="-12.015594"/>
        <n v="-11.97309"/>
        <n v="-11.925051"/>
        <n v="-11.693765"/>
        <n v="-11.690849"/>
        <n v="-11.678314"/>
        <n v="-11.626652"/>
        <n v="-11.586925"/>
        <n v="-11.57066"/>
        <n v="-11.561025"/>
        <n v="-11.226761"/>
        <n v="-11.058374"/>
        <n v="-11.003907"/>
        <n v="-10.9891"/>
        <n v="-10.765684"/>
        <n v="-10.211364"/>
        <n v="-9.254051"/>
        <n v="-9.25054499999999"/>
        <n v="-8.69342400000005"/>
        <n v="-8.69296199999999"/>
        <n v="-8.67046499999998"/>
        <n v="-8.651212"/>
        <n v="-8.56724599999998"/>
        <n v="-8.493128"/>
        <n v="-8.479015"/>
        <n v="-8.464607"/>
        <n v="-8.427779"/>
        <n v="-8.358312"/>
        <n v="-8.34033199999999"/>
        <n v="-8.309566"/>
        <n v="-8.29546600000001"/>
        <n v="-8.043736"/>
        <n v="-7.896168"/>
        <n v="-7.523331"/>
        <n v="-7.48875699999999"/>
        <n v="-7.46596600000001"/>
        <n v="-7.46465000000001"/>
        <n v="-7.33033799999998"/>
        <n v="-7.30692599999999"/>
        <n v="-7.300066"/>
        <n v="-7.09088600000001"/>
        <n v="-7.078953"/>
        <n v="-7.068616"/>
        <n v="-6.701061"/>
        <n v="-6.648191"/>
        <n v="-6.557988"/>
        <n v="-6.430556"/>
        <n v="-6.142574"/>
        <n v="-6.089002"/>
        <n v="-6.078085"/>
        <n v="-6.062033"/>
        <n v="-6.05427699999996"/>
        <n v="-6.015572"/>
        <n v="-6.01208"/>
        <n v="-5.997236"/>
        <n v="-5.987155"/>
        <n v="-5.985363"/>
        <n v="-5.863978"/>
        <n v="-5.86196"/>
        <n v="-5.86132"/>
        <n v="-5.860608"/>
        <n v="-5.831361"/>
        <n v="-5.802669"/>
        <n v="-5.799913"/>
        <n v="-5.42909899999995"/>
        <n v="-5.362524"/>
        <n v="-5.28339800000001"/>
        <n v="-5.27651900000001"/>
        <n v="-5.194354"/>
        <n v="-5.127652"/>
        <n v="-5.05767899999999"/>
        <n v="-5.054541"/>
        <n v="-5.005401"/>
        <n v="-4.96174499999995"/>
        <n v="-4.830938"/>
        <n v="-4.75135900000001"/>
        <n v="-4.71456599999999"/>
        <n v="-4.713255"/>
        <n v="-4.69463500000001"/>
        <n v="-4.65996800000001"/>
        <n v="-4.63696600000003"/>
        <n v="-4.61609900000002"/>
        <n v="-4.56895300000019"/>
        <n v="-4.41955000000002"/>
        <n v="-4.412662"/>
        <n v="-4.32319100000001"/>
        <n v="-4.31719700000001"/>
        <n v="-4.166268"/>
        <n v="-4.16189900000001"/>
        <n v="-4.13987800000001"/>
        <n v="-4.139325"/>
        <n v="-4.09664400000003"/>
        <n v="-4.093311"/>
        <n v="-4.082052"/>
        <n v="-4.079779"/>
        <n v="-4.027747"/>
        <n v="-4.013552"/>
        <n v="-3.949433"/>
        <n v="-3.935487"/>
        <n v="-3.933023"/>
        <n v="-3.89247800000001"/>
        <n v="-3.77252899999999"/>
        <n v="-3.75525800000003"/>
        <n v="-3.72043999999994"/>
        <n v="-3.70984"/>
        <n v="-3.706039"/>
        <n v="-3.69743999999999"/>
        <n v="-3.68952"/>
        <n v="-3.669511"/>
        <n v="-3.660629"/>
        <n v="-3.632115"/>
        <n v="-3.61766500000002"/>
        <n v="-3.602029"/>
        <n v="-3.583212"/>
        <n v="-3.579588"/>
        <n v="-3.549408"/>
        <n v="-3.545472"/>
        <n v="-3.519182"/>
        <n v="-3.459075"/>
        <n v="-3.432825"/>
        <n v="-3.348016"/>
        <n v="-3.34568999999999"/>
        <n v="-3.322938"/>
        <n v="-3.249071"/>
        <n v="-3.22569200000001"/>
        <n v="-3.215538"/>
        <n v="-3.14541199999999"/>
        <n v="-3.130296"/>
        <n v="-3.128784"/>
        <n v="-3.113551"/>
        <n v="-3.073449"/>
        <n v="-3.015531"/>
        <n v="-3.01244999999999"/>
        <n v="-2.982866"/>
        <n v="-2.968685"/>
        <n v="-2.967121"/>
        <n v="-2.956895"/>
        <n v="-2.935664"/>
        <n v="-2.93364099999999"/>
        <n v="-2.910528"/>
        <n v="-2.899778"/>
        <n v="-2.77371"/>
        <n v="-2.75919"/>
        <n v="-2.756349"/>
        <n v="-2.756082"/>
        <n v="-2.744705"/>
        <n v="-2.732012"/>
        <n v="-2.73160100000001"/>
        <n v="-2.706552"/>
        <n v="-2.694349"/>
        <n v="-2.692162"/>
        <n v="-2.67422000000001"/>
        <n v="-2.66278000000001"/>
        <n v="-2.66254899999999"/>
        <n v="-2.604076"/>
        <n v="-2.592558"/>
        <n v="-2.58433099999999"/>
        <n v="-2.584081"/>
        <n v="-2.57776200000001"/>
        <n v="-2.534959"/>
        <n v="-2.532455"/>
        <n v="-2.515117"/>
        <n v="-2.498304"/>
        <n v="-2.497015"/>
        <n v="-2.492124"/>
        <n v="-2.481591"/>
        <n v="-2.45087100000001"/>
        <n v="-2.441321"/>
        <n v="-2.34555400000001"/>
        <n v="-2.335631"/>
        <n v="-2.286127"/>
        <n v="-2.28188499999999"/>
        <n v="-2.280197"/>
        <n v="-2.22520400000001"/>
        <n v="-2.22520399999999"/>
        <n v="-2.213999"/>
        <n v="-2.213998"/>
        <n v="-2.184705"/>
        <n v="-2.175182"/>
        <n v="-2.163329"/>
        <n v="-2.158075"/>
        <n v="-2.156684"/>
        <n v="-2.123806"/>
        <n v="-2.032927"/>
        <n v="-2.02442"/>
        <n v="-1.940272"/>
        <n v="-1.939427"/>
        <n v="-1.938999"/>
        <n v="-1.936404"/>
        <n v="-1.905425"/>
        <n v="-1.85771799999999"/>
        <n v="-1.81805"/>
        <n v="-1.793502"/>
        <n v="-1.74051200000001"/>
        <n v="-1.724566"/>
        <n v="-1.72422"/>
        <n v="-1.71918000000001"/>
        <n v="-1.710062"/>
        <n v="-1.67981499999999"/>
        <n v="-1.66159399999999"/>
        <n v="-1.622057"/>
        <n v="-1.62172"/>
        <n v="-1.545362"/>
        <n v="-1.502142"/>
        <n v="-1.453969"/>
        <n v="-1.144502"/>
        <n v="-0.959708999999997"/>
        <n v="-0.959338000000003"/>
        <n v="-0.92306"/>
        <n v="-0.921336000000004"/>
        <n v="-0.893675999999999"/>
        <n v="-0.841346000000002"/>
        <n v="-0.840481000000004"/>
        <n v="-0.767126999999999"/>
        <n v="-0.705961000000002"/>
        <n v="-0.612790999999998"/>
        <n v="-0.494654999999998"/>
        <n v="-0.490461000000003"/>
        <n v="-0.488215000000004"/>
        <n v="-0.444482999999998"/>
        <n v="-0.442712"/>
        <n v="-0.214137000000001"/>
        <n v="-0.211926"/>
        <n v="-0.176817"/>
        <n v="-0.158667"/>
        <n v="-0.0908980000000002"/>
        <n v="-0.0823799999999997"/>
        <n v="-0.00867599999999991"/>
        <n v="0"/>
        <n v="8.714548E-013"/>
        <n v="0.410950999999997"/>
        <n v="1.50307199999997"/>
        <n v="1.547137"/>
        <n v="1.652122"/>
        <n v="2.891403"/>
        <n v="5.03369699999999"/>
        <n v="7.05048299999999"/>
        <n v="9.03497099999999"/>
        <n v="11.7087409999999"/>
        <n v="13.511827"/>
        <n v="19.776039"/>
        <n v="20.965329"/>
        <n v="21.011056"/>
        <n v="22.930498"/>
        <n v="23.133466"/>
        <n v="30.100407"/>
        <n v="33.101164"/>
        <n v="41.023018"/>
        <n v="46.119676"/>
        <n v="49.568097"/>
        <n v="57.398172"/>
        <n v="73.928294"/>
        <n v="78.50302"/>
        <n v="85.882981"/>
        <n v="87.718216"/>
        <n v="99.253501"/>
        <n v="99.280563"/>
        <n v="99.342145"/>
        <n v="99.347157"/>
        <n v="102.162752"/>
        <n v="105.738633"/>
        <n v="114.574434"/>
        <n v="126.459058"/>
        <n v="132.813514"/>
        <n v="132.854401"/>
        <n v="138.692508"/>
        <n v="240.201785"/>
        <n v="258.538032"/>
        <n v="258.674929"/>
        <n v="704.616102"/>
        <m/>
      </sharedItems>
    </cacheField>
  </cacheFields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r:id="rId1" recordCount="529" createdVersion="3">
  <cacheSource type="worksheet">
    <worksheetSource ref="A1:AR597" sheet="DPR_detail"/>
  </cacheSource>
  <cacheFields count="44">
    <cacheField name="BO Ref" numFmtId="0">
      <sharedItems containsString="0" containsBlank="1" containsNumber="1" containsInteger="1" minValue="1" maxValue="1766" count="527">
        <n v="1"/>
        <n v="2"/>
        <n v="3"/>
        <n v="4"/>
        <n v="5"/>
        <n v="6"/>
        <n v="9"/>
        <n v="10"/>
        <n v="11"/>
        <n v="12"/>
        <n v="13"/>
        <n v="14"/>
        <n v="16"/>
        <n v="17"/>
        <n v="18"/>
        <n v="20"/>
        <n v="21"/>
        <n v="22"/>
        <n v="23"/>
        <n v="24"/>
        <n v="25"/>
        <n v="26"/>
        <n v="27"/>
        <n v="28"/>
        <n v="30"/>
        <n v="31"/>
        <n v="32"/>
        <n v="33"/>
        <n v="35"/>
        <n v="36"/>
        <n v="37"/>
        <n v="38"/>
        <n v="39"/>
        <n v="42"/>
        <n v="43"/>
        <n v="44"/>
        <n v="45"/>
        <n v="46"/>
        <n v="47"/>
        <n v="48"/>
        <n v="49"/>
        <n v="51"/>
        <n v="52"/>
        <n v="53"/>
        <n v="55"/>
        <n v="57"/>
        <n v="59"/>
        <n v="114"/>
        <n v="122"/>
        <n v="125"/>
        <n v="144"/>
        <n v="145"/>
        <n v="146"/>
        <n v="147"/>
        <n v="149"/>
        <n v="150"/>
        <n v="151"/>
        <n v="152"/>
        <n v="153"/>
        <n v="154"/>
        <n v="155"/>
        <n v="156"/>
        <n v="157"/>
        <n v="158"/>
        <n v="159"/>
        <n v="161"/>
        <n v="162"/>
        <n v="163"/>
        <n v="164"/>
        <n v="200"/>
        <n v="201"/>
        <n v="204"/>
        <n v="205"/>
        <n v="206"/>
        <n v="207"/>
        <n v="209"/>
        <n v="210"/>
        <n v="214"/>
        <n v="217"/>
        <n v="219"/>
        <n v="220"/>
        <n v="221"/>
        <n v="223"/>
        <n v="224"/>
        <n v="225"/>
        <n v="226"/>
        <n v="227"/>
        <n v="229"/>
        <n v="230"/>
        <n v="231"/>
        <n v="232"/>
        <n v="233"/>
        <n v="234"/>
        <n v="235"/>
        <n v="236"/>
        <n v="237"/>
        <n v="238"/>
        <n v="239"/>
        <n v="240"/>
        <n v="241"/>
        <n v="242"/>
        <n v="243"/>
        <n v="244"/>
        <n v="245"/>
        <n v="247"/>
        <n v="248"/>
        <n v="249"/>
        <n v="250"/>
        <n v="251"/>
        <n v="252"/>
        <n v="253"/>
        <n v="254"/>
        <n v="255"/>
        <n v="256"/>
        <n v="259"/>
        <n v="260"/>
        <n v="261"/>
        <n v="262"/>
        <n v="263"/>
        <n v="264"/>
        <n v="265"/>
        <n v="266"/>
        <n v="267"/>
        <n v="268"/>
        <n v="269"/>
        <n v="270"/>
        <n v="271"/>
        <n v="272"/>
        <n v="273"/>
        <n v="274"/>
        <n v="275"/>
        <n v="276"/>
        <n v="277"/>
        <n v="402"/>
        <n v="418"/>
        <n v="419"/>
        <n v="424"/>
        <n v="514"/>
        <n v="714"/>
        <n v="881"/>
        <n v="882"/>
        <n v="883"/>
        <n v="884"/>
        <n v="885"/>
        <n v="1060"/>
        <n v="1061"/>
        <n v="1062"/>
        <n v="1063"/>
        <n v="1064"/>
        <n v="1065"/>
        <n v="1066"/>
        <n v="1067"/>
        <n v="1069"/>
        <n v="1070"/>
        <n v="1071"/>
        <n v="1073"/>
        <n v="1074"/>
        <n v="1075"/>
        <n v="1276"/>
        <n v="1277"/>
        <n v="1278"/>
        <n v="1279"/>
        <n v="1280"/>
        <n v="1281"/>
        <n v="1282"/>
        <n v="1283"/>
        <n v="1284"/>
        <n v="1285"/>
        <n v="1286"/>
        <n v="1287"/>
        <n v="1288"/>
        <n v="1289"/>
        <n v="1290"/>
        <n v="1291"/>
        <n v="1292"/>
        <n v="1293"/>
        <n v="1294"/>
        <n v="1295"/>
        <n v="1296"/>
        <n v="1297"/>
        <n v="1298"/>
        <n v="1299"/>
        <n v="1300"/>
        <n v="1301"/>
        <n v="1302"/>
        <n v="1303"/>
        <n v="1304"/>
        <n v="1305"/>
        <n v="1306"/>
        <n v="1307"/>
        <n v="1308"/>
        <n v="1309"/>
        <n v="1310"/>
        <n v="1311"/>
        <n v="1312"/>
        <n v="1313"/>
        <n v="1314"/>
        <n v="1315"/>
        <n v="1316"/>
        <n v="1317"/>
        <n v="1318"/>
        <n v="1319"/>
        <n v="1320"/>
        <n v="1321"/>
        <n v="1322"/>
        <n v="1323"/>
        <n v="1324"/>
        <n v="1325"/>
        <n v="1326"/>
        <n v="1327"/>
        <n v="1328"/>
        <n v="1329"/>
        <n v="1330"/>
        <n v="1331"/>
        <n v="1332"/>
        <n v="1333"/>
        <n v="1334"/>
        <n v="1335"/>
        <n v="1336"/>
        <n v="1337"/>
        <n v="1338"/>
        <n v="1339"/>
        <n v="1340"/>
        <n v="1341"/>
        <n v="1342"/>
        <n v="1343"/>
        <n v="1344"/>
        <n v="1345"/>
        <n v="1346"/>
        <n v="1347"/>
        <n v="1348"/>
        <n v="1349"/>
        <n v="1350"/>
        <n v="1351"/>
        <n v="1352"/>
        <n v="1353"/>
        <n v="1354"/>
        <n v="1356"/>
        <n v="1357"/>
        <n v="1358"/>
        <n v="1359"/>
        <n v="1360"/>
        <n v="1361"/>
        <n v="1362"/>
        <n v="1363"/>
        <n v="1364"/>
        <n v="1365"/>
        <n v="1366"/>
        <n v="1367"/>
        <n v="1368"/>
        <n v="1369"/>
        <n v="1370"/>
        <n v="1371"/>
        <n v="1373"/>
        <n v="1374"/>
        <n v="1375"/>
        <n v="1376"/>
        <n v="1377"/>
        <n v="1378"/>
        <n v="1379"/>
        <n v="1480"/>
        <n v="1481"/>
        <n v="1482"/>
        <n v="1483"/>
        <n v="1484"/>
        <n v="1485"/>
        <n v="1486"/>
        <n v="1487"/>
        <n v="1488"/>
        <n v="1489"/>
        <n v="1490"/>
        <n v="1491"/>
        <n v="1492"/>
        <n v="1493"/>
        <n v="1494"/>
        <n v="1495"/>
        <n v="1496"/>
        <n v="1497"/>
        <n v="1498"/>
        <n v="1499"/>
        <n v="1500"/>
        <n v="1501"/>
        <n v="1502"/>
        <n v="1503"/>
        <n v="1504"/>
        <n v="1505"/>
        <n v="1506"/>
        <n v="1507"/>
        <n v="1508"/>
        <n v="1509"/>
        <n v="1510"/>
        <n v="1511"/>
        <n v="1512"/>
        <n v="1513"/>
        <n v="1514"/>
        <n v="1515"/>
        <n v="1516"/>
        <n v="1517"/>
        <n v="1518"/>
        <n v="1519"/>
        <n v="1520"/>
        <n v="1521"/>
        <n v="1522"/>
        <n v="1523"/>
        <n v="1524"/>
        <n v="1525"/>
        <n v="1526"/>
        <n v="1527"/>
        <n v="1528"/>
        <n v="1529"/>
        <n v="1530"/>
        <n v="1531"/>
        <n v="1532"/>
        <n v="1533"/>
        <n v="1534"/>
        <n v="1535"/>
        <n v="1536"/>
        <n v="1537"/>
        <n v="1538"/>
        <n v="1539"/>
        <n v="1540"/>
        <n v="1541"/>
        <n v="1542"/>
        <n v="1543"/>
        <n v="1544"/>
        <n v="1545"/>
        <n v="1546"/>
        <n v="1547"/>
        <n v="1548"/>
        <n v="1549"/>
        <n v="1550"/>
        <n v="1551"/>
        <n v="1552"/>
        <n v="1553"/>
        <n v="1554"/>
        <n v="1555"/>
        <n v="1556"/>
        <n v="1557"/>
        <n v="1558"/>
        <n v="1559"/>
        <n v="1560"/>
        <n v="1561"/>
        <n v="1562"/>
        <n v="1563"/>
        <n v="1564"/>
        <n v="1565"/>
        <n v="1566"/>
        <n v="1567"/>
        <n v="1568"/>
        <n v="1569"/>
        <n v="1570"/>
        <n v="1571"/>
        <n v="1572"/>
        <n v="1573"/>
        <n v="1574"/>
        <n v="1575"/>
        <n v="1576"/>
        <n v="1577"/>
        <n v="1580"/>
        <n v="1581"/>
        <n v="1582"/>
        <n v="1583"/>
        <n v="1584"/>
        <n v="1585"/>
        <n v="1586"/>
        <n v="1587"/>
        <n v="1588"/>
        <n v="1590"/>
        <n v="1591"/>
        <n v="1592"/>
        <n v="1593"/>
        <n v="1594"/>
        <n v="1595"/>
        <n v="1596"/>
        <n v="1597"/>
        <n v="1598"/>
        <n v="1599"/>
        <n v="1600"/>
        <n v="1601"/>
        <n v="1603"/>
        <n v="1604"/>
        <n v="1605"/>
        <n v="1606"/>
        <n v="1607"/>
        <n v="1608"/>
        <n v="1609"/>
        <n v="1610"/>
        <n v="1611"/>
        <n v="1612"/>
        <n v="1613"/>
        <n v="1614"/>
        <n v="1618"/>
        <n v="1624"/>
        <n v="1625"/>
        <n v="1626"/>
        <n v="1627"/>
        <n v="1628"/>
        <n v="1629"/>
        <n v="1630"/>
        <n v="1631"/>
        <n v="1632"/>
        <n v="1633"/>
        <n v="1634"/>
        <n v="1636"/>
        <n v="1637"/>
        <n v="1638"/>
        <n v="1639"/>
        <n v="1640"/>
        <n v="1641"/>
        <n v="1642"/>
        <n v="1643"/>
        <n v="1644"/>
        <n v="1646"/>
        <n v="1647"/>
        <n v="1648"/>
        <n v="1649"/>
        <n v="1650"/>
        <n v="1651"/>
        <n v="1652"/>
        <n v="1653"/>
        <n v="1654"/>
        <n v="1655"/>
        <n v="1656"/>
        <n v="1657"/>
        <n v="1658"/>
        <n v="1659"/>
        <n v="1660"/>
        <n v="1661"/>
        <n v="1662"/>
        <n v="1663"/>
        <n v="1664"/>
        <n v="1665"/>
        <n v="1666"/>
        <n v="1667"/>
        <n v="1668"/>
        <n v="1669"/>
        <n v="1670"/>
        <n v="1671"/>
        <n v="1672"/>
        <n v="1673"/>
        <n v="1674"/>
        <n v="1675"/>
        <n v="1676"/>
        <n v="1677"/>
        <n v="1678"/>
        <n v="1679"/>
        <n v="1680"/>
        <n v="1681"/>
        <n v="1682"/>
        <n v="1683"/>
        <n v="1684"/>
        <n v="1685"/>
        <n v="1686"/>
        <n v="1687"/>
        <n v="1688"/>
        <n v="1689"/>
        <n v="1690"/>
        <n v="1691"/>
        <n v="1695"/>
        <n v="1696"/>
        <n v="1697"/>
        <n v="1698"/>
        <n v="1699"/>
        <n v="1700"/>
        <n v="1701"/>
        <n v="1702"/>
        <n v="1703"/>
        <n v="1704"/>
        <n v="1706"/>
        <n v="1708"/>
        <n v="1709"/>
        <n v="1710"/>
        <n v="1711"/>
        <n v="1712"/>
        <n v="1713"/>
        <n v="1714"/>
        <n v="1715"/>
        <n v="1716"/>
        <n v="1717"/>
        <n v="1718"/>
        <n v="1719"/>
        <n v="1720"/>
        <n v="1721"/>
        <n v="1722"/>
        <n v="1723"/>
        <n v="1724"/>
        <n v="1726"/>
        <n v="1727"/>
        <n v="1728"/>
        <n v="1729"/>
        <n v="1730"/>
        <n v="1731"/>
        <n v="1732"/>
        <n v="1733"/>
        <n v="1734"/>
        <n v="1735"/>
        <n v="1736"/>
        <n v="1737"/>
        <n v="1738"/>
        <n v="1739"/>
        <n v="1740"/>
        <n v="1741"/>
        <n v="1742"/>
        <n v="1743"/>
        <n v="1744"/>
        <n v="1746"/>
        <n v="1747"/>
        <n v="1748"/>
        <n v="1749"/>
        <n v="1750"/>
        <n v="1751"/>
        <n v="1752"/>
        <n v="1753"/>
        <n v="1754"/>
        <n v="1755"/>
        <n v="1756"/>
        <n v="1757"/>
        <n v="1758"/>
        <n v="1759"/>
        <n v="1760"/>
        <n v="1761"/>
        <n v="1762"/>
        <n v="1763"/>
        <n v="1764"/>
        <n v="1765"/>
        <n v="1766"/>
        <m/>
      </sharedItems>
    </cacheField>
    <cacheField name="trdnbr" numFmtId="0">
      <sharedItems containsString="0" containsBlank="1" containsNumber="1" containsInteger="1" minValue="2" maxValue="972" count="529">
        <n v="2"/>
        <n v="3"/>
        <n v="4"/>
        <n v="102"/>
        <n v="103"/>
        <n v="104"/>
        <n v="105"/>
        <n v="106"/>
        <n v="107"/>
        <n v="109"/>
        <n v="110"/>
        <n v="111"/>
        <n v="112"/>
        <n v="113"/>
        <n v="114"/>
        <n v="115"/>
        <n v="116"/>
        <n v="117"/>
        <n v="120"/>
        <n v="121"/>
        <n v="122"/>
        <n v="123"/>
        <n v="124"/>
        <n v="125"/>
        <n v="126"/>
        <n v="127"/>
        <n v="128"/>
        <n v="129"/>
        <n v="130"/>
        <n v="131"/>
        <n v="132"/>
        <n v="133"/>
        <n v="134"/>
        <n v="138"/>
        <n v="139"/>
        <n v="140"/>
        <n v="141"/>
        <n v="142"/>
        <n v="143"/>
        <n v="144"/>
        <n v="145"/>
        <n v="146"/>
        <n v="147"/>
        <n v="150"/>
        <n v="152"/>
        <n v="203"/>
        <n v="204"/>
        <n v="205"/>
        <n v="206"/>
        <n v="207"/>
        <n v="208"/>
        <n v="209"/>
        <n v="210"/>
        <n v="211"/>
        <n v="212"/>
        <n v="214"/>
        <n v="215"/>
        <n v="216"/>
        <n v="217"/>
        <n v="306"/>
        <n v="307"/>
        <n v="308"/>
        <n v="309"/>
        <n v="310"/>
        <n v="311"/>
        <n v="314"/>
        <n v="315"/>
        <n v="316"/>
        <n v="317"/>
        <n v="318"/>
        <n v="319"/>
        <n v="320"/>
        <n v="323"/>
        <n v="324"/>
        <n v="325"/>
        <n v="326"/>
        <n v="327"/>
        <n v="328"/>
        <n v="331"/>
        <n v="332"/>
        <n v="334"/>
        <n v="336"/>
        <n v="337"/>
        <n v="338"/>
        <n v="339"/>
        <n v="340"/>
        <n v="341"/>
        <n v="342"/>
        <n v="343"/>
        <n v="344"/>
        <n v="345"/>
        <n v="346"/>
        <n v="347"/>
        <n v="348"/>
        <n v="349"/>
        <n v="350"/>
        <n v="351"/>
        <n v="352"/>
        <n v="353"/>
        <n v="354"/>
        <n v="355"/>
        <n v="356"/>
        <n v="357"/>
        <n v="358"/>
        <n v="359"/>
        <n v="360"/>
        <n v="361"/>
        <n v="362"/>
        <n v="363"/>
        <n v="364"/>
        <n v="365"/>
        <n v="366"/>
        <n v="368"/>
        <n v="369"/>
        <n v="370"/>
        <n v="373"/>
        <n v="374"/>
        <n v="375"/>
        <n v="376"/>
        <n v="377"/>
        <n v="378"/>
        <n v="379"/>
        <n v="380"/>
        <n v="381"/>
        <n v="382"/>
        <n v="405"/>
        <n v="406"/>
        <n v="407"/>
        <n v="408"/>
        <n v="409"/>
        <n v="410"/>
        <n v="411"/>
        <n v="413"/>
        <n v="414"/>
        <n v="416"/>
        <n v="419"/>
        <n v="420"/>
        <n v="421"/>
        <n v="422"/>
        <n v="423"/>
        <n v="424"/>
        <n v="425"/>
        <n v="426"/>
        <n v="427"/>
        <n v="428"/>
        <n v="429"/>
        <n v="430"/>
        <n v="431"/>
        <n v="432"/>
        <n v="433"/>
        <n v="434"/>
        <n v="435"/>
        <n v="436"/>
        <n v="437"/>
        <n v="438"/>
        <n v="439"/>
        <n v="440"/>
        <n v="441"/>
        <n v="442"/>
        <n v="443"/>
        <n v="444"/>
        <n v="445"/>
        <n v="446"/>
        <n v="447"/>
        <n v="448"/>
        <n v="449"/>
        <n v="450"/>
        <n v="451"/>
        <n v="452"/>
        <n v="453"/>
        <n v="454"/>
        <n v="455"/>
        <n v="456"/>
        <n v="457"/>
        <n v="458"/>
        <n v="459"/>
        <n v="460"/>
        <n v="461"/>
        <n v="462"/>
        <n v="463"/>
        <n v="464"/>
        <n v="465"/>
        <n v="466"/>
        <n v="467"/>
        <n v="468"/>
        <n v="469"/>
        <n v="470"/>
        <n v="471"/>
        <n v="472"/>
        <n v="473"/>
        <n v="474"/>
        <n v="475"/>
        <n v="476"/>
        <n v="477"/>
        <n v="478"/>
        <n v="479"/>
        <n v="480"/>
        <n v="481"/>
        <n v="482"/>
        <n v="483"/>
        <n v="484"/>
        <n v="485"/>
        <n v="486"/>
        <n v="487"/>
        <n v="488"/>
        <n v="489"/>
        <n v="490"/>
        <n v="491"/>
        <n v="492"/>
        <n v="493"/>
        <n v="494"/>
        <n v="495"/>
        <n v="496"/>
        <n v="497"/>
        <n v="498"/>
        <n v="499"/>
        <n v="500"/>
        <n v="501"/>
        <n v="502"/>
        <n v="503"/>
        <n v="504"/>
        <n v="505"/>
        <n v="506"/>
        <n v="507"/>
        <n v="508"/>
        <n v="509"/>
        <n v="510"/>
        <n v="511"/>
        <n v="512"/>
        <n v="513"/>
        <n v="514"/>
        <n v="515"/>
        <n v="516"/>
        <n v="517"/>
        <n v="518"/>
        <n v="519"/>
        <n v="520"/>
        <n v="521"/>
        <n v="522"/>
        <n v="523"/>
        <n v="524"/>
        <n v="525"/>
        <n v="526"/>
        <n v="527"/>
        <n v="528"/>
        <n v="529"/>
        <n v="530"/>
        <n v="531"/>
        <n v="532"/>
        <n v="533"/>
        <n v="534"/>
        <n v="535"/>
        <n v="536"/>
        <n v="537"/>
        <n v="538"/>
        <n v="539"/>
        <n v="540"/>
        <n v="541"/>
        <n v="542"/>
        <n v="543"/>
        <n v="544"/>
        <n v="545"/>
        <n v="546"/>
        <n v="547"/>
        <n v="548"/>
        <n v="549"/>
        <n v="550"/>
        <n v="551"/>
        <n v="552"/>
        <n v="553"/>
        <n v="554"/>
        <n v="555"/>
        <n v="556"/>
        <n v="557"/>
        <n v="558"/>
        <n v="559"/>
        <n v="560"/>
        <n v="561"/>
        <n v="562"/>
        <n v="563"/>
        <n v="564"/>
        <n v="565"/>
        <n v="566"/>
        <n v="567"/>
        <n v="568"/>
        <n v="569"/>
        <n v="570"/>
        <n v="571"/>
        <n v="572"/>
        <n v="573"/>
        <n v="574"/>
        <n v="575"/>
        <n v="576"/>
        <n v="577"/>
        <n v="578"/>
        <n v="579"/>
        <n v="580"/>
        <n v="581"/>
        <n v="582"/>
        <n v="583"/>
        <n v="584"/>
        <n v="585"/>
        <n v="586"/>
        <n v="587"/>
        <n v="588"/>
        <n v="589"/>
        <n v="590"/>
        <n v="591"/>
        <n v="592"/>
        <n v="593"/>
        <n v="594"/>
        <n v="595"/>
        <n v="596"/>
        <n v="597"/>
        <n v="598"/>
        <n v="599"/>
        <n v="600"/>
        <n v="601"/>
        <n v="602"/>
        <n v="603"/>
        <n v="604"/>
        <n v="605"/>
        <n v="606"/>
        <n v="607"/>
        <n v="608"/>
        <n v="609"/>
        <n v="610"/>
        <n v="611"/>
        <n v="612"/>
        <n v="613"/>
        <n v="614"/>
        <n v="615"/>
        <n v="616"/>
        <n v="617"/>
        <n v="618"/>
        <n v="619"/>
        <n v="620"/>
        <n v="621"/>
        <n v="622"/>
        <n v="623"/>
        <n v="624"/>
        <n v="625"/>
        <n v="626"/>
        <n v="627"/>
        <n v="628"/>
        <n v="629"/>
        <n v="630"/>
        <n v="631"/>
        <n v="632"/>
        <n v="633"/>
        <n v="634"/>
        <n v="635"/>
        <n v="636"/>
        <n v="637"/>
        <n v="638"/>
        <n v="640"/>
        <n v="641"/>
        <n v="642"/>
        <n v="643"/>
        <n v="644"/>
        <n v="645"/>
        <n v="646"/>
        <n v="647"/>
        <n v="648"/>
        <n v="649"/>
        <n v="650"/>
        <n v="651"/>
        <n v="652"/>
        <n v="653"/>
        <n v="654"/>
        <n v="655"/>
        <n v="657"/>
        <n v="658"/>
        <n v="659"/>
        <n v="660"/>
        <n v="661"/>
        <n v="662"/>
        <n v="663"/>
        <n v="818"/>
        <n v="819"/>
        <n v="820"/>
        <n v="821"/>
        <n v="822"/>
        <n v="823"/>
        <n v="824"/>
        <n v="825"/>
        <n v="826"/>
        <n v="827"/>
        <n v="828"/>
        <n v="830"/>
        <n v="831"/>
        <n v="832"/>
        <n v="833"/>
        <n v="834"/>
        <n v="835"/>
        <n v="836"/>
        <n v="837"/>
        <n v="838"/>
        <n v="840"/>
        <n v="841"/>
        <n v="842"/>
        <n v="843"/>
        <n v="844"/>
        <n v="845"/>
        <n v="846"/>
        <n v="847"/>
        <n v="848"/>
        <n v="849"/>
        <n v="850"/>
        <n v="851"/>
        <n v="852"/>
        <n v="853"/>
        <n v="854"/>
        <n v="855"/>
        <n v="856"/>
        <n v="857"/>
        <n v="859"/>
        <n v="860"/>
        <n v="861"/>
        <n v="862"/>
        <n v="863"/>
        <n v="864"/>
        <n v="865"/>
        <n v="866"/>
        <n v="867"/>
        <n v="868"/>
        <n v="869"/>
        <n v="870"/>
        <n v="871"/>
        <n v="872"/>
        <n v="873"/>
        <n v="874"/>
        <n v="875"/>
        <n v="876"/>
        <n v="877"/>
        <n v="878"/>
        <n v="879"/>
        <n v="880"/>
        <n v="881"/>
        <n v="882"/>
        <n v="883"/>
        <n v="884"/>
        <n v="885"/>
        <n v="886"/>
        <n v="887"/>
        <n v="888"/>
        <n v="889"/>
        <n v="890"/>
        <n v="891"/>
        <n v="892"/>
        <n v="893"/>
        <n v="894"/>
        <n v="895"/>
        <n v="896"/>
        <n v="897"/>
        <n v="898"/>
        <n v="899"/>
        <n v="901"/>
        <n v="902"/>
        <n v="903"/>
        <n v="904"/>
        <n v="905"/>
        <n v="906"/>
        <n v="907"/>
        <n v="908"/>
        <n v="909"/>
        <n v="910"/>
        <n v="911"/>
        <n v="912"/>
        <n v="913"/>
        <n v="914"/>
        <n v="915"/>
        <n v="916"/>
        <n v="917"/>
        <n v="918"/>
        <n v="919"/>
        <n v="920"/>
        <n v="921"/>
        <n v="922"/>
        <n v="923"/>
        <n v="924"/>
        <n v="925"/>
        <n v="926"/>
        <n v="927"/>
        <n v="928"/>
        <n v="929"/>
        <n v="930"/>
        <n v="931"/>
        <n v="932"/>
        <n v="933"/>
        <n v="934"/>
        <n v="936"/>
        <n v="937"/>
        <n v="938"/>
        <n v="939"/>
        <n v="940"/>
        <n v="941"/>
        <n v="942"/>
        <n v="943"/>
        <n v="944"/>
        <n v="945"/>
        <n v="946"/>
        <n v="947"/>
        <n v="948"/>
        <n v="949"/>
        <n v="950"/>
        <n v="951"/>
        <n v="952"/>
        <n v="953"/>
        <n v="954"/>
        <n v="955"/>
        <n v="956"/>
        <n v="957"/>
        <n v="958"/>
        <n v="959"/>
        <n v="960"/>
        <n v="961"/>
        <n v="962"/>
        <n v="963"/>
        <n v="964"/>
        <n v="965"/>
        <n v="966"/>
        <n v="967"/>
        <n v="968"/>
        <n v="969"/>
        <n v="970"/>
        <n v="971"/>
        <n v="972"/>
        <m/>
      </sharedItems>
    </cacheField>
    <cacheField name="Business" numFmtId="0">
      <sharedItems containsBlank="1" count="4">
        <s v="Convert"/>
        <s v="Credit"/>
        <s v="High Yield"/>
        <m/>
      </sharedItems>
    </cacheField>
    <cacheField name="Book" numFmtId="0">
      <sharedItems containsBlank="1" count="13">
        <s v="Enron Credit Basket Hedge"/>
        <s v="Enron Credit Basket Street"/>
        <s v="Europe Credit Debt hedge"/>
        <s v="Europe Credit Internal hedge"/>
        <s v="Europe Credit Street"/>
        <s v="NorthAmerica Credit Hedge"/>
        <s v="NorthAmerica Credit Street"/>
        <s v="NorthAmerica Cvt Credit Hdg"/>
        <s v="NorthAmerica Cvt Street"/>
        <s v="NorthAmerica Debt Credit Hdg"/>
        <s v="NorthAmerica Debt Street"/>
        <s v="Portfolio 2"/>
        <m/>
      </sharedItems>
    </cacheField>
    <cacheField name="Issuer" numFmtId="0">
      <sharedItems containsBlank="1" count="195">
        <s v="Abitibi Cons"/>
        <s v="Adecco Sa"/>
        <s v="Aegon Nv"/>
        <s v="Aes Corp."/>
        <s v="Agrium Inc."/>
        <s v="Air Products"/>
        <s v="Alcatel Sa"/>
        <s v="Alcoa Inc."/>
        <s v="Amerada Hess Corp."/>
        <s v="Amr Corp/del"/>
        <s v="Asia Pulp Paper"/>
        <s v="At Home Corp. Sub"/>
        <s v="AT&amp;T"/>
        <s v="Avon Products"/>
        <s v="Bae Systems Plc"/>
        <s v="Banco Bilbao"/>
        <s v="Bank of America"/>
        <s v="Basf Ag"/>
        <s v="Basket - 1st"/>
        <s v="Basket Five- 16 Jap"/>
        <s v="Basket Four-telco 8"/>
        <s v="Basket One - AvgP"/>
        <s v="Basket Three- Jap 4"/>
        <s v="Basket Two- Jap"/>
        <s v="BAT Plc"/>
        <s v="Bear Stearns"/>
        <s v="BellSouth Capital"/>
        <s v="Bertelsmann Ag"/>
        <s v="Black &amp; Decker"/>
        <s v="BMW Ag"/>
        <s v="Bnp Paribas"/>
        <s v="Boeing Co."/>
        <s v="Bristish Airways"/>
        <s v="British Energy Plc"/>
        <s v="British Telecom Plc"/>
        <s v="Burlington Nthn"/>
        <s v="Cable&amp;WirelessOptus"/>
        <s v="Campbell Soup Co"/>
        <s v="Canadian Railway"/>
        <s v="Cardinal Health"/>
        <s v="Carnival Corp."/>
        <s v="Cendant Corporation"/>
        <s v="Cna Financial Corp."/>
        <s v="Comcast Corp."/>
        <s v="Comdisco Inc."/>
        <s v="Commonwealth Ind In"/>
        <s v="Compaq"/>
        <s v="Corus Group Plc"/>
        <s v="Costco Wholesale"/>
        <s v="Countrywide"/>
        <s v="Daimlerchrysler Ag"/>
        <s v="Dana Corp."/>
        <s v="Deere &amp; Co."/>
        <s v="Delta Air Lines"/>
        <s v="Deutsche Bank AG"/>
        <s v="Deutsche Lufthansa"/>
        <s v="Deutsche Telekom AG"/>
        <s v="Diageo Plc"/>
        <s v="Diamond Offshore"/>
        <s v="Dominion Resource"/>
        <s v="Duke Capital"/>
        <s v="Duke Energy Corp."/>
        <s v="Eastern Elec Plc"/>
        <s v="Eastern Group"/>
        <s v="Eastman Chemical"/>
        <s v="Eastman Kodak Co."/>
        <s v="Edison Intl"/>
        <s v="Edison Mission"/>
        <s v="Electrolux Ab"/>
        <s v="Emmis Comm"/>
        <s v="Enel Spa"/>
        <s v="Enterprise Oil Plc"/>
        <s v="Eon Ag"/>
        <s v="Ericsson"/>
        <s v="Farmland"/>
        <s v="Fiat Spa"/>
        <s v="First Union Corp."/>
        <s v="Firstgroup Plc"/>
        <s v="Fmc Corp."/>
        <s v="Four Seasons"/>
        <s v="France Telecom"/>
        <s v="Gap Inc."/>
        <s v="General Motors"/>
        <s v="Georgia-pacific"/>
        <s v="Getronics Nv"/>
        <s v="GMAC"/>
        <s v="Goldman Sachs Group"/>
        <s v="Goodyear"/>
        <s v="Greece"/>
        <s v="Groupe Danone"/>
        <s v="Hanson Plc"/>
        <s v="Hays Plc"/>
        <s v="Heidelberger Zement"/>
        <s v="Hilton Hotels Corp."/>
        <s v="Hyder Plc"/>
        <s v="Iberdrola Sa"/>
        <s v="IBM"/>
        <s v="ICI Plc"/>
        <s v="International Paper"/>
        <s v="ISIS"/>
        <s v="Japan"/>
        <s v="Koninklijke Ahold"/>
        <s v="KPN"/>
        <s v="Kroger Co."/>
        <s v="L-3 Communications"/>
        <s v="Lafarge"/>
        <s v="LBIE"/>
        <s v="Legrand"/>
        <s v="Lloyds TSB"/>
        <s v="Lockheed Martin Cor"/>
        <s v="Loews Corp"/>
        <s v="M &amp; S Finance Plc"/>
        <s v="Mannesmann Ag"/>
        <s v="Manpower Inc."/>
        <s v="Marconi Plc"/>
        <s v="Marks &amp; Spencer PLC"/>
        <s v="Marriott Intl Inc."/>
        <s v="Mattel Inc."/>
        <s v="Mbia Inc."/>
        <s v="Mbna Corp."/>
        <s v="Mckesson Hboc Inc."/>
        <s v="Mepc Plc"/>
        <s v="Nabors Industries"/>
        <s v="Newell Rubbermaid"/>
        <s v="Nike Inc."/>
        <s v="Nokia Oyj"/>
        <s v="Nordstrom Inc."/>
        <s v="Northeast Util"/>
        <s v="Novartis"/>
        <s v="Ntt Docomo Inc"/>
        <s v="PA1st"/>
        <s v="Pacific Gas &amp; Elec"/>
        <s v="PACit"/>
        <s v="PAMez"/>
        <s v="Parmalat"/>
        <s v="PASnr"/>
        <s v="Pearson Plc"/>
        <s v="Perkinelmer Inc."/>
        <s v="Pg&amp;e Corp."/>
        <s v="Philip Morris Inc."/>
        <s v="Philips Elec Nv"/>
        <s v="Placer Dome Inc."/>
        <s v="Portfolio"/>
        <s v="Powergen Plc"/>
        <s v="Powergen Uk Plc"/>
        <s v="Public Storage Inc."/>
        <s v="Rayonier Inc."/>
        <s v="Raytheon Company"/>
        <s v="Reebok Ltd."/>
        <s v="Rep Indonesia"/>
        <s v="Repsol  YPF S.A."/>
        <s v="Republic Services"/>
        <s v="Reuters Group Plc"/>
        <s v="Rexam Plc"/>
        <s v="Rohm &amp; Haas Co."/>
        <s v="Rwe Ag"/>
        <s v="Ryder System Inc."/>
        <s v="Safeway Inc."/>
        <s v="Sainsbury (j) Plc"/>
        <s v="Sanwa Bank Ltd"/>
        <s v="Sealed Air Corp."/>
        <s v="Sears Roebuck"/>
        <s v="Securitas Ab"/>
        <s v="Siemens Ag"/>
        <s v="Skf Ab"/>
        <s v="Solectron Corp"/>
        <s v="Southwest Airlines"/>
        <s v="Talisman Energy"/>
        <s v="Tate &amp; Lyle Plc"/>
        <s v="Tecnost SPA"/>
        <s v="Telefonica Sa"/>
        <s v="Teleglobe Inc"/>
        <s v="Telia AB"/>
        <s v="Tesco Plc"/>
        <s v="Time Warner Inc."/>
        <s v="Tokyo Elec Power Co"/>
        <s v="Toyota Motor Corp"/>
        <s v="Transocean Sedco"/>
        <s v="Tribune Co."/>
        <s v="Triplets"/>
        <s v="TXU Corporation"/>
        <s v="Unilever N.V."/>
        <s v="Union Pacific Corp."/>
        <s v="Usinor Sa"/>
        <s v="Viacom Inc."/>
        <s v="Vivendi SA"/>
        <s v="Vnu Nv"/>
        <s v="Vodafone Group Plc"/>
        <s v="Volkswagen Ag"/>
        <s v="Volvo Ab"/>
        <s v="Waste Management"/>
        <s v="Wells Fargo"/>
        <s v="Weyerhaeuser Co."/>
        <s v="Worldcom Inc"/>
        <m/>
      </sharedItems>
    </cacheField>
    <cacheField name="S&amp;P Rating" numFmtId="0">
      <sharedItems containsBlank="1" count="17">
        <s v="A"/>
        <s v="A-"/>
        <s v="A+"/>
        <s v="AA"/>
        <s v="AA-"/>
        <s v="AA+"/>
        <s v="AAA"/>
        <s v="B"/>
        <s v="B-"/>
        <s v="B+"/>
        <s v="BB"/>
        <s v="BB+"/>
        <s v="BBB"/>
        <s v="BBB-"/>
        <s v="BBB+"/>
        <s v="N/A"/>
        <m/>
      </sharedItems>
    </cacheField>
    <cacheField name="Industry" numFmtId="0">
      <sharedItems containsBlank="1" count="12">
        <s v="Basic Materials"/>
        <s v="Communications"/>
        <s v="Consumer, Cyclical"/>
        <s v="Consumer, Non-cyclical"/>
        <s v="Diversified"/>
        <s v="Energy"/>
        <s v="Financial"/>
        <s v="Government"/>
        <s v="Industrial"/>
        <s v="Technology"/>
        <s v="Utilities"/>
        <m/>
      </sharedItems>
    </cacheField>
    <cacheField name="Country" numFmtId="0">
      <sharedItems containsBlank="1" count="16">
        <s v="Australia"/>
        <s v="Canada"/>
        <s v="Finland"/>
        <s v="France"/>
        <s v="Germany"/>
        <s v="Greece"/>
        <s v="Italy"/>
        <s v="Japan"/>
        <s v="Netherlands"/>
        <s v="Singapore"/>
        <s v="Spain"/>
        <s v="Sweden"/>
        <s v="Switzerland"/>
        <s v="UK and Britain"/>
        <s v="United States"/>
        <m/>
      </sharedItems>
    </cacheField>
    <cacheField name="Cparty" numFmtId="0">
      <sharedItems containsBlank="1" count="41">
        <s v="Ace Capital FinProd"/>
        <s v="Ace Capital O/Seas"/>
        <s v="Bank of America"/>
        <s v="Bank of Austria AG"/>
        <s v="Baskets"/>
        <s v="Bear Stearns"/>
        <s v="BP Oil Intl Ltd"/>
        <s v="Cargill"/>
        <s v="Citibank NA"/>
        <s v="Continental Ins"/>
        <s v="Credit Reserve Book"/>
        <s v="CSFB Intl"/>
        <s v="Deutsche Bank AG"/>
        <s v="Deutsche Bank AG NY"/>
        <s v="Enron North America"/>
        <s v="EnronCredit.com"/>
        <s v="Fleet National Bank"/>
        <s v="FSA Inc"/>
        <s v="FUNB"/>
        <s v="General Re Fin"/>
        <s v="Goldman Sachs"/>
        <s v="Greenwich Natwest"/>
        <s v="High Yield"/>
        <s v="JP Morgan"/>
        <s v="LBIE"/>
        <s v="Merrill Lynch Int"/>
        <s v="Morgan Stanley CP"/>
        <s v="NAB"/>
        <s v="Paribas London"/>
        <s v="Portfolio ISIS"/>
        <s v="Royal BOC"/>
        <s v="RVI Guaranty Co"/>
        <s v="Salomon"/>
        <s v="Service Aluminium"/>
        <s v="Swiss Re"/>
        <s v="Toronto Dominion"/>
        <s v="Transalta Energy"/>
        <s v="UBS AG"/>
        <s v="Wells Fargo Bank NA"/>
        <s v="WLB"/>
        <m/>
      </sharedItems>
    </cacheField>
    <cacheField name="username_posmgr" numFmtId="0">
      <sharedItems containsBlank="1" count="11">
        <s v="CORP\IHERSHKO"/>
        <s v="CORP\JFONTAI"/>
        <s v="CORP\MFIALA"/>
        <s v="CORP\NPRICE2"/>
        <s v="CORP\NSTEPHA"/>
        <s v="CORP\RDIPROSE"/>
        <s v="CORP\RREZAEI"/>
        <s v="CORP\SBROOKS"/>
        <s v="CORP\SGOLDEN"/>
        <s v="CORP\SOH2"/>
        <m/>
      </sharedItems>
    </cacheField>
    <cacheField name="Start" numFmtId="0">
      <sharedItems containsNonDate="0" containsDate="1" containsString="0" containsBlank="1" minDate="1998-03-31T00:00:00" maxDate="2001-04-04T00:00:00" count="123">
        <d v="1998-03-31T00:00:00"/>
        <d v="1999-09-08T00:00:00"/>
        <d v="1999-11-29T00:00:00"/>
        <d v="2000-03-08T00:00:00"/>
        <d v="2000-03-10T00:00:00"/>
        <d v="2000-03-15T00:00:00"/>
        <d v="2000-03-22T00:00:00"/>
        <d v="2000-04-07T00:00:00"/>
        <d v="2000-04-10T00:00:00"/>
        <d v="2000-04-26T00:00:00"/>
        <d v="2000-05-02T00:00:00"/>
        <d v="2000-05-05T00:00:00"/>
        <d v="2000-05-25T00:00:00"/>
        <d v="2000-06-06T00:00:00"/>
        <d v="2000-06-12T00:00:00"/>
        <d v="2000-06-13T00:00:00"/>
        <d v="2000-06-22T00:00:00"/>
        <d v="2000-06-29T00:00:00"/>
        <d v="2000-07-07T00:00:00"/>
        <d v="2000-07-19T00:00:00"/>
        <d v="2000-07-20T00:00:00"/>
        <d v="2000-07-21T00:00:00"/>
        <d v="2000-07-28T00:00:00"/>
        <d v="2000-07-31T00:00:00"/>
        <d v="2000-08-04T00:00:00"/>
        <d v="2000-08-08T00:00:00"/>
        <d v="2000-08-09T00:00:00"/>
        <d v="2000-08-16T00:00:00"/>
        <d v="2000-08-21T00:00:00"/>
        <d v="2000-08-23T00:00:00"/>
        <d v="2000-08-24T00:00:00"/>
        <d v="2000-08-29T00:00:00"/>
        <d v="2000-09-13T00:00:00"/>
        <d v="2000-09-15T00:00:00"/>
        <d v="2000-09-19T00:00:00"/>
        <d v="2000-09-21T00:00:00"/>
        <d v="2000-09-22T00:00:00"/>
        <d v="2000-09-25T00:00:00"/>
        <d v="2000-09-26T00:00:00"/>
        <d v="2000-09-28T00:00:00"/>
        <d v="2000-10-02T00:00:00"/>
        <d v="2000-10-03T00:00:00"/>
        <d v="2000-10-04T00:00:00"/>
        <d v="2000-10-05T00:00:00"/>
        <d v="2000-10-10T00:00:00"/>
        <d v="2000-10-11T00:00:00"/>
        <d v="2000-10-12T00:00:00"/>
        <d v="2000-10-13T00:00:00"/>
        <d v="2000-10-19T00:00:00"/>
        <d v="2000-10-20T00:00:00"/>
        <d v="2000-10-23T00:00:00"/>
        <d v="2000-10-24T00:00:00"/>
        <d v="2000-10-25T00:00:00"/>
        <d v="2000-10-27T00:00:00"/>
        <d v="2000-11-03T00:00:00"/>
        <d v="2000-11-07T00:00:00"/>
        <d v="2000-11-08T00:00:00"/>
        <d v="2000-11-10T00:00:00"/>
        <d v="2000-11-14T00:00:00"/>
        <d v="2000-11-17T00:00:00"/>
        <d v="2000-11-28T00:00:00"/>
        <d v="2000-11-30T00:00:00"/>
        <d v="2000-12-05T00:00:00"/>
        <d v="2000-12-06T00:00:00"/>
        <d v="2000-12-08T00:00:00"/>
        <d v="2000-12-12T00:00:00"/>
        <d v="2000-12-14T00:00:00"/>
        <d v="2000-12-18T00:00:00"/>
        <d v="2000-12-19T00:00:00"/>
        <d v="2000-12-20T00:00:00"/>
        <d v="2000-12-22T00:00:00"/>
        <d v="2000-12-27T00:00:00"/>
        <d v="2000-12-28T00:00:00"/>
        <d v="2001-01-05T00:00:00"/>
        <d v="2001-01-08T00:00:00"/>
        <d v="2001-01-10T00:00:00"/>
        <d v="2001-01-11T00:00:00"/>
        <d v="2001-01-16T00:00:00"/>
        <d v="2001-01-17T00:00:00"/>
        <d v="2001-01-18T00:00:00"/>
        <d v="2001-01-19T00:00:00"/>
        <d v="2001-01-22T00:00:00"/>
        <d v="2001-01-24T00:00:00"/>
        <d v="2001-01-26T00:00:00"/>
        <d v="2001-01-30T00:00:00"/>
        <d v="2001-02-02T00:00:00"/>
        <d v="2001-02-06T00:00:00"/>
        <d v="2001-02-07T00:00:00"/>
        <d v="2001-02-09T00:00:00"/>
        <d v="2001-02-12T00:00:00"/>
        <d v="2001-02-13T00:00:00"/>
        <d v="2001-02-15T00:00:00"/>
        <d v="2001-02-19T00:00:00"/>
        <d v="2001-02-21T00:00:00"/>
        <d v="2001-02-23T00:00:00"/>
        <d v="2001-02-26T00:00:00"/>
        <d v="2001-02-27T00:00:00"/>
        <d v="2001-02-28T00:00:00"/>
        <d v="2001-03-01T00:00:00"/>
        <d v="2001-03-02T00:00:00"/>
        <d v="2001-03-05T00:00:00"/>
        <d v="2001-03-06T00:00:00"/>
        <d v="2001-03-07T00:00:00"/>
        <d v="2001-03-09T00:00:00"/>
        <d v="2001-03-12T00:00:00"/>
        <d v="2001-03-13T00:00:00"/>
        <d v="2001-03-14T00:00:00"/>
        <d v="2001-03-15T00:00:00"/>
        <d v="2001-03-16T00:00:00"/>
        <d v="2001-03-19T00:00:00"/>
        <d v="2001-03-20T00:00:00"/>
        <d v="2001-03-21T00:00:00"/>
        <d v="2001-03-22T00:00:00"/>
        <d v="2001-03-23T00:00:00"/>
        <d v="2001-03-26T00:00:00"/>
        <d v="2001-03-27T00:00:00"/>
        <d v="2001-03-28T00:00:00"/>
        <d v="2001-03-29T00:00:00"/>
        <d v="2001-03-30T00:00:00"/>
        <d v="2001-04-02T00:00:00"/>
        <d v="2001-04-03T00:00:00"/>
        <d v="2001-04-04T00:00:00"/>
        <m/>
      </sharedItems>
    </cacheField>
    <cacheField name="End" numFmtId="0">
      <sharedItems containsNonDate="0" containsDate="1" containsString="0" containsBlank="1" minDate="2000-11-30T00:00:00" maxDate="2011-02-28T00:00:00" count="166">
        <d v="2000-11-30T00:00:00"/>
        <d v="2001-01-19T00:00:00"/>
        <d v="2001-02-27T00:00:00"/>
        <d v="2001-03-01T00:00:00"/>
        <d v="2001-03-14T00:00:00"/>
        <d v="2001-03-16T00:00:00"/>
        <d v="2001-03-19T00:00:00"/>
        <d v="2001-03-29T00:00:00"/>
        <d v="2001-03-31T00:00:00"/>
        <d v="2001-04-06T00:00:00"/>
        <d v="2001-04-23T00:00:00"/>
        <d v="2001-08-09T00:00:00"/>
        <d v="2001-08-10T00:00:00"/>
        <d v="2001-08-21T00:00:00"/>
        <d v="2001-09-26T00:00:00"/>
        <d v="2001-09-30T00:00:00"/>
        <d v="2001-10-02T00:00:00"/>
        <d v="2001-10-25T00:00:00"/>
        <d v="2001-10-29T00:00:00"/>
        <d v="2001-12-20T00:00:00"/>
        <d v="2002-01-22T00:00:00"/>
        <d v="2002-01-29T00:00:00"/>
        <d v="2002-02-15T00:00:00"/>
        <d v="2002-03-21T00:00:00"/>
        <d v="2002-03-30T00:00:00"/>
        <d v="2002-04-02T00:00:00"/>
        <d v="2002-05-01T00:00:00"/>
        <d v="2002-05-05T00:00:00"/>
        <d v="2002-12-19T00:00:00"/>
        <d v="2003-01-24T00:00:00"/>
        <d v="2003-03-14T00:00:00"/>
        <d v="2003-03-15T00:00:00"/>
        <d v="2003-05-08T00:00:00"/>
        <d v="2003-05-24T00:00:00"/>
        <d v="2003-06-20T00:00:00"/>
        <d v="2003-07-14T00:00:00"/>
        <d v="2003-07-21T00:00:00"/>
        <d v="2003-08-04T00:00:00"/>
        <d v="2003-08-06T00:00:00"/>
        <d v="2003-08-07T00:00:00"/>
        <d v="2003-08-08T00:00:00"/>
        <d v="2003-09-28T00:00:00"/>
        <d v="2003-10-01T00:00:00"/>
        <d v="2003-10-03T00:00:00"/>
        <d v="2004-01-14T00:00:00"/>
        <d v="2004-03-23T00:00:00"/>
        <d v="2004-03-26T00:00:00"/>
        <d v="2004-04-02T00:00:00"/>
        <d v="2004-05-28T00:00:00"/>
        <d v="2004-07-14T00:00:00"/>
        <d v="2004-08-23T00:00:00"/>
        <d v="2004-09-09T00:00:00"/>
        <d v="2004-09-13T00:00:00"/>
        <d v="2004-10-15T00:00:00"/>
        <d v="2004-11-25T00:00:00"/>
        <d v="2004-12-01T00:00:00"/>
        <d v="2005-01-15T00:00:00"/>
        <d v="2005-03-22T00:00:00"/>
        <d v="2005-04-03T00:00:00"/>
        <d v="2005-04-07T00:00:00"/>
        <d v="2005-04-11T00:00:00"/>
        <d v="2005-04-19T00:00:00"/>
        <d v="2005-05-02T00:00:00"/>
        <d v="2005-05-11T00:00:00"/>
        <d v="2005-05-25T00:00:00"/>
        <d v="2005-05-30T00:00:00"/>
        <d v="2005-06-06T00:00:00"/>
        <d v="2005-06-12T00:00:00"/>
        <d v="2005-06-13T00:00:00"/>
        <d v="2005-07-19T00:00:00"/>
        <d v="2005-07-21T00:00:00"/>
        <d v="2005-08-01T00:00:00"/>
        <d v="2005-08-08T00:00:00"/>
        <d v="2005-08-16T00:00:00"/>
        <d v="2005-08-21T00:00:00"/>
        <d v="2005-08-23T00:00:00"/>
        <d v="2005-08-29T00:00:00"/>
        <d v="2005-09-13T00:00:00"/>
        <d v="2005-09-15T00:00:00"/>
        <d v="2005-09-19T00:00:00"/>
        <d v="2005-09-21T00:00:00"/>
        <d v="2005-09-22T00:00:00"/>
        <d v="2005-09-25T00:00:00"/>
        <d v="2005-09-26T00:00:00"/>
        <d v="2005-10-02T00:00:00"/>
        <d v="2005-10-03T00:00:00"/>
        <d v="2005-10-04T00:00:00"/>
        <d v="2005-10-05T00:00:00"/>
        <d v="2005-10-10T00:00:00"/>
        <d v="2005-10-11T00:00:00"/>
        <d v="2005-10-12T00:00:00"/>
        <d v="2005-10-13T00:00:00"/>
        <d v="2005-10-20T00:00:00"/>
        <d v="2005-10-23T00:00:00"/>
        <d v="2005-10-24T00:00:00"/>
        <d v="2005-10-25T00:00:00"/>
        <d v="2005-11-03T00:00:00"/>
        <d v="2005-11-08T00:00:00"/>
        <d v="2005-11-10T00:00:00"/>
        <d v="2005-11-14T00:00:00"/>
        <d v="2005-11-15T00:00:00"/>
        <d v="2005-11-17T00:00:00"/>
        <d v="2005-11-27T00:00:00"/>
        <d v="2005-11-28T00:00:00"/>
        <d v="2005-12-05T00:00:00"/>
        <d v="2005-12-06T00:00:00"/>
        <d v="2005-12-08T00:00:00"/>
        <d v="2005-12-12T00:00:00"/>
        <d v="2005-12-18T00:00:00"/>
        <d v="2005-12-19T00:00:00"/>
        <d v="2005-12-20T00:00:00"/>
        <d v="2005-12-27T00:00:00"/>
        <d v="2006-01-05T00:00:00"/>
        <d v="2006-01-08T00:00:00"/>
        <d v="2006-01-09T00:00:00"/>
        <d v="2006-01-10T00:00:00"/>
        <d v="2006-01-11T00:00:00"/>
        <d v="2006-01-16T00:00:00"/>
        <d v="2006-01-17T00:00:00"/>
        <d v="2006-01-18T00:00:00"/>
        <d v="2006-01-19T00:00:00"/>
        <d v="2006-01-22T00:00:00"/>
        <d v="2006-01-24T00:00:00"/>
        <d v="2006-01-26T00:00:00"/>
        <d v="2006-02-02T00:00:00"/>
        <d v="2006-02-06T00:00:00"/>
        <d v="2006-02-07T00:00:00"/>
        <d v="2006-02-09T00:00:00"/>
        <d v="2006-02-12T00:00:00"/>
        <d v="2006-02-13T00:00:00"/>
        <d v="2006-02-15T00:00:00"/>
        <d v="2006-02-16T00:00:00"/>
        <d v="2006-02-21T00:00:00"/>
        <d v="2006-02-23T00:00:00"/>
        <d v="2006-02-26T00:00:00"/>
        <d v="2006-02-27T00:00:00"/>
        <d v="2006-02-28T00:00:00"/>
        <d v="2006-03-01T00:00:00"/>
        <d v="2006-03-02T00:00:00"/>
        <d v="2006-03-05T00:00:00"/>
        <d v="2006-03-07T00:00:00"/>
        <d v="2006-03-09T00:00:00"/>
        <d v="2006-03-12T00:00:00"/>
        <d v="2006-03-13T00:00:00"/>
        <d v="2006-03-14T00:00:00"/>
        <d v="2006-03-15T00:00:00"/>
        <d v="2006-03-16T00:00:00"/>
        <d v="2006-03-19T00:00:00"/>
        <d v="2006-03-20T00:00:00"/>
        <d v="2006-03-22T00:00:00"/>
        <d v="2006-03-26T00:00:00"/>
        <d v="2006-03-27T00:00:00"/>
        <d v="2006-03-29T00:00:00"/>
        <d v="2006-03-30T00:00:00"/>
        <d v="2006-04-02T00:00:00"/>
        <d v="2006-04-03T00:00:00"/>
        <d v="2006-04-04T00:00:00"/>
        <d v="2006-04-05T00:00:00"/>
        <d v="2006-05-16T00:00:00"/>
        <d v="2006-06-30T00:00:00"/>
        <d v="2006-07-10T00:00:00"/>
        <d v="2006-08-01T00:00:00"/>
        <d v="2006-10-20T00:00:00"/>
        <d v="2006-11-07T00:00:00"/>
        <d v="2011-02-28T00:00:00"/>
        <m/>
      </sharedItems>
    </cacheField>
    <cacheField name="Ccy" numFmtId="0">
      <sharedItems containsBlank="1" count="4">
        <s v="EUR"/>
        <s v="GBP"/>
        <s v="USD"/>
        <m/>
      </sharedItems>
    </cacheField>
    <cacheField name="Notional" numFmtId="0">
      <sharedItems containsString="0" containsBlank="1" containsNumber="1" containsInteger="1" minValue="-730000000" maxValue="730000000" count="45">
        <n v="-730000000"/>
        <n v="-525000000"/>
        <n v="-470000000"/>
        <n v="-150000000"/>
        <n v="-60000000"/>
        <n v="-50000000"/>
        <n v="-40000000"/>
        <n v="-34000000"/>
        <n v="-30000000"/>
        <n v="-25000000"/>
        <n v="-23000000"/>
        <n v="-21000000"/>
        <n v="-20000000"/>
        <n v="-18000000"/>
        <n v="-17000000"/>
        <n v="-15000000"/>
        <n v="-10000000"/>
        <n v="-5000000"/>
        <n v="-4000000"/>
        <n v="-3000000"/>
        <n v="-2000000"/>
        <n v="0"/>
        <n v="600000"/>
        <n v="2000000"/>
        <n v="3000000"/>
        <n v="4000000"/>
        <n v="5000000"/>
        <n v="5700000"/>
        <n v="6000000"/>
        <n v="10000000"/>
        <n v="12000000"/>
        <n v="15000000"/>
        <n v="17000000"/>
        <n v="20000000"/>
        <n v="21000000"/>
        <n v="25000000"/>
        <n v="27000000"/>
        <n v="34000000"/>
        <n v="50000000"/>
        <n v="60000000"/>
        <n v="150000000"/>
        <n v="470000000"/>
        <n v="525000000"/>
        <n v="730000000"/>
        <m/>
      </sharedItems>
    </cacheField>
    <cacheField name="Credit01" numFmtId="0">
      <sharedItems containsString="0" containsBlank="1" containsNumber="1" minValue="-22751.101314" maxValue="99999.993972" count="477">
        <n v="-22751.101314"/>
        <n v="-17250.155582"/>
        <n v="-9425.938735"/>
        <n v="-9320.075485"/>
        <n v="-9265.087378"/>
        <n v="-9257.539747"/>
        <n v="-9236.982687"/>
        <n v="-9152.338034"/>
        <n v="-9095.500964"/>
        <n v="-8985.566319"/>
        <n v="-8933.55723"/>
        <n v="-8545.424338"/>
        <n v="-8497.181996"/>
        <n v="-8013.094036"/>
        <n v="-6947.564007"/>
        <n v="-6456.802883"/>
        <n v="-5884.00243"/>
        <n v="-5860.783523"/>
        <n v="-5651.391262"/>
        <n v="-5461.816049"/>
        <n v="-4664.797564"/>
        <n v="-4555.962457"/>
        <n v="-4537.480509"/>
        <n v="-4524.46027"/>
        <n v="-4506.345432"/>
        <n v="-4453.369504"/>
        <n v="-4452.642682"/>
        <n v="-4435.299334"/>
        <n v="-4416.226942"/>
        <n v="-4397.996769"/>
        <n v="-4380.521471"/>
        <n v="-4328.448375"/>
        <n v="-4327.273158"/>
        <n v="-4327.07975"/>
        <n v="-4322.998159"/>
        <n v="-4320.469946"/>
        <n v="-4311.992534"/>
        <n v="-4293.785364"/>
        <n v="-4281.80262"/>
        <n v="-4276.372083"/>
        <n v="-4274.869106"/>
        <n v="-4269.950076"/>
        <n v="-4266.158431"/>
        <n v="-4265.710913"/>
        <n v="-4246.446114"/>
        <n v="-4237.840371"/>
        <n v="-4231.137214"/>
        <n v="-4229.629225"/>
        <n v="-4229.128588"/>
        <n v="-4226.835267"/>
        <n v="-4222.379697"/>
        <n v="-4216.141755"/>
        <n v="-4210.00221"/>
        <n v="-4209.261803"/>
        <n v="-4202.952197"/>
        <n v="-4202.164409"/>
        <n v="-4193.361702"/>
        <n v="-4192.413933"/>
        <n v="-4188.629952"/>
        <n v="-4188.495558"/>
        <n v="-4188.022269"/>
        <n v="-4183.895547"/>
        <n v="-4179.405871"/>
        <n v="-4178.067686"/>
        <n v="-4177.594028"/>
        <n v="-4177.197104"/>
        <n v="-4176.926204"/>
        <n v="-4175.386299"/>
        <n v="-4174.091182"/>
        <n v="-4173.908735"/>
        <n v="-4172.142932"/>
        <n v="-4172.016437"/>
        <n v="-4170.954484"/>
        <n v="-4167.140508"/>
        <n v="-4164.662313"/>
        <n v="-4163.556002"/>
        <n v="-4162.016145"/>
        <n v="-4153.92293"/>
        <n v="-4147.936551"/>
        <n v="-4144.632072"/>
        <n v="-4140.063279"/>
        <n v="-4135.899036"/>
        <n v="-4130.348886"/>
        <n v="-4129.877258"/>
        <n v="-4126.27587"/>
        <n v="-4122.577461"/>
        <n v="-4122.534354"/>
        <n v="-4121.927427"/>
        <n v="-4120.602138"/>
        <n v="-4109.213095"/>
        <n v="-4108.680047"/>
        <n v="-4106.19843"/>
        <n v="-4104.092919"/>
        <n v="-4100.080626"/>
        <n v="-4099.394217"/>
        <n v="-4098.485873"/>
        <n v="-4098.331474"/>
        <n v="-4098.130892"/>
        <n v="-4098.022435"/>
        <n v="-4096.918108"/>
        <n v="-4094.965375"/>
        <n v="-4094.953518"/>
        <n v="-4094.493939"/>
        <n v="-4093.92283"/>
        <n v="-4093.278323"/>
        <n v="-4091.251417"/>
        <n v="-4089.762154"/>
        <n v="-4087.929344"/>
        <n v="-4086.355804"/>
        <n v="-4084.370701"/>
        <n v="-4083.347143"/>
        <n v="-4081.51826"/>
        <n v="-4081.223979"/>
        <n v="-4080.244691"/>
        <n v="-4079.05109"/>
        <n v="-4076.758913"/>
        <n v="-4076.651025"/>
        <n v="-4075.565456"/>
        <n v="-4075.380634"/>
        <n v="-4074.878102"/>
        <n v="-4074.130055"/>
        <n v="-4073.055337"/>
        <n v="-4072.50657"/>
        <n v="-4069.270152"/>
        <n v="-4069.076819"/>
        <n v="-4068.889966"/>
        <n v="-4068.681755"/>
        <n v="-4068.606549"/>
        <n v="-4067.535856"/>
        <n v="-4067.473691"/>
        <n v="-4066.485986"/>
        <n v="-4066.310184"/>
        <n v="-4063.182262"/>
        <n v="-4062.004857"/>
        <n v="-4058.445537"/>
        <n v="-4056.81682"/>
        <n v="-4052.299361"/>
        <n v="-4051.824168"/>
        <n v="-4051.333484"/>
        <n v="-4049.872604"/>
        <n v="-4049.684317"/>
        <n v="-4049.172818"/>
        <n v="-4048.432557"/>
        <n v="-4048.112837"/>
        <n v="-4048.098555"/>
        <n v="-4043.670069"/>
        <n v="-4043.213848"/>
        <n v="-4040.949584"/>
        <n v="-4039.672919"/>
        <n v="-4038.356115"/>
        <n v="-4035.381275"/>
        <n v="-4035.051316"/>
        <n v="-4032.16914"/>
        <n v="-4030.930909"/>
        <n v="-4030.570721"/>
        <n v="-4029.140897"/>
        <n v="-4027.20067"/>
        <n v="-4023.521221"/>
        <n v="-4019.911387"/>
        <n v="-4019.617217"/>
        <n v="-4016.805608"/>
        <n v="-4016.106978"/>
        <n v="-4010.153491"/>
        <n v="-4009.866862"/>
        <n v="-4008.60643"/>
        <n v="-4006.595884"/>
        <n v="-3996.746361"/>
        <n v="-3993.46479"/>
        <n v="-3975.421648"/>
        <n v="-3911.806761"/>
        <n v="-3898.814523"/>
        <n v="-3882.151655"/>
        <n v="-3877.257493"/>
        <n v="-3871.661549"/>
        <n v="-3843.568677"/>
        <n v="-3838.391516"/>
        <n v="-3837.553512"/>
        <n v="-3822.609555"/>
        <n v="-3773.750665"/>
        <n v="-3733.60835"/>
        <n v="-3679.312068"/>
        <n v="-3592.258514"/>
        <n v="-3574.878049"/>
        <n v="-3544.078081"/>
        <n v="-3389.181093"/>
        <n v="-3289.834218"/>
        <n v="-2369.984075"/>
        <n v="-2261.033117"/>
        <n v="-2201.250862"/>
        <n v="-2165.569908"/>
        <n v="-2153.262243"/>
        <n v="-2139.681603"/>
        <n v="-2135.720542"/>
        <n v="-2131.768439"/>
        <n v="-2124.253338"/>
        <n v="-2117.05427"/>
        <n v="-2113.347088"/>
        <n v="-2097.688335"/>
        <n v="-2088.215172"/>
        <n v="-2010.016761"/>
        <n v="-1984.012534"/>
        <n v="-1960.297972"/>
        <n v="-1941.777771"/>
        <n v="-1871.243533"/>
        <n v="-1858.190125"/>
        <n v="-1814.942397"/>
        <n v="-1783.439383"/>
        <n v="-1746.766194"/>
        <n v="-1702.505443"/>
        <n v="-1642.483576"/>
        <n v="-1526.749533"/>
        <n v="-1454.480996"/>
        <n v="-1436.656213"/>
        <n v="-1169.065455"/>
        <n v="-1074.083134"/>
        <n v="-1023.567796"/>
        <n v="-1009.938073"/>
        <n v="-941.877635"/>
        <n v="-928.815972"/>
        <n v="-807.904006"/>
        <n v="-780.980292"/>
        <n v="-778.468627"/>
        <n v="-528.307872"/>
        <n v="-472.135302"/>
        <n v="-456.235105"/>
        <n v="-370.182461"/>
        <n v="-326.436017"/>
        <n v="-276.549673"/>
        <n v="-238.304315"/>
        <n v="-194.101682"/>
        <n v="-105.09616"/>
        <n v="-49.01887"/>
        <n v="-36.341642"/>
        <n v="-36.017122"/>
        <n v="-4.44403"/>
        <n v="0"/>
        <n v="4.44403"/>
        <n v="276.549673"/>
        <n v="326.436017"/>
        <n v="338.940625"/>
        <n v="463.016206"/>
        <n v="472.135302"/>
        <n v="528.089037"/>
        <n v="528.307872"/>
        <n v="780.980292"/>
        <n v="806.485681"/>
        <n v="807.904006"/>
        <n v="835.96679"/>
        <n v="1074.083134"/>
        <n v="1307.016009"/>
        <n v="1325.381251"/>
        <n v="1327.019325"/>
        <n v="1327.222884"/>
        <n v="1329.215272"/>
        <n v="1454.480996"/>
        <n v="1532.530441"/>
        <n v="1535.797548"/>
        <n v="1702.505443"/>
        <n v="1812.326654"/>
        <n v="1895.660892"/>
        <n v="1930.710834"/>
        <n v="1941.777771"/>
        <n v="1947.440045"/>
        <n v="1960.297972"/>
        <n v="1984.012534"/>
        <n v="2007.408356"/>
        <n v="2047.106582"/>
        <n v="2098.137939"/>
        <n v="2105.748902"/>
        <n v="2109.007406"/>
        <n v="2114.471734"/>
        <n v="2134.185362"/>
        <n v="2135.720542"/>
        <n v="2143.364375"/>
        <n v="2159.486388"/>
        <n v="2201.250862"/>
        <n v="2280.938336"/>
        <n v="2425.610201"/>
        <n v="2669.93822"/>
        <n v="2695.590938"/>
        <n v="2893.984123"/>
        <n v="3289.834218"/>
        <n v="3312.859777"/>
        <n v="3419.941731"/>
        <n v="3574.878049"/>
        <n v="3598.66024"/>
        <n v="3606.079332"/>
        <n v="3606.4506"/>
        <n v="3610.860719"/>
        <n v="3615.934371"/>
        <n v="3638.154658"/>
        <n v="3679.312068"/>
        <n v="3733.60835"/>
        <n v="3736.179068"/>
        <n v="3740.276437"/>
        <n v="3794.338449"/>
        <n v="3808.662355"/>
        <n v="3837.315376"/>
        <n v="3837.553512"/>
        <n v="3843.239274"/>
        <n v="3851.893196"/>
        <n v="3855.833488"/>
        <n v="3866.707511"/>
        <n v="3872.545513"/>
        <n v="3888.129155"/>
        <n v="3929.962029"/>
        <n v="3975.421648"/>
        <n v="3990.901993"/>
        <n v="4003.564641"/>
        <n v="4006.595884"/>
        <n v="4008.006372"/>
        <n v="4009.052282"/>
        <n v="4009.866862"/>
        <n v="4010.153491"/>
        <n v="4016.106978"/>
        <n v="4016.805608"/>
        <n v="4019.617217"/>
        <n v="4019.911387"/>
        <n v="4023.521221"/>
        <n v="4027.20067"/>
        <n v="4029.140897"/>
        <n v="4030.570721"/>
        <n v="4030.930909"/>
        <n v="4035.051316"/>
        <n v="4035.381275"/>
        <n v="4038.356115"/>
        <n v="4039.672919"/>
        <n v="4040.949584"/>
        <n v="4043.213848"/>
        <n v="4044.22486"/>
        <n v="4048.112837"/>
        <n v="4048.432557"/>
        <n v="4049.172818"/>
        <n v="4049.684317"/>
        <n v="4049.872604"/>
        <n v="4051.333484"/>
        <n v="4051.824168"/>
        <n v="4052.299361"/>
        <n v="4053.590813"/>
        <n v="4056.81682"/>
        <n v="4058.445537"/>
        <n v="4062.004857"/>
        <n v="4063.182262"/>
        <n v="4066.310184"/>
        <n v="4066.485986"/>
        <n v="4067.473691"/>
        <n v="4067.535856"/>
        <n v="4068.606549"/>
        <n v="4068.681755"/>
        <n v="4068.889966"/>
        <n v="4069.076819"/>
        <n v="4069.270152"/>
        <n v="4072.50657"/>
        <n v="4073.055337"/>
        <n v="4073.230876"/>
        <n v="4074.130055"/>
        <n v="4074.878102"/>
        <n v="4075.380634"/>
        <n v="4075.565456"/>
        <n v="4076.651025"/>
        <n v="4076.758913"/>
        <n v="4078.264271"/>
        <n v="4079.05109"/>
        <n v="4080.244691"/>
        <n v="4081.223979"/>
        <n v="4081.51826"/>
        <n v="4083.347143"/>
        <n v="4083.74294"/>
        <n v="4084.370701"/>
        <n v="4086.342173"/>
        <n v="4086.355804"/>
        <n v="4087.929344"/>
        <n v="4089.762154"/>
        <n v="4091.251417"/>
        <n v="4094.082257"/>
        <n v="4094.493939"/>
        <n v="4094.953518"/>
        <n v="4098.022435"/>
        <n v="4098.130892"/>
        <n v="4098.331474"/>
        <n v="4100.080626"/>
        <n v="4104.092919"/>
        <n v="4106.19843"/>
        <n v="4108.680047"/>
        <n v="4109.213095"/>
        <n v="4117.866376"/>
        <n v="4121.927427"/>
        <n v="4122.534354"/>
        <n v="4126.27587"/>
        <n v="4129.877258"/>
        <n v="4132.656139"/>
        <n v="4135.899036"/>
        <n v="4137.170209"/>
        <n v="4140.063279"/>
        <n v="4143.559511"/>
        <n v="4145.469432"/>
        <n v="4146.846989"/>
        <n v="4154.074312"/>
        <n v="4156.622232"/>
        <n v="4157.207482"/>
        <n v="4158.824421"/>
        <n v="4159.668791"/>
        <n v="4162.016145"/>
        <n v="4163.556002"/>
        <n v="4167.140508"/>
        <n v="4170.952359"/>
        <n v="4170.954484"/>
        <n v="4172.016437"/>
        <n v="4173.908735"/>
        <n v="4174.091182"/>
        <n v="4176.926204"/>
        <n v="4177.197104"/>
        <n v="4177.594028"/>
        <n v="4178.067686"/>
        <n v="4179.405871"/>
        <n v="4186.344235"/>
        <n v="4188.022269"/>
        <n v="4188.056981"/>
        <n v="4188.629952"/>
        <n v="4192.413933"/>
        <n v="4193.361702"/>
        <n v="4194.549238"/>
        <n v="4200.59482"/>
        <n v="4202.952197"/>
        <n v="4209.261803"/>
        <n v="4216.141755"/>
        <n v="4229.629225"/>
        <n v="4231.137214"/>
        <n v="4244.405251"/>
        <n v="4255.264919"/>
        <n v="4258.89001"/>
        <n v="4262.257891"/>
        <n v="4267.706198"/>
        <n v="4268.028645"/>
        <n v="4273.139216"/>
        <n v="4281.80262"/>
        <n v="4295.146044"/>
        <n v="4297.890184"/>
        <n v="4311.992534"/>
        <n v="4317.837073"/>
        <n v="4323.513973"/>
        <n v="4328.448375"/>
        <n v="4356.665748"/>
        <n v="4380.521471"/>
        <n v="4397.996769"/>
        <n v="4452.642682"/>
        <n v="5251.002293"/>
        <n v="5764.370881"/>
        <n v="5974.86758"/>
        <n v="6022.225069"/>
        <n v="6456.802883"/>
        <n v="7411.977208"/>
        <n v="7622.26353"/>
        <n v="7734.714008"/>
        <n v="7738.321079"/>
        <n v="7794.533578"/>
        <n v="7838.892989"/>
        <n v="8167.676949"/>
        <n v="8374.443097"/>
        <n v="8896.143843"/>
        <n v="8985.566319"/>
        <n v="9095.500964"/>
        <n v="9152.338034"/>
        <n v="9236.982687"/>
        <n v="9257.539747"/>
        <n v="9265.087378"/>
        <n v="9319.453519"/>
        <n v="9320.075485"/>
        <n v="9425.938735"/>
        <n v="12603.720421"/>
        <n v="15000"/>
        <n v="16000"/>
        <n v="17250.155582"/>
        <n v="22751.101314"/>
        <n v="30000.018"/>
        <n v="99999.993972"/>
        <m/>
      </sharedItems>
    </cacheField>
    <cacheField name="fixed_rate" numFmtId="0">
      <sharedItems containsString="0" containsBlank="1" containsNumber="1" minValue="0.06" maxValue="19.5" count="158">
        <n v="0.06"/>
        <n v="0.075"/>
        <n v="0.1"/>
        <n v="0.12"/>
        <n v="0.14"/>
        <n v="0.15"/>
        <n v="0.16"/>
        <n v="0.17"/>
        <n v="0.18"/>
        <n v="0.19"/>
        <n v="0.195"/>
        <n v="0.22"/>
        <n v="0.225"/>
        <n v="0.24"/>
        <n v="0.245"/>
        <n v="0.25"/>
        <n v="0.26"/>
        <n v="0.265"/>
        <n v="0.27"/>
        <n v="0.28"/>
        <n v="0.29"/>
        <n v="0.3"/>
        <n v="0.31"/>
        <n v="0.3125"/>
        <n v="0.32"/>
        <n v="0.33"/>
        <n v="0.34"/>
        <n v="0.35"/>
        <n v="0.355"/>
        <n v="0.36"/>
        <n v="0.37"/>
        <n v="0.375"/>
        <n v="0.38"/>
        <n v="0.39"/>
        <n v="0.4"/>
        <n v="0.41"/>
        <n v="0.415"/>
        <n v="0.42"/>
        <n v="0.43"/>
        <n v="0.44"/>
        <n v="0.45"/>
        <n v="0.46"/>
        <n v="0.47"/>
        <n v="0.475"/>
        <n v="0.48"/>
        <n v="0.49"/>
        <n v="0.5"/>
        <n v="0.51"/>
        <n v="0.515"/>
        <n v="0.52"/>
        <n v="0.53"/>
        <n v="0.54"/>
        <n v="0.55"/>
        <n v="0.56"/>
        <n v="0.57"/>
        <n v="0.58"/>
        <n v="0.59"/>
        <n v="0.6"/>
        <n v="0.61"/>
        <n v="0.62"/>
        <n v="0.625"/>
        <n v="0.63"/>
        <n v="0.64"/>
        <n v="0.65"/>
        <n v="0.66"/>
        <n v="0.67"/>
        <n v="0.68"/>
        <n v="0.7"/>
        <n v="0.71"/>
        <n v="0.72"/>
        <n v="0.73"/>
        <n v="0.74"/>
        <n v="0.75"/>
        <n v="0.76"/>
        <n v="0.78"/>
        <n v="0.79"/>
        <n v="0.8"/>
        <n v="0.81"/>
        <n v="0.815"/>
        <n v="0.84"/>
        <n v="0.845"/>
        <n v="0.85"/>
        <n v="0.86"/>
        <n v="0.9"/>
        <n v="0.93"/>
        <n v="0.95"/>
        <n v="0.96"/>
        <n v="0.97"/>
        <n v="0.98"/>
        <n v="1"/>
        <n v="1.01"/>
        <n v="1.02"/>
        <n v="1.03"/>
        <n v="1.04"/>
        <n v="1.05"/>
        <n v="1.06"/>
        <n v="1.1"/>
        <n v="1.12"/>
        <n v="1.15"/>
        <n v="1.18"/>
        <n v="1.19"/>
        <n v="1.2"/>
        <n v="1.25"/>
        <n v="1.29"/>
        <n v="1.3"/>
        <n v="1.35"/>
        <n v="1.36"/>
        <n v="1.37"/>
        <n v="1.4"/>
        <n v="1.42"/>
        <n v="1.45"/>
        <n v="1.5"/>
        <n v="1.52"/>
        <n v="1.55"/>
        <n v="1.6"/>
        <n v="1.615"/>
        <n v="1.65"/>
        <n v="1.66"/>
        <n v="1.68"/>
        <n v="1.7"/>
        <n v="1.75"/>
        <n v="1.8"/>
        <n v="1.85"/>
        <n v="1.87"/>
        <n v="1.9"/>
        <n v="2"/>
        <n v="2.1"/>
        <n v="2.125"/>
        <n v="2.15"/>
        <n v="2.19"/>
        <n v="2.2"/>
        <n v="2.25"/>
        <n v="2.3"/>
        <n v="2.4"/>
        <n v="2.45"/>
        <n v="2.53"/>
        <n v="2.55"/>
        <n v="2.8"/>
        <n v="2.85"/>
        <n v="3"/>
        <n v="3.3"/>
        <n v="3.37"/>
        <n v="3.5"/>
        <n v="3.55"/>
        <n v="3.6"/>
        <n v="3.8"/>
        <n v="3.95"/>
        <n v="4.1"/>
        <n v="4.3"/>
        <n v="4.5"/>
        <n v="5.5"/>
        <n v="6.35"/>
        <n v="6.4"/>
        <n v="6.55"/>
        <n v="8.25"/>
        <n v="10"/>
        <n v="19.5"/>
        <m/>
      </sharedItems>
    </cacheField>
    <cacheField name="Opening Par Rate" numFmtId="0">
      <sharedItems containsString="0" containsBlank="1" containsNumber="1" minValue="-4.344189E-013" maxValue="2263.969599" count="333">
        <n v="-4.344189E-013"/>
        <n v="0"/>
        <n v="3.409223"/>
        <n v="3.535874"/>
        <n v="3.580567"/>
        <n v="3.588451"/>
        <n v="14.825138"/>
        <n v="15.051763"/>
        <n v="15.163441"/>
        <n v="15.181873"/>
        <n v="15.306164"/>
        <n v="18.479364"/>
        <n v="19.171043"/>
        <n v="19.181601"/>
        <n v="19.515581"/>
        <n v="19.519232"/>
        <n v="19.524324"/>
        <n v="19.626032"/>
        <n v="19.806493"/>
        <n v="21.043252"/>
        <n v="21.256535"/>
        <n v="21.785964"/>
        <n v="22.294088"/>
        <n v="23.163733"/>
        <n v="24.545114"/>
        <n v="24.752415"/>
        <n v="24.924953"/>
        <n v="25.112332"/>
        <n v="25.181457"/>
        <n v="25.395151"/>
        <n v="27.603727"/>
        <n v="27.64626"/>
        <n v="28.149174"/>
        <n v="29.47793"/>
        <n v="29.516609"/>
        <n v="29.884209"/>
        <n v="29.921341"/>
        <n v="29.999135"/>
        <n v="31.624559"/>
        <n v="31.91529"/>
        <n v="33.517887"/>
        <n v="33.598149"/>
        <n v="33.789439"/>
        <n v="33.995864"/>
        <n v="34.522668"/>
        <n v="34.980044"/>
        <n v="35.859722"/>
        <n v="36.428516"/>
        <n v="36.62964"/>
        <n v="36.931289"/>
        <n v="37.446593"/>
        <n v="37.457721"/>
        <n v="37.486888"/>
        <n v="38.189975"/>
        <n v="38.300478"/>
        <n v="38.565205"/>
        <n v="38.586272"/>
        <n v="38.823659"/>
        <n v="39.64807"/>
        <n v="40.026044"/>
        <n v="40.474685"/>
        <n v="41.022728"/>
        <n v="41.172697"/>
        <n v="41.435911"/>
        <n v="42.346812"/>
        <n v="42.711468"/>
        <n v="43.118613"/>
        <n v="43.261796"/>
        <n v="43.538644"/>
        <n v="43.56011"/>
        <n v="44.077782"/>
        <n v="45.476589"/>
        <n v="46.278999"/>
        <n v="46.647968"/>
        <n v="46.858555"/>
        <n v="46.889916"/>
        <n v="46.895538"/>
        <n v="47.269444"/>
        <n v="47.395261"/>
        <n v="48.207113"/>
        <n v="48.56162"/>
        <n v="48.56584"/>
        <n v="49.155588"/>
        <n v="49.180707"/>
        <n v="49.395152"/>
        <n v="49.431648"/>
        <n v="49.443847"/>
        <n v="49.558691"/>
        <n v="49.634315"/>
        <n v="50.817268"/>
        <n v="51.041008"/>
        <n v="51.050147"/>
        <n v="51.18663"/>
        <n v="51.403032"/>
        <n v="51.703246"/>
        <n v="52.496555"/>
        <n v="52.543688"/>
        <n v="52.62555"/>
        <n v="53.3257"/>
        <n v="53.662956"/>
        <n v="54.19874"/>
        <n v="54.339932"/>
        <n v="54.40384"/>
        <n v="54.718448"/>
        <n v="54.892052"/>
        <n v="55.291178"/>
        <n v="55.718983"/>
        <n v="55.773123"/>
        <n v="56.154904"/>
        <n v="56.657971"/>
        <n v="56.697079"/>
        <n v="57.308423"/>
        <n v="57.444164"/>
        <n v="57.587659"/>
        <n v="57.666037"/>
        <n v="58.96444"/>
        <n v="58.978266"/>
        <n v="59.001873"/>
        <n v="61.425144"/>
        <n v="61.826333"/>
        <n v="62.074907"/>
        <n v="62.295693"/>
        <n v="62.390865"/>
        <n v="63.228247"/>
        <n v="63.434876"/>
        <n v="63.458775"/>
        <n v="64.37536"/>
        <n v="64.38744"/>
        <n v="64.583653"/>
        <n v="64.596996"/>
        <n v="64.654505"/>
        <n v="64.734777"/>
        <n v="65.09638"/>
        <n v="65.102543"/>
        <n v="65.144427"/>
        <n v="65.377577"/>
        <n v="65.395489"/>
        <n v="65.995333"/>
        <n v="66.201837"/>
        <n v="66.252181"/>
        <n v="67.203585"/>
        <n v="67.441137"/>
        <n v="67.740813"/>
        <n v="68.322703"/>
        <n v="68.411254"/>
        <n v="68.947253"/>
        <n v="69.168711"/>
        <n v="69.206136"/>
        <n v="69.535317"/>
        <n v="69.960156"/>
        <n v="70.104722"/>
        <n v="70.104756"/>
        <n v="70.185725"/>
        <n v="70.285755"/>
        <n v="70.45869"/>
        <n v="71.113519"/>
        <n v="71.356305"/>
        <n v="71.620584"/>
        <n v="71.919986"/>
        <n v="72.160148"/>
        <n v="72.30405"/>
        <n v="72.424462"/>
        <n v="72.88193"/>
        <n v="73.854396"/>
        <n v="73.924166"/>
        <n v="74.524783"/>
        <n v="74.983645"/>
        <n v="75.451828"/>
        <n v="77.064281"/>
        <n v="77.396471"/>
        <n v="77.471906"/>
        <n v="78.348503"/>
        <n v="79.086119"/>
        <n v="79.450416"/>
        <n v="79.856329"/>
        <n v="79.884127"/>
        <n v="79.911705"/>
        <n v="80.216363"/>
        <n v="80.243979"/>
        <n v="80.262301"/>
        <n v="80.902733"/>
        <n v="81.748228"/>
        <n v="82.18083"/>
        <n v="82.380177"/>
        <n v="82.603545"/>
        <n v="82.604933"/>
        <n v="82.621737"/>
        <n v="83.011607"/>
        <n v="83.47294"/>
        <n v="83.782868"/>
        <n v="83.782912"/>
        <n v="83.945884"/>
        <n v="84.110235"/>
        <n v="84.692589"/>
        <n v="84.820664"/>
        <n v="85.33577"/>
        <n v="85.633416"/>
        <n v="86.340196"/>
        <n v="86.499994"/>
        <n v="88.781062"/>
        <n v="89.249967"/>
        <n v="91.034473"/>
        <n v="91.192877"/>
        <n v="91.349712"/>
        <n v="92.145074"/>
        <n v="92.285565"/>
        <n v="92.721172"/>
        <n v="94.453313"/>
        <n v="96.384441"/>
        <n v="97.016336"/>
        <n v="97.109323"/>
        <n v="97.314837"/>
        <n v="98.501376"/>
        <n v="98.928151"/>
        <n v="99.295306"/>
        <n v="99.437694"/>
        <n v="100.932387"/>
        <n v="102.161948"/>
        <n v="102.573634"/>
        <n v="104"/>
        <n v="104.306639"/>
        <n v="104.334972"/>
        <n v="104.409464"/>
        <n v="105.00131"/>
        <n v="105.066034"/>
        <n v="106.416998"/>
        <n v="107.086831"/>
        <n v="107.09273"/>
        <n v="107.374695"/>
        <n v="109.041861"/>
        <n v="109.192569"/>
        <n v="109.240392"/>
        <n v="109.71319"/>
        <n v="110.804026"/>
        <n v="113.891194"/>
        <n v="114.421626"/>
        <n v="117.025298"/>
        <n v="117.056366"/>
        <n v="118.106128"/>
        <n v="118.268558"/>
        <n v="119.510954"/>
        <n v="122.233549"/>
        <n v="122.514139"/>
        <n v="123.732306"/>
        <n v="123.740891"/>
        <n v="123.806931"/>
        <n v="125.073835"/>
        <n v="127.742525"/>
        <n v="129.387566"/>
        <n v="132.652215"/>
        <n v="133.345221"/>
        <n v="137.195662"/>
        <n v="139.372736"/>
        <n v="139.900437"/>
        <n v="142.632591"/>
        <n v="143.400226"/>
        <n v="145.479226"/>
        <n v="146.460364"/>
        <n v="146.539899"/>
        <n v="146.602925"/>
        <n v="148.414418"/>
        <n v="149.080397"/>
        <n v="149.2749"/>
        <n v="149.929672"/>
        <n v="150.692366"/>
        <n v="151.341976"/>
        <n v="151.481741"/>
        <n v="151.75523"/>
        <n v="152.009237"/>
        <n v="152.461432"/>
        <n v="153.034567"/>
        <n v="153.590597"/>
        <n v="154.068436"/>
        <n v="154.276097"/>
        <n v="154.630431"/>
        <n v="154.827279"/>
        <n v="156.038147"/>
        <n v="156.513416"/>
        <n v="156.586611"/>
        <n v="156.667969"/>
        <n v="159.221095"/>
        <n v="159.388632"/>
        <n v="164.408115"/>
        <n v="165.269722"/>
        <n v="165.979027"/>
        <n v="167.025641"/>
        <n v="167.812078"/>
        <n v="180.241352"/>
        <n v="181.08236"/>
        <n v="182.181416"/>
        <n v="184.248778"/>
        <n v="189.386562"/>
        <n v="217.922339"/>
        <n v="217.96599"/>
        <n v="218.856214"/>
        <n v="239.924577"/>
        <n v="240.765597"/>
        <n v="243.341781"/>
        <n v="248.159622"/>
        <n v="248.846538"/>
        <n v="248.902834"/>
        <n v="249.201344"/>
        <n v="251.310096"/>
        <n v="251.641734"/>
        <n v="252.44276"/>
        <n v="254.484524"/>
        <n v="261.14713"/>
        <n v="268.301623"/>
        <n v="270.662048"/>
        <n v="280.890975"/>
        <n v="314.511994"/>
        <n v="332.161561"/>
        <n v="342.430613"/>
        <n v="355.07302"/>
        <n v="508.325071"/>
        <n v="531.0701"/>
        <n v="547.350391"/>
        <n v="665.482405"/>
        <n v="665.635473"/>
        <n v="676.155627"/>
        <n v="688.715898"/>
        <n v="702.101452"/>
        <n v="707.747767"/>
        <n v="803.151391"/>
        <n v="959.427886"/>
        <n v="964.784304"/>
        <n v="1275.787235"/>
        <n v="1303.623279"/>
        <n v="1709.012738"/>
        <n v="1797.291811"/>
        <n v="1797.745452"/>
        <n v="2263.969599"/>
        <m/>
      </sharedItems>
    </cacheField>
    <cacheField name="Closing Par Rate" numFmtId="0">
      <sharedItems containsString="0" containsBlank="1" containsNumber="1" minValue="0" maxValue="2252.016934" count="333">
        <n v="0"/>
        <n v="1.306289E-012"/>
        <n v="3.42546"/>
        <n v="3.515349"/>
        <n v="3.55469"/>
        <n v="3.554914"/>
        <n v="14.712737"/>
        <n v="14.939441"/>
        <n v="15.148803"/>
        <n v="15.168446"/>
        <n v="15.291842"/>
        <n v="16.905317"/>
        <n v="19.067723"/>
        <n v="19.154254"/>
        <n v="19.278926"/>
        <n v="19.491816"/>
        <n v="19.494728"/>
        <n v="19.499853"/>
        <n v="19.601917"/>
        <n v="21.021153"/>
        <n v="21.139048"/>
        <n v="21.762994"/>
        <n v="22.272066"/>
        <n v="23.133466"/>
        <n v="24.309092"/>
        <n v="24.401592"/>
        <n v="24.695128"/>
        <n v="24.991405"/>
        <n v="25.061346"/>
        <n v="25.377356"/>
        <n v="27.46041"/>
        <n v="27.607791"/>
        <n v="27.619098"/>
        <n v="29.232823"/>
        <n v="29.271483"/>
        <n v="29.643833"/>
        <n v="29.680844"/>
        <n v="30.673278"/>
        <n v="30.970913"/>
        <n v="31.497858"/>
        <n v="32.983728"/>
        <n v="32.9859"/>
        <n v="33.230348"/>
        <n v="33.463148"/>
        <n v="33.671352"/>
        <n v="34.516456"/>
        <n v="34.526735"/>
        <n v="34.730195"/>
        <n v="35.339247"/>
        <n v="35.78652"/>
        <n v="36.10877"/>
        <n v="36.180814"/>
        <n v="36.41038"/>
        <n v="36.638542"/>
        <n v="36.965757"/>
        <n v="37.378918"/>
        <n v="38.038218"/>
        <n v="38.210255"/>
        <n v="38.242082"/>
        <n v="38.531028"/>
        <n v="38.551779"/>
        <n v="39.937713"/>
        <n v="39.9605"/>
        <n v="41.022728"/>
        <n v="41.023018"/>
        <n v="41.373712"/>
        <n v="41.517118"/>
        <n v="42.6504"/>
        <n v="42.732161"/>
        <n v="43.497459"/>
        <n v="43.499216"/>
        <n v="43.542004"/>
        <n v="43.990781"/>
        <n v="44.034903"/>
        <n v="44.139004"/>
        <n v="45.734517"/>
        <n v="46.119676"/>
        <n v="46.843496"/>
        <n v="47.200676"/>
        <n v="47.326247"/>
        <n v="48.131175"/>
        <n v="48.139171"/>
        <n v="48.16963"/>
        <n v="48.483627"/>
        <n v="48.487673"/>
        <n v="49.088465"/>
        <n v="49.113614"/>
        <n v="49.293749"/>
        <n v="49.364725"/>
        <n v="49.568097"/>
        <n v="50.634865"/>
        <n v="50.660073"/>
        <n v="50.770926"/>
        <n v="50.780094"/>
        <n v="51.133919"/>
        <n v="51.141083"/>
        <n v="51.798109"/>
        <n v="51.902903"/>
        <n v="51.977877"/>
        <n v="52.450682"/>
        <n v="52.559731"/>
        <n v="52.769271"/>
        <n v="52.902256"/>
        <n v="53.067889"/>
        <n v="53.404886"/>
        <n v="53.626323"/>
        <n v="53.777161"/>
        <n v="54.035257"/>
        <n v="54.156045"/>
        <n v="54.334094"/>
        <n v="55.159728"/>
        <n v="55.230816"/>
        <n v="55.23796"/>
        <n v="55.612825"/>
        <n v="56.481005"/>
        <n v="57.266416"/>
        <n v="57.398172"/>
        <n v="58.386763"/>
        <n v="58.397446"/>
        <n v="58.400669"/>
        <n v="60.857301"/>
        <n v="61.236718"/>
        <n v="61.397912"/>
        <n v="61.706549"/>
        <n v="61.823456"/>
        <n v="62.170393"/>
        <n v="63.344943"/>
        <n v="63.369548"/>
        <n v="63.780466"/>
        <n v="63.792672"/>
        <n v="63.989554"/>
        <n v="63.995134"/>
        <n v="64.007446"/>
        <n v="64.035717"/>
        <n v="64.109948"/>
        <n v="64.116387"/>
        <n v="64.151428"/>
        <n v="64.383434"/>
        <n v="64.444349"/>
        <n v="64.795184"/>
        <n v="65.395975"/>
        <n v="65.593292"/>
        <n v="65.691424"/>
        <n v="66.877345"/>
        <n v="67.154532"/>
        <n v="67.205004"/>
        <n v="67.76171"/>
        <n v="68.385298"/>
        <n v="68.607564"/>
        <n v="68.645211"/>
        <n v="68.95843"/>
        <n v="69.27435"/>
        <n v="69.421165"/>
        <n v="69.421198"/>
        <n v="69.708996"/>
        <n v="70.159315"/>
        <n v="70.45869"/>
        <n v="70.764525"/>
        <n v="71.043334"/>
        <n v="71.059638"/>
        <n v="71.241176"/>
        <n v="71.582716"/>
        <n v="71.654735"/>
        <n v="71.73282"/>
        <n v="71.8218"/>
        <n v="71.85239"/>
        <n v="73.928294"/>
        <n v="74.376655"/>
        <n v="74.402298"/>
        <n v="74.807253"/>
        <n v="74.835087"/>
        <n v="74.862752"/>
        <n v="75.167924"/>
        <n v="75.195585"/>
        <n v="76.701732"/>
        <n v="76.762379"/>
        <n v="77.103553"/>
        <n v="77.134269"/>
        <n v="77.17873"/>
        <n v="78.046058"/>
        <n v="78.10547"/>
        <n v="78.370755"/>
        <n v="78.427226"/>
        <n v="78.50302"/>
        <n v="78.62474"/>
        <n v="78.737155"/>
        <n v="79.065548"/>
        <n v="80.283369"/>
        <n v="81.784014"/>
        <n v="82.423213"/>
        <n v="83.195081"/>
        <n v="83.322911"/>
        <n v="84.199462"/>
        <n v="84.714854"/>
        <n v="85.013505"/>
        <n v="85.751719"/>
        <n v="85.882981"/>
        <n v="86.044361"/>
        <n v="86.060487"/>
        <n v="87.159018"/>
        <n v="87.292657"/>
        <n v="87.718216"/>
        <n v="88.248279"/>
        <n v="88.674283"/>
        <n v="89.344468"/>
        <n v="90.441577"/>
        <n v="90.599979"/>
        <n v="90.757896"/>
        <n v="95.772121"/>
        <n v="96.027624"/>
        <n v="96.418799"/>
        <n v="96.671567"/>
        <n v="97.010056"/>
        <n v="98.384447"/>
        <n v="98.654716"/>
        <n v="98.830944"/>
        <n v="99.253501"/>
        <n v="99.280563"/>
        <n v="99.342145"/>
        <n v="99.347157"/>
        <n v="101.789946"/>
        <n v="101.961777"/>
        <n v="102.006504"/>
        <n v="102.161948"/>
        <n v="102.162752"/>
        <n v="104.462008"/>
        <n v="105.738633"/>
        <n v="106.021936"/>
        <n v="107.484015"/>
        <n v="108.286965"/>
        <n v="108.475934"/>
        <n v="109.626984"/>
        <n v="111.827396"/>
        <n v="113.262494"/>
        <n v="113.792053"/>
        <n v="114.574434"/>
        <n v="116.89582"/>
        <n v="116.925358"/>
        <n v="117.531633"/>
        <n v="117.976642"/>
        <n v="118.134303"/>
        <n v="118.84315"/>
        <n v="121.478016"/>
        <n v="121.759072"/>
        <n v="122.979607"/>
        <n v="122.982196"/>
        <n v="123.054535"/>
        <n v="123.349587"/>
        <n v="124.335255"/>
        <n v="128.710351"/>
        <n v="138.692508"/>
        <n v="139.114665"/>
        <n v="142.632591"/>
        <n v="143.205027"/>
        <n v="144.023828"/>
        <n v="144.227206"/>
        <n v="144.414763"/>
        <n v="144.80224"/>
        <n v="145.759014"/>
        <n v="145.830073"/>
        <n v="146.853244"/>
        <n v="147.766305"/>
        <n v="148.084068"/>
        <n v="149.920775"/>
        <n v="150.698818"/>
        <n v="151.111018"/>
        <n v="151.315296"/>
        <n v="151.481741"/>
        <n v="151.622329"/>
        <n v="151.771072"/>
        <n v="152.950933"/>
        <n v="153.217764"/>
        <n v="153.947399"/>
        <n v="154.093178"/>
        <n v="154.14649"/>
        <n v="154.276097"/>
        <n v="155.831973"/>
        <n v="156.038147"/>
        <n v="156.586611"/>
        <n v="158.719021"/>
        <n v="159.930128"/>
        <n v="164.218086"/>
        <n v="164.366228"/>
        <n v="164.440761"/>
        <n v="165.166003"/>
        <n v="166.21423"/>
        <n v="167.003213"/>
        <n v="179.515514"/>
        <n v="181.535532"/>
        <n v="182.958589"/>
        <n v="184.039528"/>
        <n v="188.63628"/>
        <n v="217.041578"/>
        <n v="217.712561"/>
        <n v="217.984615"/>
        <n v="240.201785"/>
        <n v="247.228132"/>
        <n v="247.917095"/>
        <n v="249.185426"/>
        <n v="250.472023"/>
        <n v="250.792089"/>
        <n v="251.599167"/>
        <n v="251.733851"/>
        <n v="252.762614"/>
        <n v="258.538032"/>
        <n v="258.674929"/>
        <n v="261.14713"/>
        <n v="267.816037"/>
        <n v="269.535661"/>
        <n v="279.511081"/>
        <n v="313.534226"/>
        <n v="331.259296"/>
        <n v="340.934445"/>
        <n v="354.395155"/>
        <n v="502.079152"/>
        <n v="529.188426"/>
        <n v="545.848164"/>
        <n v="663.083361"/>
        <n v="663.201282"/>
        <n v="672.504522"/>
        <n v="684.944661"/>
        <n v="700.521917"/>
        <n v="704.616102"/>
        <n v="800.956211"/>
        <n v="949.903741"/>
        <n v="962.205033"/>
        <n v="1270.302769"/>
        <n v="1297.62921"/>
        <n v="1702.2409"/>
        <n v="1789.22208"/>
        <n v="1790.501701"/>
        <n v="2252.016934"/>
        <m/>
      </sharedItems>
    </cacheField>
    <cacheField name="Implied Spd Move" numFmtId="0">
      <sharedItems containsString="0" containsBlank="1" containsNumber="1" minValue="-47.3775170959459" maxValue="31.6127904637398" count="337">
        <n v="-47.3775170959459"/>
        <n v="-9.95264960651201"/>
        <n v="-9.95085184644066"/>
        <n v="-9.59149093089929"/>
        <n v="-9.57876457728026"/>
        <n v="-6.90283979150082"/>
        <n v="-5.60346009386633"/>
        <n v="-5.55023072099446"/>
        <n v="-5.54976900621516"/>
        <n v="-5.23786436358975"/>
        <n v="-5.20239442021318"/>
        <n v="-5.13097449992012"/>
        <n v="-5.1164020720534"/>
        <n v="-5.11128636738449"/>
        <n v="-5.10207300442842"/>
        <n v="-5.09825408683115"/>
        <n v="-5.09733653361488"/>
        <n v="-5.0973351142387"/>
        <n v="-5.09719601856092"/>
        <n v="-5.09717020171886"/>
        <n v="-5.09708798655739"/>
        <n v="-5.09594867643469"/>
        <n v="-5.09461497669466"/>
        <n v="-5.09406280988531"/>
        <n v="-5.09398370998176"/>
        <n v="-5.09392379987514"/>
        <n v="-5.08021520513994"/>
        <n v="-5.0754655418945"/>
        <n v="-5.07230237141356"/>
        <n v="-5.05607407561917"/>
        <n v="-5.01711880487614"/>
        <n v="-5.01689883967109"/>
        <n v="-5.016206443379"/>
        <n v="-4.99502753747849"/>
        <n v="-4.9452240786821"/>
        <n v="-4.88790617454351"/>
        <n v="-4.86451776343271"/>
        <n v="-4.81566701648417"/>
        <n v="-4.81208744977297"/>
        <n v="-4.80507778502442"/>
        <n v="-4.78058541103105"/>
        <n v="-4.71762535701517"/>
        <n v="-4.7094582127035"/>
        <n v="-4.57232641586039"/>
        <n v="-4.56270902253975"/>
        <n v="-4.10490624165462"/>
        <n v="-4.05790087266624"/>
        <n v="-3.78277144938908"/>
        <n v="-3.13951958063414"/>
        <n v="-3.04442753836187"/>
        <n v="-3.04419394129805"/>
        <n v="-3.00445845345519"/>
        <n v="-3.00242562113065"/>
        <n v="-2.49387905413956"/>
        <n v="-2.12393292420677"/>
        <n v="-1.98644866866834"/>
        <n v="-1.63762029251169"/>
        <n v="-1.61933337661725"/>
        <n v="-1.58625623415923"/>
        <n v="-1.54855316737219"/>
        <n v="-1.5484177394285"/>
        <n v="-1.50484796149904"/>
        <n v="-1.38938983965137"/>
        <n v="-1.31969954075704"/>
        <n v="-1.26269092321951"/>
        <n v="-1.17387812806268"/>
        <n v="-1.13594293301878"/>
        <n v="-1.12138681205964"/>
        <n v="-1.0958941897283"/>
        <n v="-1.07102287596119"/>
        <n v="-1.06967681928971"/>
        <n v="-1.06830706554669"/>
        <n v="-1.0190214801364"/>
        <n v="-1.01888936809259"/>
        <n v="-1.01879899657582"/>
        <n v="-0.970909277868692"/>
        <n v="-0.794399540970461"/>
        <n v="-0.744945615022002"/>
        <n v="-0.744201685219374"/>
        <n v="-0.731536409770015"/>
        <n v="-0.72375850762843"/>
        <n v="-0.716383311441138"/>
        <n v="-0.710448251600056"/>
        <n v="-0.710422802512276"/>
        <n v="-0.710348332388439"/>
        <n v="-0.709219184726957"/>
        <n v="-0.707993054654986"/>
        <n v="-0.69825038714195"/>
        <n v="-0.698223345941235"/>
        <n v="-0.695373842062181"/>
        <n v="-0.693648621641645"/>
        <n v="-0.692130671621076"/>
        <n v="-0.688595639324856"/>
        <n v="-0.685343675293216"/>
        <n v="-0.680782621720793"/>
        <n v="-0.677608050764609"/>
        <n v="-0.67542623306936"/>
        <n v="-0.674634562553971"/>
        <n v="-0.6579835957853"/>
        <n v="-0.65587535700243"/>
        <n v="-0.643093925750331"/>
        <n v="-0.64289783543383"/>
        <n v="-0.63785659858436"/>
        <n v="-0.632824762700768"/>
        <n v="-0.632624810948955"/>
        <n v="-0.632212644237531"/>
        <n v="-0.627860206532382"/>
        <n v="-0.625024246260136"/>
        <n v="-0.624818375114522"/>
        <n v="-0.623895757269795"/>
        <n v="-0.622748858593579"/>
        <n v="-0.607380030656356"/>
        <n v="-0.601450081161107"/>
        <n v="-0.601425361570544"/>
        <n v="-0.6013403699131"/>
        <n v="-0.601113611885971"/>
        <n v="-0.599241374647153"/>
        <n v="-0.595176266243137"/>
        <n v="-0.593158761726424"/>
        <n v="-0.593033396850576"/>
        <n v="-0.590279154441936"/>
        <n v="-0.590236884007529"/>
        <n v="-0.590129395267348"/>
        <n v="-0.589807998517032"/>
        <n v="-0.588517238912783"/>
        <n v="-0.587624525363446"/>
        <n v="-0.58740390015922"/>
        <n v="-0.5870759873527"/>
        <n v="-0.586974544267685"/>
        <n v="-0.586767280437787"/>
        <n v="-0.586648728205308"/>
        <n v="-0.585457817749318"/>
        <n v="-0.58492147164733"/>
        <n v="-0.584727461986068"/>
        <n v="-0.583610231241427"/>
        <n v="-0.583347625292889"/>
        <n v="-0.581674154278933"/>
        <n v="-0.581446185492152"/>
        <n v="-0.579542339860984"/>
        <n v="-0.579338806847953"/>
        <n v="-0.578585423392718"/>
        <n v="-0.574677753831993"/>
        <n v="-0.573390514393787"/>
        <n v="-0.572487980557692"/>
        <n v="-0.572165827056792"/>
        <n v="-0.570664242459133"/>
        <n v="-0.570444197290505"/>
        <n v="-0.569864697418413"/>
        <n v="-0.569414273692674"/>
        <n v="-0.569370438324289"/>
        <n v="-0.569267220828395"/>
        <n v="-0.568910960664954"/>
        <n v="-0.568120232973824"/>
        <n v="-0.567905078715081"/>
        <n v="-0.567830853273016"/>
        <n v="-0.567767410835646"/>
        <n v="-0.567469865612917"/>
        <n v="-0.567182793849328"/>
        <n v="-0.566392094016133"/>
        <n v="-0.566363906302011"/>
        <n v="-0.566265061157318"/>
        <n v="-0.566254750654864"/>
        <n v="-0.564783578447306"/>
        <n v="-0.563300111682116"/>
        <n v="-0.563067060772753"/>
        <n v="-0.563065716372565"/>
        <n v="-0.561215630550784"/>
        <n v="-0.560664966901079"/>
        <n v="-0.560661317490186"/>
        <n v="-0.559823462134013"/>
        <n v="-0.559784591016625"/>
        <n v="-0.559665942304662"/>
        <n v="-0.55911795616469"/>
        <n v="-0.55891291351953"/>
        <n v="-0.558780729994797"/>
        <n v="-0.558116791679808"/>
        <n v="-0.557402361804384"/>
        <n v="-0.557266433194313"/>
        <n v="-0.557262764109962"/>
        <n v="-0.557261107506484"/>
        <n v="-0.555473670643477"/>
        <n v="-0.555447613057864"/>
        <n v="-0.55541718072002"/>
        <n v="-0.555410090445854"/>
        <n v="-0.554325797086696"/>
        <n v="-0.553053063340921"/>
        <n v="-0.552862244211859"/>
        <n v="-0.552144693687862"/>
        <n v="-0.551621910561703"/>
        <n v="-0.551098111160393"/>
        <n v="-0.550992607599596"/>
        <n v="-0.55099254736393"/>
        <n v="-0.550992306944127"/>
        <n v="-0.550786403596673"/>
        <n v="-0.550297552797215"/>
        <n v="-0.54866508962137"/>
        <n v="-0.548445461956426"/>
        <n v="-0.547326643252195"/>
        <n v="-0.547204124736449"/>
        <n v="-0.546368889375131"/>
        <n v="-0.544719695560902"/>
        <n v="-0.544580897796435"/>
        <n v="-0.543934736265989"/>
        <n v="-0.543919927704174"/>
        <n v="-0.543352333365848"/>
        <n v="-0.543342349379472"/>
        <n v="-0.542781072748647"/>
        <n v="-0.541691637827592"/>
        <n v="-0.540512882392097"/>
        <n v="-0.540355023137149"/>
        <n v="-0.537077508964241"/>
        <n v="-0.536621314293218"/>
        <n v="-0.535190931199355"/>
        <n v="-0.535178195414287"/>
        <n v="-0.535160808077491"/>
        <n v="-0.533690501753151"/>
        <n v="-0.533111037520751"/>
        <n v="-0.524756250325012"/>
        <n v="-0.524657011854767"/>
        <n v="-0.521978445543777"/>
        <n v="-0.52114718889513"/>
        <n v="-0.520313915719879"/>
        <n v="-0.51882349065992"/>
        <n v="-0.515122496322906"/>
        <n v="-0.506684444783584"/>
        <n v="-0.392610372319619"/>
        <n v="-0.276133448440931"/>
        <n v="-0.275835044215011"/>
        <n v="-0.271467446466197"/>
        <n v="-0.262671152092353"/>
        <n v="-0.257292155320232"/>
        <n v="-0.25726557560077"/>
        <n v="-0.256925311743584"/>
        <n v="-0.253167746181505"/>
        <n v="-0.247541373639251"/>
        <n v="-0.24750953192033"/>
        <n v="-0.246012786118884"/>
        <n v="-0.245999693479844"/>
        <n v="-0.245802892427011"/>
        <n v="-0.242151789347524"/>
        <n v="-0.238510500127371"/>
        <n v="-0.236030905291773"/>
        <n v="-0.235667346774452"/>
        <n v="-0.161920538474274"/>
        <n v="-0.161821255948322"/>
        <n v="-0.1429784406986"/>
        <n v="-0.140517859119026"/>
        <n v="-0.140517859112726"/>
        <n v="-0.13886158377554"/>
        <n v="-0.119217914956987"/>
        <n v="-0.1187089840055"/>
        <n v="-0.11852880198668"/>
        <n v="-0.118390298303136"/>
        <n v="-0.117926935385746"/>
        <n v="-0.117105922366789"/>
        <n v="-0.115942657164013"/>
        <n v="-0.112186963967829"/>
        <n v="-0.112096348493604"/>
        <n v="-0.107116251679851"/>
        <n v="-0.100333115919948"/>
        <n v="-0.0936288698939999"/>
        <n v="-0.0863335826435826"/>
        <n v="-0.0859127454622971"/>
        <n v="-0.0797011788820838"/>
        <n v="-0.0793540427662385"/>
        <n v="-0.0789622526346746"/>
        <n v="-0.0776379473730784"/>
        <n v="-0.0692301150085502"/>
        <n v="-0.0665025628868483"/>
        <n v="-0.0656290716409608"/>
        <n v="-0.06561993247194"/>
        <n v="-0.0652430730007716"/>
        <n v="-0.0618295109666566"/>
        <n v="-0.0617267383948255"/>
        <n v="-0.0601361387410061"/>
        <n v="-0.0586592146258273"/>
        <n v="-0.0586242925902772"/>
        <n v="-0.0586134377844912"/>
        <n v="-0.051969488845676"/>
        <n v="-0.0516816495902547"/>
        <n v="-0.0466097700530807"/>
        <n v="-0.0465667142300388"/>
        <n v="-0.0462372226343697"/>
        <n v="-0.0442383108332275"/>
        <n v="-0.0397253134412678"/>
        <n v="-0.0386947905312032"/>
        <n v="-0.0359758944193311"/>
        <n v="-0.0358128890992361"/>
        <n v="-0.0355192227612639"/>
        <n v="-0.0317811607601577"/>
        <n v="-0.0310331512226963"/>
        <n v="-0.0273871652351417"/>
        <n v="-0.0272499167860024"/>
        <n v="-0.0183304933059969"/>
        <n v="-0.0168643961257989"/>
        <n v="-0.0164637929694059"/>
        <n v="-0.0163940455757894"/>
        <n v="-0.0163117983760169"/>
        <n v="-0.0130205757872107"/>
        <n v="-0.0109166621668408"/>
        <n v="-0.00998625712946641"/>
        <n v="-0.00823270357675446"/>
        <n v="-0.00681199619302732"/>
        <n v="-0.00539766904994404"/>
        <n v="-0.00522181618934153"/>
        <n v="-0.00510797835489844"/>
        <n v="-0.00510273061985668"/>
        <n v="-0.0051002160598916"/>
        <n v="-0.00507602489037224"/>
        <n v="-0.0048503026829004"/>
        <n v="-0.000658165254176791"/>
        <n v="0"/>
        <n v="0.0106490700938758"/>
        <n v="0.0766112334095594"/>
        <n v="0.374654447573432"/>
        <n v="0.578522925779879"/>
        <n v="0.628612089429789"/>
        <n v="0.704310455016145"/>
        <n v="0.809919505009521"/>
        <n v="1.33662425816015"/>
        <n v="1.3367980216224"/>
        <n v="1.73863299999999"/>
        <n v="3.7141707968684"/>
        <n v="3.71427578771198"/>
        <n v="3.79112113940837"/>
        <n v="4.67148853625367"/>
        <n v="4.7384825833915"/>
        <n v="4.7409329295154"/>
        <n v="4.85662980367143"/>
        <n v="9.05649602790735"/>
        <n v="9.0571876802928"/>
        <n v="9.06252920024082"/>
        <n v="9.0668426050938"/>
        <n v="28.048160764368"/>
        <n v="28.1836526483943"/>
        <n v="31.6127904637398"/>
        <m/>
      </sharedItems>
    </cacheField>
    <cacheField name="Credit Delta" numFmtId="0">
      <sharedItems containsString="0" containsBlank="1" containsNumber="1" minValue="-261215.919918" maxValue="261215.919918" count="476">
        <n v="-261215.919918"/>
        <n v="-125921.388915"/>
        <n v="-84417.387279"/>
        <n v="-79510.63392"/>
        <n v="-72607.4871685351"/>
        <n v="-63417.8203591761"/>
        <n v="-59869.2182153842"/>
        <n v="-54897.760943"/>
        <n v="-51185.7113147008"/>
        <n v="-43762.915203"/>
        <n v="-42474.9844122336"/>
        <n v="-41308.1945123354"/>
        <n v="-41003.0533122045"/>
        <n v="-38267.7317284441"/>
        <n v="-37433.0769290966"/>
        <n v="-36983.1919312098"/>
        <n v="-25169.351208"/>
        <n v="-24282.6021426792"/>
        <n v="-22098.3260050366"/>
        <n v="-21710.6722699212"/>
        <n v="-21621.266939201"/>
        <n v="-21540.6069337084"/>
        <n v="-21349.4659640763"/>
        <n v="-21246.5134896555"/>
        <n v="-21057.9961126917"/>
        <n v="-20818.4094791615"/>
        <n v="-20810.5444299925"/>
        <n v="-20581.6459665094"/>
        <n v="-20519.801266938"/>
        <n v="-19881.7336257195"/>
        <n v="-19721.6410148767"/>
        <n v="-19708.9484018493"/>
        <n v="-19668.9692679"/>
        <n v="-19608.0199329234"/>
        <n v="-19563.608798152"/>
        <n v="-19069.4128764673"/>
        <n v="-17848.8336085137"/>
        <n v="-16718.792824"/>
        <n v="-16134.00382968"/>
        <n v="-14960.8922688585"/>
        <n v="-13678.2533014835"/>
        <n v="-12204.3326672115"/>
        <n v="-12202.0849728466"/>
        <n v="-12162.3868336651"/>
        <n v="-11065.1480663438"/>
        <n v="-10834.3997661088"/>
        <n v="-9992.29846944677"/>
        <n v="-9681.05694205125"/>
        <n v="-7849.55391999002"/>
        <n v="-7377.45143746941"/>
        <n v="-7365.7804259627"/>
        <n v="-7034.3480045978"/>
        <n v="-6587.14514236186"/>
        <n v="-5625.9017711114"/>
        <n v="-5473.43005655087"/>
        <n v="-5448.20783857338"/>
        <n v="-5384.91287696246"/>
        <n v="-5061.11373993475"/>
        <n v="-4692.40261282141"/>
        <n v="-4635.86722704206"/>
        <n v="-4341.5927066614"/>
        <n v="-4280.27469166749"/>
        <n v="-4267.16673090687"/>
        <n v="-4265.04330593895"/>
        <n v="-4189.82989912154"/>
        <n v="-4183.11797031691"/>
        <n v="-4079.36631646759"/>
        <n v="-4058.82435131892"/>
        <n v="-3927.87155714257"/>
        <n v="-3499.23288007283"/>
        <n v="-3493.76661448317"/>
        <n v="-3249.84954215561"/>
        <n v="-3073.8511157276"/>
        <n v="-2923.78045355275"/>
        <n v="-2908.16567969992"/>
        <n v="-2899.07926184991"/>
        <n v="-2898.7496381891"/>
        <n v="-2896.57758808337"/>
        <n v="-2893.17682875664"/>
        <n v="-2870.27603751541"/>
        <n v="-2830.4213544923"/>
        <n v="-2819.76713573278"/>
        <n v="-2817.59741597911"/>
        <n v="-2783.00963618276"/>
        <n v="-2756.15291929484"/>
        <n v="-2727.87346163505"/>
        <n v="-2727.61165854706"/>
        <n v="-2601.59191260435"/>
        <n v="-2600.37782996203"/>
        <n v="-2560.6418178545"/>
        <n v="-2556.62156294677"/>
        <n v="-2546.4419256332"/>
        <n v="-2511.5742277515"/>
        <n v="-2504.92488200022"/>
        <n v="-2475.89875684831"/>
        <n v="-2462.02953701225"/>
        <n v="-2454.62346558756"/>
        <n v="-2453.27337572704"/>
        <n v="-2439.83144032113"/>
        <n v="-2404.505014913"/>
        <n v="-2402.76974379927"/>
        <n v="-2401.70970716221"/>
        <n v="-2401.37224311454"/>
        <n v="-2399.40020118139"/>
        <n v="-2392.26308507355"/>
        <n v="-2389.13079989826"/>
        <n v="-2385.28830358601"/>
        <n v="-2372.17494321991"/>
        <n v="-2364.9608444723"/>
        <n v="-2363.14170462694"/>
        <n v="-2362.70666075609"/>
        <n v="-2362.58607484341"/>
        <n v="-2358.31434541654"/>
        <n v="-2334.04150313537"/>
        <n v="-2332.98108904762"/>
        <n v="-2327.91370555933"/>
        <n v="-2326.60195809031"/>
        <n v="-2325.69192937461"/>
        <n v="-2324.32781394053"/>
        <n v="-2320.5799037303"/>
        <n v="-2313.10881176987"/>
        <n v="-2312.78548590548"/>
        <n v="-2303.58575647293"/>
        <n v="-2302.69912193337"/>
        <n v="-2296.37797767151"/>
        <n v="-2289.77002803174"/>
        <n v="-2284.60629593176"/>
        <n v="-2282.21624115248"/>
        <n v="-2271.9674986029"/>
        <n v="-2270.22934398072"/>
        <n v="-2266.48384379266"/>
        <n v="-2264.25121843324"/>
        <n v="-2261.78489064733"/>
        <n v="-2259.63094732876"/>
        <n v="-2256.43645070907"/>
        <n v="-2242.20138420871"/>
        <n v="-2221.07435131018"/>
        <n v="-2216.2910869178"/>
        <n v="-2205.25616234515"/>
        <n v="-2203.92165622377"/>
        <n v="-2149.12384848075"/>
        <n v="-2095.02384067118"/>
        <n v="-2032.64692324829"/>
        <n v="-2027.40812097661"/>
        <n v="-1993.98265194349"/>
        <n v="-1966.86037679026"/>
        <n v="-1876.29325762945"/>
        <n v="-1875.93960036243"/>
        <n v="-1875.43166786467"/>
        <n v="-1873.39936251837"/>
        <n v="-1742.98993309139"/>
        <n v="-1637.57953817295"/>
        <n v="-1518.34906232832"/>
        <n v="-1264.47537515545"/>
        <n v="-1241.80656242313"/>
        <n v="-1208.78571620176"/>
        <n v="-1161.57723248445"/>
        <n v="-1156.1499957951"/>
        <n v="-1125.00358148399"/>
        <n v="-1101.78708085356"/>
        <n v="-1078.49673515362"/>
        <n v="-1077.38760296324"/>
        <n v="-1073.02506853842"/>
        <n v="-1072.40872425026"/>
        <n v="-1070.63814210637"/>
        <n v="-1051.27517123855"/>
        <n v="-1048.01035120296"/>
        <n v="-1041.01618749359"/>
        <n v="-1017.9696466769"/>
        <n v="-1009.94881025756"/>
        <n v="-995.987969913018"/>
        <n v="-990.814476605641"/>
        <n v="-990.742857086538"/>
        <n v="-980.298107435463"/>
        <n v="-979.618600081481"/>
        <n v="-929.270449647675"/>
        <n v="-893.102693427578"/>
        <n v="-846.230173790871"/>
        <n v="-824.708425673152"/>
        <n v="-820.949823971127"/>
        <n v="-818.112828533262"/>
        <n v="-817.702432888515"/>
        <n v="-814.091945313045"/>
        <n v="-785.936112246124"/>
        <n v="-738.480978074079"/>
        <n v="-709.296395382437"/>
        <n v="-596.778962548567"/>
        <n v="-583.628598608307"/>
        <n v="-482.023524683776"/>
        <n v="-481.777795852906"/>
        <n v="-476.747979015777"/>
        <n v="-475.55081415683"/>
        <n v="-464.947851382084"/>
        <n v="-463.448378262316"/>
        <n v="-460.079944650821"/>
        <n v="-458.400545121137"/>
        <n v="-454.903047898655"/>
        <n v="-454.224505962858"/>
        <n v="-454.105521955982"/>
        <n v="-430.314132766978"/>
        <n v="-404.883974798862"/>
        <n v="-399.068059043568"/>
        <n v="-396.156595713267"/>
        <n v="-366.18227728415"/>
        <n v="-334.140332821773"/>
        <n v="-329.909636146702"/>
        <n v="-289.301033484611"/>
        <n v="-286.804905485613"/>
        <n v="-282.076724562764"/>
        <n v="-278.869300294556"/>
        <n v="-267.137366963394"/>
        <n v="-267.012546085917"/>
        <n v="-266.14952234255"/>
        <n v="-265.1199834071"/>
        <n v="-259.289017556799"/>
        <n v="-243.762996456906"/>
        <n v="-243.713347783258"/>
        <n v="-243.674736639244"/>
        <n v="-210.812089094126"/>
        <n v="-210.176298751176"/>
        <n v="-185.044325404373"/>
        <n v="-179.132498820109"/>
        <n v="-159.692239854697"/>
        <n v="-149.71754763919"/>
        <n v="-148.690498649573"/>
        <n v="-146.949070254736"/>
        <n v="-131.766795052765"/>
        <n v="-125.081310698565"/>
        <n v="-111.279043989891"/>
        <n v="-110.8769129849"/>
        <n v="-102.066900251109"/>
        <n v="-64.1700844667333"/>
        <n v="-61.2510899201025"/>
        <n v="-59.3758560327898"/>
        <n v="-44.9533560749849"/>
        <n v="-44.3379997050753"/>
        <n v="-40.0435615388586"/>
        <n v="-20.9774654249136"/>
        <n v="-20.9027190600198"/>
        <n v="-20.8316856218237"/>
        <n v="-20.4190446788423"/>
        <n v="-20.3644978005281"/>
        <n v="-10.6896142911952"/>
        <n v="-2.55903151357277"/>
        <n v="-2.43730808629822"/>
        <n v="-0"/>
        <n v="2.43730808629822"/>
        <n v="10.5446252040214"/>
        <n v="19.9393902649177"/>
        <n v="27.4419135132971"/>
        <n v="29.0610549908234"/>
        <n v="38.5266805009295"/>
        <n v="40.0435615388586"/>
        <n v="44.3379997050753"/>
        <n v="61.5566599688397"/>
        <n v="62.8414761706009"/>
        <n v="99.9861429723149"/>
        <n v="110.8769129849"/>
        <n v="111.279043989891"/>
        <n v="125.081310698565"/>
        <n v="130.896430203972"/>
        <n v="131.766795052765"/>
        <n v="144.113421099075"/>
        <n v="149.621796433458"/>
        <n v="159.692239854697"/>
        <n v="169.792385430596"/>
        <n v="180.290556947712"/>
        <n v="201.135808058815"/>
        <n v="210.812089094126"/>
        <n v="265.1199834071"/>
        <n v="267.012546085917"/>
        <n v="267.137366963394"/>
        <n v="270.986352564796"/>
        <n v="278.869300294556"/>
        <n v="329.909636146702"/>
        <n v="334.140332821773"/>
        <n v="362.165307779896"/>
        <n v="396.156595713267"/>
        <n v="404.883974798862"/>
        <n v="430.314132766978"/>
        <n v="454.903047898655"/>
        <n v="458.400545121137"/>
        <n v="464.947851382084"/>
        <n v="475.55081415683"/>
        <n v="476.747979015777"/>
        <n v="480.063340926865"/>
        <n v="482.023524683776"/>
        <n v="502.036998237537"/>
        <n v="583.628598608307"/>
        <n v="596.778962548567"/>
        <n v="633.888419379277"/>
        <n v="644.146353085621"/>
        <n v="681.339130084955"/>
        <n v="709.296395382437"/>
        <n v="785.936112246124"/>
        <n v="814.091945313045"/>
        <n v="818.112828533262"/>
        <n v="824.708425673152"/>
        <n v="847.884029101498"/>
        <n v="872.964451919978"/>
        <n v="881.391695258144"/>
        <n v="929.270449647675"/>
        <n v="990.742857086538"/>
        <n v="990.814476605641"/>
        <n v="995.831003706201"/>
        <n v="995.987969913018"/>
        <n v="1000.84688601844"/>
        <n v="1020.81517339642"/>
        <n v="1038.32083451662"/>
        <n v="1041.01618749359"/>
        <n v="1077.38760296324"/>
        <n v="1078.49673515362"/>
        <n v="1125.00358148399"/>
        <n v="1143.23477083507"/>
        <n v="1144.92488290671"/>
        <n v="1167.17843109745"/>
        <n v="1200.83406518731"/>
        <n v="1203.01841693525"/>
        <n v="1241.80656242313"/>
        <n v="1264.47537515545"/>
        <n v="1294.84351372553"/>
        <n v="1397.71307770595"/>
        <n v="1483.5156747409"/>
        <n v="1490.08941063793"/>
        <n v="1686.45930598606"/>
        <n v="1742.98993309139"/>
        <n v="1875.93960036243"/>
        <n v="2033.26488565599"/>
        <n v="2045.77728341831"/>
        <n v="2054.15670542035"/>
        <n v="2142.41425831715"/>
        <n v="2205.25616234515"/>
        <n v="2207.83590598044"/>
        <n v="2216.2910869178"/>
        <n v="2221.07435131018"/>
        <n v="2222.88035931726"/>
        <n v="2239.8587820399"/>
        <n v="2242.20138420871"/>
        <n v="2256.43645070907"/>
        <n v="2258.88701094623"/>
        <n v="2259.63094732876"/>
        <n v="2260.499877886"/>
        <n v="2261.78489064733"/>
        <n v="2264.25121843324"/>
        <n v="2266.48384379266"/>
        <n v="2270.22934398072"/>
        <n v="2271.9674986029"/>
        <n v="2284.60629593176"/>
        <n v="2289.77002803174"/>
        <n v="2291.22917837452"/>
        <n v="2296.37797767151"/>
        <n v="2303.58575647293"/>
        <n v="2305.17527435371"/>
        <n v="2312.78548590548"/>
        <n v="2313.10881176987"/>
        <n v="2320.5799037303"/>
        <n v="2322.34126627923"/>
        <n v="2324.32781394053"/>
        <n v="2325.69192937461"/>
        <n v="2326.60195809031"/>
        <n v="2327.91370555933"/>
        <n v="2332.98108904762"/>
        <n v="2333.92451447104"/>
        <n v="2334.04150313537"/>
        <n v="2339.54360697609"/>
        <n v="2358.31434541654"/>
        <n v="2359.92766274691"/>
        <n v="2362.43281404607"/>
        <n v="2362.58607484341"/>
        <n v="2362.70666075609"/>
        <n v="2364.9608444723"/>
        <n v="2372.17494321991"/>
        <n v="2385.28830358601"/>
        <n v="2389.13079989826"/>
        <n v="2392.26308507355"/>
        <n v="2399.40020118139"/>
        <n v="2399.5016196902"/>
        <n v="2401.37224311454"/>
        <n v="2401.70970716221"/>
        <n v="2402.76974379927"/>
        <n v="2404.505014913"/>
        <n v="2404.57028545238"/>
        <n v="2423.55358309746"/>
        <n v="2453.27337572704"/>
        <n v="2454.62346558756"/>
        <n v="2459.96383295073"/>
        <n v="2462.02953701225"/>
        <n v="2472.2045668333"/>
        <n v="2475.89875684831"/>
        <n v="2484.20662686605"/>
        <n v="2497.58548231455"/>
        <n v="2500.23601682354"/>
        <n v="2504.92488200022"/>
        <n v="2546.4419256332"/>
        <n v="2556.62156294677"/>
        <n v="2565.35599914349"/>
        <n v="2582.39141505001"/>
        <n v="2601.59191260435"/>
        <n v="2670.38550077725"/>
        <n v="2703.57650233699"/>
        <n v="2727.61165854706"/>
        <n v="2727.87346163505"/>
        <n v="2756.15291929484"/>
        <n v="2783.00963618276"/>
        <n v="2817.59741597911"/>
        <n v="2819.76713573278"/>
        <n v="2870.27603751541"/>
        <n v="2883.50493730119"/>
        <n v="2893.17682875664"/>
        <n v="2896.57758808337"/>
        <n v="2898.7496381891"/>
        <n v="2899.07926184991"/>
        <n v="2908.16567969992"/>
        <n v="2923.78045355275"/>
        <n v="2964.09165146493"/>
        <n v="3024.84234949869"/>
        <n v="3043.65766046243"/>
        <n v="3073.8511157276"/>
        <n v="3131.7607822492"/>
        <n v="3174.54925011327"/>
        <n v="3493.76661448317"/>
        <n v="4058.82435131892"/>
        <n v="4280.27469166749"/>
        <n v="4341.5927066614"/>
        <n v="4635.86722704206"/>
        <n v="4692.40261282141"/>
        <n v="4812.49718781368"/>
        <n v="5448.20783857338"/>
        <n v="5625.9017711114"/>
        <n v="7853.50916522648"/>
        <n v="8647.31354329656"/>
        <n v="9278.15509490765"/>
        <n v="9571.1754308736"/>
        <n v="9681.05694205125"/>
        <n v="9992.29846944677"/>
        <n v="10714.858957774"/>
        <n v="12162.3868336651"/>
        <n v="12300.6918951333"/>
        <n v="16690.6876250279"/>
        <n v="16718.792824"/>
        <n v="17848.8336085137"/>
        <n v="19069.4128764673"/>
        <n v="19442.2436690195"/>
        <n v="19608.0199329234"/>
        <n v="19668.9692679"/>
        <n v="19721.6410148767"/>
        <n v="19763.0413577108"/>
        <n v="19788.0879593157"/>
        <n v="19838.203260795"/>
        <n v="19881.7336257195"/>
        <n v="20519.801266938"/>
        <n v="20581.6459665094"/>
        <n v="20801.7238223529"/>
        <n v="20818.4094791615"/>
        <n v="21057.9961126917"/>
        <n v="21349.4659640763"/>
        <n v="21398.7868721756"/>
        <n v="21406.4918459258"/>
        <n v="21445.6826767272"/>
        <n v="21688.0444477874"/>
        <n v="21706.4954974206"/>
        <n v="25169.351208"/>
        <n v="29253.1331429674"/>
        <n v="29992.7321987049"/>
        <n v="34703.2735333594"/>
        <n v="37470.2760354322"/>
        <n v="42538.5891367322"/>
        <n v="43762.915203"/>
        <n v="47555.6814090869"/>
        <n v="54897.760943"/>
        <n v="64000"/>
        <n v="84417.387279"/>
        <n v="96565.694112"/>
        <n v="125921.388915"/>
        <n v="261215.919918"/>
        <m/>
      </sharedItems>
    </cacheField>
    <cacheField name="Theta" numFmtId="0">
      <sharedItems containsString="0" containsBlank="1" containsNumber="1" minValue="-18656.467458" maxValue="7607.206884" count="484">
        <n v="-18656.467458"/>
        <n v="-10584.627462"/>
        <n v="-7607.206884"/>
        <n v="-5343.404016"/>
        <n v="-5010.399288"/>
        <n v="-4564.04604"/>
        <n v="-4553.273355"/>
        <n v="-4248.333351"/>
        <n v="-4233.288636"/>
        <n v="-4224.992025"/>
        <n v="-3571.314837"/>
        <n v="-3326.541543"/>
        <n v="-3195.317154"/>
        <n v="-2986.955025"/>
        <n v="-2856.246726"/>
        <n v="-2767.089483"/>
        <n v="-2697.113733"/>
        <n v="-2676.087675"/>
        <n v="-2633.709624"/>
        <n v="-2482.103007"/>
        <n v="-2360.9238"/>
        <n v="-2357.181771"/>
        <n v="-2341.537992"/>
        <n v="-2287.186839"/>
        <n v="-2265.084939"/>
        <n v="-2246.259165"/>
        <n v="-2204.311584"/>
        <n v="-2163.753336"/>
        <n v="-1868.373576"/>
        <n v="-1837.558212"/>
        <n v="-1832.567712"/>
        <n v="-1806.19749"/>
        <n v="-1762.391511"/>
        <n v="-1719.674637"/>
        <n v="-1695.525903"/>
        <n v="-1680.971622"/>
        <n v="-1644.367422"/>
        <n v="-1624.434294"/>
        <n v="-1621.998927"/>
        <n v="-1620.758661"/>
        <n v="-1620.105471"/>
        <n v="-1613.630897"/>
        <n v="-1604.76285"/>
        <n v="-1583.444619"/>
        <n v="-1565.714646"/>
        <n v="-1562.526288"/>
        <n v="-1497.022866"/>
        <n v="-1480.893012"/>
        <n v="-1464.840609"/>
        <n v="-1457.267406"/>
        <n v="-1432.862463"/>
        <n v="-1410.845217"/>
        <n v="-1378.533384"/>
        <n v="-1373.246232"/>
        <n v="-1367.24994"/>
        <n v="-1364.717412"/>
        <n v="-1358.249403"/>
        <n v="-1353.591021"/>
        <n v="-1349.632863"/>
        <n v="-1338.287055"/>
        <n v="-1334.888193"/>
        <n v="-1323.248499"/>
        <n v="-1319.463495"/>
        <n v="-1312.713318"/>
        <n v="-1292.301201"/>
        <n v="-1288.270293"/>
        <n v="-1282.083288"/>
        <n v="-1271.70366"/>
        <n v="-1270.826322"/>
        <n v="-1258.522992"/>
        <n v="-1242.573192"/>
        <n v="-1231.234689"/>
        <n v="-1209.519252"/>
        <n v="-1187.748465"/>
        <n v="-1178.75874"/>
        <n v="-1176.054905"/>
        <n v="-1172.155077"/>
        <n v="-1159.219743"/>
        <n v="-1123.357455"/>
        <n v="-1115.288184"/>
        <n v="-1110.579059"/>
        <n v="-1093.720551"/>
        <n v="-1080.730848"/>
        <n v="-1074.111792"/>
        <n v="-1058.281125"/>
        <n v="-1056.790578"/>
        <n v="-1056.317295"/>
        <n v="-1054.713546"/>
        <n v="-1050.327858"/>
        <n v="-1026.195402"/>
        <n v="-1004.385798"/>
        <n v="-991.388511"/>
        <n v="-984.65892"/>
        <n v="-974.412939"/>
        <n v="-969.702729"/>
        <n v="-968.114538"/>
        <n v="-964.731522"/>
        <n v="-959.765481"/>
        <n v="-958.004535"/>
        <n v="-948.392262"/>
        <n v="-946.378458"/>
        <n v="-929.687385"/>
        <n v="-925.586634"/>
        <n v="-923.907702"/>
        <n v="-921.20697"/>
        <n v="-913.090914"/>
        <n v="-909.195189"/>
        <n v="-908.508117"/>
        <n v="-894.237258"/>
        <n v="-892.265103"/>
        <n v="-885.872295"/>
        <n v="-872.769141"/>
        <n v="-870.829845"/>
        <n v="-855.941211"/>
        <n v="-854.381985"/>
        <n v="-840.85128"/>
        <n v="-838.384473"/>
        <n v="-835.754523"/>
        <n v="-835.74408"/>
        <n v="-835.139157"/>
        <n v="-821.987892"/>
        <n v="-821.669859"/>
        <n v="-817.764592"/>
        <n v="-810.056055"/>
        <n v="-807.044841"/>
        <n v="-800.954688"/>
        <n v="-795.730596"/>
        <n v="-788.427183"/>
        <n v="-783.778428"/>
        <n v="-778.808061"/>
        <n v="-778.468137"/>
        <n v="-776.19516"/>
        <n v="-764.012379"/>
        <n v="-762.449166"/>
        <n v="-759.94203"/>
        <n v="-753.222936"/>
        <n v="-751.848696"/>
        <n v="-741.15045"/>
        <n v="-740.32869"/>
        <n v="-739.524711"/>
        <n v="-738.835266"/>
        <n v="-737.380452"/>
        <n v="-735.163434"/>
        <n v="-716.396163"/>
        <n v="-701.890491"/>
        <n v="-696.440034"/>
        <n v="-696.303201"/>
        <n v="-693.789372"/>
        <n v="-690.34329"/>
        <n v="-688.524081"/>
        <n v="-680.564358"/>
        <n v="-679.677867"/>
        <n v="-679.457658"/>
        <n v="-678.981792"/>
        <n v="-668.45679"/>
        <n v="-663.608655"/>
        <n v="-642.007662"/>
        <n v="-637.515714"/>
        <n v="-636.296829"/>
        <n v="-632.396961"/>
        <n v="-630.106038"/>
        <n v="-628.346736"/>
        <n v="-624.171588"/>
        <n v="-619.627779"/>
        <n v="-617.899782"/>
        <n v="-617.855076"/>
        <n v="-614.470953"/>
        <n v="-613.314537"/>
        <n v="-605.908206"/>
        <n v="-600.723789"/>
        <n v="-599.39253"/>
        <n v="-586.584177"/>
        <n v="-585.101877"/>
        <n v="-583.309536"/>
        <n v="-581.039358"/>
        <n v="-573.920379"/>
        <n v="-572.730972"/>
        <n v="-569.613891"/>
        <n v="-567.123195"/>
        <n v="-564.377283"/>
        <n v="-562.102542"/>
        <n v="-558.093522"/>
        <n v="-554.793105"/>
        <n v="-545.353017"/>
        <n v="-544.35681"/>
        <n v="-538.127334"/>
        <n v="-533.06982"/>
        <n v="-529.014951"/>
        <n v="-528.275376"/>
        <n v="-527.882535"/>
        <n v="-523.191336"/>
        <n v="-522.114192"/>
        <n v="-518.937552"/>
        <n v="-518.392"/>
        <n v="-513.929856"/>
        <n v="-491.153139"/>
        <n v="-488.749005"/>
        <n v="-487.1892"/>
        <n v="-486.93861"/>
        <n v="-476.276904"/>
        <n v="-464.833662"/>
        <n v="-451.955562"/>
        <n v="-439.76583"/>
        <n v="-430.550502"/>
        <n v="-416.236215"/>
        <n v="-414.224409"/>
        <n v="-398.256672"/>
        <n v="-386.460201"/>
        <n v="-372.112428"/>
        <n v="-370.878885"/>
        <n v="-368.834817"/>
        <n v="-363.625407"/>
        <n v="-356.01045"/>
        <n v="-355.253583"/>
        <n v="-343.227294"/>
        <n v="-340.240839"/>
        <n v="-337.771182"/>
        <n v="-332.519976"/>
        <n v="-319.921827"/>
        <n v="-316.549341"/>
        <n v="-314.963184"/>
        <n v="-307.505463"/>
        <n v="-307.331322"/>
        <n v="-302.48463"/>
        <n v="-301.234527"/>
        <n v="-294.496785"/>
        <n v="-291.46311"/>
        <n v="-286.593744"/>
        <n v="-275.192643"/>
        <n v="-272.566686"/>
        <n v="-263.256117"/>
        <n v="-262.247904"/>
        <n v="-259.079319"/>
        <n v="-254.369499"/>
        <n v="-254.057523"/>
        <n v="-251.551404"/>
        <n v="-246.993402"/>
        <n v="-208.888128"/>
        <n v="-204.836457"/>
        <n v="-195.220266"/>
        <n v="-190.772298"/>
        <n v="-160.488945"/>
        <n v="-159.918747"/>
        <n v="-158.710032"/>
        <n v="-107.524701"/>
        <n v="0"/>
        <n v="159.918747"/>
        <n v="183.534276"/>
        <n v="190.772298"/>
        <n v="195.944709"/>
        <n v="231.214329"/>
        <n v="232.683015"/>
        <n v="246.993402"/>
        <n v="248.654415"/>
        <n v="251.551404"/>
        <n v="262.247904"/>
        <n v="263.256117"/>
        <n v="286.593744"/>
        <n v="294.496785"/>
        <n v="298.125729"/>
        <n v="302.533782"/>
        <n v="314.963184"/>
        <n v="325.885242"/>
        <n v="332.519976"/>
        <n v="337.771182"/>
        <n v="343.227294"/>
        <n v="369.855528"/>
        <n v="370.878885"/>
        <n v="386.460201"/>
        <n v="404.226372"/>
        <n v="411.646299"/>
        <n v="416.236215"/>
        <n v="422.268558"/>
        <n v="439.76583"/>
        <n v="451.955562"/>
        <n v="462.210165"/>
        <n v="484.316886"/>
        <n v="487.1892"/>
        <n v="488.749005"/>
        <n v="490.715772"/>
        <n v="497.572974"/>
        <n v="518.392"/>
        <n v="518.937552"/>
        <n v="522.114192"/>
        <n v="523.191336"/>
        <n v="529.014951"/>
        <n v="541.72626"/>
        <n v="550.822632"/>
        <n v="558.093522"/>
        <n v="569.112129"/>
        <n v="573.091785"/>
        <n v="573.920379"/>
        <n v="585.101877"/>
        <n v="606.093369"/>
        <n v="609.168234"/>
        <n v="611.00991"/>
        <n v="617.899782"/>
        <n v="620.483613"/>
        <n v="621.639846"/>
        <n v="622.451931"/>
        <n v="624.171588"/>
        <n v="630.106038"/>
        <n v="632.396961"/>
        <n v="636.296829"/>
        <n v="642.007662"/>
        <n v="664.604553"/>
        <n v="667.834383"/>
        <n v="668.45679"/>
        <n v="670.437996"/>
        <n v="679.457658"/>
        <n v="680.896167"/>
        <n v="682.447845"/>
        <n v="693.789372"/>
        <n v="696.303201"/>
        <n v="696.440034"/>
        <n v="711.030951"/>
        <n v="716.396163"/>
        <n v="725.921679"/>
        <n v="729.547533"/>
        <n v="737.380452"/>
        <n v="740.32869"/>
        <n v="741.15045"/>
        <n v="746.009655"/>
        <n v="748.503579"/>
        <n v="751.848696"/>
        <n v="752.574711"/>
        <n v="753.222936"/>
        <n v="759.94203"/>
        <n v="762.449166"/>
        <n v="764.012379"/>
        <n v="768.653364"/>
        <n v="775.223268"/>
        <n v="776.19516"/>
        <n v="778.468137"/>
        <n v="778.808061"/>
        <n v="783.778428"/>
        <n v="788.427183"/>
        <n v="792.475212"/>
        <n v="795.361416"/>
        <n v="795.730596"/>
        <n v="799.44519"/>
        <n v="800.954688"/>
        <n v="803.418564"/>
        <n v="810.056055"/>
        <n v="813.798381"/>
        <n v="817.764592"/>
        <n v="821.669859"/>
        <n v="821.987892"/>
        <n v="825.387171"/>
        <n v="826.387026"/>
        <n v="831.557706"/>
        <n v="835.754523"/>
        <n v="838.384473"/>
        <n v="840.85128"/>
        <n v="854.381985"/>
        <n v="854.605272"/>
        <n v="855.941211"/>
        <n v="870.829845"/>
        <n v="876.570825"/>
        <n v="882.764742"/>
        <n v="908.508117"/>
        <n v="921.20697"/>
        <n v="925.586634"/>
        <n v="943.645464"/>
        <n v="948.128079"/>
        <n v="948.392262"/>
        <n v="958.859901"/>
        <n v="964.731522"/>
        <n v="968.114538"/>
        <n v="969.702729"/>
        <n v="970.688433"/>
        <n v="991.388511"/>
        <n v="1026.195402"/>
        <n v="1035.60249"/>
        <n v="1054.266645"/>
        <n v="1054.650093"/>
        <n v="1054.713546"/>
        <n v="1056.790578"/>
        <n v="1058.281125"/>
        <n v="1067.519943"/>
        <n v="1080.730848"/>
        <n v="1090.360842"/>
        <n v="1093.720551"/>
        <n v="1098.710927"/>
        <n v="1106.61423"/>
        <n v="1110.579059"/>
        <n v="1123.357455"/>
        <n v="1124.341944"/>
        <n v="1159.219743"/>
        <n v="1176.054905"/>
        <n v="1187.748465"/>
        <n v="1209.519252"/>
        <n v="1210.658631"/>
        <n v="1211.571714"/>
        <n v="1231.234689"/>
        <n v="1238.348082"/>
        <n v="1245.606684"/>
        <n v="1258.522992"/>
        <n v="1264.721175"/>
        <n v="1270.826322"/>
        <n v="1271.70366"/>
        <n v="1288.270293"/>
        <n v="1312.713318"/>
        <n v="1334.888193"/>
        <n v="1338.287055"/>
        <n v="1353.591021"/>
        <n v="1358.249403"/>
        <n v="1364.717412"/>
        <n v="1367.24994"/>
        <n v="1373.246232"/>
        <n v="1377.227316"/>
        <n v="1410.845217"/>
        <n v="1426.778403"/>
        <n v="1432.862463"/>
        <n v="1457.267406"/>
        <n v="1460.704515"/>
        <n v="1461.641316"/>
        <n v="1473.885636"/>
        <n v="1480.893012"/>
        <n v="1497.022866"/>
        <n v="1513.422639"/>
        <n v="1517.060322"/>
        <n v="1532.008374"/>
        <n v="1561.097115"/>
        <n v="1562.526288"/>
        <n v="1583.444619"/>
        <n v="1604.76285"/>
        <n v="1607.494506"/>
        <n v="1613.630897"/>
        <n v="1620.758661"/>
        <n v="1624.434294"/>
        <n v="1635.047364"/>
        <n v="1636.592043"/>
        <n v="1677.349821"/>
        <n v="1680.971622"/>
        <n v="1687.153032"/>
        <n v="1689.480102"/>
        <n v="1695.525903"/>
        <n v="1701.620157"/>
        <n v="1722.714801"/>
        <n v="1727.966169"/>
        <n v="1762.391511"/>
        <n v="1806.19749"/>
        <n v="1816.587903"/>
        <n v="1832.567712"/>
        <n v="1837.558212"/>
        <n v="1868.373576"/>
        <n v="1877.524092"/>
        <n v="1894.897038"/>
        <n v="1916.950974"/>
        <n v="1932.813996"/>
        <n v="2163.753336"/>
        <n v="2204.311584"/>
        <n v="2211.039114"/>
        <n v="2238.501498"/>
        <n v="2246.259165"/>
        <n v="2287.186839"/>
        <n v="2333.073867"/>
        <n v="2341.537992"/>
        <n v="2357.181771"/>
        <n v="2360.9238"/>
        <n v="2380.905897"/>
        <n v="2418.541566"/>
        <n v="2432.943486"/>
        <n v="2482.103007"/>
        <n v="2642.503275"/>
        <n v="2664.069765"/>
        <n v="2676.087675"/>
        <n v="2745.866109"/>
        <n v="2986.955025"/>
        <n v="3112.901199"/>
        <n v="3195.317154"/>
        <n v="3326.541543"/>
        <n v="3571.314837"/>
        <n v="3923.160891"/>
        <n v="4224.992025"/>
        <n v="4233.288636"/>
        <n v="4248.333351"/>
        <n v="4553.273355"/>
        <n v="4557.559146"/>
        <n v="4732.764228"/>
        <n v="5183.662629"/>
        <n v="7607.206884"/>
        <m/>
      </sharedItems>
    </cacheField>
    <cacheField name="Cashflow" numFmtId="0">
      <sharedItems containsString="0" containsBlank="1" containsNumber="1" containsInteger="1" minValue="-12500" maxValue="7125" count="5">
        <n v="-12500"/>
        <n v="-7125"/>
        <n v="0"/>
        <n v="7125"/>
        <m/>
      </sharedItems>
    </cacheField>
    <cacheField name="Implied change in PV" numFmtId="0">
      <sharedItems containsString="0" containsBlank="1" containsNumber="1" minValue="-261215.919918" maxValue="261215.919918" count="480">
        <n v="-261215.919918"/>
        <n v="-125921.388915"/>
        <n v="-84417.387279"/>
        <n v="-79510.63392"/>
        <n v="-73145.6145025351"/>
        <n v="-61716.2002021761"/>
        <n v="-58261.7237093842"/>
        <n v="-54897.760943"/>
        <n v="-48521.6415497008"/>
        <n v="-44096.9833392336"/>
        <n v="-43762.915203"/>
        <n v="-42939.0696006792"/>
        <n v="-39560.0329294441"/>
        <n v="-38889.6529463354"/>
        <n v="-38622.1474152045"/>
        <n v="-38332.8247942098"/>
        <n v="-35100.0030620966"/>
        <n v="-25169.351208"/>
        <n v="-23270.4810820366"/>
        <n v="-22671.594797201"/>
        <n v="-22277.7954649212"/>
        <n v="-22220.9264286555"/>
        <n v="-22220.2958090763"/>
        <n v="-21866.8617249925"/>
        <n v="-21844.6048811615"/>
        <n v="-21817.9381426917"/>
        <n v="-21639.9270915094"/>
        <n v="-21362.6266377195"/>
        <n v="-21298.609327938"/>
        <n v="-20638.6357868493"/>
        <n v="-20472.803987152"/>
        <n v="-20464.6998639"/>
        <n v="-20407.6999314673"/>
        <n v="-20275.8857587084"/>
        <n v="-19183.7218015137"/>
        <n v="-18450.8146928767"/>
        <n v="-18376.7852439234"/>
        <n v="-17376.57702168"/>
        <n v="-16718.792824"/>
        <n v="-15515.6853738585"/>
        <n v="-15056.7866854835"/>
        <n v="-13573.2320506651"/>
        <n v="-13007.5984850513"/>
        <n v="-12695.4858062115"/>
        <n v="-12689.0235828466"/>
        <n v="-11989.0557683438"/>
        <n v="-11859.6624315665"/>
        <n v="-11452.2548421088"/>
        <n v="-11323.1084400741"/>
        <n v="-10479.4876694468"/>
        <n v="-9299.4329435978"/>
        <n v="-8917.39463782141"/>
        <n v="-8747.16401031691"/>
        <n v="-7831.18438104206"/>
        <n v="-7650.01812346941"/>
        <n v="-7640.9730689627"/>
        <n v="-7461.43903469992"/>
        <n v="-7031.34298718276"/>
        <n v="-6966.78917799002"/>
        <n v="-6841.20266536186"/>
        <n v="-6784.11828314257"/>
        <n v="-6626.82838593475"/>
        <n v="-6621.81268366749"/>
        <n v="-6402.0969311114"/>
        <n v="-6299.18829863505"/>
        <n v="-6209.9662826614"/>
        <n v="-6169.85428948317"/>
        <n v="-6164.35383997113"/>
        <n v="-5903.50198142758"/>
        <n v="-5713.98328884638"/>
        <n v="-5686.14740396246"/>
        <n v="-5555.9541227276"/>
        <n v="-5509.29339412154"/>
        <n v="-5003.87857193895"/>
        <n v="-5002.33016490687"/>
        <n v="-4975.85708255087"/>
        <n v="-4971.63141946759"/>
        <n v="-4959.45883357338"/>
        <n v="-4917.54536294677"/>
        <n v="-4847.85107760435"/>
        <n v="-4731.3173501891"/>
        <n v="-4710.1952616332"/>
        <n v="-4663.97410979026"/>
        <n v="-4658.96909908337"/>
        <n v="-4588.70273175664"/>
        <n v="-4548.21474755275"/>
        <n v="-4327.54344351541"/>
        <n v="-4313.45696884831"/>
        <n v="-4311.12237200022"/>
        <n v="-4272.32549384991"/>
        <n v="-4196.22800015561"/>
        <n v="-4131.6796987515"/>
        <n v="-4082.34386511454"/>
        <n v="-4078.29012773278"/>
        <n v="-4065.21843896203"/>
        <n v="-4038.06808458756"/>
        <n v="-4009.1800944923"/>
        <n v="-4005.34588097911"/>
        <n v="-3821.35067994053"/>
        <n v="-3764.11761318139"/>
        <n v="-3750.29983001225"/>
        <n v="-3696.25142038244"/>
        <n v="-3634.28973484341"/>
        <n v="-3576.63083072704"/>
        <n v="-3548.38253268108"/>
        <n v="-3543.56075513537"/>
        <n v="-3534.62105629484"/>
        <n v="-3528.56634654706"/>
        <n v="-3446.5141128545"/>
        <n v="-3408.58021032685"/>
        <n v="-3381.31550409031"/>
        <n v="-3367.50126579927"/>
        <n v="-3355.50544164733"/>
        <n v="-3352.92235432113"/>
        <n v="-3311.9684147303"/>
        <n v="-3282.81154076987"/>
        <n v="-3276.06593994349"/>
        <n v="-3264.49251567151"/>
        <n v="-3248.20429607355"/>
        <n v="-3240.09418016221"/>
        <n v="-3215.35666203174"/>
        <n v="-3172.76271575609"/>
        <n v="-3169.13563267118"/>
        <n v="-3168.73561204762"/>
        <n v="-3168.13906432876"/>
        <n v="-3149.30068258601"/>
        <n v="-3145.655464913"/>
        <n v="-3140.97949589826"/>
        <n v="-3114.11911237461"/>
        <n v="-3105.10249843324"/>
        <n v="-3098.64303541654"/>
        <n v="-3093.9553906029"/>
        <n v="-3078.10630970907"/>
        <n v="-3068.61497721991"/>
        <n v="-3066.00842190548"/>
        <n v="-3054.00777198072"/>
        <n v="-3042.22383293337"/>
        <n v="-3010.96649722377"/>
        <n v="-2997.37512847293"/>
        <n v="-2982.88000679266"/>
        <n v="-2982.76948362694"/>
        <n v="-2964.21053455933"/>
        <n v="-2964.06395393176"/>
        <n v="-2953.6715389178"/>
        <n v="-2945.82489615248"/>
        <n v="-2883.96580154857"/>
        <n v="-2872.30742220871"/>
        <n v="-2846.56941242313"/>
        <n v="-2823.15594434515"/>
        <n v="-2787.94018260831"/>
        <n v="-2729.29861197661"/>
        <n v="-2660.84018131018"/>
        <n v="-2597.02420624829"/>
        <n v="-2553.07722951837"/>
        <n v="-2512.74925548075"/>
        <n v="-2474.82419786467"/>
        <n v="-2462.06985488852"/>
        <n v="-2438.87148953326"/>
        <n v="-2404.95455136243"/>
        <n v="-2352.57016162945"/>
        <n v="-2172.34134831305"/>
        <n v="-2118.74269604357"/>
        <n v="-2073.39584348399"/>
        <n v="-2002.6285666769"/>
        <n v="-1998.59457296324"/>
        <n v="-1984.68390543546"/>
        <n v="-1873.60264532832"/>
        <n v="-1846.4932857951"/>
        <n v="-1825.65048512114"/>
        <n v="-1805.99565479087"/>
        <n v="-1776.51807907283"/>
        <n v="-1767.00279582177"/>
        <n v="-1709.47297749359"/>
        <n v="-1689.43077628415"/>
        <n v="-1686.33960553842"/>
        <n v="-1683.5006571467"/>
        <n v="-1673.61937820176"/>
        <n v="-1660.18295808148"/>
        <n v="-1647.14009785356"/>
        <n v="-1643.36911410637"/>
        <n v="-1607.70266915545"/>
        <n v="-1591.58261829456"/>
        <n v="-1579.15770623855"/>
        <n v="-1561.94020720296"/>
        <n v="-1555.37633871327"/>
        <n v="-1468.90855448445"/>
        <n v="-1388.95806525026"/>
        <n v="-1382.44817091302"/>
        <n v="-1361.69336160564"/>
        <n v="-1350.18964925756"/>
        <n v="-1345.50666464768"/>
        <n v="-1305.70604108654"/>
        <n v="-1259.26595979886"/>
        <n v="-1244.80944048561"/>
        <n v="-1101.28867934255"/>
        <n v="-1072.52985624612"/>
        <n v="-1068.46740917295"/>
        <n v="-1012.45257829492"/>
        <n v="-963.315747085916"/>
        <n v="-922.141405854697"/>
        <n v="-912.328297852906"/>
        <n v="-909.145028963394"/>
        <n v="-874.304353650821"/>
        <n v="-860.012806556799"/>
        <n v="-856.64679906002"/>
        <n v="-839.0403624071"/>
        <n v="-838.523034751176"/>
        <n v="-827.072532456906"/>
        <n v="-824.752705783258"/>
        <n v="-819.458828262317"/>
        <n v="-813.288627639244"/>
        <n v="-802.434556472302"/>
        <n v="-795.913966094126"/>
        <n v="-776.520309683776"/>
        <n v="-771.628502404373"/>
        <n v="-755.62575363919"/>
        <n v="-738.995883015777"/>
        <n v="-722.54421615683"/>
        <n v="-718.159164898655"/>
        <n v="-713.184840955982"/>
        <n v="-712.202318820109"/>
        <n v="-708.594004962858"/>
        <n v="-691.305880254736"/>
        <n v="-691.083112513573"/>
        <n v="-681.865536766978"/>
        <n v="-673.84680903279"/>
        <n v="-669.372565989891"/>
        <n v="-655.720149382084"/>
        <n v="-647.195502698565"/>
        <n v="-634.0682489849"/>
        <n v="-632.396961"/>
        <n v="-624.171588"/>
        <n v="-623.353631920103"/>
        <n v="-614.191837908613"/>
        <n v="-601.998551562764"/>
        <n v="-596.806496484611"/>
        <n v="-583.722357052765"/>
        <n v="-521.374860086298"/>
        <n v="-500.323572251109"/>
        <n v="-433.004901466733"/>
        <n v="-323.462095424914"/>
        <n v="-312.294795621824"/>
        <n v="-309.179443649573"/>
        <n v="-225.255501678842"/>
        <n v="-215.584763800528"/>
        <n v="-203.663388074985"/>
        <n v="-199.962308538859"/>
        <n v="-118.214315291195"/>
        <n v="0"/>
        <n v="199.962308538859"/>
        <n v="241.758954204021"/>
        <n v="283.520418972315"/>
        <n v="287.18109550093"/>
        <n v="295.524491170601"/>
        <n v="327.186783990823"/>
        <n v="433.430212203972"/>
        <n v="521.374860086298"/>
        <n v="555.759720099075"/>
        <n v="583.722357052765"/>
        <n v="614.191837908613"/>
        <n v="624.171588"/>
        <n v="632.396961"/>
        <n v="634.0682489849"/>
        <n v="647.195502698565"/>
        <n v="655.720149382084"/>
        <n v="669.372565989891"/>
        <n v="676.008049926865"/>
        <n v="681.865536766978"/>
        <n v="683.19650596884"/>
        <n v="687.773773264918"/>
        <n v="718.159164898655"/>
        <n v="722.54421615683"/>
        <n v="731.113188947712"/>
        <n v="738.472864513297"/>
        <n v="738.995883015777"/>
        <n v="776.520309683776"/>
        <n v="780.802295430596"/>
        <n v="795.913966094126"/>
        <n v="802.434556472302"/>
        <n v="839.0403624071"/>
        <n v="865.740361058815"/>
        <n v="909.145028963394"/>
        <n v="922.141405854697"/>
        <n v="963.315747085916"/>
        <n v="984.617238779897"/>
        <n v="1012.45257829492"/>
        <n v="1014.00188108562"/>
        <n v="1023.5610635648"/>
        <n v="1072.52985624612"/>
        <n v="1259.26595979886"/>
        <n v="1270.1525871015"/>
        <n v="1305.70604108654"/>
        <n v="1321.7162457062"/>
        <n v="1345.50666464768"/>
        <n v="1361.69336160564"/>
        <n v="1382.44817091302"/>
        <n v="1405.07325801844"/>
        <n v="1484.75769408496"/>
        <n v="1555.37633871327"/>
        <n v="1556.68709123754"/>
        <n v="1591.58261829456"/>
        <n v="1607.70266915545"/>
        <n v="1611.41261951662"/>
        <n v="1683.5006571467"/>
        <n v="1701.71134039642"/>
        <n v="1709.47297749359"/>
        <n v="1767.00279582177"/>
        <n v="1825.65048512114"/>
        <n v="1998.59457296324"/>
        <n v="2043.34709272553"/>
        <n v="2073.39584348399"/>
        <n v="2092.6839087409"/>
        <n v="2110.57302363793"/>
        <n v="2172.34134831305"/>
        <n v="2197.15826770595"/>
        <n v="2197.50141583507"/>
        <n v="2308.17009825814"/>
        <n v="2356.49659690671"/>
        <n v="2404.95455136243"/>
        <n v="2438.87148953326"/>
        <n v="2507.98744841831"/>
        <n v="2511.39250930119"/>
        <n v="2538.47359142035"/>
        <n v="2660.84018131018"/>
        <n v="2787.94018260831"/>
        <n v="2823.15594434515"/>
        <n v="2846.56941242313"/>
        <n v="2872.30742220871"/>
        <n v="2883.96580154857"/>
        <n v="2922.3066270399"/>
        <n v="2953.6715389178"/>
        <n v="2964.06395393176"/>
        <n v="2964.21053455933"/>
        <n v="2982.88000679266"/>
        <n v="2997.37512847293"/>
        <n v="3017.42196818731"/>
        <n v="3034.22293198044"/>
        <n v="3054.00777198072"/>
        <n v="3054.24842694623"/>
        <n v="3066.00842190548"/>
        <n v="3066.83190537928"/>
        <n v="3068.61497721991"/>
        <n v="3069.09113997609"/>
        <n v="3078.10630970907"/>
        <n v="3084.00356591998"/>
        <n v="3093.9553906029"/>
        <n v="3093.99157909746"/>
        <n v="3098.64303541654"/>
        <n v="3102.57787847104"/>
        <n v="3105.10249843324"/>
        <n v="3114.11911237461"/>
        <n v="3137.070702886"/>
        <n v="3140.97949589826"/>
        <n v="3145.655464913"/>
        <n v="3149.30068258601"/>
        <n v="3168.13906432876"/>
        <n v="3168.73561204762"/>
        <n v="3172.76271575609"/>
        <n v="3176.23119504607"/>
        <n v="3176.94653827923"/>
        <n v="3215.35666203174"/>
        <n v="3218.2142218333"/>
        <n v="3224.8887906902"/>
        <n v="3240.09418016221"/>
        <n v="3248.20429607355"/>
        <n v="3249.02848831715"/>
        <n v="3264.49251567151"/>
        <n v="3282.81154076987"/>
        <n v="3290.06069431455"/>
        <n v="3311.9684147303"/>
        <n v="3318.78756374691"/>
        <n v="3355.50544164733"/>
        <n v="3367.50126579927"/>
        <n v="3375.25871845238"/>
        <n v="3381.31550409031"/>
        <n v="3408.58021032685"/>
        <n v="3528.56634654706"/>
        <n v="3534.62105629484"/>
        <n v="3543.56075513537"/>
        <n v="3548.38253268108"/>
        <n v="3576.63083072704"/>
        <n v="3600.10767531726"/>
        <n v="3634.28973484341"/>
        <n v="3696.25142038244"/>
        <n v="3750.29983001225"/>
        <n v="3764.11761318139"/>
        <n v="3821.35067994053"/>
        <n v="3823.23755237452"/>
        <n v="3982.52509535371"/>
        <n v="4005.34588097911"/>
        <n v="4038.06808458756"/>
        <n v="4056.27705105001"/>
        <n v="4078.29012773278"/>
        <n v="4082.34386511454"/>
        <n v="4111.17760346243"/>
        <n v="4126.45311414349"/>
        <n v="4171.35965886606"/>
        <n v="4174.75028246493"/>
        <n v="4228.20218582354"/>
        <n v="4272.32549384991"/>
        <n v="4311.12237200022"/>
        <n v="4313.45696884831"/>
        <n v="4327.54344351541"/>
        <n v="4548.21474755275"/>
        <n v="4565.28253877725"/>
        <n v="4588.70273175664"/>
        <n v="4658.96909908337"/>
        <n v="4661.43439249869"/>
        <n v="4675.76816065599"/>
        <n v="4710.1952616332"/>
        <n v="4731.3173501891"/>
        <n v="4799.36050498606"/>
        <n v="4847.85107760435"/>
        <n v="4917.54536294677"/>
        <n v="4942.07800033699"/>
        <n v="4959.45883357338"/>
        <n v="5048.7117562492"/>
        <n v="5555.9541227276"/>
        <n v="5713.98328884638"/>
        <n v="5899.94265909745"/>
        <n v="5920.41535911327"/>
        <n v="6169.85428948317"/>
        <n v="6209.9662826614"/>
        <n v="6299.18829863505"/>
        <n v="6383.12472395074"/>
        <n v="6386.68104593525"/>
        <n v="6402.0969311114"/>
        <n v="6621.81268366749"/>
        <n v="6690.02127981368"/>
        <n v="6959.27190722648"/>
        <n v="7031.34298718276"/>
        <n v="7461.43903469992"/>
        <n v="7774.54440229656"/>
        <n v="7831.18438104206"/>
        <n v="8917.39463782141"/>
        <n v="9884.24846390765"/>
        <n v="10035.877165774"/>
        <n v="10112.9016908736"/>
        <n v="10479.4876694468"/>
        <n v="13007.5984850513"/>
        <n v="13573.2320506651"/>
        <n v="13814.1145341333"/>
        <n v="16718.792824"/>
        <n v="18207.7479470279"/>
        <n v="18376.7852439234"/>
        <n v="18450.8146928767"/>
        <n v="19183.7218015137"/>
        <n v="20407.6999314673"/>
        <n v="20464.6998639"/>
        <n v="20532.6045110195"/>
        <n v="20669.760966795"/>
        <n v="20706.6868217108"/>
        <n v="20736.2160383157"/>
        <n v="21298.609327938"/>
        <n v="21362.6266377195"/>
        <n v="21639.9270915094"/>
        <n v="21817.9381426917"/>
        <n v="21844.6048811615"/>
        <n v="21926.0657663529"/>
        <n v="22132.4135249258"/>
        <n v="22220.2958090763"/>
        <n v="22481.2851667272"/>
        <n v="22926.3925297874"/>
        <n v="22952.1021814206"/>
        <n v="23088.2669741756"/>
        <n v="25169.351208"/>
        <n v="30028.3564109674"/>
        <n v="31454.3735147049"/>
        <n v="36636.0875293594"/>
        <n v="38930.9805504322"/>
        <n v="43762.915203"/>
        <n v="44173.6365007322"/>
        <n v="44921.9717850869"/>
        <n v="54897.760943"/>
        <n v="63471.724624"/>
        <n v="84417.387279"/>
        <n v="96565.694112"/>
        <n v="125921.388915"/>
        <n v="261215.919918"/>
        <m/>
      </sharedItems>
    </cacheField>
    <cacheField name="Opening PV" numFmtId="0">
      <sharedItems containsString="0" containsBlank="1" containsNumber="1" minValue="-8844975" maxValue="10237430" count="469">
        <n v="-8844975"/>
        <n v="-6215585"/>
        <n v="-5726567"/>
        <n v="-4562083.3"/>
        <n v="-1569986"/>
        <n v="-1432022"/>
        <n v="-1080200"/>
        <n v="-941714.449177"/>
        <n v="-761274.548045"/>
        <n v="-702284.661694"/>
        <n v="-609166.666667"/>
        <n v="-589171.484117"/>
        <n v="-559479.166667"/>
        <n v="-526005.972725"/>
        <n v="-505050.639034"/>
        <n v="-469215.724967"/>
        <n v="-405820.332849"/>
        <n v="-398686.111111"/>
        <n v="-376636.169562"/>
        <n v="-365578.016079"/>
        <n v="-336798.740133"/>
        <n v="-298229.148247"/>
        <n v="-296779.537774"/>
        <n v="-293391.691719"/>
        <n v="-282727.252459"/>
        <n v="-280055.642017"/>
        <n v="-275080.354539"/>
        <n v="-252114.240134"/>
        <n v="-245372.183822"/>
        <n v="-242773.849885"/>
        <n v="-226092.179149"/>
        <n v="-222158.45579"/>
        <n v="-219833.134572"/>
        <n v="-214630.490062"/>
        <n v="-214107.505985"/>
        <n v="-208991.02728"/>
        <n v="-208784.976521"/>
        <n v="-208559.265331"/>
        <n v="-207127.67036"/>
        <n v="-194494.161238"/>
        <n v="-192847.288773"/>
        <n v="-184718.980977"/>
        <n v="-184128.15352"/>
        <n v="-183924.300445"/>
        <n v="-181348.393989"/>
        <n v="-174720.254683"/>
        <n v="-169094.809736"/>
        <n v="-158774.447388"/>
        <n v="-157140.738149"/>
        <n v="-155628.331338"/>
        <n v="-140539.47255"/>
        <n v="-139981.979996"/>
        <n v="-139300.648856"/>
        <n v="-128849.542058"/>
        <n v="-128079.757156"/>
        <n v="-127432.171134"/>
        <n v="-127112.168602"/>
        <n v="-126921.977535"/>
        <n v="-124299.423865"/>
        <n v="-120735.202986"/>
        <n v="-118542.007228"/>
        <n v="-116752.671212"/>
        <n v="-115339.927076"/>
        <n v="-115297.143465"/>
        <n v="-114824.951014"/>
        <n v="-114217.132982"/>
        <n v="-110805.052212"/>
        <n v="-110507.248685"/>
        <n v="-110389.687425"/>
        <n v="-109173.615004"/>
        <n v="-109157.397699"/>
        <n v="-107081.060984"/>
        <n v="-106799.566692"/>
        <n v="-101513.194454"/>
        <n v="-101272.249495"/>
        <n v="-97965.440051"/>
        <n v="-97401.43771"/>
        <n v="-97381.128453"/>
        <n v="-94520.6307"/>
        <n v="-93865.426482"/>
        <n v="-91047.649412"/>
        <n v="-85371.130693"/>
        <n v="-84306.673312"/>
        <n v="-83368.73795"/>
        <n v="-82001.144058"/>
        <n v="-79306.664183"/>
        <n v="-78853.739601"/>
        <n v="-78800.290728"/>
        <n v="-78013.804387"/>
        <n v="-76785.102823"/>
        <n v="-75428.96218"/>
        <n v="-74359.560674"/>
        <n v="-72411.777068"/>
        <n v="-72129.442283"/>
        <n v="-70814.927036"/>
        <n v="-70432.455068"/>
        <n v="-70210.573753"/>
        <n v="-68996.220668"/>
        <n v="-68651.187858"/>
        <n v="-67460.164393"/>
        <n v="-66840.068743"/>
        <n v="-63163.716255"/>
        <n v="-62862.857374"/>
        <n v="-62157.604038"/>
        <n v="-61017.192365"/>
        <n v="-60057.152134"/>
        <n v="-59245.143396"/>
        <n v="-58563.739608"/>
        <n v="-58036.982818"/>
        <n v="-57427.651134"/>
        <n v="-56608.811444"/>
        <n v="-56530.913232"/>
        <n v="-56369.654888"/>
        <n v="-54698.220326"/>
        <n v="-54254.425467"/>
        <n v="-53749.335276"/>
        <n v="-51821.317646"/>
        <n v="-50463.928475"/>
        <n v="-50303.096181"/>
        <n v="-50174.484123"/>
        <n v="-49565.834379"/>
        <n v="-48398.367139"/>
        <n v="-47864.390228"/>
        <n v="-47366.539978"/>
        <n v="-46200.500807"/>
        <n v="-45598.358182"/>
        <n v="-44708.751608"/>
        <n v="-44636.592726"/>
        <n v="-43903.645513"/>
        <n v="-42985.623139"/>
        <n v="-42307.325845"/>
        <n v="-41568.414632"/>
        <n v="-40508.387337"/>
        <n v="-39573.144296"/>
        <n v="-38941.515867"/>
        <n v="-38699.233011"/>
        <n v="-37385.338696"/>
        <n v="-36528.029423"/>
        <n v="-36148.899987"/>
        <n v="-35888.370693"/>
        <n v="-35648.909481"/>
        <n v="-35488.353708"/>
        <n v="-34464.46358"/>
        <n v="-34228.471227"/>
        <n v="-33505.569945"/>
        <n v="-33495.437035"/>
        <n v="-33071.251652"/>
        <n v="-32563.554679"/>
        <n v="-31292.454972"/>
        <n v="-31257.912973"/>
        <n v="-30848.254652"/>
        <n v="-29104.474529"/>
        <n v="-27794.08973"/>
        <n v="-27668.921027"/>
        <n v="-27252.508321"/>
        <n v="-27102.19656"/>
        <n v="-26950.616413"/>
        <n v="-26896.071376"/>
        <n v="-26747.962019"/>
        <n v="-26589.521727"/>
        <n v="-26285.021598"/>
        <n v="-26269.736161"/>
        <n v="-25648.243103"/>
        <n v="-25160.292874"/>
        <n v="-25066.781148"/>
        <n v="-24715.083949"/>
        <n v="-23616.652761"/>
        <n v="-23501.703741"/>
        <n v="-23415.099536"/>
        <n v="-22897.44803"/>
        <n v="-22664.336552"/>
        <n v="-21756.061038"/>
        <n v="-20587.907558"/>
        <n v="-19160.986586"/>
        <n v="-19027.905507"/>
        <n v="-18635.052468"/>
        <n v="-17236.870305"/>
        <n v="-17158.343041"/>
        <n v="-17138.14659"/>
        <n v="-15122.392468"/>
        <n v="-14478.977698"/>
        <n v="-14448.161986"/>
        <n v="-13982.290326"/>
        <n v="-13897.05269"/>
        <n v="-13693.596147"/>
        <n v="-13551.404102"/>
        <n v="-12650.939987"/>
        <n v="-11956.270616"/>
        <n v="-11841.053261"/>
        <n v="-11668.9099"/>
        <n v="-11325.651443"/>
        <n v="-10806.505736"/>
        <n v="-10517.385435"/>
        <n v="-9938.018948"/>
        <n v="-9688.267908"/>
        <n v="-9510.071101"/>
        <n v="-9346.611993"/>
        <n v="-9018.522014"/>
        <n v="-8920.513877"/>
        <n v="-8377.138557"/>
        <n v="-8025.337778"/>
        <n v="-7808.962488"/>
        <n v="-7367.430101"/>
        <n v="-7349.951526"/>
        <n v="-7267.627897"/>
        <n v="-7066.729253"/>
        <n v="-7047.634001"/>
        <n v="-6961.602976"/>
        <n v="-6923.161734"/>
        <n v="-6805.096123"/>
        <n v="-5900.290682"/>
        <n v="-5824.503256"/>
        <n v="-5772.644144"/>
        <n v="-5380.077616"/>
        <n v="-5306.752766"/>
        <n v="-4850.375588"/>
        <n v="-4559.291044"/>
        <n v="-3924.526212"/>
        <n v="-3661.523199"/>
        <n v="-3602.754157"/>
        <n v="-3317.265376"/>
        <n v="-3152.461069"/>
        <n v="-3010.031966"/>
        <n v="-2843.474836"/>
        <n v="-2771.317555"/>
        <n v="-1501.853646"/>
        <n v="-1447.748755"/>
        <n v="-1212.791738"/>
        <n v="-1206.553091"/>
        <n v="-1029.994508"/>
        <n v="-898.431371"/>
        <n v="-860.551906"/>
        <n v="-851.23309"/>
        <n v="-597.301265"/>
        <n v="-296.455483"/>
        <n v="-198"/>
        <n v="-172.979184"/>
        <n v="-86.209299"/>
        <n v="0"/>
        <n v="9.632478"/>
        <n v="68.522535"/>
        <n v="172.979184"/>
        <n v="296.455483"/>
        <n v="597.301265"/>
        <n v="1501.853646"/>
        <n v="1543.104675"/>
        <n v="1564.002139"/>
        <n v="2047.727454"/>
        <n v="2771.317555"/>
        <n v="2801.297408"/>
        <n v="2807.407881"/>
        <n v="3010.031966"/>
        <n v="3056.81442"/>
        <n v="3317.265376"/>
        <n v="3602.754157"/>
        <n v="3924.526212"/>
        <n v="4424.386512"/>
        <n v="4581.315438"/>
        <n v="5507.822922"/>
        <n v="5762.922477"/>
        <n v="5900.290682"/>
        <n v="6473.65179"/>
        <n v="6893.38504"/>
        <n v="6961.602976"/>
        <n v="7047.634001"/>
        <n v="7410.73318"/>
        <n v="7808.962488"/>
        <n v="7980.429488"/>
        <n v="8025.337778"/>
        <n v="8377.138557"/>
        <n v="9018.522014"/>
        <n v="9216.632594"/>
        <n v="9346.611993"/>
        <n v="9566.201707"/>
        <n v="9688.267908"/>
        <n v="9698.621938"/>
        <n v="10229.901898"/>
        <n v="10356.318818"/>
        <n v="10498.074992"/>
        <n v="10517.385435"/>
        <n v="10624.843644"/>
        <n v="10806.505736"/>
        <n v="11579.423808"/>
        <n v="11718.91478"/>
        <n v="11985.958655"/>
        <n v="12597.675496"/>
        <n v="13448.184018"/>
        <n v="13693.596147"/>
        <n v="13897.05269"/>
        <n v="14455.891547"/>
        <n v="14478.977698"/>
        <n v="15203.26179"/>
        <n v="15432.933017"/>
        <n v="15765.844352"/>
        <n v="16412.411705"/>
        <n v="17138.14659"/>
        <n v="17158.343041"/>
        <n v="18093.604816"/>
        <n v="18635.052468"/>
        <n v="19027.905507"/>
        <n v="19160.986586"/>
        <n v="21756.061038"/>
        <n v="22897.44803"/>
        <n v="23487.569484"/>
        <n v="25160.292874"/>
        <n v="25648.243103"/>
        <n v="25947.721962"/>
        <n v="26232.398753"/>
        <n v="26747.962019"/>
        <n v="27252.508321"/>
        <n v="27668.921027"/>
        <n v="27794.08973"/>
        <n v="28373.18287"/>
        <n v="29104.474529"/>
        <n v="29303.012351"/>
        <n v="31225.33825"/>
        <n v="31292.454972"/>
        <n v="31446.695545"/>
        <n v="32563.554679"/>
        <n v="32609.290396"/>
        <n v="33071.251652"/>
        <n v="33157.161922"/>
        <n v="34464.46358"/>
        <n v="35888.370693"/>
        <n v="36148.899987"/>
        <n v="36420.064158"/>
        <n v="36528.029423"/>
        <n v="36598.494567"/>
        <n v="37385.338696"/>
        <n v="37794.058368"/>
        <n v="38275.728347"/>
        <n v="38751.414343"/>
        <n v="38941.515867"/>
        <n v="39573.144296"/>
        <n v="40312.236229"/>
        <n v="40625.527213"/>
        <n v="43903.645513"/>
        <n v="44813.128346"/>
        <n v="44840.115433"/>
        <n v="45598.358182"/>
        <n v="46200.500807"/>
        <n v="47256.650529"/>
        <n v="47366.539978"/>
        <n v="47990.339042"/>
        <n v="48250.272738"/>
        <n v="48398.367139"/>
        <n v="49483.334429"/>
        <n v="49565.834379"/>
        <n v="50174.484123"/>
        <n v="50231.443278"/>
        <n v="51525.733013"/>
        <n v="51821.317646"/>
        <n v="53905.82661"/>
        <n v="54254.425467"/>
        <n v="54698.220326"/>
        <n v="55758.908857"/>
        <n v="56530.913232"/>
        <n v="58036.982818"/>
        <n v="58563.739608"/>
        <n v="59245.143396"/>
        <n v="60057.152134"/>
        <n v="62157.604038"/>
        <n v="62862.857374"/>
        <n v="63163.716255"/>
        <n v="67460.164393"/>
        <n v="68491.754156"/>
        <n v="68614.740736"/>
        <n v="70210.573753"/>
        <n v="71532.860062"/>
        <n v="72129.442283"/>
        <n v="72411.777068"/>
        <n v="74359.560674"/>
        <n v="75765.139757"/>
        <n v="76736.128277"/>
        <n v="82001.144058"/>
        <n v="83368.73795"/>
        <n v="84306.673312"/>
        <n v="86099.645639"/>
        <n v="89940.610347"/>
        <n v="91047.649412"/>
        <n v="94520.6307"/>
        <n v="95955.323488"/>
        <n v="97381.128453"/>
        <n v="97401.43771"/>
        <n v="98298.649094"/>
        <n v="100636.596257"/>
        <n v="101272.249495"/>
        <n v="102868.428033"/>
        <n v="105285.599906"/>
        <n v="106799.566692"/>
        <n v="106912.51414"/>
        <n v="107081.060984"/>
        <n v="109157.397699"/>
        <n v="110507.248685"/>
        <n v="111875.917966"/>
        <n v="114217.132982"/>
        <n v="114824.951014"/>
        <n v="116752.671212"/>
        <n v="120735.202986"/>
        <n v="121525.042503"/>
        <n v="127047.879165"/>
        <n v="127112.168602"/>
        <n v="127299.237593"/>
        <n v="128079.757156"/>
        <n v="128849.542058"/>
        <n v="134153.002549"/>
        <n v="137037.241227"/>
        <n v="139300.648856"/>
        <n v="139981.979996"/>
        <n v="140539.47255"/>
        <n v="152194.551197"/>
        <n v="155628.331338"/>
        <n v="158774.447388"/>
        <n v="160611.351644"/>
        <n v="169094.809736"/>
        <n v="174720.254683"/>
        <n v="181682.828739"/>
        <n v="183924.300445"/>
        <n v="184128.15352"/>
        <n v="184718.980977"/>
        <n v="192847.288773"/>
        <n v="194494.161238"/>
        <n v="198314.356711"/>
        <n v="200675.587868"/>
        <n v="207878.048449"/>
        <n v="208559.265331"/>
        <n v="208991.02728"/>
        <n v="214107.505985"/>
        <n v="214630.490062"/>
        <n v="219833.134572"/>
        <n v="222158.45579"/>
        <n v="226092.179149"/>
        <n v="229080.616606"/>
        <n v="231450.112295"/>
        <n v="242773.849885"/>
        <n v="252114.240134"/>
        <n v="269444.611051"/>
        <n v="275080.354539"/>
        <n v="280055.642017"/>
        <n v="293391.691719"/>
        <n v="296710.430283"/>
        <n v="296779.537774"/>
        <n v="298229.148247"/>
        <n v="336798.740133"/>
        <n v="351994.55592"/>
        <n v="365578.016079"/>
        <n v="376636.169562"/>
        <n v="384928.817708"/>
        <n v="395941.54226"/>
        <n v="399224.245136"/>
        <n v="405820.332849"/>
        <n v="426542.757804"/>
        <n v="506404.797275"/>
        <n v="526005.972725"/>
        <n v="557584.144773"/>
        <n v="589171.484117"/>
        <n v="593858.073753"/>
        <n v="641666.666667"/>
        <n v="684958.333333"/>
        <n v="702284.661694"/>
        <n v="761274.548045"/>
        <n v="966436.672439"/>
        <n v="1060408"/>
        <n v="1254500"/>
        <n v="1569986"/>
        <n v="5726567"/>
        <n v="8844975"/>
        <n v="10237430"/>
        <m/>
      </sharedItems>
    </cacheField>
    <cacheField name="Closing PV" numFmtId="0">
      <sharedItems containsString="0" containsBlank="1" containsNumber="1" minValue="-8860123" maxValue="10254010" count="484">
        <n v="-8860123"/>
        <n v="-6225652"/>
        <n v="-5735909"/>
        <n v="-4562083.3"/>
        <n v="-1566309"/>
        <n v="-1434341"/>
        <n v="-1131091"/>
        <n v="-937005.745037"/>
        <n v="-757083.244915"/>
        <n v="-708901.205458"/>
        <n v="-607916.666667"/>
        <n v="-585998.106339"/>
        <n v="-556041.666667"/>
        <n v="-528506.686976"/>
        <n v="-499630.225924"/>
        <n v="-469975.668192"/>
        <n v="-407850.672463"/>
        <n v="-398327.777778"/>
        <n v="-366116.444855"/>
        <n v="-358632.993516"/>
        <n v="-329624.357944"/>
        <n v="-299400.614373"/>
        <n v="-294053.486414"/>
        <n v="-291154.068542"/>
        <n v="-281729.390729"/>
        <n v="-280819.996566"/>
        <n v="-271632.986155"/>
        <n v="-264857.987521"/>
        <n v="-261215.919918"/>
        <n v="-243076.148492"/>
        <n v="-240845.194721"/>
        <n v="-217524.151152"/>
        <n v="-215826.780564"/>
        <n v="-212698.532574"/>
        <n v="-212368.768418"/>
        <n v="-211146.429001"/>
        <n v="-209835.069245"/>
        <n v="-206051.53619"/>
        <n v="-206005.609192"/>
        <n v="-205727.499192"/>
        <n v="-196266.897354"/>
        <n v="-195540.548045"/>
        <n v="-190046.908193"/>
        <n v="-187587.69587"/>
        <n v="-183834.005445"/>
        <n v="-180025.939398"/>
        <n v="-179341.240839"/>
        <n v="-168790.836983"/>
        <n v="-161888.613926"/>
        <n v="-160273.725246"/>
        <n v="-157200.820914"/>
        <n v="-156642.157674"/>
        <n v="-154088.592926"/>
        <n v="-147680.160065"/>
        <n v="-144290.553594"/>
        <n v="-142681.82781"/>
        <n v="-136455.456031"/>
        <n v="-136367.806869"/>
        <n v="-130012.818247"/>
        <n v="-129519.419377"/>
        <n v="-128322.925942"/>
        <n v="-127568.388702"/>
        <n v="-125921.388915"/>
        <n v="-120947.035952"/>
        <n v="-120300.649786"/>
        <n v="-120133.918713"/>
        <n v="-118000.78313"/>
        <n v="-115910.805359"/>
        <n v="-115503.384993"/>
        <n v="-112081.459369"/>
        <n v="-110788.236872"/>
        <n v="-109611.183745"/>
        <n v="-108155.947745"/>
        <n v="-106669.325848"/>
        <n v="-105541.616379"/>
        <n v="-101808.657332"/>
        <n v="-100150.58625"/>
        <n v="-99180.023275"/>
        <n v="-97829.735375"/>
        <n v="-97242.794612"/>
        <n v="-97212.042273"/>
        <n v="-96422.917067"/>
        <n v="-95344.50163"/>
        <n v="-94459.728684"/>
        <n v="-89230.627624"/>
        <n v="-87313.743952"/>
        <n v="-85273.058415"/>
        <n v="-84417.387279"/>
        <n v="-79510.63392"/>
        <n v="-77722.231005"/>
        <n v="-77682.764255"/>
        <n v="-77548.360911"/>
        <n v="-77028.363458"/>
        <n v="-74966.479488"/>
        <n v="-74661.086455"/>
        <n v="-73288.454452"/>
        <n v="-72970.920729"/>
        <n v="-72565.944169"/>
        <n v="-72165.812191"/>
        <n v="-69907.638851"/>
        <n v="-69500.285263"/>
        <n v="-67804.737309"/>
        <n v="-67346.781386"/>
        <n v="-67173.485001"/>
        <n v="-66232.937443"/>
        <n v="-66059.41296"/>
        <n v="-65359.763741"/>
        <n v="-64983.913066"/>
        <n v="-64980.733383"/>
        <n v="-63935.167973"/>
        <n v="-63666.601972"/>
        <n v="-62982.607775"/>
        <n v="-62731.617997"/>
        <n v="-61373.986447"/>
        <n v="-60609.614076"/>
        <n v="-60399.212895"/>
        <n v="-60109.815861"/>
        <n v="-59694.622104"/>
        <n v="-59574.280752"/>
        <n v="-58014.174359"/>
        <n v="-57297.319526"/>
        <n v="-56856.83284"/>
        <n v="-54897.760943"/>
        <n v="-53892.741502"/>
        <n v="-53676.063781"/>
        <n v="-53484.898511"/>
        <n v="-53248.186199"/>
        <n v="-51600.47714"/>
        <n v="-50395.275032"/>
        <n v="-50347.228402"/>
        <n v="-49236.04099"/>
        <n v="-48431.763528"/>
        <n v="-46693.13791"/>
        <n v="-45950.788472"/>
        <n v="-45887.515322"/>
        <n v="-43762.915203"/>
        <n v="-43028.826047"/>
        <n v="-42896.463961"/>
        <n v="-42774.308647"/>
        <n v="-42366.415708"/>
        <n v="-42309.687304"/>
        <n v="-42235.909276"/>
        <n v="-41913.143394"/>
        <n v="-40995.481776"/>
        <n v="-40972.962005"/>
        <n v="-39066.218489"/>
        <n v="-37159.451455"/>
        <n v="-36663.795589"/>
        <n v="-36129.91287"/>
        <n v="-36113.804516"/>
        <n v="-35354.682705"/>
        <n v="-35100.441691"/>
        <n v="-35011.881189"/>
        <n v="-34858.034782"/>
        <n v="-34693.777451"/>
        <n v="-34338.653615"/>
        <n v="-33382.02391"/>
        <n v="-31767.621015"/>
        <n v="-31730.8119"/>
        <n v="-31670.929194"/>
        <n v="-31172.561618"/>
        <n v="-30279.3455"/>
        <n v="-29668.978639"/>
        <n v="-29273.279765"/>
        <n v="-27575.828163"/>
        <n v="-27021.223458"/>
        <n v="-26766.887321"/>
        <n v="-26759.970817"/>
        <n v="-26754.543656"/>
        <n v="-26694.670104"/>
        <n v="-26625.958107"/>
        <n v="-26447.918013"/>
        <n v="-26102.195922"/>
        <n v="-25169.351208"/>
        <n v="-24889.085783"/>
        <n v="-24221.138943"/>
        <n v="-23998.74626"/>
        <n v="-23892.60065"/>
        <n v="-23506.856672"/>
        <n v="-22990.657614"/>
        <n v="-22763.691423"/>
        <n v="-21624.690045"/>
        <n v="-21534.725071"/>
        <n v="-19542.935979"/>
        <n v="-19283.317954"/>
        <n v="-19100.521731"/>
        <n v="-18379.544563"/>
        <n v="-16728.268302"/>
        <n v="-16718.792824"/>
        <n v="-16566.744448"/>
        <n v="-16087.261968"/>
        <n v="-14563.774757"/>
        <n v="-14200.087844"/>
        <n v="-13956.68011"/>
        <n v="-13306.367849"/>
        <n v="-12543.910411"/>
        <n v="-12374.615673"/>
        <n v="-12329.887287"/>
        <n v="-12276.933269"/>
        <n v="-11744.161946"/>
        <n v="-11172.400439"/>
        <n v="-11107.229611"/>
        <n v="-9818.878194"/>
        <n v="-9795.359497"/>
        <n v="-9352.788169"/>
        <n v="-9240.607549"/>
        <n v="-9095.081339"/>
        <n v="-9062.621673"/>
        <n v="-8815.135902"/>
        <n v="-8702.648297"/>
        <n v="-8522.406751"/>
        <n v="-7856.875731"/>
        <n v="-7853.17847"/>
        <n v="-7810.100302"/>
        <n v="-7598.407034"/>
        <n v="-7476.312571"/>
        <n v="-7145.496346"/>
        <n v="-6345.583028"/>
        <n v="-6036.605436"/>
        <n v="-5960.645328"/>
        <n v="-5551.6414"/>
        <n v="-4500.708382"/>
        <n v="-4357.440523"/>
        <n v="-4007.597857"/>
        <n v="-3912.867963"/>
        <n v="-3544.594603"/>
        <n v="-3486.771371"/>
        <n v="-3430.438976"/>
        <n v="-3000.314404"/>
        <n v="-2773.716319"/>
        <n v="-2586.594058"/>
        <n v="-2252.224181"/>
        <n v="-1888.130936"/>
        <n v="-1556.070687"/>
        <n v="-1552.299257"/>
        <n v="-1405.61036"/>
        <n v="-1113.73932"/>
        <n v="-1098.522453"/>
        <n v="-988.147945"/>
        <n v="-821.25593"/>
        <n v="-622.065481"/>
        <n v="-491.952518"/>
        <n v="-188.90444"/>
        <n v="-69.988877"/>
        <n v="0"/>
        <n v="69.988877"/>
        <n v="455.789431"/>
        <n v="474.8659"/>
        <n v="491.952518"/>
        <n v="622.065481"/>
        <n v="821.25593"/>
        <n v="1405.61036"/>
        <n v="1756.608445"/>
        <n v="1888.130936"/>
        <n v="2586.594058"/>
        <n v="2903.826105"/>
        <n v="2928.98981"/>
        <n v="3331.553262"/>
        <n v="3430.438976"/>
        <n v="3486.771371"/>
        <n v="3544.594603"/>
        <n v="4034.07519"/>
        <n v="4500.708382"/>
        <n v="4833.445593"/>
        <n v="5293.724851"/>
        <n v="5328.582967"/>
        <n v="5538.522695"/>
        <n v="6019.725576"/>
        <n v="6345.583028"/>
        <n v="6701.061095"/>
        <n v="7145.496346"/>
        <n v="7265.764777"/>
        <n v="7598.407034"/>
        <n v="7628.69067"/>
        <n v="8510.940153"/>
        <n v="8522.406751"/>
        <n v="8815.135902"/>
        <n v="9095.081339"/>
        <n v="9293.635363"/>
        <n v="9795.359497"/>
        <n v="9818.878194"/>
        <n v="10343.368016"/>
        <n v="10446.147685"/>
        <n v="10742.452241"/>
        <n v="11168.431489"/>
        <n v="11631.403615"/>
        <n v="11895.428567"/>
        <n v="12374.615673"/>
        <n v="12440.270358"/>
        <n v="12900.754704"/>
        <n v="13622.435871"/>
        <n v="14563.774757"/>
        <n v="14706.634552"/>
        <n v="16087.261968"/>
        <n v="16281.09057"/>
        <n v="16566.744448"/>
        <n v="16575.621715"/>
        <n v="16656.672599"/>
        <n v="16718.792824"/>
        <n v="16728.268302"/>
        <n v="17624.132948"/>
        <n v="19283.317954"/>
        <n v="21534.725071"/>
        <n v="21624.690045"/>
        <n v="21992.185157"/>
        <n v="22990.657614"/>
        <n v="23892.60065"/>
        <n v="23998.74626"/>
        <n v="24687.35693"/>
        <n v="25065.581153"/>
        <n v="25169.351208"/>
        <n v="25777.471952"/>
        <n v="26630.079549"/>
        <n v="26759.970817"/>
        <n v="27021.223458"/>
        <n v="27713.933645"/>
        <n v="28031.15155"/>
        <n v="28601.510491"/>
        <n v="28616.54655"/>
        <n v="29668.978639"/>
        <n v="31172.561618"/>
        <n v="31670.929194"/>
        <n v="31767.621015"/>
        <n v="32123.68753"/>
        <n v="33382.02391"/>
        <n v="34056.536385"/>
        <n v="34338.653615"/>
        <n v="34387.585059"/>
        <n v="34693.777451"/>
        <n v="35100.441691"/>
        <n v="36113.804516"/>
        <n v="36404.795804"/>
        <n v="36437.818921"/>
        <n v="36607.582416"/>
        <n v="37159.451455"/>
        <n v="39981.536246"/>
        <n v="39987.59817"/>
        <n v="40100.285091"/>
        <n v="41300.803688"/>
        <n v="42235.909276"/>
        <n v="42309.687304"/>
        <n v="42366.415708"/>
        <n v="42896.463961"/>
        <n v="43028.826047"/>
        <n v="43762.915203"/>
        <n v="43960.278197"/>
        <n v="44906.385192"/>
        <n v="45227.208121"/>
        <n v="45887.515322"/>
        <n v="45950.788472"/>
        <n v="46693.13791"/>
        <n v="48423.026818"/>
        <n v="51084.385968"/>
        <n v="51600.47714"/>
        <n v="53248.186199"/>
        <n v="53668.372394"/>
        <n v="53676.063781"/>
        <n v="53892.741502"/>
        <n v="54233.370011"/>
        <n v="54897.760943"/>
        <n v="56856.83284"/>
        <n v="57170.767254"/>
        <n v="57297.319526"/>
        <n v="58375.820262"/>
        <n v="59694.622104"/>
        <n v="60109.815861"/>
        <n v="60399.212895"/>
        <n v="60609.614076"/>
        <n v="61373.986447"/>
        <n v="62731.617997"/>
        <n v="62982.607775"/>
        <n v="63273.724624"/>
        <n v="63364.784574"/>
        <n v="65359.763741"/>
        <n v="66059.41296"/>
        <n v="67173.485001"/>
        <n v="67346.781386"/>
        <n v="69500.285263"/>
        <n v="69907.638851"/>
        <n v="71332.000746"/>
        <n v="71546.640412"/>
        <n v="74208.525128"/>
        <n v="74661.086455"/>
        <n v="75563.124064"/>
        <n v="77028.363458"/>
        <n v="78496.809816"/>
        <n v="82963.349841"/>
        <n v="84417.387279"/>
        <n v="85273.058415"/>
        <n v="85542.470655"/>
        <n v="87142.659936"/>
        <n v="87313.743952"/>
        <n v="87733.032497"/>
        <n v="88406.862253"/>
        <n v="92876.899234"/>
        <n v="94459.728684"/>
        <n v="96565.694112"/>
        <n v="97242.794612"/>
        <n v="99180.023275"/>
        <n v="100910.60328"/>
        <n v="100987.476783"/>
        <n v="101808.657332"/>
        <n v="104408.847006"/>
        <n v="105541.616379"/>
        <n v="106669.325848"/>
        <n v="108155.947745"/>
        <n v="109611.183745"/>
        <n v="118000.78313"/>
        <n v="120300.649786"/>
        <n v="120947.035952"/>
        <n v="122203.084918"/>
        <n v="124056.631171"/>
        <n v="125921.388915"/>
        <n v="126689.093315"/>
        <n v="127568.388702"/>
        <n v="129519.419377"/>
        <n v="130140.894634"/>
        <n v="131998.943696"/>
        <n v="134092.269217"/>
        <n v="134883.699031"/>
        <n v="136367.806869"/>
        <n v="136455.456031"/>
        <n v="142681.82781"/>
        <n v="144290.553594"/>
        <n v="147680.160065"/>
        <n v="155265.229968"/>
        <n v="156642.157674"/>
        <n v="157200.820914"/>
        <n v="168790.836983"/>
        <n v="179341.240839"/>
        <n v="180025.939398"/>
        <n v="186370.691605"/>
        <n v="187587.69587"/>
        <n v="190046.908193"/>
        <n v="195540.548045"/>
        <n v="196266.897354"/>
        <n v="201268.484772"/>
        <n v="202450.179243"/>
        <n v="206051.53619"/>
        <n v="206743.389049"/>
        <n v="209835.069245"/>
        <n v="211146.429001"/>
        <n v="212368.768418"/>
        <n v="212698.532574"/>
        <n v="215826.780564"/>
        <n v="217524.151152"/>
        <n v="224648.000206"/>
        <n v="228509.374347"/>
        <n v="240845.194721"/>
        <n v="259663.707011"/>
        <n v="261215.919918"/>
        <n v="264857.987521"/>
        <n v="267201.097353"/>
        <n v="271632.986155"/>
        <n v="281729.390729"/>
        <n v="291154.068542"/>
        <n v="294053.486414"/>
        <n v="299400.614373"/>
        <n v="329624.357944"/>
        <n v="355785.305875"/>
        <n v="358632.993516"/>
        <n v="366116.444855"/>
        <n v="382786.212436"/>
        <n v="391086.270478"/>
        <n v="394914.399144"/>
        <n v="394945.119029"/>
        <n v="407850.672463"/>
        <n v="410288.41252"/>
        <n v="501907.053768"/>
        <n v="517989.292273"/>
        <n v="528506.686976"/>
        <n v="585998.106339"/>
        <n v="640833.333333"/>
        <n v="682666.666667"/>
        <n v="708901.205458"/>
        <n v="757083.244915"/>
        <n v="961203.365763"/>
        <n v="1107373"/>
        <n v="1252750"/>
        <n v="1566309"/>
        <n v="5735909"/>
        <n v="8860123"/>
        <n v="10254010"/>
        <m/>
      </sharedItems>
    </cacheField>
    <cacheField name="Actual P&amp;L" numFmtId="0">
      <sharedItems containsString="0" containsBlank="1" containsNumber="1" minValue="-261215.919918" maxValue="261215.919918" count="484">
        <n v="-261215.919918"/>
        <n v="-125921.388915"/>
        <n v="-84417.387279"/>
        <n v="-79510.63392"/>
        <n v="-73028.953233"/>
        <n v="-62425.968443"/>
        <n v="-58894.573549"/>
        <n v="-54897.760943"/>
        <n v="-50891"/>
        <n v="-43762.915203"/>
        <n v="-42817.837907"/>
        <n v="-39594.8525"/>
        <n v="-39272.701024"/>
        <n v="-39059.983225"/>
        <n v="-38408.266726"/>
        <n v="-37046.723272"/>
        <n v="-35974.301381"/>
        <n v="-25169.351208"/>
        <n v="-22667.824548"/>
        <n v="-22084.137636"/>
        <n v="-21998.289927"/>
        <n v="-21923.328239"/>
        <n v="-21542.855855"/>
        <n v="-21452.182879"/>
        <n v="-21296.846649"/>
        <n v="-21153.543759"/>
        <n v="-20643.626406"/>
        <n v="-20637.119953"/>
        <n v="-20604.812129"/>
        <n v="-20040.642959"/>
        <n v="-19905.078192"/>
        <n v="-19806.945023"/>
        <n v="-19769.854204"/>
        <n v="-19600.402909"/>
        <n v="-19026.277526"/>
        <n v="-19018.536283"/>
        <n v="-18003.176046"/>
        <n v="-16718.792824"/>
        <n v="-16254.345284"/>
        <n v="-15164.615006"/>
        <n v="-15148"/>
        <n v="-14427.879001"/>
        <n v="-12458.604682"/>
        <n v="-12445.524801"/>
        <n v="-12323.386545"/>
        <n v="-11912.389505"/>
        <n v="-11510.056178"/>
        <n v="-11269.045413"/>
        <n v="-10900.982897"/>
        <n v="-10149.001544"/>
        <n v="-10067"/>
        <n v="-9342"/>
        <n v="-7548.461235"/>
        <n v="-7544.835106"/>
        <n v="-7533.723705"/>
        <n v="-7174.38218900003"/>
        <n v="-7156.365438"/>
        <n v="-6729.90297000001"/>
        <n v="-6644.083993"/>
        <n v="-6616.54376399994"/>
        <n v="-6217.515721"/>
        <n v="-5903.859434"/>
        <n v="-5625.469232"/>
        <n v="-5560.645653"/>
        <n v="-5327.92721600001"/>
        <n v="-5325.058086"/>
        <n v="-5233.30667600001"/>
        <n v="-5128.17973600001"/>
        <n v="-5126.969582"/>
        <n v="-4620.986156"/>
        <n v="-4527.289382"/>
        <n v="-4506.428053"/>
        <n v="-4497.74350700004"/>
        <n v="-4432.6164"/>
        <n v="-4309.84599199996"/>
        <n v="-4298.123123"/>
        <n v="-4191.3031299999"/>
        <n v="-3898.36104700001"/>
        <n v="-3809.50308699999"/>
        <n v="-3751.08104399999"/>
        <n v="-3733.90545999999"/>
        <n v="-3707.505294"/>
        <n v="-3677"/>
        <n v="-3661.00939"/>
        <n v="-3615.78131999999"/>
        <n v="-3547.97857399999"/>
        <n v="-3514.624333"/>
        <n v="-3503.640591"/>
        <n v="-3459.54235"/>
        <n v="-3447.36838400003"/>
        <n v="-3328.729087"/>
        <n v="-3308.254106"/>
        <n v="-3294.393409"/>
        <n v="-3196.555586"/>
        <n v="-3173.37777799997"/>
        <n v="-3168.358554"/>
        <n v="-3073.702076"/>
        <n v="-3046.198643"/>
        <n v="-2961.07698399999"/>
        <n v="-2941.709026"/>
        <n v="-2940.73794799999"/>
        <n v="-2921.01662"/>
        <n v="-2917.975608"/>
        <n v="-2899.672603"/>
        <n v="-2869.384322"/>
        <n v="-2863.792367"/>
        <n v="-2845.19282500001"/>
        <n v="-2810.246839"/>
        <n v="-2771.244193"/>
        <n v="-2742.828871"/>
        <n v="-2736.543008"/>
        <n v="-2734.41985600001"/>
        <n v="-2722.163912"/>
        <n v="-2699.84781399998"/>
        <n v="-2693.259272"/>
        <n v="-2691.561245"/>
        <n v="-2686.347765"/>
        <n v="-2672.932802"/>
        <n v="-2668.80278400001"/>
        <n v="-2663.146486"/>
        <n v="-2657.585489"/>
        <n v="-2638.17173"/>
        <n v="-2602.407373"/>
        <n v="-2600.492181"/>
        <n v="-2599.0992"/>
        <n v="-2596.784538"/>
        <n v="-2594.242138"/>
        <n v="-2580.647113"/>
        <n v="-2572.631258"/>
        <n v="-2569.532135"/>
        <n v="-2546.425704"/>
        <n v="-2536.887012"/>
        <n v="-2531.644172"/>
        <n v="-2530.12276100001"/>
        <n v="-2527.603149"/>
        <n v="-2510.851817"/>
        <n v="-2506.34678299999"/>
        <n v="-2504.138217"/>
        <n v="-2500.71425099997"/>
        <n v="-2482.838174"/>
        <n v="-2472.743084"/>
        <n v="-2469.851706"/>
        <n v="-2462.981934"/>
        <n v="-2387.966485"/>
        <n v="-2351.30094"/>
        <n v="-2319"/>
        <n v="-2308.98342"/>
        <n v="-2291.66666599992"/>
        <n v="-2279.365037"/>
        <n v="-2257.52555"/>
        <n v="-2253.802075"/>
        <n v="-2249.290604"/>
        <n v="-2243.513698"/>
        <n v="-2234.090845"/>
        <n v="-2210.909508"/>
        <n v="-2196.047486"/>
        <n v="-2153.542196"/>
        <n v="-2146.629618"/>
        <n v="-2142.60527200002"/>
        <n v="-2132.28971400001"/>
        <n v="-2040.12087"/>
        <n v="-2034.642761"/>
        <n v="-2030.339614"/>
        <n v="-1798.894822"/>
        <n v="-1772.73611599999"/>
        <n v="-1750"/>
        <n v="-1687.762508"/>
        <n v="-1673.74871199997"/>
        <n v="-1649.34093599999"/>
        <n v="-1614.62186799999"/>
        <n v="-1591.911485"/>
        <n v="-1572.48957600002"/>
        <n v="-1555.136843"/>
        <n v="-1479.075148"/>
        <n v="-1418.22094"/>
        <n v="-1401.354284"/>
        <n v="-1400.948407"/>
        <n v="-1352.464837"/>
        <n v="-1325.967564"/>
        <n v="-1236.055792"/>
        <n v="-1222.229673"/>
        <n v="-1204.979454"/>
        <n v="-1196.29050199999"/>
        <n v="-1186.475952"/>
        <n v="-1171.46612599998"/>
        <n v="-1166.8176"/>
        <n v="-1161.546614"/>
        <n v="-1134.6594"/>
        <n v="-1113.73932"/>
        <n v="-1071.081073"/>
        <n v="-1069.743561"/>
        <n v="-1034.118913"/>
        <n v="-1007.181552"/>
        <n v="-996.423231000023"/>
        <n v="-995.152620000001"/>
        <n v="-966.385103000008"/>
        <n v="-964.668566000008"/>
        <n v="-864.672465000003"/>
        <n v="-833.333334000083"/>
        <n v="-759.943224999995"/>
        <n v="-702.857150000002"/>
        <n v="-669.877318999992"/>
        <n v="-666.722066999999"/>
        <n v="-661.79469499999"/>
        <n v="-660.977386999999"/>
        <n v="-656.52782"/>
        <n v="-648.683741999999"/>
        <n v="-636.804058"/>
        <n v="-631.422032000002"/>
        <n v="-613.661894000004"/>
        <n v="-604.486182000001"/>
        <n v="-557.174983999998"/>
        <n v="-542.472405"/>
        <n v="-538.428775999986"/>
        <n v="-536.407837000006"/>
        <n v="-531.476091000001"/>
        <n v="-527.312388"/>
        <n v="-524.800447"/>
        <n v="-496.115263"/>
        <n v="-481.003388999998"/>
        <n v="-473.631602999998"/>
        <n v="-472.898927000002"/>
        <n v="-466.982801999999"/>
        <n v="-464.574668000001"/>
        <n v="-456.220099999991"/>
        <n v="-437.754841"/>
        <n v="-432.274292"/>
        <n v="-366.985478000002"/>
        <n v="-358.78585"/>
        <n v="-354.555040000001"/>
        <n v="-345.746166"/>
        <n v="-342.060760999993"/>
        <n v="-340.936508999999"/>
        <n v="-324.638059000004"/>
        <n v="-303.972753000009"/>
        <n v="-272.566344000001"/>
        <n v="-249.712334999997"/>
        <n v="-237.970547"/>
        <n v="-231.284863000001"/>
        <n v="-200.859316000002"/>
        <n v="-179.239955"/>
        <n v="-178.181851999998"/>
        <n v="-177.365593999999"/>
        <n v="-174.001833999999"/>
        <n v="-172.979184"/>
        <n v="-156.839568"/>
        <n v="-130.240844"/>
        <n v="-102.695141"/>
        <n v="-99.3548709999996"/>
        <n v="-96.2432860000001"/>
        <n v="-60.7333320000034"/>
        <n v="0"/>
        <n v="96.2432860000001"/>
        <n v="130.240844"/>
        <n v="153.251004000002"/>
        <n v="172.979184"/>
        <n v="174.251853"/>
        <n v="201.401271999999"/>
        <n v="227.409305"/>
        <n v="231.284863000001"/>
        <n v="244.260894000003"/>
        <n v="249.712334999997"/>
        <n v="256.803099"/>
        <n v="274.738842"/>
        <n v="303.972753000009"/>
        <n v="342.060760999993"/>
        <n v="358.333333000017"/>
        <n v="374.006718000001"/>
        <n v="387.092688000004"/>
        <n v="432.687775999999"/>
        <n v="437.754841"/>
        <n v="446.156953"/>
        <n v="456.220099999991"/>
        <n v="476.472519000003"/>
        <n v="496.115263"/>
        <n v="524.800447"/>
        <n v="527.312388"/>
        <n v="531.476091000001"/>
        <n v="536.407837000006"/>
        <n v="538.428775999986"/>
        <n v="543.587845"/>
        <n v="631.422032000002"/>
        <n v="636.804058"/>
        <n v="661.79469499999"/>
        <n v="666.722066999999"/>
        <n v="669.877318999992"/>
        <n v="676.991985000001"/>
        <n v="721.355578000001"/>
        <n v="848.157553000001"/>
        <n v="864.672465000003"/>
        <n v="937.507625"/>
        <n v="966.385103000008"/>
        <n v="995.152620000001"/>
        <n v="1007.181552"/>
        <n v="1034.118913"/>
        <n v="1043.830303"/>
        <n v="1069.743561"/>
        <n v="1071.081073"/>
        <n v="1100.206973"/>
        <n v="1114.136183"/>
        <n v="1122.06116799999"/>
        <n v="1161.546614"/>
        <n v="1171.46612599998"/>
        <n v="1196.29050199999"/>
        <n v="1229.515091"/>
        <n v="1250"/>
        <n v="1326.09899"/>
        <n v="1372.359925"/>
        <n v="1418.22094"/>
        <n v="1542.522984"/>
        <n v="1572.48957600002"/>
        <n v="1584.43317800001"/>
        <n v="1649.34093599999"/>
        <n v="1673.74871199997"/>
        <n v="1705.80789900001"/>
        <n v="1772.73611599999"/>
        <n v="1774.59137499999"/>
        <n v="1798.894822"/>
        <n v="1815.788701"/>
        <n v="1907.25589299999"/>
        <n v="2030.339614"/>
        <n v="2032.164947"/>
        <n v="2034.642761"/>
        <n v="2040.12087"/>
        <n v="2108.959056"/>
        <n v="2132.28971400001"/>
        <n v="2196.047486"/>
        <n v="2208.362995"/>
        <n v="2249.290604"/>
        <n v="2279.365037"/>
        <n v="2289.902468"/>
        <n v="2296.03532999998"/>
        <n v="2308.98342"/>
        <n v="2351.30094"/>
        <n v="2387.966485"/>
        <n v="2462.981934"/>
        <n v="2469.851706"/>
        <n v="2472.743084"/>
        <n v="2500.71425099997"/>
        <n v="2504.138217"/>
        <n v="2506.34678299999"/>
        <n v="2510.851817"/>
        <n v="2530.12276100001"/>
        <n v="2531.588668"/>
        <n v="2531.644172"/>
        <n v="2536.887012"/>
        <n v="2549.389345"/>
        <n v="2569.532135"/>
        <n v="2572.631258"/>
        <n v="2594.242138"/>
        <n v="2596.784538"/>
        <n v="2599.0992"/>
        <n v="2602.407373"/>
        <n v="2611.954186"/>
        <n v="2616.911405"/>
        <n v="2638.17173"/>
        <n v="2655.039816"/>
        <n v="2657.585489"/>
        <n v="2663.146486"/>
        <n v="2668.80278400001"/>
        <n v="2668.824588"/>
        <n v="2673.375254"/>
        <n v="2686.347765"/>
        <n v="2691.561245"/>
        <n v="2693.259272"/>
        <n v="2699.84781399998"/>
        <n v="2715.663067"/>
        <n v="2722.163912"/>
        <n v="2723.449332"/>
        <n v="2731.670059"/>
        <n v="2734.41985600001"/>
        <n v="2736.543008"/>
        <n v="2742.828871"/>
        <n v="2771.244193"/>
        <n v="2785.718139"/>
        <n v="2810.246839"/>
        <n v="2834.11323"/>
        <n v="2841.657041"/>
        <n v="2845.19282500001"/>
        <n v="2863.792367"/>
        <n v="2884.756377"/>
        <n v="2899.672603"/>
        <n v="2921.01662"/>
        <n v="2931.89967599999"/>
        <n v="2936.288887"/>
        <n v="2941.709026"/>
        <n v="2954.128061"/>
        <n v="2961.07698399999"/>
        <n v="3046.198643"/>
        <n v="3052.145223"/>
        <n v="3057.47732900002"/>
        <n v="3070.67877100001"/>
        <n v="3073.702076"/>
        <n v="3173.37777799997"/>
        <n v="3196.555586"/>
        <n v="3258.467707"/>
        <n v="3280.190195"/>
        <n v="3294.393409"/>
        <n v="3308.254106"/>
        <n v="3334.750984"/>
        <n v="3437.5"/>
        <n v="3447.36838400003"/>
        <n v="3459.54235"/>
        <n v="3503.640591"/>
        <n v="3547.97857399999"/>
        <n v="3615.78131999999"/>
        <n v="3661.00939"/>
        <n v="3677"/>
        <n v="3707.505294"/>
        <n v="3729.722712"/>
        <n v="3733.90545999999"/>
        <n v="3751.08104399999"/>
        <n v="3772.250749"/>
        <n v="3790.74995500001"/>
        <n v="3809.50308699999"/>
        <n v="3828.528525"/>
        <n v="3833.81124000001"/>
        <n v="3898.36104700001"/>
        <n v="4015.487285"/>
        <n v="4191.3031299999"/>
        <n v="4301.152181"/>
        <n v="4620.986156"/>
        <n v="4687.86286600001"/>
        <n v="4708.70413999993"/>
        <n v="5128.17973600001"/>
        <n v="5327.92721600001"/>
        <n v="5420.41310999997"/>
        <n v="5625.469232"/>
        <n v="5645.034241"/>
        <n v="5903.859434"/>
        <n v="6217.515721"/>
        <n v="6616.54376399994"/>
        <n v="6729.90297000001"/>
        <n v="7148.325064"/>
        <n v="7174.38218900003"/>
        <n v="8031.612934"/>
        <n v="9342"/>
        <n v="9643.70346"/>
        <n v="9826.987839"/>
        <n v="9858.578446"/>
        <n v="10149.001544"/>
        <n v="11269.045413"/>
        <n v="12323.386545"/>
        <n v="12753.8535"/>
        <n v="15148"/>
        <n v="16580"/>
        <n v="16718.792824"/>
        <n v="17484.031747"/>
        <n v="18003.176046"/>
        <n v="19018.536283"/>
        <n v="19026.277526"/>
        <n v="19459.780063"/>
        <n v="19600.402909"/>
        <n v="19806.945023"/>
        <n v="19999.630028"/>
        <n v="20037.180036"/>
        <n v="20040.642959"/>
        <n v="20123.02573"/>
        <n v="20604.812129"/>
        <n v="20637.119953"/>
        <n v="21076.208089"/>
        <n v="21153.543759"/>
        <n v="21542.855855"/>
        <n v="21657.297454"/>
        <n v="21713.926763"/>
        <n v="21833.447515"/>
        <n v="21886.059522"/>
        <n v="22084.137636"/>
        <n v="22443.034144"/>
        <n v="25169.351208"/>
        <n v="29475.220947"/>
        <n v="30461.185021"/>
        <n v="35668.239744"/>
        <n v="37823.743256"/>
        <n v="42919.904151"/>
        <n v="43762.915203"/>
        <n v="46965"/>
        <n v="54897.760943"/>
        <n v="63471.724624"/>
        <n v="84417.387279"/>
        <n v="96565.694112"/>
        <n v="125921.388915"/>
        <n v="261215.919918"/>
        <m/>
      </sharedItems>
    </cacheField>
    <cacheField name="Other" numFmtId="0">
      <sharedItems containsString="0" containsBlank="1" containsNumber="1" minValue="-11599.6174673189" maxValue="11599.6174673189" count="463">
        <n v="-11599.6174673189"/>
        <n v="-5933.41978967315"/>
        <n v="-3784.43903469992"/>
        <n v="-3549.36050498606"/>
        <n v="-2945.62472395073"/>
        <n v="-2708.49857237926"/>
        <n v="-2430.50955366759"/>
        <n v="-2369.35845029919"/>
        <n v="-1743.01244882139"/>
        <n v="-1738.55307205127"/>
        <n v="-1678.20214263505"/>
        <n v="-1657.59307572758"/>
        <n v="-1536.81748363323"/>
        <n v="-1410.471173"/>
        <n v="-1407.723909"/>
        <n v="-1405.87375518276"/>
        <n v="-1321.98367871954"/>
        <n v="-1311.47622554854"/>
        <n v="-1306.81483177724"/>
        <n v="-1301.76404294677"/>
        <n v="-1253.73234973222"/>
        <n v="-1249.84550566509"/>
        <n v="-1232.55249311326"/>
        <n v="-1211.60071508334"/>
        <n v="-1195.53716938247"/>
        <n v="-1191.23851909752"/>
        <n v="-1180.54575551368"/>
        <n v="-1152.6206139086"/>
        <n v="-1117.27295346491"/>
        <n v="-1114.19147060834"/>
        <n v="-1113.94561760436"/>
        <n v="-1110.16607518732"/>
        <n v="-1108.26676033698"/>
        <n v="-1107.23729443221"/>
        <n v="-1101.28141104205"/>
        <n v="-1092.94501478737"/>
        <n v="-1086.93082394052"/>
        <n v="-1074.30789114349"/>
        <n v="-1072.82444801953"/>
        <n v="-1066.04265942057"/>
        <n v="-1060.2610341333"/>
        <n v="-1044.98703881368"/>
        <n v="-1044.26889697912"/>
        <n v="-1040.72415775665"/>
        <n v="-1033.2244712492"/>
        <n v="-1005.20286284831"/>
        <n v="-1002.80713850937"/>
        <n v="-993.188493704864"/>
        <n v="-980.236306189107"/>
        <n v="-970.301559527683"/>
        <n v="-967.847785359423"/>
        <n v="-966.267935935289"/>
        <n v="-955.293206798853"/>
        <n v="-952.993158317167"/>
        <n v="-938.481175374518"/>
        <n v="-918.92478818138"/>
        <n v="-906.373242031738"/>
        <n v="-896.41472292717"/>
        <n v="-892.523507647338"/>
        <n v="-887.205357552752"/>
        <n v="-885.788279114541"/>
        <n v="-874.298318903355"/>
        <n v="-849.857677352884"/>
        <n v="-841.927073483157"/>
        <n v="-832.90586749869"/>
        <n v="-807.481781000219"/>
        <n v="-807.297022467286"/>
        <n v="-800.731884135367"/>
        <n v="-791.900561854697"/>
        <n v="-783.896718732782"/>
        <n v="-767.358403727227"/>
        <n v="-762.818172374604"/>
        <n v="-723.716200027902"/>
        <n v="-721.526067050011"/>
        <n v="-717.115554146694"/>
        <n v="-709.768240823898"/>
        <n v="-707.05679371077"/>
        <n v="-704.101187012243"/>
        <n v="-702.334900353706"/>
        <n v="-699.036002315686"/>
        <n v="-693.797198938006"/>
        <n v="-692.580708843411"/>
        <n v="-691.06112216154"/>
        <n v="-690.703873713264"/>
        <n v="-673.796684730296"/>
        <n v="-670.250377671515"/>
        <n v="-664.773979547063"/>
        <n v="-661.910898756089"/>
        <n v="-657.754840900037"/>
        <n v="-655.614210727036"/>
        <n v="-655.17490348399"/>
        <n v="-649.49228207659"/>
        <n v="-645.412309746909"/>
        <n v="-645.232830175624"/>
        <n v="-632.849839615796"/>
        <n v="-621.212306602897"/>
        <n v="-620.038149515404"/>
        <n v="-600.964281433239"/>
        <n v="-596.463775769866"/>
        <n v="-582.508691162208"/>
        <n v="-579.768547586013"/>
        <n v="-578.525734587556"/>
        <n v="-571.951074047616"/>
        <n v="-571.068665090305"/>
        <n v="-570.712293821784"/>
        <n v="-567.721590123274"/>
        <n v="-565.731691328762"/>
        <n v="-565.705053917796"/>
        <n v="-556.643051073548"/>
        <n v="-556.064202690198"/>
        <n v="-553.135463967417"/>
        <n v="-550.1609247409"/>
        <n v="-547.926363493589"/>
        <n v="-547.660988980724"/>
        <n v="-547.088544564794"/>
        <n v="-546.735236795008"/>
        <n v="-543.790907345148"/>
        <n v="-538.460285779897"/>
        <n v="-529.428904317255"/>
        <n v="-529.121409905483"/>
        <n v="-527.523422472925"/>
        <n v="-526.139845637923"/>
        <n v="-504.342555314547"/>
        <n v="-498.479473823543"/>
        <n v="-489.351451516638"/>
        <n v="-484.833586980438"/>
        <n v="-475.116070925771"/>
        <n v="-472.196249396417"/>
        <n v="-467.828662799268"/>
        <n v="-462.822406849923"/>
        <n v="-461.283471279231"/>
        <n v="-460.918980294837"/>
        <n v="-452.179734976088"/>
        <n v="-442.294240946225"/>
        <n v="-438.969831452382"/>
        <n v="-438.951763097461"/>
        <n v="-438.515300085916"/>
        <n v="-437.835809795535"/>
        <n v="-429.840251416528"/>
        <n v="-422.910040835083"/>
        <n v="-422.636944844544"/>
        <n v="-420.116492294571"/>
        <n v="-415.910639698564"/>
        <n v="-406.577481338548"/>
        <n v="-405.46849121991"/>
        <n v="-404.43648789826"/>
        <n v="-401.2855214071"/>
        <n v="-391.432695931754"/>
        <n v="-390.717959039899"/>
        <n v="-384.100991833295"/>
        <n v="-383.0480776646"/>
        <n v="-381.36956670595"/>
        <n v="-380.609703866048"/>
        <n v="-374.61597965599"/>
        <n v="-374.411271913002"/>
        <n v="-370.907819471041"/>
        <n v="-367.740647291572"/>
        <n v="-365.111334559338"/>
        <n v="-357.106470947712"/>
        <n v="-355.942397709066"/>
        <n v="-354.358448099076"/>
        <n v="-350.657883294935"/>
        <n v="-348.395676086298"/>
        <n v="-348.329257913019"/>
        <n v="-348.114519430597"/>
        <n v="-340.663250208706"/>
        <n v="-338.92685446243"/>
        <n v="-338.325112647673"/>
        <n v="-337.539193725525"/>
        <n v="-334.574154046072"/>
        <n v="-334.010022052768"/>
        <n v="-330.486125446767"/>
        <n v="-324.331649906711"/>
        <n v="-316.446651423124"/>
        <n v="-306.581775533249"/>
        <n v="-304.86628501844"/>
        <n v="-299.624453418312"/>
        <n v="-296.103817968836"/>
        <n v="-292.007487984907"/>
        <n v="-291.949800605641"/>
        <n v="-285.913851873594"/>
        <n v="-283.032192792681"/>
        <n v="-275.082287691752"/>
        <n v="-259.50612909412"/>
        <n v="-248.571123420345"/>
        <n v="-240.545003907646"/>
        <n v="-239.267709963402"/>
        <n v="-234.624968086539"/>
        <n v="-230.588101237537"/>
        <n v="-226.322284101497"/>
        <n v="-213.1524659899"/>
        <n v="-211.683495015777"/>
        <n v="-208.90706536243"/>
        <n v="-207.580062706201"/>
        <n v="-199.699750963238"/>
        <n v="-199.211042258144"/>
        <n v="-191.068125156829"/>
        <n v="-189.876145153623"/>
        <n v="-189.576260009986"/>
        <n v="-189.169318203969"/>
        <n v="-184.581210111392"/>
        <n v="-182.942641886006"/>
        <n v="-177.298719773999"/>
        <n v="-176.309549121144"/>
        <n v="-168.720902426629"/>
        <n v="-159.604886382084"/>
        <n v="-152.934930990824"/>
        <n v="-152.103889919992"/>
        <n v="-151.112499449133"/>
        <n v="-145.098277683774"/>
        <n v="-142.273487170599"/>
        <n v="-136.158173076285"/>
        <n v="-132.420204926865"/>
        <n v="-112.397769084954"/>
        <n v="-103.719022538859"/>
        <n v="-77.3772362461232"/>
        <n v="-76.949255686955"/>
        <n v="-76.4942560856217"/>
        <n v="-52.7270734334561"/>
        <n v="-51.4370978986565"/>
        <n v="-45.2719108270514"/>
        <n v="-45.0614787669783"/>
        <n v="-32.4190906898116"/>
        <n v="-26.7173199723152"/>
        <n v="-17.5828080588138"/>
        <n v="-17.1172865132965"/>
        <n v="-14.3496492040213"/>
        <n v="-12.4422535009297"/>
        <n v="-10.7817882649172"/>
        <n v="0"/>
        <n v="18.8594442911956"/>
        <n v="32.4190906898116"/>
        <n v="45.0614787669783"/>
        <n v="47.0736496788445"/>
        <n v="51.4370978986565"/>
        <n v="54.3340914846112"/>
        <n v="56.6570209559814"/>
        <n v="58.7451958005278"/>
        <n v="59.9102629628583"/>
        <n v="71.2088966495728"/>
        <n v="76.949255686955"/>
        <n v="77.3772362461232"/>
        <n v="100.968247074985"/>
        <n v="103.719022538859"/>
        <n v="105.183017469406"/>
        <n v="107.249363962696"/>
        <n v="116.661269535063"/>
        <n v="125.501750962461"/>
        <n v="131.202762538426"/>
        <n v="135.015749562766"/>
        <n v="136.158173076285"/>
        <n v="138.292961621825"/>
        <n v="145.098277683774"/>
        <n v="145.210195257564"/>
        <n v="146.096501424915"/>
        <n v="159.38706325111"/>
        <n v="159.604886382084"/>
        <n v="168.720902426629"/>
        <n v="176.309549121144"/>
        <n v="181.107810081478"/>
        <n v="184.581210111392"/>
        <n v="185.840137328314"/>
        <n v="189.053156773518"/>
        <n v="189.876145153623"/>
        <n v="191.068125156829"/>
        <n v="197.118672361862"/>
        <n v="199.699750963238"/>
        <n v="205.940543629446"/>
        <n v="208.90706536243"/>
        <n v="209.471147852904"/>
        <n v="211.683495015777"/>
        <n v="212.05682269881"/>
        <n v="213.1524659899"/>
        <n v="213.326966650822"/>
        <n v="214.972646262316"/>
        <n v="222.140465250257"/>
        <n v="224.861140751171"/>
        <n v="234.624968086539"/>
        <n v="236.881124211513"/>
        <n v="239.267709963402"/>
        <n v="243.498781846636"/>
        <n v="246.460437976608"/>
        <n v="246.678881484448"/>
        <n v="253.764946466733"/>
        <n v="255.223705480754"/>
        <n v="257.068531703443"/>
        <n v="259.50612909412"/>
        <n v="263.91468986467"/>
        <n v="272.265094201758"/>
        <n v="275.082287691752"/>
        <n v="279.505537921199"/>
        <n v="283.032192792681"/>
        <n v="291.949800605641"/>
        <n v="292.007487984907"/>
        <n v="294.675260853559"/>
        <n v="299.27515451837"/>
        <n v="306.581775533249"/>
        <n v="306.861331032787"/>
        <n v="308.52765888852"/>
        <n v="316.446651423124"/>
        <n v="330.486125446767"/>
        <n v="332.297262513573"/>
        <n v="334.010022052768"/>
        <n v="336.750840254735"/>
        <n v="338.325112647673"/>
        <n v="340.663250208706"/>
        <n v="343.101914238547"/>
        <n v="346.069143456908"/>
        <n v="348.329257913019"/>
        <n v="348.395676086298"/>
        <n v="350.657883294935"/>
        <n v="351.070367858514"/>
        <n v="351.853778783256"/>
        <n v="355.942397709066"/>
        <n v="362.933361248285"/>
        <n v="365.111334559338"/>
        <n v="365.17778315248"/>
        <n v="374.411271913002"/>
        <n v="375.464255202955"/>
        <n v="381.014335639244"/>
        <n v="386.381203556801"/>
        <n v="387.564259820105"/>
        <n v="388.006698676908"/>
        <n v="391.432695931754"/>
        <n v="392.772420435459"/>
        <n v="401.2855214071"/>
        <n v="404.43648789826"/>
        <n v="405.047247790867"/>
        <n v="405.46849121991"/>
        <n v="406.577481338548"/>
        <n v="415.910639698564"/>
        <n v="420.116492294571"/>
        <n v="422.494315920101"/>
        <n v="422.636944844544"/>
        <n v="425.882336404373"/>
        <n v="429.840251416528"/>
        <n v="434.946746321124"/>
        <n v="436.343779626941"/>
        <n v="438.515300085916"/>
        <n v="441.731651933372"/>
        <n v="460.918980294837"/>
        <n v="462.822406849923"/>
        <n v="467.828662799268"/>
        <n v="476.58918993895"/>
        <n v="478.999590343825"/>
        <n v="483.059409639189"/>
        <n v="483.363348223766"/>
        <n v="495.90211190687"/>
        <n v="508.709714106368"/>
        <n v="520.525721795097"/>
        <n v="527.523422472925"/>
        <n v="529.121409905483"/>
        <n v="543.790907345148"/>
        <n v="547.660988980724"/>
        <n v="547.926363493589"/>
        <n v="551.271945108847"/>
        <n v="556.643051073548"/>
        <n v="565.705053917796"/>
        <n v="565.731691328762"/>
        <n v="567.721590123274"/>
        <n v="570.015075992505"/>
        <n v="570.712293821784"/>
        <n v="571.068665090305"/>
        <n v="571.951074047616"/>
        <n v="577.129790854499"/>
        <n v="578.525734587556"/>
        <n v="579.768547586013"/>
        <n v="582.508691162208"/>
        <n v="596.463775769866"/>
        <n v="600.964281433239"/>
        <n v="602.656534036632"/>
        <n v="620.038149515404"/>
        <n v="621.212306602897"/>
        <n v="628.907684483453"/>
        <n v="636.714011342549"/>
        <n v="649.49228207659"/>
        <n v="655.17490348399"/>
        <n v="655.614210727036"/>
        <n v="657.754840900037"/>
        <n v="661.910898756089"/>
        <n v="664.773979547063"/>
        <n v="670.250377671515"/>
        <n v="673.508296467588"/>
        <n v="673.796684730296"/>
        <n v="681.60366715561"/>
        <n v="687.634456485615"/>
        <n v="690.703873713264"/>
        <n v="691.06112216154"/>
        <n v="692.580708843411"/>
        <n v="693.797198938006"/>
        <n v="702.949783152006"/>
        <n v="704.101187012243"/>
        <n v="717.115554146694"/>
        <n v="724.762210284143"/>
        <n v="733.557594849335"/>
        <n v="736.489351962032"/>
        <n v="748.266558201045"/>
        <n v="762.818172374604"/>
        <n v="768.743549655464"/>
        <n v="783.896718732782"/>
        <n v="791.900561854697"/>
        <n v="795.913467060016"/>
        <n v="800.731884135367"/>
        <n v="807.297022467286"/>
        <n v="807.481781000219"/>
        <n v="841.927073483157"/>
        <n v="885.788279114541"/>
        <n v="887.205357552752"/>
        <n v="892.523507647338"/>
        <n v="906.373242031738"/>
        <n v="918.92478818138"/>
        <n v="925.621934671187"/>
        <n v="955.293206798853"/>
        <n v="963.321144751501"/>
        <n v="970.301559527683"/>
        <n v="980.236306189107"/>
        <n v="1002.80713850937"/>
        <n v="1005.20286284831"/>
        <n v="1040.72415775665"/>
        <n v="1044.26889697912"/>
        <n v="1068.44214649231"/>
        <n v="1076.67699412154"/>
        <n v="1086.93082394052"/>
        <n v="1101.28141104205"/>
        <n v="1113.94561760436"/>
        <n v="1114.19147060834"/>
        <n v="1122.23173767998"/>
        <n v="1122.31946504355"/>
        <n v="1133.46066794347"/>
        <n v="1151.76620344404"/>
        <n v="1152.6206139086"/>
        <n v="1180.54575551368"/>
        <n v="1195.53716938247"/>
        <n v="1211.60071508334"/>
        <n v="1249.84550566509"/>
        <n v="1279.14543223358"/>
        <n v="1286.10152220979"/>
        <n v="1301.76404294677"/>
        <n v="1301.77029993475"/>
        <n v="1311.47622554854"/>
        <n v="1321.98367871954"/>
        <n v="1405.75847442754"/>
        <n v="1405.87375518276"/>
        <n v="1407.723909"/>
        <n v="1410.471173"/>
        <n v="1536.81748363323"/>
        <n v="1657.59307572758"/>
        <n v="1678.20214263505"/>
        <n v="1738.55307205127"/>
        <n v="1743.01244882139"/>
        <n v="1750.97170859781"/>
        <n v="1854.50784797117"/>
        <n v="2043.02821491315"/>
        <n v="2430.50955366759"/>
        <n v="3344.21710067912"/>
        <n v="3784.43903469992"/>
        <n v="3830.64077579017"/>
        <n v="4492.45161714265"/>
        <n v="5933.41978967315"/>
        <n v="6089.80176407407"/>
        <n v="6997.16401031691"/>
        <n v="11599.6174673189"/>
        <m/>
      </sharedItems>
    </cacheField>
    <cacheField name="Opening USD PV" numFmtId="0">
      <sharedItems containsString="0" containsBlank="1" containsNumber="1" minValue="-8844975" maxValue="10237430" count="468">
        <n v="-8844975"/>
        <n v="-6215585"/>
        <n v="-5726567"/>
        <n v="-4562083.3"/>
        <n v="-1569986"/>
        <n v="-1432022"/>
        <n v="-1080200"/>
        <n v="-941714.449177"/>
        <n v="-761274.548045"/>
        <n v="-702284.661694"/>
        <n v="-609166.666667"/>
        <n v="-589171.484117"/>
        <n v="-559479.166667"/>
        <n v="-526005.972725"/>
        <n v="-505050.639034"/>
        <n v="-469215.724967"/>
        <n v="-405820.332849"/>
        <n v="-398686.111111"/>
        <n v="-376636.169562"/>
        <n v="-365578.016079"/>
        <n v="-336798.740133"/>
        <n v="-298229.148247"/>
        <n v="-296779.537774"/>
        <n v="-293391.691719"/>
        <n v="-282727.252459"/>
        <n v="-280055.642017"/>
        <n v="-275080.354539"/>
        <n v="-252114.240134"/>
        <n v="-245372.183822"/>
        <n v="-242773.849885"/>
        <n v="-226092.179149"/>
        <n v="-222158.45579"/>
        <n v="-219833.134572"/>
        <n v="-214630.490062"/>
        <n v="-214107.505985"/>
        <n v="-208991.02728"/>
        <n v="-208784.976521"/>
        <n v="-208559.265331"/>
        <n v="-207127.67036"/>
        <n v="-194494.161238"/>
        <n v="-192847.288773"/>
        <n v="-184718.980977"/>
        <n v="-184128.15352"/>
        <n v="-183924.300445"/>
        <n v="-181348.393989"/>
        <n v="-174720.254683"/>
        <n v="-169094.809736"/>
        <n v="-158774.447388"/>
        <n v="-157140.738149"/>
        <n v="-155628.331338"/>
        <n v="-140539.47255"/>
        <n v="-139981.979996"/>
        <n v="-139300.648856"/>
        <n v="-128849.542058"/>
        <n v="-128079.757156"/>
        <n v="-127432.171134"/>
        <n v="-127112.168602"/>
        <n v="-126921.977535"/>
        <n v="-120735.202986"/>
        <n v="-116752.671212"/>
        <n v="-115339.927076"/>
        <n v="-115297.143465"/>
        <n v="-114824.951014"/>
        <n v="-114217.132982"/>
        <n v="-110805.052212"/>
        <n v="-110507.248685"/>
        <n v="-110389.687425"/>
        <n v="-109632.09184893"/>
        <n v="-109157.397699"/>
        <n v="-107081.060984"/>
        <n v="-106799.566692"/>
        <n v="-104554.050375096"/>
        <n v="-101513.194454"/>
        <n v="-101272.249495"/>
        <n v="-97965.440051"/>
        <n v="-97401.43771"/>
        <n v="-97381.128453"/>
        <n v="-96291.128433528"/>
        <n v="-96130.734260025"/>
        <n v="-94520.6307"/>
        <n v="-93865.426482"/>
        <n v="-91047.649412"/>
        <n v="-85371.130693"/>
        <n v="-84306.673312"/>
        <n v="-83368.73795"/>
        <n v="-82001.144058"/>
        <n v="-79306.664183"/>
        <n v="-78853.739601"/>
        <n v="-78800.290728"/>
        <n v="-78013.804387"/>
        <n v="-76785.102823"/>
        <n v="-75428.96218"/>
        <n v="-74359.560674"/>
        <n v="-72411.777068"/>
        <n v="-72129.442283"/>
        <n v="-70631.313990075"/>
        <n v="-70432.455068"/>
        <n v="-70210.573753"/>
        <n v="-68996.220668"/>
        <n v="-68651.187858"/>
        <n v="-66840.068743"/>
        <n v="-63163.716255"/>
        <n v="-62862.857374"/>
        <n v="-62458.765645752"/>
        <n v="-62157.604038"/>
        <n v="-61017.192365"/>
        <n v="-60057.152134"/>
        <n v="-59245.143396"/>
        <n v="-58563.739608"/>
        <n v="-58036.982818"/>
        <n v="-57427.651134"/>
        <n v="-56608.811444"/>
        <n v="-56530.913232"/>
        <n v="-56369.654888"/>
        <n v="-54698.220326"/>
        <n v="-54254.425467"/>
        <n v="-53749.335276"/>
        <n v="-51821.317646"/>
        <n v="-50463.928475"/>
        <n v="-50174.484123"/>
        <n v="-48398.367139"/>
        <n v="-47864.390228"/>
        <n v="-47366.539978"/>
        <n v="-46200.500807"/>
        <n v="-45598.358182"/>
        <n v="-44708.751608"/>
        <n v="-44367.330831642"/>
        <n v="-43903.645513"/>
        <n v="-42307.325845"/>
        <n v="-41568.414632"/>
        <n v="-40508.387337"/>
        <n v="-39573.144296"/>
        <n v="-39369.474784332"/>
        <n v="-38941.515867"/>
        <n v="-38699.233011"/>
        <n v="-37913.319608598"/>
        <n v="-37385.338696"/>
        <n v="-36528.029423"/>
        <n v="-36148.899987"/>
        <n v="-35888.370693"/>
        <n v="-35648.909481"/>
        <n v="-35488.353708"/>
        <n v="-34464.46358"/>
        <n v="-33505.569945"/>
        <n v="-33495.437035"/>
        <n v="-33071.251652"/>
        <n v="-32563.554679"/>
        <n v="-31292.454972"/>
        <n v="-31257.912973"/>
        <n v="-30848.254652"/>
        <n v="-30189.511622214"/>
        <n v="-29104.474529"/>
        <n v="-27794.08973"/>
        <n v="-27668.921027"/>
        <n v="-27252.508321"/>
        <n v="-27102.19656"/>
        <n v="-26950.616413"/>
        <n v="-26896.071376"/>
        <n v="-26747.962019"/>
        <n v="-26285.021598"/>
        <n v="-25648.243103"/>
        <n v="-25160.292874"/>
        <n v="-25066.781148"/>
        <n v="-23616.652761"/>
        <n v="-23501.703741"/>
        <n v="-23451.958163214"/>
        <n v="-23415.099536"/>
        <n v="-23169.907294002"/>
        <n v="-22897.44803"/>
        <n v="-21798.704043018"/>
        <n v="-21756.061038"/>
        <n v="-20587.907558"/>
        <n v="-19989.944838864"/>
        <n v="-19160.986586"/>
        <n v="-19027.905507"/>
        <n v="-18635.052468"/>
        <n v="-17158.343041"/>
        <n v="-17138.14659"/>
        <n v="-15202.91960901"/>
        <n v="-15122.392468"/>
        <n v="-14478.977698"/>
        <n v="-14448.161986"/>
        <n v="-13982.290326"/>
        <n v="-13897.05269"/>
        <n v="-13693.596147"/>
        <n v="-13551.404102"/>
        <n v="-12650.939987"/>
        <n v="-11956.270616"/>
        <n v="-11325.651443"/>
        <n v="-10806.505736"/>
        <n v="-10517.385435"/>
        <n v="-10443.808976202"/>
        <n v="-10291.9785318"/>
        <n v="-9938.018948"/>
        <n v="-9688.267908"/>
        <n v="-9510.071101"/>
        <n v="-9346.611993"/>
        <n v="-9018.522014"/>
        <n v="-8920.513877"/>
        <n v="-8377.138557"/>
        <n v="-8025.337778"/>
        <n v="-7808.962488"/>
        <n v="-7367.430101"/>
        <n v="-7349.951526"/>
        <n v="-7267.627897"/>
        <n v="-7047.634001"/>
        <n v="-6961.602976"/>
        <n v="-6805.096123"/>
        <n v="-6232.855201146"/>
        <n v="-6106.228649388"/>
        <n v="-5900.290682"/>
        <n v="-5824.503256"/>
        <n v="-5772.644144"/>
        <n v="-5380.077616"/>
        <n v="-5306.752766"/>
        <n v="-4850.375588"/>
        <n v="-4559.291044"/>
        <n v="-3924.526212"/>
        <n v="-3661.523199"/>
        <n v="-3602.754157"/>
        <n v="-3317.265376"/>
        <n v="-3152.461069"/>
        <n v="-3010.031966"/>
        <n v="-2771.317555"/>
        <n v="-2507.944805352"/>
        <n v="-1501.853646"/>
        <n v="-1447.748755"/>
        <n v="-1212.791738"/>
        <n v="-1206.553091"/>
        <n v="-1029.994508"/>
        <n v="-898.431371"/>
        <n v="-860.551906"/>
        <n v="-851.23309"/>
        <n v="-597.301265"/>
        <n v="-296.455483"/>
        <n v="-246.4953372"/>
        <n v="-198"/>
        <n v="-86.209299"/>
        <n v="0"/>
        <n v="9.632478"/>
        <n v="68.522535"/>
        <n v="246.4953372"/>
        <n v="296.455483"/>
        <n v="597.301265"/>
        <n v="1361.01832335"/>
        <n v="1379.449886598"/>
        <n v="1501.853646"/>
        <n v="2047.727454"/>
        <n v="2771.317555"/>
        <n v="2801.297408"/>
        <n v="2807.407881"/>
        <n v="3010.031966"/>
        <n v="3056.81442"/>
        <n v="3317.265376"/>
        <n v="3602.754157"/>
        <n v="3924.526212"/>
        <n v="4424.386512"/>
        <n v="4581.315438"/>
        <n v="5507.822922"/>
        <n v="5900.290682"/>
        <n v="6893.38504"/>
        <n v="6961.602976"/>
        <n v="7047.634001"/>
        <n v="7410.73318"/>
        <n v="7808.962488"/>
        <n v="7980.429488"/>
        <n v="8025.337778"/>
        <n v="8212.164529725"/>
        <n v="8377.138557"/>
        <n v="9018.522014"/>
        <n v="9216.632594"/>
        <n v="9224.95380075"/>
        <n v="9346.611993"/>
        <n v="9566.201707"/>
        <n v="9688.267908"/>
        <n v="9698.621938"/>
        <n v="10229.901898"/>
        <n v="10356.318818"/>
        <n v="10498.074992"/>
        <n v="10517.385435"/>
        <n v="10624.843644"/>
        <n v="10806.505736"/>
        <n v="11579.423808"/>
        <n v="11718.91478"/>
        <n v="11861.298303876"/>
        <n v="11985.958655"/>
        <n v="12597.675496"/>
        <n v="13693.596147"/>
        <n v="13897.05269"/>
        <n v="13905.474718464"/>
        <n v="14455.891547"/>
        <n v="14478.977698"/>
        <n v="15203.26179"/>
        <n v="15432.933017"/>
        <n v="16412.411705"/>
        <n v="17138.14659"/>
        <n v="17158.343041"/>
        <n v="18093.604816"/>
        <n v="18635.052468"/>
        <n v="19027.905507"/>
        <n v="19160.986586"/>
        <n v="21756.061038"/>
        <n v="22897.44803"/>
        <n v="23487.569484"/>
        <n v="25025.14729134"/>
        <n v="25160.292874"/>
        <n v="25648.243103"/>
        <n v="25947.721962"/>
        <n v="26232.398753"/>
        <n v="26747.962019"/>
        <n v="27252.508321"/>
        <n v="27540.7483365"/>
        <n v="27668.921027"/>
        <n v="27794.08973"/>
        <n v="29104.474529"/>
        <n v="29303.012351"/>
        <n v="31292.454972"/>
        <n v="31446.695545"/>
        <n v="32563.554679"/>
        <n v="32609.290396"/>
        <n v="33071.251652"/>
        <n v="33157.161922"/>
        <n v="34464.46358"/>
        <n v="35888.370693"/>
        <n v="36148.899987"/>
        <n v="36420.064158"/>
        <n v="36528.029423"/>
        <n v="36598.494567"/>
        <n v="37385.338696"/>
        <n v="37794.058368"/>
        <n v="38275.728347"/>
        <n v="38751.414343"/>
        <n v="38941.515867"/>
        <n v="39573.144296"/>
        <n v="40312.236229"/>
        <n v="40625.527213"/>
        <n v="41680.365766578"/>
        <n v="43903.645513"/>
        <n v="44813.128346"/>
        <n v="44840.115433"/>
        <n v="45598.358182"/>
        <n v="46200.500807"/>
        <n v="47366.539978"/>
        <n v="47990.339042"/>
        <n v="48250.272738"/>
        <n v="48398.367139"/>
        <n v="49483.334429"/>
        <n v="50174.484123"/>
        <n v="50231.443278"/>
        <n v="51525.733013"/>
        <n v="51821.317646"/>
        <n v="53905.82661"/>
        <n v="54254.425467"/>
        <n v="54698.220326"/>
        <n v="55758.908857"/>
        <n v="56530.913232"/>
        <n v="58036.982818"/>
        <n v="58563.739608"/>
        <n v="59245.143396"/>
        <n v="60057.152134"/>
        <n v="62157.604038"/>
        <n v="62862.857374"/>
        <n v="63163.716255"/>
        <n v="68491.754156"/>
        <n v="68614.740736"/>
        <n v="70210.573753"/>
        <n v="70631.313990075"/>
        <n v="71532.860062"/>
        <n v="72129.442283"/>
        <n v="72411.777068"/>
        <n v="74359.560674"/>
        <n v="75765.139757"/>
        <n v="76736.128277"/>
        <n v="82001.144058"/>
        <n v="83368.73795"/>
        <n v="84306.673312"/>
        <n v="86099.645639"/>
        <n v="89940.610347"/>
        <n v="91047.649412"/>
        <n v="94520.6307"/>
        <n v="95955.323488"/>
        <n v="96130.734260025"/>
        <n v="97381.128453"/>
        <n v="97401.43771"/>
        <n v="98298.649094"/>
        <n v="100636.596257"/>
        <n v="101272.249495"/>
        <n v="102868.428033"/>
        <n v="105285.599906"/>
        <n v="106799.566692"/>
        <n v="106912.51414"/>
        <n v="107081.060984"/>
        <n v="109157.397699"/>
        <n v="110507.248685"/>
        <n v="111875.917966"/>
        <n v="112056.22942353"/>
        <n v="114217.132982"/>
        <n v="114824.951014"/>
        <n v="116752.671212"/>
        <n v="120735.202986"/>
        <n v="121525.042503"/>
        <n v="127112.168602"/>
        <n v="127299.237593"/>
        <n v="128079.757156"/>
        <n v="128849.542058"/>
        <n v="134153.002549"/>
        <n v="137037.241227"/>
        <n v="139300.648856"/>
        <n v="139981.979996"/>
        <n v="140539.47255"/>
        <n v="152194.551197"/>
        <n v="155628.331338"/>
        <n v="158774.447388"/>
        <n v="160611.351644"/>
        <n v="169094.809736"/>
        <n v="174720.254683"/>
        <n v="181682.828739"/>
        <n v="183924.300445"/>
        <n v="184128.15352"/>
        <n v="184718.980977"/>
        <n v="192847.288773"/>
        <n v="194494.161238"/>
        <n v="198314.356711"/>
        <n v="200675.587868"/>
        <n v="207878.048449"/>
        <n v="208559.265331"/>
        <n v="208991.02728"/>
        <n v="214107.505985"/>
        <n v="214630.490062"/>
        <n v="219833.134572"/>
        <n v="222158.45579"/>
        <n v="226092.179149"/>
        <n v="229080.616606"/>
        <n v="231450.112295"/>
        <n v="242773.849885"/>
        <n v="252114.240134"/>
        <n v="269444.611051"/>
        <n v="275080.354539"/>
        <n v="280055.642017"/>
        <n v="293391.691719"/>
        <n v="296710.430283"/>
        <n v="296779.537774"/>
        <n v="298229.148247"/>
        <n v="336798.740133"/>
        <n v="351994.55592"/>
        <n v="365578.016079"/>
        <n v="376636.169562"/>
        <n v="384928.817708"/>
        <n v="395941.54226"/>
        <n v="399224.245136"/>
        <n v="405820.332849"/>
        <n v="426542.757804"/>
        <n v="491789.215689786"/>
        <n v="506404.797275"/>
        <n v="526005.972725"/>
        <n v="589171.484117"/>
        <n v="641666.666667"/>
        <n v="684958.333333"/>
        <n v="702284.661694"/>
        <n v="761274.548045"/>
        <n v="966436.672439"/>
        <n v="1060408"/>
        <n v="1254500"/>
        <n v="1569986"/>
        <n v="5726567"/>
        <n v="8844975"/>
        <n v="10237430"/>
        <m/>
      </sharedItems>
    </cacheField>
    <cacheField name="Closing USD PV" numFmtId="0">
      <sharedItems containsString="0" containsBlank="1" containsNumber="1" minValue="-8860123" maxValue="10254010" count="483">
        <n v="-8860123"/>
        <n v="-6225652"/>
        <n v="-5735909"/>
        <n v="-4562083.3"/>
        <n v="-1566309"/>
        <n v="-1434341"/>
        <n v="-1131091"/>
        <n v="-937005.745037"/>
        <n v="-757083.244915"/>
        <n v="-708901.205458"/>
        <n v="-607916.666667"/>
        <n v="-585998.106339"/>
        <n v="-556041.666667"/>
        <n v="-528506.686976"/>
        <n v="-499630.225924"/>
        <n v="-469975.668192"/>
        <n v="-407850.672463"/>
        <n v="-398327.777778"/>
        <n v="-366116.444855"/>
        <n v="-358632.993516"/>
        <n v="-329624.357944"/>
        <n v="-299400.614373"/>
        <n v="-294053.486414"/>
        <n v="-291154.068542"/>
        <n v="-281729.390729"/>
        <n v="-280819.996566"/>
        <n v="-271632.986155"/>
        <n v="-264857.987521"/>
        <n v="-243076.148492"/>
        <n v="-240845.194721"/>
        <n v="-229216.969728045"/>
        <n v="-217524.151152"/>
        <n v="-215826.780564"/>
        <n v="-212698.532574"/>
        <n v="-212368.768418"/>
        <n v="-211146.429001"/>
        <n v="-209835.069245"/>
        <n v="-206051.53619"/>
        <n v="-206005.609192"/>
        <n v="-205727.499192"/>
        <n v="-196266.897354"/>
        <n v="-195540.548045"/>
        <n v="-190046.908193"/>
        <n v="-187587.69587"/>
        <n v="-183834.005445"/>
        <n v="-180025.939398"/>
        <n v="-179341.240839"/>
        <n v="-168790.836983"/>
        <n v="-161888.613926"/>
        <n v="-157200.820914"/>
        <n v="-156642.157674"/>
        <n v="-154088.592926"/>
        <n v="-147680.160065"/>
        <n v="-144290.553594"/>
        <n v="-142681.82781"/>
        <n v="-140640.193903365"/>
        <n v="-136455.456031"/>
        <n v="-136367.806869"/>
        <n v="-130012.818247"/>
        <n v="-129519.419377"/>
        <n v="-128322.925942"/>
        <n v="-127568.388702"/>
        <n v="-120947.035952"/>
        <n v="-120300.649786"/>
        <n v="-118000.78313"/>
        <n v="-115910.805359"/>
        <n v="-115503.384993"/>
        <n v="-112081.459369"/>
        <n v="-110496.018772913"/>
        <n v="-109611.183745"/>
        <n v="-108155.947745"/>
        <n v="-106669.325848"/>
        <n v="-105541.616379"/>
        <n v="-105417.513670658"/>
        <n v="-101808.657332"/>
        <n v="-100150.58625"/>
        <n v="-99180.023275"/>
        <n v="-98447.1540750395"/>
        <n v="-97829.735375"/>
        <n v="-97242.794612"/>
        <n v="-97216.67785518"/>
        <n v="-97212.042273"/>
        <n v="-96422.917067"/>
        <n v="-95344.50163"/>
        <n v="-94459.728684"/>
        <n v="-89230.627624"/>
        <n v="-87313.743952"/>
        <n v="-85273.058415"/>
        <n v="-77722.231005"/>
        <n v="-77682.764255"/>
        <n v="-77548.360911"/>
        <n v="-77028.363458"/>
        <n v="-74966.479488"/>
        <n v="-74661.086455"/>
        <n v="-74076.2573373225"/>
        <n v="-73092.07586881"/>
        <n v="-72565.944169"/>
        <n v="-72165.812191"/>
        <n v="-69907.638851"/>
        <n v="-69770.5812648"/>
        <n v="-67804.737309"/>
        <n v="-67346.781386"/>
        <n v="-67173.485001"/>
        <n v="-66232.937443"/>
        <n v="-66059.41296"/>
        <n v="-65359.763741"/>
        <n v="-64980.733383"/>
        <n v="-64310.61878163"/>
        <n v="-64031.9829396975"/>
        <n v="-63935.167973"/>
        <n v="-62982.607775"/>
        <n v="-62731.617997"/>
        <n v="-61373.986447"/>
        <n v="-60609.614076"/>
        <n v="-60399.212895"/>
        <n v="-60109.815861"/>
        <n v="-59694.622104"/>
        <n v="-59574.280752"/>
        <n v="-58014.174359"/>
        <n v="-57297.319526"/>
        <n v="-57023.383715415"/>
        <n v="-56856.83284"/>
        <n v="-55867.44323043"/>
        <n v="-53892.741502"/>
        <n v="-53676.063781"/>
        <n v="-53484.898511"/>
        <n v="-53248.186199"/>
        <n v="-50395.275032"/>
        <n v="-50347.228402"/>
        <n v="-49236.04099"/>
        <n v="-48431.763528"/>
        <n v="-48172.7852274825"/>
        <n v="-46693.13791"/>
        <n v="-45950.788472"/>
        <n v="-45887.515322"/>
        <n v="-43028.826047"/>
        <n v="-42896.463961"/>
        <n v="-42774.308647"/>
        <n v="-42366.415708"/>
        <n v="-42309.687304"/>
        <n v="-42235.909276"/>
        <n v="-40995.481776"/>
        <n v="-40972.962005"/>
        <n v="-39066.218489"/>
        <n v="-38401.9580906325"/>
        <n v="-37159.451455"/>
        <n v="-36778.783328235"/>
        <n v="-36663.795589"/>
        <n v="-36129.91287"/>
        <n v="-36113.804516"/>
        <n v="-35354.682705"/>
        <n v="-35100.441691"/>
        <n v="-35011.881189"/>
        <n v="-34858.034782"/>
        <n v="-34693.777451"/>
        <n v="-34338.653615"/>
        <n v="-33382.02391"/>
        <n v="-31767.621015"/>
        <n v="-31730.8119"/>
        <n v="-31670.929194"/>
        <n v="-31172.561618"/>
        <n v="-30279.3455"/>
        <n v="-29668.978639"/>
        <n v="-29273.279765"/>
        <n v="-27575.828163"/>
        <n v="-27021.223458"/>
        <n v="-26759.970817"/>
        <n v="-26754.543656"/>
        <n v="-26694.670104"/>
        <n v="-26625.958107"/>
        <n v="-26102.195922"/>
        <n v="-24221.138943"/>
        <n v="-23998.74626"/>
        <n v="-23892.60065"/>
        <n v="-23487.9436241775"/>
        <n v="-23208.0480564075"/>
        <n v="-22990.657614"/>
        <n v="-22086.10568502"/>
        <n v="-21840.1727745825"/>
        <n v="-21624.690045"/>
        <n v="-21534.725071"/>
        <n v="-20627.26672968"/>
        <n v="-19975.1392236825"/>
        <n v="-19542.935979"/>
        <n v="-19283.317954"/>
        <n v="-18379.544563"/>
        <n v="-16760.7078189525"/>
        <n v="-16728.268302"/>
        <n v="-16566.744448"/>
        <n v="-16087.261968"/>
        <n v="-14670.74070306"/>
        <n v="-14563.774757"/>
        <n v="-14200.087844"/>
        <n v="-13306.367849"/>
        <n v="-12374.615673"/>
        <n v="-12276.933269"/>
        <n v="-12246.986796525"/>
        <n v="-11744.161946"/>
        <n v="-11172.400439"/>
        <n v="-11107.229611"/>
        <n v="-11007.2813856525"/>
        <n v="-10819.4760943425"/>
        <n v="-9818.878194"/>
        <n v="-9795.359497"/>
        <n v="-9352.788169"/>
        <n v="-9240.607549"/>
        <n v="-9095.081339"/>
        <n v="-9062.621673"/>
        <n v="-8815.135902"/>
        <n v="-8702.648297"/>
        <n v="-8522.406751"/>
        <n v="-7856.875731"/>
        <n v="-7853.17847"/>
        <n v="-7810.100302"/>
        <n v="-7598.407034"/>
        <n v="-7476.312571"/>
        <n v="-7145.496346"/>
        <n v="-6345.583028"/>
        <n v="-6036.605436"/>
        <n v="-5960.645328"/>
        <n v="-5551.6414"/>
        <n v="-4500.708382"/>
        <n v="-4357.440523"/>
        <n v="-4007.597857"/>
        <n v="-3912.867963"/>
        <n v="-3544.594603"/>
        <n v="-3486.771371"/>
        <n v="-3430.438976"/>
        <n v="-2773.716319"/>
        <n v="-2632.77588951"/>
        <n v="-2586.594058"/>
        <n v="-2252.224181"/>
        <n v="-1888.130936"/>
        <n v="-1556.070687"/>
        <n v="-1552.299257"/>
        <n v="-1405.61036"/>
        <n v="-1113.73932"/>
        <n v="-1098.522453"/>
        <n v="-988.147945"/>
        <n v="-821.25593"/>
        <n v="-622.065481"/>
        <n v="-491.952518"/>
        <n v="-188.90444"/>
        <n v="-69.988877"/>
        <n v="0"/>
        <n v="69.988877"/>
        <n v="455.789431"/>
        <n v="474.8659"/>
        <n v="491.952518"/>
        <n v="622.065481"/>
        <n v="821.25593"/>
        <n v="1405.61036"/>
        <n v="1756.608445"/>
        <n v="1888.130936"/>
        <n v="2548.1074071375"/>
        <n v="2586.594058"/>
        <n v="2928.98981"/>
        <n v="3331.553262"/>
        <n v="3430.438976"/>
        <n v="3486.771371"/>
        <n v="3544.594603"/>
        <n v="4034.07519"/>
        <n v="4500.708382"/>
        <n v="4645.2435567525"/>
        <n v="4833.445593"/>
        <n v="5328.582967"/>
        <n v="5538.522695"/>
        <n v="6345.583028"/>
        <n v="7145.496346"/>
        <n v="7265.764777"/>
        <n v="7598.407034"/>
        <n v="7628.69067"/>
        <n v="8510.940153"/>
        <n v="8522.406751"/>
        <n v="8526.941278404"/>
        <n v="8815.135902"/>
        <n v="9095.081339"/>
        <n v="9293.635363"/>
        <n v="9492.0530410675"/>
        <n v="9795.359497"/>
        <n v="9818.878194"/>
        <n v="10343.368016"/>
        <n v="10446.147685"/>
        <n v="10742.452241"/>
        <n v="11168.431489"/>
        <n v="11631.403615"/>
        <n v="11895.428567"/>
        <n v="11953.6874768025"/>
        <n v="12374.615673"/>
        <n v="12440.270358"/>
        <n v="12900.754704"/>
        <n v="14563.774757"/>
        <n v="14670.74070306"/>
        <n v="14706.634552"/>
        <n v="16087.261968"/>
        <n v="16281.09057"/>
        <n v="16566.744448"/>
        <n v="16575.621715"/>
        <n v="16656.672599"/>
        <n v="16728.268302"/>
        <n v="17624.132948"/>
        <n v="19283.317954"/>
        <n v="21534.725071"/>
        <n v="21624.690045"/>
        <n v="21992.185157"/>
        <n v="22086.10568502"/>
        <n v="22990.657614"/>
        <n v="23892.60065"/>
        <n v="23998.74626"/>
        <n v="24687.35693"/>
        <n v="25065.581153"/>
        <n v="25097.8254558525"/>
        <n v="25777.471952"/>
        <n v="26630.079549"/>
        <n v="26759.970817"/>
        <n v="27021.223458"/>
        <n v="27713.933645"/>
        <n v="28031.15155"/>
        <n v="28616.54655"/>
        <n v="29668.978639"/>
        <n v="31172.561618"/>
        <n v="31670.929194"/>
        <n v="31767.621015"/>
        <n v="31945.20831801"/>
        <n v="32123.68753"/>
        <n v="33382.02391"/>
        <n v="34056.536385"/>
        <n v="34338.653615"/>
        <n v="34387.585059"/>
        <n v="34693.777451"/>
        <n v="35100.441691"/>
        <n v="35188.0001673525"/>
        <n v="36113.804516"/>
        <n v="36437.818921"/>
        <n v="36607.582416"/>
        <n v="37159.451455"/>
        <n v="38401.9580906325"/>
        <n v="39981.536246"/>
        <n v="39987.59817"/>
        <n v="41300.803688"/>
        <n v="42235.909276"/>
        <n v="42309.687304"/>
        <n v="42366.415708"/>
        <n v="42896.463961"/>
        <n v="43028.826047"/>
        <n v="43960.278197"/>
        <n v="44906.385192"/>
        <n v="45227.208121"/>
        <n v="45887.515322"/>
        <n v="45950.788472"/>
        <n v="46693.13791"/>
        <n v="47093.996775735"/>
        <n v="48172.7852274825"/>
        <n v="48423.026818"/>
        <n v="51084.385968"/>
        <n v="53248.186199"/>
        <n v="53676.063781"/>
        <n v="53892.741502"/>
        <n v="54233.370011"/>
        <n v="56331.1556038"/>
        <n v="56856.83284"/>
        <n v="57170.767254"/>
        <n v="57297.319526"/>
        <n v="58375.820262"/>
        <n v="59694.622104"/>
        <n v="60109.815861"/>
        <n v="60399.212895"/>
        <n v="60609.614076"/>
        <n v="61373.986447"/>
        <n v="62731.617997"/>
        <n v="62982.607775"/>
        <n v="63364.784574"/>
        <n v="65359.763741"/>
        <n v="66059.41296"/>
        <n v="67173.485001"/>
        <n v="67346.781386"/>
        <n v="69907.638851"/>
        <n v="71332.000746"/>
        <n v="71546.640412"/>
        <n v="73092.07586881"/>
        <n v="74076.2573373225"/>
        <n v="74208.525128"/>
        <n v="74661.086455"/>
        <n v="75563.124064"/>
        <n v="77028.363458"/>
        <n v="78496.809816"/>
        <n v="82963.349841"/>
        <n v="84736.39658328"/>
        <n v="85273.058415"/>
        <n v="85542.470655"/>
        <n v="87142.659936"/>
        <n v="87313.743952"/>
        <n v="87733.032497"/>
        <n v="88406.862253"/>
        <n v="92876.899234"/>
        <n v="94459.728684"/>
        <n v="97242.794612"/>
        <n v="98447.1540750395"/>
        <n v="99180.023275"/>
        <n v="100910.60328"/>
        <n v="100987.476783"/>
        <n v="101808.657332"/>
        <n v="104408.847006"/>
        <n v="105541.616379"/>
        <n v="106669.325848"/>
        <n v="108155.947745"/>
        <n v="109611.183745"/>
        <n v="110496.018772913"/>
        <n v="111169.679383913"/>
        <n v="118000.78313"/>
        <n v="120300.649786"/>
        <n v="120947.035952"/>
        <n v="122203.084918"/>
        <n v="124056.631171"/>
        <n v="127568.388702"/>
        <n v="129519.419377"/>
        <n v="130140.894634"/>
        <n v="131998.943696"/>
        <n v="134092.269217"/>
        <n v="134883.699031"/>
        <n v="136367.806869"/>
        <n v="136455.456031"/>
        <n v="142681.82781"/>
        <n v="144290.553594"/>
        <n v="147680.160065"/>
        <n v="155265.229968"/>
        <n v="156642.157674"/>
        <n v="157200.820914"/>
        <n v="168790.836983"/>
        <n v="179341.240839"/>
        <n v="180025.939398"/>
        <n v="186370.691605"/>
        <n v="187587.69587"/>
        <n v="190046.908193"/>
        <n v="195540.548045"/>
        <n v="196266.897354"/>
        <n v="201268.484772"/>
        <n v="202450.179243"/>
        <n v="206051.53619"/>
        <n v="206743.389049"/>
        <n v="209835.069245"/>
        <n v="211146.429001"/>
        <n v="212368.768418"/>
        <n v="212698.532574"/>
        <n v="215826.780564"/>
        <n v="217524.151152"/>
        <n v="224648.000206"/>
        <n v="228509.374347"/>
        <n v="229216.969728045"/>
        <n v="240845.194721"/>
        <n v="259663.707011"/>
        <n v="264857.987521"/>
        <n v="267201.097353"/>
        <n v="271632.986155"/>
        <n v="281729.390729"/>
        <n v="291154.068542"/>
        <n v="294053.486414"/>
        <n v="299400.614373"/>
        <n v="329624.357944"/>
        <n v="355785.305875"/>
        <n v="358632.993516"/>
        <n v="366116.444855"/>
        <n v="382786.212436"/>
        <n v="394914.399144"/>
        <n v="394945.119029"/>
        <n v="407850.672463"/>
        <n v="410288.41252"/>
        <n v="454535.603969557"/>
        <n v="501907.053768"/>
        <n v="528506.686976"/>
        <n v="585998.106339"/>
        <n v="640833.333333"/>
        <n v="682666.666667"/>
        <n v="708901.205458"/>
        <n v="757083.244915"/>
        <n v="961203.365763"/>
        <n v="1107373"/>
        <n v="1252750"/>
        <n v="1566309"/>
        <n v="5735909"/>
        <n v="8860123"/>
        <n v="10254010"/>
        <m/>
      </sharedItems>
    </cacheField>
    <cacheField name="Actual USD P&amp;L" numFmtId="0">
      <sharedItems containsString="0" containsBlank="1" containsNumber="1" minValue="-229216.969728045" maxValue="229216.969728045" count="485">
        <n v="-229216.969728045"/>
        <n v="-194990.993277668"/>
        <n v="-110496.018772913"/>
        <n v="-74076.2573373225"/>
        <n v="-73028.953233"/>
        <n v="-69770.5812648"/>
        <n v="-62425.968443"/>
        <n v="-58894.573549"/>
        <n v="-50891"/>
        <n v="-48172.7852274825"/>
        <n v="-42817.837907"/>
        <n v="-38408.266726"/>
        <n v="-38401.9580906325"/>
        <n v="-37253.6117202286"/>
        <n v="-37046.723272"/>
        <n v="-34532.741448144"/>
        <n v="-34121.107159416"/>
        <n v="-31008.102054435"/>
        <n v="-22086.10568502"/>
        <n v="-22084.137636"/>
        <n v="-21923.328239"/>
        <n v="-21542.855855"/>
        <n v="-21452.182879"/>
        <n v="-21296.846649"/>
        <n v="-21153.543759"/>
        <n v="-20637.119953"/>
        <n v="-20604.812129"/>
        <n v="-20040.642959"/>
        <n v="-19905.078192"/>
        <n v="-19806.945023"/>
        <n v="-19769.854204"/>
        <n v="-19664.6521080555"/>
        <n v="-19600.402909"/>
        <n v="-19110.064106817"/>
        <n v="-19026.277526"/>
        <n v="-19018.536283"/>
        <n v="-18121.7261423025"/>
        <n v="-18003.176046"/>
        <n v="-16254.345284"/>
        <n v="-15164.615006"/>
        <n v="-15148"/>
        <n v="-14670.74070306"/>
        <n v="-14427.879001"/>
        <n v="-12458.604682"/>
        <n v="-12445.524801"/>
        <n v="-12323.386545"/>
        <n v="-11912.389505"/>
        <n v="-11510.056178"/>
        <n v="-11269.045413"/>
        <n v="-10900.982897"/>
        <n v="-10149.001544"/>
        <n v="-10067"/>
        <n v="-9342"/>
        <n v="-7548.461235"/>
        <n v="-7544.835106"/>
        <n v="-7533.723705"/>
        <n v="-7174.38218900003"/>
        <n v="-6729.90297000001"/>
        <n v="-6644.083993"/>
        <n v="-6616.54376399994"/>
        <n v="-6492.3655992255"/>
        <n v="-6217.515721"/>
        <n v="-5903.859434"/>
        <n v="-5625.469232"/>
        <n v="-5560.645653"/>
        <n v="-5327.92721600001"/>
        <n v="-5325.058086"/>
        <n v="-5233.30667600001"/>
        <n v="-5128.17973600001"/>
        <n v="-5126.969582"/>
        <n v="-4620.986156"/>
        <n v="-4527.289382"/>
        <n v="-4506.428053"/>
        <n v="-4497.74350700004"/>
        <n v="-4432.6164"/>
        <n v="-4309.84599199996"/>
        <n v="-4298.123123"/>
        <n v="-4191.3031299999"/>
        <n v="-3898.36104700001"/>
        <n v="-3809.50308699999"/>
        <n v="-3751.08104399999"/>
        <n v="-3733.90545999999"/>
        <n v="-3707.505294"/>
        <n v="-3677"/>
        <n v="-3661.00939"/>
        <n v="-3615.78131999999"/>
        <n v="-3547.97857399999"/>
        <n v="-3514.624333"/>
        <n v="-3503.640591"/>
        <n v="-3459.54235"/>
        <n v="-3447.36838400003"/>
        <n v="-3328.729087"/>
        <n v="-3308.254106"/>
        <n v="-3294.393409"/>
        <n v="-3196.555586"/>
        <n v="-3173.37777799997"/>
        <n v="-3168.358554"/>
        <n v="-3073.702076"/>
        <n v="-3046.198643"/>
        <n v="-2961.07698399999"/>
        <n v="-2941.709026"/>
        <n v="-2940.73794799999"/>
        <n v="-2921.01662"/>
        <n v="-2917.975608"/>
        <n v="-2899.672603"/>
        <n v="-2869.384322"/>
        <n v="-2863.792367"/>
        <n v="-2845.19282500001"/>
        <n v="-2810.246839"/>
        <n v="-2771.244193"/>
        <n v="-2742.828871"/>
        <n v="-2736.543008"/>
        <n v="-2734.41985600001"/>
        <n v="-2722.163912"/>
        <n v="-2699.84781399998"/>
        <n v="-2693.259272"/>
        <n v="-2691.561245"/>
        <n v="-2686.347765"/>
        <n v="-2672.932802"/>
        <n v="-2668.80278400001"/>
        <n v="-2663.146486"/>
        <n v="-2657.585489"/>
        <n v="-2638.17173"/>
        <n v="-2602.407373"/>
        <n v="-2600.492181"/>
        <n v="-2599.0992"/>
        <n v="-2596.784538"/>
        <n v="-2594.242138"/>
        <n v="-2580.647113"/>
        <n v="-2572.631258"/>
        <n v="-2569.532135"/>
        <n v="-2546.425704"/>
        <n v="-2536.887012"/>
        <n v="-2531.644172"/>
        <n v="-2530.12276100001"/>
        <n v="-2527.603149"/>
        <n v="-2510.851817"/>
        <n v="-2506.34678299999"/>
        <n v="-2504.138217"/>
        <n v="-2500.71425099997"/>
        <n v="-2482.838174"/>
        <n v="-2472.743084"/>
        <n v="-2469.851706"/>
        <n v="-2462.981934"/>
        <n v="-2460.76187873501"/>
        <n v="-2387.966485"/>
        <n v="-2351.30094"/>
        <n v="-2319"/>
        <n v="-2316.41981501451"/>
        <n v="-2308.98342"/>
        <n v="-2291.66666599992"/>
        <n v="-2279.365037"/>
        <n v="-2257.52555"/>
        <n v="-2253.802075"/>
        <n v="-2249.290604"/>
        <n v="-2243.513698"/>
        <n v="-2234.090845"/>
        <n v="-2210.909508"/>
        <n v="-2196.047486"/>
        <n v="-2153.542196"/>
        <n v="-2146.629618"/>
        <n v="-2142.60527200002"/>
        <n v="-2132.28971400001"/>
        <n v="-2030.339614"/>
        <n v="-1798.894822"/>
        <n v="-1772.73611599999"/>
        <n v="-1750"/>
        <n v="-1687.762508"/>
        <n v="-1673.74871199997"/>
        <n v="-1649.34093599999"/>
        <n v="-1572.48957600002"/>
        <n v="-1555.136843"/>
        <n v="-1479.075148"/>
        <n v="-1418.22094"/>
        <n v="-1401.354284"/>
        <n v="-1400.948407"/>
        <n v="-1352.464837"/>
        <n v="-1325.967564"/>
        <n v="-1236.055792"/>
        <n v="-1222.229673"/>
        <n v="-1204.979454"/>
        <n v="-1196.29050199999"/>
        <n v="-1186.475952"/>
        <n v="-1171.46612599998"/>
        <n v="-1166.8176"/>
        <n v="-1161.546614"/>
        <n v="-1134.6594"/>
        <n v="-1113.73932"/>
        <n v="-1071.081073"/>
        <n v="-1069.743561"/>
        <n v="-1034.118913"/>
        <n v="-1007.181552"/>
        <n v="-996.423231000023"/>
        <n v="-995.152620000001"/>
        <n v="-966.385103000008"/>
        <n v="-964.668566000008"/>
        <n v="-925.549421651987"/>
        <n v="-886.550039617505"/>
        <n v="-864.672465000003"/>
        <n v="-863.463295561494"/>
        <n v="-833.333334000083"/>
        <n v="-759.943224999995"/>
        <n v="-669.877318999992"/>
        <n v="-666.722066999999"/>
        <n v="-661.79469499999"/>
        <n v="-656.52782"/>
        <n v="-648.683741999999"/>
        <n v="-636.804058"/>
        <n v="-631.422032000002"/>
        <n v="-613.661894000004"/>
        <n v="-604.486182000001"/>
        <n v="-563.472409450502"/>
        <n v="-557.174983999998"/>
        <n v="-542.472405"/>
        <n v="-538.428775999986"/>
        <n v="-536.407837000006"/>
        <n v="-531.476091000001"/>
        <n v="-527.497562542498"/>
        <n v="-527.312388"/>
        <n v="-524.800447"/>
        <n v="-496.115263"/>
        <n v="-481.003388999998"/>
        <n v="-473.631602999998"/>
        <n v="-472.898927000002"/>
        <n v="-466.982801999999"/>
        <n v="-464.574668000001"/>
        <n v="-456.220099999991"/>
        <n v="-437.754841"/>
        <n v="-432.274292"/>
        <n v="-366.985478000002"/>
        <n v="-354.555040000001"/>
        <n v="-345.746166"/>
        <n v="-342.060760999993"/>
        <n v="-340.936508999999"/>
        <n v="-324.638059000004"/>
        <n v="-303.972753000009"/>
        <n v="-272.566344000001"/>
        <n v="-249.712334999997"/>
        <n v="-246.4953372"/>
        <n v="-237.970547"/>
        <n v="-231.284863000001"/>
        <n v="-200.859316000002"/>
        <n v="-179.239955"/>
        <n v="-130.240844"/>
        <n v="-124.831084158"/>
        <n v="-102.695141"/>
        <n v="-96.2432860000001"/>
        <n v="-60.7333320000034"/>
        <n v="-41.4687315644987"/>
        <n v="-38.1407624054955"/>
        <n v="-35.9854609634967"/>
        <n v="0"/>
        <n v="14.8056151815035"/>
        <n v="92.3891729264997"/>
        <n v="96.2432860000001"/>
        <n v="130.240844"/>
        <n v="153.251004000002"/>
        <n v="201.401271999999"/>
        <n v="231.284863000001"/>
        <n v="244.260894000003"/>
        <n v="246.4953372"/>
        <n v="249.712334999997"/>
        <n v="267.099240317501"/>
        <n v="274.738842"/>
        <n v="303.972753000009"/>
        <n v="314.776748679"/>
        <n v="342.060760999993"/>
        <n v="358.333333000017"/>
        <n v="374.006718000001"/>
        <n v="387.092688000004"/>
        <n v="432.687775999999"/>
        <n v="437.754841"/>
        <n v="446.156953"/>
        <n v="456.220099999991"/>
        <n v="476.472519000003"/>
        <n v="496.115263"/>
        <n v="524.800447"/>
        <n v="527.312388"/>
        <n v="531.476091000001"/>
        <n v="536.407837000006"/>
        <n v="538.428775999986"/>
        <n v="543.587845"/>
        <n v="631.422032000002"/>
        <n v="636.804058"/>
        <n v="661.79469499999"/>
        <n v="666.722066999999"/>
        <n v="669.877318999992"/>
        <n v="676.991985000001"/>
        <n v="721.355578000001"/>
        <n v="848.157553000001"/>
        <n v="864.672465000003"/>
        <n v="937.507625"/>
        <n v="966.385103000008"/>
        <n v="995.152620000001"/>
        <n v="1007.181552"/>
        <n v="1034.118913"/>
        <n v="1043.830303"/>
        <n v="1069.743561"/>
        <n v="1071.081073"/>
        <n v="1100.206973"/>
        <n v="1114.136183"/>
        <n v="1122.06116799999"/>
        <n v="1161.546614"/>
        <n v="1171.46612599998"/>
        <n v="1196.29050199999"/>
        <n v="1229.515091"/>
        <n v="1250"/>
        <n v="1326.09899"/>
        <n v="1372.359925"/>
        <n v="1418.22094"/>
        <n v="1542.522984"/>
        <n v="1572.48957600002"/>
        <n v="1584.43317800001"/>
        <n v="1649.34093599999"/>
        <n v="1673.74871199997"/>
        <n v="1705.80789900001"/>
        <n v="1772.73611599999"/>
        <n v="1774.59137499999"/>
        <n v="1798.894822"/>
        <n v="1815.788701"/>
        <n v="1907.25589299999"/>
        <n v="2030.339614"/>
        <n v="2032.164947"/>
        <n v="2108.959056"/>
        <n v="2132.28971400001"/>
        <n v="2196.047486"/>
        <n v="2208.362995"/>
        <n v="2249.290604"/>
        <n v="2279.365037"/>
        <n v="2289.902468"/>
        <n v="2296.03532999998"/>
        <n v="2308.98342"/>
        <n v="2316.41981501451"/>
        <n v="2351.30094"/>
        <n v="2387.966485"/>
        <n v="2460.76187873501"/>
        <n v="2462.981934"/>
        <n v="2469.851706"/>
        <n v="2472.743084"/>
        <n v="2500.71425099997"/>
        <n v="2504.138217"/>
        <n v="2506.34678299999"/>
        <n v="2510.851817"/>
        <n v="2530.12276100001"/>
        <n v="2531.588668"/>
        <n v="2531.644172"/>
        <n v="2536.887012"/>
        <n v="2549.389345"/>
        <n v="2569.532135"/>
        <n v="2572.631258"/>
        <n v="2590.691456097"/>
        <n v="2594.242138"/>
        <n v="2596.784538"/>
        <n v="2599.0992"/>
        <n v="2602.407373"/>
        <n v="2611.954186"/>
        <n v="2616.911405"/>
        <n v="2638.17173"/>
        <n v="2655.039816"/>
        <n v="2657.585489"/>
        <n v="2663.146486"/>
        <n v="2668.80278400001"/>
        <n v="2668.824588"/>
        <n v="2673.375254"/>
        <n v="2686.347765"/>
        <n v="2691.561245"/>
        <n v="2693.259272"/>
        <n v="2699.84781399998"/>
        <n v="2715.663067"/>
        <n v="2722.163912"/>
        <n v="2731.670059"/>
        <n v="2734.41985600001"/>
        <n v="2736.543008"/>
        <n v="2742.828871"/>
        <n v="2771.244193"/>
        <n v="2785.718139"/>
        <n v="2810.246839"/>
        <n v="2834.11323"/>
        <n v="2841.657041"/>
        <n v="2845.19282500001"/>
        <n v="2863.792367"/>
        <n v="2884.756377"/>
        <n v="2899.672603"/>
        <n v="2921.01662"/>
        <n v="2931.89967599999"/>
        <n v="2936.288887"/>
        <n v="2941.709026"/>
        <n v="2954.128061"/>
        <n v="2955.932812485"/>
        <n v="2961.07698399999"/>
        <n v="3046.198643"/>
        <n v="3052.145223"/>
        <n v="3057.47732900002"/>
        <n v="3070.67877100001"/>
        <n v="3073.702076"/>
        <n v="3173.37777799997"/>
        <n v="3196.555586"/>
        <n v="3258.467707"/>
        <n v="3265.7936701545"/>
        <n v="3294.393409"/>
        <n v="3308.254106"/>
        <n v="3334.750984"/>
        <n v="3437.5"/>
        <n v="3447.36838400003"/>
        <n v="3459.54235"/>
        <n v="3503.640591"/>
        <n v="3547.97857399999"/>
        <n v="3615.78131999999"/>
        <n v="3661.00939"/>
        <n v="3677"/>
        <n v="3707.505294"/>
        <n v="3733.90545999999"/>
        <n v="3751.08104399999"/>
        <n v="3772.250749"/>
        <n v="3790.74995500001"/>
        <n v="3809.50308699999"/>
        <n v="3828.528525"/>
        <n v="3833.81124000001"/>
        <n v="3898.36104700001"/>
        <n v="4015.487285"/>
        <n v="4191.3031299999"/>
        <n v="4301.152181"/>
        <n v="4620.986156"/>
        <n v="4687.86286600001"/>
        <n v="4708.70413999993"/>
        <n v="5128.17973600001"/>
        <n v="5327.92721600001"/>
        <n v="5420.41310999997"/>
        <n v="5625.469232"/>
        <n v="5645.034241"/>
        <n v="5903.859434"/>
        <n v="6217.515721"/>
        <n v="6591.322415322"/>
        <n v="6616.54376399994"/>
        <n v="6729.90297000001"/>
        <n v="6920.06102667"/>
        <n v="7174.38218900003"/>
        <n v="8654.3360565255"/>
        <n v="9342"/>
        <n v="9643.70346"/>
        <n v="9858.578446"/>
        <n v="10149.001544"/>
        <n v="11269.045413"/>
        <n v="12323.386545"/>
        <n v="12753.8535"/>
        <n v="14670.74070306"/>
        <n v="15148"/>
        <n v="16580"/>
        <n v="17484.031747"/>
        <n v="18003.176046"/>
        <n v="19018.536283"/>
        <n v="19026.277526"/>
        <n v="19459.780063"/>
        <n v="19553.248439235"/>
        <n v="19600.402909"/>
        <n v="19806.945023"/>
        <n v="19999.630028"/>
        <n v="20037.180036"/>
        <n v="20040.642959"/>
        <n v="20123.02573"/>
        <n v="20604.812129"/>
        <n v="20637.119953"/>
        <n v="21076.208089"/>
        <n v="21153.543759"/>
        <n v="21542.855855"/>
        <n v="21657.297454"/>
        <n v="21713.926763"/>
        <n v="21833.447515"/>
        <n v="21886.059522"/>
        <n v="22084.137636"/>
        <n v="22086.10568502"/>
        <n v="29475.220947"/>
        <n v="30461.185021"/>
        <n v="31330.6806569985"/>
        <n v="37823.743256"/>
        <n v="38401.9580906325"/>
        <n v="42919.904151"/>
        <n v="46965"/>
        <n v="48172.7852274825"/>
        <n v="56529.1556038"/>
        <n v="74076.2573373225"/>
        <n v="84736.39658328"/>
        <n v="110496.018772913"/>
        <n v="229216.969728045"/>
        <m/>
      </sharedItems>
    </cacheField>
    <cacheField name="USDCashflow" numFmtId="0">
      <sharedItems containsString="0" containsBlank="1" containsNumber="1" containsInteger="1" minValue="-12500" maxValue="7125" count="4">
        <n v="-12500"/>
        <n v="-7125"/>
        <n v="7125"/>
        <m/>
      </sharedItems>
    </cacheField>
    <cacheField name="Undiversified VaR" numFmtId="0">
      <sharedItems containsString="0" containsBlank="1" containsNumber="1" minValue="-124856.626102516" maxValue="124856.626102516" count="435">
        <n v="-124856.626102516"/>
        <n v="-79089.23813532"/>
        <n v="-67366.010990754"/>
        <n v="-63272.162200128"/>
        <n v="-60560.16247722"/>
        <n v="-55482.91051331"/>
        <n v="-54983.755606038"/>
        <n v="-54097.1510345"/>
        <n v="-54014.515264892"/>
        <n v="-53329.917834326"/>
        <n v="-52878.82457095"/>
        <n v="-52788.190971894"/>
        <n v="-52710.20422101"/>
        <n v="-52366.251659904"/>
        <n v="-52219.931402408"/>
        <n v="-52182.20700497"/>
        <n v="-52160.130935864"/>
        <n v="-52145.272958968"/>
        <n v="-51586.70092674"/>
        <n v="-51539.924493708"/>
        <n v="-51195.108882036"/>
        <n v="-51148.825215334"/>
        <n v="-51107.292658688"/>
        <n v="-50851.556084882"/>
        <n v="-50487.52814973"/>
        <n v="-50450.33670005"/>
        <n v="-48922.52534197"/>
        <n v="-48742.979166546"/>
        <n v="-43947.58327134"/>
        <n v="-43776.40442658"/>
        <n v="-43235.74691877"/>
        <n v="-42721.78546125"/>
        <n v="-42559.36631058"/>
        <n v="-42371.542024686"/>
        <n v="-42261.3918594"/>
        <n v="-42207.79245921"/>
        <n v="-41741.49916356"/>
        <n v="-41545.41399561"/>
        <n v="-41379.12551871"/>
        <n v="-41335.77979503"/>
        <n v="-41250.73594677"/>
        <n v="-41237.52806082"/>
        <n v="-41232.85305636"/>
        <n v="-41228.93541648"/>
        <n v="-41198.27996634"/>
        <n v="-41129.67681396"/>
        <n v="-41105.21702931"/>
        <n v="-41079.09935115"/>
        <n v="-40904.769954356"/>
        <n v="-40862.42456373"/>
        <n v="-40821.32348532"/>
        <n v="-40761.88853646"/>
        <n v="-40431.0933027225"/>
        <n v="-40284.5852262"/>
        <n v="-40224.00685758"/>
        <n v="-40176.090996545"/>
        <n v="-40159.94396442"/>
        <n v="-40000.5997703025"/>
        <n v="-39965.33571366"/>
        <n v="-39237.41166576"/>
        <n v="-33877.143990725"/>
        <n v="-32976.056263766"/>
        <n v="-32966.06775336"/>
        <n v="-32842.283924142"/>
        <n v="-32748.04343426"/>
        <n v="-31784.74615701"/>
        <n v="-31112.3536382925"/>
        <n v="-31005.338368095"/>
        <n v="-30820.723304805"/>
        <n v="-30517.3796550525"/>
        <n v="-30234.5541141525"/>
        <n v="-30221.446032162"/>
        <n v="-30211.2605045475"/>
        <n v="-30197.054971006"/>
        <n v="-30150.7921321425"/>
        <n v="-30146.729884425"/>
        <n v="-30109.93417404"/>
        <n v="-29895.465236868"/>
        <n v="-29834.510716626"/>
        <n v="-29824.918274844"/>
        <n v="-29676.383570988"/>
        <n v="-29663.723208812"/>
        <n v="-29639.35938425"/>
        <n v="-29601.698470652"/>
        <n v="-29532.811073458"/>
        <n v="-29507.581012294"/>
        <n v="-29498.942770528"/>
        <n v="-29493.967702276"/>
        <n v="-29453.377360176"/>
        <n v="-29433.225566668"/>
        <n v="-29431.953111792"/>
        <n v="-29400.791154966"/>
        <n v="-29375.028796806"/>
        <n v="-29363.24014316"/>
        <n v="-29327.103327984"/>
        <n v="-29312.977907752"/>
        <n v="-29302.554847566"/>
        <n v="-29248.393088992"/>
        <n v="-29239.152587722"/>
        <n v="-29205.701425208"/>
        <n v="-29184.84023532"/>
        <n v="-29014.29334034"/>
        <n v="-28413.69319719"/>
        <n v="-28296.8672308875"/>
        <n v="-28070.0913843"/>
        <n v="-27638.035810875"/>
        <n v="-26235.0379946025"/>
        <n v="-26225.29956417"/>
        <n v="-26106.866080344"/>
        <n v="-25129.229546022"/>
        <n v="-24914.275207185"/>
        <n v="-24889.6619004425"/>
        <n v="-24612.558877795"/>
        <n v="-24448.913501355"/>
        <n v="-24336.0040497525"/>
        <n v="-24239.087724075"/>
        <n v="-24193.9615848175"/>
        <n v="-24143.279999265"/>
        <n v="-24102.4722383375"/>
        <n v="-24088.7786118525"/>
        <n v="-23916.211269475"/>
        <n v="-23881.7446923825"/>
        <n v="-23658.7943944625"/>
        <n v="-23655.7253706025"/>
        <n v="-23641.437460725"/>
        <n v="-23629.3149811425"/>
        <n v="-23597.0324137975"/>
        <n v="-23594.98861069"/>
        <n v="-23594.3641695125"/>
        <n v="-23588.00600681"/>
        <n v="-23574.0488537925"/>
        <n v="-23570.760693725"/>
        <n v="-23567.0499446725"/>
        <n v="-23527.19354153"/>
        <n v="-23509.8711758225"/>
        <n v="-23471.3182764375"/>
        <n v="-23425.4352044125"/>
        <n v="-23425.0022058675"/>
        <n v="-23393.771873465"/>
        <n v="-23331.1135709575"/>
        <n v="-23325.55253413"/>
        <n v="-23316.0574551275"/>
        <n v="-23307.0096590275"/>
        <n v="-23206.0109261575"/>
        <n v="-23197.7787144775"/>
        <n v="-23142.9461268775"/>
        <n v="-23011.2671734575"/>
        <n v="-22992.373528425"/>
        <n v="-22522.2274264575"/>
        <n v="-22351.4881536625"/>
        <n v="-22323.3100159475"/>
        <n v="-22316.39686479"/>
        <n v="-22129.3466578275"/>
        <n v="-21284.723048386"/>
        <n v="-21079.56174954"/>
        <n v="-20966.38044606"/>
        <n v="-20858.73575856"/>
        <n v="-20582.3603671175"/>
        <n v="-19183.97998195"/>
        <n v="-18469.17367071"/>
        <n v="-18066.715279116"/>
        <n v="-17913.48145839"/>
        <n v="-17544.5765474875"/>
        <n v="-17400.551792575"/>
        <n v="-17044.7993961"/>
        <n v="-16858.7587174125"/>
        <n v="-16837.6902442"/>
        <n v="-16775.097607625"/>
        <n v="-16754.8598511875"/>
        <n v="-16734.0784181375"/>
        <n v="-16647.8053074375"/>
        <n v="-16629.5931587625"/>
        <n v="-16561.862755375"/>
        <n v="-16546.7310213625"/>
        <n v="-16491.7562317375"/>
        <n v="-15939.5237538075"/>
        <n v="-15922.2081202625"/>
        <n v="-15781.9388181"/>
        <n v="-15429.739961482"/>
        <n v="-15131.17087965"/>
        <n v="-14773.163138825"/>
        <n v="-14374.0099498275"/>
        <n v="-13755.2524003125"/>
        <n v="-13494.9341145696"/>
        <n v="-12758.614711325"/>
        <n v="-12626.245788646"/>
        <n v="-12319.2168292725"/>
        <n v="-12293.576557584"/>
        <n v="-11971.956203928"/>
        <n v="-11935.586421549"/>
        <n v="-11893.761405288"/>
        <n v="-11891.692761858"/>
        <n v="-11297.86384272"/>
        <n v="-11286.41557379"/>
        <n v="-11174.075719065"/>
        <n v="-10268.1522476225"/>
        <n v="-9456.59918882"/>
        <n v="-8790.2604362475"/>
        <n v="-8706.385685375"/>
        <n v="-8654.0070306375"/>
        <n v="-8374.17433447"/>
        <n v="-7935.305077938"/>
        <n v="-7766.6257179"/>
        <n v="-7183.575972825"/>
        <n v="-6875.56023273"/>
        <n v="-6184.033644005"/>
        <n v="-6002.5701990709"/>
        <n v="-5980.509404415"/>
        <n v="-5781.20661153"/>
        <n v="-2679.380652718"/>
        <n v="-1404.907974316"/>
        <n v="-1372.0370936125"/>
        <n v="-760.68600608"/>
        <n v="-426.586792968"/>
        <n v="-354.79858106"/>
        <n v="-209.237003815"/>
        <n v="-32.16588914"/>
        <n v="0"/>
        <n v="32.16588914"/>
        <n v="2329.79033114555"/>
        <n v="3345.34396875"/>
        <n v="4537.822635801"/>
        <n v="4813.078793425"/>
        <n v="5781.20661153"/>
        <n v="5788.628607412"/>
        <n v="5943.936142116"/>
        <n v="5970.0102536025"/>
        <n v="5980.509404415"/>
        <n v="6002.5701990709"/>
        <n v="6061.482589302"/>
        <n v="6164.2400715532"/>
        <n v="6184.033644005"/>
        <n v="7640.3137636875"/>
        <n v="7675.16695197"/>
        <n v="7766.6257179"/>
        <n v="7935.305077938"/>
        <n v="8081.718375318"/>
        <n v="8157.863218386"/>
        <n v="8374.17433447"/>
        <n v="11062.826220348"/>
        <n v="11286.41557379"/>
        <n v="11293.184056245"/>
        <n v="11297.86384272"/>
        <n v="11636.617567869"/>
        <n v="11817.060801273"/>
        <n v="11854.554902001"/>
        <n v="11891.692761858"/>
        <n v="11893.761405288"/>
        <n v="11935.586421549"/>
        <n v="11971.956203928"/>
        <n v="12226.6040088056"/>
        <n v="12287.572221715"/>
        <n v="12340.4203890625"/>
        <n v="12433.24287891"/>
        <n v="13415.748056235"/>
        <n v="14032.62975303"/>
        <n v="14292.086948685"/>
        <n v="14374.0099498275"/>
        <n v="14415.9249331125"/>
        <n v="15131.17087965"/>
        <n v="15241.410552676"/>
        <n v="15386.409282972"/>
        <n v="15519.864825535"/>
        <n v="15611.927322915"/>
        <n v="15781.9388181"/>
        <n v="15805.321514325"/>
        <n v="16491.7562317375"/>
        <n v="16546.7310213625"/>
        <n v="16561.862755375"/>
        <n v="16631.87473675"/>
        <n v="16662.1135881725"/>
        <n v="16734.0784181375"/>
        <n v="16751.16197755"/>
        <n v="16754.8598511875"/>
        <n v="16771.8618144875"/>
        <n v="16775.097607625"/>
        <n v="16805.0821864625"/>
        <n v="17068.302178641"/>
        <n v="17083.6306081"/>
        <n v="17106.6379029875"/>
        <n v="17250.083741275"/>
        <n v="17274.94619725"/>
        <n v="17400.551792575"/>
        <n v="17499.7769793875"/>
        <n v="17552.2678025625"/>
        <n v="17831.808429309"/>
        <n v="18066.715279116"/>
        <n v="19200.540945096"/>
        <n v="20582.3603671175"/>
        <n v="20762.00175399"/>
        <n v="20818.7421410325"/>
        <n v="20869.83601458"/>
        <n v="21079.56174954"/>
        <n v="21284.723048386"/>
        <n v="21534.6415860275"/>
        <n v="21845.9036201175"/>
        <n v="22093.34327732"/>
        <n v="22199.96130716"/>
        <n v="22262.5684945825"/>
        <n v="22512.86137632"/>
        <n v="23076.09668679"/>
        <n v="23082.118513615"/>
        <n v="23142.9461268775"/>
        <n v="23197.7787144775"/>
        <n v="23206.0109261575"/>
        <n v="23210.962140429"/>
        <n v="23307.0096590275"/>
        <n v="23316.0574551275"/>
        <n v="23325.55253413"/>
        <n v="23331.1135709575"/>
        <n v="23393.771873465"/>
        <n v="23425.0022058675"/>
        <n v="23425.4352044125"/>
        <n v="23471.3182764375"/>
        <n v="23509.8711758225"/>
        <n v="23512.14997705"/>
        <n v="23527.19354153"/>
        <n v="23574.0488537925"/>
        <n v="23594.3641695125"/>
        <n v="23594.98861069"/>
        <n v="23629.3149811425"/>
        <n v="23641.437460725"/>
        <n v="23655.7253706025"/>
        <n v="23658.7943944625"/>
        <n v="23856.5438845825"/>
        <n v="23867.54025474"/>
        <n v="23935.122077615"/>
        <n v="23944.4316039075"/>
        <n v="24014.2582069425"/>
        <n v="24143.279999265"/>
        <n v="24437.1632326325"/>
        <n v="24571.318434985"/>
        <n v="24859.9469477975"/>
        <n v="25083.50304411"/>
        <n v="25316.1186637275"/>
        <n v="26135.409884122"/>
        <n v="26639.0824266"/>
        <n v="26931.439855845"/>
        <n v="27567.09812549"/>
        <n v="27638.035810875"/>
        <n v="27880.002952648"/>
        <n v="28029.484423094"/>
        <n v="29205.701425208"/>
        <n v="29239.152587722"/>
        <n v="29248.393088992"/>
        <n v="29302.554847566"/>
        <n v="29312.977907752"/>
        <n v="29327.103327984"/>
        <n v="29363.24014316"/>
        <n v="29375.028796806"/>
        <n v="29400.791154966"/>
        <n v="29431.953111792"/>
        <n v="29433.225566668"/>
        <n v="29453.377360176"/>
        <n v="29493.967702276"/>
        <n v="29498.942770528"/>
        <n v="29507.581012294"/>
        <n v="29532.811073458"/>
        <n v="29601.698470652"/>
        <n v="29663.723208812"/>
        <n v="29676.383570988"/>
        <n v="29834.510716626"/>
        <n v="30014.878506382"/>
        <n v="30085.631715216"/>
        <n v="30109.93417404"/>
        <n v="30146.729884425"/>
        <n v="30150.7921321425"/>
        <n v="30197.054971006"/>
        <n v="30211.2605045475"/>
        <n v="30234.5541141525"/>
        <n v="30481.7562679"/>
        <n v="30820.723304805"/>
        <n v="30928.981645408"/>
        <n v="30989.4131995875"/>
        <n v="31002.0918018525"/>
        <n v="31112.3536382925"/>
        <n v="32004.8121851325"/>
        <n v="34400.30009185"/>
        <n v="35595.667422"/>
        <n v="36550.702691685"/>
        <n v="38006.754596734"/>
        <n v="39237.41166576"/>
        <n v="39947.0221458"/>
        <n v="39965.33571366"/>
        <n v="40159.94396442"/>
        <n v="40224.00685758"/>
        <n v="40284.5852262"/>
        <n v="40761.88853646"/>
        <n v="40821.32348532"/>
        <n v="40862.42456373"/>
        <n v="41079.09935115"/>
        <n v="41129.67681396"/>
        <n v="41198.27996634"/>
        <n v="41228.93541648"/>
        <n v="41232.85305636"/>
        <n v="41237.52806082"/>
        <n v="41250.73594677"/>
        <n v="41335.77979503"/>
        <n v="41379.12551871"/>
        <n v="41545.41399561"/>
        <n v="42068.48538417"/>
        <n v="42261.3918594"/>
        <n v="42559.36631058"/>
        <n v="42721.78546125"/>
        <n v="43235.74691877"/>
        <n v="43947.58327134"/>
        <n v="44532.61590106"/>
        <n v="44553.3836123425"/>
        <n v="50131.569089602"/>
        <n v="50450.33670005"/>
        <n v="50487.52814973"/>
        <n v="50677.992344126"/>
        <n v="50851.556084882"/>
        <n v="51107.292658688"/>
        <n v="51148.825215334"/>
        <n v="51195.108882036"/>
        <n v="51539.924493708"/>
        <n v="51586.70092674"/>
        <n v="52145.272958968"/>
        <n v="52182.20700497"/>
        <n v="52219.931402408"/>
        <n v="52366.251659904"/>
        <n v="52710.20422101"/>
        <n v="52878.82457095"/>
        <n v="54983.755606038"/>
        <n v="55482.91051331"/>
        <n v="56423.805780825"/>
        <n v="63272.162200128"/>
        <n v="64390.289135634"/>
        <n v="67366.010990754"/>
        <n v="67832.189270965"/>
        <n v="91225.728407198"/>
        <n v="92644.123663805"/>
        <n v="124856.626102516"/>
        <m/>
      </sharedItems>
    </cacheField>
    <cacheField name="Total USD Cashflow" numFmtId="0">
      <sharedItems containsString="0" containsBlank="1" containsNumber="1" minValue="-1267000" maxValue="1267000" count="162">
        <n v="-1267000"/>
        <n v="-769250"/>
        <n v="-358891.815556"/>
        <n v="-261076.388889"/>
        <n v="-246736.111111"/>
        <n v="-188298.611111"/>
        <n v="-177229.166667"/>
        <n v="-151388.4375"/>
        <n v="-138125"/>
        <n v="-137860.8625"/>
        <n v="-132918.150685"/>
        <n v="-111933.333333"/>
        <n v="-111000"/>
        <n v="-102777.777778"/>
        <n v="-97750"/>
        <n v="-80000"/>
        <n v="-67875"/>
        <n v="-61416.666667"/>
        <n v="-58262.5"/>
        <n v="-58070.833333"/>
        <n v="-57633.333333"/>
        <n v="-56116.666667"/>
        <n v="-45499.996667"/>
        <n v="-44166.666667"/>
        <n v="-43858.333333"/>
        <n v="-35777.777778"/>
        <n v="-32355.555556"/>
        <n v="-32200"/>
        <n v="-31765.5"/>
        <n v="-29644.444444"/>
        <n v="-28111.111111"/>
        <n v="-28050"/>
        <n v="-27150"/>
        <n v="-26577.777778"/>
        <n v="-26250"/>
        <n v="-26144.444444"/>
        <n v="-25000"/>
        <n v="-24933.333333"/>
        <n v="-24272.222222"/>
        <n v="-23383.333333"/>
        <n v="-22944.444444"/>
        <n v="-22815"/>
        <n v="-22625"/>
        <n v="-22122.222222"/>
        <n v="-22083.333333"/>
        <n v="-21242.8125"/>
        <n v="-20493.055556"/>
        <n v="-20250"/>
        <n v="-20000"/>
        <n v="-19933.333333"/>
        <n v="-19322.222222"/>
        <n v="-18750"/>
        <n v="-18277.777778"/>
        <n v="-17250"/>
        <n v="-17206.3125"/>
        <n v="-16866.666667"/>
        <n v="-15416.666667"/>
        <n v="-15211.111111"/>
        <n v="-14622.222222"/>
        <n v="-14250"/>
        <n v="-13750"/>
        <n v="-13416.666667"/>
        <n v="-13175"/>
        <n v="-13062.5"/>
        <n v="-13055.555556"/>
        <n v="-12847.222222"/>
        <n v="-11244.444444"/>
        <n v="-11122.222222"/>
        <n v="-8944.444444"/>
        <n v="-8775"/>
        <n v="-8750"/>
        <n v="-7916.666667"/>
        <n v="-7155.555556"/>
        <n v="-6133.333333"/>
        <n v="-5813.4375"/>
        <n v="-5728.125"/>
        <n v="-5277.777778"/>
        <n v="-4372.875"/>
        <n v="-4047.222222"/>
        <n v="-3327.1875"/>
        <n v="-1121.25"/>
        <n v="-804.375"/>
        <n v="-706.875"/>
        <n v="-487.5"/>
        <n v="-365.625"/>
        <n v="-170.625"/>
        <n v="0"/>
        <n v="170.625"/>
        <n v="365.625"/>
        <n v="487.5"/>
        <n v="706.875"/>
        <n v="804.375"/>
        <n v="1121.25"/>
        <n v="4642.57875"/>
        <n v="5277.777778"/>
        <n v="6083.325556"/>
        <n v="6133.333333"/>
        <n v="8711.111111"/>
        <n v="8944.444444"/>
        <n v="10291.666667"/>
        <n v="10477.777778"/>
        <n v="10750"/>
        <n v="11083.333333"/>
        <n v="12522.222222"/>
        <n v="12847.222222"/>
        <n v="13033.333333"/>
        <n v="13062.5"/>
        <n v="13750"/>
        <n v="13902.777778"/>
        <n v="13904.166667"/>
        <n v="14566.666667"/>
        <n v="14622.222222"/>
        <n v="14875"/>
        <n v="15416.666667"/>
        <n v="15569.444444"/>
        <n v="18655.555556"/>
        <n v="19977.777778"/>
        <n v="20444.444444"/>
        <n v="22083.333333"/>
        <n v="22944.444444"/>
        <n v="24272.222222"/>
        <n v="24933.333333"/>
        <n v="25277.777778"/>
        <n v="26577.777778"/>
        <n v="26833.333333"/>
        <n v="27825"/>
        <n v="28111.111111"/>
        <n v="30000"/>
        <n v="30155.555556"/>
        <n v="34000"/>
        <n v="37898.25"/>
        <n v="38462.5"/>
        <n v="42291.666667"/>
        <n v="47533.333333"/>
        <n v="51111.111111"/>
        <n v="52791.666667"/>
        <n v="58070.833333"/>
        <n v="59527.333333"/>
        <n v="67875"/>
        <n v="71555.555556"/>
        <n v="80000"/>
        <n v="84518.555556"/>
        <n v="92137.5"/>
        <n v="102777.777778"/>
        <n v="111000"/>
        <n v="111933.333333"/>
        <n v="116416.666667"/>
        <n v="132918.150685"/>
        <n v="137860.8625"/>
        <n v="138125"/>
        <n v="151388.4375"/>
        <n v="177229.166667"/>
        <n v="188298.611111"/>
        <n v="220022.653333"/>
        <n v="261076.388889"/>
        <n v="324444.444444"/>
        <n v="358891.815556"/>
        <n v="429743.444444"/>
        <n v="769250"/>
        <n v="915416.666667"/>
        <n v="1267000"/>
        <m/>
      </sharedItems>
    </cacheField>
    <cacheField name="LTD P&amp;L" numFmtId="0">
      <sharedItems containsString="0" containsBlank="1" containsNumber="1" minValue="-10127123" maxValue="11521010" count="500">
        <n v="-10127123"/>
        <n v="-6994902"/>
        <n v="-6505159"/>
        <n v="-3646666.633333"/>
        <n v="-1611570.166667"/>
        <n v="-1566309"/>
        <n v="-1092628.5"/>
        <n v="-886130.372125"/>
        <n v="-865450.189481"/>
        <n v="-757083.244915"/>
        <n v="-607916.666667"/>
        <n v="-585998.106339"/>
        <n v="-556041.666667"/>
        <n v="-528506.686976"/>
        <n v="-528046.501525"/>
        <n v="-499630.225924"/>
        <n v="-465921.505796"/>
        <n v="-387577.777778"/>
        <n v="-358891.815556"/>
        <n v="-332055.215738"/>
        <n v="-329624.357944"/>
        <n v="-299400.614373"/>
        <n v="-298241.444855"/>
        <n v="-294053.486414"/>
        <n v="-291154.068542"/>
        <n v="-287478.634386"/>
        <n v="-281729.390729"/>
        <n v="-271632.986155"/>
        <n v="-264857.987521"/>
        <n v="-236308.016575039"/>
        <n v="-230553.92627"/>
        <n v="-228095.719728045"/>
        <n v="-224480.51336881"/>
        <n v="-219611.783223"/>
        <n v="-217524.151152"/>
        <n v="-215826.780564"/>
        <n v="-212698.532574"/>
        <n v="-212388.961523"/>
        <n v="-212368.768418"/>
        <n v="-211146.429001"/>
        <n v="-209835.069245"/>
        <n v="-206051.53619"/>
        <n v="-205727.499192"/>
        <n v="-196266.897354"/>
        <n v="-195540.548045"/>
        <n v="-195527.831414"/>
        <n v="-193094.50163"/>
        <n v="-190046.908193"/>
        <n v="-187587.69587"/>
        <n v="-180025.939398"/>
        <n v="-179341.240839"/>
        <n v="-174238.804516"/>
        <n v="-157200.820914"/>
        <n v="-154572.925942"/>
        <n v="-154168.614761"/>
        <n v="-148138.613926"/>
        <n v="-147680.160065"/>
        <n v="-144290.553594"/>
        <n v="-142681.82781"/>
        <n v="-136455.456031"/>
        <n v="-136367.806869"/>
        <n v="-134660.805359"/>
        <n v="-132918.150685"/>
        <n v="-130012.818247"/>
        <n v="-129519.419377"/>
        <n v="-128232.513670658"/>
        <n v="-127568.388702"/>
        <n v="-125150.58625"/>
        <n v="-120947.035952"/>
        <n v="-120300.649786"/>
        <n v="-118000.78313"/>
        <n v="-112079.735375"/>
        <n v="-111933.333333"/>
        <n v="-111300.393772913"/>
        <n v="-108155.947745"/>
        <n v="-107980.561735"/>
        <n v="-106669.325848"/>
        <n v="-105541.616379"/>
        <n v="-102980.627624"/>
        <n v="-102741.943903365"/>
        <n v="-101808.657332"/>
        <n v="-101296.926259"/>
        <n v="-97242.794612"/>
        <n v="-97216.67785518"/>
        <n v="-96422.917067"/>
        <n v="-94459.728684"/>
        <n v="-89415.812191"/>
        <n v="-88304.208185"/>
        <n v="-87313.743952"/>
        <n v="-85273.058415"/>
        <n v="-80000"/>
        <n v="-77722.231005"/>
        <n v="-77682.764255"/>
        <n v="-77110.25573043"/>
        <n v="-77028.363458"/>
        <n v="-74966.479488"/>
        <n v="-74880.6323373225"/>
        <n v="-74661.086455"/>
        <n v="-70574.9562648"/>
        <n v="-70477.526819"/>
        <n v="-69907.638851"/>
        <n v="-67804.737309"/>
        <n v="-67346.781386"/>
        <n v="-67173.485001"/>
        <n v="-66232.937443"/>
        <n v="-66059.41296"/>
        <n v="-64980.733383"/>
        <n v="-64392.273882"/>
        <n v="-64310.61878163"/>
        <n v="-64031.9829396975"/>
        <n v="-63935.167973"/>
        <n v="-62982.607775"/>
        <n v="-62731.617997"/>
        <n v="-62274.277502"/>
        <n v="-61416.666667"/>
        <n v="-61373.986447"/>
        <n v="-60609.614076"/>
        <n v="-60399.212895"/>
        <n v="-60109.815861"/>
        <n v="-59694.622104"/>
        <n v="-59574.280752"/>
        <n v="-57297.319526"/>
        <n v="-57023.383715415"/>
        <n v="-56856.83284"/>
        <n v="-53892.741502"/>
        <n v="-53676.063781"/>
        <n v="-53248.186199"/>
        <n v="-52554.126036"/>
        <n v="-51524.308647"/>
        <n v="-49236.04099"/>
        <n v="-48431.763528"/>
        <n v="-48164.822872"/>
        <n v="-48002.1602274825"/>
        <n v="-47392.805355"/>
        <n v="-46693.13791"/>
        <n v="-45887.515322"/>
        <n v="-45642.157674"/>
        <n v="-45553.783328235"/>
        <n v="-45499.996667"/>
        <n v="-43447.507692"/>
        <n v="-43028.826047"/>
        <n v="-42309.687304"/>
        <n v="-42235.909276"/>
        <n v="-40995.481776"/>
        <n v="-40972.962005"/>
        <n v="-39497.10809"/>
        <n v="-39066.218489"/>
        <n v="-38767.5830906325"/>
        <n v="-37870.402551"/>
        <n v="-37159.451455"/>
        <n v="-36763.130628"/>
        <n v="-36663.795589"/>
        <n v="-36129.91287"/>
        <n v="-35354.682705"/>
        <n v="-35100.441691"/>
        <n v="-34858.034782"/>
        <n v="-34825.830588"/>
        <n v="-34693.777451"/>
        <n v="-34369.161946"/>
        <n v="-34338.653615"/>
        <n v="-33382.02391"/>
        <n v="-33103.56625"/>
        <n v="-32137.80561"/>
        <n v="-31767.621015"/>
        <n v="-31730.8119"/>
        <n v="-31670.929194"/>
        <n v="-31265.911963"/>
        <n v="-31172.561618"/>
        <n v="-30801.765878"/>
        <n v="-30435.100302"/>
        <n v="-30279.3455"/>
        <n v="-29681.740367"/>
        <n v="-29668.978639"/>
        <n v="-29411.198955"/>
        <n v="-29273.279765"/>
        <n v="-28936.1730564075"/>
        <n v="-28165.92481"/>
        <n v="-27653.6102745825"/>
        <n v="-27575.828163"/>
        <n v="-27021.223458"/>
        <n v="-26759.970817"/>
        <n v="-26694.670104"/>
        <n v="-26286.605436"/>
        <n v="-26102.195922"/>
        <n v="-24850.496079"/>
        <n v="-23998.74626"/>
        <n v="-23487.9436241775"/>
        <n v="-23302.3267236825"/>
        <n v="-22990.657614"/>
        <n v="-22792.98068502"/>
        <n v="-21624.690045"/>
        <n v="-21534.725071"/>
        <n v="-21107.714522"/>
        <n v="-20627.26672968"/>
        <n v="-20231.194168"/>
        <n v="-19542.935979"/>
        <n v="-19484.898511"/>
        <n v="-19283.317954"/>
        <n v="-16760.7078189525"/>
        <n v="-16728.268302"/>
        <n v="-16566.744448"/>
        <n v="-16087.261968"/>
        <n v="-15416.666667"/>
        <n v="-14183.24070306"/>
        <n v="-13306.367849"/>
        <n v="-12374.615673"/>
        <n v="-12246.986796525"/>
        <n v="-11007.2813856525"/>
        <n v="-10819.4760943425"/>
        <n v="-10475.905942"/>
        <n v="-9818.878194"/>
        <n v="-9795.359497"/>
        <n v="-9352.788169"/>
        <n v="-9095.081339"/>
        <n v="-9062.621673"/>
        <n v="-8815.135902"/>
        <n v="-8702.648297"/>
        <n v="-8522.406751"/>
        <n v="-7856.875731"/>
        <n v="-7853.17847"/>
        <n v="-7476.312571"/>
        <n v="-7145.496346"/>
        <n v="-7005.65088951"/>
        <n v="-6345.583028"/>
        <n v="-5960.645328"/>
        <n v="-5551.6414"/>
        <n v="-5399.849841"/>
        <n v="-5277.777778"/>
        <n v="-4500.708382"/>
        <n v="-4007.597857"/>
        <n v="-3504.544563"/>
        <n v="-3486.771371"/>
        <n v="-3430.438976"/>
        <n v="-2773.716319"/>
        <n v="-2461.289328"/>
        <n v="-2252.224181"/>
        <n v="-1888.130936"/>
        <n v="-1826.972589"/>
        <n v="-1552.299257"/>
        <n v="-1405.61036"/>
        <n v="-1193.599936"/>
        <n v="-1113.73932"/>
        <n v="-1098.522453"/>
        <n v="-988.147945"/>
        <n v="-821.25593"/>
        <n v="-622.065481"/>
        <n v="-491.952518"/>
        <n v="-188.90444"/>
        <n v="-69.988877"/>
        <n v="0"/>
        <n v="69.988877"/>
        <n v="179.708318009998"/>
        <n v="474.8659"/>
        <n v="491.952518"/>
        <n v="622.065481"/>
        <n v="821.25593"/>
        <n v="1405.61036"/>
        <n v="1756.608445"/>
        <n v="1888.130936"/>
        <n v="2548.1074071375"/>
        <n v="2928.98981"/>
        <n v="3331.553262"/>
        <n v="3430.438976"/>
        <n v="3486.771371"/>
        <n v="4500.708382"/>
        <n v="4645.2435567525"/>
        <n v="4833.445593"/>
        <n v="5277.777778"/>
        <n v="5399.849841"/>
        <n v="5538.522695"/>
        <n v="6083.325556"/>
        <n v="6345.583028"/>
        <n v="7145.496346"/>
        <n v="7265.764777"/>
        <n v="7628.69067"/>
        <n v="8510.940153"/>
        <n v="8522.406751"/>
        <n v="8815.135902"/>
        <n v="9095.081339"/>
        <n v="9293.635363"/>
        <n v="9492.0530410675"/>
        <n v="9795.359497"/>
        <n v="9818.878194"/>
        <n v="10343.368016"/>
        <n v="10475.905942"/>
        <n v="10742.452241"/>
        <n v="11168.431489"/>
        <n v="11203.836895"/>
        <n v="11631.403615"/>
        <n v="11895.428567"/>
        <n v="11953.6874768025"/>
        <n v="12374.615673"/>
        <n v="12440.270358"/>
        <n v="13169.520028404"/>
        <n v="13489.122764"/>
        <n v="14183.24070306"/>
        <n v="14706.634552"/>
        <n v="15416.666667"/>
        <n v="15726.103722"/>
        <n v="16087.261968"/>
        <n v="16566.744448"/>
        <n v="16575.621715"/>
        <n v="16656.672599"/>
        <n v="16728.268302"/>
        <n v="17624.132948"/>
        <n v="19204.624394"/>
        <n v="19283.317954"/>
        <n v="20231.194168"/>
        <n v="21534.725071"/>
        <n v="21624.690045"/>
        <n v="21992.185157"/>
        <n v="22792.98068502"/>
        <n v="22990.657614"/>
        <n v="23721.707091"/>
        <n v="23912.132037"/>
        <n v="23998.74626"/>
        <n v="24348.925463"/>
        <n v="24687.35693"/>
        <n v="25097.8254558525"/>
        <n v="26630.079549"/>
        <n v="26759.970817"/>
        <n v="27021.223458"/>
        <n v="27713.933645"/>
        <n v="28031.15155"/>
        <n v="28616.54655"/>
        <n v="29668.978639"/>
        <n v="29681.740367"/>
        <n v="31043.153726"/>
        <n v="31172.561618"/>
        <n v="31670.929194"/>
        <n v="31767.621015"/>
        <n v="32123.68753"/>
        <n v="33103.56625"/>
        <n v="33382.02391"/>
        <n v="34056.536385"/>
        <n v="34338.653615"/>
        <n v="34387.585059"/>
        <n v="34693.777451"/>
        <n v="35100.441691"/>
        <n v="35188.0001673525"/>
        <n v="36437.818921"/>
        <n v="36607.582416"/>
        <n v="36763.130628"/>
        <n v="37159.451455"/>
        <n v="38767.5830906325"/>
        <n v="39497.10809"/>
        <n v="39981.536246"/>
        <n v="41300.803688"/>
        <n v="41852.969572"/>
        <n v="42235.909276"/>
        <n v="42309.687304"/>
        <n v="43028.826047"/>
        <n v="43624.447878"/>
        <n v="43960.278197"/>
        <n v="44433.027508"/>
        <n v="44906.385192"/>
        <n v="45642.157674"/>
        <n v="45887.515322"/>
        <n v="46693.13791"/>
        <n v="47093.996775735"/>
        <n v="48002.1602274825"/>
        <n v="48164.822872"/>
        <n v="48423.026818"/>
        <n v="51084.385968"/>
        <n v="53248.186199"/>
        <n v="53676.063781"/>
        <n v="53892.741502"/>
        <n v="54233.370011"/>
        <n v="54465.334079"/>
        <n v="55898.026211"/>
        <n v="56331.1556038"/>
        <n v="56856.83284"/>
        <n v="57170.767254"/>
        <n v="57297.319526"/>
        <n v="58375.820262"/>
        <n v="59694.622104"/>
        <n v="60109.815861"/>
        <n v="60399.212895"/>
        <n v="60609.614076"/>
        <n v="60998.215492"/>
        <n v="61373.986447"/>
        <n v="62731.617997"/>
        <n v="62982.607775"/>
        <n v="63364.784574"/>
        <n v="63814.423903"/>
        <n v="65204.985899"/>
        <n v="66059.41296"/>
        <n v="67173.485001"/>
        <n v="67346.781386"/>
        <n v="69788.349841"/>
        <n v="69907.638851"/>
        <n v="70477.526819"/>
        <n v="71546.640412"/>
        <n v="73837.476783"/>
        <n v="74661.086455"/>
        <n v="74880.6323373225"/>
        <n v="75563.124064"/>
        <n v="76621.199031"/>
        <n v="77028.363458"/>
        <n v="78496.809816"/>
        <n v="80000"/>
        <n v="85273.058415"/>
        <n v="85540.77158328"/>
        <n v="87313.743952"/>
        <n v="87733.032497"/>
        <n v="88304.208185"/>
        <n v="88406.862253"/>
        <n v="92876.899234"/>
        <n v="93963.3668839125"/>
        <n v="94459.728684"/>
        <n v="97242.794612"/>
        <n v="100910.60328"/>
        <n v="101808.657332"/>
        <n v="103925.30714"/>
        <n v="105541.616379"/>
        <n v="106669.325848"/>
        <n v="108155.947745"/>
        <n v="109584.136709"/>
        <n v="111300.393772913"/>
        <n v="111933.333333"/>
        <n v="118000.78313"/>
        <n v="120300.649786"/>
        <n v="120947.035952"/>
        <n v="124056.631171"/>
        <n v="125147.824773"/>
        <n v="127568.388702"/>
        <n v="129519.419377"/>
        <n v="130140.894634"/>
        <n v="131998.943696"/>
        <n v="132918.150685"/>
        <n v="136367.806869"/>
        <n v="136455.456031"/>
        <n v="142681.82781"/>
        <n v="144290.553594"/>
        <n v="147680.160065"/>
        <n v="154168.614761"/>
        <n v="157200.820914"/>
        <n v="174238.804516"/>
        <n v="179341.240839"/>
        <n v="180025.939398"/>
        <n v="186370.691605"/>
        <n v="187587.69587"/>
        <n v="190046.908193"/>
        <n v="195540.548045"/>
        <n v="195621.166827"/>
        <n v="196266.897354"/>
        <n v="196546.347006"/>
        <n v="197556.896635"/>
        <n v="202450.179243"/>
        <n v="205325.777984"/>
        <n v="206051.53619"/>
        <n v="209835.069245"/>
        <n v="211146.429001"/>
        <n v="212368.768418"/>
        <n v="212388.961523"/>
        <n v="212698.532574"/>
        <n v="215826.780564"/>
        <n v="217524.151152"/>
        <n v="220022.653333"/>
        <n v="224480.51336881"/>
        <n v="228095.719728045"/>
        <n v="228509.374347"/>
        <n v="231268.484772"/>
        <n v="236308.016575039"/>
        <n v="245078.875131"/>
        <n v="246608.151455"/>
        <n v="264857.987521"/>
        <n v="271632.986155"/>
        <n v="281729.390729"/>
        <n v="287478.634386"/>
        <n v="291154.068542"/>
        <n v="294053.486414"/>
        <n v="298241.444855"/>
        <n v="299400.614373"/>
        <n v="329624.357944"/>
        <n v="332055.215738"/>
        <n v="338828.452362"/>
        <n v="355785.305875"/>
        <n v="358891.815556"/>
        <n v="359402.879103"/>
        <n v="390355.079187"/>
        <n v="394914.399144"/>
        <n v="429743.444444"/>
        <n v="435930.555556"/>
        <n v="454535.603969557"/>
        <n v="465921.505796"/>
        <n v="473857.053768"/>
        <n v="528506.686976"/>
        <n v="585998.106339"/>
        <n v="620833.333333"/>
        <n v="757083.244915"/>
        <n v="886130.372125"/>
        <n v="961203.365763"/>
        <n v="1063514.666667"/>
        <n v="1239333.333333"/>
        <n v="1566309"/>
        <n v="6505159"/>
        <n v="10127123"/>
        <n v="11521010"/>
        <m/>
      </sharedItems>
    </cacheField>
    <cacheField name="YTD P&amp;L" numFmtId="0">
      <sharedItems containsString="0" containsBlank="1" containsNumber="1" minValue="-1745207.633333" maxValue="1231946.872939" count="501">
        <n v="-1745207.633333"/>
        <n v="-1620761"/>
        <n v="-1231946.872939"/>
        <n v="-1174347"/>
        <n v="-870239.168672"/>
        <n v="-855515.466913"/>
        <n v="-735213.698684"/>
        <n v="-643279.975444"/>
        <n v="-573069.307317"/>
        <n v="-556041.666667"/>
        <n v="-549552.630489"/>
        <n v="-503273.548031"/>
        <n v="-499630.225924"/>
        <n v="-492145.121791"/>
        <n v="-477605.111111"/>
        <n v="-442443.200568"/>
        <n v="-428057.420836"/>
        <n v="-375331.524372"/>
        <n v="-353640.040090709"/>
        <n v="-348412.173912643"/>
        <n v="-332055.215738"/>
        <n v="-331173.460451"/>
        <n v="-329328.352172"/>
        <n v="-274129.090082"/>
        <n v="-267008.709646"/>
        <n v="-257451.351274"/>
        <n v="-228095.719728045"/>
        <n v="-224459.050437"/>
        <n v="-224250.302648"/>
        <n v="-205727.499192"/>
        <n v="-194166.607738"/>
        <n v="-193366.096499"/>
        <n v="-189058.456444"/>
        <n v="-186664.069391"/>
        <n v="-186536.552663"/>
        <n v="-185648.036792"/>
        <n v="-183493.351177"/>
        <n v="-182136.164917"/>
        <n v="-176898.570988"/>
        <n v="-174145.164848"/>
        <n v="-170235.973837"/>
        <n v="-163484.127779"/>
        <n v="-162336.828887"/>
        <n v="-161380.800093"/>
        <n v="-161153.714575"/>
        <n v="-157281.903522"/>
        <n v="-151095.331737"/>
        <n v="-150794.241285"/>
        <n v="-150294.195886"/>
        <n v="-149965.67328"/>
        <n v="-147090.013089"/>
        <n v="-145548.693318"/>
        <n v="-144882.821739"/>
        <n v="-143502.721515"/>
        <n v="-142732.695971"/>
        <n v="-142323.288619"/>
        <n v="-140978.043451"/>
        <n v="-136251.431884"/>
        <n v="-135497.958919"/>
        <n v="-134203.281664"/>
        <n v="-132913.843603"/>
        <n v="-132319.809584"/>
        <n v="-131216.14406"/>
        <n v="-130483.379444"/>
        <n v="-130012.818247"/>
        <n v="-124881.997339"/>
        <n v="-123374.429852"/>
        <n v="-122764.649172"/>
        <n v="-121545.88985316"/>
        <n v="-120945.880579"/>
        <n v="-117244.9911"/>
        <n v="-111933.333333"/>
        <n v="-111911.492771"/>
        <n v="-111300.393772913"/>
        <n v="-111191.697852"/>
        <n v="-110243.858718"/>
        <n v="-105054.627978"/>
        <n v="-103792.163266"/>
        <n v="-101414.472776"/>
        <n v="-100615.614748"/>
        <n v="-100615.06155"/>
        <n v="-100473.662282"/>
        <n v="-99246.20987"/>
        <n v="-99020.163545"/>
        <n v="-98477.214062"/>
        <n v="-98475.210882"/>
        <n v="-97216.67785518"/>
        <n v="-96422.917067"/>
        <n v="-96342.323513"/>
        <n v="-93513.18325"/>
        <n v="-90373.64815"/>
        <n v="-89059.07428"/>
        <n v="-88387.72829"/>
        <n v="-86615.96486"/>
        <n v="-83978.832013"/>
        <n v="-83940.51395"/>
        <n v="-83902.3333339999"/>
        <n v="-83859.174837"/>
        <n v="-83148.213917"/>
        <n v="-82615.899365"/>
        <n v="-80000"/>
        <n v="-79671.093023"/>
        <n v="-77722.231005"/>
        <n v="-77682.764255"/>
        <n v="-77668.078324"/>
        <n v="-77537.144444"/>
        <n v="-76045.404317"/>
        <n v="-74966.479488"/>
        <n v="-74880.6323373225"/>
        <n v="-73810.550715"/>
        <n v="-73048.339267"/>
        <n v="-72196.353798"/>
        <n v="-70980.669079"/>
        <n v="-70933.797714"/>
        <n v="-70574.9562648"/>
        <n v="-70060.555637"/>
        <n v="-69632.671963"/>
        <n v="-68196.6067"/>
        <n v="-67804.737309"/>
        <n v="-66232.937443"/>
        <n v="-64980.733383"/>
        <n v="-64607.931006"/>
        <n v="-64532.167394"/>
        <n v="-64310.61878163"/>
        <n v="-64088.565527"/>
        <n v="-64044.901589"/>
        <n v="-64031.9829396975"/>
        <n v="-63968.333964"/>
        <n v="-63935.167973"/>
        <n v="-63171.710831"/>
        <n v="-62883.381009"/>
        <n v="-62524.971637"/>
        <n v="-62172.337263"/>
        <n v="-61252.696624"/>
        <n v="-60775.139393"/>
        <n v="-60109.815861"/>
        <n v="-59574.280752"/>
        <n v="-59462.19259"/>
        <n v="-58451.683494"/>
        <n v="-58308.06396"/>
        <n v="-57023.383715415"/>
        <n v="-56459.159735"/>
        <n v="-54063.04534"/>
        <n v="-53793.600031"/>
        <n v="-53154.446643"/>
        <n v="-51959.271221"/>
        <n v="-51585.540989"/>
        <n v="-49236.04099"/>
        <n v="-48631.273322"/>
        <n v="-48431.763528"/>
        <n v="-48002.1602274825"/>
        <n v="-45972.155838"/>
        <n v="-45807.501473"/>
        <n v="-45499.996667"/>
        <n v="-45216.39899"/>
        <n v="-43095.058608"/>
        <n v="-43033.667784"/>
        <n v="-42650.9813771188"/>
        <n v="-40995.481776"/>
        <n v="-40972.962005"/>
        <n v="-40409.179061"/>
        <n v="-40106.387116"/>
        <n v="-39432.0238532186"/>
        <n v="-39066.218489"/>
        <n v="-38808.804761"/>
        <n v="-38767.5830906325"/>
        <n v="-38265.037511"/>
        <n v="-37947.2413437773"/>
        <n v="-37546.5717519447"/>
        <n v="-36663.795589"/>
        <n v="-36239.115862"/>
        <n v="-36129.91287"/>
        <n v="-35503.579461"/>
        <n v="-35354.682705"/>
        <n v="-35174.904738"/>
        <n v="-34858.034782"/>
        <n v="-34771.686733"/>
        <n v="-33892.84559"/>
        <n v="-32447.259794"/>
        <n v="-31922.88257"/>
        <n v="-31730.8119"/>
        <n v="-31598.992525"/>
        <n v="-30834.999451"/>
        <n v="-30279.3455"/>
        <n v="-29561.300199"/>
        <n v="-29558.498037"/>
        <n v="-29273.279765"/>
        <n v="-29048.893809"/>
        <n v="-29015.478416"/>
        <n v="-28892.717387"/>
        <n v="-28787.042741"/>
        <n v="-28237.786786"/>
        <n v="-28151.92127"/>
        <n v="-27910.354424"/>
        <n v="-27575.828163"/>
        <n v="-26694.670104"/>
        <n v="-26102.195922"/>
        <n v="-25751.455692"/>
        <n v="-25302.64615"/>
        <n v="-24473.5951748833"/>
        <n v="-24024.508039"/>
        <n v="-23527.289901064"/>
        <n v="-23487.9436241775"/>
        <n v="-23343.0179856193"/>
        <n v="-22792.98068502"/>
        <n v="-22241.462751"/>
        <n v="-21914.9236443947"/>
        <n v="-20627.26672968"/>
        <n v="-19542.935979"/>
        <n v="-18581.480705"/>
        <n v="-17708.342649"/>
        <n v="-16760.7078189525"/>
        <n v="-16728.268302"/>
        <n v="-16258.334019"/>
        <n v="-15894.458395"/>
        <n v="-14807.471637"/>
        <n v="-14183.24070306"/>
        <n v="-14002.111105"/>
        <n v="-13306.367849"/>
        <n v="-12908.408630413"/>
        <n v="-12246.986796525"/>
        <n v="-11007.2813856525"/>
        <n v="-10984.148426"/>
        <n v="-10819.4760943425"/>
        <n v="-9908.607325"/>
        <n v="-9352.788169"/>
        <n v="-9062.621673"/>
        <n v="-8702.648297"/>
        <n v="-7856.875731"/>
        <n v="-7853.17847"/>
        <n v="-7476.312571"/>
        <n v="-7013.02528"/>
        <n v="-5960.645328"/>
        <n v="-5551.6414"/>
        <n v="-5549.821105"/>
        <n v="-5547.22230000001"/>
        <n v="-5086.933547"/>
        <n v="-5045.57413"/>
        <n v="-4017.469278"/>
        <n v="-4007.597857"/>
        <n v="-3673.519187"/>
        <n v="-3450.189546"/>
        <n v="-2916.330625"/>
        <n v="-2773.716319"/>
        <n v="-2252.224181"/>
        <n v="-1680.199244"/>
        <n v="-1552.299257"/>
        <n v="-1113.73932"/>
        <n v="-1098.522453"/>
        <n v="-988.147945"/>
        <n v="-362.435462000001"/>
        <n v="-188.90444"/>
        <n v="0"/>
        <n v="0.0255559999995967"/>
        <n v="362.435462000001"/>
        <n v="474.8659"/>
        <n v="1680.199244"/>
        <n v="1756.608445"/>
        <n v="2548.1074071375"/>
        <n v="2916.330625"/>
        <n v="2928.98981"/>
        <n v="3263.306972"/>
        <n v="3450.189546"/>
        <n v="3673.519187"/>
        <n v="3889.549066"/>
        <n v="4017.469278"/>
        <n v="4645.2435567525"/>
        <n v="4833.445593"/>
        <n v="5045.57413"/>
        <n v="5086.933547"/>
        <n v="5538.522695"/>
        <n v="5549.821105"/>
        <n v="7013.02528"/>
        <n v="7265.764777"/>
        <n v="7628.69067"/>
        <n v="8510.940153"/>
        <n v="9293.635363"/>
        <n v="9908.607325"/>
        <n v="10343.368016"/>
        <n v="10742.452241"/>
        <n v="10984.148426"/>
        <n v="11168.431489"/>
        <n v="11564.202478"/>
        <n v="11631.403615"/>
        <n v="11895.428567"/>
        <n v="11953.6874768025"/>
        <n v="13576.1231046504"/>
        <n v="14183.24070306"/>
        <n v="14706.634552"/>
        <n v="14807.471637"/>
        <n v="15894.458395"/>
        <n v="16258.334019"/>
        <n v="16575.621715"/>
        <n v="16656.672599"/>
        <n v="16728.268302"/>
        <n v="17624.132948"/>
        <n v="17708.342649"/>
        <n v="18581.480705"/>
        <n v="19903.8736246873"/>
        <n v="21992.185157"/>
        <n v="22792.98068502"/>
        <n v="23404.115069"/>
        <n v="24024.508039"/>
        <n v="24194.365519"/>
        <n v="24662.691977"/>
        <n v="24687.35693"/>
        <n v="25097.8254558525"/>
        <n v="25302.64615"/>
        <n v="26247.037716"/>
        <n v="26630.079549"/>
        <n v="27713.933645"/>
        <n v="27910.354424"/>
        <n v="28031.15155"/>
        <n v="28151.92127"/>
        <n v="28616.54655"/>
        <n v="28787.042741"/>
        <n v="29015.478416"/>
        <n v="29048.893809"/>
        <n v="30834.999451"/>
        <n v="31151.470036"/>
        <n v="31232.723405"/>
        <n v="31598.992525"/>
        <n v="31922.88257"/>
        <n v="33806.081651"/>
        <n v="33892.84559"/>
        <n v="34042.1557229999"/>
        <n v="34056.536385"/>
        <n v="34387.585059"/>
        <n v="34771.686733"/>
        <n v="35174.904738"/>
        <n v="35188.0001673525"/>
        <n v="36239.115862"/>
        <n v="36437.818921"/>
        <n v="36607.582416"/>
        <n v="37546.5717519447"/>
        <n v="38767.5830906325"/>
        <n v="38808.804761"/>
        <n v="39981.536246"/>
        <n v="40409.179061"/>
        <n v="41300.803688"/>
        <n v="42686.8606"/>
        <n v="43033.667784"/>
        <n v="43624.447878"/>
        <n v="43960.278197"/>
        <n v="44906.385192"/>
        <n v="45469.144362"/>
        <n v="45807.501473"/>
        <n v="45874.129369"/>
        <n v="45995.324647"/>
        <n v="47093.996775735"/>
        <n v="48002.1602274825"/>
        <n v="48423.026818"/>
        <n v="48631.273322"/>
        <n v="51084.385968"/>
        <n v="51585.540989"/>
        <n v="51959.271221"/>
        <n v="53154.446643"/>
        <n v="54233.370011"/>
        <n v="56331.1556038"/>
        <n v="56459.159735"/>
        <n v="57170.767254"/>
        <n v="58308.06396"/>
        <n v="58375.820262"/>
        <n v="58451.683494"/>
        <n v="59462.19259"/>
        <n v="60109.815861"/>
        <n v="61252.696624"/>
        <n v="62883.381009"/>
        <n v="63364.784574"/>
        <n v="64044.901589"/>
        <n v="64088.565527"/>
        <n v="64532.167394"/>
        <n v="64607.931006"/>
        <n v="67965.189633"/>
        <n v="69632.671963"/>
        <n v="70060.555637"/>
        <n v="70503.254169"/>
        <n v="70933.797714"/>
        <n v="70980.669079"/>
        <n v="71546.640412"/>
        <n v="72196.353798"/>
        <n v="73048.339267"/>
        <n v="73309.755469"/>
        <n v="73810.550715"/>
        <n v="74880.6323373225"/>
        <n v="75563.124064"/>
        <n v="76045.404317"/>
        <n v="77668.078324"/>
        <n v="78496.809816"/>
        <n v="80000"/>
        <n v="83148.213917"/>
        <n v="83859.174837"/>
        <n v="83978.832013"/>
        <n v="84089.638983"/>
        <n v="84431.411158"/>
        <n v="85540.77158328"/>
        <n v="86615.96486"/>
        <n v="87733.032497"/>
        <n v="88387.72829"/>
        <n v="88406.862253"/>
        <n v="90373.64815"/>
        <n v="92876.899234"/>
        <n v="93513.18325"/>
        <n v="96342.323513"/>
        <n v="98475.210882"/>
        <n v="99020.163545"/>
        <n v="99246.20987"/>
        <n v="100473.662282"/>
        <n v="100615.06155"/>
        <n v="100910.60328"/>
        <n v="101414.472776"/>
        <n v="103792.163266"/>
        <n v="105054.627978"/>
        <n v="106704.535695879"/>
        <n v="110243.858718"/>
        <n v="111300.393772913"/>
        <n v="111698.322435"/>
        <n v="111911.492771"/>
        <n v="111933.333333"/>
        <n v="117244.9911"/>
        <n v="117285.352529"/>
        <n v="122821.864554"/>
        <n v="123374.429852"/>
        <n v="123877.924079"/>
        <n v="124056.631171"/>
        <n v="124881.997339"/>
        <n v="129020.294973"/>
        <n v="130126.23704"/>
        <n v="130140.894634"/>
        <n v="130483.379444"/>
        <n v="131216.14406"/>
        <n v="131998.943696"/>
        <n v="132282.814526"/>
        <n v="132319.809584"/>
        <n v="134203.281664"/>
        <n v="135497.958919"/>
        <n v="136251.431884"/>
        <n v="137223.834495"/>
        <n v="140978.043451"/>
        <n v="142323.288619"/>
        <n v="143502.721515"/>
        <n v="144882.821739"/>
        <n v="145548.693318"/>
        <n v="147090.013089"/>
        <n v="147837.463114"/>
        <n v="149965.67328"/>
        <n v="150294.195886"/>
        <n v="150501.5385"/>
        <n v="150794.241285"/>
        <n v="151095.331737"/>
        <n v="153553.968098"/>
        <n v="156455.211855"/>
        <n v="156674.275225"/>
        <n v="157281.903522"/>
        <n v="161153.714575"/>
        <n v="162336.828887"/>
        <n v="163484.127779"/>
        <n v="164667.752346"/>
        <n v="170552.3764"/>
        <n v="174145.164848"/>
        <n v="183493.351177"/>
        <n v="185648.036792"/>
        <n v="186370.691605"/>
        <n v="186536.552663"/>
        <n v="186664.069391"/>
        <n v="189058.456444"/>
        <n v="194166.607738"/>
        <n v="202450.179243"/>
        <n v="224250.302648"/>
        <n v="224459.050437"/>
        <n v="228095.719728045"/>
        <n v="228509.374347"/>
        <n v="230624.327318"/>
        <n v="236806.904322"/>
        <n v="267008.709646"/>
        <n v="274129.090082"/>
        <n v="274530.8876"/>
        <n v="329328.352172"/>
        <n v="331173.460451"/>
        <n v="348412.173912643"/>
        <n v="349692.353973"/>
        <n v="353640.040090709"/>
        <n v="355785.305875"/>
        <n v="375331.524372"/>
        <n v="394914.399144"/>
        <n v="442443.200568"/>
        <n v="454535.603969557"/>
        <n v="459972.288131"/>
        <n v="473857.053768"/>
        <n v="573069.307317"/>
        <n v="641366.84887"/>
        <n v="643279.975444"/>
        <n v="735213.698684"/>
        <n v="817474.444444001"/>
        <n v="855515.466913"/>
        <n v="870239.168672"/>
        <n v="924097"/>
        <n v="961203.365763"/>
        <n v="983761"/>
        <n v="1231946.872939"/>
        <m/>
      </sharedItems>
    </cacheField>
    <cacheField name="QTD P&amp;L" numFmtId="0">
      <sharedItems containsString="0" containsBlank="1" containsNumber="1" minValue="-228095.719728045" maxValue="228095.719728045" count="484">
        <n v="-228095.719728045"/>
        <n v="-111300.393772913"/>
        <n v="-74880.6323373225"/>
        <n v="-73028.953233"/>
        <n v="-70574.9562648"/>
        <n v="-62425.968443"/>
        <n v="-58894.573549"/>
        <n v="-50891"/>
        <n v="-48002.1602274825"/>
        <n v="-42817.837907"/>
        <n v="-38767.5830906325"/>
        <n v="-38408.266726"/>
        <n v="-37253.6117202286"/>
        <n v="-37046.723272"/>
        <n v="-34532.741448144"/>
        <n v="-34121.107159416"/>
        <n v="-31202.452054435"/>
        <n v="-22792.98068502"/>
        <n v="-22084.137636"/>
        <n v="-21923.328239"/>
        <n v="-21542.855855"/>
        <n v="-21452.182879"/>
        <n v="-21296.846649"/>
        <n v="-21153.543759"/>
        <n v="-20637.119953"/>
        <n v="-20604.812129"/>
        <n v="-20040.642959"/>
        <n v="-19905.078192"/>
        <n v="-19806.945023"/>
        <n v="-19769.854204"/>
        <n v="-19664.6521080555"/>
        <n v="-19600.402909"/>
        <n v="-19110.064106817"/>
        <n v="-19026.277526"/>
        <n v="-19018.536283"/>
        <n v="-18121.7261423025"/>
        <n v="-18003.176046"/>
        <n v="-16254.345284"/>
        <n v="-15164.615006"/>
        <n v="-15148"/>
        <n v="-14427.879001"/>
        <n v="-14183.24070306"/>
        <n v="-12458.604682"/>
        <n v="-12445.524801"/>
        <n v="-12323.386545"/>
        <n v="-11510.056178"/>
        <n v="-11269.045413"/>
        <n v="-10900.982897"/>
        <n v="-10149.001544"/>
        <n v="-10067"/>
        <n v="-9342"/>
        <n v="-7548.461235"/>
        <n v="-7544.835106"/>
        <n v="-7533.723705"/>
        <n v="-7174.38218900003"/>
        <n v="-6729.90297000001"/>
        <n v="-6644.083993"/>
        <n v="-6616.54376399994"/>
        <n v="-6492.3655992255"/>
        <n v="-6217.515721"/>
        <n v="-5625.469232"/>
        <n v="-5560.645653"/>
        <n v="-5327.92721600001"/>
        <n v="-5325.058086"/>
        <n v="-5233.30667600001"/>
        <n v="-5128.17973600001"/>
        <n v="-5126.969582"/>
        <n v="-4620.986156"/>
        <n v="-4527.289382"/>
        <n v="-4506.428053"/>
        <n v="-4497.74350700004"/>
        <n v="-4432.6164"/>
        <n v="-4309.84599199996"/>
        <n v="-4298.123123"/>
        <n v="-4191.3031299999"/>
        <n v="-3898.36104700001"/>
        <n v="-3809.50308699999"/>
        <n v="-3751.08104399999"/>
        <n v="-3733.90545999999"/>
        <n v="-3707.505294"/>
        <n v="-3677"/>
        <n v="-3661.00939"/>
        <n v="-3615.78131999999"/>
        <n v="-3547.97857399999"/>
        <n v="-3514.624333"/>
        <n v="-3503.640591"/>
        <n v="-3459.54235"/>
        <n v="-3447.36838400003"/>
        <n v="-3328.729087"/>
        <n v="-3308.254106"/>
        <n v="-3294.393409"/>
        <n v="-3196.555586"/>
        <n v="-3173.37777799997"/>
        <n v="-3168.358554"/>
        <n v="-3073.702076"/>
        <n v="-3046.198643"/>
        <n v="-2961.07698399999"/>
        <n v="-2941.709026"/>
        <n v="-2940.73794799999"/>
        <n v="-2921.01662"/>
        <n v="-2917.975608"/>
        <n v="-2899.672603"/>
        <n v="-2869.384322"/>
        <n v="-2863.792367"/>
        <n v="-2845.19282500001"/>
        <n v="-2810.246839"/>
        <n v="-2771.244193"/>
        <n v="-2742.828871"/>
        <n v="-2736.543008"/>
        <n v="-2734.41985600001"/>
        <n v="-2722.163912"/>
        <n v="-2699.84781399998"/>
        <n v="-2693.259272"/>
        <n v="-2691.561245"/>
        <n v="-2686.347765"/>
        <n v="-2672.932802"/>
        <n v="-2668.80278400001"/>
        <n v="-2663.146486"/>
        <n v="-2657.585489"/>
        <n v="-2638.17173"/>
        <n v="-2602.407373"/>
        <n v="-2600.492181"/>
        <n v="-2599.0992"/>
        <n v="-2596.784538"/>
        <n v="-2594.242138"/>
        <n v="-2580.647113"/>
        <n v="-2572.631258"/>
        <n v="-2569.532135"/>
        <n v="-2546.425704"/>
        <n v="-2536.887012"/>
        <n v="-2531.644172"/>
        <n v="-2530.12276100001"/>
        <n v="-2527.603149"/>
        <n v="-2510.851817"/>
        <n v="-2506.34678299999"/>
        <n v="-2504.138217"/>
        <n v="-2500.71425099997"/>
        <n v="-2482.838174"/>
        <n v="-2472.743084"/>
        <n v="-2469.851706"/>
        <n v="-2462.981934"/>
        <n v="-2387.966485"/>
        <n v="-2351.30094"/>
        <n v="-2319"/>
        <n v="-2308.98342"/>
        <n v="-2291.66666599992"/>
        <n v="-2279.365037"/>
        <n v="-2257.52555"/>
        <n v="-2253.802075"/>
        <n v="-2249.290604"/>
        <n v="-2243.513698"/>
        <n v="-2234.090845"/>
        <n v="-2210.909508"/>
        <n v="-2196.047486"/>
        <n v="-2153.542196"/>
        <n v="-2146.629618"/>
        <n v="-2142.60527200002"/>
        <n v="-2132.28971400001"/>
        <n v="-2030.339614"/>
        <n v="-1798.894822"/>
        <n v="-1772.73611599999"/>
        <n v="-1750"/>
        <n v="-1687.762508"/>
        <n v="-1673.74871199997"/>
        <n v="-1649.34093599999"/>
        <n v="-1572.48957600002"/>
        <n v="-1555.136843"/>
        <n v="-1552.32437873501"/>
        <n v="-1489.15731501448"/>
        <n v="-1479.07514800003"/>
        <n v="-1418.22094"/>
        <n v="-1401.354284"/>
        <n v="-1400.94840699999"/>
        <n v="-1352.464837"/>
        <n v="-1325.967564"/>
        <n v="-1236.055792"/>
        <n v="-1222.229673"/>
        <n v="-1221.140566"/>
        <n v="-1204.979454"/>
        <n v="-1196.29050199999"/>
        <n v="-1186.475952"/>
        <n v="-1171.46612599998"/>
        <n v="-1166.81759999999"/>
        <n v="-1161.546614"/>
        <n v="-1134.6594"/>
        <n v="-1113.73932"/>
        <n v="-1071.081073"/>
        <n v="-1069.743561"/>
        <n v="-1034.118913"/>
        <n v="-1007.181552"/>
        <n v="-996.423231000023"/>
        <n v="-995.152620000008"/>
        <n v="-966.385103000008"/>
        <n v="-964.668566000008"/>
        <n v="-925.549421651987"/>
        <n v="-864.672465000003"/>
        <n v="-833.333334000083"/>
        <n v="-798.312539617502"/>
        <n v="-759.943224999937"/>
        <n v="-746.463295561494"/>
        <n v="-669.877318999992"/>
        <n v="-666.722066999995"/>
        <n v="-661.79469499999"/>
        <n v="-656.527819999999"/>
        <n v="-648.683742000001"/>
        <n v="-636.804058000002"/>
        <n v="-631.422032000002"/>
        <n v="-613.66189399999"/>
        <n v="-604.486182000001"/>
        <n v="-563.472409450502"/>
        <n v="-557.174983999998"/>
        <n v="-551.1074028"/>
        <n v="-542.472405"/>
        <n v="-538.428775999986"/>
        <n v="-536.407837000006"/>
        <n v="-531.476091000001"/>
        <n v="-527.497562542498"/>
        <n v="-527.312388"/>
        <n v="-524.800447"/>
        <n v="-496.115263"/>
        <n v="-481.003388999998"/>
        <n v="-473.631602999998"/>
        <n v="-472.898927000002"/>
        <n v="-466.982801999999"/>
        <n v="-464.574668000001"/>
        <n v="-456.220099999991"/>
        <n v="-437.754841"/>
        <n v="-432.274292"/>
        <n v="-366.985478000002"/>
        <n v="-354.555040000001"/>
        <n v="-345.746166"/>
        <n v="-342.060760999993"/>
        <n v="-340.936508999999"/>
        <n v="-324.638059000004"/>
        <n v="-303.972753000009"/>
        <n v="-272.566344000001"/>
        <n v="-249.712334999989"/>
        <n v="-237.970547"/>
        <n v="-231.284863000001"/>
        <n v="-200.859316000002"/>
        <n v="-179.239955"/>
        <n v="-130.240844"/>
        <n v="-102.695141"/>
        <n v="-102.406084157999"/>
        <n v="-96.2432860000001"/>
        <n v="-60.7333320000034"/>
        <n v="-35.9854609634967"/>
        <n v="-11.6562315644987"/>
        <n v="-8.76576240549548"/>
        <n v="0"/>
        <n v="31.8681151815035"/>
        <n v="92.3891729264997"/>
        <n v="96.2432860000001"/>
        <n v="130.240844"/>
        <n v="153.251004000002"/>
        <n v="201.401271999999"/>
        <n v="231.284863000001"/>
        <n v="244.260894000003"/>
        <n v="249.712334999989"/>
        <n v="267.099240317501"/>
        <n v="274.738842"/>
        <n v="286.917998679"/>
        <n v="303.972753000009"/>
        <n v="342.060760999993"/>
        <n v="358.333333000017"/>
        <n v="374.006718000001"/>
        <n v="387.092688000004"/>
        <n v="432.687775999999"/>
        <n v="437.754841"/>
        <n v="446.156953"/>
        <n v="456.220099999991"/>
        <n v="476.472519000003"/>
        <n v="496.115263"/>
        <n v="524.800447"/>
        <n v="527.312388"/>
        <n v="531.476091000001"/>
        <n v="536.407837000006"/>
        <n v="538.428775999986"/>
        <n v="543.587845"/>
        <n v="551.1074028"/>
        <n v="587.610495000001"/>
        <n v="631.422032000002"/>
        <n v="636.804058000002"/>
        <n v="661.79469499999"/>
        <n v="666.722066999995"/>
        <n v="669.877318999992"/>
        <n v="676.991985000001"/>
        <n v="721.355578000001"/>
        <n v="848.157552999997"/>
        <n v="864.672465000003"/>
        <n v="937.507624999998"/>
        <n v="966.385103000008"/>
        <n v="995.152620000008"/>
        <n v="1007.181552"/>
        <n v="1034.118913"/>
        <n v="1043.830303"/>
        <n v="1069.743561"/>
        <n v="1071.081073"/>
        <n v="1100.206973"/>
        <n v="1114.136183"/>
        <n v="1122.06116799999"/>
        <n v="1161.546614"/>
        <n v="1171.46612599998"/>
        <n v="1196.29050199999"/>
        <n v="1221.140566"/>
        <n v="1229.515091"/>
        <n v="1250"/>
        <n v="1326.09899"/>
        <n v="1372.359925"/>
        <n v="1418.22094"/>
        <n v="1489.15731501448"/>
        <n v="1542.522984"/>
        <n v="1552.32437873501"/>
        <n v="1572.48957600002"/>
        <n v="1584.43317800001"/>
        <n v="1649.34093599999"/>
        <n v="1673.74871199997"/>
        <n v="1705.80789900001"/>
        <n v="1772.73611599999"/>
        <n v="1774.59137499999"/>
        <n v="1798.894822"/>
        <n v="1815.788701"/>
        <n v="1907.25589299999"/>
        <n v="2030.339614"/>
        <n v="2032.164947"/>
        <n v="2108.959056"/>
        <n v="2132.28971400001"/>
        <n v="2196.047486"/>
        <n v="2208.362995"/>
        <n v="2249.290604"/>
        <n v="2279.365037"/>
        <n v="2289.902468"/>
        <n v="2296.03532999998"/>
        <n v="2308.98342"/>
        <n v="2351.30094"/>
        <n v="2387.966485"/>
        <n v="2462.981934"/>
        <n v="2469.851706"/>
        <n v="2472.743084"/>
        <n v="2500.71425099997"/>
        <n v="2504.138217"/>
        <n v="2506.34678299999"/>
        <n v="2510.851817"/>
        <n v="2530.12276100001"/>
        <n v="2531.588668"/>
        <n v="2531.644172"/>
        <n v="2536.887012"/>
        <n v="2549.389345"/>
        <n v="2569.532135"/>
        <n v="2572.631258"/>
        <n v="2594.242138"/>
        <n v="2596.784538"/>
        <n v="2599.0992"/>
        <n v="2602.407373"/>
        <n v="2611.954186"/>
        <n v="2616.911405"/>
        <n v="2635.691456097"/>
        <n v="2638.17173"/>
        <n v="2655.039816"/>
        <n v="2657.585489"/>
        <n v="2663.146486"/>
        <n v="2668.80278400001"/>
        <n v="2668.824588"/>
        <n v="2673.375254"/>
        <n v="2686.347765"/>
        <n v="2691.561245"/>
        <n v="2693.259272"/>
        <n v="2699.84781399998"/>
        <n v="2715.663067"/>
        <n v="2722.163912"/>
        <n v="2731.670059"/>
        <n v="2734.41985600001"/>
        <n v="2736.543008"/>
        <n v="2742.828871"/>
        <n v="2771.244193"/>
        <n v="2785.718139"/>
        <n v="2810.246839"/>
        <n v="2834.11323"/>
        <n v="2841.657041"/>
        <n v="2845.19282500001"/>
        <n v="2863.792367"/>
        <n v="2884.756377"/>
        <n v="2899.672603"/>
        <n v="2921.01662"/>
        <n v="2931.89967599999"/>
        <n v="2936.288887"/>
        <n v="2941.709026"/>
        <n v="2954.128061"/>
        <n v="2955.932812485"/>
        <n v="2961.07698399999"/>
        <n v="3046.198643"/>
        <n v="3052.145223"/>
        <n v="3057.47732900002"/>
        <n v="3070.67877100001"/>
        <n v="3073.702076"/>
        <n v="3173.37777799997"/>
        <n v="3196.555586"/>
        <n v="3258.467707"/>
        <n v="3265.7936701545"/>
        <n v="3294.393409"/>
        <n v="3308.254106"/>
        <n v="3334.750984"/>
        <n v="3437.5"/>
        <n v="3447.36838400003"/>
        <n v="3459.54235"/>
        <n v="3503.640591"/>
        <n v="3547.97857399999"/>
        <n v="3615.78131999999"/>
        <n v="3661.00939"/>
        <n v="3677"/>
        <n v="3707.505294"/>
        <n v="3733.90545999999"/>
        <n v="3751.08104399999"/>
        <n v="3772.250749"/>
        <n v="3790.74995500001"/>
        <n v="3809.50308699999"/>
        <n v="3828.528525"/>
        <n v="3833.81124000001"/>
        <n v="3898.36104700001"/>
        <n v="4015.487285"/>
        <n v="4191.3031299999"/>
        <n v="4301.152181"/>
        <n v="4620.986156"/>
        <n v="4687.86286600001"/>
        <n v="4708.70413999993"/>
        <n v="5128.17973600001"/>
        <n v="5327.92721600001"/>
        <n v="5420.41310999997"/>
        <n v="5625.469232"/>
        <n v="5645.034241"/>
        <n v="6217.515721"/>
        <n v="6616.54376399994"/>
        <n v="6700.25991532201"/>
        <n v="6729.90297000001"/>
        <n v="7082.96102667"/>
        <n v="7174.38218900003"/>
        <n v="8654.3360565255"/>
        <n v="9342"/>
        <n v="9643.70346"/>
        <n v="9858.578446"/>
        <n v="10149.001544"/>
        <n v="11269.045413"/>
        <n v="12323.386545"/>
        <n v="12753.8535"/>
        <n v="14183.24070306"/>
        <n v="15148"/>
        <n v="16580"/>
        <n v="17484.031747"/>
        <n v="18003.176046"/>
        <n v="19018.536283"/>
        <n v="19026.277526"/>
        <n v="19459.780063"/>
        <n v="19553.248439235"/>
        <n v="19600.402909"/>
        <n v="19806.945023"/>
        <n v="19999.630028"/>
        <n v="20037.180036"/>
        <n v="20040.642959"/>
        <n v="20123.02573"/>
        <n v="20604.812129"/>
        <n v="20637.119953"/>
        <n v="21076.208089"/>
        <n v="21153.543759"/>
        <n v="21542.855855"/>
        <n v="21657.297454"/>
        <n v="21713.926763"/>
        <n v="21833.447515"/>
        <n v="21886.059522"/>
        <n v="22084.137636"/>
        <n v="22792.98068502"/>
        <n v="29475.220947"/>
        <n v="30461.185021"/>
        <n v="31330.6806569985"/>
        <n v="37823.743256"/>
        <n v="38767.5830906325"/>
        <n v="42919.904151"/>
        <n v="46964.9999999999"/>
        <n v="48002.1602274825"/>
        <n v="56529.2310478"/>
        <n v="74880.6323373225"/>
        <n v="85540.77158328"/>
        <n v="111300.393772913"/>
        <n v="228095.719728045"/>
        <m/>
      </sharedItems>
    </cacheField>
    <cacheField name="MTD P&amp;L" numFmtId="0">
      <sharedItems containsString="0" containsBlank="1" containsNumber="1" minValue="-228095.719728045" maxValue="228095.719728045" count="484">
        <n v="-228095.719728045"/>
        <n v="-111300.393772913"/>
        <n v="-74880.6323373225"/>
        <n v="-73028.953233"/>
        <n v="-70574.9562648"/>
        <n v="-62425.968443"/>
        <n v="-58894.573549"/>
        <n v="-50891"/>
        <n v="-48002.1602274825"/>
        <n v="-42817.837907"/>
        <n v="-38767.5830906325"/>
        <n v="-38408.266726"/>
        <n v="-37253.6117202286"/>
        <n v="-37046.723272"/>
        <n v="-34532.741448144"/>
        <n v="-34121.107159416"/>
        <n v="-31202.452054435"/>
        <n v="-22792.98068502"/>
        <n v="-22084.137636"/>
        <n v="-21923.328239"/>
        <n v="-21542.855855"/>
        <n v="-21452.182879"/>
        <n v="-21296.846649"/>
        <n v="-21153.543759"/>
        <n v="-20637.119953"/>
        <n v="-20604.812129"/>
        <n v="-20040.642959"/>
        <n v="-19905.078192"/>
        <n v="-19806.945023"/>
        <n v="-19769.854204"/>
        <n v="-19664.6521080555"/>
        <n v="-19600.402909"/>
        <n v="-19110.064106817"/>
        <n v="-19026.277526"/>
        <n v="-19018.536283"/>
        <n v="-18121.7261423025"/>
        <n v="-18003.176046"/>
        <n v="-16254.345284"/>
        <n v="-15164.615006"/>
        <n v="-15148"/>
        <n v="-14427.879001"/>
        <n v="-14183.24070306"/>
        <n v="-12458.604682"/>
        <n v="-12445.524801"/>
        <n v="-12323.386545"/>
        <n v="-11510.056178"/>
        <n v="-11269.045413"/>
        <n v="-10900.982897"/>
        <n v="-10149.001544"/>
        <n v="-10067"/>
        <n v="-9342"/>
        <n v="-7548.461235"/>
        <n v="-7544.835106"/>
        <n v="-7533.723705"/>
        <n v="-7174.38218900003"/>
        <n v="-6729.90297000001"/>
        <n v="-6644.083993"/>
        <n v="-6616.54376399994"/>
        <n v="-6492.3655992255"/>
        <n v="-6217.515721"/>
        <n v="-5625.469232"/>
        <n v="-5560.645653"/>
        <n v="-5327.92721600001"/>
        <n v="-5325.058086"/>
        <n v="-5233.30667600001"/>
        <n v="-5128.17973600001"/>
        <n v="-5126.969582"/>
        <n v="-4620.986156"/>
        <n v="-4527.289382"/>
        <n v="-4506.428053"/>
        <n v="-4497.74350700004"/>
        <n v="-4432.6164"/>
        <n v="-4309.84599199996"/>
        <n v="-4298.123123"/>
        <n v="-4191.3031299999"/>
        <n v="-3898.36104700001"/>
        <n v="-3809.50308699999"/>
        <n v="-3751.08104399999"/>
        <n v="-3733.90545999999"/>
        <n v="-3707.505294"/>
        <n v="-3677"/>
        <n v="-3661.00939"/>
        <n v="-3615.78131999999"/>
        <n v="-3547.97857399999"/>
        <n v="-3514.624333"/>
        <n v="-3503.640591"/>
        <n v="-3459.54235"/>
        <n v="-3447.36838400003"/>
        <n v="-3328.729087"/>
        <n v="-3308.254106"/>
        <n v="-3294.393409"/>
        <n v="-3196.555586"/>
        <n v="-3173.37777799997"/>
        <n v="-3168.358554"/>
        <n v="-3073.702076"/>
        <n v="-3046.198643"/>
        <n v="-2961.07698399999"/>
        <n v="-2941.709026"/>
        <n v="-2940.73794799999"/>
        <n v="-2921.01662"/>
        <n v="-2917.975608"/>
        <n v="-2899.672603"/>
        <n v="-2869.384322"/>
        <n v="-2863.792367"/>
        <n v="-2845.19282500001"/>
        <n v="-2810.246839"/>
        <n v="-2771.244193"/>
        <n v="-2742.828871"/>
        <n v="-2736.543008"/>
        <n v="-2734.41985600001"/>
        <n v="-2722.163912"/>
        <n v="-2699.84781399998"/>
        <n v="-2693.259272"/>
        <n v="-2691.561245"/>
        <n v="-2686.347765"/>
        <n v="-2672.932802"/>
        <n v="-2668.80278400001"/>
        <n v="-2663.146486"/>
        <n v="-2657.585489"/>
        <n v="-2638.17173"/>
        <n v="-2602.407373"/>
        <n v="-2600.492181"/>
        <n v="-2599.0992"/>
        <n v="-2596.784538"/>
        <n v="-2594.242138"/>
        <n v="-2580.647113"/>
        <n v="-2572.631258"/>
        <n v="-2569.532135"/>
        <n v="-2546.425704"/>
        <n v="-2536.887012"/>
        <n v="-2531.644172"/>
        <n v="-2530.12276100001"/>
        <n v="-2527.603149"/>
        <n v="-2510.851817"/>
        <n v="-2506.34678299999"/>
        <n v="-2504.138217"/>
        <n v="-2500.71425099997"/>
        <n v="-2482.838174"/>
        <n v="-2472.743084"/>
        <n v="-2469.851706"/>
        <n v="-2462.981934"/>
        <n v="-2387.966485"/>
        <n v="-2351.30094"/>
        <n v="-2319"/>
        <n v="-2308.98342"/>
        <n v="-2291.66666599992"/>
        <n v="-2279.365037"/>
        <n v="-2257.52555"/>
        <n v="-2253.802075"/>
        <n v="-2249.290604"/>
        <n v="-2243.513698"/>
        <n v="-2234.090845"/>
        <n v="-2210.909508"/>
        <n v="-2196.047486"/>
        <n v="-2153.542196"/>
        <n v="-2146.629618"/>
        <n v="-2142.60527200002"/>
        <n v="-2132.28971400001"/>
        <n v="-2030.339614"/>
        <n v="-1798.894822"/>
        <n v="-1772.73611599999"/>
        <n v="-1750"/>
        <n v="-1687.762508"/>
        <n v="-1673.74871199997"/>
        <n v="-1649.34093599999"/>
        <n v="-1572.48957600002"/>
        <n v="-1555.136843"/>
        <n v="-1552.32437873501"/>
        <n v="-1489.15731501448"/>
        <n v="-1479.07514800003"/>
        <n v="-1418.22094"/>
        <n v="-1401.354284"/>
        <n v="-1400.94840699999"/>
        <n v="-1352.464837"/>
        <n v="-1325.967564"/>
        <n v="-1236.055792"/>
        <n v="-1222.229673"/>
        <n v="-1221.140566"/>
        <n v="-1204.979454"/>
        <n v="-1196.29050199999"/>
        <n v="-1186.475952"/>
        <n v="-1171.46612599998"/>
        <n v="-1166.81759999999"/>
        <n v="-1161.546614"/>
        <n v="-1134.6594"/>
        <n v="-1113.73932"/>
        <n v="-1071.081073"/>
        <n v="-1069.743561"/>
        <n v="-1034.118913"/>
        <n v="-1007.181552"/>
        <n v="-996.423231000023"/>
        <n v="-995.152620000008"/>
        <n v="-966.385103000008"/>
        <n v="-964.668566000008"/>
        <n v="-925.549421651987"/>
        <n v="-864.672465000003"/>
        <n v="-833.333334000083"/>
        <n v="-798.312539617502"/>
        <n v="-759.943224999937"/>
        <n v="-746.463295561494"/>
        <n v="-669.877318999992"/>
        <n v="-666.722066999995"/>
        <n v="-661.79469499999"/>
        <n v="-656.527819999999"/>
        <n v="-648.683742000001"/>
        <n v="-636.804058000002"/>
        <n v="-631.422032000002"/>
        <n v="-613.66189399999"/>
        <n v="-604.486182000001"/>
        <n v="-563.472409450502"/>
        <n v="-557.174983999998"/>
        <n v="-551.1074028"/>
        <n v="-542.472405"/>
        <n v="-538.428775999986"/>
        <n v="-536.407837000006"/>
        <n v="-531.476091000001"/>
        <n v="-527.497562542498"/>
        <n v="-527.312388"/>
        <n v="-524.800447"/>
        <n v="-496.115263"/>
        <n v="-481.003388999998"/>
        <n v="-473.631602999998"/>
        <n v="-472.898927000002"/>
        <n v="-466.982801999999"/>
        <n v="-464.574668000001"/>
        <n v="-456.220099999991"/>
        <n v="-437.754841"/>
        <n v="-432.274292"/>
        <n v="-366.985478000002"/>
        <n v="-354.555040000001"/>
        <n v="-345.746166"/>
        <n v="-342.060760999993"/>
        <n v="-340.936508999999"/>
        <n v="-324.638059000004"/>
        <n v="-303.972753000009"/>
        <n v="-272.566344000001"/>
        <n v="-249.712334999989"/>
        <n v="-237.970547"/>
        <n v="-231.284863000001"/>
        <n v="-200.859316000002"/>
        <n v="-179.239955"/>
        <n v="-130.240844"/>
        <n v="-102.695141"/>
        <n v="-102.406084157999"/>
        <n v="-96.2432860000001"/>
        <n v="-60.7333320000034"/>
        <n v="-35.9854609634967"/>
        <n v="-11.6562315644987"/>
        <n v="-8.76576240549548"/>
        <n v="0"/>
        <n v="31.8681151815035"/>
        <n v="92.3891729264997"/>
        <n v="96.2432860000001"/>
        <n v="130.240844"/>
        <n v="153.251004000002"/>
        <n v="201.401271999999"/>
        <n v="231.284863000001"/>
        <n v="244.260894000003"/>
        <n v="249.712334999989"/>
        <n v="267.099240317501"/>
        <n v="274.738842"/>
        <n v="286.917998679"/>
        <n v="303.972753000009"/>
        <n v="342.060760999993"/>
        <n v="358.333333000017"/>
        <n v="374.006718000001"/>
        <n v="387.092688000004"/>
        <n v="432.687775999999"/>
        <n v="437.754841"/>
        <n v="446.156953"/>
        <n v="456.220099999991"/>
        <n v="476.472519000003"/>
        <n v="496.115263"/>
        <n v="524.800447"/>
        <n v="527.312388"/>
        <n v="531.476091000001"/>
        <n v="536.407837000006"/>
        <n v="538.428775999986"/>
        <n v="543.587845"/>
        <n v="551.1074028"/>
        <n v="587.610495000001"/>
        <n v="631.422032000002"/>
        <n v="636.804058000002"/>
        <n v="661.79469499999"/>
        <n v="666.722066999995"/>
        <n v="669.877318999992"/>
        <n v="676.991985000001"/>
        <n v="721.355578000001"/>
        <n v="848.157552999997"/>
        <n v="864.672465000003"/>
        <n v="937.507624999998"/>
        <n v="966.385103000008"/>
        <n v="995.152620000008"/>
        <n v="1007.181552"/>
        <n v="1034.118913"/>
        <n v="1043.830303"/>
        <n v="1069.743561"/>
        <n v="1071.081073"/>
        <n v="1100.206973"/>
        <n v="1114.136183"/>
        <n v="1122.06116799999"/>
        <n v="1161.546614"/>
        <n v="1171.46612599998"/>
        <n v="1196.29050199999"/>
        <n v="1221.140566"/>
        <n v="1229.515091"/>
        <n v="1250"/>
        <n v="1326.09899"/>
        <n v="1372.359925"/>
        <n v="1418.22094"/>
        <n v="1489.15731501448"/>
        <n v="1542.522984"/>
        <n v="1552.32437873501"/>
        <n v="1572.48957600002"/>
        <n v="1584.43317800001"/>
        <n v="1649.34093599999"/>
        <n v="1673.74871199997"/>
        <n v="1705.80789900001"/>
        <n v="1772.73611599999"/>
        <n v="1774.59137499999"/>
        <n v="1798.894822"/>
        <n v="1815.788701"/>
        <n v="1907.25589299999"/>
        <n v="2030.339614"/>
        <n v="2032.164947"/>
        <n v="2108.959056"/>
        <n v="2132.28971400001"/>
        <n v="2196.047486"/>
        <n v="2208.362995"/>
        <n v="2249.290604"/>
        <n v="2279.365037"/>
        <n v="2289.902468"/>
        <n v="2296.03532999998"/>
        <n v="2308.98342"/>
        <n v="2351.30094"/>
        <n v="2387.966485"/>
        <n v="2462.981934"/>
        <n v="2469.851706"/>
        <n v="2472.743084"/>
        <n v="2500.71425099997"/>
        <n v="2504.138217"/>
        <n v="2506.34678299999"/>
        <n v="2510.851817"/>
        <n v="2530.12276100001"/>
        <n v="2531.588668"/>
        <n v="2531.644172"/>
        <n v="2536.887012"/>
        <n v="2549.389345"/>
        <n v="2569.532135"/>
        <n v="2572.631258"/>
        <n v="2594.242138"/>
        <n v="2596.784538"/>
        <n v="2599.0992"/>
        <n v="2602.407373"/>
        <n v="2611.954186"/>
        <n v="2616.911405"/>
        <n v="2635.691456097"/>
        <n v="2638.17173"/>
        <n v="2655.039816"/>
        <n v="2657.585489"/>
        <n v="2663.146486"/>
        <n v="2668.80278400001"/>
        <n v="2668.824588"/>
        <n v="2673.375254"/>
        <n v="2686.347765"/>
        <n v="2691.561245"/>
        <n v="2693.259272"/>
        <n v="2699.84781399998"/>
        <n v="2715.663067"/>
        <n v="2722.163912"/>
        <n v="2731.670059"/>
        <n v="2734.41985600001"/>
        <n v="2736.543008"/>
        <n v="2742.828871"/>
        <n v="2771.244193"/>
        <n v="2785.718139"/>
        <n v="2810.246839"/>
        <n v="2834.11323"/>
        <n v="2841.657041"/>
        <n v="2845.19282500001"/>
        <n v="2863.792367"/>
        <n v="2884.756377"/>
        <n v="2899.672603"/>
        <n v="2921.01662"/>
        <n v="2931.89967599999"/>
        <n v="2936.288887"/>
        <n v="2941.709026"/>
        <n v="2954.128061"/>
        <n v="2955.932812485"/>
        <n v="2961.07698399999"/>
        <n v="3046.198643"/>
        <n v="3052.145223"/>
        <n v="3057.47732900002"/>
        <n v="3070.67877100001"/>
        <n v="3073.702076"/>
        <n v="3173.37777799997"/>
        <n v="3196.555586"/>
        <n v="3258.467707"/>
        <n v="3265.7936701545"/>
        <n v="3294.393409"/>
        <n v="3308.254106"/>
        <n v="3334.750984"/>
        <n v="3437.5"/>
        <n v="3447.36838400003"/>
        <n v="3459.54235"/>
        <n v="3503.640591"/>
        <n v="3547.97857399999"/>
        <n v="3615.78131999999"/>
        <n v="3661.00939"/>
        <n v="3677"/>
        <n v="3707.505294"/>
        <n v="3733.90545999999"/>
        <n v="3751.08104399999"/>
        <n v="3772.250749"/>
        <n v="3790.74995500001"/>
        <n v="3809.50308699999"/>
        <n v="3828.528525"/>
        <n v="3833.81124000001"/>
        <n v="3898.36104700001"/>
        <n v="4015.487285"/>
        <n v="4191.3031299999"/>
        <n v="4301.152181"/>
        <n v="4620.986156"/>
        <n v="4687.86286600001"/>
        <n v="4708.70413999993"/>
        <n v="5128.17973600001"/>
        <n v="5327.92721600001"/>
        <n v="5420.41310999997"/>
        <n v="5625.469232"/>
        <n v="5645.034241"/>
        <n v="6217.515721"/>
        <n v="6616.54376399994"/>
        <n v="6700.25991532201"/>
        <n v="6729.90297000001"/>
        <n v="7082.96102667"/>
        <n v="7174.38218900003"/>
        <n v="8654.3360565255"/>
        <n v="9342"/>
        <n v="9643.70346"/>
        <n v="9858.578446"/>
        <n v="10149.001544"/>
        <n v="11269.045413"/>
        <n v="12323.386545"/>
        <n v="12753.8535"/>
        <n v="14183.24070306"/>
        <n v="15148"/>
        <n v="16580"/>
        <n v="17484.031747"/>
        <n v="18003.176046"/>
        <n v="19018.536283"/>
        <n v="19026.277526"/>
        <n v="19459.780063"/>
        <n v="19553.248439235"/>
        <n v="19600.402909"/>
        <n v="19806.945023"/>
        <n v="19999.630028"/>
        <n v="20037.180036"/>
        <n v="20040.642959"/>
        <n v="20123.02573"/>
        <n v="20604.812129"/>
        <n v="20637.119953"/>
        <n v="21076.208089"/>
        <n v="21153.543759"/>
        <n v="21542.855855"/>
        <n v="21657.297454"/>
        <n v="21713.926763"/>
        <n v="21833.447515"/>
        <n v="21886.059522"/>
        <n v="22084.137636"/>
        <n v="22792.98068502"/>
        <n v="29475.220947"/>
        <n v="30461.185021"/>
        <n v="31330.6806569985"/>
        <n v="37823.743256"/>
        <n v="38767.5830906325"/>
        <n v="42919.904151"/>
        <n v="46964.9999999999"/>
        <n v="48002.1602274825"/>
        <n v="56529.2310478"/>
        <n v="74880.6323373225"/>
        <n v="85540.77158328"/>
        <n v="111300.393772913"/>
        <n v="228095.719728045"/>
        <m/>
      </sharedItems>
    </cacheField>
    <cacheField name="Daily P&amp;L" numFmtId="0">
      <sharedItems containsString="0" containsBlank="1" containsNumber="1" minValue="-229216.969728045" maxValue="229216.969728045" count="484">
        <n v="-229216.969728045"/>
        <n v="-110496.018772913"/>
        <n v="-74076.2573373225"/>
        <n v="-73028.953233"/>
        <n v="-69770.5812648"/>
        <n v="-62425.968443"/>
        <n v="-58894.573549"/>
        <n v="-50891"/>
        <n v="-48172.7852274825"/>
        <n v="-42817.837907"/>
        <n v="-38408.266726"/>
        <n v="-38401.9580906325"/>
        <n v="-37253.6117202286"/>
        <n v="-37046.723272"/>
        <n v="-34532.741448144"/>
        <n v="-34121.107159416"/>
        <n v="-31008.102054435"/>
        <n v="-22086.10568502"/>
        <n v="-22084.137636"/>
        <n v="-21923.328239"/>
        <n v="-21542.855855"/>
        <n v="-21452.182879"/>
        <n v="-21296.846649"/>
        <n v="-21153.543759"/>
        <n v="-20637.119953"/>
        <n v="-20604.812129"/>
        <n v="-20040.642959"/>
        <n v="-19905.078192"/>
        <n v="-19806.945023"/>
        <n v="-19769.854204"/>
        <n v="-19664.6521080555"/>
        <n v="-19600.402909"/>
        <n v="-19110.064106817"/>
        <n v="-19026.277526"/>
        <n v="-19018.536283"/>
        <n v="-18121.7261423025"/>
        <n v="-18003.176046"/>
        <n v="-16254.345284"/>
        <n v="-15164.615006"/>
        <n v="-15148"/>
        <n v="-14670.74070306"/>
        <n v="-14427.879001"/>
        <n v="-12458.604682"/>
        <n v="-12445.524801"/>
        <n v="-12323.386545"/>
        <n v="-11510.056178"/>
        <n v="-11269.045413"/>
        <n v="-10900.982897"/>
        <n v="-10149.001544"/>
        <n v="-10067"/>
        <n v="-9342"/>
        <n v="-7548.461235"/>
        <n v="-7544.835106"/>
        <n v="-7533.723705"/>
        <n v="-7174.38218900003"/>
        <n v="-6729.90297000001"/>
        <n v="-6644.083993"/>
        <n v="-6616.54376399994"/>
        <n v="-6492.3655992255"/>
        <n v="-6217.515721"/>
        <n v="-5625.469232"/>
        <n v="-5560.645653"/>
        <n v="-5327.92721600001"/>
        <n v="-5325.058086"/>
        <n v="-5233.30667600001"/>
        <n v="-5128.17973600001"/>
        <n v="-5126.969582"/>
        <n v="-4620.986156"/>
        <n v="-4527.289382"/>
        <n v="-4506.428053"/>
        <n v="-4497.74350700004"/>
        <n v="-4432.6164"/>
        <n v="-4309.84599199996"/>
        <n v="-4298.123123"/>
        <n v="-4191.3031299999"/>
        <n v="-3898.36104700001"/>
        <n v="-3809.50308699999"/>
        <n v="-3751.08104399999"/>
        <n v="-3733.90545999999"/>
        <n v="-3707.505294"/>
        <n v="-3677"/>
        <n v="-3661.00939"/>
        <n v="-3615.78131999999"/>
        <n v="-3547.97857399999"/>
        <n v="-3514.624333"/>
        <n v="-3503.640591"/>
        <n v="-3459.54235"/>
        <n v="-3447.36838400003"/>
        <n v="-3328.729087"/>
        <n v="-3308.254106"/>
        <n v="-3294.393409"/>
        <n v="-3196.555586"/>
        <n v="-3173.37777799997"/>
        <n v="-3168.358554"/>
        <n v="-3073.702076"/>
        <n v="-3046.198643"/>
        <n v="-2961.07698399999"/>
        <n v="-2941.709026"/>
        <n v="-2940.73794799999"/>
        <n v="-2921.01662"/>
        <n v="-2917.975608"/>
        <n v="-2899.672603"/>
        <n v="-2869.384322"/>
        <n v="-2863.792367"/>
        <n v="-2845.19282500001"/>
        <n v="-2810.246839"/>
        <n v="-2771.244193"/>
        <n v="-2742.828871"/>
        <n v="-2736.543008"/>
        <n v="-2734.41985600001"/>
        <n v="-2722.163912"/>
        <n v="-2699.84781399998"/>
        <n v="-2693.259272"/>
        <n v="-2691.561245"/>
        <n v="-2686.347765"/>
        <n v="-2672.932802"/>
        <n v="-2668.80278400001"/>
        <n v="-2663.146486"/>
        <n v="-2657.585489"/>
        <n v="-2638.17173"/>
        <n v="-2602.407373"/>
        <n v="-2600.492181"/>
        <n v="-2599.0992"/>
        <n v="-2596.784538"/>
        <n v="-2594.242138"/>
        <n v="-2580.647113"/>
        <n v="-2572.631258"/>
        <n v="-2569.532135"/>
        <n v="-2546.425704"/>
        <n v="-2536.887012"/>
        <n v="-2531.644172"/>
        <n v="-2530.12276100001"/>
        <n v="-2527.603149"/>
        <n v="-2510.851817"/>
        <n v="-2506.34678299999"/>
        <n v="-2504.138217"/>
        <n v="-2500.71425099997"/>
        <n v="-2482.838174"/>
        <n v="-2472.743084"/>
        <n v="-2469.851706"/>
        <n v="-2462.981934"/>
        <n v="-2460.76187873501"/>
        <n v="-2387.966485"/>
        <n v="-2351.30094"/>
        <n v="-2319"/>
        <n v="-2316.41981501451"/>
        <n v="-2308.98342"/>
        <n v="-2291.66666599992"/>
        <n v="-2279.365037"/>
        <n v="-2257.52555"/>
        <n v="-2253.802075"/>
        <n v="-2249.290604"/>
        <n v="-2243.513698"/>
        <n v="-2234.090845"/>
        <n v="-2210.909508"/>
        <n v="-2196.047486"/>
        <n v="-2153.542196"/>
        <n v="-2146.629618"/>
        <n v="-2142.60527200002"/>
        <n v="-2132.28971400001"/>
        <n v="-2030.339614"/>
        <n v="-1798.894822"/>
        <n v="-1772.73611599999"/>
        <n v="-1750"/>
        <n v="-1687.762508"/>
        <n v="-1673.74871199997"/>
        <n v="-1649.34093599999"/>
        <n v="-1572.48957600002"/>
        <n v="-1555.136843"/>
        <n v="-1479.075148"/>
        <n v="-1418.22094"/>
        <n v="-1401.354284"/>
        <n v="-1400.948407"/>
        <n v="-1352.464837"/>
        <n v="-1325.967564"/>
        <n v="-1236.055792"/>
        <n v="-1222.229673"/>
        <n v="-1221.140566"/>
        <n v="-1204.979454"/>
        <n v="-1196.29050199999"/>
        <n v="-1186.475952"/>
        <n v="-1171.46612599998"/>
        <n v="-1166.8176"/>
        <n v="-1161.546614"/>
        <n v="-1134.6594"/>
        <n v="-1113.73932"/>
        <n v="-1071.081073"/>
        <n v="-1069.743561"/>
        <n v="-1034.118913"/>
        <n v="-1007.181552"/>
        <n v="-996.423231000023"/>
        <n v="-995.152620000001"/>
        <n v="-966.385103000008"/>
        <n v="-964.668566000008"/>
        <n v="-925.549421651987"/>
        <n v="-886.550039617505"/>
        <n v="-864.672465000003"/>
        <n v="-863.463295561494"/>
        <n v="-833.333334000083"/>
        <n v="-759.943224999995"/>
        <n v="-669.877318999992"/>
        <n v="-666.722066999999"/>
        <n v="-661.79469499999"/>
        <n v="-656.52782"/>
        <n v="-648.683741999999"/>
        <n v="-636.804058"/>
        <n v="-631.422032000002"/>
        <n v="-613.661894000004"/>
        <n v="-604.486182000001"/>
        <n v="-563.472409450502"/>
        <n v="-557.174983999998"/>
        <n v="-542.472405"/>
        <n v="-538.428775999986"/>
        <n v="-536.407837000006"/>
        <n v="-531.476091000001"/>
        <n v="-527.497562542498"/>
        <n v="-527.312388"/>
        <n v="-524.800447"/>
        <n v="-496.115263"/>
        <n v="-481.003388999998"/>
        <n v="-473.631602999998"/>
        <n v="-472.898927000002"/>
        <n v="-466.982801999999"/>
        <n v="-464.574668000001"/>
        <n v="-456.220099999991"/>
        <n v="-437.754841"/>
        <n v="-432.274292"/>
        <n v="-366.985478000002"/>
        <n v="-354.555040000001"/>
        <n v="-345.746166"/>
        <n v="-342.060760999993"/>
        <n v="-340.936508999999"/>
        <n v="-324.638059000004"/>
        <n v="-303.972753000009"/>
        <n v="-272.566344000001"/>
        <n v="-249.712334999997"/>
        <n v="-246.4953372"/>
        <n v="-237.970547"/>
        <n v="-231.284863000001"/>
        <n v="-200.859316000002"/>
        <n v="-179.239955"/>
        <n v="-130.240844"/>
        <n v="-124.831084158"/>
        <n v="-102.695141"/>
        <n v="-96.2432860000001"/>
        <n v="-60.7333320000034"/>
        <n v="-41.4687315644987"/>
        <n v="-38.1407624054955"/>
        <n v="-35.9854609634967"/>
        <n v="0"/>
        <n v="14.8056151815035"/>
        <n v="92.3891729264997"/>
        <n v="96.2432860000001"/>
        <n v="130.240844"/>
        <n v="153.251004000002"/>
        <n v="201.401271999999"/>
        <n v="231.284863000001"/>
        <n v="244.260894000003"/>
        <n v="246.4953372"/>
        <n v="249.712334999997"/>
        <n v="267.099240317501"/>
        <n v="274.738842"/>
        <n v="303.972753000009"/>
        <n v="314.776748679"/>
        <n v="342.060760999993"/>
        <n v="358.333333000017"/>
        <n v="374.006718000001"/>
        <n v="387.092688000004"/>
        <n v="432.687775999999"/>
        <n v="437.754841"/>
        <n v="446.156953"/>
        <n v="456.220099999991"/>
        <n v="476.472519000003"/>
        <n v="496.115263"/>
        <n v="524.800447"/>
        <n v="527.312388"/>
        <n v="531.476091000001"/>
        <n v="536.407837000006"/>
        <n v="538.428775999986"/>
        <n v="543.587845"/>
        <n v="587.610495000001"/>
        <n v="631.422032000002"/>
        <n v="636.804058"/>
        <n v="661.79469499999"/>
        <n v="666.722066999999"/>
        <n v="669.877318999992"/>
        <n v="676.991985000001"/>
        <n v="721.355578000001"/>
        <n v="848.157553000001"/>
        <n v="864.672465000003"/>
        <n v="937.507625"/>
        <n v="966.385103000008"/>
        <n v="995.152620000001"/>
        <n v="1007.181552"/>
        <n v="1034.118913"/>
        <n v="1043.830303"/>
        <n v="1069.743561"/>
        <n v="1071.081073"/>
        <n v="1100.206973"/>
        <n v="1114.136183"/>
        <n v="1122.06116799999"/>
        <n v="1161.546614"/>
        <n v="1171.46612599998"/>
        <n v="1196.29050199999"/>
        <n v="1221.140566"/>
        <n v="1229.515091"/>
        <n v="1250"/>
        <n v="1326.09899"/>
        <n v="1372.359925"/>
        <n v="1418.22094"/>
        <n v="1542.522984"/>
        <n v="1572.48957600002"/>
        <n v="1584.43317800001"/>
        <n v="1649.34093599999"/>
        <n v="1673.74871199997"/>
        <n v="1705.80789900001"/>
        <n v="1772.73611599999"/>
        <n v="1774.59137499999"/>
        <n v="1798.894822"/>
        <n v="1815.788701"/>
        <n v="1907.25589299999"/>
        <n v="2030.339614"/>
        <n v="2032.164947"/>
        <n v="2108.959056"/>
        <n v="2132.28971400001"/>
        <n v="2196.047486"/>
        <n v="2208.362995"/>
        <n v="2249.290604"/>
        <n v="2279.365037"/>
        <n v="2289.902468"/>
        <n v="2296.03532999998"/>
        <n v="2308.98342"/>
        <n v="2316.41981501451"/>
        <n v="2351.30094"/>
        <n v="2387.966485"/>
        <n v="2460.76187873501"/>
        <n v="2462.981934"/>
        <n v="2469.851706"/>
        <n v="2472.743084"/>
        <n v="2500.71425099997"/>
        <n v="2504.138217"/>
        <n v="2506.34678299999"/>
        <n v="2510.851817"/>
        <n v="2530.12276100001"/>
        <n v="2531.588668"/>
        <n v="2531.644172"/>
        <n v="2536.887012"/>
        <n v="2549.389345"/>
        <n v="2569.532135"/>
        <n v="2572.631258"/>
        <n v="2590.691456097"/>
        <n v="2594.242138"/>
        <n v="2596.784538"/>
        <n v="2599.0992"/>
        <n v="2602.407373"/>
        <n v="2611.954186"/>
        <n v="2616.911405"/>
        <n v="2638.17173"/>
        <n v="2655.039816"/>
        <n v="2657.585489"/>
        <n v="2663.146486"/>
        <n v="2668.80278400001"/>
        <n v="2668.824588"/>
        <n v="2673.375254"/>
        <n v="2686.347765"/>
        <n v="2691.561245"/>
        <n v="2693.259272"/>
        <n v="2699.84781399998"/>
        <n v="2715.663067"/>
        <n v="2722.163912"/>
        <n v="2731.670059"/>
        <n v="2734.41985600001"/>
        <n v="2736.543008"/>
        <n v="2742.828871"/>
        <n v="2771.244193"/>
        <n v="2785.718139"/>
        <n v="2810.246839"/>
        <n v="2834.11323"/>
        <n v="2841.657041"/>
        <n v="2845.19282500001"/>
        <n v="2863.792367"/>
        <n v="2884.756377"/>
        <n v="2899.672603"/>
        <n v="2921.01662"/>
        <n v="2931.89967599999"/>
        <n v="2936.288887"/>
        <n v="2941.709026"/>
        <n v="2954.128061"/>
        <n v="2955.932812485"/>
        <n v="2961.07698399999"/>
        <n v="3046.198643"/>
        <n v="3052.145223"/>
        <n v="3057.47732900002"/>
        <n v="3070.67877100001"/>
        <n v="3073.702076"/>
        <n v="3173.37777799997"/>
        <n v="3196.555586"/>
        <n v="3258.467707"/>
        <n v="3265.7936701545"/>
        <n v="3294.393409"/>
        <n v="3308.254106"/>
        <n v="3334.750984"/>
        <n v="3437.5"/>
        <n v="3447.36838400003"/>
        <n v="3459.54235"/>
        <n v="3503.640591"/>
        <n v="3547.97857399999"/>
        <n v="3615.78131999999"/>
        <n v="3661.00939"/>
        <n v="3677"/>
        <n v="3707.505294"/>
        <n v="3733.90545999999"/>
        <n v="3751.08104399999"/>
        <n v="3772.250749"/>
        <n v="3790.74995500001"/>
        <n v="3809.50308699999"/>
        <n v="3828.528525"/>
        <n v="3833.81124000001"/>
        <n v="3898.36104700001"/>
        <n v="4015.487285"/>
        <n v="4191.3031299999"/>
        <n v="4301.152181"/>
        <n v="4620.986156"/>
        <n v="4687.86286600001"/>
        <n v="4708.70413999993"/>
        <n v="5128.17973600001"/>
        <n v="5327.92721600001"/>
        <n v="5420.41310999997"/>
        <n v="5625.469232"/>
        <n v="5645.034241"/>
        <n v="6217.515721"/>
        <n v="6591.322415322"/>
        <n v="6616.54376399994"/>
        <n v="6729.90297000001"/>
        <n v="6920.06102667"/>
        <n v="7174.38218900003"/>
        <n v="8654.3360565255"/>
        <n v="9342"/>
        <n v="9643.70346"/>
        <n v="9858.578446"/>
        <n v="10149.001544"/>
        <n v="11269.045413"/>
        <n v="12323.386545"/>
        <n v="12753.8535"/>
        <n v="14670.74070306"/>
        <n v="15148"/>
        <n v="16580"/>
        <n v="17484.031747"/>
        <n v="18003.176046"/>
        <n v="19018.536283"/>
        <n v="19026.277526"/>
        <n v="19459.780063"/>
        <n v="19553.248439235"/>
        <n v="19600.402909"/>
        <n v="19806.945023"/>
        <n v="19999.630028"/>
        <n v="20037.180036"/>
        <n v="20040.642959"/>
        <n v="20123.02573"/>
        <n v="20604.812129"/>
        <n v="20637.119953"/>
        <n v="21076.208089"/>
        <n v="21153.543759"/>
        <n v="21542.855855"/>
        <n v="21657.297454"/>
        <n v="21713.926763"/>
        <n v="21833.447515"/>
        <n v="21886.059522"/>
        <n v="22084.137636"/>
        <n v="22086.10568502"/>
        <n v="29475.220947"/>
        <n v="30461.185021"/>
        <n v="31330.6806569985"/>
        <n v="37823.743256"/>
        <n v="38401.9580906325"/>
        <n v="42919.904151"/>
        <n v="46965"/>
        <n v="48172.7852274825"/>
        <n v="56529.1556038"/>
        <n v="74076.2573373225"/>
        <n v="84736.39658328"/>
        <n v="110496.018772913"/>
        <n v="229216.969728045"/>
        <m/>
      </sharedItems>
    </cacheField>
    <cacheField name="Tenor" numFmtId="0">
      <sharedItems containsBlank="1" count="9">
        <s v="-15 Year"/>
        <s v="-19 Year"/>
        <s v="-20 Year"/>
        <s v="-21 Year"/>
        <s v="-22 Year"/>
        <s v="-23 Year"/>
        <s v="-24 Year"/>
        <s v="-25 Year"/>
        <m/>
      </sharedItems>
    </cacheField>
    <cacheField name="S&amp;P Code 1" numFmtId="0">
      <sharedItems containsBlank="1" containsMixedTypes="1" containsNumber="1" containsInteger="1" minValue="1" maxValue="8" count="10">
        <n v="1"/>
        <n v="2"/>
        <n v="3"/>
        <n v="4"/>
        <n v="5"/>
        <n v="6"/>
        <n v="7"/>
        <n v="8"/>
        <s v="Code"/>
        <m/>
      </sharedItems>
    </cacheField>
    <cacheField name="S&amp;P Code 2" numFmtId="0">
      <sharedItems containsBlank="1" containsMixedTypes="1" containsNumber="1" containsInteger="1" minValue="9" maxValue="16" count="9">
        <n v="9"/>
        <n v="10"/>
        <n v="11"/>
        <n v="12"/>
        <n v="14"/>
        <n v="15"/>
        <n v="16"/>
        <s v="Code"/>
        <m/>
      </sharedItems>
    </cacheField>
    <cacheField name="Comb S&amp;P Code" numFmtId="0">
      <sharedItems containsBlank="1" containsMixedTypes="1" containsNumber="1" containsInteger="1" minValue="1" maxValue="16" count="17">
        <n v="1"/>
        <n v="2"/>
        <n v="3"/>
        <n v="4"/>
        <n v="5"/>
        <n v="6"/>
        <n v="7"/>
        <n v="8"/>
        <n v="9"/>
        <n v="10"/>
        <n v="11"/>
        <n v="12"/>
        <n v="14"/>
        <n v="15"/>
        <n v="16"/>
        <s v="Code"/>
        <m/>
      </sharedItems>
    </cacheField>
    <cacheField name="WTD P&amp;L" numFmtId="0">
      <sharedItems containsString="0" containsBlank="1" containsNumber="1" minValue="-2477778" maxValue="2477778" count="487">
        <n v="-2477778"/>
        <n v="-401748"/>
        <n v="-229501.613178"/>
        <n v="-228095.719728045"/>
        <n v="-222926.944734"/>
        <n v="-214388.155131"/>
        <n v="-150763.304497"/>
        <n v="-134307.279458"/>
        <n v="-120254.711189"/>
        <n v="-111300.393772913"/>
        <n v="-95140.542248"/>
        <n v="-94290.905802"/>
        <n v="-93853.4050330001"/>
        <n v="-89898.861897"/>
        <n v="-84301.547344"/>
        <n v="-79954.6822950001"/>
        <n v="-79314.279445"/>
        <n v="-77718.39503"/>
        <n v="-74880.6323373225"/>
        <n v="-72531.797838"/>
        <n v="-70574.9562648"/>
        <n v="-67019.373644"/>
        <n v="-64310.61878163"/>
        <n v="-62790.038225"/>
        <n v="-60939.230775"/>
        <n v="-59109.5958286623"/>
        <n v="-58942.0613737134"/>
        <n v="-55281.577043"/>
        <n v="-55264.7829399723"/>
        <n v="-52090.8556404024"/>
        <n v="-51119.282091"/>
        <n v="-50701.650642"/>
        <n v="-49415.968547"/>
        <n v="-49323.335717"/>
        <n v="-48383.955144"/>
        <n v="-48002.1602274825"/>
        <n v="-47295.866925"/>
        <n v="-46892.323638"/>
        <n v="-46285.40794"/>
        <n v="-45086.752039"/>
        <n v="-42510.180318"/>
        <n v="-39285.165102"/>
        <n v="-38767.5830906325"/>
        <n v="-37894.226472"/>
        <n v="-37744.471814"/>
        <n v="-37625.780795"/>
        <n v="-37152.42671"/>
        <n v="-36864.368621"/>
        <n v="-35829.684524"/>
        <n v="-35558.716997"/>
        <n v="-35280.074946"/>
        <n v="-35011.17246"/>
        <n v="-34776.281392"/>
        <n v="-34704.291858"/>
        <n v="-33897.91431"/>
        <n v="-33481.62077"/>
        <n v="-33039.838484"/>
        <n v="-32967"/>
        <n v="-32170.109536"/>
        <n v="-31944.401246"/>
        <n v="-31104.341697"/>
        <n v="-30895.929457"/>
        <n v="-30356.281511"/>
        <n v="-29973.998725"/>
        <n v="-29695.906811"/>
        <n v="-29387.049671"/>
        <n v="-29361.104613"/>
        <n v="-28799.698483"/>
        <n v="-28282.010201"/>
        <n v="-28121.887987"/>
        <n v="-27542.643566"/>
        <n v="-27376.725558"/>
        <n v="-27242.834077"/>
        <n v="-27042.270772"/>
        <n v="-26978.621932"/>
        <n v="-26417.13068"/>
        <n v="-26068.416843"/>
        <n v="-25825.769823"/>
        <n v="-25754.621597"/>
        <n v="-25744.827065"/>
        <n v="-25419.938688"/>
        <n v="-25413.296454"/>
        <n v="-25136.568925"/>
        <n v="-25069.469482"/>
        <n v="-25037.444332"/>
        <n v="-24689.994455"/>
        <n v="-23999.995865"/>
        <n v="-23612.062535"/>
        <n v="-23596.088288"/>
        <n v="-22869.088539033"/>
        <n v="-22820.806306"/>
        <n v="-22792.98068502"/>
        <n v="-22622.072961"/>
        <n v="-22431.643629"/>
        <n v="-22248.9185299999"/>
        <n v="-22115.719451"/>
        <n v="-21911.4753487456"/>
        <n v="-21907.314031"/>
        <n v="-21718.161669"/>
        <n v="-21495.128505"/>
        <n v="-20709.5576419999"/>
        <n v="-20627.26672968"/>
        <n v="-20519.871343"/>
        <n v="-20421.242211"/>
        <n v="-20412.078735"/>
        <n v="-20400.521006"/>
        <n v="-20382.348101"/>
        <n v="-20251.178725"/>
        <n v="-20229.596177"/>
        <n v="-19854.400043"/>
        <n v="-18847.204391"/>
        <n v="-18762.766368"/>
        <n v="-18342"/>
        <n v="-18327.638839"/>
        <n v="-18008.632178"/>
        <n v="-17799.231607"/>
        <n v="-17517.458877"/>
        <n v="-17492.410689"/>
        <n v="-17339.932605"/>
        <n v="-17202.298931"/>
        <n v="-17006.8587576943"/>
        <n v="-16964.740615"/>
        <n v="-16961.982888"/>
        <n v="-16794.453137"/>
        <n v="-16760.7078189525"/>
        <n v="-16242.395052"/>
        <n v="-16084.93269"/>
        <n v="-15957.162587"/>
        <n v="-15808.923655"/>
        <n v="-15798.430661"/>
        <n v="-15783.590878"/>
        <n v="-15576.30605"/>
        <n v="-15563.594517"/>
        <n v="-15360.038634"/>
        <n v="-15175.616586"/>
        <n v="-15100"/>
        <n v="-15078.009809"/>
        <n v="-14812.883171"/>
        <n v="-14697.387245"/>
        <n v="-14565.149664301"/>
        <n v="-14481.6785306595"/>
        <n v="-14399.714047"/>
        <n v="-14242.167721"/>
        <n v="-14213.479214"/>
        <n v="-14183.24070306"/>
        <n v="-14116.207594"/>
        <n v="-14013.230475"/>
        <n v="-13913.983393"/>
        <n v="-13712.693181"/>
        <n v="-13679.983438"/>
        <n v="-13620.347809"/>
        <n v="-13556.99771"/>
        <n v="-13273.84377"/>
        <n v="-13115.317754"/>
        <n v="-13039.200838"/>
        <n v="-12909.805243"/>
        <n v="-12791.651998"/>
        <n v="-12779.973822"/>
        <n v="-12763.609997"/>
        <n v="-12687.964906"/>
        <n v="-12628.000708"/>
        <n v="-12246.986796525"/>
        <n v="-12199.895018"/>
        <n v="-12101.886524"/>
        <n v="-11845.70517"/>
        <n v="-11510.193189"/>
        <n v="-11504.257229"/>
        <n v="-11435.714355"/>
        <n v="-11322.115748"/>
        <n v="-10632.206603"/>
        <n v="-10622.24613"/>
        <n v="-10581.176997"/>
        <n v="-10371.3798"/>
        <n v="-10058.971013"/>
        <n v="-10017.461962"/>
        <n v="-9944.349658"/>
        <n v="-9843.926156"/>
        <n v="-9775.365717"/>
        <n v="-9755.57176100001"/>
        <n v="-9634.52913700001"/>
        <n v="-9551.29336600001"/>
        <n v="-9505.927494"/>
        <n v="-9319.471105"/>
        <n v="-9129.983528"/>
        <n v="-8948.99268999999"/>
        <n v="-8874.699359"/>
        <n v="-8801.94286000001"/>
        <n v="-8757.247521"/>
        <n v="-8702.648297"/>
        <n v="-8654.89032100001"/>
        <n v="-8631.210373"/>
        <n v="-8567.056197"/>
        <n v="-8564.619634"/>
        <n v="-8308.6390311754"/>
        <n v="-8187.254772"/>
        <n v="-8063.2563013959"/>
        <n v="-8038.5390816543"/>
        <n v="-7786.34704200001"/>
        <n v="-7753.002966"/>
        <n v="-7648.51156400002"/>
        <n v="-7464.285252"/>
        <n v="-7250.985334"/>
        <n v="-6230.26061834251"/>
        <n v="-6069.007623"/>
        <n v="-5951.36134"/>
        <n v="-5833"/>
        <n v="-5789.2631412075"/>
        <n v="-5721.007149"/>
        <n v="-5434.67931599999"/>
        <n v="-5396.500306"/>
        <n v="-5336.633685"/>
        <n v="-5288.178599"/>
        <n v="-5220.605248"/>
        <n v="-5198.421202"/>
        <n v="-5180.901323"/>
        <n v="-4911.20528"/>
        <n v="-4905.688312"/>
        <n v="-4747.38924"/>
        <n v="-4645.487859"/>
        <n v="-4623.33198799999"/>
        <n v="-4496.75855899999"/>
        <n v="-4035.978885"/>
        <n v="-4007.597857"/>
        <n v="-3988.5653341865"/>
        <n v="-3135.206857"/>
        <n v="-3097.783143"/>
        <n v="-2905.157124"/>
        <n v="-2900.69127984899"/>
        <n v="-2895.310347"/>
        <n v="-2777.77777799999"/>
        <n v="-2773.716319"/>
        <n v="-2768.713622"/>
        <n v="-2765.538398"/>
        <n v="-2542.06314"/>
        <n v="-2441.768355"/>
        <n v="-2252.224181"/>
        <n v="-2108.550895"/>
        <n v="-1963.923865"/>
        <n v="-1932.713878"/>
        <n v="-1746.529909951"/>
        <n v="-1725.4682262885"/>
        <n v="-1552.299257"/>
        <n v="-1269.951324"/>
        <n v="-1258.053632"/>
        <n v="-1113.73932"/>
        <n v="-449.806309"/>
        <n v="-279.975559999992"/>
        <n v="0"/>
        <n v="279.975559999992"/>
        <n v="449.806309"/>
        <n v="474.8659"/>
        <n v="692.032376999967"/>
        <n v="1059.847262"/>
        <n v="1194.44444400002"/>
        <n v="1258.053632"/>
        <n v="1665.7203635821"/>
        <n v="1746.529909951"/>
        <n v="1822.911324"/>
        <n v="2014.9962077358"/>
        <n v="2023.2357872073"/>
        <n v="2108.550895"/>
        <n v="2112"/>
        <n v="2397.13271"/>
        <n v="2441.768355"/>
        <n v="2542.06314"/>
        <n v="2548.1074071375"/>
        <n v="2692.404051"/>
        <n v="2870.574735"/>
        <n v="2905.157124"/>
        <n v="2928.98981"/>
        <n v="3076.1219"/>
        <n v="3097.783143"/>
        <n v="3241.553735"/>
        <n v="3645.653248"/>
        <n v="4035.978885"/>
        <n v="4166.66666599992"/>
        <n v="4496.75855899999"/>
        <n v="4618.971663"/>
        <n v="4623.33198799999"/>
        <n v="4645.487859"/>
        <n v="4833.445593"/>
        <n v="5288.178599"/>
        <n v="5336.633685"/>
        <n v="5434.67931599999"/>
        <n v="5951.36134"/>
        <n v="6172.295119"/>
        <n v="6446.533594"/>
        <n v="7250.985334"/>
        <n v="7372.868976"/>
        <n v="7628.69067"/>
        <n v="7648.51156400002"/>
        <n v="7753.002966"/>
        <n v="8564.619634"/>
        <n v="8801.94286000001"/>
        <n v="8874.699359"/>
        <n v="8884.230066"/>
        <n v="8948.99268999999"/>
        <n v="9129.983528"/>
        <n v="9167"/>
        <n v="9319.471105"/>
        <n v="9365.745757"/>
        <n v="9550.59926"/>
        <n v="9551.29336600001"/>
        <n v="9634.52913700001"/>
        <n v="9775.365717"/>
        <n v="9843.926156"/>
        <n v="9944.349658"/>
        <n v="9971.681175"/>
        <n v="10017.461962"/>
        <n v="10054.417468"/>
        <n v="10058.971013"/>
        <n v="10223.759963"/>
        <n v="10244.703794"/>
        <n v="10581.176997"/>
        <n v="10632.206603"/>
        <n v="11163.140377"/>
        <n v="11322.115748"/>
        <n v="11458.333333"/>
        <n v="11504.257229"/>
        <n v="11510.193189"/>
        <n v="11589.853805"/>
        <n v="11895.428567"/>
        <n v="12227.079198"/>
        <n v="12406.952805"/>
        <n v="12580.508873"/>
        <n v="12628.000708"/>
        <n v="12656.592881"/>
        <n v="12763.609997"/>
        <n v="12779.973822"/>
        <n v="12791.651998"/>
        <n v="12909.805243"/>
        <n v="12923.107789"/>
        <n v="13115.317754"/>
        <n v="13273.84377"/>
        <n v="13556.99771"/>
        <n v="13620.347809"/>
        <n v="13679.983438"/>
        <n v="13712.693181"/>
        <n v="13777.787865"/>
        <n v="13835.097913"/>
        <n v="13913.983393"/>
        <n v="14013.230475"/>
        <n v="14020.089108"/>
        <n v="14086.375276"/>
        <n v="14113.745118"/>
        <n v="14116.207594"/>
        <n v="14183.24070306"/>
        <n v="14213.479214"/>
        <n v="14229.753366"/>
        <n v="14399.714047"/>
        <n v="14481.6785306595"/>
        <n v="14565.149664301"/>
        <n v="14697.387245"/>
        <n v="15175.616586"/>
        <n v="15257.355924"/>
        <n v="15360.038634"/>
        <n v="15369.2807521292"/>
        <n v="15783.590878"/>
        <n v="15798.430661"/>
        <n v="16084.93269"/>
        <n v="16188.439964"/>
        <n v="16242.395052"/>
        <n v="16510.966797"/>
        <n v="16575.621715"/>
        <n v="16656.672599"/>
        <n v="16794.453137"/>
        <n v="16961.982888"/>
        <n v="16964.740615"/>
        <n v="17138.308123"/>
        <n v="17202.298931"/>
        <n v="17227.774984"/>
        <n v="17339.932605"/>
        <n v="17492.410689"/>
        <n v="17589.88442"/>
        <n v="17799.231607"/>
        <n v="18008.632178"/>
        <n v="18327.638839"/>
        <n v="18342"/>
        <n v="18471.241491"/>
        <n v="18847.204391"/>
        <n v="19854.400043"/>
        <n v="20229.596177"/>
        <n v="20251.178725"/>
        <n v="20382.348101"/>
        <n v="20400.521006"/>
        <n v="20412.078735"/>
        <n v="20421.242211"/>
        <n v="20643.677918"/>
        <n v="20709.5576419999"/>
        <n v="21495.128505"/>
        <n v="21718.161669"/>
        <n v="21907.314031"/>
        <n v="22151.747282"/>
        <n v="22248.9185299999"/>
        <n v="22452.2807595015"/>
        <n v="22622.072961"/>
        <n v="22707.327556"/>
        <n v="22792.98068502"/>
        <n v="22820.806306"/>
        <n v="22908.005244"/>
        <n v="22990.829964"/>
        <n v="23596.088288"/>
        <n v="23612.062535"/>
        <n v="23881.8151506855"/>
        <n v="24687.35693"/>
        <n v="24689.994455"/>
        <n v="24879.480812"/>
        <n v="25097.8254558525"/>
        <n v="25136.568925"/>
        <n v="25180.23224"/>
        <n v="25200.928279"/>
        <n v="25419.938688"/>
        <n v="25744.827065"/>
        <n v="25754.621597"/>
        <n v="25825.769823"/>
        <n v="26417.13068"/>
        <n v="26766.031913"/>
        <n v="26807.675933"/>
        <n v="26927.50439"/>
        <n v="27042.270772"/>
        <n v="27713.933645"/>
        <n v="28121.887987"/>
        <n v="29301.864177"/>
        <n v="29695.906811"/>
        <n v="30257.05574"/>
        <n v="30356.281511"/>
        <n v="30471.786377"/>
        <n v="30895.929457"/>
        <n v="31099.256165"/>
        <n v="31104.341697"/>
        <n v="31944.401246"/>
        <n v="32170.109536"/>
        <n v="32967"/>
        <n v="33481.62077"/>
        <n v="33831.144868"/>
        <n v="33897.91431"/>
        <n v="35011.17246"/>
        <n v="35111.219616"/>
        <n v="35291.994068"/>
        <n v="35309.182584"/>
        <n v="35558.716997"/>
        <n v="36864.368621"/>
        <n v="37152.42671"/>
        <n v="37211.322629"/>
        <n v="37289.675457"/>
        <n v="37625.780795"/>
        <n v="37894.226472"/>
        <n v="38767.5830906325"/>
        <n v="45908.861904"/>
        <n v="46285.40794"/>
        <n v="47093.996775735"/>
        <n v="48002.1602274825"/>
        <n v="48383.955144"/>
        <n v="49415.968547"/>
        <n v="50701.650642"/>
        <n v="51772.599882"/>
        <n v="52020.25363"/>
        <n v="52417.81225"/>
        <n v="53618.847413"/>
        <n v="55281.577043"/>
        <n v="55855.070374"/>
        <n v="56331.1556038"/>
        <n v="62790.038225"/>
        <n v="62918.616693"/>
        <n v="67019.373644"/>
        <n v="68008.519018"/>
        <n v="71289.80993"/>
        <n v="72367.337131"/>
        <n v="72531.797838"/>
        <n v="74880.6323373225"/>
        <n v="74962.95375"/>
        <n v="80750.244636"/>
        <n v="81405.477651"/>
        <n v="84301.547344"/>
        <n v="85540.77158328"/>
        <n v="89998.425492"/>
        <n v="94290.905802"/>
        <n v="111300.393772913"/>
        <n v="157563.380891"/>
        <n v="214388.155131"/>
        <n v="216819.39535"/>
        <n v="228095.719728045"/>
        <n v="401748"/>
        <n v="454535.603969557"/>
        <n v="961203.365763"/>
        <n v="2477778"/>
        <m/>
      </sharedItems>
    </cacheField>
    <cacheField name="WTD SPREAD CHANGE" numFmtId="0">
      <sharedItems containsString="0" containsBlank="1" containsNumber="1" minValue="-134.609316" maxValue="704.616102" count="300">
        <n v="-134.609316"/>
        <n v="-51.910382"/>
        <n v="-49.450306"/>
        <n v="-22.619122"/>
        <n v="-20.831919"/>
        <n v="-20.785726"/>
        <n v="-20.485838"/>
        <n v="-19.939069"/>
        <n v="-19.818625"/>
        <n v="-18.842289"/>
        <n v="-18.837729"/>
        <n v="-18.041892"/>
        <n v="-17.870865"/>
        <n v="-17.106319"/>
        <n v="-16.870994"/>
        <n v="-15.846541"/>
        <n v="-15.730134"/>
        <n v="-15.700137"/>
        <n v="-15.557543"/>
        <n v="-15.333674"/>
        <n v="-15.285478"/>
        <n v="-14.68617"/>
        <n v="-14.423722"/>
        <n v="-14.289294"/>
        <n v="-13.9344"/>
        <n v="-12.892297"/>
        <n v="-12.818072"/>
        <n v="-12.648705"/>
        <n v="-12.3200049999996"/>
        <n v="-12.015594"/>
        <n v="-11.97309"/>
        <n v="-11.925051"/>
        <n v="-11.693765"/>
        <n v="-11.690849"/>
        <n v="-11.678314"/>
        <n v="-11.626652"/>
        <n v="-11.586925"/>
        <n v="-11.57066"/>
        <n v="-11.561025"/>
        <n v="-11.226761"/>
        <n v="-11.058374"/>
        <n v="-11.003907"/>
        <n v="-10.9891"/>
        <n v="-10.765684"/>
        <n v="-10.211364"/>
        <n v="-9.254051"/>
        <n v="-9.25054499999999"/>
        <n v="-8.69342400000005"/>
        <n v="-8.69296199999999"/>
        <n v="-8.67046499999998"/>
        <n v="-8.651212"/>
        <n v="-8.56724599999998"/>
        <n v="-8.493128"/>
        <n v="-8.479015"/>
        <n v="-8.464607"/>
        <n v="-8.427779"/>
        <n v="-8.358312"/>
        <n v="-8.34033199999999"/>
        <n v="-8.309566"/>
        <n v="-8.29546600000001"/>
        <n v="-8.043736"/>
        <n v="-7.896168"/>
        <n v="-7.523331"/>
        <n v="-7.48875699999999"/>
        <n v="-7.46596600000001"/>
        <n v="-7.46465000000001"/>
        <n v="-7.33033799999998"/>
        <n v="-7.30692599999999"/>
        <n v="-7.300066"/>
        <n v="-7.09088600000001"/>
        <n v="-7.078953"/>
        <n v="-7.068616"/>
        <n v="-6.701061"/>
        <n v="-6.648191"/>
        <n v="-6.557988"/>
        <n v="-6.430556"/>
        <n v="-6.142574"/>
        <n v="-6.089002"/>
        <n v="-6.078085"/>
        <n v="-6.062033"/>
        <n v="-6.05427699999996"/>
        <n v="-6.015572"/>
        <n v="-6.01208"/>
        <n v="-5.997236"/>
        <n v="-5.987155"/>
        <n v="-5.985363"/>
        <n v="-5.863978"/>
        <n v="-5.86196"/>
        <n v="-5.86132"/>
        <n v="-5.860608"/>
        <n v="-5.831361"/>
        <n v="-5.802669"/>
        <n v="-5.799913"/>
        <n v="-5.42909899999995"/>
        <n v="-5.362524"/>
        <n v="-5.28339800000001"/>
        <n v="-5.27651900000001"/>
        <n v="-5.194354"/>
        <n v="-5.127652"/>
        <n v="-5.05767899999999"/>
        <n v="-5.054541"/>
        <n v="-5.005401"/>
        <n v="-4.96174499999995"/>
        <n v="-4.830938"/>
        <n v="-4.75135900000001"/>
        <n v="-4.71456599999999"/>
        <n v="-4.713255"/>
        <n v="-4.69463500000001"/>
        <n v="-4.65996800000001"/>
        <n v="-4.63696600000003"/>
        <n v="-4.61609900000002"/>
        <n v="-4.56895300000019"/>
        <n v="-4.41955000000002"/>
        <n v="-4.412662"/>
        <n v="-4.32319100000001"/>
        <n v="-4.31719700000001"/>
        <n v="-4.166268"/>
        <n v="-4.16189900000001"/>
        <n v="-4.13987800000001"/>
        <n v="-4.139325"/>
        <n v="-4.09664400000003"/>
        <n v="-4.093311"/>
        <n v="-4.082052"/>
        <n v="-4.079779"/>
        <n v="-4.027747"/>
        <n v="-4.013552"/>
        <n v="-3.949433"/>
        <n v="-3.935487"/>
        <n v="-3.933023"/>
        <n v="-3.89247800000001"/>
        <n v="-3.77252899999999"/>
        <n v="-3.75525800000003"/>
        <n v="-3.72043999999994"/>
        <n v="-3.70984"/>
        <n v="-3.706039"/>
        <n v="-3.69743999999999"/>
        <n v="-3.68952"/>
        <n v="-3.669511"/>
        <n v="-3.660629"/>
        <n v="-3.632115"/>
        <n v="-3.61766500000002"/>
        <n v="-3.602029"/>
        <n v="-3.583212"/>
        <n v="-3.579588"/>
        <n v="-3.549408"/>
        <n v="-3.545472"/>
        <n v="-3.519182"/>
        <n v="-3.459075"/>
        <n v="-3.432825"/>
        <n v="-3.348016"/>
        <n v="-3.34568999999999"/>
        <n v="-3.322938"/>
        <n v="-3.249071"/>
        <n v="-3.22569200000001"/>
        <n v="-3.215538"/>
        <n v="-3.14541199999999"/>
        <n v="-3.130296"/>
        <n v="-3.128784"/>
        <n v="-3.113551"/>
        <n v="-3.073449"/>
        <n v="-3.015531"/>
        <n v="-3.01244999999999"/>
        <n v="-2.982866"/>
        <n v="-2.968685"/>
        <n v="-2.967121"/>
        <n v="-2.956895"/>
        <n v="-2.935664"/>
        <n v="-2.93364099999999"/>
        <n v="-2.910528"/>
        <n v="-2.899778"/>
        <n v="-2.77371"/>
        <n v="-2.75919"/>
        <n v="-2.756349"/>
        <n v="-2.756082"/>
        <n v="-2.744705"/>
        <n v="-2.732012"/>
        <n v="-2.73160100000001"/>
        <n v="-2.706552"/>
        <n v="-2.694349"/>
        <n v="-2.692162"/>
        <n v="-2.67422000000001"/>
        <n v="-2.66278000000001"/>
        <n v="-2.66254899999999"/>
        <n v="-2.604076"/>
        <n v="-2.592558"/>
        <n v="-2.58433099999999"/>
        <n v="-2.584081"/>
        <n v="-2.57776200000001"/>
        <n v="-2.534959"/>
        <n v="-2.532455"/>
        <n v="-2.515117"/>
        <n v="-2.498304"/>
        <n v="-2.497015"/>
        <n v="-2.492124"/>
        <n v="-2.481591"/>
        <n v="-2.45087100000001"/>
        <n v="-2.441321"/>
        <n v="-2.34555400000001"/>
        <n v="-2.335631"/>
        <n v="-2.286127"/>
        <n v="-2.28188499999999"/>
        <n v="-2.280197"/>
        <n v="-2.22520400000001"/>
        <n v="-2.22520399999999"/>
        <n v="-2.213999"/>
        <n v="-2.213998"/>
        <n v="-2.184705"/>
        <n v="-2.175182"/>
        <n v="-2.163329"/>
        <n v="-2.158075"/>
        <n v="-2.156684"/>
        <n v="-2.123806"/>
        <n v="-2.032927"/>
        <n v="-2.02442"/>
        <n v="-1.940272"/>
        <n v="-1.939427"/>
        <n v="-1.938999"/>
        <n v="-1.936404"/>
        <n v="-1.905425"/>
        <n v="-1.85771799999999"/>
        <n v="-1.81805"/>
        <n v="-1.793502"/>
        <n v="-1.74051200000001"/>
        <n v="-1.724566"/>
        <n v="-1.72422"/>
        <n v="-1.71918000000001"/>
        <n v="-1.710062"/>
        <n v="-1.67981499999999"/>
        <n v="-1.66159399999999"/>
        <n v="-1.622057"/>
        <n v="-1.62172"/>
        <n v="-1.545362"/>
        <n v="-1.502142"/>
        <n v="-1.453969"/>
        <n v="-1.144502"/>
        <n v="-0.959708999999997"/>
        <n v="-0.959338000000003"/>
        <n v="-0.92306"/>
        <n v="-0.921336000000004"/>
        <n v="-0.893675999999999"/>
        <n v="-0.841346000000002"/>
        <n v="-0.840481000000004"/>
        <n v="-0.767126999999999"/>
        <n v="-0.705961000000002"/>
        <n v="-0.612790999999998"/>
        <n v="-0.494654999999998"/>
        <n v="-0.490461000000003"/>
        <n v="-0.488215000000004"/>
        <n v="-0.444482999999998"/>
        <n v="-0.442712"/>
        <n v="-0.214137000000001"/>
        <n v="-0.211926"/>
        <n v="-0.176817"/>
        <n v="-0.158667"/>
        <n v="-0.0908980000000002"/>
        <n v="-0.0823799999999997"/>
        <n v="-0.00867599999999991"/>
        <n v="0"/>
        <n v="8.714548E-013"/>
        <n v="0.410950999999997"/>
        <n v="1.50307199999997"/>
        <n v="1.547137"/>
        <n v="1.652122"/>
        <n v="2.891403"/>
        <n v="5.03369699999999"/>
        <n v="7.05048299999999"/>
        <n v="9.03497099999999"/>
        <n v="11.7087409999999"/>
        <n v="13.511827"/>
        <n v="19.776039"/>
        <n v="20.965329"/>
        <n v="21.011056"/>
        <n v="22.930498"/>
        <n v="23.133466"/>
        <n v="30.100407"/>
        <n v="33.101164"/>
        <n v="41.023018"/>
        <n v="46.119676"/>
        <n v="49.568097"/>
        <n v="57.398172"/>
        <n v="73.928294"/>
        <n v="78.50302"/>
        <n v="85.882981"/>
        <n v="87.718216"/>
        <n v="99.253501"/>
        <n v="99.280563"/>
        <n v="99.342145"/>
        <n v="99.347157"/>
        <n v="102.162752"/>
        <n v="105.738633"/>
        <n v="114.574434"/>
        <n v="126.459058"/>
        <n v="132.813514"/>
        <n v="132.854401"/>
        <n v="138.692508"/>
        <n v="240.201785"/>
        <n v="258.538032"/>
        <n v="258.674929"/>
        <n v="704.616102"/>
        <m/>
      </sharedItems>
    </cacheField>
  </cacheFields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r:id="rId1" recordCount="405" createdVersion="3">
  <cacheSource type="worksheet">
    <worksheetSource ref="A1:AP406" sheet="DPR_detail"/>
  </cacheSource>
  <cacheFields count="42">
    <cacheField name="BO Ref" numFmtId="0">
      <sharedItems containsSemiMixedTypes="0" containsString="0" containsNumber="1" containsInteger="1" minValue="1" maxValue="1750" count="403">
        <n v="1"/>
        <n v="2"/>
        <n v="3"/>
        <n v="4"/>
        <n v="5"/>
        <n v="6"/>
        <n v="9"/>
        <n v="10"/>
        <n v="11"/>
        <n v="12"/>
        <n v="13"/>
        <n v="18"/>
        <n v="20"/>
        <n v="21"/>
        <n v="22"/>
        <n v="25"/>
        <n v="27"/>
        <n v="30"/>
        <n v="33"/>
        <n v="36"/>
        <n v="37"/>
        <n v="38"/>
        <n v="39"/>
        <n v="44"/>
        <n v="46"/>
        <n v="51"/>
        <n v="52"/>
        <n v="53"/>
        <n v="55"/>
        <n v="57"/>
        <n v="59"/>
        <n v="122"/>
        <n v="125"/>
        <n v="144"/>
        <n v="145"/>
        <n v="147"/>
        <n v="149"/>
        <n v="150"/>
        <n v="151"/>
        <n v="152"/>
        <n v="154"/>
        <n v="155"/>
        <n v="156"/>
        <n v="157"/>
        <n v="158"/>
        <n v="159"/>
        <n v="161"/>
        <n v="164"/>
        <n v="200"/>
        <n v="201"/>
        <n v="204"/>
        <n v="205"/>
        <n v="206"/>
        <n v="207"/>
        <n v="209"/>
        <n v="210"/>
        <n v="214"/>
        <n v="217"/>
        <n v="219"/>
        <n v="220"/>
        <n v="221"/>
        <n v="223"/>
        <n v="225"/>
        <n v="226"/>
        <n v="227"/>
        <n v="229"/>
        <n v="230"/>
        <n v="231"/>
        <n v="232"/>
        <n v="233"/>
        <n v="234"/>
        <n v="235"/>
        <n v="236"/>
        <n v="239"/>
        <n v="242"/>
        <n v="243"/>
        <n v="244"/>
        <n v="245"/>
        <n v="247"/>
        <n v="248"/>
        <n v="249"/>
        <n v="250"/>
        <n v="251"/>
        <n v="252"/>
        <n v="253"/>
        <n v="254"/>
        <n v="255"/>
        <n v="256"/>
        <n v="259"/>
        <n v="260"/>
        <n v="261"/>
        <n v="262"/>
        <n v="263"/>
        <n v="264"/>
        <n v="265"/>
        <n v="266"/>
        <n v="267"/>
        <n v="268"/>
        <n v="269"/>
        <n v="270"/>
        <n v="271"/>
        <n v="272"/>
        <n v="274"/>
        <n v="275"/>
        <n v="276"/>
        <n v="402"/>
        <n v="418"/>
        <n v="419"/>
        <n v="514"/>
        <n v="714"/>
        <n v="881"/>
        <n v="1060"/>
        <n v="1061"/>
        <n v="1062"/>
        <n v="1063"/>
        <n v="1064"/>
        <n v="1065"/>
        <n v="1066"/>
        <n v="1067"/>
        <n v="1069"/>
        <n v="1070"/>
        <n v="1071"/>
        <n v="1073"/>
        <n v="1074"/>
        <n v="1075"/>
        <n v="1276"/>
        <n v="1277"/>
        <n v="1278"/>
        <n v="1279"/>
        <n v="1280"/>
        <n v="1281"/>
        <n v="1282"/>
        <n v="1283"/>
        <n v="1284"/>
        <n v="1285"/>
        <n v="1286"/>
        <n v="1287"/>
        <n v="1288"/>
        <n v="1289"/>
        <n v="1290"/>
        <n v="1291"/>
        <n v="1292"/>
        <n v="1293"/>
        <n v="1294"/>
        <n v="1295"/>
        <n v="1296"/>
        <n v="1297"/>
        <n v="1298"/>
        <n v="1299"/>
        <n v="1300"/>
        <n v="1301"/>
        <n v="1302"/>
        <n v="1303"/>
        <n v="1304"/>
        <n v="1305"/>
        <n v="1306"/>
        <n v="1307"/>
        <n v="1308"/>
        <n v="1309"/>
        <n v="1310"/>
        <n v="1311"/>
        <n v="1312"/>
        <n v="1313"/>
        <n v="1314"/>
        <n v="1315"/>
        <n v="1316"/>
        <n v="1317"/>
        <n v="1318"/>
        <n v="1319"/>
        <n v="1320"/>
        <n v="1321"/>
        <n v="1322"/>
        <n v="1323"/>
        <n v="1324"/>
        <n v="1325"/>
        <n v="1326"/>
        <n v="1327"/>
        <n v="1328"/>
        <n v="1329"/>
        <n v="1330"/>
        <n v="1331"/>
        <n v="1332"/>
        <n v="1333"/>
        <n v="1334"/>
        <n v="1335"/>
        <n v="1336"/>
        <n v="1337"/>
        <n v="1338"/>
        <n v="1339"/>
        <n v="1340"/>
        <n v="1341"/>
        <n v="1342"/>
        <n v="1343"/>
        <n v="1344"/>
        <n v="1345"/>
        <n v="1346"/>
        <n v="1347"/>
        <n v="1348"/>
        <n v="1349"/>
        <n v="1350"/>
        <n v="1351"/>
        <n v="1376"/>
        <n v="1377"/>
        <n v="1378"/>
        <n v="1379"/>
        <n v="1480"/>
        <n v="1481"/>
        <n v="1482"/>
        <n v="1483"/>
        <n v="1484"/>
        <n v="1485"/>
        <n v="1486"/>
        <n v="1487"/>
        <n v="1488"/>
        <n v="1489"/>
        <n v="1490"/>
        <n v="1491"/>
        <n v="1492"/>
        <n v="1493"/>
        <n v="1494"/>
        <n v="1495"/>
        <n v="1496"/>
        <n v="1497"/>
        <n v="1498"/>
        <n v="1499"/>
        <n v="1500"/>
        <n v="1501"/>
        <n v="1502"/>
        <n v="1503"/>
        <n v="1504"/>
        <n v="1505"/>
        <n v="1506"/>
        <n v="1507"/>
        <n v="1508"/>
        <n v="1509"/>
        <n v="1510"/>
        <n v="1511"/>
        <n v="1512"/>
        <n v="1513"/>
        <n v="1514"/>
        <n v="1515"/>
        <n v="1516"/>
        <n v="1517"/>
        <n v="1518"/>
        <n v="1519"/>
        <n v="1520"/>
        <n v="1521"/>
        <n v="1522"/>
        <n v="1523"/>
        <n v="1524"/>
        <n v="1525"/>
        <n v="1526"/>
        <n v="1527"/>
        <n v="1528"/>
        <n v="1529"/>
        <n v="1530"/>
        <n v="1547"/>
        <n v="1548"/>
        <n v="1550"/>
        <n v="1551"/>
        <n v="1552"/>
        <n v="1553"/>
        <n v="1554"/>
        <n v="1555"/>
        <n v="1556"/>
        <n v="1557"/>
        <n v="1558"/>
        <n v="1559"/>
        <n v="1560"/>
        <n v="1561"/>
        <n v="1562"/>
        <n v="1563"/>
        <n v="1564"/>
        <n v="1565"/>
        <n v="1566"/>
        <n v="1567"/>
        <n v="1568"/>
        <n v="1569"/>
        <n v="1575"/>
        <n v="1576"/>
        <n v="1577"/>
        <n v="1580"/>
        <n v="1581"/>
        <n v="1582"/>
        <n v="1583"/>
        <n v="1584"/>
        <n v="1585"/>
        <n v="1586"/>
        <n v="1588"/>
        <n v="1590"/>
        <n v="1591"/>
        <n v="1592"/>
        <n v="1593"/>
        <n v="1594"/>
        <n v="1595"/>
        <n v="1596"/>
        <n v="1598"/>
        <n v="1600"/>
        <n v="1601"/>
        <n v="1603"/>
        <n v="1604"/>
        <n v="1605"/>
        <n v="1606"/>
        <n v="1607"/>
        <n v="1608"/>
        <n v="1609"/>
        <n v="1610"/>
        <n v="1611"/>
        <n v="1612"/>
        <n v="1613"/>
        <n v="1614"/>
        <n v="1618"/>
        <n v="1624"/>
        <n v="1625"/>
        <n v="1626"/>
        <n v="1627"/>
        <n v="1628"/>
        <n v="1629"/>
        <n v="1630"/>
        <n v="1632"/>
        <n v="1633"/>
        <n v="1636"/>
        <n v="1637"/>
        <n v="1639"/>
        <n v="1640"/>
        <n v="1641"/>
        <n v="1642"/>
        <n v="1643"/>
        <n v="1644"/>
        <n v="1646"/>
        <n v="1647"/>
        <n v="1648"/>
        <n v="1649"/>
        <n v="1650"/>
        <n v="1651"/>
        <n v="1652"/>
        <n v="1653"/>
        <n v="1654"/>
        <n v="1655"/>
        <n v="1656"/>
        <n v="1658"/>
        <n v="1659"/>
        <n v="1660"/>
        <n v="1661"/>
        <n v="1662"/>
        <n v="1664"/>
        <n v="1665"/>
        <n v="1666"/>
        <n v="1667"/>
        <n v="1669"/>
        <n v="1672"/>
        <n v="1673"/>
        <n v="1674"/>
        <n v="1675"/>
        <n v="1677"/>
        <n v="1678"/>
        <n v="1679"/>
        <n v="1680"/>
        <n v="1682"/>
        <n v="1683"/>
        <n v="1684"/>
        <n v="1685"/>
        <n v="1686"/>
        <n v="1687"/>
        <n v="1688"/>
        <n v="1689"/>
        <n v="1691"/>
        <n v="1698"/>
        <n v="1699"/>
        <n v="1700"/>
        <n v="1701"/>
        <n v="1702"/>
        <n v="1704"/>
        <n v="1706"/>
        <n v="1708"/>
        <n v="1709"/>
        <n v="1710"/>
        <n v="1713"/>
        <n v="1715"/>
        <n v="1716"/>
        <n v="1717"/>
        <n v="1719"/>
        <n v="1721"/>
        <n v="1726"/>
        <n v="1727"/>
        <n v="1729"/>
        <n v="1730"/>
        <n v="1731"/>
        <n v="1732"/>
        <n v="1734"/>
        <n v="1735"/>
        <n v="1737"/>
        <n v="1738"/>
        <n v="1740"/>
        <n v="1741"/>
        <n v="1742"/>
        <n v="1743"/>
        <n v="1744"/>
        <n v="1746"/>
        <n v="1747"/>
        <n v="1748"/>
        <n v="1749"/>
        <n v="1750"/>
      </sharedItems>
    </cacheField>
    <cacheField name="trdnbr" numFmtId="0">
      <sharedItems containsSemiMixedTypes="0" containsString="0" containsNumber="1" containsInteger="1" minValue="2" maxValue="956" count="405">
        <n v="2"/>
        <n v="3"/>
        <n v="4"/>
        <n v="102"/>
        <n v="103"/>
        <n v="107"/>
        <n v="109"/>
        <n v="110"/>
        <n v="111"/>
        <n v="121"/>
        <n v="122"/>
        <n v="123"/>
        <n v="124"/>
        <n v="125"/>
        <n v="126"/>
        <n v="127"/>
        <n v="128"/>
        <n v="130"/>
        <n v="131"/>
        <n v="132"/>
        <n v="133"/>
        <n v="134"/>
        <n v="143"/>
        <n v="144"/>
        <n v="145"/>
        <n v="146"/>
        <n v="150"/>
        <n v="152"/>
        <n v="203"/>
        <n v="205"/>
        <n v="206"/>
        <n v="207"/>
        <n v="208"/>
        <n v="209"/>
        <n v="211"/>
        <n v="212"/>
        <n v="214"/>
        <n v="215"/>
        <n v="216"/>
        <n v="217"/>
        <n v="306"/>
        <n v="307"/>
        <n v="308"/>
        <n v="309"/>
        <n v="310"/>
        <n v="311"/>
        <n v="314"/>
        <n v="315"/>
        <n v="318"/>
        <n v="319"/>
        <n v="320"/>
        <n v="323"/>
        <n v="324"/>
        <n v="325"/>
        <n v="326"/>
        <n v="327"/>
        <n v="328"/>
        <n v="331"/>
        <n v="332"/>
        <n v="334"/>
        <n v="336"/>
        <n v="337"/>
        <n v="338"/>
        <n v="339"/>
        <n v="341"/>
        <n v="342"/>
        <n v="343"/>
        <n v="344"/>
        <n v="345"/>
        <n v="346"/>
        <n v="347"/>
        <n v="348"/>
        <n v="349"/>
        <n v="350"/>
        <n v="351"/>
        <n v="354"/>
        <n v="357"/>
        <n v="358"/>
        <n v="359"/>
        <n v="360"/>
        <n v="361"/>
        <n v="362"/>
        <n v="363"/>
        <n v="364"/>
        <n v="365"/>
        <n v="366"/>
        <n v="368"/>
        <n v="369"/>
        <n v="370"/>
        <n v="373"/>
        <n v="374"/>
        <n v="375"/>
        <n v="376"/>
        <n v="377"/>
        <n v="378"/>
        <n v="379"/>
        <n v="380"/>
        <n v="381"/>
        <n v="382"/>
        <n v="405"/>
        <n v="406"/>
        <n v="407"/>
        <n v="408"/>
        <n v="409"/>
        <n v="411"/>
        <n v="413"/>
        <n v="416"/>
        <n v="419"/>
        <n v="420"/>
        <n v="422"/>
        <n v="424"/>
        <n v="425"/>
        <n v="426"/>
        <n v="427"/>
        <n v="428"/>
        <n v="429"/>
        <n v="430"/>
        <n v="431"/>
        <n v="432"/>
        <n v="433"/>
        <n v="434"/>
        <n v="435"/>
        <n v="436"/>
        <n v="437"/>
        <n v="438"/>
        <n v="439"/>
        <n v="440"/>
        <n v="441"/>
        <n v="442"/>
        <n v="443"/>
        <n v="444"/>
        <n v="445"/>
        <n v="446"/>
        <n v="447"/>
        <n v="448"/>
        <n v="449"/>
        <n v="450"/>
        <n v="451"/>
        <n v="452"/>
        <n v="453"/>
        <n v="454"/>
        <n v="455"/>
        <n v="456"/>
        <n v="457"/>
        <n v="458"/>
        <n v="459"/>
        <n v="460"/>
        <n v="461"/>
        <n v="462"/>
        <n v="463"/>
        <n v="464"/>
        <n v="465"/>
        <n v="466"/>
        <n v="467"/>
        <n v="468"/>
        <n v="469"/>
        <n v="470"/>
        <n v="471"/>
        <n v="472"/>
        <n v="473"/>
        <n v="474"/>
        <n v="475"/>
        <n v="476"/>
        <n v="477"/>
        <n v="478"/>
        <n v="479"/>
        <n v="480"/>
        <n v="481"/>
        <n v="482"/>
        <n v="483"/>
        <n v="484"/>
        <n v="485"/>
        <n v="486"/>
        <n v="487"/>
        <n v="488"/>
        <n v="489"/>
        <n v="490"/>
        <n v="491"/>
        <n v="492"/>
        <n v="493"/>
        <n v="494"/>
        <n v="495"/>
        <n v="496"/>
        <n v="497"/>
        <n v="498"/>
        <n v="499"/>
        <n v="500"/>
        <n v="501"/>
        <n v="502"/>
        <n v="503"/>
        <n v="504"/>
        <n v="505"/>
        <n v="506"/>
        <n v="507"/>
        <n v="508"/>
        <n v="509"/>
        <n v="530"/>
        <n v="531"/>
        <n v="532"/>
        <n v="533"/>
        <n v="534"/>
        <n v="535"/>
        <n v="536"/>
        <n v="537"/>
        <n v="538"/>
        <n v="539"/>
        <n v="540"/>
        <n v="541"/>
        <n v="542"/>
        <n v="543"/>
        <n v="544"/>
        <n v="545"/>
        <n v="546"/>
        <n v="547"/>
        <n v="548"/>
        <n v="549"/>
        <n v="550"/>
        <n v="551"/>
        <n v="552"/>
        <n v="553"/>
        <n v="554"/>
        <n v="555"/>
        <n v="556"/>
        <n v="557"/>
        <n v="558"/>
        <n v="559"/>
        <n v="560"/>
        <n v="561"/>
        <n v="562"/>
        <n v="563"/>
        <n v="564"/>
        <n v="565"/>
        <n v="566"/>
        <n v="567"/>
        <n v="568"/>
        <n v="569"/>
        <n v="570"/>
        <n v="571"/>
        <n v="572"/>
        <n v="573"/>
        <n v="574"/>
        <n v="575"/>
        <n v="576"/>
        <n v="577"/>
        <n v="578"/>
        <n v="594"/>
        <n v="595"/>
        <n v="596"/>
        <n v="597"/>
        <n v="598"/>
        <n v="599"/>
        <n v="600"/>
        <n v="601"/>
        <n v="602"/>
        <n v="603"/>
        <n v="604"/>
        <n v="605"/>
        <n v="606"/>
        <n v="607"/>
        <n v="608"/>
        <n v="609"/>
        <n v="610"/>
        <n v="611"/>
        <n v="612"/>
        <n v="613"/>
        <n v="614"/>
        <n v="615"/>
        <n v="621"/>
        <n v="622"/>
        <n v="623"/>
        <n v="624"/>
        <n v="625"/>
        <n v="626"/>
        <n v="629"/>
        <n v="630"/>
        <n v="631"/>
        <n v="634"/>
        <n v="635"/>
        <n v="636"/>
        <n v="637"/>
        <n v="638"/>
        <n v="640"/>
        <n v="642"/>
        <n v="643"/>
        <n v="644"/>
        <n v="645"/>
        <n v="646"/>
        <n v="647"/>
        <n v="648"/>
        <n v="649"/>
        <n v="650"/>
        <n v="652"/>
        <n v="654"/>
        <n v="655"/>
        <n v="657"/>
        <n v="658"/>
        <n v="659"/>
        <n v="660"/>
        <n v="661"/>
        <n v="662"/>
        <n v="663"/>
        <n v="818"/>
        <n v="819"/>
        <n v="820"/>
        <n v="821"/>
        <n v="822"/>
        <n v="823"/>
        <n v="824"/>
        <n v="825"/>
        <n v="826"/>
        <n v="831"/>
        <n v="832"/>
        <n v="833"/>
        <n v="834"/>
        <n v="836"/>
        <n v="837"/>
        <n v="840"/>
        <n v="841"/>
        <n v="843"/>
        <n v="844"/>
        <n v="845"/>
        <n v="846"/>
        <n v="847"/>
        <n v="848"/>
        <n v="849"/>
        <n v="850"/>
        <n v="851"/>
        <n v="852"/>
        <n v="853"/>
        <n v="854"/>
        <n v="855"/>
        <n v="856"/>
        <n v="857"/>
        <n v="859"/>
        <n v="860"/>
        <n v="861"/>
        <n v="862"/>
        <n v="863"/>
        <n v="864"/>
        <n v="865"/>
        <n v="866"/>
        <n v="868"/>
        <n v="869"/>
        <n v="870"/>
        <n v="871"/>
        <n v="872"/>
        <n v="873"/>
        <n v="876"/>
        <n v="877"/>
        <n v="880"/>
        <n v="881"/>
        <n v="882"/>
        <n v="883"/>
        <n v="885"/>
        <n v="886"/>
        <n v="887"/>
        <n v="888"/>
        <n v="890"/>
        <n v="891"/>
        <n v="892"/>
        <n v="893"/>
        <n v="894"/>
        <n v="895"/>
        <n v="896"/>
        <n v="897"/>
        <n v="899"/>
        <n v="904"/>
        <n v="905"/>
        <n v="906"/>
        <n v="907"/>
        <n v="908"/>
        <n v="910"/>
        <n v="911"/>
        <n v="912"/>
        <n v="913"/>
        <n v="916"/>
        <n v="917"/>
        <n v="919"/>
        <n v="920"/>
        <n v="921"/>
        <n v="923"/>
        <n v="925"/>
        <n v="929"/>
        <n v="930"/>
        <n v="931"/>
        <n v="932"/>
        <n v="934"/>
        <n v="936"/>
        <n v="937"/>
        <n v="938"/>
        <n v="939"/>
        <n v="941"/>
        <n v="942"/>
        <n v="944"/>
        <n v="946"/>
        <n v="947"/>
        <n v="948"/>
        <n v="949"/>
        <n v="950"/>
        <n v="951"/>
        <n v="952"/>
        <n v="953"/>
        <n v="954"/>
        <n v="955"/>
        <n v="956"/>
      </sharedItems>
    </cacheField>
    <cacheField name="Business" numFmtId="0">
      <sharedItems count="3">
        <s v="Convert"/>
        <s v="Credit"/>
        <s v="High Yield"/>
      </sharedItems>
    </cacheField>
    <cacheField name="Book" numFmtId="0">
      <sharedItems count="11">
        <s v="Enron Credit Basket Street"/>
        <s v="Europe Credit Debt hedge"/>
        <s v="Europe Credit Internal hedge"/>
        <s v="Europe Credit Street"/>
        <s v="NorthAmerica Credit Hedge"/>
        <s v="NorthAmerica Credit Street"/>
        <s v="NorthAmerica Cvt Credit Hdg"/>
        <s v="NorthAmerica Cvt Street"/>
        <s v="NorthAmerica Debt Credit Hdg"/>
        <s v="NorthAmerica Debt Street"/>
        <s v="Portfolio 2"/>
      </sharedItems>
    </cacheField>
    <cacheField name="Issuer" numFmtId="0">
      <sharedItems count="155">
        <s v="Abitibi Cons"/>
        <s v="Adecco Sa"/>
        <s v="Aegon Nv"/>
        <s v="Aes Corp."/>
        <s v="Agrium Inc."/>
        <s v="Air Products"/>
        <s v="Alcatel Sa"/>
        <s v="Alcoa Inc."/>
        <s v="Amerada Hess Corp."/>
        <s v="Amr Corp/del"/>
        <s v="Asia Pulp Paper"/>
        <s v="At Home Corp. Sub"/>
        <s v="AT&amp;T"/>
        <s v="Avon Products"/>
        <s v="Bae Systems Plc"/>
        <s v="Banco Bilbao"/>
        <s v="Bank of America"/>
        <s v="Basf Ag"/>
        <s v="Basket - 1st"/>
        <s v="Basket Five- 16 Jap"/>
        <s v="Basket Four-telco 8"/>
        <s v="Basket One - AvgP"/>
        <s v="Basket Three- Jap 4"/>
        <s v="Basket Two- Jap"/>
        <s v="BAT Plc"/>
        <s v="Bear Stearns"/>
        <s v="BellSouth Capital"/>
        <s v="Bertelsmann Ag"/>
        <s v="Black &amp; Decker"/>
        <s v="BMW Ag"/>
        <s v="Bnp Paribas"/>
        <s v="Boeing Co."/>
        <s v="Bristish Airways"/>
        <s v="British Energy Plc"/>
        <s v="British Telecom Plc"/>
        <s v="Burlington Nthn"/>
        <s v="Cable&amp;WirelessOptus"/>
        <s v="Campbell Soup Co"/>
        <s v="Canadian Railway"/>
        <s v="Cardinal Health"/>
        <s v="Carnival Corp."/>
        <s v="Cendant Corporation"/>
        <s v="Cna Financial Corp."/>
        <s v="Comcast Corp."/>
        <s v="Comdisco Inc."/>
        <s v="Commonwealth Ind In"/>
        <s v="Compaq"/>
        <s v="Corus Group Plc"/>
        <s v="Costco Wholesale"/>
        <s v="Countrywide"/>
        <s v="Daimlerchrysler Ag"/>
        <s v="Dana Corp."/>
        <s v="Deere &amp; Co."/>
        <s v="Delta Air Lines"/>
        <s v="Deutsche Bank AG"/>
        <s v="Deutsche Lufthansa"/>
        <s v="Deutsche Telekom AG"/>
        <s v="Diageo Plc"/>
        <s v="Diamond Offshore"/>
        <s v="Dominion Resource"/>
        <s v="Duke Capital"/>
        <s v="Duke Energy Corp."/>
        <s v="Eastern Elec Plc"/>
        <s v="Eastern Group"/>
        <s v="Eastman Chemical"/>
        <s v="Eastman Kodak Co."/>
        <s v="Edison Intl"/>
        <s v="Edison Mission"/>
        <s v="Electrolux Ab"/>
        <s v="Emmis Comm"/>
        <s v="Enel Spa"/>
        <s v="Enterprise Oil Plc"/>
        <s v="Eon Ag"/>
        <s v="Ericsson"/>
        <s v="Farmland"/>
        <s v="Fiat Spa"/>
        <s v="First Union Corp."/>
        <s v="Firstgroup Plc"/>
        <s v="Fmc Corp."/>
        <s v="Four Seasons"/>
        <s v="France Telecom"/>
        <s v="Gap Inc."/>
        <s v="General Motors"/>
        <s v="Georgia-pacific"/>
        <s v="Getronics Nv"/>
        <s v="GMAC"/>
        <s v="Goldman Sachs Group"/>
        <s v="Goodyear"/>
        <s v="Greece"/>
        <s v="Groupe Danone"/>
        <s v="Hanson Plc"/>
        <s v="Hays Plc"/>
        <s v="Heidelberger Zement"/>
        <s v="Hilton Hotels Corp."/>
        <s v="Hyder Plc"/>
        <s v="Iberdrola Sa"/>
        <s v="IBM"/>
        <s v="ICI Plc"/>
        <s v="International Paper"/>
        <s v="ISIS"/>
        <s v="Japan"/>
        <s v="Koninklijke Ahold"/>
        <s v="KPN"/>
        <s v="Kroger Co."/>
        <s v="L-3 Communications"/>
        <s v="Lafarge"/>
        <s v="LBIE"/>
        <s v="Legrand"/>
        <s v="Lloyds TSB"/>
        <s v="Lockheed Martin Cor"/>
        <s v="Loews Corp"/>
        <s v="M &amp; S Finance Plc"/>
        <s v="Mannesmann Ag"/>
        <s v="Manpower Inc."/>
        <s v="Marconi Plc"/>
        <s v="Marks &amp; Spencer PLC"/>
        <s v="Marriott Intl Inc."/>
        <s v="Mattel Inc."/>
        <s v="Mbia Inc."/>
        <s v="Mbna Corp."/>
        <s v="Mckesson Hboc Inc."/>
        <s v="Mepc Plc"/>
        <s v="Nabors Industries"/>
        <s v="Newell Rubbermaid"/>
        <s v="Nike Inc."/>
        <s v="Nokia Oyj"/>
        <s v="Nordstrom Inc."/>
        <s v="Northeast Util"/>
        <s v="Novartis"/>
        <s v="Ntt Docomo Inc"/>
        <s v="PA1st"/>
        <s v="Pacific Gas &amp; Elec"/>
        <s v="PACit"/>
        <s v="PAMez"/>
        <s v="Parmalat"/>
        <s v="PASnr"/>
        <s v="Pearson Plc"/>
        <s v="Perkinelmer Inc."/>
        <s v="Pg&amp;e Corp."/>
        <s v="Philip Morris Inc."/>
        <s v="Philips Elec Nv"/>
        <s v="Placer Dome Inc."/>
        <s v="Portfolio"/>
        <s v="Powergen Plc"/>
        <s v="Powergen Uk Plc"/>
        <s v="Public Storage Inc."/>
        <s v="Rayonier Inc."/>
        <s v="Raytheon Company"/>
        <s v="Reebok Ltd."/>
        <s v="Rep Indonesia"/>
        <s v="Repsol  YPF S.A."/>
        <s v="Republic Services"/>
        <s v="Reuters Group Plc"/>
        <s v="Rexam Plc"/>
        <s v="Rohm &amp; Haas Co."/>
      </sharedItems>
    </cacheField>
    <cacheField name="S&amp;P Rating" numFmtId="0">
      <sharedItems count="16">
        <s v="A"/>
        <s v="A-"/>
        <s v="A+"/>
        <s v="AA"/>
        <s v="AA-"/>
        <s v="AA+"/>
        <s v="AAA"/>
        <s v="B"/>
        <s v="B-"/>
        <s v="B+"/>
        <s v="BB"/>
        <s v="BB+"/>
        <s v="BBB"/>
        <s v="BBB-"/>
        <s v="BBB+"/>
        <s v="N/A"/>
      </sharedItems>
    </cacheField>
    <cacheField name="Industry" numFmtId="0">
      <sharedItems containsBlank="1" count="11">
        <s v="Basic Materials"/>
        <s v="Communications"/>
        <s v="Consumer, Cyclical"/>
        <s v="Consumer, Non-cyclical"/>
        <s v="Energy"/>
        <s v="Financial"/>
        <s v="Government"/>
        <s v="Industrial"/>
        <s v="Technology"/>
        <s v="Utilities"/>
        <m/>
      </sharedItems>
    </cacheField>
    <cacheField name="Country" numFmtId="0">
      <sharedItems containsBlank="1" count="16">
        <s v="Australia"/>
        <s v="Canada"/>
        <s v="Finland"/>
        <s v="France"/>
        <s v="Germany"/>
        <s v="Greece"/>
        <s v="Italy"/>
        <s v="Japan"/>
        <s v="Netherlands"/>
        <s v="Singapore"/>
        <s v="Spain"/>
        <s v="Sweden"/>
        <s v="Switzerland"/>
        <s v="UK and Britain"/>
        <s v="United States"/>
        <m/>
      </sharedItems>
    </cacheField>
    <cacheField name="Cparty" numFmtId="0">
      <sharedItems count="39">
        <s v="Ace Capital FinProd"/>
        <s v="Ace Capital O/Seas"/>
        <s v="Bank of America"/>
        <s v="Bank of Austria AG"/>
        <s v="Bear Stearns"/>
        <s v="BP Oil Intl Ltd"/>
        <s v="Cargill"/>
        <s v="Citibank NA"/>
        <s v="Continental Ins"/>
        <s v="Credit Reserve Book"/>
        <s v="CSFB Intl"/>
        <s v="Deutsche Bank AG"/>
        <s v="Deutsche Bank AG NY"/>
        <s v="Enron North America"/>
        <s v="EnronCredit.com"/>
        <s v="Fleet National Bank"/>
        <s v="FSA Inc"/>
        <s v="FUNB"/>
        <s v="General Re Fin"/>
        <s v="Goldman Sachs"/>
        <s v="Greenwich Natwest"/>
        <s v="High Yield"/>
        <s v="JP Morgan"/>
        <s v="LBIE"/>
        <s v="Merrill Lynch Int"/>
        <s v="Morgan Stanley CP"/>
        <s v="NAB"/>
        <s v="Paribas London"/>
        <s v="Portfolio ISIS"/>
        <s v="Royal BOC"/>
        <s v="RVI Guaranty Co"/>
        <s v="Salomon"/>
        <s v="Service Aluminium"/>
        <s v="Swiss Re"/>
        <s v="Toronto Dominion"/>
        <s v="Transalta Energy"/>
        <s v="UBS AG"/>
        <s v="Wells Fargo Bank NA"/>
        <s v="WLB"/>
      </sharedItems>
    </cacheField>
    <cacheField name="username_posmgr" numFmtId="0">
      <sharedItems count="10">
        <s v="CORP\IHERSHKO"/>
        <s v="CORP\JFONTAI"/>
        <s v="CORP\MFIALA"/>
        <s v="CORP\NPRICE2"/>
        <s v="CORP\NSTEPHA"/>
        <s v="CORP\RDIPROSE"/>
        <s v="CORP\RREZAEI"/>
        <s v="CORP\SBROOKS"/>
        <s v="CORP\SGOLDEN"/>
        <s v="CORP\SOH2"/>
      </sharedItems>
    </cacheField>
    <cacheField name="Start" numFmtId="0">
      <sharedItems containsSemiMixedTypes="0" containsNonDate="0" containsDate="1" containsString="0" minDate="1998-03-31T00:00:00" maxDate="2001-04-04T00:00:00" count="111">
        <d v="1998-03-31T00:00:00"/>
        <d v="1999-09-08T00:00:00"/>
        <d v="1999-11-29T00:00:00"/>
        <d v="2000-03-08T00:00:00"/>
        <d v="2000-03-10T00:00:00"/>
        <d v="2000-03-15T00:00:00"/>
        <d v="2000-03-22T00:00:00"/>
        <d v="2000-04-07T00:00:00"/>
        <d v="2000-04-10T00:00:00"/>
        <d v="2000-04-26T00:00:00"/>
        <d v="2000-05-05T00:00:00"/>
        <d v="2000-05-25T00:00:00"/>
        <d v="2000-06-12T00:00:00"/>
        <d v="2000-06-13T00:00:00"/>
        <d v="2000-06-22T00:00:00"/>
        <d v="2000-06-29T00:00:00"/>
        <d v="2000-07-07T00:00:00"/>
        <d v="2000-07-19T00:00:00"/>
        <d v="2000-07-20T00:00:00"/>
        <d v="2000-07-21T00:00:00"/>
        <d v="2000-07-28T00:00:00"/>
        <d v="2000-07-31T00:00:00"/>
        <d v="2000-08-04T00:00:00"/>
        <d v="2000-08-08T00:00:00"/>
        <d v="2000-08-16T00:00:00"/>
        <d v="2000-08-23T00:00:00"/>
        <d v="2000-08-24T00:00:00"/>
        <d v="2000-08-29T00:00:00"/>
        <d v="2000-09-13T00:00:00"/>
        <d v="2000-09-15T00:00:00"/>
        <d v="2000-09-19T00:00:00"/>
        <d v="2000-09-22T00:00:00"/>
        <d v="2000-09-25T00:00:00"/>
        <d v="2000-09-26T00:00:00"/>
        <d v="2000-10-02T00:00:00"/>
        <d v="2000-10-03T00:00:00"/>
        <d v="2000-10-04T00:00:00"/>
        <d v="2000-10-05T00:00:00"/>
        <d v="2000-10-10T00:00:00"/>
        <d v="2000-10-12T00:00:00"/>
        <d v="2000-10-13T00:00:00"/>
        <d v="2000-10-19T00:00:00"/>
        <d v="2000-10-20T00:00:00"/>
        <d v="2000-10-23T00:00:00"/>
        <d v="2000-10-24T00:00:00"/>
        <d v="2000-10-25T00:00:00"/>
        <d v="2000-10-27T00:00:00"/>
        <d v="2000-11-03T00:00:00"/>
        <d v="2000-11-07T00:00:00"/>
        <d v="2000-11-08T00:00:00"/>
        <d v="2000-11-10T00:00:00"/>
        <d v="2000-11-14T00:00:00"/>
        <d v="2000-11-17T00:00:00"/>
        <d v="2000-11-28T00:00:00"/>
        <d v="2000-11-30T00:00:00"/>
        <d v="2000-12-05T00:00:00"/>
        <d v="2000-12-08T00:00:00"/>
        <d v="2000-12-12T00:00:00"/>
        <d v="2000-12-14T00:00:00"/>
        <d v="2000-12-18T00:00:00"/>
        <d v="2000-12-19T00:00:00"/>
        <d v="2000-12-20T00:00:00"/>
        <d v="2000-12-22T00:00:00"/>
        <d v="2000-12-27T00:00:00"/>
        <d v="2000-12-28T00:00:00"/>
        <d v="2001-01-05T00:00:00"/>
        <d v="2001-01-08T00:00:00"/>
        <d v="2001-01-10T00:00:00"/>
        <d v="2001-01-11T00:00:00"/>
        <d v="2001-01-16T00:00:00"/>
        <d v="2001-01-17T00:00:00"/>
        <d v="2001-01-18T00:00:00"/>
        <d v="2001-01-19T00:00:00"/>
        <d v="2001-01-22T00:00:00"/>
        <d v="2001-01-24T00:00:00"/>
        <d v="2001-01-26T00:00:00"/>
        <d v="2001-01-30T00:00:00"/>
        <d v="2001-02-06T00:00:00"/>
        <d v="2001-02-07T00:00:00"/>
        <d v="2001-02-09T00:00:00"/>
        <d v="2001-02-12T00:00:00"/>
        <d v="2001-02-13T00:00:00"/>
        <d v="2001-02-15T00:00:00"/>
        <d v="2001-02-19T00:00:00"/>
        <d v="2001-02-21T00:00:00"/>
        <d v="2001-02-23T00:00:00"/>
        <d v="2001-02-26T00:00:00"/>
        <d v="2001-02-27T00:00:00"/>
        <d v="2001-02-28T00:00:00"/>
        <d v="2001-03-01T00:00:00"/>
        <d v="2001-03-02T00:00:00"/>
        <d v="2001-03-06T00:00:00"/>
        <d v="2001-03-07T00:00:00"/>
        <d v="2001-03-09T00:00:00"/>
        <d v="2001-03-12T00:00:00"/>
        <d v="2001-03-13T00:00:00"/>
        <d v="2001-03-14T00:00:00"/>
        <d v="2001-03-15T00:00:00"/>
        <d v="2001-03-16T00:00:00"/>
        <d v="2001-03-19T00:00:00"/>
        <d v="2001-03-20T00:00:00"/>
        <d v="2001-03-21T00:00:00"/>
        <d v="2001-03-22T00:00:00"/>
        <d v="2001-03-23T00:00:00"/>
        <d v="2001-03-26T00:00:00"/>
        <d v="2001-03-28T00:00:00"/>
        <d v="2001-03-29T00:00:00"/>
        <d v="2001-03-30T00:00:00"/>
        <d v="2001-04-02T00:00:00"/>
        <d v="2001-04-03T00:00:00"/>
        <d v="2001-04-04T00:00:00"/>
      </sharedItems>
    </cacheField>
    <cacheField name="End" numFmtId="0">
      <sharedItems containsSemiMixedTypes="0" containsNonDate="0" containsDate="1" containsString="0" minDate="2000-11-30T00:00:00" maxDate="2011-02-28T00:00:00" count="141">
        <d v="2000-11-30T00:00:00"/>
        <d v="2001-01-19T00:00:00"/>
        <d v="2001-02-27T00:00:00"/>
        <d v="2001-03-01T00:00:00"/>
        <d v="2001-03-14T00:00:00"/>
        <d v="2001-03-16T00:00:00"/>
        <d v="2001-03-19T00:00:00"/>
        <d v="2001-03-31T00:00:00"/>
        <d v="2001-04-06T00:00:00"/>
        <d v="2001-04-23T00:00:00"/>
        <d v="2001-08-10T00:00:00"/>
        <d v="2001-09-26T00:00:00"/>
        <d v="2001-09-30T00:00:00"/>
        <d v="2001-10-02T00:00:00"/>
        <d v="2001-10-25T00:00:00"/>
        <d v="2001-10-29T00:00:00"/>
        <d v="2001-12-20T00:00:00"/>
        <d v="2002-01-22T00:00:00"/>
        <d v="2002-01-29T00:00:00"/>
        <d v="2002-02-15T00:00:00"/>
        <d v="2002-03-21T00:00:00"/>
        <d v="2002-04-02T00:00:00"/>
        <d v="2002-05-01T00:00:00"/>
        <d v="2002-05-05T00:00:00"/>
        <d v="2002-12-19T00:00:00"/>
        <d v="2003-01-24T00:00:00"/>
        <d v="2003-03-14T00:00:00"/>
        <d v="2003-03-15T00:00:00"/>
        <d v="2003-06-20T00:00:00"/>
        <d v="2003-07-21T00:00:00"/>
        <d v="2003-08-06T00:00:00"/>
        <d v="2003-08-07T00:00:00"/>
        <d v="2003-10-01T00:00:00"/>
        <d v="2004-01-14T00:00:00"/>
        <d v="2004-03-23T00:00:00"/>
        <d v="2004-03-26T00:00:00"/>
        <d v="2004-04-02T00:00:00"/>
        <d v="2004-05-28T00:00:00"/>
        <d v="2004-07-14T00:00:00"/>
        <d v="2004-08-23T00:00:00"/>
        <d v="2004-09-09T00:00:00"/>
        <d v="2004-09-13T00:00:00"/>
        <d v="2004-10-15T00:00:00"/>
        <d v="2004-11-25T00:00:00"/>
        <d v="2004-12-01T00:00:00"/>
        <d v="2005-01-15T00:00:00"/>
        <d v="2005-03-22T00:00:00"/>
        <d v="2005-04-03T00:00:00"/>
        <d v="2005-04-07T00:00:00"/>
        <d v="2005-04-11T00:00:00"/>
        <d v="2005-04-19T00:00:00"/>
        <d v="2005-05-11T00:00:00"/>
        <d v="2005-05-25T00:00:00"/>
        <d v="2005-05-30T00:00:00"/>
        <d v="2005-06-06T00:00:00"/>
        <d v="2005-06-12T00:00:00"/>
        <d v="2005-06-13T00:00:00"/>
        <d v="2005-07-19T00:00:00"/>
        <d v="2005-08-01T00:00:00"/>
        <d v="2005-08-16T00:00:00"/>
        <d v="2005-08-23T00:00:00"/>
        <d v="2005-08-29T00:00:00"/>
        <d v="2005-09-13T00:00:00"/>
        <d v="2005-09-15T00:00:00"/>
        <d v="2005-09-19T00:00:00"/>
        <d v="2005-09-22T00:00:00"/>
        <d v="2005-09-25T00:00:00"/>
        <d v="2005-09-26T00:00:00"/>
        <d v="2005-10-02T00:00:00"/>
        <d v="2005-10-03T00:00:00"/>
        <d v="2005-10-04T00:00:00"/>
        <d v="2005-10-05T00:00:00"/>
        <d v="2005-10-10T00:00:00"/>
        <d v="2005-10-11T00:00:00"/>
        <d v="2005-10-12T00:00:00"/>
        <d v="2005-10-13T00:00:00"/>
        <d v="2005-10-20T00:00:00"/>
        <d v="2005-10-24T00:00:00"/>
        <d v="2005-10-25T00:00:00"/>
        <d v="2005-11-03T00:00:00"/>
        <d v="2005-11-08T00:00:00"/>
        <d v="2005-11-10T00:00:00"/>
        <d v="2005-11-14T00:00:00"/>
        <d v="2005-11-15T00:00:00"/>
        <d v="2005-11-17T00:00:00"/>
        <d v="2005-11-27T00:00:00"/>
        <d v="2005-11-28T00:00:00"/>
        <d v="2005-12-05T00:00:00"/>
        <d v="2005-12-08T00:00:00"/>
        <d v="2005-12-12T00:00:00"/>
        <d v="2005-12-18T00:00:00"/>
        <d v="2005-12-19T00:00:00"/>
        <d v="2005-12-20T00:00:00"/>
        <d v="2005-12-27T00:00:00"/>
        <d v="2006-01-05T00:00:00"/>
        <d v="2006-01-08T00:00:00"/>
        <d v="2006-01-09T00:00:00"/>
        <d v="2006-01-10T00:00:00"/>
        <d v="2006-01-11T00:00:00"/>
        <d v="2006-01-16T00:00:00"/>
        <d v="2006-01-17T00:00:00"/>
        <d v="2006-01-18T00:00:00"/>
        <d v="2006-01-19T00:00:00"/>
        <d v="2006-01-22T00:00:00"/>
        <d v="2006-01-24T00:00:00"/>
        <d v="2006-01-26T00:00:00"/>
        <d v="2006-02-07T00:00:00"/>
        <d v="2006-02-09T00:00:00"/>
        <d v="2006-02-12T00:00:00"/>
        <d v="2006-02-13T00:00:00"/>
        <d v="2006-02-15T00:00:00"/>
        <d v="2006-02-16T00:00:00"/>
        <d v="2006-02-21T00:00:00"/>
        <d v="2006-02-23T00:00:00"/>
        <d v="2006-02-26T00:00:00"/>
        <d v="2006-02-27T00:00:00"/>
        <d v="2006-02-28T00:00:00"/>
        <d v="2006-03-01T00:00:00"/>
        <d v="2006-03-02T00:00:00"/>
        <d v="2006-03-07T00:00:00"/>
        <d v="2006-03-09T00:00:00"/>
        <d v="2006-03-12T00:00:00"/>
        <d v="2006-03-13T00:00:00"/>
        <d v="2006-03-14T00:00:00"/>
        <d v="2006-03-15T00:00:00"/>
        <d v="2006-03-16T00:00:00"/>
        <d v="2006-03-19T00:00:00"/>
        <d v="2006-03-22T00:00:00"/>
        <d v="2006-03-26T00:00:00"/>
        <d v="2006-03-29T00:00:00"/>
        <d v="2006-03-30T00:00:00"/>
        <d v="2006-04-02T00:00:00"/>
        <d v="2006-04-03T00:00:00"/>
        <d v="2006-04-04T00:00:00"/>
        <d v="2006-05-16T00:00:00"/>
        <d v="2006-06-30T00:00:00"/>
        <d v="2006-07-10T00:00:00"/>
        <d v="2006-08-01T00:00:00"/>
        <d v="2006-10-20T00:00:00"/>
        <d v="2006-11-07T00:00:00"/>
        <d v="2011-02-28T00:00:00"/>
      </sharedItems>
    </cacheField>
    <cacheField name="Ccy" numFmtId="0">
      <sharedItems count="3">
        <s v="EUR"/>
        <s v="GBP"/>
        <s v="USD"/>
      </sharedItems>
    </cacheField>
    <cacheField name="Notional" numFmtId="0">
      <sharedItems containsSemiMixedTypes="0" containsString="0" containsNumber="1" containsInteger="1" minValue="-730000000" maxValue="730000000" count="41">
        <n v="-730000000"/>
        <n v="-525000000"/>
        <n v="-470000000"/>
        <n v="-150000000"/>
        <n v="-60000000"/>
        <n v="-50000000"/>
        <n v="-40000000"/>
        <n v="-34000000"/>
        <n v="-30000000"/>
        <n v="-25000000"/>
        <n v="-23000000"/>
        <n v="-21000000"/>
        <n v="-20000000"/>
        <n v="-18000000"/>
        <n v="-17000000"/>
        <n v="-15000000"/>
        <n v="-10000000"/>
        <n v="-5000000"/>
        <n v="-4000000"/>
        <n v="-3000000"/>
        <n v="-2000000"/>
        <n v="0"/>
        <n v="600000"/>
        <n v="2000000"/>
        <n v="3000000"/>
        <n v="4000000"/>
        <n v="5000000"/>
        <n v="5700000"/>
        <n v="10000000"/>
        <n v="15000000"/>
        <n v="17000000"/>
        <n v="20000000"/>
        <n v="21000000"/>
        <n v="25000000"/>
        <n v="34000000"/>
        <n v="50000000"/>
        <n v="60000000"/>
        <n v="150000000"/>
        <n v="470000000"/>
        <n v="525000000"/>
        <n v="730000000"/>
      </sharedItems>
    </cacheField>
    <cacheField name="Credit01" numFmtId="0">
      <sharedItems containsString="0" containsBlank="1" containsNumber="1" minValue="-22751.101314" maxValue="99999.993972" count="364">
        <n v="-22751.101314"/>
        <n v="-17250.155582"/>
        <n v="-9152.338034"/>
        <n v="-8545.424338"/>
        <n v="-8497.181996"/>
        <n v="-6947.564007"/>
        <n v="-6456.802883"/>
        <n v="-5884.00243"/>
        <n v="-5860.783523"/>
        <n v="-5651.391262"/>
        <n v="-5461.816049"/>
        <n v="-4664.797564"/>
        <n v="-4555.962457"/>
        <n v="-4524.46027"/>
        <n v="-4453.369504"/>
        <n v="-4452.642682"/>
        <n v="-4416.226942"/>
        <n v="-4397.996769"/>
        <n v="-4380.521471"/>
        <n v="-4328.448375"/>
        <n v="-4327.273158"/>
        <n v="-4327.07975"/>
        <n v="-4322.998159"/>
        <n v="-4320.469946"/>
        <n v="-4311.992534"/>
        <n v="-4281.80262"/>
        <n v="-4276.372083"/>
        <n v="-4274.869106"/>
        <n v="-4269.950076"/>
        <n v="-4265.710913"/>
        <n v="-4246.446114"/>
        <n v="-4231.137214"/>
        <n v="-4229.629225"/>
        <n v="-4226.835267"/>
        <n v="-4222.379697"/>
        <n v="-4216.141755"/>
        <n v="-4210.00221"/>
        <n v="-4209.261803"/>
        <n v="-4202.952197"/>
        <n v="-4202.164409"/>
        <n v="-4193.361702"/>
        <n v="-4192.413933"/>
        <n v="-4188.629952"/>
        <n v="-4188.022269"/>
        <n v="-4183.895547"/>
        <n v="-4178.067686"/>
        <n v="-4177.594028"/>
        <n v="-4176.926204"/>
        <n v="-4174.091182"/>
        <n v="-4173.908735"/>
        <n v="-4172.142932"/>
        <n v="-4172.016437"/>
        <n v="-4170.954484"/>
        <n v="-4167.140508"/>
        <n v="-4164.662313"/>
        <n v="-4153.92293"/>
        <n v="-4147.936551"/>
        <n v="-4140.063279"/>
        <n v="-4129.877258"/>
        <n v="-4126.27587"/>
        <n v="-4122.577461"/>
        <n v="-4122.534354"/>
        <n v="-4120.602138"/>
        <n v="-4108.680047"/>
        <n v="-4106.19843"/>
        <n v="-4104.092919"/>
        <n v="-4099.394217"/>
        <n v="-4098.485873"/>
        <n v="-4098.331474"/>
        <n v="-4098.130892"/>
        <n v="-4098.022435"/>
        <n v="-4096.918108"/>
        <n v="-4094.965375"/>
        <n v="-4094.953518"/>
        <n v="-4094.493939"/>
        <n v="-4093.92283"/>
        <n v="-4093.278323"/>
        <n v="-4091.251417"/>
        <n v="-4087.929344"/>
        <n v="-4086.355804"/>
        <n v="-4084.370701"/>
        <n v="-4083.347143"/>
        <n v="-4081.223979"/>
        <n v="-4080.244691"/>
        <n v="-4079.05109"/>
        <n v="-4076.758913"/>
        <n v="-4076.651025"/>
        <n v="-4075.565456"/>
        <n v="-4075.380634"/>
        <n v="-4074.878102"/>
        <n v="-4069.076819"/>
        <n v="-4068.681755"/>
        <n v="-4068.606549"/>
        <n v="-4067.535856"/>
        <n v="-4066.310184"/>
        <n v="-4063.182262"/>
        <n v="-4058.445537"/>
        <n v="-4056.81682"/>
        <n v="-4052.299361"/>
        <n v="-4051.824168"/>
        <n v="-4051.333484"/>
        <n v="-4049.872604"/>
        <n v="-4049.684317"/>
        <n v="-4049.172818"/>
        <n v="-4048.432557"/>
        <n v="-4048.112837"/>
        <n v="-4048.098555"/>
        <n v="-4043.670069"/>
        <n v="-4040.949584"/>
        <n v="-4039.672919"/>
        <n v="-4038.356115"/>
        <n v="-4035.381275"/>
        <n v="-4035.051316"/>
        <n v="-4032.16914"/>
        <n v="-4030.930909"/>
        <n v="-4029.140897"/>
        <n v="-4027.20067"/>
        <n v="-4023.521221"/>
        <n v="-4019.911387"/>
        <n v="-4016.805608"/>
        <n v="-4016.106978"/>
        <n v="-4010.153491"/>
        <n v="-4009.866862"/>
        <n v="-4008.60643"/>
        <n v="-4006.595884"/>
        <n v="-3996.746361"/>
        <n v="-3993.46479"/>
        <n v="-3911.806761"/>
        <n v="-3898.814523"/>
        <n v="-3882.151655"/>
        <n v="-3877.257493"/>
        <n v="-3871.661549"/>
        <n v="-3843.568677"/>
        <n v="-3838.391516"/>
        <n v="-3837.553512"/>
        <n v="-3822.609555"/>
        <n v="-3773.750665"/>
        <n v="-3733.60835"/>
        <n v="-3592.258514"/>
        <n v="-3574.878049"/>
        <n v="-3544.078081"/>
        <n v="-3389.181093"/>
        <n v="-3289.834218"/>
        <n v="-2369.984075"/>
        <n v="-2201.250862"/>
        <n v="-2165.569908"/>
        <n v="-2139.681603"/>
        <n v="-2131.768439"/>
        <n v="-2117.05427"/>
        <n v="-2097.688335"/>
        <n v="-2088.215172"/>
        <n v="-2010.016761"/>
        <n v="-1984.012534"/>
        <n v="-1960.297972"/>
        <n v="-1941.777771"/>
        <n v="-1783.439383"/>
        <n v="-1746.766194"/>
        <n v="-1702.505443"/>
        <n v="-1642.483576"/>
        <n v="-1526.749533"/>
        <n v="-1454.480996"/>
        <n v="-1436.656213"/>
        <n v="-1074.083134"/>
        <n v="-1023.567796"/>
        <n v="-1009.938073"/>
        <n v="-941.877635"/>
        <n v="-807.904006"/>
        <n v="-778.468627"/>
        <n v="-528.307872"/>
        <n v="-472.135302"/>
        <n v="-456.235105"/>
        <n v="-326.436017"/>
        <n v="-276.549673"/>
        <n v="-238.304315"/>
        <n v="-194.101682"/>
        <n v="-105.09616"/>
        <n v="-36.341642"/>
        <n v="-36.017122"/>
        <n v="-4.44403"/>
        <n v="0"/>
        <n v="4.44403"/>
        <n v="276.549673"/>
        <n v="326.436017"/>
        <n v="463.016206"/>
        <n v="472.135302"/>
        <n v="528.089037"/>
        <n v="528.307872"/>
        <n v="806.485681"/>
        <n v="807.904006"/>
        <n v="835.96679"/>
        <n v="1074.083134"/>
        <n v="1307.016009"/>
        <n v="1325.381251"/>
        <n v="1327.019325"/>
        <n v="1454.480996"/>
        <n v="1532.530441"/>
        <n v="1535.797548"/>
        <n v="1702.505443"/>
        <n v="1812.326654"/>
        <n v="1930.710834"/>
        <n v="1960.297972"/>
        <n v="1984.012534"/>
        <n v="2007.408356"/>
        <n v="2047.106582"/>
        <n v="2105.748902"/>
        <n v="2134.185362"/>
        <n v="2143.364375"/>
        <n v="2159.486388"/>
        <n v="2201.250862"/>
        <n v="2425.610201"/>
        <n v="2695.590938"/>
        <n v="2893.984123"/>
        <n v="3289.834218"/>
        <n v="3312.859777"/>
        <n v="3419.941731"/>
        <n v="3574.878049"/>
        <n v="3598.66024"/>
        <n v="3606.079332"/>
        <n v="3606.4506"/>
        <n v="3610.860719"/>
        <n v="3615.934371"/>
        <n v="3638.154658"/>
        <n v="3733.60835"/>
        <n v="3736.179068"/>
        <n v="3740.276437"/>
        <n v="3794.338449"/>
        <n v="3808.662355"/>
        <n v="3837.315376"/>
        <n v="3837.553512"/>
        <n v="3843.239274"/>
        <n v="3851.893196"/>
        <n v="3855.833488"/>
        <n v="3866.707511"/>
        <n v="3929.962029"/>
        <n v="3990.901993"/>
        <n v="4003.564641"/>
        <n v="4006.595884"/>
        <n v="4009.866862"/>
        <n v="4010.153491"/>
        <n v="4016.106978"/>
        <n v="4016.805608"/>
        <n v="4019.911387"/>
        <n v="4023.521221"/>
        <n v="4027.20067"/>
        <n v="4029.140897"/>
        <n v="4030.930909"/>
        <n v="4035.051316"/>
        <n v="4035.381275"/>
        <n v="4038.356115"/>
        <n v="4039.672919"/>
        <n v="4040.949584"/>
        <n v="4044.22486"/>
        <n v="4048.112837"/>
        <n v="4048.432557"/>
        <n v="4049.172818"/>
        <n v="4049.684317"/>
        <n v="4049.872604"/>
        <n v="4051.333484"/>
        <n v="4051.824168"/>
        <n v="4052.299361"/>
        <n v="4053.590813"/>
        <n v="4056.81682"/>
        <n v="4058.445537"/>
        <n v="4063.182262"/>
        <n v="4066.310184"/>
        <n v="4067.535856"/>
        <n v="4068.606549"/>
        <n v="4068.681755"/>
        <n v="4069.076819"/>
        <n v="4073.230876"/>
        <n v="4074.878102"/>
        <n v="4075.380634"/>
        <n v="4075.565456"/>
        <n v="4076.651025"/>
        <n v="4076.758913"/>
        <n v="4079.05109"/>
        <n v="4080.244691"/>
        <n v="4081.223979"/>
        <n v="4083.347143"/>
        <n v="4083.74294"/>
        <n v="4084.370701"/>
        <n v="4086.342173"/>
        <n v="4086.355804"/>
        <n v="4087.929344"/>
        <n v="4091.251417"/>
        <n v="4094.082257"/>
        <n v="4094.493939"/>
        <n v="4094.953518"/>
        <n v="4098.022435"/>
        <n v="4098.130892"/>
        <n v="4098.331474"/>
        <n v="4104.092919"/>
        <n v="4106.19843"/>
        <n v="4108.680047"/>
        <n v="4117.866376"/>
        <n v="4122.534354"/>
        <n v="4126.27587"/>
        <n v="4129.877258"/>
        <n v="4132.656139"/>
        <n v="4137.170209"/>
        <n v="4140.063279"/>
        <n v="4143.559511"/>
        <n v="4145.469432"/>
        <n v="4146.846989"/>
        <n v="4154.074312"/>
        <n v="4156.622232"/>
        <n v="4157.207482"/>
        <n v="4158.824421"/>
        <n v="4167.140508"/>
        <n v="4170.952359"/>
        <n v="4170.954484"/>
        <n v="4172.016437"/>
        <n v="4173.908735"/>
        <n v="4174.091182"/>
        <n v="4176.926204"/>
        <n v="4177.594028"/>
        <n v="4178.067686"/>
        <n v="4188.022269"/>
        <n v="4188.629952"/>
        <n v="4192.413933"/>
        <n v="4193.361702"/>
        <n v="4194.549238"/>
        <n v="4200.59482"/>
        <n v="4202.952197"/>
        <n v="4209.261803"/>
        <n v="4216.141755"/>
        <n v="4229.629225"/>
        <n v="4231.137214"/>
        <n v="4244.405251"/>
        <n v="4255.264919"/>
        <n v="4258.89001"/>
        <n v="4262.257891"/>
        <n v="4267.706198"/>
        <n v="4273.139216"/>
        <n v="4281.80262"/>
        <n v="4297.890184"/>
        <n v="4311.992534"/>
        <n v="4317.837073"/>
        <n v="4328.448375"/>
        <n v="4356.665748"/>
        <n v="4380.521471"/>
        <n v="4397.996769"/>
        <n v="4452.642682"/>
        <n v="5251.002293"/>
        <n v="5764.370881"/>
        <n v="5974.86758"/>
        <n v="6022.225069"/>
        <n v="6456.802883"/>
        <n v="7411.977208"/>
        <n v="7622.26353"/>
        <n v="7734.714008"/>
        <n v="7738.321079"/>
        <n v="7794.533578"/>
        <n v="7838.892989"/>
        <n v="8896.143843"/>
        <n v="9152.338034"/>
        <n v="12603.720421"/>
        <n v="15000"/>
        <n v="16000"/>
        <n v="17250.155582"/>
        <n v="22751.101314"/>
        <n v="30000.018"/>
        <n v="99999.993972"/>
        <m/>
      </sharedItems>
    </cacheField>
    <cacheField name="fixed_rate" numFmtId="0">
      <sharedItems containsSemiMixedTypes="0" containsString="0" containsNumber="1" minValue="0.06" maxValue="19.5" count="138">
        <n v="0.06"/>
        <n v="0.075"/>
        <n v="0.1"/>
        <n v="0.12"/>
        <n v="0.14"/>
        <n v="0.15"/>
        <n v="0.16"/>
        <n v="0.17"/>
        <n v="0.18"/>
        <n v="0.19"/>
        <n v="0.195"/>
        <n v="0.22"/>
        <n v="0.225"/>
        <n v="0.24"/>
        <n v="0.25"/>
        <n v="0.26"/>
        <n v="0.27"/>
        <n v="0.28"/>
        <n v="0.29"/>
        <n v="0.3"/>
        <n v="0.31"/>
        <n v="0.3125"/>
        <n v="0.32"/>
        <n v="0.33"/>
        <n v="0.34"/>
        <n v="0.35"/>
        <n v="0.355"/>
        <n v="0.36"/>
        <n v="0.37"/>
        <n v="0.375"/>
        <n v="0.38"/>
        <n v="0.4"/>
        <n v="0.42"/>
        <n v="0.43"/>
        <n v="0.44"/>
        <n v="0.45"/>
        <n v="0.46"/>
        <n v="0.47"/>
        <n v="0.475"/>
        <n v="0.48"/>
        <n v="0.49"/>
        <n v="0.5"/>
        <n v="0.51"/>
        <n v="0.515"/>
        <n v="0.52"/>
        <n v="0.53"/>
        <n v="0.54"/>
        <n v="0.55"/>
        <n v="0.56"/>
        <n v="0.57"/>
        <n v="0.58"/>
        <n v="0.59"/>
        <n v="0.6"/>
        <n v="0.61"/>
        <n v="0.62"/>
        <n v="0.625"/>
        <n v="0.63"/>
        <n v="0.64"/>
        <n v="0.65"/>
        <n v="0.66"/>
        <n v="0.68"/>
        <n v="0.7"/>
        <n v="0.72"/>
        <n v="0.73"/>
        <n v="0.74"/>
        <n v="0.75"/>
        <n v="0.76"/>
        <n v="0.78"/>
        <n v="0.79"/>
        <n v="0.8"/>
        <n v="0.81"/>
        <n v="0.815"/>
        <n v="0.84"/>
        <n v="0.85"/>
        <n v="0.86"/>
        <n v="0.9"/>
        <n v="0.93"/>
        <n v="0.95"/>
        <n v="0.96"/>
        <n v="0.97"/>
        <n v="1"/>
        <n v="1.01"/>
        <n v="1.02"/>
        <n v="1.03"/>
        <n v="1.04"/>
        <n v="1.05"/>
        <n v="1.06"/>
        <n v="1.1"/>
        <n v="1.12"/>
        <n v="1.15"/>
        <n v="1.2"/>
        <n v="1.25"/>
        <n v="1.29"/>
        <n v="1.3"/>
        <n v="1.35"/>
        <n v="1.36"/>
        <n v="1.37"/>
        <n v="1.4"/>
        <n v="1.42"/>
        <n v="1.45"/>
        <n v="1.52"/>
        <n v="1.55"/>
        <n v="1.6"/>
        <n v="1.65"/>
        <n v="1.66"/>
        <n v="1.68"/>
        <n v="1.7"/>
        <n v="1.75"/>
        <n v="1.85"/>
        <n v="1.87"/>
        <n v="1.9"/>
        <n v="2"/>
        <n v="2.1"/>
        <n v="2.125"/>
        <n v="2.15"/>
        <n v="2.2"/>
        <n v="2.25"/>
        <n v="2.4"/>
        <n v="2.53"/>
        <n v="2.55"/>
        <n v="2.8"/>
        <n v="2.85"/>
        <n v="3"/>
        <n v="3.3"/>
        <n v="3.37"/>
        <n v="3.5"/>
        <n v="3.55"/>
        <n v="3.6"/>
        <n v="3.95"/>
        <n v="4.1"/>
        <n v="4.3"/>
        <n v="4.5"/>
        <n v="5.5"/>
        <n v="6.35"/>
        <n v="6.55"/>
        <n v="8.25"/>
        <n v="10"/>
        <n v="19.5"/>
      </sharedItems>
    </cacheField>
    <cacheField name="Opening Par Rate" numFmtId="0">
      <sharedItems containsSemiMixedTypes="0" containsString="0" containsNumber="1" minValue="-4.344189E-013" maxValue="2263.969599" count="256">
        <n v="-4.344189E-013"/>
        <n v="0"/>
        <n v="3.409223"/>
        <n v="3.535874"/>
        <n v="3.580567"/>
        <n v="3.588451"/>
        <n v="14.825138"/>
        <n v="15.051763"/>
        <n v="15.163441"/>
        <n v="15.181873"/>
        <n v="15.306164"/>
        <n v="18.479364"/>
        <n v="19.171043"/>
        <n v="19.181601"/>
        <n v="19.515581"/>
        <n v="19.519232"/>
        <n v="19.524324"/>
        <n v="19.626032"/>
        <n v="19.806493"/>
        <n v="21.256535"/>
        <n v="22.294088"/>
        <n v="23.163733"/>
        <n v="24.545114"/>
        <n v="24.752415"/>
        <n v="24.924953"/>
        <n v="25.112332"/>
        <n v="27.603727"/>
        <n v="28.149174"/>
        <n v="29.47793"/>
        <n v="29.516609"/>
        <n v="29.884209"/>
        <n v="29.921341"/>
        <n v="29.999135"/>
        <n v="31.91529"/>
        <n v="33.517887"/>
        <n v="33.598149"/>
        <n v="33.789439"/>
        <n v="33.995864"/>
        <n v="34.522668"/>
        <n v="34.980044"/>
        <n v="35.859722"/>
        <n v="36.428516"/>
        <n v="36.62964"/>
        <n v="36.931289"/>
        <n v="37.486888"/>
        <n v="38.189975"/>
        <n v="38.565205"/>
        <n v="38.823659"/>
        <n v="40.026044"/>
        <n v="40.474685"/>
        <n v="41.172697"/>
        <n v="41.435911"/>
        <n v="42.346812"/>
        <n v="42.711468"/>
        <n v="43.261796"/>
        <n v="43.56011"/>
        <n v="44.077782"/>
        <n v="45.476589"/>
        <n v="46.278999"/>
        <n v="46.647968"/>
        <n v="46.858555"/>
        <n v="46.889916"/>
        <n v="46.895538"/>
        <n v="47.269444"/>
        <n v="47.395261"/>
        <n v="48.207113"/>
        <n v="48.56162"/>
        <n v="48.56584"/>
        <n v="49.155588"/>
        <n v="49.180707"/>
        <n v="49.431648"/>
        <n v="49.634315"/>
        <n v="50.817268"/>
        <n v="51.041008"/>
        <n v="51.050147"/>
        <n v="51.18663"/>
        <n v="51.403032"/>
        <n v="51.703246"/>
        <n v="52.496555"/>
        <n v="52.543688"/>
        <n v="52.62555"/>
        <n v="53.3257"/>
        <n v="53.662956"/>
        <n v="54.339932"/>
        <n v="54.40384"/>
        <n v="54.718448"/>
        <n v="54.892052"/>
        <n v="55.291178"/>
        <n v="55.773123"/>
        <n v="56.154904"/>
        <n v="56.657971"/>
        <n v="56.697079"/>
        <n v="57.308423"/>
        <n v="57.444164"/>
        <n v="57.587659"/>
        <n v="57.666037"/>
        <n v="58.96444"/>
        <n v="58.978266"/>
        <n v="59.001873"/>
        <n v="61.425144"/>
        <n v="62.390865"/>
        <n v="63.434876"/>
        <n v="63.458775"/>
        <n v="64.37536"/>
        <n v="64.38744"/>
        <n v="64.654505"/>
        <n v="64.734777"/>
        <n v="65.09638"/>
        <n v="65.995333"/>
        <n v="66.201837"/>
        <n v="66.252181"/>
        <n v="67.441137"/>
        <n v="67.740813"/>
        <n v="68.322703"/>
        <n v="68.411254"/>
        <n v="68.947253"/>
        <n v="69.168711"/>
        <n v="69.206136"/>
        <n v="69.960156"/>
        <n v="71.356305"/>
        <n v="71.620584"/>
        <n v="71.919986"/>
        <n v="72.160148"/>
        <n v="72.30405"/>
        <n v="72.424462"/>
        <n v="73.924166"/>
        <n v="74.524783"/>
        <n v="74.983645"/>
        <n v="75.451828"/>
        <n v="79.086119"/>
        <n v="79.450416"/>
        <n v="79.856329"/>
        <n v="79.884127"/>
        <n v="79.911705"/>
        <n v="80.216363"/>
        <n v="80.243979"/>
        <n v="80.902733"/>
        <n v="81.748228"/>
        <n v="82.18083"/>
        <n v="82.603545"/>
        <n v="83.011607"/>
        <n v="83.47294"/>
        <n v="83.782868"/>
        <n v="83.782912"/>
        <n v="83.945884"/>
        <n v="84.110235"/>
        <n v="84.820664"/>
        <n v="85.33577"/>
        <n v="85.633416"/>
        <n v="86.340196"/>
        <n v="86.499994"/>
        <n v="88.781062"/>
        <n v="89.249967"/>
        <n v="91.034473"/>
        <n v="91.192877"/>
        <n v="91.349712"/>
        <n v="92.145074"/>
        <n v="92.285565"/>
        <n v="92.721172"/>
        <n v="94.453313"/>
        <n v="96.384441"/>
        <n v="97.016336"/>
        <n v="97.109323"/>
        <n v="98.501376"/>
        <n v="98.928151"/>
        <n v="99.437694"/>
        <n v="100.932387"/>
        <n v="102.573634"/>
        <n v="104"/>
        <n v="104.306639"/>
        <n v="104.334972"/>
        <n v="104.409464"/>
        <n v="107.374695"/>
        <n v="109.041861"/>
        <n v="109.192569"/>
        <n v="109.240392"/>
        <n v="110.804026"/>
        <n v="113.891194"/>
        <n v="114.421626"/>
        <n v="117.025298"/>
        <n v="117.056366"/>
        <n v="118.106128"/>
        <n v="118.268558"/>
        <n v="119.510954"/>
        <n v="122.233549"/>
        <n v="122.514139"/>
        <n v="123.732306"/>
        <n v="123.740891"/>
        <n v="123.806931"/>
        <n v="125.073835"/>
        <n v="127.742525"/>
        <n v="133.345221"/>
        <n v="139.372736"/>
        <n v="139.900437"/>
        <n v="143.400226"/>
        <n v="146.460364"/>
        <n v="146.539899"/>
        <n v="146.602925"/>
        <n v="148.414418"/>
        <n v="149.080397"/>
        <n v="149.2749"/>
        <n v="149.929672"/>
        <n v="150.692366"/>
        <n v="151.341976"/>
        <n v="151.75523"/>
        <n v="153.034567"/>
        <n v="153.590597"/>
        <n v="154.068436"/>
        <n v="156.513416"/>
        <n v="156.667969"/>
        <n v="159.221095"/>
        <n v="159.388632"/>
        <n v="164.408115"/>
        <n v="165.979027"/>
        <n v="167.025641"/>
        <n v="167.812078"/>
        <n v="180.241352"/>
        <n v="181.08236"/>
        <n v="182.181416"/>
        <n v="184.248778"/>
        <n v="189.386562"/>
        <n v="217.922339"/>
        <n v="217.96599"/>
        <n v="218.856214"/>
        <n v="239.924577"/>
        <n v="240.765597"/>
        <n v="243.341781"/>
        <n v="248.159622"/>
        <n v="248.846538"/>
        <n v="248.902834"/>
        <n v="249.201344"/>
        <n v="251.310096"/>
        <n v="251.641734"/>
        <n v="252.44276"/>
        <n v="254.484524"/>
        <n v="268.301623"/>
        <n v="270.662048"/>
        <n v="280.890975"/>
        <n v="332.161561"/>
        <n v="342.430613"/>
        <n v="355.07302"/>
        <n v="508.325071"/>
        <n v="531.0701"/>
        <n v="547.350391"/>
        <n v="676.155627"/>
        <n v="688.715898"/>
        <n v="707.747767"/>
        <n v="803.151391"/>
        <n v="959.427886"/>
        <n v="964.784304"/>
        <n v="1275.787235"/>
        <n v="1303.623279"/>
        <n v="1709.012738"/>
        <n v="1797.291811"/>
        <n v="1797.745452"/>
        <n v="2263.969599"/>
      </sharedItems>
    </cacheField>
    <cacheField name="Closing Par Rate" numFmtId="0">
      <sharedItems containsSemiMixedTypes="0" containsString="0" containsNumber="1" minValue="0" maxValue="2252.016934" count="256">
        <n v="0"/>
        <n v="1.306289E-012"/>
        <n v="3.42546"/>
        <n v="3.515349"/>
        <n v="3.55469"/>
        <n v="3.554914"/>
        <n v="14.712737"/>
        <n v="14.939441"/>
        <n v="15.148803"/>
        <n v="15.168446"/>
        <n v="15.291842"/>
        <n v="16.905317"/>
        <n v="19.067723"/>
        <n v="19.154254"/>
        <n v="19.278926"/>
        <n v="19.491816"/>
        <n v="19.494728"/>
        <n v="19.499853"/>
        <n v="19.601917"/>
        <n v="21.139048"/>
        <n v="22.272066"/>
        <n v="23.133466"/>
        <n v="24.309092"/>
        <n v="24.401592"/>
        <n v="24.695128"/>
        <n v="24.991405"/>
        <n v="27.46041"/>
        <n v="27.607791"/>
        <n v="29.232823"/>
        <n v="29.271483"/>
        <n v="29.643833"/>
        <n v="29.680844"/>
        <n v="30.673278"/>
        <n v="30.970913"/>
        <n v="32.983728"/>
        <n v="32.9859"/>
        <n v="33.230348"/>
        <n v="33.463148"/>
        <n v="33.671352"/>
        <n v="34.730195"/>
        <n v="35.339247"/>
        <n v="35.78652"/>
        <n v="36.10877"/>
        <n v="36.180814"/>
        <n v="36.41038"/>
        <n v="36.965757"/>
        <n v="37.378918"/>
        <n v="38.038218"/>
        <n v="38.210255"/>
        <n v="38.531028"/>
        <n v="39.937713"/>
        <n v="39.9605"/>
        <n v="41.373712"/>
        <n v="41.517118"/>
        <n v="42.6504"/>
        <n v="42.732161"/>
        <n v="43.499216"/>
        <n v="43.542004"/>
        <n v="45.734517"/>
        <n v="46.119676"/>
        <n v="46.843496"/>
        <n v="47.200676"/>
        <n v="47.326247"/>
        <n v="48.131175"/>
        <n v="48.139171"/>
        <n v="48.16963"/>
        <n v="48.483627"/>
        <n v="48.487673"/>
        <n v="49.088465"/>
        <n v="49.113614"/>
        <n v="49.293749"/>
        <n v="49.364725"/>
        <n v="49.568097"/>
        <n v="50.634865"/>
        <n v="50.660073"/>
        <n v="50.770926"/>
        <n v="50.780094"/>
        <n v="51.133919"/>
        <n v="51.141083"/>
        <n v="51.798109"/>
        <n v="51.902903"/>
        <n v="51.977877"/>
        <n v="52.450682"/>
        <n v="52.559731"/>
        <n v="52.769271"/>
        <n v="52.902256"/>
        <n v="53.067889"/>
        <n v="53.404886"/>
        <n v="53.777161"/>
        <n v="54.035257"/>
        <n v="54.156045"/>
        <n v="54.334094"/>
        <n v="55.230816"/>
        <n v="55.23796"/>
        <n v="55.612825"/>
        <n v="57.266416"/>
        <n v="57.398172"/>
        <n v="58.386763"/>
        <n v="58.397446"/>
        <n v="58.400669"/>
        <n v="60.857301"/>
        <n v="61.823456"/>
        <n v="63.344943"/>
        <n v="63.369548"/>
        <n v="63.780466"/>
        <n v="63.792672"/>
        <n v="63.989554"/>
        <n v="64.035717"/>
        <n v="64.116387"/>
        <n v="64.444349"/>
        <n v="65.395975"/>
        <n v="65.593292"/>
        <n v="65.691424"/>
        <n v="66.877345"/>
        <n v="67.154532"/>
        <n v="67.76171"/>
        <n v="68.385298"/>
        <n v="68.607564"/>
        <n v="68.645211"/>
        <n v="69.27435"/>
        <n v="70.764525"/>
        <n v="71.059638"/>
        <n v="71.241176"/>
        <n v="71.582716"/>
        <n v="71.654735"/>
        <n v="71.73282"/>
        <n v="71.8218"/>
        <n v="71.85239"/>
        <n v="73.928294"/>
        <n v="74.376655"/>
        <n v="74.402298"/>
        <n v="74.807253"/>
        <n v="74.835087"/>
        <n v="74.862752"/>
        <n v="75.167924"/>
        <n v="75.195585"/>
        <n v="76.701732"/>
        <n v="77.134269"/>
        <n v="78.10547"/>
        <n v="78.370755"/>
        <n v="78.427226"/>
        <n v="78.50302"/>
        <n v="78.737155"/>
        <n v="79.065548"/>
        <n v="80.283369"/>
        <n v="82.423213"/>
        <n v="83.195081"/>
        <n v="83.322911"/>
        <n v="84.199462"/>
        <n v="84.714854"/>
        <n v="85.013505"/>
        <n v="85.751719"/>
        <n v="85.882981"/>
        <n v="87.159018"/>
        <n v="87.292657"/>
        <n v="87.718216"/>
        <n v="88.674283"/>
        <n v="89.344468"/>
        <n v="90.441577"/>
        <n v="90.599979"/>
        <n v="90.757896"/>
        <n v="95.772121"/>
        <n v="96.027624"/>
        <n v="96.418799"/>
        <n v="97.010056"/>
        <n v="98.384447"/>
        <n v="98.830944"/>
        <n v="99.253501"/>
        <n v="99.280563"/>
        <n v="99.342145"/>
        <n v="99.347157"/>
        <n v="101.961777"/>
        <n v="102.162752"/>
        <n v="105.738633"/>
        <n v="107.484015"/>
        <n v="108.286965"/>
        <n v="108.475934"/>
        <n v="113.262494"/>
        <n v="113.792053"/>
        <n v="116.89582"/>
        <n v="116.925358"/>
        <n v="117.531633"/>
        <n v="117.976642"/>
        <n v="118.134303"/>
        <n v="118.84315"/>
        <n v="121.478016"/>
        <n v="121.759072"/>
        <n v="122.979607"/>
        <n v="122.982196"/>
        <n v="123.054535"/>
        <n v="123.349587"/>
        <n v="124.335255"/>
        <n v="138.692508"/>
        <n v="139.114665"/>
        <n v="143.205027"/>
        <n v="144.023828"/>
        <n v="144.227206"/>
        <n v="144.414763"/>
        <n v="145.759014"/>
        <n v="145.830073"/>
        <n v="146.853244"/>
        <n v="147.766305"/>
        <n v="148.084068"/>
        <n v="149.920775"/>
        <n v="150.698818"/>
        <n v="151.111018"/>
        <n v="151.622329"/>
        <n v="152.950933"/>
        <n v="153.217764"/>
        <n v="154.093178"/>
        <n v="155.831973"/>
        <n v="158.719021"/>
        <n v="164.218086"/>
        <n v="165.166003"/>
        <n v="166.21423"/>
        <n v="167.003213"/>
        <n v="179.515514"/>
        <n v="181.535532"/>
        <n v="182.958589"/>
        <n v="184.039528"/>
        <n v="188.63628"/>
        <n v="217.041578"/>
        <n v="217.712561"/>
        <n v="217.984615"/>
        <n v="240.201785"/>
        <n v="247.228132"/>
        <n v="247.917095"/>
        <n v="249.185426"/>
        <n v="250.472023"/>
        <n v="250.792089"/>
        <n v="251.599167"/>
        <n v="251.733851"/>
        <n v="252.762614"/>
        <n v="258.538032"/>
        <n v="258.674929"/>
        <n v="267.816037"/>
        <n v="269.535661"/>
        <n v="279.511081"/>
        <n v="331.259296"/>
        <n v="340.934445"/>
        <n v="354.395155"/>
        <n v="502.079152"/>
        <n v="529.188426"/>
        <n v="545.848164"/>
        <n v="672.504522"/>
        <n v="684.944661"/>
        <n v="704.616102"/>
        <n v="800.956211"/>
        <n v="949.903741"/>
        <n v="962.205033"/>
        <n v="1270.302769"/>
        <n v="1297.62921"/>
        <n v="1702.2409"/>
        <n v="1789.22208"/>
        <n v="1790.501701"/>
        <n v="2252.016934"/>
      </sharedItems>
    </cacheField>
    <cacheField name="Implied Spd Move" numFmtId="0">
      <sharedItems containsString="0" containsBlank="1" containsNumber="1" minValue="-47.3775170959459" maxValue="9.0668426050938" count="266">
        <n v="-47.3775170959459"/>
        <n v="-9.95264960651201"/>
        <n v="-9.95085184644066"/>
        <n v="-9.59149093089929"/>
        <n v="-9.57876457728026"/>
        <n v="-5.23786436358975"/>
        <n v="-5.20239442021318"/>
        <n v="-5.13097449992012"/>
        <n v="-5.1164020720534"/>
        <n v="-5.11128636738449"/>
        <n v="-5.10207300442842"/>
        <n v="-5.09825408683115"/>
        <n v="-5.09733653361488"/>
        <n v="-5.0973351142387"/>
        <n v="-5.09719601856092"/>
        <n v="-5.09717020171886"/>
        <n v="-5.09708798655739"/>
        <n v="-5.09594867643469"/>
        <n v="-5.09461497669466"/>
        <n v="-5.09406280988531"/>
        <n v="-5.09398370998176"/>
        <n v="-5.09392379987514"/>
        <n v="-5.08021520513994"/>
        <n v="-5.0754655418945"/>
        <n v="-5.07230237141356"/>
        <n v="-5.05607407561917"/>
        <n v="-5.01711880487614"/>
        <n v="-5.01689883967109"/>
        <n v="-5.016206443379"/>
        <n v="-4.99502753747849"/>
        <n v="-4.9452240786821"/>
        <n v="-4.88790617454351"/>
        <n v="-4.86451776343271"/>
        <n v="-4.81566701648417"/>
        <n v="-4.81208744977297"/>
        <n v="-4.80507778502442"/>
        <n v="-4.78058541103105"/>
        <n v="-4.71762535701517"/>
        <n v="-4.7094582127035"/>
        <n v="-4.57232641586039"/>
        <n v="-4.10490624165462"/>
        <n v="-4.05790087266624"/>
        <n v="-3.78277144938908"/>
        <n v="-3.00445845345519"/>
        <n v="-3.00242562113065"/>
        <n v="-2.49387905413956"/>
        <n v="-1.98644866866834"/>
        <n v="-1.63762029251169"/>
        <n v="-1.61933337661725"/>
        <n v="-1.58625623415923"/>
        <n v="-1.54855316737219"/>
        <n v="-1.5484177394285"/>
        <n v="-1.50484796149904"/>
        <n v="-1.38938983965137"/>
        <n v="-1.31969954075704"/>
        <n v="-1.26269092321951"/>
        <n v="-1.17387812806268"/>
        <n v="-1.13594293301878"/>
        <n v="-1.12138681205964"/>
        <n v="-1.0958941897283"/>
        <n v="-1.07102287596119"/>
        <n v="-1.06967681928971"/>
        <n v="-1.06830706554669"/>
        <n v="-0.970909277868692"/>
        <n v="-0.794399540970461"/>
        <n v="-0.744945615022002"/>
        <n v="-0.744201685219374"/>
        <n v="-0.72375850762843"/>
        <n v="-0.716383311441138"/>
        <n v="-0.710448251600056"/>
        <n v="-0.710422802512276"/>
        <n v="-0.710348332388439"/>
        <n v="-0.709219184726957"/>
        <n v="-0.707993054654986"/>
        <n v="-0.69825038714195"/>
        <n v="-0.698223345941235"/>
        <n v="-0.695373842062181"/>
        <n v="-0.693648621641645"/>
        <n v="-0.692130671621076"/>
        <n v="-0.688595639324856"/>
        <n v="-0.685343675293216"/>
        <n v="-0.680782621720793"/>
        <n v="-0.67542623306936"/>
        <n v="-0.674634562553971"/>
        <n v="-0.6579835957853"/>
        <n v="-0.65587535700243"/>
        <n v="-0.63785659858436"/>
        <n v="-0.632824762700768"/>
        <n v="-0.632624810948955"/>
        <n v="-0.632212644237531"/>
        <n v="-0.627860206532382"/>
        <n v="-0.625024246260136"/>
        <n v="-0.624818375114522"/>
        <n v="-0.622748858593579"/>
        <n v="-0.607380030656356"/>
        <n v="-0.601113611885971"/>
        <n v="-0.599241374647153"/>
        <n v="-0.593158761726424"/>
        <n v="-0.593033396850576"/>
        <n v="-0.590279154441936"/>
        <n v="-0.590129395267348"/>
        <n v="-0.589807998517032"/>
        <n v="-0.5870759873527"/>
        <n v="-0.586974544267685"/>
        <n v="-0.585457817749318"/>
        <n v="-0.58492147164733"/>
        <n v="-0.583610231241427"/>
        <n v="-0.581674154278933"/>
        <n v="-0.579338806847953"/>
        <n v="-0.573390514393787"/>
        <n v="-0.572487980557692"/>
        <n v="-0.572165827056792"/>
        <n v="-0.570664242459133"/>
        <n v="-0.569864697418413"/>
        <n v="-0.569414273692674"/>
        <n v="-0.568910960664954"/>
        <n v="-0.568120232973824"/>
        <n v="-0.567830853273016"/>
        <n v="-0.567767410835646"/>
        <n v="-0.567469865612917"/>
        <n v="-0.567182793849328"/>
        <n v="-0.566392094016133"/>
        <n v="-0.566363906302011"/>
        <n v="-0.566265061157318"/>
        <n v="-0.566254750654864"/>
        <n v="-0.563300111682116"/>
        <n v="-0.563067060772753"/>
        <n v="-0.563065716372565"/>
        <n v="-0.561215630550784"/>
        <n v="-0.560664966901079"/>
        <n v="-0.560661317490186"/>
        <n v="-0.559784591016625"/>
        <n v="-0.559665942304662"/>
        <n v="-0.55911795616469"/>
        <n v="-0.55891291351953"/>
        <n v="-0.558116791679808"/>
        <n v="-0.557402361804384"/>
        <n v="-0.557266433194313"/>
        <n v="-0.557262764109962"/>
        <n v="-0.557261107506484"/>
        <n v="-0.555473670643477"/>
        <n v="-0.555447613057864"/>
        <n v="-0.55541718072002"/>
        <n v="-0.555410090445854"/>
        <n v="-0.554325797086696"/>
        <n v="-0.553053063340921"/>
        <n v="-0.552862244211859"/>
        <n v="-0.552144693687862"/>
        <n v="-0.551621910561703"/>
        <n v="-0.551098111160393"/>
        <n v="-0.550786403596673"/>
        <n v="-0.550297552797215"/>
        <n v="-0.54866508962137"/>
        <n v="-0.548445461956426"/>
        <n v="-0.547326643252195"/>
        <n v="-0.547204124736449"/>
        <n v="-0.546368889375131"/>
        <n v="-0.544719695560902"/>
        <n v="-0.544580897796435"/>
        <n v="-0.543934736265989"/>
        <n v="-0.543919927704174"/>
        <n v="-0.543352333365848"/>
        <n v="-0.542781072748647"/>
        <n v="-0.541691637827592"/>
        <n v="-0.540355023137149"/>
        <n v="-0.537077508964241"/>
        <n v="-0.536621314293218"/>
        <n v="-0.535190931199355"/>
        <n v="-0.535178195414287"/>
        <n v="-0.535160808077491"/>
        <n v="-0.533690501753151"/>
        <n v="-0.533111037520751"/>
        <n v="-0.524756250325012"/>
        <n v="-0.524657011854767"/>
        <n v="-0.521978445543777"/>
        <n v="-0.52114718889513"/>
        <n v="-0.520313915719879"/>
        <n v="-0.51882349065992"/>
        <n v="-0.515122496322906"/>
        <n v="-0.506684444783584"/>
        <n v="-0.392610372319619"/>
        <n v="-0.271467446466197"/>
        <n v="-0.262671152092353"/>
        <n v="-0.257292155320232"/>
        <n v="-0.25726557560077"/>
        <n v="-0.256925311743584"/>
        <n v="-0.253167746181505"/>
        <n v="-0.247541373639251"/>
        <n v="-0.24750953192033"/>
        <n v="-0.246012786118884"/>
        <n v="-0.245999693479844"/>
        <n v="-0.245802892427011"/>
        <n v="-0.242151789347524"/>
        <n v="-0.236030905291773"/>
        <n v="-0.161920538474274"/>
        <n v="-0.161821255948322"/>
        <n v="-0.1429784406986"/>
        <n v="-0.140517859119026"/>
        <n v="-0.140517859112726"/>
        <n v="-0.13886158377554"/>
        <n v="-0.1187089840055"/>
        <n v="-0.11852880198668"/>
        <n v="-0.118390298303136"/>
        <n v="-0.117926935385746"/>
        <n v="-0.117105922366789"/>
        <n v="-0.115942657164013"/>
        <n v="-0.112186963967829"/>
        <n v="-0.112096348493604"/>
        <n v="-0.100333115919948"/>
        <n v="-0.0936288698939999"/>
        <n v="-0.0863335826435826"/>
        <n v="-0.0859127454622971"/>
        <n v="-0.0797011788820838"/>
        <n v="-0.0793540427662385"/>
        <n v="-0.0789622526346746"/>
        <n v="-0.0776379473730784"/>
        <n v="-0.0692301150085502"/>
        <n v="-0.0665025628868483"/>
        <n v="-0.0656290716409608"/>
        <n v="-0.06561993247194"/>
        <n v="-0.0652430730007716"/>
        <n v="-0.0618295109666566"/>
        <n v="-0.0617267383948255"/>
        <n v="-0.0601361387410061"/>
        <n v="-0.0586592146258273"/>
        <n v="-0.0586242925902772"/>
        <n v="-0.0586134377844912"/>
        <n v="-0.051969488845676"/>
        <n v="-0.0516816495902547"/>
        <n v="-0.0466097700530807"/>
        <n v="-0.0465667142300388"/>
        <n v="-0.0462372226343697"/>
        <n v="-0.0442383108332275"/>
        <n v="-0.0397253134412678"/>
        <n v="-0.0386947905312032"/>
        <n v="-0.0359758944193311"/>
        <n v="-0.0355192227612639"/>
        <n v="-0.0273871652351417"/>
        <n v="-0.0168643961257989"/>
        <n v="-0.0164637929694059"/>
        <n v="-0.0163940455757894"/>
        <n v="-0.0163117983760169"/>
        <n v="-0.0130205757872107"/>
        <n v="-0.0109166621668408"/>
        <n v="-0.00998625712946641"/>
        <n v="-0.00823270357675446"/>
        <n v="-0.00522181618934153"/>
        <n v="-0.00510273061985668"/>
        <n v="-0.0051002160598916"/>
        <n v="-0.00507602489037224"/>
        <n v="-0.0048503026829004"/>
        <n v="0"/>
        <n v="0.0766112334095594"/>
        <n v="0.374654447573432"/>
        <n v="0.578522925779879"/>
        <n v="0.628612089429789"/>
        <n v="0.704310455016145"/>
        <n v="0.809919505009521"/>
        <n v="1.33662425816015"/>
        <n v="1.3367980216224"/>
        <n v="1.73863299999999"/>
        <n v="9.05649602790735"/>
        <n v="9.0571876802928"/>
        <n v="9.06252920024082"/>
        <n v="9.0668426050938"/>
        <m/>
      </sharedItems>
    </cacheField>
    <cacheField name="Credit Delta" numFmtId="0">
      <sharedItems containsString="0" containsBlank="1" containsNumber="1" minValue="-72607.4871685351" maxValue="64000" count="363">
        <n v="-72607.4871685351"/>
        <n v="-51185.7113147008"/>
        <n v="-42474.9844122336"/>
        <n v="-41308.1945123354"/>
        <n v="-41003.0533122045"/>
        <n v="-38267.7317284441"/>
        <n v="-36983.1919312098"/>
        <n v="-24282.6021426792"/>
        <n v="-22098.3260050366"/>
        <n v="-21710.6722699212"/>
        <n v="-21621.266939201"/>
        <n v="-21349.4659640763"/>
        <n v="-21246.5134896555"/>
        <n v="-21057.9961126917"/>
        <n v="-20818.4094791615"/>
        <n v="-20810.5444299925"/>
        <n v="-20581.6459665094"/>
        <n v="-20519.801266938"/>
        <n v="-19881.7336257195"/>
        <n v="-19708.9484018493"/>
        <n v="-19668.9692679"/>
        <n v="-19563.608798152"/>
        <n v="-17848.8336085137"/>
        <n v="-16134.00382968"/>
        <n v="-13678.2533014835"/>
        <n v="-12162.3868336651"/>
        <n v="-11065.1480663438"/>
        <n v="-10834.3997661088"/>
        <n v="-9992.29846944677"/>
        <n v="-9681.05694205125"/>
        <n v="-7034.3480045978"/>
        <n v="-5625.9017711114"/>
        <n v="-5473.43005655087"/>
        <n v="-5448.20783857338"/>
        <n v="-5384.91287696246"/>
        <n v="-5061.11373993475"/>
        <n v="-4692.40261282141"/>
        <n v="-4635.86722704206"/>
        <n v="-4341.5927066614"/>
        <n v="-4280.27469166749"/>
        <n v="-4189.82989912154"/>
        <n v="-4183.11797031691"/>
        <n v="-4079.36631646759"/>
        <n v="-4058.82435131892"/>
        <n v="-3927.87155714257"/>
        <n v="-3499.23288007283"/>
        <n v="-3493.76661448317"/>
        <n v="-3249.84954215561"/>
        <n v="-3073.8511157276"/>
        <n v="-2923.78045355275"/>
        <n v="-2899.07926184991"/>
        <n v="-2898.7496381891"/>
        <n v="-2896.57758808337"/>
        <n v="-2893.17682875664"/>
        <n v="-2870.27603751541"/>
        <n v="-2830.4213544923"/>
        <n v="-2819.76713573278"/>
        <n v="-2817.59741597911"/>
        <n v="-2783.00963618276"/>
        <n v="-2727.87346163505"/>
        <n v="-2727.61165854706"/>
        <n v="-2601.59191260435"/>
        <n v="-2560.6418178545"/>
        <n v="-2556.62156294677"/>
        <n v="-2511.5742277515"/>
        <n v="-2504.92488200022"/>
        <n v="-2475.89875684831"/>
        <n v="-2462.02953701225"/>
        <n v="-2439.83144032113"/>
        <n v="-2404.505014913"/>
        <n v="-2401.70970716221"/>
        <n v="-2401.37224311454"/>
        <n v="-2399.40020118139"/>
        <n v="-2392.26308507355"/>
        <n v="-2385.28830358601"/>
        <n v="-2364.9608444723"/>
        <n v="-2363.14170462694"/>
        <n v="-2362.70666075609"/>
        <n v="-2362.58607484341"/>
        <n v="-2327.91370555933"/>
        <n v="-2326.60195809031"/>
        <n v="-2324.32781394053"/>
        <n v="-2320.5799037303"/>
        <n v="-2303.58575647293"/>
        <n v="-2302.69912193337"/>
        <n v="-2296.37797767151"/>
        <n v="-2289.77002803174"/>
        <n v="-2284.60629593176"/>
        <n v="-2282.21624115248"/>
        <n v="-2271.9674986029"/>
        <n v="-2270.22934398072"/>
        <n v="-2266.48384379266"/>
        <n v="-2264.25121843324"/>
        <n v="-2261.78489064733"/>
        <n v="-2259.63094732876"/>
        <n v="-2256.43645070907"/>
        <n v="-2242.20138420871"/>
        <n v="-2221.07435131018"/>
        <n v="-2216.2910869178"/>
        <n v="-2205.25616234515"/>
        <n v="-2203.92165622377"/>
        <n v="-2095.02384067118"/>
        <n v="-2032.64692324829"/>
        <n v="-2027.40812097661"/>
        <n v="-1993.98265194349"/>
        <n v="-1966.86037679026"/>
        <n v="-1876.29325762945"/>
        <n v="-1875.93960036243"/>
        <n v="-1875.43166786467"/>
        <n v="-1873.39936251837"/>
        <n v="-1742.98993309139"/>
        <n v="-1637.57953817295"/>
        <n v="-1518.34906232832"/>
        <n v="-1264.47537515545"/>
        <n v="-1208.78571620176"/>
        <n v="-1161.57723248445"/>
        <n v="-1156.1499957951"/>
        <n v="-1101.78708085356"/>
        <n v="-1077.38760296324"/>
        <n v="-1072.40872425026"/>
        <n v="-1051.27517123855"/>
        <n v="-1048.01035120296"/>
        <n v="-1041.01618749359"/>
        <n v="-1009.94881025756"/>
        <n v="-995.987969913018"/>
        <n v="-990.814476605641"/>
        <n v="-990.742857086538"/>
        <n v="-979.618600081481"/>
        <n v="-929.270449647675"/>
        <n v="-893.102693427578"/>
        <n v="-846.230173790871"/>
        <n v="-824.708425673152"/>
        <n v="-820.949823971127"/>
        <n v="-818.112828533262"/>
        <n v="-817.702432888515"/>
        <n v="-814.091945313045"/>
        <n v="-785.936112246124"/>
        <n v="-738.480978074079"/>
        <n v="-709.296395382437"/>
        <n v="-596.778962548567"/>
        <n v="-583.628598608307"/>
        <n v="-481.777795852906"/>
        <n v="-476.747979015777"/>
        <n v="-475.55081415683"/>
        <n v="-464.947851382084"/>
        <n v="-463.448378262316"/>
        <n v="-458.400545121137"/>
        <n v="-454.903047898655"/>
        <n v="-454.224505962858"/>
        <n v="-454.105521955982"/>
        <n v="-404.883974798862"/>
        <n v="-399.068059043568"/>
        <n v="-396.156595713267"/>
        <n v="-366.18227728415"/>
        <n v="-334.140332821773"/>
        <n v="-329.909636146702"/>
        <n v="-289.301033484611"/>
        <n v="-286.804905485613"/>
        <n v="-282.076724562764"/>
        <n v="-278.869300294556"/>
        <n v="-267.137366963394"/>
        <n v="-267.012546085917"/>
        <n v="-265.1199834071"/>
        <n v="-259.289017556799"/>
        <n v="-243.762996456906"/>
        <n v="-243.713347783258"/>
        <n v="-243.674736639244"/>
        <n v="-210.812089094126"/>
        <n v="-210.176298751176"/>
        <n v="-185.044325404373"/>
        <n v="-179.132498820109"/>
        <n v="-159.692239854697"/>
        <n v="-148.690498649573"/>
        <n v="-146.949070254736"/>
        <n v="-111.279043989891"/>
        <n v="-102.066900251109"/>
        <n v="-64.1700844667333"/>
        <n v="-61.2510899201025"/>
        <n v="-59.3758560327898"/>
        <n v="-44.9533560749849"/>
        <n v="-40.0435615388586"/>
        <n v="-20.9774654249136"/>
        <n v="-20.4190446788423"/>
        <n v="-20.3644978005281"/>
        <n v="-10.6896142911952"/>
        <n v="-2.43730808629822"/>
        <n v="-0"/>
        <n v="2.43730808629822"/>
        <n v="10.5446252040214"/>
        <n v="19.9393902649177"/>
        <n v="38.5266805009295"/>
        <n v="40.0435615388586"/>
        <n v="61.5566599688397"/>
        <n v="62.8414761706009"/>
        <n v="99.9861429723149"/>
        <n v="111.279043989891"/>
        <n v="130.896430203972"/>
        <n v="144.113421099075"/>
        <n v="149.621796433458"/>
        <n v="159.692239854697"/>
        <n v="169.792385430596"/>
        <n v="180.290556947712"/>
        <n v="210.812089094126"/>
        <n v="265.1199834071"/>
        <n v="267.012546085917"/>
        <n v="267.137366963394"/>
        <n v="270.986352564796"/>
        <n v="278.869300294556"/>
        <n v="329.909636146702"/>
        <n v="334.140332821773"/>
        <n v="362.165307779896"/>
        <n v="396.156595713267"/>
        <n v="404.883974798862"/>
        <n v="454.903047898655"/>
        <n v="458.400545121137"/>
        <n v="464.947851382084"/>
        <n v="475.55081415683"/>
        <n v="476.747979015777"/>
        <n v="480.063340926865"/>
        <n v="583.628598608307"/>
        <n v="596.778962548567"/>
        <n v="633.888419379277"/>
        <n v="681.339130084955"/>
        <n v="709.296395382437"/>
        <n v="785.936112246124"/>
        <n v="814.091945313045"/>
        <n v="818.112828533262"/>
        <n v="824.708425673152"/>
        <n v="847.884029101498"/>
        <n v="872.964451919978"/>
        <n v="881.391695258144"/>
        <n v="929.270449647675"/>
        <n v="990.742857086538"/>
        <n v="990.814476605641"/>
        <n v="995.831003706201"/>
        <n v="995.987969913018"/>
        <n v="1000.84688601844"/>
        <n v="1020.81517339642"/>
        <n v="1041.01618749359"/>
        <n v="1077.38760296324"/>
        <n v="1078.49673515362"/>
        <n v="1144.92488290671"/>
        <n v="1200.83406518731"/>
        <n v="1264.47537515545"/>
        <n v="1397.71307770595"/>
        <n v="1483.5156747409"/>
        <n v="1490.08941063793"/>
        <n v="1686.45930598606"/>
        <n v="1742.98993309139"/>
        <n v="1875.93960036243"/>
        <n v="2033.26488565599"/>
        <n v="2045.77728341831"/>
        <n v="2054.15670542035"/>
        <n v="2142.41425831715"/>
        <n v="2205.25616234515"/>
        <n v="2207.83590598044"/>
        <n v="2216.2910869178"/>
        <n v="2221.07435131018"/>
        <n v="2222.88035931726"/>
        <n v="2239.8587820399"/>
        <n v="2242.20138420871"/>
        <n v="2256.43645070907"/>
        <n v="2258.88701094623"/>
        <n v="2259.63094732876"/>
        <n v="2260.499877886"/>
        <n v="2261.78489064733"/>
        <n v="2264.25121843324"/>
        <n v="2266.48384379266"/>
        <n v="2270.22934398072"/>
        <n v="2271.9674986029"/>
        <n v="2284.60629593176"/>
        <n v="2289.77002803174"/>
        <n v="2291.22917837452"/>
        <n v="2296.37797767151"/>
        <n v="2303.58575647293"/>
        <n v="2305.17527435371"/>
        <n v="2320.5799037303"/>
        <n v="2322.34126627923"/>
        <n v="2324.32781394053"/>
        <n v="2326.60195809031"/>
        <n v="2327.91370555933"/>
        <n v="2333.92451447104"/>
        <n v="2339.54360697609"/>
        <n v="2359.92766274691"/>
        <n v="2362.43281404607"/>
        <n v="2362.58607484341"/>
        <n v="2362.70666075609"/>
        <n v="2364.9608444723"/>
        <n v="2385.28830358601"/>
        <n v="2392.26308507355"/>
        <n v="2399.40020118139"/>
        <n v="2401.37224311454"/>
        <n v="2401.70970716221"/>
        <n v="2404.505014913"/>
        <n v="2404.57028545238"/>
        <n v="2459.96383295073"/>
        <n v="2462.02953701225"/>
        <n v="2475.89875684831"/>
        <n v="2497.58548231455"/>
        <n v="2500.23601682354"/>
        <n v="2504.92488200022"/>
        <n v="2556.62156294677"/>
        <n v="2565.35599914349"/>
        <n v="2601.59191260435"/>
        <n v="2703.57650233699"/>
        <n v="2727.61165854706"/>
        <n v="2727.87346163505"/>
        <n v="2783.00963618276"/>
        <n v="2817.59741597911"/>
        <n v="2819.76713573278"/>
        <n v="2870.27603751541"/>
        <n v="2883.50493730119"/>
        <n v="2893.17682875664"/>
        <n v="2896.57758808337"/>
        <n v="2898.7496381891"/>
        <n v="2899.07926184991"/>
        <n v="2923.78045355275"/>
        <n v="2964.09165146493"/>
        <n v="3024.84234949869"/>
        <n v="3043.65766046243"/>
        <n v="3073.8511157276"/>
        <n v="3131.7607822492"/>
        <n v="3174.54925011327"/>
        <n v="3493.76661448317"/>
        <n v="4058.82435131892"/>
        <n v="4280.27469166749"/>
        <n v="4341.5927066614"/>
        <n v="4635.86722704206"/>
        <n v="4692.40261282141"/>
        <n v="4812.49718781368"/>
        <n v="5448.20783857338"/>
        <n v="5625.9017711114"/>
        <n v="9278.15509490765"/>
        <n v="9681.05694205125"/>
        <n v="9992.29846944677"/>
        <n v="12162.3868336651"/>
        <n v="12300.6918951333"/>
        <n v="16690.6876250279"/>
        <n v="17848.8336085137"/>
        <n v="19442.2436690195"/>
        <n v="19668.9692679"/>
        <n v="19763.0413577108"/>
        <n v="19788.0879593157"/>
        <n v="19838.203260795"/>
        <n v="19881.7336257195"/>
        <n v="20519.801266938"/>
        <n v="20581.6459665094"/>
        <n v="20801.7238223529"/>
        <n v="20818.4094791615"/>
        <n v="21057.9961126917"/>
        <n v="21349.4659640763"/>
        <n v="21398.7868721756"/>
        <n v="21406.4918459258"/>
        <n v="21445.6826767272"/>
        <n v="21688.0444477874"/>
        <n v="21706.4954974206"/>
        <n v="29992.7321987049"/>
        <n v="34703.2735333594"/>
        <n v="37470.2760354322"/>
        <n v="42538.5891367322"/>
        <n v="47555.6814090869"/>
        <n v="64000"/>
        <m/>
      </sharedItems>
    </cacheField>
    <cacheField name="Theta" numFmtId="0">
      <sharedItems containsString="0" containsBlank="1" containsNumber="1" minValue="-18656.467458" maxValue="7607.206884" count="371">
        <n v="-18656.467458"/>
        <n v="-10584.627462"/>
        <n v="-7607.206884"/>
        <n v="-5343.404016"/>
        <n v="-5010.399288"/>
        <n v="-4564.04604"/>
        <n v="-4248.333351"/>
        <n v="-4233.288636"/>
        <n v="-4224.992025"/>
        <n v="-3571.314837"/>
        <n v="-3326.541543"/>
        <n v="-3195.317154"/>
        <n v="-2986.955025"/>
        <n v="-2856.246726"/>
        <n v="-2767.089483"/>
        <n v="-2697.113733"/>
        <n v="-2676.087675"/>
        <n v="-2633.709624"/>
        <n v="-2482.103007"/>
        <n v="-2360.9238"/>
        <n v="-2357.181771"/>
        <n v="-2341.537992"/>
        <n v="-2287.186839"/>
        <n v="-2265.084939"/>
        <n v="-2246.259165"/>
        <n v="-2204.311584"/>
        <n v="-1868.373576"/>
        <n v="-1837.558212"/>
        <n v="-1832.567712"/>
        <n v="-1806.19749"/>
        <n v="-1762.391511"/>
        <n v="-1719.674637"/>
        <n v="-1695.525903"/>
        <n v="-1680.971622"/>
        <n v="-1644.367422"/>
        <n v="-1624.434294"/>
        <n v="-1621.998927"/>
        <n v="-1620.758661"/>
        <n v="-1620.105471"/>
        <n v="-1565.714646"/>
        <n v="-1562.526288"/>
        <n v="-1497.022866"/>
        <n v="-1480.893012"/>
        <n v="-1457.267406"/>
        <n v="-1432.862463"/>
        <n v="-1410.845217"/>
        <n v="-1378.533384"/>
        <n v="-1373.246232"/>
        <n v="-1367.24994"/>
        <n v="-1364.717412"/>
        <n v="-1358.249403"/>
        <n v="-1353.591021"/>
        <n v="-1349.632863"/>
        <n v="-1334.888193"/>
        <n v="-1323.248499"/>
        <n v="-1319.463495"/>
        <n v="-1312.713318"/>
        <n v="-1292.301201"/>
        <n v="-1288.270293"/>
        <n v="-1282.083288"/>
        <n v="-1271.70366"/>
        <n v="-1258.522992"/>
        <n v="-1242.573192"/>
        <n v="-1187.748465"/>
        <n v="-1178.75874"/>
        <n v="-1172.155077"/>
        <n v="-1159.219743"/>
        <n v="-1093.720551"/>
        <n v="-1074.111792"/>
        <n v="-1058.281125"/>
        <n v="-1056.317295"/>
        <n v="-1054.713546"/>
        <n v="-1050.327858"/>
        <n v="-1026.195402"/>
        <n v="-991.388511"/>
        <n v="-974.412939"/>
        <n v="-968.114538"/>
        <n v="-959.765481"/>
        <n v="-958.004535"/>
        <n v="-946.378458"/>
        <n v="-929.687385"/>
        <n v="-925.586634"/>
        <n v="-923.907702"/>
        <n v="-921.20697"/>
        <n v="-913.090914"/>
        <n v="-909.195189"/>
        <n v="-908.508117"/>
        <n v="-892.265103"/>
        <n v="-885.872295"/>
        <n v="-870.829845"/>
        <n v="-855.941211"/>
        <n v="-854.381985"/>
        <n v="-840.85128"/>
        <n v="-838.384473"/>
        <n v="-821.987892"/>
        <n v="-821.669859"/>
        <n v="-810.056055"/>
        <n v="-807.044841"/>
        <n v="-800.954688"/>
        <n v="-795.730596"/>
        <n v="-783.778428"/>
        <n v="-778.808061"/>
        <n v="-776.19516"/>
        <n v="-764.012379"/>
        <n v="-762.449166"/>
        <n v="-759.94203"/>
        <n v="-741.15045"/>
        <n v="-739.524711"/>
        <n v="-737.380452"/>
        <n v="-716.396163"/>
        <n v="-701.890491"/>
        <n v="-696.303201"/>
        <n v="-693.789372"/>
        <n v="-690.34329"/>
        <n v="-680.564358"/>
        <n v="-679.677867"/>
        <n v="-679.457658"/>
        <n v="-668.45679"/>
        <n v="-663.608655"/>
        <n v="-642.007662"/>
        <n v="-637.515714"/>
        <n v="-636.296829"/>
        <n v="-632.396961"/>
        <n v="-630.106038"/>
        <n v="-628.346736"/>
        <n v="-624.171588"/>
        <n v="-619.627779"/>
        <n v="-617.899782"/>
        <n v="-617.855076"/>
        <n v="-614.470953"/>
        <n v="-600.723789"/>
        <n v="-599.39253"/>
        <n v="-586.584177"/>
        <n v="-585.101877"/>
        <n v="-583.309536"/>
        <n v="-581.039358"/>
        <n v="-573.920379"/>
        <n v="-569.613891"/>
        <n v="-567.123195"/>
        <n v="-564.377283"/>
        <n v="-562.102542"/>
        <n v="-558.093522"/>
        <n v="-545.353017"/>
        <n v="-544.35681"/>
        <n v="-538.127334"/>
        <n v="-533.06982"/>
        <n v="-529.014951"/>
        <n v="-528.275376"/>
        <n v="-527.882535"/>
        <n v="-518.937552"/>
        <n v="-513.929856"/>
        <n v="-488.749005"/>
        <n v="-487.1892"/>
        <n v="-476.276904"/>
        <n v="-464.833662"/>
        <n v="-439.76583"/>
        <n v="-430.550502"/>
        <n v="-416.236215"/>
        <n v="-398.256672"/>
        <n v="-386.460201"/>
        <n v="-372.112428"/>
        <n v="-370.878885"/>
        <n v="-368.834817"/>
        <n v="-356.01045"/>
        <n v="-355.253583"/>
        <n v="-343.227294"/>
        <n v="-340.240839"/>
        <n v="-319.921827"/>
        <n v="-316.549341"/>
        <n v="-314.963184"/>
        <n v="-307.505463"/>
        <n v="-307.331322"/>
        <n v="-302.48463"/>
        <n v="-301.234527"/>
        <n v="-286.593744"/>
        <n v="-263.256117"/>
        <n v="-262.247904"/>
        <n v="-259.079319"/>
        <n v="-254.369499"/>
        <n v="-246.993402"/>
        <n v="-208.888128"/>
        <n v="-204.836457"/>
        <n v="-195.220266"/>
        <n v="-190.772298"/>
        <n v="-160.488945"/>
        <n v="-159.918747"/>
        <n v="-158.710032"/>
        <n v="-107.524701"/>
        <n v="0"/>
        <n v="159.918747"/>
        <n v="183.534276"/>
        <n v="190.772298"/>
        <n v="195.944709"/>
        <n v="231.214329"/>
        <n v="232.683015"/>
        <n v="246.993402"/>
        <n v="248.654415"/>
        <n v="262.247904"/>
        <n v="263.256117"/>
        <n v="286.593744"/>
        <n v="302.533782"/>
        <n v="314.963184"/>
        <n v="325.885242"/>
        <n v="332.519976"/>
        <n v="343.227294"/>
        <n v="370.878885"/>
        <n v="386.460201"/>
        <n v="404.226372"/>
        <n v="411.646299"/>
        <n v="416.236215"/>
        <n v="422.268558"/>
        <n v="439.76583"/>
        <n v="462.210165"/>
        <n v="484.316886"/>
        <n v="487.1892"/>
        <n v="488.749005"/>
        <n v="490.715772"/>
        <n v="497.572974"/>
        <n v="518.937552"/>
        <n v="529.014951"/>
        <n v="550.822632"/>
        <n v="558.093522"/>
        <n v="569.112129"/>
        <n v="573.920379"/>
        <n v="585.101877"/>
        <n v="606.093369"/>
        <n v="609.168234"/>
        <n v="611.00991"/>
        <n v="617.899782"/>
        <n v="620.483613"/>
        <n v="621.639846"/>
        <n v="622.451931"/>
        <n v="624.171588"/>
        <n v="630.106038"/>
        <n v="632.396961"/>
        <n v="636.296829"/>
        <n v="642.007662"/>
        <n v="667.834383"/>
        <n v="668.45679"/>
        <n v="679.457658"/>
        <n v="680.896167"/>
        <n v="682.447845"/>
        <n v="693.789372"/>
        <n v="696.303201"/>
        <n v="716.396163"/>
        <n v="725.921679"/>
        <n v="729.547533"/>
        <n v="737.380452"/>
        <n v="741.15045"/>
        <n v="752.574711"/>
        <n v="759.94203"/>
        <n v="762.449166"/>
        <n v="764.012379"/>
        <n v="768.653364"/>
        <n v="776.19516"/>
        <n v="778.808061"/>
        <n v="783.778428"/>
        <n v="792.475212"/>
        <n v="795.361416"/>
        <n v="795.730596"/>
        <n v="799.44519"/>
        <n v="800.954688"/>
        <n v="803.418564"/>
        <n v="810.056055"/>
        <n v="813.798381"/>
        <n v="821.669859"/>
        <n v="821.987892"/>
        <n v="826.387026"/>
        <n v="831.557706"/>
        <n v="838.384473"/>
        <n v="840.85128"/>
        <n v="854.381985"/>
        <n v="854.605272"/>
        <n v="855.941211"/>
        <n v="870.829845"/>
        <n v="876.570825"/>
        <n v="908.508117"/>
        <n v="921.20697"/>
        <n v="925.586634"/>
        <n v="943.645464"/>
        <n v="948.128079"/>
        <n v="958.859901"/>
        <n v="968.114538"/>
        <n v="970.688433"/>
        <n v="991.388511"/>
        <n v="1026.195402"/>
        <n v="1035.60249"/>
        <n v="1054.713546"/>
        <n v="1058.281125"/>
        <n v="1067.519943"/>
        <n v="1090.360842"/>
        <n v="1093.720551"/>
        <n v="1106.61423"/>
        <n v="1124.341944"/>
        <n v="1159.219743"/>
        <n v="1187.748465"/>
        <n v="1210.658631"/>
        <n v="1211.571714"/>
        <n v="1238.348082"/>
        <n v="1245.606684"/>
        <n v="1258.522992"/>
        <n v="1271.70366"/>
        <n v="1288.270293"/>
        <n v="1312.713318"/>
        <n v="1334.888193"/>
        <n v="1353.591021"/>
        <n v="1358.249403"/>
        <n v="1364.717412"/>
        <n v="1367.24994"/>
        <n v="1373.246232"/>
        <n v="1377.227316"/>
        <n v="1410.845217"/>
        <n v="1426.778403"/>
        <n v="1432.862463"/>
        <n v="1457.267406"/>
        <n v="1460.704515"/>
        <n v="1461.641316"/>
        <n v="1480.893012"/>
        <n v="1497.022866"/>
        <n v="1513.422639"/>
        <n v="1517.060322"/>
        <n v="1532.008374"/>
        <n v="1561.097115"/>
        <n v="1562.526288"/>
        <n v="1620.758661"/>
        <n v="1624.434294"/>
        <n v="1635.047364"/>
        <n v="1636.592043"/>
        <n v="1677.349821"/>
        <n v="1680.971622"/>
        <n v="1689.480102"/>
        <n v="1695.525903"/>
        <n v="1722.714801"/>
        <n v="1727.966169"/>
        <n v="1762.391511"/>
        <n v="1806.19749"/>
        <n v="1816.587903"/>
        <n v="1832.567712"/>
        <n v="1837.558212"/>
        <n v="1868.373576"/>
        <n v="1877.524092"/>
        <n v="1916.950974"/>
        <n v="1932.813996"/>
        <n v="2204.311584"/>
        <n v="2211.039114"/>
        <n v="2238.501498"/>
        <n v="2246.259165"/>
        <n v="2287.186839"/>
        <n v="2341.537992"/>
        <n v="2357.181771"/>
        <n v="2360.9238"/>
        <n v="2380.905897"/>
        <n v="2418.541566"/>
        <n v="2432.943486"/>
        <n v="2482.103007"/>
        <n v="2642.503275"/>
        <n v="2664.069765"/>
        <n v="2676.087675"/>
        <n v="2745.866109"/>
        <n v="2986.955025"/>
        <n v="3112.901199"/>
        <n v="3195.317154"/>
        <n v="3326.541543"/>
        <n v="3571.314837"/>
        <n v="3923.160891"/>
        <n v="4224.992025"/>
        <n v="4233.288636"/>
        <n v="4248.333351"/>
        <n v="4557.559146"/>
        <n v="7607.206884"/>
        <m/>
      </sharedItems>
    </cacheField>
    <cacheField name="Cashflow" numFmtId="0">
      <sharedItems containsSemiMixedTypes="0" containsString="0" containsNumber="1" containsInteger="1" minValue="-12500" maxValue="0" count="3">
        <n v="-12500"/>
        <n v="-7125"/>
        <n v="0"/>
      </sharedItems>
    </cacheField>
    <cacheField name="Implied change in PV" numFmtId="0">
      <sharedItems containsString="0" containsBlank="1" containsNumber="1" minValue="-73145.6145025351" maxValue="63471.724624" count="367">
        <n v="-73145.6145025351"/>
        <n v="-48521.6415497008"/>
        <n v="-44096.9833392336"/>
        <n v="-42939.0696006792"/>
        <n v="-39560.0329294441"/>
        <n v="-38889.6529463354"/>
        <n v="-38622.1474152045"/>
        <n v="-38332.8247942098"/>
        <n v="-23270.4810820366"/>
        <n v="-22671.594797201"/>
        <n v="-22277.7954649212"/>
        <n v="-22220.9264286555"/>
        <n v="-22220.2958090763"/>
        <n v="-21866.8617249925"/>
        <n v="-21844.6048811615"/>
        <n v="-21817.9381426917"/>
        <n v="-21639.9270915094"/>
        <n v="-21362.6266377195"/>
        <n v="-21298.609327938"/>
        <n v="-20638.6357868493"/>
        <n v="-20472.803987152"/>
        <n v="-20464.6998639"/>
        <n v="-19183.7218015137"/>
        <n v="-17376.57702168"/>
        <n v="-15056.7866854835"/>
        <n v="-13573.2320506651"/>
        <n v="-13007.5984850513"/>
        <n v="-11989.0557683438"/>
        <n v="-11859.6624315665"/>
        <n v="-11452.2548421088"/>
        <n v="-11323.1084400741"/>
        <n v="-10479.4876694468"/>
        <n v="-9299.4329435978"/>
        <n v="-8917.39463782141"/>
        <n v="-8747.16401031691"/>
        <n v="-7831.18438104206"/>
        <n v="-7031.34298718276"/>
        <n v="-6784.11828314257"/>
        <n v="-6626.82838593475"/>
        <n v="-6621.81268366749"/>
        <n v="-6402.0969311114"/>
        <n v="-6299.18829863505"/>
        <n v="-6209.9662826614"/>
        <n v="-6169.85428948317"/>
        <n v="-6164.35383997113"/>
        <n v="-5903.50198142758"/>
        <n v="-5713.98328884638"/>
        <n v="-5686.14740396246"/>
        <n v="-5555.9541227276"/>
        <n v="-5509.29339412154"/>
        <n v="-4975.85708255087"/>
        <n v="-4971.63141946759"/>
        <n v="-4959.45883357338"/>
        <n v="-4917.54536294677"/>
        <n v="-4847.85107760435"/>
        <n v="-4731.3173501891"/>
        <n v="-4663.97410979026"/>
        <n v="-4658.96909908337"/>
        <n v="-4588.70273175664"/>
        <n v="-4548.21474755275"/>
        <n v="-4327.54344351541"/>
        <n v="-4313.45696884831"/>
        <n v="-4311.12237200022"/>
        <n v="-4272.32549384991"/>
        <n v="-4196.22800015561"/>
        <n v="-4131.6796987515"/>
        <n v="-4082.34386511454"/>
        <n v="-4078.29012773278"/>
        <n v="-4009.1800944923"/>
        <n v="-4005.34588097911"/>
        <n v="-3821.35067994053"/>
        <n v="-3764.11761318139"/>
        <n v="-3750.29983001225"/>
        <n v="-3696.25142038244"/>
        <n v="-3634.28973484341"/>
        <n v="-3548.38253268108"/>
        <n v="-3528.56634654706"/>
        <n v="-3446.5141128545"/>
        <n v="-3408.58021032685"/>
        <n v="-3381.31550409031"/>
        <n v="-3355.50544164733"/>
        <n v="-3352.92235432113"/>
        <n v="-3311.9684147303"/>
        <n v="-3276.06593994349"/>
        <n v="-3264.49251567151"/>
        <n v="-3248.20429607355"/>
        <n v="-3240.09418016221"/>
        <n v="-3215.35666203174"/>
        <n v="-3172.76271575609"/>
        <n v="-3169.13563267118"/>
        <n v="-3168.13906432876"/>
        <n v="-3149.30068258601"/>
        <n v="-3145.655464913"/>
        <n v="-3105.10249843324"/>
        <n v="-3093.9553906029"/>
        <n v="-3078.10630970907"/>
        <n v="-3054.00777198072"/>
        <n v="-3042.22383293337"/>
        <n v="-3010.96649722377"/>
        <n v="-2997.37512847293"/>
        <n v="-2982.88000679266"/>
        <n v="-2982.76948362694"/>
        <n v="-2964.21053455933"/>
        <n v="-2964.06395393176"/>
        <n v="-2953.6715389178"/>
        <n v="-2945.82489615248"/>
        <n v="-2883.96580154857"/>
        <n v="-2872.30742220871"/>
        <n v="-2823.15594434515"/>
        <n v="-2787.94018260831"/>
        <n v="-2729.29861197661"/>
        <n v="-2660.84018131018"/>
        <n v="-2597.02420624829"/>
        <n v="-2553.07722951837"/>
        <n v="-2474.82419786467"/>
        <n v="-2462.06985488852"/>
        <n v="-2438.87148953326"/>
        <n v="-2404.95455136243"/>
        <n v="-2352.57016162945"/>
        <n v="-2172.34134831305"/>
        <n v="-2118.74269604357"/>
        <n v="-1998.59457296324"/>
        <n v="-1873.60264532832"/>
        <n v="-1846.4932857951"/>
        <n v="-1825.65048512114"/>
        <n v="-1805.99565479087"/>
        <n v="-1776.51807907283"/>
        <n v="-1767.00279582177"/>
        <n v="-1709.47297749359"/>
        <n v="-1689.43077628415"/>
        <n v="-1683.5006571467"/>
        <n v="-1673.61937820176"/>
        <n v="-1660.18295808148"/>
        <n v="-1647.14009785356"/>
        <n v="-1607.70266915545"/>
        <n v="-1591.58261829456"/>
        <n v="-1579.15770623855"/>
        <n v="-1561.94020720296"/>
        <n v="-1555.37633871327"/>
        <n v="-1468.90855448445"/>
        <n v="-1388.95806525026"/>
        <n v="-1382.44817091302"/>
        <n v="-1361.69336160564"/>
        <n v="-1350.18964925756"/>
        <n v="-1345.50666464768"/>
        <n v="-1305.70604108654"/>
        <n v="-1259.26595979886"/>
        <n v="-1244.80944048561"/>
        <n v="-1072.52985624612"/>
        <n v="-1068.46740917295"/>
        <n v="-963.315747085916"/>
        <n v="-922.141405854697"/>
        <n v="-912.328297852906"/>
        <n v="-909.145028963394"/>
        <n v="-860.012806556799"/>
        <n v="-839.0403624071"/>
        <n v="-838.523034751176"/>
        <n v="-827.072532456906"/>
        <n v="-824.752705783258"/>
        <n v="-819.458828262317"/>
        <n v="-813.288627639244"/>
        <n v="-802.434556472302"/>
        <n v="-795.913966094126"/>
        <n v="-771.628502404373"/>
        <n v="-738.995883015777"/>
        <n v="-722.54421615683"/>
        <n v="-718.159164898655"/>
        <n v="-713.184840955982"/>
        <n v="-712.202318820109"/>
        <n v="-708.594004962858"/>
        <n v="-691.305880254736"/>
        <n v="-673.84680903279"/>
        <n v="-669.372565989891"/>
        <n v="-655.720149382084"/>
        <n v="-632.396961"/>
        <n v="-624.171588"/>
        <n v="-623.353631920103"/>
        <n v="-614.191837908613"/>
        <n v="-601.998551562764"/>
        <n v="-596.806496484611"/>
        <n v="-521.374860086298"/>
        <n v="-500.323572251109"/>
        <n v="-433.004901466733"/>
        <n v="-323.462095424914"/>
        <n v="-309.179443649573"/>
        <n v="-225.255501678842"/>
        <n v="-215.584763800528"/>
        <n v="-203.663388074985"/>
        <n v="-199.962308538859"/>
        <n v="-118.214315291195"/>
        <n v="0"/>
        <n v="199.962308538859"/>
        <n v="241.758954204021"/>
        <n v="283.520418972315"/>
        <n v="287.18109550093"/>
        <n v="295.524491170601"/>
        <n v="433.430212203972"/>
        <n v="521.374860086298"/>
        <n v="555.759720099075"/>
        <n v="614.191837908613"/>
        <n v="624.171588"/>
        <n v="632.396961"/>
        <n v="655.720149382084"/>
        <n v="669.372565989891"/>
        <n v="676.008049926865"/>
        <n v="683.19650596884"/>
        <n v="687.773773264918"/>
        <n v="718.159164898655"/>
        <n v="722.54421615683"/>
        <n v="731.113188947712"/>
        <n v="738.995883015777"/>
        <n v="780.802295430596"/>
        <n v="795.913966094126"/>
        <n v="802.434556472302"/>
        <n v="839.0403624071"/>
        <n v="909.145028963394"/>
        <n v="922.141405854697"/>
        <n v="963.315747085916"/>
        <n v="984.617238779897"/>
        <n v="1023.5610635648"/>
        <n v="1072.52985624612"/>
        <n v="1259.26595979886"/>
        <n v="1270.1525871015"/>
        <n v="1305.70604108654"/>
        <n v="1321.7162457062"/>
        <n v="1345.50666464768"/>
        <n v="1361.69336160564"/>
        <n v="1382.44817091302"/>
        <n v="1405.07325801844"/>
        <n v="1484.75769408496"/>
        <n v="1555.37633871327"/>
        <n v="1591.58261829456"/>
        <n v="1607.70266915545"/>
        <n v="1683.5006571467"/>
        <n v="1701.71134039642"/>
        <n v="1709.47297749359"/>
        <n v="1767.00279582177"/>
        <n v="1825.65048512114"/>
        <n v="1998.59457296324"/>
        <n v="2092.6839087409"/>
        <n v="2110.57302363793"/>
        <n v="2172.34134831305"/>
        <n v="2197.15826770595"/>
        <n v="2308.17009825814"/>
        <n v="2356.49659690671"/>
        <n v="2404.95455136243"/>
        <n v="2438.87148953326"/>
        <n v="2507.98744841831"/>
        <n v="2511.39250930119"/>
        <n v="2538.47359142035"/>
        <n v="2660.84018131018"/>
        <n v="2787.94018260831"/>
        <n v="2823.15594434515"/>
        <n v="2872.30742220871"/>
        <n v="2883.96580154857"/>
        <n v="2922.3066270399"/>
        <n v="2953.6715389178"/>
        <n v="2964.06395393176"/>
        <n v="2964.21053455933"/>
        <n v="2982.88000679266"/>
        <n v="2997.37512847293"/>
        <n v="3017.42196818731"/>
        <n v="3034.22293198044"/>
        <n v="3054.00777198072"/>
        <n v="3054.24842694623"/>
        <n v="3066.83190537928"/>
        <n v="3069.09113997609"/>
        <n v="3078.10630970907"/>
        <n v="3084.00356591998"/>
        <n v="3093.9553906029"/>
        <n v="3102.57787847104"/>
        <n v="3105.10249843324"/>
        <n v="3137.070702886"/>
        <n v="3145.655464913"/>
        <n v="3149.30068258601"/>
        <n v="3168.13906432876"/>
        <n v="3172.76271575609"/>
        <n v="3176.23119504607"/>
        <n v="3176.94653827923"/>
        <n v="3215.35666203174"/>
        <n v="3240.09418016221"/>
        <n v="3248.20429607355"/>
        <n v="3249.02848831715"/>
        <n v="3264.49251567151"/>
        <n v="3290.06069431455"/>
        <n v="3311.9684147303"/>
        <n v="3318.78756374691"/>
        <n v="3355.50544164733"/>
        <n v="3375.25871845238"/>
        <n v="3381.31550409031"/>
        <n v="3408.58021032685"/>
        <n v="3528.56634654706"/>
        <n v="3548.38253268108"/>
        <n v="3600.10767531726"/>
        <n v="3634.28973484341"/>
        <n v="3696.25142038244"/>
        <n v="3750.29983001225"/>
        <n v="3764.11761318139"/>
        <n v="3821.35067994053"/>
        <n v="3823.23755237452"/>
        <n v="3982.52509535371"/>
        <n v="4005.34588097911"/>
        <n v="4078.29012773278"/>
        <n v="4082.34386511454"/>
        <n v="4111.17760346243"/>
        <n v="4126.45311414349"/>
        <n v="4174.75028246493"/>
        <n v="4228.20218582354"/>
        <n v="4272.32549384991"/>
        <n v="4311.12237200022"/>
        <n v="4313.45696884831"/>
        <n v="4327.54344351541"/>
        <n v="4548.21474755275"/>
        <n v="4588.70273175664"/>
        <n v="4658.96909908337"/>
        <n v="4661.43439249869"/>
        <n v="4675.76816065599"/>
        <n v="4731.3173501891"/>
        <n v="4799.36050498606"/>
        <n v="4847.85107760435"/>
        <n v="4917.54536294677"/>
        <n v="4942.07800033699"/>
        <n v="4959.45883357338"/>
        <n v="5048.7117562492"/>
        <n v="5555.9541227276"/>
        <n v="5920.41535911327"/>
        <n v="6169.85428948317"/>
        <n v="6209.9662826614"/>
        <n v="6299.18829863505"/>
        <n v="6383.12472395074"/>
        <n v="6402.0969311114"/>
        <n v="6621.81268366749"/>
        <n v="6690.02127981368"/>
        <n v="7031.34298718276"/>
        <n v="7831.18438104206"/>
        <n v="8917.39463782141"/>
        <n v="9884.24846390765"/>
        <n v="10479.4876694468"/>
        <n v="13007.5984850513"/>
        <n v="13573.2320506651"/>
        <n v="13814.1145341333"/>
        <n v="18207.7479470279"/>
        <n v="19183.7218015137"/>
        <n v="20464.6998639"/>
        <n v="20532.6045110195"/>
        <n v="20669.760966795"/>
        <n v="20706.6868217108"/>
        <n v="20736.2160383157"/>
        <n v="21298.609327938"/>
        <n v="21362.6266377195"/>
        <n v="21639.9270915094"/>
        <n v="21817.9381426917"/>
        <n v="21844.6048811615"/>
        <n v="21926.0657663529"/>
        <n v="22132.4135249258"/>
        <n v="22220.2958090763"/>
        <n v="22481.2851667272"/>
        <n v="22926.3925297874"/>
        <n v="22952.1021814206"/>
        <n v="23088.2669741756"/>
        <n v="31454.3735147049"/>
        <n v="36636.0875293594"/>
        <n v="38930.9805504322"/>
        <n v="44173.6365007322"/>
        <n v="44921.9717850869"/>
        <n v="63471.724624"/>
        <m/>
      </sharedItems>
    </cacheField>
    <cacheField name="Opening PV" numFmtId="0">
      <sharedItems containsSemiMixedTypes="0" containsString="0" containsNumber="1" minValue="-8844975" maxValue="10237430" count="370">
        <n v="-8844975"/>
        <n v="-6215585"/>
        <n v="-5726567"/>
        <n v="-4562083.3"/>
        <n v="-1432022"/>
        <n v="-1080200"/>
        <n v="-761274.548045"/>
        <n v="-702284.661694"/>
        <n v="-609166.666667"/>
        <n v="-559479.166667"/>
        <n v="-526005.972725"/>
        <n v="-469215.724967"/>
        <n v="-405820.332849"/>
        <n v="-398686.111111"/>
        <n v="-376636.169562"/>
        <n v="-365578.016079"/>
        <n v="-336798.740133"/>
        <n v="-298229.148247"/>
        <n v="-296779.537774"/>
        <n v="-282727.252459"/>
        <n v="-280055.642017"/>
        <n v="-275080.354539"/>
        <n v="-252114.240134"/>
        <n v="-245372.183822"/>
        <n v="-242773.849885"/>
        <n v="-226092.179149"/>
        <n v="-222158.45579"/>
        <n v="-219833.134572"/>
        <n v="-214630.490062"/>
        <n v="-214107.505985"/>
        <n v="-208991.02728"/>
        <n v="-208784.976521"/>
        <n v="-208559.265331"/>
        <n v="-194494.161238"/>
        <n v="-192847.288773"/>
        <n v="-184718.980977"/>
        <n v="-183924.300445"/>
        <n v="-181348.393989"/>
        <n v="-174720.254683"/>
        <n v="-169094.809736"/>
        <n v="-158774.447388"/>
        <n v="-157140.738149"/>
        <n v="-155628.331338"/>
        <n v="-140539.47255"/>
        <n v="-139981.979996"/>
        <n v="-139300.648856"/>
        <n v="-128849.542058"/>
        <n v="-127432.171134"/>
        <n v="-127112.168602"/>
        <n v="-126921.977535"/>
        <n v="-120735.202986"/>
        <n v="-116752.671212"/>
        <n v="-115297.143465"/>
        <n v="-114824.951014"/>
        <n v="-114217.132982"/>
        <n v="-110805.052212"/>
        <n v="-110389.687425"/>
        <n v="-109157.397699"/>
        <n v="-106799.566692"/>
        <n v="-101513.194454"/>
        <n v="-101272.249495"/>
        <n v="-97965.440051"/>
        <n v="-97401.43771"/>
        <n v="-97381.128453"/>
        <n v="-94520.6307"/>
        <n v="-93865.426482"/>
        <n v="-91047.649412"/>
        <n v="-84306.673312"/>
        <n v="-83368.73795"/>
        <n v="-79306.664183"/>
        <n v="-78853.739601"/>
        <n v="-78800.290728"/>
        <n v="-78013.804387"/>
        <n v="-75428.96218"/>
        <n v="-72411.777068"/>
        <n v="-72129.442283"/>
        <n v="-70432.455068"/>
        <n v="-70210.573753"/>
        <n v="-68996.220668"/>
        <n v="-68651.187858"/>
        <n v="-67460.164393"/>
        <n v="-66840.068743"/>
        <n v="-63163.716255"/>
        <n v="-62862.857374"/>
        <n v="-62157.604038"/>
        <n v="-61017.192365"/>
        <n v="-59245.143396"/>
        <n v="-58563.739608"/>
        <n v="-58036.982818"/>
        <n v="-57427.651134"/>
        <n v="-56530.913232"/>
        <n v="-56369.654888"/>
        <n v="-54698.220326"/>
        <n v="-54254.425467"/>
        <n v="-53749.335276"/>
        <n v="-51821.317646"/>
        <n v="-50463.928475"/>
        <n v="-50303.096181"/>
        <n v="-49565.834379"/>
        <n v="-48398.367139"/>
        <n v="-47864.390228"/>
        <n v="-47366.539978"/>
        <n v="-45598.358182"/>
        <n v="-44636.592726"/>
        <n v="-43903.645513"/>
        <n v="-42985.623139"/>
        <n v="-42307.325845"/>
        <n v="-41568.414632"/>
        <n v="-38941.515867"/>
        <n v="-38699.233011"/>
        <n v="-37385.338696"/>
        <n v="-36148.899987"/>
        <n v="-35888.370693"/>
        <n v="-35648.909481"/>
        <n v="-35488.353708"/>
        <n v="-34464.46358"/>
        <n v="-34228.471227"/>
        <n v="-33505.569945"/>
        <n v="-33495.437035"/>
        <n v="-33071.251652"/>
        <n v="-31292.454972"/>
        <n v="-31257.912973"/>
        <n v="-27794.08973"/>
        <n v="-27668.921027"/>
        <n v="-27102.19656"/>
        <n v="-26896.071376"/>
        <n v="-26589.521727"/>
        <n v="-26285.021598"/>
        <n v="-26269.736161"/>
        <n v="-25648.243103"/>
        <n v="-25160.292874"/>
        <n v="-25066.781148"/>
        <n v="-23616.652761"/>
        <n v="-23501.703741"/>
        <n v="-23415.099536"/>
        <n v="-22897.44803"/>
        <n v="-22664.336552"/>
        <n v="-21756.061038"/>
        <n v="-20587.907558"/>
        <n v="-19160.986586"/>
        <n v="-17236.870305"/>
        <n v="-17158.343041"/>
        <n v="-14478.977698"/>
        <n v="-14448.161986"/>
        <n v="-13982.290326"/>
        <n v="-13897.05269"/>
        <n v="-13693.596147"/>
        <n v="-13551.404102"/>
        <n v="-12650.939987"/>
        <n v="-11956.270616"/>
        <n v="-11841.053261"/>
        <n v="-11325.651443"/>
        <n v="-10806.505736"/>
        <n v="-10517.385435"/>
        <n v="-9938.018948"/>
        <n v="-9510.071101"/>
        <n v="-9346.611993"/>
        <n v="-9018.522014"/>
        <n v="-8920.513877"/>
        <n v="-8025.337778"/>
        <n v="-7808.962488"/>
        <n v="-7367.430101"/>
        <n v="-7349.951526"/>
        <n v="-7267.627897"/>
        <n v="-7066.729253"/>
        <n v="-7047.634001"/>
        <n v="-5900.290682"/>
        <n v="-5380.077616"/>
        <n v="-5306.752766"/>
        <n v="-4559.291044"/>
        <n v="-3924.526212"/>
        <n v="-3661.523199"/>
        <n v="-3152.461069"/>
        <n v="-3010.031966"/>
        <n v="-2843.474836"/>
        <n v="-2771.317555"/>
        <n v="-1501.853646"/>
        <n v="-1447.748755"/>
        <n v="-1206.553091"/>
        <n v="-1029.994508"/>
        <n v="-860.551906"/>
        <n v="-597.301265"/>
        <n v="-296.455483"/>
        <n v="-198"/>
        <n v="-172.979184"/>
        <n v="-86.209299"/>
        <n v="0"/>
        <n v="9.632478"/>
        <n v="172.979184"/>
        <n v="296.455483"/>
        <n v="597.301265"/>
        <n v="1501.853646"/>
        <n v="1564.002139"/>
        <n v="2047.727454"/>
        <n v="2771.317555"/>
        <n v="2801.297408"/>
        <n v="2807.407881"/>
        <n v="3010.031966"/>
        <n v="3056.81442"/>
        <n v="3317.265376"/>
        <n v="3924.526212"/>
        <n v="4424.386512"/>
        <n v="5507.822922"/>
        <n v="5762.922477"/>
        <n v="5900.290682"/>
        <n v="6473.65179"/>
        <n v="6893.38504"/>
        <n v="7047.634001"/>
        <n v="7410.73318"/>
        <n v="7808.962488"/>
        <n v="7980.429488"/>
        <n v="8025.337778"/>
        <n v="9018.522014"/>
        <n v="9216.632594"/>
        <n v="9346.611993"/>
        <n v="9698.621938"/>
        <n v="10229.901898"/>
        <n v="10356.318818"/>
        <n v="10498.074992"/>
        <n v="10517.385435"/>
        <n v="10624.843644"/>
        <n v="10806.505736"/>
        <n v="11579.423808"/>
        <n v="11985.958655"/>
        <n v="12597.675496"/>
        <n v="13693.596147"/>
        <n v="13897.05269"/>
        <n v="14478.977698"/>
        <n v="15203.26179"/>
        <n v="15765.844352"/>
        <n v="16412.411705"/>
        <n v="17158.343041"/>
        <n v="19160.986586"/>
        <n v="21756.061038"/>
        <n v="22897.44803"/>
        <n v="23487.569484"/>
        <n v="25160.292874"/>
        <n v="25648.243103"/>
        <n v="26232.398753"/>
        <n v="27668.921027"/>
        <n v="27794.08973"/>
        <n v="29303.012351"/>
        <n v="31225.33825"/>
        <n v="31292.454972"/>
        <n v="31446.695545"/>
        <n v="32609.290396"/>
        <n v="33071.251652"/>
        <n v="33157.161922"/>
        <n v="34464.46358"/>
        <n v="35888.370693"/>
        <n v="36148.899987"/>
        <n v="36420.064158"/>
        <n v="36598.494567"/>
        <n v="37385.338696"/>
        <n v="37794.058368"/>
        <n v="38751.414343"/>
        <n v="38941.515867"/>
        <n v="40312.236229"/>
        <n v="43903.645513"/>
        <n v="44813.128346"/>
        <n v="44840.115433"/>
        <n v="45598.358182"/>
        <n v="47366.539978"/>
        <n v="47990.339042"/>
        <n v="48398.367139"/>
        <n v="49483.334429"/>
        <n v="49565.834379"/>
        <n v="50231.443278"/>
        <n v="51525.733013"/>
        <n v="51821.317646"/>
        <n v="53905.82661"/>
        <n v="54254.425467"/>
        <n v="54698.220326"/>
        <n v="55758.908857"/>
        <n v="56530.913232"/>
        <n v="58036.982818"/>
        <n v="58563.739608"/>
        <n v="59245.143396"/>
        <n v="62157.604038"/>
        <n v="62862.857374"/>
        <n v="63163.716255"/>
        <n v="67460.164393"/>
        <n v="68491.754156"/>
        <n v="68614.740736"/>
        <n v="70210.573753"/>
        <n v="71532.860062"/>
        <n v="72129.442283"/>
        <n v="72411.777068"/>
        <n v="75765.139757"/>
        <n v="76736.128277"/>
        <n v="83368.73795"/>
        <n v="84306.673312"/>
        <n v="86099.645639"/>
        <n v="89940.610347"/>
        <n v="91047.649412"/>
        <n v="94520.6307"/>
        <n v="95955.323488"/>
        <n v="97381.128453"/>
        <n v="97401.43771"/>
        <n v="98298.649094"/>
        <n v="100636.596257"/>
        <n v="101272.249495"/>
        <n v="102868.428033"/>
        <n v="105285.599906"/>
        <n v="106799.566692"/>
        <n v="106912.51414"/>
        <n v="109157.397699"/>
        <n v="111875.917966"/>
        <n v="114217.132982"/>
        <n v="114824.951014"/>
        <n v="116752.671212"/>
        <n v="120735.202986"/>
        <n v="121525.042503"/>
        <n v="127112.168602"/>
        <n v="127299.237593"/>
        <n v="128849.542058"/>
        <n v="137037.241227"/>
        <n v="139300.648856"/>
        <n v="139981.979996"/>
        <n v="140539.47255"/>
        <n v="152194.551197"/>
        <n v="155628.331338"/>
        <n v="158774.447388"/>
        <n v="160611.351644"/>
        <n v="169094.809736"/>
        <n v="174720.254683"/>
        <n v="181682.828739"/>
        <n v="183924.300445"/>
        <n v="184718.980977"/>
        <n v="192847.288773"/>
        <n v="194494.161238"/>
        <n v="198314.356711"/>
        <n v="208559.265331"/>
        <n v="208991.02728"/>
        <n v="214107.505985"/>
        <n v="214630.490062"/>
        <n v="219833.134572"/>
        <n v="222158.45579"/>
        <n v="226092.179149"/>
        <n v="229080.616606"/>
        <n v="231450.112295"/>
        <n v="242773.849885"/>
        <n v="252114.240134"/>
        <n v="269444.611051"/>
        <n v="275080.354539"/>
        <n v="280055.642017"/>
        <n v="296710.430283"/>
        <n v="296779.537774"/>
        <n v="298229.148247"/>
        <n v="336798.740133"/>
        <n v="365578.016079"/>
        <n v="376636.169562"/>
        <n v="384928.817708"/>
        <n v="395941.54226"/>
        <n v="399224.245136"/>
        <n v="405820.332849"/>
        <n v="426542.757804"/>
        <n v="506404.797275"/>
        <n v="526005.972725"/>
        <n v="557584.144773"/>
        <n v="641666.666667"/>
        <n v="684958.333333"/>
        <n v="702284.661694"/>
        <n v="761274.548045"/>
        <n v="966436.672439"/>
        <n v="1060408"/>
        <n v="1254500"/>
        <n v="5726567"/>
        <n v="8844975"/>
        <n v="10237430"/>
      </sharedItems>
    </cacheField>
    <cacheField name="Closing PV" numFmtId="0">
      <sharedItems containsSemiMixedTypes="0" containsString="0" containsNumber="1" minValue="-8860123" maxValue="10254010" count="369">
        <n v="-8860123"/>
        <n v="-6225652"/>
        <n v="-5735909"/>
        <n v="-4562083.3"/>
        <n v="-1434341"/>
        <n v="-1131091"/>
        <n v="-757083.244915"/>
        <n v="-708901.205458"/>
        <n v="-607916.666667"/>
        <n v="-556041.666667"/>
        <n v="-528506.686976"/>
        <n v="-469975.668192"/>
        <n v="-407850.672463"/>
        <n v="-398327.777778"/>
        <n v="-366116.444855"/>
        <n v="-358632.993516"/>
        <n v="-329624.357944"/>
        <n v="-299400.614373"/>
        <n v="-291154.068542"/>
        <n v="-281729.390729"/>
        <n v="-280819.996566"/>
        <n v="-271632.986155"/>
        <n v="-264857.987521"/>
        <n v="-243076.148492"/>
        <n v="-240845.194721"/>
        <n v="-217524.151152"/>
        <n v="-215826.780564"/>
        <n v="-212698.532574"/>
        <n v="-212368.768418"/>
        <n v="-211146.429001"/>
        <n v="-209835.069245"/>
        <n v="-206051.53619"/>
        <n v="-205727.499192"/>
        <n v="-196266.897354"/>
        <n v="-195540.548045"/>
        <n v="-190046.908193"/>
        <n v="-183834.005445"/>
        <n v="-180025.939398"/>
        <n v="-179341.240839"/>
        <n v="-168790.836983"/>
        <n v="-161888.613926"/>
        <n v="-157200.820914"/>
        <n v="-156642.157674"/>
        <n v="-154088.592926"/>
        <n v="-144290.553594"/>
        <n v="-142681.82781"/>
        <n v="-136455.456031"/>
        <n v="-136367.806869"/>
        <n v="-130012.818247"/>
        <n v="-129519.419377"/>
        <n v="-128322.925942"/>
        <n v="-127568.388702"/>
        <n v="-120947.035952"/>
        <n v="-120300.649786"/>
        <n v="-118000.78313"/>
        <n v="-115910.805359"/>
        <n v="-106669.325848"/>
        <n v="-105541.616379"/>
        <n v="-101808.657332"/>
        <n v="-100150.58625"/>
        <n v="-99180.023275"/>
        <n v="-97242.794612"/>
        <n v="-97212.042273"/>
        <n v="-96422.917067"/>
        <n v="-95344.50163"/>
        <n v="-94459.728684"/>
        <n v="-87313.743952"/>
        <n v="-85273.058415"/>
        <n v="-77722.231005"/>
        <n v="-77682.764255"/>
        <n v="-74966.479488"/>
        <n v="-74661.086455"/>
        <n v="-73288.454452"/>
        <n v="-72970.920729"/>
        <n v="-72565.944169"/>
        <n v="-72165.812191"/>
        <n v="-69907.638851"/>
        <n v="-69500.285263"/>
        <n v="-67804.737309"/>
        <n v="-67346.781386"/>
        <n v="-67173.485001"/>
        <n v="-66232.937443"/>
        <n v="-66059.41296"/>
        <n v="-65359.763741"/>
        <n v="-64983.913066"/>
        <n v="-64980.733383"/>
        <n v="-63935.167973"/>
        <n v="-62731.617997"/>
        <n v="-61373.986447"/>
        <n v="-60609.614076"/>
        <n v="-60109.815861"/>
        <n v="-59694.622104"/>
        <n v="-59574.280752"/>
        <n v="-58014.174359"/>
        <n v="-57297.319526"/>
        <n v="-56856.83284"/>
        <n v="-53892.741502"/>
        <n v="-53676.063781"/>
        <n v="-53484.898511"/>
        <n v="-51600.47714"/>
        <n v="-50395.275032"/>
        <n v="-50347.228402"/>
        <n v="-48431.763528"/>
        <n v="-46693.13791"/>
        <n v="-45887.515322"/>
        <n v="-43028.826047"/>
        <n v="-42896.463961"/>
        <n v="-42774.308647"/>
        <n v="-42366.415708"/>
        <n v="-42235.909276"/>
        <n v="-41913.143394"/>
        <n v="-40995.481776"/>
        <n v="-39066.218489"/>
        <n v="-36663.795589"/>
        <n v="-36129.91287"/>
        <n v="-36113.804516"/>
        <n v="-35011.881189"/>
        <n v="-34858.034782"/>
        <n v="-34693.777451"/>
        <n v="-34338.653615"/>
        <n v="-33382.02391"/>
        <n v="-31730.8119"/>
        <n v="-31670.929194"/>
        <n v="-31172.561618"/>
        <n v="-29273.279765"/>
        <n v="-27575.828163"/>
        <n v="-26766.887321"/>
        <n v="-26759.970817"/>
        <n v="-26754.543656"/>
        <n v="-26694.670104"/>
        <n v="-26625.958107"/>
        <n v="-26447.918013"/>
        <n v="-26102.195922"/>
        <n v="-24221.138943"/>
        <n v="-23998.74626"/>
        <n v="-23892.60065"/>
        <n v="-23506.856672"/>
        <n v="-22990.657614"/>
        <n v="-22763.691423"/>
        <n v="-19542.935979"/>
        <n v="-19283.317954"/>
        <n v="-18379.544563"/>
        <n v="-16728.268302"/>
        <n v="-16566.744448"/>
        <n v="-16087.261968"/>
        <n v="-14563.774757"/>
        <n v="-14200.087844"/>
        <n v="-13956.68011"/>
        <n v="-12543.910411"/>
        <n v="-12276.933269"/>
        <n v="-11744.161946"/>
        <n v="-11172.400439"/>
        <n v="-11107.229611"/>
        <n v="-9818.878194"/>
        <n v="-9352.788169"/>
        <n v="-9240.607549"/>
        <n v="-9095.081339"/>
        <n v="-8815.135902"/>
        <n v="-8702.648297"/>
        <n v="-8522.406751"/>
        <n v="-7853.17847"/>
        <n v="-7810.100302"/>
        <n v="-7145.496346"/>
        <n v="-6036.605436"/>
        <n v="-5960.645328"/>
        <n v="-5551.6414"/>
        <n v="-4500.708382"/>
        <n v="-4357.440523"/>
        <n v="-4007.597857"/>
        <n v="-3544.594603"/>
        <n v="-3486.771371"/>
        <n v="-3430.438976"/>
        <n v="-3000.314404"/>
        <n v="-2773.716319"/>
        <n v="-2586.594058"/>
        <n v="-2252.224181"/>
        <n v="-1556.070687"/>
        <n v="-1552.299257"/>
        <n v="-1405.61036"/>
        <n v="-1113.73932"/>
        <n v="-1098.522453"/>
        <n v="-988.147945"/>
        <n v="-821.25593"/>
        <n v="-622.065481"/>
        <n v="-491.952518"/>
        <n v="-188.90444"/>
        <n v="-69.988877"/>
        <n v="0"/>
        <n v="69.988877"/>
        <n v="455.789431"/>
        <n v="491.952518"/>
        <n v="622.065481"/>
        <n v="821.25593"/>
        <n v="1405.61036"/>
        <n v="3331.553262"/>
        <n v="3430.438976"/>
        <n v="3486.771371"/>
        <n v="3544.594603"/>
        <n v="4500.708382"/>
        <n v="4833.445593"/>
        <n v="5293.724851"/>
        <n v="5328.582967"/>
        <n v="5538.522695"/>
        <n v="6019.725576"/>
        <n v="6701.061095"/>
        <n v="7145.496346"/>
        <n v="7265.764777"/>
        <n v="7628.69067"/>
        <n v="8510.940153"/>
        <n v="8522.406751"/>
        <n v="8815.135902"/>
        <n v="9095.081339"/>
        <n v="9818.878194"/>
        <n v="10343.368016"/>
        <n v="10446.147685"/>
        <n v="10742.452241"/>
        <n v="11168.431489"/>
        <n v="11631.403615"/>
        <n v="11895.428567"/>
        <n v="14563.774757"/>
        <n v="14706.634552"/>
        <n v="16087.261968"/>
        <n v="16566.744448"/>
        <n v="16575.621715"/>
        <n v="16656.672599"/>
        <n v="16728.268302"/>
        <n v="17624.132948"/>
        <n v="19283.317954"/>
        <n v="21992.185157"/>
        <n v="22990.657614"/>
        <n v="23892.60065"/>
        <n v="23998.74626"/>
        <n v="24687.35693"/>
        <n v="25065.581153"/>
        <n v="25777.471952"/>
        <n v="26630.079549"/>
        <n v="26759.970817"/>
        <n v="27713.933645"/>
        <n v="28031.15155"/>
        <n v="28601.510491"/>
        <n v="31172.561618"/>
        <n v="31670.929194"/>
        <n v="32123.68753"/>
        <n v="33382.02391"/>
        <n v="34338.653615"/>
        <n v="34387.585059"/>
        <n v="34693.777451"/>
        <n v="36113.804516"/>
        <n v="36437.818921"/>
        <n v="36607.582416"/>
        <n v="39987.59817"/>
        <n v="41300.803688"/>
        <n v="42235.909276"/>
        <n v="42366.415708"/>
        <n v="42896.463961"/>
        <n v="43028.826047"/>
        <n v="44906.385192"/>
        <n v="45227.208121"/>
        <n v="45887.515322"/>
        <n v="46693.13791"/>
        <n v="48423.026818"/>
        <n v="51600.47714"/>
        <n v="53668.372394"/>
        <n v="53676.063781"/>
        <n v="53892.741502"/>
        <n v="54233.370011"/>
        <n v="56856.83284"/>
        <n v="57170.767254"/>
        <n v="57297.319526"/>
        <n v="58375.820262"/>
        <n v="59694.622104"/>
        <n v="60109.815861"/>
        <n v="60609.614076"/>
        <n v="61373.986447"/>
        <n v="62731.617997"/>
        <n v="63273.724624"/>
        <n v="63364.784574"/>
        <n v="65359.763741"/>
        <n v="66059.41296"/>
        <n v="67173.485001"/>
        <n v="67346.781386"/>
        <n v="69500.285263"/>
        <n v="69907.638851"/>
        <n v="71332.000746"/>
        <n v="71546.640412"/>
        <n v="74208.525128"/>
        <n v="74661.086455"/>
        <n v="75563.124064"/>
        <n v="78496.809816"/>
        <n v="82963.349841"/>
        <n v="85273.058415"/>
        <n v="85542.470655"/>
        <n v="87142.659936"/>
        <n v="87313.743952"/>
        <n v="87733.032497"/>
        <n v="88406.862253"/>
        <n v="92876.899234"/>
        <n v="94459.728684"/>
        <n v="97242.794612"/>
        <n v="99180.023275"/>
        <n v="100910.60328"/>
        <n v="100987.476783"/>
        <n v="101808.657332"/>
        <n v="104408.847006"/>
        <n v="105541.616379"/>
        <n v="106669.325848"/>
        <n v="118000.78313"/>
        <n v="120300.649786"/>
        <n v="120947.035952"/>
        <n v="122203.084918"/>
        <n v="124056.631171"/>
        <n v="127568.388702"/>
        <n v="129519.419377"/>
        <n v="130140.894634"/>
        <n v="131998.943696"/>
        <n v="134883.699031"/>
        <n v="136367.806869"/>
        <n v="136455.456031"/>
        <n v="142681.82781"/>
        <n v="144290.553594"/>
        <n v="155265.229968"/>
        <n v="156642.157674"/>
        <n v="157200.820914"/>
        <n v="168790.836983"/>
        <n v="179341.240839"/>
        <n v="180025.939398"/>
        <n v="186370.691605"/>
        <n v="190046.908193"/>
        <n v="195540.548045"/>
        <n v="196266.897354"/>
        <n v="201268.484772"/>
        <n v="206051.53619"/>
        <n v="209835.069245"/>
        <n v="211146.429001"/>
        <n v="212368.768418"/>
        <n v="212698.532574"/>
        <n v="215826.780564"/>
        <n v="217524.151152"/>
        <n v="224648.000206"/>
        <n v="228509.374347"/>
        <n v="240845.194721"/>
        <n v="259663.707011"/>
        <n v="264857.987521"/>
        <n v="267201.097353"/>
        <n v="271632.986155"/>
        <n v="281729.390729"/>
        <n v="291154.068542"/>
        <n v="299400.614373"/>
        <n v="329624.357944"/>
        <n v="358632.993516"/>
        <n v="366116.444855"/>
        <n v="382786.212436"/>
        <n v="394914.399144"/>
        <n v="394945.119029"/>
        <n v="407850.672463"/>
        <n v="410288.41252"/>
        <n v="501907.053768"/>
        <n v="517989.292273"/>
        <n v="528506.686976"/>
        <n v="640833.333333"/>
        <n v="682666.666667"/>
        <n v="708901.205458"/>
        <n v="757083.244915"/>
        <n v="961203.365763"/>
        <n v="1107373"/>
        <n v="1252750"/>
        <n v="5735909"/>
        <n v="8860123"/>
        <n v="10254010"/>
      </sharedItems>
    </cacheField>
    <cacheField name="Actual P&amp;L" numFmtId="0">
      <sharedItems containsSemiMixedTypes="0" containsString="0" containsNumber="1" minValue="-73028.953233" maxValue="63471.724624" count="370">
        <n v="-73028.953233"/>
        <n v="-50891"/>
        <n v="-42817.837907"/>
        <n v="-39594.8525"/>
        <n v="-39272.701024"/>
        <n v="-39059.983225"/>
        <n v="-38408.266726"/>
        <n v="-37046.723272"/>
        <n v="-22667.824548"/>
        <n v="-22084.137636"/>
        <n v="-21998.289927"/>
        <n v="-21923.328239"/>
        <n v="-21542.855855"/>
        <n v="-21452.182879"/>
        <n v="-21296.846649"/>
        <n v="-21153.543759"/>
        <n v="-20637.119953"/>
        <n v="-20604.812129"/>
        <n v="-20040.642959"/>
        <n v="-19905.078192"/>
        <n v="-19806.945023"/>
        <n v="-19769.854204"/>
        <n v="-18003.176046"/>
        <n v="-16254.345284"/>
        <n v="-15148"/>
        <n v="-14427.879001"/>
        <n v="-12323.386545"/>
        <n v="-11912.389505"/>
        <n v="-11510.056178"/>
        <n v="-11269.045413"/>
        <n v="-10900.982897"/>
        <n v="-10149.001544"/>
        <n v="-10067"/>
        <n v="-9342"/>
        <n v="-7548.461235"/>
        <n v="-7174.38218900003"/>
        <n v="-6729.90297000001"/>
        <n v="-6616.54376399994"/>
        <n v="-6217.515721"/>
        <n v="-5903.859434"/>
        <n v="-5625.469232"/>
        <n v="-5560.645653"/>
        <n v="-5327.92721600001"/>
        <n v="-5325.058086"/>
        <n v="-5233.30667600001"/>
        <n v="-5128.17973600001"/>
        <n v="-5126.969582"/>
        <n v="-4620.986156"/>
        <n v="-4497.74350700004"/>
        <n v="-4432.6164"/>
        <n v="-4309.84599199996"/>
        <n v="-4298.123123"/>
        <n v="-4191.3031299999"/>
        <n v="-3898.36104700001"/>
        <n v="-3809.50308699999"/>
        <n v="-3751.08104399999"/>
        <n v="-3733.90545999999"/>
        <n v="-3707.505294"/>
        <n v="-3661.00939"/>
        <n v="-3615.78131999999"/>
        <n v="-3547.97857399999"/>
        <n v="-3514.624333"/>
        <n v="-3503.640591"/>
        <n v="-3447.36838400003"/>
        <n v="-3308.254106"/>
        <n v="-3294.393409"/>
        <n v="-3196.555586"/>
        <n v="-3168.358554"/>
        <n v="-3046.198643"/>
        <n v="-2961.07698399999"/>
        <n v="-2941.709026"/>
        <n v="-2940.73794799999"/>
        <n v="-2917.975608"/>
        <n v="-2869.384322"/>
        <n v="-2863.792367"/>
        <n v="-2845.19282500001"/>
        <n v="-2810.246839"/>
        <n v="-2771.244193"/>
        <n v="-2734.41985600001"/>
        <n v="-2722.163912"/>
        <n v="-2699.84781399998"/>
        <n v="-2693.259272"/>
        <n v="-2691.561245"/>
        <n v="-2672.932802"/>
        <n v="-2657.585489"/>
        <n v="-2638.17173"/>
        <n v="-2602.407373"/>
        <n v="-2600.492181"/>
        <n v="-2599.0992"/>
        <n v="-2594.242138"/>
        <n v="-2580.647113"/>
        <n v="-2572.631258"/>
        <n v="-2569.532135"/>
        <n v="-2546.425704"/>
        <n v="-2531.644172"/>
        <n v="-2527.603149"/>
        <n v="-2510.851817"/>
        <n v="-2506.34678299999"/>
        <n v="-2504.138217"/>
        <n v="-2500.71425099997"/>
        <n v="-2482.838174"/>
        <n v="-2472.743084"/>
        <n v="-2469.851706"/>
        <n v="-2462.981934"/>
        <n v="-2387.966485"/>
        <n v="-2319"/>
        <n v="-2308.98342"/>
        <n v="-2291.66666599992"/>
        <n v="-2279.365037"/>
        <n v="-2253.802075"/>
        <n v="-2249.290604"/>
        <n v="-2243.513698"/>
        <n v="-2234.090845"/>
        <n v="-2210.909508"/>
        <n v="-2196.047486"/>
        <n v="-2153.542196"/>
        <n v="-2146.629618"/>
        <n v="-2142.60527200002"/>
        <n v="-2132.28971400001"/>
        <n v="-2040.12087"/>
        <n v="-2034.642761"/>
        <n v="-2030.339614"/>
        <n v="-1798.894822"/>
        <n v="-1772.73611599999"/>
        <n v="-1750"/>
        <n v="-1687.762508"/>
        <n v="-1673.74871199997"/>
        <n v="-1649.34093599999"/>
        <n v="-1572.48957600002"/>
        <n v="-1479.075148"/>
        <n v="-1401.354284"/>
        <n v="-1400.948407"/>
        <n v="-1352.464837"/>
        <n v="-1325.967564"/>
        <n v="-1236.055792"/>
        <n v="-1222.229673"/>
        <n v="-1204.979454"/>
        <n v="-1196.29050199999"/>
        <n v="-1186.475952"/>
        <n v="-1171.46612599998"/>
        <n v="-1166.8176"/>
        <n v="-1161.546614"/>
        <n v="-1113.73932"/>
        <n v="-1071.081073"/>
        <n v="-1069.743561"/>
        <n v="-1034.118913"/>
        <n v="-1007.181552"/>
        <n v="-996.423231000023"/>
        <n v="-995.152620000001"/>
        <n v="-966.385103000008"/>
        <n v="-964.668566000008"/>
        <n v="-864.672465000003"/>
        <n v="-833.333334000083"/>
        <n v="-759.943224999995"/>
        <n v="-702.857150000002"/>
        <n v="-669.877318999992"/>
        <n v="-666.722066999999"/>
        <n v="-656.52782"/>
        <n v="-648.683741999999"/>
        <n v="-613.661894000004"/>
        <n v="-604.486182000001"/>
        <n v="-557.174983999998"/>
        <n v="-542.472405"/>
        <n v="-538.428775999986"/>
        <n v="-536.407837000006"/>
        <n v="-531.476091000001"/>
        <n v="-527.312388"/>
        <n v="-524.800447"/>
        <n v="-496.115263"/>
        <n v="-481.003388999998"/>
        <n v="-473.631602999998"/>
        <n v="-472.898927000002"/>
        <n v="-466.982801999999"/>
        <n v="-456.220099999991"/>
        <n v="-437.754841"/>
        <n v="-432.274292"/>
        <n v="-366.985478000002"/>
        <n v="-354.555040000001"/>
        <n v="-345.746166"/>
        <n v="-340.936508999999"/>
        <n v="-324.638059000004"/>
        <n v="-303.972753000009"/>
        <n v="-237.970547"/>
        <n v="-200.859316000002"/>
        <n v="-179.239955"/>
        <n v="-178.181851999998"/>
        <n v="-177.365593999999"/>
        <n v="-172.979184"/>
        <n v="-156.839568"/>
        <n v="-130.240844"/>
        <n v="-102.695141"/>
        <n v="-99.3548709999996"/>
        <n v="-96.2432860000001"/>
        <n v="0"/>
        <n v="96.2432860000001"/>
        <n v="130.240844"/>
        <n v="153.251004000002"/>
        <n v="172.979184"/>
        <n v="201.401271999999"/>
        <n v="227.409305"/>
        <n v="244.260894000003"/>
        <n v="256.803099"/>
        <n v="274.738842"/>
        <n v="303.972753000009"/>
        <n v="358.333333000017"/>
        <n v="374.006718000001"/>
        <n v="387.092688000004"/>
        <n v="432.687775999999"/>
        <n v="437.754841"/>
        <n v="446.156953"/>
        <n v="456.220099999991"/>
        <n v="476.472519000003"/>
        <n v="496.115263"/>
        <n v="524.800447"/>
        <n v="527.312388"/>
        <n v="531.476091000001"/>
        <n v="536.407837000006"/>
        <n v="538.428775999986"/>
        <n v="543.587845"/>
        <n v="666.722066999999"/>
        <n v="669.877318999992"/>
        <n v="676.991985000001"/>
        <n v="864.672465000003"/>
        <n v="966.385103000008"/>
        <n v="995.152620000001"/>
        <n v="1007.181552"/>
        <n v="1034.118913"/>
        <n v="1043.830303"/>
        <n v="1069.743561"/>
        <n v="1071.081073"/>
        <n v="1100.206973"/>
        <n v="1114.136183"/>
        <n v="1161.546614"/>
        <n v="1171.46612599998"/>
        <n v="1196.29050199999"/>
        <n v="1229.515091"/>
        <n v="1250"/>
        <n v="1372.359925"/>
        <n v="1542.522984"/>
        <n v="1572.48957600002"/>
        <n v="1584.43317800001"/>
        <n v="1649.34093599999"/>
        <n v="1673.74871199997"/>
        <n v="1772.73611599999"/>
        <n v="1798.894822"/>
        <n v="1815.788701"/>
        <n v="1907.25589299999"/>
        <n v="2030.339614"/>
        <n v="2032.164947"/>
        <n v="2034.642761"/>
        <n v="2040.12087"/>
        <n v="2108.959056"/>
        <n v="2132.28971400001"/>
        <n v="2196.047486"/>
        <n v="2208.362995"/>
        <n v="2249.290604"/>
        <n v="2279.365037"/>
        <n v="2289.902468"/>
        <n v="2296.03532999998"/>
        <n v="2308.98342"/>
        <n v="2387.966485"/>
        <n v="2462.981934"/>
        <n v="2469.851706"/>
        <n v="2472.743084"/>
        <n v="2500.71425099997"/>
        <n v="2504.138217"/>
        <n v="2506.34678299999"/>
        <n v="2510.851817"/>
        <n v="2531.588668"/>
        <n v="2531.644172"/>
        <n v="2549.389345"/>
        <n v="2569.532135"/>
        <n v="2572.631258"/>
        <n v="2594.242138"/>
        <n v="2599.0992"/>
        <n v="2602.407373"/>
        <n v="2611.954186"/>
        <n v="2616.911405"/>
        <n v="2638.17173"/>
        <n v="2657.585489"/>
        <n v="2673.375254"/>
        <n v="2691.561245"/>
        <n v="2693.259272"/>
        <n v="2699.84781399998"/>
        <n v="2715.663067"/>
        <n v="2722.163912"/>
        <n v="2723.449332"/>
        <n v="2731.670059"/>
        <n v="2734.41985600001"/>
        <n v="2771.244193"/>
        <n v="2785.718139"/>
        <n v="2810.246839"/>
        <n v="2841.657041"/>
        <n v="2845.19282500001"/>
        <n v="2863.792367"/>
        <n v="2884.756377"/>
        <n v="2931.89967599999"/>
        <n v="2936.288887"/>
        <n v="2941.709026"/>
        <n v="2954.128061"/>
        <n v="2961.07698399999"/>
        <n v="3046.198643"/>
        <n v="3052.145223"/>
        <n v="3057.47732900002"/>
        <n v="3070.67877100001"/>
        <n v="3196.555586"/>
        <n v="3280.190195"/>
        <n v="3294.393409"/>
        <n v="3308.254106"/>
        <n v="3437.5"/>
        <n v="3447.36838400003"/>
        <n v="3503.640591"/>
        <n v="3547.97857399999"/>
        <n v="3615.78131999999"/>
        <n v="3661.00939"/>
        <n v="3707.505294"/>
        <n v="3729.722712"/>
        <n v="3733.90545999999"/>
        <n v="3751.08104399999"/>
        <n v="3772.250749"/>
        <n v="3809.50308699999"/>
        <n v="3828.528525"/>
        <n v="3833.81124000001"/>
        <n v="3898.36104700001"/>
        <n v="4015.487285"/>
        <n v="4191.3031299999"/>
        <n v="4301.152181"/>
        <n v="4620.986156"/>
        <n v="4687.86286600001"/>
        <n v="5128.17973600001"/>
        <n v="5327.92721600001"/>
        <n v="5625.469232"/>
        <n v="5645.034241"/>
        <n v="6217.515721"/>
        <n v="6616.54376399994"/>
        <n v="6729.90297000001"/>
        <n v="7174.38218900003"/>
        <n v="9342"/>
        <n v="9643.70346"/>
        <n v="10149.001544"/>
        <n v="11269.045413"/>
        <n v="12323.386545"/>
        <n v="12753.8535"/>
        <n v="15148"/>
        <n v="16580"/>
        <n v="17484.031747"/>
        <n v="18003.176046"/>
        <n v="19459.780063"/>
        <n v="19806.945023"/>
        <n v="19999.630028"/>
        <n v="20037.180036"/>
        <n v="20040.642959"/>
        <n v="20123.02573"/>
        <n v="20604.812129"/>
        <n v="20637.119953"/>
        <n v="21076.208089"/>
        <n v="21153.543759"/>
        <n v="21542.855855"/>
        <n v="21657.297454"/>
        <n v="21713.926763"/>
        <n v="21833.447515"/>
        <n v="21886.059522"/>
        <n v="22084.137636"/>
        <n v="22443.034144"/>
        <n v="30461.185021"/>
        <n v="35668.239744"/>
        <n v="37823.743256"/>
        <n v="42919.904151"/>
        <n v="46965"/>
        <n v="63471.724624"/>
      </sharedItems>
    </cacheField>
    <cacheField name="Other" numFmtId="0">
      <sharedItems containsString="0" containsBlank="1" containsNumber="1" minValue="-11599.6174673189" maxValue="11599.6174673189" count="366">
        <n v="-11599.6174673189"/>
        <n v="-5933.41978967315"/>
        <n v="-3549.36050498606"/>
        <n v="-2945.62472395073"/>
        <n v="-2708.49857237926"/>
        <n v="-2430.50955366759"/>
        <n v="-2369.35845029919"/>
        <n v="-1743.01244882139"/>
        <n v="-1738.55307205127"/>
        <n v="-1678.20214263505"/>
        <n v="-1657.59307572758"/>
        <n v="-1410.471173"/>
        <n v="-1407.723909"/>
        <n v="-1405.87375518276"/>
        <n v="-1321.98367871954"/>
        <n v="-1311.47622554854"/>
        <n v="-1301.76404294677"/>
        <n v="-1253.73234973222"/>
        <n v="-1249.84550566509"/>
        <n v="-1232.55249311326"/>
        <n v="-1211.60071508334"/>
        <n v="-1195.53716938247"/>
        <n v="-1180.54575551368"/>
        <n v="-1152.6206139086"/>
        <n v="-1117.27295346491"/>
        <n v="-1114.19147060834"/>
        <n v="-1113.94561760436"/>
        <n v="-1110.16607518732"/>
        <n v="-1108.26676033698"/>
        <n v="-1107.23729443221"/>
        <n v="-1101.28141104205"/>
        <n v="-1092.94501478737"/>
        <n v="-1086.93082394052"/>
        <n v="-1074.30789114349"/>
        <n v="-1072.82444801953"/>
        <n v="-1066.04265942057"/>
        <n v="-1060.2610341333"/>
        <n v="-1044.98703881368"/>
        <n v="-1044.26889697912"/>
        <n v="-1040.72415775665"/>
        <n v="-1033.2244712492"/>
        <n v="-1005.20286284831"/>
        <n v="-1002.80713850937"/>
        <n v="-993.188493704864"/>
        <n v="-980.236306189107"/>
        <n v="-970.301559527683"/>
        <n v="-967.847785359423"/>
        <n v="-955.293206798853"/>
        <n v="-952.993158317167"/>
        <n v="-938.481175374518"/>
        <n v="-918.92478818138"/>
        <n v="-906.373242031738"/>
        <n v="-896.41472292717"/>
        <n v="-892.523507647338"/>
        <n v="-887.205357552752"/>
        <n v="-885.788279114541"/>
        <n v="-849.857677352884"/>
        <n v="-841.927073483157"/>
        <n v="-832.90586749869"/>
        <n v="-807.481781000219"/>
        <n v="-791.900561854697"/>
        <n v="-783.896718732782"/>
        <n v="-767.358403727227"/>
        <n v="-723.716200027902"/>
        <n v="-717.115554146694"/>
        <n v="-707.05679371077"/>
        <n v="-704.101187012243"/>
        <n v="-702.334900353706"/>
        <n v="-699.036002315686"/>
        <n v="-693.797198938006"/>
        <n v="-692.580708843411"/>
        <n v="-691.06112216154"/>
        <n v="-690.703873713264"/>
        <n v="-673.796684730296"/>
        <n v="-670.250377671515"/>
        <n v="-664.773979547063"/>
        <n v="-661.910898756089"/>
        <n v="-657.754840900037"/>
        <n v="-645.412309746909"/>
        <n v="-645.232830175624"/>
        <n v="-621.212306602897"/>
        <n v="-620.038149515404"/>
        <n v="-600.964281433239"/>
        <n v="-582.508691162208"/>
        <n v="-579.768547586013"/>
        <n v="-571.068665090305"/>
        <n v="-570.712293821784"/>
        <n v="-565.731691328762"/>
        <n v="-565.705053917796"/>
        <n v="-556.643051073548"/>
        <n v="-550.1609247409"/>
        <n v="-547.926363493589"/>
        <n v="-547.660988980724"/>
        <n v="-547.088544564794"/>
        <n v="-546.735236795008"/>
        <n v="-543.790907345148"/>
        <n v="-538.460285779897"/>
        <n v="-529.428904317255"/>
        <n v="-527.523422472925"/>
        <n v="-526.139845637923"/>
        <n v="-504.342555314547"/>
        <n v="-498.479473823543"/>
        <n v="-484.833586980438"/>
        <n v="-475.116070925771"/>
        <n v="-472.196249396417"/>
        <n v="-462.822406849923"/>
        <n v="-461.283471279231"/>
        <n v="-452.179734976088"/>
        <n v="-442.294240946225"/>
        <n v="-438.969831452382"/>
        <n v="-438.515300085916"/>
        <n v="-437.835809795535"/>
        <n v="-422.636944844544"/>
        <n v="-420.116492294571"/>
        <n v="-406.577481338548"/>
        <n v="-401.2855214071"/>
        <n v="-391.432695931754"/>
        <n v="-390.717959039899"/>
        <n v="-383.0480776646"/>
        <n v="-381.36956670595"/>
        <n v="-374.61597965599"/>
        <n v="-374.411271913002"/>
        <n v="-370.907819471041"/>
        <n v="-365.111334559338"/>
        <n v="-357.106470947712"/>
        <n v="-355.942397709066"/>
        <n v="-354.358448099076"/>
        <n v="-348.395676086298"/>
        <n v="-348.329257913019"/>
        <n v="-348.114519430597"/>
        <n v="-340.663250208706"/>
        <n v="-338.92685446243"/>
        <n v="-338.325112647673"/>
        <n v="-334.574154046072"/>
        <n v="-330.486125446767"/>
        <n v="-324.331649906711"/>
        <n v="-306.581775533249"/>
        <n v="-304.86628501844"/>
        <n v="-299.624453418312"/>
        <n v="-296.103817968836"/>
        <n v="-291.949800605641"/>
        <n v="-283.032192792681"/>
        <n v="-275.082287691752"/>
        <n v="-259.50612909412"/>
        <n v="-248.571123420345"/>
        <n v="-240.545003907646"/>
        <n v="-239.267709963402"/>
        <n v="-234.624968086539"/>
        <n v="-226.322284101497"/>
        <n v="-213.1524659899"/>
        <n v="-211.683495015777"/>
        <n v="-208.90706536243"/>
        <n v="-207.580062706201"/>
        <n v="-199.699750963238"/>
        <n v="-199.211042258144"/>
        <n v="-191.068125156829"/>
        <n v="-189.876145153623"/>
        <n v="-189.169318203969"/>
        <n v="-184.581210111392"/>
        <n v="-182.942641886006"/>
        <n v="-176.309549121144"/>
        <n v="-168.720902426629"/>
        <n v="-159.604886382084"/>
        <n v="-152.103889919992"/>
        <n v="-151.112499449133"/>
        <n v="-142.273487170599"/>
        <n v="-136.158173076285"/>
        <n v="-132.420204926865"/>
        <n v="-112.397769084954"/>
        <n v="-103.719022538859"/>
        <n v="-77.3772362461232"/>
        <n v="-76.949255686955"/>
        <n v="-52.7270734334561"/>
        <n v="-51.4370978986565"/>
        <n v="-45.2719108270514"/>
        <n v="-32.4190906898116"/>
        <n v="-26.7173199723152"/>
        <n v="-14.3496492040213"/>
        <n v="-12.4422535009297"/>
        <n v="-10.7817882649172"/>
        <n v="0"/>
        <n v="18.8594442911956"/>
        <n v="32.4190906898116"/>
        <n v="47.0736496788445"/>
        <n v="51.4370978986565"/>
        <n v="54.3340914846112"/>
        <n v="56.6570209559814"/>
        <n v="58.7451958005278"/>
        <n v="59.9102629628583"/>
        <n v="71.2088966495728"/>
        <n v="76.949255686955"/>
        <n v="77.3772362461232"/>
        <n v="100.968247074985"/>
        <n v="103.719022538859"/>
        <n v="116.661269535063"/>
        <n v="125.501750962461"/>
        <n v="135.015749562766"/>
        <n v="136.158173076285"/>
        <n v="145.210195257564"/>
        <n v="146.096501424915"/>
        <n v="159.38706325111"/>
        <n v="159.604886382084"/>
        <n v="168.720902426629"/>
        <n v="176.309549121144"/>
        <n v="181.107810081478"/>
        <n v="184.581210111392"/>
        <n v="185.840137328314"/>
        <n v="191.068125156829"/>
        <n v="199.699750963238"/>
        <n v="205.940543629446"/>
        <n v="208.90706536243"/>
        <n v="209.471147852904"/>
        <n v="211.683495015777"/>
        <n v="212.05682269881"/>
        <n v="213.1524659899"/>
        <n v="214.972646262316"/>
        <n v="222.140465250257"/>
        <n v="224.861140751171"/>
        <n v="234.624968086539"/>
        <n v="239.267709963402"/>
        <n v="246.460437976608"/>
        <n v="246.678881484448"/>
        <n v="253.764946466733"/>
        <n v="259.50612909412"/>
        <n v="263.91468986467"/>
        <n v="272.265094201758"/>
        <n v="275.082287691752"/>
        <n v="279.505537921199"/>
        <n v="283.032192792681"/>
        <n v="291.949800605641"/>
        <n v="294.675260853559"/>
        <n v="299.27515451837"/>
        <n v="306.581775533249"/>
        <n v="306.861331032787"/>
        <n v="308.52765888852"/>
        <n v="330.486125446767"/>
        <n v="336.750840254735"/>
        <n v="338.325112647673"/>
        <n v="340.663250208706"/>
        <n v="343.101914238547"/>
        <n v="346.069143456908"/>
        <n v="348.329257913019"/>
        <n v="348.395676086298"/>
        <n v="351.853778783256"/>
        <n v="355.942397709066"/>
        <n v="362.933361248285"/>
        <n v="365.111334559338"/>
        <n v="365.17778315248"/>
        <n v="374.411271913002"/>
        <n v="375.464255202955"/>
        <n v="381.014335639244"/>
        <n v="386.381203556801"/>
        <n v="387.564259820105"/>
        <n v="391.432695931754"/>
        <n v="401.2855214071"/>
        <n v="405.047247790867"/>
        <n v="406.577481338548"/>
        <n v="420.116492294571"/>
        <n v="422.494315920101"/>
        <n v="422.636944844544"/>
        <n v="425.882336404373"/>
        <n v="434.946746321124"/>
        <n v="436.343779626941"/>
        <n v="438.515300085916"/>
        <n v="441.731651933372"/>
        <n v="462.822406849923"/>
        <n v="478.999590343825"/>
        <n v="483.363348223766"/>
        <n v="520.525721795097"/>
        <n v="527.523422472925"/>
        <n v="543.790907345148"/>
        <n v="547.660988980724"/>
        <n v="547.926363493589"/>
        <n v="551.271945108847"/>
        <n v="556.643051073548"/>
        <n v="565.705053917796"/>
        <n v="565.731691328762"/>
        <n v="570.015075992505"/>
        <n v="570.712293821784"/>
        <n v="571.068665090305"/>
        <n v="577.129790854499"/>
        <n v="579.768547586013"/>
        <n v="582.508691162208"/>
        <n v="600.964281433239"/>
        <n v="602.656534036632"/>
        <n v="620.038149515404"/>
        <n v="621.212306602897"/>
        <n v="628.907684483453"/>
        <n v="657.754840900037"/>
        <n v="661.910898756089"/>
        <n v="664.773979547063"/>
        <n v="670.250377671515"/>
        <n v="673.508296467588"/>
        <n v="673.796684730296"/>
        <n v="681.60366715561"/>
        <n v="687.634456485615"/>
        <n v="690.703873713264"/>
        <n v="691.06112216154"/>
        <n v="692.580708843411"/>
        <n v="693.797198938006"/>
        <n v="702.949783152006"/>
        <n v="704.101187012243"/>
        <n v="717.115554146694"/>
        <n v="724.762210284143"/>
        <n v="733.557594849335"/>
        <n v="748.266558201045"/>
        <n v="768.743549655464"/>
        <n v="783.896718732782"/>
        <n v="791.900561854697"/>
        <n v="807.481781000219"/>
        <n v="841.927073483157"/>
        <n v="885.788279114541"/>
        <n v="887.205357552752"/>
        <n v="892.523507647338"/>
        <n v="906.373242031738"/>
        <n v="918.92478818138"/>
        <n v="925.621934671187"/>
        <n v="955.293206798853"/>
        <n v="963.321144751501"/>
        <n v="970.301559527683"/>
        <n v="980.236306189107"/>
        <n v="1002.80713850937"/>
        <n v="1005.20286284831"/>
        <n v="1040.72415775665"/>
        <n v="1044.26889697912"/>
        <n v="1068.44214649231"/>
        <n v="1076.67699412154"/>
        <n v="1086.93082394052"/>
        <n v="1101.28141104205"/>
        <n v="1113.94561760436"/>
        <n v="1114.19147060834"/>
        <n v="1122.23173767998"/>
        <n v="1122.31946504355"/>
        <n v="1133.46066794347"/>
        <n v="1151.76620344404"/>
        <n v="1152.6206139086"/>
        <n v="1180.54575551368"/>
        <n v="1195.53716938247"/>
        <n v="1211.60071508334"/>
        <n v="1249.84550566509"/>
        <n v="1279.14543223358"/>
        <n v="1286.10152220979"/>
        <n v="1301.76404294677"/>
        <n v="1301.77029993475"/>
        <n v="1311.47622554854"/>
        <n v="1321.98367871954"/>
        <n v="1405.75847442754"/>
        <n v="1405.87375518276"/>
        <n v="1407.723909"/>
        <n v="1410.471173"/>
        <n v="1657.59307572758"/>
        <n v="1678.20214263505"/>
        <n v="1738.55307205127"/>
        <n v="1743.01244882139"/>
        <n v="1750.97170859781"/>
        <n v="1854.50784797117"/>
        <n v="2043.02821491315"/>
        <n v="2430.50955366759"/>
        <n v="3344.21710067912"/>
        <n v="3830.64077579017"/>
        <n v="4492.45161714265"/>
        <n v="5933.41978967315"/>
        <n v="6089.80176407407"/>
        <n v="6997.16401031691"/>
        <n v="11599.6174673189"/>
        <m/>
      </sharedItems>
    </cacheField>
    <cacheField name="Opening USD PV" numFmtId="0">
      <sharedItems containsSemiMixedTypes="0" containsString="0" containsNumber="1" minValue="-8844975" maxValue="10237430" count="370">
        <n v="-8844975"/>
        <n v="-6215585"/>
        <n v="-5726567"/>
        <n v="-4562083.3"/>
        <n v="-1432022"/>
        <n v="-1080200"/>
        <n v="-761274.548045"/>
        <n v="-702284.661694"/>
        <n v="-609166.666667"/>
        <n v="-559479.166667"/>
        <n v="-526005.972725"/>
        <n v="-469215.724967"/>
        <n v="-405820.332849"/>
        <n v="-398686.111111"/>
        <n v="-376636.169562"/>
        <n v="-365578.016079"/>
        <n v="-336798.740133"/>
        <n v="-298229.148247"/>
        <n v="-296779.537774"/>
        <n v="-282727.252459"/>
        <n v="-280055.642017"/>
        <n v="-275080.354539"/>
        <n v="-252114.240134"/>
        <n v="-245372.183822"/>
        <n v="-242773.849885"/>
        <n v="-226092.179149"/>
        <n v="-222158.45579"/>
        <n v="-219833.134572"/>
        <n v="-214630.490062"/>
        <n v="-214107.505985"/>
        <n v="-208991.02728"/>
        <n v="-208784.976521"/>
        <n v="-208559.265331"/>
        <n v="-194494.161238"/>
        <n v="-192847.288773"/>
        <n v="-184718.980977"/>
        <n v="-183924.300445"/>
        <n v="-181348.393989"/>
        <n v="-174720.254683"/>
        <n v="-169094.809736"/>
        <n v="-158774.447388"/>
        <n v="-157140.738149"/>
        <n v="-155628.331338"/>
        <n v="-140539.47255"/>
        <n v="-139981.979996"/>
        <n v="-139300.648856"/>
        <n v="-128849.542058"/>
        <n v="-127432.171134"/>
        <n v="-127112.168602"/>
        <n v="-126921.977535"/>
        <n v="-120735.202986"/>
        <n v="-116752.671212"/>
        <n v="-115297.143465"/>
        <n v="-114824.951014"/>
        <n v="-114217.132982"/>
        <n v="-110805.052212"/>
        <n v="-110389.687425"/>
        <n v="-109157.397699"/>
        <n v="-106799.566692"/>
        <n v="-101513.194454"/>
        <n v="-101272.249495"/>
        <n v="-97965.440051"/>
        <n v="-97401.43771"/>
        <n v="-97381.128453"/>
        <n v="-96130.734260025"/>
        <n v="-94520.6307"/>
        <n v="-93865.426482"/>
        <n v="-91047.649412"/>
        <n v="-84306.673312"/>
        <n v="-83368.73795"/>
        <n v="-79306.664183"/>
        <n v="-78853.739601"/>
        <n v="-78800.290728"/>
        <n v="-78013.804387"/>
        <n v="-75428.96218"/>
        <n v="-72411.777068"/>
        <n v="-72129.442283"/>
        <n v="-70631.313990075"/>
        <n v="-70432.455068"/>
        <n v="-70210.573753"/>
        <n v="-68996.220668"/>
        <n v="-68651.187858"/>
        <n v="-66840.068743"/>
        <n v="-63163.716255"/>
        <n v="-62862.857374"/>
        <n v="-62157.604038"/>
        <n v="-61017.192365"/>
        <n v="-59245.143396"/>
        <n v="-58563.739608"/>
        <n v="-58036.982818"/>
        <n v="-57427.651134"/>
        <n v="-56530.913232"/>
        <n v="-56369.654888"/>
        <n v="-54698.220326"/>
        <n v="-54254.425467"/>
        <n v="-53749.335276"/>
        <n v="-51821.317646"/>
        <n v="-50463.928475"/>
        <n v="-48398.367139"/>
        <n v="-47864.390228"/>
        <n v="-47366.539978"/>
        <n v="-45598.358182"/>
        <n v="-44367.330831642"/>
        <n v="-43903.645513"/>
        <n v="-42307.325845"/>
        <n v="-41568.414632"/>
        <n v="-39369.474784332"/>
        <n v="-38941.515867"/>
        <n v="-38699.233011"/>
        <n v="-37913.319608598"/>
        <n v="-37385.338696"/>
        <n v="-36148.899987"/>
        <n v="-35888.370693"/>
        <n v="-35648.909481"/>
        <n v="-35488.353708"/>
        <n v="-34464.46358"/>
        <n v="-33505.569945"/>
        <n v="-33495.437035"/>
        <n v="-33071.251652"/>
        <n v="-31292.454972"/>
        <n v="-31257.912973"/>
        <n v="-30189.511622214"/>
        <n v="-27794.08973"/>
        <n v="-27668.921027"/>
        <n v="-27102.19656"/>
        <n v="-26896.071376"/>
        <n v="-26285.021598"/>
        <n v="-25648.243103"/>
        <n v="-25160.292874"/>
        <n v="-25066.781148"/>
        <n v="-23616.652761"/>
        <n v="-23501.703741"/>
        <n v="-23451.958163214"/>
        <n v="-23415.099536"/>
        <n v="-23169.907294002"/>
        <n v="-22897.44803"/>
        <n v="-21756.061038"/>
        <n v="-20587.907558"/>
        <n v="-19989.944838864"/>
        <n v="-19160.986586"/>
        <n v="-17158.343041"/>
        <n v="-15202.91960901"/>
        <n v="-14478.977698"/>
        <n v="-14448.161986"/>
        <n v="-13982.290326"/>
        <n v="-13897.05269"/>
        <n v="-13693.596147"/>
        <n v="-13551.404102"/>
        <n v="-12650.939987"/>
        <n v="-11956.270616"/>
        <n v="-11325.651443"/>
        <n v="-10806.505736"/>
        <n v="-10517.385435"/>
        <n v="-10443.808976202"/>
        <n v="-9938.018948"/>
        <n v="-9510.071101"/>
        <n v="-9346.611993"/>
        <n v="-9018.522014"/>
        <n v="-8920.513877"/>
        <n v="-8025.337778"/>
        <n v="-7808.962488"/>
        <n v="-7367.430101"/>
        <n v="-7349.951526"/>
        <n v="-7267.627897"/>
        <n v="-7047.634001"/>
        <n v="-6232.855201146"/>
        <n v="-5900.290682"/>
        <n v="-5380.077616"/>
        <n v="-5306.752766"/>
        <n v="-4559.291044"/>
        <n v="-3924.526212"/>
        <n v="-3661.523199"/>
        <n v="-3152.461069"/>
        <n v="-3010.031966"/>
        <n v="-2771.317555"/>
        <n v="-2507.944805352"/>
        <n v="-1501.853646"/>
        <n v="-1447.748755"/>
        <n v="-1206.553091"/>
        <n v="-1029.994508"/>
        <n v="-860.551906"/>
        <n v="-597.301265"/>
        <n v="-296.455483"/>
        <n v="-246.4953372"/>
        <n v="-198"/>
        <n v="-86.209299"/>
        <n v="0"/>
        <n v="9.632478"/>
        <n v="246.4953372"/>
        <n v="296.455483"/>
        <n v="597.301265"/>
        <n v="1379.449886598"/>
        <n v="1501.853646"/>
        <n v="2047.727454"/>
        <n v="2771.317555"/>
        <n v="2801.297408"/>
        <n v="2807.407881"/>
        <n v="3010.031966"/>
        <n v="3056.81442"/>
        <n v="3317.265376"/>
        <n v="3924.526212"/>
        <n v="4424.386512"/>
        <n v="5507.822922"/>
        <n v="5900.290682"/>
        <n v="6893.38504"/>
        <n v="7047.634001"/>
        <n v="7410.73318"/>
        <n v="7808.962488"/>
        <n v="7980.429488"/>
        <n v="8025.337778"/>
        <n v="8212.164529725"/>
        <n v="9018.522014"/>
        <n v="9216.632594"/>
        <n v="9224.95380075"/>
        <n v="9346.611993"/>
        <n v="9698.621938"/>
        <n v="10229.901898"/>
        <n v="10356.318818"/>
        <n v="10498.074992"/>
        <n v="10517.385435"/>
        <n v="10624.843644"/>
        <n v="10806.505736"/>
        <n v="11579.423808"/>
        <n v="11985.958655"/>
        <n v="12597.675496"/>
        <n v="13693.596147"/>
        <n v="13897.05269"/>
        <n v="13905.474718464"/>
        <n v="14478.977698"/>
        <n v="15203.26179"/>
        <n v="16412.411705"/>
        <n v="17158.343041"/>
        <n v="19160.986586"/>
        <n v="21756.061038"/>
        <n v="22897.44803"/>
        <n v="23487.569484"/>
        <n v="25160.292874"/>
        <n v="25648.243103"/>
        <n v="26232.398753"/>
        <n v="27540.7483365"/>
        <n v="27668.921027"/>
        <n v="27794.08973"/>
        <n v="29303.012351"/>
        <n v="31292.454972"/>
        <n v="31446.695545"/>
        <n v="32609.290396"/>
        <n v="33071.251652"/>
        <n v="33157.161922"/>
        <n v="34464.46358"/>
        <n v="35888.370693"/>
        <n v="36148.899987"/>
        <n v="36420.064158"/>
        <n v="36598.494567"/>
        <n v="37385.338696"/>
        <n v="37794.058368"/>
        <n v="38751.414343"/>
        <n v="38941.515867"/>
        <n v="40312.236229"/>
        <n v="43903.645513"/>
        <n v="44813.128346"/>
        <n v="44840.115433"/>
        <n v="45598.358182"/>
        <n v="47366.539978"/>
        <n v="47990.339042"/>
        <n v="48398.367139"/>
        <n v="49483.334429"/>
        <n v="50231.443278"/>
        <n v="51525.733013"/>
        <n v="51821.317646"/>
        <n v="53905.82661"/>
        <n v="54254.425467"/>
        <n v="54698.220326"/>
        <n v="55758.908857"/>
        <n v="56530.913232"/>
        <n v="58036.982818"/>
        <n v="58563.739608"/>
        <n v="59245.143396"/>
        <n v="62157.604038"/>
        <n v="62862.857374"/>
        <n v="63163.716255"/>
        <n v="68491.754156"/>
        <n v="68614.740736"/>
        <n v="70210.573753"/>
        <n v="70631.313990075"/>
        <n v="71532.860062"/>
        <n v="72129.442283"/>
        <n v="72411.777068"/>
        <n v="75765.139757"/>
        <n v="76736.128277"/>
        <n v="83368.73795"/>
        <n v="84306.673312"/>
        <n v="86099.645639"/>
        <n v="89940.610347"/>
        <n v="91047.649412"/>
        <n v="94520.6307"/>
        <n v="95955.323488"/>
        <n v="96130.734260025"/>
        <n v="97381.128453"/>
        <n v="97401.43771"/>
        <n v="98298.649094"/>
        <n v="100636.596257"/>
        <n v="101272.249495"/>
        <n v="102868.428033"/>
        <n v="105285.599906"/>
        <n v="106799.566692"/>
        <n v="106912.51414"/>
        <n v="109157.397699"/>
        <n v="111875.917966"/>
        <n v="114217.132982"/>
        <n v="114824.951014"/>
        <n v="116752.671212"/>
        <n v="120735.202986"/>
        <n v="121525.042503"/>
        <n v="127112.168602"/>
        <n v="127299.237593"/>
        <n v="128849.542058"/>
        <n v="137037.241227"/>
        <n v="139300.648856"/>
        <n v="139981.979996"/>
        <n v="140539.47255"/>
        <n v="152194.551197"/>
        <n v="155628.331338"/>
        <n v="158774.447388"/>
        <n v="160611.351644"/>
        <n v="169094.809736"/>
        <n v="174720.254683"/>
        <n v="181682.828739"/>
        <n v="183924.300445"/>
        <n v="184718.980977"/>
        <n v="192847.288773"/>
        <n v="194494.161238"/>
        <n v="198314.356711"/>
        <n v="208559.265331"/>
        <n v="208991.02728"/>
        <n v="214107.505985"/>
        <n v="214630.490062"/>
        <n v="219833.134572"/>
        <n v="222158.45579"/>
        <n v="226092.179149"/>
        <n v="229080.616606"/>
        <n v="231450.112295"/>
        <n v="242773.849885"/>
        <n v="252114.240134"/>
        <n v="269444.611051"/>
        <n v="275080.354539"/>
        <n v="280055.642017"/>
        <n v="296710.430283"/>
        <n v="296779.537774"/>
        <n v="298229.148247"/>
        <n v="336798.740133"/>
        <n v="365578.016079"/>
        <n v="376636.169562"/>
        <n v="384928.817708"/>
        <n v="395941.54226"/>
        <n v="399224.245136"/>
        <n v="405820.332849"/>
        <n v="426542.757804"/>
        <n v="491789.215689786"/>
        <n v="506404.797275"/>
        <n v="526005.972725"/>
        <n v="641666.666667"/>
        <n v="684958.333333"/>
        <n v="702284.661694"/>
        <n v="761274.548045"/>
        <n v="966436.672439"/>
        <n v="1060408"/>
        <n v="1254500"/>
        <n v="5726567"/>
        <n v="8844975"/>
        <n v="10237430"/>
      </sharedItems>
    </cacheField>
    <cacheField name="Closing USD PV" numFmtId="0">
      <sharedItems containsSemiMixedTypes="0" containsString="0" containsNumber="1" minValue="-8860123" maxValue="10254010" count="369">
        <n v="-8860123"/>
        <n v="-6225652"/>
        <n v="-5735909"/>
        <n v="-4562083.3"/>
        <n v="-1434341"/>
        <n v="-1131091"/>
        <n v="-757083.244915"/>
        <n v="-708901.205458"/>
        <n v="-607916.666667"/>
        <n v="-556041.666667"/>
        <n v="-528506.686976"/>
        <n v="-469975.668192"/>
        <n v="-407850.672463"/>
        <n v="-398327.777778"/>
        <n v="-366116.444855"/>
        <n v="-358632.993516"/>
        <n v="-329624.357944"/>
        <n v="-299400.614373"/>
        <n v="-291154.068542"/>
        <n v="-281729.390729"/>
        <n v="-280819.996566"/>
        <n v="-271632.986155"/>
        <n v="-264857.987521"/>
        <n v="-243076.148492"/>
        <n v="-240845.194721"/>
        <n v="-217524.151152"/>
        <n v="-215826.780564"/>
        <n v="-212698.532574"/>
        <n v="-212368.768418"/>
        <n v="-211146.429001"/>
        <n v="-209835.069245"/>
        <n v="-206051.53619"/>
        <n v="-205727.499192"/>
        <n v="-196266.897354"/>
        <n v="-195540.548045"/>
        <n v="-190046.908193"/>
        <n v="-183834.005445"/>
        <n v="-180025.939398"/>
        <n v="-179341.240839"/>
        <n v="-168790.836983"/>
        <n v="-161888.613926"/>
        <n v="-157200.820914"/>
        <n v="-156642.157674"/>
        <n v="-154088.592926"/>
        <n v="-144290.553594"/>
        <n v="-142681.82781"/>
        <n v="-136455.456031"/>
        <n v="-136367.806869"/>
        <n v="-130012.818247"/>
        <n v="-129519.419377"/>
        <n v="-128322.925942"/>
        <n v="-127568.388702"/>
        <n v="-120947.035952"/>
        <n v="-120300.649786"/>
        <n v="-118000.78313"/>
        <n v="-115910.805359"/>
        <n v="-106669.325848"/>
        <n v="-105541.616379"/>
        <n v="-101808.657332"/>
        <n v="-100150.58625"/>
        <n v="-99180.023275"/>
        <n v="-98447.1540750395"/>
        <n v="-97242.794612"/>
        <n v="-97212.042273"/>
        <n v="-96422.917067"/>
        <n v="-95344.50163"/>
        <n v="-94459.728684"/>
        <n v="-87313.743952"/>
        <n v="-85273.058415"/>
        <n v="-77722.231005"/>
        <n v="-77682.764255"/>
        <n v="-74966.479488"/>
        <n v="-74661.086455"/>
        <n v="-73092.07586881"/>
        <n v="-72565.944169"/>
        <n v="-72165.812191"/>
        <n v="-69907.638851"/>
        <n v="-67804.737309"/>
        <n v="-67346.781386"/>
        <n v="-67173.485001"/>
        <n v="-66232.937443"/>
        <n v="-66059.41296"/>
        <n v="-65359.763741"/>
        <n v="-64980.733383"/>
        <n v="-64310.61878163"/>
        <n v="-64031.9829396975"/>
        <n v="-63935.167973"/>
        <n v="-62731.617997"/>
        <n v="-61373.986447"/>
        <n v="-60609.614076"/>
        <n v="-60109.815861"/>
        <n v="-59694.622104"/>
        <n v="-59574.280752"/>
        <n v="-58014.174359"/>
        <n v="-57297.319526"/>
        <n v="-57023.383715415"/>
        <n v="-56856.83284"/>
        <n v="-53892.741502"/>
        <n v="-53676.063781"/>
        <n v="-53484.898511"/>
        <n v="-50395.275032"/>
        <n v="-50347.228402"/>
        <n v="-48431.763528"/>
        <n v="-46693.13791"/>
        <n v="-45887.515322"/>
        <n v="-43028.826047"/>
        <n v="-42896.463961"/>
        <n v="-42774.308647"/>
        <n v="-42366.415708"/>
        <n v="-42235.909276"/>
        <n v="-40995.481776"/>
        <n v="-39066.218489"/>
        <n v="-36778.783328235"/>
        <n v="-36663.795589"/>
        <n v="-36129.91287"/>
        <n v="-36113.804516"/>
        <n v="-35011.881189"/>
        <n v="-34858.034782"/>
        <n v="-34693.777451"/>
        <n v="-34338.653615"/>
        <n v="-33382.02391"/>
        <n v="-31730.8119"/>
        <n v="-31670.929194"/>
        <n v="-31172.561618"/>
        <n v="-29273.279765"/>
        <n v="-27575.828163"/>
        <n v="-26759.970817"/>
        <n v="-26754.543656"/>
        <n v="-26694.670104"/>
        <n v="-26625.958107"/>
        <n v="-26102.195922"/>
        <n v="-24221.138943"/>
        <n v="-23998.74626"/>
        <n v="-23892.60065"/>
        <n v="-23487.9436241775"/>
        <n v="-23208.0480564075"/>
        <n v="-22990.657614"/>
        <n v="-20627.26672968"/>
        <n v="-19975.1392236825"/>
        <n v="-19542.935979"/>
        <n v="-19283.317954"/>
        <n v="-18379.544563"/>
        <n v="-16728.268302"/>
        <n v="-16566.744448"/>
        <n v="-16087.261968"/>
        <n v="-14563.774757"/>
        <n v="-14200.087844"/>
        <n v="-12276.933269"/>
        <n v="-12246.986796525"/>
        <n v="-11744.161946"/>
        <n v="-11172.400439"/>
        <n v="-11107.229611"/>
        <n v="-11007.2813856525"/>
        <n v="-9818.878194"/>
        <n v="-9352.788169"/>
        <n v="-9240.607549"/>
        <n v="-9095.081339"/>
        <n v="-8815.135902"/>
        <n v="-8702.648297"/>
        <n v="-8522.406751"/>
        <n v="-7853.17847"/>
        <n v="-7810.100302"/>
        <n v="-7145.496346"/>
        <n v="-6036.605436"/>
        <n v="-5960.645328"/>
        <n v="-5551.6414"/>
        <n v="-4500.708382"/>
        <n v="-4357.440523"/>
        <n v="-4007.597857"/>
        <n v="-3544.594603"/>
        <n v="-3486.771371"/>
        <n v="-3430.438976"/>
        <n v="-2773.716319"/>
        <n v="-2632.77588951"/>
        <n v="-2586.594058"/>
        <n v="-2252.224181"/>
        <n v="-1556.070687"/>
        <n v="-1552.299257"/>
        <n v="-1405.61036"/>
        <n v="-1113.73932"/>
        <n v="-1098.522453"/>
        <n v="-988.147945"/>
        <n v="-821.25593"/>
        <n v="-622.065481"/>
        <n v="-491.952518"/>
        <n v="-188.90444"/>
        <n v="-69.988877"/>
        <n v="0"/>
        <n v="69.988877"/>
        <n v="455.789431"/>
        <n v="491.952518"/>
        <n v="622.065481"/>
        <n v="821.25593"/>
        <n v="1405.61036"/>
        <n v="3331.553262"/>
        <n v="3430.438976"/>
        <n v="3486.771371"/>
        <n v="3544.594603"/>
        <n v="4500.708382"/>
        <n v="4645.2435567525"/>
        <n v="4833.445593"/>
        <n v="5328.582967"/>
        <n v="5538.522695"/>
        <n v="7145.496346"/>
        <n v="7265.764777"/>
        <n v="7628.69067"/>
        <n v="8510.940153"/>
        <n v="8522.406751"/>
        <n v="8526.941278404"/>
        <n v="8815.135902"/>
        <n v="9095.081339"/>
        <n v="9492.0530410675"/>
        <n v="9818.878194"/>
        <n v="10343.368016"/>
        <n v="10446.147685"/>
        <n v="10742.452241"/>
        <n v="11168.431489"/>
        <n v="11631.403615"/>
        <n v="11895.428567"/>
        <n v="14563.774757"/>
        <n v="14706.634552"/>
        <n v="16087.261968"/>
        <n v="16566.744448"/>
        <n v="16575.621715"/>
        <n v="16656.672599"/>
        <n v="16728.268302"/>
        <n v="17624.132948"/>
        <n v="19283.317954"/>
        <n v="21992.185157"/>
        <n v="22990.657614"/>
        <n v="23892.60065"/>
        <n v="23998.74626"/>
        <n v="24687.35693"/>
        <n v="25065.581153"/>
        <n v="25097.8254558525"/>
        <n v="25777.471952"/>
        <n v="26630.079549"/>
        <n v="26759.970817"/>
        <n v="27713.933645"/>
        <n v="28031.15155"/>
        <n v="31172.561618"/>
        <n v="31670.929194"/>
        <n v="32123.68753"/>
        <n v="33382.02391"/>
        <n v="34338.653615"/>
        <n v="34387.585059"/>
        <n v="34693.777451"/>
        <n v="36113.804516"/>
        <n v="36437.818921"/>
        <n v="36607.582416"/>
        <n v="39987.59817"/>
        <n v="41300.803688"/>
        <n v="42235.909276"/>
        <n v="42366.415708"/>
        <n v="42896.463961"/>
        <n v="43028.826047"/>
        <n v="44906.385192"/>
        <n v="45227.208121"/>
        <n v="45887.515322"/>
        <n v="46693.13791"/>
        <n v="47093.996775735"/>
        <n v="48423.026818"/>
        <n v="53676.063781"/>
        <n v="53892.741502"/>
        <n v="54233.370011"/>
        <n v="56331.1556038"/>
        <n v="56856.83284"/>
        <n v="57170.767254"/>
        <n v="57297.319526"/>
        <n v="58375.820262"/>
        <n v="59694.622104"/>
        <n v="60109.815861"/>
        <n v="60609.614076"/>
        <n v="61373.986447"/>
        <n v="62731.617997"/>
        <n v="63364.784574"/>
        <n v="65359.763741"/>
        <n v="66059.41296"/>
        <n v="67173.485001"/>
        <n v="67346.781386"/>
        <n v="69907.638851"/>
        <n v="71332.000746"/>
        <n v="71546.640412"/>
        <n v="73092.07586881"/>
        <n v="74208.525128"/>
        <n v="74661.086455"/>
        <n v="75563.124064"/>
        <n v="78496.809816"/>
        <n v="82963.349841"/>
        <n v="85273.058415"/>
        <n v="85542.470655"/>
        <n v="87142.659936"/>
        <n v="87313.743952"/>
        <n v="87733.032497"/>
        <n v="88406.862253"/>
        <n v="92876.899234"/>
        <n v="94459.728684"/>
        <n v="97242.794612"/>
        <n v="98447.1540750395"/>
        <n v="99180.023275"/>
        <n v="100910.60328"/>
        <n v="100987.476783"/>
        <n v="101808.657332"/>
        <n v="104408.847006"/>
        <n v="105541.616379"/>
        <n v="106669.325848"/>
        <n v="118000.78313"/>
        <n v="120300.649786"/>
        <n v="120947.035952"/>
        <n v="122203.084918"/>
        <n v="124056.631171"/>
        <n v="127568.388702"/>
        <n v="129519.419377"/>
        <n v="130140.894634"/>
        <n v="131998.943696"/>
        <n v="134883.699031"/>
        <n v="136367.806869"/>
        <n v="136455.456031"/>
        <n v="142681.82781"/>
        <n v="144290.553594"/>
        <n v="155265.229968"/>
        <n v="156642.157674"/>
        <n v="157200.820914"/>
        <n v="168790.836983"/>
        <n v="179341.240839"/>
        <n v="180025.939398"/>
        <n v="186370.691605"/>
        <n v="190046.908193"/>
        <n v="195540.548045"/>
        <n v="196266.897354"/>
        <n v="201268.484772"/>
        <n v="206051.53619"/>
        <n v="209835.069245"/>
        <n v="211146.429001"/>
        <n v="212368.768418"/>
        <n v="212698.532574"/>
        <n v="215826.780564"/>
        <n v="217524.151152"/>
        <n v="224648.000206"/>
        <n v="228509.374347"/>
        <n v="240845.194721"/>
        <n v="259663.707011"/>
        <n v="264857.987521"/>
        <n v="267201.097353"/>
        <n v="271632.986155"/>
        <n v="281729.390729"/>
        <n v="291154.068542"/>
        <n v="299400.614373"/>
        <n v="329624.357944"/>
        <n v="358632.993516"/>
        <n v="366116.444855"/>
        <n v="382786.212436"/>
        <n v="394914.399144"/>
        <n v="394945.119029"/>
        <n v="407850.672463"/>
        <n v="410288.41252"/>
        <n v="454535.603969557"/>
        <n v="501907.053768"/>
        <n v="528506.686976"/>
        <n v="640833.333333"/>
        <n v="682666.666667"/>
        <n v="708901.205458"/>
        <n v="757083.244915"/>
        <n v="961203.365763"/>
        <n v="1107373"/>
        <n v="1252750"/>
        <n v="5735909"/>
        <n v="8860123"/>
        <n v="10254010"/>
      </sharedItems>
    </cacheField>
    <cacheField name="Actual USD P&amp;L" numFmtId="0">
      <sharedItems containsSemiMixedTypes="0" containsString="0" containsNumber="1" minValue="-73028.953233" maxValue="56529.1556038" count="370">
        <n v="-73028.953233"/>
        <n v="-50891"/>
        <n v="-42817.837907"/>
        <n v="-38408.266726"/>
        <n v="-37253.6117202286"/>
        <n v="-37046.723272"/>
        <n v="-34532.741448144"/>
        <n v="-34121.107159416"/>
        <n v="-22084.137636"/>
        <n v="-21923.328239"/>
        <n v="-21542.855855"/>
        <n v="-21452.182879"/>
        <n v="-21296.846649"/>
        <n v="-21153.543759"/>
        <n v="-20637.119953"/>
        <n v="-20604.812129"/>
        <n v="-20040.642959"/>
        <n v="-19905.078192"/>
        <n v="-19806.945023"/>
        <n v="-19769.854204"/>
        <n v="-19664.6521080555"/>
        <n v="-19110.064106817"/>
        <n v="-18003.176046"/>
        <n v="-16254.345284"/>
        <n v="-15148"/>
        <n v="-14427.879001"/>
        <n v="-12323.386545"/>
        <n v="-11912.389505"/>
        <n v="-11510.056178"/>
        <n v="-11269.045413"/>
        <n v="-10900.982897"/>
        <n v="-10149.001544"/>
        <n v="-10067"/>
        <n v="-9342"/>
        <n v="-7548.461235"/>
        <n v="-7174.38218900003"/>
        <n v="-6729.90297000001"/>
        <n v="-6616.54376399994"/>
        <n v="-6217.515721"/>
        <n v="-5903.859434"/>
        <n v="-5625.469232"/>
        <n v="-5560.645653"/>
        <n v="-5327.92721600001"/>
        <n v="-5325.058086"/>
        <n v="-5233.30667600001"/>
        <n v="-5128.17973600001"/>
        <n v="-5126.969582"/>
        <n v="-4620.986156"/>
        <n v="-4497.74350700004"/>
        <n v="-4432.6164"/>
        <n v="-4309.84599199996"/>
        <n v="-4298.123123"/>
        <n v="-4191.3031299999"/>
        <n v="-3898.36104700001"/>
        <n v="-3809.50308699999"/>
        <n v="-3751.08104399999"/>
        <n v="-3733.90545999999"/>
        <n v="-3707.505294"/>
        <n v="-3661.00939"/>
        <n v="-3615.78131999999"/>
        <n v="-3547.97857399999"/>
        <n v="-3514.624333"/>
        <n v="-3503.640591"/>
        <n v="-3447.36838400003"/>
        <n v="-3308.254106"/>
        <n v="-3294.393409"/>
        <n v="-3196.555586"/>
        <n v="-3168.358554"/>
        <n v="-3046.198643"/>
        <n v="-2961.07698399999"/>
        <n v="-2941.709026"/>
        <n v="-2940.73794799999"/>
        <n v="-2917.975608"/>
        <n v="-2869.384322"/>
        <n v="-2863.792367"/>
        <n v="-2845.19282500001"/>
        <n v="-2810.246839"/>
        <n v="-2771.244193"/>
        <n v="-2734.41985600001"/>
        <n v="-2722.163912"/>
        <n v="-2699.84781399998"/>
        <n v="-2693.259272"/>
        <n v="-2691.561245"/>
        <n v="-2672.932802"/>
        <n v="-2657.585489"/>
        <n v="-2638.17173"/>
        <n v="-2602.407373"/>
        <n v="-2600.492181"/>
        <n v="-2599.0992"/>
        <n v="-2594.242138"/>
        <n v="-2580.647113"/>
        <n v="-2572.631258"/>
        <n v="-2569.532135"/>
        <n v="-2546.425704"/>
        <n v="-2531.644172"/>
        <n v="-2527.603149"/>
        <n v="-2510.851817"/>
        <n v="-2506.34678299999"/>
        <n v="-2504.138217"/>
        <n v="-2500.71425099997"/>
        <n v="-2482.838174"/>
        <n v="-2472.743084"/>
        <n v="-2469.851706"/>
        <n v="-2462.981934"/>
        <n v="-2460.76187873501"/>
        <n v="-2387.966485"/>
        <n v="-2319"/>
        <n v="-2316.41981501451"/>
        <n v="-2308.98342"/>
        <n v="-2291.66666599992"/>
        <n v="-2279.365037"/>
        <n v="-2253.802075"/>
        <n v="-2249.290604"/>
        <n v="-2243.513698"/>
        <n v="-2234.090845"/>
        <n v="-2210.909508"/>
        <n v="-2196.047486"/>
        <n v="-2153.542196"/>
        <n v="-2146.629618"/>
        <n v="-2142.60527200002"/>
        <n v="-2132.28971400001"/>
        <n v="-2030.339614"/>
        <n v="-1798.894822"/>
        <n v="-1772.73611599999"/>
        <n v="-1750"/>
        <n v="-1687.762508"/>
        <n v="-1673.74871199997"/>
        <n v="-1649.34093599999"/>
        <n v="-1572.48957600002"/>
        <n v="-1479.075148"/>
        <n v="-1401.354284"/>
        <n v="-1400.948407"/>
        <n v="-1352.464837"/>
        <n v="-1325.967564"/>
        <n v="-1236.055792"/>
        <n v="-1222.229673"/>
        <n v="-1204.979454"/>
        <n v="-1196.29050199999"/>
        <n v="-1186.475952"/>
        <n v="-1171.46612599998"/>
        <n v="-1166.8176"/>
        <n v="-1161.546614"/>
        <n v="-1113.73932"/>
        <n v="-1071.081073"/>
        <n v="-1069.743561"/>
        <n v="-1034.118913"/>
        <n v="-1007.181552"/>
        <n v="-996.423231000023"/>
        <n v="-995.152620000001"/>
        <n v="-966.385103000008"/>
        <n v="-964.668566000008"/>
        <n v="-864.672465000003"/>
        <n v="-833.333334000083"/>
        <n v="-759.943224999995"/>
        <n v="-669.877318999992"/>
        <n v="-666.722066999999"/>
        <n v="-656.52782"/>
        <n v="-648.683741999999"/>
        <n v="-613.661894000004"/>
        <n v="-604.486182000001"/>
        <n v="-563.472409450502"/>
        <n v="-557.174983999998"/>
        <n v="-542.472405"/>
        <n v="-538.428775999986"/>
        <n v="-536.407837000006"/>
        <n v="-531.476091000001"/>
        <n v="-527.312388"/>
        <n v="-524.800447"/>
        <n v="-496.115263"/>
        <n v="-481.003388999998"/>
        <n v="-473.631602999998"/>
        <n v="-472.898927000002"/>
        <n v="-466.982801999999"/>
        <n v="-456.220099999991"/>
        <n v="-437.754841"/>
        <n v="-432.274292"/>
        <n v="-366.985478000002"/>
        <n v="-354.555040000001"/>
        <n v="-345.746166"/>
        <n v="-340.936508999999"/>
        <n v="-324.638059000004"/>
        <n v="-303.972753000009"/>
        <n v="-246.4953372"/>
        <n v="-237.970547"/>
        <n v="-200.859316000002"/>
        <n v="-179.239955"/>
        <n v="-130.240844"/>
        <n v="-124.831084158"/>
        <n v="-102.695141"/>
        <n v="-96.2432860000001"/>
        <n v="-38.1407624054955"/>
        <n v="-35.9854609634967"/>
        <n v="0"/>
        <n v="14.8056151815035"/>
        <n v="96.2432860000001"/>
        <n v="130.240844"/>
        <n v="153.251004000002"/>
        <n v="201.401271999999"/>
        <n v="244.260894000003"/>
        <n v="246.4953372"/>
        <n v="267.099240317501"/>
        <n v="274.738842"/>
        <n v="303.972753000009"/>
        <n v="314.776748679"/>
        <n v="358.333333000017"/>
        <n v="374.006718000001"/>
        <n v="387.092688000004"/>
        <n v="432.687775999999"/>
        <n v="437.754841"/>
        <n v="446.156953"/>
        <n v="456.220099999991"/>
        <n v="476.472519000003"/>
        <n v="496.115263"/>
        <n v="524.800447"/>
        <n v="527.312388"/>
        <n v="531.476091000001"/>
        <n v="536.407837000006"/>
        <n v="538.428775999986"/>
        <n v="543.587845"/>
        <n v="666.722066999999"/>
        <n v="669.877318999992"/>
        <n v="676.991985000001"/>
        <n v="864.672465000003"/>
        <n v="966.385103000008"/>
        <n v="995.152620000001"/>
        <n v="1007.181552"/>
        <n v="1034.118913"/>
        <n v="1043.830303"/>
        <n v="1069.743561"/>
        <n v="1071.081073"/>
        <n v="1100.206973"/>
        <n v="1114.136183"/>
        <n v="1161.546614"/>
        <n v="1171.46612599998"/>
        <n v="1196.29050199999"/>
        <n v="1229.515091"/>
        <n v="1250"/>
        <n v="1372.359925"/>
        <n v="1542.522984"/>
        <n v="1572.48957600002"/>
        <n v="1584.43317800001"/>
        <n v="1649.34093599999"/>
        <n v="1673.74871199997"/>
        <n v="1772.73611599999"/>
        <n v="1798.894822"/>
        <n v="1815.788701"/>
        <n v="1907.25589299999"/>
        <n v="2030.339614"/>
        <n v="2032.164947"/>
        <n v="2108.959056"/>
        <n v="2132.28971400001"/>
        <n v="2196.047486"/>
        <n v="2208.362995"/>
        <n v="2249.290604"/>
        <n v="2279.365037"/>
        <n v="2289.902468"/>
        <n v="2296.03532999998"/>
        <n v="2308.98342"/>
        <n v="2316.41981501451"/>
        <n v="2387.966485"/>
        <n v="2460.76187873501"/>
        <n v="2462.981934"/>
        <n v="2469.851706"/>
        <n v="2472.743084"/>
        <n v="2500.71425099997"/>
        <n v="2504.138217"/>
        <n v="2506.34678299999"/>
        <n v="2510.851817"/>
        <n v="2531.588668"/>
        <n v="2531.644172"/>
        <n v="2549.389345"/>
        <n v="2569.532135"/>
        <n v="2572.631258"/>
        <n v="2590.691456097"/>
        <n v="2594.242138"/>
        <n v="2599.0992"/>
        <n v="2602.407373"/>
        <n v="2611.954186"/>
        <n v="2616.911405"/>
        <n v="2638.17173"/>
        <n v="2657.585489"/>
        <n v="2673.375254"/>
        <n v="2691.561245"/>
        <n v="2693.259272"/>
        <n v="2699.84781399998"/>
        <n v="2715.663067"/>
        <n v="2722.163912"/>
        <n v="2731.670059"/>
        <n v="2734.41985600001"/>
        <n v="2771.244193"/>
        <n v="2785.718139"/>
        <n v="2810.246839"/>
        <n v="2841.657041"/>
        <n v="2845.19282500001"/>
        <n v="2863.792367"/>
        <n v="2884.756377"/>
        <n v="2931.89967599999"/>
        <n v="2936.288887"/>
        <n v="2941.709026"/>
        <n v="2954.128061"/>
        <n v="2955.932812485"/>
        <n v="2961.07698399999"/>
        <n v="3046.198643"/>
        <n v="3052.145223"/>
        <n v="3057.47732900002"/>
        <n v="3070.67877100001"/>
        <n v="3196.555586"/>
        <n v="3265.7936701545"/>
        <n v="3294.393409"/>
        <n v="3308.254106"/>
        <n v="3437.5"/>
        <n v="3447.36838400003"/>
        <n v="3503.640591"/>
        <n v="3547.97857399999"/>
        <n v="3615.78131999999"/>
        <n v="3661.00939"/>
        <n v="3707.505294"/>
        <n v="3733.90545999999"/>
        <n v="3751.08104399999"/>
        <n v="3772.250749"/>
        <n v="3809.50308699999"/>
        <n v="3828.528525"/>
        <n v="3833.81124000001"/>
        <n v="3898.36104700001"/>
        <n v="4015.487285"/>
        <n v="4191.3031299999"/>
        <n v="4301.152181"/>
        <n v="4620.986156"/>
        <n v="4687.86286600001"/>
        <n v="5128.17973600001"/>
        <n v="5327.92721600001"/>
        <n v="5625.469232"/>
        <n v="5645.034241"/>
        <n v="6217.515721"/>
        <n v="6616.54376399994"/>
        <n v="6729.90297000001"/>
        <n v="7174.38218900003"/>
        <n v="9342"/>
        <n v="9643.70346"/>
        <n v="10149.001544"/>
        <n v="11269.045413"/>
        <n v="12323.386545"/>
        <n v="12753.8535"/>
        <n v="15148"/>
        <n v="16580"/>
        <n v="17484.031747"/>
        <n v="18003.176046"/>
        <n v="19459.780063"/>
        <n v="19553.248439235"/>
        <n v="19806.945023"/>
        <n v="19999.630028"/>
        <n v="20037.180036"/>
        <n v="20040.642959"/>
        <n v="20123.02573"/>
        <n v="20604.812129"/>
        <n v="20637.119953"/>
        <n v="21076.208089"/>
        <n v="21153.543759"/>
        <n v="21542.855855"/>
        <n v="21657.297454"/>
        <n v="21713.926763"/>
        <n v="21833.447515"/>
        <n v="21886.059522"/>
        <n v="22084.137636"/>
        <n v="30461.185021"/>
        <n v="31330.6806569985"/>
        <n v="37823.743256"/>
        <n v="42919.904151"/>
        <n v="46965"/>
        <n v="56529.1556038"/>
      </sharedItems>
    </cacheField>
    <cacheField name="USDCashflow" numFmtId="0">
      <sharedItems containsString="0" containsBlank="1" containsNumber="1" containsInteger="1" minValue="-12500" maxValue="-7125" count="3">
        <n v="-12500"/>
        <n v="-7125"/>
        <m/>
      </sharedItems>
    </cacheField>
    <cacheField name="Undiversified VaR" numFmtId="0">
      <sharedItems containsString="0" containsBlank="1" containsNumber="1" minValue="-124856.626102516" maxValue="124856.626102516" count="346">
        <n v="-124856.626102516"/>
        <n v="-67366.010990754"/>
        <n v="-63272.162200128"/>
        <n v="-60560.16247722"/>
        <n v="-55482.91051331"/>
        <n v="-54983.755606038"/>
        <n v="-54097.1510345"/>
        <n v="-54014.515264892"/>
        <n v="-53329.917834326"/>
        <n v="-52878.82457095"/>
        <n v="-52788.190971894"/>
        <n v="-52710.20422101"/>
        <n v="-52366.251659904"/>
        <n v="-52219.931402408"/>
        <n v="-52182.20700497"/>
        <n v="-52160.130935864"/>
        <n v="-52145.272958968"/>
        <n v="-51586.70092674"/>
        <n v="-51539.924493708"/>
        <n v="-51195.108882036"/>
        <n v="-51148.825215334"/>
        <n v="-51107.292658688"/>
        <n v="-50487.52814973"/>
        <n v="-50450.33670005"/>
        <n v="-48922.52534197"/>
        <n v="-48742.979166546"/>
        <n v="-43947.58327134"/>
        <n v="-43235.74691877"/>
        <n v="-42721.78546125"/>
        <n v="-42559.36631058"/>
        <n v="-42371.542024686"/>
        <n v="-42261.3918594"/>
        <n v="-42207.79245921"/>
        <n v="-41545.41399561"/>
        <n v="-41379.12551871"/>
        <n v="-41335.77979503"/>
        <n v="-41237.52806082"/>
        <n v="-41232.85305636"/>
        <n v="-41198.27996634"/>
        <n v="-41129.67681396"/>
        <n v="-41105.21702931"/>
        <n v="-40904.769954356"/>
        <n v="-40862.42456373"/>
        <n v="-40761.88853646"/>
        <n v="-40431.0933027225"/>
        <n v="-40224.00685758"/>
        <n v="-40176.090996545"/>
        <n v="-40000.5997703025"/>
        <n v="-39965.33571366"/>
        <n v="-33877.143990725"/>
        <n v="-32976.056263766"/>
        <n v="-32966.06775336"/>
        <n v="-32748.04343426"/>
        <n v="-31112.3536382925"/>
        <n v="-30517.3796550525"/>
        <n v="-30234.5541141525"/>
        <n v="-30211.2605045475"/>
        <n v="-30197.054971006"/>
        <n v="-30109.93417404"/>
        <n v="-29824.918274844"/>
        <n v="-29663.723208812"/>
        <n v="-29639.35938425"/>
        <n v="-29532.811073458"/>
        <n v="-29507.581012294"/>
        <n v="-29498.942770528"/>
        <n v="-29493.967702276"/>
        <n v="-29431.953111792"/>
        <n v="-29375.028796806"/>
        <n v="-29363.24014316"/>
        <n v="-29327.103327984"/>
        <n v="-29312.977907752"/>
        <n v="-29302.554847566"/>
        <n v="-29248.393088992"/>
        <n v="-29239.152587722"/>
        <n v="-29205.701425208"/>
        <n v="-29184.84023532"/>
        <n v="-29014.29334034"/>
        <n v="-28413.69319719"/>
        <n v="-28296.8672308875"/>
        <n v="-28070.0913843"/>
        <n v="-27638.035810875"/>
        <n v="-26235.0379946025"/>
        <n v="-26225.29956417"/>
        <n v="-26106.866080344"/>
        <n v="-25129.229546022"/>
        <n v="-24914.275207185"/>
        <n v="-24889.6619004425"/>
        <n v="-24612.558877795"/>
        <n v="-24448.913501355"/>
        <n v="-24336.0040497525"/>
        <n v="-24239.087724075"/>
        <n v="-24193.9615848175"/>
        <n v="-24143.279999265"/>
        <n v="-24102.4722383375"/>
        <n v="-24088.7786118525"/>
        <n v="-23916.211269475"/>
        <n v="-23881.7446923825"/>
        <n v="-23655.7253706025"/>
        <n v="-23641.437460725"/>
        <n v="-23629.3149811425"/>
        <n v="-23597.0324137975"/>
        <n v="-23594.98861069"/>
        <n v="-23594.3641695125"/>
        <n v="-23588.00600681"/>
        <n v="-23574.0488537925"/>
        <n v="-23570.760693725"/>
        <n v="-23567.0499446725"/>
        <n v="-23527.19354153"/>
        <n v="-23509.8711758225"/>
        <n v="-23471.3182764375"/>
        <n v="-23425.4352044125"/>
        <n v="-23425.0022058675"/>
        <n v="-23393.771873465"/>
        <n v="-23331.1135709575"/>
        <n v="-23325.55253413"/>
        <n v="-23316.0574551275"/>
        <n v="-23307.0096590275"/>
        <n v="-23197.7787144775"/>
        <n v="-23011.2671734575"/>
        <n v="-22992.373528425"/>
        <n v="-22522.2274264575"/>
        <n v="-22351.4881536625"/>
        <n v="-22323.3100159475"/>
        <n v="-22129.3466578275"/>
        <n v="-21284.723048386"/>
        <n v="-20582.3603671175"/>
        <n v="-19183.97998195"/>
        <n v="-18066.715279116"/>
        <n v="-17400.551792575"/>
        <n v="-16858.7587174125"/>
        <n v="-16837.6902442"/>
        <n v="-16775.097607625"/>
        <n v="-16734.0784181375"/>
        <n v="-16647.8053074375"/>
        <n v="-16629.5931587625"/>
        <n v="-16561.862755375"/>
        <n v="-16546.7310213625"/>
        <n v="-16491.7562317375"/>
        <n v="-15922.2081202625"/>
        <n v="-15781.9388181"/>
        <n v="-15429.739961482"/>
        <n v="-14773.163138825"/>
        <n v="-14374.0099498275"/>
        <n v="-13494.9341145696"/>
        <n v="-12758.614711325"/>
        <n v="-12626.245788646"/>
        <n v="-12319.2168292725"/>
        <n v="-12293.576557584"/>
        <n v="-11935.586421549"/>
        <n v="-11893.761405288"/>
        <n v="-11891.692761858"/>
        <n v="-11297.86384272"/>
        <n v="-11286.41557379"/>
        <n v="-11174.075719065"/>
        <n v="-10268.1522476225"/>
        <n v="-9456.59918882"/>
        <n v="-8790.2604362475"/>
        <n v="-8706.385685375"/>
        <n v="-8374.17433447"/>
        <n v="-7935.305077938"/>
        <n v="-7766.6257179"/>
        <n v="-7183.575972825"/>
        <n v="-6184.033644005"/>
        <n v="-6002.5701990709"/>
        <n v="-5980.509404415"/>
        <n v="-1404.907974316"/>
        <n v="-1372.0370936125"/>
        <n v="-760.68600608"/>
        <n v="-426.586792968"/>
        <n v="-209.237003815"/>
        <n v="-32.16588914"/>
        <n v="0"/>
        <n v="32.16588914"/>
        <n v="2329.79033114555"/>
        <n v="4537.822635801"/>
        <n v="4813.078793425"/>
        <n v="5788.628607412"/>
        <n v="5943.936142116"/>
        <n v="5970.0102536025"/>
        <n v="5980.509404415"/>
        <n v="6002.5701990709"/>
        <n v="6061.482589302"/>
        <n v="6164.2400715532"/>
        <n v="6184.033644005"/>
        <n v="7640.3137636875"/>
        <n v="7766.6257179"/>
        <n v="7935.305077938"/>
        <n v="8081.718375318"/>
        <n v="8157.863218386"/>
        <n v="8374.17433447"/>
        <n v="11062.826220348"/>
        <n v="11286.41557379"/>
        <n v="11293.184056245"/>
        <n v="11297.86384272"/>
        <n v="11636.617567869"/>
        <n v="11817.060801273"/>
        <n v="11854.554902001"/>
        <n v="11891.692761858"/>
        <n v="11893.761405288"/>
        <n v="11935.586421549"/>
        <n v="12287.572221715"/>
        <n v="12340.4203890625"/>
        <n v="12433.24287891"/>
        <n v="13415.748056235"/>
        <n v="14292.086948685"/>
        <n v="15241.410552676"/>
        <n v="15386.409282972"/>
        <n v="15519.864825535"/>
        <n v="15781.9388181"/>
        <n v="15805.321514325"/>
        <n v="16491.7562317375"/>
        <n v="16546.7310213625"/>
        <n v="16561.862755375"/>
        <n v="16631.87473675"/>
        <n v="16662.1135881725"/>
        <n v="16734.0784181375"/>
        <n v="16751.16197755"/>
        <n v="16775.097607625"/>
        <n v="16805.0821864625"/>
        <n v="17068.302178641"/>
        <n v="17083.6306081"/>
        <n v="17250.083741275"/>
        <n v="17274.94619725"/>
        <n v="17400.551792575"/>
        <n v="17499.7769793875"/>
        <n v="17831.808429309"/>
        <n v="18066.715279116"/>
        <n v="19200.540945096"/>
        <n v="20582.3603671175"/>
        <n v="20762.00175399"/>
        <n v="20818.7421410325"/>
        <n v="21284.723048386"/>
        <n v="21534.6415860275"/>
        <n v="21845.9036201175"/>
        <n v="22093.34327732"/>
        <n v="22199.96130716"/>
        <n v="22262.5684945825"/>
        <n v="23197.7787144775"/>
        <n v="23210.962140429"/>
        <n v="23307.0096590275"/>
        <n v="23316.0574551275"/>
        <n v="23325.55253413"/>
        <n v="23331.1135709575"/>
        <n v="23393.771873465"/>
        <n v="23425.0022058675"/>
        <n v="23425.4352044125"/>
        <n v="23471.3182764375"/>
        <n v="23509.8711758225"/>
        <n v="23512.14997705"/>
        <n v="23527.19354153"/>
        <n v="23574.0488537925"/>
        <n v="23594.3641695125"/>
        <n v="23594.98861069"/>
        <n v="23629.3149811425"/>
        <n v="23641.437460725"/>
        <n v="23655.7253706025"/>
        <n v="23856.5438845825"/>
        <n v="23867.54025474"/>
        <n v="23935.122077615"/>
        <n v="23944.4316039075"/>
        <n v="24014.2582069425"/>
        <n v="24143.279999265"/>
        <n v="24437.1632326325"/>
        <n v="24571.318434985"/>
        <n v="24859.9469477975"/>
        <n v="25083.50304411"/>
        <n v="25316.1186637275"/>
        <n v="26135.409884122"/>
        <n v="26639.0824266"/>
        <n v="26931.439855845"/>
        <n v="27567.09812549"/>
        <n v="27638.035810875"/>
        <n v="27880.002952648"/>
        <n v="29205.701425208"/>
        <n v="29239.152587722"/>
        <n v="29248.393088992"/>
        <n v="29302.554847566"/>
        <n v="29312.977907752"/>
        <n v="29327.103327984"/>
        <n v="29363.24014316"/>
        <n v="29375.028796806"/>
        <n v="29431.953111792"/>
        <n v="29493.967702276"/>
        <n v="29498.942770528"/>
        <n v="29507.581012294"/>
        <n v="29532.811073458"/>
        <n v="29663.723208812"/>
        <n v="30014.878506382"/>
        <n v="30085.631715216"/>
        <n v="30109.93417404"/>
        <n v="30197.054971006"/>
        <n v="30211.2605045475"/>
        <n v="30234.5541141525"/>
        <n v="30481.7562679"/>
        <n v="30928.981645408"/>
        <n v="31112.3536382925"/>
        <n v="34400.30009185"/>
        <n v="35595.667422"/>
        <n v="36550.702691685"/>
        <n v="38006.754596734"/>
        <n v="39947.0221458"/>
        <n v="39965.33571366"/>
        <n v="40224.00685758"/>
        <n v="40761.88853646"/>
        <n v="40862.42456373"/>
        <n v="41129.67681396"/>
        <n v="41198.27996634"/>
        <n v="41232.85305636"/>
        <n v="41237.52806082"/>
        <n v="41335.77979503"/>
        <n v="41379.12551871"/>
        <n v="41545.41399561"/>
        <n v="42068.48538417"/>
        <n v="42261.3918594"/>
        <n v="42559.36631058"/>
        <n v="42721.78546125"/>
        <n v="43235.74691877"/>
        <n v="43947.58327134"/>
        <n v="44532.61590106"/>
        <n v="44553.3836123425"/>
        <n v="50131.569089602"/>
        <n v="50450.33670005"/>
        <n v="50487.52814973"/>
        <n v="50677.992344126"/>
        <n v="51107.292658688"/>
        <n v="51148.825215334"/>
        <n v="51195.108882036"/>
        <n v="51539.924493708"/>
        <n v="51586.70092674"/>
        <n v="52145.272958968"/>
        <n v="52182.20700497"/>
        <n v="52219.931402408"/>
        <n v="52366.251659904"/>
        <n v="52710.20422101"/>
        <n v="52878.82457095"/>
        <n v="54983.755606038"/>
        <n v="55482.91051331"/>
        <n v="56423.805780825"/>
        <n v="63272.162200128"/>
        <n v="64390.289135634"/>
        <n v="67366.010990754"/>
        <n v="67832.189270965"/>
        <n v="91225.728407198"/>
        <n v="92644.123663805"/>
        <n v="124856.626102516"/>
        <m/>
      </sharedItems>
    </cacheField>
    <cacheField name="Total USD Cashflow" numFmtId="0">
      <sharedItems containsSemiMixedTypes="0" containsString="0" containsNumber="1" minValue="-1267000" maxValue="1267000" count="121">
        <n v="-1267000"/>
        <n v="-769250"/>
        <n v="-358891.815556"/>
        <n v="-261076.388889"/>
        <n v="-246736.111111"/>
        <n v="-188298.611111"/>
        <n v="-177229.166667"/>
        <n v="-151388.4375"/>
        <n v="-138125"/>
        <n v="-137860.8625"/>
        <n v="-132918.150685"/>
        <n v="-111933.333333"/>
        <n v="-111000"/>
        <n v="-97750"/>
        <n v="-67875"/>
        <n v="-58262.5"/>
        <n v="-58070.833333"/>
        <n v="-57633.333333"/>
        <n v="-56116.666667"/>
        <n v="-45499.996667"/>
        <n v="-43858.333333"/>
        <n v="-35777.777778"/>
        <n v="-32355.555556"/>
        <n v="-29644.444444"/>
        <n v="-28111.111111"/>
        <n v="-28050"/>
        <n v="-27150"/>
        <n v="-26577.777778"/>
        <n v="-26250"/>
        <n v="-26144.444444"/>
        <n v="-25000"/>
        <n v="-24933.333333"/>
        <n v="-24272.222222"/>
        <n v="-23383.333333"/>
        <n v="-22944.444444"/>
        <n v="-22625"/>
        <n v="-22122.222222"/>
        <n v="-20493.055556"/>
        <n v="-20250"/>
        <n v="-20000"/>
        <n v="-19933.333333"/>
        <n v="-19322.222222"/>
        <n v="-18750"/>
        <n v="-18277.777778"/>
        <n v="-17250"/>
        <n v="-16866.666667"/>
        <n v="-15416.666667"/>
        <n v="-15211.111111"/>
        <n v="-14622.222222"/>
        <n v="-13416.666667"/>
        <n v="-13175"/>
        <n v="-13055.555556"/>
        <n v="-11244.444444"/>
        <n v="-8944.444444"/>
        <n v="-8775"/>
        <n v="-8750"/>
        <n v="-7916.666667"/>
        <n v="-7155.555556"/>
        <n v="-6133.333333"/>
        <n v="-5728.125"/>
        <n v="-5277.777778"/>
        <n v="-4372.875"/>
        <n v="-4047.222222"/>
        <n v="-3327.1875"/>
        <n v="0"/>
        <n v="4642.57875"/>
        <n v="5277.777778"/>
        <n v="6083.325556"/>
        <n v="6133.333333"/>
        <n v="8711.111111"/>
        <n v="8944.444444"/>
        <n v="10291.666667"/>
        <n v="10750"/>
        <n v="11083.333333"/>
        <n v="12522.222222"/>
        <n v="13033.333333"/>
        <n v="13062.5"/>
        <n v="13750"/>
        <n v="13902.777778"/>
        <n v="13904.166667"/>
        <n v="14566.666667"/>
        <n v="14622.222222"/>
        <n v="14875"/>
        <n v="15416.666667"/>
        <n v="15569.444444"/>
        <n v="18655.555556"/>
        <n v="19977.777778"/>
        <n v="20444.444444"/>
        <n v="22944.444444"/>
        <n v="24272.222222"/>
        <n v="24933.333333"/>
        <n v="25277.777778"/>
        <n v="26577.777778"/>
        <n v="26833.333333"/>
        <n v="28111.111111"/>
        <n v="30000"/>
        <n v="34000"/>
        <n v="38462.5"/>
        <n v="42291.666667"/>
        <n v="52791.666667"/>
        <n v="58070.833333"/>
        <n v="67875"/>
        <n v="84518.555556"/>
        <n v="92137.5"/>
        <n v="111000"/>
        <n v="111933.333333"/>
        <n v="116416.666667"/>
        <n v="132918.150685"/>
        <n v="137860.8625"/>
        <n v="138125"/>
        <n v="151388.4375"/>
        <n v="177229.166667"/>
        <n v="188298.611111"/>
        <n v="220022.653333"/>
        <n v="261076.388889"/>
        <n v="324444.444444"/>
        <n v="358891.815556"/>
        <n v="429743.444444"/>
        <n v="769250"/>
        <n v="915416.666667"/>
        <n v="1267000"/>
      </sharedItems>
    </cacheField>
    <cacheField name="LTD P&amp;L" numFmtId="0">
      <sharedItems containsSemiMixedTypes="0" containsString="0" containsNumber="1" minValue="-10127123" maxValue="11521010" count="383">
        <n v="-10127123"/>
        <n v="-6994902"/>
        <n v="-6505159"/>
        <n v="-3646666.633333"/>
        <n v="-1611570.166667"/>
        <n v="-1092628.5"/>
        <n v="-886130.372125"/>
        <n v="-757083.244915"/>
        <n v="-607916.666667"/>
        <n v="-556041.666667"/>
        <n v="-528506.686976"/>
        <n v="-528046.501525"/>
        <n v="-465921.505796"/>
        <n v="-387577.777778"/>
        <n v="-358891.815556"/>
        <n v="-332055.215738"/>
        <n v="-329624.357944"/>
        <n v="-299400.614373"/>
        <n v="-298241.444855"/>
        <n v="-291154.068542"/>
        <n v="-287478.634386"/>
        <n v="-281729.390729"/>
        <n v="-271632.986155"/>
        <n v="-264857.987521"/>
        <n v="-236308.016575039"/>
        <n v="-230553.92627"/>
        <n v="-224480.51336881"/>
        <n v="-219611.783223"/>
        <n v="-217524.151152"/>
        <n v="-215826.780564"/>
        <n v="-212698.532574"/>
        <n v="-212368.768418"/>
        <n v="-211146.429001"/>
        <n v="-209835.069245"/>
        <n v="-206051.53619"/>
        <n v="-205727.499192"/>
        <n v="-196266.897354"/>
        <n v="-195540.548045"/>
        <n v="-193094.50163"/>
        <n v="-190046.908193"/>
        <n v="-180025.939398"/>
        <n v="-179341.240839"/>
        <n v="-174238.804516"/>
        <n v="-157200.820914"/>
        <n v="-154572.925942"/>
        <n v="-154168.614761"/>
        <n v="-148138.613926"/>
        <n v="-144290.553594"/>
        <n v="-142681.82781"/>
        <n v="-136455.456031"/>
        <n v="-136367.806869"/>
        <n v="-134660.805359"/>
        <n v="-132918.150685"/>
        <n v="-130012.818247"/>
        <n v="-129519.419377"/>
        <n v="-127568.388702"/>
        <n v="-125150.58625"/>
        <n v="-120947.035952"/>
        <n v="-120300.649786"/>
        <n v="-118000.78313"/>
        <n v="-111933.333333"/>
        <n v="-107980.561735"/>
        <n v="-106669.325848"/>
        <n v="-105541.616379"/>
        <n v="-101808.657332"/>
        <n v="-101296.926259"/>
        <n v="-97242.794612"/>
        <n v="-96422.917067"/>
        <n v="-94459.728684"/>
        <n v="-89415.812191"/>
        <n v="-88304.208185"/>
        <n v="-87313.743952"/>
        <n v="-85273.058415"/>
        <n v="-77722.231005"/>
        <n v="-77682.764255"/>
        <n v="-74966.479488"/>
        <n v="-74661.086455"/>
        <n v="-70477.526819"/>
        <n v="-69907.638851"/>
        <n v="-67804.737309"/>
        <n v="-67346.781386"/>
        <n v="-67173.485001"/>
        <n v="-66232.937443"/>
        <n v="-66059.41296"/>
        <n v="-64980.733383"/>
        <n v="-64310.61878163"/>
        <n v="-64031.9829396975"/>
        <n v="-63935.167973"/>
        <n v="-62731.617997"/>
        <n v="-62274.277502"/>
        <n v="-61373.986447"/>
        <n v="-60609.614076"/>
        <n v="-60109.815861"/>
        <n v="-59694.622104"/>
        <n v="-59574.280752"/>
        <n v="-57297.319526"/>
        <n v="-57023.383715415"/>
        <n v="-56856.83284"/>
        <n v="-53892.741502"/>
        <n v="-53676.063781"/>
        <n v="-51524.308647"/>
        <n v="-48431.763528"/>
        <n v="-48164.822872"/>
        <n v="-46693.13791"/>
        <n v="-45887.515322"/>
        <n v="-45642.157674"/>
        <n v="-45553.783328235"/>
        <n v="-45499.996667"/>
        <n v="-43447.507692"/>
        <n v="-43028.826047"/>
        <n v="-42235.909276"/>
        <n v="-40995.481776"/>
        <n v="-39497.10809"/>
        <n v="-39066.218489"/>
        <n v="-37870.402551"/>
        <n v="-36763.130628"/>
        <n v="-36663.795589"/>
        <n v="-36129.91287"/>
        <n v="-34858.034782"/>
        <n v="-34825.830588"/>
        <n v="-34693.777451"/>
        <n v="-34369.161946"/>
        <n v="-34338.653615"/>
        <n v="-33382.02391"/>
        <n v="-32137.80561"/>
        <n v="-31730.8119"/>
        <n v="-31670.929194"/>
        <n v="-31172.561618"/>
        <n v="-30801.765878"/>
        <n v="-30435.100302"/>
        <n v="-29411.198955"/>
        <n v="-29273.279765"/>
        <n v="-28936.1730564075"/>
        <n v="-27575.828163"/>
        <n v="-26759.970817"/>
        <n v="-26694.670104"/>
        <n v="-26286.605436"/>
        <n v="-26102.195922"/>
        <n v="-24850.496079"/>
        <n v="-23998.74626"/>
        <n v="-23487.9436241775"/>
        <n v="-23302.3267236825"/>
        <n v="-22990.657614"/>
        <n v="-21107.714522"/>
        <n v="-20627.26672968"/>
        <n v="-20231.194168"/>
        <n v="-19542.935979"/>
        <n v="-19484.898511"/>
        <n v="-19283.317954"/>
        <n v="-16728.268302"/>
        <n v="-16566.744448"/>
        <n v="-16087.261968"/>
        <n v="-15416.666667"/>
        <n v="-12246.986796525"/>
        <n v="-11007.2813856525"/>
        <n v="-9818.878194"/>
        <n v="-9352.788169"/>
        <n v="-9095.081339"/>
        <n v="-8815.135902"/>
        <n v="-8702.648297"/>
        <n v="-8522.406751"/>
        <n v="-7853.17847"/>
        <n v="-7145.496346"/>
        <n v="-7005.65088951"/>
        <n v="-5960.645328"/>
        <n v="-5551.6414"/>
        <n v="-5399.849841"/>
        <n v="-5277.777778"/>
        <n v="-4500.708382"/>
        <n v="-4007.597857"/>
        <n v="-3504.544563"/>
        <n v="-3486.771371"/>
        <n v="-3430.438976"/>
        <n v="-2773.716319"/>
        <n v="-2461.289328"/>
        <n v="-2252.224181"/>
        <n v="-1826.972589"/>
        <n v="-1552.299257"/>
        <n v="-1405.61036"/>
        <n v="-1193.599936"/>
        <n v="-1113.73932"/>
        <n v="-1098.522453"/>
        <n v="-988.147945"/>
        <n v="-821.25593"/>
        <n v="-622.065481"/>
        <n v="-491.952518"/>
        <n v="-188.90444"/>
        <n v="-69.988877"/>
        <n v="0"/>
        <n v="69.988877"/>
        <n v="491.952518"/>
        <n v="622.065481"/>
        <n v="821.25593"/>
        <n v="1405.61036"/>
        <n v="3331.553262"/>
        <n v="3430.438976"/>
        <n v="3486.771371"/>
        <n v="4500.708382"/>
        <n v="4645.2435567525"/>
        <n v="4833.445593"/>
        <n v="5277.777778"/>
        <n v="5399.849841"/>
        <n v="5538.522695"/>
        <n v="6083.325556"/>
        <n v="7145.496346"/>
        <n v="7265.764777"/>
        <n v="7628.69067"/>
        <n v="8510.940153"/>
        <n v="8522.406751"/>
        <n v="8815.135902"/>
        <n v="9095.081339"/>
        <n v="9492.0530410675"/>
        <n v="9818.878194"/>
        <n v="10343.368016"/>
        <n v="10475.905942"/>
        <n v="10742.452241"/>
        <n v="11168.431489"/>
        <n v="11203.836895"/>
        <n v="11631.403615"/>
        <n v="11895.428567"/>
        <n v="13169.520028404"/>
        <n v="13489.122764"/>
        <n v="14706.634552"/>
        <n v="15416.666667"/>
        <n v="15726.103722"/>
        <n v="16087.261968"/>
        <n v="16566.744448"/>
        <n v="16575.621715"/>
        <n v="16656.672599"/>
        <n v="16728.268302"/>
        <n v="17624.132948"/>
        <n v="19204.624394"/>
        <n v="19283.317954"/>
        <n v="20231.194168"/>
        <n v="21992.185157"/>
        <n v="22990.657614"/>
        <n v="23721.707091"/>
        <n v="23998.74626"/>
        <n v="24348.925463"/>
        <n v="24687.35693"/>
        <n v="25097.8254558525"/>
        <n v="26630.079549"/>
        <n v="26759.970817"/>
        <n v="27713.933645"/>
        <n v="28031.15155"/>
        <n v="31043.153726"/>
        <n v="31172.561618"/>
        <n v="31670.929194"/>
        <n v="32123.68753"/>
        <n v="33382.02391"/>
        <n v="34338.653615"/>
        <n v="34387.585059"/>
        <n v="34693.777451"/>
        <n v="36437.818921"/>
        <n v="36607.582416"/>
        <n v="36763.130628"/>
        <n v="39497.10809"/>
        <n v="41300.803688"/>
        <n v="41852.969572"/>
        <n v="42235.909276"/>
        <n v="43028.826047"/>
        <n v="43624.447878"/>
        <n v="44433.027508"/>
        <n v="44906.385192"/>
        <n v="45642.157674"/>
        <n v="45887.515322"/>
        <n v="46693.13791"/>
        <n v="47093.996775735"/>
        <n v="48164.822872"/>
        <n v="48423.026818"/>
        <n v="53676.063781"/>
        <n v="53892.741502"/>
        <n v="54233.370011"/>
        <n v="54465.334079"/>
        <n v="55898.026211"/>
        <n v="56331.1556038"/>
        <n v="56856.83284"/>
        <n v="57170.767254"/>
        <n v="57297.319526"/>
        <n v="58375.820262"/>
        <n v="59694.622104"/>
        <n v="60109.815861"/>
        <n v="60609.614076"/>
        <n v="60998.215492"/>
        <n v="61373.986447"/>
        <n v="62731.617997"/>
        <n v="63364.784574"/>
        <n v="65204.985899"/>
        <n v="66059.41296"/>
        <n v="67173.485001"/>
        <n v="67346.781386"/>
        <n v="69788.349841"/>
        <n v="69907.638851"/>
        <n v="70477.526819"/>
        <n v="71546.640412"/>
        <n v="73837.476783"/>
        <n v="74661.086455"/>
        <n v="75563.124064"/>
        <n v="76621.199031"/>
        <n v="78496.809816"/>
        <n v="85273.058415"/>
        <n v="87313.743952"/>
        <n v="87733.032497"/>
        <n v="88304.208185"/>
        <n v="88406.862253"/>
        <n v="92876.899234"/>
        <n v="94459.728684"/>
        <n v="97242.794612"/>
        <n v="100910.60328"/>
        <n v="101808.657332"/>
        <n v="103925.30714"/>
        <n v="105541.616379"/>
        <n v="106669.325848"/>
        <n v="109584.136709"/>
        <n v="111933.333333"/>
        <n v="118000.78313"/>
        <n v="120300.649786"/>
        <n v="120947.035952"/>
        <n v="124056.631171"/>
        <n v="127568.388702"/>
        <n v="129519.419377"/>
        <n v="130140.894634"/>
        <n v="131998.943696"/>
        <n v="132918.150685"/>
        <n v="136367.806869"/>
        <n v="136455.456031"/>
        <n v="142681.82781"/>
        <n v="144290.553594"/>
        <n v="154168.614761"/>
        <n v="157200.820914"/>
        <n v="174238.804516"/>
        <n v="179341.240839"/>
        <n v="180025.939398"/>
        <n v="186370.691605"/>
        <n v="190046.908193"/>
        <n v="195540.548045"/>
        <n v="196266.897354"/>
        <n v="196546.347006"/>
        <n v="197556.896635"/>
        <n v="205325.777984"/>
        <n v="206051.53619"/>
        <n v="209835.069245"/>
        <n v="211146.429001"/>
        <n v="212368.768418"/>
        <n v="212698.532574"/>
        <n v="215826.780564"/>
        <n v="217524.151152"/>
        <n v="220022.653333"/>
        <n v="224480.51336881"/>
        <n v="228509.374347"/>
        <n v="231268.484772"/>
        <n v="236308.016575039"/>
        <n v="245078.875131"/>
        <n v="246608.151455"/>
        <n v="264857.987521"/>
        <n v="271632.986155"/>
        <n v="281729.390729"/>
        <n v="287478.634386"/>
        <n v="291154.068542"/>
        <n v="298241.444855"/>
        <n v="299400.614373"/>
        <n v="329624.357944"/>
        <n v="332055.215738"/>
        <n v="338828.452362"/>
        <n v="358891.815556"/>
        <n v="359402.879103"/>
        <n v="390355.079187"/>
        <n v="394914.399144"/>
        <n v="429743.444444"/>
        <n v="435930.555556"/>
        <n v="454535.603969557"/>
        <n v="465921.505796"/>
        <n v="473857.053768"/>
        <n v="528506.686976"/>
        <n v="620833.333333"/>
        <n v="757083.244915"/>
        <n v="886130.372125"/>
        <n v="961203.365763"/>
        <n v="1063514.666667"/>
        <n v="1239333.333333"/>
        <n v="6505159"/>
        <n v="10127123"/>
        <n v="11521010"/>
      </sharedItems>
    </cacheField>
    <cacheField name="YTD P&amp;L" numFmtId="0">
      <sharedItems containsSemiMixedTypes="0" containsString="0" containsNumber="1" minValue="-1745207.633333" maxValue="983761" count="384">
        <n v="-1745207.633333"/>
        <n v="-1620761"/>
        <n v="-1174347"/>
        <n v="-870239.168672"/>
        <n v="-855515.466913"/>
        <n v="-735213.698684"/>
        <n v="-643279.975444"/>
        <n v="-573069.307317"/>
        <n v="-556041.666667"/>
        <n v="-503273.548031"/>
        <n v="-492145.121791"/>
        <n v="-477605.111111"/>
        <n v="-442443.200568"/>
        <n v="-428057.420836"/>
        <n v="-375331.524372"/>
        <n v="-353640.040090709"/>
        <n v="-348412.173912643"/>
        <n v="-332055.215738"/>
        <n v="-329328.352172"/>
        <n v="-267008.709646"/>
        <n v="-257451.351274"/>
        <n v="-224250.302648"/>
        <n v="-205727.499192"/>
        <n v="-193366.096499"/>
        <n v="-189058.456444"/>
        <n v="-186664.069391"/>
        <n v="-185648.036792"/>
        <n v="-183493.351177"/>
        <n v="-182136.164917"/>
        <n v="-176898.570988"/>
        <n v="-170235.973837"/>
        <n v="-163484.127779"/>
        <n v="-162336.828887"/>
        <n v="-161380.800093"/>
        <n v="-161153.714575"/>
        <n v="-157281.903522"/>
        <n v="-151095.331737"/>
        <n v="-150794.241285"/>
        <n v="-150294.195886"/>
        <n v="-149965.67328"/>
        <n v="-145548.693318"/>
        <n v="-144882.821739"/>
        <n v="-143502.721515"/>
        <n v="-142732.695971"/>
        <n v="-142323.288619"/>
        <n v="-135497.958919"/>
        <n v="-134203.281664"/>
        <n v="-132913.843603"/>
        <n v="-130012.818247"/>
        <n v="-124881.997339"/>
        <n v="-122764.649172"/>
        <n v="-120945.880579"/>
        <n v="-117244.9911"/>
        <n v="-111933.333333"/>
        <n v="-111911.492771"/>
        <n v="-111191.697852"/>
        <n v="-110243.858718"/>
        <n v="-103792.163266"/>
        <n v="-101414.472776"/>
        <n v="-100615.614748"/>
        <n v="-100615.06155"/>
        <n v="-100473.662282"/>
        <n v="-99246.20987"/>
        <n v="-99020.163545"/>
        <n v="-98477.214062"/>
        <n v="-98475.210882"/>
        <n v="-96422.917067"/>
        <n v="-96342.323513"/>
        <n v="-93513.18325"/>
        <n v="-90373.64815"/>
        <n v="-89059.07428"/>
        <n v="-88387.72829"/>
        <n v="-86615.96486"/>
        <n v="-83978.832013"/>
        <n v="-83940.51395"/>
        <n v="-83902.3333339999"/>
        <n v="-83859.174837"/>
        <n v="-83148.213917"/>
        <n v="-82615.899365"/>
        <n v="-79671.093023"/>
        <n v="-77722.231005"/>
        <n v="-77682.764255"/>
        <n v="-77668.078324"/>
        <n v="-77537.144444"/>
        <n v="-76045.404317"/>
        <n v="-74966.479488"/>
        <n v="-73810.550715"/>
        <n v="-73048.339267"/>
        <n v="-70933.797714"/>
        <n v="-70060.555637"/>
        <n v="-69632.671963"/>
        <n v="-68196.6067"/>
        <n v="-67804.737309"/>
        <n v="-66232.937443"/>
        <n v="-64980.733383"/>
        <n v="-64607.931006"/>
        <n v="-64310.61878163"/>
        <n v="-64088.565527"/>
        <n v="-64044.901589"/>
        <n v="-64031.9829396975"/>
        <n v="-63968.333964"/>
        <n v="-63935.167973"/>
        <n v="-63171.710831"/>
        <n v="-62883.381009"/>
        <n v="-61252.696624"/>
        <n v="-60775.139393"/>
        <n v="-60109.815861"/>
        <n v="-59574.280752"/>
        <n v="-59462.19259"/>
        <n v="-58451.683494"/>
        <n v="-58308.06396"/>
        <n v="-57023.383715415"/>
        <n v="-56459.159735"/>
        <n v="-54063.04534"/>
        <n v="-53793.600031"/>
        <n v="-53154.446643"/>
        <n v="-51959.271221"/>
        <n v="-51585.540989"/>
        <n v="-48631.273322"/>
        <n v="-48431.763528"/>
        <n v="-45972.155838"/>
        <n v="-45807.501473"/>
        <n v="-45499.996667"/>
        <n v="-45216.39899"/>
        <n v="-43095.058608"/>
        <n v="-43033.667784"/>
        <n v="-42650.9813771188"/>
        <n v="-40995.481776"/>
        <n v="-39066.218489"/>
        <n v="-38808.804761"/>
        <n v="-38265.037511"/>
        <n v="-37546.5717519447"/>
        <n v="-36663.795589"/>
        <n v="-36129.91287"/>
        <n v="-35174.904738"/>
        <n v="-34858.034782"/>
        <n v="-32447.259794"/>
        <n v="-31922.88257"/>
        <n v="-31730.8119"/>
        <n v="-29561.300199"/>
        <n v="-29558.498037"/>
        <n v="-29273.279765"/>
        <n v="-29048.893809"/>
        <n v="-29015.478416"/>
        <n v="-28892.717387"/>
        <n v="-28787.042741"/>
        <n v="-28151.92127"/>
        <n v="-27910.354424"/>
        <n v="-27575.828163"/>
        <n v="-26694.670104"/>
        <n v="-26102.195922"/>
        <n v="-25302.64615"/>
        <n v="-24473.5951748833"/>
        <n v="-24024.508039"/>
        <n v="-23527.289901064"/>
        <n v="-23487.9436241775"/>
        <n v="-22241.462751"/>
        <n v="-20627.26672968"/>
        <n v="-19542.935979"/>
        <n v="-18581.480705"/>
        <n v="-17708.342649"/>
        <n v="-16728.268302"/>
        <n v="-16258.334019"/>
        <n v="-14002.111105"/>
        <n v="-12908.408630413"/>
        <n v="-12246.986796525"/>
        <n v="-11007.2813856525"/>
        <n v="-10984.148426"/>
        <n v="-9908.607325"/>
        <n v="-9352.788169"/>
        <n v="-8702.648297"/>
        <n v="-7853.17847"/>
        <n v="-7013.02528"/>
        <n v="-5960.645328"/>
        <n v="-5551.6414"/>
        <n v="-5549.821105"/>
        <n v="-5547.22230000001"/>
        <n v="-5086.933547"/>
        <n v="-5045.57413"/>
        <n v="-4017.469278"/>
        <n v="-4007.597857"/>
        <n v="-3673.519187"/>
        <n v="-3450.189546"/>
        <n v="-2916.330625"/>
        <n v="-2773.716319"/>
        <n v="-2252.224181"/>
        <n v="-1680.199244"/>
        <n v="-1552.299257"/>
        <n v="-1113.73932"/>
        <n v="-1098.522453"/>
        <n v="-988.147945"/>
        <n v="-362.435462000001"/>
        <n v="-188.90444"/>
        <n v="0"/>
        <n v="0.0255559999995967"/>
        <n v="362.435462000001"/>
        <n v="1680.199244"/>
        <n v="2916.330625"/>
        <n v="3263.306972"/>
        <n v="3450.189546"/>
        <n v="3673.519187"/>
        <n v="3889.549066"/>
        <n v="4017.469278"/>
        <n v="4645.2435567525"/>
        <n v="4833.445593"/>
        <n v="5045.57413"/>
        <n v="5086.933547"/>
        <n v="5538.522695"/>
        <n v="5549.821105"/>
        <n v="7013.02528"/>
        <n v="7265.764777"/>
        <n v="7628.69067"/>
        <n v="8510.940153"/>
        <n v="9908.607325"/>
        <n v="10343.368016"/>
        <n v="10742.452241"/>
        <n v="10984.148426"/>
        <n v="11168.431489"/>
        <n v="11564.202478"/>
        <n v="11631.403615"/>
        <n v="11895.428567"/>
        <n v="13576.1231046504"/>
        <n v="14706.634552"/>
        <n v="16258.334019"/>
        <n v="16575.621715"/>
        <n v="16656.672599"/>
        <n v="16728.268302"/>
        <n v="17624.132948"/>
        <n v="17708.342649"/>
        <n v="18581.480705"/>
        <n v="19903.8736246873"/>
        <n v="21992.185157"/>
        <n v="23404.115069"/>
        <n v="24024.508039"/>
        <n v="24687.35693"/>
        <n v="25097.8254558525"/>
        <n v="25302.64615"/>
        <n v="26630.079549"/>
        <n v="27713.933645"/>
        <n v="27910.354424"/>
        <n v="28031.15155"/>
        <n v="28151.92127"/>
        <n v="28787.042741"/>
        <n v="29015.478416"/>
        <n v="29048.893809"/>
        <n v="30834.999451"/>
        <n v="31922.88257"/>
        <n v="33806.081651"/>
        <n v="34042.1557229999"/>
        <n v="34387.585059"/>
        <n v="35174.904738"/>
        <n v="36437.818921"/>
        <n v="36607.582416"/>
        <n v="37546.5717519447"/>
        <n v="38808.804761"/>
        <n v="41300.803688"/>
        <n v="43033.667784"/>
        <n v="43624.447878"/>
        <n v="44906.385192"/>
        <n v="45469.144362"/>
        <n v="45807.501473"/>
        <n v="45874.129369"/>
        <n v="45995.324647"/>
        <n v="47093.996775735"/>
        <n v="48423.026818"/>
        <n v="48631.273322"/>
        <n v="51585.540989"/>
        <n v="51959.271221"/>
        <n v="53154.446643"/>
        <n v="54233.370011"/>
        <n v="56331.1556038"/>
        <n v="56459.159735"/>
        <n v="57170.767254"/>
        <n v="58308.06396"/>
        <n v="58375.820262"/>
        <n v="58451.683494"/>
        <n v="59462.19259"/>
        <n v="60109.815861"/>
        <n v="61252.696624"/>
        <n v="62883.381009"/>
        <n v="63364.784574"/>
        <n v="64044.901589"/>
        <n v="64088.565527"/>
        <n v="64607.931006"/>
        <n v="69632.671963"/>
        <n v="70060.555637"/>
        <n v="70503.254169"/>
        <n v="70933.797714"/>
        <n v="71546.640412"/>
        <n v="73048.339267"/>
        <n v="73309.755469"/>
        <n v="73810.550715"/>
        <n v="75563.124064"/>
        <n v="76045.404317"/>
        <n v="77668.078324"/>
        <n v="78496.809816"/>
        <n v="83148.213917"/>
        <n v="83859.174837"/>
        <n v="83978.832013"/>
        <n v="84089.638983"/>
        <n v="84431.411158"/>
        <n v="86615.96486"/>
        <n v="87733.032497"/>
        <n v="88387.72829"/>
        <n v="88406.862253"/>
        <n v="90373.64815"/>
        <n v="92876.899234"/>
        <n v="93513.18325"/>
        <n v="96342.323513"/>
        <n v="98475.210882"/>
        <n v="99020.163545"/>
        <n v="99246.20987"/>
        <n v="100473.662282"/>
        <n v="100615.06155"/>
        <n v="100910.60328"/>
        <n v="101414.472776"/>
        <n v="103792.163266"/>
        <n v="110243.858718"/>
        <n v="111698.322435"/>
        <n v="111911.492771"/>
        <n v="111933.333333"/>
        <n v="117244.9911"/>
        <n v="117285.352529"/>
        <n v="122821.864554"/>
        <n v="123877.924079"/>
        <n v="124056.631171"/>
        <n v="124881.997339"/>
        <n v="129020.294973"/>
        <n v="130126.23704"/>
        <n v="130140.894634"/>
        <n v="131998.943696"/>
        <n v="132282.814526"/>
        <n v="134203.281664"/>
        <n v="135497.958919"/>
        <n v="137223.834495"/>
        <n v="142323.288619"/>
        <n v="143502.721515"/>
        <n v="144882.821739"/>
        <n v="145548.693318"/>
        <n v="147837.463114"/>
        <n v="149965.67328"/>
        <n v="150294.195886"/>
        <n v="150501.5385"/>
        <n v="150794.241285"/>
        <n v="151095.331737"/>
        <n v="153553.968098"/>
        <n v="156455.211855"/>
        <n v="157281.903522"/>
        <n v="161153.714575"/>
        <n v="162336.828887"/>
        <n v="163484.127779"/>
        <n v="164667.752346"/>
        <n v="170552.3764"/>
        <n v="183493.351177"/>
        <n v="185648.036792"/>
        <n v="186370.691605"/>
        <n v="186664.069391"/>
        <n v="189058.456444"/>
        <n v="224250.302648"/>
        <n v="228509.374347"/>
        <n v="230624.327318"/>
        <n v="236806.904322"/>
        <n v="267008.709646"/>
        <n v="274530.8876"/>
        <n v="329328.352172"/>
        <n v="348412.173912643"/>
        <n v="349692.353973"/>
        <n v="353640.040090709"/>
        <n v="375331.524372"/>
        <n v="394914.399144"/>
        <n v="442443.200568"/>
        <n v="454535.603969557"/>
        <n v="459972.288131"/>
        <n v="473857.053768"/>
        <n v="573069.307317"/>
        <n v="641366.84887"/>
        <n v="643279.975444"/>
        <n v="735213.698684"/>
        <n v="817474.444444001"/>
        <n v="855515.466913"/>
        <n v="870239.168672"/>
        <n v="924097"/>
        <n v="961203.365763"/>
        <n v="983761"/>
      </sharedItems>
    </cacheField>
    <cacheField name="QTD P&amp;L" numFmtId="0">
      <sharedItems containsSemiMixedTypes="0" containsString="0" containsNumber="1" minValue="-73028.953233" maxValue="56529.2310478" count="370">
        <n v="-73028.953233"/>
        <n v="-50891"/>
        <n v="-42817.837907"/>
        <n v="-38408.266726"/>
        <n v="-37253.6117202286"/>
        <n v="-37046.723272"/>
        <n v="-34532.741448144"/>
        <n v="-34121.107159416"/>
        <n v="-22084.137636"/>
        <n v="-21923.328239"/>
        <n v="-21542.855855"/>
        <n v="-21452.182879"/>
        <n v="-21296.846649"/>
        <n v="-21153.543759"/>
        <n v="-20637.119953"/>
        <n v="-20604.812129"/>
        <n v="-20040.642959"/>
        <n v="-19905.078192"/>
        <n v="-19806.945023"/>
        <n v="-19769.854204"/>
        <n v="-19664.6521080555"/>
        <n v="-19110.064106817"/>
        <n v="-18003.176046"/>
        <n v="-16254.345284"/>
        <n v="-15148"/>
        <n v="-14427.879001"/>
        <n v="-12323.386545"/>
        <n v="-11510.056178"/>
        <n v="-11269.045413"/>
        <n v="-10900.982897"/>
        <n v="-10149.001544"/>
        <n v="-10067"/>
        <n v="-9342"/>
        <n v="-7548.461235"/>
        <n v="-7174.38218900003"/>
        <n v="-6729.90297000001"/>
        <n v="-6616.54376399994"/>
        <n v="-6217.515721"/>
        <n v="-5625.469232"/>
        <n v="-5560.645653"/>
        <n v="-5327.92721600001"/>
        <n v="-5325.058086"/>
        <n v="-5233.30667600001"/>
        <n v="-5128.17973600001"/>
        <n v="-5126.969582"/>
        <n v="-4620.986156"/>
        <n v="-4497.74350700004"/>
        <n v="-4432.6164"/>
        <n v="-4309.84599199996"/>
        <n v="-4298.123123"/>
        <n v="-4191.3031299999"/>
        <n v="-3898.36104700001"/>
        <n v="-3809.50308699999"/>
        <n v="-3751.08104399999"/>
        <n v="-3733.90545999999"/>
        <n v="-3707.505294"/>
        <n v="-3661.00939"/>
        <n v="-3615.78131999999"/>
        <n v="-3547.97857399999"/>
        <n v="-3514.624333"/>
        <n v="-3503.640591"/>
        <n v="-3447.36838400003"/>
        <n v="-3308.254106"/>
        <n v="-3294.393409"/>
        <n v="-3196.555586"/>
        <n v="-3168.358554"/>
        <n v="-3046.198643"/>
        <n v="-2961.07698399999"/>
        <n v="-2941.709026"/>
        <n v="-2940.73794799999"/>
        <n v="-2917.975608"/>
        <n v="-2869.384322"/>
        <n v="-2863.792367"/>
        <n v="-2845.19282500001"/>
        <n v="-2810.246839"/>
        <n v="-2771.244193"/>
        <n v="-2734.41985600001"/>
        <n v="-2722.163912"/>
        <n v="-2699.84781399998"/>
        <n v="-2693.259272"/>
        <n v="-2691.561245"/>
        <n v="-2672.932802"/>
        <n v="-2657.585489"/>
        <n v="-2638.17173"/>
        <n v="-2602.407373"/>
        <n v="-2600.492181"/>
        <n v="-2599.0992"/>
        <n v="-2594.242138"/>
        <n v="-2580.647113"/>
        <n v="-2572.631258"/>
        <n v="-2569.532135"/>
        <n v="-2546.425704"/>
        <n v="-2531.644172"/>
        <n v="-2527.603149"/>
        <n v="-2510.851817"/>
        <n v="-2506.34678299999"/>
        <n v="-2504.138217"/>
        <n v="-2500.71425099997"/>
        <n v="-2482.838174"/>
        <n v="-2472.743084"/>
        <n v="-2469.851706"/>
        <n v="-2462.981934"/>
        <n v="-2387.966485"/>
        <n v="-2319"/>
        <n v="-2308.98342"/>
        <n v="-2291.66666599992"/>
        <n v="-2279.365037"/>
        <n v="-2253.802075"/>
        <n v="-2249.290604"/>
        <n v="-2243.513698"/>
        <n v="-2234.090845"/>
        <n v="-2210.909508"/>
        <n v="-2196.047486"/>
        <n v="-2153.542196"/>
        <n v="-2146.629618"/>
        <n v="-2142.60527200002"/>
        <n v="-2132.28971400001"/>
        <n v="-2030.339614"/>
        <n v="-1798.894822"/>
        <n v="-1772.73611599999"/>
        <n v="-1750"/>
        <n v="-1687.762508"/>
        <n v="-1673.74871199997"/>
        <n v="-1649.34093599999"/>
        <n v="-1572.48957600002"/>
        <n v="-1552.32437873501"/>
        <n v="-1489.15731501448"/>
        <n v="-1479.07514800003"/>
        <n v="-1401.354284"/>
        <n v="-1400.94840699999"/>
        <n v="-1352.464837"/>
        <n v="-1325.967564"/>
        <n v="-1236.055792"/>
        <n v="-1222.229673"/>
        <n v="-1204.979454"/>
        <n v="-1196.29050199999"/>
        <n v="-1186.475952"/>
        <n v="-1171.46612599998"/>
        <n v="-1166.81759999999"/>
        <n v="-1161.546614"/>
        <n v="-1113.73932"/>
        <n v="-1071.081073"/>
        <n v="-1069.743561"/>
        <n v="-1034.118913"/>
        <n v="-1007.181552"/>
        <n v="-996.423231000023"/>
        <n v="-995.152620000008"/>
        <n v="-966.385103000008"/>
        <n v="-964.668566000008"/>
        <n v="-864.672465000003"/>
        <n v="-833.333334000083"/>
        <n v="-759.943224999937"/>
        <n v="-669.877318999992"/>
        <n v="-666.722066999995"/>
        <n v="-656.527819999999"/>
        <n v="-648.683742000001"/>
        <n v="-613.66189399999"/>
        <n v="-604.486182000001"/>
        <n v="-563.472409450502"/>
        <n v="-557.174983999998"/>
        <n v="-551.1074028"/>
        <n v="-542.472405"/>
        <n v="-538.428775999986"/>
        <n v="-536.407837000006"/>
        <n v="-531.476091000001"/>
        <n v="-527.312388"/>
        <n v="-524.800447"/>
        <n v="-496.115263"/>
        <n v="-481.003388999998"/>
        <n v="-473.631602999998"/>
        <n v="-472.898927000002"/>
        <n v="-466.982801999999"/>
        <n v="-456.220099999991"/>
        <n v="-437.754841"/>
        <n v="-432.274292"/>
        <n v="-366.985478000002"/>
        <n v="-354.555040000001"/>
        <n v="-345.746166"/>
        <n v="-340.936508999999"/>
        <n v="-324.638059000004"/>
        <n v="-303.972753000009"/>
        <n v="-237.970547"/>
        <n v="-200.859316000002"/>
        <n v="-179.239955"/>
        <n v="-130.240844"/>
        <n v="-102.695141"/>
        <n v="-102.406084157999"/>
        <n v="-96.2432860000001"/>
        <n v="-35.9854609634967"/>
        <n v="-8.76576240549548"/>
        <n v="0"/>
        <n v="31.8681151815035"/>
        <n v="96.2432860000001"/>
        <n v="130.240844"/>
        <n v="153.251004000002"/>
        <n v="201.401271999999"/>
        <n v="244.260894000003"/>
        <n v="267.099240317501"/>
        <n v="274.738842"/>
        <n v="286.917998679"/>
        <n v="303.972753000009"/>
        <n v="358.333333000017"/>
        <n v="374.006718000001"/>
        <n v="387.092688000004"/>
        <n v="432.687775999999"/>
        <n v="437.754841"/>
        <n v="446.156953"/>
        <n v="456.220099999991"/>
        <n v="476.472519000003"/>
        <n v="496.115263"/>
        <n v="524.800447"/>
        <n v="527.312388"/>
        <n v="531.476091000001"/>
        <n v="536.407837000006"/>
        <n v="538.428775999986"/>
        <n v="543.587845"/>
        <n v="551.1074028"/>
        <n v="587.610495000001"/>
        <n v="666.722066999995"/>
        <n v="669.877318999992"/>
        <n v="676.991985000001"/>
        <n v="864.672465000003"/>
        <n v="966.385103000008"/>
        <n v="995.152620000008"/>
        <n v="1007.181552"/>
        <n v="1034.118913"/>
        <n v="1043.830303"/>
        <n v="1069.743561"/>
        <n v="1071.081073"/>
        <n v="1100.206973"/>
        <n v="1114.136183"/>
        <n v="1161.546614"/>
        <n v="1171.46612599998"/>
        <n v="1196.29050199999"/>
        <n v="1221.140566"/>
        <n v="1229.515091"/>
        <n v="1250"/>
        <n v="1372.359925"/>
        <n v="1489.15731501448"/>
        <n v="1542.522984"/>
        <n v="1552.32437873501"/>
        <n v="1572.48957600002"/>
        <n v="1584.43317800001"/>
        <n v="1649.34093599999"/>
        <n v="1673.74871199997"/>
        <n v="1772.73611599999"/>
        <n v="1798.894822"/>
        <n v="1815.788701"/>
        <n v="1907.25589299999"/>
        <n v="2030.339614"/>
        <n v="2032.164947"/>
        <n v="2108.959056"/>
        <n v="2132.28971400001"/>
        <n v="2196.047486"/>
        <n v="2208.362995"/>
        <n v="2249.290604"/>
        <n v="2279.365037"/>
        <n v="2289.902468"/>
        <n v="2296.03532999998"/>
        <n v="2308.98342"/>
        <n v="2387.966485"/>
        <n v="2462.981934"/>
        <n v="2469.851706"/>
        <n v="2472.743084"/>
        <n v="2500.71425099997"/>
        <n v="2504.138217"/>
        <n v="2506.34678299999"/>
        <n v="2510.851817"/>
        <n v="2531.588668"/>
        <n v="2531.644172"/>
        <n v="2549.389345"/>
        <n v="2569.532135"/>
        <n v="2572.631258"/>
        <n v="2594.242138"/>
        <n v="2599.0992"/>
        <n v="2602.407373"/>
        <n v="2611.954186"/>
        <n v="2616.911405"/>
        <n v="2635.691456097"/>
        <n v="2638.17173"/>
        <n v="2657.585489"/>
        <n v="2673.375254"/>
        <n v="2691.561245"/>
        <n v="2693.259272"/>
        <n v="2699.84781399998"/>
        <n v="2715.663067"/>
        <n v="2722.163912"/>
        <n v="2731.670059"/>
        <n v="2734.41985600001"/>
        <n v="2771.244193"/>
        <n v="2785.718139"/>
        <n v="2810.246839"/>
        <n v="2841.657041"/>
        <n v="2845.19282500001"/>
        <n v="2863.792367"/>
        <n v="2884.756377"/>
        <n v="2931.89967599999"/>
        <n v="2936.288887"/>
        <n v="2941.709026"/>
        <n v="2954.128061"/>
        <n v="2955.932812485"/>
        <n v="2961.07698399999"/>
        <n v="3046.198643"/>
        <n v="3052.145223"/>
        <n v="3057.47732900002"/>
        <n v="3070.67877100001"/>
        <n v="3196.555586"/>
        <n v="3265.7936701545"/>
        <n v="3294.393409"/>
        <n v="3308.254106"/>
        <n v="3437.5"/>
        <n v="3447.36838400003"/>
        <n v="3503.640591"/>
        <n v="3547.97857399999"/>
        <n v="3615.78131999999"/>
        <n v="3661.00939"/>
        <n v="3707.505294"/>
        <n v="3733.90545999999"/>
        <n v="3751.08104399999"/>
        <n v="3772.250749"/>
        <n v="3809.50308699999"/>
        <n v="3828.528525"/>
        <n v="3833.81124000001"/>
        <n v="3898.36104700001"/>
        <n v="4015.487285"/>
        <n v="4191.3031299999"/>
        <n v="4301.152181"/>
        <n v="4620.986156"/>
        <n v="4687.86286600001"/>
        <n v="5128.17973600001"/>
        <n v="5327.92721600001"/>
        <n v="5625.469232"/>
        <n v="5645.034241"/>
        <n v="6217.515721"/>
        <n v="6616.54376399994"/>
        <n v="6729.90297000001"/>
        <n v="7174.38218900003"/>
        <n v="9342"/>
        <n v="9643.70346"/>
        <n v="10149.001544"/>
        <n v="11269.045413"/>
        <n v="12323.386545"/>
        <n v="12753.8535"/>
        <n v="15148"/>
        <n v="16580"/>
        <n v="17484.031747"/>
        <n v="18003.176046"/>
        <n v="19459.780063"/>
        <n v="19553.248439235"/>
        <n v="19806.945023"/>
        <n v="19999.630028"/>
        <n v="20037.180036"/>
        <n v="20040.642959"/>
        <n v="20123.02573"/>
        <n v="20604.812129"/>
        <n v="20637.119953"/>
        <n v="21076.208089"/>
        <n v="21153.543759"/>
        <n v="21542.855855"/>
        <n v="21657.297454"/>
        <n v="21713.926763"/>
        <n v="21833.447515"/>
        <n v="21886.059522"/>
        <n v="22084.137636"/>
        <n v="30461.185021"/>
        <n v="31330.6806569985"/>
        <n v="37823.743256"/>
        <n v="42919.904151"/>
        <n v="46964.9999999999"/>
        <n v="56529.2310478"/>
      </sharedItems>
    </cacheField>
    <cacheField name="MTD P&amp;L" numFmtId="0">
      <sharedItems containsSemiMixedTypes="0" containsString="0" containsNumber="1" minValue="-73028.953233" maxValue="56529.2310478" count="370">
        <n v="-73028.953233"/>
        <n v="-50891"/>
        <n v="-42817.837907"/>
        <n v="-38408.266726"/>
        <n v="-37253.6117202286"/>
        <n v="-37046.723272"/>
        <n v="-34532.741448144"/>
        <n v="-34121.107159416"/>
        <n v="-22084.137636"/>
        <n v="-21923.328239"/>
        <n v="-21542.855855"/>
        <n v="-21452.182879"/>
        <n v="-21296.846649"/>
        <n v="-21153.543759"/>
        <n v="-20637.119953"/>
        <n v="-20604.812129"/>
        <n v="-20040.642959"/>
        <n v="-19905.078192"/>
        <n v="-19806.945023"/>
        <n v="-19769.854204"/>
        <n v="-19664.6521080555"/>
        <n v="-19110.064106817"/>
        <n v="-18003.176046"/>
        <n v="-16254.345284"/>
        <n v="-15148"/>
        <n v="-14427.879001"/>
        <n v="-12323.386545"/>
        <n v="-11510.056178"/>
        <n v="-11269.045413"/>
        <n v="-10900.982897"/>
        <n v="-10149.001544"/>
        <n v="-10067"/>
        <n v="-9342"/>
        <n v="-7548.461235"/>
        <n v="-7174.38218900003"/>
        <n v="-6729.90297000001"/>
        <n v="-6616.54376399994"/>
        <n v="-6217.515721"/>
        <n v="-5625.469232"/>
        <n v="-5560.645653"/>
        <n v="-5327.92721600001"/>
        <n v="-5325.058086"/>
        <n v="-5233.30667600001"/>
        <n v="-5128.17973600001"/>
        <n v="-5126.969582"/>
        <n v="-4620.986156"/>
        <n v="-4497.74350700004"/>
        <n v="-4432.6164"/>
        <n v="-4309.84599199996"/>
        <n v="-4298.123123"/>
        <n v="-4191.3031299999"/>
        <n v="-3898.36104700001"/>
        <n v="-3809.50308699999"/>
        <n v="-3751.08104399999"/>
        <n v="-3733.90545999999"/>
        <n v="-3707.505294"/>
        <n v="-3661.00939"/>
        <n v="-3615.78131999999"/>
        <n v="-3547.97857399999"/>
        <n v="-3514.624333"/>
        <n v="-3503.640591"/>
        <n v="-3447.36838400003"/>
        <n v="-3308.254106"/>
        <n v="-3294.393409"/>
        <n v="-3196.555586"/>
        <n v="-3168.358554"/>
        <n v="-3046.198643"/>
        <n v="-2961.07698399999"/>
        <n v="-2941.709026"/>
        <n v="-2940.73794799999"/>
        <n v="-2917.975608"/>
        <n v="-2869.384322"/>
        <n v="-2863.792367"/>
        <n v="-2845.19282500001"/>
        <n v="-2810.246839"/>
        <n v="-2771.244193"/>
        <n v="-2734.41985600001"/>
        <n v="-2722.163912"/>
        <n v="-2699.84781399998"/>
        <n v="-2693.259272"/>
        <n v="-2691.561245"/>
        <n v="-2672.932802"/>
        <n v="-2657.585489"/>
        <n v="-2638.17173"/>
        <n v="-2602.407373"/>
        <n v="-2600.492181"/>
        <n v="-2599.0992"/>
        <n v="-2594.242138"/>
        <n v="-2580.647113"/>
        <n v="-2572.631258"/>
        <n v="-2569.532135"/>
        <n v="-2546.425704"/>
        <n v="-2531.644172"/>
        <n v="-2527.603149"/>
        <n v="-2510.851817"/>
        <n v="-2506.34678299999"/>
        <n v="-2504.138217"/>
        <n v="-2500.71425099997"/>
        <n v="-2482.838174"/>
        <n v="-2472.743084"/>
        <n v="-2469.851706"/>
        <n v="-2462.981934"/>
        <n v="-2387.966485"/>
        <n v="-2319"/>
        <n v="-2308.98342"/>
        <n v="-2291.66666599992"/>
        <n v="-2279.365037"/>
        <n v="-2253.802075"/>
        <n v="-2249.290604"/>
        <n v="-2243.513698"/>
        <n v="-2234.090845"/>
        <n v="-2210.909508"/>
        <n v="-2196.047486"/>
        <n v="-2153.542196"/>
        <n v="-2146.629618"/>
        <n v="-2142.60527200002"/>
        <n v="-2132.28971400001"/>
        <n v="-2030.339614"/>
        <n v="-1798.894822"/>
        <n v="-1772.73611599999"/>
        <n v="-1750"/>
        <n v="-1687.762508"/>
        <n v="-1673.74871199997"/>
        <n v="-1649.34093599999"/>
        <n v="-1572.48957600002"/>
        <n v="-1552.32437873501"/>
        <n v="-1489.15731501448"/>
        <n v="-1479.07514800003"/>
        <n v="-1401.354284"/>
        <n v="-1400.94840699999"/>
        <n v="-1352.464837"/>
        <n v="-1325.967564"/>
        <n v="-1236.055792"/>
        <n v="-1222.229673"/>
        <n v="-1204.979454"/>
        <n v="-1196.29050199999"/>
        <n v="-1186.475952"/>
        <n v="-1171.46612599998"/>
        <n v="-1166.81759999999"/>
        <n v="-1161.546614"/>
        <n v="-1113.73932"/>
        <n v="-1071.081073"/>
        <n v="-1069.743561"/>
        <n v="-1034.118913"/>
        <n v="-1007.181552"/>
        <n v="-996.423231000023"/>
        <n v="-995.152620000008"/>
        <n v="-966.385103000008"/>
        <n v="-964.668566000008"/>
        <n v="-864.672465000003"/>
        <n v="-833.333334000083"/>
        <n v="-759.943224999937"/>
        <n v="-669.877318999992"/>
        <n v="-666.722066999995"/>
        <n v="-656.527819999999"/>
        <n v="-648.683742000001"/>
        <n v="-613.66189399999"/>
        <n v="-604.486182000001"/>
        <n v="-563.472409450502"/>
        <n v="-557.174983999998"/>
        <n v="-551.1074028"/>
        <n v="-542.472405"/>
        <n v="-538.428775999986"/>
        <n v="-536.407837000006"/>
        <n v="-531.476091000001"/>
        <n v="-527.312388"/>
        <n v="-524.800447"/>
        <n v="-496.115263"/>
        <n v="-481.003388999998"/>
        <n v="-473.631602999998"/>
        <n v="-472.898927000002"/>
        <n v="-466.982801999999"/>
        <n v="-456.220099999991"/>
        <n v="-437.754841"/>
        <n v="-432.274292"/>
        <n v="-366.985478000002"/>
        <n v="-354.555040000001"/>
        <n v="-345.746166"/>
        <n v="-340.936508999999"/>
        <n v="-324.638059000004"/>
        <n v="-303.972753000009"/>
        <n v="-237.970547"/>
        <n v="-200.859316000002"/>
        <n v="-179.239955"/>
        <n v="-130.240844"/>
        <n v="-102.695141"/>
        <n v="-102.406084157999"/>
        <n v="-96.2432860000001"/>
        <n v="-35.9854609634967"/>
        <n v="-8.76576240549548"/>
        <n v="0"/>
        <n v="31.8681151815035"/>
        <n v="96.2432860000001"/>
        <n v="130.240844"/>
        <n v="153.251004000002"/>
        <n v="201.401271999999"/>
        <n v="244.260894000003"/>
        <n v="267.099240317501"/>
        <n v="274.738842"/>
        <n v="286.917998679"/>
        <n v="303.972753000009"/>
        <n v="358.333333000017"/>
        <n v="374.006718000001"/>
        <n v="387.092688000004"/>
        <n v="432.687775999999"/>
        <n v="437.754841"/>
        <n v="446.156953"/>
        <n v="456.220099999991"/>
        <n v="476.472519000003"/>
        <n v="496.115263"/>
        <n v="524.800447"/>
        <n v="527.312388"/>
        <n v="531.476091000001"/>
        <n v="536.407837000006"/>
        <n v="538.428775999986"/>
        <n v="543.587845"/>
        <n v="551.1074028"/>
        <n v="587.610495000001"/>
        <n v="666.722066999995"/>
        <n v="669.877318999992"/>
        <n v="676.991985000001"/>
        <n v="864.672465000003"/>
        <n v="966.385103000008"/>
        <n v="995.152620000008"/>
        <n v="1007.181552"/>
        <n v="1034.118913"/>
        <n v="1043.830303"/>
        <n v="1069.743561"/>
        <n v="1071.081073"/>
        <n v="1100.206973"/>
        <n v="1114.136183"/>
        <n v="1161.546614"/>
        <n v="1171.46612599998"/>
        <n v="1196.29050199999"/>
        <n v="1221.140566"/>
        <n v="1229.515091"/>
        <n v="1250"/>
        <n v="1372.359925"/>
        <n v="1489.15731501448"/>
        <n v="1542.522984"/>
        <n v="1552.32437873501"/>
        <n v="1572.48957600002"/>
        <n v="1584.43317800001"/>
        <n v="1649.34093599999"/>
        <n v="1673.74871199997"/>
        <n v="1772.73611599999"/>
        <n v="1798.894822"/>
        <n v="1815.788701"/>
        <n v="1907.25589299999"/>
        <n v="2030.339614"/>
        <n v="2032.164947"/>
        <n v="2108.959056"/>
        <n v="2132.28971400001"/>
        <n v="2196.047486"/>
        <n v="2208.362995"/>
        <n v="2249.290604"/>
        <n v="2279.365037"/>
        <n v="2289.902468"/>
        <n v="2296.03532999998"/>
        <n v="2308.98342"/>
        <n v="2387.966485"/>
        <n v="2462.981934"/>
        <n v="2469.851706"/>
        <n v="2472.743084"/>
        <n v="2500.71425099997"/>
        <n v="2504.138217"/>
        <n v="2506.34678299999"/>
        <n v="2510.851817"/>
        <n v="2531.588668"/>
        <n v="2531.644172"/>
        <n v="2549.389345"/>
        <n v="2569.532135"/>
        <n v="2572.631258"/>
        <n v="2594.242138"/>
        <n v="2599.0992"/>
        <n v="2602.407373"/>
        <n v="2611.954186"/>
        <n v="2616.911405"/>
        <n v="2635.691456097"/>
        <n v="2638.17173"/>
        <n v="2657.585489"/>
        <n v="2673.375254"/>
        <n v="2691.561245"/>
        <n v="2693.259272"/>
        <n v="2699.84781399998"/>
        <n v="2715.663067"/>
        <n v="2722.163912"/>
        <n v="2731.670059"/>
        <n v="2734.41985600001"/>
        <n v="2771.244193"/>
        <n v="2785.718139"/>
        <n v="2810.246839"/>
        <n v="2841.657041"/>
        <n v="2845.19282500001"/>
        <n v="2863.792367"/>
        <n v="2884.756377"/>
        <n v="2931.89967599999"/>
        <n v="2936.288887"/>
        <n v="2941.709026"/>
        <n v="2954.128061"/>
        <n v="2955.932812485"/>
        <n v="2961.07698399999"/>
        <n v="3046.198643"/>
        <n v="3052.145223"/>
        <n v="3057.47732900002"/>
        <n v="3070.67877100001"/>
        <n v="3196.555586"/>
        <n v="3265.7936701545"/>
        <n v="3294.393409"/>
        <n v="3308.254106"/>
        <n v="3437.5"/>
        <n v="3447.36838400003"/>
        <n v="3503.640591"/>
        <n v="3547.97857399999"/>
        <n v="3615.78131999999"/>
        <n v="3661.00939"/>
        <n v="3707.505294"/>
        <n v="3733.90545999999"/>
        <n v="3751.08104399999"/>
        <n v="3772.250749"/>
        <n v="3809.50308699999"/>
        <n v="3828.528525"/>
        <n v="3833.81124000001"/>
        <n v="3898.36104700001"/>
        <n v="4015.487285"/>
        <n v="4191.3031299999"/>
        <n v="4301.152181"/>
        <n v="4620.986156"/>
        <n v="4687.86286600001"/>
        <n v="5128.17973600001"/>
        <n v="5327.92721600001"/>
        <n v="5625.469232"/>
        <n v="5645.034241"/>
        <n v="6217.515721"/>
        <n v="6616.54376399994"/>
        <n v="6729.90297000001"/>
        <n v="7174.38218900003"/>
        <n v="9342"/>
        <n v="9643.70346"/>
        <n v="10149.001544"/>
        <n v="11269.045413"/>
        <n v="12323.386545"/>
        <n v="12753.8535"/>
        <n v="15148"/>
        <n v="16580"/>
        <n v="17484.031747"/>
        <n v="18003.176046"/>
        <n v="19459.780063"/>
        <n v="19553.248439235"/>
        <n v="19806.945023"/>
        <n v="19999.630028"/>
        <n v="20037.180036"/>
        <n v="20040.642959"/>
        <n v="20123.02573"/>
        <n v="20604.812129"/>
        <n v="20637.119953"/>
        <n v="21076.208089"/>
        <n v="21153.543759"/>
        <n v="21542.855855"/>
        <n v="21657.297454"/>
        <n v="21713.926763"/>
        <n v="21833.447515"/>
        <n v="21886.059522"/>
        <n v="22084.137636"/>
        <n v="30461.185021"/>
        <n v="31330.6806569985"/>
        <n v="37823.743256"/>
        <n v="42919.904151"/>
        <n v="46964.9999999999"/>
        <n v="56529.2310478"/>
      </sharedItems>
    </cacheField>
    <cacheField name="Daily P&amp;L" numFmtId="0">
      <sharedItems containsSemiMixedTypes="0" containsString="0" containsNumber="1" minValue="-73028.953233" maxValue="56529.1556038" count="370">
        <n v="-73028.953233"/>
        <n v="-50891"/>
        <n v="-42817.837907"/>
        <n v="-38408.266726"/>
        <n v="-37253.6117202286"/>
        <n v="-37046.723272"/>
        <n v="-34532.741448144"/>
        <n v="-34121.107159416"/>
        <n v="-22084.137636"/>
        <n v="-21923.328239"/>
        <n v="-21542.855855"/>
        <n v="-21452.182879"/>
        <n v="-21296.846649"/>
        <n v="-21153.543759"/>
        <n v="-20637.119953"/>
        <n v="-20604.812129"/>
        <n v="-20040.642959"/>
        <n v="-19905.078192"/>
        <n v="-19806.945023"/>
        <n v="-19769.854204"/>
        <n v="-19664.6521080555"/>
        <n v="-19110.064106817"/>
        <n v="-18003.176046"/>
        <n v="-16254.345284"/>
        <n v="-15148"/>
        <n v="-14427.879001"/>
        <n v="-12323.386545"/>
        <n v="-11510.056178"/>
        <n v="-11269.045413"/>
        <n v="-10900.982897"/>
        <n v="-10149.001544"/>
        <n v="-10067"/>
        <n v="-9342"/>
        <n v="-7548.461235"/>
        <n v="-7174.38218900003"/>
        <n v="-6729.90297000001"/>
        <n v="-6616.54376399994"/>
        <n v="-6217.515721"/>
        <n v="-5625.469232"/>
        <n v="-5560.645653"/>
        <n v="-5327.92721600001"/>
        <n v="-5325.058086"/>
        <n v="-5233.30667600001"/>
        <n v="-5128.17973600001"/>
        <n v="-5126.969582"/>
        <n v="-4620.986156"/>
        <n v="-4497.74350700004"/>
        <n v="-4432.6164"/>
        <n v="-4309.84599199996"/>
        <n v="-4298.123123"/>
        <n v="-4191.3031299999"/>
        <n v="-3898.36104700001"/>
        <n v="-3809.50308699999"/>
        <n v="-3751.08104399999"/>
        <n v="-3733.90545999999"/>
        <n v="-3707.505294"/>
        <n v="-3661.00939"/>
        <n v="-3615.78131999999"/>
        <n v="-3547.97857399999"/>
        <n v="-3514.624333"/>
        <n v="-3503.640591"/>
        <n v="-3447.36838400003"/>
        <n v="-3308.254106"/>
        <n v="-3294.393409"/>
        <n v="-3196.555586"/>
        <n v="-3168.358554"/>
        <n v="-3046.198643"/>
        <n v="-2961.07698399999"/>
        <n v="-2941.709026"/>
        <n v="-2940.73794799999"/>
        <n v="-2917.975608"/>
        <n v="-2869.384322"/>
        <n v="-2863.792367"/>
        <n v="-2845.19282500001"/>
        <n v="-2810.246839"/>
        <n v="-2771.244193"/>
        <n v="-2734.41985600001"/>
        <n v="-2722.163912"/>
        <n v="-2699.84781399998"/>
        <n v="-2693.259272"/>
        <n v="-2691.561245"/>
        <n v="-2672.932802"/>
        <n v="-2657.585489"/>
        <n v="-2638.17173"/>
        <n v="-2602.407373"/>
        <n v="-2600.492181"/>
        <n v="-2599.0992"/>
        <n v="-2594.242138"/>
        <n v="-2580.647113"/>
        <n v="-2572.631258"/>
        <n v="-2569.532135"/>
        <n v="-2546.425704"/>
        <n v="-2531.644172"/>
        <n v="-2527.603149"/>
        <n v="-2510.851817"/>
        <n v="-2506.34678299999"/>
        <n v="-2504.138217"/>
        <n v="-2500.71425099997"/>
        <n v="-2482.838174"/>
        <n v="-2472.743084"/>
        <n v="-2469.851706"/>
        <n v="-2462.981934"/>
        <n v="-2460.76187873501"/>
        <n v="-2387.966485"/>
        <n v="-2319"/>
        <n v="-2316.41981501451"/>
        <n v="-2308.98342"/>
        <n v="-2291.66666599992"/>
        <n v="-2279.365037"/>
        <n v="-2253.802075"/>
        <n v="-2249.290604"/>
        <n v="-2243.513698"/>
        <n v="-2234.090845"/>
        <n v="-2210.909508"/>
        <n v="-2196.047486"/>
        <n v="-2153.542196"/>
        <n v="-2146.629618"/>
        <n v="-2142.60527200002"/>
        <n v="-2132.28971400001"/>
        <n v="-2030.339614"/>
        <n v="-1798.894822"/>
        <n v="-1772.73611599999"/>
        <n v="-1750"/>
        <n v="-1687.762508"/>
        <n v="-1673.74871199997"/>
        <n v="-1649.34093599999"/>
        <n v="-1572.48957600002"/>
        <n v="-1479.075148"/>
        <n v="-1401.354284"/>
        <n v="-1400.948407"/>
        <n v="-1352.464837"/>
        <n v="-1325.967564"/>
        <n v="-1236.055792"/>
        <n v="-1222.229673"/>
        <n v="-1204.979454"/>
        <n v="-1196.29050199999"/>
        <n v="-1186.475952"/>
        <n v="-1171.46612599998"/>
        <n v="-1166.8176"/>
        <n v="-1161.546614"/>
        <n v="-1113.73932"/>
        <n v="-1071.081073"/>
        <n v="-1069.743561"/>
        <n v="-1034.118913"/>
        <n v="-1007.181552"/>
        <n v="-996.423231000023"/>
        <n v="-995.152620000001"/>
        <n v="-966.385103000008"/>
        <n v="-964.668566000008"/>
        <n v="-864.672465000003"/>
        <n v="-833.333334000083"/>
        <n v="-759.943224999995"/>
        <n v="-669.877318999992"/>
        <n v="-666.722066999999"/>
        <n v="-656.52782"/>
        <n v="-648.683741999999"/>
        <n v="-613.661894000004"/>
        <n v="-604.486182000001"/>
        <n v="-563.472409450502"/>
        <n v="-557.174983999998"/>
        <n v="-542.472405"/>
        <n v="-538.428775999986"/>
        <n v="-536.407837000006"/>
        <n v="-531.476091000001"/>
        <n v="-527.312388"/>
        <n v="-524.800447"/>
        <n v="-496.115263"/>
        <n v="-481.003388999998"/>
        <n v="-473.631602999998"/>
        <n v="-472.898927000002"/>
        <n v="-466.982801999999"/>
        <n v="-456.220099999991"/>
        <n v="-437.754841"/>
        <n v="-432.274292"/>
        <n v="-366.985478000002"/>
        <n v="-354.555040000001"/>
        <n v="-345.746166"/>
        <n v="-340.936508999999"/>
        <n v="-324.638059000004"/>
        <n v="-303.972753000009"/>
        <n v="-246.4953372"/>
        <n v="-237.970547"/>
        <n v="-200.859316000002"/>
        <n v="-179.239955"/>
        <n v="-130.240844"/>
        <n v="-124.831084158"/>
        <n v="-102.695141"/>
        <n v="-96.2432860000001"/>
        <n v="-38.1407624054955"/>
        <n v="-35.9854609634967"/>
        <n v="0"/>
        <n v="14.8056151815035"/>
        <n v="96.2432860000001"/>
        <n v="130.240844"/>
        <n v="153.251004000002"/>
        <n v="201.401271999999"/>
        <n v="244.260894000003"/>
        <n v="246.4953372"/>
        <n v="267.099240317501"/>
        <n v="274.738842"/>
        <n v="303.972753000009"/>
        <n v="314.776748679"/>
        <n v="358.333333000017"/>
        <n v="374.006718000001"/>
        <n v="387.092688000004"/>
        <n v="432.687775999999"/>
        <n v="437.754841"/>
        <n v="446.156953"/>
        <n v="456.220099999991"/>
        <n v="476.472519000003"/>
        <n v="496.115263"/>
        <n v="524.800447"/>
        <n v="527.312388"/>
        <n v="531.476091000001"/>
        <n v="536.407837000006"/>
        <n v="538.428775999986"/>
        <n v="543.587845"/>
        <n v="587.610495000001"/>
        <n v="666.722066999999"/>
        <n v="669.877318999992"/>
        <n v="676.991985000001"/>
        <n v="864.672465000003"/>
        <n v="966.385103000008"/>
        <n v="995.152620000001"/>
        <n v="1007.181552"/>
        <n v="1034.118913"/>
        <n v="1043.830303"/>
        <n v="1069.743561"/>
        <n v="1071.081073"/>
        <n v="1100.206973"/>
        <n v="1114.136183"/>
        <n v="1161.546614"/>
        <n v="1171.46612599998"/>
        <n v="1196.29050199999"/>
        <n v="1221.140566"/>
        <n v="1229.515091"/>
        <n v="1250"/>
        <n v="1372.359925"/>
        <n v="1542.522984"/>
        <n v="1572.48957600002"/>
        <n v="1584.43317800001"/>
        <n v="1649.34093599999"/>
        <n v="1673.74871199997"/>
        <n v="1772.73611599999"/>
        <n v="1798.894822"/>
        <n v="1815.788701"/>
        <n v="1907.25589299999"/>
        <n v="2030.339614"/>
        <n v="2032.164947"/>
        <n v="2108.959056"/>
        <n v="2132.28971400001"/>
        <n v="2196.047486"/>
        <n v="2208.362995"/>
        <n v="2249.290604"/>
        <n v="2279.365037"/>
        <n v="2289.902468"/>
        <n v="2296.03532999998"/>
        <n v="2308.98342"/>
        <n v="2316.41981501451"/>
        <n v="2387.966485"/>
        <n v="2460.76187873501"/>
        <n v="2462.981934"/>
        <n v="2469.851706"/>
        <n v="2472.743084"/>
        <n v="2500.71425099997"/>
        <n v="2504.138217"/>
        <n v="2506.34678299999"/>
        <n v="2510.851817"/>
        <n v="2531.588668"/>
        <n v="2531.644172"/>
        <n v="2549.389345"/>
        <n v="2569.532135"/>
        <n v="2572.631258"/>
        <n v="2590.691456097"/>
        <n v="2594.242138"/>
        <n v="2599.0992"/>
        <n v="2602.407373"/>
        <n v="2611.954186"/>
        <n v="2616.911405"/>
        <n v="2638.17173"/>
        <n v="2657.585489"/>
        <n v="2673.375254"/>
        <n v="2691.561245"/>
        <n v="2693.259272"/>
        <n v="2699.84781399998"/>
        <n v="2715.663067"/>
        <n v="2722.163912"/>
        <n v="2731.670059"/>
        <n v="2734.41985600001"/>
        <n v="2771.244193"/>
        <n v="2785.718139"/>
        <n v="2810.246839"/>
        <n v="2841.657041"/>
        <n v="2845.19282500001"/>
        <n v="2863.792367"/>
        <n v="2884.756377"/>
        <n v="2931.89967599999"/>
        <n v="2936.288887"/>
        <n v="2941.709026"/>
        <n v="2954.128061"/>
        <n v="2955.932812485"/>
        <n v="2961.07698399999"/>
        <n v="3046.198643"/>
        <n v="3052.145223"/>
        <n v="3057.47732900002"/>
        <n v="3070.67877100001"/>
        <n v="3196.555586"/>
        <n v="3265.7936701545"/>
        <n v="3294.393409"/>
        <n v="3308.254106"/>
        <n v="3437.5"/>
        <n v="3447.36838400003"/>
        <n v="3503.640591"/>
        <n v="3547.97857399999"/>
        <n v="3615.78131999999"/>
        <n v="3661.00939"/>
        <n v="3707.505294"/>
        <n v="3733.90545999999"/>
        <n v="3751.08104399999"/>
        <n v="3772.250749"/>
        <n v="3809.50308699999"/>
        <n v="3828.528525"/>
        <n v="3833.81124000001"/>
        <n v="3898.36104700001"/>
        <n v="4015.487285"/>
        <n v="4191.3031299999"/>
        <n v="4301.152181"/>
        <n v="4620.986156"/>
        <n v="4687.86286600001"/>
        <n v="5128.17973600001"/>
        <n v="5327.92721600001"/>
        <n v="5625.469232"/>
        <n v="5645.034241"/>
        <n v="6217.515721"/>
        <n v="6616.54376399994"/>
        <n v="6729.90297000001"/>
        <n v="7174.38218900003"/>
        <n v="9342"/>
        <n v="9643.70346"/>
        <n v="10149.001544"/>
        <n v="11269.045413"/>
        <n v="12323.386545"/>
        <n v="12753.8535"/>
        <n v="15148"/>
        <n v="16580"/>
        <n v="17484.031747"/>
        <n v="18003.176046"/>
        <n v="19459.780063"/>
        <n v="19553.248439235"/>
        <n v="19806.945023"/>
        <n v="19999.630028"/>
        <n v="20037.180036"/>
        <n v="20040.642959"/>
        <n v="20123.02573"/>
        <n v="20604.812129"/>
        <n v="20637.119953"/>
        <n v="21076.208089"/>
        <n v="21153.543759"/>
        <n v="21542.855855"/>
        <n v="21657.297454"/>
        <n v="21713.926763"/>
        <n v="21833.447515"/>
        <n v="21886.059522"/>
        <n v="22084.137636"/>
        <n v="30461.185021"/>
        <n v="31330.6806569985"/>
        <n v="37823.743256"/>
        <n v="42919.904151"/>
        <n v="46965"/>
        <n v="56529.1556038"/>
      </sharedItems>
    </cacheField>
    <cacheField name="Tenor" numFmtId="0">
      <sharedItems count="8">
        <s v="-15 Year"/>
        <s v="-19 Year"/>
        <s v="-20 Year"/>
        <s v="-21 Year"/>
        <s v="-22 Year"/>
        <s v="-23 Year"/>
        <s v="-24 Year"/>
        <s v="-25 Year"/>
      </sharedItems>
    </cacheField>
    <cacheField name="S&amp;P Code 1" numFmtId="0">
      <sharedItems containsMixedTypes="1" containsNumber="1" containsInteger="1" minValue="1" maxValue="8" count="9">
        <n v="1"/>
        <n v="2"/>
        <n v="3"/>
        <n v="4"/>
        <n v="5"/>
        <n v="6"/>
        <n v="7"/>
        <n v="8"/>
        <s v="Code"/>
      </sharedItems>
    </cacheField>
    <cacheField name="S&amp;P Code 2" numFmtId="0">
      <sharedItems containsMixedTypes="1" containsNumber="1" containsInteger="1" minValue="9" maxValue="16" count="8">
        <n v="9"/>
        <n v="10"/>
        <n v="11"/>
        <n v="12"/>
        <n v="14"/>
        <n v="15"/>
        <n v="16"/>
        <s v="Code"/>
      </sharedItems>
    </cacheField>
    <cacheField name="Comb S&amp;P Code" numFmtId="0">
      <sharedItems containsMixedTypes="1" containsNumber="1" containsInteger="1" minValue="1" maxValue="16" count="16">
        <n v="1"/>
        <n v="2"/>
        <n v="3"/>
        <n v="4"/>
        <n v="5"/>
        <n v="6"/>
        <n v="7"/>
        <n v="8"/>
        <n v="9"/>
        <n v="10"/>
        <n v="11"/>
        <n v="12"/>
        <n v="14"/>
        <n v="15"/>
        <n v="16"/>
        <s v="Code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29">
  <r>
    <x v="56"/>
    <x v="51"/>
    <x v="1"/>
    <x v="4"/>
    <x v="0"/>
    <x v="13"/>
    <x v="0"/>
    <x v="1"/>
    <x v="8"/>
    <x v="2"/>
    <x v="38"/>
    <x v="83"/>
    <x v="2"/>
    <x v="29"/>
    <x v="170"/>
    <x v="94"/>
    <x v="259"/>
    <x v="259"/>
    <x v="98"/>
    <x v="395"/>
    <x v="423"/>
    <x v="2"/>
    <x v="395"/>
    <x v="48"/>
    <x v="52"/>
    <x v="389"/>
    <x v="37"/>
    <x v="48"/>
    <x v="51"/>
    <x v="391"/>
    <x v="3"/>
    <x v="27"/>
    <x v="135"/>
    <x v="81"/>
    <x v="437"/>
    <x v="391"/>
    <x v="391"/>
    <x v="391"/>
    <x v="2"/>
  </r>
  <r>
    <x v="156"/>
    <x v="246"/>
    <x v="1"/>
    <x v="4"/>
    <x v="0"/>
    <x v="13"/>
    <x v="0"/>
    <x v="1"/>
    <x v="29"/>
    <x v="2"/>
    <x v="73"/>
    <x v="112"/>
    <x v="2"/>
    <x v="16"/>
    <x v="426"/>
    <x v="120"/>
    <x v="264"/>
    <x v="263"/>
    <x v="93"/>
    <x v="76"/>
    <x v="30"/>
    <x v="2"/>
    <x v="80"/>
    <x v="50"/>
    <x v="54"/>
    <x v="79"/>
    <x v="415"/>
    <x v="50"/>
    <x v="53"/>
    <x v="80"/>
    <x v="3"/>
    <x v="423"/>
    <x v="86"/>
    <x v="57"/>
    <x v="52"/>
    <x v="77"/>
    <x v="77"/>
    <x v="77"/>
    <x v="2"/>
  </r>
  <r>
    <x v="358"/>
    <x v="350"/>
    <x v="1"/>
    <x v="11"/>
    <x v="0"/>
    <x v="13"/>
    <x v="0"/>
    <x v="1"/>
    <x v="29"/>
    <x v="5"/>
    <x v="73"/>
    <x v="112"/>
    <x v="2"/>
    <x v="29"/>
    <x v="47"/>
    <x v="120"/>
    <x v="264"/>
    <x v="263"/>
    <x v="93"/>
    <x v="410"/>
    <x v="444"/>
    <x v="2"/>
    <x v="410"/>
    <x v="409"/>
    <x v="423"/>
    <x v="411"/>
    <x v="48"/>
    <x v="409"/>
    <x v="423"/>
    <x v="412"/>
    <x v="3"/>
    <x v="10"/>
    <x v="86"/>
    <x v="433"/>
    <x v="441"/>
    <x v="412"/>
    <x v="412"/>
    <x v="412"/>
    <x v="2"/>
  </r>
  <r>
    <x v="158"/>
    <x v="153"/>
    <x v="1"/>
    <x v="4"/>
    <x v="1"/>
    <x v="14"/>
    <x v="3"/>
    <x v="12"/>
    <x v="29"/>
    <x v="7"/>
    <x v="73"/>
    <x v="112"/>
    <x v="2"/>
    <x v="16"/>
    <x v="323"/>
    <x v="41"/>
    <x v="218"/>
    <x v="221"/>
    <x v="156"/>
    <x v="125"/>
    <x v="102"/>
    <x v="2"/>
    <x v="120"/>
    <x v="429"/>
    <x v="445"/>
    <x v="146"/>
    <x v="409"/>
    <x v="429"/>
    <x v="445"/>
    <x v="149"/>
    <x v="3"/>
    <x v="342"/>
    <x v="86"/>
    <x v="457"/>
    <x v="456"/>
    <x v="144"/>
    <x v="144"/>
    <x v="146"/>
    <x v="2"/>
  </r>
  <r>
    <x v="332"/>
    <x v="314"/>
    <x v="1"/>
    <x v="11"/>
    <x v="1"/>
    <x v="14"/>
    <x v="3"/>
    <x v="12"/>
    <x v="29"/>
    <x v="5"/>
    <x v="73"/>
    <x v="112"/>
    <x v="2"/>
    <x v="29"/>
    <x v="151"/>
    <x v="41"/>
    <x v="218"/>
    <x v="221"/>
    <x v="156"/>
    <x v="348"/>
    <x v="362"/>
    <x v="2"/>
    <x v="360"/>
    <x v="32"/>
    <x v="31"/>
    <x v="332"/>
    <x v="56"/>
    <x v="32"/>
    <x v="31"/>
    <x v="331"/>
    <x v="3"/>
    <x v="99"/>
    <x v="86"/>
    <x v="34"/>
    <x v="41"/>
    <x v="333"/>
    <x v="333"/>
    <x v="331"/>
    <x v="2"/>
  </r>
  <r>
    <x v="159"/>
    <x v="154"/>
    <x v="1"/>
    <x v="4"/>
    <x v="2"/>
    <x v="4"/>
    <x v="6"/>
    <x v="8"/>
    <x v="29"/>
    <x v="7"/>
    <x v="73"/>
    <x v="112"/>
    <x v="2"/>
    <x v="16"/>
    <x v="315"/>
    <x v="8"/>
    <x v="20"/>
    <x v="20"/>
    <x v="252"/>
    <x v="191"/>
    <x v="236"/>
    <x v="2"/>
    <x v="217"/>
    <x v="272"/>
    <x v="276"/>
    <x v="215"/>
    <x v="264"/>
    <x v="272"/>
    <x v="275"/>
    <x v="216"/>
    <x v="3"/>
    <x v="247"/>
    <x v="86"/>
    <x v="277"/>
    <x v="188"/>
    <x v="215"/>
    <x v="215"/>
    <x v="214"/>
    <x v="2"/>
  </r>
  <r>
    <x v="333"/>
    <x v="315"/>
    <x v="1"/>
    <x v="11"/>
    <x v="2"/>
    <x v="4"/>
    <x v="6"/>
    <x v="8"/>
    <x v="29"/>
    <x v="5"/>
    <x v="73"/>
    <x v="112"/>
    <x v="2"/>
    <x v="29"/>
    <x v="160"/>
    <x v="8"/>
    <x v="20"/>
    <x v="20"/>
    <x v="252"/>
    <x v="283"/>
    <x v="252"/>
    <x v="2"/>
    <x v="271"/>
    <x v="196"/>
    <x v="208"/>
    <x v="277"/>
    <x v="196"/>
    <x v="196"/>
    <x v="208"/>
    <x v="278"/>
    <x v="3"/>
    <x v="190"/>
    <x v="86"/>
    <x v="215"/>
    <x v="316"/>
    <x v="275"/>
    <x v="275"/>
    <x v="276"/>
    <x v="2"/>
  </r>
  <r>
    <x v="400"/>
    <x v="395"/>
    <x v="1"/>
    <x v="4"/>
    <x v="3"/>
    <x v="10"/>
    <x v="10"/>
    <x v="14"/>
    <x v="16"/>
    <x v="4"/>
    <x v="86"/>
    <x v="21"/>
    <x v="2"/>
    <x v="29"/>
    <x v="221"/>
    <x v="138"/>
    <x v="305"/>
    <x v="302"/>
    <x v="67"/>
    <x v="299"/>
    <x v="453"/>
    <x v="2"/>
    <x v="344"/>
    <x v="366"/>
    <x v="380"/>
    <x v="383"/>
    <x v="207"/>
    <x v="364"/>
    <x v="378"/>
    <x v="384"/>
    <x v="3"/>
    <x v="187"/>
    <x v="86"/>
    <x v="392"/>
    <x v="379"/>
    <x v="384"/>
    <x v="384"/>
    <x v="384"/>
    <x v="6"/>
  </r>
  <r>
    <x v="160"/>
    <x v="155"/>
    <x v="1"/>
    <x v="4"/>
    <x v="4"/>
    <x v="12"/>
    <x v="0"/>
    <x v="1"/>
    <x v="29"/>
    <x v="4"/>
    <x v="73"/>
    <x v="112"/>
    <x v="2"/>
    <x v="16"/>
    <x v="424"/>
    <x v="126"/>
    <x v="302"/>
    <x v="299"/>
    <x v="111"/>
    <x v="90"/>
    <x v="20"/>
    <x v="2"/>
    <x v="78"/>
    <x v="392"/>
    <x v="403"/>
    <x v="84"/>
    <x v="437"/>
    <x v="392"/>
    <x v="403"/>
    <x v="85"/>
    <x v="3"/>
    <x v="399"/>
    <x v="86"/>
    <x v="414"/>
    <x v="210"/>
    <x v="82"/>
    <x v="82"/>
    <x v="82"/>
    <x v="2"/>
  </r>
  <r>
    <x v="260"/>
    <x v="247"/>
    <x v="1"/>
    <x v="11"/>
    <x v="4"/>
    <x v="12"/>
    <x v="0"/>
    <x v="1"/>
    <x v="29"/>
    <x v="5"/>
    <x v="73"/>
    <x v="112"/>
    <x v="2"/>
    <x v="29"/>
    <x v="53"/>
    <x v="126"/>
    <x v="302"/>
    <x v="299"/>
    <x v="111"/>
    <x v="394"/>
    <x v="460"/>
    <x v="2"/>
    <x v="413"/>
    <x v="70"/>
    <x v="74"/>
    <x v="405"/>
    <x v="19"/>
    <x v="68"/>
    <x v="72"/>
    <x v="407"/>
    <x v="3"/>
    <x v="37"/>
    <x v="86"/>
    <x v="77"/>
    <x v="296"/>
    <x v="407"/>
    <x v="407"/>
    <x v="407"/>
    <x v="2"/>
  </r>
  <r>
    <x v="60"/>
    <x v="65"/>
    <x v="1"/>
    <x v="6"/>
    <x v="5"/>
    <x v="0"/>
    <x v="0"/>
    <x v="14"/>
    <x v="12"/>
    <x v="4"/>
    <x v="37"/>
    <x v="63"/>
    <x v="2"/>
    <x v="16"/>
    <x v="284"/>
    <x v="56"/>
    <x v="70"/>
    <x v="71"/>
    <x v="217"/>
    <x v="147"/>
    <x v="187"/>
    <x v="2"/>
    <x v="158"/>
    <x v="101"/>
    <x v="106"/>
    <x v="155"/>
    <x v="268"/>
    <x v="101"/>
    <x v="105"/>
    <x v="158"/>
    <x v="3"/>
    <x v="288"/>
    <x v="40"/>
    <x v="87"/>
    <x v="106"/>
    <x v="153"/>
    <x v="153"/>
    <x v="155"/>
    <x v="2"/>
  </r>
  <r>
    <x v="69"/>
    <x v="70"/>
    <x v="1"/>
    <x v="5"/>
    <x v="5"/>
    <x v="0"/>
    <x v="0"/>
    <x v="14"/>
    <x v="15"/>
    <x v="4"/>
    <x v="37"/>
    <x v="63"/>
    <x v="2"/>
    <x v="29"/>
    <x v="182"/>
    <x v="56"/>
    <x v="70"/>
    <x v="71"/>
    <x v="217"/>
    <x v="326"/>
    <x v="285"/>
    <x v="2"/>
    <x v="318"/>
    <x v="363"/>
    <x v="373"/>
    <x v="326"/>
    <x v="192"/>
    <x v="362"/>
    <x v="372"/>
    <x v="325"/>
    <x v="3"/>
    <x v="157"/>
    <x v="119"/>
    <x v="405"/>
    <x v="386"/>
    <x v="327"/>
    <x v="327"/>
    <x v="325"/>
    <x v="2"/>
  </r>
  <r>
    <x v="70"/>
    <x v="71"/>
    <x v="1"/>
    <x v="3"/>
    <x v="5"/>
    <x v="0"/>
    <x v="0"/>
    <x v="14"/>
    <x v="14"/>
    <x v="4"/>
    <x v="37"/>
    <x v="63"/>
    <x v="2"/>
    <x v="16"/>
    <x v="284"/>
    <x v="56"/>
    <x v="70"/>
    <x v="71"/>
    <x v="217"/>
    <x v="147"/>
    <x v="187"/>
    <x v="2"/>
    <x v="158"/>
    <x v="101"/>
    <x v="106"/>
    <x v="155"/>
    <x v="268"/>
    <x v="101"/>
    <x v="105"/>
    <x v="158"/>
    <x v="3"/>
    <x v="288"/>
    <x v="40"/>
    <x v="87"/>
    <x v="106"/>
    <x v="153"/>
    <x v="153"/>
    <x v="155"/>
    <x v="2"/>
  </r>
  <r>
    <x v="92"/>
    <x v="94"/>
    <x v="1"/>
    <x v="4"/>
    <x v="6"/>
    <x v="0"/>
    <x v="1"/>
    <x v="3"/>
    <x v="23"/>
    <x v="7"/>
    <x v="49"/>
    <x v="92"/>
    <x v="2"/>
    <x v="12"/>
    <x v="453"/>
    <x v="30"/>
    <x v="141"/>
    <x v="143"/>
    <x v="207"/>
    <x v="64"/>
    <x v="62"/>
    <x v="2"/>
    <x v="72"/>
    <x v="432"/>
    <x v="446"/>
    <x v="73"/>
    <x v="421"/>
    <x v="432"/>
    <x v="446"/>
    <x v="74"/>
    <x v="3"/>
    <x v="406"/>
    <x v="50"/>
    <x v="449"/>
    <x v="301"/>
    <x v="71"/>
    <x v="71"/>
    <x v="71"/>
    <x v="2"/>
  </r>
  <r>
    <x v="404"/>
    <x v="399"/>
    <x v="1"/>
    <x v="4"/>
    <x v="6"/>
    <x v="0"/>
    <x v="1"/>
    <x v="3"/>
    <x v="20"/>
    <x v="7"/>
    <x v="88"/>
    <x v="127"/>
    <x v="2"/>
    <x v="16"/>
    <x v="395"/>
    <x v="69"/>
    <x v="145"/>
    <x v="147"/>
    <x v="180"/>
    <x v="123"/>
    <x v="139"/>
    <x v="2"/>
    <x v="136"/>
    <x v="167"/>
    <x v="172"/>
    <x v="123"/>
    <x v="339"/>
    <x v="164"/>
    <x v="170"/>
    <x v="124"/>
    <x v="3"/>
    <x v="325"/>
    <x v="86"/>
    <x v="183"/>
    <x v="196"/>
    <x v="121"/>
    <x v="121"/>
    <x v="121"/>
    <x v="2"/>
  </r>
  <r>
    <x v="418"/>
    <x v="419"/>
    <x v="1"/>
    <x v="4"/>
    <x v="6"/>
    <x v="0"/>
    <x v="1"/>
    <x v="3"/>
    <x v="25"/>
    <x v="7"/>
    <x v="96"/>
    <x v="135"/>
    <x v="2"/>
    <x v="29"/>
    <x v="55"/>
    <x v="81"/>
    <x v="146"/>
    <x v="148"/>
    <x v="183"/>
    <x v="362"/>
    <x v="330"/>
    <x v="2"/>
    <x v="348"/>
    <x v="372"/>
    <x v="385"/>
    <x v="369"/>
    <x v="155"/>
    <x v="371"/>
    <x v="385"/>
    <x v="370"/>
    <x v="3"/>
    <x v="116"/>
    <x v="86"/>
    <x v="399"/>
    <x v="388"/>
    <x v="370"/>
    <x v="370"/>
    <x v="370"/>
    <x v="2"/>
  </r>
  <r>
    <x v="427"/>
    <x v="429"/>
    <x v="1"/>
    <x v="4"/>
    <x v="6"/>
    <x v="0"/>
    <x v="1"/>
    <x v="3"/>
    <x v="25"/>
    <x v="7"/>
    <x v="99"/>
    <x v="138"/>
    <x v="2"/>
    <x v="29"/>
    <x v="49"/>
    <x v="87"/>
    <x v="147"/>
    <x v="149"/>
    <x v="173"/>
    <x v="367"/>
    <x v="344"/>
    <x v="2"/>
    <x v="358"/>
    <x v="402"/>
    <x v="416"/>
    <x v="377"/>
    <x v="169"/>
    <x v="402"/>
    <x v="416"/>
    <x v="378"/>
    <x v="3"/>
    <x v="114"/>
    <x v="86"/>
    <x v="427"/>
    <x v="428"/>
    <x v="378"/>
    <x v="378"/>
    <x v="378"/>
    <x v="2"/>
  </r>
  <r>
    <x v="120"/>
    <x v="122"/>
    <x v="1"/>
    <x v="6"/>
    <x v="7"/>
    <x v="2"/>
    <x v="0"/>
    <x v="14"/>
    <x v="1"/>
    <x v="4"/>
    <x v="43"/>
    <x v="87"/>
    <x v="2"/>
    <x v="16"/>
    <x v="298"/>
    <x v="13"/>
    <x v="47"/>
    <x v="51"/>
    <x v="239"/>
    <x v="175"/>
    <x v="204"/>
    <x v="2"/>
    <x v="190"/>
    <x v="336"/>
    <x v="342"/>
    <x v="192"/>
    <x v="304"/>
    <x v="337"/>
    <x v="343"/>
    <x v="191"/>
    <x v="3"/>
    <x v="264"/>
    <x v="73"/>
    <x v="342"/>
    <x v="192"/>
    <x v="189"/>
    <x v="189"/>
    <x v="189"/>
    <x v="2"/>
  </r>
  <r>
    <x v="121"/>
    <x v="123"/>
    <x v="1"/>
    <x v="5"/>
    <x v="7"/>
    <x v="2"/>
    <x v="0"/>
    <x v="14"/>
    <x v="15"/>
    <x v="4"/>
    <x v="43"/>
    <x v="87"/>
    <x v="2"/>
    <x v="29"/>
    <x v="176"/>
    <x v="13"/>
    <x v="47"/>
    <x v="51"/>
    <x v="239"/>
    <x v="301"/>
    <x v="271"/>
    <x v="2"/>
    <x v="293"/>
    <x v="128"/>
    <x v="137"/>
    <x v="293"/>
    <x v="167"/>
    <x v="127"/>
    <x v="136"/>
    <x v="294"/>
    <x v="3"/>
    <x v="177"/>
    <x v="96"/>
    <x v="150"/>
    <x v="313"/>
    <x v="293"/>
    <x v="293"/>
    <x v="293"/>
    <x v="2"/>
  </r>
  <r>
    <x v="122"/>
    <x v="124"/>
    <x v="1"/>
    <x v="3"/>
    <x v="7"/>
    <x v="2"/>
    <x v="0"/>
    <x v="14"/>
    <x v="14"/>
    <x v="4"/>
    <x v="43"/>
    <x v="87"/>
    <x v="2"/>
    <x v="16"/>
    <x v="298"/>
    <x v="13"/>
    <x v="47"/>
    <x v="51"/>
    <x v="239"/>
    <x v="175"/>
    <x v="204"/>
    <x v="2"/>
    <x v="190"/>
    <x v="336"/>
    <x v="342"/>
    <x v="192"/>
    <x v="304"/>
    <x v="337"/>
    <x v="343"/>
    <x v="191"/>
    <x v="3"/>
    <x v="264"/>
    <x v="73"/>
    <x v="342"/>
    <x v="192"/>
    <x v="189"/>
    <x v="189"/>
    <x v="189"/>
    <x v="2"/>
  </r>
  <r>
    <x v="445"/>
    <x v="444"/>
    <x v="1"/>
    <x v="4"/>
    <x v="7"/>
    <x v="2"/>
    <x v="0"/>
    <x v="14"/>
    <x v="26"/>
    <x v="4"/>
    <x v="105"/>
    <x v="65"/>
    <x v="2"/>
    <x v="29"/>
    <x v="181"/>
    <x v="30"/>
    <x v="45"/>
    <x v="47"/>
    <x v="241"/>
    <x v="298"/>
    <x v="272"/>
    <x v="2"/>
    <x v="290"/>
    <x v="275"/>
    <x v="283"/>
    <x v="295"/>
    <x v="189"/>
    <x v="275"/>
    <x v="283"/>
    <x v="296"/>
    <x v="3"/>
    <x v="180"/>
    <x v="86"/>
    <x v="285"/>
    <x v="279"/>
    <x v="295"/>
    <x v="295"/>
    <x v="295"/>
    <x v="2"/>
  </r>
  <r>
    <x v="162"/>
    <x v="157"/>
    <x v="1"/>
    <x v="4"/>
    <x v="8"/>
    <x v="14"/>
    <x v="5"/>
    <x v="14"/>
    <x v="29"/>
    <x v="9"/>
    <x v="73"/>
    <x v="112"/>
    <x v="2"/>
    <x v="16"/>
    <x v="326"/>
    <x v="40"/>
    <x v="80"/>
    <x v="83"/>
    <x v="269"/>
    <x v="213"/>
    <x v="175"/>
    <x v="2"/>
    <x v="205"/>
    <x v="255"/>
    <x v="259"/>
    <x v="225"/>
    <x v="325"/>
    <x v="255"/>
    <x v="259"/>
    <x v="227"/>
    <x v="3"/>
    <x v="343"/>
    <x v="86"/>
    <x v="263"/>
    <x v="240"/>
    <x v="226"/>
    <x v="226"/>
    <x v="225"/>
    <x v="2"/>
  </r>
  <r>
    <x v="261"/>
    <x v="248"/>
    <x v="1"/>
    <x v="11"/>
    <x v="8"/>
    <x v="14"/>
    <x v="5"/>
    <x v="14"/>
    <x v="29"/>
    <x v="5"/>
    <x v="73"/>
    <x v="112"/>
    <x v="2"/>
    <x v="29"/>
    <x v="148"/>
    <x v="40"/>
    <x v="80"/>
    <x v="83"/>
    <x v="269"/>
    <x v="269"/>
    <x v="291"/>
    <x v="2"/>
    <x v="279"/>
    <x v="217"/>
    <x v="226"/>
    <x v="270"/>
    <x v="146"/>
    <x v="217"/>
    <x v="226"/>
    <x v="271"/>
    <x v="3"/>
    <x v="98"/>
    <x v="86"/>
    <x v="231"/>
    <x v="263"/>
    <x v="268"/>
    <x v="268"/>
    <x v="269"/>
    <x v="2"/>
  </r>
  <r>
    <x v="163"/>
    <x v="158"/>
    <x v="1"/>
    <x v="4"/>
    <x v="9"/>
    <x v="13"/>
    <x v="2"/>
    <x v="14"/>
    <x v="29"/>
    <x v="4"/>
    <x v="73"/>
    <x v="112"/>
    <x v="2"/>
    <x v="16"/>
    <x v="371"/>
    <x v="102"/>
    <x v="288"/>
    <x v="288"/>
    <x v="315"/>
    <x v="370"/>
    <x v="45"/>
    <x v="2"/>
    <x v="278"/>
    <x v="421"/>
    <x v="435"/>
    <x v="315"/>
    <x v="414"/>
    <x v="421"/>
    <x v="435"/>
    <x v="316"/>
    <x v="3"/>
    <x v="413"/>
    <x v="86"/>
    <x v="445"/>
    <x v="464"/>
    <x v="318"/>
    <x v="318"/>
    <x v="316"/>
    <x v="2"/>
  </r>
  <r>
    <x v="262"/>
    <x v="249"/>
    <x v="1"/>
    <x v="11"/>
    <x v="9"/>
    <x v="13"/>
    <x v="2"/>
    <x v="14"/>
    <x v="29"/>
    <x v="5"/>
    <x v="73"/>
    <x v="112"/>
    <x v="2"/>
    <x v="29"/>
    <x v="107"/>
    <x v="102"/>
    <x v="288"/>
    <x v="288"/>
    <x v="315"/>
    <x v="108"/>
    <x v="424"/>
    <x v="2"/>
    <x v="211"/>
    <x v="39"/>
    <x v="40"/>
    <x v="164"/>
    <x v="49"/>
    <x v="39"/>
    <x v="40"/>
    <x v="165"/>
    <x v="3"/>
    <x v="22"/>
    <x v="86"/>
    <x v="43"/>
    <x v="33"/>
    <x v="160"/>
    <x v="160"/>
    <x v="162"/>
    <x v="2"/>
  </r>
  <r>
    <x v="455"/>
    <x v="454"/>
    <x v="1"/>
    <x v="4"/>
    <x v="9"/>
    <x v="13"/>
    <x v="2"/>
    <x v="14"/>
    <x v="26"/>
    <x v="4"/>
    <x v="108"/>
    <x v="146"/>
    <x v="2"/>
    <x v="29"/>
    <x v="35"/>
    <x v="123"/>
    <x v="289"/>
    <x v="289"/>
    <x v="318"/>
    <x v="69"/>
    <x v="439"/>
    <x v="2"/>
    <x v="170"/>
    <x v="314"/>
    <x v="312"/>
    <x v="117"/>
    <x v="57"/>
    <x v="315"/>
    <x v="313"/>
    <x v="118"/>
    <x v="3"/>
    <x v="8"/>
    <x v="86"/>
    <x v="319"/>
    <x v="309"/>
    <x v="115"/>
    <x v="115"/>
    <x v="115"/>
    <x v="2"/>
  </r>
  <r>
    <x v="110"/>
    <x v="116"/>
    <x v="2"/>
    <x v="10"/>
    <x v="10"/>
    <x v="8"/>
    <x v="0"/>
    <x v="9"/>
    <x v="12"/>
    <x v="2"/>
    <x v="8"/>
    <x v="4"/>
    <x v="2"/>
    <x v="21"/>
    <x v="235"/>
    <x v="156"/>
    <x v="1"/>
    <x v="0"/>
    <x v="336"/>
    <x v="245"/>
    <x v="245"/>
    <x v="2"/>
    <x v="248"/>
    <x v="3"/>
    <x v="3"/>
    <x v="251"/>
    <x v="229"/>
    <x v="3"/>
    <x v="3"/>
    <x v="251"/>
    <x v="3"/>
    <x v="217"/>
    <x v="159"/>
    <x v="3"/>
    <x v="0"/>
    <x v="249"/>
    <x v="249"/>
    <x v="249"/>
    <x v="7"/>
  </r>
  <r>
    <x v="32"/>
    <x v="32"/>
    <x v="1"/>
    <x v="4"/>
    <x v="11"/>
    <x v="9"/>
    <x v="9"/>
    <x v="14"/>
    <x v="23"/>
    <x v="2"/>
    <x v="24"/>
    <x v="44"/>
    <x v="2"/>
    <x v="25"/>
    <x v="215"/>
    <x v="151"/>
    <x v="323"/>
    <x v="323"/>
    <x v="55"/>
    <x v="327"/>
    <x v="465"/>
    <x v="2"/>
    <x v="408"/>
    <x v="73"/>
    <x v="80"/>
    <x v="420"/>
    <x v="153"/>
    <x v="72"/>
    <x v="81"/>
    <x v="421"/>
    <x v="3"/>
    <x v="166"/>
    <x v="146"/>
    <x v="305"/>
    <x v="420"/>
    <x v="421"/>
    <x v="421"/>
    <x v="421"/>
    <x v="4"/>
  </r>
  <r>
    <x v="54"/>
    <x v="50"/>
    <x v="1"/>
    <x v="4"/>
    <x v="12"/>
    <x v="0"/>
    <x v="1"/>
    <x v="14"/>
    <x v="23"/>
    <x v="4"/>
    <x v="34"/>
    <x v="79"/>
    <x v="2"/>
    <x v="16"/>
    <x v="295"/>
    <x v="39"/>
    <x v="234"/>
    <x v="233"/>
    <x v="187"/>
    <x v="141"/>
    <x v="83"/>
    <x v="2"/>
    <x v="122"/>
    <x v="436"/>
    <x v="452"/>
    <x v="152"/>
    <x v="411"/>
    <x v="436"/>
    <x v="452"/>
    <x v="155"/>
    <x v="3"/>
    <x v="295"/>
    <x v="43"/>
    <x v="464"/>
    <x v="74"/>
    <x v="150"/>
    <x v="150"/>
    <x v="152"/>
    <x v="2"/>
  </r>
  <r>
    <x v="80"/>
    <x v="82"/>
    <x v="1"/>
    <x v="4"/>
    <x v="12"/>
    <x v="0"/>
    <x v="1"/>
    <x v="14"/>
    <x v="24"/>
    <x v="4"/>
    <x v="44"/>
    <x v="88"/>
    <x v="2"/>
    <x v="29"/>
    <x v="174"/>
    <x v="45"/>
    <x v="235"/>
    <x v="234"/>
    <x v="176"/>
    <x v="330"/>
    <x v="384"/>
    <x v="2"/>
    <x v="365"/>
    <x v="28"/>
    <x v="29"/>
    <x v="331"/>
    <x v="53"/>
    <x v="28"/>
    <x v="28"/>
    <x v="330"/>
    <x v="3"/>
    <x v="152"/>
    <x v="103"/>
    <x v="30"/>
    <x v="416"/>
    <x v="332"/>
    <x v="332"/>
    <x v="330"/>
    <x v="2"/>
  </r>
  <r>
    <x v="411"/>
    <x v="406"/>
    <x v="1"/>
    <x v="4"/>
    <x v="12"/>
    <x v="0"/>
    <x v="1"/>
    <x v="14"/>
    <x v="11"/>
    <x v="4"/>
    <x v="91"/>
    <x v="22"/>
    <x v="2"/>
    <x v="33"/>
    <x v="209"/>
    <x v="72"/>
    <x v="172"/>
    <x v="180"/>
    <x v="211"/>
    <x v="300"/>
    <x v="412"/>
    <x v="2"/>
    <x v="316"/>
    <x v="285"/>
    <x v="292"/>
    <x v="324"/>
    <x v="195"/>
    <x v="286"/>
    <x v="293"/>
    <x v="323"/>
    <x v="3"/>
    <x v="196"/>
    <x v="86"/>
    <x v="296"/>
    <x v="288"/>
    <x v="325"/>
    <x v="325"/>
    <x v="323"/>
    <x v="6"/>
  </r>
  <r>
    <x v="164"/>
    <x v="159"/>
    <x v="1"/>
    <x v="4"/>
    <x v="13"/>
    <x v="0"/>
    <x v="3"/>
    <x v="14"/>
    <x v="29"/>
    <x v="6"/>
    <x v="73"/>
    <x v="112"/>
    <x v="2"/>
    <x v="16"/>
    <x v="347"/>
    <x v="57"/>
    <x v="72"/>
    <x v="75"/>
    <x v="189"/>
    <x v="135"/>
    <x v="160"/>
    <x v="2"/>
    <x v="146"/>
    <x v="93"/>
    <x v="94"/>
    <x v="132"/>
    <x v="305"/>
    <x v="94"/>
    <x v="93"/>
    <x v="133"/>
    <x v="3"/>
    <x v="311"/>
    <x v="86"/>
    <x v="97"/>
    <x v="137"/>
    <x v="130"/>
    <x v="130"/>
    <x v="130"/>
    <x v="2"/>
  </r>
  <r>
    <x v="263"/>
    <x v="250"/>
    <x v="1"/>
    <x v="11"/>
    <x v="13"/>
    <x v="0"/>
    <x v="3"/>
    <x v="14"/>
    <x v="29"/>
    <x v="5"/>
    <x v="73"/>
    <x v="112"/>
    <x v="2"/>
    <x v="29"/>
    <x v="127"/>
    <x v="57"/>
    <x v="72"/>
    <x v="75"/>
    <x v="189"/>
    <x v="337"/>
    <x v="301"/>
    <x v="2"/>
    <x v="327"/>
    <x v="369"/>
    <x v="382"/>
    <x v="344"/>
    <x v="165"/>
    <x v="368"/>
    <x v="382"/>
    <x v="345"/>
    <x v="3"/>
    <x v="137"/>
    <x v="86"/>
    <x v="394"/>
    <x v="364"/>
    <x v="345"/>
    <x v="345"/>
    <x v="345"/>
    <x v="2"/>
  </r>
  <r>
    <x v="129"/>
    <x v="131"/>
    <x v="1"/>
    <x v="4"/>
    <x v="14"/>
    <x v="0"/>
    <x v="8"/>
    <x v="13"/>
    <x v="30"/>
    <x v="7"/>
    <x v="62"/>
    <x v="104"/>
    <x v="2"/>
    <x v="15"/>
    <x v="448"/>
    <x v="41"/>
    <x v="46"/>
    <x v="48"/>
    <x v="203"/>
    <x v="71"/>
    <x v="100"/>
    <x v="2"/>
    <x v="90"/>
    <x v="98"/>
    <x v="98"/>
    <x v="86"/>
    <x v="384"/>
    <x v="99"/>
    <x v="97"/>
    <x v="87"/>
    <x v="3"/>
    <x v="377"/>
    <x v="53"/>
    <x v="86"/>
    <x v="101"/>
    <x v="84"/>
    <x v="84"/>
    <x v="84"/>
    <x v="2"/>
  </r>
  <r>
    <x v="165"/>
    <x v="160"/>
    <x v="1"/>
    <x v="4"/>
    <x v="14"/>
    <x v="0"/>
    <x v="8"/>
    <x v="13"/>
    <x v="29"/>
    <x v="7"/>
    <x v="73"/>
    <x v="112"/>
    <x v="2"/>
    <x v="16"/>
    <x v="320"/>
    <x v="26"/>
    <x v="48"/>
    <x v="50"/>
    <x v="197"/>
    <x v="138"/>
    <x v="164"/>
    <x v="2"/>
    <x v="148"/>
    <x v="248"/>
    <x v="248"/>
    <x v="148"/>
    <x v="352"/>
    <x v="248"/>
    <x v="248"/>
    <x v="151"/>
    <x v="3"/>
    <x v="303"/>
    <x v="86"/>
    <x v="253"/>
    <x v="148"/>
    <x v="146"/>
    <x v="146"/>
    <x v="148"/>
    <x v="2"/>
  </r>
  <r>
    <x v="264"/>
    <x v="251"/>
    <x v="1"/>
    <x v="11"/>
    <x v="14"/>
    <x v="0"/>
    <x v="8"/>
    <x v="13"/>
    <x v="29"/>
    <x v="5"/>
    <x v="73"/>
    <x v="112"/>
    <x v="2"/>
    <x v="29"/>
    <x v="155"/>
    <x v="26"/>
    <x v="48"/>
    <x v="50"/>
    <x v="197"/>
    <x v="331"/>
    <x v="296"/>
    <x v="2"/>
    <x v="325"/>
    <x v="224"/>
    <x v="241"/>
    <x v="329"/>
    <x v="116"/>
    <x v="223"/>
    <x v="241"/>
    <x v="328"/>
    <x v="3"/>
    <x v="144"/>
    <x v="86"/>
    <x v="246"/>
    <x v="352"/>
    <x v="330"/>
    <x v="330"/>
    <x v="328"/>
    <x v="2"/>
  </r>
  <r>
    <x v="385"/>
    <x v="377"/>
    <x v="1"/>
    <x v="4"/>
    <x v="14"/>
    <x v="0"/>
    <x v="8"/>
    <x v="13"/>
    <x v="26"/>
    <x v="7"/>
    <x v="78"/>
    <x v="118"/>
    <x v="2"/>
    <x v="29"/>
    <x v="104"/>
    <x v="60"/>
    <x v="49"/>
    <x v="52"/>
    <x v="198"/>
    <x v="336"/>
    <x v="311"/>
    <x v="2"/>
    <x v="329"/>
    <x v="399"/>
    <x v="411"/>
    <x v="343"/>
    <x v="148"/>
    <x v="400"/>
    <x v="413"/>
    <x v="344"/>
    <x v="3"/>
    <x v="132"/>
    <x v="86"/>
    <x v="423"/>
    <x v="424"/>
    <x v="344"/>
    <x v="344"/>
    <x v="344"/>
    <x v="2"/>
  </r>
  <r>
    <x v="403"/>
    <x v="398"/>
    <x v="1"/>
    <x v="4"/>
    <x v="14"/>
    <x v="0"/>
    <x v="8"/>
    <x v="13"/>
    <x v="20"/>
    <x v="7"/>
    <x v="88"/>
    <x v="127"/>
    <x v="2"/>
    <x v="16"/>
    <x v="394"/>
    <x v="63"/>
    <x v="52"/>
    <x v="54"/>
    <x v="193"/>
    <x v="127"/>
    <x v="155"/>
    <x v="2"/>
    <x v="144"/>
    <x v="55"/>
    <x v="58"/>
    <x v="127"/>
    <x v="316"/>
    <x v="55"/>
    <x v="58"/>
    <x v="128"/>
    <x v="3"/>
    <x v="324"/>
    <x v="86"/>
    <x v="63"/>
    <x v="64"/>
    <x v="125"/>
    <x v="125"/>
    <x v="125"/>
    <x v="2"/>
  </r>
  <r>
    <x v="117"/>
    <x v="119"/>
    <x v="1"/>
    <x v="4"/>
    <x v="15"/>
    <x v="4"/>
    <x v="6"/>
    <x v="10"/>
    <x v="11"/>
    <x v="9"/>
    <x v="56"/>
    <x v="97"/>
    <x v="0"/>
    <x v="16"/>
    <x v="307"/>
    <x v="10"/>
    <x v="15"/>
    <x v="16"/>
    <x v="306"/>
    <x v="241"/>
    <x v="239"/>
    <x v="2"/>
    <x v="244"/>
    <x v="223"/>
    <x v="228"/>
    <x v="245"/>
    <x v="237"/>
    <x v="224"/>
    <x v="229"/>
    <x v="244"/>
    <x v="3"/>
    <x v="244"/>
    <x v="77"/>
    <x v="222"/>
    <x v="201"/>
    <x v="243"/>
    <x v="243"/>
    <x v="242"/>
    <x v="2"/>
  </r>
  <r>
    <x v="118"/>
    <x v="120"/>
    <x v="1"/>
    <x v="4"/>
    <x v="15"/>
    <x v="4"/>
    <x v="6"/>
    <x v="10"/>
    <x v="11"/>
    <x v="9"/>
    <x v="57"/>
    <x v="98"/>
    <x v="0"/>
    <x v="16"/>
    <x v="308"/>
    <x v="15"/>
    <x v="16"/>
    <x v="17"/>
    <x v="307"/>
    <x v="240"/>
    <x v="238"/>
    <x v="2"/>
    <x v="243"/>
    <x v="161"/>
    <x v="171"/>
    <x v="241"/>
    <x v="233"/>
    <x v="167"/>
    <x v="175"/>
    <x v="249"/>
    <x v="3"/>
    <x v="245"/>
    <x v="75"/>
    <x v="175"/>
    <x v="199"/>
    <x v="248"/>
    <x v="248"/>
    <x v="247"/>
    <x v="2"/>
  </r>
  <r>
    <x v="119"/>
    <x v="121"/>
    <x v="1"/>
    <x v="4"/>
    <x v="15"/>
    <x v="4"/>
    <x v="6"/>
    <x v="10"/>
    <x v="3"/>
    <x v="9"/>
    <x v="58"/>
    <x v="99"/>
    <x v="2"/>
    <x v="12"/>
    <x v="456"/>
    <x v="11"/>
    <x v="14"/>
    <x v="15"/>
    <x v="298"/>
    <x v="230"/>
    <x v="206"/>
    <x v="2"/>
    <x v="238"/>
    <x v="160"/>
    <x v="170"/>
    <x v="232"/>
    <x v="255"/>
    <x v="159"/>
    <x v="169"/>
    <x v="233"/>
    <x v="3"/>
    <x v="305"/>
    <x v="66"/>
    <x v="148"/>
    <x v="142"/>
    <x v="232"/>
    <x v="232"/>
    <x v="231"/>
    <x v="2"/>
  </r>
  <r>
    <x v="149"/>
    <x v="145"/>
    <x v="1"/>
    <x v="4"/>
    <x v="15"/>
    <x v="4"/>
    <x v="6"/>
    <x v="10"/>
    <x v="11"/>
    <x v="9"/>
    <x v="67"/>
    <x v="109"/>
    <x v="0"/>
    <x v="17"/>
    <x v="266"/>
    <x v="21"/>
    <x v="17"/>
    <x v="18"/>
    <x v="304"/>
    <x v="242"/>
    <x v="244"/>
    <x v="2"/>
    <x v="247"/>
    <x v="170"/>
    <x v="180"/>
    <x v="248"/>
    <x v="230"/>
    <x v="172"/>
    <x v="182"/>
    <x v="252"/>
    <x v="3"/>
    <x v="229"/>
    <x v="79"/>
    <x v="187"/>
    <x v="219"/>
    <x v="250"/>
    <x v="250"/>
    <x v="250"/>
    <x v="2"/>
  </r>
  <r>
    <x v="16"/>
    <x v="10"/>
    <x v="1"/>
    <x v="4"/>
    <x v="16"/>
    <x v="2"/>
    <x v="6"/>
    <x v="14"/>
    <x v="23"/>
    <x v="9"/>
    <x v="23"/>
    <x v="71"/>
    <x v="2"/>
    <x v="12"/>
    <x v="451"/>
    <x v="20"/>
    <x v="63"/>
    <x v="65"/>
    <x v="285"/>
    <x v="207"/>
    <x v="98"/>
    <x v="2"/>
    <x v="193"/>
    <x v="377"/>
    <x v="389"/>
    <x v="211"/>
    <x v="385"/>
    <x v="376"/>
    <x v="389"/>
    <x v="212"/>
    <x v="3"/>
    <x v="370"/>
    <x v="29"/>
    <x v="369"/>
    <x v="31"/>
    <x v="210"/>
    <x v="210"/>
    <x v="210"/>
    <x v="2"/>
  </r>
  <r>
    <x v="24"/>
    <x v="23"/>
    <x v="1"/>
    <x v="4"/>
    <x v="16"/>
    <x v="2"/>
    <x v="6"/>
    <x v="14"/>
    <x v="5"/>
    <x v="9"/>
    <x v="18"/>
    <x v="61"/>
    <x v="2"/>
    <x v="26"/>
    <x v="207"/>
    <x v="24"/>
    <x v="59"/>
    <x v="62"/>
    <x v="286"/>
    <x v="255"/>
    <x v="251"/>
    <x v="2"/>
    <x v="253"/>
    <x v="190"/>
    <x v="200"/>
    <x v="254"/>
    <x v="210"/>
    <x v="188"/>
    <x v="198"/>
    <x v="256"/>
    <x v="3"/>
    <x v="203"/>
    <x v="97"/>
    <x v="234"/>
    <x v="348"/>
    <x v="254"/>
    <x v="254"/>
    <x v="254"/>
    <x v="2"/>
  </r>
  <r>
    <x v="114"/>
    <x v="115"/>
    <x v="1"/>
    <x v="4"/>
    <x v="16"/>
    <x v="2"/>
    <x v="6"/>
    <x v="14"/>
    <x v="24"/>
    <x v="9"/>
    <x v="54"/>
    <x v="96"/>
    <x v="2"/>
    <x v="31"/>
    <x v="17"/>
    <x v="28"/>
    <x v="65"/>
    <x v="67"/>
    <x v="282"/>
    <x v="272"/>
    <x v="325"/>
    <x v="2"/>
    <x v="287"/>
    <x v="141"/>
    <x v="152"/>
    <x v="273"/>
    <x v="114"/>
    <x v="141"/>
    <x v="152"/>
    <x v="274"/>
    <x v="3"/>
    <x v="118"/>
    <x v="109"/>
    <x v="192"/>
    <x v="450"/>
    <x v="271"/>
    <x v="271"/>
    <x v="272"/>
    <x v="2"/>
  </r>
  <r>
    <x v="359"/>
    <x v="351"/>
    <x v="1"/>
    <x v="4"/>
    <x v="16"/>
    <x v="2"/>
    <x v="6"/>
    <x v="14"/>
    <x v="29"/>
    <x v="9"/>
    <x v="73"/>
    <x v="112"/>
    <x v="2"/>
    <x v="16"/>
    <x v="362"/>
    <x v="62"/>
    <x v="69"/>
    <x v="70"/>
    <x v="279"/>
    <x v="218"/>
    <x v="172"/>
    <x v="2"/>
    <x v="212"/>
    <x v="74"/>
    <x v="75"/>
    <x v="214"/>
    <x v="286"/>
    <x v="73"/>
    <x v="74"/>
    <x v="215"/>
    <x v="3"/>
    <x v="275"/>
    <x v="86"/>
    <x v="80"/>
    <x v="75"/>
    <x v="214"/>
    <x v="214"/>
    <x v="213"/>
    <x v="2"/>
  </r>
  <r>
    <x v="360"/>
    <x v="352"/>
    <x v="1"/>
    <x v="11"/>
    <x v="16"/>
    <x v="2"/>
    <x v="6"/>
    <x v="14"/>
    <x v="29"/>
    <x v="5"/>
    <x v="73"/>
    <x v="112"/>
    <x v="2"/>
    <x v="29"/>
    <x v="114"/>
    <x v="62"/>
    <x v="69"/>
    <x v="70"/>
    <x v="279"/>
    <x v="268"/>
    <x v="292"/>
    <x v="2"/>
    <x v="277"/>
    <x v="386"/>
    <x v="401"/>
    <x v="278"/>
    <x v="183"/>
    <x v="386"/>
    <x v="401"/>
    <x v="279"/>
    <x v="3"/>
    <x v="167"/>
    <x v="86"/>
    <x v="412"/>
    <x v="414"/>
    <x v="276"/>
    <x v="276"/>
    <x v="277"/>
    <x v="2"/>
  </r>
  <r>
    <x v="166"/>
    <x v="161"/>
    <x v="1"/>
    <x v="4"/>
    <x v="17"/>
    <x v="4"/>
    <x v="0"/>
    <x v="4"/>
    <x v="29"/>
    <x v="1"/>
    <x v="73"/>
    <x v="112"/>
    <x v="2"/>
    <x v="16"/>
    <x v="322"/>
    <x v="15"/>
    <x v="24"/>
    <x v="24"/>
    <x v="238"/>
    <x v="171"/>
    <x v="209"/>
    <x v="2"/>
    <x v="188"/>
    <x v="200"/>
    <x v="206"/>
    <x v="190"/>
    <x v="292"/>
    <x v="200"/>
    <x v="206"/>
    <x v="189"/>
    <x v="3"/>
    <x v="248"/>
    <x v="86"/>
    <x v="213"/>
    <x v="224"/>
    <x v="187"/>
    <x v="187"/>
    <x v="187"/>
    <x v="2"/>
  </r>
  <r>
    <x v="265"/>
    <x v="252"/>
    <x v="1"/>
    <x v="11"/>
    <x v="17"/>
    <x v="4"/>
    <x v="0"/>
    <x v="4"/>
    <x v="29"/>
    <x v="5"/>
    <x v="73"/>
    <x v="112"/>
    <x v="2"/>
    <x v="29"/>
    <x v="153"/>
    <x v="15"/>
    <x v="24"/>
    <x v="24"/>
    <x v="238"/>
    <x v="303"/>
    <x v="267"/>
    <x v="2"/>
    <x v="294"/>
    <x v="268"/>
    <x v="277"/>
    <x v="296"/>
    <x v="179"/>
    <x v="266"/>
    <x v="276"/>
    <x v="297"/>
    <x v="3"/>
    <x v="189"/>
    <x v="86"/>
    <x v="278"/>
    <x v="277"/>
    <x v="296"/>
    <x v="296"/>
    <x v="296"/>
    <x v="2"/>
  </r>
  <r>
    <x v="133"/>
    <x v="134"/>
    <x v="1"/>
    <x v="4"/>
    <x v="18"/>
    <x v="4"/>
    <x v="3"/>
    <x v="14"/>
    <x v="23"/>
    <x v="5"/>
    <x v="37"/>
    <x v="82"/>
    <x v="2"/>
    <x v="15"/>
    <x v="447"/>
    <x v="71"/>
    <x v="255"/>
    <x v="253"/>
    <x v="267"/>
    <x v="201"/>
    <x v="33"/>
    <x v="2"/>
    <x v="161"/>
    <x v="448"/>
    <x v="465"/>
    <x v="193"/>
    <x v="427"/>
    <x v="448"/>
    <x v="464"/>
    <x v="192"/>
    <x v="3"/>
    <x v="277"/>
    <x v="21"/>
    <x v="476"/>
    <x v="40"/>
    <x v="190"/>
    <x v="190"/>
    <x v="190"/>
    <x v="2"/>
  </r>
  <r>
    <x v="508"/>
    <x v="510"/>
    <x v="1"/>
    <x v="1"/>
    <x v="19"/>
    <x v="15"/>
    <x v="5"/>
    <x v="7"/>
    <x v="35"/>
    <x v="5"/>
    <x v="121"/>
    <x v="51"/>
    <x v="2"/>
    <x v="6"/>
    <x v="475"/>
    <x v="114"/>
    <x v="296"/>
    <x v="295"/>
    <x v="274"/>
    <x v="184"/>
    <x v="1"/>
    <x v="2"/>
    <x v="48"/>
    <x v="461"/>
    <x v="476"/>
    <x v="66"/>
    <x v="459"/>
    <x v="460"/>
    <x v="475"/>
    <x v="67"/>
    <x v="3"/>
    <x v="434"/>
    <x v="86"/>
    <x v="492"/>
    <x v="497"/>
    <x v="64"/>
    <x v="64"/>
    <x v="64"/>
    <x v="3"/>
  </r>
  <r>
    <x v="486"/>
    <x v="491"/>
    <x v="1"/>
    <x v="1"/>
    <x v="20"/>
    <x v="15"/>
    <x v="1"/>
    <x v="13"/>
    <x v="28"/>
    <x v="3"/>
    <x v="116"/>
    <x v="159"/>
    <x v="0"/>
    <x v="8"/>
    <x v="474"/>
    <x v="153"/>
    <x v="322"/>
    <x v="322"/>
    <x v="58"/>
    <x v="17"/>
    <x v="0"/>
    <x v="2"/>
    <x v="11"/>
    <x v="454"/>
    <x v="469"/>
    <x v="11"/>
    <x v="454"/>
    <x v="452"/>
    <x v="467"/>
    <x v="13"/>
    <x v="3"/>
    <x v="434"/>
    <x v="86"/>
    <x v="484"/>
    <x v="486"/>
    <x v="12"/>
    <x v="12"/>
    <x v="12"/>
    <x v="1"/>
  </r>
  <r>
    <x v="135"/>
    <x v="136"/>
    <x v="2"/>
    <x v="10"/>
    <x v="21"/>
    <x v="4"/>
    <x v="3"/>
    <x v="14"/>
    <x v="9"/>
    <x v="5"/>
    <x v="33"/>
    <x v="78"/>
    <x v="2"/>
    <x v="39"/>
    <x v="0"/>
    <x v="12"/>
    <x v="53"/>
    <x v="57"/>
    <x v="313"/>
    <x v="150"/>
    <x v="459"/>
    <x v="2"/>
    <x v="259"/>
    <x v="19"/>
    <x v="18"/>
    <x v="213"/>
    <x v="27"/>
    <x v="19"/>
    <x v="18"/>
    <x v="214"/>
    <x v="3"/>
    <x v="2"/>
    <x v="138"/>
    <x v="22"/>
    <x v="474"/>
    <x v="213"/>
    <x v="213"/>
    <x v="212"/>
    <x v="2"/>
  </r>
  <r>
    <x v="369"/>
    <x v="361"/>
    <x v="2"/>
    <x v="9"/>
    <x v="21"/>
    <x v="4"/>
    <x v="3"/>
    <x v="14"/>
    <x v="15"/>
    <x v="5"/>
    <x v="33"/>
    <x v="78"/>
    <x v="2"/>
    <x v="4"/>
    <x v="473"/>
    <x v="12"/>
    <x v="53"/>
    <x v="57"/>
    <x v="313"/>
    <x v="325"/>
    <x v="21"/>
    <x v="2"/>
    <x v="233"/>
    <x v="445"/>
    <x v="461"/>
    <x v="279"/>
    <x v="430"/>
    <x v="445"/>
    <x v="461"/>
    <x v="280"/>
    <x v="3"/>
    <x v="429"/>
    <x v="16"/>
    <x v="472"/>
    <x v="24"/>
    <x v="277"/>
    <x v="277"/>
    <x v="278"/>
    <x v="2"/>
  </r>
  <r>
    <x v="370"/>
    <x v="362"/>
    <x v="1"/>
    <x v="2"/>
    <x v="21"/>
    <x v="4"/>
    <x v="3"/>
    <x v="14"/>
    <x v="14"/>
    <x v="5"/>
    <x v="33"/>
    <x v="78"/>
    <x v="2"/>
    <x v="39"/>
    <x v="0"/>
    <x v="12"/>
    <x v="53"/>
    <x v="57"/>
    <x v="313"/>
    <x v="150"/>
    <x v="459"/>
    <x v="2"/>
    <x v="259"/>
    <x v="19"/>
    <x v="18"/>
    <x v="213"/>
    <x v="27"/>
    <x v="19"/>
    <x v="18"/>
    <x v="214"/>
    <x v="3"/>
    <x v="2"/>
    <x v="138"/>
    <x v="22"/>
    <x v="474"/>
    <x v="213"/>
    <x v="213"/>
    <x v="212"/>
    <x v="2"/>
  </r>
  <r>
    <x v="412"/>
    <x v="407"/>
    <x v="1"/>
    <x v="4"/>
    <x v="22"/>
    <x v="14"/>
    <x v="6"/>
    <x v="7"/>
    <x v="35"/>
    <x v="5"/>
    <x v="92"/>
    <x v="52"/>
    <x v="2"/>
    <x v="13"/>
    <x v="470"/>
    <x v="136"/>
    <x v="313"/>
    <x v="313"/>
    <x v="244"/>
    <x v="176"/>
    <x v="4"/>
    <x v="2"/>
    <x v="68"/>
    <x v="452"/>
    <x v="468"/>
    <x v="72"/>
    <x v="441"/>
    <x v="453"/>
    <x v="468"/>
    <x v="73"/>
    <x v="3"/>
    <x v="382"/>
    <x v="31"/>
    <x v="486"/>
    <x v="488"/>
    <x v="70"/>
    <x v="70"/>
    <x v="70"/>
    <x v="3"/>
  </r>
  <r>
    <x v="406"/>
    <x v="401"/>
    <x v="1"/>
    <x v="4"/>
    <x v="23"/>
    <x v="14"/>
    <x v="6"/>
    <x v="7"/>
    <x v="35"/>
    <x v="5"/>
    <x v="88"/>
    <x v="50"/>
    <x v="2"/>
    <x v="10"/>
    <x v="470"/>
    <x v="125"/>
    <x v="307"/>
    <x v="307"/>
    <x v="251"/>
    <x v="179"/>
    <x v="3"/>
    <x v="2"/>
    <x v="67"/>
    <x v="449"/>
    <x v="464"/>
    <x v="74"/>
    <x v="451"/>
    <x v="449"/>
    <x v="463"/>
    <x v="75"/>
    <x v="3"/>
    <x v="408"/>
    <x v="86"/>
    <x v="481"/>
    <x v="484"/>
    <x v="72"/>
    <x v="72"/>
    <x v="72"/>
    <x v="3"/>
  </r>
  <r>
    <x v="169"/>
    <x v="164"/>
    <x v="1"/>
    <x v="4"/>
    <x v="24"/>
    <x v="0"/>
    <x v="3"/>
    <x v="13"/>
    <x v="29"/>
    <x v="1"/>
    <x v="73"/>
    <x v="112"/>
    <x v="2"/>
    <x v="16"/>
    <x v="382"/>
    <x v="76"/>
    <x v="157"/>
    <x v="159"/>
    <x v="194"/>
    <x v="133"/>
    <x v="107"/>
    <x v="2"/>
    <x v="124"/>
    <x v="114"/>
    <x v="121"/>
    <x v="122"/>
    <x v="358"/>
    <x v="115"/>
    <x v="121"/>
    <x v="123"/>
    <x v="3"/>
    <x v="321"/>
    <x v="86"/>
    <x v="123"/>
    <x v="139"/>
    <x v="120"/>
    <x v="120"/>
    <x v="120"/>
    <x v="2"/>
  </r>
  <r>
    <x v="267"/>
    <x v="254"/>
    <x v="1"/>
    <x v="11"/>
    <x v="24"/>
    <x v="0"/>
    <x v="3"/>
    <x v="13"/>
    <x v="29"/>
    <x v="5"/>
    <x v="73"/>
    <x v="112"/>
    <x v="2"/>
    <x v="29"/>
    <x v="91"/>
    <x v="76"/>
    <x v="157"/>
    <x v="159"/>
    <x v="194"/>
    <x v="340"/>
    <x v="360"/>
    <x v="2"/>
    <x v="355"/>
    <x v="353"/>
    <x v="360"/>
    <x v="352"/>
    <x v="106"/>
    <x v="352"/>
    <x v="360"/>
    <x v="354"/>
    <x v="3"/>
    <x v="124"/>
    <x v="86"/>
    <x v="371"/>
    <x v="361"/>
    <x v="353"/>
    <x v="353"/>
    <x v="354"/>
    <x v="2"/>
  </r>
  <r>
    <x v="100"/>
    <x v="102"/>
    <x v="1"/>
    <x v="6"/>
    <x v="25"/>
    <x v="0"/>
    <x v="6"/>
    <x v="14"/>
    <x v="37"/>
    <x v="9"/>
    <x v="51"/>
    <x v="94"/>
    <x v="2"/>
    <x v="26"/>
    <x v="201"/>
    <x v="67"/>
    <x v="177"/>
    <x v="172"/>
    <x v="16"/>
    <x v="434"/>
    <x v="277"/>
    <x v="2"/>
    <x v="438"/>
    <x v="184"/>
    <x v="225"/>
    <x v="440"/>
    <x v="171"/>
    <x v="184"/>
    <x v="225"/>
    <x v="441"/>
    <x v="3"/>
    <x v="193"/>
    <x v="98"/>
    <x v="268"/>
    <x v="341"/>
    <x v="440"/>
    <x v="440"/>
    <x v="440"/>
    <x v="2"/>
  </r>
  <r>
    <x v="101"/>
    <x v="103"/>
    <x v="1"/>
    <x v="5"/>
    <x v="25"/>
    <x v="0"/>
    <x v="6"/>
    <x v="14"/>
    <x v="15"/>
    <x v="9"/>
    <x v="51"/>
    <x v="94"/>
    <x v="2"/>
    <x v="17"/>
    <x v="263"/>
    <x v="67"/>
    <x v="177"/>
    <x v="172"/>
    <x v="16"/>
    <x v="46"/>
    <x v="197"/>
    <x v="2"/>
    <x v="49"/>
    <x v="287"/>
    <x v="260"/>
    <x v="49"/>
    <x v="300"/>
    <x v="287"/>
    <x v="260"/>
    <x v="50"/>
    <x v="3"/>
    <x v="240"/>
    <x v="68"/>
    <x v="226"/>
    <x v="156"/>
    <x v="48"/>
    <x v="48"/>
    <x v="48"/>
    <x v="2"/>
  </r>
  <r>
    <x v="102"/>
    <x v="104"/>
    <x v="1"/>
    <x v="3"/>
    <x v="25"/>
    <x v="0"/>
    <x v="6"/>
    <x v="14"/>
    <x v="14"/>
    <x v="9"/>
    <x v="51"/>
    <x v="94"/>
    <x v="2"/>
    <x v="26"/>
    <x v="201"/>
    <x v="67"/>
    <x v="177"/>
    <x v="172"/>
    <x v="16"/>
    <x v="434"/>
    <x v="277"/>
    <x v="2"/>
    <x v="438"/>
    <x v="184"/>
    <x v="225"/>
    <x v="440"/>
    <x v="171"/>
    <x v="184"/>
    <x v="225"/>
    <x v="441"/>
    <x v="3"/>
    <x v="193"/>
    <x v="98"/>
    <x v="268"/>
    <x v="341"/>
    <x v="440"/>
    <x v="440"/>
    <x v="440"/>
    <x v="2"/>
  </r>
  <r>
    <x v="103"/>
    <x v="105"/>
    <x v="1"/>
    <x v="4"/>
    <x v="25"/>
    <x v="0"/>
    <x v="6"/>
    <x v="14"/>
    <x v="28"/>
    <x v="9"/>
    <x v="52"/>
    <x v="95"/>
    <x v="2"/>
    <x v="31"/>
    <x v="16"/>
    <x v="67"/>
    <x v="178"/>
    <x v="173"/>
    <x v="17"/>
    <x v="463"/>
    <x v="416"/>
    <x v="2"/>
    <x v="467"/>
    <x v="131"/>
    <x v="201"/>
    <x v="471"/>
    <x v="47"/>
    <x v="129"/>
    <x v="199"/>
    <x v="472"/>
    <x v="3"/>
    <x v="60"/>
    <x v="124"/>
    <x v="298"/>
    <x v="426"/>
    <x v="471"/>
    <x v="471"/>
    <x v="471"/>
    <x v="2"/>
  </r>
  <r>
    <x v="105"/>
    <x v="107"/>
    <x v="1"/>
    <x v="6"/>
    <x v="25"/>
    <x v="0"/>
    <x v="6"/>
    <x v="14"/>
    <x v="34"/>
    <x v="9"/>
    <x v="52"/>
    <x v="17"/>
    <x v="2"/>
    <x v="12"/>
    <x v="248"/>
    <x v="52"/>
    <x v="62"/>
    <x v="49"/>
    <x v="9"/>
    <x v="53"/>
    <x v="131"/>
    <x v="2"/>
    <x v="63"/>
    <x v="138"/>
    <x v="139"/>
    <x v="60"/>
    <x v="260"/>
    <x v="138"/>
    <x v="138"/>
    <x v="61"/>
    <x v="3"/>
    <x v="231"/>
    <x v="30"/>
    <x v="99"/>
    <x v="80"/>
    <x v="59"/>
    <x v="59"/>
    <x v="59"/>
    <x v="6"/>
  </r>
  <r>
    <x v="106"/>
    <x v="108"/>
    <x v="1"/>
    <x v="5"/>
    <x v="25"/>
    <x v="0"/>
    <x v="6"/>
    <x v="14"/>
    <x v="15"/>
    <x v="9"/>
    <x v="52"/>
    <x v="17"/>
    <x v="2"/>
    <x v="33"/>
    <x v="214"/>
    <x v="52"/>
    <x v="62"/>
    <x v="49"/>
    <x v="9"/>
    <x v="428"/>
    <x v="332"/>
    <x v="2"/>
    <x v="426"/>
    <x v="324"/>
    <x v="341"/>
    <x v="430"/>
    <x v="200"/>
    <x v="324"/>
    <x v="342"/>
    <x v="431"/>
    <x v="3"/>
    <x v="205"/>
    <x v="126"/>
    <x v="391"/>
    <x v="408"/>
    <x v="430"/>
    <x v="430"/>
    <x v="430"/>
    <x v="6"/>
  </r>
  <r>
    <x v="107"/>
    <x v="109"/>
    <x v="1"/>
    <x v="3"/>
    <x v="25"/>
    <x v="0"/>
    <x v="6"/>
    <x v="14"/>
    <x v="14"/>
    <x v="9"/>
    <x v="52"/>
    <x v="17"/>
    <x v="2"/>
    <x v="12"/>
    <x v="248"/>
    <x v="52"/>
    <x v="62"/>
    <x v="49"/>
    <x v="9"/>
    <x v="53"/>
    <x v="131"/>
    <x v="2"/>
    <x v="63"/>
    <x v="138"/>
    <x v="139"/>
    <x v="60"/>
    <x v="260"/>
    <x v="138"/>
    <x v="138"/>
    <x v="61"/>
    <x v="3"/>
    <x v="231"/>
    <x v="30"/>
    <x v="99"/>
    <x v="80"/>
    <x v="59"/>
    <x v="59"/>
    <x v="59"/>
    <x v="6"/>
  </r>
  <r>
    <x v="259"/>
    <x v="151"/>
    <x v="1"/>
    <x v="4"/>
    <x v="25"/>
    <x v="0"/>
    <x v="6"/>
    <x v="14"/>
    <x v="24"/>
    <x v="9"/>
    <x v="69"/>
    <x v="110"/>
    <x v="2"/>
    <x v="16"/>
    <x v="367"/>
    <x v="89"/>
    <x v="181"/>
    <x v="174"/>
    <x v="21"/>
    <x v="26"/>
    <x v="86"/>
    <x v="2"/>
    <x v="23"/>
    <x v="86"/>
    <x v="76"/>
    <x v="24"/>
    <x v="360"/>
    <x v="87"/>
    <x v="75"/>
    <x v="23"/>
    <x v="3"/>
    <x v="315"/>
    <x v="36"/>
    <x v="67"/>
    <x v="91"/>
    <x v="22"/>
    <x v="22"/>
    <x v="22"/>
    <x v="2"/>
  </r>
  <r>
    <x v="415"/>
    <x v="416"/>
    <x v="1"/>
    <x v="4"/>
    <x v="25"/>
    <x v="0"/>
    <x v="6"/>
    <x v="14"/>
    <x v="24"/>
    <x v="9"/>
    <x v="94"/>
    <x v="133"/>
    <x v="2"/>
    <x v="16"/>
    <x v="405"/>
    <x v="67"/>
    <x v="188"/>
    <x v="182"/>
    <x v="25"/>
    <x v="23"/>
    <x v="93"/>
    <x v="2"/>
    <x v="21"/>
    <x v="346"/>
    <x v="316"/>
    <x v="23"/>
    <x v="398"/>
    <x v="346"/>
    <x v="317"/>
    <x v="22"/>
    <x v="3"/>
    <x v="328"/>
    <x v="86"/>
    <x v="323"/>
    <x v="312"/>
    <x v="21"/>
    <x v="21"/>
    <x v="21"/>
    <x v="2"/>
  </r>
  <r>
    <x v="435"/>
    <x v="433"/>
    <x v="1"/>
    <x v="4"/>
    <x v="25"/>
    <x v="0"/>
    <x v="6"/>
    <x v="14"/>
    <x v="26"/>
    <x v="9"/>
    <x v="102"/>
    <x v="140"/>
    <x v="2"/>
    <x v="29"/>
    <x v="52"/>
    <x v="75"/>
    <x v="190"/>
    <x v="185"/>
    <x v="24"/>
    <x v="458"/>
    <x v="373"/>
    <x v="2"/>
    <x v="461"/>
    <x v="181"/>
    <x v="271"/>
    <x v="464"/>
    <x v="70"/>
    <x v="181"/>
    <x v="269"/>
    <x v="466"/>
    <x v="3"/>
    <x v="115"/>
    <x v="86"/>
    <x v="273"/>
    <x v="273"/>
    <x v="465"/>
    <x v="465"/>
    <x v="465"/>
    <x v="2"/>
  </r>
  <r>
    <x v="457"/>
    <x v="456"/>
    <x v="1"/>
    <x v="4"/>
    <x v="25"/>
    <x v="0"/>
    <x v="6"/>
    <x v="14"/>
    <x v="23"/>
    <x v="9"/>
    <x v="109"/>
    <x v="147"/>
    <x v="2"/>
    <x v="16"/>
    <x v="428"/>
    <x v="81"/>
    <x v="192"/>
    <x v="186"/>
    <x v="23"/>
    <x v="20"/>
    <x v="88"/>
    <x v="2"/>
    <x v="19"/>
    <x v="203"/>
    <x v="163"/>
    <x v="21"/>
    <x v="396"/>
    <x v="203"/>
    <x v="163"/>
    <x v="20"/>
    <x v="3"/>
    <x v="330"/>
    <x v="86"/>
    <x v="174"/>
    <x v="186"/>
    <x v="19"/>
    <x v="19"/>
    <x v="19"/>
    <x v="2"/>
  </r>
  <r>
    <x v="130"/>
    <x v="427"/>
    <x v="1"/>
    <x v="4"/>
    <x v="26"/>
    <x v="4"/>
    <x v="1"/>
    <x v="14"/>
    <x v="25"/>
    <x v="6"/>
    <x v="62"/>
    <x v="104"/>
    <x v="2"/>
    <x v="15"/>
    <x v="449"/>
    <x v="67"/>
    <x v="89"/>
    <x v="91"/>
    <x v="247"/>
    <x v="177"/>
    <x v="97"/>
    <x v="2"/>
    <x v="169"/>
    <x v="57"/>
    <x v="60"/>
    <x v="176"/>
    <x v="327"/>
    <x v="57"/>
    <x v="60"/>
    <x v="175"/>
    <x v="3"/>
    <x v="285"/>
    <x v="34"/>
    <x v="53"/>
    <x v="43"/>
    <x v="172"/>
    <x v="172"/>
    <x v="172"/>
    <x v="2"/>
  </r>
  <r>
    <x v="131"/>
    <x v="132"/>
    <x v="1"/>
    <x v="4"/>
    <x v="26"/>
    <x v="4"/>
    <x v="1"/>
    <x v="14"/>
    <x v="23"/>
    <x v="6"/>
    <x v="62"/>
    <x v="104"/>
    <x v="2"/>
    <x v="17"/>
    <x v="265"/>
    <x v="67"/>
    <x v="89"/>
    <x v="91"/>
    <x v="246"/>
    <x v="208"/>
    <x v="218"/>
    <x v="2"/>
    <x v="234"/>
    <x v="130"/>
    <x v="138"/>
    <x v="222"/>
    <x v="249"/>
    <x v="128"/>
    <x v="137"/>
    <x v="224"/>
    <x v="3"/>
    <x v="225"/>
    <x v="70"/>
    <x v="128"/>
    <x v="143"/>
    <x v="223"/>
    <x v="223"/>
    <x v="222"/>
    <x v="2"/>
  </r>
  <r>
    <x v="391"/>
    <x v="383"/>
    <x v="1"/>
    <x v="4"/>
    <x v="27"/>
    <x v="12"/>
    <x v="1"/>
    <x v="4"/>
    <x v="26"/>
    <x v="2"/>
    <x v="79"/>
    <x v="38"/>
    <x v="2"/>
    <x v="14"/>
    <x v="287"/>
    <x v="24"/>
    <x v="25"/>
    <x v="26"/>
    <x v="295"/>
    <x v="233"/>
    <x v="166"/>
    <x v="2"/>
    <x v="225"/>
    <x v="135"/>
    <x v="145"/>
    <x v="227"/>
    <x v="297"/>
    <x v="134"/>
    <x v="143"/>
    <x v="229"/>
    <x v="3"/>
    <x v="378"/>
    <x v="86"/>
    <x v="146"/>
    <x v="163"/>
    <x v="228"/>
    <x v="228"/>
    <x v="227"/>
    <x v="4"/>
  </r>
  <r>
    <x v="167"/>
    <x v="162"/>
    <x v="1"/>
    <x v="4"/>
    <x v="28"/>
    <x v="12"/>
    <x v="8"/>
    <x v="14"/>
    <x v="29"/>
    <x v="4"/>
    <x v="73"/>
    <x v="112"/>
    <x v="2"/>
    <x v="16"/>
    <x v="389"/>
    <x v="83"/>
    <x v="161"/>
    <x v="165"/>
    <x v="199"/>
    <x v="134"/>
    <x v="121"/>
    <x v="2"/>
    <x v="132"/>
    <x v="78"/>
    <x v="79"/>
    <x v="112"/>
    <x v="313"/>
    <x v="79"/>
    <x v="79"/>
    <x v="113"/>
    <x v="3"/>
    <x v="387"/>
    <x v="86"/>
    <x v="82"/>
    <x v="17"/>
    <x v="110"/>
    <x v="110"/>
    <x v="110"/>
    <x v="2"/>
  </r>
  <r>
    <x v="266"/>
    <x v="253"/>
    <x v="1"/>
    <x v="11"/>
    <x v="28"/>
    <x v="12"/>
    <x v="8"/>
    <x v="14"/>
    <x v="29"/>
    <x v="5"/>
    <x v="73"/>
    <x v="112"/>
    <x v="2"/>
    <x v="29"/>
    <x v="83"/>
    <x v="83"/>
    <x v="161"/>
    <x v="165"/>
    <x v="199"/>
    <x v="338"/>
    <x v="346"/>
    <x v="2"/>
    <x v="343"/>
    <x v="380"/>
    <x v="397"/>
    <x v="367"/>
    <x v="159"/>
    <x v="379"/>
    <x v="396"/>
    <x v="369"/>
    <x v="3"/>
    <x v="51"/>
    <x v="86"/>
    <x v="410"/>
    <x v="483"/>
    <x v="369"/>
    <x v="369"/>
    <x v="369"/>
    <x v="2"/>
  </r>
  <r>
    <x v="362"/>
    <x v="354"/>
    <x v="1"/>
    <x v="4"/>
    <x v="28"/>
    <x v="12"/>
    <x v="8"/>
    <x v="14"/>
    <x v="23"/>
    <x v="4"/>
    <x v="71"/>
    <x v="111"/>
    <x v="2"/>
    <x v="29"/>
    <x v="74"/>
    <x v="101"/>
    <x v="160"/>
    <x v="163"/>
    <x v="206"/>
    <x v="341"/>
    <x v="358"/>
    <x v="2"/>
    <x v="351"/>
    <x v="422"/>
    <x v="436"/>
    <x v="386"/>
    <x v="201"/>
    <x v="422"/>
    <x v="436"/>
    <x v="387"/>
    <x v="3"/>
    <x v="46"/>
    <x v="127"/>
    <x v="462"/>
    <x v="472"/>
    <x v="387"/>
    <x v="387"/>
    <x v="387"/>
    <x v="2"/>
  </r>
  <r>
    <x v="417"/>
    <x v="418"/>
    <x v="1"/>
    <x v="4"/>
    <x v="29"/>
    <x v="2"/>
    <x v="2"/>
    <x v="4"/>
    <x v="23"/>
    <x v="1"/>
    <x v="95"/>
    <x v="134"/>
    <x v="0"/>
    <x v="16"/>
    <x v="429"/>
    <x v="47"/>
    <x v="64"/>
    <x v="55"/>
    <x v="14"/>
    <x v="19"/>
    <x v="178"/>
    <x v="2"/>
    <x v="20"/>
    <x v="129"/>
    <x v="107"/>
    <x v="20"/>
    <x v="290"/>
    <x v="135"/>
    <x v="120"/>
    <x v="33"/>
    <x v="3"/>
    <x v="283"/>
    <x v="86"/>
    <x v="122"/>
    <x v="140"/>
    <x v="32"/>
    <x v="32"/>
    <x v="32"/>
    <x v="2"/>
  </r>
  <r>
    <x v="168"/>
    <x v="163"/>
    <x v="1"/>
    <x v="4"/>
    <x v="30"/>
    <x v="2"/>
    <x v="6"/>
    <x v="3"/>
    <x v="29"/>
    <x v="7"/>
    <x v="73"/>
    <x v="112"/>
    <x v="2"/>
    <x v="16"/>
    <x v="313"/>
    <x v="3"/>
    <x v="6"/>
    <x v="6"/>
    <x v="255"/>
    <x v="192"/>
    <x v="240"/>
    <x v="2"/>
    <x v="227"/>
    <x v="270"/>
    <x v="275"/>
    <x v="218"/>
    <x v="256"/>
    <x v="269"/>
    <x v="273"/>
    <x v="220"/>
    <x v="3"/>
    <x v="266"/>
    <x v="86"/>
    <x v="276"/>
    <x v="198"/>
    <x v="219"/>
    <x v="219"/>
    <x v="218"/>
    <x v="2"/>
  </r>
  <r>
    <x v="334"/>
    <x v="316"/>
    <x v="1"/>
    <x v="11"/>
    <x v="30"/>
    <x v="2"/>
    <x v="6"/>
    <x v="3"/>
    <x v="29"/>
    <x v="5"/>
    <x v="73"/>
    <x v="112"/>
    <x v="2"/>
    <x v="29"/>
    <x v="162"/>
    <x v="3"/>
    <x v="6"/>
    <x v="6"/>
    <x v="255"/>
    <x v="282"/>
    <x v="248"/>
    <x v="2"/>
    <x v="264"/>
    <x v="197"/>
    <x v="210"/>
    <x v="274"/>
    <x v="205"/>
    <x v="197"/>
    <x v="210"/>
    <x v="275"/>
    <x v="3"/>
    <x v="174"/>
    <x v="86"/>
    <x v="217"/>
    <x v="307"/>
    <x v="272"/>
    <x v="272"/>
    <x v="273"/>
    <x v="2"/>
  </r>
  <r>
    <x v="410"/>
    <x v="405"/>
    <x v="1"/>
    <x v="4"/>
    <x v="30"/>
    <x v="2"/>
    <x v="6"/>
    <x v="3"/>
    <x v="11"/>
    <x v="7"/>
    <x v="91"/>
    <x v="130"/>
    <x v="2"/>
    <x v="29"/>
    <x v="94"/>
    <x v="7"/>
    <x v="7"/>
    <x v="7"/>
    <x v="254"/>
    <x v="285"/>
    <x v="249"/>
    <x v="2"/>
    <x v="266"/>
    <x v="280"/>
    <x v="284"/>
    <x v="280"/>
    <x v="212"/>
    <x v="280"/>
    <x v="284"/>
    <x v="281"/>
    <x v="3"/>
    <x v="165"/>
    <x v="86"/>
    <x v="286"/>
    <x v="281"/>
    <x v="278"/>
    <x v="278"/>
    <x v="279"/>
    <x v="2"/>
  </r>
  <r>
    <x v="123"/>
    <x v="125"/>
    <x v="1"/>
    <x v="4"/>
    <x v="31"/>
    <x v="4"/>
    <x v="8"/>
    <x v="14"/>
    <x v="24"/>
    <x v="7"/>
    <x v="59"/>
    <x v="101"/>
    <x v="2"/>
    <x v="16"/>
    <x v="305"/>
    <x v="21"/>
    <x v="27"/>
    <x v="27"/>
    <x v="253"/>
    <x v="193"/>
    <x v="212"/>
    <x v="2"/>
    <x v="209"/>
    <x v="166"/>
    <x v="175"/>
    <x v="210"/>
    <x v="274"/>
    <x v="163"/>
    <x v="171"/>
    <x v="210"/>
    <x v="3"/>
    <x v="243"/>
    <x v="71"/>
    <x v="162"/>
    <x v="155"/>
    <x v="208"/>
    <x v="208"/>
    <x v="208"/>
    <x v="2"/>
  </r>
  <r>
    <x v="46"/>
    <x v="44"/>
    <x v="1"/>
    <x v="4"/>
    <x v="32"/>
    <x v="14"/>
    <x v="2"/>
    <x v="13"/>
    <x v="25"/>
    <x v="1"/>
    <x v="32"/>
    <x v="77"/>
    <x v="2"/>
    <x v="16"/>
    <x v="296"/>
    <x v="40"/>
    <x v="67"/>
    <x v="68"/>
    <x v="215"/>
    <x v="142"/>
    <x v="179"/>
    <x v="2"/>
    <x v="152"/>
    <x v="195"/>
    <x v="199"/>
    <x v="153"/>
    <x v="314"/>
    <x v="195"/>
    <x v="197"/>
    <x v="156"/>
    <x v="3"/>
    <x v="338"/>
    <x v="42"/>
    <x v="158"/>
    <x v="151"/>
    <x v="151"/>
    <x v="151"/>
    <x v="153"/>
    <x v="2"/>
  </r>
  <r>
    <x v="387"/>
    <x v="379"/>
    <x v="1"/>
    <x v="4"/>
    <x v="32"/>
    <x v="14"/>
    <x v="2"/>
    <x v="13"/>
    <x v="26"/>
    <x v="1"/>
    <x v="79"/>
    <x v="38"/>
    <x v="2"/>
    <x v="14"/>
    <x v="288"/>
    <x v="39"/>
    <x v="32"/>
    <x v="31"/>
    <x v="222"/>
    <x v="149"/>
    <x v="151"/>
    <x v="2"/>
    <x v="153"/>
    <x v="90"/>
    <x v="90"/>
    <x v="150"/>
    <x v="295"/>
    <x v="91"/>
    <x v="89"/>
    <x v="153"/>
    <x v="3"/>
    <x v="335"/>
    <x v="86"/>
    <x v="92"/>
    <x v="103"/>
    <x v="148"/>
    <x v="148"/>
    <x v="150"/>
    <x v="4"/>
  </r>
  <r>
    <x v="495"/>
    <x v="497"/>
    <x v="1"/>
    <x v="4"/>
    <x v="32"/>
    <x v="14"/>
    <x v="2"/>
    <x v="13"/>
    <x v="20"/>
    <x v="1"/>
    <x v="118"/>
    <x v="153"/>
    <x v="2"/>
    <x v="17"/>
    <x v="268"/>
    <x v="42"/>
    <x v="73"/>
    <x v="76"/>
    <x v="188"/>
    <x v="156"/>
    <x v="222"/>
    <x v="2"/>
    <x v="185"/>
    <x v="229"/>
    <x v="231"/>
    <x v="180"/>
    <x v="282"/>
    <x v="229"/>
    <x v="231"/>
    <x v="179"/>
    <x v="3"/>
    <x v="260"/>
    <x v="86"/>
    <x v="235"/>
    <x v="244"/>
    <x v="176"/>
    <x v="176"/>
    <x v="176"/>
    <x v="2"/>
  </r>
  <r>
    <x v="446"/>
    <x v="445"/>
    <x v="1"/>
    <x v="4"/>
    <x v="33"/>
    <x v="14"/>
    <x v="10"/>
    <x v="13"/>
    <x v="23"/>
    <x v="2"/>
    <x v="105"/>
    <x v="143"/>
    <x v="2"/>
    <x v="8"/>
    <x v="469"/>
    <x v="55"/>
    <x v="139"/>
    <x v="142"/>
    <x v="175"/>
    <x v="51"/>
    <x v="24"/>
    <x v="2"/>
    <x v="50"/>
    <x v="381"/>
    <x v="393"/>
    <x v="52"/>
    <x v="450"/>
    <x v="380"/>
    <x v="393"/>
    <x v="53"/>
    <x v="3"/>
    <x v="431"/>
    <x v="86"/>
    <x v="406"/>
    <x v="399"/>
    <x v="51"/>
    <x v="51"/>
    <x v="51"/>
    <x v="2"/>
  </r>
  <r>
    <x v="448"/>
    <x v="447"/>
    <x v="1"/>
    <x v="4"/>
    <x v="33"/>
    <x v="14"/>
    <x v="10"/>
    <x v="13"/>
    <x v="26"/>
    <x v="2"/>
    <x v="106"/>
    <x v="160"/>
    <x v="2"/>
    <x v="12"/>
    <x v="459"/>
    <x v="59"/>
    <x v="143"/>
    <x v="146"/>
    <x v="151"/>
    <x v="57"/>
    <x v="44"/>
    <x v="2"/>
    <x v="61"/>
    <x v="349"/>
    <x v="346"/>
    <x v="65"/>
    <x v="438"/>
    <x v="348"/>
    <x v="346"/>
    <x v="66"/>
    <x v="3"/>
    <x v="428"/>
    <x v="86"/>
    <x v="355"/>
    <x v="344"/>
    <x v="63"/>
    <x v="63"/>
    <x v="63"/>
    <x v="1"/>
  </r>
  <r>
    <x v="44"/>
    <x v="43"/>
    <x v="1"/>
    <x v="4"/>
    <x v="34"/>
    <x v="0"/>
    <x v="1"/>
    <x v="13"/>
    <x v="20"/>
    <x v="7"/>
    <x v="31"/>
    <x v="76"/>
    <x v="2"/>
    <x v="16"/>
    <x v="294"/>
    <x v="41"/>
    <x v="260"/>
    <x v="261"/>
    <x v="216"/>
    <x v="144"/>
    <x v="66"/>
    <x v="2"/>
    <x v="116"/>
    <x v="447"/>
    <x v="462"/>
    <x v="158"/>
    <x v="428"/>
    <x v="447"/>
    <x v="462"/>
    <x v="161"/>
    <x v="3"/>
    <x v="294"/>
    <x v="39"/>
    <x v="479"/>
    <x v="325"/>
    <x v="156"/>
    <x v="156"/>
    <x v="158"/>
    <x v="2"/>
  </r>
  <r>
    <x v="170"/>
    <x v="165"/>
    <x v="1"/>
    <x v="4"/>
    <x v="34"/>
    <x v="0"/>
    <x v="1"/>
    <x v="13"/>
    <x v="29"/>
    <x v="2"/>
    <x v="73"/>
    <x v="112"/>
    <x v="2"/>
    <x v="16"/>
    <x v="377"/>
    <x v="98"/>
    <x v="267"/>
    <x v="265"/>
    <x v="157"/>
    <x v="118"/>
    <x v="46"/>
    <x v="2"/>
    <x v="98"/>
    <x v="398"/>
    <x v="407"/>
    <x v="111"/>
    <x v="422"/>
    <x v="399"/>
    <x v="409"/>
    <x v="112"/>
    <x v="3"/>
    <x v="318"/>
    <x v="86"/>
    <x v="420"/>
    <x v="336"/>
    <x v="109"/>
    <x v="109"/>
    <x v="109"/>
    <x v="2"/>
  </r>
  <r>
    <x v="257"/>
    <x v="150"/>
    <x v="1"/>
    <x v="4"/>
    <x v="34"/>
    <x v="0"/>
    <x v="1"/>
    <x v="13"/>
    <x v="24"/>
    <x v="7"/>
    <x v="69"/>
    <x v="110"/>
    <x v="2"/>
    <x v="29"/>
    <x v="103"/>
    <x v="106"/>
    <x v="265"/>
    <x v="264"/>
    <x v="171"/>
    <x v="349"/>
    <x v="422"/>
    <x v="2"/>
    <x v="387"/>
    <x v="112"/>
    <x v="125"/>
    <x v="380"/>
    <x v="54"/>
    <x v="113"/>
    <x v="125"/>
    <x v="381"/>
    <x v="3"/>
    <x v="131"/>
    <x v="129"/>
    <x v="196"/>
    <x v="178"/>
    <x v="381"/>
    <x v="381"/>
    <x v="381"/>
    <x v="2"/>
  </r>
  <r>
    <x v="268"/>
    <x v="255"/>
    <x v="1"/>
    <x v="11"/>
    <x v="34"/>
    <x v="0"/>
    <x v="1"/>
    <x v="13"/>
    <x v="29"/>
    <x v="5"/>
    <x v="73"/>
    <x v="112"/>
    <x v="2"/>
    <x v="29"/>
    <x v="98"/>
    <x v="98"/>
    <x v="267"/>
    <x v="265"/>
    <x v="157"/>
    <x v="357"/>
    <x v="419"/>
    <x v="2"/>
    <x v="386"/>
    <x v="59"/>
    <x v="66"/>
    <x v="370"/>
    <x v="36"/>
    <x v="58"/>
    <x v="64"/>
    <x v="371"/>
    <x v="3"/>
    <x v="128"/>
    <x v="86"/>
    <x v="70"/>
    <x v="164"/>
    <x v="371"/>
    <x v="371"/>
    <x v="371"/>
    <x v="2"/>
  </r>
  <r>
    <x v="464"/>
    <x v="463"/>
    <x v="1"/>
    <x v="4"/>
    <x v="34"/>
    <x v="0"/>
    <x v="1"/>
    <x v="13"/>
    <x v="20"/>
    <x v="7"/>
    <x v="109"/>
    <x v="147"/>
    <x v="2"/>
    <x v="16"/>
    <x v="439"/>
    <x v="114"/>
    <x v="271"/>
    <x v="270"/>
    <x v="136"/>
    <x v="92"/>
    <x v="40"/>
    <x v="2"/>
    <x v="91"/>
    <x v="145"/>
    <x v="147"/>
    <x v="95"/>
    <x v="413"/>
    <x v="144"/>
    <x v="147"/>
    <x v="96"/>
    <x v="3"/>
    <x v="332"/>
    <x v="86"/>
    <x v="151"/>
    <x v="169"/>
    <x v="93"/>
    <x v="93"/>
    <x v="93"/>
    <x v="2"/>
  </r>
  <r>
    <x v="171"/>
    <x v="166"/>
    <x v="1"/>
    <x v="4"/>
    <x v="35"/>
    <x v="14"/>
    <x v="8"/>
    <x v="14"/>
    <x v="29"/>
    <x v="4"/>
    <x v="73"/>
    <x v="112"/>
    <x v="2"/>
    <x v="16"/>
    <x v="327"/>
    <x v="49"/>
    <x v="137"/>
    <x v="140"/>
    <x v="120"/>
    <x v="106"/>
    <x v="132"/>
    <x v="2"/>
    <x v="125"/>
    <x v="339"/>
    <x v="343"/>
    <x v="129"/>
    <x v="366"/>
    <x v="340"/>
    <x v="344"/>
    <x v="130"/>
    <x v="3"/>
    <x v="344"/>
    <x v="86"/>
    <x v="351"/>
    <x v="116"/>
    <x v="127"/>
    <x v="127"/>
    <x v="127"/>
    <x v="2"/>
  </r>
  <r>
    <x v="269"/>
    <x v="256"/>
    <x v="1"/>
    <x v="11"/>
    <x v="35"/>
    <x v="14"/>
    <x v="8"/>
    <x v="14"/>
    <x v="29"/>
    <x v="5"/>
    <x v="73"/>
    <x v="112"/>
    <x v="2"/>
    <x v="29"/>
    <x v="147"/>
    <x v="49"/>
    <x v="137"/>
    <x v="140"/>
    <x v="120"/>
    <x v="372"/>
    <x v="329"/>
    <x v="2"/>
    <x v="354"/>
    <x v="125"/>
    <x v="136"/>
    <x v="347"/>
    <x v="100"/>
    <x v="124"/>
    <x v="135"/>
    <x v="348"/>
    <x v="3"/>
    <x v="97"/>
    <x v="86"/>
    <x v="140"/>
    <x v="374"/>
    <x v="348"/>
    <x v="348"/>
    <x v="348"/>
    <x v="2"/>
  </r>
  <r>
    <x v="14"/>
    <x v="8"/>
    <x v="1"/>
    <x v="4"/>
    <x v="36"/>
    <x v="1"/>
    <x v="1"/>
    <x v="0"/>
    <x v="25"/>
    <x v="7"/>
    <x v="14"/>
    <x v="67"/>
    <x v="2"/>
    <x v="31"/>
    <x v="19"/>
    <x v="77"/>
    <x v="126"/>
    <x v="128"/>
    <x v="179"/>
    <x v="416"/>
    <x v="379"/>
    <x v="2"/>
    <x v="394"/>
    <x v="385"/>
    <x v="402"/>
    <x v="412"/>
    <x v="166"/>
    <x v="385"/>
    <x v="402"/>
    <x v="413"/>
    <x v="3"/>
    <x v="52"/>
    <x v="142"/>
    <x v="446"/>
    <x v="345"/>
    <x v="413"/>
    <x v="413"/>
    <x v="413"/>
    <x v="2"/>
  </r>
  <r>
    <x v="15"/>
    <x v="9"/>
    <x v="1"/>
    <x v="4"/>
    <x v="36"/>
    <x v="1"/>
    <x v="1"/>
    <x v="0"/>
    <x v="23"/>
    <x v="7"/>
    <x v="15"/>
    <x v="68"/>
    <x v="2"/>
    <x v="16"/>
    <x v="290"/>
    <x v="73"/>
    <x v="127"/>
    <x v="129"/>
    <x v="178"/>
    <x v="143"/>
    <x v="144"/>
    <x v="2"/>
    <x v="150"/>
    <x v="122"/>
    <x v="129"/>
    <x v="139"/>
    <x v="281"/>
    <x v="121"/>
    <x v="128"/>
    <x v="140"/>
    <x v="3"/>
    <x v="337"/>
    <x v="20"/>
    <x v="75"/>
    <x v="185"/>
    <x v="137"/>
    <x v="137"/>
    <x v="137"/>
    <x v="2"/>
  </r>
  <r>
    <x v="31"/>
    <x v="31"/>
    <x v="1"/>
    <x v="4"/>
    <x v="36"/>
    <x v="1"/>
    <x v="1"/>
    <x v="0"/>
    <x v="12"/>
    <x v="7"/>
    <x v="22"/>
    <x v="67"/>
    <x v="2"/>
    <x v="17"/>
    <x v="258"/>
    <x v="63"/>
    <x v="126"/>
    <x v="128"/>
    <x v="177"/>
    <x v="169"/>
    <x v="215"/>
    <x v="2"/>
    <x v="189"/>
    <x v="221"/>
    <x v="222"/>
    <x v="181"/>
    <x v="253"/>
    <x v="221"/>
    <x v="222"/>
    <x v="180"/>
    <x v="3"/>
    <x v="254"/>
    <x v="46"/>
    <x v="184"/>
    <x v="217"/>
    <x v="178"/>
    <x v="178"/>
    <x v="178"/>
    <x v="2"/>
  </r>
  <r>
    <x v="413"/>
    <x v="410"/>
    <x v="1"/>
    <x v="4"/>
    <x v="37"/>
    <x v="0"/>
    <x v="3"/>
    <x v="14"/>
    <x v="23"/>
    <x v="9"/>
    <x v="93"/>
    <x v="132"/>
    <x v="2"/>
    <x v="16"/>
    <x v="400"/>
    <x v="53"/>
    <x v="82"/>
    <x v="85"/>
    <x v="277"/>
    <x v="215"/>
    <x v="173"/>
    <x v="2"/>
    <x v="207"/>
    <x v="140"/>
    <x v="148"/>
    <x v="219"/>
    <x v="307"/>
    <x v="140"/>
    <x v="148"/>
    <x v="221"/>
    <x v="3"/>
    <x v="327"/>
    <x v="86"/>
    <x v="152"/>
    <x v="171"/>
    <x v="220"/>
    <x v="220"/>
    <x v="219"/>
    <x v="2"/>
  </r>
  <r>
    <x v="414"/>
    <x v="411"/>
    <x v="1"/>
    <x v="4"/>
    <x v="37"/>
    <x v="0"/>
    <x v="3"/>
    <x v="14"/>
    <x v="25"/>
    <x v="9"/>
    <x v="93"/>
    <x v="132"/>
    <x v="2"/>
    <x v="16"/>
    <x v="399"/>
    <x v="52"/>
    <x v="82"/>
    <x v="85"/>
    <x v="276"/>
    <x v="216"/>
    <x v="174"/>
    <x v="2"/>
    <x v="208"/>
    <x v="149"/>
    <x v="158"/>
    <x v="221"/>
    <x v="312"/>
    <x v="148"/>
    <x v="158"/>
    <x v="223"/>
    <x v="3"/>
    <x v="326"/>
    <x v="86"/>
    <x v="164"/>
    <x v="180"/>
    <x v="222"/>
    <x v="222"/>
    <x v="221"/>
    <x v="2"/>
  </r>
  <r>
    <x v="172"/>
    <x v="167"/>
    <x v="1"/>
    <x v="4"/>
    <x v="38"/>
    <x v="12"/>
    <x v="8"/>
    <x v="1"/>
    <x v="29"/>
    <x v="1"/>
    <x v="73"/>
    <x v="112"/>
    <x v="2"/>
    <x v="16"/>
    <x v="332"/>
    <x v="57"/>
    <x v="159"/>
    <x v="161"/>
    <x v="167"/>
    <x v="129"/>
    <x v="128"/>
    <x v="2"/>
    <x v="135"/>
    <x v="323"/>
    <x v="324"/>
    <x v="136"/>
    <x v="353"/>
    <x v="323"/>
    <x v="325"/>
    <x v="137"/>
    <x v="3"/>
    <x v="383"/>
    <x v="86"/>
    <x v="333"/>
    <x v="329"/>
    <x v="134"/>
    <x v="134"/>
    <x v="134"/>
    <x v="2"/>
  </r>
  <r>
    <x v="270"/>
    <x v="257"/>
    <x v="1"/>
    <x v="11"/>
    <x v="38"/>
    <x v="12"/>
    <x v="8"/>
    <x v="1"/>
    <x v="29"/>
    <x v="5"/>
    <x v="73"/>
    <x v="112"/>
    <x v="2"/>
    <x v="29"/>
    <x v="141"/>
    <x v="57"/>
    <x v="159"/>
    <x v="161"/>
    <x v="167"/>
    <x v="345"/>
    <x v="335"/>
    <x v="2"/>
    <x v="337"/>
    <x v="139"/>
    <x v="156"/>
    <x v="340"/>
    <x v="113"/>
    <x v="139"/>
    <x v="156"/>
    <x v="341"/>
    <x v="3"/>
    <x v="58"/>
    <x v="86"/>
    <x v="160"/>
    <x v="174"/>
    <x v="341"/>
    <x v="341"/>
    <x v="341"/>
    <x v="2"/>
  </r>
  <r>
    <x v="173"/>
    <x v="168"/>
    <x v="1"/>
    <x v="4"/>
    <x v="39"/>
    <x v="0"/>
    <x v="3"/>
    <x v="14"/>
    <x v="29"/>
    <x v="6"/>
    <x v="73"/>
    <x v="112"/>
    <x v="2"/>
    <x v="16"/>
    <x v="366"/>
    <x v="72"/>
    <x v="40"/>
    <x v="40"/>
    <x v="202"/>
    <x v="136"/>
    <x v="202"/>
    <x v="2"/>
    <x v="151"/>
    <x v="40"/>
    <x v="41"/>
    <x v="114"/>
    <x v="222"/>
    <x v="40"/>
    <x v="41"/>
    <x v="115"/>
    <x v="3"/>
    <x v="314"/>
    <x v="86"/>
    <x v="44"/>
    <x v="145"/>
    <x v="112"/>
    <x v="112"/>
    <x v="112"/>
    <x v="2"/>
  </r>
  <r>
    <x v="335"/>
    <x v="317"/>
    <x v="1"/>
    <x v="11"/>
    <x v="39"/>
    <x v="0"/>
    <x v="3"/>
    <x v="14"/>
    <x v="29"/>
    <x v="5"/>
    <x v="73"/>
    <x v="112"/>
    <x v="2"/>
    <x v="29"/>
    <x v="110"/>
    <x v="72"/>
    <x v="40"/>
    <x v="40"/>
    <x v="202"/>
    <x v="334"/>
    <x v="273"/>
    <x v="2"/>
    <x v="323"/>
    <x v="420"/>
    <x v="434"/>
    <x v="364"/>
    <x v="231"/>
    <x v="420"/>
    <x v="434"/>
    <x v="366"/>
    <x v="3"/>
    <x v="134"/>
    <x v="86"/>
    <x v="443"/>
    <x v="355"/>
    <x v="366"/>
    <x v="366"/>
    <x v="366"/>
    <x v="2"/>
  </r>
  <r>
    <x v="174"/>
    <x v="169"/>
    <x v="1"/>
    <x v="4"/>
    <x v="40"/>
    <x v="0"/>
    <x v="2"/>
    <x v="14"/>
    <x v="29"/>
    <x v="6"/>
    <x v="73"/>
    <x v="112"/>
    <x v="2"/>
    <x v="16"/>
    <x v="378"/>
    <x v="76"/>
    <x v="92"/>
    <x v="90"/>
    <x v="185"/>
    <x v="130"/>
    <x v="143"/>
    <x v="2"/>
    <x v="139"/>
    <x v="51"/>
    <x v="55"/>
    <x v="113"/>
    <x v="291"/>
    <x v="51"/>
    <x v="54"/>
    <x v="114"/>
    <x v="3"/>
    <x v="319"/>
    <x v="86"/>
    <x v="58"/>
    <x v="89"/>
    <x v="111"/>
    <x v="111"/>
    <x v="111"/>
    <x v="2"/>
  </r>
  <r>
    <x v="271"/>
    <x v="258"/>
    <x v="1"/>
    <x v="11"/>
    <x v="40"/>
    <x v="0"/>
    <x v="2"/>
    <x v="14"/>
    <x v="29"/>
    <x v="5"/>
    <x v="73"/>
    <x v="112"/>
    <x v="2"/>
    <x v="29"/>
    <x v="97"/>
    <x v="76"/>
    <x v="92"/>
    <x v="90"/>
    <x v="185"/>
    <x v="344"/>
    <x v="316"/>
    <x v="2"/>
    <x v="333"/>
    <x v="408"/>
    <x v="422"/>
    <x v="365"/>
    <x v="181"/>
    <x v="408"/>
    <x v="422"/>
    <x v="367"/>
    <x v="3"/>
    <x v="127"/>
    <x v="86"/>
    <x v="432"/>
    <x v="402"/>
    <x v="367"/>
    <x v="367"/>
    <x v="367"/>
    <x v="2"/>
  </r>
  <r>
    <x v="175"/>
    <x v="170"/>
    <x v="1"/>
    <x v="4"/>
    <x v="41"/>
    <x v="12"/>
    <x v="3"/>
    <x v="14"/>
    <x v="29"/>
    <x v="6"/>
    <x v="73"/>
    <x v="112"/>
    <x v="2"/>
    <x v="16"/>
    <x v="412"/>
    <x v="128"/>
    <x v="303"/>
    <x v="300"/>
    <x v="110"/>
    <x v="87"/>
    <x v="25"/>
    <x v="2"/>
    <x v="79"/>
    <x v="379"/>
    <x v="391"/>
    <x v="80"/>
    <x v="424"/>
    <x v="378"/>
    <x v="391"/>
    <x v="81"/>
    <x v="3"/>
    <x v="394"/>
    <x v="86"/>
    <x v="403"/>
    <x v="213"/>
    <x v="78"/>
    <x v="78"/>
    <x v="78"/>
    <x v="2"/>
  </r>
  <r>
    <x v="336"/>
    <x v="318"/>
    <x v="1"/>
    <x v="11"/>
    <x v="41"/>
    <x v="12"/>
    <x v="3"/>
    <x v="14"/>
    <x v="29"/>
    <x v="5"/>
    <x v="73"/>
    <x v="112"/>
    <x v="2"/>
    <x v="29"/>
    <x v="64"/>
    <x v="128"/>
    <x v="303"/>
    <x v="300"/>
    <x v="110"/>
    <x v="397"/>
    <x v="455"/>
    <x v="2"/>
    <x v="412"/>
    <x v="80"/>
    <x v="85"/>
    <x v="410"/>
    <x v="30"/>
    <x v="81"/>
    <x v="86"/>
    <x v="411"/>
    <x v="3"/>
    <x v="42"/>
    <x v="86"/>
    <x v="88"/>
    <x v="291"/>
    <x v="411"/>
    <x v="411"/>
    <x v="411"/>
    <x v="2"/>
  </r>
  <r>
    <x v="408"/>
    <x v="403"/>
    <x v="1"/>
    <x v="4"/>
    <x v="41"/>
    <x v="12"/>
    <x v="3"/>
    <x v="14"/>
    <x v="13"/>
    <x v="6"/>
    <x v="90"/>
    <x v="129"/>
    <x v="2"/>
    <x v="29"/>
    <x v="39"/>
    <x v="131"/>
    <x v="304"/>
    <x v="301"/>
    <x v="105"/>
    <x v="399"/>
    <x v="454"/>
    <x v="2"/>
    <x v="414"/>
    <x v="87"/>
    <x v="93"/>
    <x v="416"/>
    <x v="32"/>
    <x v="88"/>
    <x v="92"/>
    <x v="417"/>
    <x v="3"/>
    <x v="35"/>
    <x v="86"/>
    <x v="95"/>
    <x v="107"/>
    <x v="417"/>
    <x v="417"/>
    <x v="417"/>
    <x v="2"/>
  </r>
  <r>
    <x v="176"/>
    <x v="171"/>
    <x v="1"/>
    <x v="4"/>
    <x v="42"/>
    <x v="12"/>
    <x v="6"/>
    <x v="14"/>
    <x v="29"/>
    <x v="2"/>
    <x v="73"/>
    <x v="112"/>
    <x v="2"/>
    <x v="16"/>
    <x v="409"/>
    <x v="118"/>
    <x v="287"/>
    <x v="287"/>
    <x v="118"/>
    <x v="94"/>
    <x v="29"/>
    <x v="2"/>
    <x v="87"/>
    <x v="266"/>
    <x v="262"/>
    <x v="91"/>
    <x v="417"/>
    <x v="264"/>
    <x v="262"/>
    <x v="92"/>
    <x v="3"/>
    <x v="392"/>
    <x v="86"/>
    <x v="264"/>
    <x v="485"/>
    <x v="89"/>
    <x v="89"/>
    <x v="89"/>
    <x v="2"/>
  </r>
  <r>
    <x v="356"/>
    <x v="338"/>
    <x v="1"/>
    <x v="11"/>
    <x v="42"/>
    <x v="12"/>
    <x v="6"/>
    <x v="14"/>
    <x v="29"/>
    <x v="5"/>
    <x v="73"/>
    <x v="112"/>
    <x v="2"/>
    <x v="29"/>
    <x v="68"/>
    <x v="118"/>
    <x v="287"/>
    <x v="287"/>
    <x v="118"/>
    <x v="388"/>
    <x v="445"/>
    <x v="2"/>
    <x v="401"/>
    <x v="201"/>
    <x v="221"/>
    <x v="398"/>
    <x v="45"/>
    <x v="201"/>
    <x v="221"/>
    <x v="400"/>
    <x v="3"/>
    <x v="44"/>
    <x v="86"/>
    <x v="228"/>
    <x v="15"/>
    <x v="400"/>
    <x v="400"/>
    <x v="400"/>
    <x v="2"/>
  </r>
  <r>
    <x v="177"/>
    <x v="172"/>
    <x v="1"/>
    <x v="4"/>
    <x v="43"/>
    <x v="12"/>
    <x v="1"/>
    <x v="14"/>
    <x v="29"/>
    <x v="6"/>
    <x v="73"/>
    <x v="112"/>
    <x v="2"/>
    <x v="16"/>
    <x v="357"/>
    <x v="74"/>
    <x v="208"/>
    <x v="208"/>
    <x v="148"/>
    <x v="119"/>
    <x v="91"/>
    <x v="2"/>
    <x v="114"/>
    <x v="356"/>
    <x v="357"/>
    <x v="121"/>
    <x v="383"/>
    <x v="355"/>
    <x v="357"/>
    <x v="122"/>
    <x v="3"/>
    <x v="385"/>
    <x v="86"/>
    <x v="366"/>
    <x v="35"/>
    <x v="119"/>
    <x v="119"/>
    <x v="119"/>
    <x v="2"/>
  </r>
  <r>
    <x v="272"/>
    <x v="259"/>
    <x v="1"/>
    <x v="11"/>
    <x v="43"/>
    <x v="12"/>
    <x v="1"/>
    <x v="14"/>
    <x v="29"/>
    <x v="5"/>
    <x v="73"/>
    <x v="112"/>
    <x v="2"/>
    <x v="29"/>
    <x v="118"/>
    <x v="74"/>
    <x v="208"/>
    <x v="208"/>
    <x v="148"/>
    <x v="355"/>
    <x v="371"/>
    <x v="2"/>
    <x v="369"/>
    <x v="111"/>
    <x v="123"/>
    <x v="355"/>
    <x v="84"/>
    <x v="112"/>
    <x v="123"/>
    <x v="357"/>
    <x v="3"/>
    <x v="54"/>
    <x v="86"/>
    <x v="124"/>
    <x v="461"/>
    <x v="357"/>
    <x v="357"/>
    <x v="357"/>
    <x v="2"/>
  </r>
  <r>
    <x v="179"/>
    <x v="174"/>
    <x v="1"/>
    <x v="4"/>
    <x v="44"/>
    <x v="12"/>
    <x v="3"/>
    <x v="14"/>
    <x v="29"/>
    <x v="2"/>
    <x v="73"/>
    <x v="112"/>
    <x v="2"/>
    <x v="16"/>
    <x v="445"/>
    <x v="148"/>
    <x v="316"/>
    <x v="316"/>
    <x v="107"/>
    <x v="83"/>
    <x v="7"/>
    <x v="2"/>
    <x v="57"/>
    <x v="441"/>
    <x v="455"/>
    <x v="62"/>
    <x v="442"/>
    <x v="441"/>
    <x v="455"/>
    <x v="63"/>
    <x v="3"/>
    <x v="405"/>
    <x v="86"/>
    <x v="470"/>
    <x v="494"/>
    <x v="60"/>
    <x v="60"/>
    <x v="60"/>
    <x v="2"/>
  </r>
  <r>
    <x v="273"/>
    <x v="260"/>
    <x v="1"/>
    <x v="11"/>
    <x v="44"/>
    <x v="12"/>
    <x v="3"/>
    <x v="14"/>
    <x v="29"/>
    <x v="5"/>
    <x v="73"/>
    <x v="112"/>
    <x v="2"/>
    <x v="29"/>
    <x v="26"/>
    <x v="148"/>
    <x v="316"/>
    <x v="316"/>
    <x v="107"/>
    <x v="403"/>
    <x v="477"/>
    <x v="2"/>
    <x v="430"/>
    <x v="22"/>
    <x v="23"/>
    <x v="427"/>
    <x v="15"/>
    <x v="22"/>
    <x v="23"/>
    <x v="428"/>
    <x v="3"/>
    <x v="28"/>
    <x v="86"/>
    <x v="24"/>
    <x v="5"/>
    <x v="428"/>
    <x v="428"/>
    <x v="428"/>
    <x v="2"/>
  </r>
  <r>
    <x v="469"/>
    <x v="473"/>
    <x v="1"/>
    <x v="6"/>
    <x v="45"/>
    <x v="15"/>
    <x v="0"/>
    <x v="14"/>
    <x v="33"/>
    <x v="2"/>
    <x v="111"/>
    <x v="23"/>
    <x v="2"/>
    <x v="23"/>
    <x v="226"/>
    <x v="155"/>
    <x v="324"/>
    <x v="324"/>
    <x v="53"/>
    <x v="295"/>
    <x v="406"/>
    <x v="2"/>
    <x v="313"/>
    <x v="290"/>
    <x v="299"/>
    <x v="328"/>
    <x v="240"/>
    <x v="291"/>
    <x v="299"/>
    <x v="327"/>
    <x v="3"/>
    <x v="434"/>
    <x v="86"/>
    <x v="303"/>
    <x v="294"/>
    <x v="329"/>
    <x v="329"/>
    <x v="327"/>
    <x v="6"/>
  </r>
  <r>
    <x v="470"/>
    <x v="468"/>
    <x v="1"/>
    <x v="5"/>
    <x v="45"/>
    <x v="15"/>
    <x v="0"/>
    <x v="14"/>
    <x v="15"/>
    <x v="2"/>
    <x v="111"/>
    <x v="23"/>
    <x v="2"/>
    <x v="20"/>
    <x v="238"/>
    <x v="155"/>
    <x v="324"/>
    <x v="324"/>
    <x v="53"/>
    <x v="182"/>
    <x v="56"/>
    <x v="2"/>
    <x v="160"/>
    <x v="180"/>
    <x v="187"/>
    <x v="151"/>
    <x v="216"/>
    <x v="180"/>
    <x v="187"/>
    <x v="154"/>
    <x v="3"/>
    <x v="434"/>
    <x v="86"/>
    <x v="199"/>
    <x v="212"/>
    <x v="149"/>
    <x v="149"/>
    <x v="151"/>
    <x v="6"/>
  </r>
  <r>
    <x v="471"/>
    <x v="469"/>
    <x v="1"/>
    <x v="3"/>
    <x v="45"/>
    <x v="15"/>
    <x v="0"/>
    <x v="14"/>
    <x v="14"/>
    <x v="2"/>
    <x v="111"/>
    <x v="23"/>
    <x v="2"/>
    <x v="23"/>
    <x v="226"/>
    <x v="155"/>
    <x v="324"/>
    <x v="324"/>
    <x v="53"/>
    <x v="295"/>
    <x v="406"/>
    <x v="2"/>
    <x v="313"/>
    <x v="290"/>
    <x v="299"/>
    <x v="328"/>
    <x v="240"/>
    <x v="291"/>
    <x v="299"/>
    <x v="327"/>
    <x v="3"/>
    <x v="434"/>
    <x v="86"/>
    <x v="303"/>
    <x v="294"/>
    <x v="329"/>
    <x v="329"/>
    <x v="327"/>
    <x v="6"/>
  </r>
  <r>
    <x v="178"/>
    <x v="173"/>
    <x v="1"/>
    <x v="4"/>
    <x v="46"/>
    <x v="12"/>
    <x v="9"/>
    <x v="14"/>
    <x v="29"/>
    <x v="6"/>
    <x v="73"/>
    <x v="112"/>
    <x v="2"/>
    <x v="16"/>
    <x v="393"/>
    <x v="98"/>
    <x v="257"/>
    <x v="258"/>
    <x v="145"/>
    <x v="111"/>
    <x v="67"/>
    <x v="2"/>
    <x v="102"/>
    <x v="383"/>
    <x v="395"/>
    <x v="99"/>
    <x v="388"/>
    <x v="383"/>
    <x v="395"/>
    <x v="100"/>
    <x v="3"/>
    <x v="389"/>
    <x v="86"/>
    <x v="409"/>
    <x v="272"/>
    <x v="97"/>
    <x v="97"/>
    <x v="97"/>
    <x v="2"/>
  </r>
  <r>
    <x v="331"/>
    <x v="313"/>
    <x v="1"/>
    <x v="11"/>
    <x v="46"/>
    <x v="12"/>
    <x v="9"/>
    <x v="14"/>
    <x v="29"/>
    <x v="5"/>
    <x v="73"/>
    <x v="112"/>
    <x v="2"/>
    <x v="29"/>
    <x v="80"/>
    <x v="98"/>
    <x v="257"/>
    <x v="258"/>
    <x v="145"/>
    <x v="368"/>
    <x v="400"/>
    <x v="2"/>
    <x v="382"/>
    <x v="76"/>
    <x v="83"/>
    <x v="385"/>
    <x v="81"/>
    <x v="75"/>
    <x v="84"/>
    <x v="386"/>
    <x v="3"/>
    <x v="49"/>
    <x v="86"/>
    <x v="85"/>
    <x v="231"/>
    <x v="386"/>
    <x v="386"/>
    <x v="386"/>
    <x v="2"/>
  </r>
  <r>
    <x v="157"/>
    <x v="148"/>
    <x v="1"/>
    <x v="4"/>
    <x v="47"/>
    <x v="12"/>
    <x v="0"/>
    <x v="13"/>
    <x v="23"/>
    <x v="2"/>
    <x v="68"/>
    <x v="5"/>
    <x v="2"/>
    <x v="21"/>
    <x v="235"/>
    <x v="148"/>
    <x v="1"/>
    <x v="0"/>
    <x v="336"/>
    <x v="245"/>
    <x v="245"/>
    <x v="2"/>
    <x v="248"/>
    <x v="238"/>
    <x v="244"/>
    <x v="251"/>
    <x v="229"/>
    <x v="238"/>
    <x v="244"/>
    <x v="251"/>
    <x v="3"/>
    <x v="217"/>
    <x v="153"/>
    <x v="458"/>
    <x v="457"/>
    <x v="249"/>
    <x v="249"/>
    <x v="249"/>
    <x v="7"/>
  </r>
  <r>
    <x v="180"/>
    <x v="175"/>
    <x v="1"/>
    <x v="4"/>
    <x v="47"/>
    <x v="12"/>
    <x v="0"/>
    <x v="13"/>
    <x v="29"/>
    <x v="2"/>
    <x v="73"/>
    <x v="112"/>
    <x v="2"/>
    <x v="16"/>
    <x v="441"/>
    <x v="142"/>
    <x v="312"/>
    <x v="312"/>
    <x v="69"/>
    <x v="59"/>
    <x v="12"/>
    <x v="2"/>
    <x v="53"/>
    <x v="65"/>
    <x v="63"/>
    <x v="57"/>
    <x v="423"/>
    <x v="63"/>
    <x v="62"/>
    <x v="57"/>
    <x v="3"/>
    <x v="403"/>
    <x v="86"/>
    <x v="68"/>
    <x v="22"/>
    <x v="55"/>
    <x v="55"/>
    <x v="55"/>
    <x v="2"/>
  </r>
  <r>
    <x v="274"/>
    <x v="261"/>
    <x v="1"/>
    <x v="11"/>
    <x v="47"/>
    <x v="12"/>
    <x v="0"/>
    <x v="13"/>
    <x v="29"/>
    <x v="5"/>
    <x v="73"/>
    <x v="112"/>
    <x v="2"/>
    <x v="29"/>
    <x v="31"/>
    <x v="142"/>
    <x v="312"/>
    <x v="312"/>
    <x v="69"/>
    <x v="424"/>
    <x v="471"/>
    <x v="2"/>
    <x v="433"/>
    <x v="395"/>
    <x v="409"/>
    <x v="432"/>
    <x v="34"/>
    <x v="396"/>
    <x v="411"/>
    <x v="434"/>
    <x v="3"/>
    <x v="31"/>
    <x v="86"/>
    <x v="422"/>
    <x v="477"/>
    <x v="433"/>
    <x v="433"/>
    <x v="433"/>
    <x v="2"/>
  </r>
  <r>
    <x v="181"/>
    <x v="176"/>
    <x v="1"/>
    <x v="4"/>
    <x v="48"/>
    <x v="0"/>
    <x v="2"/>
    <x v="14"/>
    <x v="29"/>
    <x v="9"/>
    <x v="73"/>
    <x v="112"/>
    <x v="2"/>
    <x v="16"/>
    <x v="375"/>
    <x v="72"/>
    <x v="81"/>
    <x v="84"/>
    <x v="271"/>
    <x v="210"/>
    <x v="156"/>
    <x v="2"/>
    <x v="201"/>
    <x v="53"/>
    <x v="59"/>
    <x v="201"/>
    <x v="279"/>
    <x v="53"/>
    <x v="59"/>
    <x v="202"/>
    <x v="3"/>
    <x v="317"/>
    <x v="86"/>
    <x v="64"/>
    <x v="45"/>
    <x v="200"/>
    <x v="200"/>
    <x v="200"/>
    <x v="2"/>
  </r>
  <r>
    <x v="337"/>
    <x v="319"/>
    <x v="1"/>
    <x v="11"/>
    <x v="48"/>
    <x v="0"/>
    <x v="2"/>
    <x v="14"/>
    <x v="29"/>
    <x v="5"/>
    <x v="73"/>
    <x v="112"/>
    <x v="2"/>
    <x v="29"/>
    <x v="102"/>
    <x v="72"/>
    <x v="81"/>
    <x v="84"/>
    <x v="271"/>
    <x v="271"/>
    <x v="304"/>
    <x v="2"/>
    <x v="281"/>
    <x v="404"/>
    <x v="415"/>
    <x v="285"/>
    <x v="186"/>
    <x v="404"/>
    <x v="415"/>
    <x v="286"/>
    <x v="3"/>
    <x v="130"/>
    <x v="86"/>
    <x v="426"/>
    <x v="453"/>
    <x v="285"/>
    <x v="285"/>
    <x v="285"/>
    <x v="2"/>
  </r>
  <r>
    <x v="182"/>
    <x v="177"/>
    <x v="1"/>
    <x v="4"/>
    <x v="49"/>
    <x v="0"/>
    <x v="6"/>
    <x v="14"/>
    <x v="29"/>
    <x v="9"/>
    <x v="73"/>
    <x v="112"/>
    <x v="2"/>
    <x v="16"/>
    <x v="359"/>
    <x v="71"/>
    <x v="187"/>
    <x v="189"/>
    <x v="163"/>
    <x v="124"/>
    <x v="95"/>
    <x v="2"/>
    <x v="117"/>
    <x v="300"/>
    <x v="295"/>
    <x v="126"/>
    <x v="381"/>
    <x v="300"/>
    <x v="296"/>
    <x v="127"/>
    <x v="3"/>
    <x v="313"/>
    <x v="86"/>
    <x v="300"/>
    <x v="245"/>
    <x v="124"/>
    <x v="124"/>
    <x v="124"/>
    <x v="2"/>
  </r>
  <r>
    <x v="355"/>
    <x v="337"/>
    <x v="1"/>
    <x v="11"/>
    <x v="49"/>
    <x v="0"/>
    <x v="6"/>
    <x v="14"/>
    <x v="29"/>
    <x v="5"/>
    <x v="73"/>
    <x v="112"/>
    <x v="2"/>
    <x v="29"/>
    <x v="116"/>
    <x v="71"/>
    <x v="187"/>
    <x v="189"/>
    <x v="163"/>
    <x v="350"/>
    <x v="368"/>
    <x v="2"/>
    <x v="366"/>
    <x v="173"/>
    <x v="189"/>
    <x v="349"/>
    <x v="85"/>
    <x v="173"/>
    <x v="188"/>
    <x v="351"/>
    <x v="3"/>
    <x v="135"/>
    <x v="86"/>
    <x v="200"/>
    <x v="256"/>
    <x v="350"/>
    <x v="350"/>
    <x v="351"/>
    <x v="2"/>
  </r>
  <r>
    <x v="401"/>
    <x v="396"/>
    <x v="1"/>
    <x v="4"/>
    <x v="49"/>
    <x v="0"/>
    <x v="6"/>
    <x v="14"/>
    <x v="23"/>
    <x v="9"/>
    <x v="87"/>
    <x v="126"/>
    <x v="2"/>
    <x v="29"/>
    <x v="77"/>
    <x v="76"/>
    <x v="189"/>
    <x v="190"/>
    <x v="152"/>
    <x v="366"/>
    <x v="366"/>
    <x v="2"/>
    <x v="370"/>
    <x v="218"/>
    <x v="238"/>
    <x v="361"/>
    <x v="92"/>
    <x v="218"/>
    <x v="238"/>
    <x v="363"/>
    <x v="3"/>
    <x v="120"/>
    <x v="86"/>
    <x v="243"/>
    <x v="249"/>
    <x v="363"/>
    <x v="363"/>
    <x v="363"/>
    <x v="2"/>
  </r>
  <r>
    <x v="93"/>
    <x v="95"/>
    <x v="1"/>
    <x v="4"/>
    <x v="50"/>
    <x v="0"/>
    <x v="2"/>
    <x v="4"/>
    <x v="35"/>
    <x v="4"/>
    <x v="49"/>
    <x v="92"/>
    <x v="2"/>
    <x v="16"/>
    <x v="301"/>
    <x v="46"/>
    <x v="247"/>
    <x v="240"/>
    <x v="3"/>
    <x v="15"/>
    <x v="58"/>
    <x v="2"/>
    <x v="15"/>
    <x v="440"/>
    <x v="449"/>
    <x v="15"/>
    <x v="436"/>
    <x v="440"/>
    <x v="450"/>
    <x v="14"/>
    <x v="3"/>
    <x v="297"/>
    <x v="64"/>
    <x v="465"/>
    <x v="347"/>
    <x v="13"/>
    <x v="13"/>
    <x v="13"/>
    <x v="2"/>
  </r>
  <r>
    <x v="145"/>
    <x v="141"/>
    <x v="1"/>
    <x v="4"/>
    <x v="50"/>
    <x v="0"/>
    <x v="2"/>
    <x v="4"/>
    <x v="26"/>
    <x v="4"/>
    <x v="66"/>
    <x v="92"/>
    <x v="2"/>
    <x v="29"/>
    <x v="169"/>
    <x v="85"/>
    <x v="247"/>
    <x v="240"/>
    <x v="4"/>
    <x v="465"/>
    <x v="415"/>
    <x v="2"/>
    <x v="469"/>
    <x v="68"/>
    <x v="97"/>
    <x v="473"/>
    <x v="33"/>
    <x v="66"/>
    <x v="96"/>
    <x v="474"/>
    <x v="3"/>
    <x v="148"/>
    <x v="99"/>
    <x v="113"/>
    <x v="166"/>
    <x v="473"/>
    <x v="473"/>
    <x v="473"/>
    <x v="2"/>
  </r>
  <r>
    <x v="441"/>
    <x v="440"/>
    <x v="1"/>
    <x v="4"/>
    <x v="50"/>
    <x v="0"/>
    <x v="2"/>
    <x v="4"/>
    <x v="25"/>
    <x v="4"/>
    <x v="105"/>
    <x v="143"/>
    <x v="2"/>
    <x v="29"/>
    <x v="40"/>
    <x v="109"/>
    <x v="250"/>
    <x v="247"/>
    <x v="2"/>
    <x v="466"/>
    <x v="431"/>
    <x v="2"/>
    <x v="471"/>
    <x v="337"/>
    <x v="392"/>
    <x v="474"/>
    <x v="20"/>
    <x v="338"/>
    <x v="392"/>
    <x v="476"/>
    <x v="3"/>
    <x v="112"/>
    <x v="86"/>
    <x v="404"/>
    <x v="397"/>
    <x v="475"/>
    <x v="475"/>
    <x v="475"/>
    <x v="2"/>
  </r>
  <r>
    <x v="443"/>
    <x v="442"/>
    <x v="1"/>
    <x v="4"/>
    <x v="50"/>
    <x v="0"/>
    <x v="2"/>
    <x v="4"/>
    <x v="26"/>
    <x v="4"/>
    <x v="105"/>
    <x v="143"/>
    <x v="2"/>
    <x v="16"/>
    <x v="432"/>
    <x v="107"/>
    <x v="250"/>
    <x v="247"/>
    <x v="1"/>
    <x v="10"/>
    <x v="38"/>
    <x v="2"/>
    <x v="9"/>
    <x v="168"/>
    <x v="104"/>
    <x v="10"/>
    <x v="435"/>
    <x v="166"/>
    <x v="103"/>
    <x v="10"/>
    <x v="3"/>
    <x v="331"/>
    <x v="86"/>
    <x v="104"/>
    <x v="119"/>
    <x v="9"/>
    <x v="9"/>
    <x v="9"/>
    <x v="2"/>
  </r>
  <r>
    <x v="183"/>
    <x v="178"/>
    <x v="1"/>
    <x v="4"/>
    <x v="51"/>
    <x v="12"/>
    <x v="2"/>
    <x v="14"/>
    <x v="29"/>
    <x v="2"/>
    <x v="73"/>
    <x v="112"/>
    <x v="2"/>
    <x v="16"/>
    <x v="435"/>
    <x v="147"/>
    <x v="315"/>
    <x v="315"/>
    <x v="68"/>
    <x v="58"/>
    <x v="9"/>
    <x v="2"/>
    <x v="51"/>
    <x v="443"/>
    <x v="458"/>
    <x v="55"/>
    <x v="449"/>
    <x v="443"/>
    <x v="458"/>
    <x v="56"/>
    <x v="3"/>
    <x v="401"/>
    <x v="86"/>
    <x v="474"/>
    <x v="32"/>
    <x v="54"/>
    <x v="54"/>
    <x v="54"/>
    <x v="2"/>
  </r>
  <r>
    <x v="275"/>
    <x v="262"/>
    <x v="1"/>
    <x v="11"/>
    <x v="51"/>
    <x v="12"/>
    <x v="2"/>
    <x v="14"/>
    <x v="29"/>
    <x v="5"/>
    <x v="73"/>
    <x v="112"/>
    <x v="2"/>
    <x v="29"/>
    <x v="38"/>
    <x v="147"/>
    <x v="315"/>
    <x v="315"/>
    <x v="68"/>
    <x v="425"/>
    <x v="475"/>
    <x v="2"/>
    <x v="434"/>
    <x v="20"/>
    <x v="20"/>
    <x v="434"/>
    <x v="8"/>
    <x v="20"/>
    <x v="20"/>
    <x v="436"/>
    <x v="3"/>
    <x v="34"/>
    <x v="86"/>
    <x v="20"/>
    <x v="465"/>
    <x v="435"/>
    <x v="435"/>
    <x v="435"/>
    <x v="2"/>
  </r>
  <r>
    <x v="507"/>
    <x v="509"/>
    <x v="1"/>
    <x v="4"/>
    <x v="52"/>
    <x v="15"/>
    <x v="8"/>
    <x v="14"/>
    <x v="35"/>
    <x v="8"/>
    <x v="120"/>
    <x v="155"/>
    <x v="2"/>
    <x v="16"/>
    <x v="430"/>
    <x v="55"/>
    <x v="114"/>
    <x v="116"/>
    <x v="228"/>
    <x v="157"/>
    <x v="148"/>
    <x v="2"/>
    <x v="167"/>
    <x v="226"/>
    <x v="229"/>
    <x v="178"/>
    <x v="349"/>
    <x v="226"/>
    <x v="228"/>
    <x v="177"/>
    <x v="3"/>
    <x v="434"/>
    <x v="86"/>
    <x v="233"/>
    <x v="243"/>
    <x v="174"/>
    <x v="174"/>
    <x v="174"/>
    <x v="1"/>
  </r>
  <r>
    <x v="184"/>
    <x v="179"/>
    <x v="1"/>
    <x v="4"/>
    <x v="53"/>
    <x v="13"/>
    <x v="2"/>
    <x v="14"/>
    <x v="29"/>
    <x v="4"/>
    <x v="73"/>
    <x v="112"/>
    <x v="2"/>
    <x v="16"/>
    <x v="373"/>
    <x v="108"/>
    <x v="292"/>
    <x v="292"/>
    <x v="86"/>
    <x v="77"/>
    <x v="32"/>
    <x v="2"/>
    <x v="83"/>
    <x v="437"/>
    <x v="453"/>
    <x v="89"/>
    <x v="433"/>
    <x v="437"/>
    <x v="453"/>
    <x v="90"/>
    <x v="3"/>
    <x v="414"/>
    <x v="86"/>
    <x v="467"/>
    <x v="406"/>
    <x v="87"/>
    <x v="87"/>
    <x v="87"/>
    <x v="2"/>
  </r>
  <r>
    <x v="276"/>
    <x v="263"/>
    <x v="1"/>
    <x v="11"/>
    <x v="53"/>
    <x v="13"/>
    <x v="2"/>
    <x v="14"/>
    <x v="29"/>
    <x v="5"/>
    <x v="73"/>
    <x v="112"/>
    <x v="2"/>
    <x v="29"/>
    <x v="105"/>
    <x v="108"/>
    <x v="292"/>
    <x v="292"/>
    <x v="86"/>
    <x v="409"/>
    <x v="441"/>
    <x v="2"/>
    <x v="406"/>
    <x v="26"/>
    <x v="26"/>
    <x v="401"/>
    <x v="23"/>
    <x v="26"/>
    <x v="26"/>
    <x v="403"/>
    <x v="3"/>
    <x v="21"/>
    <x v="86"/>
    <x v="27"/>
    <x v="82"/>
    <x v="403"/>
    <x v="403"/>
    <x v="403"/>
    <x v="2"/>
  </r>
  <r>
    <x v="465"/>
    <x v="464"/>
    <x v="1"/>
    <x v="4"/>
    <x v="53"/>
    <x v="13"/>
    <x v="2"/>
    <x v="14"/>
    <x v="26"/>
    <x v="4"/>
    <x v="109"/>
    <x v="147"/>
    <x v="2"/>
    <x v="29"/>
    <x v="33"/>
    <x v="125"/>
    <x v="294"/>
    <x v="294"/>
    <x v="80"/>
    <x v="418"/>
    <x v="449"/>
    <x v="2"/>
    <x v="416"/>
    <x v="97"/>
    <x v="108"/>
    <x v="418"/>
    <x v="44"/>
    <x v="98"/>
    <x v="106"/>
    <x v="419"/>
    <x v="3"/>
    <x v="7"/>
    <x v="86"/>
    <x v="106"/>
    <x v="120"/>
    <x v="419"/>
    <x v="419"/>
    <x v="419"/>
    <x v="2"/>
  </r>
  <r>
    <x v="377"/>
    <x v="369"/>
    <x v="1"/>
    <x v="4"/>
    <x v="54"/>
    <x v="3"/>
    <x v="6"/>
    <x v="4"/>
    <x v="11"/>
    <x v="7"/>
    <x v="74"/>
    <x v="114"/>
    <x v="0"/>
    <x v="16"/>
    <x v="390"/>
    <x v="18"/>
    <x v="22"/>
    <x v="22"/>
    <x v="308"/>
    <x v="237"/>
    <x v="223"/>
    <x v="2"/>
    <x v="240"/>
    <x v="159"/>
    <x v="166"/>
    <x v="242"/>
    <x v="254"/>
    <x v="165"/>
    <x v="174"/>
    <x v="250"/>
    <x v="3"/>
    <x v="237"/>
    <x v="86"/>
    <x v="186"/>
    <x v="202"/>
    <x v="246"/>
    <x v="246"/>
    <x v="248"/>
    <x v="2"/>
  </r>
  <r>
    <x v="127"/>
    <x v="129"/>
    <x v="1"/>
    <x v="4"/>
    <x v="55"/>
    <x v="0"/>
    <x v="2"/>
    <x v="4"/>
    <x v="37"/>
    <x v="1"/>
    <x v="61"/>
    <x v="49"/>
    <x v="2"/>
    <x v="16"/>
    <x v="280"/>
    <x v="22"/>
    <x v="26"/>
    <x v="25"/>
    <x v="218"/>
    <x v="152"/>
    <x v="213"/>
    <x v="2"/>
    <x v="166"/>
    <x v="164"/>
    <x v="168"/>
    <x v="166"/>
    <x v="261"/>
    <x v="162"/>
    <x v="167"/>
    <x v="167"/>
    <x v="3"/>
    <x v="270"/>
    <x v="78"/>
    <x v="168"/>
    <x v="129"/>
    <x v="162"/>
    <x v="162"/>
    <x v="164"/>
    <x v="3"/>
  </r>
  <r>
    <x v="388"/>
    <x v="381"/>
    <x v="1"/>
    <x v="4"/>
    <x v="55"/>
    <x v="0"/>
    <x v="2"/>
    <x v="4"/>
    <x v="26"/>
    <x v="1"/>
    <x v="79"/>
    <x v="38"/>
    <x v="2"/>
    <x v="14"/>
    <x v="286"/>
    <x v="24"/>
    <x v="18"/>
    <x v="14"/>
    <x v="221"/>
    <x v="146"/>
    <x v="199"/>
    <x v="2"/>
    <x v="159"/>
    <x v="109"/>
    <x v="118"/>
    <x v="157"/>
    <x v="267"/>
    <x v="110"/>
    <x v="117"/>
    <x v="160"/>
    <x v="3"/>
    <x v="289"/>
    <x v="86"/>
    <x v="120"/>
    <x v="136"/>
    <x v="155"/>
    <x v="155"/>
    <x v="157"/>
    <x v="4"/>
  </r>
  <r>
    <x v="6"/>
    <x v="0"/>
    <x v="1"/>
    <x v="4"/>
    <x v="56"/>
    <x v="1"/>
    <x v="1"/>
    <x v="4"/>
    <x v="23"/>
    <x v="7"/>
    <x v="7"/>
    <x v="59"/>
    <x v="2"/>
    <x v="16"/>
    <x v="283"/>
    <x v="16"/>
    <x v="262"/>
    <x v="256"/>
    <x v="41"/>
    <x v="38"/>
    <x v="70"/>
    <x v="2"/>
    <x v="37"/>
    <x v="451"/>
    <x v="467"/>
    <x v="38"/>
    <x v="426"/>
    <x v="451"/>
    <x v="466"/>
    <x v="38"/>
    <x v="3"/>
    <x v="334"/>
    <x v="49"/>
    <x v="480"/>
    <x v="423"/>
    <x v="37"/>
    <x v="37"/>
    <x v="37"/>
    <x v="2"/>
  </r>
  <r>
    <x v="7"/>
    <x v="1"/>
    <x v="1"/>
    <x v="4"/>
    <x v="56"/>
    <x v="1"/>
    <x v="1"/>
    <x v="4"/>
    <x v="25"/>
    <x v="7"/>
    <x v="9"/>
    <x v="0"/>
    <x v="2"/>
    <x v="21"/>
    <x v="235"/>
    <x v="2"/>
    <x v="1"/>
    <x v="0"/>
    <x v="336"/>
    <x v="245"/>
    <x v="245"/>
    <x v="2"/>
    <x v="248"/>
    <x v="238"/>
    <x v="244"/>
    <x v="251"/>
    <x v="229"/>
    <x v="238"/>
    <x v="244"/>
    <x v="251"/>
    <x v="3"/>
    <x v="217"/>
    <x v="95"/>
    <x v="270"/>
    <x v="253"/>
    <x v="249"/>
    <x v="249"/>
    <x v="249"/>
    <x v="7"/>
  </r>
  <r>
    <x v="185"/>
    <x v="180"/>
    <x v="1"/>
    <x v="4"/>
    <x v="56"/>
    <x v="1"/>
    <x v="1"/>
    <x v="4"/>
    <x v="29"/>
    <x v="2"/>
    <x v="73"/>
    <x v="112"/>
    <x v="2"/>
    <x v="16"/>
    <x v="346"/>
    <x v="85"/>
    <x v="279"/>
    <x v="268"/>
    <x v="35"/>
    <x v="29"/>
    <x v="47"/>
    <x v="2"/>
    <x v="27"/>
    <x v="431"/>
    <x v="438"/>
    <x v="29"/>
    <x v="440"/>
    <x v="431"/>
    <x v="438"/>
    <x v="27"/>
    <x v="3"/>
    <x v="364"/>
    <x v="86"/>
    <x v="450"/>
    <x v="455"/>
    <x v="26"/>
    <x v="26"/>
    <x v="26"/>
    <x v="2"/>
  </r>
  <r>
    <x v="277"/>
    <x v="264"/>
    <x v="1"/>
    <x v="11"/>
    <x v="56"/>
    <x v="1"/>
    <x v="1"/>
    <x v="4"/>
    <x v="29"/>
    <x v="5"/>
    <x v="73"/>
    <x v="112"/>
    <x v="2"/>
    <x v="29"/>
    <x v="128"/>
    <x v="85"/>
    <x v="279"/>
    <x v="268"/>
    <x v="35"/>
    <x v="449"/>
    <x v="418"/>
    <x v="2"/>
    <x v="454"/>
    <x v="30"/>
    <x v="37"/>
    <x v="456"/>
    <x v="16"/>
    <x v="30"/>
    <x v="37"/>
    <x v="458"/>
    <x v="3"/>
    <x v="76"/>
    <x v="86"/>
    <x v="41"/>
    <x v="42"/>
    <x v="457"/>
    <x v="457"/>
    <x v="457"/>
    <x v="2"/>
  </r>
  <r>
    <x v="461"/>
    <x v="460"/>
    <x v="1"/>
    <x v="6"/>
    <x v="56"/>
    <x v="1"/>
    <x v="1"/>
    <x v="4"/>
    <x v="11"/>
    <x v="2"/>
    <x v="29"/>
    <x v="75"/>
    <x v="2"/>
    <x v="29"/>
    <x v="179"/>
    <x v="49"/>
    <x v="270"/>
    <x v="262"/>
    <x v="40"/>
    <x v="440"/>
    <x v="403"/>
    <x v="2"/>
    <x v="446"/>
    <x v="18"/>
    <x v="19"/>
    <x v="448"/>
    <x v="26"/>
    <x v="18"/>
    <x v="19"/>
    <x v="449"/>
    <x v="3"/>
    <x v="105"/>
    <x v="123"/>
    <x v="19"/>
    <x v="53"/>
    <x v="448"/>
    <x v="448"/>
    <x v="448"/>
    <x v="2"/>
  </r>
  <r>
    <x v="462"/>
    <x v="461"/>
    <x v="1"/>
    <x v="5"/>
    <x v="56"/>
    <x v="1"/>
    <x v="1"/>
    <x v="4"/>
    <x v="15"/>
    <x v="2"/>
    <x v="29"/>
    <x v="75"/>
    <x v="2"/>
    <x v="16"/>
    <x v="292"/>
    <x v="49"/>
    <x v="270"/>
    <x v="262"/>
    <x v="40"/>
    <x v="36"/>
    <x v="60"/>
    <x v="2"/>
    <x v="34"/>
    <x v="446"/>
    <x v="460"/>
    <x v="36"/>
    <x v="431"/>
    <x v="446"/>
    <x v="460"/>
    <x v="37"/>
    <x v="3"/>
    <x v="339"/>
    <x v="33"/>
    <x v="475"/>
    <x v="440"/>
    <x v="36"/>
    <x v="36"/>
    <x v="36"/>
    <x v="2"/>
  </r>
  <r>
    <x v="463"/>
    <x v="462"/>
    <x v="1"/>
    <x v="3"/>
    <x v="56"/>
    <x v="1"/>
    <x v="1"/>
    <x v="4"/>
    <x v="14"/>
    <x v="2"/>
    <x v="29"/>
    <x v="75"/>
    <x v="2"/>
    <x v="29"/>
    <x v="179"/>
    <x v="49"/>
    <x v="270"/>
    <x v="262"/>
    <x v="40"/>
    <x v="440"/>
    <x v="403"/>
    <x v="2"/>
    <x v="446"/>
    <x v="18"/>
    <x v="19"/>
    <x v="448"/>
    <x v="26"/>
    <x v="18"/>
    <x v="19"/>
    <x v="449"/>
    <x v="3"/>
    <x v="105"/>
    <x v="123"/>
    <x v="19"/>
    <x v="20"/>
    <x v="448"/>
    <x v="448"/>
    <x v="448"/>
    <x v="2"/>
  </r>
  <r>
    <x v="487"/>
    <x v="488"/>
    <x v="1"/>
    <x v="4"/>
    <x v="56"/>
    <x v="1"/>
    <x v="1"/>
    <x v="4"/>
    <x v="25"/>
    <x v="7"/>
    <x v="117"/>
    <x v="152"/>
    <x v="0"/>
    <x v="29"/>
    <x v="25"/>
    <x v="117"/>
    <x v="280"/>
    <x v="273"/>
    <x v="39"/>
    <x v="456"/>
    <x v="436"/>
    <x v="2"/>
    <x v="464"/>
    <x v="315"/>
    <x v="355"/>
    <x v="468"/>
    <x v="93"/>
    <x v="311"/>
    <x v="351"/>
    <x v="453"/>
    <x v="3"/>
    <x v="62"/>
    <x v="86"/>
    <x v="359"/>
    <x v="349"/>
    <x v="452"/>
    <x v="452"/>
    <x v="452"/>
    <x v="2"/>
  </r>
  <r>
    <x v="504"/>
    <x v="506"/>
    <x v="1"/>
    <x v="4"/>
    <x v="56"/>
    <x v="1"/>
    <x v="1"/>
    <x v="4"/>
    <x v="25"/>
    <x v="7"/>
    <x v="120"/>
    <x v="58"/>
    <x v="2"/>
    <x v="29"/>
    <x v="183"/>
    <x v="112"/>
    <x v="261"/>
    <x v="255"/>
    <x v="42"/>
    <x v="438"/>
    <x v="421"/>
    <x v="2"/>
    <x v="443"/>
    <x v="276"/>
    <x v="315"/>
    <x v="447"/>
    <x v="72"/>
    <x v="276"/>
    <x v="316"/>
    <x v="448"/>
    <x v="3"/>
    <x v="106"/>
    <x v="86"/>
    <x v="322"/>
    <x v="310"/>
    <x v="447"/>
    <x v="447"/>
    <x v="447"/>
    <x v="2"/>
  </r>
  <r>
    <x v="186"/>
    <x v="181"/>
    <x v="1"/>
    <x v="4"/>
    <x v="57"/>
    <x v="2"/>
    <x v="3"/>
    <x v="13"/>
    <x v="29"/>
    <x v="1"/>
    <x v="73"/>
    <x v="112"/>
    <x v="2"/>
    <x v="16"/>
    <x v="318"/>
    <x v="11"/>
    <x v="35"/>
    <x v="35"/>
    <x v="234"/>
    <x v="170"/>
    <x v="207"/>
    <x v="2"/>
    <x v="187"/>
    <x v="311"/>
    <x v="313"/>
    <x v="191"/>
    <x v="308"/>
    <x v="313"/>
    <x v="314"/>
    <x v="190"/>
    <x v="3"/>
    <x v="267"/>
    <x v="86"/>
    <x v="320"/>
    <x v="238"/>
    <x v="188"/>
    <x v="188"/>
    <x v="188"/>
    <x v="2"/>
  </r>
  <r>
    <x v="278"/>
    <x v="265"/>
    <x v="1"/>
    <x v="11"/>
    <x v="57"/>
    <x v="2"/>
    <x v="3"/>
    <x v="13"/>
    <x v="29"/>
    <x v="5"/>
    <x v="73"/>
    <x v="112"/>
    <x v="2"/>
    <x v="29"/>
    <x v="157"/>
    <x v="11"/>
    <x v="35"/>
    <x v="35"/>
    <x v="234"/>
    <x v="305"/>
    <x v="268"/>
    <x v="2"/>
    <x v="295"/>
    <x v="152"/>
    <x v="167"/>
    <x v="294"/>
    <x v="163"/>
    <x v="152"/>
    <x v="166"/>
    <x v="295"/>
    <x v="3"/>
    <x v="173"/>
    <x v="86"/>
    <x v="180"/>
    <x v="265"/>
    <x v="294"/>
    <x v="294"/>
    <x v="294"/>
    <x v="2"/>
  </r>
  <r>
    <x v="375"/>
    <x v="367"/>
    <x v="1"/>
    <x v="4"/>
    <x v="57"/>
    <x v="2"/>
    <x v="3"/>
    <x v="13"/>
    <x v="20"/>
    <x v="1"/>
    <x v="74"/>
    <x v="113"/>
    <x v="2"/>
    <x v="29"/>
    <x v="145"/>
    <x v="21"/>
    <x v="36"/>
    <x v="36"/>
    <x v="235"/>
    <x v="306"/>
    <x v="269"/>
    <x v="2"/>
    <x v="296"/>
    <x v="265"/>
    <x v="274"/>
    <x v="298"/>
    <x v="175"/>
    <x v="263"/>
    <x v="272"/>
    <x v="299"/>
    <x v="3"/>
    <x v="171"/>
    <x v="86"/>
    <x v="275"/>
    <x v="275"/>
    <x v="298"/>
    <x v="298"/>
    <x v="298"/>
    <x v="2"/>
  </r>
  <r>
    <x v="17"/>
    <x v="11"/>
    <x v="1"/>
    <x v="2"/>
    <x v="58"/>
    <x v="0"/>
    <x v="5"/>
    <x v="14"/>
    <x v="22"/>
    <x v="6"/>
    <x v="16"/>
    <x v="66"/>
    <x v="2"/>
    <x v="25"/>
    <x v="211"/>
    <x v="81"/>
    <x v="156"/>
    <x v="157"/>
    <x v="209"/>
    <x v="294"/>
    <x v="257"/>
    <x v="2"/>
    <x v="288"/>
    <x v="302"/>
    <x v="306"/>
    <x v="292"/>
    <x v="215"/>
    <x v="302"/>
    <x v="307"/>
    <x v="293"/>
    <x v="3"/>
    <x v="200"/>
    <x v="120"/>
    <x v="361"/>
    <x v="322"/>
    <x v="292"/>
    <x v="292"/>
    <x v="292"/>
    <x v="2"/>
  </r>
  <r>
    <x v="30"/>
    <x v="29"/>
    <x v="1"/>
    <x v="4"/>
    <x v="58"/>
    <x v="0"/>
    <x v="5"/>
    <x v="14"/>
    <x v="23"/>
    <x v="6"/>
    <x v="21"/>
    <x v="36"/>
    <x v="2"/>
    <x v="18"/>
    <x v="247"/>
    <x v="71"/>
    <x v="132"/>
    <x v="138"/>
    <x v="204"/>
    <x v="197"/>
    <x v="233"/>
    <x v="2"/>
    <x v="221"/>
    <x v="185"/>
    <x v="192"/>
    <x v="206"/>
    <x v="238"/>
    <x v="185"/>
    <x v="192"/>
    <x v="206"/>
    <x v="3"/>
    <x v="222"/>
    <x v="57"/>
    <x v="173"/>
    <x v="205"/>
    <x v="204"/>
    <x v="204"/>
    <x v="204"/>
    <x v="4"/>
  </r>
  <r>
    <x v="48"/>
    <x v="30"/>
    <x v="0"/>
    <x v="7"/>
    <x v="58"/>
    <x v="0"/>
    <x v="5"/>
    <x v="14"/>
    <x v="15"/>
    <x v="7"/>
    <x v="16"/>
    <x v="66"/>
    <x v="2"/>
    <x v="18"/>
    <x v="254"/>
    <x v="81"/>
    <x v="156"/>
    <x v="157"/>
    <x v="209"/>
    <x v="183"/>
    <x v="227"/>
    <x v="2"/>
    <x v="195"/>
    <x v="169"/>
    <x v="177"/>
    <x v="194"/>
    <x v="241"/>
    <x v="168"/>
    <x v="173"/>
    <x v="193"/>
    <x v="3"/>
    <x v="238"/>
    <x v="38"/>
    <x v="131"/>
    <x v="179"/>
    <x v="191"/>
    <x v="191"/>
    <x v="191"/>
    <x v="2"/>
  </r>
  <r>
    <x v="41"/>
    <x v="24"/>
    <x v="1"/>
    <x v="6"/>
    <x v="59"/>
    <x v="14"/>
    <x v="10"/>
    <x v="14"/>
    <x v="18"/>
    <x v="4"/>
    <x v="30"/>
    <x v="1"/>
    <x v="2"/>
    <x v="21"/>
    <x v="235"/>
    <x v="31"/>
    <x v="1"/>
    <x v="0"/>
    <x v="336"/>
    <x v="245"/>
    <x v="245"/>
    <x v="2"/>
    <x v="248"/>
    <x v="238"/>
    <x v="244"/>
    <x v="251"/>
    <x v="229"/>
    <x v="238"/>
    <x v="244"/>
    <x v="251"/>
    <x v="3"/>
    <x v="217"/>
    <x v="113"/>
    <x v="297"/>
    <x v="259"/>
    <x v="249"/>
    <x v="249"/>
    <x v="249"/>
    <x v="7"/>
  </r>
  <r>
    <x v="42"/>
    <x v="25"/>
    <x v="1"/>
    <x v="5"/>
    <x v="59"/>
    <x v="14"/>
    <x v="10"/>
    <x v="14"/>
    <x v="15"/>
    <x v="4"/>
    <x v="30"/>
    <x v="1"/>
    <x v="2"/>
    <x v="21"/>
    <x v="235"/>
    <x v="31"/>
    <x v="1"/>
    <x v="0"/>
    <x v="336"/>
    <x v="245"/>
    <x v="245"/>
    <x v="2"/>
    <x v="248"/>
    <x v="238"/>
    <x v="244"/>
    <x v="251"/>
    <x v="229"/>
    <x v="238"/>
    <x v="244"/>
    <x v="251"/>
    <x v="3"/>
    <x v="217"/>
    <x v="56"/>
    <x v="202"/>
    <x v="242"/>
    <x v="249"/>
    <x v="249"/>
    <x v="249"/>
    <x v="7"/>
  </r>
  <r>
    <x v="43"/>
    <x v="26"/>
    <x v="1"/>
    <x v="3"/>
    <x v="59"/>
    <x v="14"/>
    <x v="10"/>
    <x v="14"/>
    <x v="14"/>
    <x v="4"/>
    <x v="30"/>
    <x v="1"/>
    <x v="2"/>
    <x v="21"/>
    <x v="235"/>
    <x v="31"/>
    <x v="1"/>
    <x v="0"/>
    <x v="336"/>
    <x v="245"/>
    <x v="245"/>
    <x v="2"/>
    <x v="248"/>
    <x v="238"/>
    <x v="244"/>
    <x v="251"/>
    <x v="229"/>
    <x v="238"/>
    <x v="244"/>
    <x v="251"/>
    <x v="3"/>
    <x v="217"/>
    <x v="113"/>
    <x v="297"/>
    <x v="259"/>
    <x v="249"/>
    <x v="249"/>
    <x v="249"/>
    <x v="7"/>
  </r>
  <r>
    <x v="505"/>
    <x v="507"/>
    <x v="1"/>
    <x v="4"/>
    <x v="60"/>
    <x v="15"/>
    <x v="5"/>
    <x v="14"/>
    <x v="23"/>
    <x v="9"/>
    <x v="120"/>
    <x v="155"/>
    <x v="2"/>
    <x v="29"/>
    <x v="41"/>
    <x v="72"/>
    <x v="165"/>
    <x v="166"/>
    <x v="132"/>
    <x v="390"/>
    <x v="337"/>
    <x v="2"/>
    <x v="368"/>
    <x v="247"/>
    <x v="263"/>
    <x v="374"/>
    <x v="122"/>
    <x v="247"/>
    <x v="264"/>
    <x v="375"/>
    <x v="3"/>
    <x v="434"/>
    <x v="86"/>
    <x v="266"/>
    <x v="267"/>
    <x v="375"/>
    <x v="375"/>
    <x v="375"/>
    <x v="1"/>
  </r>
  <r>
    <x v="187"/>
    <x v="182"/>
    <x v="1"/>
    <x v="4"/>
    <x v="61"/>
    <x v="2"/>
    <x v="10"/>
    <x v="14"/>
    <x v="29"/>
    <x v="9"/>
    <x v="73"/>
    <x v="112"/>
    <x v="2"/>
    <x v="16"/>
    <x v="350"/>
    <x v="57"/>
    <x v="125"/>
    <x v="127"/>
    <x v="270"/>
    <x v="211"/>
    <x v="146"/>
    <x v="2"/>
    <x v="198"/>
    <x v="234"/>
    <x v="239"/>
    <x v="217"/>
    <x v="338"/>
    <x v="234"/>
    <x v="239"/>
    <x v="219"/>
    <x v="3"/>
    <x v="271"/>
    <x v="86"/>
    <x v="244"/>
    <x v="236"/>
    <x v="218"/>
    <x v="218"/>
    <x v="217"/>
    <x v="2"/>
  </r>
  <r>
    <x v="279"/>
    <x v="266"/>
    <x v="1"/>
    <x v="11"/>
    <x v="61"/>
    <x v="2"/>
    <x v="10"/>
    <x v="14"/>
    <x v="29"/>
    <x v="5"/>
    <x v="73"/>
    <x v="112"/>
    <x v="2"/>
    <x v="29"/>
    <x v="124"/>
    <x v="57"/>
    <x v="125"/>
    <x v="127"/>
    <x v="270"/>
    <x v="270"/>
    <x v="313"/>
    <x v="2"/>
    <x v="283"/>
    <x v="242"/>
    <x v="250"/>
    <x v="275"/>
    <x v="136"/>
    <x v="242"/>
    <x v="250"/>
    <x v="276"/>
    <x v="3"/>
    <x v="169"/>
    <x v="86"/>
    <x v="255"/>
    <x v="269"/>
    <x v="273"/>
    <x v="273"/>
    <x v="274"/>
    <x v="2"/>
  </r>
  <r>
    <x v="0"/>
    <x v="60"/>
    <x v="1"/>
    <x v="4"/>
    <x v="62"/>
    <x v="14"/>
    <x v="10"/>
    <x v="13"/>
    <x v="21"/>
    <x v="2"/>
    <x v="1"/>
    <x v="55"/>
    <x v="1"/>
    <x v="15"/>
    <x v="235"/>
    <x v="43"/>
    <x v="131"/>
    <x v="135"/>
    <x v="336"/>
    <x v="245"/>
    <x v="162"/>
    <x v="2"/>
    <x v="231"/>
    <x v="120"/>
    <x v="127"/>
    <x v="161"/>
    <x v="13"/>
    <x v="95"/>
    <x v="95"/>
    <x v="144"/>
    <x v="3"/>
    <x v="217"/>
    <x v="7"/>
    <x v="32"/>
    <x v="19"/>
    <x v="167"/>
    <x v="167"/>
    <x v="141"/>
    <x v="3"/>
  </r>
  <r>
    <x v="1"/>
    <x v="59"/>
    <x v="1"/>
    <x v="4"/>
    <x v="62"/>
    <x v="14"/>
    <x v="10"/>
    <x v="13"/>
    <x v="21"/>
    <x v="2"/>
    <x v="2"/>
    <x v="54"/>
    <x v="1"/>
    <x v="15"/>
    <x v="235"/>
    <x v="47"/>
    <x v="130"/>
    <x v="133"/>
    <x v="336"/>
    <x v="245"/>
    <x v="159"/>
    <x v="2"/>
    <x v="230"/>
    <x v="99"/>
    <x v="100"/>
    <x v="160"/>
    <x v="14"/>
    <x v="78"/>
    <x v="77"/>
    <x v="148"/>
    <x v="3"/>
    <x v="217"/>
    <x v="9"/>
    <x v="29"/>
    <x v="18"/>
    <x v="168"/>
    <x v="168"/>
    <x v="145"/>
    <x v="3"/>
  </r>
  <r>
    <x v="2"/>
    <x v="61"/>
    <x v="1"/>
    <x v="4"/>
    <x v="62"/>
    <x v="14"/>
    <x v="10"/>
    <x v="13"/>
    <x v="10"/>
    <x v="2"/>
    <x v="2"/>
    <x v="54"/>
    <x v="1"/>
    <x v="31"/>
    <x v="235"/>
    <x v="47"/>
    <x v="130"/>
    <x v="133"/>
    <x v="336"/>
    <x v="245"/>
    <x v="302"/>
    <x v="2"/>
    <x v="261"/>
    <x v="364"/>
    <x v="377"/>
    <x v="323"/>
    <x v="443"/>
    <x v="381"/>
    <x v="397"/>
    <x v="332"/>
    <x v="3"/>
    <x v="217"/>
    <x v="148"/>
    <x v="463"/>
    <x v="481"/>
    <x v="310"/>
    <x v="310"/>
    <x v="332"/>
    <x v="3"/>
  </r>
  <r>
    <x v="3"/>
    <x v="62"/>
    <x v="1"/>
    <x v="4"/>
    <x v="62"/>
    <x v="14"/>
    <x v="10"/>
    <x v="13"/>
    <x v="10"/>
    <x v="2"/>
    <x v="1"/>
    <x v="55"/>
    <x v="1"/>
    <x v="31"/>
    <x v="235"/>
    <x v="43"/>
    <x v="131"/>
    <x v="135"/>
    <x v="336"/>
    <x v="245"/>
    <x v="300"/>
    <x v="2"/>
    <x v="260"/>
    <x v="347"/>
    <x v="353"/>
    <x v="322"/>
    <x v="444"/>
    <x v="366"/>
    <x v="379"/>
    <x v="335"/>
    <x v="3"/>
    <x v="217"/>
    <x v="150"/>
    <x v="459"/>
    <x v="479"/>
    <x v="312"/>
    <x v="312"/>
    <x v="335"/>
    <x v="3"/>
  </r>
  <r>
    <x v="125"/>
    <x v="128"/>
    <x v="1"/>
    <x v="3"/>
    <x v="62"/>
    <x v="14"/>
    <x v="10"/>
    <x v="13"/>
    <x v="35"/>
    <x v="2"/>
    <x v="0"/>
    <x v="8"/>
    <x v="1"/>
    <x v="21"/>
    <x v="236"/>
    <x v="23"/>
    <x v="1"/>
    <x v="0"/>
    <x v="196"/>
    <x v="244"/>
    <x v="192"/>
    <x v="2"/>
    <x v="237"/>
    <x v="241"/>
    <x v="244"/>
    <x v="244"/>
    <x v="309"/>
    <x v="241"/>
    <x v="244"/>
    <x v="238"/>
    <x v="3"/>
    <x v="218"/>
    <x v="10"/>
    <x v="62"/>
    <x v="334"/>
    <x v="279"/>
    <x v="279"/>
    <x v="236"/>
    <x v="7"/>
  </r>
  <r>
    <x v="126"/>
    <x v="127"/>
    <x v="1"/>
    <x v="3"/>
    <x v="62"/>
    <x v="14"/>
    <x v="10"/>
    <x v="13"/>
    <x v="10"/>
    <x v="2"/>
    <x v="0"/>
    <x v="8"/>
    <x v="1"/>
    <x v="21"/>
    <x v="234"/>
    <x v="23"/>
    <x v="1"/>
    <x v="0"/>
    <x v="196"/>
    <x v="246"/>
    <x v="282"/>
    <x v="2"/>
    <x v="256"/>
    <x v="236"/>
    <x v="244"/>
    <x v="255"/>
    <x v="162"/>
    <x v="235"/>
    <x v="244"/>
    <x v="260"/>
    <x v="3"/>
    <x v="216"/>
    <x v="147"/>
    <x v="429"/>
    <x v="168"/>
    <x v="211"/>
    <x v="211"/>
    <x v="258"/>
    <x v="7"/>
  </r>
  <r>
    <x v="4"/>
    <x v="63"/>
    <x v="1"/>
    <x v="4"/>
    <x v="63"/>
    <x v="14"/>
    <x v="10"/>
    <x v="13"/>
    <x v="25"/>
    <x v="2"/>
    <x v="6"/>
    <x v="57"/>
    <x v="2"/>
    <x v="5"/>
    <x v="472"/>
    <x v="48"/>
    <x v="138"/>
    <x v="141"/>
    <x v="166"/>
    <x v="47"/>
    <x v="11"/>
    <x v="2"/>
    <x v="42"/>
    <x v="435"/>
    <x v="448"/>
    <x v="47"/>
    <x v="448"/>
    <x v="435"/>
    <x v="449"/>
    <x v="48"/>
    <x v="3"/>
    <x v="433"/>
    <x v="3"/>
    <x v="194"/>
    <x v="8"/>
    <x v="46"/>
    <x v="46"/>
    <x v="46"/>
    <x v="3"/>
  </r>
  <r>
    <x v="5"/>
    <x v="64"/>
    <x v="1"/>
    <x v="4"/>
    <x v="63"/>
    <x v="14"/>
    <x v="10"/>
    <x v="13"/>
    <x v="10"/>
    <x v="2"/>
    <x v="6"/>
    <x v="57"/>
    <x v="2"/>
    <x v="38"/>
    <x v="1"/>
    <x v="48"/>
    <x v="138"/>
    <x v="141"/>
    <x v="166"/>
    <x v="433"/>
    <x v="472"/>
    <x v="2"/>
    <x v="439"/>
    <x v="27"/>
    <x v="30"/>
    <x v="441"/>
    <x v="9"/>
    <x v="27"/>
    <x v="29"/>
    <x v="442"/>
    <x v="3"/>
    <x v="0"/>
    <x v="154"/>
    <x v="307"/>
    <x v="489"/>
    <x v="441"/>
    <x v="441"/>
    <x v="441"/>
    <x v="3"/>
  </r>
  <r>
    <x v="188"/>
    <x v="183"/>
    <x v="1"/>
    <x v="4"/>
    <x v="64"/>
    <x v="14"/>
    <x v="0"/>
    <x v="14"/>
    <x v="29"/>
    <x v="4"/>
    <x v="73"/>
    <x v="112"/>
    <x v="2"/>
    <x v="16"/>
    <x v="407"/>
    <x v="101"/>
    <x v="240"/>
    <x v="241"/>
    <x v="122"/>
    <x v="95"/>
    <x v="65"/>
    <x v="2"/>
    <x v="100"/>
    <x v="148"/>
    <x v="155"/>
    <x v="97"/>
    <x v="391"/>
    <x v="147"/>
    <x v="155"/>
    <x v="98"/>
    <x v="3"/>
    <x v="367"/>
    <x v="86"/>
    <x v="159"/>
    <x v="133"/>
    <x v="95"/>
    <x v="95"/>
    <x v="95"/>
    <x v="2"/>
  </r>
  <r>
    <x v="280"/>
    <x v="267"/>
    <x v="1"/>
    <x v="11"/>
    <x v="64"/>
    <x v="14"/>
    <x v="0"/>
    <x v="14"/>
    <x v="29"/>
    <x v="5"/>
    <x v="73"/>
    <x v="112"/>
    <x v="2"/>
    <x v="29"/>
    <x v="71"/>
    <x v="101"/>
    <x v="240"/>
    <x v="241"/>
    <x v="122"/>
    <x v="386"/>
    <x v="401"/>
    <x v="2"/>
    <x v="384"/>
    <x v="316"/>
    <x v="326"/>
    <x v="388"/>
    <x v="77"/>
    <x v="316"/>
    <x v="327"/>
    <x v="390"/>
    <x v="3"/>
    <x v="73"/>
    <x v="86"/>
    <x v="335"/>
    <x v="366"/>
    <x v="390"/>
    <x v="390"/>
    <x v="390"/>
    <x v="2"/>
  </r>
  <r>
    <x v="420"/>
    <x v="421"/>
    <x v="1"/>
    <x v="6"/>
    <x v="65"/>
    <x v="2"/>
    <x v="8"/>
    <x v="14"/>
    <x v="34"/>
    <x v="9"/>
    <x v="96"/>
    <x v="135"/>
    <x v="2"/>
    <x v="16"/>
    <x v="427"/>
    <x v="96"/>
    <x v="212"/>
    <x v="213"/>
    <x v="260"/>
    <x v="202"/>
    <x v="77"/>
    <x v="2"/>
    <x v="184"/>
    <x v="106"/>
    <x v="116"/>
    <x v="197"/>
    <x v="386"/>
    <x v="107"/>
    <x v="115"/>
    <x v="198"/>
    <x v="3"/>
    <x v="282"/>
    <x v="86"/>
    <x v="118"/>
    <x v="135"/>
    <x v="195"/>
    <x v="195"/>
    <x v="196"/>
    <x v="2"/>
  </r>
  <r>
    <x v="421"/>
    <x v="422"/>
    <x v="1"/>
    <x v="5"/>
    <x v="65"/>
    <x v="2"/>
    <x v="8"/>
    <x v="14"/>
    <x v="15"/>
    <x v="9"/>
    <x v="96"/>
    <x v="135"/>
    <x v="2"/>
    <x v="29"/>
    <x v="46"/>
    <x v="96"/>
    <x v="212"/>
    <x v="213"/>
    <x v="260"/>
    <x v="277"/>
    <x v="388"/>
    <x v="2"/>
    <x v="298"/>
    <x v="359"/>
    <x v="365"/>
    <x v="289"/>
    <x v="83"/>
    <x v="358"/>
    <x v="365"/>
    <x v="290"/>
    <x v="3"/>
    <x v="163"/>
    <x v="86"/>
    <x v="376"/>
    <x v="365"/>
    <x v="289"/>
    <x v="289"/>
    <x v="289"/>
    <x v="2"/>
  </r>
  <r>
    <x v="422"/>
    <x v="423"/>
    <x v="1"/>
    <x v="3"/>
    <x v="65"/>
    <x v="2"/>
    <x v="8"/>
    <x v="14"/>
    <x v="14"/>
    <x v="9"/>
    <x v="96"/>
    <x v="135"/>
    <x v="2"/>
    <x v="16"/>
    <x v="427"/>
    <x v="96"/>
    <x v="212"/>
    <x v="213"/>
    <x v="260"/>
    <x v="202"/>
    <x v="77"/>
    <x v="2"/>
    <x v="184"/>
    <x v="106"/>
    <x v="116"/>
    <x v="197"/>
    <x v="386"/>
    <x v="107"/>
    <x v="115"/>
    <x v="198"/>
    <x v="3"/>
    <x v="282"/>
    <x v="86"/>
    <x v="118"/>
    <x v="135"/>
    <x v="195"/>
    <x v="195"/>
    <x v="196"/>
    <x v="2"/>
  </r>
  <r>
    <x v="361"/>
    <x v="353"/>
    <x v="1"/>
    <x v="4"/>
    <x v="66"/>
    <x v="8"/>
    <x v="10"/>
    <x v="14"/>
    <x v="23"/>
    <x v="2"/>
    <x v="70"/>
    <x v="53"/>
    <x v="2"/>
    <x v="26"/>
    <x v="212"/>
    <x v="139"/>
    <x v="329"/>
    <x v="329"/>
    <x v="65"/>
    <x v="324"/>
    <x v="470"/>
    <x v="2"/>
    <x v="411"/>
    <x v="10"/>
    <x v="10"/>
    <x v="305"/>
    <x v="3"/>
    <x v="10"/>
    <x v="10"/>
    <x v="306"/>
    <x v="3"/>
    <x v="55"/>
    <x v="86"/>
    <x v="10"/>
    <x v="13"/>
    <x v="306"/>
    <x v="306"/>
    <x v="306"/>
    <x v="3"/>
  </r>
  <r>
    <x v="380"/>
    <x v="374"/>
    <x v="1"/>
    <x v="4"/>
    <x v="66"/>
    <x v="8"/>
    <x v="10"/>
    <x v="14"/>
    <x v="13"/>
    <x v="2"/>
    <x v="75"/>
    <x v="115"/>
    <x v="2"/>
    <x v="26"/>
    <x v="189"/>
    <x v="154"/>
    <x v="328"/>
    <x v="328"/>
    <x v="66"/>
    <x v="385"/>
    <x v="474"/>
    <x v="2"/>
    <x v="424"/>
    <x v="12"/>
    <x v="12"/>
    <x v="400"/>
    <x v="4"/>
    <x v="12"/>
    <x v="12"/>
    <x v="402"/>
    <x v="3"/>
    <x v="4"/>
    <x v="86"/>
    <x v="12"/>
    <x v="9"/>
    <x v="402"/>
    <x v="402"/>
    <x v="402"/>
    <x v="2"/>
  </r>
  <r>
    <x v="155"/>
    <x v="147"/>
    <x v="1"/>
    <x v="4"/>
    <x v="67"/>
    <x v="8"/>
    <x v="10"/>
    <x v="14"/>
    <x v="24"/>
    <x v="2"/>
    <x v="67"/>
    <x v="48"/>
    <x v="2"/>
    <x v="17"/>
    <x v="249"/>
    <x v="125"/>
    <x v="327"/>
    <x v="327"/>
    <x v="61"/>
    <x v="145"/>
    <x v="16"/>
    <x v="2"/>
    <x v="82"/>
    <x v="457"/>
    <x v="472"/>
    <x v="198"/>
    <x v="456"/>
    <x v="456"/>
    <x v="471"/>
    <x v="200"/>
    <x v="3"/>
    <x v="379"/>
    <x v="48"/>
    <x v="489"/>
    <x v="476"/>
    <x v="196"/>
    <x v="196"/>
    <x v="198"/>
    <x v="3"/>
  </r>
  <r>
    <x v="256"/>
    <x v="149"/>
    <x v="1"/>
    <x v="4"/>
    <x v="67"/>
    <x v="8"/>
    <x v="10"/>
    <x v="14"/>
    <x v="26"/>
    <x v="2"/>
    <x v="68"/>
    <x v="60"/>
    <x v="2"/>
    <x v="16"/>
    <x v="282"/>
    <x v="126"/>
    <x v="326"/>
    <x v="326"/>
    <x v="64"/>
    <x v="65"/>
    <x v="5"/>
    <x v="2"/>
    <x v="52"/>
    <x v="463"/>
    <x v="478"/>
    <x v="165"/>
    <x v="460"/>
    <x v="462"/>
    <x v="477"/>
    <x v="166"/>
    <x v="3"/>
    <x v="432"/>
    <x v="61"/>
    <x v="494"/>
    <x v="490"/>
    <x v="161"/>
    <x v="161"/>
    <x v="163"/>
    <x v="2"/>
  </r>
  <r>
    <x v="189"/>
    <x v="184"/>
    <x v="1"/>
    <x v="4"/>
    <x v="68"/>
    <x v="14"/>
    <x v="2"/>
    <x v="11"/>
    <x v="29"/>
    <x v="7"/>
    <x v="73"/>
    <x v="112"/>
    <x v="2"/>
    <x v="16"/>
    <x v="331"/>
    <x v="50"/>
    <x v="142"/>
    <x v="144"/>
    <x v="134"/>
    <x v="110"/>
    <x v="123"/>
    <x v="2"/>
    <x v="121"/>
    <x v="345"/>
    <x v="348"/>
    <x v="135"/>
    <x v="379"/>
    <x v="345"/>
    <x v="348"/>
    <x v="136"/>
    <x v="3"/>
    <x v="345"/>
    <x v="86"/>
    <x v="357"/>
    <x v="241"/>
    <x v="133"/>
    <x v="133"/>
    <x v="133"/>
    <x v="2"/>
  </r>
  <r>
    <x v="281"/>
    <x v="268"/>
    <x v="1"/>
    <x v="11"/>
    <x v="68"/>
    <x v="14"/>
    <x v="2"/>
    <x v="11"/>
    <x v="29"/>
    <x v="5"/>
    <x v="73"/>
    <x v="112"/>
    <x v="2"/>
    <x v="29"/>
    <x v="142"/>
    <x v="50"/>
    <x v="142"/>
    <x v="144"/>
    <x v="134"/>
    <x v="369"/>
    <x v="343"/>
    <x v="2"/>
    <x v="357"/>
    <x v="121"/>
    <x v="134"/>
    <x v="341"/>
    <x v="87"/>
    <x v="120"/>
    <x v="134"/>
    <x v="342"/>
    <x v="3"/>
    <x v="96"/>
    <x v="86"/>
    <x v="135"/>
    <x v="262"/>
    <x v="342"/>
    <x v="342"/>
    <x v="342"/>
    <x v="2"/>
  </r>
  <r>
    <x v="35"/>
    <x v="38"/>
    <x v="1"/>
    <x v="2"/>
    <x v="69"/>
    <x v="9"/>
    <x v="1"/>
    <x v="14"/>
    <x v="22"/>
    <x v="6"/>
    <x v="25"/>
    <x v="15"/>
    <x v="2"/>
    <x v="29"/>
    <x v="223"/>
    <x v="127"/>
    <x v="258"/>
    <x v="254"/>
    <x v="75"/>
    <x v="281"/>
    <x v="408"/>
    <x v="2"/>
    <x v="307"/>
    <x v="322"/>
    <x v="330"/>
    <x v="312"/>
    <x v="203"/>
    <x v="322"/>
    <x v="332"/>
    <x v="313"/>
    <x v="3"/>
    <x v="202"/>
    <x v="149"/>
    <x v="437"/>
    <x v="419"/>
    <x v="315"/>
    <x v="315"/>
    <x v="313"/>
    <x v="6"/>
  </r>
  <r>
    <x v="45"/>
    <x v="39"/>
    <x v="2"/>
    <x v="10"/>
    <x v="69"/>
    <x v="9"/>
    <x v="1"/>
    <x v="14"/>
    <x v="18"/>
    <x v="6"/>
    <x v="25"/>
    <x v="15"/>
    <x v="2"/>
    <x v="29"/>
    <x v="223"/>
    <x v="127"/>
    <x v="258"/>
    <x v="254"/>
    <x v="75"/>
    <x v="281"/>
    <x v="408"/>
    <x v="2"/>
    <x v="307"/>
    <x v="322"/>
    <x v="330"/>
    <x v="312"/>
    <x v="203"/>
    <x v="322"/>
    <x v="332"/>
    <x v="313"/>
    <x v="3"/>
    <x v="202"/>
    <x v="149"/>
    <x v="437"/>
    <x v="419"/>
    <x v="315"/>
    <x v="315"/>
    <x v="313"/>
    <x v="6"/>
  </r>
  <r>
    <x v="50"/>
    <x v="40"/>
    <x v="2"/>
    <x v="9"/>
    <x v="69"/>
    <x v="9"/>
    <x v="1"/>
    <x v="14"/>
    <x v="15"/>
    <x v="6"/>
    <x v="25"/>
    <x v="15"/>
    <x v="2"/>
    <x v="16"/>
    <x v="241"/>
    <x v="127"/>
    <x v="258"/>
    <x v="254"/>
    <x v="75"/>
    <x v="195"/>
    <x v="54"/>
    <x v="2"/>
    <x v="168"/>
    <x v="142"/>
    <x v="149"/>
    <x v="168"/>
    <x v="258"/>
    <x v="142"/>
    <x v="149"/>
    <x v="169"/>
    <x v="3"/>
    <x v="234"/>
    <x v="8"/>
    <x v="51"/>
    <x v="70"/>
    <x v="164"/>
    <x v="164"/>
    <x v="166"/>
    <x v="6"/>
  </r>
  <r>
    <x v="474"/>
    <x v="472"/>
    <x v="1"/>
    <x v="4"/>
    <x v="70"/>
    <x v="15"/>
    <x v="10"/>
    <x v="6"/>
    <x v="12"/>
    <x v="0"/>
    <x v="112"/>
    <x v="149"/>
    <x v="0"/>
    <x v="16"/>
    <x v="437"/>
    <x v="29"/>
    <x v="41"/>
    <x v="43"/>
    <x v="257"/>
    <x v="189"/>
    <x v="203"/>
    <x v="2"/>
    <x v="200"/>
    <x v="188"/>
    <x v="195"/>
    <x v="200"/>
    <x v="269"/>
    <x v="191"/>
    <x v="200"/>
    <x v="211"/>
    <x v="3"/>
    <x v="434"/>
    <x v="86"/>
    <x v="207"/>
    <x v="221"/>
    <x v="209"/>
    <x v="209"/>
    <x v="209"/>
    <x v="2"/>
  </r>
  <r>
    <x v="190"/>
    <x v="185"/>
    <x v="1"/>
    <x v="4"/>
    <x v="71"/>
    <x v="14"/>
    <x v="5"/>
    <x v="13"/>
    <x v="29"/>
    <x v="1"/>
    <x v="73"/>
    <x v="112"/>
    <x v="2"/>
    <x v="16"/>
    <x v="340"/>
    <x v="58"/>
    <x v="109"/>
    <x v="96"/>
    <x v="29"/>
    <x v="28"/>
    <x v="129"/>
    <x v="2"/>
    <x v="28"/>
    <x v="146"/>
    <x v="124"/>
    <x v="28"/>
    <x v="389"/>
    <x v="145"/>
    <x v="124"/>
    <x v="26"/>
    <x v="3"/>
    <x v="349"/>
    <x v="86"/>
    <x v="125"/>
    <x v="141"/>
    <x v="25"/>
    <x v="25"/>
    <x v="25"/>
    <x v="2"/>
  </r>
  <r>
    <x v="282"/>
    <x v="269"/>
    <x v="1"/>
    <x v="11"/>
    <x v="71"/>
    <x v="14"/>
    <x v="5"/>
    <x v="13"/>
    <x v="29"/>
    <x v="5"/>
    <x v="73"/>
    <x v="112"/>
    <x v="2"/>
    <x v="29"/>
    <x v="134"/>
    <x v="58"/>
    <x v="109"/>
    <x v="96"/>
    <x v="29"/>
    <x v="450"/>
    <x v="334"/>
    <x v="2"/>
    <x v="453"/>
    <x v="320"/>
    <x v="356"/>
    <x v="458"/>
    <x v="80"/>
    <x v="320"/>
    <x v="356"/>
    <x v="460"/>
    <x v="3"/>
    <x v="92"/>
    <x v="86"/>
    <x v="365"/>
    <x v="359"/>
    <x v="459"/>
    <x v="459"/>
    <x v="459"/>
    <x v="2"/>
  </r>
  <r>
    <x v="139"/>
    <x v="138"/>
    <x v="1"/>
    <x v="4"/>
    <x v="72"/>
    <x v="3"/>
    <x v="8"/>
    <x v="4"/>
    <x v="39"/>
    <x v="7"/>
    <x v="65"/>
    <x v="107"/>
    <x v="0"/>
    <x v="16"/>
    <x v="374"/>
    <x v="34"/>
    <x v="37"/>
    <x v="37"/>
    <x v="317"/>
    <x v="407"/>
    <x v="208"/>
    <x v="2"/>
    <x v="321"/>
    <x v="127"/>
    <x v="142"/>
    <x v="368"/>
    <x v="271"/>
    <x v="132"/>
    <x v="146"/>
    <x v="350"/>
    <x v="3"/>
    <x v="236"/>
    <x v="69"/>
    <x v="137"/>
    <x v="157"/>
    <x v="356"/>
    <x v="356"/>
    <x v="350"/>
    <x v="2"/>
  </r>
  <r>
    <x v="91"/>
    <x v="93"/>
    <x v="1"/>
    <x v="4"/>
    <x v="73"/>
    <x v="0"/>
    <x v="1"/>
    <x v="11"/>
    <x v="23"/>
    <x v="7"/>
    <x v="49"/>
    <x v="2"/>
    <x v="2"/>
    <x v="21"/>
    <x v="235"/>
    <x v="26"/>
    <x v="1"/>
    <x v="0"/>
    <x v="336"/>
    <x v="245"/>
    <x v="245"/>
    <x v="2"/>
    <x v="248"/>
    <x v="238"/>
    <x v="244"/>
    <x v="251"/>
    <x v="229"/>
    <x v="238"/>
    <x v="244"/>
    <x v="251"/>
    <x v="3"/>
    <x v="217"/>
    <x v="157"/>
    <x v="482"/>
    <x v="458"/>
    <x v="249"/>
    <x v="249"/>
    <x v="249"/>
    <x v="7"/>
  </r>
  <r>
    <x v="134"/>
    <x v="135"/>
    <x v="1"/>
    <x v="4"/>
    <x v="73"/>
    <x v="0"/>
    <x v="1"/>
    <x v="11"/>
    <x v="20"/>
    <x v="7"/>
    <x v="64"/>
    <x v="106"/>
    <x v="2"/>
    <x v="29"/>
    <x v="166"/>
    <x v="52"/>
    <x v="216"/>
    <x v="209"/>
    <x v="36"/>
    <x v="442"/>
    <x v="381"/>
    <x v="2"/>
    <x v="449"/>
    <x v="44"/>
    <x v="48"/>
    <x v="451"/>
    <x v="38"/>
    <x v="44"/>
    <x v="48"/>
    <x v="452"/>
    <x v="3"/>
    <x v="146"/>
    <x v="107"/>
    <x v="55"/>
    <x v="84"/>
    <x v="451"/>
    <x v="451"/>
    <x v="451"/>
    <x v="2"/>
  </r>
  <r>
    <x v="390"/>
    <x v="380"/>
    <x v="1"/>
    <x v="4"/>
    <x v="73"/>
    <x v="0"/>
    <x v="1"/>
    <x v="11"/>
    <x v="26"/>
    <x v="7"/>
    <x v="79"/>
    <x v="38"/>
    <x v="2"/>
    <x v="14"/>
    <x v="289"/>
    <x v="57"/>
    <x v="167"/>
    <x v="162"/>
    <x v="47"/>
    <x v="40"/>
    <x v="52"/>
    <x v="2"/>
    <x v="40"/>
    <x v="325"/>
    <x v="304"/>
    <x v="41"/>
    <x v="373"/>
    <x v="325"/>
    <x v="304"/>
    <x v="42"/>
    <x v="3"/>
    <x v="290"/>
    <x v="86"/>
    <x v="310"/>
    <x v="299"/>
    <x v="40"/>
    <x v="40"/>
    <x v="41"/>
    <x v="4"/>
  </r>
  <r>
    <x v="489"/>
    <x v="490"/>
    <x v="1"/>
    <x v="4"/>
    <x v="73"/>
    <x v="0"/>
    <x v="1"/>
    <x v="11"/>
    <x v="26"/>
    <x v="7"/>
    <x v="117"/>
    <x v="159"/>
    <x v="0"/>
    <x v="31"/>
    <x v="14"/>
    <x v="95"/>
    <x v="228"/>
    <x v="224"/>
    <x v="33"/>
    <x v="464"/>
    <x v="450"/>
    <x v="2"/>
    <x v="468"/>
    <x v="205"/>
    <x v="317"/>
    <x v="472"/>
    <x v="50"/>
    <x v="208"/>
    <x v="311"/>
    <x v="473"/>
    <x v="3"/>
    <x v="57"/>
    <x v="86"/>
    <x v="318"/>
    <x v="306"/>
    <x v="472"/>
    <x v="472"/>
    <x v="472"/>
    <x v="1"/>
  </r>
  <r>
    <x v="494"/>
    <x v="496"/>
    <x v="1"/>
    <x v="4"/>
    <x v="73"/>
    <x v="0"/>
    <x v="1"/>
    <x v="11"/>
    <x v="26"/>
    <x v="7"/>
    <x v="119"/>
    <x v="154"/>
    <x v="2"/>
    <x v="29"/>
    <x v="32"/>
    <x v="94"/>
    <x v="222"/>
    <x v="219"/>
    <x v="32"/>
    <x v="460"/>
    <x v="396"/>
    <x v="2"/>
    <x v="463"/>
    <x v="249"/>
    <x v="308"/>
    <x v="466"/>
    <x v="39"/>
    <x v="249"/>
    <x v="309"/>
    <x v="468"/>
    <x v="3"/>
    <x v="110"/>
    <x v="86"/>
    <x v="317"/>
    <x v="305"/>
    <x v="467"/>
    <x v="467"/>
    <x v="467"/>
    <x v="1"/>
  </r>
  <r>
    <x v="498"/>
    <x v="499"/>
    <x v="1"/>
    <x v="4"/>
    <x v="73"/>
    <x v="0"/>
    <x v="1"/>
    <x v="11"/>
    <x v="23"/>
    <x v="7"/>
    <x v="119"/>
    <x v="47"/>
    <x v="2"/>
    <x v="16"/>
    <x v="279"/>
    <x v="78"/>
    <x v="184"/>
    <x v="183"/>
    <x v="45"/>
    <x v="44"/>
    <x v="103"/>
    <x v="2"/>
    <x v="45"/>
    <x v="250"/>
    <x v="209"/>
    <x v="46"/>
    <x v="344"/>
    <x v="250"/>
    <x v="209"/>
    <x v="47"/>
    <x v="3"/>
    <x v="262"/>
    <x v="86"/>
    <x v="216"/>
    <x v="227"/>
    <x v="45"/>
    <x v="45"/>
    <x v="45"/>
    <x v="3"/>
  </r>
  <r>
    <x v="500"/>
    <x v="501"/>
    <x v="1"/>
    <x v="4"/>
    <x v="73"/>
    <x v="0"/>
    <x v="1"/>
    <x v="11"/>
    <x v="20"/>
    <x v="7"/>
    <x v="119"/>
    <x v="154"/>
    <x v="2"/>
    <x v="17"/>
    <x v="274"/>
    <x v="90"/>
    <x v="220"/>
    <x v="216"/>
    <x v="30"/>
    <x v="45"/>
    <x v="165"/>
    <x v="2"/>
    <x v="47"/>
    <x v="262"/>
    <x v="223"/>
    <x v="48"/>
    <x v="355"/>
    <x v="260"/>
    <x v="223"/>
    <x v="49"/>
    <x v="3"/>
    <x v="253"/>
    <x v="86"/>
    <x v="229"/>
    <x v="239"/>
    <x v="47"/>
    <x v="47"/>
    <x v="47"/>
    <x v="1"/>
  </r>
  <r>
    <x v="503"/>
    <x v="505"/>
    <x v="1"/>
    <x v="4"/>
    <x v="73"/>
    <x v="0"/>
    <x v="1"/>
    <x v="11"/>
    <x v="20"/>
    <x v="7"/>
    <x v="120"/>
    <x v="155"/>
    <x v="2"/>
    <x v="29"/>
    <x v="34"/>
    <x v="91"/>
    <x v="221"/>
    <x v="217"/>
    <x v="31"/>
    <x v="459"/>
    <x v="395"/>
    <x v="2"/>
    <x v="462"/>
    <x v="193"/>
    <x v="286"/>
    <x v="465"/>
    <x v="35"/>
    <x v="193"/>
    <x v="286"/>
    <x v="467"/>
    <x v="3"/>
    <x v="111"/>
    <x v="86"/>
    <x v="289"/>
    <x v="284"/>
    <x v="466"/>
    <x v="466"/>
    <x v="466"/>
    <x v="1"/>
  </r>
  <r>
    <x v="113"/>
    <x v="114"/>
    <x v="1"/>
    <x v="4"/>
    <x v="74"/>
    <x v="11"/>
    <x v="2"/>
    <x v="14"/>
    <x v="7"/>
    <x v="2"/>
    <x v="54"/>
    <x v="18"/>
    <x v="2"/>
    <x v="22"/>
    <x v="233"/>
    <x v="141"/>
    <x v="314"/>
    <x v="314"/>
    <x v="70"/>
    <x v="251"/>
    <x v="253"/>
    <x v="2"/>
    <x v="252"/>
    <x v="252"/>
    <x v="257"/>
    <x v="263"/>
    <x v="227"/>
    <x v="252"/>
    <x v="257"/>
    <x v="263"/>
    <x v="3"/>
    <x v="213"/>
    <x v="86"/>
    <x v="261"/>
    <x v="264"/>
    <x v="260"/>
    <x v="260"/>
    <x v="261"/>
    <x v="6"/>
  </r>
  <r>
    <x v="191"/>
    <x v="345"/>
    <x v="1"/>
    <x v="4"/>
    <x v="75"/>
    <x v="0"/>
    <x v="2"/>
    <x v="6"/>
    <x v="29"/>
    <x v="1"/>
    <x v="73"/>
    <x v="112"/>
    <x v="2"/>
    <x v="16"/>
    <x v="335"/>
    <x v="66"/>
    <x v="204"/>
    <x v="199"/>
    <x v="26"/>
    <x v="27"/>
    <x v="84"/>
    <x v="2"/>
    <x v="26"/>
    <x v="375"/>
    <x v="369"/>
    <x v="27"/>
    <x v="416"/>
    <x v="374"/>
    <x v="369"/>
    <x v="25"/>
    <x v="3"/>
    <x v="308"/>
    <x v="86"/>
    <x v="381"/>
    <x v="297"/>
    <x v="24"/>
    <x v="24"/>
    <x v="24"/>
    <x v="2"/>
  </r>
  <r>
    <x v="283"/>
    <x v="340"/>
    <x v="1"/>
    <x v="11"/>
    <x v="75"/>
    <x v="0"/>
    <x v="2"/>
    <x v="6"/>
    <x v="29"/>
    <x v="5"/>
    <x v="73"/>
    <x v="112"/>
    <x v="2"/>
    <x v="29"/>
    <x v="138"/>
    <x v="66"/>
    <x v="204"/>
    <x v="199"/>
    <x v="26"/>
    <x v="451"/>
    <x v="378"/>
    <x v="2"/>
    <x v="455"/>
    <x v="83"/>
    <x v="112"/>
    <x v="459"/>
    <x v="46"/>
    <x v="84"/>
    <x v="111"/>
    <x v="461"/>
    <x v="3"/>
    <x v="140"/>
    <x v="86"/>
    <x v="112"/>
    <x v="209"/>
    <x v="460"/>
    <x v="460"/>
    <x v="460"/>
    <x v="2"/>
  </r>
  <r>
    <x v="378"/>
    <x v="370"/>
    <x v="1"/>
    <x v="4"/>
    <x v="75"/>
    <x v="0"/>
    <x v="2"/>
    <x v="6"/>
    <x v="23"/>
    <x v="1"/>
    <x v="75"/>
    <x v="115"/>
    <x v="2"/>
    <x v="29"/>
    <x v="95"/>
    <x v="85"/>
    <x v="205"/>
    <x v="200"/>
    <x v="27"/>
    <x v="452"/>
    <x v="387"/>
    <x v="2"/>
    <x v="458"/>
    <x v="321"/>
    <x v="358"/>
    <x v="460"/>
    <x v="62"/>
    <x v="321"/>
    <x v="358"/>
    <x v="462"/>
    <x v="3"/>
    <x v="126"/>
    <x v="86"/>
    <x v="367"/>
    <x v="357"/>
    <x v="461"/>
    <x v="461"/>
    <x v="461"/>
    <x v="2"/>
  </r>
  <r>
    <x v="467"/>
    <x v="466"/>
    <x v="1"/>
    <x v="4"/>
    <x v="75"/>
    <x v="0"/>
    <x v="2"/>
    <x v="6"/>
    <x v="24"/>
    <x v="1"/>
    <x v="109"/>
    <x v="147"/>
    <x v="0"/>
    <x v="16"/>
    <x v="442"/>
    <x v="94"/>
    <x v="207"/>
    <x v="204"/>
    <x v="28"/>
    <x v="18"/>
    <x v="76"/>
    <x v="2"/>
    <x v="18"/>
    <x v="118"/>
    <x v="96"/>
    <x v="18"/>
    <x v="370"/>
    <x v="126"/>
    <x v="108"/>
    <x v="31"/>
    <x v="3"/>
    <x v="333"/>
    <x v="86"/>
    <x v="109"/>
    <x v="126"/>
    <x v="30"/>
    <x v="30"/>
    <x v="30"/>
    <x v="2"/>
  </r>
  <r>
    <x v="192"/>
    <x v="186"/>
    <x v="1"/>
    <x v="4"/>
    <x v="76"/>
    <x v="0"/>
    <x v="6"/>
    <x v="14"/>
    <x v="29"/>
    <x v="9"/>
    <x v="73"/>
    <x v="112"/>
    <x v="2"/>
    <x v="16"/>
    <x v="381"/>
    <x v="82"/>
    <x v="124"/>
    <x v="118"/>
    <x v="11"/>
    <x v="24"/>
    <x v="134"/>
    <x v="2"/>
    <x v="25"/>
    <x v="64"/>
    <x v="57"/>
    <x v="22"/>
    <x v="289"/>
    <x v="62"/>
    <x v="57"/>
    <x v="21"/>
    <x v="3"/>
    <x v="320"/>
    <x v="86"/>
    <x v="60"/>
    <x v="65"/>
    <x v="20"/>
    <x v="20"/>
    <x v="20"/>
    <x v="2"/>
  </r>
  <r>
    <x v="327"/>
    <x v="310"/>
    <x v="1"/>
    <x v="11"/>
    <x v="76"/>
    <x v="0"/>
    <x v="6"/>
    <x v="14"/>
    <x v="29"/>
    <x v="5"/>
    <x v="73"/>
    <x v="112"/>
    <x v="2"/>
    <x v="29"/>
    <x v="92"/>
    <x v="82"/>
    <x v="124"/>
    <x v="118"/>
    <x v="11"/>
    <x v="454"/>
    <x v="327"/>
    <x v="2"/>
    <x v="456"/>
    <x v="396"/>
    <x v="420"/>
    <x v="462"/>
    <x v="182"/>
    <x v="397"/>
    <x v="420"/>
    <x v="464"/>
    <x v="3"/>
    <x v="125"/>
    <x v="86"/>
    <x v="430"/>
    <x v="425"/>
    <x v="463"/>
    <x v="463"/>
    <x v="463"/>
    <x v="2"/>
  </r>
  <r>
    <x v="396"/>
    <x v="391"/>
    <x v="1"/>
    <x v="4"/>
    <x v="77"/>
    <x v="11"/>
    <x v="8"/>
    <x v="13"/>
    <x v="6"/>
    <x v="7"/>
    <x v="82"/>
    <x v="29"/>
    <x v="2"/>
    <x v="29"/>
    <x v="186"/>
    <x v="114"/>
    <x v="272"/>
    <x v="271"/>
    <x v="224"/>
    <x v="316"/>
    <x v="443"/>
    <x v="2"/>
    <x v="335"/>
    <x v="24"/>
    <x v="25"/>
    <x v="319"/>
    <x v="31"/>
    <x v="24"/>
    <x v="25"/>
    <x v="320"/>
    <x v="3"/>
    <x v="104"/>
    <x v="155"/>
    <x v="352"/>
    <x v="342"/>
    <x v="322"/>
    <x v="322"/>
    <x v="320"/>
    <x v="5"/>
  </r>
  <r>
    <x v="193"/>
    <x v="187"/>
    <x v="1"/>
    <x v="4"/>
    <x v="78"/>
    <x v="13"/>
    <x v="8"/>
    <x v="14"/>
    <x v="29"/>
    <x v="6"/>
    <x v="73"/>
    <x v="112"/>
    <x v="2"/>
    <x v="16"/>
    <x v="418"/>
    <x v="116"/>
    <x v="244"/>
    <x v="245"/>
    <x v="91"/>
    <x v="75"/>
    <x v="53"/>
    <x v="2"/>
    <x v="89"/>
    <x v="37"/>
    <x v="34"/>
    <x v="78"/>
    <x v="341"/>
    <x v="37"/>
    <x v="34"/>
    <x v="79"/>
    <x v="3"/>
    <x v="421"/>
    <x v="86"/>
    <x v="38"/>
    <x v="58"/>
    <x v="76"/>
    <x v="76"/>
    <x v="76"/>
    <x v="2"/>
  </r>
  <r>
    <x v="284"/>
    <x v="270"/>
    <x v="1"/>
    <x v="11"/>
    <x v="78"/>
    <x v="13"/>
    <x v="8"/>
    <x v="14"/>
    <x v="29"/>
    <x v="5"/>
    <x v="73"/>
    <x v="112"/>
    <x v="2"/>
    <x v="29"/>
    <x v="58"/>
    <x v="116"/>
    <x v="244"/>
    <x v="245"/>
    <x v="91"/>
    <x v="411"/>
    <x v="409"/>
    <x v="2"/>
    <x v="399"/>
    <x v="425"/>
    <x v="442"/>
    <x v="414"/>
    <x v="129"/>
    <x v="425"/>
    <x v="442"/>
    <x v="415"/>
    <x v="3"/>
    <x v="13"/>
    <x v="86"/>
    <x v="453"/>
    <x v="435"/>
    <x v="415"/>
    <x v="415"/>
    <x v="415"/>
    <x v="2"/>
  </r>
  <r>
    <x v="194"/>
    <x v="188"/>
    <x v="1"/>
    <x v="4"/>
    <x v="79"/>
    <x v="13"/>
    <x v="2"/>
    <x v="1"/>
    <x v="29"/>
    <x v="4"/>
    <x v="73"/>
    <x v="112"/>
    <x v="2"/>
    <x v="16"/>
    <x v="376"/>
    <x v="97"/>
    <x v="230"/>
    <x v="230"/>
    <x v="92"/>
    <x v="81"/>
    <x v="69"/>
    <x v="2"/>
    <x v="93"/>
    <x v="134"/>
    <x v="141"/>
    <x v="92"/>
    <x v="399"/>
    <x v="133"/>
    <x v="140"/>
    <x v="93"/>
    <x v="3"/>
    <x v="415"/>
    <x v="86"/>
    <x v="142"/>
    <x v="110"/>
    <x v="90"/>
    <x v="90"/>
    <x v="90"/>
    <x v="2"/>
  </r>
  <r>
    <x v="338"/>
    <x v="320"/>
    <x v="1"/>
    <x v="11"/>
    <x v="79"/>
    <x v="13"/>
    <x v="2"/>
    <x v="1"/>
    <x v="29"/>
    <x v="5"/>
    <x v="73"/>
    <x v="112"/>
    <x v="2"/>
    <x v="29"/>
    <x v="101"/>
    <x v="97"/>
    <x v="230"/>
    <x v="230"/>
    <x v="92"/>
    <x v="405"/>
    <x v="397"/>
    <x v="2"/>
    <x v="392"/>
    <x v="332"/>
    <x v="339"/>
    <x v="397"/>
    <x v="69"/>
    <x v="332"/>
    <x v="340"/>
    <x v="399"/>
    <x v="3"/>
    <x v="20"/>
    <x v="86"/>
    <x v="349"/>
    <x v="381"/>
    <x v="399"/>
    <x v="399"/>
    <x v="399"/>
    <x v="2"/>
  </r>
  <r>
    <x v="195"/>
    <x v="189"/>
    <x v="1"/>
    <x v="4"/>
    <x v="80"/>
    <x v="0"/>
    <x v="1"/>
    <x v="3"/>
    <x v="29"/>
    <x v="7"/>
    <x v="73"/>
    <x v="112"/>
    <x v="2"/>
    <x v="16"/>
    <x v="330"/>
    <x v="83"/>
    <x v="263"/>
    <x v="260"/>
    <x v="51"/>
    <x v="43"/>
    <x v="51"/>
    <x v="2"/>
    <x v="41"/>
    <x v="430"/>
    <x v="440"/>
    <x v="44"/>
    <x v="434"/>
    <x v="430"/>
    <x v="440"/>
    <x v="45"/>
    <x v="3"/>
    <x v="306"/>
    <x v="86"/>
    <x v="451"/>
    <x v="398"/>
    <x v="44"/>
    <x v="44"/>
    <x v="44"/>
    <x v="2"/>
  </r>
  <r>
    <x v="285"/>
    <x v="271"/>
    <x v="1"/>
    <x v="11"/>
    <x v="80"/>
    <x v="0"/>
    <x v="1"/>
    <x v="3"/>
    <x v="29"/>
    <x v="5"/>
    <x v="73"/>
    <x v="112"/>
    <x v="2"/>
    <x v="29"/>
    <x v="143"/>
    <x v="83"/>
    <x v="263"/>
    <x v="260"/>
    <x v="51"/>
    <x v="436"/>
    <x v="411"/>
    <x v="2"/>
    <x v="440"/>
    <x v="31"/>
    <x v="36"/>
    <x v="442"/>
    <x v="21"/>
    <x v="31"/>
    <x v="36"/>
    <x v="443"/>
    <x v="3"/>
    <x v="142"/>
    <x v="86"/>
    <x v="40"/>
    <x v="92"/>
    <x v="442"/>
    <x v="442"/>
    <x v="442"/>
    <x v="2"/>
  </r>
  <r>
    <x v="373"/>
    <x v="365"/>
    <x v="1"/>
    <x v="4"/>
    <x v="80"/>
    <x v="0"/>
    <x v="1"/>
    <x v="3"/>
    <x v="23"/>
    <x v="7"/>
    <x v="73"/>
    <x v="112"/>
    <x v="2"/>
    <x v="29"/>
    <x v="99"/>
    <x v="103"/>
    <x v="263"/>
    <x v="260"/>
    <x v="52"/>
    <x v="437"/>
    <x v="420"/>
    <x v="2"/>
    <x v="441"/>
    <x v="115"/>
    <x v="143"/>
    <x v="443"/>
    <x v="40"/>
    <x v="116"/>
    <x v="141"/>
    <x v="444"/>
    <x v="3"/>
    <x v="129"/>
    <x v="86"/>
    <x v="143"/>
    <x v="158"/>
    <x v="443"/>
    <x v="443"/>
    <x v="443"/>
    <x v="2"/>
  </r>
  <r>
    <x v="393"/>
    <x v="385"/>
    <x v="1"/>
    <x v="4"/>
    <x v="80"/>
    <x v="0"/>
    <x v="1"/>
    <x v="3"/>
    <x v="28"/>
    <x v="7"/>
    <x v="81"/>
    <x v="20"/>
    <x v="0"/>
    <x v="33"/>
    <x v="210"/>
    <x v="57"/>
    <x v="164"/>
    <x v="164"/>
    <x v="56"/>
    <x v="391"/>
    <x v="440"/>
    <x v="2"/>
    <x v="398"/>
    <x v="246"/>
    <x v="264"/>
    <x v="409"/>
    <x v="123"/>
    <x v="245"/>
    <x v="263"/>
    <x v="398"/>
    <x v="3"/>
    <x v="197"/>
    <x v="86"/>
    <x v="265"/>
    <x v="266"/>
    <x v="398"/>
    <x v="398"/>
    <x v="398"/>
    <x v="6"/>
  </r>
  <r>
    <x v="196"/>
    <x v="190"/>
    <x v="1"/>
    <x v="4"/>
    <x v="81"/>
    <x v="0"/>
    <x v="2"/>
    <x v="14"/>
    <x v="29"/>
    <x v="9"/>
    <x v="73"/>
    <x v="112"/>
    <x v="2"/>
    <x v="16"/>
    <x v="420"/>
    <x v="114"/>
    <x v="210"/>
    <x v="212"/>
    <x v="268"/>
    <x v="209"/>
    <x v="63"/>
    <x v="2"/>
    <x v="181"/>
    <x v="21"/>
    <x v="21"/>
    <x v="184"/>
    <x v="331"/>
    <x v="21"/>
    <x v="21"/>
    <x v="183"/>
    <x v="3"/>
    <x v="329"/>
    <x v="86"/>
    <x v="21"/>
    <x v="36"/>
    <x v="181"/>
    <x v="181"/>
    <x v="181"/>
    <x v="2"/>
  </r>
  <r>
    <x v="330"/>
    <x v="312"/>
    <x v="1"/>
    <x v="11"/>
    <x v="81"/>
    <x v="0"/>
    <x v="2"/>
    <x v="14"/>
    <x v="29"/>
    <x v="5"/>
    <x v="73"/>
    <x v="112"/>
    <x v="2"/>
    <x v="29"/>
    <x v="56"/>
    <x v="114"/>
    <x v="210"/>
    <x v="212"/>
    <x v="268"/>
    <x v="273"/>
    <x v="402"/>
    <x v="2"/>
    <x v="300"/>
    <x v="442"/>
    <x v="457"/>
    <x v="302"/>
    <x v="141"/>
    <x v="442"/>
    <x v="457"/>
    <x v="303"/>
    <x v="3"/>
    <x v="117"/>
    <x v="86"/>
    <x v="473"/>
    <x v="460"/>
    <x v="302"/>
    <x v="302"/>
    <x v="302"/>
    <x v="2"/>
  </r>
  <r>
    <x v="453"/>
    <x v="452"/>
    <x v="1"/>
    <x v="4"/>
    <x v="81"/>
    <x v="0"/>
    <x v="2"/>
    <x v="14"/>
    <x v="26"/>
    <x v="9"/>
    <x v="107"/>
    <x v="145"/>
    <x v="2"/>
    <x v="26"/>
    <x v="191"/>
    <x v="101"/>
    <x v="213"/>
    <x v="215"/>
    <x v="264"/>
    <x v="265"/>
    <x v="295"/>
    <x v="2"/>
    <x v="276"/>
    <x v="343"/>
    <x v="351"/>
    <x v="269"/>
    <x v="164"/>
    <x v="343"/>
    <x v="353"/>
    <x v="270"/>
    <x v="3"/>
    <x v="186"/>
    <x v="86"/>
    <x v="362"/>
    <x v="351"/>
    <x v="267"/>
    <x v="267"/>
    <x v="268"/>
    <x v="2"/>
  </r>
  <r>
    <x v="506"/>
    <x v="508"/>
    <x v="1"/>
    <x v="4"/>
    <x v="81"/>
    <x v="0"/>
    <x v="2"/>
    <x v="14"/>
    <x v="13"/>
    <x v="9"/>
    <x v="120"/>
    <x v="155"/>
    <x v="2"/>
    <x v="17"/>
    <x v="273"/>
    <x v="89"/>
    <x v="215"/>
    <x v="218"/>
    <x v="261"/>
    <x v="220"/>
    <x v="171"/>
    <x v="2"/>
    <x v="214"/>
    <x v="228"/>
    <x v="234"/>
    <x v="230"/>
    <x v="334"/>
    <x v="228"/>
    <x v="234"/>
    <x v="231"/>
    <x v="3"/>
    <x v="252"/>
    <x v="86"/>
    <x v="238"/>
    <x v="246"/>
    <x v="230"/>
    <x v="230"/>
    <x v="229"/>
    <x v="1"/>
  </r>
  <r>
    <x v="197"/>
    <x v="191"/>
    <x v="1"/>
    <x v="4"/>
    <x v="82"/>
    <x v="0"/>
    <x v="2"/>
    <x v="14"/>
    <x v="29"/>
    <x v="4"/>
    <x v="73"/>
    <x v="112"/>
    <x v="2"/>
    <x v="16"/>
    <x v="333"/>
    <x v="63"/>
    <x v="197"/>
    <x v="195"/>
    <x v="172"/>
    <x v="131"/>
    <x v="115"/>
    <x v="2"/>
    <x v="129"/>
    <x v="370"/>
    <x v="378"/>
    <x v="137"/>
    <x v="369"/>
    <x v="369"/>
    <x v="376"/>
    <x v="138"/>
    <x v="3"/>
    <x v="307"/>
    <x v="86"/>
    <x v="390"/>
    <x v="370"/>
    <x v="135"/>
    <x v="135"/>
    <x v="135"/>
    <x v="2"/>
  </r>
  <r>
    <x v="286"/>
    <x v="272"/>
    <x v="1"/>
    <x v="11"/>
    <x v="82"/>
    <x v="0"/>
    <x v="2"/>
    <x v="14"/>
    <x v="29"/>
    <x v="5"/>
    <x v="73"/>
    <x v="112"/>
    <x v="2"/>
    <x v="29"/>
    <x v="140"/>
    <x v="63"/>
    <x v="197"/>
    <x v="195"/>
    <x v="172"/>
    <x v="343"/>
    <x v="353"/>
    <x v="2"/>
    <x v="349"/>
    <x v="92"/>
    <x v="99"/>
    <x v="339"/>
    <x v="97"/>
    <x v="93"/>
    <x v="98"/>
    <x v="340"/>
    <x v="3"/>
    <x v="141"/>
    <x v="86"/>
    <x v="100"/>
    <x v="124"/>
    <x v="340"/>
    <x v="340"/>
    <x v="340"/>
    <x v="2"/>
  </r>
  <r>
    <x v="198"/>
    <x v="192"/>
    <x v="1"/>
    <x v="4"/>
    <x v="83"/>
    <x v="13"/>
    <x v="0"/>
    <x v="14"/>
    <x v="29"/>
    <x v="4"/>
    <x v="73"/>
    <x v="112"/>
    <x v="2"/>
    <x v="16"/>
    <x v="388"/>
    <x v="124"/>
    <x v="298"/>
    <x v="296"/>
    <x v="77"/>
    <x v="72"/>
    <x v="19"/>
    <x v="2"/>
    <x v="71"/>
    <x v="417"/>
    <x v="430"/>
    <x v="77"/>
    <x v="446"/>
    <x v="417"/>
    <x v="430"/>
    <x v="78"/>
    <x v="3"/>
    <x v="417"/>
    <x v="86"/>
    <x v="439"/>
    <x v="28"/>
    <x v="75"/>
    <x v="75"/>
    <x v="75"/>
    <x v="2"/>
  </r>
  <r>
    <x v="287"/>
    <x v="273"/>
    <x v="1"/>
    <x v="11"/>
    <x v="83"/>
    <x v="13"/>
    <x v="0"/>
    <x v="14"/>
    <x v="29"/>
    <x v="5"/>
    <x v="73"/>
    <x v="112"/>
    <x v="2"/>
    <x v="29"/>
    <x v="84"/>
    <x v="124"/>
    <x v="298"/>
    <x v="296"/>
    <x v="77"/>
    <x v="417"/>
    <x v="464"/>
    <x v="2"/>
    <x v="417"/>
    <x v="43"/>
    <x v="45"/>
    <x v="417"/>
    <x v="11"/>
    <x v="43"/>
    <x v="45"/>
    <x v="418"/>
    <x v="3"/>
    <x v="18"/>
    <x v="86"/>
    <x v="49"/>
    <x v="468"/>
    <x v="418"/>
    <x v="418"/>
    <x v="418"/>
    <x v="2"/>
  </r>
  <r>
    <x v="392"/>
    <x v="384"/>
    <x v="1"/>
    <x v="4"/>
    <x v="83"/>
    <x v="13"/>
    <x v="0"/>
    <x v="14"/>
    <x v="23"/>
    <x v="4"/>
    <x v="80"/>
    <x v="120"/>
    <x v="2"/>
    <x v="29"/>
    <x v="43"/>
    <x v="137"/>
    <x v="299"/>
    <x v="297"/>
    <x v="78"/>
    <x v="419"/>
    <x v="468"/>
    <x v="2"/>
    <x v="420"/>
    <x v="416"/>
    <x v="431"/>
    <x v="422"/>
    <x v="22"/>
    <x v="416"/>
    <x v="431"/>
    <x v="423"/>
    <x v="3"/>
    <x v="9"/>
    <x v="86"/>
    <x v="440"/>
    <x v="462"/>
    <x v="423"/>
    <x v="423"/>
    <x v="423"/>
    <x v="2"/>
  </r>
  <r>
    <x v="199"/>
    <x v="193"/>
    <x v="1"/>
    <x v="4"/>
    <x v="84"/>
    <x v="13"/>
    <x v="9"/>
    <x v="8"/>
    <x v="29"/>
    <x v="7"/>
    <x v="73"/>
    <x v="112"/>
    <x v="2"/>
    <x v="16"/>
    <x v="444"/>
    <x v="139"/>
    <x v="308"/>
    <x v="308"/>
    <x v="76"/>
    <x v="70"/>
    <x v="17"/>
    <x v="2"/>
    <x v="66"/>
    <x v="41"/>
    <x v="42"/>
    <x v="64"/>
    <x v="405"/>
    <x v="41"/>
    <x v="42"/>
    <x v="65"/>
    <x v="3"/>
    <x v="424"/>
    <x v="86"/>
    <x v="47"/>
    <x v="46"/>
    <x v="62"/>
    <x v="62"/>
    <x v="62"/>
    <x v="2"/>
  </r>
  <r>
    <x v="339"/>
    <x v="321"/>
    <x v="1"/>
    <x v="11"/>
    <x v="84"/>
    <x v="13"/>
    <x v="9"/>
    <x v="8"/>
    <x v="29"/>
    <x v="5"/>
    <x v="73"/>
    <x v="112"/>
    <x v="2"/>
    <x v="29"/>
    <x v="29"/>
    <x v="139"/>
    <x v="308"/>
    <x v="308"/>
    <x v="76"/>
    <x v="420"/>
    <x v="467"/>
    <x v="2"/>
    <x v="421"/>
    <x v="419"/>
    <x v="433"/>
    <x v="425"/>
    <x v="63"/>
    <x v="419"/>
    <x v="433"/>
    <x v="426"/>
    <x v="3"/>
    <x v="6"/>
    <x v="86"/>
    <x v="442"/>
    <x v="449"/>
    <x v="426"/>
    <x v="426"/>
    <x v="426"/>
    <x v="2"/>
  </r>
  <r>
    <x v="428"/>
    <x v="430"/>
    <x v="1"/>
    <x v="4"/>
    <x v="85"/>
    <x v="0"/>
    <x v="6"/>
    <x v="14"/>
    <x v="11"/>
    <x v="4"/>
    <x v="99"/>
    <x v="138"/>
    <x v="2"/>
    <x v="29"/>
    <x v="44"/>
    <x v="96"/>
    <x v="201"/>
    <x v="205"/>
    <x v="161"/>
    <x v="381"/>
    <x v="370"/>
    <x v="2"/>
    <x v="373"/>
    <x v="378"/>
    <x v="394"/>
    <x v="384"/>
    <x v="134"/>
    <x v="377"/>
    <x v="394"/>
    <x v="385"/>
    <x v="3"/>
    <x v="113"/>
    <x v="86"/>
    <x v="407"/>
    <x v="401"/>
    <x v="385"/>
    <x v="385"/>
    <x v="385"/>
    <x v="2"/>
  </r>
  <r>
    <x v="450"/>
    <x v="449"/>
    <x v="1"/>
    <x v="4"/>
    <x v="85"/>
    <x v="0"/>
    <x v="6"/>
    <x v="14"/>
    <x v="26"/>
    <x v="4"/>
    <x v="106"/>
    <x v="144"/>
    <x v="2"/>
    <x v="33"/>
    <x v="12"/>
    <x v="86"/>
    <x v="202"/>
    <x v="206"/>
    <x v="159"/>
    <x v="426"/>
    <x v="447"/>
    <x v="2"/>
    <x v="428"/>
    <x v="350"/>
    <x v="361"/>
    <x v="428"/>
    <x v="41"/>
    <x v="349"/>
    <x v="361"/>
    <x v="429"/>
    <x v="3"/>
    <x v="26"/>
    <x v="86"/>
    <x v="372"/>
    <x v="360"/>
    <x v="429"/>
    <x v="429"/>
    <x v="429"/>
    <x v="2"/>
  </r>
  <r>
    <x v="482"/>
    <x v="481"/>
    <x v="1"/>
    <x v="4"/>
    <x v="85"/>
    <x v="0"/>
    <x v="6"/>
    <x v="14"/>
    <x v="13"/>
    <x v="4"/>
    <x v="114"/>
    <x v="150"/>
    <x v="2"/>
    <x v="17"/>
    <x v="271"/>
    <x v="84"/>
    <x v="203"/>
    <x v="207"/>
    <x v="158"/>
    <x v="155"/>
    <x v="200"/>
    <x v="2"/>
    <x v="176"/>
    <x v="216"/>
    <x v="219"/>
    <x v="175"/>
    <x v="288"/>
    <x v="216"/>
    <x v="219"/>
    <x v="174"/>
    <x v="3"/>
    <x v="251"/>
    <x v="86"/>
    <x v="224"/>
    <x v="232"/>
    <x v="171"/>
    <x v="171"/>
    <x v="171"/>
    <x v="2"/>
  </r>
  <r>
    <x v="78"/>
    <x v="80"/>
    <x v="1"/>
    <x v="4"/>
    <x v="86"/>
    <x v="2"/>
    <x v="6"/>
    <x v="14"/>
    <x v="24"/>
    <x v="9"/>
    <x v="42"/>
    <x v="86"/>
    <x v="2"/>
    <x v="16"/>
    <x v="299"/>
    <x v="27"/>
    <x v="77"/>
    <x v="78"/>
    <x v="280"/>
    <x v="221"/>
    <x v="186"/>
    <x v="2"/>
    <x v="220"/>
    <x v="334"/>
    <x v="336"/>
    <x v="233"/>
    <x v="321"/>
    <x v="334"/>
    <x v="338"/>
    <x v="234"/>
    <x v="3"/>
    <x v="265"/>
    <x v="68"/>
    <x v="327"/>
    <x v="69"/>
    <x v="233"/>
    <x v="233"/>
    <x v="232"/>
    <x v="2"/>
  </r>
  <r>
    <x v="84"/>
    <x v="86"/>
    <x v="1"/>
    <x v="4"/>
    <x v="86"/>
    <x v="2"/>
    <x v="6"/>
    <x v="14"/>
    <x v="23"/>
    <x v="9"/>
    <x v="47"/>
    <x v="91"/>
    <x v="2"/>
    <x v="29"/>
    <x v="173"/>
    <x v="37"/>
    <x v="78"/>
    <x v="79"/>
    <x v="281"/>
    <x v="266"/>
    <x v="287"/>
    <x v="2"/>
    <x v="272"/>
    <x v="186"/>
    <x v="198"/>
    <x v="267"/>
    <x v="158"/>
    <x v="186"/>
    <x v="195"/>
    <x v="268"/>
    <x v="3"/>
    <x v="176"/>
    <x v="102"/>
    <x v="240"/>
    <x v="421"/>
    <x v="265"/>
    <x v="265"/>
    <x v="266"/>
    <x v="2"/>
  </r>
  <r>
    <x v="115"/>
    <x v="117"/>
    <x v="1"/>
    <x v="4"/>
    <x v="86"/>
    <x v="2"/>
    <x v="6"/>
    <x v="14"/>
    <x v="12"/>
    <x v="9"/>
    <x v="55"/>
    <x v="163"/>
    <x v="2"/>
    <x v="29"/>
    <x v="20"/>
    <x v="47"/>
    <x v="97"/>
    <x v="100"/>
    <x v="266"/>
    <x v="276"/>
    <x v="299"/>
    <x v="2"/>
    <x v="284"/>
    <x v="239"/>
    <x v="246"/>
    <x v="271"/>
    <x v="117"/>
    <x v="239"/>
    <x v="246"/>
    <x v="272"/>
    <x v="3"/>
    <x v="158"/>
    <x v="105"/>
    <x v="294"/>
    <x v="444"/>
    <x v="269"/>
    <x v="269"/>
    <x v="270"/>
    <x v="1"/>
  </r>
  <r>
    <x v="144"/>
    <x v="140"/>
    <x v="1"/>
    <x v="4"/>
    <x v="86"/>
    <x v="2"/>
    <x v="6"/>
    <x v="14"/>
    <x v="26"/>
    <x v="9"/>
    <x v="65"/>
    <x v="107"/>
    <x v="2"/>
    <x v="16"/>
    <x v="329"/>
    <x v="72"/>
    <x v="79"/>
    <x v="81"/>
    <x v="278"/>
    <x v="219"/>
    <x v="161"/>
    <x v="2"/>
    <x v="206"/>
    <x v="63"/>
    <x v="67"/>
    <x v="209"/>
    <x v="276"/>
    <x v="61"/>
    <x v="65"/>
    <x v="209"/>
    <x v="3"/>
    <x v="269"/>
    <x v="51"/>
    <x v="61"/>
    <x v="60"/>
    <x v="207"/>
    <x v="207"/>
    <x v="207"/>
    <x v="2"/>
  </r>
  <r>
    <x v="416"/>
    <x v="417"/>
    <x v="1"/>
    <x v="4"/>
    <x v="86"/>
    <x v="2"/>
    <x v="6"/>
    <x v="14"/>
    <x v="24"/>
    <x v="9"/>
    <x v="94"/>
    <x v="133"/>
    <x v="2"/>
    <x v="16"/>
    <x v="397"/>
    <x v="46"/>
    <x v="83"/>
    <x v="86"/>
    <x v="275"/>
    <x v="217"/>
    <x v="177"/>
    <x v="2"/>
    <x v="210"/>
    <x v="198"/>
    <x v="204"/>
    <x v="226"/>
    <x v="319"/>
    <x v="198"/>
    <x v="204"/>
    <x v="228"/>
    <x v="3"/>
    <x v="278"/>
    <x v="86"/>
    <x v="212"/>
    <x v="225"/>
    <x v="227"/>
    <x v="227"/>
    <x v="226"/>
    <x v="2"/>
  </r>
  <r>
    <x v="451"/>
    <x v="451"/>
    <x v="1"/>
    <x v="4"/>
    <x v="86"/>
    <x v="2"/>
    <x v="6"/>
    <x v="14"/>
    <x v="26"/>
    <x v="9"/>
    <x v="106"/>
    <x v="144"/>
    <x v="2"/>
    <x v="16"/>
    <x v="422"/>
    <x v="52"/>
    <x v="85"/>
    <x v="88"/>
    <x v="273"/>
    <x v="214"/>
    <x v="169"/>
    <x v="2"/>
    <x v="203"/>
    <x v="155"/>
    <x v="164"/>
    <x v="220"/>
    <x v="320"/>
    <x v="155"/>
    <x v="164"/>
    <x v="222"/>
    <x v="3"/>
    <x v="281"/>
    <x v="86"/>
    <x v="178"/>
    <x v="194"/>
    <x v="221"/>
    <x v="221"/>
    <x v="220"/>
    <x v="2"/>
  </r>
  <r>
    <x v="490"/>
    <x v="492"/>
    <x v="1"/>
    <x v="4"/>
    <x v="86"/>
    <x v="2"/>
    <x v="6"/>
    <x v="14"/>
    <x v="5"/>
    <x v="9"/>
    <x v="117"/>
    <x v="152"/>
    <x v="2"/>
    <x v="26"/>
    <x v="195"/>
    <x v="54"/>
    <x v="88"/>
    <x v="89"/>
    <x v="272"/>
    <x v="260"/>
    <x v="260"/>
    <x v="2"/>
    <x v="255"/>
    <x v="294"/>
    <x v="297"/>
    <x v="260"/>
    <x v="199"/>
    <x v="294"/>
    <x v="298"/>
    <x v="259"/>
    <x v="3"/>
    <x v="198"/>
    <x v="86"/>
    <x v="302"/>
    <x v="293"/>
    <x v="257"/>
    <x v="257"/>
    <x v="257"/>
    <x v="2"/>
  </r>
  <r>
    <x v="200"/>
    <x v="194"/>
    <x v="1"/>
    <x v="4"/>
    <x v="87"/>
    <x v="12"/>
    <x v="2"/>
    <x v="14"/>
    <x v="29"/>
    <x v="2"/>
    <x v="73"/>
    <x v="112"/>
    <x v="2"/>
    <x v="16"/>
    <x v="438"/>
    <x v="143"/>
    <x v="311"/>
    <x v="311"/>
    <x v="104"/>
    <x v="85"/>
    <x v="10"/>
    <x v="2"/>
    <x v="64"/>
    <x v="45"/>
    <x v="46"/>
    <x v="69"/>
    <x v="447"/>
    <x v="45"/>
    <x v="46"/>
    <x v="70"/>
    <x v="3"/>
    <x v="402"/>
    <x v="86"/>
    <x v="50"/>
    <x v="6"/>
    <x v="67"/>
    <x v="67"/>
    <x v="67"/>
    <x v="2"/>
  </r>
  <r>
    <x v="288"/>
    <x v="274"/>
    <x v="1"/>
    <x v="11"/>
    <x v="87"/>
    <x v="12"/>
    <x v="2"/>
    <x v="14"/>
    <x v="29"/>
    <x v="5"/>
    <x v="73"/>
    <x v="112"/>
    <x v="2"/>
    <x v="29"/>
    <x v="36"/>
    <x v="143"/>
    <x v="311"/>
    <x v="311"/>
    <x v="104"/>
    <x v="401"/>
    <x v="473"/>
    <x v="2"/>
    <x v="423"/>
    <x v="415"/>
    <x v="429"/>
    <x v="421"/>
    <x v="10"/>
    <x v="415"/>
    <x v="429"/>
    <x v="422"/>
    <x v="3"/>
    <x v="32"/>
    <x v="86"/>
    <x v="438"/>
    <x v="492"/>
    <x v="422"/>
    <x v="422"/>
    <x v="422"/>
    <x v="2"/>
  </r>
  <r>
    <x v="424"/>
    <x v="425"/>
    <x v="1"/>
    <x v="4"/>
    <x v="88"/>
    <x v="6"/>
    <x v="7"/>
    <x v="5"/>
    <x v="11"/>
    <x v="2"/>
    <x v="96"/>
    <x v="164"/>
    <x v="0"/>
    <x v="12"/>
    <x v="471"/>
    <x v="9"/>
    <x v="23"/>
    <x v="23"/>
    <x v="309"/>
    <x v="470"/>
    <x v="188"/>
    <x v="2"/>
    <x v="474"/>
    <x v="235"/>
    <x v="371"/>
    <x v="478"/>
    <x v="229"/>
    <x v="236"/>
    <x v="359"/>
    <x v="479"/>
    <x v="3"/>
    <x v="219"/>
    <x v="86"/>
    <x v="370"/>
    <x v="358"/>
    <x v="478"/>
    <x v="478"/>
    <x v="478"/>
    <x v="0"/>
  </r>
  <r>
    <x v="201"/>
    <x v="195"/>
    <x v="1"/>
    <x v="4"/>
    <x v="89"/>
    <x v="2"/>
    <x v="3"/>
    <x v="3"/>
    <x v="29"/>
    <x v="7"/>
    <x v="73"/>
    <x v="112"/>
    <x v="2"/>
    <x v="16"/>
    <x v="319"/>
    <x v="13"/>
    <x v="33"/>
    <x v="33"/>
    <x v="236"/>
    <x v="172"/>
    <x v="220"/>
    <x v="2"/>
    <x v="191"/>
    <x v="296"/>
    <x v="293"/>
    <x v="189"/>
    <x v="277"/>
    <x v="296"/>
    <x v="294"/>
    <x v="188"/>
    <x v="3"/>
    <x v="268"/>
    <x v="86"/>
    <x v="299"/>
    <x v="280"/>
    <x v="186"/>
    <x v="186"/>
    <x v="186"/>
    <x v="2"/>
  </r>
  <r>
    <x v="340"/>
    <x v="322"/>
    <x v="1"/>
    <x v="11"/>
    <x v="89"/>
    <x v="2"/>
    <x v="3"/>
    <x v="3"/>
    <x v="29"/>
    <x v="5"/>
    <x v="73"/>
    <x v="112"/>
    <x v="2"/>
    <x v="29"/>
    <x v="156"/>
    <x v="13"/>
    <x v="33"/>
    <x v="33"/>
    <x v="236"/>
    <x v="302"/>
    <x v="261"/>
    <x v="2"/>
    <x v="291"/>
    <x v="177"/>
    <x v="190"/>
    <x v="297"/>
    <x v="187"/>
    <x v="176"/>
    <x v="189"/>
    <x v="298"/>
    <x v="3"/>
    <x v="172"/>
    <x v="86"/>
    <x v="201"/>
    <x v="222"/>
    <x v="297"/>
    <x v="297"/>
    <x v="297"/>
    <x v="2"/>
  </r>
  <r>
    <x v="382"/>
    <x v="373"/>
    <x v="1"/>
    <x v="4"/>
    <x v="89"/>
    <x v="2"/>
    <x v="3"/>
    <x v="3"/>
    <x v="23"/>
    <x v="7"/>
    <x v="76"/>
    <x v="116"/>
    <x v="2"/>
    <x v="29"/>
    <x v="144"/>
    <x v="20"/>
    <x v="34"/>
    <x v="34"/>
    <x v="237"/>
    <x v="304"/>
    <x v="262"/>
    <x v="2"/>
    <x v="292"/>
    <x v="256"/>
    <x v="266"/>
    <x v="299"/>
    <x v="193"/>
    <x v="256"/>
    <x v="266"/>
    <x v="300"/>
    <x v="3"/>
    <x v="170"/>
    <x v="86"/>
    <x v="269"/>
    <x v="270"/>
    <x v="299"/>
    <x v="299"/>
    <x v="299"/>
    <x v="2"/>
  </r>
  <r>
    <x v="363"/>
    <x v="355"/>
    <x v="1"/>
    <x v="4"/>
    <x v="90"/>
    <x v="14"/>
    <x v="8"/>
    <x v="13"/>
    <x v="28"/>
    <x v="7"/>
    <x v="72"/>
    <x v="12"/>
    <x v="1"/>
    <x v="27"/>
    <x v="229"/>
    <x v="40"/>
    <x v="43"/>
    <x v="41"/>
    <x v="223"/>
    <x v="256"/>
    <x v="247"/>
    <x v="2"/>
    <x v="251"/>
    <x v="259"/>
    <x v="267"/>
    <x v="262"/>
    <x v="223"/>
    <x v="267"/>
    <x v="274"/>
    <x v="265"/>
    <x v="3"/>
    <x v="210"/>
    <x v="93"/>
    <x v="293"/>
    <x v="298"/>
    <x v="261"/>
    <x v="261"/>
    <x v="263"/>
    <x v="6"/>
  </r>
  <r>
    <x v="364"/>
    <x v="358"/>
    <x v="1"/>
    <x v="4"/>
    <x v="91"/>
    <x v="14"/>
    <x v="3"/>
    <x v="13"/>
    <x v="28"/>
    <x v="7"/>
    <x v="72"/>
    <x v="10"/>
    <x v="1"/>
    <x v="32"/>
    <x v="230"/>
    <x v="5"/>
    <x v="11"/>
    <x v="11"/>
    <x v="259"/>
    <x v="247"/>
    <x v="250"/>
    <x v="2"/>
    <x v="250"/>
    <x v="261"/>
    <x v="269"/>
    <x v="258"/>
    <x v="226"/>
    <x v="271"/>
    <x v="278"/>
    <x v="262"/>
    <x v="3"/>
    <x v="212"/>
    <x v="86"/>
    <x v="280"/>
    <x v="286"/>
    <x v="259"/>
    <x v="259"/>
    <x v="260"/>
    <x v="6"/>
  </r>
  <r>
    <x v="152"/>
    <x v="146"/>
    <x v="1"/>
    <x v="4"/>
    <x v="92"/>
    <x v="14"/>
    <x v="8"/>
    <x v="4"/>
    <x v="24"/>
    <x v="1"/>
    <x v="67"/>
    <x v="108"/>
    <x v="2"/>
    <x v="29"/>
    <x v="152"/>
    <x v="52"/>
    <x v="98"/>
    <x v="103"/>
    <x v="233"/>
    <x v="307"/>
    <x v="310"/>
    <x v="2"/>
    <x v="304"/>
    <x v="271"/>
    <x v="282"/>
    <x v="304"/>
    <x v="127"/>
    <x v="270"/>
    <x v="282"/>
    <x v="305"/>
    <x v="3"/>
    <x v="100"/>
    <x v="108"/>
    <x v="316"/>
    <x v="261"/>
    <x v="305"/>
    <x v="305"/>
    <x v="305"/>
    <x v="2"/>
  </r>
  <r>
    <x v="202"/>
    <x v="196"/>
    <x v="1"/>
    <x v="4"/>
    <x v="92"/>
    <x v="14"/>
    <x v="8"/>
    <x v="4"/>
    <x v="29"/>
    <x v="1"/>
    <x v="73"/>
    <x v="112"/>
    <x v="2"/>
    <x v="16"/>
    <x v="336"/>
    <x v="40"/>
    <x v="99"/>
    <x v="104"/>
    <x v="232"/>
    <x v="167"/>
    <x v="154"/>
    <x v="2"/>
    <x v="172"/>
    <x v="304"/>
    <x v="307"/>
    <x v="186"/>
    <x v="354"/>
    <x v="305"/>
    <x v="308"/>
    <x v="185"/>
    <x v="3"/>
    <x v="347"/>
    <x v="86"/>
    <x v="315"/>
    <x v="250"/>
    <x v="183"/>
    <x v="183"/>
    <x v="183"/>
    <x v="2"/>
  </r>
  <r>
    <x v="289"/>
    <x v="275"/>
    <x v="1"/>
    <x v="11"/>
    <x v="92"/>
    <x v="14"/>
    <x v="8"/>
    <x v="4"/>
    <x v="29"/>
    <x v="5"/>
    <x v="73"/>
    <x v="112"/>
    <x v="2"/>
    <x v="29"/>
    <x v="137"/>
    <x v="40"/>
    <x v="99"/>
    <x v="104"/>
    <x v="232"/>
    <x v="309"/>
    <x v="307"/>
    <x v="2"/>
    <x v="305"/>
    <x v="163"/>
    <x v="176"/>
    <x v="301"/>
    <x v="112"/>
    <x v="161"/>
    <x v="172"/>
    <x v="302"/>
    <x v="3"/>
    <x v="94"/>
    <x v="86"/>
    <x v="185"/>
    <x v="254"/>
    <x v="301"/>
    <x v="301"/>
    <x v="301"/>
    <x v="2"/>
  </r>
  <r>
    <x v="203"/>
    <x v="197"/>
    <x v="1"/>
    <x v="4"/>
    <x v="93"/>
    <x v="13"/>
    <x v="2"/>
    <x v="14"/>
    <x v="29"/>
    <x v="4"/>
    <x v="73"/>
    <x v="112"/>
    <x v="2"/>
    <x v="16"/>
    <x v="387"/>
    <x v="113"/>
    <x v="285"/>
    <x v="285"/>
    <x v="85"/>
    <x v="73"/>
    <x v="37"/>
    <x v="2"/>
    <x v="85"/>
    <x v="281"/>
    <x v="270"/>
    <x v="83"/>
    <x v="407"/>
    <x v="281"/>
    <x v="268"/>
    <x v="84"/>
    <x v="3"/>
    <x v="416"/>
    <x v="86"/>
    <x v="272"/>
    <x v="94"/>
    <x v="81"/>
    <x v="81"/>
    <x v="81"/>
    <x v="2"/>
  </r>
  <r>
    <x v="290"/>
    <x v="276"/>
    <x v="1"/>
    <x v="11"/>
    <x v="93"/>
    <x v="13"/>
    <x v="2"/>
    <x v="14"/>
    <x v="29"/>
    <x v="5"/>
    <x v="73"/>
    <x v="112"/>
    <x v="2"/>
    <x v="29"/>
    <x v="86"/>
    <x v="113"/>
    <x v="285"/>
    <x v="285"/>
    <x v="85"/>
    <x v="413"/>
    <x v="430"/>
    <x v="2"/>
    <x v="403"/>
    <x v="191"/>
    <x v="216"/>
    <x v="406"/>
    <x v="59"/>
    <x v="189"/>
    <x v="216"/>
    <x v="408"/>
    <x v="3"/>
    <x v="19"/>
    <x v="86"/>
    <x v="221"/>
    <x v="392"/>
    <x v="408"/>
    <x v="408"/>
    <x v="408"/>
    <x v="2"/>
  </r>
  <r>
    <x v="407"/>
    <x v="402"/>
    <x v="1"/>
    <x v="4"/>
    <x v="93"/>
    <x v="13"/>
    <x v="2"/>
    <x v="14"/>
    <x v="26"/>
    <x v="4"/>
    <x v="89"/>
    <x v="128"/>
    <x v="2"/>
    <x v="29"/>
    <x v="50"/>
    <x v="119"/>
    <x v="286"/>
    <x v="286"/>
    <x v="81"/>
    <x v="415"/>
    <x v="432"/>
    <x v="2"/>
    <x v="407"/>
    <x v="319"/>
    <x v="332"/>
    <x v="415"/>
    <x v="64"/>
    <x v="319"/>
    <x v="333"/>
    <x v="416"/>
    <x v="3"/>
    <x v="11"/>
    <x v="86"/>
    <x v="340"/>
    <x v="332"/>
    <x v="416"/>
    <x v="416"/>
    <x v="416"/>
    <x v="2"/>
  </r>
  <r>
    <x v="452"/>
    <x v="450"/>
    <x v="1"/>
    <x v="4"/>
    <x v="93"/>
    <x v="13"/>
    <x v="2"/>
    <x v="14"/>
    <x v="23"/>
    <x v="4"/>
    <x v="106"/>
    <x v="100"/>
    <x v="2"/>
    <x v="26"/>
    <x v="199"/>
    <x v="114"/>
    <x v="284"/>
    <x v="284"/>
    <x v="89"/>
    <x v="321"/>
    <x v="340"/>
    <x v="2"/>
    <x v="314"/>
    <x v="202"/>
    <x v="220"/>
    <x v="318"/>
    <x v="151"/>
    <x v="202"/>
    <x v="220"/>
    <x v="319"/>
    <x v="3"/>
    <x v="109"/>
    <x v="86"/>
    <x v="225"/>
    <x v="233"/>
    <x v="321"/>
    <x v="321"/>
    <x v="319"/>
    <x v="2"/>
  </r>
  <r>
    <x v="68"/>
    <x v="69"/>
    <x v="1"/>
    <x v="4"/>
    <x v="94"/>
    <x v="13"/>
    <x v="10"/>
    <x v="13"/>
    <x v="24"/>
    <x v="1"/>
    <x v="41"/>
    <x v="56"/>
    <x v="2"/>
    <x v="29"/>
    <x v="184"/>
    <x v="110"/>
    <x v="229"/>
    <x v="229"/>
    <x v="99"/>
    <x v="335"/>
    <x v="410"/>
    <x v="2"/>
    <x v="381"/>
    <x v="410"/>
    <x v="425"/>
    <x v="391"/>
    <x v="118"/>
    <x v="410"/>
    <x v="425"/>
    <x v="393"/>
    <x v="3"/>
    <x v="33"/>
    <x v="132"/>
    <x v="447"/>
    <x v="451"/>
    <x v="393"/>
    <x v="393"/>
    <x v="393"/>
    <x v="3"/>
  </r>
  <r>
    <x v="204"/>
    <x v="198"/>
    <x v="1"/>
    <x v="4"/>
    <x v="94"/>
    <x v="13"/>
    <x v="10"/>
    <x v="13"/>
    <x v="29"/>
    <x v="1"/>
    <x v="73"/>
    <x v="112"/>
    <x v="2"/>
    <x v="16"/>
    <x v="406"/>
    <x v="110"/>
    <x v="246"/>
    <x v="248"/>
    <x v="90"/>
    <x v="78"/>
    <x v="34"/>
    <x v="2"/>
    <x v="84"/>
    <x v="61"/>
    <x v="64"/>
    <x v="85"/>
    <x v="418"/>
    <x v="59"/>
    <x v="63"/>
    <x v="86"/>
    <x v="3"/>
    <x v="418"/>
    <x v="86"/>
    <x v="69"/>
    <x v="55"/>
    <x v="83"/>
    <x v="83"/>
    <x v="83"/>
    <x v="2"/>
  </r>
  <r>
    <x v="291"/>
    <x v="277"/>
    <x v="1"/>
    <x v="11"/>
    <x v="94"/>
    <x v="13"/>
    <x v="10"/>
    <x v="13"/>
    <x v="29"/>
    <x v="5"/>
    <x v="73"/>
    <x v="112"/>
    <x v="2"/>
    <x v="29"/>
    <x v="72"/>
    <x v="110"/>
    <x v="246"/>
    <x v="248"/>
    <x v="90"/>
    <x v="408"/>
    <x v="437"/>
    <x v="2"/>
    <x v="405"/>
    <x v="397"/>
    <x v="408"/>
    <x v="404"/>
    <x v="43"/>
    <x v="398"/>
    <x v="410"/>
    <x v="406"/>
    <x v="3"/>
    <x v="17"/>
    <x v="86"/>
    <x v="421"/>
    <x v="439"/>
    <x v="406"/>
    <x v="406"/>
    <x v="406"/>
    <x v="2"/>
  </r>
  <r>
    <x v="480"/>
    <x v="479"/>
    <x v="1"/>
    <x v="4"/>
    <x v="95"/>
    <x v="15"/>
    <x v="10"/>
    <x v="10"/>
    <x v="23"/>
    <x v="0"/>
    <x v="114"/>
    <x v="46"/>
    <x v="2"/>
    <x v="17"/>
    <x v="250"/>
    <x v="19"/>
    <x v="30"/>
    <x v="30"/>
    <x v="256"/>
    <x v="224"/>
    <x v="241"/>
    <x v="2"/>
    <x v="242"/>
    <x v="231"/>
    <x v="237"/>
    <x v="237"/>
    <x v="239"/>
    <x v="231"/>
    <x v="237"/>
    <x v="239"/>
    <x v="3"/>
    <x v="434"/>
    <x v="86"/>
    <x v="242"/>
    <x v="248"/>
    <x v="237"/>
    <x v="237"/>
    <x v="237"/>
    <x v="4"/>
  </r>
  <r>
    <x v="384"/>
    <x v="376"/>
    <x v="1"/>
    <x v="4"/>
    <x v="96"/>
    <x v="2"/>
    <x v="9"/>
    <x v="14"/>
    <x v="5"/>
    <x v="4"/>
    <x v="78"/>
    <x v="118"/>
    <x v="2"/>
    <x v="16"/>
    <x v="354"/>
    <x v="34"/>
    <x v="90"/>
    <x v="92"/>
    <x v="230"/>
    <x v="166"/>
    <x v="194"/>
    <x v="2"/>
    <x v="183"/>
    <x v="329"/>
    <x v="333"/>
    <x v="183"/>
    <x v="318"/>
    <x v="329"/>
    <x v="334"/>
    <x v="182"/>
    <x v="3"/>
    <x v="272"/>
    <x v="86"/>
    <x v="341"/>
    <x v="333"/>
    <x v="180"/>
    <x v="180"/>
    <x v="180"/>
    <x v="2"/>
  </r>
  <r>
    <x v="386"/>
    <x v="378"/>
    <x v="1"/>
    <x v="4"/>
    <x v="96"/>
    <x v="2"/>
    <x v="9"/>
    <x v="14"/>
    <x v="23"/>
    <x v="4"/>
    <x v="79"/>
    <x v="119"/>
    <x v="2"/>
    <x v="16"/>
    <x v="369"/>
    <x v="41"/>
    <x v="91"/>
    <x v="93"/>
    <x v="231"/>
    <x v="165"/>
    <x v="189"/>
    <x v="2"/>
    <x v="182"/>
    <x v="282"/>
    <x v="281"/>
    <x v="179"/>
    <x v="306"/>
    <x v="282"/>
    <x v="281"/>
    <x v="178"/>
    <x v="3"/>
    <x v="276"/>
    <x v="86"/>
    <x v="283"/>
    <x v="278"/>
    <x v="175"/>
    <x v="175"/>
    <x v="175"/>
    <x v="2"/>
  </r>
  <r>
    <x v="426"/>
    <x v="428"/>
    <x v="1"/>
    <x v="4"/>
    <x v="96"/>
    <x v="2"/>
    <x v="9"/>
    <x v="14"/>
    <x v="23"/>
    <x v="4"/>
    <x v="98"/>
    <x v="137"/>
    <x v="2"/>
    <x v="16"/>
    <x v="421"/>
    <x v="55"/>
    <x v="93"/>
    <x v="94"/>
    <x v="229"/>
    <x v="159"/>
    <x v="183"/>
    <x v="2"/>
    <x v="178"/>
    <x v="144"/>
    <x v="153"/>
    <x v="177"/>
    <x v="294"/>
    <x v="143"/>
    <x v="153"/>
    <x v="176"/>
    <x v="3"/>
    <x v="280"/>
    <x v="86"/>
    <x v="155"/>
    <x v="175"/>
    <x v="173"/>
    <x v="173"/>
    <x v="173"/>
    <x v="2"/>
  </r>
  <r>
    <x v="205"/>
    <x v="199"/>
    <x v="1"/>
    <x v="4"/>
    <x v="97"/>
    <x v="14"/>
    <x v="0"/>
    <x v="13"/>
    <x v="29"/>
    <x v="1"/>
    <x v="73"/>
    <x v="112"/>
    <x v="2"/>
    <x v="16"/>
    <x v="363"/>
    <x v="67"/>
    <x v="200"/>
    <x v="203"/>
    <x v="184"/>
    <x v="132"/>
    <x v="81"/>
    <x v="2"/>
    <x v="112"/>
    <x v="361"/>
    <x v="364"/>
    <x v="142"/>
    <x v="408"/>
    <x v="360"/>
    <x v="364"/>
    <x v="143"/>
    <x v="3"/>
    <x v="357"/>
    <x v="86"/>
    <x v="375"/>
    <x v="315"/>
    <x v="140"/>
    <x v="140"/>
    <x v="140"/>
    <x v="2"/>
  </r>
  <r>
    <x v="292"/>
    <x v="278"/>
    <x v="1"/>
    <x v="11"/>
    <x v="97"/>
    <x v="14"/>
    <x v="0"/>
    <x v="13"/>
    <x v="29"/>
    <x v="5"/>
    <x v="73"/>
    <x v="112"/>
    <x v="2"/>
    <x v="29"/>
    <x v="113"/>
    <x v="67"/>
    <x v="200"/>
    <x v="203"/>
    <x v="184"/>
    <x v="342"/>
    <x v="382"/>
    <x v="2"/>
    <x v="371"/>
    <x v="103"/>
    <x v="117"/>
    <x v="335"/>
    <x v="58"/>
    <x v="104"/>
    <x v="116"/>
    <x v="336"/>
    <x v="3"/>
    <x v="84"/>
    <x v="86"/>
    <x v="119"/>
    <x v="190"/>
    <x v="336"/>
    <x v="336"/>
    <x v="336"/>
    <x v="2"/>
  </r>
  <r>
    <x v="59"/>
    <x v="53"/>
    <x v="1"/>
    <x v="4"/>
    <x v="98"/>
    <x v="14"/>
    <x v="0"/>
    <x v="14"/>
    <x v="25"/>
    <x v="4"/>
    <x v="37"/>
    <x v="82"/>
    <x v="2"/>
    <x v="16"/>
    <x v="300"/>
    <x v="62"/>
    <x v="191"/>
    <x v="191"/>
    <x v="144"/>
    <x v="139"/>
    <x v="124"/>
    <x v="2"/>
    <x v="137"/>
    <x v="373"/>
    <x v="381"/>
    <x v="134"/>
    <x v="346"/>
    <x v="372"/>
    <x v="381"/>
    <x v="135"/>
    <x v="3"/>
    <x v="340"/>
    <x v="26"/>
    <x v="348"/>
    <x v="54"/>
    <x v="132"/>
    <x v="132"/>
    <x v="132"/>
    <x v="2"/>
  </r>
  <r>
    <x v="124"/>
    <x v="126"/>
    <x v="1"/>
    <x v="4"/>
    <x v="98"/>
    <x v="14"/>
    <x v="0"/>
    <x v="14"/>
    <x v="8"/>
    <x v="4"/>
    <x v="60"/>
    <x v="103"/>
    <x v="2"/>
    <x v="29"/>
    <x v="164"/>
    <x v="76"/>
    <x v="194"/>
    <x v="192"/>
    <x v="139"/>
    <x v="356"/>
    <x v="355"/>
    <x v="2"/>
    <x v="359"/>
    <x v="187"/>
    <x v="205"/>
    <x v="366"/>
    <x v="130"/>
    <x v="187"/>
    <x v="205"/>
    <x v="368"/>
    <x v="3"/>
    <x v="101"/>
    <x v="117"/>
    <x v="287"/>
    <x v="447"/>
    <x v="368"/>
    <x v="368"/>
    <x v="368"/>
    <x v="2"/>
  </r>
  <r>
    <x v="206"/>
    <x v="200"/>
    <x v="1"/>
    <x v="4"/>
    <x v="98"/>
    <x v="14"/>
    <x v="0"/>
    <x v="14"/>
    <x v="29"/>
    <x v="4"/>
    <x v="73"/>
    <x v="112"/>
    <x v="2"/>
    <x v="16"/>
    <x v="356"/>
    <x v="69"/>
    <x v="195"/>
    <x v="193"/>
    <x v="127"/>
    <x v="104"/>
    <x v="113"/>
    <x v="2"/>
    <x v="118"/>
    <x v="328"/>
    <x v="328"/>
    <x v="115"/>
    <x v="356"/>
    <x v="328"/>
    <x v="329"/>
    <x v="116"/>
    <x v="3"/>
    <x v="354"/>
    <x v="86"/>
    <x v="337"/>
    <x v="48"/>
    <x v="113"/>
    <x v="113"/>
    <x v="113"/>
    <x v="2"/>
  </r>
  <r>
    <x v="293"/>
    <x v="279"/>
    <x v="1"/>
    <x v="11"/>
    <x v="98"/>
    <x v="14"/>
    <x v="0"/>
    <x v="14"/>
    <x v="29"/>
    <x v="5"/>
    <x v="73"/>
    <x v="112"/>
    <x v="2"/>
    <x v="29"/>
    <x v="119"/>
    <x v="69"/>
    <x v="195"/>
    <x v="193"/>
    <x v="127"/>
    <x v="374"/>
    <x v="356"/>
    <x v="2"/>
    <x v="364"/>
    <x v="136"/>
    <x v="154"/>
    <x v="363"/>
    <x v="108"/>
    <x v="136"/>
    <x v="154"/>
    <x v="365"/>
    <x v="3"/>
    <x v="87"/>
    <x v="86"/>
    <x v="157"/>
    <x v="446"/>
    <x v="365"/>
    <x v="365"/>
    <x v="365"/>
    <x v="2"/>
  </r>
  <r>
    <x v="397"/>
    <x v="392"/>
    <x v="1"/>
    <x v="4"/>
    <x v="98"/>
    <x v="14"/>
    <x v="0"/>
    <x v="14"/>
    <x v="26"/>
    <x v="4"/>
    <x v="83"/>
    <x v="123"/>
    <x v="2"/>
    <x v="16"/>
    <x v="398"/>
    <x v="86"/>
    <x v="196"/>
    <x v="194"/>
    <x v="128"/>
    <x v="98"/>
    <x v="105"/>
    <x v="2"/>
    <x v="113"/>
    <x v="104"/>
    <x v="109"/>
    <x v="102"/>
    <x v="336"/>
    <x v="105"/>
    <x v="109"/>
    <x v="103"/>
    <x v="3"/>
    <x v="363"/>
    <x v="86"/>
    <x v="110"/>
    <x v="128"/>
    <x v="100"/>
    <x v="100"/>
    <x v="100"/>
    <x v="2"/>
  </r>
  <r>
    <x v="502"/>
    <x v="504"/>
    <x v="1"/>
    <x v="4"/>
    <x v="98"/>
    <x v="14"/>
    <x v="0"/>
    <x v="14"/>
    <x v="13"/>
    <x v="4"/>
    <x v="119"/>
    <x v="154"/>
    <x v="2"/>
    <x v="16"/>
    <x v="434"/>
    <x v="79"/>
    <x v="198"/>
    <x v="196"/>
    <x v="116"/>
    <x v="89"/>
    <x v="110"/>
    <x v="2"/>
    <x v="108"/>
    <x v="278"/>
    <x v="273"/>
    <x v="104"/>
    <x v="364"/>
    <x v="278"/>
    <x v="271"/>
    <x v="105"/>
    <x v="3"/>
    <x v="372"/>
    <x v="86"/>
    <x v="274"/>
    <x v="274"/>
    <x v="102"/>
    <x v="102"/>
    <x v="102"/>
    <x v="1"/>
  </r>
  <r>
    <x v="150"/>
    <x v="408"/>
    <x v="1"/>
    <x v="6"/>
    <x v="99"/>
    <x v="15"/>
    <x v="5"/>
    <x v="3"/>
    <x v="17"/>
    <x v="5"/>
    <x v="70"/>
    <x v="112"/>
    <x v="2"/>
    <x v="0"/>
    <x v="235"/>
    <x v="0"/>
    <x v="1"/>
    <x v="0"/>
    <x v="311"/>
    <x v="245"/>
    <x v="245"/>
    <x v="2"/>
    <x v="248"/>
    <x v="238"/>
    <x v="244"/>
    <x v="251"/>
    <x v="229"/>
    <x v="238"/>
    <x v="244"/>
    <x v="251"/>
    <x v="3"/>
    <x v="434"/>
    <x v="11"/>
    <x v="72"/>
    <x v="71"/>
    <x v="249"/>
    <x v="249"/>
    <x v="249"/>
    <x v="2"/>
  </r>
  <r>
    <x v="150"/>
    <x v="415"/>
    <x v="1"/>
    <x v="3"/>
    <x v="99"/>
    <x v="15"/>
    <x v="5"/>
    <x v="3"/>
    <x v="14"/>
    <x v="5"/>
    <x v="70"/>
    <x v="112"/>
    <x v="2"/>
    <x v="0"/>
    <x v="235"/>
    <x v="0"/>
    <x v="1"/>
    <x v="0"/>
    <x v="311"/>
    <x v="245"/>
    <x v="245"/>
    <x v="2"/>
    <x v="248"/>
    <x v="238"/>
    <x v="244"/>
    <x v="251"/>
    <x v="229"/>
    <x v="238"/>
    <x v="244"/>
    <x v="251"/>
    <x v="3"/>
    <x v="434"/>
    <x v="11"/>
    <x v="72"/>
    <x v="71"/>
    <x v="249"/>
    <x v="249"/>
    <x v="249"/>
    <x v="2"/>
  </r>
  <r>
    <x v="151"/>
    <x v="414"/>
    <x v="1"/>
    <x v="5"/>
    <x v="99"/>
    <x v="15"/>
    <x v="5"/>
    <x v="3"/>
    <x v="15"/>
    <x v="5"/>
    <x v="70"/>
    <x v="112"/>
    <x v="2"/>
    <x v="43"/>
    <x v="235"/>
    <x v="0"/>
    <x v="1"/>
    <x v="0"/>
    <x v="311"/>
    <x v="245"/>
    <x v="245"/>
    <x v="2"/>
    <x v="248"/>
    <x v="238"/>
    <x v="244"/>
    <x v="251"/>
    <x v="229"/>
    <x v="238"/>
    <x v="244"/>
    <x v="251"/>
    <x v="3"/>
    <x v="434"/>
    <x v="145"/>
    <x v="419"/>
    <x v="418"/>
    <x v="249"/>
    <x v="249"/>
    <x v="249"/>
    <x v="2"/>
  </r>
  <r>
    <x v="153"/>
    <x v="409"/>
    <x v="1"/>
    <x v="6"/>
    <x v="99"/>
    <x v="15"/>
    <x v="5"/>
    <x v="3"/>
    <x v="1"/>
    <x v="5"/>
    <x v="73"/>
    <x v="112"/>
    <x v="2"/>
    <x v="5"/>
    <x v="235"/>
    <x v="15"/>
    <x v="1"/>
    <x v="0"/>
    <x v="311"/>
    <x v="245"/>
    <x v="245"/>
    <x v="2"/>
    <x v="248"/>
    <x v="238"/>
    <x v="244"/>
    <x v="251"/>
    <x v="229"/>
    <x v="238"/>
    <x v="244"/>
    <x v="251"/>
    <x v="3"/>
    <x v="434"/>
    <x v="86"/>
    <x v="249"/>
    <x v="252"/>
    <x v="249"/>
    <x v="249"/>
    <x v="249"/>
    <x v="2"/>
  </r>
  <r>
    <x v="153"/>
    <x v="413"/>
    <x v="1"/>
    <x v="3"/>
    <x v="99"/>
    <x v="15"/>
    <x v="5"/>
    <x v="3"/>
    <x v="14"/>
    <x v="5"/>
    <x v="73"/>
    <x v="112"/>
    <x v="2"/>
    <x v="5"/>
    <x v="235"/>
    <x v="15"/>
    <x v="1"/>
    <x v="0"/>
    <x v="311"/>
    <x v="245"/>
    <x v="245"/>
    <x v="2"/>
    <x v="248"/>
    <x v="238"/>
    <x v="244"/>
    <x v="251"/>
    <x v="229"/>
    <x v="238"/>
    <x v="244"/>
    <x v="251"/>
    <x v="3"/>
    <x v="434"/>
    <x v="86"/>
    <x v="249"/>
    <x v="252"/>
    <x v="249"/>
    <x v="249"/>
    <x v="249"/>
    <x v="2"/>
  </r>
  <r>
    <x v="154"/>
    <x v="412"/>
    <x v="1"/>
    <x v="5"/>
    <x v="99"/>
    <x v="15"/>
    <x v="5"/>
    <x v="3"/>
    <x v="15"/>
    <x v="5"/>
    <x v="73"/>
    <x v="112"/>
    <x v="2"/>
    <x v="38"/>
    <x v="235"/>
    <x v="15"/>
    <x v="1"/>
    <x v="0"/>
    <x v="311"/>
    <x v="245"/>
    <x v="245"/>
    <x v="2"/>
    <x v="248"/>
    <x v="238"/>
    <x v="244"/>
    <x v="251"/>
    <x v="229"/>
    <x v="238"/>
    <x v="244"/>
    <x v="251"/>
    <x v="3"/>
    <x v="434"/>
    <x v="86"/>
    <x v="249"/>
    <x v="252"/>
    <x v="249"/>
    <x v="249"/>
    <x v="249"/>
    <x v="2"/>
  </r>
  <r>
    <x v="430"/>
    <x v="485"/>
    <x v="1"/>
    <x v="6"/>
    <x v="99"/>
    <x v="15"/>
    <x v="5"/>
    <x v="3"/>
    <x v="17"/>
    <x v="3"/>
    <x v="99"/>
    <x v="138"/>
    <x v="2"/>
    <x v="3"/>
    <x v="235"/>
    <x v="15"/>
    <x v="1"/>
    <x v="0"/>
    <x v="311"/>
    <x v="245"/>
    <x v="245"/>
    <x v="2"/>
    <x v="248"/>
    <x v="238"/>
    <x v="244"/>
    <x v="251"/>
    <x v="229"/>
    <x v="238"/>
    <x v="244"/>
    <x v="251"/>
    <x v="3"/>
    <x v="434"/>
    <x v="86"/>
    <x v="249"/>
    <x v="252"/>
    <x v="249"/>
    <x v="249"/>
    <x v="249"/>
    <x v="2"/>
  </r>
  <r>
    <x v="431"/>
    <x v="486"/>
    <x v="1"/>
    <x v="5"/>
    <x v="99"/>
    <x v="15"/>
    <x v="5"/>
    <x v="3"/>
    <x v="15"/>
    <x v="3"/>
    <x v="99"/>
    <x v="138"/>
    <x v="2"/>
    <x v="40"/>
    <x v="235"/>
    <x v="15"/>
    <x v="1"/>
    <x v="0"/>
    <x v="311"/>
    <x v="245"/>
    <x v="245"/>
    <x v="2"/>
    <x v="248"/>
    <x v="238"/>
    <x v="244"/>
    <x v="251"/>
    <x v="229"/>
    <x v="238"/>
    <x v="244"/>
    <x v="251"/>
    <x v="3"/>
    <x v="434"/>
    <x v="86"/>
    <x v="249"/>
    <x v="252"/>
    <x v="249"/>
    <x v="249"/>
    <x v="249"/>
    <x v="2"/>
  </r>
  <r>
    <x v="432"/>
    <x v="487"/>
    <x v="1"/>
    <x v="3"/>
    <x v="99"/>
    <x v="15"/>
    <x v="5"/>
    <x v="3"/>
    <x v="14"/>
    <x v="3"/>
    <x v="99"/>
    <x v="138"/>
    <x v="2"/>
    <x v="3"/>
    <x v="235"/>
    <x v="15"/>
    <x v="1"/>
    <x v="0"/>
    <x v="311"/>
    <x v="245"/>
    <x v="245"/>
    <x v="2"/>
    <x v="248"/>
    <x v="238"/>
    <x v="244"/>
    <x v="251"/>
    <x v="229"/>
    <x v="238"/>
    <x v="244"/>
    <x v="251"/>
    <x v="3"/>
    <x v="434"/>
    <x v="86"/>
    <x v="249"/>
    <x v="252"/>
    <x v="249"/>
    <x v="249"/>
    <x v="249"/>
    <x v="2"/>
  </r>
  <r>
    <x v="454"/>
    <x v="453"/>
    <x v="1"/>
    <x v="4"/>
    <x v="100"/>
    <x v="5"/>
    <x v="7"/>
    <x v="7"/>
    <x v="2"/>
    <x v="1"/>
    <x v="108"/>
    <x v="158"/>
    <x v="2"/>
    <x v="33"/>
    <x v="11"/>
    <x v="6"/>
    <x v="12"/>
    <x v="13"/>
    <x v="294"/>
    <x v="262"/>
    <x v="270"/>
    <x v="2"/>
    <x v="257"/>
    <x v="157"/>
    <x v="169"/>
    <x v="257"/>
    <x v="160"/>
    <x v="157"/>
    <x v="168"/>
    <x v="257"/>
    <x v="3"/>
    <x v="183"/>
    <x v="86"/>
    <x v="181"/>
    <x v="195"/>
    <x v="255"/>
    <x v="255"/>
    <x v="255"/>
    <x v="1"/>
  </r>
  <r>
    <x v="161"/>
    <x v="156"/>
    <x v="1"/>
    <x v="4"/>
    <x v="101"/>
    <x v="14"/>
    <x v="3"/>
    <x v="8"/>
    <x v="29"/>
    <x v="7"/>
    <x v="73"/>
    <x v="112"/>
    <x v="2"/>
    <x v="16"/>
    <x v="358"/>
    <x v="53"/>
    <x v="74"/>
    <x v="80"/>
    <x v="320"/>
    <x v="427"/>
    <x v="196"/>
    <x v="2"/>
    <x v="415"/>
    <x v="116"/>
    <x v="132"/>
    <x v="424"/>
    <x v="257"/>
    <x v="117"/>
    <x v="132"/>
    <x v="425"/>
    <x v="3"/>
    <x v="355"/>
    <x v="86"/>
    <x v="134"/>
    <x v="144"/>
    <x v="425"/>
    <x v="425"/>
    <x v="425"/>
    <x v="2"/>
  </r>
  <r>
    <x v="294"/>
    <x v="280"/>
    <x v="1"/>
    <x v="11"/>
    <x v="101"/>
    <x v="14"/>
    <x v="3"/>
    <x v="8"/>
    <x v="29"/>
    <x v="5"/>
    <x v="73"/>
    <x v="112"/>
    <x v="2"/>
    <x v="29"/>
    <x v="117"/>
    <x v="53"/>
    <x v="74"/>
    <x v="80"/>
    <x v="320"/>
    <x v="55"/>
    <x v="278"/>
    <x v="2"/>
    <x v="77"/>
    <x v="351"/>
    <x v="350"/>
    <x v="67"/>
    <x v="204"/>
    <x v="350"/>
    <x v="350"/>
    <x v="68"/>
    <x v="3"/>
    <x v="86"/>
    <x v="86"/>
    <x v="358"/>
    <x v="356"/>
    <x v="65"/>
    <x v="65"/>
    <x v="65"/>
    <x v="2"/>
  </r>
  <r>
    <x v="381"/>
    <x v="372"/>
    <x v="1"/>
    <x v="4"/>
    <x v="101"/>
    <x v="14"/>
    <x v="3"/>
    <x v="8"/>
    <x v="23"/>
    <x v="7"/>
    <x v="76"/>
    <x v="116"/>
    <x v="2"/>
    <x v="29"/>
    <x v="100"/>
    <x v="57"/>
    <x v="76"/>
    <x v="82"/>
    <x v="319"/>
    <x v="54"/>
    <x v="280"/>
    <x v="2"/>
    <x v="75"/>
    <x v="365"/>
    <x v="372"/>
    <x v="68"/>
    <x v="208"/>
    <x v="363"/>
    <x v="371"/>
    <x v="69"/>
    <x v="3"/>
    <x v="82"/>
    <x v="86"/>
    <x v="383"/>
    <x v="368"/>
    <x v="66"/>
    <x v="66"/>
    <x v="66"/>
    <x v="2"/>
  </r>
  <r>
    <x v="10"/>
    <x v="4"/>
    <x v="1"/>
    <x v="4"/>
    <x v="102"/>
    <x v="14"/>
    <x v="1"/>
    <x v="8"/>
    <x v="25"/>
    <x v="7"/>
    <x v="12"/>
    <x v="64"/>
    <x v="2"/>
    <x v="15"/>
    <x v="446"/>
    <x v="32"/>
    <x v="295"/>
    <x v="298"/>
    <x v="329"/>
    <x v="468"/>
    <x v="18"/>
    <x v="2"/>
    <x v="472"/>
    <x v="462"/>
    <x v="477"/>
    <x v="476"/>
    <x v="452"/>
    <x v="461"/>
    <x v="476"/>
    <x v="477"/>
    <x v="3"/>
    <x v="380"/>
    <x v="24"/>
    <x v="493"/>
    <x v="487"/>
    <x v="476"/>
    <x v="476"/>
    <x v="476"/>
    <x v="2"/>
  </r>
  <r>
    <x v="55"/>
    <x v="48"/>
    <x v="1"/>
    <x v="4"/>
    <x v="102"/>
    <x v="14"/>
    <x v="1"/>
    <x v="8"/>
    <x v="23"/>
    <x v="7"/>
    <x v="38"/>
    <x v="83"/>
    <x v="2"/>
    <x v="31"/>
    <x v="18"/>
    <x v="47"/>
    <x v="297"/>
    <x v="303"/>
    <x v="330"/>
    <x v="8"/>
    <x v="466"/>
    <x v="2"/>
    <x v="8"/>
    <x v="6"/>
    <x v="6"/>
    <x v="8"/>
    <x v="7"/>
    <x v="6"/>
    <x v="6"/>
    <x v="8"/>
    <x v="3"/>
    <x v="48"/>
    <x v="131"/>
    <x v="6"/>
    <x v="11"/>
    <x v="7"/>
    <x v="7"/>
    <x v="7"/>
    <x v="2"/>
  </r>
  <r>
    <x v="492"/>
    <x v="494"/>
    <x v="1"/>
    <x v="4"/>
    <x v="102"/>
    <x v="14"/>
    <x v="1"/>
    <x v="8"/>
    <x v="12"/>
    <x v="7"/>
    <x v="118"/>
    <x v="153"/>
    <x v="0"/>
    <x v="29"/>
    <x v="23"/>
    <x v="133"/>
    <x v="300"/>
    <x v="304"/>
    <x v="331"/>
    <x v="12"/>
    <x v="461"/>
    <x v="2"/>
    <x v="14"/>
    <x v="143"/>
    <x v="95"/>
    <x v="13"/>
    <x v="137"/>
    <x v="150"/>
    <x v="107"/>
    <x v="16"/>
    <x v="3"/>
    <x v="64"/>
    <x v="86"/>
    <x v="108"/>
    <x v="123"/>
    <x v="15"/>
    <x v="15"/>
    <x v="15"/>
    <x v="2"/>
  </r>
  <r>
    <x v="509"/>
    <x v="511"/>
    <x v="1"/>
    <x v="4"/>
    <x v="102"/>
    <x v="14"/>
    <x v="1"/>
    <x v="8"/>
    <x v="2"/>
    <x v="7"/>
    <x v="121"/>
    <x v="156"/>
    <x v="0"/>
    <x v="29"/>
    <x v="21"/>
    <x v="135"/>
    <x v="301"/>
    <x v="305"/>
    <x v="332"/>
    <x v="11"/>
    <x v="462"/>
    <x v="2"/>
    <x v="13"/>
    <x v="293"/>
    <x v="178"/>
    <x v="12"/>
    <x v="150"/>
    <x v="289"/>
    <x v="181"/>
    <x v="15"/>
    <x v="3"/>
    <x v="61"/>
    <x v="86"/>
    <x v="193"/>
    <x v="207"/>
    <x v="14"/>
    <x v="14"/>
    <x v="14"/>
    <x v="1"/>
  </r>
  <r>
    <x v="207"/>
    <x v="201"/>
    <x v="1"/>
    <x v="4"/>
    <x v="103"/>
    <x v="13"/>
    <x v="3"/>
    <x v="14"/>
    <x v="29"/>
    <x v="9"/>
    <x v="73"/>
    <x v="112"/>
    <x v="2"/>
    <x v="16"/>
    <x v="410"/>
    <x v="101"/>
    <x v="144"/>
    <x v="126"/>
    <x v="13"/>
    <x v="22"/>
    <x v="112"/>
    <x v="2"/>
    <x v="22"/>
    <x v="29"/>
    <x v="27"/>
    <x v="19"/>
    <x v="250"/>
    <x v="29"/>
    <x v="27"/>
    <x v="19"/>
    <x v="3"/>
    <x v="420"/>
    <x v="86"/>
    <x v="28"/>
    <x v="51"/>
    <x v="18"/>
    <x v="18"/>
    <x v="18"/>
    <x v="2"/>
  </r>
  <r>
    <x v="295"/>
    <x v="281"/>
    <x v="1"/>
    <x v="11"/>
    <x v="103"/>
    <x v="13"/>
    <x v="3"/>
    <x v="14"/>
    <x v="29"/>
    <x v="5"/>
    <x v="73"/>
    <x v="112"/>
    <x v="2"/>
    <x v="29"/>
    <x v="66"/>
    <x v="101"/>
    <x v="144"/>
    <x v="126"/>
    <x v="13"/>
    <x v="455"/>
    <x v="357"/>
    <x v="2"/>
    <x v="460"/>
    <x v="434"/>
    <x v="451"/>
    <x v="467"/>
    <x v="211"/>
    <x v="434"/>
    <x v="451"/>
    <x v="469"/>
    <x v="3"/>
    <x v="14"/>
    <x v="86"/>
    <x v="466"/>
    <x v="442"/>
    <x v="468"/>
    <x v="468"/>
    <x v="468"/>
    <x v="2"/>
  </r>
  <r>
    <x v="65"/>
    <x v="66"/>
    <x v="1"/>
    <x v="4"/>
    <x v="104"/>
    <x v="7"/>
    <x v="1"/>
    <x v="14"/>
    <x v="23"/>
    <x v="4"/>
    <x v="34"/>
    <x v="31"/>
    <x v="2"/>
    <x v="19"/>
    <x v="242"/>
    <x v="146"/>
    <x v="319"/>
    <x v="319"/>
    <x v="60"/>
    <x v="181"/>
    <x v="36"/>
    <x v="2"/>
    <x v="156"/>
    <x v="406"/>
    <x v="419"/>
    <x v="156"/>
    <x v="298"/>
    <x v="406"/>
    <x v="419"/>
    <x v="159"/>
    <x v="3"/>
    <x v="241"/>
    <x v="18"/>
    <x v="397"/>
    <x v="79"/>
    <x v="154"/>
    <x v="154"/>
    <x v="156"/>
    <x v="5"/>
  </r>
  <r>
    <x v="108"/>
    <x v="110"/>
    <x v="2"/>
    <x v="10"/>
    <x v="104"/>
    <x v="7"/>
    <x v="1"/>
    <x v="14"/>
    <x v="12"/>
    <x v="4"/>
    <x v="4"/>
    <x v="31"/>
    <x v="2"/>
    <x v="24"/>
    <x v="222"/>
    <x v="144"/>
    <x v="320"/>
    <x v="320"/>
    <x v="59"/>
    <x v="296"/>
    <x v="429"/>
    <x v="2"/>
    <x v="319"/>
    <x v="47"/>
    <x v="51"/>
    <x v="325"/>
    <x v="174"/>
    <x v="47"/>
    <x v="50"/>
    <x v="324"/>
    <x v="3"/>
    <x v="192"/>
    <x v="144"/>
    <x v="136"/>
    <x v="407"/>
    <x v="326"/>
    <x v="326"/>
    <x v="324"/>
    <x v="5"/>
  </r>
  <r>
    <x v="371"/>
    <x v="363"/>
    <x v="2"/>
    <x v="9"/>
    <x v="104"/>
    <x v="7"/>
    <x v="1"/>
    <x v="14"/>
    <x v="15"/>
    <x v="4"/>
    <x v="4"/>
    <x v="31"/>
    <x v="2"/>
    <x v="19"/>
    <x v="243"/>
    <x v="144"/>
    <x v="320"/>
    <x v="320"/>
    <x v="59"/>
    <x v="180"/>
    <x v="39"/>
    <x v="2"/>
    <x v="157"/>
    <x v="412"/>
    <x v="426"/>
    <x v="159"/>
    <x v="296"/>
    <x v="412"/>
    <x v="426"/>
    <x v="162"/>
    <x v="3"/>
    <x v="242"/>
    <x v="12"/>
    <x v="356"/>
    <x v="81"/>
    <x v="157"/>
    <x v="157"/>
    <x v="159"/>
    <x v="5"/>
  </r>
  <r>
    <x v="372"/>
    <x v="364"/>
    <x v="1"/>
    <x v="2"/>
    <x v="104"/>
    <x v="7"/>
    <x v="1"/>
    <x v="14"/>
    <x v="14"/>
    <x v="4"/>
    <x v="4"/>
    <x v="31"/>
    <x v="2"/>
    <x v="24"/>
    <x v="222"/>
    <x v="144"/>
    <x v="320"/>
    <x v="320"/>
    <x v="59"/>
    <x v="296"/>
    <x v="429"/>
    <x v="2"/>
    <x v="319"/>
    <x v="47"/>
    <x v="51"/>
    <x v="325"/>
    <x v="174"/>
    <x v="47"/>
    <x v="50"/>
    <x v="324"/>
    <x v="3"/>
    <x v="192"/>
    <x v="144"/>
    <x v="136"/>
    <x v="407"/>
    <x v="326"/>
    <x v="326"/>
    <x v="324"/>
    <x v="5"/>
  </r>
  <r>
    <x v="208"/>
    <x v="202"/>
    <x v="1"/>
    <x v="4"/>
    <x v="105"/>
    <x v="1"/>
    <x v="8"/>
    <x v="3"/>
    <x v="29"/>
    <x v="1"/>
    <x v="73"/>
    <x v="112"/>
    <x v="2"/>
    <x v="16"/>
    <x v="368"/>
    <x v="63"/>
    <x v="112"/>
    <x v="101"/>
    <x v="37"/>
    <x v="32"/>
    <x v="126"/>
    <x v="2"/>
    <x v="31"/>
    <x v="123"/>
    <x v="103"/>
    <x v="31"/>
    <x v="378"/>
    <x v="122"/>
    <x v="102"/>
    <x v="29"/>
    <x v="3"/>
    <x v="369"/>
    <x v="86"/>
    <x v="103"/>
    <x v="104"/>
    <x v="28"/>
    <x v="28"/>
    <x v="28"/>
    <x v="2"/>
  </r>
  <r>
    <x v="296"/>
    <x v="282"/>
    <x v="1"/>
    <x v="11"/>
    <x v="105"/>
    <x v="1"/>
    <x v="8"/>
    <x v="3"/>
    <x v="29"/>
    <x v="5"/>
    <x v="73"/>
    <x v="112"/>
    <x v="2"/>
    <x v="29"/>
    <x v="109"/>
    <x v="63"/>
    <x v="112"/>
    <x v="101"/>
    <x v="37"/>
    <x v="444"/>
    <x v="339"/>
    <x v="2"/>
    <x v="448"/>
    <x v="342"/>
    <x v="375"/>
    <x v="453"/>
    <x v="88"/>
    <x v="342"/>
    <x v="374"/>
    <x v="455"/>
    <x v="3"/>
    <x v="70"/>
    <x v="86"/>
    <x v="387"/>
    <x v="387"/>
    <x v="454"/>
    <x v="454"/>
    <x v="454"/>
    <x v="2"/>
  </r>
  <r>
    <x v="379"/>
    <x v="371"/>
    <x v="1"/>
    <x v="4"/>
    <x v="105"/>
    <x v="1"/>
    <x v="8"/>
    <x v="3"/>
    <x v="23"/>
    <x v="1"/>
    <x v="76"/>
    <x v="116"/>
    <x v="2"/>
    <x v="29"/>
    <x v="85"/>
    <x v="76"/>
    <x v="113"/>
    <x v="102"/>
    <x v="38"/>
    <x v="448"/>
    <x v="350"/>
    <x v="2"/>
    <x v="450"/>
    <x v="394"/>
    <x v="417"/>
    <x v="457"/>
    <x v="115"/>
    <x v="394"/>
    <x v="417"/>
    <x v="459"/>
    <x v="3"/>
    <x v="69"/>
    <x v="86"/>
    <x v="428"/>
    <x v="431"/>
    <x v="458"/>
    <x v="458"/>
    <x v="458"/>
    <x v="2"/>
  </r>
  <r>
    <x v="64"/>
    <x v="54"/>
    <x v="1"/>
    <x v="4"/>
    <x v="106"/>
    <x v="0"/>
    <x v="6"/>
    <x v="14"/>
    <x v="23"/>
    <x v="9"/>
    <x v="38"/>
    <x v="83"/>
    <x v="2"/>
    <x v="16"/>
    <x v="297"/>
    <x v="49"/>
    <x v="173"/>
    <x v="168"/>
    <x v="15"/>
    <x v="34"/>
    <x v="106"/>
    <x v="2"/>
    <x v="30"/>
    <x v="390"/>
    <x v="390"/>
    <x v="32"/>
    <x v="390"/>
    <x v="390"/>
    <x v="390"/>
    <x v="30"/>
    <x v="3"/>
    <x v="296"/>
    <x v="35"/>
    <x v="379"/>
    <x v="95"/>
    <x v="29"/>
    <x v="29"/>
    <x v="29"/>
    <x v="2"/>
  </r>
  <r>
    <x v="81"/>
    <x v="83"/>
    <x v="1"/>
    <x v="4"/>
    <x v="106"/>
    <x v="0"/>
    <x v="6"/>
    <x v="14"/>
    <x v="25"/>
    <x v="9"/>
    <x v="44"/>
    <x v="89"/>
    <x v="2"/>
    <x v="16"/>
    <x v="302"/>
    <x v="47"/>
    <x v="174"/>
    <x v="169"/>
    <x v="20"/>
    <x v="31"/>
    <x v="101"/>
    <x v="2"/>
    <x v="29"/>
    <x v="387"/>
    <x v="386"/>
    <x v="30"/>
    <x v="394"/>
    <x v="387"/>
    <x v="386"/>
    <x v="28"/>
    <x v="3"/>
    <x v="298"/>
    <x v="62"/>
    <x v="389"/>
    <x v="99"/>
    <x v="27"/>
    <x v="27"/>
    <x v="27"/>
    <x v="2"/>
  </r>
  <r>
    <x v="82"/>
    <x v="84"/>
    <x v="1"/>
    <x v="4"/>
    <x v="106"/>
    <x v="0"/>
    <x v="6"/>
    <x v="14"/>
    <x v="5"/>
    <x v="9"/>
    <x v="46"/>
    <x v="90"/>
    <x v="2"/>
    <x v="29"/>
    <x v="172"/>
    <x v="54"/>
    <x v="175"/>
    <x v="170"/>
    <x v="19"/>
    <x v="446"/>
    <x v="363"/>
    <x v="2"/>
    <x v="451"/>
    <x v="88"/>
    <x v="119"/>
    <x v="454"/>
    <x v="76"/>
    <x v="89"/>
    <x v="118"/>
    <x v="456"/>
    <x v="3"/>
    <x v="150"/>
    <x v="110"/>
    <x v="139"/>
    <x v="393"/>
    <x v="455"/>
    <x v="455"/>
    <x v="455"/>
    <x v="2"/>
  </r>
  <r>
    <x v="85"/>
    <x v="87"/>
    <x v="1"/>
    <x v="4"/>
    <x v="106"/>
    <x v="0"/>
    <x v="6"/>
    <x v="14"/>
    <x v="8"/>
    <x v="9"/>
    <x v="47"/>
    <x v="91"/>
    <x v="2"/>
    <x v="29"/>
    <x v="171"/>
    <x v="56"/>
    <x v="176"/>
    <x v="171"/>
    <x v="18"/>
    <x v="447"/>
    <x v="364"/>
    <x v="2"/>
    <x v="452"/>
    <x v="95"/>
    <x v="128"/>
    <x v="455"/>
    <x v="79"/>
    <x v="96"/>
    <x v="127"/>
    <x v="457"/>
    <x v="3"/>
    <x v="149"/>
    <x v="114"/>
    <x v="156"/>
    <x v="394"/>
    <x v="456"/>
    <x v="456"/>
    <x v="456"/>
    <x v="2"/>
  </r>
  <r>
    <x v="210"/>
    <x v="204"/>
    <x v="1"/>
    <x v="4"/>
    <x v="106"/>
    <x v="0"/>
    <x v="6"/>
    <x v="14"/>
    <x v="29"/>
    <x v="2"/>
    <x v="73"/>
    <x v="112"/>
    <x v="2"/>
    <x v="16"/>
    <x v="370"/>
    <x v="76"/>
    <x v="182"/>
    <x v="177"/>
    <x v="22"/>
    <x v="25"/>
    <x v="89"/>
    <x v="2"/>
    <x v="24"/>
    <x v="192"/>
    <x v="159"/>
    <x v="25"/>
    <x v="387"/>
    <x v="190"/>
    <x v="159"/>
    <x v="24"/>
    <x v="3"/>
    <x v="316"/>
    <x v="86"/>
    <x v="165"/>
    <x v="98"/>
    <x v="23"/>
    <x v="23"/>
    <x v="23"/>
    <x v="2"/>
  </r>
  <r>
    <x v="341"/>
    <x v="323"/>
    <x v="1"/>
    <x v="11"/>
    <x v="106"/>
    <x v="0"/>
    <x v="6"/>
    <x v="14"/>
    <x v="29"/>
    <x v="5"/>
    <x v="73"/>
    <x v="112"/>
    <x v="2"/>
    <x v="29"/>
    <x v="108"/>
    <x v="76"/>
    <x v="182"/>
    <x v="177"/>
    <x v="22"/>
    <x v="453"/>
    <x v="372"/>
    <x v="2"/>
    <x v="457"/>
    <x v="279"/>
    <x v="321"/>
    <x v="461"/>
    <x v="82"/>
    <x v="279"/>
    <x v="321"/>
    <x v="463"/>
    <x v="3"/>
    <x v="133"/>
    <x v="86"/>
    <x v="329"/>
    <x v="390"/>
    <x v="462"/>
    <x v="462"/>
    <x v="462"/>
    <x v="2"/>
  </r>
  <r>
    <x v="444"/>
    <x v="443"/>
    <x v="1"/>
    <x v="4"/>
    <x v="106"/>
    <x v="0"/>
    <x v="6"/>
    <x v="14"/>
    <x v="26"/>
    <x v="9"/>
    <x v="105"/>
    <x v="6"/>
    <x v="2"/>
    <x v="21"/>
    <x v="235"/>
    <x v="71"/>
    <x v="1"/>
    <x v="0"/>
    <x v="336"/>
    <x v="245"/>
    <x v="245"/>
    <x v="2"/>
    <x v="248"/>
    <x v="238"/>
    <x v="244"/>
    <x v="251"/>
    <x v="229"/>
    <x v="238"/>
    <x v="244"/>
    <x v="251"/>
    <x v="3"/>
    <x v="217"/>
    <x v="22"/>
    <x v="138"/>
    <x v="153"/>
    <x v="249"/>
    <x v="249"/>
    <x v="249"/>
    <x v="7"/>
  </r>
  <r>
    <x v="449"/>
    <x v="448"/>
    <x v="1"/>
    <x v="4"/>
    <x v="106"/>
    <x v="0"/>
    <x v="6"/>
    <x v="14"/>
    <x v="23"/>
    <x v="9"/>
    <x v="106"/>
    <x v="30"/>
    <x v="2"/>
    <x v="29"/>
    <x v="206"/>
    <x v="54"/>
    <x v="102"/>
    <x v="87"/>
    <x v="10"/>
    <x v="431"/>
    <x v="293"/>
    <x v="2"/>
    <x v="435"/>
    <x v="267"/>
    <x v="300"/>
    <x v="437"/>
    <x v="185"/>
    <x v="265"/>
    <x v="300"/>
    <x v="439"/>
    <x v="3"/>
    <x v="195"/>
    <x v="86"/>
    <x v="304"/>
    <x v="295"/>
    <x v="438"/>
    <x v="438"/>
    <x v="438"/>
    <x v="5"/>
  </r>
  <r>
    <x v="209"/>
    <x v="203"/>
    <x v="1"/>
    <x v="4"/>
    <x v="107"/>
    <x v="1"/>
    <x v="8"/>
    <x v="3"/>
    <x v="29"/>
    <x v="1"/>
    <x v="73"/>
    <x v="112"/>
    <x v="2"/>
    <x v="16"/>
    <x v="364"/>
    <x v="63"/>
    <x v="104"/>
    <x v="109"/>
    <x v="170"/>
    <x v="126"/>
    <x v="152"/>
    <x v="2"/>
    <x v="142"/>
    <x v="108"/>
    <x v="114"/>
    <x v="128"/>
    <x v="323"/>
    <x v="109"/>
    <x v="113"/>
    <x v="129"/>
    <x v="3"/>
    <x v="368"/>
    <x v="86"/>
    <x v="116"/>
    <x v="138"/>
    <x v="126"/>
    <x v="126"/>
    <x v="126"/>
    <x v="2"/>
  </r>
  <r>
    <x v="297"/>
    <x v="283"/>
    <x v="1"/>
    <x v="11"/>
    <x v="107"/>
    <x v="1"/>
    <x v="8"/>
    <x v="3"/>
    <x v="29"/>
    <x v="5"/>
    <x v="73"/>
    <x v="112"/>
    <x v="2"/>
    <x v="29"/>
    <x v="112"/>
    <x v="63"/>
    <x v="104"/>
    <x v="109"/>
    <x v="170"/>
    <x v="347"/>
    <x v="309"/>
    <x v="2"/>
    <x v="331"/>
    <x v="357"/>
    <x v="367"/>
    <x v="348"/>
    <x v="147"/>
    <x v="356"/>
    <x v="367"/>
    <x v="349"/>
    <x v="3"/>
    <x v="72"/>
    <x v="86"/>
    <x v="378"/>
    <x v="363"/>
    <x v="349"/>
    <x v="349"/>
    <x v="349"/>
    <x v="2"/>
  </r>
  <r>
    <x v="116"/>
    <x v="118"/>
    <x v="1"/>
    <x v="4"/>
    <x v="108"/>
    <x v="3"/>
    <x v="6"/>
    <x v="13"/>
    <x v="20"/>
    <x v="7"/>
    <x v="56"/>
    <x v="97"/>
    <x v="2"/>
    <x v="12"/>
    <x v="455"/>
    <x v="4"/>
    <x v="9"/>
    <x v="9"/>
    <x v="301"/>
    <x v="231"/>
    <x v="210"/>
    <x v="2"/>
    <x v="239"/>
    <x v="258"/>
    <x v="265"/>
    <x v="240"/>
    <x v="283"/>
    <x v="258"/>
    <x v="265"/>
    <x v="242"/>
    <x v="3"/>
    <x v="261"/>
    <x v="72"/>
    <x v="237"/>
    <x v="154"/>
    <x v="240"/>
    <x v="240"/>
    <x v="240"/>
    <x v="2"/>
  </r>
  <r>
    <x v="8"/>
    <x v="2"/>
    <x v="1"/>
    <x v="6"/>
    <x v="109"/>
    <x v="13"/>
    <x v="8"/>
    <x v="14"/>
    <x v="18"/>
    <x v="4"/>
    <x v="11"/>
    <x v="19"/>
    <x v="2"/>
    <x v="35"/>
    <x v="208"/>
    <x v="81"/>
    <x v="44"/>
    <x v="44"/>
    <x v="103"/>
    <x v="310"/>
    <x v="361"/>
    <x v="2"/>
    <x v="308"/>
    <x v="382"/>
    <x v="398"/>
    <x v="317"/>
    <x v="194"/>
    <x v="382"/>
    <x v="398"/>
    <x v="318"/>
    <x v="3"/>
    <x v="153"/>
    <x v="152"/>
    <x v="469"/>
    <x v="396"/>
    <x v="320"/>
    <x v="320"/>
    <x v="318"/>
    <x v="6"/>
  </r>
  <r>
    <x v="9"/>
    <x v="3"/>
    <x v="1"/>
    <x v="4"/>
    <x v="109"/>
    <x v="13"/>
    <x v="8"/>
    <x v="14"/>
    <x v="23"/>
    <x v="4"/>
    <x v="11"/>
    <x v="27"/>
    <x v="2"/>
    <x v="15"/>
    <x v="256"/>
    <x v="81"/>
    <x v="57"/>
    <x v="56"/>
    <x v="102"/>
    <x v="174"/>
    <x v="150"/>
    <x v="2"/>
    <x v="177"/>
    <x v="79"/>
    <x v="82"/>
    <x v="173"/>
    <x v="259"/>
    <x v="80"/>
    <x v="83"/>
    <x v="172"/>
    <x v="3"/>
    <x v="287"/>
    <x v="14"/>
    <x v="46"/>
    <x v="134"/>
    <x v="169"/>
    <x v="169"/>
    <x v="169"/>
    <x v="5"/>
  </r>
  <r>
    <x v="22"/>
    <x v="21"/>
    <x v="1"/>
    <x v="5"/>
    <x v="109"/>
    <x v="13"/>
    <x v="8"/>
    <x v="14"/>
    <x v="15"/>
    <x v="4"/>
    <x v="11"/>
    <x v="19"/>
    <x v="2"/>
    <x v="9"/>
    <x v="257"/>
    <x v="81"/>
    <x v="44"/>
    <x v="44"/>
    <x v="103"/>
    <x v="161"/>
    <x v="104"/>
    <x v="2"/>
    <x v="164"/>
    <x v="77"/>
    <x v="77"/>
    <x v="163"/>
    <x v="266"/>
    <x v="76"/>
    <x v="76"/>
    <x v="164"/>
    <x v="3"/>
    <x v="293"/>
    <x v="5"/>
    <x v="25"/>
    <x v="93"/>
    <x v="159"/>
    <x v="159"/>
    <x v="161"/>
    <x v="6"/>
  </r>
  <r>
    <x v="27"/>
    <x v="22"/>
    <x v="1"/>
    <x v="3"/>
    <x v="109"/>
    <x v="13"/>
    <x v="8"/>
    <x v="14"/>
    <x v="14"/>
    <x v="4"/>
    <x v="11"/>
    <x v="19"/>
    <x v="2"/>
    <x v="35"/>
    <x v="208"/>
    <x v="81"/>
    <x v="44"/>
    <x v="44"/>
    <x v="103"/>
    <x v="310"/>
    <x v="361"/>
    <x v="2"/>
    <x v="308"/>
    <x v="382"/>
    <x v="398"/>
    <x v="317"/>
    <x v="194"/>
    <x v="382"/>
    <x v="398"/>
    <x v="318"/>
    <x v="3"/>
    <x v="153"/>
    <x v="152"/>
    <x v="469"/>
    <x v="396"/>
    <x v="320"/>
    <x v="320"/>
    <x v="318"/>
    <x v="6"/>
  </r>
  <r>
    <x v="57"/>
    <x v="49"/>
    <x v="1"/>
    <x v="4"/>
    <x v="109"/>
    <x v="13"/>
    <x v="8"/>
    <x v="14"/>
    <x v="24"/>
    <x v="4"/>
    <x v="38"/>
    <x v="14"/>
    <x v="2"/>
    <x v="16"/>
    <x v="240"/>
    <x v="40"/>
    <x v="39"/>
    <x v="38"/>
    <x v="108"/>
    <x v="206"/>
    <x v="221"/>
    <x v="2"/>
    <x v="235"/>
    <x v="204"/>
    <x v="213"/>
    <x v="212"/>
    <x v="235"/>
    <x v="204"/>
    <x v="213"/>
    <x v="213"/>
    <x v="3"/>
    <x v="224"/>
    <x v="42"/>
    <x v="169"/>
    <x v="189"/>
    <x v="212"/>
    <x v="212"/>
    <x v="211"/>
    <x v="6"/>
  </r>
  <r>
    <x v="211"/>
    <x v="205"/>
    <x v="1"/>
    <x v="4"/>
    <x v="109"/>
    <x v="13"/>
    <x v="8"/>
    <x v="14"/>
    <x v="29"/>
    <x v="4"/>
    <x v="73"/>
    <x v="112"/>
    <x v="2"/>
    <x v="16"/>
    <x v="325"/>
    <x v="49"/>
    <x v="158"/>
    <x v="160"/>
    <x v="96"/>
    <x v="86"/>
    <x v="125"/>
    <x v="2"/>
    <x v="107"/>
    <x v="367"/>
    <x v="376"/>
    <x v="105"/>
    <x v="380"/>
    <x v="365"/>
    <x v="375"/>
    <x v="106"/>
    <x v="3"/>
    <x v="410"/>
    <x v="86"/>
    <x v="388"/>
    <x v="193"/>
    <x v="103"/>
    <x v="103"/>
    <x v="103"/>
    <x v="2"/>
  </r>
  <r>
    <x v="298"/>
    <x v="284"/>
    <x v="1"/>
    <x v="11"/>
    <x v="109"/>
    <x v="13"/>
    <x v="8"/>
    <x v="14"/>
    <x v="29"/>
    <x v="5"/>
    <x v="73"/>
    <x v="112"/>
    <x v="2"/>
    <x v="29"/>
    <x v="149"/>
    <x v="49"/>
    <x v="158"/>
    <x v="160"/>
    <x v="96"/>
    <x v="400"/>
    <x v="341"/>
    <x v="2"/>
    <x v="376"/>
    <x v="96"/>
    <x v="102"/>
    <x v="379"/>
    <x v="86"/>
    <x v="97"/>
    <x v="101"/>
    <x v="380"/>
    <x v="3"/>
    <x v="24"/>
    <x v="86"/>
    <x v="102"/>
    <x v="311"/>
    <x v="380"/>
    <x v="380"/>
    <x v="380"/>
    <x v="2"/>
  </r>
  <r>
    <x v="112"/>
    <x v="113"/>
    <x v="0"/>
    <x v="8"/>
    <x v="110"/>
    <x v="4"/>
    <x v="6"/>
    <x v="14"/>
    <x v="12"/>
    <x v="2"/>
    <x v="19"/>
    <x v="69"/>
    <x v="2"/>
    <x v="18"/>
    <x v="255"/>
    <x v="120"/>
    <x v="233"/>
    <x v="130"/>
    <x v="0"/>
    <x v="4"/>
    <x v="185"/>
    <x v="2"/>
    <x v="4"/>
    <x v="66"/>
    <x v="44"/>
    <x v="4"/>
    <x v="246"/>
    <x v="64"/>
    <x v="44"/>
    <x v="4"/>
    <x v="3"/>
    <x v="221"/>
    <x v="25"/>
    <x v="33"/>
    <x v="67"/>
    <x v="3"/>
    <x v="3"/>
    <x v="3"/>
    <x v="2"/>
  </r>
  <r>
    <x v="468"/>
    <x v="467"/>
    <x v="1"/>
    <x v="4"/>
    <x v="111"/>
    <x v="15"/>
    <x v="2"/>
    <x v="13"/>
    <x v="27"/>
    <x v="7"/>
    <x v="110"/>
    <x v="131"/>
    <x v="2"/>
    <x v="16"/>
    <x v="392"/>
    <x v="49"/>
    <x v="105"/>
    <x v="112"/>
    <x v="288"/>
    <x v="225"/>
    <x v="184"/>
    <x v="2"/>
    <x v="222"/>
    <x v="284"/>
    <x v="285"/>
    <x v="229"/>
    <x v="303"/>
    <x v="285"/>
    <x v="285"/>
    <x v="230"/>
    <x v="3"/>
    <x v="434"/>
    <x v="86"/>
    <x v="288"/>
    <x v="283"/>
    <x v="229"/>
    <x v="229"/>
    <x v="228"/>
    <x v="2"/>
  </r>
  <r>
    <x v="212"/>
    <x v="206"/>
    <x v="1"/>
    <x v="4"/>
    <x v="112"/>
    <x v="0"/>
    <x v="8"/>
    <x v="4"/>
    <x v="29"/>
    <x v="7"/>
    <x v="73"/>
    <x v="112"/>
    <x v="2"/>
    <x v="16"/>
    <x v="348"/>
    <x v="49"/>
    <x v="107"/>
    <x v="111"/>
    <x v="200"/>
    <x v="137"/>
    <x v="141"/>
    <x v="2"/>
    <x v="143"/>
    <x v="251"/>
    <x v="249"/>
    <x v="143"/>
    <x v="357"/>
    <x v="251"/>
    <x v="249"/>
    <x v="145"/>
    <x v="3"/>
    <x v="312"/>
    <x v="86"/>
    <x v="254"/>
    <x v="234"/>
    <x v="141"/>
    <x v="141"/>
    <x v="142"/>
    <x v="2"/>
  </r>
  <r>
    <x v="299"/>
    <x v="285"/>
    <x v="1"/>
    <x v="11"/>
    <x v="112"/>
    <x v="0"/>
    <x v="8"/>
    <x v="4"/>
    <x v="29"/>
    <x v="5"/>
    <x v="73"/>
    <x v="112"/>
    <x v="2"/>
    <x v="29"/>
    <x v="126"/>
    <x v="49"/>
    <x v="107"/>
    <x v="111"/>
    <x v="200"/>
    <x v="333"/>
    <x v="319"/>
    <x v="2"/>
    <x v="330"/>
    <x v="222"/>
    <x v="240"/>
    <x v="334"/>
    <x v="107"/>
    <x v="222"/>
    <x v="240"/>
    <x v="334"/>
    <x v="3"/>
    <x v="136"/>
    <x v="86"/>
    <x v="245"/>
    <x v="271"/>
    <x v="335"/>
    <x v="335"/>
    <x v="334"/>
    <x v="2"/>
  </r>
  <r>
    <x v="394"/>
    <x v="386"/>
    <x v="1"/>
    <x v="4"/>
    <x v="112"/>
    <x v="0"/>
    <x v="8"/>
    <x v="4"/>
    <x v="20"/>
    <x v="7"/>
    <x v="81"/>
    <x v="121"/>
    <x v="2"/>
    <x v="29"/>
    <x v="78"/>
    <x v="73"/>
    <x v="108"/>
    <x v="113"/>
    <x v="201"/>
    <x v="339"/>
    <x v="338"/>
    <x v="2"/>
    <x v="338"/>
    <x v="384"/>
    <x v="399"/>
    <x v="353"/>
    <x v="133"/>
    <x v="384"/>
    <x v="399"/>
    <x v="355"/>
    <x v="3"/>
    <x v="121"/>
    <x v="86"/>
    <x v="411"/>
    <x v="409"/>
    <x v="354"/>
    <x v="354"/>
    <x v="355"/>
    <x v="2"/>
  </r>
  <r>
    <x v="213"/>
    <x v="207"/>
    <x v="1"/>
    <x v="4"/>
    <x v="113"/>
    <x v="14"/>
    <x v="3"/>
    <x v="14"/>
    <x v="29"/>
    <x v="6"/>
    <x v="73"/>
    <x v="112"/>
    <x v="2"/>
    <x v="16"/>
    <x v="360"/>
    <x v="74"/>
    <x v="180"/>
    <x v="187"/>
    <x v="123"/>
    <x v="99"/>
    <x v="137"/>
    <x v="2"/>
    <x v="126"/>
    <x v="206"/>
    <x v="202"/>
    <x v="108"/>
    <x v="317"/>
    <x v="205"/>
    <x v="202"/>
    <x v="109"/>
    <x v="3"/>
    <x v="356"/>
    <x v="86"/>
    <x v="210"/>
    <x v="113"/>
    <x v="106"/>
    <x v="106"/>
    <x v="106"/>
    <x v="2"/>
  </r>
  <r>
    <x v="342"/>
    <x v="324"/>
    <x v="1"/>
    <x v="11"/>
    <x v="113"/>
    <x v="14"/>
    <x v="3"/>
    <x v="14"/>
    <x v="29"/>
    <x v="5"/>
    <x v="73"/>
    <x v="112"/>
    <x v="2"/>
    <x v="29"/>
    <x v="115"/>
    <x v="74"/>
    <x v="180"/>
    <x v="187"/>
    <x v="123"/>
    <x v="380"/>
    <x v="321"/>
    <x v="2"/>
    <x v="353"/>
    <x v="264"/>
    <x v="280"/>
    <x v="373"/>
    <x v="154"/>
    <x v="262"/>
    <x v="280"/>
    <x v="374"/>
    <x v="3"/>
    <x v="85"/>
    <x v="86"/>
    <x v="282"/>
    <x v="377"/>
    <x v="374"/>
    <x v="374"/>
    <x v="374"/>
    <x v="2"/>
  </r>
  <r>
    <x v="491"/>
    <x v="493"/>
    <x v="1"/>
    <x v="4"/>
    <x v="114"/>
    <x v="15"/>
    <x v="1"/>
    <x v="13"/>
    <x v="25"/>
    <x v="7"/>
    <x v="118"/>
    <x v="153"/>
    <x v="0"/>
    <x v="29"/>
    <x v="28"/>
    <x v="105"/>
    <x v="252"/>
    <x v="250"/>
    <x v="219"/>
    <x v="352"/>
    <x v="433"/>
    <x v="2"/>
    <x v="388"/>
    <x v="176"/>
    <x v="193"/>
    <x v="396"/>
    <x v="78"/>
    <x v="178"/>
    <x v="196"/>
    <x v="388"/>
    <x v="3"/>
    <x v="434"/>
    <x v="86"/>
    <x v="206"/>
    <x v="220"/>
    <x v="388"/>
    <x v="388"/>
    <x v="388"/>
    <x v="2"/>
  </r>
  <r>
    <x v="37"/>
    <x v="41"/>
    <x v="1"/>
    <x v="4"/>
    <x v="115"/>
    <x v="4"/>
    <x v="2"/>
    <x v="13"/>
    <x v="23"/>
    <x v="7"/>
    <x v="27"/>
    <x v="73"/>
    <x v="2"/>
    <x v="16"/>
    <x v="293"/>
    <x v="25"/>
    <x v="95"/>
    <x v="99"/>
    <x v="296"/>
    <x v="232"/>
    <x v="180"/>
    <x v="2"/>
    <x v="232"/>
    <x v="368"/>
    <x v="379"/>
    <x v="239"/>
    <x v="332"/>
    <x v="367"/>
    <x v="377"/>
    <x v="241"/>
    <x v="3"/>
    <x v="239"/>
    <x v="55"/>
    <x v="368"/>
    <x v="117"/>
    <x v="239"/>
    <x v="239"/>
    <x v="239"/>
    <x v="2"/>
  </r>
  <r>
    <x v="97"/>
    <x v="99"/>
    <x v="1"/>
    <x v="4"/>
    <x v="115"/>
    <x v="4"/>
    <x v="2"/>
    <x v="13"/>
    <x v="39"/>
    <x v="7"/>
    <x v="50"/>
    <x v="73"/>
    <x v="2"/>
    <x v="29"/>
    <x v="178"/>
    <x v="59"/>
    <x v="95"/>
    <x v="99"/>
    <x v="297"/>
    <x v="254"/>
    <x v="298"/>
    <x v="2"/>
    <x v="268"/>
    <x v="338"/>
    <x v="347"/>
    <x v="268"/>
    <x v="177"/>
    <x v="339"/>
    <x v="347"/>
    <x v="269"/>
    <x v="3"/>
    <x v="194"/>
    <x v="116"/>
    <x v="385"/>
    <x v="382"/>
    <x v="266"/>
    <x v="266"/>
    <x v="267"/>
    <x v="2"/>
  </r>
  <r>
    <x v="214"/>
    <x v="208"/>
    <x v="1"/>
    <x v="4"/>
    <x v="116"/>
    <x v="14"/>
    <x v="2"/>
    <x v="14"/>
    <x v="29"/>
    <x v="4"/>
    <x v="73"/>
    <x v="112"/>
    <x v="2"/>
    <x v="16"/>
    <x v="334"/>
    <x v="63"/>
    <x v="166"/>
    <x v="167"/>
    <x v="119"/>
    <x v="101"/>
    <x v="116"/>
    <x v="2"/>
    <x v="119"/>
    <x v="305"/>
    <x v="305"/>
    <x v="120"/>
    <x v="367"/>
    <x v="306"/>
    <x v="306"/>
    <x v="121"/>
    <x v="3"/>
    <x v="346"/>
    <x v="86"/>
    <x v="312"/>
    <x v="125"/>
    <x v="118"/>
    <x v="118"/>
    <x v="118"/>
    <x v="2"/>
  </r>
  <r>
    <x v="343"/>
    <x v="325"/>
    <x v="1"/>
    <x v="11"/>
    <x v="116"/>
    <x v="14"/>
    <x v="2"/>
    <x v="14"/>
    <x v="29"/>
    <x v="5"/>
    <x v="73"/>
    <x v="112"/>
    <x v="2"/>
    <x v="29"/>
    <x v="139"/>
    <x v="63"/>
    <x v="166"/>
    <x v="167"/>
    <x v="119"/>
    <x v="378"/>
    <x v="352"/>
    <x v="2"/>
    <x v="363"/>
    <x v="162"/>
    <x v="179"/>
    <x v="357"/>
    <x v="99"/>
    <x v="160"/>
    <x v="176"/>
    <x v="359"/>
    <x v="3"/>
    <x v="95"/>
    <x v="86"/>
    <x v="188"/>
    <x v="369"/>
    <x v="359"/>
    <x v="359"/>
    <x v="359"/>
    <x v="2"/>
  </r>
  <r>
    <x v="215"/>
    <x v="209"/>
    <x v="1"/>
    <x v="4"/>
    <x v="117"/>
    <x v="12"/>
    <x v="2"/>
    <x v="14"/>
    <x v="29"/>
    <x v="9"/>
    <x v="73"/>
    <x v="112"/>
    <x v="2"/>
    <x v="16"/>
    <x v="443"/>
    <x v="140"/>
    <x v="293"/>
    <x v="293"/>
    <x v="243"/>
    <x v="185"/>
    <x v="13"/>
    <x v="2"/>
    <x v="101"/>
    <x v="13"/>
    <x v="13"/>
    <x v="138"/>
    <x v="432"/>
    <x v="13"/>
    <x v="13"/>
    <x v="139"/>
    <x v="3"/>
    <x v="404"/>
    <x v="86"/>
    <x v="13"/>
    <x v="7"/>
    <x v="136"/>
    <x v="136"/>
    <x v="136"/>
    <x v="2"/>
  </r>
  <r>
    <x v="344"/>
    <x v="326"/>
    <x v="1"/>
    <x v="11"/>
    <x v="117"/>
    <x v="12"/>
    <x v="2"/>
    <x v="14"/>
    <x v="29"/>
    <x v="5"/>
    <x v="73"/>
    <x v="112"/>
    <x v="2"/>
    <x v="29"/>
    <x v="30"/>
    <x v="140"/>
    <x v="293"/>
    <x v="293"/>
    <x v="243"/>
    <x v="293"/>
    <x v="469"/>
    <x v="2"/>
    <x v="383"/>
    <x v="453"/>
    <x v="470"/>
    <x v="338"/>
    <x v="24"/>
    <x v="454"/>
    <x v="469"/>
    <x v="339"/>
    <x v="3"/>
    <x v="30"/>
    <x v="86"/>
    <x v="487"/>
    <x v="491"/>
    <x v="339"/>
    <x v="339"/>
    <x v="339"/>
    <x v="2"/>
  </r>
  <r>
    <x v="216"/>
    <x v="210"/>
    <x v="1"/>
    <x v="4"/>
    <x v="118"/>
    <x v="3"/>
    <x v="6"/>
    <x v="14"/>
    <x v="29"/>
    <x v="9"/>
    <x v="73"/>
    <x v="112"/>
    <x v="2"/>
    <x v="16"/>
    <x v="317"/>
    <x v="21"/>
    <x v="111"/>
    <x v="115"/>
    <x v="284"/>
    <x v="222"/>
    <x v="133"/>
    <x v="2"/>
    <x v="199"/>
    <x v="389"/>
    <x v="404"/>
    <x v="246"/>
    <x v="400"/>
    <x v="389"/>
    <x v="404"/>
    <x v="243"/>
    <x v="3"/>
    <x v="235"/>
    <x v="86"/>
    <x v="415"/>
    <x v="400"/>
    <x v="241"/>
    <x v="241"/>
    <x v="241"/>
    <x v="2"/>
  </r>
  <r>
    <x v="345"/>
    <x v="327"/>
    <x v="1"/>
    <x v="11"/>
    <x v="118"/>
    <x v="3"/>
    <x v="6"/>
    <x v="14"/>
    <x v="29"/>
    <x v="5"/>
    <x v="73"/>
    <x v="112"/>
    <x v="2"/>
    <x v="29"/>
    <x v="158"/>
    <x v="21"/>
    <x v="111"/>
    <x v="115"/>
    <x v="284"/>
    <x v="264"/>
    <x v="328"/>
    <x v="2"/>
    <x v="282"/>
    <x v="72"/>
    <x v="73"/>
    <x v="253"/>
    <x v="68"/>
    <x v="70"/>
    <x v="71"/>
    <x v="255"/>
    <x v="3"/>
    <x v="201"/>
    <x v="86"/>
    <x v="76"/>
    <x v="90"/>
    <x v="253"/>
    <x v="253"/>
    <x v="253"/>
    <x v="2"/>
  </r>
  <r>
    <x v="217"/>
    <x v="211"/>
    <x v="1"/>
    <x v="4"/>
    <x v="119"/>
    <x v="12"/>
    <x v="6"/>
    <x v="14"/>
    <x v="29"/>
    <x v="9"/>
    <x v="73"/>
    <x v="112"/>
    <x v="2"/>
    <x v="16"/>
    <x v="419"/>
    <x v="114"/>
    <x v="236"/>
    <x v="236"/>
    <x v="263"/>
    <x v="204"/>
    <x v="50"/>
    <x v="2"/>
    <x v="171"/>
    <x v="33"/>
    <x v="32"/>
    <x v="182"/>
    <x v="361"/>
    <x v="33"/>
    <x v="32"/>
    <x v="181"/>
    <x v="3"/>
    <x v="398"/>
    <x v="86"/>
    <x v="35"/>
    <x v="59"/>
    <x v="179"/>
    <x v="179"/>
    <x v="179"/>
    <x v="2"/>
  </r>
  <r>
    <x v="328"/>
    <x v="311"/>
    <x v="1"/>
    <x v="11"/>
    <x v="119"/>
    <x v="12"/>
    <x v="6"/>
    <x v="14"/>
    <x v="29"/>
    <x v="5"/>
    <x v="73"/>
    <x v="112"/>
    <x v="2"/>
    <x v="29"/>
    <x v="57"/>
    <x v="114"/>
    <x v="236"/>
    <x v="236"/>
    <x v="263"/>
    <x v="275"/>
    <x v="413"/>
    <x v="2"/>
    <x v="306"/>
    <x v="428"/>
    <x v="444"/>
    <x v="303"/>
    <x v="104"/>
    <x v="428"/>
    <x v="444"/>
    <x v="304"/>
    <x v="3"/>
    <x v="38"/>
    <x v="86"/>
    <x v="456"/>
    <x v="434"/>
    <x v="303"/>
    <x v="303"/>
    <x v="303"/>
    <x v="2"/>
  </r>
  <r>
    <x v="218"/>
    <x v="212"/>
    <x v="1"/>
    <x v="4"/>
    <x v="120"/>
    <x v="12"/>
    <x v="3"/>
    <x v="14"/>
    <x v="29"/>
    <x v="4"/>
    <x v="73"/>
    <x v="112"/>
    <x v="2"/>
    <x v="16"/>
    <x v="404"/>
    <x v="122"/>
    <x v="291"/>
    <x v="291"/>
    <x v="115"/>
    <x v="93"/>
    <x v="31"/>
    <x v="2"/>
    <x v="88"/>
    <x v="153"/>
    <x v="160"/>
    <x v="87"/>
    <x v="404"/>
    <x v="153"/>
    <x v="160"/>
    <x v="88"/>
    <x v="3"/>
    <x v="391"/>
    <x v="86"/>
    <x v="167"/>
    <x v="88"/>
    <x v="85"/>
    <x v="85"/>
    <x v="85"/>
    <x v="2"/>
  </r>
  <r>
    <x v="300"/>
    <x v="286"/>
    <x v="1"/>
    <x v="11"/>
    <x v="120"/>
    <x v="12"/>
    <x v="3"/>
    <x v="14"/>
    <x v="29"/>
    <x v="5"/>
    <x v="73"/>
    <x v="112"/>
    <x v="2"/>
    <x v="29"/>
    <x v="73"/>
    <x v="122"/>
    <x v="291"/>
    <x v="291"/>
    <x v="115"/>
    <x v="392"/>
    <x v="442"/>
    <x v="2"/>
    <x v="400"/>
    <x v="310"/>
    <x v="320"/>
    <x v="403"/>
    <x v="65"/>
    <x v="312"/>
    <x v="320"/>
    <x v="405"/>
    <x v="3"/>
    <x v="45"/>
    <x v="86"/>
    <x v="328"/>
    <x v="403"/>
    <x v="405"/>
    <x v="405"/>
    <x v="405"/>
    <x v="2"/>
  </r>
  <r>
    <x v="219"/>
    <x v="213"/>
    <x v="1"/>
    <x v="4"/>
    <x v="121"/>
    <x v="10"/>
    <x v="6"/>
    <x v="13"/>
    <x v="29"/>
    <x v="1"/>
    <x v="73"/>
    <x v="112"/>
    <x v="2"/>
    <x v="16"/>
    <x v="309"/>
    <x v="74"/>
    <x v="309"/>
    <x v="309"/>
    <x v="71"/>
    <x v="61"/>
    <x v="22"/>
    <x v="2"/>
    <x v="62"/>
    <x v="460"/>
    <x v="475"/>
    <x v="76"/>
    <x v="453"/>
    <x v="459"/>
    <x v="474"/>
    <x v="77"/>
    <x v="3"/>
    <x v="427"/>
    <x v="86"/>
    <x v="490"/>
    <x v="72"/>
    <x v="74"/>
    <x v="74"/>
    <x v="74"/>
    <x v="2"/>
  </r>
  <r>
    <x v="346"/>
    <x v="328"/>
    <x v="1"/>
    <x v="11"/>
    <x v="121"/>
    <x v="10"/>
    <x v="6"/>
    <x v="13"/>
    <x v="29"/>
    <x v="5"/>
    <x v="73"/>
    <x v="112"/>
    <x v="2"/>
    <x v="29"/>
    <x v="165"/>
    <x v="74"/>
    <x v="309"/>
    <x v="309"/>
    <x v="71"/>
    <x v="422"/>
    <x v="458"/>
    <x v="2"/>
    <x v="427"/>
    <x v="8"/>
    <x v="8"/>
    <x v="419"/>
    <x v="6"/>
    <x v="8"/>
    <x v="8"/>
    <x v="420"/>
    <x v="3"/>
    <x v="3"/>
    <x v="86"/>
    <x v="9"/>
    <x v="417"/>
    <x v="420"/>
    <x v="420"/>
    <x v="420"/>
    <x v="2"/>
  </r>
  <r>
    <x v="20"/>
    <x v="19"/>
    <x v="1"/>
    <x v="2"/>
    <x v="122"/>
    <x v="1"/>
    <x v="5"/>
    <x v="14"/>
    <x v="22"/>
    <x v="6"/>
    <x v="17"/>
    <x v="34"/>
    <x v="2"/>
    <x v="25"/>
    <x v="219"/>
    <x v="81"/>
    <x v="149"/>
    <x v="151"/>
    <x v="165"/>
    <x v="280"/>
    <x v="256"/>
    <x v="2"/>
    <x v="270"/>
    <x v="288"/>
    <x v="291"/>
    <x v="284"/>
    <x v="219"/>
    <x v="288"/>
    <x v="291"/>
    <x v="285"/>
    <x v="3"/>
    <x v="207"/>
    <x v="121"/>
    <x v="345"/>
    <x v="372"/>
    <x v="284"/>
    <x v="284"/>
    <x v="284"/>
    <x v="4"/>
  </r>
  <r>
    <x v="29"/>
    <x v="28"/>
    <x v="1"/>
    <x v="4"/>
    <x v="122"/>
    <x v="1"/>
    <x v="5"/>
    <x v="14"/>
    <x v="23"/>
    <x v="6"/>
    <x v="20"/>
    <x v="34"/>
    <x v="2"/>
    <x v="18"/>
    <x v="245"/>
    <x v="72"/>
    <x v="149"/>
    <x v="151"/>
    <x v="164"/>
    <x v="198"/>
    <x v="232"/>
    <x v="2"/>
    <x v="219"/>
    <x v="213"/>
    <x v="218"/>
    <x v="205"/>
    <x v="236"/>
    <x v="213"/>
    <x v="218"/>
    <x v="205"/>
    <x v="3"/>
    <x v="226"/>
    <x v="47"/>
    <x v="182"/>
    <x v="127"/>
    <x v="203"/>
    <x v="203"/>
    <x v="203"/>
    <x v="4"/>
  </r>
  <r>
    <x v="49"/>
    <x v="20"/>
    <x v="0"/>
    <x v="7"/>
    <x v="122"/>
    <x v="1"/>
    <x v="5"/>
    <x v="14"/>
    <x v="15"/>
    <x v="6"/>
    <x v="17"/>
    <x v="34"/>
    <x v="2"/>
    <x v="18"/>
    <x v="246"/>
    <x v="81"/>
    <x v="149"/>
    <x v="151"/>
    <x v="165"/>
    <x v="196"/>
    <x v="230"/>
    <x v="2"/>
    <x v="218"/>
    <x v="183"/>
    <x v="191"/>
    <x v="202"/>
    <x v="234"/>
    <x v="183"/>
    <x v="191"/>
    <x v="203"/>
    <x v="3"/>
    <x v="227"/>
    <x v="37"/>
    <x v="145"/>
    <x v="121"/>
    <x v="201"/>
    <x v="201"/>
    <x v="201"/>
    <x v="4"/>
  </r>
  <r>
    <x v="220"/>
    <x v="214"/>
    <x v="1"/>
    <x v="4"/>
    <x v="123"/>
    <x v="0"/>
    <x v="2"/>
    <x v="14"/>
    <x v="29"/>
    <x v="4"/>
    <x v="73"/>
    <x v="112"/>
    <x v="2"/>
    <x v="16"/>
    <x v="337"/>
    <x v="51"/>
    <x v="122"/>
    <x v="124"/>
    <x v="168"/>
    <x v="128"/>
    <x v="120"/>
    <x v="2"/>
    <x v="131"/>
    <x v="301"/>
    <x v="301"/>
    <x v="140"/>
    <x v="372"/>
    <x v="301"/>
    <x v="301"/>
    <x v="141"/>
    <x v="3"/>
    <x v="309"/>
    <x v="86"/>
    <x v="306"/>
    <x v="187"/>
    <x v="138"/>
    <x v="138"/>
    <x v="138"/>
    <x v="2"/>
  </r>
  <r>
    <x v="301"/>
    <x v="287"/>
    <x v="1"/>
    <x v="11"/>
    <x v="123"/>
    <x v="0"/>
    <x v="2"/>
    <x v="14"/>
    <x v="29"/>
    <x v="5"/>
    <x v="73"/>
    <x v="112"/>
    <x v="2"/>
    <x v="29"/>
    <x v="136"/>
    <x v="51"/>
    <x v="122"/>
    <x v="124"/>
    <x v="168"/>
    <x v="346"/>
    <x v="347"/>
    <x v="2"/>
    <x v="345"/>
    <x v="171"/>
    <x v="184"/>
    <x v="337"/>
    <x v="95"/>
    <x v="170"/>
    <x v="184"/>
    <x v="338"/>
    <x v="3"/>
    <x v="139"/>
    <x v="86"/>
    <x v="197"/>
    <x v="317"/>
    <x v="338"/>
    <x v="338"/>
    <x v="338"/>
    <x v="2"/>
  </r>
  <r>
    <x v="398"/>
    <x v="393"/>
    <x v="1"/>
    <x v="4"/>
    <x v="123"/>
    <x v="0"/>
    <x v="2"/>
    <x v="14"/>
    <x v="13"/>
    <x v="4"/>
    <x v="84"/>
    <x v="102"/>
    <x v="2"/>
    <x v="29"/>
    <x v="167"/>
    <x v="66"/>
    <x v="118"/>
    <x v="120"/>
    <x v="186"/>
    <x v="332"/>
    <x v="349"/>
    <x v="2"/>
    <x v="336"/>
    <x v="331"/>
    <x v="338"/>
    <x v="346"/>
    <x v="125"/>
    <x v="331"/>
    <x v="339"/>
    <x v="347"/>
    <x v="3"/>
    <x v="147"/>
    <x v="86"/>
    <x v="347"/>
    <x v="339"/>
    <x v="347"/>
    <x v="347"/>
    <x v="347"/>
    <x v="2"/>
  </r>
  <r>
    <x v="221"/>
    <x v="215"/>
    <x v="1"/>
    <x v="4"/>
    <x v="124"/>
    <x v="0"/>
    <x v="2"/>
    <x v="14"/>
    <x v="29"/>
    <x v="9"/>
    <x v="73"/>
    <x v="112"/>
    <x v="2"/>
    <x v="16"/>
    <x v="342"/>
    <x v="63"/>
    <x v="55"/>
    <x v="59"/>
    <x v="291"/>
    <x v="228"/>
    <x v="181"/>
    <x v="2"/>
    <x v="226"/>
    <x v="56"/>
    <x v="61"/>
    <x v="224"/>
    <x v="272"/>
    <x v="56"/>
    <x v="61"/>
    <x v="226"/>
    <x v="3"/>
    <x v="310"/>
    <x v="86"/>
    <x v="66"/>
    <x v="109"/>
    <x v="225"/>
    <x v="225"/>
    <x v="224"/>
    <x v="2"/>
  </r>
  <r>
    <x v="347"/>
    <x v="329"/>
    <x v="1"/>
    <x v="11"/>
    <x v="124"/>
    <x v="0"/>
    <x v="2"/>
    <x v="14"/>
    <x v="29"/>
    <x v="5"/>
    <x v="73"/>
    <x v="112"/>
    <x v="2"/>
    <x v="29"/>
    <x v="132"/>
    <x v="63"/>
    <x v="55"/>
    <x v="59"/>
    <x v="291"/>
    <x v="258"/>
    <x v="288"/>
    <x v="2"/>
    <x v="265"/>
    <x v="401"/>
    <x v="414"/>
    <x v="272"/>
    <x v="190"/>
    <x v="401"/>
    <x v="414"/>
    <x v="273"/>
    <x v="3"/>
    <x v="138"/>
    <x v="86"/>
    <x v="425"/>
    <x v="383"/>
    <x v="270"/>
    <x v="270"/>
    <x v="271"/>
    <x v="2"/>
  </r>
  <r>
    <x v="87"/>
    <x v="89"/>
    <x v="1"/>
    <x v="4"/>
    <x v="125"/>
    <x v="0"/>
    <x v="1"/>
    <x v="2"/>
    <x v="23"/>
    <x v="7"/>
    <x v="49"/>
    <x v="92"/>
    <x v="2"/>
    <x v="12"/>
    <x v="454"/>
    <x v="27"/>
    <x v="110"/>
    <x v="97"/>
    <x v="34"/>
    <x v="13"/>
    <x v="64"/>
    <x v="2"/>
    <x v="12"/>
    <x v="413"/>
    <x v="410"/>
    <x v="14"/>
    <x v="429"/>
    <x v="413"/>
    <x v="412"/>
    <x v="11"/>
    <x v="3"/>
    <x v="407"/>
    <x v="52"/>
    <x v="413"/>
    <x v="235"/>
    <x v="11"/>
    <x v="11"/>
    <x v="10"/>
    <x v="2"/>
  </r>
  <r>
    <x v="419"/>
    <x v="420"/>
    <x v="1"/>
    <x v="4"/>
    <x v="125"/>
    <x v="0"/>
    <x v="1"/>
    <x v="2"/>
    <x v="25"/>
    <x v="7"/>
    <x v="96"/>
    <x v="135"/>
    <x v="2"/>
    <x v="29"/>
    <x v="61"/>
    <x v="67"/>
    <x v="117"/>
    <x v="107"/>
    <x v="12"/>
    <x v="457"/>
    <x v="317"/>
    <x v="2"/>
    <x v="459"/>
    <x v="352"/>
    <x v="383"/>
    <x v="463"/>
    <x v="126"/>
    <x v="351"/>
    <x v="383"/>
    <x v="465"/>
    <x v="3"/>
    <x v="119"/>
    <x v="86"/>
    <x v="396"/>
    <x v="385"/>
    <x v="464"/>
    <x v="464"/>
    <x v="464"/>
    <x v="2"/>
  </r>
  <r>
    <x v="478"/>
    <x v="477"/>
    <x v="1"/>
    <x v="4"/>
    <x v="125"/>
    <x v="0"/>
    <x v="1"/>
    <x v="2"/>
    <x v="23"/>
    <x v="7"/>
    <x v="113"/>
    <x v="45"/>
    <x v="2"/>
    <x v="17"/>
    <x v="251"/>
    <x v="52"/>
    <x v="71"/>
    <x v="66"/>
    <x v="46"/>
    <x v="56"/>
    <x v="224"/>
    <x v="2"/>
    <x v="70"/>
    <x v="182"/>
    <x v="183"/>
    <x v="63"/>
    <x v="247"/>
    <x v="182"/>
    <x v="183"/>
    <x v="64"/>
    <x v="3"/>
    <x v="232"/>
    <x v="86"/>
    <x v="195"/>
    <x v="208"/>
    <x v="61"/>
    <x v="61"/>
    <x v="61"/>
    <x v="4"/>
  </r>
  <r>
    <x v="222"/>
    <x v="216"/>
    <x v="1"/>
    <x v="4"/>
    <x v="126"/>
    <x v="1"/>
    <x v="2"/>
    <x v="14"/>
    <x v="29"/>
    <x v="9"/>
    <x v="73"/>
    <x v="112"/>
    <x v="2"/>
    <x v="16"/>
    <x v="423"/>
    <x v="130"/>
    <x v="282"/>
    <x v="281"/>
    <x v="248"/>
    <x v="187"/>
    <x v="26"/>
    <x v="2"/>
    <x v="149"/>
    <x v="25"/>
    <x v="24"/>
    <x v="167"/>
    <x v="425"/>
    <x v="25"/>
    <x v="24"/>
    <x v="168"/>
    <x v="3"/>
    <x v="375"/>
    <x v="86"/>
    <x v="26"/>
    <x v="78"/>
    <x v="163"/>
    <x v="163"/>
    <x v="165"/>
    <x v="2"/>
  </r>
  <r>
    <x v="302"/>
    <x v="288"/>
    <x v="1"/>
    <x v="11"/>
    <x v="126"/>
    <x v="1"/>
    <x v="2"/>
    <x v="14"/>
    <x v="29"/>
    <x v="5"/>
    <x v="73"/>
    <x v="112"/>
    <x v="2"/>
    <x v="29"/>
    <x v="54"/>
    <x v="130"/>
    <x v="282"/>
    <x v="281"/>
    <x v="248"/>
    <x v="288"/>
    <x v="452"/>
    <x v="2"/>
    <x v="324"/>
    <x v="438"/>
    <x v="454"/>
    <x v="313"/>
    <x v="29"/>
    <x v="438"/>
    <x v="454"/>
    <x v="314"/>
    <x v="3"/>
    <x v="66"/>
    <x v="86"/>
    <x v="468"/>
    <x v="410"/>
    <x v="316"/>
    <x v="316"/>
    <x v="314"/>
    <x v="2"/>
  </r>
  <r>
    <x v="109"/>
    <x v="111"/>
    <x v="2"/>
    <x v="10"/>
    <x v="127"/>
    <x v="14"/>
    <x v="10"/>
    <x v="14"/>
    <x v="20"/>
    <x v="2"/>
    <x v="3"/>
    <x v="3"/>
    <x v="2"/>
    <x v="21"/>
    <x v="235"/>
    <x v="108"/>
    <x v="1"/>
    <x v="0"/>
    <x v="336"/>
    <x v="245"/>
    <x v="245"/>
    <x v="2"/>
    <x v="248"/>
    <x v="238"/>
    <x v="244"/>
    <x v="251"/>
    <x v="229"/>
    <x v="238"/>
    <x v="244"/>
    <x v="251"/>
    <x v="3"/>
    <x v="217"/>
    <x v="156"/>
    <x v="478"/>
    <x v="391"/>
    <x v="249"/>
    <x v="249"/>
    <x v="249"/>
    <x v="7"/>
  </r>
  <r>
    <x v="367"/>
    <x v="359"/>
    <x v="2"/>
    <x v="9"/>
    <x v="127"/>
    <x v="14"/>
    <x v="10"/>
    <x v="14"/>
    <x v="15"/>
    <x v="2"/>
    <x v="3"/>
    <x v="3"/>
    <x v="2"/>
    <x v="21"/>
    <x v="235"/>
    <x v="108"/>
    <x v="1"/>
    <x v="0"/>
    <x v="336"/>
    <x v="245"/>
    <x v="245"/>
    <x v="2"/>
    <x v="248"/>
    <x v="238"/>
    <x v="244"/>
    <x v="251"/>
    <x v="229"/>
    <x v="238"/>
    <x v="244"/>
    <x v="251"/>
    <x v="3"/>
    <x v="217"/>
    <x v="2"/>
    <x v="18"/>
    <x v="97"/>
    <x v="249"/>
    <x v="249"/>
    <x v="249"/>
    <x v="7"/>
  </r>
  <r>
    <x v="368"/>
    <x v="360"/>
    <x v="1"/>
    <x v="2"/>
    <x v="127"/>
    <x v="14"/>
    <x v="10"/>
    <x v="14"/>
    <x v="14"/>
    <x v="2"/>
    <x v="3"/>
    <x v="3"/>
    <x v="2"/>
    <x v="21"/>
    <x v="235"/>
    <x v="108"/>
    <x v="1"/>
    <x v="0"/>
    <x v="336"/>
    <x v="245"/>
    <x v="245"/>
    <x v="2"/>
    <x v="248"/>
    <x v="238"/>
    <x v="244"/>
    <x v="251"/>
    <x v="229"/>
    <x v="238"/>
    <x v="244"/>
    <x v="251"/>
    <x v="3"/>
    <x v="217"/>
    <x v="156"/>
    <x v="478"/>
    <x v="391"/>
    <x v="249"/>
    <x v="249"/>
    <x v="249"/>
    <x v="7"/>
  </r>
  <r>
    <x v="223"/>
    <x v="217"/>
    <x v="1"/>
    <x v="4"/>
    <x v="128"/>
    <x v="6"/>
    <x v="3"/>
    <x v="12"/>
    <x v="29"/>
    <x v="1"/>
    <x v="73"/>
    <x v="112"/>
    <x v="2"/>
    <x v="16"/>
    <x v="312"/>
    <x v="4"/>
    <x v="8"/>
    <x v="8"/>
    <x v="300"/>
    <x v="236"/>
    <x v="242"/>
    <x v="2"/>
    <x v="246"/>
    <x v="244"/>
    <x v="251"/>
    <x v="249"/>
    <x v="243"/>
    <x v="246"/>
    <x v="251"/>
    <x v="246"/>
    <x v="3"/>
    <x v="228"/>
    <x v="86"/>
    <x v="256"/>
    <x v="200"/>
    <x v="244"/>
    <x v="244"/>
    <x v="244"/>
    <x v="2"/>
  </r>
  <r>
    <x v="303"/>
    <x v="289"/>
    <x v="1"/>
    <x v="11"/>
    <x v="128"/>
    <x v="6"/>
    <x v="3"/>
    <x v="12"/>
    <x v="29"/>
    <x v="5"/>
    <x v="73"/>
    <x v="112"/>
    <x v="2"/>
    <x v="29"/>
    <x v="163"/>
    <x v="4"/>
    <x v="8"/>
    <x v="8"/>
    <x v="300"/>
    <x v="252"/>
    <x v="246"/>
    <x v="2"/>
    <x v="249"/>
    <x v="225"/>
    <x v="235"/>
    <x v="252"/>
    <x v="214"/>
    <x v="225"/>
    <x v="235"/>
    <x v="254"/>
    <x v="3"/>
    <x v="206"/>
    <x v="86"/>
    <x v="239"/>
    <x v="302"/>
    <x v="252"/>
    <x v="252"/>
    <x v="252"/>
    <x v="2"/>
  </r>
  <r>
    <x v="425"/>
    <x v="426"/>
    <x v="1"/>
    <x v="4"/>
    <x v="128"/>
    <x v="6"/>
    <x v="3"/>
    <x v="12"/>
    <x v="19"/>
    <x v="1"/>
    <x v="97"/>
    <x v="136"/>
    <x v="2"/>
    <x v="16"/>
    <x v="385"/>
    <x v="5"/>
    <x v="10"/>
    <x v="10"/>
    <x v="299"/>
    <x v="234"/>
    <x v="243"/>
    <x v="2"/>
    <x v="245"/>
    <x v="237"/>
    <x v="242"/>
    <x v="247"/>
    <x v="242"/>
    <x v="237"/>
    <x v="242"/>
    <x v="245"/>
    <x v="3"/>
    <x v="230"/>
    <x v="86"/>
    <x v="247"/>
    <x v="251"/>
    <x v="242"/>
    <x v="242"/>
    <x v="243"/>
    <x v="2"/>
  </r>
  <r>
    <x v="88"/>
    <x v="90"/>
    <x v="1"/>
    <x v="6"/>
    <x v="129"/>
    <x v="3"/>
    <x v="1"/>
    <x v="7"/>
    <x v="34"/>
    <x v="7"/>
    <x v="49"/>
    <x v="162"/>
    <x v="2"/>
    <x v="12"/>
    <x v="462"/>
    <x v="19"/>
    <x v="75"/>
    <x v="77"/>
    <x v="283"/>
    <x v="200"/>
    <x v="114"/>
    <x v="2"/>
    <x v="192"/>
    <x v="414"/>
    <x v="428"/>
    <x v="234"/>
    <x v="412"/>
    <x v="414"/>
    <x v="428"/>
    <x v="235"/>
    <x v="3"/>
    <x v="286"/>
    <x v="58"/>
    <x v="435"/>
    <x v="85"/>
    <x v="234"/>
    <x v="234"/>
    <x v="233"/>
    <x v="1"/>
  </r>
  <r>
    <x v="89"/>
    <x v="91"/>
    <x v="1"/>
    <x v="5"/>
    <x v="129"/>
    <x v="3"/>
    <x v="1"/>
    <x v="7"/>
    <x v="15"/>
    <x v="7"/>
    <x v="49"/>
    <x v="162"/>
    <x v="2"/>
    <x v="33"/>
    <x v="7"/>
    <x v="19"/>
    <x v="75"/>
    <x v="77"/>
    <x v="283"/>
    <x v="278"/>
    <x v="354"/>
    <x v="2"/>
    <x v="289"/>
    <x v="46"/>
    <x v="47"/>
    <x v="264"/>
    <x v="52"/>
    <x v="46"/>
    <x v="47"/>
    <x v="264"/>
    <x v="3"/>
    <x v="160"/>
    <x v="111"/>
    <x v="54"/>
    <x v="404"/>
    <x v="262"/>
    <x v="262"/>
    <x v="262"/>
    <x v="1"/>
  </r>
  <r>
    <x v="90"/>
    <x v="92"/>
    <x v="1"/>
    <x v="3"/>
    <x v="129"/>
    <x v="3"/>
    <x v="1"/>
    <x v="7"/>
    <x v="14"/>
    <x v="7"/>
    <x v="49"/>
    <x v="162"/>
    <x v="2"/>
    <x v="12"/>
    <x v="462"/>
    <x v="19"/>
    <x v="75"/>
    <x v="77"/>
    <x v="283"/>
    <x v="200"/>
    <x v="114"/>
    <x v="2"/>
    <x v="192"/>
    <x v="414"/>
    <x v="428"/>
    <x v="234"/>
    <x v="412"/>
    <x v="414"/>
    <x v="428"/>
    <x v="235"/>
    <x v="3"/>
    <x v="286"/>
    <x v="58"/>
    <x v="435"/>
    <x v="85"/>
    <x v="234"/>
    <x v="234"/>
    <x v="233"/>
    <x v="1"/>
  </r>
  <r>
    <x v="75"/>
    <x v="76"/>
    <x v="1"/>
    <x v="5"/>
    <x v="130"/>
    <x v="15"/>
    <x v="6"/>
    <x v="14"/>
    <x v="15"/>
    <x v="5"/>
    <x v="33"/>
    <x v="78"/>
    <x v="2"/>
    <x v="37"/>
    <x v="188"/>
    <x v="149"/>
    <x v="3"/>
    <x v="5"/>
    <x v="314"/>
    <x v="178"/>
    <x v="476"/>
    <x v="2"/>
    <x v="375"/>
    <x v="465"/>
    <x v="480"/>
    <x v="436"/>
    <x v="458"/>
    <x v="464"/>
    <x v="479"/>
    <x v="438"/>
    <x v="3"/>
    <x v="434"/>
    <x v="158"/>
    <x v="496"/>
    <x v="496"/>
    <x v="437"/>
    <x v="437"/>
    <x v="437"/>
    <x v="2"/>
  </r>
  <r>
    <x v="76"/>
    <x v="77"/>
    <x v="1"/>
    <x v="3"/>
    <x v="130"/>
    <x v="15"/>
    <x v="6"/>
    <x v="14"/>
    <x v="14"/>
    <x v="5"/>
    <x v="33"/>
    <x v="78"/>
    <x v="2"/>
    <x v="7"/>
    <x v="275"/>
    <x v="149"/>
    <x v="3"/>
    <x v="5"/>
    <x v="314"/>
    <x v="297"/>
    <x v="8"/>
    <x v="2"/>
    <x v="109"/>
    <x v="2"/>
    <x v="2"/>
    <x v="51"/>
    <x v="1"/>
    <x v="2"/>
    <x v="2"/>
    <x v="52"/>
    <x v="3"/>
    <x v="434"/>
    <x v="1"/>
    <x v="2"/>
    <x v="3"/>
    <x v="50"/>
    <x v="50"/>
    <x v="50"/>
    <x v="2"/>
  </r>
  <r>
    <x v="146"/>
    <x v="142"/>
    <x v="1"/>
    <x v="6"/>
    <x v="131"/>
    <x v="8"/>
    <x v="10"/>
    <x v="14"/>
    <x v="34"/>
    <x v="2"/>
    <x v="66"/>
    <x v="42"/>
    <x v="2"/>
    <x v="16"/>
    <x v="264"/>
    <x v="89"/>
    <x v="330"/>
    <x v="330"/>
    <x v="225"/>
    <x v="475"/>
    <x v="483"/>
    <x v="2"/>
    <x v="248"/>
    <x v="238"/>
    <x v="244"/>
    <x v="251"/>
    <x v="229"/>
    <x v="238"/>
    <x v="244"/>
    <x v="251"/>
    <x v="3"/>
    <x v="425"/>
    <x v="76"/>
    <x v="227"/>
    <x v="4"/>
    <x v="249"/>
    <x v="249"/>
    <x v="249"/>
    <x v="4"/>
  </r>
  <r>
    <x v="147"/>
    <x v="143"/>
    <x v="1"/>
    <x v="5"/>
    <x v="131"/>
    <x v="8"/>
    <x v="10"/>
    <x v="14"/>
    <x v="15"/>
    <x v="2"/>
    <x v="66"/>
    <x v="42"/>
    <x v="2"/>
    <x v="29"/>
    <x v="200"/>
    <x v="89"/>
    <x v="330"/>
    <x v="330"/>
    <x v="225"/>
    <x v="475"/>
    <x v="483"/>
    <x v="2"/>
    <x v="248"/>
    <x v="238"/>
    <x v="244"/>
    <x v="251"/>
    <x v="229"/>
    <x v="238"/>
    <x v="244"/>
    <x v="251"/>
    <x v="3"/>
    <x v="5"/>
    <x v="94"/>
    <x v="267"/>
    <x v="495"/>
    <x v="249"/>
    <x v="249"/>
    <x v="249"/>
    <x v="4"/>
  </r>
  <r>
    <x v="148"/>
    <x v="144"/>
    <x v="1"/>
    <x v="3"/>
    <x v="131"/>
    <x v="8"/>
    <x v="10"/>
    <x v="14"/>
    <x v="14"/>
    <x v="2"/>
    <x v="66"/>
    <x v="42"/>
    <x v="2"/>
    <x v="16"/>
    <x v="264"/>
    <x v="89"/>
    <x v="330"/>
    <x v="330"/>
    <x v="225"/>
    <x v="475"/>
    <x v="483"/>
    <x v="2"/>
    <x v="248"/>
    <x v="238"/>
    <x v="244"/>
    <x v="251"/>
    <x v="229"/>
    <x v="238"/>
    <x v="244"/>
    <x v="251"/>
    <x v="3"/>
    <x v="425"/>
    <x v="76"/>
    <x v="227"/>
    <x v="4"/>
    <x v="249"/>
    <x v="249"/>
    <x v="249"/>
    <x v="4"/>
  </r>
  <r>
    <x v="137"/>
    <x v="79"/>
    <x v="1"/>
    <x v="5"/>
    <x v="132"/>
    <x v="15"/>
    <x v="6"/>
    <x v="14"/>
    <x v="15"/>
    <x v="5"/>
    <x v="33"/>
    <x v="78"/>
    <x v="2"/>
    <x v="1"/>
    <x v="450"/>
    <x v="44"/>
    <x v="2"/>
    <x v="2"/>
    <x v="316"/>
    <x v="421"/>
    <x v="2"/>
    <x v="2"/>
    <x v="104"/>
    <x v="0"/>
    <x v="0"/>
    <x v="40"/>
    <x v="0"/>
    <x v="0"/>
    <x v="0"/>
    <x v="40"/>
    <x v="3"/>
    <x v="434"/>
    <x v="0"/>
    <x v="0"/>
    <x v="1"/>
    <x v="39"/>
    <x v="39"/>
    <x v="39"/>
    <x v="2"/>
  </r>
  <r>
    <x v="138"/>
    <x v="78"/>
    <x v="1"/>
    <x v="3"/>
    <x v="132"/>
    <x v="15"/>
    <x v="6"/>
    <x v="14"/>
    <x v="14"/>
    <x v="5"/>
    <x v="33"/>
    <x v="78"/>
    <x v="2"/>
    <x v="42"/>
    <x v="15"/>
    <x v="44"/>
    <x v="2"/>
    <x v="2"/>
    <x v="316"/>
    <x v="67"/>
    <x v="482"/>
    <x v="2"/>
    <x v="379"/>
    <x v="466"/>
    <x v="481"/>
    <x v="444"/>
    <x v="461"/>
    <x v="465"/>
    <x v="480"/>
    <x v="446"/>
    <x v="3"/>
    <x v="434"/>
    <x v="160"/>
    <x v="497"/>
    <x v="498"/>
    <x v="445"/>
    <x v="445"/>
    <x v="445"/>
    <x v="2"/>
  </r>
  <r>
    <x v="73"/>
    <x v="74"/>
    <x v="1"/>
    <x v="5"/>
    <x v="133"/>
    <x v="15"/>
    <x v="6"/>
    <x v="14"/>
    <x v="15"/>
    <x v="5"/>
    <x v="33"/>
    <x v="78"/>
    <x v="2"/>
    <x v="34"/>
    <x v="227"/>
    <x v="52"/>
    <x v="5"/>
    <x v="3"/>
    <x v="43"/>
    <x v="319"/>
    <x v="265"/>
    <x v="2"/>
    <x v="301"/>
    <x v="450"/>
    <x v="466"/>
    <x v="320"/>
    <x v="333"/>
    <x v="450"/>
    <x v="465"/>
    <x v="321"/>
    <x v="3"/>
    <x v="434"/>
    <x v="136"/>
    <x v="485"/>
    <x v="376"/>
    <x v="323"/>
    <x v="323"/>
    <x v="321"/>
    <x v="2"/>
  </r>
  <r>
    <x v="74"/>
    <x v="75"/>
    <x v="1"/>
    <x v="3"/>
    <x v="133"/>
    <x v="15"/>
    <x v="6"/>
    <x v="14"/>
    <x v="14"/>
    <x v="5"/>
    <x v="33"/>
    <x v="78"/>
    <x v="2"/>
    <x v="11"/>
    <x v="237"/>
    <x v="52"/>
    <x v="5"/>
    <x v="3"/>
    <x v="43"/>
    <x v="153"/>
    <x v="214"/>
    <x v="2"/>
    <x v="180"/>
    <x v="16"/>
    <x v="16"/>
    <x v="162"/>
    <x v="140"/>
    <x v="16"/>
    <x v="16"/>
    <x v="163"/>
    <x v="3"/>
    <x v="434"/>
    <x v="19"/>
    <x v="16"/>
    <x v="16"/>
    <x v="158"/>
    <x v="158"/>
    <x v="160"/>
    <x v="2"/>
  </r>
  <r>
    <x v="51"/>
    <x v="45"/>
    <x v="1"/>
    <x v="4"/>
    <x v="134"/>
    <x v="0"/>
    <x v="3"/>
    <x v="6"/>
    <x v="12"/>
    <x v="1"/>
    <x v="40"/>
    <x v="16"/>
    <x v="2"/>
    <x v="26"/>
    <x v="228"/>
    <x v="89"/>
    <x v="231"/>
    <x v="228"/>
    <x v="106"/>
    <x v="263"/>
    <x v="279"/>
    <x v="0"/>
    <x v="46"/>
    <x v="277"/>
    <x v="233"/>
    <x v="45"/>
    <x v="218"/>
    <x v="277"/>
    <x v="233"/>
    <x v="46"/>
    <x v="0"/>
    <x v="211"/>
    <x v="122"/>
    <x v="313"/>
    <x v="282"/>
    <x v="280"/>
    <x v="280"/>
    <x v="280"/>
    <x v="6"/>
  </r>
  <r>
    <x v="71"/>
    <x v="72"/>
    <x v="1"/>
    <x v="5"/>
    <x v="135"/>
    <x v="15"/>
    <x v="6"/>
    <x v="14"/>
    <x v="15"/>
    <x v="5"/>
    <x v="33"/>
    <x v="78"/>
    <x v="2"/>
    <x v="41"/>
    <x v="185"/>
    <x v="1"/>
    <x v="4"/>
    <x v="4"/>
    <x v="63"/>
    <x v="423"/>
    <x v="446"/>
    <x v="2"/>
    <x v="422"/>
    <x v="459"/>
    <x v="474"/>
    <x v="431"/>
    <x v="329"/>
    <x v="458"/>
    <x v="473"/>
    <x v="433"/>
    <x v="3"/>
    <x v="434"/>
    <x v="151"/>
    <x v="491"/>
    <x v="473"/>
    <x v="431"/>
    <x v="431"/>
    <x v="432"/>
    <x v="2"/>
  </r>
  <r>
    <x v="72"/>
    <x v="73"/>
    <x v="1"/>
    <x v="3"/>
    <x v="135"/>
    <x v="15"/>
    <x v="6"/>
    <x v="14"/>
    <x v="14"/>
    <x v="5"/>
    <x v="33"/>
    <x v="78"/>
    <x v="2"/>
    <x v="2"/>
    <x v="281"/>
    <x v="1"/>
    <x v="4"/>
    <x v="4"/>
    <x v="63"/>
    <x v="60"/>
    <x v="28"/>
    <x v="2"/>
    <x v="65"/>
    <x v="9"/>
    <x v="9"/>
    <x v="59"/>
    <x v="143"/>
    <x v="9"/>
    <x v="9"/>
    <x v="59"/>
    <x v="3"/>
    <x v="434"/>
    <x v="6"/>
    <x v="7"/>
    <x v="38"/>
    <x v="57"/>
    <x v="57"/>
    <x v="57"/>
    <x v="2"/>
  </r>
  <r>
    <x v="224"/>
    <x v="346"/>
    <x v="1"/>
    <x v="4"/>
    <x v="136"/>
    <x v="14"/>
    <x v="1"/>
    <x v="13"/>
    <x v="29"/>
    <x v="7"/>
    <x v="73"/>
    <x v="112"/>
    <x v="2"/>
    <x v="16"/>
    <x v="343"/>
    <x v="59"/>
    <x v="96"/>
    <x v="98"/>
    <x v="143"/>
    <x v="115"/>
    <x v="158"/>
    <x v="2"/>
    <x v="141"/>
    <x v="113"/>
    <x v="120"/>
    <x v="124"/>
    <x v="315"/>
    <x v="114"/>
    <x v="119"/>
    <x v="125"/>
    <x v="3"/>
    <x v="351"/>
    <x v="86"/>
    <x v="121"/>
    <x v="146"/>
    <x v="122"/>
    <x v="122"/>
    <x v="122"/>
    <x v="2"/>
  </r>
  <r>
    <x v="304"/>
    <x v="341"/>
    <x v="1"/>
    <x v="11"/>
    <x v="136"/>
    <x v="14"/>
    <x v="1"/>
    <x v="13"/>
    <x v="29"/>
    <x v="5"/>
    <x v="73"/>
    <x v="112"/>
    <x v="2"/>
    <x v="29"/>
    <x v="131"/>
    <x v="59"/>
    <x v="96"/>
    <x v="98"/>
    <x v="143"/>
    <x v="360"/>
    <x v="303"/>
    <x v="2"/>
    <x v="332"/>
    <x v="354"/>
    <x v="362"/>
    <x v="351"/>
    <x v="157"/>
    <x v="353"/>
    <x v="362"/>
    <x v="353"/>
    <x v="3"/>
    <x v="90"/>
    <x v="86"/>
    <x v="373"/>
    <x v="354"/>
    <x v="352"/>
    <x v="352"/>
    <x v="353"/>
    <x v="2"/>
  </r>
  <r>
    <x v="225"/>
    <x v="218"/>
    <x v="1"/>
    <x v="4"/>
    <x v="137"/>
    <x v="14"/>
    <x v="8"/>
    <x v="14"/>
    <x v="29"/>
    <x v="6"/>
    <x v="73"/>
    <x v="112"/>
    <x v="2"/>
    <x v="16"/>
    <x v="379"/>
    <x v="98"/>
    <x v="277"/>
    <x v="276"/>
    <x v="131"/>
    <x v="103"/>
    <x v="55"/>
    <x v="2"/>
    <x v="99"/>
    <x v="407"/>
    <x v="421"/>
    <x v="106"/>
    <x v="410"/>
    <x v="407"/>
    <x v="421"/>
    <x v="107"/>
    <x v="3"/>
    <x v="359"/>
    <x v="86"/>
    <x v="431"/>
    <x v="448"/>
    <x v="104"/>
    <x v="104"/>
    <x v="104"/>
    <x v="2"/>
  </r>
  <r>
    <x v="348"/>
    <x v="330"/>
    <x v="1"/>
    <x v="11"/>
    <x v="137"/>
    <x v="14"/>
    <x v="8"/>
    <x v="14"/>
    <x v="29"/>
    <x v="5"/>
    <x v="73"/>
    <x v="112"/>
    <x v="2"/>
    <x v="29"/>
    <x v="96"/>
    <x v="98"/>
    <x v="277"/>
    <x v="276"/>
    <x v="131"/>
    <x v="375"/>
    <x v="407"/>
    <x v="2"/>
    <x v="385"/>
    <x v="52"/>
    <x v="56"/>
    <x v="378"/>
    <x v="55"/>
    <x v="52"/>
    <x v="56"/>
    <x v="379"/>
    <x v="3"/>
    <x v="81"/>
    <x v="86"/>
    <x v="59"/>
    <x v="47"/>
    <x v="379"/>
    <x v="379"/>
    <x v="379"/>
    <x v="2"/>
  </r>
  <r>
    <x v="476"/>
    <x v="475"/>
    <x v="1"/>
    <x v="4"/>
    <x v="137"/>
    <x v="14"/>
    <x v="8"/>
    <x v="14"/>
    <x v="13"/>
    <x v="6"/>
    <x v="112"/>
    <x v="39"/>
    <x v="2"/>
    <x v="29"/>
    <x v="193"/>
    <x v="98"/>
    <x v="253"/>
    <x v="251"/>
    <x v="210"/>
    <x v="314"/>
    <x v="393"/>
    <x v="2"/>
    <x v="317"/>
    <x v="117"/>
    <x v="131"/>
    <x v="321"/>
    <x v="172"/>
    <x v="118"/>
    <x v="130"/>
    <x v="322"/>
    <x v="3"/>
    <x v="178"/>
    <x v="86"/>
    <x v="130"/>
    <x v="149"/>
    <x v="324"/>
    <x v="324"/>
    <x v="322"/>
    <x v="4"/>
  </r>
  <r>
    <x v="477"/>
    <x v="476"/>
    <x v="1"/>
    <x v="4"/>
    <x v="137"/>
    <x v="14"/>
    <x v="8"/>
    <x v="14"/>
    <x v="23"/>
    <x v="6"/>
    <x v="112"/>
    <x v="39"/>
    <x v="2"/>
    <x v="29"/>
    <x v="193"/>
    <x v="98"/>
    <x v="253"/>
    <x v="251"/>
    <x v="210"/>
    <x v="314"/>
    <x v="393"/>
    <x v="2"/>
    <x v="317"/>
    <x v="117"/>
    <x v="131"/>
    <x v="321"/>
    <x v="172"/>
    <x v="118"/>
    <x v="130"/>
    <x v="322"/>
    <x v="3"/>
    <x v="178"/>
    <x v="86"/>
    <x v="130"/>
    <x v="149"/>
    <x v="324"/>
    <x v="324"/>
    <x v="322"/>
    <x v="4"/>
  </r>
  <r>
    <x v="258"/>
    <x v="152"/>
    <x v="1"/>
    <x v="4"/>
    <x v="138"/>
    <x v="8"/>
    <x v="10"/>
    <x v="14"/>
    <x v="36"/>
    <x v="2"/>
    <x v="68"/>
    <x v="28"/>
    <x v="2"/>
    <x v="23"/>
    <x v="224"/>
    <x v="128"/>
    <x v="331"/>
    <x v="331"/>
    <x v="62"/>
    <x v="290"/>
    <x v="463"/>
    <x v="2"/>
    <x v="340"/>
    <x v="17"/>
    <x v="17"/>
    <x v="266"/>
    <x v="5"/>
    <x v="17"/>
    <x v="17"/>
    <x v="267"/>
    <x v="3"/>
    <x v="184"/>
    <x v="101"/>
    <x v="17"/>
    <x v="37"/>
    <x v="264"/>
    <x v="264"/>
    <x v="265"/>
    <x v="5"/>
  </r>
  <r>
    <x v="226"/>
    <x v="219"/>
    <x v="1"/>
    <x v="4"/>
    <x v="139"/>
    <x v="0"/>
    <x v="3"/>
    <x v="14"/>
    <x v="29"/>
    <x v="4"/>
    <x v="73"/>
    <x v="112"/>
    <x v="2"/>
    <x v="16"/>
    <x v="383"/>
    <x v="94"/>
    <x v="209"/>
    <x v="210"/>
    <x v="160"/>
    <x v="116"/>
    <x v="87"/>
    <x v="2"/>
    <x v="110"/>
    <x v="107"/>
    <x v="113"/>
    <x v="107"/>
    <x v="362"/>
    <x v="108"/>
    <x v="112"/>
    <x v="108"/>
    <x v="3"/>
    <x v="322"/>
    <x v="86"/>
    <x v="115"/>
    <x v="152"/>
    <x v="105"/>
    <x v="105"/>
    <x v="105"/>
    <x v="2"/>
  </r>
  <r>
    <x v="305"/>
    <x v="290"/>
    <x v="1"/>
    <x v="11"/>
    <x v="139"/>
    <x v="0"/>
    <x v="3"/>
    <x v="14"/>
    <x v="29"/>
    <x v="5"/>
    <x v="73"/>
    <x v="112"/>
    <x v="2"/>
    <x v="29"/>
    <x v="90"/>
    <x v="94"/>
    <x v="209"/>
    <x v="210"/>
    <x v="160"/>
    <x v="359"/>
    <x v="376"/>
    <x v="2"/>
    <x v="374"/>
    <x v="358"/>
    <x v="368"/>
    <x v="375"/>
    <x v="103"/>
    <x v="357"/>
    <x v="368"/>
    <x v="376"/>
    <x v="3"/>
    <x v="123"/>
    <x v="86"/>
    <x v="380"/>
    <x v="346"/>
    <x v="376"/>
    <x v="376"/>
    <x v="376"/>
    <x v="2"/>
  </r>
  <r>
    <x v="389"/>
    <x v="382"/>
    <x v="1"/>
    <x v="4"/>
    <x v="140"/>
    <x v="1"/>
    <x v="8"/>
    <x v="8"/>
    <x v="26"/>
    <x v="7"/>
    <x v="79"/>
    <x v="38"/>
    <x v="2"/>
    <x v="14"/>
    <x v="285"/>
    <x v="11"/>
    <x v="42"/>
    <x v="42"/>
    <x v="220"/>
    <x v="148"/>
    <x v="170"/>
    <x v="2"/>
    <x v="155"/>
    <x v="327"/>
    <x v="327"/>
    <x v="154"/>
    <x v="287"/>
    <x v="327"/>
    <x v="328"/>
    <x v="157"/>
    <x v="3"/>
    <x v="336"/>
    <x v="86"/>
    <x v="336"/>
    <x v="327"/>
    <x v="152"/>
    <x v="152"/>
    <x v="154"/>
    <x v="4"/>
  </r>
  <r>
    <x v="227"/>
    <x v="220"/>
    <x v="1"/>
    <x v="4"/>
    <x v="141"/>
    <x v="12"/>
    <x v="0"/>
    <x v="1"/>
    <x v="29"/>
    <x v="1"/>
    <x v="73"/>
    <x v="112"/>
    <x v="2"/>
    <x v="16"/>
    <x v="416"/>
    <x v="116"/>
    <x v="281"/>
    <x v="279"/>
    <x v="142"/>
    <x v="102"/>
    <x v="35"/>
    <x v="2"/>
    <x v="92"/>
    <x v="102"/>
    <x v="105"/>
    <x v="93"/>
    <x v="406"/>
    <x v="102"/>
    <x v="104"/>
    <x v="94"/>
    <x v="3"/>
    <x v="397"/>
    <x v="86"/>
    <x v="105"/>
    <x v="77"/>
    <x v="91"/>
    <x v="91"/>
    <x v="91"/>
    <x v="2"/>
  </r>
  <r>
    <x v="306"/>
    <x v="291"/>
    <x v="1"/>
    <x v="11"/>
    <x v="141"/>
    <x v="12"/>
    <x v="0"/>
    <x v="1"/>
    <x v="29"/>
    <x v="5"/>
    <x v="73"/>
    <x v="112"/>
    <x v="2"/>
    <x v="29"/>
    <x v="60"/>
    <x v="116"/>
    <x v="281"/>
    <x v="279"/>
    <x v="142"/>
    <x v="377"/>
    <x v="434"/>
    <x v="2"/>
    <x v="393"/>
    <x v="362"/>
    <x v="374"/>
    <x v="394"/>
    <x v="60"/>
    <x v="361"/>
    <x v="373"/>
    <x v="396"/>
    <x v="3"/>
    <x v="39"/>
    <x v="86"/>
    <x v="386"/>
    <x v="411"/>
    <x v="396"/>
    <x v="396"/>
    <x v="396"/>
    <x v="2"/>
  </r>
  <r>
    <x v="61"/>
    <x v="58"/>
    <x v="1"/>
    <x v="6"/>
    <x v="142"/>
    <x v="15"/>
    <x v="11"/>
    <x v="15"/>
    <x v="1"/>
    <x v="5"/>
    <x v="33"/>
    <x v="78"/>
    <x v="2"/>
    <x v="2"/>
    <x v="476"/>
    <x v="1"/>
    <x v="0"/>
    <x v="1"/>
    <x v="336"/>
    <x v="475"/>
    <x v="157"/>
    <x v="2"/>
    <x v="479"/>
    <x v="5"/>
    <x v="5"/>
    <x v="145"/>
    <x v="462"/>
    <x v="5"/>
    <x v="5"/>
    <x v="147"/>
    <x v="3"/>
    <x v="434"/>
    <x v="6"/>
    <x v="4"/>
    <x v="96"/>
    <x v="143"/>
    <x v="143"/>
    <x v="144"/>
    <x v="2"/>
  </r>
  <r>
    <x v="62"/>
    <x v="57"/>
    <x v="1"/>
    <x v="6"/>
    <x v="142"/>
    <x v="15"/>
    <x v="11"/>
    <x v="15"/>
    <x v="0"/>
    <x v="5"/>
    <x v="33"/>
    <x v="78"/>
    <x v="2"/>
    <x v="11"/>
    <x v="476"/>
    <x v="52"/>
    <x v="0"/>
    <x v="1"/>
    <x v="336"/>
    <x v="475"/>
    <x v="237"/>
    <x v="2"/>
    <x v="479"/>
    <x v="15"/>
    <x v="15"/>
    <x v="199"/>
    <x v="462"/>
    <x v="15"/>
    <x v="15"/>
    <x v="201"/>
    <x v="3"/>
    <x v="434"/>
    <x v="19"/>
    <x v="14"/>
    <x v="480"/>
    <x v="198"/>
    <x v="198"/>
    <x v="199"/>
    <x v="2"/>
  </r>
  <r>
    <x v="63"/>
    <x v="55"/>
    <x v="1"/>
    <x v="6"/>
    <x v="142"/>
    <x v="15"/>
    <x v="11"/>
    <x v="15"/>
    <x v="31"/>
    <x v="5"/>
    <x v="33"/>
    <x v="78"/>
    <x v="2"/>
    <x v="7"/>
    <x v="476"/>
    <x v="149"/>
    <x v="0"/>
    <x v="1"/>
    <x v="336"/>
    <x v="475"/>
    <x v="15"/>
    <x v="2"/>
    <x v="479"/>
    <x v="1"/>
    <x v="1"/>
    <x v="50"/>
    <x v="462"/>
    <x v="1"/>
    <x v="1"/>
    <x v="51"/>
    <x v="3"/>
    <x v="434"/>
    <x v="1"/>
    <x v="1"/>
    <x v="14"/>
    <x v="49"/>
    <x v="49"/>
    <x v="49"/>
    <x v="2"/>
  </r>
  <r>
    <x v="77"/>
    <x v="56"/>
    <x v="1"/>
    <x v="6"/>
    <x v="142"/>
    <x v="15"/>
    <x v="11"/>
    <x v="15"/>
    <x v="8"/>
    <x v="5"/>
    <x v="33"/>
    <x v="78"/>
    <x v="2"/>
    <x v="42"/>
    <x v="476"/>
    <x v="44"/>
    <x v="0"/>
    <x v="1"/>
    <x v="336"/>
    <x v="475"/>
    <x v="479"/>
    <x v="2"/>
    <x v="479"/>
    <x v="467"/>
    <x v="482"/>
    <x v="445"/>
    <x v="462"/>
    <x v="466"/>
    <x v="481"/>
    <x v="447"/>
    <x v="3"/>
    <x v="434"/>
    <x v="160"/>
    <x v="498"/>
    <x v="493"/>
    <x v="446"/>
    <x v="446"/>
    <x v="446"/>
    <x v="2"/>
  </r>
  <r>
    <x v="228"/>
    <x v="347"/>
    <x v="1"/>
    <x v="4"/>
    <x v="143"/>
    <x v="14"/>
    <x v="10"/>
    <x v="13"/>
    <x v="29"/>
    <x v="1"/>
    <x v="73"/>
    <x v="112"/>
    <x v="2"/>
    <x v="16"/>
    <x v="339"/>
    <x v="46"/>
    <x v="101"/>
    <x v="106"/>
    <x v="154"/>
    <x v="122"/>
    <x v="147"/>
    <x v="2"/>
    <x v="138"/>
    <x v="260"/>
    <x v="258"/>
    <x v="141"/>
    <x v="350"/>
    <x v="259"/>
    <x v="258"/>
    <x v="142"/>
    <x v="3"/>
    <x v="348"/>
    <x v="86"/>
    <x v="262"/>
    <x v="130"/>
    <x v="139"/>
    <x v="139"/>
    <x v="139"/>
    <x v="2"/>
  </r>
  <r>
    <x v="307"/>
    <x v="342"/>
    <x v="1"/>
    <x v="11"/>
    <x v="143"/>
    <x v="14"/>
    <x v="10"/>
    <x v="13"/>
    <x v="29"/>
    <x v="5"/>
    <x v="73"/>
    <x v="112"/>
    <x v="2"/>
    <x v="29"/>
    <x v="135"/>
    <x v="46"/>
    <x v="101"/>
    <x v="106"/>
    <x v="154"/>
    <x v="351"/>
    <x v="312"/>
    <x v="2"/>
    <x v="334"/>
    <x v="210"/>
    <x v="227"/>
    <x v="336"/>
    <x v="120"/>
    <x v="210"/>
    <x v="227"/>
    <x v="337"/>
    <x v="3"/>
    <x v="93"/>
    <x v="86"/>
    <x v="232"/>
    <x v="367"/>
    <x v="337"/>
    <x v="337"/>
    <x v="337"/>
    <x v="2"/>
  </r>
  <r>
    <x v="395"/>
    <x v="390"/>
    <x v="1"/>
    <x v="4"/>
    <x v="143"/>
    <x v="14"/>
    <x v="10"/>
    <x v="13"/>
    <x v="23"/>
    <x v="1"/>
    <x v="82"/>
    <x v="122"/>
    <x v="2"/>
    <x v="29"/>
    <x v="88"/>
    <x v="63"/>
    <x v="103"/>
    <x v="108"/>
    <x v="155"/>
    <x v="364"/>
    <x v="318"/>
    <x v="2"/>
    <x v="342"/>
    <x v="355"/>
    <x v="363"/>
    <x v="354"/>
    <x v="132"/>
    <x v="354"/>
    <x v="363"/>
    <x v="356"/>
    <x v="3"/>
    <x v="79"/>
    <x v="86"/>
    <x v="374"/>
    <x v="362"/>
    <x v="355"/>
    <x v="355"/>
    <x v="356"/>
    <x v="2"/>
  </r>
  <r>
    <x v="433"/>
    <x v="434"/>
    <x v="1"/>
    <x v="4"/>
    <x v="144"/>
    <x v="14"/>
    <x v="5"/>
    <x v="13"/>
    <x v="27"/>
    <x v="1"/>
    <x v="101"/>
    <x v="131"/>
    <x v="2"/>
    <x v="16"/>
    <x v="396"/>
    <x v="49"/>
    <x v="94"/>
    <x v="95"/>
    <x v="147"/>
    <x v="109"/>
    <x v="163"/>
    <x v="2"/>
    <x v="140"/>
    <x v="214"/>
    <x v="212"/>
    <x v="130"/>
    <x v="337"/>
    <x v="214"/>
    <x v="212"/>
    <x v="131"/>
    <x v="3"/>
    <x v="362"/>
    <x v="86"/>
    <x v="219"/>
    <x v="229"/>
    <x v="128"/>
    <x v="128"/>
    <x v="128"/>
    <x v="2"/>
  </r>
  <r>
    <x v="497"/>
    <x v="502"/>
    <x v="1"/>
    <x v="4"/>
    <x v="145"/>
    <x v="15"/>
    <x v="6"/>
    <x v="14"/>
    <x v="38"/>
    <x v="4"/>
    <x v="119"/>
    <x v="25"/>
    <x v="2"/>
    <x v="29"/>
    <x v="217"/>
    <x v="93"/>
    <x v="219"/>
    <x v="226"/>
    <x v="321"/>
    <x v="151"/>
    <x v="289"/>
    <x v="2"/>
    <x v="196"/>
    <x v="238"/>
    <x v="236"/>
    <x v="188"/>
    <x v="220"/>
    <x v="238"/>
    <x v="236"/>
    <x v="187"/>
    <x v="3"/>
    <x v="434"/>
    <x v="86"/>
    <x v="241"/>
    <x v="247"/>
    <x v="185"/>
    <x v="185"/>
    <x v="185"/>
    <x v="6"/>
  </r>
  <r>
    <x v="229"/>
    <x v="221"/>
    <x v="1"/>
    <x v="4"/>
    <x v="146"/>
    <x v="13"/>
    <x v="8"/>
    <x v="14"/>
    <x v="29"/>
    <x v="4"/>
    <x v="73"/>
    <x v="112"/>
    <x v="2"/>
    <x v="16"/>
    <x v="425"/>
    <x v="114"/>
    <x v="239"/>
    <x v="238"/>
    <x v="94"/>
    <x v="79"/>
    <x v="49"/>
    <x v="2"/>
    <x v="86"/>
    <x v="35"/>
    <x v="33"/>
    <x v="81"/>
    <x v="371"/>
    <x v="35"/>
    <x v="33"/>
    <x v="82"/>
    <x v="3"/>
    <x v="422"/>
    <x v="86"/>
    <x v="36"/>
    <x v="44"/>
    <x v="79"/>
    <x v="79"/>
    <x v="79"/>
    <x v="2"/>
  </r>
  <r>
    <x v="308"/>
    <x v="292"/>
    <x v="1"/>
    <x v="11"/>
    <x v="146"/>
    <x v="13"/>
    <x v="8"/>
    <x v="14"/>
    <x v="29"/>
    <x v="5"/>
    <x v="73"/>
    <x v="112"/>
    <x v="2"/>
    <x v="29"/>
    <x v="51"/>
    <x v="114"/>
    <x v="239"/>
    <x v="238"/>
    <x v="94"/>
    <x v="406"/>
    <x v="414"/>
    <x v="2"/>
    <x v="402"/>
    <x v="426"/>
    <x v="443"/>
    <x v="408"/>
    <x v="96"/>
    <x v="426"/>
    <x v="443"/>
    <x v="410"/>
    <x v="3"/>
    <x v="12"/>
    <x v="86"/>
    <x v="455"/>
    <x v="454"/>
    <x v="410"/>
    <x v="410"/>
    <x v="410"/>
    <x v="2"/>
  </r>
  <r>
    <x v="230"/>
    <x v="222"/>
    <x v="1"/>
    <x v="4"/>
    <x v="147"/>
    <x v="13"/>
    <x v="8"/>
    <x v="14"/>
    <x v="29"/>
    <x v="4"/>
    <x v="73"/>
    <x v="112"/>
    <x v="2"/>
    <x v="16"/>
    <x v="324"/>
    <x v="64"/>
    <x v="241"/>
    <x v="242"/>
    <x v="88"/>
    <x v="82"/>
    <x v="73"/>
    <x v="2"/>
    <x v="97"/>
    <x v="427"/>
    <x v="441"/>
    <x v="98"/>
    <x v="419"/>
    <x v="427"/>
    <x v="441"/>
    <x v="99"/>
    <x v="3"/>
    <x v="409"/>
    <x v="86"/>
    <x v="452"/>
    <x v="445"/>
    <x v="96"/>
    <x v="96"/>
    <x v="96"/>
    <x v="2"/>
  </r>
  <r>
    <x v="309"/>
    <x v="293"/>
    <x v="1"/>
    <x v="11"/>
    <x v="147"/>
    <x v="13"/>
    <x v="8"/>
    <x v="14"/>
    <x v="29"/>
    <x v="5"/>
    <x v="73"/>
    <x v="112"/>
    <x v="2"/>
    <x v="29"/>
    <x v="150"/>
    <x v="64"/>
    <x v="241"/>
    <x v="242"/>
    <x v="88"/>
    <x v="404"/>
    <x v="390"/>
    <x v="2"/>
    <x v="389"/>
    <x v="34"/>
    <x v="35"/>
    <x v="387"/>
    <x v="42"/>
    <x v="34"/>
    <x v="35"/>
    <x v="389"/>
    <x v="3"/>
    <x v="25"/>
    <x v="86"/>
    <x v="39"/>
    <x v="49"/>
    <x v="389"/>
    <x v="389"/>
    <x v="389"/>
    <x v="2"/>
  </r>
  <r>
    <x v="383"/>
    <x v="375"/>
    <x v="1"/>
    <x v="4"/>
    <x v="147"/>
    <x v="13"/>
    <x v="8"/>
    <x v="14"/>
    <x v="24"/>
    <x v="4"/>
    <x v="77"/>
    <x v="117"/>
    <x v="2"/>
    <x v="16"/>
    <x v="338"/>
    <x v="61"/>
    <x v="242"/>
    <x v="243"/>
    <x v="87"/>
    <x v="80"/>
    <x v="74"/>
    <x v="2"/>
    <x v="96"/>
    <x v="433"/>
    <x v="447"/>
    <x v="100"/>
    <x v="420"/>
    <x v="433"/>
    <x v="447"/>
    <x v="101"/>
    <x v="3"/>
    <x v="411"/>
    <x v="86"/>
    <x v="461"/>
    <x v="471"/>
    <x v="98"/>
    <x v="98"/>
    <x v="98"/>
    <x v="2"/>
  </r>
  <r>
    <x v="438"/>
    <x v="437"/>
    <x v="1"/>
    <x v="4"/>
    <x v="147"/>
    <x v="13"/>
    <x v="8"/>
    <x v="14"/>
    <x v="25"/>
    <x v="4"/>
    <x v="103"/>
    <x v="141"/>
    <x v="2"/>
    <x v="29"/>
    <x v="70"/>
    <x v="70"/>
    <x v="243"/>
    <x v="244"/>
    <x v="82"/>
    <x v="414"/>
    <x v="392"/>
    <x v="2"/>
    <x v="397"/>
    <x v="36"/>
    <x v="39"/>
    <x v="390"/>
    <x v="28"/>
    <x v="36"/>
    <x v="39"/>
    <x v="392"/>
    <x v="3"/>
    <x v="16"/>
    <x v="86"/>
    <x v="42"/>
    <x v="29"/>
    <x v="392"/>
    <x v="392"/>
    <x v="392"/>
    <x v="2"/>
  </r>
  <r>
    <x v="439"/>
    <x v="438"/>
    <x v="1"/>
    <x v="4"/>
    <x v="147"/>
    <x v="13"/>
    <x v="8"/>
    <x v="14"/>
    <x v="25"/>
    <x v="4"/>
    <x v="103"/>
    <x v="141"/>
    <x v="2"/>
    <x v="26"/>
    <x v="198"/>
    <x v="73"/>
    <x v="243"/>
    <x v="244"/>
    <x v="83"/>
    <x v="322"/>
    <x v="294"/>
    <x v="2"/>
    <x v="311"/>
    <x v="75"/>
    <x v="81"/>
    <x v="309"/>
    <x v="111"/>
    <x v="74"/>
    <x v="82"/>
    <x v="310"/>
    <x v="3"/>
    <x v="108"/>
    <x v="86"/>
    <x v="84"/>
    <x v="87"/>
    <x v="311"/>
    <x v="311"/>
    <x v="310"/>
    <x v="2"/>
  </r>
  <r>
    <x v="440"/>
    <x v="439"/>
    <x v="1"/>
    <x v="4"/>
    <x v="147"/>
    <x v="13"/>
    <x v="8"/>
    <x v="14"/>
    <x v="25"/>
    <x v="4"/>
    <x v="104"/>
    <x v="142"/>
    <x v="2"/>
    <x v="26"/>
    <x v="197"/>
    <x v="81"/>
    <x v="245"/>
    <x v="246"/>
    <x v="84"/>
    <x v="323"/>
    <x v="297"/>
    <x v="2"/>
    <x v="312"/>
    <x v="85"/>
    <x v="89"/>
    <x v="311"/>
    <x v="121"/>
    <x v="86"/>
    <x v="88"/>
    <x v="312"/>
    <x v="3"/>
    <x v="107"/>
    <x v="86"/>
    <x v="91"/>
    <x v="102"/>
    <x v="314"/>
    <x v="314"/>
    <x v="312"/>
    <x v="2"/>
  </r>
  <r>
    <x v="501"/>
    <x v="503"/>
    <x v="1"/>
    <x v="4"/>
    <x v="147"/>
    <x v="13"/>
    <x v="8"/>
    <x v="14"/>
    <x v="13"/>
    <x v="4"/>
    <x v="119"/>
    <x v="26"/>
    <x v="2"/>
    <x v="29"/>
    <x v="216"/>
    <x v="92"/>
    <x v="199"/>
    <x v="201"/>
    <x v="97"/>
    <x v="292"/>
    <x v="342"/>
    <x v="2"/>
    <x v="297"/>
    <x v="291"/>
    <x v="296"/>
    <x v="307"/>
    <x v="213"/>
    <x v="292"/>
    <x v="297"/>
    <x v="308"/>
    <x v="3"/>
    <x v="185"/>
    <x v="86"/>
    <x v="301"/>
    <x v="292"/>
    <x v="308"/>
    <x v="308"/>
    <x v="308"/>
    <x v="5"/>
  </r>
  <r>
    <x v="231"/>
    <x v="223"/>
    <x v="1"/>
    <x v="4"/>
    <x v="148"/>
    <x v="13"/>
    <x v="2"/>
    <x v="14"/>
    <x v="29"/>
    <x v="9"/>
    <x v="73"/>
    <x v="112"/>
    <x v="2"/>
    <x v="16"/>
    <x v="408"/>
    <x v="126"/>
    <x v="290"/>
    <x v="290"/>
    <x v="245"/>
    <x v="186"/>
    <x v="23"/>
    <x v="2"/>
    <x v="145"/>
    <x v="49"/>
    <x v="50"/>
    <x v="171"/>
    <x v="439"/>
    <x v="49"/>
    <x v="49"/>
    <x v="170"/>
    <x v="3"/>
    <x v="419"/>
    <x v="86"/>
    <x v="52"/>
    <x v="83"/>
    <x v="165"/>
    <x v="165"/>
    <x v="167"/>
    <x v="2"/>
  </r>
  <r>
    <x v="357"/>
    <x v="339"/>
    <x v="1"/>
    <x v="11"/>
    <x v="148"/>
    <x v="13"/>
    <x v="2"/>
    <x v="14"/>
    <x v="29"/>
    <x v="5"/>
    <x v="73"/>
    <x v="112"/>
    <x v="2"/>
    <x v="29"/>
    <x v="69"/>
    <x v="126"/>
    <x v="290"/>
    <x v="290"/>
    <x v="245"/>
    <x v="289"/>
    <x v="456"/>
    <x v="2"/>
    <x v="328"/>
    <x v="411"/>
    <x v="427"/>
    <x v="310"/>
    <x v="17"/>
    <x v="411"/>
    <x v="427"/>
    <x v="311"/>
    <x v="3"/>
    <x v="15"/>
    <x v="86"/>
    <x v="436"/>
    <x v="405"/>
    <x v="313"/>
    <x v="313"/>
    <x v="311"/>
    <x v="2"/>
  </r>
  <r>
    <x v="111"/>
    <x v="112"/>
    <x v="2"/>
    <x v="10"/>
    <x v="149"/>
    <x v="8"/>
    <x v="7"/>
    <x v="9"/>
    <x v="12"/>
    <x v="2"/>
    <x v="5"/>
    <x v="161"/>
    <x v="2"/>
    <x v="17"/>
    <x v="277"/>
    <x v="150"/>
    <x v="325"/>
    <x v="325"/>
    <x v="57"/>
    <x v="68"/>
    <x v="14"/>
    <x v="2"/>
    <x v="60"/>
    <x v="458"/>
    <x v="473"/>
    <x v="147"/>
    <x v="457"/>
    <x v="457"/>
    <x v="472"/>
    <x v="150"/>
    <x v="3"/>
    <x v="430"/>
    <x v="4"/>
    <x v="483"/>
    <x v="105"/>
    <x v="145"/>
    <x v="145"/>
    <x v="147"/>
    <x v="1"/>
  </r>
  <r>
    <x v="53"/>
    <x v="47"/>
    <x v="1"/>
    <x v="4"/>
    <x v="150"/>
    <x v="1"/>
    <x v="5"/>
    <x v="10"/>
    <x v="23"/>
    <x v="7"/>
    <x v="36"/>
    <x v="81"/>
    <x v="2"/>
    <x v="12"/>
    <x v="452"/>
    <x v="18"/>
    <x v="60"/>
    <x v="61"/>
    <x v="212"/>
    <x v="66"/>
    <x v="109"/>
    <x v="2"/>
    <x v="76"/>
    <x v="388"/>
    <x v="400"/>
    <x v="75"/>
    <x v="382"/>
    <x v="388"/>
    <x v="400"/>
    <x v="76"/>
    <x v="3"/>
    <x v="426"/>
    <x v="32"/>
    <x v="393"/>
    <x v="25"/>
    <x v="73"/>
    <x v="73"/>
    <x v="73"/>
    <x v="2"/>
  </r>
  <r>
    <x v="86"/>
    <x v="88"/>
    <x v="1"/>
    <x v="4"/>
    <x v="150"/>
    <x v="1"/>
    <x v="5"/>
    <x v="10"/>
    <x v="32"/>
    <x v="7"/>
    <x v="49"/>
    <x v="81"/>
    <x v="2"/>
    <x v="29"/>
    <x v="177"/>
    <x v="27"/>
    <x v="60"/>
    <x v="61"/>
    <x v="213"/>
    <x v="328"/>
    <x v="275"/>
    <x v="2"/>
    <x v="320"/>
    <x v="172"/>
    <x v="186"/>
    <x v="327"/>
    <x v="176"/>
    <x v="171"/>
    <x v="185"/>
    <x v="326"/>
    <x v="3"/>
    <x v="103"/>
    <x v="112"/>
    <x v="230"/>
    <x v="427"/>
    <x v="328"/>
    <x v="328"/>
    <x v="326"/>
    <x v="2"/>
  </r>
  <r>
    <x v="104"/>
    <x v="106"/>
    <x v="1"/>
    <x v="4"/>
    <x v="150"/>
    <x v="1"/>
    <x v="5"/>
    <x v="10"/>
    <x v="19"/>
    <x v="7"/>
    <x v="53"/>
    <x v="81"/>
    <x v="2"/>
    <x v="29"/>
    <x v="175"/>
    <x v="41"/>
    <x v="60"/>
    <x v="61"/>
    <x v="214"/>
    <x v="329"/>
    <x v="276"/>
    <x v="2"/>
    <x v="322"/>
    <x v="303"/>
    <x v="311"/>
    <x v="330"/>
    <x v="184"/>
    <x v="303"/>
    <x v="312"/>
    <x v="329"/>
    <x v="3"/>
    <x v="102"/>
    <x v="115"/>
    <x v="354"/>
    <x v="432"/>
    <x v="331"/>
    <x v="331"/>
    <x v="329"/>
    <x v="2"/>
  </r>
  <r>
    <x v="232"/>
    <x v="224"/>
    <x v="1"/>
    <x v="4"/>
    <x v="151"/>
    <x v="12"/>
    <x v="8"/>
    <x v="14"/>
    <x v="29"/>
    <x v="9"/>
    <x v="73"/>
    <x v="112"/>
    <x v="2"/>
    <x v="16"/>
    <x v="413"/>
    <x v="104"/>
    <x v="237"/>
    <x v="237"/>
    <x v="265"/>
    <x v="205"/>
    <x v="57"/>
    <x v="2"/>
    <x v="175"/>
    <x v="82"/>
    <x v="86"/>
    <x v="195"/>
    <x v="392"/>
    <x v="83"/>
    <x v="87"/>
    <x v="194"/>
    <x v="3"/>
    <x v="395"/>
    <x v="86"/>
    <x v="89"/>
    <x v="115"/>
    <x v="192"/>
    <x v="192"/>
    <x v="192"/>
    <x v="2"/>
  </r>
  <r>
    <x v="310"/>
    <x v="294"/>
    <x v="1"/>
    <x v="11"/>
    <x v="151"/>
    <x v="12"/>
    <x v="8"/>
    <x v="14"/>
    <x v="29"/>
    <x v="5"/>
    <x v="73"/>
    <x v="112"/>
    <x v="2"/>
    <x v="29"/>
    <x v="63"/>
    <x v="104"/>
    <x v="237"/>
    <x v="237"/>
    <x v="265"/>
    <x v="274"/>
    <x v="405"/>
    <x v="2"/>
    <x v="303"/>
    <x v="376"/>
    <x v="388"/>
    <x v="291"/>
    <x v="74"/>
    <x v="375"/>
    <x v="388"/>
    <x v="292"/>
    <x v="3"/>
    <x v="41"/>
    <x v="86"/>
    <x v="401"/>
    <x v="375"/>
    <x v="291"/>
    <x v="291"/>
    <x v="291"/>
    <x v="2"/>
  </r>
  <r>
    <x v="409"/>
    <x v="404"/>
    <x v="1"/>
    <x v="4"/>
    <x v="151"/>
    <x v="12"/>
    <x v="8"/>
    <x v="14"/>
    <x v="23"/>
    <x v="9"/>
    <x v="90"/>
    <x v="129"/>
    <x v="2"/>
    <x v="16"/>
    <x v="431"/>
    <x v="104"/>
    <x v="238"/>
    <x v="239"/>
    <x v="262"/>
    <x v="203"/>
    <x v="61"/>
    <x v="2"/>
    <x v="173"/>
    <x v="100"/>
    <x v="101"/>
    <x v="196"/>
    <x v="393"/>
    <x v="100"/>
    <x v="100"/>
    <x v="195"/>
    <x v="3"/>
    <x v="400"/>
    <x v="86"/>
    <x v="101"/>
    <x v="118"/>
    <x v="193"/>
    <x v="193"/>
    <x v="193"/>
    <x v="2"/>
  </r>
  <r>
    <x v="233"/>
    <x v="225"/>
    <x v="1"/>
    <x v="4"/>
    <x v="152"/>
    <x v="4"/>
    <x v="1"/>
    <x v="13"/>
    <x v="29"/>
    <x v="7"/>
    <x v="73"/>
    <x v="112"/>
    <x v="2"/>
    <x v="16"/>
    <x v="314"/>
    <x v="8"/>
    <x v="13"/>
    <x v="12"/>
    <x v="250"/>
    <x v="190"/>
    <x v="231"/>
    <x v="2"/>
    <x v="216"/>
    <x v="243"/>
    <x v="245"/>
    <x v="216"/>
    <x v="270"/>
    <x v="243"/>
    <x v="245"/>
    <x v="218"/>
    <x v="3"/>
    <x v="246"/>
    <x v="86"/>
    <x v="250"/>
    <x v="268"/>
    <x v="217"/>
    <x v="217"/>
    <x v="216"/>
    <x v="2"/>
  </r>
  <r>
    <x v="349"/>
    <x v="331"/>
    <x v="1"/>
    <x v="11"/>
    <x v="152"/>
    <x v="4"/>
    <x v="1"/>
    <x v="13"/>
    <x v="29"/>
    <x v="5"/>
    <x v="73"/>
    <x v="112"/>
    <x v="2"/>
    <x v="29"/>
    <x v="161"/>
    <x v="8"/>
    <x v="13"/>
    <x v="12"/>
    <x v="250"/>
    <x v="284"/>
    <x v="255"/>
    <x v="2"/>
    <x v="274"/>
    <x v="233"/>
    <x v="243"/>
    <x v="276"/>
    <x v="191"/>
    <x v="233"/>
    <x v="243"/>
    <x v="277"/>
    <x v="3"/>
    <x v="191"/>
    <x v="86"/>
    <x v="248"/>
    <x v="237"/>
    <x v="274"/>
    <x v="274"/>
    <x v="275"/>
    <x v="2"/>
  </r>
  <r>
    <x v="366"/>
    <x v="357"/>
    <x v="1"/>
    <x v="4"/>
    <x v="153"/>
    <x v="0"/>
    <x v="8"/>
    <x v="13"/>
    <x v="28"/>
    <x v="7"/>
    <x v="72"/>
    <x v="9"/>
    <x v="2"/>
    <x v="33"/>
    <x v="232"/>
    <x v="57"/>
    <x v="206"/>
    <x v="181"/>
    <x v="195"/>
    <x v="248"/>
    <x v="306"/>
    <x v="2"/>
    <x v="269"/>
    <x v="317"/>
    <x v="323"/>
    <x v="286"/>
    <x v="228"/>
    <x v="317"/>
    <x v="324"/>
    <x v="287"/>
    <x v="3"/>
    <x v="215"/>
    <x v="86"/>
    <x v="331"/>
    <x v="323"/>
    <x v="286"/>
    <x v="286"/>
    <x v="286"/>
    <x v="6"/>
  </r>
  <r>
    <x v="79"/>
    <x v="81"/>
    <x v="1"/>
    <x v="4"/>
    <x v="154"/>
    <x v="1"/>
    <x v="0"/>
    <x v="14"/>
    <x v="23"/>
    <x v="4"/>
    <x v="41"/>
    <x v="85"/>
    <x v="2"/>
    <x v="17"/>
    <x v="260"/>
    <x v="38"/>
    <x v="116"/>
    <x v="119"/>
    <x v="181"/>
    <x v="163"/>
    <x v="219"/>
    <x v="2"/>
    <x v="186"/>
    <x v="307"/>
    <x v="309"/>
    <x v="185"/>
    <x v="275"/>
    <x v="308"/>
    <x v="310"/>
    <x v="184"/>
    <x v="3"/>
    <x v="256"/>
    <x v="141"/>
    <x v="417"/>
    <x v="184"/>
    <x v="182"/>
    <x v="182"/>
    <x v="182"/>
    <x v="2"/>
  </r>
  <r>
    <x v="94"/>
    <x v="96"/>
    <x v="1"/>
    <x v="6"/>
    <x v="154"/>
    <x v="1"/>
    <x v="0"/>
    <x v="14"/>
    <x v="37"/>
    <x v="4"/>
    <x v="48"/>
    <x v="84"/>
    <x v="2"/>
    <x v="26"/>
    <x v="202"/>
    <x v="54"/>
    <x v="115"/>
    <x v="117"/>
    <x v="182"/>
    <x v="311"/>
    <x v="263"/>
    <x v="1"/>
    <x v="69"/>
    <x v="253"/>
    <x v="230"/>
    <x v="61"/>
    <x v="197"/>
    <x v="253"/>
    <x v="230"/>
    <x v="62"/>
    <x v="1"/>
    <x v="181"/>
    <x v="106"/>
    <x v="284"/>
    <x v="318"/>
    <x v="304"/>
    <x v="304"/>
    <x v="304"/>
    <x v="2"/>
  </r>
  <r>
    <x v="95"/>
    <x v="97"/>
    <x v="1"/>
    <x v="5"/>
    <x v="154"/>
    <x v="1"/>
    <x v="0"/>
    <x v="14"/>
    <x v="15"/>
    <x v="4"/>
    <x v="48"/>
    <x v="84"/>
    <x v="2"/>
    <x v="17"/>
    <x v="261"/>
    <x v="54"/>
    <x v="115"/>
    <x v="117"/>
    <x v="182"/>
    <x v="160"/>
    <x v="217"/>
    <x v="3"/>
    <x v="418"/>
    <x v="220"/>
    <x v="254"/>
    <x v="429"/>
    <x v="263"/>
    <x v="220"/>
    <x v="255"/>
    <x v="430"/>
    <x v="2"/>
    <x v="257"/>
    <x v="63"/>
    <x v="209"/>
    <x v="182"/>
    <x v="177"/>
    <x v="177"/>
    <x v="177"/>
    <x v="2"/>
  </r>
  <r>
    <x v="96"/>
    <x v="98"/>
    <x v="1"/>
    <x v="3"/>
    <x v="154"/>
    <x v="1"/>
    <x v="0"/>
    <x v="14"/>
    <x v="14"/>
    <x v="4"/>
    <x v="48"/>
    <x v="84"/>
    <x v="2"/>
    <x v="26"/>
    <x v="202"/>
    <x v="54"/>
    <x v="115"/>
    <x v="117"/>
    <x v="182"/>
    <x v="311"/>
    <x v="263"/>
    <x v="1"/>
    <x v="69"/>
    <x v="253"/>
    <x v="230"/>
    <x v="61"/>
    <x v="197"/>
    <x v="253"/>
    <x v="230"/>
    <x v="62"/>
    <x v="1"/>
    <x v="181"/>
    <x v="106"/>
    <x v="284"/>
    <x v="318"/>
    <x v="304"/>
    <x v="304"/>
    <x v="304"/>
    <x v="2"/>
  </r>
  <r>
    <x v="473"/>
    <x v="471"/>
    <x v="1"/>
    <x v="4"/>
    <x v="155"/>
    <x v="15"/>
    <x v="10"/>
    <x v="4"/>
    <x v="12"/>
    <x v="0"/>
    <x v="112"/>
    <x v="149"/>
    <x v="0"/>
    <x v="16"/>
    <x v="436"/>
    <x v="26"/>
    <x v="38"/>
    <x v="39"/>
    <x v="258"/>
    <x v="194"/>
    <x v="205"/>
    <x v="2"/>
    <x v="202"/>
    <x v="189"/>
    <x v="197"/>
    <x v="204"/>
    <x v="273"/>
    <x v="192"/>
    <x v="201"/>
    <x v="217"/>
    <x v="3"/>
    <x v="434"/>
    <x v="86"/>
    <x v="208"/>
    <x v="223"/>
    <x v="216"/>
    <x v="216"/>
    <x v="215"/>
    <x v="2"/>
  </r>
  <r>
    <x v="234"/>
    <x v="226"/>
    <x v="1"/>
    <x v="4"/>
    <x v="156"/>
    <x v="12"/>
    <x v="8"/>
    <x v="14"/>
    <x v="29"/>
    <x v="4"/>
    <x v="73"/>
    <x v="112"/>
    <x v="2"/>
    <x v="16"/>
    <x v="411"/>
    <x v="121"/>
    <x v="256"/>
    <x v="257"/>
    <x v="125"/>
    <x v="96"/>
    <x v="43"/>
    <x v="2"/>
    <x v="95"/>
    <x v="42"/>
    <x v="43"/>
    <x v="88"/>
    <x v="365"/>
    <x v="42"/>
    <x v="43"/>
    <x v="89"/>
    <x v="3"/>
    <x v="393"/>
    <x v="86"/>
    <x v="48"/>
    <x v="23"/>
    <x v="86"/>
    <x v="86"/>
    <x v="86"/>
    <x v="2"/>
  </r>
  <r>
    <x v="311"/>
    <x v="295"/>
    <x v="1"/>
    <x v="11"/>
    <x v="156"/>
    <x v="12"/>
    <x v="8"/>
    <x v="14"/>
    <x v="29"/>
    <x v="5"/>
    <x v="73"/>
    <x v="112"/>
    <x v="2"/>
    <x v="29"/>
    <x v="65"/>
    <x v="121"/>
    <x v="256"/>
    <x v="257"/>
    <x v="125"/>
    <x v="384"/>
    <x v="425"/>
    <x v="2"/>
    <x v="390"/>
    <x v="418"/>
    <x v="432"/>
    <x v="402"/>
    <x v="101"/>
    <x v="418"/>
    <x v="432"/>
    <x v="404"/>
    <x v="3"/>
    <x v="43"/>
    <x v="86"/>
    <x v="441"/>
    <x v="475"/>
    <x v="404"/>
    <x v="404"/>
    <x v="404"/>
    <x v="2"/>
  </r>
  <r>
    <x v="374"/>
    <x v="366"/>
    <x v="1"/>
    <x v="4"/>
    <x v="156"/>
    <x v="12"/>
    <x v="8"/>
    <x v="14"/>
    <x v="13"/>
    <x v="4"/>
    <x v="73"/>
    <x v="112"/>
    <x v="2"/>
    <x v="29"/>
    <x v="48"/>
    <x v="129"/>
    <x v="256"/>
    <x v="257"/>
    <x v="126"/>
    <x v="389"/>
    <x v="435"/>
    <x v="2"/>
    <x v="396"/>
    <x v="444"/>
    <x v="459"/>
    <x v="413"/>
    <x v="152"/>
    <x v="444"/>
    <x v="459"/>
    <x v="414"/>
    <x v="3"/>
    <x v="36"/>
    <x v="86"/>
    <x v="477"/>
    <x v="482"/>
    <x v="414"/>
    <x v="414"/>
    <x v="414"/>
    <x v="2"/>
  </r>
  <r>
    <x v="235"/>
    <x v="227"/>
    <x v="1"/>
    <x v="4"/>
    <x v="157"/>
    <x v="12"/>
    <x v="3"/>
    <x v="14"/>
    <x v="29"/>
    <x v="9"/>
    <x v="73"/>
    <x v="112"/>
    <x v="2"/>
    <x v="16"/>
    <x v="349"/>
    <x v="46"/>
    <x v="56"/>
    <x v="60"/>
    <x v="292"/>
    <x v="229"/>
    <x v="190"/>
    <x v="2"/>
    <x v="229"/>
    <x v="105"/>
    <x v="115"/>
    <x v="231"/>
    <x v="293"/>
    <x v="106"/>
    <x v="114"/>
    <x v="232"/>
    <x v="3"/>
    <x v="384"/>
    <x v="86"/>
    <x v="117"/>
    <x v="50"/>
    <x v="231"/>
    <x v="231"/>
    <x v="230"/>
    <x v="2"/>
  </r>
  <r>
    <x v="312"/>
    <x v="296"/>
    <x v="1"/>
    <x v="11"/>
    <x v="157"/>
    <x v="12"/>
    <x v="3"/>
    <x v="14"/>
    <x v="29"/>
    <x v="5"/>
    <x v="73"/>
    <x v="112"/>
    <x v="2"/>
    <x v="29"/>
    <x v="125"/>
    <x v="46"/>
    <x v="56"/>
    <x v="60"/>
    <x v="292"/>
    <x v="257"/>
    <x v="284"/>
    <x v="2"/>
    <x v="262"/>
    <x v="360"/>
    <x v="366"/>
    <x v="265"/>
    <x v="178"/>
    <x v="359"/>
    <x v="366"/>
    <x v="266"/>
    <x v="3"/>
    <x v="56"/>
    <x v="86"/>
    <x v="377"/>
    <x v="443"/>
    <x v="263"/>
    <x v="263"/>
    <x v="264"/>
    <x v="2"/>
  </r>
  <r>
    <x v="128"/>
    <x v="130"/>
    <x v="1"/>
    <x v="4"/>
    <x v="158"/>
    <x v="0"/>
    <x v="3"/>
    <x v="13"/>
    <x v="20"/>
    <x v="7"/>
    <x v="62"/>
    <x v="104"/>
    <x v="2"/>
    <x v="16"/>
    <x v="311"/>
    <x v="54"/>
    <x v="50"/>
    <x v="45"/>
    <x v="50"/>
    <x v="41"/>
    <x v="195"/>
    <x v="2"/>
    <x v="43"/>
    <x v="81"/>
    <x v="78"/>
    <x v="42"/>
    <x v="278"/>
    <x v="82"/>
    <x v="78"/>
    <x v="43"/>
    <x v="3"/>
    <x v="301"/>
    <x v="59"/>
    <x v="71"/>
    <x v="131"/>
    <x v="42"/>
    <x v="42"/>
    <x v="42"/>
    <x v="2"/>
  </r>
  <r>
    <x v="132"/>
    <x v="133"/>
    <x v="1"/>
    <x v="4"/>
    <x v="158"/>
    <x v="0"/>
    <x v="3"/>
    <x v="13"/>
    <x v="23"/>
    <x v="7"/>
    <x v="63"/>
    <x v="105"/>
    <x v="2"/>
    <x v="16"/>
    <x v="310"/>
    <x v="52"/>
    <x v="51"/>
    <x v="46"/>
    <x v="49"/>
    <x v="42"/>
    <x v="198"/>
    <x v="2"/>
    <x v="44"/>
    <x v="89"/>
    <x v="84"/>
    <x v="43"/>
    <x v="280"/>
    <x v="90"/>
    <x v="85"/>
    <x v="44"/>
    <x v="3"/>
    <x v="300"/>
    <x v="60"/>
    <x v="78"/>
    <x v="132"/>
    <x v="43"/>
    <x v="43"/>
    <x v="43"/>
    <x v="2"/>
  </r>
  <r>
    <x v="98"/>
    <x v="100"/>
    <x v="1"/>
    <x v="4"/>
    <x v="159"/>
    <x v="14"/>
    <x v="6"/>
    <x v="7"/>
    <x v="23"/>
    <x v="9"/>
    <x v="50"/>
    <x v="93"/>
    <x v="2"/>
    <x v="16"/>
    <x v="303"/>
    <x v="27"/>
    <x v="152"/>
    <x v="155"/>
    <x v="303"/>
    <x v="238"/>
    <x v="118"/>
    <x v="2"/>
    <x v="204"/>
    <x v="405"/>
    <x v="418"/>
    <x v="250"/>
    <x v="401"/>
    <x v="405"/>
    <x v="418"/>
    <x v="247"/>
    <x v="3"/>
    <x v="341"/>
    <x v="68"/>
    <x v="424"/>
    <x v="373"/>
    <x v="245"/>
    <x v="245"/>
    <x v="245"/>
    <x v="2"/>
  </r>
  <r>
    <x v="237"/>
    <x v="229"/>
    <x v="1"/>
    <x v="4"/>
    <x v="160"/>
    <x v="12"/>
    <x v="8"/>
    <x v="14"/>
    <x v="29"/>
    <x v="6"/>
    <x v="73"/>
    <x v="112"/>
    <x v="2"/>
    <x v="16"/>
    <x v="365"/>
    <x v="111"/>
    <x v="310"/>
    <x v="310"/>
    <x v="109"/>
    <x v="91"/>
    <x v="27"/>
    <x v="2"/>
    <x v="81"/>
    <x v="455"/>
    <x v="471"/>
    <x v="94"/>
    <x v="445"/>
    <x v="455"/>
    <x v="470"/>
    <x v="95"/>
    <x v="3"/>
    <x v="386"/>
    <x v="86"/>
    <x v="488"/>
    <x v="21"/>
    <x v="92"/>
    <x v="92"/>
    <x v="92"/>
    <x v="2"/>
  </r>
  <r>
    <x v="350"/>
    <x v="332"/>
    <x v="1"/>
    <x v="11"/>
    <x v="160"/>
    <x v="12"/>
    <x v="8"/>
    <x v="14"/>
    <x v="29"/>
    <x v="5"/>
    <x v="73"/>
    <x v="112"/>
    <x v="2"/>
    <x v="29"/>
    <x v="111"/>
    <x v="111"/>
    <x v="310"/>
    <x v="310"/>
    <x v="109"/>
    <x v="393"/>
    <x v="451"/>
    <x v="2"/>
    <x v="409"/>
    <x v="11"/>
    <x v="11"/>
    <x v="393"/>
    <x v="12"/>
    <x v="11"/>
    <x v="11"/>
    <x v="395"/>
    <x v="3"/>
    <x v="53"/>
    <x v="86"/>
    <x v="11"/>
    <x v="478"/>
    <x v="395"/>
    <x v="395"/>
    <x v="395"/>
    <x v="2"/>
  </r>
  <r>
    <x v="238"/>
    <x v="230"/>
    <x v="1"/>
    <x v="4"/>
    <x v="161"/>
    <x v="1"/>
    <x v="2"/>
    <x v="14"/>
    <x v="29"/>
    <x v="9"/>
    <x v="73"/>
    <x v="112"/>
    <x v="2"/>
    <x v="16"/>
    <x v="403"/>
    <x v="104"/>
    <x v="140"/>
    <x v="145"/>
    <x v="312"/>
    <x v="253"/>
    <x v="85"/>
    <x v="2"/>
    <x v="197"/>
    <x v="23"/>
    <x v="22"/>
    <x v="203"/>
    <x v="310"/>
    <x v="23"/>
    <x v="22"/>
    <x v="204"/>
    <x v="3"/>
    <x v="371"/>
    <x v="86"/>
    <x v="23"/>
    <x v="34"/>
    <x v="202"/>
    <x v="202"/>
    <x v="202"/>
    <x v="2"/>
  </r>
  <r>
    <x v="314"/>
    <x v="298"/>
    <x v="1"/>
    <x v="11"/>
    <x v="161"/>
    <x v="1"/>
    <x v="2"/>
    <x v="14"/>
    <x v="29"/>
    <x v="5"/>
    <x v="73"/>
    <x v="112"/>
    <x v="2"/>
    <x v="29"/>
    <x v="75"/>
    <x v="104"/>
    <x v="140"/>
    <x v="145"/>
    <x v="312"/>
    <x v="235"/>
    <x v="377"/>
    <x v="2"/>
    <x v="285"/>
    <x v="439"/>
    <x v="456"/>
    <x v="283"/>
    <x v="161"/>
    <x v="439"/>
    <x v="456"/>
    <x v="284"/>
    <x v="3"/>
    <x v="68"/>
    <x v="86"/>
    <x v="471"/>
    <x v="463"/>
    <x v="283"/>
    <x v="283"/>
    <x v="283"/>
    <x v="2"/>
  </r>
  <r>
    <x v="365"/>
    <x v="356"/>
    <x v="1"/>
    <x v="4"/>
    <x v="162"/>
    <x v="14"/>
    <x v="3"/>
    <x v="11"/>
    <x v="28"/>
    <x v="7"/>
    <x v="72"/>
    <x v="9"/>
    <x v="2"/>
    <x v="36"/>
    <x v="231"/>
    <x v="8"/>
    <x v="163"/>
    <x v="125"/>
    <x v="169"/>
    <x v="249"/>
    <x v="315"/>
    <x v="2"/>
    <x v="273"/>
    <x v="283"/>
    <x v="288"/>
    <x v="287"/>
    <x v="225"/>
    <x v="283"/>
    <x v="289"/>
    <x v="288"/>
    <x v="3"/>
    <x v="214"/>
    <x v="86"/>
    <x v="292"/>
    <x v="340"/>
    <x v="287"/>
    <x v="287"/>
    <x v="287"/>
    <x v="6"/>
  </r>
  <r>
    <x v="488"/>
    <x v="489"/>
    <x v="1"/>
    <x v="4"/>
    <x v="163"/>
    <x v="15"/>
    <x v="8"/>
    <x v="4"/>
    <x v="26"/>
    <x v="7"/>
    <x v="117"/>
    <x v="159"/>
    <x v="0"/>
    <x v="29"/>
    <x v="24"/>
    <x v="36"/>
    <x v="66"/>
    <x v="64"/>
    <x v="54"/>
    <x v="432"/>
    <x v="286"/>
    <x v="2"/>
    <x v="437"/>
    <x v="208"/>
    <x v="255"/>
    <x v="438"/>
    <x v="180"/>
    <x v="209"/>
    <x v="254"/>
    <x v="437"/>
    <x v="3"/>
    <x v="434"/>
    <x v="86"/>
    <x v="259"/>
    <x v="258"/>
    <x v="436"/>
    <x v="436"/>
    <x v="436"/>
    <x v="1"/>
  </r>
  <r>
    <x v="239"/>
    <x v="231"/>
    <x v="1"/>
    <x v="4"/>
    <x v="164"/>
    <x v="14"/>
    <x v="8"/>
    <x v="11"/>
    <x v="29"/>
    <x v="7"/>
    <x v="73"/>
    <x v="112"/>
    <x v="2"/>
    <x v="16"/>
    <x v="386"/>
    <x v="88"/>
    <x v="211"/>
    <x v="211"/>
    <x v="117"/>
    <x v="97"/>
    <x v="78"/>
    <x v="2"/>
    <x v="103"/>
    <x v="158"/>
    <x v="162"/>
    <x v="101"/>
    <x v="377"/>
    <x v="158"/>
    <x v="162"/>
    <x v="102"/>
    <x v="3"/>
    <x v="361"/>
    <x v="86"/>
    <x v="172"/>
    <x v="181"/>
    <x v="99"/>
    <x v="99"/>
    <x v="99"/>
    <x v="2"/>
  </r>
  <r>
    <x v="351"/>
    <x v="333"/>
    <x v="1"/>
    <x v="11"/>
    <x v="164"/>
    <x v="14"/>
    <x v="8"/>
    <x v="11"/>
    <x v="29"/>
    <x v="5"/>
    <x v="73"/>
    <x v="112"/>
    <x v="2"/>
    <x v="29"/>
    <x v="87"/>
    <x v="88"/>
    <x v="211"/>
    <x v="211"/>
    <x v="117"/>
    <x v="383"/>
    <x v="386"/>
    <x v="2"/>
    <x v="380"/>
    <x v="308"/>
    <x v="319"/>
    <x v="382"/>
    <x v="89"/>
    <x v="309"/>
    <x v="319"/>
    <x v="383"/>
    <x v="3"/>
    <x v="78"/>
    <x v="86"/>
    <x v="325"/>
    <x v="321"/>
    <x v="383"/>
    <x v="383"/>
    <x v="383"/>
    <x v="2"/>
  </r>
  <r>
    <x v="28"/>
    <x v="27"/>
    <x v="1"/>
    <x v="4"/>
    <x v="165"/>
    <x v="12"/>
    <x v="8"/>
    <x v="14"/>
    <x v="23"/>
    <x v="2"/>
    <x v="19"/>
    <x v="32"/>
    <x v="2"/>
    <x v="29"/>
    <x v="205"/>
    <x v="108"/>
    <x v="318"/>
    <x v="318"/>
    <x v="100"/>
    <x v="315"/>
    <x v="480"/>
    <x v="2"/>
    <x v="419"/>
    <x v="7"/>
    <x v="7"/>
    <x v="423"/>
    <x v="25"/>
    <x v="7"/>
    <x v="7"/>
    <x v="424"/>
    <x v="3"/>
    <x v="161"/>
    <x v="139"/>
    <x v="8"/>
    <x v="10"/>
    <x v="424"/>
    <x v="424"/>
    <x v="424"/>
    <x v="4"/>
  </r>
  <r>
    <x v="240"/>
    <x v="232"/>
    <x v="1"/>
    <x v="4"/>
    <x v="165"/>
    <x v="12"/>
    <x v="8"/>
    <x v="14"/>
    <x v="29"/>
    <x v="2"/>
    <x v="73"/>
    <x v="112"/>
    <x v="2"/>
    <x v="16"/>
    <x v="306"/>
    <x v="134"/>
    <x v="321"/>
    <x v="321"/>
    <x v="79"/>
    <x v="74"/>
    <x v="6"/>
    <x v="2"/>
    <x v="56"/>
    <x v="464"/>
    <x v="479"/>
    <x v="82"/>
    <x v="455"/>
    <x v="463"/>
    <x v="478"/>
    <x v="83"/>
    <x v="3"/>
    <x v="381"/>
    <x v="86"/>
    <x v="495"/>
    <x v="499"/>
    <x v="80"/>
    <x v="80"/>
    <x v="80"/>
    <x v="2"/>
  </r>
  <r>
    <x v="315"/>
    <x v="299"/>
    <x v="1"/>
    <x v="11"/>
    <x v="165"/>
    <x v="12"/>
    <x v="8"/>
    <x v="14"/>
    <x v="29"/>
    <x v="5"/>
    <x v="73"/>
    <x v="112"/>
    <x v="2"/>
    <x v="29"/>
    <x v="168"/>
    <x v="134"/>
    <x v="321"/>
    <x v="321"/>
    <x v="79"/>
    <x v="412"/>
    <x v="478"/>
    <x v="2"/>
    <x v="431"/>
    <x v="4"/>
    <x v="4"/>
    <x v="407"/>
    <x v="2"/>
    <x v="4"/>
    <x v="4"/>
    <x v="409"/>
    <x v="3"/>
    <x v="59"/>
    <x v="86"/>
    <x v="5"/>
    <x v="2"/>
    <x v="409"/>
    <x v="409"/>
    <x v="409"/>
    <x v="2"/>
  </r>
  <r>
    <x v="447"/>
    <x v="446"/>
    <x v="1"/>
    <x v="4"/>
    <x v="165"/>
    <x v="12"/>
    <x v="8"/>
    <x v="14"/>
    <x v="25"/>
    <x v="2"/>
    <x v="105"/>
    <x v="32"/>
    <x v="2"/>
    <x v="29"/>
    <x v="203"/>
    <x v="145"/>
    <x v="317"/>
    <x v="317"/>
    <x v="101"/>
    <x v="317"/>
    <x v="481"/>
    <x v="2"/>
    <x v="425"/>
    <x v="14"/>
    <x v="14"/>
    <x v="426"/>
    <x v="51"/>
    <x v="14"/>
    <x v="14"/>
    <x v="427"/>
    <x v="3"/>
    <x v="159"/>
    <x v="86"/>
    <x v="15"/>
    <x v="12"/>
    <x v="427"/>
    <x v="427"/>
    <x v="427"/>
    <x v="4"/>
  </r>
  <r>
    <x v="241"/>
    <x v="233"/>
    <x v="1"/>
    <x v="4"/>
    <x v="166"/>
    <x v="0"/>
    <x v="2"/>
    <x v="14"/>
    <x v="29"/>
    <x v="4"/>
    <x v="73"/>
    <x v="112"/>
    <x v="2"/>
    <x v="16"/>
    <x v="316"/>
    <x v="29"/>
    <x v="128"/>
    <x v="132"/>
    <x v="140"/>
    <x v="117"/>
    <x v="127"/>
    <x v="2"/>
    <x v="128"/>
    <x v="393"/>
    <x v="405"/>
    <x v="144"/>
    <x v="397"/>
    <x v="393"/>
    <x v="405"/>
    <x v="146"/>
    <x v="3"/>
    <x v="302"/>
    <x v="86"/>
    <x v="416"/>
    <x v="177"/>
    <x v="142"/>
    <x v="142"/>
    <x v="143"/>
    <x v="2"/>
  </r>
  <r>
    <x v="316"/>
    <x v="300"/>
    <x v="1"/>
    <x v="11"/>
    <x v="166"/>
    <x v="0"/>
    <x v="2"/>
    <x v="14"/>
    <x v="29"/>
    <x v="5"/>
    <x v="73"/>
    <x v="112"/>
    <x v="2"/>
    <x v="29"/>
    <x v="159"/>
    <x v="29"/>
    <x v="128"/>
    <x v="132"/>
    <x v="140"/>
    <x v="358"/>
    <x v="336"/>
    <x v="2"/>
    <x v="350"/>
    <x v="67"/>
    <x v="72"/>
    <x v="333"/>
    <x v="71"/>
    <x v="65"/>
    <x v="70"/>
    <x v="333"/>
    <x v="3"/>
    <x v="145"/>
    <x v="86"/>
    <x v="74"/>
    <x v="324"/>
    <x v="334"/>
    <x v="334"/>
    <x v="333"/>
    <x v="2"/>
  </r>
  <r>
    <x v="242"/>
    <x v="348"/>
    <x v="1"/>
    <x v="4"/>
    <x v="167"/>
    <x v="14"/>
    <x v="5"/>
    <x v="1"/>
    <x v="29"/>
    <x v="1"/>
    <x v="73"/>
    <x v="112"/>
    <x v="2"/>
    <x v="16"/>
    <x v="351"/>
    <x v="66"/>
    <x v="100"/>
    <x v="105"/>
    <x v="138"/>
    <x v="112"/>
    <x v="138"/>
    <x v="2"/>
    <x v="130"/>
    <x v="91"/>
    <x v="92"/>
    <x v="118"/>
    <x v="335"/>
    <x v="92"/>
    <x v="91"/>
    <x v="119"/>
    <x v="3"/>
    <x v="353"/>
    <x v="86"/>
    <x v="94"/>
    <x v="76"/>
    <x v="116"/>
    <x v="116"/>
    <x v="116"/>
    <x v="2"/>
  </r>
  <r>
    <x v="317"/>
    <x v="343"/>
    <x v="1"/>
    <x v="11"/>
    <x v="167"/>
    <x v="14"/>
    <x v="5"/>
    <x v="1"/>
    <x v="29"/>
    <x v="5"/>
    <x v="73"/>
    <x v="112"/>
    <x v="2"/>
    <x v="29"/>
    <x v="123"/>
    <x v="66"/>
    <x v="100"/>
    <x v="105"/>
    <x v="138"/>
    <x v="365"/>
    <x v="320"/>
    <x v="2"/>
    <x v="347"/>
    <x v="371"/>
    <x v="384"/>
    <x v="359"/>
    <x v="138"/>
    <x v="370"/>
    <x v="384"/>
    <x v="361"/>
    <x v="3"/>
    <x v="88"/>
    <x v="86"/>
    <x v="398"/>
    <x v="412"/>
    <x v="361"/>
    <x v="361"/>
    <x v="361"/>
    <x v="2"/>
  </r>
  <r>
    <x v="243"/>
    <x v="234"/>
    <x v="1"/>
    <x v="4"/>
    <x v="168"/>
    <x v="14"/>
    <x v="3"/>
    <x v="13"/>
    <x v="29"/>
    <x v="1"/>
    <x v="73"/>
    <x v="112"/>
    <x v="2"/>
    <x v="16"/>
    <x v="372"/>
    <x v="67"/>
    <x v="148"/>
    <x v="150"/>
    <x v="146"/>
    <x v="114"/>
    <x v="117"/>
    <x v="2"/>
    <x v="123"/>
    <x v="174"/>
    <x v="181"/>
    <x v="125"/>
    <x v="363"/>
    <x v="174"/>
    <x v="179"/>
    <x v="126"/>
    <x v="3"/>
    <x v="358"/>
    <x v="86"/>
    <x v="190"/>
    <x v="61"/>
    <x v="123"/>
    <x v="123"/>
    <x v="123"/>
    <x v="2"/>
  </r>
  <r>
    <x v="352"/>
    <x v="334"/>
    <x v="1"/>
    <x v="11"/>
    <x v="168"/>
    <x v="14"/>
    <x v="3"/>
    <x v="13"/>
    <x v="29"/>
    <x v="5"/>
    <x v="73"/>
    <x v="112"/>
    <x v="2"/>
    <x v="29"/>
    <x v="106"/>
    <x v="67"/>
    <x v="148"/>
    <x v="150"/>
    <x v="146"/>
    <x v="361"/>
    <x v="351"/>
    <x v="2"/>
    <x v="356"/>
    <x v="299"/>
    <x v="303"/>
    <x v="350"/>
    <x v="102"/>
    <x v="299"/>
    <x v="303"/>
    <x v="352"/>
    <x v="3"/>
    <x v="83"/>
    <x v="86"/>
    <x v="309"/>
    <x v="433"/>
    <x v="351"/>
    <x v="351"/>
    <x v="352"/>
    <x v="2"/>
  </r>
  <r>
    <x v="405"/>
    <x v="400"/>
    <x v="1"/>
    <x v="4"/>
    <x v="168"/>
    <x v="14"/>
    <x v="3"/>
    <x v="13"/>
    <x v="26"/>
    <x v="1"/>
    <x v="89"/>
    <x v="128"/>
    <x v="2"/>
    <x v="29"/>
    <x v="67"/>
    <x v="71"/>
    <x v="153"/>
    <x v="154"/>
    <x v="141"/>
    <x v="376"/>
    <x v="348"/>
    <x v="2"/>
    <x v="362"/>
    <x v="306"/>
    <x v="318"/>
    <x v="360"/>
    <x v="109"/>
    <x v="307"/>
    <x v="318"/>
    <x v="362"/>
    <x v="3"/>
    <x v="71"/>
    <x v="86"/>
    <x v="324"/>
    <x v="314"/>
    <x v="362"/>
    <x v="362"/>
    <x v="362"/>
    <x v="2"/>
  </r>
  <r>
    <x v="33"/>
    <x v="33"/>
    <x v="1"/>
    <x v="4"/>
    <x v="169"/>
    <x v="12"/>
    <x v="1"/>
    <x v="6"/>
    <x v="23"/>
    <x v="7"/>
    <x v="25"/>
    <x v="40"/>
    <x v="2"/>
    <x v="29"/>
    <x v="194"/>
    <x v="89"/>
    <x v="249"/>
    <x v="280"/>
    <x v="334"/>
    <x v="6"/>
    <x v="427"/>
    <x v="2"/>
    <x v="6"/>
    <x v="110"/>
    <x v="68"/>
    <x v="6"/>
    <x v="94"/>
    <x v="111"/>
    <x v="66"/>
    <x v="7"/>
    <x v="3"/>
    <x v="155"/>
    <x v="134"/>
    <x v="107"/>
    <x v="320"/>
    <x v="6"/>
    <x v="6"/>
    <x v="6"/>
    <x v="4"/>
  </r>
  <r>
    <x v="36"/>
    <x v="34"/>
    <x v="1"/>
    <x v="4"/>
    <x v="169"/>
    <x v="12"/>
    <x v="1"/>
    <x v="6"/>
    <x v="8"/>
    <x v="7"/>
    <x v="26"/>
    <x v="11"/>
    <x v="2"/>
    <x v="16"/>
    <x v="239"/>
    <x v="61"/>
    <x v="162"/>
    <x v="222"/>
    <x v="335"/>
    <x v="435"/>
    <x v="153"/>
    <x v="2"/>
    <x v="436"/>
    <x v="211"/>
    <x v="261"/>
    <x v="439"/>
    <x v="202"/>
    <x v="211"/>
    <x v="261"/>
    <x v="440"/>
    <x v="3"/>
    <x v="220"/>
    <x v="27"/>
    <x v="176"/>
    <x v="172"/>
    <x v="439"/>
    <x v="439"/>
    <x v="439"/>
    <x v="6"/>
  </r>
  <r>
    <x v="67"/>
    <x v="68"/>
    <x v="1"/>
    <x v="4"/>
    <x v="169"/>
    <x v="12"/>
    <x v="1"/>
    <x v="6"/>
    <x v="12"/>
    <x v="7"/>
    <x v="41"/>
    <x v="43"/>
    <x v="2"/>
    <x v="29"/>
    <x v="187"/>
    <x v="99"/>
    <x v="251"/>
    <x v="283"/>
    <x v="333"/>
    <x v="5"/>
    <x v="438"/>
    <x v="2"/>
    <x v="5"/>
    <x v="179"/>
    <x v="91"/>
    <x v="5"/>
    <x v="75"/>
    <x v="179"/>
    <x v="90"/>
    <x v="6"/>
    <x v="3"/>
    <x v="151"/>
    <x v="128"/>
    <x v="133"/>
    <x v="319"/>
    <x v="5"/>
    <x v="5"/>
    <x v="5"/>
    <x v="4"/>
  </r>
  <r>
    <x v="140"/>
    <x v="139"/>
    <x v="1"/>
    <x v="4"/>
    <x v="170"/>
    <x v="2"/>
    <x v="1"/>
    <x v="10"/>
    <x v="24"/>
    <x v="7"/>
    <x v="65"/>
    <x v="107"/>
    <x v="0"/>
    <x v="16"/>
    <x v="401"/>
    <x v="93"/>
    <x v="168"/>
    <x v="175"/>
    <x v="242"/>
    <x v="173"/>
    <x v="90"/>
    <x v="2"/>
    <x v="165"/>
    <x v="60"/>
    <x v="65"/>
    <x v="170"/>
    <x v="324"/>
    <x v="71"/>
    <x v="73"/>
    <x v="199"/>
    <x v="3"/>
    <x v="279"/>
    <x v="41"/>
    <x v="65"/>
    <x v="68"/>
    <x v="199"/>
    <x v="199"/>
    <x v="197"/>
    <x v="2"/>
  </r>
  <r>
    <x v="244"/>
    <x v="235"/>
    <x v="1"/>
    <x v="4"/>
    <x v="170"/>
    <x v="2"/>
    <x v="1"/>
    <x v="10"/>
    <x v="29"/>
    <x v="7"/>
    <x v="73"/>
    <x v="112"/>
    <x v="2"/>
    <x v="16"/>
    <x v="355"/>
    <x v="72"/>
    <x v="169"/>
    <x v="176"/>
    <x v="226"/>
    <x v="158"/>
    <x v="99"/>
    <x v="2"/>
    <x v="162"/>
    <x v="199"/>
    <x v="203"/>
    <x v="174"/>
    <x v="376"/>
    <x v="199"/>
    <x v="203"/>
    <x v="173"/>
    <x v="3"/>
    <x v="273"/>
    <x v="86"/>
    <x v="211"/>
    <x v="63"/>
    <x v="170"/>
    <x v="170"/>
    <x v="170"/>
    <x v="2"/>
  </r>
  <r>
    <x v="318"/>
    <x v="301"/>
    <x v="1"/>
    <x v="11"/>
    <x v="170"/>
    <x v="2"/>
    <x v="1"/>
    <x v="10"/>
    <x v="29"/>
    <x v="5"/>
    <x v="73"/>
    <x v="112"/>
    <x v="2"/>
    <x v="29"/>
    <x v="120"/>
    <x v="72"/>
    <x v="169"/>
    <x v="176"/>
    <x v="226"/>
    <x v="312"/>
    <x v="365"/>
    <x v="2"/>
    <x v="310"/>
    <x v="269"/>
    <x v="279"/>
    <x v="308"/>
    <x v="90"/>
    <x v="268"/>
    <x v="279"/>
    <x v="309"/>
    <x v="3"/>
    <x v="168"/>
    <x v="86"/>
    <x v="281"/>
    <x v="429"/>
    <x v="309"/>
    <x v="309"/>
    <x v="309"/>
    <x v="2"/>
  </r>
  <r>
    <x v="376"/>
    <x v="368"/>
    <x v="1"/>
    <x v="4"/>
    <x v="170"/>
    <x v="2"/>
    <x v="1"/>
    <x v="10"/>
    <x v="20"/>
    <x v="7"/>
    <x v="74"/>
    <x v="113"/>
    <x v="2"/>
    <x v="29"/>
    <x v="79"/>
    <x v="100"/>
    <x v="170"/>
    <x v="178"/>
    <x v="227"/>
    <x v="313"/>
    <x v="374"/>
    <x v="2"/>
    <x v="315"/>
    <x v="423"/>
    <x v="437"/>
    <x v="316"/>
    <x v="139"/>
    <x v="423"/>
    <x v="437"/>
    <x v="317"/>
    <x v="3"/>
    <x v="164"/>
    <x v="86"/>
    <x v="448"/>
    <x v="467"/>
    <x v="319"/>
    <x v="319"/>
    <x v="317"/>
    <x v="2"/>
  </r>
  <r>
    <x v="399"/>
    <x v="394"/>
    <x v="1"/>
    <x v="4"/>
    <x v="170"/>
    <x v="2"/>
    <x v="1"/>
    <x v="10"/>
    <x v="20"/>
    <x v="7"/>
    <x v="85"/>
    <x v="124"/>
    <x v="0"/>
    <x v="16"/>
    <x v="433"/>
    <x v="89"/>
    <x v="171"/>
    <x v="179"/>
    <x v="240"/>
    <x v="168"/>
    <x v="92"/>
    <x v="2"/>
    <x v="163"/>
    <x v="69"/>
    <x v="70"/>
    <x v="169"/>
    <x v="322"/>
    <x v="77"/>
    <x v="80"/>
    <x v="196"/>
    <x v="3"/>
    <x v="284"/>
    <x v="86"/>
    <x v="83"/>
    <x v="86"/>
    <x v="194"/>
    <x v="194"/>
    <x v="194"/>
    <x v="2"/>
  </r>
  <r>
    <x v="34"/>
    <x v="35"/>
    <x v="1"/>
    <x v="4"/>
    <x v="171"/>
    <x v="14"/>
    <x v="1"/>
    <x v="1"/>
    <x v="23"/>
    <x v="1"/>
    <x v="25"/>
    <x v="72"/>
    <x v="2"/>
    <x v="30"/>
    <x v="22"/>
    <x v="89"/>
    <x v="248"/>
    <x v="249"/>
    <x v="124"/>
    <x v="398"/>
    <x v="448"/>
    <x v="2"/>
    <x v="404"/>
    <x v="62"/>
    <x v="69"/>
    <x v="395"/>
    <x v="18"/>
    <x v="60"/>
    <x v="67"/>
    <x v="397"/>
    <x v="3"/>
    <x v="63"/>
    <x v="137"/>
    <x v="127"/>
    <x v="452"/>
    <x v="397"/>
    <x v="397"/>
    <x v="397"/>
    <x v="2"/>
  </r>
  <r>
    <x v="38"/>
    <x v="36"/>
    <x v="1"/>
    <x v="4"/>
    <x v="171"/>
    <x v="14"/>
    <x v="1"/>
    <x v="1"/>
    <x v="8"/>
    <x v="1"/>
    <x v="28"/>
    <x v="7"/>
    <x v="2"/>
    <x v="21"/>
    <x v="235"/>
    <x v="65"/>
    <x v="1"/>
    <x v="0"/>
    <x v="336"/>
    <x v="245"/>
    <x v="245"/>
    <x v="2"/>
    <x v="248"/>
    <x v="238"/>
    <x v="244"/>
    <x v="251"/>
    <x v="229"/>
    <x v="238"/>
    <x v="244"/>
    <x v="251"/>
    <x v="3"/>
    <x v="217"/>
    <x v="17"/>
    <x v="114"/>
    <x v="191"/>
    <x v="249"/>
    <x v="249"/>
    <x v="249"/>
    <x v="7"/>
  </r>
  <r>
    <x v="39"/>
    <x v="37"/>
    <x v="1"/>
    <x v="4"/>
    <x v="171"/>
    <x v="14"/>
    <x v="1"/>
    <x v="1"/>
    <x v="30"/>
    <x v="1"/>
    <x v="28"/>
    <x v="13"/>
    <x v="2"/>
    <x v="29"/>
    <x v="225"/>
    <x v="84"/>
    <x v="179"/>
    <x v="184"/>
    <x v="205"/>
    <x v="267"/>
    <x v="305"/>
    <x v="2"/>
    <x v="280"/>
    <x v="292"/>
    <x v="294"/>
    <x v="288"/>
    <x v="224"/>
    <x v="293"/>
    <x v="295"/>
    <x v="289"/>
    <x v="3"/>
    <x v="209"/>
    <x v="133"/>
    <x v="384"/>
    <x v="304"/>
    <x v="288"/>
    <x v="288"/>
    <x v="288"/>
    <x v="6"/>
  </r>
  <r>
    <x v="52"/>
    <x v="46"/>
    <x v="1"/>
    <x v="4"/>
    <x v="172"/>
    <x v="3"/>
    <x v="1"/>
    <x v="11"/>
    <x v="20"/>
    <x v="7"/>
    <x v="35"/>
    <x v="80"/>
    <x v="0"/>
    <x v="16"/>
    <x v="304"/>
    <x v="33"/>
    <x v="155"/>
    <x v="158"/>
    <x v="310"/>
    <x v="243"/>
    <x v="149"/>
    <x v="2"/>
    <x v="223"/>
    <x v="400"/>
    <x v="413"/>
    <x v="228"/>
    <x v="301"/>
    <x v="395"/>
    <x v="408"/>
    <x v="197"/>
    <x v="3"/>
    <x v="233"/>
    <x v="54"/>
    <x v="408"/>
    <x v="203"/>
    <x v="197"/>
    <x v="197"/>
    <x v="195"/>
    <x v="2"/>
  </r>
  <r>
    <x v="245"/>
    <x v="236"/>
    <x v="1"/>
    <x v="4"/>
    <x v="173"/>
    <x v="4"/>
    <x v="3"/>
    <x v="13"/>
    <x v="29"/>
    <x v="7"/>
    <x v="73"/>
    <x v="112"/>
    <x v="2"/>
    <x v="16"/>
    <x v="328"/>
    <x v="24"/>
    <x v="28"/>
    <x v="28"/>
    <x v="249"/>
    <x v="188"/>
    <x v="225"/>
    <x v="2"/>
    <x v="213"/>
    <x v="137"/>
    <x v="146"/>
    <x v="208"/>
    <x v="252"/>
    <x v="137"/>
    <x v="145"/>
    <x v="208"/>
    <x v="3"/>
    <x v="249"/>
    <x v="86"/>
    <x v="149"/>
    <x v="160"/>
    <x v="206"/>
    <x v="206"/>
    <x v="206"/>
    <x v="2"/>
  </r>
  <r>
    <x v="353"/>
    <x v="335"/>
    <x v="1"/>
    <x v="11"/>
    <x v="173"/>
    <x v="4"/>
    <x v="3"/>
    <x v="13"/>
    <x v="29"/>
    <x v="5"/>
    <x v="73"/>
    <x v="112"/>
    <x v="2"/>
    <x v="29"/>
    <x v="146"/>
    <x v="24"/>
    <x v="28"/>
    <x v="28"/>
    <x v="249"/>
    <x v="286"/>
    <x v="258"/>
    <x v="2"/>
    <x v="275"/>
    <x v="326"/>
    <x v="334"/>
    <x v="281"/>
    <x v="209"/>
    <x v="326"/>
    <x v="335"/>
    <x v="282"/>
    <x v="3"/>
    <x v="188"/>
    <x v="86"/>
    <x v="343"/>
    <x v="338"/>
    <x v="281"/>
    <x v="281"/>
    <x v="281"/>
    <x v="2"/>
  </r>
  <r>
    <x v="246"/>
    <x v="237"/>
    <x v="1"/>
    <x v="4"/>
    <x v="174"/>
    <x v="14"/>
    <x v="1"/>
    <x v="14"/>
    <x v="29"/>
    <x v="6"/>
    <x v="73"/>
    <x v="112"/>
    <x v="2"/>
    <x v="16"/>
    <x v="344"/>
    <x v="63"/>
    <x v="119"/>
    <x v="121"/>
    <x v="135"/>
    <x v="107"/>
    <x v="145"/>
    <x v="2"/>
    <x v="133"/>
    <x v="151"/>
    <x v="157"/>
    <x v="119"/>
    <x v="328"/>
    <x v="151"/>
    <x v="157"/>
    <x v="120"/>
    <x v="3"/>
    <x v="352"/>
    <x v="86"/>
    <x v="163"/>
    <x v="62"/>
    <x v="117"/>
    <x v="117"/>
    <x v="117"/>
    <x v="2"/>
  </r>
  <r>
    <x v="319"/>
    <x v="302"/>
    <x v="1"/>
    <x v="11"/>
    <x v="174"/>
    <x v="14"/>
    <x v="1"/>
    <x v="14"/>
    <x v="29"/>
    <x v="5"/>
    <x v="73"/>
    <x v="112"/>
    <x v="2"/>
    <x v="29"/>
    <x v="130"/>
    <x v="63"/>
    <x v="119"/>
    <x v="121"/>
    <x v="135"/>
    <x v="371"/>
    <x v="314"/>
    <x v="2"/>
    <x v="341"/>
    <x v="313"/>
    <x v="322"/>
    <x v="358"/>
    <x v="144"/>
    <x v="314"/>
    <x v="322"/>
    <x v="360"/>
    <x v="3"/>
    <x v="89"/>
    <x v="86"/>
    <x v="330"/>
    <x v="430"/>
    <x v="360"/>
    <x v="360"/>
    <x v="360"/>
    <x v="2"/>
  </r>
  <r>
    <x v="402"/>
    <x v="397"/>
    <x v="1"/>
    <x v="4"/>
    <x v="174"/>
    <x v="14"/>
    <x v="1"/>
    <x v="14"/>
    <x v="11"/>
    <x v="6"/>
    <x v="88"/>
    <x v="127"/>
    <x v="2"/>
    <x v="29"/>
    <x v="82"/>
    <x v="57"/>
    <x v="121"/>
    <x v="123"/>
    <x v="129"/>
    <x v="382"/>
    <x v="308"/>
    <x v="2"/>
    <x v="346"/>
    <x v="230"/>
    <x v="252"/>
    <x v="356"/>
    <x v="135"/>
    <x v="230"/>
    <x v="252"/>
    <x v="358"/>
    <x v="3"/>
    <x v="77"/>
    <x v="86"/>
    <x v="257"/>
    <x v="257"/>
    <x v="358"/>
    <x v="358"/>
    <x v="358"/>
    <x v="2"/>
  </r>
  <r>
    <x v="466"/>
    <x v="465"/>
    <x v="1"/>
    <x v="4"/>
    <x v="175"/>
    <x v="15"/>
    <x v="10"/>
    <x v="7"/>
    <x v="24"/>
    <x v="1"/>
    <x v="110"/>
    <x v="148"/>
    <x v="2"/>
    <x v="12"/>
    <x v="458"/>
    <x v="24"/>
    <x v="31"/>
    <x v="32"/>
    <x v="289"/>
    <x v="212"/>
    <x v="119"/>
    <x v="2"/>
    <x v="194"/>
    <x v="132"/>
    <x v="144"/>
    <x v="223"/>
    <x v="374"/>
    <x v="130"/>
    <x v="142"/>
    <x v="225"/>
    <x v="3"/>
    <x v="434"/>
    <x v="86"/>
    <x v="144"/>
    <x v="159"/>
    <x v="224"/>
    <x v="224"/>
    <x v="223"/>
    <x v="2"/>
  </r>
  <r>
    <x v="456"/>
    <x v="455"/>
    <x v="1"/>
    <x v="4"/>
    <x v="176"/>
    <x v="6"/>
    <x v="2"/>
    <x v="7"/>
    <x v="2"/>
    <x v="1"/>
    <x v="108"/>
    <x v="125"/>
    <x v="2"/>
    <x v="12"/>
    <x v="457"/>
    <x v="13"/>
    <x v="29"/>
    <x v="29"/>
    <x v="293"/>
    <x v="223"/>
    <x v="168"/>
    <x v="2"/>
    <x v="215"/>
    <x v="273"/>
    <x v="278"/>
    <x v="235"/>
    <x v="345"/>
    <x v="273"/>
    <x v="277"/>
    <x v="236"/>
    <x v="3"/>
    <x v="250"/>
    <x v="86"/>
    <x v="279"/>
    <x v="276"/>
    <x v="235"/>
    <x v="235"/>
    <x v="234"/>
    <x v="2"/>
  </r>
  <r>
    <x v="11"/>
    <x v="5"/>
    <x v="1"/>
    <x v="2"/>
    <x v="177"/>
    <x v="1"/>
    <x v="5"/>
    <x v="14"/>
    <x v="22"/>
    <x v="6"/>
    <x v="13"/>
    <x v="33"/>
    <x v="2"/>
    <x v="25"/>
    <x v="220"/>
    <x v="72"/>
    <x v="151"/>
    <x v="153"/>
    <x v="192"/>
    <x v="279"/>
    <x v="254"/>
    <x v="2"/>
    <x v="267"/>
    <x v="263"/>
    <x v="272"/>
    <x v="282"/>
    <x v="221"/>
    <x v="261"/>
    <x v="270"/>
    <x v="283"/>
    <x v="3"/>
    <x v="208"/>
    <x v="118"/>
    <x v="326"/>
    <x v="290"/>
    <x v="282"/>
    <x v="282"/>
    <x v="282"/>
    <x v="4"/>
  </r>
  <r>
    <x v="12"/>
    <x v="6"/>
    <x v="1"/>
    <x v="4"/>
    <x v="177"/>
    <x v="1"/>
    <x v="5"/>
    <x v="14"/>
    <x v="25"/>
    <x v="6"/>
    <x v="13"/>
    <x v="33"/>
    <x v="2"/>
    <x v="16"/>
    <x v="262"/>
    <x v="57"/>
    <x v="150"/>
    <x v="152"/>
    <x v="190"/>
    <x v="162"/>
    <x v="167"/>
    <x v="2"/>
    <x v="174"/>
    <x v="289"/>
    <x v="289"/>
    <x v="172"/>
    <x v="248"/>
    <x v="290"/>
    <x v="290"/>
    <x v="171"/>
    <x v="3"/>
    <x v="258"/>
    <x v="23"/>
    <x v="166"/>
    <x v="161"/>
    <x v="166"/>
    <x v="166"/>
    <x v="168"/>
    <x v="4"/>
  </r>
  <r>
    <x v="13"/>
    <x v="7"/>
    <x v="1"/>
    <x v="4"/>
    <x v="177"/>
    <x v="1"/>
    <x v="5"/>
    <x v="14"/>
    <x v="23"/>
    <x v="6"/>
    <x v="13"/>
    <x v="33"/>
    <x v="2"/>
    <x v="28"/>
    <x v="213"/>
    <x v="61"/>
    <x v="151"/>
    <x v="153"/>
    <x v="191"/>
    <x v="291"/>
    <x v="266"/>
    <x v="2"/>
    <x v="286"/>
    <x v="215"/>
    <x v="224"/>
    <x v="290"/>
    <x v="217"/>
    <x v="215"/>
    <x v="224"/>
    <x v="291"/>
    <x v="3"/>
    <x v="199"/>
    <x v="125"/>
    <x v="314"/>
    <x v="303"/>
    <x v="290"/>
    <x v="290"/>
    <x v="290"/>
    <x v="4"/>
  </r>
  <r>
    <x v="47"/>
    <x v="18"/>
    <x v="0"/>
    <x v="7"/>
    <x v="177"/>
    <x v="1"/>
    <x v="5"/>
    <x v="14"/>
    <x v="15"/>
    <x v="6"/>
    <x v="13"/>
    <x v="33"/>
    <x v="2"/>
    <x v="18"/>
    <x v="244"/>
    <x v="72"/>
    <x v="151"/>
    <x v="153"/>
    <x v="192"/>
    <x v="199"/>
    <x v="235"/>
    <x v="2"/>
    <x v="224"/>
    <x v="207"/>
    <x v="214"/>
    <x v="207"/>
    <x v="232"/>
    <x v="206"/>
    <x v="214"/>
    <x v="207"/>
    <x v="3"/>
    <x v="223"/>
    <x v="44"/>
    <x v="171"/>
    <x v="214"/>
    <x v="205"/>
    <x v="205"/>
    <x v="205"/>
    <x v="4"/>
  </r>
  <r>
    <x v="247"/>
    <x v="238"/>
    <x v="1"/>
    <x v="4"/>
    <x v="177"/>
    <x v="1"/>
    <x v="5"/>
    <x v="14"/>
    <x v="29"/>
    <x v="6"/>
    <x v="73"/>
    <x v="112"/>
    <x v="2"/>
    <x v="16"/>
    <x v="353"/>
    <x v="76"/>
    <x v="183"/>
    <x v="188"/>
    <x v="153"/>
    <x v="120"/>
    <x v="94"/>
    <x v="2"/>
    <x v="115"/>
    <x v="194"/>
    <x v="196"/>
    <x v="116"/>
    <x v="368"/>
    <x v="194"/>
    <x v="194"/>
    <x v="117"/>
    <x v="3"/>
    <x v="366"/>
    <x v="86"/>
    <x v="205"/>
    <x v="176"/>
    <x v="114"/>
    <x v="114"/>
    <x v="114"/>
    <x v="2"/>
  </r>
  <r>
    <x v="320"/>
    <x v="303"/>
    <x v="1"/>
    <x v="11"/>
    <x v="177"/>
    <x v="1"/>
    <x v="5"/>
    <x v="14"/>
    <x v="29"/>
    <x v="5"/>
    <x v="73"/>
    <x v="112"/>
    <x v="2"/>
    <x v="29"/>
    <x v="121"/>
    <x v="76"/>
    <x v="183"/>
    <x v="188"/>
    <x v="153"/>
    <x v="354"/>
    <x v="369"/>
    <x v="2"/>
    <x v="367"/>
    <x v="274"/>
    <x v="287"/>
    <x v="362"/>
    <x v="98"/>
    <x v="274"/>
    <x v="288"/>
    <x v="364"/>
    <x v="3"/>
    <x v="74"/>
    <x v="86"/>
    <x v="291"/>
    <x v="328"/>
    <x v="364"/>
    <x v="364"/>
    <x v="364"/>
    <x v="2"/>
  </r>
  <r>
    <x v="248"/>
    <x v="239"/>
    <x v="1"/>
    <x v="4"/>
    <x v="178"/>
    <x v="0"/>
    <x v="1"/>
    <x v="14"/>
    <x v="29"/>
    <x v="9"/>
    <x v="73"/>
    <x v="112"/>
    <x v="2"/>
    <x v="16"/>
    <x v="321"/>
    <x v="27"/>
    <x v="68"/>
    <x v="69"/>
    <x v="290"/>
    <x v="227"/>
    <x v="191"/>
    <x v="2"/>
    <x v="228"/>
    <x v="309"/>
    <x v="314"/>
    <x v="238"/>
    <x v="330"/>
    <x v="310"/>
    <x v="315"/>
    <x v="240"/>
    <x v="3"/>
    <x v="304"/>
    <x v="86"/>
    <x v="321"/>
    <x v="66"/>
    <x v="238"/>
    <x v="238"/>
    <x v="238"/>
    <x v="2"/>
  </r>
  <r>
    <x v="321"/>
    <x v="304"/>
    <x v="1"/>
    <x v="11"/>
    <x v="178"/>
    <x v="0"/>
    <x v="1"/>
    <x v="14"/>
    <x v="29"/>
    <x v="5"/>
    <x v="73"/>
    <x v="112"/>
    <x v="2"/>
    <x v="29"/>
    <x v="154"/>
    <x v="27"/>
    <x v="68"/>
    <x v="69"/>
    <x v="290"/>
    <x v="259"/>
    <x v="283"/>
    <x v="2"/>
    <x v="263"/>
    <x v="154"/>
    <x v="165"/>
    <x v="259"/>
    <x v="142"/>
    <x v="154"/>
    <x v="165"/>
    <x v="258"/>
    <x v="3"/>
    <x v="143"/>
    <x v="86"/>
    <x v="179"/>
    <x v="422"/>
    <x v="256"/>
    <x v="256"/>
    <x v="256"/>
    <x v="2"/>
  </r>
  <r>
    <x v="141"/>
    <x v="387"/>
    <x v="2"/>
    <x v="10"/>
    <x v="179"/>
    <x v="15"/>
    <x v="11"/>
    <x v="15"/>
    <x v="12"/>
    <x v="2"/>
    <x v="10"/>
    <x v="62"/>
    <x v="2"/>
    <x v="26"/>
    <x v="476"/>
    <x v="152"/>
    <x v="1"/>
    <x v="0"/>
    <x v="311"/>
    <x v="245"/>
    <x v="245"/>
    <x v="2"/>
    <x v="248"/>
    <x v="238"/>
    <x v="244"/>
    <x v="251"/>
    <x v="229"/>
    <x v="238"/>
    <x v="244"/>
    <x v="251"/>
    <x v="3"/>
    <x v="434"/>
    <x v="140"/>
    <x v="400"/>
    <x v="389"/>
    <x v="249"/>
    <x v="249"/>
    <x v="249"/>
    <x v="2"/>
  </r>
  <r>
    <x v="142"/>
    <x v="388"/>
    <x v="2"/>
    <x v="9"/>
    <x v="179"/>
    <x v="15"/>
    <x v="11"/>
    <x v="15"/>
    <x v="15"/>
    <x v="2"/>
    <x v="10"/>
    <x v="62"/>
    <x v="2"/>
    <x v="17"/>
    <x v="476"/>
    <x v="152"/>
    <x v="1"/>
    <x v="0"/>
    <x v="311"/>
    <x v="245"/>
    <x v="245"/>
    <x v="2"/>
    <x v="248"/>
    <x v="238"/>
    <x v="244"/>
    <x v="251"/>
    <x v="229"/>
    <x v="238"/>
    <x v="244"/>
    <x v="251"/>
    <x v="3"/>
    <x v="434"/>
    <x v="15"/>
    <x v="90"/>
    <x v="100"/>
    <x v="249"/>
    <x v="249"/>
    <x v="249"/>
    <x v="2"/>
  </r>
  <r>
    <x v="143"/>
    <x v="389"/>
    <x v="1"/>
    <x v="2"/>
    <x v="179"/>
    <x v="15"/>
    <x v="11"/>
    <x v="15"/>
    <x v="22"/>
    <x v="2"/>
    <x v="10"/>
    <x v="62"/>
    <x v="2"/>
    <x v="26"/>
    <x v="476"/>
    <x v="152"/>
    <x v="1"/>
    <x v="0"/>
    <x v="311"/>
    <x v="245"/>
    <x v="245"/>
    <x v="2"/>
    <x v="248"/>
    <x v="238"/>
    <x v="244"/>
    <x v="251"/>
    <x v="229"/>
    <x v="238"/>
    <x v="244"/>
    <x v="251"/>
    <x v="3"/>
    <x v="434"/>
    <x v="140"/>
    <x v="400"/>
    <x v="389"/>
    <x v="249"/>
    <x v="249"/>
    <x v="249"/>
    <x v="2"/>
  </r>
  <r>
    <x v="249"/>
    <x v="240"/>
    <x v="1"/>
    <x v="4"/>
    <x v="180"/>
    <x v="14"/>
    <x v="10"/>
    <x v="14"/>
    <x v="29"/>
    <x v="2"/>
    <x v="73"/>
    <x v="112"/>
    <x v="2"/>
    <x v="16"/>
    <x v="380"/>
    <x v="89"/>
    <x v="224"/>
    <x v="225"/>
    <x v="150"/>
    <x v="113"/>
    <x v="72"/>
    <x v="2"/>
    <x v="105"/>
    <x v="219"/>
    <x v="217"/>
    <x v="109"/>
    <x v="402"/>
    <x v="219"/>
    <x v="217"/>
    <x v="110"/>
    <x v="3"/>
    <x v="360"/>
    <x v="86"/>
    <x v="223"/>
    <x v="56"/>
    <x v="107"/>
    <x v="107"/>
    <x v="107"/>
    <x v="2"/>
  </r>
  <r>
    <x v="322"/>
    <x v="305"/>
    <x v="1"/>
    <x v="11"/>
    <x v="180"/>
    <x v="14"/>
    <x v="10"/>
    <x v="14"/>
    <x v="29"/>
    <x v="5"/>
    <x v="73"/>
    <x v="112"/>
    <x v="2"/>
    <x v="29"/>
    <x v="93"/>
    <x v="89"/>
    <x v="224"/>
    <x v="225"/>
    <x v="150"/>
    <x v="363"/>
    <x v="391"/>
    <x v="2"/>
    <x v="378"/>
    <x v="254"/>
    <x v="268"/>
    <x v="372"/>
    <x v="67"/>
    <x v="254"/>
    <x v="267"/>
    <x v="373"/>
    <x v="3"/>
    <x v="80"/>
    <x v="86"/>
    <x v="271"/>
    <x v="438"/>
    <x v="373"/>
    <x v="373"/>
    <x v="373"/>
    <x v="2"/>
  </r>
  <r>
    <x v="136"/>
    <x v="137"/>
    <x v="1"/>
    <x v="4"/>
    <x v="181"/>
    <x v="2"/>
    <x v="3"/>
    <x v="8"/>
    <x v="11"/>
    <x v="7"/>
    <x v="65"/>
    <x v="107"/>
    <x v="0"/>
    <x v="16"/>
    <x v="361"/>
    <x v="17"/>
    <x v="19"/>
    <x v="19"/>
    <x v="305"/>
    <x v="239"/>
    <x v="226"/>
    <x v="2"/>
    <x v="241"/>
    <x v="165"/>
    <x v="174"/>
    <x v="243"/>
    <x v="251"/>
    <x v="169"/>
    <x v="178"/>
    <x v="248"/>
    <x v="3"/>
    <x v="274"/>
    <x v="74"/>
    <x v="177"/>
    <x v="206"/>
    <x v="247"/>
    <x v="247"/>
    <x v="246"/>
    <x v="2"/>
  </r>
  <r>
    <x v="442"/>
    <x v="441"/>
    <x v="1"/>
    <x v="4"/>
    <x v="181"/>
    <x v="2"/>
    <x v="3"/>
    <x v="8"/>
    <x v="20"/>
    <x v="7"/>
    <x v="105"/>
    <x v="143"/>
    <x v="0"/>
    <x v="29"/>
    <x v="42"/>
    <x v="14"/>
    <x v="21"/>
    <x v="21"/>
    <x v="302"/>
    <x v="250"/>
    <x v="259"/>
    <x v="2"/>
    <x v="254"/>
    <x v="286"/>
    <x v="290"/>
    <x v="256"/>
    <x v="206"/>
    <x v="284"/>
    <x v="287"/>
    <x v="253"/>
    <x v="3"/>
    <x v="162"/>
    <x v="86"/>
    <x v="290"/>
    <x v="285"/>
    <x v="251"/>
    <x v="251"/>
    <x v="251"/>
    <x v="2"/>
  </r>
  <r>
    <x v="250"/>
    <x v="241"/>
    <x v="1"/>
    <x v="4"/>
    <x v="182"/>
    <x v="13"/>
    <x v="8"/>
    <x v="14"/>
    <x v="29"/>
    <x v="4"/>
    <x v="73"/>
    <x v="112"/>
    <x v="2"/>
    <x v="16"/>
    <x v="345"/>
    <x v="67"/>
    <x v="120"/>
    <x v="122"/>
    <x v="95"/>
    <x v="84"/>
    <x v="130"/>
    <x v="2"/>
    <x v="106"/>
    <x v="119"/>
    <x v="126"/>
    <x v="96"/>
    <x v="340"/>
    <x v="119"/>
    <x v="126"/>
    <x v="97"/>
    <x v="3"/>
    <x v="412"/>
    <x v="86"/>
    <x v="126"/>
    <x v="111"/>
    <x v="94"/>
    <x v="94"/>
    <x v="94"/>
    <x v="2"/>
  </r>
  <r>
    <x v="323"/>
    <x v="306"/>
    <x v="1"/>
    <x v="11"/>
    <x v="182"/>
    <x v="13"/>
    <x v="8"/>
    <x v="14"/>
    <x v="29"/>
    <x v="5"/>
    <x v="73"/>
    <x v="112"/>
    <x v="2"/>
    <x v="29"/>
    <x v="129"/>
    <x v="67"/>
    <x v="120"/>
    <x v="122"/>
    <x v="95"/>
    <x v="402"/>
    <x v="333"/>
    <x v="2"/>
    <x v="377"/>
    <x v="348"/>
    <x v="354"/>
    <x v="392"/>
    <x v="131"/>
    <x v="347"/>
    <x v="355"/>
    <x v="394"/>
    <x v="3"/>
    <x v="23"/>
    <x v="86"/>
    <x v="364"/>
    <x v="380"/>
    <x v="394"/>
    <x v="394"/>
    <x v="394"/>
    <x v="2"/>
  </r>
  <r>
    <x v="251"/>
    <x v="349"/>
    <x v="1"/>
    <x v="4"/>
    <x v="183"/>
    <x v="12"/>
    <x v="0"/>
    <x v="3"/>
    <x v="29"/>
    <x v="1"/>
    <x v="73"/>
    <x v="112"/>
    <x v="2"/>
    <x v="16"/>
    <x v="414"/>
    <x v="104"/>
    <x v="225"/>
    <x v="220"/>
    <x v="44"/>
    <x v="35"/>
    <x v="59"/>
    <x v="2"/>
    <x v="32"/>
    <x v="54"/>
    <x v="53"/>
    <x v="33"/>
    <x v="403"/>
    <x v="54"/>
    <x v="52"/>
    <x v="32"/>
    <x v="3"/>
    <x v="396"/>
    <x v="86"/>
    <x v="56"/>
    <x v="30"/>
    <x v="31"/>
    <x v="31"/>
    <x v="31"/>
    <x v="2"/>
  </r>
  <r>
    <x v="329"/>
    <x v="344"/>
    <x v="1"/>
    <x v="11"/>
    <x v="183"/>
    <x v="12"/>
    <x v="0"/>
    <x v="3"/>
    <x v="29"/>
    <x v="5"/>
    <x v="73"/>
    <x v="112"/>
    <x v="2"/>
    <x v="29"/>
    <x v="62"/>
    <x v="104"/>
    <x v="225"/>
    <x v="220"/>
    <x v="44"/>
    <x v="441"/>
    <x v="404"/>
    <x v="2"/>
    <x v="447"/>
    <x v="403"/>
    <x v="424"/>
    <x v="452"/>
    <x v="66"/>
    <x v="403"/>
    <x v="424"/>
    <x v="454"/>
    <x v="3"/>
    <x v="40"/>
    <x v="86"/>
    <x v="434"/>
    <x v="466"/>
    <x v="453"/>
    <x v="453"/>
    <x v="453"/>
    <x v="2"/>
  </r>
  <r>
    <x v="252"/>
    <x v="242"/>
    <x v="1"/>
    <x v="4"/>
    <x v="184"/>
    <x v="1"/>
    <x v="1"/>
    <x v="14"/>
    <x v="29"/>
    <x v="6"/>
    <x v="73"/>
    <x v="112"/>
    <x v="2"/>
    <x v="16"/>
    <x v="352"/>
    <x v="67"/>
    <x v="129"/>
    <x v="131"/>
    <x v="130"/>
    <x v="105"/>
    <x v="136"/>
    <x v="2"/>
    <x v="127"/>
    <x v="133"/>
    <x v="140"/>
    <x v="110"/>
    <x v="326"/>
    <x v="131"/>
    <x v="139"/>
    <x v="111"/>
    <x v="3"/>
    <x v="365"/>
    <x v="86"/>
    <x v="141"/>
    <x v="39"/>
    <x v="108"/>
    <x v="108"/>
    <x v="108"/>
    <x v="2"/>
  </r>
  <r>
    <x v="324"/>
    <x v="307"/>
    <x v="1"/>
    <x v="11"/>
    <x v="184"/>
    <x v="1"/>
    <x v="1"/>
    <x v="14"/>
    <x v="29"/>
    <x v="5"/>
    <x v="73"/>
    <x v="112"/>
    <x v="2"/>
    <x v="29"/>
    <x v="122"/>
    <x v="67"/>
    <x v="129"/>
    <x v="131"/>
    <x v="130"/>
    <x v="373"/>
    <x v="324"/>
    <x v="2"/>
    <x v="352"/>
    <x v="333"/>
    <x v="340"/>
    <x v="371"/>
    <x v="145"/>
    <x v="333"/>
    <x v="341"/>
    <x v="372"/>
    <x v="3"/>
    <x v="75"/>
    <x v="86"/>
    <x v="350"/>
    <x v="459"/>
    <x v="372"/>
    <x v="372"/>
    <x v="372"/>
    <x v="2"/>
  </r>
  <r>
    <x v="423"/>
    <x v="424"/>
    <x v="1"/>
    <x v="4"/>
    <x v="184"/>
    <x v="1"/>
    <x v="1"/>
    <x v="14"/>
    <x v="25"/>
    <x v="6"/>
    <x v="96"/>
    <x v="135"/>
    <x v="2"/>
    <x v="29"/>
    <x v="59"/>
    <x v="72"/>
    <x v="136"/>
    <x v="139"/>
    <x v="121"/>
    <x v="387"/>
    <x v="322"/>
    <x v="2"/>
    <x v="361"/>
    <x v="344"/>
    <x v="352"/>
    <x v="376"/>
    <x v="149"/>
    <x v="344"/>
    <x v="354"/>
    <x v="377"/>
    <x v="3"/>
    <x v="67"/>
    <x v="86"/>
    <x v="363"/>
    <x v="353"/>
    <x v="377"/>
    <x v="377"/>
    <x v="377"/>
    <x v="2"/>
  </r>
  <r>
    <x v="66"/>
    <x v="67"/>
    <x v="1"/>
    <x v="4"/>
    <x v="185"/>
    <x v="12"/>
    <x v="4"/>
    <x v="3"/>
    <x v="2"/>
    <x v="1"/>
    <x v="39"/>
    <x v="41"/>
    <x v="0"/>
    <x v="16"/>
    <x v="276"/>
    <x v="69"/>
    <x v="193"/>
    <x v="202"/>
    <x v="324"/>
    <x v="430"/>
    <x v="111"/>
    <x v="2"/>
    <x v="432"/>
    <x v="312"/>
    <x v="331"/>
    <x v="435"/>
    <x v="285"/>
    <x v="304"/>
    <x v="323"/>
    <x v="435"/>
    <x v="3"/>
    <x v="299"/>
    <x v="28"/>
    <x v="251"/>
    <x v="162"/>
    <x v="434"/>
    <x v="434"/>
    <x v="434"/>
    <x v="4"/>
  </r>
  <r>
    <x v="83"/>
    <x v="85"/>
    <x v="1"/>
    <x v="4"/>
    <x v="185"/>
    <x v="12"/>
    <x v="4"/>
    <x v="3"/>
    <x v="2"/>
    <x v="1"/>
    <x v="45"/>
    <x v="89"/>
    <x v="0"/>
    <x v="33"/>
    <x v="13"/>
    <x v="80"/>
    <x v="223"/>
    <x v="231"/>
    <x v="325"/>
    <x v="14"/>
    <x v="457"/>
    <x v="2"/>
    <x v="16"/>
    <x v="58"/>
    <x v="49"/>
    <x v="16"/>
    <x v="61"/>
    <x v="67"/>
    <x v="55"/>
    <x v="17"/>
    <x v="3"/>
    <x v="1"/>
    <x v="130"/>
    <x v="79"/>
    <x v="413"/>
    <x v="16"/>
    <x v="16"/>
    <x v="16"/>
    <x v="2"/>
  </r>
  <r>
    <x v="99"/>
    <x v="101"/>
    <x v="1"/>
    <x v="4"/>
    <x v="185"/>
    <x v="12"/>
    <x v="4"/>
    <x v="3"/>
    <x v="3"/>
    <x v="1"/>
    <x v="51"/>
    <x v="35"/>
    <x v="0"/>
    <x v="16"/>
    <x v="270"/>
    <x v="94"/>
    <x v="186"/>
    <x v="198"/>
    <x v="322"/>
    <x v="429"/>
    <x v="108"/>
    <x v="2"/>
    <x v="429"/>
    <x v="94"/>
    <x v="110"/>
    <x v="433"/>
    <x v="262"/>
    <x v="103"/>
    <x v="122"/>
    <x v="432"/>
    <x v="3"/>
    <x v="291"/>
    <x v="45"/>
    <x v="93"/>
    <x v="167"/>
    <x v="432"/>
    <x v="432"/>
    <x v="431"/>
    <x v="4"/>
  </r>
  <r>
    <x v="236"/>
    <x v="228"/>
    <x v="1"/>
    <x v="4"/>
    <x v="185"/>
    <x v="12"/>
    <x v="4"/>
    <x v="3"/>
    <x v="29"/>
    <x v="1"/>
    <x v="73"/>
    <x v="112"/>
    <x v="2"/>
    <x v="16"/>
    <x v="391"/>
    <x v="94"/>
    <x v="226"/>
    <x v="232"/>
    <x v="327"/>
    <x v="443"/>
    <x v="71"/>
    <x v="2"/>
    <x v="444"/>
    <x v="178"/>
    <x v="253"/>
    <x v="450"/>
    <x v="375"/>
    <x v="177"/>
    <x v="253"/>
    <x v="451"/>
    <x v="3"/>
    <x v="388"/>
    <x v="86"/>
    <x v="258"/>
    <x v="215"/>
    <x v="450"/>
    <x v="450"/>
    <x v="450"/>
    <x v="2"/>
  </r>
  <r>
    <x v="253"/>
    <x v="243"/>
    <x v="1"/>
    <x v="4"/>
    <x v="185"/>
    <x v="12"/>
    <x v="4"/>
    <x v="3"/>
    <x v="29"/>
    <x v="1"/>
    <x v="73"/>
    <x v="112"/>
    <x v="2"/>
    <x v="16"/>
    <x v="402"/>
    <x v="101"/>
    <x v="226"/>
    <x v="232"/>
    <x v="326"/>
    <x v="445"/>
    <x v="68"/>
    <x v="2"/>
    <x v="445"/>
    <x v="84"/>
    <x v="111"/>
    <x v="449"/>
    <x v="359"/>
    <x v="85"/>
    <x v="110"/>
    <x v="450"/>
    <x v="3"/>
    <x v="390"/>
    <x v="86"/>
    <x v="111"/>
    <x v="122"/>
    <x v="449"/>
    <x v="449"/>
    <x v="449"/>
    <x v="2"/>
  </r>
  <r>
    <x v="313"/>
    <x v="297"/>
    <x v="1"/>
    <x v="11"/>
    <x v="185"/>
    <x v="12"/>
    <x v="4"/>
    <x v="3"/>
    <x v="29"/>
    <x v="5"/>
    <x v="73"/>
    <x v="112"/>
    <x v="2"/>
    <x v="29"/>
    <x v="81"/>
    <x v="94"/>
    <x v="226"/>
    <x v="232"/>
    <x v="327"/>
    <x v="33"/>
    <x v="394"/>
    <x v="2"/>
    <x v="36"/>
    <x v="295"/>
    <x v="232"/>
    <x v="34"/>
    <x v="91"/>
    <x v="295"/>
    <x v="232"/>
    <x v="34"/>
    <x v="3"/>
    <x v="50"/>
    <x v="86"/>
    <x v="236"/>
    <x v="289"/>
    <x v="33"/>
    <x v="33"/>
    <x v="33"/>
    <x v="2"/>
  </r>
  <r>
    <x v="325"/>
    <x v="308"/>
    <x v="1"/>
    <x v="11"/>
    <x v="185"/>
    <x v="12"/>
    <x v="4"/>
    <x v="3"/>
    <x v="29"/>
    <x v="1"/>
    <x v="73"/>
    <x v="112"/>
    <x v="2"/>
    <x v="29"/>
    <x v="76"/>
    <x v="101"/>
    <x v="226"/>
    <x v="232"/>
    <x v="326"/>
    <x v="30"/>
    <x v="399"/>
    <x v="2"/>
    <x v="35"/>
    <x v="374"/>
    <x v="370"/>
    <x v="35"/>
    <x v="105"/>
    <x v="373"/>
    <x v="370"/>
    <x v="35"/>
    <x v="3"/>
    <x v="47"/>
    <x v="86"/>
    <x v="382"/>
    <x v="371"/>
    <x v="34"/>
    <x v="34"/>
    <x v="34"/>
    <x v="2"/>
  </r>
  <r>
    <x v="472"/>
    <x v="470"/>
    <x v="1"/>
    <x v="4"/>
    <x v="185"/>
    <x v="12"/>
    <x v="4"/>
    <x v="3"/>
    <x v="20"/>
    <x v="1"/>
    <x v="112"/>
    <x v="35"/>
    <x v="0"/>
    <x v="29"/>
    <x v="196"/>
    <x v="92"/>
    <x v="185"/>
    <x v="197"/>
    <x v="323"/>
    <x v="48"/>
    <x v="359"/>
    <x v="2"/>
    <x v="58"/>
    <x v="341"/>
    <x v="337"/>
    <x v="56"/>
    <x v="198"/>
    <x v="336"/>
    <x v="331"/>
    <x v="60"/>
    <x v="3"/>
    <x v="156"/>
    <x v="86"/>
    <x v="339"/>
    <x v="330"/>
    <x v="58"/>
    <x v="58"/>
    <x v="58"/>
    <x v="4"/>
  </r>
  <r>
    <x v="496"/>
    <x v="498"/>
    <x v="1"/>
    <x v="4"/>
    <x v="185"/>
    <x v="12"/>
    <x v="4"/>
    <x v="3"/>
    <x v="23"/>
    <x v="1"/>
    <x v="119"/>
    <x v="154"/>
    <x v="0"/>
    <x v="29"/>
    <x v="27"/>
    <x v="96"/>
    <x v="232"/>
    <x v="235"/>
    <x v="328"/>
    <x v="21"/>
    <x v="398"/>
    <x v="2"/>
    <x v="33"/>
    <x v="245"/>
    <x v="185"/>
    <x v="26"/>
    <x v="156"/>
    <x v="244"/>
    <x v="186"/>
    <x v="36"/>
    <x v="3"/>
    <x v="29"/>
    <x v="86"/>
    <x v="198"/>
    <x v="211"/>
    <x v="35"/>
    <x v="35"/>
    <x v="35"/>
    <x v="1"/>
  </r>
  <r>
    <x v="254"/>
    <x v="244"/>
    <x v="1"/>
    <x v="4"/>
    <x v="186"/>
    <x v="14"/>
    <x v="1"/>
    <x v="8"/>
    <x v="29"/>
    <x v="7"/>
    <x v="73"/>
    <x v="112"/>
    <x v="2"/>
    <x v="16"/>
    <x v="341"/>
    <x v="57"/>
    <x v="106"/>
    <x v="110"/>
    <x v="149"/>
    <x v="121"/>
    <x v="135"/>
    <x v="2"/>
    <x v="134"/>
    <x v="147"/>
    <x v="151"/>
    <x v="131"/>
    <x v="351"/>
    <x v="146"/>
    <x v="151"/>
    <x v="132"/>
    <x v="3"/>
    <x v="350"/>
    <x v="86"/>
    <x v="154"/>
    <x v="112"/>
    <x v="129"/>
    <x v="129"/>
    <x v="129"/>
    <x v="2"/>
  </r>
  <r>
    <x v="354"/>
    <x v="336"/>
    <x v="1"/>
    <x v="11"/>
    <x v="186"/>
    <x v="14"/>
    <x v="1"/>
    <x v="8"/>
    <x v="29"/>
    <x v="5"/>
    <x v="73"/>
    <x v="112"/>
    <x v="2"/>
    <x v="29"/>
    <x v="133"/>
    <x v="57"/>
    <x v="106"/>
    <x v="110"/>
    <x v="149"/>
    <x v="353"/>
    <x v="326"/>
    <x v="2"/>
    <x v="339"/>
    <x v="318"/>
    <x v="329"/>
    <x v="345"/>
    <x v="119"/>
    <x v="318"/>
    <x v="330"/>
    <x v="346"/>
    <x v="3"/>
    <x v="91"/>
    <x v="86"/>
    <x v="338"/>
    <x v="378"/>
    <x v="346"/>
    <x v="346"/>
    <x v="346"/>
    <x v="2"/>
  </r>
  <r>
    <x v="479"/>
    <x v="478"/>
    <x v="1"/>
    <x v="4"/>
    <x v="187"/>
    <x v="15"/>
    <x v="1"/>
    <x v="13"/>
    <x v="23"/>
    <x v="7"/>
    <x v="113"/>
    <x v="45"/>
    <x v="2"/>
    <x v="17"/>
    <x v="252"/>
    <x v="50"/>
    <x v="84"/>
    <x v="72"/>
    <x v="8"/>
    <x v="50"/>
    <x v="228"/>
    <x v="2"/>
    <x v="55"/>
    <x v="212"/>
    <x v="194"/>
    <x v="54"/>
    <x v="245"/>
    <x v="212"/>
    <x v="193"/>
    <x v="55"/>
    <x v="3"/>
    <x v="434"/>
    <x v="86"/>
    <x v="204"/>
    <x v="218"/>
    <x v="53"/>
    <x v="53"/>
    <x v="53"/>
    <x v="4"/>
  </r>
  <r>
    <x v="481"/>
    <x v="480"/>
    <x v="1"/>
    <x v="4"/>
    <x v="187"/>
    <x v="15"/>
    <x v="1"/>
    <x v="13"/>
    <x v="20"/>
    <x v="7"/>
    <x v="114"/>
    <x v="46"/>
    <x v="2"/>
    <x v="17"/>
    <x v="253"/>
    <x v="45"/>
    <x v="86"/>
    <x v="73"/>
    <x v="7"/>
    <x v="49"/>
    <x v="229"/>
    <x v="2"/>
    <x v="54"/>
    <x v="240"/>
    <x v="215"/>
    <x v="53"/>
    <x v="244"/>
    <x v="240"/>
    <x v="215"/>
    <x v="54"/>
    <x v="3"/>
    <x v="434"/>
    <x v="86"/>
    <x v="220"/>
    <x v="230"/>
    <x v="52"/>
    <x v="52"/>
    <x v="52"/>
    <x v="4"/>
  </r>
  <r>
    <x v="485"/>
    <x v="484"/>
    <x v="1"/>
    <x v="4"/>
    <x v="187"/>
    <x v="15"/>
    <x v="1"/>
    <x v="13"/>
    <x v="25"/>
    <x v="7"/>
    <x v="115"/>
    <x v="151"/>
    <x v="2"/>
    <x v="29"/>
    <x v="45"/>
    <x v="62"/>
    <x v="123"/>
    <x v="114"/>
    <x v="5"/>
    <x v="462"/>
    <x v="331"/>
    <x v="2"/>
    <x v="466"/>
    <x v="257"/>
    <x v="325"/>
    <x v="470"/>
    <x v="110"/>
    <x v="257"/>
    <x v="326"/>
    <x v="471"/>
    <x v="3"/>
    <x v="434"/>
    <x v="86"/>
    <x v="334"/>
    <x v="326"/>
    <x v="470"/>
    <x v="470"/>
    <x v="470"/>
    <x v="2"/>
  </r>
  <r>
    <x v="499"/>
    <x v="500"/>
    <x v="1"/>
    <x v="4"/>
    <x v="187"/>
    <x v="15"/>
    <x v="1"/>
    <x v="13"/>
    <x v="24"/>
    <x v="7"/>
    <x v="119"/>
    <x v="47"/>
    <x v="2"/>
    <x v="16"/>
    <x v="278"/>
    <x v="38"/>
    <x v="87"/>
    <x v="74"/>
    <x v="6"/>
    <x v="39"/>
    <x v="182"/>
    <x v="2"/>
    <x v="39"/>
    <x v="297"/>
    <x v="256"/>
    <x v="39"/>
    <x v="311"/>
    <x v="297"/>
    <x v="256"/>
    <x v="39"/>
    <x v="3"/>
    <x v="434"/>
    <x v="86"/>
    <x v="260"/>
    <x v="260"/>
    <x v="38"/>
    <x v="38"/>
    <x v="38"/>
    <x v="3"/>
  </r>
  <r>
    <x v="483"/>
    <x v="482"/>
    <x v="1"/>
    <x v="4"/>
    <x v="188"/>
    <x v="15"/>
    <x v="2"/>
    <x v="4"/>
    <x v="20"/>
    <x v="1"/>
    <x v="114"/>
    <x v="150"/>
    <x v="2"/>
    <x v="17"/>
    <x v="267"/>
    <x v="34"/>
    <x v="58"/>
    <x v="53"/>
    <x v="48"/>
    <x v="52"/>
    <x v="234"/>
    <x v="2"/>
    <x v="59"/>
    <x v="227"/>
    <x v="211"/>
    <x v="58"/>
    <x v="265"/>
    <x v="227"/>
    <x v="211"/>
    <x v="58"/>
    <x v="3"/>
    <x v="434"/>
    <x v="86"/>
    <x v="218"/>
    <x v="228"/>
    <x v="56"/>
    <x v="56"/>
    <x v="56"/>
    <x v="2"/>
  </r>
  <r>
    <x v="429"/>
    <x v="431"/>
    <x v="1"/>
    <x v="4"/>
    <x v="189"/>
    <x v="1"/>
    <x v="2"/>
    <x v="11"/>
    <x v="24"/>
    <x v="1"/>
    <x v="99"/>
    <x v="138"/>
    <x v="2"/>
    <x v="16"/>
    <x v="415"/>
    <x v="71"/>
    <x v="133"/>
    <x v="134"/>
    <x v="74"/>
    <x v="63"/>
    <x v="140"/>
    <x v="2"/>
    <x v="73"/>
    <x v="126"/>
    <x v="130"/>
    <x v="70"/>
    <x v="343"/>
    <x v="125"/>
    <x v="129"/>
    <x v="71"/>
    <x v="3"/>
    <x v="373"/>
    <x v="86"/>
    <x v="129"/>
    <x v="147"/>
    <x v="68"/>
    <x v="68"/>
    <x v="68"/>
    <x v="2"/>
  </r>
  <r>
    <x v="434"/>
    <x v="432"/>
    <x v="1"/>
    <x v="4"/>
    <x v="189"/>
    <x v="1"/>
    <x v="2"/>
    <x v="11"/>
    <x v="25"/>
    <x v="1"/>
    <x v="100"/>
    <x v="139"/>
    <x v="2"/>
    <x v="16"/>
    <x v="417"/>
    <x v="68"/>
    <x v="134"/>
    <x v="136"/>
    <x v="73"/>
    <x v="62"/>
    <x v="142"/>
    <x v="2"/>
    <x v="74"/>
    <x v="150"/>
    <x v="150"/>
    <x v="71"/>
    <x v="347"/>
    <x v="149"/>
    <x v="150"/>
    <x v="72"/>
    <x v="3"/>
    <x v="374"/>
    <x v="86"/>
    <x v="153"/>
    <x v="173"/>
    <x v="69"/>
    <x v="69"/>
    <x v="69"/>
    <x v="2"/>
  </r>
  <r>
    <x v="484"/>
    <x v="483"/>
    <x v="1"/>
    <x v="4"/>
    <x v="189"/>
    <x v="1"/>
    <x v="2"/>
    <x v="11"/>
    <x v="5"/>
    <x v="1"/>
    <x v="112"/>
    <x v="149"/>
    <x v="2"/>
    <x v="17"/>
    <x v="269"/>
    <x v="66"/>
    <x v="135"/>
    <x v="137"/>
    <x v="72"/>
    <x v="140"/>
    <x v="211"/>
    <x v="2"/>
    <x v="154"/>
    <x v="209"/>
    <x v="207"/>
    <x v="149"/>
    <x v="284"/>
    <x v="207"/>
    <x v="207"/>
    <x v="152"/>
    <x v="3"/>
    <x v="263"/>
    <x v="86"/>
    <x v="214"/>
    <x v="226"/>
    <x v="147"/>
    <x v="147"/>
    <x v="149"/>
    <x v="2"/>
  </r>
  <r>
    <x v="458"/>
    <x v="457"/>
    <x v="1"/>
    <x v="6"/>
    <x v="190"/>
    <x v="12"/>
    <x v="8"/>
    <x v="14"/>
    <x v="11"/>
    <x v="2"/>
    <x v="24"/>
    <x v="37"/>
    <x v="2"/>
    <x v="16"/>
    <x v="272"/>
    <x v="125"/>
    <x v="283"/>
    <x v="282"/>
    <x v="137"/>
    <x v="154"/>
    <x v="42"/>
    <x v="2"/>
    <x v="147"/>
    <x v="71"/>
    <x v="71"/>
    <x v="133"/>
    <x v="299"/>
    <x v="69"/>
    <x v="69"/>
    <x v="134"/>
    <x v="3"/>
    <x v="292"/>
    <x v="13"/>
    <x v="37"/>
    <x v="57"/>
    <x v="131"/>
    <x v="131"/>
    <x v="131"/>
    <x v="4"/>
  </r>
  <r>
    <x v="459"/>
    <x v="458"/>
    <x v="1"/>
    <x v="5"/>
    <x v="190"/>
    <x v="12"/>
    <x v="8"/>
    <x v="14"/>
    <x v="15"/>
    <x v="2"/>
    <x v="24"/>
    <x v="37"/>
    <x v="2"/>
    <x v="29"/>
    <x v="192"/>
    <x v="125"/>
    <x v="283"/>
    <x v="282"/>
    <x v="137"/>
    <x v="318"/>
    <x v="426"/>
    <x v="2"/>
    <x v="326"/>
    <x v="391"/>
    <x v="406"/>
    <x v="342"/>
    <x v="173"/>
    <x v="391"/>
    <x v="406"/>
    <x v="343"/>
    <x v="3"/>
    <x v="154"/>
    <x v="143"/>
    <x v="454"/>
    <x v="436"/>
    <x v="343"/>
    <x v="343"/>
    <x v="343"/>
    <x v="4"/>
  </r>
  <r>
    <x v="460"/>
    <x v="459"/>
    <x v="1"/>
    <x v="3"/>
    <x v="190"/>
    <x v="12"/>
    <x v="8"/>
    <x v="14"/>
    <x v="14"/>
    <x v="2"/>
    <x v="24"/>
    <x v="37"/>
    <x v="2"/>
    <x v="16"/>
    <x v="272"/>
    <x v="125"/>
    <x v="283"/>
    <x v="282"/>
    <x v="137"/>
    <x v="154"/>
    <x v="42"/>
    <x v="2"/>
    <x v="147"/>
    <x v="71"/>
    <x v="71"/>
    <x v="133"/>
    <x v="299"/>
    <x v="69"/>
    <x v="69"/>
    <x v="134"/>
    <x v="3"/>
    <x v="292"/>
    <x v="13"/>
    <x v="37"/>
    <x v="57"/>
    <x v="131"/>
    <x v="131"/>
    <x v="131"/>
    <x v="4"/>
  </r>
  <r>
    <x v="18"/>
    <x v="12"/>
    <x v="1"/>
    <x v="6"/>
    <x v="191"/>
    <x v="2"/>
    <x v="6"/>
    <x v="14"/>
    <x v="34"/>
    <x v="9"/>
    <x v="21"/>
    <x v="70"/>
    <x v="2"/>
    <x v="16"/>
    <x v="291"/>
    <x v="15"/>
    <x v="54"/>
    <x v="58"/>
    <x v="287"/>
    <x v="226"/>
    <x v="201"/>
    <x v="2"/>
    <x v="236"/>
    <x v="340"/>
    <x v="349"/>
    <x v="236"/>
    <x v="302"/>
    <x v="341"/>
    <x v="349"/>
    <x v="237"/>
    <x v="3"/>
    <x v="259"/>
    <x v="65"/>
    <x v="332"/>
    <x v="170"/>
    <x v="236"/>
    <x v="236"/>
    <x v="235"/>
    <x v="2"/>
  </r>
  <r>
    <x v="19"/>
    <x v="14"/>
    <x v="1"/>
    <x v="6"/>
    <x v="191"/>
    <x v="2"/>
    <x v="6"/>
    <x v="14"/>
    <x v="34"/>
    <x v="9"/>
    <x v="21"/>
    <x v="70"/>
    <x v="2"/>
    <x v="16"/>
    <x v="291"/>
    <x v="15"/>
    <x v="54"/>
    <x v="58"/>
    <x v="287"/>
    <x v="226"/>
    <x v="201"/>
    <x v="2"/>
    <x v="236"/>
    <x v="340"/>
    <x v="349"/>
    <x v="236"/>
    <x v="302"/>
    <x v="341"/>
    <x v="349"/>
    <x v="237"/>
    <x v="3"/>
    <x v="259"/>
    <x v="65"/>
    <x v="332"/>
    <x v="170"/>
    <x v="236"/>
    <x v="236"/>
    <x v="235"/>
    <x v="2"/>
  </r>
  <r>
    <x v="21"/>
    <x v="13"/>
    <x v="1"/>
    <x v="5"/>
    <x v="191"/>
    <x v="2"/>
    <x v="6"/>
    <x v="14"/>
    <x v="15"/>
    <x v="9"/>
    <x v="21"/>
    <x v="70"/>
    <x v="2"/>
    <x v="29"/>
    <x v="180"/>
    <x v="15"/>
    <x v="54"/>
    <x v="58"/>
    <x v="287"/>
    <x v="261"/>
    <x v="274"/>
    <x v="2"/>
    <x v="258"/>
    <x v="124"/>
    <x v="133"/>
    <x v="261"/>
    <x v="170"/>
    <x v="123"/>
    <x v="133"/>
    <x v="261"/>
    <x v="3"/>
    <x v="179"/>
    <x v="104"/>
    <x v="161"/>
    <x v="331"/>
    <x v="258"/>
    <x v="258"/>
    <x v="259"/>
    <x v="2"/>
  </r>
  <r>
    <x v="23"/>
    <x v="15"/>
    <x v="1"/>
    <x v="5"/>
    <x v="191"/>
    <x v="2"/>
    <x v="6"/>
    <x v="14"/>
    <x v="15"/>
    <x v="9"/>
    <x v="21"/>
    <x v="70"/>
    <x v="2"/>
    <x v="29"/>
    <x v="180"/>
    <x v="15"/>
    <x v="54"/>
    <x v="58"/>
    <x v="287"/>
    <x v="261"/>
    <x v="274"/>
    <x v="2"/>
    <x v="258"/>
    <x v="124"/>
    <x v="133"/>
    <x v="261"/>
    <x v="170"/>
    <x v="123"/>
    <x v="133"/>
    <x v="261"/>
    <x v="3"/>
    <x v="179"/>
    <x v="104"/>
    <x v="161"/>
    <x v="331"/>
    <x v="258"/>
    <x v="258"/>
    <x v="259"/>
    <x v="2"/>
  </r>
  <r>
    <x v="25"/>
    <x v="16"/>
    <x v="1"/>
    <x v="3"/>
    <x v="191"/>
    <x v="2"/>
    <x v="6"/>
    <x v="14"/>
    <x v="14"/>
    <x v="9"/>
    <x v="21"/>
    <x v="70"/>
    <x v="2"/>
    <x v="16"/>
    <x v="291"/>
    <x v="15"/>
    <x v="54"/>
    <x v="58"/>
    <x v="287"/>
    <x v="226"/>
    <x v="201"/>
    <x v="2"/>
    <x v="236"/>
    <x v="340"/>
    <x v="349"/>
    <x v="236"/>
    <x v="302"/>
    <x v="341"/>
    <x v="349"/>
    <x v="237"/>
    <x v="3"/>
    <x v="259"/>
    <x v="65"/>
    <x v="332"/>
    <x v="170"/>
    <x v="236"/>
    <x v="236"/>
    <x v="235"/>
    <x v="2"/>
  </r>
  <r>
    <x v="26"/>
    <x v="17"/>
    <x v="1"/>
    <x v="3"/>
    <x v="191"/>
    <x v="2"/>
    <x v="6"/>
    <x v="14"/>
    <x v="14"/>
    <x v="9"/>
    <x v="21"/>
    <x v="70"/>
    <x v="2"/>
    <x v="16"/>
    <x v="291"/>
    <x v="15"/>
    <x v="54"/>
    <x v="58"/>
    <x v="287"/>
    <x v="226"/>
    <x v="201"/>
    <x v="2"/>
    <x v="236"/>
    <x v="340"/>
    <x v="349"/>
    <x v="236"/>
    <x v="302"/>
    <x v="341"/>
    <x v="349"/>
    <x v="237"/>
    <x v="3"/>
    <x v="259"/>
    <x v="65"/>
    <x v="332"/>
    <x v="170"/>
    <x v="236"/>
    <x v="236"/>
    <x v="235"/>
    <x v="2"/>
  </r>
  <r>
    <x v="255"/>
    <x v="245"/>
    <x v="1"/>
    <x v="4"/>
    <x v="192"/>
    <x v="0"/>
    <x v="0"/>
    <x v="14"/>
    <x v="29"/>
    <x v="4"/>
    <x v="73"/>
    <x v="112"/>
    <x v="2"/>
    <x v="16"/>
    <x v="384"/>
    <x v="88"/>
    <x v="214"/>
    <x v="214"/>
    <x v="133"/>
    <x v="100"/>
    <x v="96"/>
    <x v="2"/>
    <x v="111"/>
    <x v="175"/>
    <x v="182"/>
    <x v="103"/>
    <x v="342"/>
    <x v="175"/>
    <x v="180"/>
    <x v="104"/>
    <x v="3"/>
    <x v="323"/>
    <x v="86"/>
    <x v="191"/>
    <x v="27"/>
    <x v="101"/>
    <x v="101"/>
    <x v="101"/>
    <x v="2"/>
  </r>
  <r>
    <x v="326"/>
    <x v="309"/>
    <x v="1"/>
    <x v="11"/>
    <x v="192"/>
    <x v="0"/>
    <x v="0"/>
    <x v="14"/>
    <x v="29"/>
    <x v="5"/>
    <x v="73"/>
    <x v="112"/>
    <x v="2"/>
    <x v="29"/>
    <x v="89"/>
    <x v="88"/>
    <x v="214"/>
    <x v="214"/>
    <x v="133"/>
    <x v="379"/>
    <x v="367"/>
    <x v="2"/>
    <x v="372"/>
    <x v="298"/>
    <x v="302"/>
    <x v="381"/>
    <x v="128"/>
    <x v="298"/>
    <x v="302"/>
    <x v="382"/>
    <x v="3"/>
    <x v="122"/>
    <x v="86"/>
    <x v="308"/>
    <x v="469"/>
    <x v="382"/>
    <x v="382"/>
    <x v="382"/>
    <x v="2"/>
  </r>
  <r>
    <x v="40"/>
    <x v="42"/>
    <x v="1"/>
    <x v="4"/>
    <x v="193"/>
    <x v="1"/>
    <x v="1"/>
    <x v="14"/>
    <x v="24"/>
    <x v="4"/>
    <x v="28"/>
    <x v="74"/>
    <x v="2"/>
    <x v="26"/>
    <x v="204"/>
    <x v="35"/>
    <x v="268"/>
    <x v="266"/>
    <x v="174"/>
    <x v="308"/>
    <x v="290"/>
    <x v="2"/>
    <x v="302"/>
    <x v="38"/>
    <x v="38"/>
    <x v="300"/>
    <x v="124"/>
    <x v="38"/>
    <x v="38"/>
    <x v="301"/>
    <x v="3"/>
    <x v="182"/>
    <x v="100"/>
    <x v="45"/>
    <x v="197"/>
    <x v="300"/>
    <x v="300"/>
    <x v="300"/>
    <x v="2"/>
  </r>
  <r>
    <x v="58"/>
    <x v="52"/>
    <x v="1"/>
    <x v="4"/>
    <x v="193"/>
    <x v="1"/>
    <x v="1"/>
    <x v="14"/>
    <x v="25"/>
    <x v="4"/>
    <x v="37"/>
    <x v="82"/>
    <x v="2"/>
    <x v="17"/>
    <x v="259"/>
    <x v="39"/>
    <x v="269"/>
    <x v="269"/>
    <x v="162"/>
    <x v="164"/>
    <x v="176"/>
    <x v="2"/>
    <x v="179"/>
    <x v="424"/>
    <x v="439"/>
    <x v="187"/>
    <x v="348"/>
    <x v="424"/>
    <x v="439"/>
    <x v="186"/>
    <x v="3"/>
    <x v="255"/>
    <x v="67"/>
    <x v="444"/>
    <x v="308"/>
    <x v="184"/>
    <x v="184"/>
    <x v="184"/>
    <x v="2"/>
  </r>
  <r>
    <x v="436"/>
    <x v="435"/>
    <x v="1"/>
    <x v="4"/>
    <x v="193"/>
    <x v="1"/>
    <x v="1"/>
    <x v="14"/>
    <x v="25"/>
    <x v="6"/>
    <x v="102"/>
    <x v="140"/>
    <x v="2"/>
    <x v="29"/>
    <x v="37"/>
    <x v="115"/>
    <x v="274"/>
    <x v="272"/>
    <x v="113"/>
    <x v="396"/>
    <x v="417"/>
    <x v="2"/>
    <x v="391"/>
    <x v="335"/>
    <x v="345"/>
    <x v="399"/>
    <x v="73"/>
    <x v="335"/>
    <x v="345"/>
    <x v="401"/>
    <x v="3"/>
    <x v="65"/>
    <x v="86"/>
    <x v="353"/>
    <x v="343"/>
    <x v="401"/>
    <x v="401"/>
    <x v="401"/>
    <x v="2"/>
  </r>
  <r>
    <x v="437"/>
    <x v="436"/>
    <x v="1"/>
    <x v="4"/>
    <x v="193"/>
    <x v="1"/>
    <x v="1"/>
    <x v="14"/>
    <x v="25"/>
    <x v="6"/>
    <x v="102"/>
    <x v="140"/>
    <x v="2"/>
    <x v="26"/>
    <x v="190"/>
    <x v="119"/>
    <x v="274"/>
    <x v="272"/>
    <x v="114"/>
    <x v="320"/>
    <x v="323"/>
    <x v="2"/>
    <x v="309"/>
    <x v="330"/>
    <x v="335"/>
    <x v="314"/>
    <x v="168"/>
    <x v="330"/>
    <x v="337"/>
    <x v="315"/>
    <x v="3"/>
    <x v="175"/>
    <x v="86"/>
    <x v="346"/>
    <x v="337"/>
    <x v="317"/>
    <x v="317"/>
    <x v="315"/>
    <x v="2"/>
  </r>
  <r>
    <x v="475"/>
    <x v="474"/>
    <x v="1"/>
    <x v="4"/>
    <x v="193"/>
    <x v="1"/>
    <x v="1"/>
    <x v="14"/>
    <x v="23"/>
    <x v="6"/>
    <x v="112"/>
    <x v="149"/>
    <x v="2"/>
    <x v="16"/>
    <x v="440"/>
    <x v="114"/>
    <x v="275"/>
    <x v="274"/>
    <x v="112"/>
    <x v="88"/>
    <x v="48"/>
    <x v="2"/>
    <x v="94"/>
    <x v="156"/>
    <x v="161"/>
    <x v="90"/>
    <x v="395"/>
    <x v="156"/>
    <x v="161"/>
    <x v="91"/>
    <x v="3"/>
    <x v="376"/>
    <x v="86"/>
    <x v="170"/>
    <x v="183"/>
    <x v="88"/>
    <x v="88"/>
    <x v="88"/>
    <x v="2"/>
  </r>
  <r>
    <x v="493"/>
    <x v="495"/>
    <x v="1"/>
    <x v="4"/>
    <x v="193"/>
    <x v="1"/>
    <x v="1"/>
    <x v="14"/>
    <x v="24"/>
    <x v="6"/>
    <x v="118"/>
    <x v="24"/>
    <x v="2"/>
    <x v="29"/>
    <x v="218"/>
    <x v="94"/>
    <x v="227"/>
    <x v="227"/>
    <x v="208"/>
    <x v="287"/>
    <x v="375"/>
    <x v="2"/>
    <x v="299"/>
    <x v="232"/>
    <x v="247"/>
    <x v="306"/>
    <x v="188"/>
    <x v="232"/>
    <x v="247"/>
    <x v="307"/>
    <x v="3"/>
    <x v="204"/>
    <x v="86"/>
    <x v="252"/>
    <x v="255"/>
    <x v="307"/>
    <x v="307"/>
    <x v="307"/>
    <x v="6"/>
  </r>
  <r>
    <x v="510"/>
    <x v="512"/>
    <x v="1"/>
    <x v="0"/>
    <x v="56"/>
    <x v="1"/>
    <x v="1"/>
    <x v="4"/>
    <x v="4"/>
    <x v="3"/>
    <x v="117"/>
    <x v="157"/>
    <x v="0"/>
    <x v="33"/>
    <x v="10"/>
    <x v="116"/>
    <x v="273"/>
    <x v="275"/>
    <x v="311"/>
    <x v="472"/>
    <x v="383"/>
    <x v="2"/>
    <x v="476"/>
    <x v="238"/>
    <x v="396"/>
    <x v="480"/>
    <x v="229"/>
    <x v="238"/>
    <x v="387"/>
    <x v="481"/>
    <x v="3"/>
    <x v="217"/>
    <x v="91"/>
    <x v="402"/>
    <x v="395"/>
    <x v="480"/>
    <x v="480"/>
    <x v="480"/>
    <x v="1"/>
  </r>
  <r>
    <x v="511"/>
    <x v="513"/>
    <x v="1"/>
    <x v="0"/>
    <x v="73"/>
    <x v="0"/>
    <x v="1"/>
    <x v="11"/>
    <x v="4"/>
    <x v="3"/>
    <x v="117"/>
    <x v="159"/>
    <x v="0"/>
    <x v="33"/>
    <x v="6"/>
    <x v="89"/>
    <x v="217"/>
    <x v="223"/>
    <x v="311"/>
    <x v="37"/>
    <x v="345"/>
    <x v="2"/>
    <x v="38"/>
    <x v="238"/>
    <x v="188"/>
    <x v="37"/>
    <x v="229"/>
    <x v="238"/>
    <x v="190"/>
    <x v="41"/>
    <x v="3"/>
    <x v="217"/>
    <x v="89"/>
    <x v="203"/>
    <x v="216"/>
    <x v="41"/>
    <x v="41"/>
    <x v="40"/>
    <x v="1"/>
  </r>
  <r>
    <x v="512"/>
    <x v="514"/>
    <x v="1"/>
    <x v="4"/>
    <x v="73"/>
    <x v="0"/>
    <x v="1"/>
    <x v="11"/>
    <x v="4"/>
    <x v="7"/>
    <x v="117"/>
    <x v="159"/>
    <x v="0"/>
    <x v="12"/>
    <x v="463"/>
    <x v="89"/>
    <x v="217"/>
    <x v="223"/>
    <x v="311"/>
    <x v="439"/>
    <x v="122"/>
    <x v="2"/>
    <x v="442"/>
    <x v="238"/>
    <x v="298"/>
    <x v="446"/>
    <x v="229"/>
    <x v="238"/>
    <x v="292"/>
    <x v="445"/>
    <x v="3"/>
    <x v="217"/>
    <x v="83"/>
    <x v="295"/>
    <x v="287"/>
    <x v="444"/>
    <x v="444"/>
    <x v="444"/>
    <x v="1"/>
  </r>
  <r>
    <x v="513"/>
    <x v="515"/>
    <x v="1"/>
    <x v="0"/>
    <x v="6"/>
    <x v="0"/>
    <x v="1"/>
    <x v="3"/>
    <x v="4"/>
    <x v="3"/>
    <x v="117"/>
    <x v="159"/>
    <x v="0"/>
    <x v="33"/>
    <x v="8"/>
    <x v="72"/>
    <x v="154"/>
    <x v="156"/>
    <x v="311"/>
    <x v="467"/>
    <x v="281"/>
    <x v="2"/>
    <x v="470"/>
    <x v="238"/>
    <x v="344"/>
    <x v="475"/>
    <x v="229"/>
    <x v="238"/>
    <x v="336"/>
    <x v="475"/>
    <x v="3"/>
    <x v="217"/>
    <x v="88"/>
    <x v="344"/>
    <x v="335"/>
    <x v="474"/>
    <x v="474"/>
    <x v="474"/>
    <x v="1"/>
  </r>
  <r>
    <x v="514"/>
    <x v="516"/>
    <x v="1"/>
    <x v="4"/>
    <x v="6"/>
    <x v="0"/>
    <x v="1"/>
    <x v="3"/>
    <x v="4"/>
    <x v="7"/>
    <x v="117"/>
    <x v="159"/>
    <x v="0"/>
    <x v="12"/>
    <x v="461"/>
    <x v="72"/>
    <x v="154"/>
    <x v="156"/>
    <x v="311"/>
    <x v="9"/>
    <x v="193"/>
    <x v="2"/>
    <x v="10"/>
    <x v="238"/>
    <x v="135"/>
    <x v="9"/>
    <x v="229"/>
    <x v="238"/>
    <x v="144"/>
    <x v="12"/>
    <x v="3"/>
    <x v="217"/>
    <x v="84"/>
    <x v="147"/>
    <x v="165"/>
    <x v="10"/>
    <x v="10"/>
    <x v="11"/>
    <x v="1"/>
  </r>
  <r>
    <x v="515"/>
    <x v="517"/>
    <x v="1"/>
    <x v="0"/>
    <x v="114"/>
    <x v="15"/>
    <x v="1"/>
    <x v="13"/>
    <x v="4"/>
    <x v="3"/>
    <x v="117"/>
    <x v="159"/>
    <x v="0"/>
    <x v="33"/>
    <x v="4"/>
    <x v="110"/>
    <x v="254"/>
    <x v="252"/>
    <x v="311"/>
    <x v="461"/>
    <x v="389"/>
    <x v="2"/>
    <x v="465"/>
    <x v="238"/>
    <x v="310"/>
    <x v="469"/>
    <x v="229"/>
    <x v="238"/>
    <x v="305"/>
    <x v="470"/>
    <x v="3"/>
    <x v="217"/>
    <x v="90"/>
    <x v="311"/>
    <x v="300"/>
    <x v="469"/>
    <x v="469"/>
    <x v="469"/>
    <x v="1"/>
  </r>
  <r>
    <x v="516"/>
    <x v="518"/>
    <x v="1"/>
    <x v="4"/>
    <x v="114"/>
    <x v="15"/>
    <x v="1"/>
    <x v="13"/>
    <x v="4"/>
    <x v="7"/>
    <x v="117"/>
    <x v="159"/>
    <x v="0"/>
    <x v="12"/>
    <x v="465"/>
    <x v="110"/>
    <x v="254"/>
    <x v="252"/>
    <x v="311"/>
    <x v="16"/>
    <x v="75"/>
    <x v="2"/>
    <x v="17"/>
    <x v="238"/>
    <x v="173"/>
    <x v="17"/>
    <x v="229"/>
    <x v="238"/>
    <x v="177"/>
    <x v="18"/>
    <x v="3"/>
    <x v="217"/>
    <x v="82"/>
    <x v="189"/>
    <x v="204"/>
    <x v="17"/>
    <x v="17"/>
    <x v="17"/>
    <x v="1"/>
  </r>
  <r>
    <x v="517"/>
    <x v="519"/>
    <x v="1"/>
    <x v="0"/>
    <x v="163"/>
    <x v="15"/>
    <x v="8"/>
    <x v="4"/>
    <x v="4"/>
    <x v="3"/>
    <x v="117"/>
    <x v="159"/>
    <x v="0"/>
    <x v="33"/>
    <x v="9"/>
    <x v="27"/>
    <x v="61"/>
    <x v="63"/>
    <x v="311"/>
    <x v="7"/>
    <x v="264"/>
    <x v="2"/>
    <x v="7"/>
    <x v="238"/>
    <x v="122"/>
    <x v="7"/>
    <x v="229"/>
    <x v="238"/>
    <x v="131"/>
    <x v="9"/>
    <x v="3"/>
    <x v="217"/>
    <x v="87"/>
    <x v="132"/>
    <x v="150"/>
    <x v="8"/>
    <x v="8"/>
    <x v="8"/>
    <x v="1"/>
  </r>
  <r>
    <x v="518"/>
    <x v="520"/>
    <x v="1"/>
    <x v="4"/>
    <x v="163"/>
    <x v="15"/>
    <x v="8"/>
    <x v="4"/>
    <x v="4"/>
    <x v="7"/>
    <x v="117"/>
    <x v="159"/>
    <x v="0"/>
    <x v="12"/>
    <x v="460"/>
    <x v="27"/>
    <x v="61"/>
    <x v="63"/>
    <x v="311"/>
    <x v="469"/>
    <x v="216"/>
    <x v="2"/>
    <x v="473"/>
    <x v="238"/>
    <x v="359"/>
    <x v="477"/>
    <x v="229"/>
    <x v="238"/>
    <x v="352"/>
    <x v="478"/>
    <x v="3"/>
    <x v="217"/>
    <x v="85"/>
    <x v="360"/>
    <x v="350"/>
    <x v="477"/>
    <x v="477"/>
    <x v="477"/>
    <x v="1"/>
  </r>
  <r>
    <x v="519"/>
    <x v="521"/>
    <x v="1"/>
    <x v="4"/>
    <x v="56"/>
    <x v="1"/>
    <x v="1"/>
    <x v="4"/>
    <x v="4"/>
    <x v="7"/>
    <x v="117"/>
    <x v="159"/>
    <x v="0"/>
    <x v="12"/>
    <x v="466"/>
    <x v="116"/>
    <x v="278"/>
    <x v="278"/>
    <x v="311"/>
    <x v="3"/>
    <x v="79"/>
    <x v="2"/>
    <x v="3"/>
    <x v="238"/>
    <x v="88"/>
    <x v="3"/>
    <x v="229"/>
    <x v="238"/>
    <x v="99"/>
    <x v="5"/>
    <x v="3"/>
    <x v="217"/>
    <x v="81"/>
    <x v="98"/>
    <x v="114"/>
    <x v="4"/>
    <x v="4"/>
    <x v="4"/>
    <x v="1"/>
  </r>
  <r>
    <x v="520"/>
    <x v="522"/>
    <x v="1"/>
    <x v="0"/>
    <x v="80"/>
    <x v="0"/>
    <x v="1"/>
    <x v="3"/>
    <x v="4"/>
    <x v="3"/>
    <x v="117"/>
    <x v="159"/>
    <x v="0"/>
    <x v="33"/>
    <x v="5"/>
    <x v="116"/>
    <x v="266"/>
    <x v="267"/>
    <x v="311"/>
    <x v="473"/>
    <x v="380"/>
    <x v="2"/>
    <x v="477"/>
    <x v="238"/>
    <x v="412"/>
    <x v="481"/>
    <x v="229"/>
    <x v="238"/>
    <x v="407"/>
    <x v="482"/>
    <x v="3"/>
    <x v="217"/>
    <x v="91"/>
    <x v="418"/>
    <x v="415"/>
    <x v="481"/>
    <x v="481"/>
    <x v="481"/>
    <x v="1"/>
  </r>
  <r>
    <x v="521"/>
    <x v="523"/>
    <x v="1"/>
    <x v="4"/>
    <x v="80"/>
    <x v="0"/>
    <x v="1"/>
    <x v="3"/>
    <x v="4"/>
    <x v="7"/>
    <x v="117"/>
    <x v="159"/>
    <x v="0"/>
    <x v="12"/>
    <x v="464"/>
    <x v="116"/>
    <x v="266"/>
    <x v="267"/>
    <x v="311"/>
    <x v="1"/>
    <x v="82"/>
    <x v="2"/>
    <x v="1"/>
    <x v="238"/>
    <x v="62"/>
    <x v="1"/>
    <x v="229"/>
    <x v="238"/>
    <x v="68"/>
    <x v="2"/>
    <x v="3"/>
    <x v="217"/>
    <x v="81"/>
    <x v="73"/>
    <x v="73"/>
    <x v="1"/>
    <x v="1"/>
    <x v="1"/>
    <x v="1"/>
  </r>
  <r>
    <x v="522"/>
    <x v="524"/>
    <x v="1"/>
    <x v="0"/>
    <x v="34"/>
    <x v="0"/>
    <x v="1"/>
    <x v="13"/>
    <x v="4"/>
    <x v="3"/>
    <x v="117"/>
    <x v="159"/>
    <x v="0"/>
    <x v="33"/>
    <x v="3"/>
    <x v="116"/>
    <x v="276"/>
    <x v="277"/>
    <x v="311"/>
    <x v="471"/>
    <x v="385"/>
    <x v="2"/>
    <x v="475"/>
    <x v="238"/>
    <x v="387"/>
    <x v="479"/>
    <x v="229"/>
    <x v="238"/>
    <x v="380"/>
    <x v="480"/>
    <x v="3"/>
    <x v="217"/>
    <x v="91"/>
    <x v="395"/>
    <x v="384"/>
    <x v="479"/>
    <x v="479"/>
    <x v="479"/>
    <x v="1"/>
  </r>
  <r>
    <x v="523"/>
    <x v="525"/>
    <x v="1"/>
    <x v="4"/>
    <x v="34"/>
    <x v="0"/>
    <x v="1"/>
    <x v="13"/>
    <x v="4"/>
    <x v="7"/>
    <x v="117"/>
    <x v="159"/>
    <x v="0"/>
    <x v="12"/>
    <x v="467"/>
    <x v="116"/>
    <x v="276"/>
    <x v="277"/>
    <x v="311"/>
    <x v="2"/>
    <x v="80"/>
    <x v="2"/>
    <x v="2"/>
    <x v="238"/>
    <x v="87"/>
    <x v="2"/>
    <x v="229"/>
    <x v="238"/>
    <x v="94"/>
    <x v="3"/>
    <x v="3"/>
    <x v="217"/>
    <x v="81"/>
    <x v="96"/>
    <x v="108"/>
    <x v="2"/>
    <x v="2"/>
    <x v="2"/>
    <x v="1"/>
  </r>
  <r>
    <x v="524"/>
    <x v="526"/>
    <x v="1"/>
    <x v="0"/>
    <x v="102"/>
    <x v="14"/>
    <x v="1"/>
    <x v="8"/>
    <x v="4"/>
    <x v="3"/>
    <x v="117"/>
    <x v="159"/>
    <x v="0"/>
    <x v="33"/>
    <x v="2"/>
    <x v="132"/>
    <x v="306"/>
    <x v="306"/>
    <x v="311"/>
    <x v="0"/>
    <x v="428"/>
    <x v="2"/>
    <x v="0"/>
    <x v="238"/>
    <x v="28"/>
    <x v="0"/>
    <x v="229"/>
    <x v="238"/>
    <x v="30"/>
    <x v="0"/>
    <x v="3"/>
    <x v="217"/>
    <x v="92"/>
    <x v="31"/>
    <x v="26"/>
    <x v="0"/>
    <x v="0"/>
    <x v="0"/>
    <x v="1"/>
  </r>
  <r>
    <x v="525"/>
    <x v="527"/>
    <x v="1"/>
    <x v="4"/>
    <x v="102"/>
    <x v="14"/>
    <x v="1"/>
    <x v="8"/>
    <x v="4"/>
    <x v="7"/>
    <x v="117"/>
    <x v="159"/>
    <x v="0"/>
    <x v="12"/>
    <x v="468"/>
    <x v="132"/>
    <x v="306"/>
    <x v="306"/>
    <x v="311"/>
    <x v="474"/>
    <x v="41"/>
    <x v="2"/>
    <x v="478"/>
    <x v="238"/>
    <x v="450"/>
    <x v="482"/>
    <x v="229"/>
    <x v="238"/>
    <x v="448"/>
    <x v="483"/>
    <x v="3"/>
    <x v="217"/>
    <x v="80"/>
    <x v="460"/>
    <x v="470"/>
    <x v="482"/>
    <x v="482"/>
    <x v="482"/>
    <x v="1"/>
  </r>
  <r>
    <x v="526"/>
    <x v="528"/>
    <x v="3"/>
    <x v="12"/>
    <x v="194"/>
    <x v="16"/>
    <x v="11"/>
    <x v="15"/>
    <x v="40"/>
    <x v="10"/>
    <x v="122"/>
    <x v="165"/>
    <x v="3"/>
    <x v="44"/>
    <x v="476"/>
    <x v="157"/>
    <x v="332"/>
    <x v="332"/>
    <x v="336"/>
    <x v="475"/>
    <x v="483"/>
    <x v="4"/>
    <x v="479"/>
    <x v="456"/>
    <x v="463"/>
    <x v="483"/>
    <x v="462"/>
    <x v="467"/>
    <x v="482"/>
    <x v="1"/>
    <x v="3"/>
    <x v="434"/>
    <x v="161"/>
    <x v="499"/>
    <x v="500"/>
    <x v="483"/>
    <x v="483"/>
    <x v="483"/>
    <x v="8"/>
  </r>
</pivotCacheRecords>
</file>

<file path=xl/pivotCache/pivotCacheRecords10.xml><?xml version="1.0" encoding="utf-8"?>
<pivotCacheRecords xmlns="http://schemas.openxmlformats.org/spreadsheetml/2006/main" xmlns:r="http://schemas.openxmlformats.org/officeDocument/2006/relationships" count="487">
  <r>
    <x v="49"/>
    <x v="44"/>
    <x v="1"/>
    <x v="3"/>
    <x v="0"/>
    <x v="13"/>
    <x v="0"/>
    <x v="1"/>
    <x v="7"/>
    <x v="2"/>
    <x v="38"/>
    <x v="79"/>
    <x v="2"/>
    <x v="29"/>
    <x v="159"/>
    <x v="92"/>
    <x v="244"/>
    <x v="244"/>
    <x v="90"/>
    <x v="369"/>
    <x v="389"/>
    <x v="2"/>
    <x v="368"/>
    <x v="47"/>
    <x v="50"/>
    <x v="363"/>
    <x v="37"/>
    <x v="47"/>
    <x v="49"/>
    <x v="364"/>
    <x v="3"/>
    <x v="27"/>
    <x v="118"/>
    <x v="77"/>
    <x v="403"/>
    <x v="365"/>
    <x v="365"/>
    <x v="365"/>
    <x v="2"/>
    <x v="8"/>
    <x v="1"/>
    <x v="9"/>
  </r>
  <r>
    <x v="148"/>
    <x v="237"/>
    <x v="1"/>
    <x v="3"/>
    <x v="0"/>
    <x v="13"/>
    <x v="0"/>
    <x v="1"/>
    <x v="28"/>
    <x v="2"/>
    <x v="73"/>
    <x v="108"/>
    <x v="2"/>
    <x v="16"/>
    <x v="399"/>
    <x v="117"/>
    <x v="249"/>
    <x v="248"/>
    <x v="85"/>
    <x v="62"/>
    <x v="30"/>
    <x v="2"/>
    <x v="66"/>
    <x v="49"/>
    <x v="52"/>
    <x v="65"/>
    <x v="395"/>
    <x v="49"/>
    <x v="51"/>
    <x v="65"/>
    <x v="3"/>
    <x v="408"/>
    <x v="77"/>
    <x v="54"/>
    <x v="50"/>
    <x v="63"/>
    <x v="63"/>
    <x v="63"/>
    <x v="2"/>
    <x v="8"/>
    <x v="1"/>
    <x v="9"/>
  </r>
  <r>
    <x v="348"/>
    <x v="340"/>
    <x v="1"/>
    <x v="10"/>
    <x v="0"/>
    <x v="13"/>
    <x v="0"/>
    <x v="1"/>
    <x v="28"/>
    <x v="5"/>
    <x v="73"/>
    <x v="108"/>
    <x v="2"/>
    <x v="29"/>
    <x v="37"/>
    <x v="117"/>
    <x v="249"/>
    <x v="248"/>
    <x v="85"/>
    <x v="383"/>
    <x v="408"/>
    <x v="2"/>
    <x v="383"/>
    <x v="390"/>
    <x v="389"/>
    <x v="384"/>
    <x v="48"/>
    <x v="390"/>
    <x v="389"/>
    <x v="384"/>
    <x v="3"/>
    <x v="10"/>
    <x v="77"/>
    <x v="400"/>
    <x v="407"/>
    <x v="385"/>
    <x v="385"/>
    <x v="385"/>
    <x v="2"/>
    <x v="8"/>
    <x v="1"/>
    <x v="9"/>
  </r>
  <r>
    <x v="150"/>
    <x v="145"/>
    <x v="1"/>
    <x v="3"/>
    <x v="1"/>
    <x v="14"/>
    <x v="3"/>
    <x v="12"/>
    <x v="28"/>
    <x v="7"/>
    <x v="73"/>
    <x v="108"/>
    <x v="2"/>
    <x v="16"/>
    <x v="299"/>
    <x v="40"/>
    <x v="205"/>
    <x v="209"/>
    <x v="143"/>
    <x v="109"/>
    <x v="94"/>
    <x v="2"/>
    <x v="104"/>
    <x v="409"/>
    <x v="410"/>
    <x v="129"/>
    <x v="389"/>
    <x v="409"/>
    <x v="410"/>
    <x v="131"/>
    <x v="3"/>
    <x v="330"/>
    <x v="77"/>
    <x v="422"/>
    <x v="422"/>
    <x v="127"/>
    <x v="127"/>
    <x v="129"/>
    <x v="2"/>
    <x v="7"/>
    <x v="7"/>
    <x v="7"/>
  </r>
  <r>
    <x v="322"/>
    <x v="304"/>
    <x v="1"/>
    <x v="10"/>
    <x v="1"/>
    <x v="14"/>
    <x v="3"/>
    <x v="12"/>
    <x v="28"/>
    <x v="5"/>
    <x v="73"/>
    <x v="108"/>
    <x v="2"/>
    <x v="29"/>
    <x v="140"/>
    <x v="40"/>
    <x v="205"/>
    <x v="209"/>
    <x v="143"/>
    <x v="323"/>
    <x v="335"/>
    <x v="2"/>
    <x v="335"/>
    <x v="32"/>
    <x v="30"/>
    <x v="308"/>
    <x v="56"/>
    <x v="32"/>
    <x v="30"/>
    <x v="306"/>
    <x v="3"/>
    <x v="98"/>
    <x v="77"/>
    <x v="33"/>
    <x v="39"/>
    <x v="309"/>
    <x v="309"/>
    <x v="307"/>
    <x v="2"/>
    <x v="7"/>
    <x v="7"/>
    <x v="7"/>
  </r>
  <r>
    <x v="151"/>
    <x v="146"/>
    <x v="1"/>
    <x v="3"/>
    <x v="2"/>
    <x v="4"/>
    <x v="6"/>
    <x v="8"/>
    <x v="28"/>
    <x v="7"/>
    <x v="73"/>
    <x v="108"/>
    <x v="2"/>
    <x v="16"/>
    <x v="291"/>
    <x v="8"/>
    <x v="20"/>
    <x v="20"/>
    <x v="236"/>
    <x v="172"/>
    <x v="216"/>
    <x v="2"/>
    <x v="198"/>
    <x v="259"/>
    <x v="255"/>
    <x v="196"/>
    <x v="254"/>
    <x v="259"/>
    <x v="254"/>
    <x v="196"/>
    <x v="3"/>
    <x v="240"/>
    <x v="77"/>
    <x v="256"/>
    <x v="176"/>
    <x v="196"/>
    <x v="196"/>
    <x v="195"/>
    <x v="2"/>
    <x v="3"/>
    <x v="7"/>
    <x v="3"/>
  </r>
  <r>
    <x v="323"/>
    <x v="305"/>
    <x v="1"/>
    <x v="10"/>
    <x v="2"/>
    <x v="4"/>
    <x v="6"/>
    <x v="8"/>
    <x v="28"/>
    <x v="5"/>
    <x v="73"/>
    <x v="108"/>
    <x v="2"/>
    <x v="29"/>
    <x v="149"/>
    <x v="8"/>
    <x v="20"/>
    <x v="20"/>
    <x v="236"/>
    <x v="262"/>
    <x v="232"/>
    <x v="2"/>
    <x v="250"/>
    <x v="189"/>
    <x v="191"/>
    <x v="256"/>
    <x v="188"/>
    <x v="189"/>
    <x v="191"/>
    <x v="256"/>
    <x v="3"/>
    <x v="184"/>
    <x v="77"/>
    <x v="198"/>
    <x v="292"/>
    <x v="254"/>
    <x v="254"/>
    <x v="255"/>
    <x v="2"/>
    <x v="3"/>
    <x v="7"/>
    <x v="3"/>
  </r>
  <r>
    <x v="390"/>
    <x v="385"/>
    <x v="1"/>
    <x v="3"/>
    <x v="3"/>
    <x v="10"/>
    <x v="10"/>
    <x v="14"/>
    <x v="15"/>
    <x v="4"/>
    <x v="86"/>
    <x v="21"/>
    <x v="2"/>
    <x v="29"/>
    <x v="205"/>
    <x v="134"/>
    <x v="281"/>
    <x v="278"/>
    <x v="62"/>
    <x v="277"/>
    <x v="417"/>
    <x v="2"/>
    <x v="319"/>
    <x v="348"/>
    <x v="350"/>
    <x v="357"/>
    <x v="199"/>
    <x v="346"/>
    <x v="348"/>
    <x v="357"/>
    <x v="3"/>
    <x v="181"/>
    <x v="77"/>
    <x v="362"/>
    <x v="349"/>
    <x v="358"/>
    <x v="358"/>
    <x v="358"/>
    <x v="6"/>
    <x v="8"/>
    <x v="3"/>
    <x v="11"/>
  </r>
  <r>
    <x v="152"/>
    <x v="147"/>
    <x v="1"/>
    <x v="3"/>
    <x v="4"/>
    <x v="12"/>
    <x v="0"/>
    <x v="1"/>
    <x v="28"/>
    <x v="4"/>
    <x v="73"/>
    <x v="108"/>
    <x v="2"/>
    <x v="16"/>
    <x v="397"/>
    <x v="123"/>
    <x v="278"/>
    <x v="275"/>
    <x v="103"/>
    <x v="75"/>
    <x v="20"/>
    <x v="2"/>
    <x v="64"/>
    <x v="373"/>
    <x v="371"/>
    <x v="70"/>
    <x v="417"/>
    <x v="373"/>
    <x v="371"/>
    <x v="70"/>
    <x v="3"/>
    <x v="384"/>
    <x v="77"/>
    <x v="382"/>
    <x v="196"/>
    <x v="68"/>
    <x v="68"/>
    <x v="68"/>
    <x v="2"/>
    <x v="8"/>
    <x v="0"/>
    <x v="8"/>
  </r>
  <r>
    <x v="251"/>
    <x v="238"/>
    <x v="1"/>
    <x v="10"/>
    <x v="4"/>
    <x v="12"/>
    <x v="0"/>
    <x v="1"/>
    <x v="28"/>
    <x v="5"/>
    <x v="73"/>
    <x v="108"/>
    <x v="2"/>
    <x v="29"/>
    <x v="43"/>
    <x v="123"/>
    <x v="278"/>
    <x v="275"/>
    <x v="103"/>
    <x v="368"/>
    <x v="424"/>
    <x v="2"/>
    <x v="386"/>
    <x v="69"/>
    <x v="70"/>
    <x v="378"/>
    <x v="19"/>
    <x v="67"/>
    <x v="68"/>
    <x v="379"/>
    <x v="3"/>
    <x v="37"/>
    <x v="77"/>
    <x v="73"/>
    <x v="274"/>
    <x v="380"/>
    <x v="380"/>
    <x v="380"/>
    <x v="2"/>
    <x v="8"/>
    <x v="0"/>
    <x v="8"/>
  </r>
  <r>
    <x v="52"/>
    <x v="57"/>
    <x v="1"/>
    <x v="5"/>
    <x v="5"/>
    <x v="0"/>
    <x v="0"/>
    <x v="14"/>
    <x v="11"/>
    <x v="4"/>
    <x v="37"/>
    <x v="61"/>
    <x v="2"/>
    <x v="16"/>
    <x v="261"/>
    <x v="55"/>
    <x v="67"/>
    <x v="68"/>
    <x v="201"/>
    <x v="130"/>
    <x v="174"/>
    <x v="2"/>
    <x v="140"/>
    <x v="99"/>
    <x v="100"/>
    <x v="137"/>
    <x v="257"/>
    <x v="99"/>
    <x v="99"/>
    <x v="139"/>
    <x v="3"/>
    <x v="278"/>
    <x v="39"/>
    <x v="83"/>
    <x v="102"/>
    <x v="135"/>
    <x v="135"/>
    <x v="137"/>
    <x v="2"/>
    <x v="5"/>
    <x v="7"/>
    <x v="5"/>
  </r>
  <r>
    <x v="61"/>
    <x v="62"/>
    <x v="1"/>
    <x v="4"/>
    <x v="5"/>
    <x v="0"/>
    <x v="0"/>
    <x v="14"/>
    <x v="14"/>
    <x v="4"/>
    <x v="37"/>
    <x v="61"/>
    <x v="2"/>
    <x v="29"/>
    <x v="170"/>
    <x v="55"/>
    <x v="67"/>
    <x v="68"/>
    <x v="201"/>
    <x v="301"/>
    <x v="262"/>
    <x v="2"/>
    <x v="294"/>
    <x v="345"/>
    <x v="343"/>
    <x v="302"/>
    <x v="184"/>
    <x v="344"/>
    <x v="342"/>
    <x v="300"/>
    <x v="3"/>
    <x v="154"/>
    <x v="102"/>
    <x v="373"/>
    <x v="355"/>
    <x v="303"/>
    <x v="303"/>
    <x v="301"/>
    <x v="2"/>
    <x v="5"/>
    <x v="7"/>
    <x v="5"/>
  </r>
  <r>
    <x v="62"/>
    <x v="63"/>
    <x v="1"/>
    <x v="2"/>
    <x v="5"/>
    <x v="0"/>
    <x v="0"/>
    <x v="14"/>
    <x v="13"/>
    <x v="4"/>
    <x v="37"/>
    <x v="61"/>
    <x v="2"/>
    <x v="16"/>
    <x v="261"/>
    <x v="55"/>
    <x v="67"/>
    <x v="68"/>
    <x v="201"/>
    <x v="130"/>
    <x v="174"/>
    <x v="2"/>
    <x v="140"/>
    <x v="99"/>
    <x v="100"/>
    <x v="137"/>
    <x v="257"/>
    <x v="99"/>
    <x v="99"/>
    <x v="139"/>
    <x v="3"/>
    <x v="278"/>
    <x v="39"/>
    <x v="83"/>
    <x v="102"/>
    <x v="135"/>
    <x v="135"/>
    <x v="137"/>
    <x v="2"/>
    <x v="5"/>
    <x v="7"/>
    <x v="5"/>
  </r>
  <r>
    <x v="84"/>
    <x v="86"/>
    <x v="1"/>
    <x v="3"/>
    <x v="6"/>
    <x v="0"/>
    <x v="1"/>
    <x v="3"/>
    <x v="22"/>
    <x v="7"/>
    <x v="49"/>
    <x v="88"/>
    <x v="2"/>
    <x v="12"/>
    <x v="425"/>
    <x v="30"/>
    <x v="131"/>
    <x v="133"/>
    <x v="192"/>
    <x v="50"/>
    <x v="59"/>
    <x v="2"/>
    <x v="60"/>
    <x v="412"/>
    <x v="411"/>
    <x v="59"/>
    <x v="401"/>
    <x v="412"/>
    <x v="411"/>
    <x v="59"/>
    <x v="3"/>
    <x v="391"/>
    <x v="49"/>
    <x v="415"/>
    <x v="278"/>
    <x v="57"/>
    <x v="57"/>
    <x v="57"/>
    <x v="2"/>
    <x v="5"/>
    <x v="7"/>
    <x v="5"/>
  </r>
  <r>
    <x v="394"/>
    <x v="389"/>
    <x v="1"/>
    <x v="3"/>
    <x v="6"/>
    <x v="0"/>
    <x v="1"/>
    <x v="3"/>
    <x v="19"/>
    <x v="7"/>
    <x v="88"/>
    <x v="123"/>
    <x v="2"/>
    <x v="16"/>
    <x v="370"/>
    <x v="67"/>
    <x v="135"/>
    <x v="137"/>
    <x v="165"/>
    <x v="107"/>
    <x v="130"/>
    <x v="2"/>
    <x v="120"/>
    <x v="161"/>
    <x v="160"/>
    <x v="107"/>
    <x v="324"/>
    <x v="158"/>
    <x v="158"/>
    <x v="107"/>
    <x v="3"/>
    <x v="313"/>
    <x v="77"/>
    <x v="171"/>
    <x v="184"/>
    <x v="105"/>
    <x v="105"/>
    <x v="105"/>
    <x v="2"/>
    <x v="5"/>
    <x v="7"/>
    <x v="5"/>
  </r>
  <r>
    <x v="408"/>
    <x v="409"/>
    <x v="1"/>
    <x v="3"/>
    <x v="6"/>
    <x v="0"/>
    <x v="1"/>
    <x v="3"/>
    <x v="24"/>
    <x v="7"/>
    <x v="96"/>
    <x v="131"/>
    <x v="2"/>
    <x v="29"/>
    <x v="45"/>
    <x v="79"/>
    <x v="136"/>
    <x v="138"/>
    <x v="168"/>
    <x v="337"/>
    <x v="305"/>
    <x v="2"/>
    <x v="323"/>
    <x v="354"/>
    <x v="355"/>
    <x v="344"/>
    <x v="151"/>
    <x v="353"/>
    <x v="354"/>
    <x v="344"/>
    <x v="3"/>
    <x v="115"/>
    <x v="77"/>
    <x v="368"/>
    <x v="357"/>
    <x v="345"/>
    <x v="345"/>
    <x v="345"/>
    <x v="2"/>
    <x v="5"/>
    <x v="7"/>
    <x v="5"/>
  </r>
  <r>
    <x v="417"/>
    <x v="419"/>
    <x v="1"/>
    <x v="3"/>
    <x v="6"/>
    <x v="0"/>
    <x v="1"/>
    <x v="3"/>
    <x v="24"/>
    <x v="7"/>
    <x v="99"/>
    <x v="134"/>
    <x v="2"/>
    <x v="29"/>
    <x v="39"/>
    <x v="85"/>
    <x v="137"/>
    <x v="139"/>
    <x v="159"/>
    <x v="342"/>
    <x v="318"/>
    <x v="2"/>
    <x v="333"/>
    <x v="383"/>
    <x v="382"/>
    <x v="352"/>
    <x v="164"/>
    <x v="383"/>
    <x v="382"/>
    <x v="352"/>
    <x v="3"/>
    <x v="113"/>
    <x v="77"/>
    <x v="394"/>
    <x v="395"/>
    <x v="353"/>
    <x v="353"/>
    <x v="353"/>
    <x v="2"/>
    <x v="5"/>
    <x v="7"/>
    <x v="5"/>
  </r>
  <r>
    <x v="112"/>
    <x v="114"/>
    <x v="1"/>
    <x v="5"/>
    <x v="7"/>
    <x v="2"/>
    <x v="0"/>
    <x v="14"/>
    <x v="1"/>
    <x v="4"/>
    <x v="43"/>
    <x v="83"/>
    <x v="2"/>
    <x v="16"/>
    <x v="274"/>
    <x v="13"/>
    <x v="47"/>
    <x v="51"/>
    <x v="223"/>
    <x v="156"/>
    <x v="189"/>
    <x v="2"/>
    <x v="171"/>
    <x v="319"/>
    <x v="316"/>
    <x v="173"/>
    <x v="290"/>
    <x v="320"/>
    <x v="316"/>
    <x v="171"/>
    <x v="3"/>
    <x v="254"/>
    <x v="70"/>
    <x v="316"/>
    <x v="180"/>
    <x v="170"/>
    <x v="170"/>
    <x v="170"/>
    <x v="2"/>
    <x v="4"/>
    <x v="7"/>
    <x v="4"/>
  </r>
  <r>
    <x v="113"/>
    <x v="115"/>
    <x v="1"/>
    <x v="4"/>
    <x v="7"/>
    <x v="2"/>
    <x v="0"/>
    <x v="14"/>
    <x v="14"/>
    <x v="4"/>
    <x v="43"/>
    <x v="83"/>
    <x v="2"/>
    <x v="29"/>
    <x v="165"/>
    <x v="13"/>
    <x v="47"/>
    <x v="51"/>
    <x v="223"/>
    <x v="279"/>
    <x v="250"/>
    <x v="2"/>
    <x v="272"/>
    <x v="124"/>
    <x v="127"/>
    <x v="272"/>
    <x v="163"/>
    <x v="123"/>
    <x v="127"/>
    <x v="272"/>
    <x v="3"/>
    <x v="173"/>
    <x v="81"/>
    <x v="141"/>
    <x v="289"/>
    <x v="272"/>
    <x v="272"/>
    <x v="272"/>
    <x v="2"/>
    <x v="4"/>
    <x v="7"/>
    <x v="4"/>
  </r>
  <r>
    <x v="114"/>
    <x v="116"/>
    <x v="1"/>
    <x v="2"/>
    <x v="7"/>
    <x v="2"/>
    <x v="0"/>
    <x v="14"/>
    <x v="13"/>
    <x v="4"/>
    <x v="43"/>
    <x v="83"/>
    <x v="2"/>
    <x v="16"/>
    <x v="274"/>
    <x v="13"/>
    <x v="47"/>
    <x v="51"/>
    <x v="223"/>
    <x v="156"/>
    <x v="189"/>
    <x v="2"/>
    <x v="171"/>
    <x v="319"/>
    <x v="316"/>
    <x v="173"/>
    <x v="290"/>
    <x v="320"/>
    <x v="316"/>
    <x v="171"/>
    <x v="3"/>
    <x v="254"/>
    <x v="70"/>
    <x v="316"/>
    <x v="180"/>
    <x v="170"/>
    <x v="170"/>
    <x v="170"/>
    <x v="2"/>
    <x v="4"/>
    <x v="7"/>
    <x v="4"/>
  </r>
  <r>
    <x v="431"/>
    <x v="430"/>
    <x v="1"/>
    <x v="3"/>
    <x v="7"/>
    <x v="2"/>
    <x v="0"/>
    <x v="14"/>
    <x v="25"/>
    <x v="4"/>
    <x v="104"/>
    <x v="63"/>
    <x v="2"/>
    <x v="29"/>
    <x v="169"/>
    <x v="30"/>
    <x v="45"/>
    <x v="47"/>
    <x v="225"/>
    <x v="276"/>
    <x v="251"/>
    <x v="2"/>
    <x v="269"/>
    <x v="262"/>
    <x v="262"/>
    <x v="274"/>
    <x v="181"/>
    <x v="262"/>
    <x v="262"/>
    <x v="274"/>
    <x v="3"/>
    <x v="175"/>
    <x v="77"/>
    <x v="264"/>
    <x v="258"/>
    <x v="274"/>
    <x v="274"/>
    <x v="274"/>
    <x v="2"/>
    <x v="4"/>
    <x v="7"/>
    <x v="4"/>
  </r>
  <r>
    <x v="154"/>
    <x v="149"/>
    <x v="1"/>
    <x v="3"/>
    <x v="8"/>
    <x v="14"/>
    <x v="5"/>
    <x v="14"/>
    <x v="28"/>
    <x v="9"/>
    <x v="73"/>
    <x v="108"/>
    <x v="2"/>
    <x v="16"/>
    <x v="302"/>
    <x v="39"/>
    <x v="77"/>
    <x v="77"/>
    <x v="253"/>
    <x v="194"/>
    <x v="164"/>
    <x v="2"/>
    <x v="186"/>
    <x v="243"/>
    <x v="238"/>
    <x v="206"/>
    <x v="310"/>
    <x v="243"/>
    <x v="238"/>
    <x v="207"/>
    <x v="3"/>
    <x v="331"/>
    <x v="77"/>
    <x v="242"/>
    <x v="221"/>
    <x v="207"/>
    <x v="207"/>
    <x v="206"/>
    <x v="2"/>
    <x v="7"/>
    <x v="7"/>
    <x v="7"/>
  </r>
  <r>
    <x v="252"/>
    <x v="239"/>
    <x v="1"/>
    <x v="10"/>
    <x v="8"/>
    <x v="14"/>
    <x v="5"/>
    <x v="14"/>
    <x v="28"/>
    <x v="5"/>
    <x v="73"/>
    <x v="108"/>
    <x v="2"/>
    <x v="29"/>
    <x v="137"/>
    <x v="39"/>
    <x v="77"/>
    <x v="77"/>
    <x v="253"/>
    <x v="248"/>
    <x v="267"/>
    <x v="2"/>
    <x v="258"/>
    <x v="208"/>
    <x v="207"/>
    <x v="249"/>
    <x v="142"/>
    <x v="208"/>
    <x v="207"/>
    <x v="249"/>
    <x v="3"/>
    <x v="97"/>
    <x v="77"/>
    <x v="212"/>
    <x v="242"/>
    <x v="247"/>
    <x v="247"/>
    <x v="248"/>
    <x v="2"/>
    <x v="7"/>
    <x v="7"/>
    <x v="7"/>
  </r>
  <r>
    <x v="155"/>
    <x v="150"/>
    <x v="1"/>
    <x v="3"/>
    <x v="9"/>
    <x v="13"/>
    <x v="2"/>
    <x v="14"/>
    <x v="28"/>
    <x v="4"/>
    <x v="73"/>
    <x v="108"/>
    <x v="2"/>
    <x v="16"/>
    <x v="347"/>
    <x v="100"/>
    <x v="264"/>
    <x v="264"/>
    <x v="298"/>
    <x v="345"/>
    <x v="43"/>
    <x v="2"/>
    <x v="257"/>
    <x v="402"/>
    <x v="401"/>
    <x v="291"/>
    <x v="394"/>
    <x v="402"/>
    <x v="401"/>
    <x v="291"/>
    <x v="3"/>
    <x v="398"/>
    <x v="77"/>
    <x v="411"/>
    <x v="430"/>
    <x v="294"/>
    <x v="294"/>
    <x v="292"/>
    <x v="2"/>
    <x v="8"/>
    <x v="1"/>
    <x v="9"/>
  </r>
  <r>
    <x v="253"/>
    <x v="240"/>
    <x v="1"/>
    <x v="10"/>
    <x v="9"/>
    <x v="13"/>
    <x v="2"/>
    <x v="14"/>
    <x v="28"/>
    <x v="5"/>
    <x v="73"/>
    <x v="108"/>
    <x v="2"/>
    <x v="29"/>
    <x v="96"/>
    <x v="100"/>
    <x v="264"/>
    <x v="264"/>
    <x v="298"/>
    <x v="92"/>
    <x v="390"/>
    <x v="2"/>
    <x v="192"/>
    <x v="38"/>
    <x v="38"/>
    <x v="146"/>
    <x v="49"/>
    <x v="38"/>
    <x v="38"/>
    <x v="146"/>
    <x v="3"/>
    <x v="22"/>
    <x v="77"/>
    <x v="41"/>
    <x v="31"/>
    <x v="142"/>
    <x v="142"/>
    <x v="144"/>
    <x v="2"/>
    <x v="8"/>
    <x v="1"/>
    <x v="9"/>
  </r>
  <r>
    <x v="441"/>
    <x v="440"/>
    <x v="1"/>
    <x v="3"/>
    <x v="9"/>
    <x v="13"/>
    <x v="2"/>
    <x v="14"/>
    <x v="25"/>
    <x v="4"/>
    <x v="107"/>
    <x v="141"/>
    <x v="2"/>
    <x v="29"/>
    <x v="27"/>
    <x v="120"/>
    <x v="265"/>
    <x v="265"/>
    <x v="301"/>
    <x v="55"/>
    <x v="403"/>
    <x v="2"/>
    <x v="152"/>
    <x v="299"/>
    <x v="288"/>
    <x v="101"/>
    <x v="57"/>
    <x v="300"/>
    <x v="289"/>
    <x v="101"/>
    <x v="3"/>
    <x v="8"/>
    <x v="77"/>
    <x v="295"/>
    <x v="285"/>
    <x v="99"/>
    <x v="99"/>
    <x v="99"/>
    <x v="2"/>
    <x v="8"/>
    <x v="1"/>
    <x v="9"/>
  </r>
  <r>
    <x v="102"/>
    <x v="108"/>
    <x v="2"/>
    <x v="9"/>
    <x v="10"/>
    <x v="8"/>
    <x v="0"/>
    <x v="9"/>
    <x v="11"/>
    <x v="2"/>
    <x v="8"/>
    <x v="4"/>
    <x v="2"/>
    <x v="21"/>
    <x v="219"/>
    <x v="152"/>
    <x v="1"/>
    <x v="0"/>
    <x v="319"/>
    <x v="225"/>
    <x v="225"/>
    <x v="2"/>
    <x v="228"/>
    <x v="3"/>
    <x v="3"/>
    <x v="231"/>
    <x v="221"/>
    <x v="3"/>
    <x v="3"/>
    <x v="230"/>
    <x v="3"/>
    <x v="210"/>
    <x v="141"/>
    <x v="3"/>
    <x v="0"/>
    <x v="229"/>
    <x v="229"/>
    <x v="229"/>
    <x v="7"/>
    <x v="8"/>
    <x v="6"/>
    <x v="14"/>
  </r>
  <r>
    <x v="26"/>
    <x v="26"/>
    <x v="1"/>
    <x v="3"/>
    <x v="11"/>
    <x v="9"/>
    <x v="9"/>
    <x v="14"/>
    <x v="22"/>
    <x v="2"/>
    <x v="24"/>
    <x v="42"/>
    <x v="2"/>
    <x v="25"/>
    <x v="200"/>
    <x v="147"/>
    <x v="298"/>
    <x v="298"/>
    <x v="50"/>
    <x v="302"/>
    <x v="429"/>
    <x v="2"/>
    <x v="381"/>
    <x v="71"/>
    <x v="76"/>
    <x v="393"/>
    <x v="149"/>
    <x v="70"/>
    <x v="77"/>
    <x v="393"/>
    <x v="3"/>
    <x v="163"/>
    <x v="128"/>
    <x v="283"/>
    <x v="387"/>
    <x v="394"/>
    <x v="394"/>
    <x v="394"/>
    <x v="4"/>
    <x v="8"/>
    <x v="4"/>
    <x v="12"/>
  </r>
  <r>
    <x v="47"/>
    <x v="43"/>
    <x v="1"/>
    <x v="3"/>
    <x v="12"/>
    <x v="0"/>
    <x v="1"/>
    <x v="14"/>
    <x v="22"/>
    <x v="4"/>
    <x v="34"/>
    <x v="75"/>
    <x v="2"/>
    <x v="16"/>
    <x v="271"/>
    <x v="38"/>
    <x v="220"/>
    <x v="219"/>
    <x v="172"/>
    <x v="124"/>
    <x v="76"/>
    <x v="2"/>
    <x v="106"/>
    <x v="416"/>
    <x v="416"/>
    <x v="134"/>
    <x v="391"/>
    <x v="416"/>
    <x v="416"/>
    <x v="136"/>
    <x v="3"/>
    <x v="284"/>
    <x v="42"/>
    <x v="428"/>
    <x v="70"/>
    <x v="132"/>
    <x v="132"/>
    <x v="134"/>
    <x v="2"/>
    <x v="5"/>
    <x v="7"/>
    <x v="5"/>
  </r>
  <r>
    <x v="72"/>
    <x v="74"/>
    <x v="1"/>
    <x v="3"/>
    <x v="12"/>
    <x v="0"/>
    <x v="1"/>
    <x v="14"/>
    <x v="23"/>
    <x v="4"/>
    <x v="44"/>
    <x v="84"/>
    <x v="2"/>
    <x v="29"/>
    <x v="163"/>
    <x v="44"/>
    <x v="221"/>
    <x v="220"/>
    <x v="161"/>
    <x v="305"/>
    <x v="353"/>
    <x v="2"/>
    <x v="340"/>
    <x v="28"/>
    <x v="28"/>
    <x v="307"/>
    <x v="53"/>
    <x v="28"/>
    <x v="28"/>
    <x v="305"/>
    <x v="3"/>
    <x v="150"/>
    <x v="87"/>
    <x v="30"/>
    <x v="383"/>
    <x v="308"/>
    <x v="308"/>
    <x v="306"/>
    <x v="2"/>
    <x v="5"/>
    <x v="7"/>
    <x v="5"/>
  </r>
  <r>
    <x v="401"/>
    <x v="396"/>
    <x v="1"/>
    <x v="3"/>
    <x v="12"/>
    <x v="0"/>
    <x v="1"/>
    <x v="14"/>
    <x v="10"/>
    <x v="4"/>
    <x v="91"/>
    <x v="22"/>
    <x v="2"/>
    <x v="33"/>
    <x v="194"/>
    <x v="70"/>
    <x v="161"/>
    <x v="169"/>
    <x v="195"/>
    <x v="278"/>
    <x v="379"/>
    <x v="2"/>
    <x v="292"/>
    <x v="272"/>
    <x v="271"/>
    <x v="300"/>
    <x v="187"/>
    <x v="273"/>
    <x v="271"/>
    <x v="298"/>
    <x v="3"/>
    <x v="190"/>
    <x v="77"/>
    <x v="274"/>
    <x v="266"/>
    <x v="301"/>
    <x v="301"/>
    <x v="299"/>
    <x v="6"/>
    <x v="5"/>
    <x v="7"/>
    <x v="5"/>
  </r>
  <r>
    <x v="156"/>
    <x v="151"/>
    <x v="1"/>
    <x v="3"/>
    <x v="13"/>
    <x v="0"/>
    <x v="3"/>
    <x v="14"/>
    <x v="28"/>
    <x v="6"/>
    <x v="73"/>
    <x v="108"/>
    <x v="2"/>
    <x v="16"/>
    <x v="323"/>
    <x v="56"/>
    <x v="69"/>
    <x v="69"/>
    <x v="174"/>
    <x v="119"/>
    <x v="149"/>
    <x v="2"/>
    <x v="130"/>
    <x v="91"/>
    <x v="88"/>
    <x v="116"/>
    <x v="291"/>
    <x v="92"/>
    <x v="89"/>
    <x v="116"/>
    <x v="3"/>
    <x v="300"/>
    <x v="77"/>
    <x v="92"/>
    <x v="131"/>
    <x v="114"/>
    <x v="114"/>
    <x v="114"/>
    <x v="2"/>
    <x v="5"/>
    <x v="7"/>
    <x v="5"/>
  </r>
  <r>
    <x v="254"/>
    <x v="241"/>
    <x v="1"/>
    <x v="10"/>
    <x v="13"/>
    <x v="0"/>
    <x v="3"/>
    <x v="14"/>
    <x v="28"/>
    <x v="5"/>
    <x v="73"/>
    <x v="108"/>
    <x v="2"/>
    <x v="29"/>
    <x v="116"/>
    <x v="56"/>
    <x v="69"/>
    <x v="69"/>
    <x v="174"/>
    <x v="312"/>
    <x v="277"/>
    <x v="2"/>
    <x v="302"/>
    <x v="351"/>
    <x v="352"/>
    <x v="319"/>
    <x v="161"/>
    <x v="350"/>
    <x v="351"/>
    <x v="319"/>
    <x v="3"/>
    <x v="135"/>
    <x v="77"/>
    <x v="364"/>
    <x v="334"/>
    <x v="320"/>
    <x v="320"/>
    <x v="320"/>
    <x v="2"/>
    <x v="5"/>
    <x v="7"/>
    <x v="5"/>
  </r>
  <r>
    <x v="121"/>
    <x v="123"/>
    <x v="1"/>
    <x v="3"/>
    <x v="14"/>
    <x v="0"/>
    <x v="8"/>
    <x v="13"/>
    <x v="29"/>
    <x v="7"/>
    <x v="62"/>
    <x v="100"/>
    <x v="2"/>
    <x v="15"/>
    <x v="420"/>
    <x v="40"/>
    <x v="46"/>
    <x v="48"/>
    <x v="188"/>
    <x v="57"/>
    <x v="92"/>
    <x v="2"/>
    <x v="76"/>
    <x v="96"/>
    <x v="92"/>
    <x v="72"/>
    <x v="365"/>
    <x v="97"/>
    <x v="92"/>
    <x v="72"/>
    <x v="3"/>
    <x v="362"/>
    <x v="52"/>
    <x v="82"/>
    <x v="97"/>
    <x v="70"/>
    <x v="70"/>
    <x v="70"/>
    <x v="2"/>
    <x v="5"/>
    <x v="7"/>
    <x v="5"/>
  </r>
  <r>
    <x v="157"/>
    <x v="152"/>
    <x v="1"/>
    <x v="3"/>
    <x v="14"/>
    <x v="0"/>
    <x v="8"/>
    <x v="13"/>
    <x v="28"/>
    <x v="7"/>
    <x v="73"/>
    <x v="108"/>
    <x v="2"/>
    <x v="16"/>
    <x v="296"/>
    <x v="26"/>
    <x v="48"/>
    <x v="50"/>
    <x v="182"/>
    <x v="122"/>
    <x v="153"/>
    <x v="2"/>
    <x v="131"/>
    <x v="236"/>
    <x v="228"/>
    <x v="131"/>
    <x v="333"/>
    <x v="236"/>
    <x v="228"/>
    <x v="133"/>
    <x v="3"/>
    <x v="292"/>
    <x v="77"/>
    <x v="233"/>
    <x v="141"/>
    <x v="129"/>
    <x v="129"/>
    <x v="131"/>
    <x v="2"/>
    <x v="5"/>
    <x v="7"/>
    <x v="5"/>
  </r>
  <r>
    <x v="255"/>
    <x v="242"/>
    <x v="1"/>
    <x v="10"/>
    <x v="14"/>
    <x v="0"/>
    <x v="8"/>
    <x v="13"/>
    <x v="28"/>
    <x v="5"/>
    <x v="73"/>
    <x v="108"/>
    <x v="2"/>
    <x v="29"/>
    <x v="144"/>
    <x v="26"/>
    <x v="48"/>
    <x v="50"/>
    <x v="182"/>
    <x v="306"/>
    <x v="272"/>
    <x v="2"/>
    <x v="301"/>
    <x v="215"/>
    <x v="222"/>
    <x v="305"/>
    <x v="114"/>
    <x v="214"/>
    <x v="222"/>
    <x v="303"/>
    <x v="3"/>
    <x v="142"/>
    <x v="77"/>
    <x v="227"/>
    <x v="322"/>
    <x v="306"/>
    <x v="306"/>
    <x v="304"/>
    <x v="2"/>
    <x v="5"/>
    <x v="7"/>
    <x v="5"/>
  </r>
  <r>
    <x v="375"/>
    <x v="367"/>
    <x v="1"/>
    <x v="3"/>
    <x v="14"/>
    <x v="0"/>
    <x v="8"/>
    <x v="13"/>
    <x v="25"/>
    <x v="7"/>
    <x v="78"/>
    <x v="114"/>
    <x v="2"/>
    <x v="29"/>
    <x v="93"/>
    <x v="59"/>
    <x v="49"/>
    <x v="52"/>
    <x v="183"/>
    <x v="311"/>
    <x v="287"/>
    <x v="2"/>
    <x v="304"/>
    <x v="380"/>
    <x v="378"/>
    <x v="318"/>
    <x v="144"/>
    <x v="381"/>
    <x v="379"/>
    <x v="318"/>
    <x v="3"/>
    <x v="130"/>
    <x v="77"/>
    <x v="390"/>
    <x v="391"/>
    <x v="319"/>
    <x v="319"/>
    <x v="319"/>
    <x v="2"/>
    <x v="5"/>
    <x v="7"/>
    <x v="5"/>
  </r>
  <r>
    <x v="393"/>
    <x v="388"/>
    <x v="1"/>
    <x v="3"/>
    <x v="14"/>
    <x v="0"/>
    <x v="8"/>
    <x v="13"/>
    <x v="19"/>
    <x v="7"/>
    <x v="88"/>
    <x v="123"/>
    <x v="2"/>
    <x v="16"/>
    <x v="369"/>
    <x v="62"/>
    <x v="52"/>
    <x v="53"/>
    <x v="178"/>
    <x v="111"/>
    <x v="144"/>
    <x v="2"/>
    <x v="128"/>
    <x v="54"/>
    <x v="56"/>
    <x v="111"/>
    <x v="301"/>
    <x v="54"/>
    <x v="56"/>
    <x v="111"/>
    <x v="3"/>
    <x v="312"/>
    <x v="77"/>
    <x v="60"/>
    <x v="61"/>
    <x v="109"/>
    <x v="109"/>
    <x v="109"/>
    <x v="2"/>
    <x v="5"/>
    <x v="7"/>
    <x v="5"/>
  </r>
  <r>
    <x v="109"/>
    <x v="111"/>
    <x v="1"/>
    <x v="3"/>
    <x v="15"/>
    <x v="4"/>
    <x v="6"/>
    <x v="10"/>
    <x v="10"/>
    <x v="9"/>
    <x v="56"/>
    <x v="93"/>
    <x v="0"/>
    <x v="16"/>
    <x v="283"/>
    <x v="10"/>
    <x v="15"/>
    <x v="16"/>
    <x v="289"/>
    <x v="221"/>
    <x v="219"/>
    <x v="2"/>
    <x v="224"/>
    <x v="214"/>
    <x v="209"/>
    <x v="225"/>
    <x v="229"/>
    <x v="215"/>
    <x v="210"/>
    <x v="223"/>
    <x v="3"/>
    <x v="237"/>
    <x v="74"/>
    <x v="203"/>
    <x v="188"/>
    <x v="223"/>
    <x v="223"/>
    <x v="222"/>
    <x v="2"/>
    <x v="3"/>
    <x v="7"/>
    <x v="3"/>
  </r>
  <r>
    <x v="110"/>
    <x v="112"/>
    <x v="1"/>
    <x v="3"/>
    <x v="15"/>
    <x v="4"/>
    <x v="6"/>
    <x v="10"/>
    <x v="10"/>
    <x v="9"/>
    <x v="57"/>
    <x v="94"/>
    <x v="0"/>
    <x v="16"/>
    <x v="284"/>
    <x v="15"/>
    <x v="16"/>
    <x v="17"/>
    <x v="290"/>
    <x v="220"/>
    <x v="218"/>
    <x v="2"/>
    <x v="223"/>
    <x v="155"/>
    <x v="159"/>
    <x v="221"/>
    <x v="225"/>
    <x v="161"/>
    <x v="163"/>
    <x v="228"/>
    <x v="3"/>
    <x v="238"/>
    <x v="72"/>
    <x v="163"/>
    <x v="186"/>
    <x v="228"/>
    <x v="228"/>
    <x v="227"/>
    <x v="2"/>
    <x v="3"/>
    <x v="7"/>
    <x v="3"/>
  </r>
  <r>
    <x v="111"/>
    <x v="113"/>
    <x v="1"/>
    <x v="3"/>
    <x v="15"/>
    <x v="4"/>
    <x v="6"/>
    <x v="10"/>
    <x v="3"/>
    <x v="9"/>
    <x v="58"/>
    <x v="95"/>
    <x v="2"/>
    <x v="12"/>
    <x v="428"/>
    <x v="11"/>
    <x v="14"/>
    <x v="15"/>
    <x v="281"/>
    <x v="210"/>
    <x v="191"/>
    <x v="2"/>
    <x v="218"/>
    <x v="154"/>
    <x v="158"/>
    <x v="213"/>
    <x v="245"/>
    <x v="153"/>
    <x v="157"/>
    <x v="213"/>
    <x v="3"/>
    <x v="294"/>
    <x v="64"/>
    <x v="139"/>
    <x v="136"/>
    <x v="213"/>
    <x v="213"/>
    <x v="212"/>
    <x v="2"/>
    <x v="3"/>
    <x v="7"/>
    <x v="3"/>
  </r>
  <r>
    <x v="141"/>
    <x v="137"/>
    <x v="1"/>
    <x v="3"/>
    <x v="15"/>
    <x v="4"/>
    <x v="6"/>
    <x v="10"/>
    <x v="10"/>
    <x v="9"/>
    <x v="67"/>
    <x v="105"/>
    <x v="0"/>
    <x v="17"/>
    <x v="247"/>
    <x v="21"/>
    <x v="17"/>
    <x v="18"/>
    <x v="287"/>
    <x v="222"/>
    <x v="224"/>
    <x v="2"/>
    <x v="227"/>
    <x v="164"/>
    <x v="167"/>
    <x v="228"/>
    <x v="222"/>
    <x v="166"/>
    <x v="168"/>
    <x v="231"/>
    <x v="3"/>
    <x v="222"/>
    <x v="76"/>
    <x v="175"/>
    <x v="203"/>
    <x v="230"/>
    <x v="230"/>
    <x v="230"/>
    <x v="2"/>
    <x v="3"/>
    <x v="7"/>
    <x v="3"/>
  </r>
  <r>
    <x v="16"/>
    <x v="10"/>
    <x v="1"/>
    <x v="3"/>
    <x v="16"/>
    <x v="2"/>
    <x v="6"/>
    <x v="14"/>
    <x v="22"/>
    <x v="9"/>
    <x v="23"/>
    <x v="68"/>
    <x v="2"/>
    <x v="12"/>
    <x v="423"/>
    <x v="20"/>
    <x v="60"/>
    <x v="62"/>
    <x v="269"/>
    <x v="188"/>
    <x v="90"/>
    <x v="2"/>
    <x v="174"/>
    <x v="359"/>
    <x v="358"/>
    <x v="192"/>
    <x v="366"/>
    <x v="358"/>
    <x v="357"/>
    <x v="192"/>
    <x v="3"/>
    <x v="358"/>
    <x v="28"/>
    <x v="339"/>
    <x v="29"/>
    <x v="191"/>
    <x v="191"/>
    <x v="191"/>
    <x v="2"/>
    <x v="4"/>
    <x v="7"/>
    <x v="4"/>
  </r>
  <r>
    <x v="20"/>
    <x v="17"/>
    <x v="1"/>
    <x v="3"/>
    <x v="16"/>
    <x v="2"/>
    <x v="6"/>
    <x v="14"/>
    <x v="4"/>
    <x v="9"/>
    <x v="18"/>
    <x v="59"/>
    <x v="2"/>
    <x v="26"/>
    <x v="192"/>
    <x v="24"/>
    <x v="57"/>
    <x v="60"/>
    <x v="270"/>
    <x v="235"/>
    <x v="231"/>
    <x v="2"/>
    <x v="233"/>
    <x v="183"/>
    <x v="184"/>
    <x v="234"/>
    <x v="202"/>
    <x v="181"/>
    <x v="182"/>
    <x v="235"/>
    <x v="3"/>
    <x v="197"/>
    <x v="82"/>
    <x v="215"/>
    <x v="319"/>
    <x v="234"/>
    <x v="234"/>
    <x v="234"/>
    <x v="2"/>
    <x v="4"/>
    <x v="7"/>
    <x v="4"/>
  </r>
  <r>
    <x v="106"/>
    <x v="107"/>
    <x v="1"/>
    <x v="3"/>
    <x v="16"/>
    <x v="2"/>
    <x v="6"/>
    <x v="14"/>
    <x v="23"/>
    <x v="9"/>
    <x v="54"/>
    <x v="92"/>
    <x v="2"/>
    <x v="31"/>
    <x v="9"/>
    <x v="28"/>
    <x v="62"/>
    <x v="64"/>
    <x v="266"/>
    <x v="251"/>
    <x v="300"/>
    <x v="2"/>
    <x v="266"/>
    <x v="137"/>
    <x v="141"/>
    <x v="252"/>
    <x v="112"/>
    <x v="137"/>
    <x v="141"/>
    <x v="252"/>
    <x v="3"/>
    <x v="117"/>
    <x v="92"/>
    <x v="178"/>
    <x v="416"/>
    <x v="250"/>
    <x v="250"/>
    <x v="251"/>
    <x v="2"/>
    <x v="4"/>
    <x v="7"/>
    <x v="4"/>
  </r>
  <r>
    <x v="349"/>
    <x v="341"/>
    <x v="1"/>
    <x v="3"/>
    <x v="16"/>
    <x v="2"/>
    <x v="6"/>
    <x v="14"/>
    <x v="28"/>
    <x v="9"/>
    <x v="73"/>
    <x v="108"/>
    <x v="2"/>
    <x v="16"/>
    <x v="338"/>
    <x v="61"/>
    <x v="66"/>
    <x v="67"/>
    <x v="263"/>
    <x v="199"/>
    <x v="161"/>
    <x v="2"/>
    <x v="193"/>
    <x v="72"/>
    <x v="71"/>
    <x v="195"/>
    <x v="274"/>
    <x v="71"/>
    <x v="70"/>
    <x v="195"/>
    <x v="3"/>
    <x v="265"/>
    <x v="77"/>
    <x v="76"/>
    <x v="71"/>
    <x v="195"/>
    <x v="195"/>
    <x v="194"/>
    <x v="2"/>
    <x v="4"/>
    <x v="7"/>
    <x v="4"/>
  </r>
  <r>
    <x v="350"/>
    <x v="342"/>
    <x v="1"/>
    <x v="10"/>
    <x v="16"/>
    <x v="2"/>
    <x v="6"/>
    <x v="14"/>
    <x v="28"/>
    <x v="5"/>
    <x v="73"/>
    <x v="108"/>
    <x v="2"/>
    <x v="29"/>
    <x v="103"/>
    <x v="61"/>
    <x v="66"/>
    <x v="67"/>
    <x v="263"/>
    <x v="247"/>
    <x v="268"/>
    <x v="2"/>
    <x v="256"/>
    <x v="368"/>
    <x v="369"/>
    <x v="257"/>
    <x v="176"/>
    <x v="368"/>
    <x v="369"/>
    <x v="257"/>
    <x v="3"/>
    <x v="164"/>
    <x v="77"/>
    <x v="380"/>
    <x v="382"/>
    <x v="255"/>
    <x v="255"/>
    <x v="256"/>
    <x v="2"/>
    <x v="4"/>
    <x v="7"/>
    <x v="4"/>
  </r>
  <r>
    <x v="158"/>
    <x v="153"/>
    <x v="1"/>
    <x v="3"/>
    <x v="17"/>
    <x v="4"/>
    <x v="0"/>
    <x v="4"/>
    <x v="28"/>
    <x v="1"/>
    <x v="73"/>
    <x v="108"/>
    <x v="2"/>
    <x v="16"/>
    <x v="298"/>
    <x v="15"/>
    <x v="24"/>
    <x v="24"/>
    <x v="222"/>
    <x v="152"/>
    <x v="194"/>
    <x v="2"/>
    <x v="169"/>
    <x v="193"/>
    <x v="190"/>
    <x v="171"/>
    <x v="280"/>
    <x v="193"/>
    <x v="190"/>
    <x v="169"/>
    <x v="3"/>
    <x v="241"/>
    <x v="77"/>
    <x v="197"/>
    <x v="208"/>
    <x v="168"/>
    <x v="168"/>
    <x v="168"/>
    <x v="2"/>
    <x v="3"/>
    <x v="7"/>
    <x v="3"/>
  </r>
  <r>
    <x v="256"/>
    <x v="243"/>
    <x v="1"/>
    <x v="10"/>
    <x v="17"/>
    <x v="4"/>
    <x v="0"/>
    <x v="4"/>
    <x v="28"/>
    <x v="5"/>
    <x v="73"/>
    <x v="108"/>
    <x v="2"/>
    <x v="29"/>
    <x v="142"/>
    <x v="15"/>
    <x v="24"/>
    <x v="24"/>
    <x v="222"/>
    <x v="281"/>
    <x v="246"/>
    <x v="2"/>
    <x v="273"/>
    <x v="255"/>
    <x v="256"/>
    <x v="275"/>
    <x v="172"/>
    <x v="253"/>
    <x v="255"/>
    <x v="275"/>
    <x v="3"/>
    <x v="183"/>
    <x v="77"/>
    <x v="257"/>
    <x v="256"/>
    <x v="275"/>
    <x v="275"/>
    <x v="275"/>
    <x v="2"/>
    <x v="3"/>
    <x v="7"/>
    <x v="3"/>
  </r>
  <r>
    <x v="125"/>
    <x v="126"/>
    <x v="1"/>
    <x v="3"/>
    <x v="18"/>
    <x v="4"/>
    <x v="3"/>
    <x v="14"/>
    <x v="22"/>
    <x v="5"/>
    <x v="37"/>
    <x v="78"/>
    <x v="2"/>
    <x v="15"/>
    <x v="419"/>
    <x v="69"/>
    <x v="240"/>
    <x v="238"/>
    <x v="251"/>
    <x v="182"/>
    <x v="33"/>
    <x v="2"/>
    <x v="143"/>
    <x v="428"/>
    <x v="428"/>
    <x v="174"/>
    <x v="407"/>
    <x v="428"/>
    <x v="428"/>
    <x v="172"/>
    <x v="3"/>
    <x v="267"/>
    <x v="20"/>
    <x v="440"/>
    <x v="38"/>
    <x v="171"/>
    <x v="171"/>
    <x v="171"/>
    <x v="2"/>
    <x v="3"/>
    <x v="7"/>
    <x v="3"/>
  </r>
  <r>
    <x v="483"/>
    <x v="485"/>
    <x v="1"/>
    <x v="0"/>
    <x v="19"/>
    <x v="15"/>
    <x v="5"/>
    <x v="7"/>
    <x v="34"/>
    <x v="5"/>
    <x v="119"/>
    <x v="49"/>
    <x v="2"/>
    <x v="6"/>
    <x v="439"/>
    <x v="112"/>
    <x v="272"/>
    <x v="271"/>
    <x v="258"/>
    <x v="165"/>
    <x v="1"/>
    <x v="2"/>
    <x v="39"/>
    <x v="440"/>
    <x v="439"/>
    <x v="54"/>
    <x v="439"/>
    <x v="440"/>
    <x v="439"/>
    <x v="54"/>
    <x v="3"/>
    <x v="419"/>
    <x v="77"/>
    <x v="456"/>
    <x v="461"/>
    <x v="52"/>
    <x v="52"/>
    <x v="52"/>
    <x v="3"/>
    <x v="8"/>
    <x v="7"/>
    <x v="15"/>
  </r>
  <r>
    <x v="463"/>
    <x v="468"/>
    <x v="1"/>
    <x v="0"/>
    <x v="20"/>
    <x v="15"/>
    <x v="1"/>
    <x v="13"/>
    <x v="27"/>
    <x v="3"/>
    <x v="114"/>
    <x v="152"/>
    <x v="0"/>
    <x v="8"/>
    <x v="438"/>
    <x v="149"/>
    <x v="297"/>
    <x v="297"/>
    <x v="53"/>
    <x v="10"/>
    <x v="0"/>
    <x v="2"/>
    <x v="5"/>
    <x v="434"/>
    <x v="432"/>
    <x v="5"/>
    <x v="434"/>
    <x v="432"/>
    <x v="431"/>
    <x v="6"/>
    <x v="3"/>
    <x v="419"/>
    <x v="77"/>
    <x v="448"/>
    <x v="450"/>
    <x v="6"/>
    <x v="6"/>
    <x v="6"/>
    <x v="1"/>
    <x v="8"/>
    <x v="7"/>
    <x v="15"/>
  </r>
  <r>
    <x v="127"/>
    <x v="128"/>
    <x v="2"/>
    <x v="9"/>
    <x v="21"/>
    <x v="4"/>
    <x v="3"/>
    <x v="14"/>
    <x v="8"/>
    <x v="5"/>
    <x v="33"/>
    <x v="74"/>
    <x v="2"/>
    <x v="39"/>
    <x v="0"/>
    <x v="12"/>
    <x v="53"/>
    <x v="56"/>
    <x v="296"/>
    <x v="133"/>
    <x v="423"/>
    <x v="2"/>
    <x v="238"/>
    <x v="19"/>
    <x v="18"/>
    <x v="194"/>
    <x v="27"/>
    <x v="19"/>
    <x v="18"/>
    <x v="194"/>
    <x v="3"/>
    <x v="2"/>
    <x v="121"/>
    <x v="22"/>
    <x v="438"/>
    <x v="194"/>
    <x v="194"/>
    <x v="193"/>
    <x v="2"/>
    <x v="3"/>
    <x v="7"/>
    <x v="3"/>
  </r>
  <r>
    <x v="359"/>
    <x v="351"/>
    <x v="2"/>
    <x v="8"/>
    <x v="21"/>
    <x v="4"/>
    <x v="3"/>
    <x v="14"/>
    <x v="14"/>
    <x v="5"/>
    <x v="33"/>
    <x v="74"/>
    <x v="2"/>
    <x v="4"/>
    <x v="437"/>
    <x v="12"/>
    <x v="53"/>
    <x v="56"/>
    <x v="296"/>
    <x v="300"/>
    <x v="21"/>
    <x v="2"/>
    <x v="214"/>
    <x v="425"/>
    <x v="425"/>
    <x v="258"/>
    <x v="410"/>
    <x v="425"/>
    <x v="425"/>
    <x v="258"/>
    <x v="3"/>
    <x v="414"/>
    <x v="15"/>
    <x v="436"/>
    <x v="24"/>
    <x v="256"/>
    <x v="256"/>
    <x v="257"/>
    <x v="2"/>
    <x v="3"/>
    <x v="7"/>
    <x v="3"/>
  </r>
  <r>
    <x v="360"/>
    <x v="352"/>
    <x v="1"/>
    <x v="1"/>
    <x v="21"/>
    <x v="4"/>
    <x v="3"/>
    <x v="14"/>
    <x v="13"/>
    <x v="5"/>
    <x v="33"/>
    <x v="74"/>
    <x v="2"/>
    <x v="39"/>
    <x v="0"/>
    <x v="12"/>
    <x v="53"/>
    <x v="56"/>
    <x v="296"/>
    <x v="133"/>
    <x v="423"/>
    <x v="2"/>
    <x v="238"/>
    <x v="19"/>
    <x v="18"/>
    <x v="194"/>
    <x v="27"/>
    <x v="19"/>
    <x v="18"/>
    <x v="194"/>
    <x v="3"/>
    <x v="2"/>
    <x v="121"/>
    <x v="22"/>
    <x v="438"/>
    <x v="194"/>
    <x v="194"/>
    <x v="193"/>
    <x v="2"/>
    <x v="3"/>
    <x v="7"/>
    <x v="3"/>
  </r>
  <r>
    <x v="402"/>
    <x v="397"/>
    <x v="1"/>
    <x v="3"/>
    <x v="22"/>
    <x v="14"/>
    <x v="6"/>
    <x v="7"/>
    <x v="34"/>
    <x v="5"/>
    <x v="92"/>
    <x v="50"/>
    <x v="2"/>
    <x v="13"/>
    <x v="434"/>
    <x v="132"/>
    <x v="288"/>
    <x v="288"/>
    <x v="228"/>
    <x v="157"/>
    <x v="4"/>
    <x v="2"/>
    <x v="56"/>
    <x v="432"/>
    <x v="431"/>
    <x v="58"/>
    <x v="421"/>
    <x v="433"/>
    <x v="432"/>
    <x v="58"/>
    <x v="3"/>
    <x v="367"/>
    <x v="30"/>
    <x v="450"/>
    <x v="452"/>
    <x v="56"/>
    <x v="56"/>
    <x v="56"/>
    <x v="3"/>
    <x v="7"/>
    <x v="7"/>
    <x v="7"/>
  </r>
  <r>
    <x v="396"/>
    <x v="391"/>
    <x v="1"/>
    <x v="3"/>
    <x v="23"/>
    <x v="14"/>
    <x v="6"/>
    <x v="7"/>
    <x v="34"/>
    <x v="5"/>
    <x v="88"/>
    <x v="48"/>
    <x v="2"/>
    <x v="10"/>
    <x v="434"/>
    <x v="122"/>
    <x v="282"/>
    <x v="282"/>
    <x v="235"/>
    <x v="160"/>
    <x v="3"/>
    <x v="2"/>
    <x v="55"/>
    <x v="429"/>
    <x v="427"/>
    <x v="60"/>
    <x v="431"/>
    <x v="429"/>
    <x v="427"/>
    <x v="60"/>
    <x v="3"/>
    <x v="393"/>
    <x v="77"/>
    <x v="445"/>
    <x v="448"/>
    <x v="58"/>
    <x v="58"/>
    <x v="58"/>
    <x v="3"/>
    <x v="7"/>
    <x v="7"/>
    <x v="7"/>
  </r>
  <r>
    <x v="161"/>
    <x v="156"/>
    <x v="1"/>
    <x v="3"/>
    <x v="24"/>
    <x v="0"/>
    <x v="3"/>
    <x v="13"/>
    <x v="28"/>
    <x v="1"/>
    <x v="73"/>
    <x v="108"/>
    <x v="2"/>
    <x v="16"/>
    <x v="358"/>
    <x v="74"/>
    <x v="146"/>
    <x v="148"/>
    <x v="179"/>
    <x v="117"/>
    <x v="99"/>
    <x v="2"/>
    <x v="108"/>
    <x v="112"/>
    <x v="115"/>
    <x v="106"/>
    <x v="339"/>
    <x v="113"/>
    <x v="115"/>
    <x v="106"/>
    <x v="3"/>
    <x v="310"/>
    <x v="77"/>
    <x v="117"/>
    <x v="133"/>
    <x v="104"/>
    <x v="104"/>
    <x v="104"/>
    <x v="2"/>
    <x v="5"/>
    <x v="7"/>
    <x v="5"/>
  </r>
  <r>
    <x v="258"/>
    <x v="245"/>
    <x v="1"/>
    <x v="10"/>
    <x v="24"/>
    <x v="0"/>
    <x v="3"/>
    <x v="13"/>
    <x v="28"/>
    <x v="5"/>
    <x v="73"/>
    <x v="108"/>
    <x v="2"/>
    <x v="29"/>
    <x v="80"/>
    <x v="74"/>
    <x v="146"/>
    <x v="148"/>
    <x v="179"/>
    <x v="315"/>
    <x v="333"/>
    <x v="2"/>
    <x v="330"/>
    <x v="335"/>
    <x v="330"/>
    <x v="327"/>
    <x v="105"/>
    <x v="334"/>
    <x v="330"/>
    <x v="328"/>
    <x v="3"/>
    <x v="122"/>
    <x v="77"/>
    <x v="341"/>
    <x v="331"/>
    <x v="328"/>
    <x v="328"/>
    <x v="329"/>
    <x v="2"/>
    <x v="5"/>
    <x v="7"/>
    <x v="5"/>
  </r>
  <r>
    <x v="92"/>
    <x v="94"/>
    <x v="1"/>
    <x v="5"/>
    <x v="25"/>
    <x v="0"/>
    <x v="6"/>
    <x v="14"/>
    <x v="36"/>
    <x v="9"/>
    <x v="51"/>
    <x v="90"/>
    <x v="2"/>
    <x v="26"/>
    <x v="187"/>
    <x v="66"/>
    <x v="166"/>
    <x v="161"/>
    <x v="12"/>
    <x v="407"/>
    <x v="255"/>
    <x v="2"/>
    <x v="411"/>
    <x v="177"/>
    <x v="206"/>
    <x v="413"/>
    <x v="165"/>
    <x v="177"/>
    <x v="206"/>
    <x v="413"/>
    <x v="3"/>
    <x v="187"/>
    <x v="83"/>
    <x v="247"/>
    <x v="313"/>
    <x v="413"/>
    <x v="413"/>
    <x v="413"/>
    <x v="2"/>
    <x v="5"/>
    <x v="7"/>
    <x v="5"/>
  </r>
  <r>
    <x v="93"/>
    <x v="95"/>
    <x v="1"/>
    <x v="4"/>
    <x v="25"/>
    <x v="0"/>
    <x v="6"/>
    <x v="14"/>
    <x v="14"/>
    <x v="9"/>
    <x v="51"/>
    <x v="90"/>
    <x v="2"/>
    <x v="17"/>
    <x v="244"/>
    <x v="66"/>
    <x v="166"/>
    <x v="161"/>
    <x v="12"/>
    <x v="37"/>
    <x v="183"/>
    <x v="2"/>
    <x v="40"/>
    <x v="274"/>
    <x v="239"/>
    <x v="40"/>
    <x v="287"/>
    <x v="274"/>
    <x v="239"/>
    <x v="40"/>
    <x v="3"/>
    <x v="233"/>
    <x v="65"/>
    <x v="207"/>
    <x v="148"/>
    <x v="39"/>
    <x v="39"/>
    <x v="39"/>
    <x v="2"/>
    <x v="5"/>
    <x v="7"/>
    <x v="5"/>
  </r>
  <r>
    <x v="94"/>
    <x v="96"/>
    <x v="1"/>
    <x v="2"/>
    <x v="25"/>
    <x v="0"/>
    <x v="6"/>
    <x v="14"/>
    <x v="13"/>
    <x v="9"/>
    <x v="51"/>
    <x v="90"/>
    <x v="2"/>
    <x v="26"/>
    <x v="187"/>
    <x v="66"/>
    <x v="166"/>
    <x v="161"/>
    <x v="12"/>
    <x v="407"/>
    <x v="255"/>
    <x v="2"/>
    <x v="411"/>
    <x v="177"/>
    <x v="206"/>
    <x v="413"/>
    <x v="165"/>
    <x v="177"/>
    <x v="206"/>
    <x v="413"/>
    <x v="3"/>
    <x v="187"/>
    <x v="83"/>
    <x v="247"/>
    <x v="313"/>
    <x v="413"/>
    <x v="413"/>
    <x v="413"/>
    <x v="2"/>
    <x v="5"/>
    <x v="7"/>
    <x v="5"/>
  </r>
  <r>
    <x v="95"/>
    <x v="97"/>
    <x v="1"/>
    <x v="3"/>
    <x v="25"/>
    <x v="0"/>
    <x v="6"/>
    <x v="14"/>
    <x v="27"/>
    <x v="9"/>
    <x v="52"/>
    <x v="91"/>
    <x v="2"/>
    <x v="31"/>
    <x v="8"/>
    <x v="66"/>
    <x v="167"/>
    <x v="162"/>
    <x v="13"/>
    <x v="433"/>
    <x v="383"/>
    <x v="2"/>
    <x v="437"/>
    <x v="127"/>
    <x v="185"/>
    <x v="441"/>
    <x v="47"/>
    <x v="125"/>
    <x v="183"/>
    <x v="441"/>
    <x v="3"/>
    <x v="60"/>
    <x v="107"/>
    <x v="276"/>
    <x v="393"/>
    <x v="441"/>
    <x v="441"/>
    <x v="441"/>
    <x v="2"/>
    <x v="5"/>
    <x v="7"/>
    <x v="5"/>
  </r>
  <r>
    <x v="97"/>
    <x v="99"/>
    <x v="1"/>
    <x v="5"/>
    <x v="25"/>
    <x v="0"/>
    <x v="6"/>
    <x v="14"/>
    <x v="33"/>
    <x v="9"/>
    <x v="52"/>
    <x v="17"/>
    <x v="2"/>
    <x v="12"/>
    <x v="232"/>
    <x v="51"/>
    <x v="59"/>
    <x v="49"/>
    <x v="5"/>
    <x v="41"/>
    <x v="122"/>
    <x v="2"/>
    <x v="51"/>
    <x v="134"/>
    <x v="129"/>
    <x v="48"/>
    <x v="250"/>
    <x v="134"/>
    <x v="129"/>
    <x v="48"/>
    <x v="3"/>
    <x v="224"/>
    <x v="29"/>
    <x v="93"/>
    <x v="76"/>
    <x v="47"/>
    <x v="47"/>
    <x v="47"/>
    <x v="6"/>
    <x v="5"/>
    <x v="7"/>
    <x v="5"/>
  </r>
  <r>
    <x v="98"/>
    <x v="100"/>
    <x v="1"/>
    <x v="4"/>
    <x v="25"/>
    <x v="0"/>
    <x v="6"/>
    <x v="14"/>
    <x v="14"/>
    <x v="9"/>
    <x v="52"/>
    <x v="17"/>
    <x v="2"/>
    <x v="33"/>
    <x v="199"/>
    <x v="51"/>
    <x v="59"/>
    <x v="49"/>
    <x v="5"/>
    <x v="401"/>
    <x v="306"/>
    <x v="2"/>
    <x v="399"/>
    <x v="309"/>
    <x v="315"/>
    <x v="403"/>
    <x v="192"/>
    <x v="309"/>
    <x v="315"/>
    <x v="403"/>
    <x v="3"/>
    <x v="198"/>
    <x v="109"/>
    <x v="361"/>
    <x v="376"/>
    <x v="403"/>
    <x v="403"/>
    <x v="403"/>
    <x v="6"/>
    <x v="5"/>
    <x v="7"/>
    <x v="5"/>
  </r>
  <r>
    <x v="99"/>
    <x v="101"/>
    <x v="1"/>
    <x v="2"/>
    <x v="25"/>
    <x v="0"/>
    <x v="6"/>
    <x v="14"/>
    <x v="13"/>
    <x v="9"/>
    <x v="52"/>
    <x v="17"/>
    <x v="2"/>
    <x v="12"/>
    <x v="232"/>
    <x v="51"/>
    <x v="59"/>
    <x v="49"/>
    <x v="5"/>
    <x v="41"/>
    <x v="122"/>
    <x v="2"/>
    <x v="51"/>
    <x v="134"/>
    <x v="129"/>
    <x v="48"/>
    <x v="250"/>
    <x v="134"/>
    <x v="129"/>
    <x v="48"/>
    <x v="3"/>
    <x v="224"/>
    <x v="29"/>
    <x v="93"/>
    <x v="76"/>
    <x v="47"/>
    <x v="47"/>
    <x v="47"/>
    <x v="6"/>
    <x v="5"/>
    <x v="7"/>
    <x v="5"/>
  </r>
  <r>
    <x v="250"/>
    <x v="143"/>
    <x v="1"/>
    <x v="3"/>
    <x v="25"/>
    <x v="0"/>
    <x v="6"/>
    <x v="14"/>
    <x v="23"/>
    <x v="9"/>
    <x v="69"/>
    <x v="106"/>
    <x v="2"/>
    <x v="16"/>
    <x v="343"/>
    <x v="87"/>
    <x v="170"/>
    <x v="163"/>
    <x v="17"/>
    <x v="19"/>
    <x v="79"/>
    <x v="2"/>
    <x v="16"/>
    <x v="84"/>
    <x v="72"/>
    <x v="17"/>
    <x v="341"/>
    <x v="85"/>
    <x v="71"/>
    <x v="15"/>
    <x v="3"/>
    <x v="304"/>
    <x v="35"/>
    <x v="64"/>
    <x v="87"/>
    <x v="15"/>
    <x v="15"/>
    <x v="15"/>
    <x v="2"/>
    <x v="5"/>
    <x v="7"/>
    <x v="5"/>
  </r>
  <r>
    <x v="405"/>
    <x v="406"/>
    <x v="1"/>
    <x v="3"/>
    <x v="25"/>
    <x v="0"/>
    <x v="6"/>
    <x v="14"/>
    <x v="23"/>
    <x v="9"/>
    <x v="94"/>
    <x v="129"/>
    <x v="2"/>
    <x v="16"/>
    <x v="380"/>
    <x v="66"/>
    <x v="177"/>
    <x v="171"/>
    <x v="21"/>
    <x v="16"/>
    <x v="86"/>
    <x v="2"/>
    <x v="14"/>
    <x v="328"/>
    <x v="292"/>
    <x v="16"/>
    <x v="378"/>
    <x v="328"/>
    <x v="293"/>
    <x v="14"/>
    <x v="3"/>
    <x v="316"/>
    <x v="77"/>
    <x v="299"/>
    <x v="288"/>
    <x v="14"/>
    <x v="14"/>
    <x v="14"/>
    <x v="2"/>
    <x v="5"/>
    <x v="7"/>
    <x v="5"/>
  </r>
  <r>
    <x v="423"/>
    <x v="421"/>
    <x v="1"/>
    <x v="3"/>
    <x v="25"/>
    <x v="0"/>
    <x v="6"/>
    <x v="14"/>
    <x v="25"/>
    <x v="9"/>
    <x v="101"/>
    <x v="135"/>
    <x v="2"/>
    <x v="29"/>
    <x v="42"/>
    <x v="73"/>
    <x v="179"/>
    <x v="174"/>
    <x v="20"/>
    <x v="430"/>
    <x v="345"/>
    <x v="2"/>
    <x v="433"/>
    <x v="174"/>
    <x v="250"/>
    <x v="436"/>
    <x v="70"/>
    <x v="174"/>
    <x v="248"/>
    <x v="437"/>
    <x v="3"/>
    <x v="114"/>
    <x v="77"/>
    <x v="252"/>
    <x v="252"/>
    <x v="437"/>
    <x v="437"/>
    <x v="437"/>
    <x v="2"/>
    <x v="5"/>
    <x v="7"/>
    <x v="5"/>
  </r>
  <r>
    <x v="443"/>
    <x v="442"/>
    <x v="1"/>
    <x v="3"/>
    <x v="25"/>
    <x v="0"/>
    <x v="6"/>
    <x v="14"/>
    <x v="22"/>
    <x v="9"/>
    <x v="108"/>
    <x v="142"/>
    <x v="2"/>
    <x v="16"/>
    <x v="401"/>
    <x v="79"/>
    <x v="181"/>
    <x v="175"/>
    <x v="19"/>
    <x v="13"/>
    <x v="81"/>
    <x v="2"/>
    <x v="12"/>
    <x v="196"/>
    <x v="151"/>
    <x v="14"/>
    <x v="376"/>
    <x v="196"/>
    <x v="151"/>
    <x v="12"/>
    <x v="3"/>
    <x v="318"/>
    <x v="77"/>
    <x v="162"/>
    <x v="174"/>
    <x v="12"/>
    <x v="12"/>
    <x v="12"/>
    <x v="2"/>
    <x v="5"/>
    <x v="7"/>
    <x v="5"/>
  </r>
  <r>
    <x v="122"/>
    <x v="417"/>
    <x v="1"/>
    <x v="3"/>
    <x v="26"/>
    <x v="4"/>
    <x v="1"/>
    <x v="14"/>
    <x v="24"/>
    <x v="6"/>
    <x v="62"/>
    <x v="100"/>
    <x v="2"/>
    <x v="15"/>
    <x v="421"/>
    <x v="66"/>
    <x v="83"/>
    <x v="85"/>
    <x v="231"/>
    <x v="158"/>
    <x v="89"/>
    <x v="2"/>
    <x v="151"/>
    <x v="56"/>
    <x v="58"/>
    <x v="158"/>
    <x v="312"/>
    <x v="56"/>
    <x v="58"/>
    <x v="156"/>
    <x v="3"/>
    <x v="275"/>
    <x v="33"/>
    <x v="50"/>
    <x v="41"/>
    <x v="154"/>
    <x v="154"/>
    <x v="154"/>
    <x v="2"/>
    <x v="3"/>
    <x v="7"/>
    <x v="3"/>
  </r>
  <r>
    <x v="123"/>
    <x v="124"/>
    <x v="1"/>
    <x v="3"/>
    <x v="26"/>
    <x v="4"/>
    <x v="1"/>
    <x v="14"/>
    <x v="22"/>
    <x v="6"/>
    <x v="62"/>
    <x v="100"/>
    <x v="2"/>
    <x v="17"/>
    <x v="246"/>
    <x v="66"/>
    <x v="83"/>
    <x v="85"/>
    <x v="230"/>
    <x v="189"/>
    <x v="201"/>
    <x v="2"/>
    <x v="215"/>
    <x v="126"/>
    <x v="128"/>
    <x v="203"/>
    <x v="239"/>
    <x v="124"/>
    <x v="128"/>
    <x v="204"/>
    <x v="3"/>
    <x v="218"/>
    <x v="67"/>
    <x v="122"/>
    <x v="137"/>
    <x v="204"/>
    <x v="204"/>
    <x v="203"/>
    <x v="2"/>
    <x v="3"/>
    <x v="7"/>
    <x v="3"/>
  </r>
  <r>
    <x v="381"/>
    <x v="373"/>
    <x v="1"/>
    <x v="3"/>
    <x v="27"/>
    <x v="12"/>
    <x v="1"/>
    <x v="4"/>
    <x v="25"/>
    <x v="2"/>
    <x v="79"/>
    <x v="36"/>
    <x v="2"/>
    <x v="14"/>
    <x v="264"/>
    <x v="24"/>
    <x v="25"/>
    <x v="26"/>
    <x v="278"/>
    <x v="213"/>
    <x v="155"/>
    <x v="2"/>
    <x v="206"/>
    <x v="131"/>
    <x v="135"/>
    <x v="208"/>
    <x v="285"/>
    <x v="130"/>
    <x v="134"/>
    <x v="209"/>
    <x v="3"/>
    <x v="363"/>
    <x v="77"/>
    <x v="138"/>
    <x v="155"/>
    <x v="209"/>
    <x v="209"/>
    <x v="208"/>
    <x v="4"/>
    <x v="8"/>
    <x v="0"/>
    <x v="8"/>
  </r>
  <r>
    <x v="159"/>
    <x v="154"/>
    <x v="1"/>
    <x v="3"/>
    <x v="28"/>
    <x v="12"/>
    <x v="8"/>
    <x v="14"/>
    <x v="28"/>
    <x v="4"/>
    <x v="73"/>
    <x v="108"/>
    <x v="2"/>
    <x v="16"/>
    <x v="364"/>
    <x v="81"/>
    <x v="150"/>
    <x v="154"/>
    <x v="184"/>
    <x v="118"/>
    <x v="113"/>
    <x v="2"/>
    <x v="116"/>
    <x v="76"/>
    <x v="75"/>
    <x v="96"/>
    <x v="298"/>
    <x v="77"/>
    <x v="75"/>
    <x v="96"/>
    <x v="3"/>
    <x v="372"/>
    <x v="77"/>
    <x v="78"/>
    <x v="17"/>
    <x v="94"/>
    <x v="94"/>
    <x v="94"/>
    <x v="2"/>
    <x v="8"/>
    <x v="0"/>
    <x v="8"/>
  </r>
  <r>
    <x v="257"/>
    <x v="244"/>
    <x v="1"/>
    <x v="10"/>
    <x v="28"/>
    <x v="12"/>
    <x v="8"/>
    <x v="14"/>
    <x v="28"/>
    <x v="5"/>
    <x v="73"/>
    <x v="108"/>
    <x v="2"/>
    <x v="29"/>
    <x v="73"/>
    <x v="81"/>
    <x v="150"/>
    <x v="154"/>
    <x v="184"/>
    <x v="313"/>
    <x v="319"/>
    <x v="2"/>
    <x v="318"/>
    <x v="362"/>
    <x v="365"/>
    <x v="342"/>
    <x v="155"/>
    <x v="361"/>
    <x v="364"/>
    <x v="343"/>
    <x v="3"/>
    <x v="51"/>
    <x v="77"/>
    <x v="378"/>
    <x v="447"/>
    <x v="344"/>
    <x v="344"/>
    <x v="344"/>
    <x v="2"/>
    <x v="8"/>
    <x v="0"/>
    <x v="8"/>
  </r>
  <r>
    <x v="352"/>
    <x v="344"/>
    <x v="1"/>
    <x v="3"/>
    <x v="28"/>
    <x v="12"/>
    <x v="8"/>
    <x v="14"/>
    <x v="22"/>
    <x v="4"/>
    <x v="71"/>
    <x v="107"/>
    <x v="2"/>
    <x v="29"/>
    <x v="64"/>
    <x v="99"/>
    <x v="149"/>
    <x v="152"/>
    <x v="191"/>
    <x v="316"/>
    <x v="331"/>
    <x v="2"/>
    <x v="326"/>
    <x v="403"/>
    <x v="402"/>
    <x v="360"/>
    <x v="193"/>
    <x v="403"/>
    <x v="402"/>
    <x v="360"/>
    <x v="3"/>
    <x v="46"/>
    <x v="110"/>
    <x v="426"/>
    <x v="436"/>
    <x v="361"/>
    <x v="361"/>
    <x v="361"/>
    <x v="2"/>
    <x v="8"/>
    <x v="0"/>
    <x v="8"/>
  </r>
  <r>
    <x v="407"/>
    <x v="408"/>
    <x v="1"/>
    <x v="3"/>
    <x v="29"/>
    <x v="2"/>
    <x v="2"/>
    <x v="4"/>
    <x v="22"/>
    <x v="1"/>
    <x v="95"/>
    <x v="130"/>
    <x v="0"/>
    <x v="16"/>
    <x v="402"/>
    <x v="46"/>
    <x v="61"/>
    <x v="54"/>
    <x v="10"/>
    <x v="12"/>
    <x v="166"/>
    <x v="2"/>
    <x v="13"/>
    <x v="125"/>
    <x v="101"/>
    <x v="13"/>
    <x v="278"/>
    <x v="131"/>
    <x v="114"/>
    <x v="25"/>
    <x v="3"/>
    <x v="273"/>
    <x v="77"/>
    <x v="116"/>
    <x v="134"/>
    <x v="25"/>
    <x v="25"/>
    <x v="25"/>
    <x v="2"/>
    <x v="4"/>
    <x v="7"/>
    <x v="4"/>
  </r>
  <r>
    <x v="160"/>
    <x v="155"/>
    <x v="1"/>
    <x v="3"/>
    <x v="30"/>
    <x v="2"/>
    <x v="6"/>
    <x v="3"/>
    <x v="28"/>
    <x v="7"/>
    <x v="73"/>
    <x v="108"/>
    <x v="2"/>
    <x v="16"/>
    <x v="289"/>
    <x v="3"/>
    <x v="6"/>
    <x v="6"/>
    <x v="239"/>
    <x v="173"/>
    <x v="220"/>
    <x v="2"/>
    <x v="208"/>
    <x v="257"/>
    <x v="254"/>
    <x v="199"/>
    <x v="246"/>
    <x v="256"/>
    <x v="252"/>
    <x v="200"/>
    <x v="3"/>
    <x v="256"/>
    <x v="77"/>
    <x v="255"/>
    <x v="185"/>
    <x v="200"/>
    <x v="200"/>
    <x v="199"/>
    <x v="2"/>
    <x v="4"/>
    <x v="7"/>
    <x v="4"/>
  </r>
  <r>
    <x v="324"/>
    <x v="306"/>
    <x v="1"/>
    <x v="10"/>
    <x v="30"/>
    <x v="2"/>
    <x v="6"/>
    <x v="3"/>
    <x v="28"/>
    <x v="5"/>
    <x v="73"/>
    <x v="108"/>
    <x v="2"/>
    <x v="29"/>
    <x v="151"/>
    <x v="3"/>
    <x v="6"/>
    <x v="6"/>
    <x v="239"/>
    <x v="261"/>
    <x v="228"/>
    <x v="2"/>
    <x v="243"/>
    <x v="190"/>
    <x v="193"/>
    <x v="253"/>
    <x v="197"/>
    <x v="190"/>
    <x v="193"/>
    <x v="253"/>
    <x v="3"/>
    <x v="171"/>
    <x v="77"/>
    <x v="200"/>
    <x v="284"/>
    <x v="251"/>
    <x v="251"/>
    <x v="252"/>
    <x v="2"/>
    <x v="4"/>
    <x v="7"/>
    <x v="4"/>
  </r>
  <r>
    <x v="400"/>
    <x v="395"/>
    <x v="1"/>
    <x v="3"/>
    <x v="30"/>
    <x v="2"/>
    <x v="6"/>
    <x v="3"/>
    <x v="10"/>
    <x v="7"/>
    <x v="91"/>
    <x v="126"/>
    <x v="2"/>
    <x v="29"/>
    <x v="83"/>
    <x v="7"/>
    <x v="7"/>
    <x v="7"/>
    <x v="238"/>
    <x v="264"/>
    <x v="229"/>
    <x v="2"/>
    <x v="245"/>
    <x v="267"/>
    <x v="263"/>
    <x v="259"/>
    <x v="204"/>
    <x v="267"/>
    <x v="263"/>
    <x v="259"/>
    <x v="3"/>
    <x v="162"/>
    <x v="77"/>
    <x v="265"/>
    <x v="260"/>
    <x v="257"/>
    <x v="257"/>
    <x v="258"/>
    <x v="2"/>
    <x v="4"/>
    <x v="7"/>
    <x v="4"/>
  </r>
  <r>
    <x v="115"/>
    <x v="117"/>
    <x v="1"/>
    <x v="3"/>
    <x v="31"/>
    <x v="4"/>
    <x v="8"/>
    <x v="14"/>
    <x v="23"/>
    <x v="7"/>
    <x v="59"/>
    <x v="97"/>
    <x v="2"/>
    <x v="16"/>
    <x v="281"/>
    <x v="21"/>
    <x v="27"/>
    <x v="27"/>
    <x v="237"/>
    <x v="174"/>
    <x v="196"/>
    <x v="2"/>
    <x v="190"/>
    <x v="160"/>
    <x v="162"/>
    <x v="191"/>
    <x v="263"/>
    <x v="157"/>
    <x v="159"/>
    <x v="190"/>
    <x v="3"/>
    <x v="236"/>
    <x v="68"/>
    <x v="151"/>
    <x v="147"/>
    <x v="189"/>
    <x v="189"/>
    <x v="189"/>
    <x v="2"/>
    <x v="3"/>
    <x v="7"/>
    <x v="3"/>
  </r>
  <r>
    <x v="39"/>
    <x v="37"/>
    <x v="1"/>
    <x v="3"/>
    <x v="32"/>
    <x v="14"/>
    <x v="2"/>
    <x v="13"/>
    <x v="24"/>
    <x v="1"/>
    <x v="32"/>
    <x v="73"/>
    <x v="2"/>
    <x v="16"/>
    <x v="272"/>
    <x v="39"/>
    <x v="64"/>
    <x v="65"/>
    <x v="199"/>
    <x v="125"/>
    <x v="167"/>
    <x v="2"/>
    <x v="135"/>
    <x v="188"/>
    <x v="183"/>
    <x v="135"/>
    <x v="299"/>
    <x v="188"/>
    <x v="181"/>
    <x v="137"/>
    <x v="3"/>
    <x v="326"/>
    <x v="41"/>
    <x v="148"/>
    <x v="143"/>
    <x v="133"/>
    <x v="133"/>
    <x v="135"/>
    <x v="2"/>
    <x v="7"/>
    <x v="7"/>
    <x v="7"/>
  </r>
  <r>
    <x v="377"/>
    <x v="369"/>
    <x v="1"/>
    <x v="3"/>
    <x v="32"/>
    <x v="14"/>
    <x v="2"/>
    <x v="13"/>
    <x v="25"/>
    <x v="1"/>
    <x v="79"/>
    <x v="36"/>
    <x v="2"/>
    <x v="14"/>
    <x v="265"/>
    <x v="38"/>
    <x v="32"/>
    <x v="31"/>
    <x v="206"/>
    <x v="132"/>
    <x v="140"/>
    <x v="2"/>
    <x v="136"/>
    <x v="88"/>
    <x v="84"/>
    <x v="132"/>
    <x v="283"/>
    <x v="89"/>
    <x v="85"/>
    <x v="134"/>
    <x v="3"/>
    <x v="323"/>
    <x v="77"/>
    <x v="88"/>
    <x v="99"/>
    <x v="130"/>
    <x v="130"/>
    <x v="132"/>
    <x v="4"/>
    <x v="7"/>
    <x v="7"/>
    <x v="7"/>
  </r>
  <r>
    <x v="471"/>
    <x v="473"/>
    <x v="1"/>
    <x v="3"/>
    <x v="32"/>
    <x v="14"/>
    <x v="2"/>
    <x v="13"/>
    <x v="19"/>
    <x v="1"/>
    <x v="116"/>
    <x v="147"/>
    <x v="2"/>
    <x v="17"/>
    <x v="248"/>
    <x v="41"/>
    <x v="70"/>
    <x v="70"/>
    <x v="173"/>
    <x v="138"/>
    <x v="205"/>
    <x v="2"/>
    <x v="166"/>
    <x v="219"/>
    <x v="212"/>
    <x v="162"/>
    <x v="271"/>
    <x v="219"/>
    <x v="212"/>
    <x v="160"/>
    <x v="3"/>
    <x v="251"/>
    <x v="77"/>
    <x v="216"/>
    <x v="225"/>
    <x v="158"/>
    <x v="158"/>
    <x v="158"/>
    <x v="2"/>
    <x v="7"/>
    <x v="7"/>
    <x v="7"/>
  </r>
  <r>
    <x v="432"/>
    <x v="431"/>
    <x v="1"/>
    <x v="3"/>
    <x v="33"/>
    <x v="14"/>
    <x v="10"/>
    <x v="13"/>
    <x v="22"/>
    <x v="2"/>
    <x v="104"/>
    <x v="138"/>
    <x v="2"/>
    <x v="8"/>
    <x v="433"/>
    <x v="54"/>
    <x v="129"/>
    <x v="132"/>
    <x v="160"/>
    <x v="40"/>
    <x v="24"/>
    <x v="2"/>
    <x v="41"/>
    <x v="363"/>
    <x v="362"/>
    <x v="43"/>
    <x v="430"/>
    <x v="362"/>
    <x v="361"/>
    <x v="43"/>
    <x v="3"/>
    <x v="416"/>
    <x v="77"/>
    <x v="374"/>
    <x v="367"/>
    <x v="42"/>
    <x v="42"/>
    <x v="42"/>
    <x v="2"/>
    <x v="7"/>
    <x v="7"/>
    <x v="7"/>
  </r>
  <r>
    <x v="434"/>
    <x v="433"/>
    <x v="1"/>
    <x v="3"/>
    <x v="33"/>
    <x v="14"/>
    <x v="10"/>
    <x v="13"/>
    <x v="25"/>
    <x v="2"/>
    <x v="105"/>
    <x v="153"/>
    <x v="2"/>
    <x v="12"/>
    <x v="431"/>
    <x v="58"/>
    <x v="133"/>
    <x v="136"/>
    <x v="138"/>
    <x v="45"/>
    <x v="42"/>
    <x v="2"/>
    <x v="49"/>
    <x v="331"/>
    <x v="318"/>
    <x v="53"/>
    <x v="418"/>
    <x v="330"/>
    <x v="318"/>
    <x v="53"/>
    <x v="3"/>
    <x v="413"/>
    <x v="77"/>
    <x v="326"/>
    <x v="315"/>
    <x v="51"/>
    <x v="51"/>
    <x v="51"/>
    <x v="1"/>
    <x v="7"/>
    <x v="7"/>
    <x v="7"/>
  </r>
  <r>
    <x v="37"/>
    <x v="36"/>
    <x v="1"/>
    <x v="3"/>
    <x v="34"/>
    <x v="0"/>
    <x v="1"/>
    <x v="13"/>
    <x v="19"/>
    <x v="7"/>
    <x v="31"/>
    <x v="72"/>
    <x v="2"/>
    <x v="16"/>
    <x v="270"/>
    <x v="40"/>
    <x v="245"/>
    <x v="246"/>
    <x v="200"/>
    <x v="127"/>
    <x v="63"/>
    <x v="2"/>
    <x v="100"/>
    <x v="427"/>
    <x v="426"/>
    <x v="140"/>
    <x v="408"/>
    <x v="427"/>
    <x v="426"/>
    <x v="142"/>
    <x v="3"/>
    <x v="283"/>
    <x v="38"/>
    <x v="443"/>
    <x v="301"/>
    <x v="138"/>
    <x v="138"/>
    <x v="140"/>
    <x v="2"/>
    <x v="5"/>
    <x v="7"/>
    <x v="5"/>
  </r>
  <r>
    <x v="162"/>
    <x v="157"/>
    <x v="1"/>
    <x v="3"/>
    <x v="34"/>
    <x v="0"/>
    <x v="1"/>
    <x v="13"/>
    <x v="28"/>
    <x v="2"/>
    <x v="73"/>
    <x v="108"/>
    <x v="2"/>
    <x v="16"/>
    <x v="353"/>
    <x v="96"/>
    <x v="251"/>
    <x v="250"/>
    <x v="144"/>
    <x v="102"/>
    <x v="44"/>
    <x v="2"/>
    <x v="83"/>
    <x v="379"/>
    <x v="374"/>
    <x v="95"/>
    <x v="402"/>
    <x v="380"/>
    <x v="375"/>
    <x v="95"/>
    <x v="3"/>
    <x v="307"/>
    <x v="77"/>
    <x v="387"/>
    <x v="309"/>
    <x v="93"/>
    <x v="93"/>
    <x v="93"/>
    <x v="2"/>
    <x v="5"/>
    <x v="7"/>
    <x v="5"/>
  </r>
  <r>
    <x v="248"/>
    <x v="142"/>
    <x v="1"/>
    <x v="3"/>
    <x v="34"/>
    <x v="0"/>
    <x v="1"/>
    <x v="13"/>
    <x v="23"/>
    <x v="7"/>
    <x v="69"/>
    <x v="106"/>
    <x v="2"/>
    <x v="29"/>
    <x v="92"/>
    <x v="104"/>
    <x v="250"/>
    <x v="249"/>
    <x v="157"/>
    <x v="324"/>
    <x v="388"/>
    <x v="2"/>
    <x v="361"/>
    <x v="110"/>
    <x v="118"/>
    <x v="355"/>
    <x v="54"/>
    <x v="111"/>
    <x v="119"/>
    <x v="355"/>
    <x v="3"/>
    <x v="129"/>
    <x v="112"/>
    <x v="182"/>
    <x v="167"/>
    <x v="356"/>
    <x v="356"/>
    <x v="356"/>
    <x v="2"/>
    <x v="5"/>
    <x v="7"/>
    <x v="5"/>
  </r>
  <r>
    <x v="259"/>
    <x v="246"/>
    <x v="1"/>
    <x v="10"/>
    <x v="34"/>
    <x v="0"/>
    <x v="1"/>
    <x v="13"/>
    <x v="28"/>
    <x v="5"/>
    <x v="73"/>
    <x v="108"/>
    <x v="2"/>
    <x v="29"/>
    <x v="87"/>
    <x v="96"/>
    <x v="251"/>
    <x v="250"/>
    <x v="144"/>
    <x v="332"/>
    <x v="385"/>
    <x v="2"/>
    <x v="360"/>
    <x v="58"/>
    <x v="63"/>
    <x v="345"/>
    <x v="36"/>
    <x v="57"/>
    <x v="62"/>
    <x v="345"/>
    <x v="3"/>
    <x v="126"/>
    <x v="77"/>
    <x v="67"/>
    <x v="156"/>
    <x v="346"/>
    <x v="346"/>
    <x v="346"/>
    <x v="2"/>
    <x v="5"/>
    <x v="7"/>
    <x v="5"/>
  </r>
  <r>
    <x v="447"/>
    <x v="446"/>
    <x v="1"/>
    <x v="3"/>
    <x v="34"/>
    <x v="0"/>
    <x v="1"/>
    <x v="13"/>
    <x v="19"/>
    <x v="7"/>
    <x v="108"/>
    <x v="142"/>
    <x v="2"/>
    <x v="16"/>
    <x v="412"/>
    <x v="112"/>
    <x v="253"/>
    <x v="252"/>
    <x v="124"/>
    <x v="77"/>
    <x v="40"/>
    <x v="2"/>
    <x v="77"/>
    <x v="141"/>
    <x v="137"/>
    <x v="80"/>
    <x v="393"/>
    <x v="140"/>
    <x v="137"/>
    <x v="80"/>
    <x v="3"/>
    <x v="320"/>
    <x v="77"/>
    <x v="142"/>
    <x v="160"/>
    <x v="78"/>
    <x v="78"/>
    <x v="78"/>
    <x v="2"/>
    <x v="5"/>
    <x v="7"/>
    <x v="5"/>
  </r>
  <r>
    <x v="163"/>
    <x v="158"/>
    <x v="1"/>
    <x v="3"/>
    <x v="35"/>
    <x v="14"/>
    <x v="8"/>
    <x v="14"/>
    <x v="28"/>
    <x v="4"/>
    <x v="73"/>
    <x v="108"/>
    <x v="2"/>
    <x v="16"/>
    <x v="303"/>
    <x v="48"/>
    <x v="127"/>
    <x v="130"/>
    <x v="109"/>
    <x v="90"/>
    <x v="123"/>
    <x v="2"/>
    <x v="109"/>
    <x v="322"/>
    <x v="317"/>
    <x v="113"/>
    <x v="347"/>
    <x v="323"/>
    <x v="317"/>
    <x v="113"/>
    <x v="3"/>
    <x v="332"/>
    <x v="77"/>
    <x v="323"/>
    <x v="110"/>
    <x v="111"/>
    <x v="111"/>
    <x v="111"/>
    <x v="2"/>
    <x v="7"/>
    <x v="7"/>
    <x v="7"/>
  </r>
  <r>
    <x v="260"/>
    <x v="247"/>
    <x v="1"/>
    <x v="10"/>
    <x v="35"/>
    <x v="14"/>
    <x v="8"/>
    <x v="14"/>
    <x v="28"/>
    <x v="5"/>
    <x v="73"/>
    <x v="108"/>
    <x v="2"/>
    <x v="29"/>
    <x v="136"/>
    <x v="48"/>
    <x v="127"/>
    <x v="130"/>
    <x v="109"/>
    <x v="347"/>
    <x v="304"/>
    <x v="2"/>
    <x v="329"/>
    <x v="122"/>
    <x v="126"/>
    <x v="322"/>
    <x v="99"/>
    <x v="121"/>
    <x v="126"/>
    <x v="322"/>
    <x v="3"/>
    <x v="96"/>
    <x v="77"/>
    <x v="132"/>
    <x v="344"/>
    <x v="323"/>
    <x v="323"/>
    <x v="323"/>
    <x v="2"/>
    <x v="7"/>
    <x v="7"/>
    <x v="7"/>
  </r>
  <r>
    <x v="14"/>
    <x v="8"/>
    <x v="1"/>
    <x v="3"/>
    <x v="36"/>
    <x v="1"/>
    <x v="1"/>
    <x v="0"/>
    <x v="24"/>
    <x v="7"/>
    <x v="14"/>
    <x v="65"/>
    <x v="2"/>
    <x v="31"/>
    <x v="11"/>
    <x v="75"/>
    <x v="119"/>
    <x v="121"/>
    <x v="164"/>
    <x v="389"/>
    <x v="350"/>
    <x v="2"/>
    <x v="367"/>
    <x v="367"/>
    <x v="370"/>
    <x v="385"/>
    <x v="162"/>
    <x v="367"/>
    <x v="370"/>
    <x v="385"/>
    <x v="3"/>
    <x v="52"/>
    <x v="125"/>
    <x v="412"/>
    <x v="316"/>
    <x v="386"/>
    <x v="386"/>
    <x v="386"/>
    <x v="2"/>
    <x v="6"/>
    <x v="7"/>
    <x v="6"/>
  </r>
  <r>
    <x v="15"/>
    <x v="9"/>
    <x v="1"/>
    <x v="3"/>
    <x v="36"/>
    <x v="1"/>
    <x v="1"/>
    <x v="0"/>
    <x v="22"/>
    <x v="7"/>
    <x v="15"/>
    <x v="66"/>
    <x v="2"/>
    <x v="16"/>
    <x v="267"/>
    <x v="71"/>
    <x v="120"/>
    <x v="122"/>
    <x v="163"/>
    <x v="126"/>
    <x v="133"/>
    <x v="2"/>
    <x v="133"/>
    <x v="120"/>
    <x v="122"/>
    <x v="122"/>
    <x v="270"/>
    <x v="119"/>
    <x v="122"/>
    <x v="122"/>
    <x v="3"/>
    <x v="325"/>
    <x v="19"/>
    <x v="71"/>
    <x v="173"/>
    <x v="120"/>
    <x v="120"/>
    <x v="120"/>
    <x v="2"/>
    <x v="6"/>
    <x v="7"/>
    <x v="6"/>
  </r>
  <r>
    <x v="25"/>
    <x v="25"/>
    <x v="1"/>
    <x v="3"/>
    <x v="36"/>
    <x v="1"/>
    <x v="1"/>
    <x v="0"/>
    <x v="11"/>
    <x v="7"/>
    <x v="22"/>
    <x v="65"/>
    <x v="2"/>
    <x v="17"/>
    <x v="240"/>
    <x v="62"/>
    <x v="119"/>
    <x v="121"/>
    <x v="162"/>
    <x v="150"/>
    <x v="199"/>
    <x v="2"/>
    <x v="170"/>
    <x v="212"/>
    <x v="203"/>
    <x v="163"/>
    <x v="243"/>
    <x v="212"/>
    <x v="203"/>
    <x v="161"/>
    <x v="3"/>
    <x v="247"/>
    <x v="45"/>
    <x v="172"/>
    <x v="202"/>
    <x v="160"/>
    <x v="160"/>
    <x v="160"/>
    <x v="2"/>
    <x v="6"/>
    <x v="7"/>
    <x v="6"/>
  </r>
  <r>
    <x v="403"/>
    <x v="400"/>
    <x v="1"/>
    <x v="3"/>
    <x v="37"/>
    <x v="0"/>
    <x v="3"/>
    <x v="14"/>
    <x v="22"/>
    <x v="9"/>
    <x v="93"/>
    <x v="128"/>
    <x v="2"/>
    <x v="16"/>
    <x v="375"/>
    <x v="52"/>
    <x v="79"/>
    <x v="79"/>
    <x v="261"/>
    <x v="196"/>
    <x v="162"/>
    <x v="2"/>
    <x v="188"/>
    <x v="136"/>
    <x v="138"/>
    <x v="200"/>
    <x v="293"/>
    <x v="136"/>
    <x v="138"/>
    <x v="201"/>
    <x v="3"/>
    <x v="315"/>
    <x v="77"/>
    <x v="143"/>
    <x v="161"/>
    <x v="201"/>
    <x v="201"/>
    <x v="200"/>
    <x v="2"/>
    <x v="5"/>
    <x v="7"/>
    <x v="5"/>
  </r>
  <r>
    <x v="404"/>
    <x v="401"/>
    <x v="1"/>
    <x v="3"/>
    <x v="37"/>
    <x v="0"/>
    <x v="3"/>
    <x v="14"/>
    <x v="24"/>
    <x v="9"/>
    <x v="93"/>
    <x v="128"/>
    <x v="2"/>
    <x v="16"/>
    <x v="374"/>
    <x v="51"/>
    <x v="79"/>
    <x v="79"/>
    <x v="260"/>
    <x v="197"/>
    <x v="163"/>
    <x v="2"/>
    <x v="189"/>
    <x v="145"/>
    <x v="147"/>
    <x v="202"/>
    <x v="297"/>
    <x v="144"/>
    <x v="147"/>
    <x v="203"/>
    <x v="3"/>
    <x v="314"/>
    <x v="77"/>
    <x v="153"/>
    <x v="169"/>
    <x v="203"/>
    <x v="203"/>
    <x v="202"/>
    <x v="2"/>
    <x v="5"/>
    <x v="7"/>
    <x v="5"/>
  </r>
  <r>
    <x v="164"/>
    <x v="159"/>
    <x v="1"/>
    <x v="3"/>
    <x v="38"/>
    <x v="12"/>
    <x v="8"/>
    <x v="1"/>
    <x v="28"/>
    <x v="1"/>
    <x v="73"/>
    <x v="108"/>
    <x v="2"/>
    <x v="16"/>
    <x v="308"/>
    <x v="56"/>
    <x v="148"/>
    <x v="150"/>
    <x v="153"/>
    <x v="113"/>
    <x v="119"/>
    <x v="2"/>
    <x v="119"/>
    <x v="308"/>
    <x v="300"/>
    <x v="119"/>
    <x v="334"/>
    <x v="308"/>
    <x v="301"/>
    <x v="119"/>
    <x v="3"/>
    <x v="368"/>
    <x v="77"/>
    <x v="308"/>
    <x v="304"/>
    <x v="117"/>
    <x v="117"/>
    <x v="117"/>
    <x v="2"/>
    <x v="8"/>
    <x v="0"/>
    <x v="8"/>
  </r>
  <r>
    <x v="261"/>
    <x v="248"/>
    <x v="1"/>
    <x v="10"/>
    <x v="38"/>
    <x v="12"/>
    <x v="8"/>
    <x v="1"/>
    <x v="28"/>
    <x v="5"/>
    <x v="73"/>
    <x v="108"/>
    <x v="2"/>
    <x v="29"/>
    <x v="130"/>
    <x v="56"/>
    <x v="148"/>
    <x v="150"/>
    <x v="153"/>
    <x v="320"/>
    <x v="309"/>
    <x v="2"/>
    <x v="312"/>
    <x v="135"/>
    <x v="145"/>
    <x v="316"/>
    <x v="111"/>
    <x v="135"/>
    <x v="145"/>
    <x v="316"/>
    <x v="3"/>
    <x v="58"/>
    <x v="77"/>
    <x v="150"/>
    <x v="163"/>
    <x v="317"/>
    <x v="317"/>
    <x v="317"/>
    <x v="2"/>
    <x v="8"/>
    <x v="0"/>
    <x v="8"/>
  </r>
  <r>
    <x v="165"/>
    <x v="160"/>
    <x v="1"/>
    <x v="3"/>
    <x v="39"/>
    <x v="0"/>
    <x v="3"/>
    <x v="14"/>
    <x v="28"/>
    <x v="6"/>
    <x v="73"/>
    <x v="108"/>
    <x v="2"/>
    <x v="16"/>
    <x v="342"/>
    <x v="70"/>
    <x v="40"/>
    <x v="40"/>
    <x v="187"/>
    <x v="120"/>
    <x v="187"/>
    <x v="2"/>
    <x v="134"/>
    <x v="39"/>
    <x v="39"/>
    <x v="98"/>
    <x v="214"/>
    <x v="39"/>
    <x v="39"/>
    <x v="98"/>
    <x v="3"/>
    <x v="303"/>
    <x v="77"/>
    <x v="42"/>
    <x v="139"/>
    <x v="96"/>
    <x v="96"/>
    <x v="96"/>
    <x v="2"/>
    <x v="5"/>
    <x v="7"/>
    <x v="5"/>
  </r>
  <r>
    <x v="325"/>
    <x v="307"/>
    <x v="1"/>
    <x v="10"/>
    <x v="39"/>
    <x v="0"/>
    <x v="3"/>
    <x v="14"/>
    <x v="28"/>
    <x v="5"/>
    <x v="73"/>
    <x v="108"/>
    <x v="2"/>
    <x v="29"/>
    <x v="99"/>
    <x v="70"/>
    <x v="40"/>
    <x v="40"/>
    <x v="187"/>
    <x v="309"/>
    <x v="252"/>
    <x v="2"/>
    <x v="299"/>
    <x v="401"/>
    <x v="400"/>
    <x v="339"/>
    <x v="223"/>
    <x v="401"/>
    <x v="400"/>
    <x v="340"/>
    <x v="3"/>
    <x v="132"/>
    <x v="77"/>
    <x v="410"/>
    <x v="325"/>
    <x v="341"/>
    <x v="341"/>
    <x v="341"/>
    <x v="2"/>
    <x v="5"/>
    <x v="7"/>
    <x v="5"/>
  </r>
  <r>
    <x v="166"/>
    <x v="161"/>
    <x v="1"/>
    <x v="3"/>
    <x v="40"/>
    <x v="0"/>
    <x v="2"/>
    <x v="14"/>
    <x v="28"/>
    <x v="6"/>
    <x v="73"/>
    <x v="108"/>
    <x v="2"/>
    <x v="16"/>
    <x v="354"/>
    <x v="74"/>
    <x v="86"/>
    <x v="84"/>
    <x v="170"/>
    <x v="114"/>
    <x v="132"/>
    <x v="2"/>
    <x v="123"/>
    <x v="50"/>
    <x v="53"/>
    <x v="97"/>
    <x v="279"/>
    <x v="50"/>
    <x v="52"/>
    <x v="97"/>
    <x v="3"/>
    <x v="308"/>
    <x v="77"/>
    <x v="55"/>
    <x v="85"/>
    <x v="95"/>
    <x v="95"/>
    <x v="95"/>
    <x v="2"/>
    <x v="5"/>
    <x v="7"/>
    <x v="5"/>
  </r>
  <r>
    <x v="262"/>
    <x v="249"/>
    <x v="1"/>
    <x v="10"/>
    <x v="40"/>
    <x v="0"/>
    <x v="2"/>
    <x v="14"/>
    <x v="28"/>
    <x v="5"/>
    <x v="73"/>
    <x v="108"/>
    <x v="2"/>
    <x v="29"/>
    <x v="86"/>
    <x v="74"/>
    <x v="86"/>
    <x v="84"/>
    <x v="170"/>
    <x v="319"/>
    <x v="292"/>
    <x v="2"/>
    <x v="308"/>
    <x v="389"/>
    <x v="388"/>
    <x v="340"/>
    <x v="174"/>
    <x v="389"/>
    <x v="388"/>
    <x v="341"/>
    <x v="3"/>
    <x v="125"/>
    <x v="77"/>
    <x v="399"/>
    <x v="370"/>
    <x v="342"/>
    <x v="342"/>
    <x v="342"/>
    <x v="2"/>
    <x v="5"/>
    <x v="7"/>
    <x v="5"/>
  </r>
  <r>
    <x v="167"/>
    <x v="162"/>
    <x v="1"/>
    <x v="3"/>
    <x v="41"/>
    <x v="12"/>
    <x v="3"/>
    <x v="14"/>
    <x v="28"/>
    <x v="6"/>
    <x v="73"/>
    <x v="108"/>
    <x v="2"/>
    <x v="16"/>
    <x v="387"/>
    <x v="125"/>
    <x v="279"/>
    <x v="276"/>
    <x v="102"/>
    <x v="73"/>
    <x v="25"/>
    <x v="2"/>
    <x v="65"/>
    <x v="361"/>
    <x v="360"/>
    <x v="66"/>
    <x v="404"/>
    <x v="360"/>
    <x v="359"/>
    <x v="66"/>
    <x v="3"/>
    <x v="379"/>
    <x v="77"/>
    <x v="371"/>
    <x v="199"/>
    <x v="64"/>
    <x v="64"/>
    <x v="64"/>
    <x v="2"/>
    <x v="8"/>
    <x v="0"/>
    <x v="8"/>
  </r>
  <r>
    <x v="326"/>
    <x v="308"/>
    <x v="1"/>
    <x v="10"/>
    <x v="41"/>
    <x v="12"/>
    <x v="3"/>
    <x v="14"/>
    <x v="28"/>
    <x v="5"/>
    <x v="73"/>
    <x v="108"/>
    <x v="2"/>
    <x v="29"/>
    <x v="54"/>
    <x v="125"/>
    <x v="279"/>
    <x v="276"/>
    <x v="102"/>
    <x v="370"/>
    <x v="419"/>
    <x v="2"/>
    <x v="385"/>
    <x v="78"/>
    <x v="81"/>
    <x v="383"/>
    <x v="30"/>
    <x v="79"/>
    <x v="82"/>
    <x v="383"/>
    <x v="3"/>
    <x v="42"/>
    <x v="77"/>
    <x v="84"/>
    <x v="269"/>
    <x v="384"/>
    <x v="384"/>
    <x v="384"/>
    <x v="2"/>
    <x v="8"/>
    <x v="0"/>
    <x v="8"/>
  </r>
  <r>
    <x v="398"/>
    <x v="393"/>
    <x v="1"/>
    <x v="3"/>
    <x v="41"/>
    <x v="12"/>
    <x v="3"/>
    <x v="14"/>
    <x v="12"/>
    <x v="6"/>
    <x v="90"/>
    <x v="125"/>
    <x v="2"/>
    <x v="29"/>
    <x v="30"/>
    <x v="128"/>
    <x v="280"/>
    <x v="277"/>
    <x v="97"/>
    <x v="372"/>
    <x v="418"/>
    <x v="2"/>
    <x v="387"/>
    <x v="85"/>
    <x v="87"/>
    <x v="389"/>
    <x v="32"/>
    <x v="86"/>
    <x v="88"/>
    <x v="389"/>
    <x v="3"/>
    <x v="35"/>
    <x v="77"/>
    <x v="91"/>
    <x v="103"/>
    <x v="390"/>
    <x v="390"/>
    <x v="390"/>
    <x v="2"/>
    <x v="8"/>
    <x v="0"/>
    <x v="8"/>
  </r>
  <r>
    <x v="168"/>
    <x v="163"/>
    <x v="1"/>
    <x v="3"/>
    <x v="42"/>
    <x v="12"/>
    <x v="6"/>
    <x v="14"/>
    <x v="28"/>
    <x v="2"/>
    <x v="73"/>
    <x v="108"/>
    <x v="2"/>
    <x v="16"/>
    <x v="384"/>
    <x v="115"/>
    <x v="263"/>
    <x v="263"/>
    <x v="107"/>
    <x v="79"/>
    <x v="29"/>
    <x v="2"/>
    <x v="73"/>
    <x v="253"/>
    <x v="241"/>
    <x v="76"/>
    <x v="397"/>
    <x v="251"/>
    <x v="241"/>
    <x v="76"/>
    <x v="3"/>
    <x v="377"/>
    <x v="77"/>
    <x v="243"/>
    <x v="449"/>
    <x v="74"/>
    <x v="74"/>
    <x v="74"/>
    <x v="2"/>
    <x v="8"/>
    <x v="0"/>
    <x v="8"/>
  </r>
  <r>
    <x v="346"/>
    <x v="328"/>
    <x v="1"/>
    <x v="10"/>
    <x v="42"/>
    <x v="12"/>
    <x v="6"/>
    <x v="14"/>
    <x v="28"/>
    <x v="5"/>
    <x v="73"/>
    <x v="108"/>
    <x v="2"/>
    <x v="29"/>
    <x v="58"/>
    <x v="115"/>
    <x v="263"/>
    <x v="263"/>
    <x v="107"/>
    <x v="362"/>
    <x v="409"/>
    <x v="2"/>
    <x v="374"/>
    <x v="194"/>
    <x v="202"/>
    <x v="372"/>
    <x v="45"/>
    <x v="194"/>
    <x v="202"/>
    <x v="373"/>
    <x v="3"/>
    <x v="44"/>
    <x v="77"/>
    <x v="209"/>
    <x v="15"/>
    <x v="374"/>
    <x v="374"/>
    <x v="374"/>
    <x v="2"/>
    <x v="8"/>
    <x v="0"/>
    <x v="8"/>
  </r>
  <r>
    <x v="169"/>
    <x v="164"/>
    <x v="1"/>
    <x v="3"/>
    <x v="43"/>
    <x v="12"/>
    <x v="1"/>
    <x v="14"/>
    <x v="28"/>
    <x v="6"/>
    <x v="73"/>
    <x v="108"/>
    <x v="2"/>
    <x v="16"/>
    <x v="333"/>
    <x v="72"/>
    <x v="197"/>
    <x v="197"/>
    <x v="135"/>
    <x v="103"/>
    <x v="84"/>
    <x v="2"/>
    <x v="98"/>
    <x v="338"/>
    <x v="328"/>
    <x v="105"/>
    <x v="364"/>
    <x v="337"/>
    <x v="327"/>
    <x v="105"/>
    <x v="3"/>
    <x v="370"/>
    <x v="77"/>
    <x v="336"/>
    <x v="33"/>
    <x v="103"/>
    <x v="103"/>
    <x v="103"/>
    <x v="2"/>
    <x v="8"/>
    <x v="0"/>
    <x v="8"/>
  </r>
  <r>
    <x v="263"/>
    <x v="250"/>
    <x v="1"/>
    <x v="10"/>
    <x v="43"/>
    <x v="12"/>
    <x v="1"/>
    <x v="14"/>
    <x v="28"/>
    <x v="5"/>
    <x v="73"/>
    <x v="108"/>
    <x v="2"/>
    <x v="29"/>
    <x v="107"/>
    <x v="72"/>
    <x v="197"/>
    <x v="197"/>
    <x v="135"/>
    <x v="330"/>
    <x v="343"/>
    <x v="2"/>
    <x v="344"/>
    <x v="109"/>
    <x v="116"/>
    <x v="330"/>
    <x v="83"/>
    <x v="110"/>
    <x v="117"/>
    <x v="331"/>
    <x v="3"/>
    <x v="54"/>
    <x v="77"/>
    <x v="118"/>
    <x v="427"/>
    <x v="332"/>
    <x v="332"/>
    <x v="332"/>
    <x v="2"/>
    <x v="8"/>
    <x v="0"/>
    <x v="8"/>
  </r>
  <r>
    <x v="171"/>
    <x v="166"/>
    <x v="1"/>
    <x v="3"/>
    <x v="44"/>
    <x v="12"/>
    <x v="3"/>
    <x v="14"/>
    <x v="28"/>
    <x v="2"/>
    <x v="73"/>
    <x v="108"/>
    <x v="2"/>
    <x v="16"/>
    <x v="417"/>
    <x v="144"/>
    <x v="291"/>
    <x v="291"/>
    <x v="99"/>
    <x v="69"/>
    <x v="7"/>
    <x v="2"/>
    <x v="46"/>
    <x v="421"/>
    <x v="419"/>
    <x v="50"/>
    <x v="422"/>
    <x v="421"/>
    <x v="419"/>
    <x v="50"/>
    <x v="3"/>
    <x v="390"/>
    <x v="77"/>
    <x v="434"/>
    <x v="458"/>
    <x v="48"/>
    <x v="48"/>
    <x v="48"/>
    <x v="2"/>
    <x v="8"/>
    <x v="0"/>
    <x v="8"/>
  </r>
  <r>
    <x v="264"/>
    <x v="251"/>
    <x v="1"/>
    <x v="10"/>
    <x v="44"/>
    <x v="12"/>
    <x v="3"/>
    <x v="14"/>
    <x v="28"/>
    <x v="5"/>
    <x v="73"/>
    <x v="108"/>
    <x v="2"/>
    <x v="29"/>
    <x v="18"/>
    <x v="144"/>
    <x v="291"/>
    <x v="291"/>
    <x v="99"/>
    <x v="376"/>
    <x v="441"/>
    <x v="2"/>
    <x v="403"/>
    <x v="22"/>
    <x v="23"/>
    <x v="400"/>
    <x v="15"/>
    <x v="22"/>
    <x v="23"/>
    <x v="400"/>
    <x v="3"/>
    <x v="28"/>
    <x v="77"/>
    <x v="24"/>
    <x v="5"/>
    <x v="401"/>
    <x v="401"/>
    <x v="401"/>
    <x v="2"/>
    <x v="8"/>
    <x v="0"/>
    <x v="8"/>
  </r>
  <r>
    <x v="452"/>
    <x v="456"/>
    <x v="1"/>
    <x v="5"/>
    <x v="45"/>
    <x v="15"/>
    <x v="0"/>
    <x v="14"/>
    <x v="32"/>
    <x v="2"/>
    <x v="110"/>
    <x v="23"/>
    <x v="2"/>
    <x v="23"/>
    <x v="210"/>
    <x v="151"/>
    <x v="299"/>
    <x v="299"/>
    <x v="48"/>
    <x v="273"/>
    <x v="373"/>
    <x v="2"/>
    <x v="289"/>
    <x v="277"/>
    <x v="277"/>
    <x v="304"/>
    <x v="232"/>
    <x v="278"/>
    <x v="277"/>
    <x v="302"/>
    <x v="3"/>
    <x v="419"/>
    <x v="77"/>
    <x v="281"/>
    <x v="272"/>
    <x v="305"/>
    <x v="305"/>
    <x v="303"/>
    <x v="6"/>
    <x v="8"/>
    <x v="7"/>
    <x v="15"/>
  </r>
  <r>
    <x v="453"/>
    <x v="451"/>
    <x v="1"/>
    <x v="4"/>
    <x v="45"/>
    <x v="15"/>
    <x v="0"/>
    <x v="14"/>
    <x v="14"/>
    <x v="2"/>
    <x v="110"/>
    <x v="23"/>
    <x v="2"/>
    <x v="20"/>
    <x v="222"/>
    <x v="151"/>
    <x v="299"/>
    <x v="299"/>
    <x v="48"/>
    <x v="163"/>
    <x v="53"/>
    <x v="2"/>
    <x v="142"/>
    <x v="173"/>
    <x v="173"/>
    <x v="133"/>
    <x v="208"/>
    <x v="173"/>
    <x v="173"/>
    <x v="135"/>
    <x v="3"/>
    <x v="419"/>
    <x v="77"/>
    <x v="185"/>
    <x v="198"/>
    <x v="131"/>
    <x v="131"/>
    <x v="133"/>
    <x v="6"/>
    <x v="8"/>
    <x v="7"/>
    <x v="15"/>
  </r>
  <r>
    <x v="454"/>
    <x v="452"/>
    <x v="1"/>
    <x v="2"/>
    <x v="45"/>
    <x v="15"/>
    <x v="0"/>
    <x v="14"/>
    <x v="13"/>
    <x v="2"/>
    <x v="110"/>
    <x v="23"/>
    <x v="2"/>
    <x v="23"/>
    <x v="210"/>
    <x v="151"/>
    <x v="299"/>
    <x v="299"/>
    <x v="48"/>
    <x v="273"/>
    <x v="373"/>
    <x v="2"/>
    <x v="289"/>
    <x v="277"/>
    <x v="277"/>
    <x v="304"/>
    <x v="232"/>
    <x v="278"/>
    <x v="277"/>
    <x v="302"/>
    <x v="3"/>
    <x v="419"/>
    <x v="77"/>
    <x v="281"/>
    <x v="272"/>
    <x v="305"/>
    <x v="305"/>
    <x v="303"/>
    <x v="6"/>
    <x v="8"/>
    <x v="7"/>
    <x v="15"/>
  </r>
  <r>
    <x v="170"/>
    <x v="165"/>
    <x v="1"/>
    <x v="3"/>
    <x v="46"/>
    <x v="12"/>
    <x v="9"/>
    <x v="14"/>
    <x v="28"/>
    <x v="6"/>
    <x v="73"/>
    <x v="108"/>
    <x v="2"/>
    <x v="16"/>
    <x v="368"/>
    <x v="96"/>
    <x v="242"/>
    <x v="243"/>
    <x v="132"/>
    <x v="95"/>
    <x v="64"/>
    <x v="2"/>
    <x v="87"/>
    <x v="365"/>
    <x v="364"/>
    <x v="84"/>
    <x v="369"/>
    <x v="365"/>
    <x v="363"/>
    <x v="84"/>
    <x v="3"/>
    <x v="374"/>
    <x v="77"/>
    <x v="377"/>
    <x v="251"/>
    <x v="82"/>
    <x v="82"/>
    <x v="82"/>
    <x v="2"/>
    <x v="8"/>
    <x v="0"/>
    <x v="8"/>
  </r>
  <r>
    <x v="321"/>
    <x v="303"/>
    <x v="1"/>
    <x v="10"/>
    <x v="46"/>
    <x v="12"/>
    <x v="9"/>
    <x v="14"/>
    <x v="28"/>
    <x v="5"/>
    <x v="73"/>
    <x v="108"/>
    <x v="2"/>
    <x v="29"/>
    <x v="70"/>
    <x v="96"/>
    <x v="242"/>
    <x v="243"/>
    <x v="132"/>
    <x v="343"/>
    <x v="367"/>
    <x v="2"/>
    <x v="356"/>
    <x v="74"/>
    <x v="79"/>
    <x v="359"/>
    <x v="80"/>
    <x v="73"/>
    <x v="80"/>
    <x v="359"/>
    <x v="3"/>
    <x v="49"/>
    <x v="77"/>
    <x v="81"/>
    <x v="212"/>
    <x v="360"/>
    <x v="360"/>
    <x v="360"/>
    <x v="2"/>
    <x v="8"/>
    <x v="0"/>
    <x v="8"/>
  </r>
  <r>
    <x v="149"/>
    <x v="140"/>
    <x v="1"/>
    <x v="3"/>
    <x v="47"/>
    <x v="12"/>
    <x v="0"/>
    <x v="13"/>
    <x v="22"/>
    <x v="2"/>
    <x v="68"/>
    <x v="5"/>
    <x v="2"/>
    <x v="21"/>
    <x v="219"/>
    <x v="144"/>
    <x v="1"/>
    <x v="0"/>
    <x v="319"/>
    <x v="225"/>
    <x v="225"/>
    <x v="2"/>
    <x v="228"/>
    <x v="227"/>
    <x v="225"/>
    <x v="231"/>
    <x v="221"/>
    <x v="227"/>
    <x v="225"/>
    <x v="230"/>
    <x v="3"/>
    <x v="210"/>
    <x v="135"/>
    <x v="423"/>
    <x v="423"/>
    <x v="229"/>
    <x v="229"/>
    <x v="229"/>
    <x v="7"/>
    <x v="8"/>
    <x v="0"/>
    <x v="8"/>
  </r>
  <r>
    <x v="172"/>
    <x v="167"/>
    <x v="1"/>
    <x v="3"/>
    <x v="47"/>
    <x v="12"/>
    <x v="0"/>
    <x v="13"/>
    <x v="28"/>
    <x v="2"/>
    <x v="73"/>
    <x v="108"/>
    <x v="2"/>
    <x v="16"/>
    <x v="413"/>
    <x v="138"/>
    <x v="287"/>
    <x v="287"/>
    <x v="64"/>
    <x v="47"/>
    <x v="12"/>
    <x v="2"/>
    <x v="44"/>
    <x v="64"/>
    <x v="60"/>
    <x v="46"/>
    <x v="403"/>
    <x v="62"/>
    <x v="60"/>
    <x v="45"/>
    <x v="3"/>
    <x v="388"/>
    <x v="77"/>
    <x v="65"/>
    <x v="22"/>
    <x v="44"/>
    <x v="44"/>
    <x v="44"/>
    <x v="2"/>
    <x v="8"/>
    <x v="0"/>
    <x v="8"/>
  </r>
  <r>
    <x v="265"/>
    <x v="252"/>
    <x v="1"/>
    <x v="10"/>
    <x v="47"/>
    <x v="12"/>
    <x v="0"/>
    <x v="13"/>
    <x v="28"/>
    <x v="5"/>
    <x v="73"/>
    <x v="108"/>
    <x v="2"/>
    <x v="29"/>
    <x v="23"/>
    <x v="138"/>
    <x v="287"/>
    <x v="287"/>
    <x v="64"/>
    <x v="397"/>
    <x v="435"/>
    <x v="2"/>
    <x v="406"/>
    <x v="376"/>
    <x v="376"/>
    <x v="405"/>
    <x v="34"/>
    <x v="377"/>
    <x v="377"/>
    <x v="406"/>
    <x v="3"/>
    <x v="31"/>
    <x v="77"/>
    <x v="389"/>
    <x v="441"/>
    <x v="406"/>
    <x v="406"/>
    <x v="406"/>
    <x v="2"/>
    <x v="8"/>
    <x v="0"/>
    <x v="8"/>
  </r>
  <r>
    <x v="173"/>
    <x v="168"/>
    <x v="1"/>
    <x v="3"/>
    <x v="48"/>
    <x v="0"/>
    <x v="2"/>
    <x v="14"/>
    <x v="28"/>
    <x v="9"/>
    <x v="73"/>
    <x v="108"/>
    <x v="2"/>
    <x v="16"/>
    <x v="351"/>
    <x v="70"/>
    <x v="78"/>
    <x v="78"/>
    <x v="255"/>
    <x v="191"/>
    <x v="145"/>
    <x v="2"/>
    <x v="182"/>
    <x v="52"/>
    <x v="57"/>
    <x v="182"/>
    <x v="268"/>
    <x v="52"/>
    <x v="57"/>
    <x v="182"/>
    <x v="3"/>
    <x v="306"/>
    <x v="77"/>
    <x v="61"/>
    <x v="43"/>
    <x v="181"/>
    <x v="181"/>
    <x v="181"/>
    <x v="2"/>
    <x v="5"/>
    <x v="7"/>
    <x v="5"/>
  </r>
  <r>
    <x v="327"/>
    <x v="309"/>
    <x v="1"/>
    <x v="10"/>
    <x v="48"/>
    <x v="0"/>
    <x v="2"/>
    <x v="14"/>
    <x v="28"/>
    <x v="5"/>
    <x v="73"/>
    <x v="108"/>
    <x v="2"/>
    <x v="29"/>
    <x v="91"/>
    <x v="70"/>
    <x v="78"/>
    <x v="78"/>
    <x v="255"/>
    <x v="250"/>
    <x v="280"/>
    <x v="2"/>
    <x v="260"/>
    <x v="385"/>
    <x v="381"/>
    <x v="264"/>
    <x v="179"/>
    <x v="385"/>
    <x v="381"/>
    <x v="264"/>
    <x v="3"/>
    <x v="128"/>
    <x v="77"/>
    <x v="393"/>
    <x v="419"/>
    <x v="264"/>
    <x v="264"/>
    <x v="264"/>
    <x v="2"/>
    <x v="5"/>
    <x v="7"/>
    <x v="5"/>
  </r>
  <r>
    <x v="174"/>
    <x v="169"/>
    <x v="1"/>
    <x v="3"/>
    <x v="49"/>
    <x v="0"/>
    <x v="6"/>
    <x v="14"/>
    <x v="28"/>
    <x v="9"/>
    <x v="73"/>
    <x v="108"/>
    <x v="2"/>
    <x v="16"/>
    <x v="335"/>
    <x v="69"/>
    <x v="176"/>
    <x v="178"/>
    <x v="149"/>
    <x v="108"/>
    <x v="88"/>
    <x v="2"/>
    <x v="101"/>
    <x v="285"/>
    <x v="274"/>
    <x v="110"/>
    <x v="362"/>
    <x v="285"/>
    <x v="274"/>
    <x v="110"/>
    <x v="3"/>
    <x v="302"/>
    <x v="77"/>
    <x v="278"/>
    <x v="226"/>
    <x v="108"/>
    <x v="108"/>
    <x v="108"/>
    <x v="2"/>
    <x v="5"/>
    <x v="7"/>
    <x v="5"/>
  </r>
  <r>
    <x v="345"/>
    <x v="327"/>
    <x v="1"/>
    <x v="10"/>
    <x v="49"/>
    <x v="0"/>
    <x v="6"/>
    <x v="14"/>
    <x v="28"/>
    <x v="5"/>
    <x v="73"/>
    <x v="108"/>
    <x v="2"/>
    <x v="29"/>
    <x v="105"/>
    <x v="69"/>
    <x v="176"/>
    <x v="178"/>
    <x v="149"/>
    <x v="325"/>
    <x v="340"/>
    <x v="2"/>
    <x v="341"/>
    <x v="167"/>
    <x v="174"/>
    <x v="324"/>
    <x v="84"/>
    <x v="167"/>
    <x v="174"/>
    <x v="325"/>
    <x v="3"/>
    <x v="133"/>
    <x v="77"/>
    <x v="186"/>
    <x v="236"/>
    <x v="325"/>
    <x v="325"/>
    <x v="326"/>
    <x v="2"/>
    <x v="5"/>
    <x v="7"/>
    <x v="5"/>
  </r>
  <r>
    <x v="391"/>
    <x v="386"/>
    <x v="1"/>
    <x v="3"/>
    <x v="49"/>
    <x v="0"/>
    <x v="6"/>
    <x v="14"/>
    <x v="22"/>
    <x v="9"/>
    <x v="87"/>
    <x v="122"/>
    <x v="2"/>
    <x v="29"/>
    <x v="67"/>
    <x v="74"/>
    <x v="178"/>
    <x v="179"/>
    <x v="139"/>
    <x v="341"/>
    <x v="339"/>
    <x v="2"/>
    <x v="345"/>
    <x v="209"/>
    <x v="219"/>
    <x v="336"/>
    <x v="91"/>
    <x v="209"/>
    <x v="219"/>
    <x v="337"/>
    <x v="3"/>
    <x v="119"/>
    <x v="77"/>
    <x v="224"/>
    <x v="230"/>
    <x v="338"/>
    <x v="338"/>
    <x v="338"/>
    <x v="2"/>
    <x v="5"/>
    <x v="7"/>
    <x v="5"/>
  </r>
  <r>
    <x v="85"/>
    <x v="87"/>
    <x v="1"/>
    <x v="3"/>
    <x v="50"/>
    <x v="0"/>
    <x v="2"/>
    <x v="4"/>
    <x v="34"/>
    <x v="4"/>
    <x v="49"/>
    <x v="88"/>
    <x v="2"/>
    <x v="16"/>
    <x v="277"/>
    <x v="45"/>
    <x v="233"/>
    <x v="226"/>
    <x v="3"/>
    <x v="9"/>
    <x v="55"/>
    <x v="2"/>
    <x v="9"/>
    <x v="420"/>
    <x v="414"/>
    <x v="9"/>
    <x v="416"/>
    <x v="420"/>
    <x v="414"/>
    <x v="7"/>
    <x v="3"/>
    <x v="286"/>
    <x v="63"/>
    <x v="429"/>
    <x v="318"/>
    <x v="7"/>
    <x v="7"/>
    <x v="7"/>
    <x v="2"/>
    <x v="5"/>
    <x v="7"/>
    <x v="5"/>
  </r>
  <r>
    <x v="137"/>
    <x v="133"/>
    <x v="1"/>
    <x v="3"/>
    <x v="50"/>
    <x v="0"/>
    <x v="2"/>
    <x v="4"/>
    <x v="25"/>
    <x v="4"/>
    <x v="66"/>
    <x v="88"/>
    <x v="2"/>
    <x v="29"/>
    <x v="158"/>
    <x v="83"/>
    <x v="233"/>
    <x v="226"/>
    <x v="4"/>
    <x v="435"/>
    <x v="382"/>
    <x v="2"/>
    <x v="439"/>
    <x v="67"/>
    <x v="91"/>
    <x v="443"/>
    <x v="33"/>
    <x v="65"/>
    <x v="91"/>
    <x v="443"/>
    <x v="3"/>
    <x v="146"/>
    <x v="84"/>
    <x v="107"/>
    <x v="157"/>
    <x v="443"/>
    <x v="443"/>
    <x v="443"/>
    <x v="2"/>
    <x v="5"/>
    <x v="7"/>
    <x v="5"/>
  </r>
  <r>
    <x v="427"/>
    <x v="426"/>
    <x v="1"/>
    <x v="3"/>
    <x v="50"/>
    <x v="0"/>
    <x v="2"/>
    <x v="4"/>
    <x v="24"/>
    <x v="4"/>
    <x v="104"/>
    <x v="138"/>
    <x v="2"/>
    <x v="29"/>
    <x v="31"/>
    <x v="107"/>
    <x v="236"/>
    <x v="233"/>
    <x v="2"/>
    <x v="436"/>
    <x v="395"/>
    <x v="2"/>
    <x v="440"/>
    <x v="320"/>
    <x v="361"/>
    <x v="444"/>
    <x v="20"/>
    <x v="321"/>
    <x v="360"/>
    <x v="444"/>
    <x v="3"/>
    <x v="111"/>
    <x v="77"/>
    <x v="372"/>
    <x v="365"/>
    <x v="444"/>
    <x v="444"/>
    <x v="444"/>
    <x v="2"/>
    <x v="5"/>
    <x v="7"/>
    <x v="5"/>
  </r>
  <r>
    <x v="429"/>
    <x v="428"/>
    <x v="1"/>
    <x v="3"/>
    <x v="50"/>
    <x v="0"/>
    <x v="2"/>
    <x v="4"/>
    <x v="25"/>
    <x v="4"/>
    <x v="104"/>
    <x v="138"/>
    <x v="2"/>
    <x v="16"/>
    <x v="405"/>
    <x v="105"/>
    <x v="236"/>
    <x v="233"/>
    <x v="1"/>
    <x v="4"/>
    <x v="38"/>
    <x v="2"/>
    <x v="4"/>
    <x v="162"/>
    <x v="98"/>
    <x v="4"/>
    <x v="415"/>
    <x v="160"/>
    <x v="97"/>
    <x v="4"/>
    <x v="3"/>
    <x v="319"/>
    <x v="77"/>
    <x v="98"/>
    <x v="113"/>
    <x v="4"/>
    <x v="4"/>
    <x v="4"/>
    <x v="2"/>
    <x v="5"/>
    <x v="7"/>
    <x v="5"/>
  </r>
  <r>
    <x v="175"/>
    <x v="170"/>
    <x v="1"/>
    <x v="3"/>
    <x v="51"/>
    <x v="12"/>
    <x v="2"/>
    <x v="14"/>
    <x v="28"/>
    <x v="2"/>
    <x v="73"/>
    <x v="108"/>
    <x v="2"/>
    <x v="16"/>
    <x v="408"/>
    <x v="143"/>
    <x v="290"/>
    <x v="290"/>
    <x v="63"/>
    <x v="46"/>
    <x v="9"/>
    <x v="2"/>
    <x v="42"/>
    <x v="423"/>
    <x v="422"/>
    <x v="44"/>
    <x v="429"/>
    <x v="423"/>
    <x v="422"/>
    <x v="44"/>
    <x v="3"/>
    <x v="386"/>
    <x v="77"/>
    <x v="438"/>
    <x v="30"/>
    <x v="43"/>
    <x v="43"/>
    <x v="43"/>
    <x v="2"/>
    <x v="8"/>
    <x v="0"/>
    <x v="8"/>
  </r>
  <r>
    <x v="266"/>
    <x v="253"/>
    <x v="1"/>
    <x v="10"/>
    <x v="51"/>
    <x v="12"/>
    <x v="2"/>
    <x v="14"/>
    <x v="28"/>
    <x v="5"/>
    <x v="73"/>
    <x v="108"/>
    <x v="2"/>
    <x v="29"/>
    <x v="29"/>
    <x v="143"/>
    <x v="290"/>
    <x v="290"/>
    <x v="63"/>
    <x v="398"/>
    <x v="439"/>
    <x v="2"/>
    <x v="407"/>
    <x v="20"/>
    <x v="20"/>
    <x v="407"/>
    <x v="8"/>
    <x v="20"/>
    <x v="20"/>
    <x v="408"/>
    <x v="3"/>
    <x v="34"/>
    <x v="77"/>
    <x v="20"/>
    <x v="431"/>
    <x v="408"/>
    <x v="408"/>
    <x v="408"/>
    <x v="2"/>
    <x v="8"/>
    <x v="0"/>
    <x v="8"/>
  </r>
  <r>
    <x v="482"/>
    <x v="484"/>
    <x v="1"/>
    <x v="3"/>
    <x v="52"/>
    <x v="15"/>
    <x v="8"/>
    <x v="14"/>
    <x v="34"/>
    <x v="8"/>
    <x v="118"/>
    <x v="149"/>
    <x v="2"/>
    <x v="16"/>
    <x v="403"/>
    <x v="54"/>
    <x v="108"/>
    <x v="109"/>
    <x v="212"/>
    <x v="139"/>
    <x v="137"/>
    <x v="2"/>
    <x v="149"/>
    <x v="217"/>
    <x v="210"/>
    <x v="160"/>
    <x v="330"/>
    <x v="217"/>
    <x v="209"/>
    <x v="158"/>
    <x v="3"/>
    <x v="419"/>
    <x v="77"/>
    <x v="214"/>
    <x v="224"/>
    <x v="156"/>
    <x v="156"/>
    <x v="156"/>
    <x v="1"/>
    <x v="8"/>
    <x v="7"/>
    <x v="15"/>
  </r>
  <r>
    <x v="176"/>
    <x v="171"/>
    <x v="1"/>
    <x v="3"/>
    <x v="53"/>
    <x v="13"/>
    <x v="2"/>
    <x v="14"/>
    <x v="28"/>
    <x v="4"/>
    <x v="73"/>
    <x v="108"/>
    <x v="2"/>
    <x v="16"/>
    <x v="349"/>
    <x v="106"/>
    <x v="268"/>
    <x v="268"/>
    <x v="78"/>
    <x v="63"/>
    <x v="32"/>
    <x v="2"/>
    <x v="69"/>
    <x v="417"/>
    <x v="417"/>
    <x v="75"/>
    <x v="413"/>
    <x v="417"/>
    <x v="417"/>
    <x v="75"/>
    <x v="3"/>
    <x v="399"/>
    <x v="77"/>
    <x v="431"/>
    <x v="374"/>
    <x v="73"/>
    <x v="73"/>
    <x v="73"/>
    <x v="2"/>
    <x v="8"/>
    <x v="1"/>
    <x v="9"/>
  </r>
  <r>
    <x v="267"/>
    <x v="254"/>
    <x v="1"/>
    <x v="10"/>
    <x v="53"/>
    <x v="13"/>
    <x v="2"/>
    <x v="14"/>
    <x v="28"/>
    <x v="5"/>
    <x v="73"/>
    <x v="108"/>
    <x v="2"/>
    <x v="29"/>
    <x v="94"/>
    <x v="106"/>
    <x v="268"/>
    <x v="268"/>
    <x v="78"/>
    <x v="382"/>
    <x v="405"/>
    <x v="2"/>
    <x v="379"/>
    <x v="26"/>
    <x v="26"/>
    <x v="374"/>
    <x v="23"/>
    <x v="26"/>
    <x v="26"/>
    <x v="375"/>
    <x v="3"/>
    <x v="21"/>
    <x v="77"/>
    <x v="27"/>
    <x v="78"/>
    <x v="376"/>
    <x v="376"/>
    <x v="376"/>
    <x v="2"/>
    <x v="8"/>
    <x v="1"/>
    <x v="9"/>
  </r>
  <r>
    <x v="448"/>
    <x v="447"/>
    <x v="1"/>
    <x v="3"/>
    <x v="53"/>
    <x v="13"/>
    <x v="2"/>
    <x v="14"/>
    <x v="25"/>
    <x v="4"/>
    <x v="108"/>
    <x v="142"/>
    <x v="2"/>
    <x v="29"/>
    <x v="25"/>
    <x v="122"/>
    <x v="270"/>
    <x v="270"/>
    <x v="72"/>
    <x v="391"/>
    <x v="413"/>
    <x v="2"/>
    <x v="389"/>
    <x v="95"/>
    <x v="102"/>
    <x v="391"/>
    <x v="44"/>
    <x v="96"/>
    <x v="100"/>
    <x v="391"/>
    <x v="3"/>
    <x v="7"/>
    <x v="77"/>
    <x v="100"/>
    <x v="114"/>
    <x v="392"/>
    <x v="392"/>
    <x v="392"/>
    <x v="2"/>
    <x v="8"/>
    <x v="1"/>
    <x v="9"/>
  </r>
  <r>
    <x v="367"/>
    <x v="359"/>
    <x v="1"/>
    <x v="3"/>
    <x v="54"/>
    <x v="3"/>
    <x v="6"/>
    <x v="4"/>
    <x v="10"/>
    <x v="7"/>
    <x v="74"/>
    <x v="110"/>
    <x v="0"/>
    <x v="16"/>
    <x v="365"/>
    <x v="18"/>
    <x v="22"/>
    <x v="22"/>
    <x v="291"/>
    <x v="217"/>
    <x v="206"/>
    <x v="2"/>
    <x v="220"/>
    <x v="153"/>
    <x v="154"/>
    <x v="222"/>
    <x v="244"/>
    <x v="159"/>
    <x v="162"/>
    <x v="229"/>
    <x v="3"/>
    <x v="230"/>
    <x v="77"/>
    <x v="174"/>
    <x v="189"/>
    <x v="226"/>
    <x v="226"/>
    <x v="228"/>
    <x v="2"/>
    <x v="2"/>
    <x v="7"/>
    <x v="2"/>
  </r>
  <r>
    <x v="119"/>
    <x v="121"/>
    <x v="1"/>
    <x v="3"/>
    <x v="55"/>
    <x v="0"/>
    <x v="2"/>
    <x v="4"/>
    <x v="36"/>
    <x v="1"/>
    <x v="61"/>
    <x v="47"/>
    <x v="2"/>
    <x v="16"/>
    <x v="257"/>
    <x v="22"/>
    <x v="26"/>
    <x v="25"/>
    <x v="202"/>
    <x v="135"/>
    <x v="197"/>
    <x v="2"/>
    <x v="148"/>
    <x v="158"/>
    <x v="156"/>
    <x v="148"/>
    <x v="251"/>
    <x v="156"/>
    <x v="155"/>
    <x v="148"/>
    <x v="3"/>
    <x v="260"/>
    <x v="75"/>
    <x v="157"/>
    <x v="123"/>
    <x v="144"/>
    <x v="144"/>
    <x v="146"/>
    <x v="3"/>
    <x v="5"/>
    <x v="7"/>
    <x v="5"/>
  </r>
  <r>
    <x v="378"/>
    <x v="371"/>
    <x v="1"/>
    <x v="3"/>
    <x v="55"/>
    <x v="0"/>
    <x v="2"/>
    <x v="4"/>
    <x v="25"/>
    <x v="1"/>
    <x v="79"/>
    <x v="36"/>
    <x v="2"/>
    <x v="14"/>
    <x v="263"/>
    <x v="24"/>
    <x v="18"/>
    <x v="14"/>
    <x v="205"/>
    <x v="129"/>
    <x v="185"/>
    <x v="2"/>
    <x v="141"/>
    <x v="107"/>
    <x v="112"/>
    <x v="139"/>
    <x v="256"/>
    <x v="108"/>
    <x v="111"/>
    <x v="141"/>
    <x v="3"/>
    <x v="279"/>
    <x v="77"/>
    <x v="114"/>
    <x v="130"/>
    <x v="137"/>
    <x v="137"/>
    <x v="139"/>
    <x v="4"/>
    <x v="5"/>
    <x v="7"/>
    <x v="5"/>
  </r>
  <r>
    <x v="6"/>
    <x v="0"/>
    <x v="1"/>
    <x v="3"/>
    <x v="56"/>
    <x v="1"/>
    <x v="1"/>
    <x v="4"/>
    <x v="22"/>
    <x v="7"/>
    <x v="7"/>
    <x v="57"/>
    <x v="2"/>
    <x v="16"/>
    <x v="260"/>
    <x v="16"/>
    <x v="247"/>
    <x v="241"/>
    <x v="37"/>
    <x v="30"/>
    <x v="67"/>
    <x v="2"/>
    <x v="30"/>
    <x v="431"/>
    <x v="430"/>
    <x v="30"/>
    <x v="406"/>
    <x v="431"/>
    <x v="430"/>
    <x v="30"/>
    <x v="3"/>
    <x v="322"/>
    <x v="48"/>
    <x v="444"/>
    <x v="390"/>
    <x v="30"/>
    <x v="30"/>
    <x v="30"/>
    <x v="2"/>
    <x v="6"/>
    <x v="7"/>
    <x v="6"/>
  </r>
  <r>
    <x v="7"/>
    <x v="1"/>
    <x v="1"/>
    <x v="3"/>
    <x v="56"/>
    <x v="1"/>
    <x v="1"/>
    <x v="4"/>
    <x v="24"/>
    <x v="7"/>
    <x v="9"/>
    <x v="0"/>
    <x v="2"/>
    <x v="21"/>
    <x v="219"/>
    <x v="2"/>
    <x v="1"/>
    <x v="0"/>
    <x v="319"/>
    <x v="225"/>
    <x v="225"/>
    <x v="2"/>
    <x v="228"/>
    <x v="227"/>
    <x v="225"/>
    <x v="231"/>
    <x v="221"/>
    <x v="227"/>
    <x v="225"/>
    <x v="230"/>
    <x v="3"/>
    <x v="210"/>
    <x v="80"/>
    <x v="249"/>
    <x v="234"/>
    <x v="229"/>
    <x v="229"/>
    <x v="229"/>
    <x v="7"/>
    <x v="6"/>
    <x v="7"/>
    <x v="6"/>
  </r>
  <r>
    <x v="177"/>
    <x v="172"/>
    <x v="1"/>
    <x v="3"/>
    <x v="56"/>
    <x v="1"/>
    <x v="1"/>
    <x v="4"/>
    <x v="28"/>
    <x v="2"/>
    <x v="73"/>
    <x v="108"/>
    <x v="2"/>
    <x v="16"/>
    <x v="322"/>
    <x v="83"/>
    <x v="256"/>
    <x v="251"/>
    <x v="31"/>
    <x v="22"/>
    <x v="45"/>
    <x v="2"/>
    <x v="20"/>
    <x v="411"/>
    <x v="404"/>
    <x v="22"/>
    <x v="420"/>
    <x v="411"/>
    <x v="404"/>
    <x v="19"/>
    <x v="3"/>
    <x v="352"/>
    <x v="77"/>
    <x v="416"/>
    <x v="421"/>
    <x v="19"/>
    <x v="19"/>
    <x v="19"/>
    <x v="2"/>
    <x v="6"/>
    <x v="7"/>
    <x v="6"/>
  </r>
  <r>
    <x v="268"/>
    <x v="255"/>
    <x v="1"/>
    <x v="10"/>
    <x v="56"/>
    <x v="1"/>
    <x v="1"/>
    <x v="4"/>
    <x v="28"/>
    <x v="5"/>
    <x v="73"/>
    <x v="108"/>
    <x v="2"/>
    <x v="29"/>
    <x v="117"/>
    <x v="83"/>
    <x v="256"/>
    <x v="251"/>
    <x v="31"/>
    <x v="421"/>
    <x v="384"/>
    <x v="2"/>
    <x v="426"/>
    <x v="30"/>
    <x v="36"/>
    <x v="428"/>
    <x v="16"/>
    <x v="30"/>
    <x v="36"/>
    <x v="429"/>
    <x v="3"/>
    <x v="75"/>
    <x v="77"/>
    <x v="39"/>
    <x v="40"/>
    <x v="429"/>
    <x v="429"/>
    <x v="429"/>
    <x v="2"/>
    <x v="6"/>
    <x v="7"/>
    <x v="6"/>
  </r>
  <r>
    <x v="444"/>
    <x v="443"/>
    <x v="1"/>
    <x v="5"/>
    <x v="56"/>
    <x v="1"/>
    <x v="1"/>
    <x v="4"/>
    <x v="10"/>
    <x v="2"/>
    <x v="29"/>
    <x v="71"/>
    <x v="2"/>
    <x v="29"/>
    <x v="168"/>
    <x v="48"/>
    <x v="252"/>
    <x v="247"/>
    <x v="36"/>
    <x v="412"/>
    <x v="370"/>
    <x v="2"/>
    <x v="418"/>
    <x v="18"/>
    <x v="19"/>
    <x v="420"/>
    <x v="26"/>
    <x v="18"/>
    <x v="19"/>
    <x v="420"/>
    <x v="3"/>
    <x v="104"/>
    <x v="106"/>
    <x v="19"/>
    <x v="51"/>
    <x v="420"/>
    <x v="420"/>
    <x v="420"/>
    <x v="2"/>
    <x v="6"/>
    <x v="7"/>
    <x v="6"/>
  </r>
  <r>
    <x v="445"/>
    <x v="444"/>
    <x v="1"/>
    <x v="4"/>
    <x v="56"/>
    <x v="1"/>
    <x v="1"/>
    <x v="4"/>
    <x v="14"/>
    <x v="2"/>
    <x v="29"/>
    <x v="71"/>
    <x v="2"/>
    <x v="16"/>
    <x v="268"/>
    <x v="48"/>
    <x v="252"/>
    <x v="247"/>
    <x v="36"/>
    <x v="29"/>
    <x v="57"/>
    <x v="2"/>
    <x v="27"/>
    <x v="426"/>
    <x v="424"/>
    <x v="29"/>
    <x v="411"/>
    <x v="426"/>
    <x v="424"/>
    <x v="29"/>
    <x v="3"/>
    <x v="327"/>
    <x v="32"/>
    <x v="439"/>
    <x v="406"/>
    <x v="29"/>
    <x v="29"/>
    <x v="29"/>
    <x v="2"/>
    <x v="6"/>
    <x v="7"/>
    <x v="6"/>
  </r>
  <r>
    <x v="446"/>
    <x v="445"/>
    <x v="1"/>
    <x v="2"/>
    <x v="56"/>
    <x v="1"/>
    <x v="1"/>
    <x v="4"/>
    <x v="13"/>
    <x v="2"/>
    <x v="29"/>
    <x v="71"/>
    <x v="2"/>
    <x v="29"/>
    <x v="168"/>
    <x v="48"/>
    <x v="252"/>
    <x v="247"/>
    <x v="36"/>
    <x v="412"/>
    <x v="370"/>
    <x v="2"/>
    <x v="418"/>
    <x v="18"/>
    <x v="19"/>
    <x v="420"/>
    <x v="26"/>
    <x v="18"/>
    <x v="19"/>
    <x v="420"/>
    <x v="3"/>
    <x v="104"/>
    <x v="106"/>
    <x v="19"/>
    <x v="20"/>
    <x v="420"/>
    <x v="420"/>
    <x v="420"/>
    <x v="2"/>
    <x v="6"/>
    <x v="7"/>
    <x v="6"/>
  </r>
  <r>
    <x v="464"/>
    <x v="465"/>
    <x v="1"/>
    <x v="3"/>
    <x v="56"/>
    <x v="1"/>
    <x v="1"/>
    <x v="4"/>
    <x v="24"/>
    <x v="7"/>
    <x v="115"/>
    <x v="146"/>
    <x v="0"/>
    <x v="29"/>
    <x v="17"/>
    <x v="114"/>
    <x v="257"/>
    <x v="254"/>
    <x v="35"/>
    <x v="428"/>
    <x v="400"/>
    <x v="2"/>
    <x v="436"/>
    <x v="300"/>
    <x v="326"/>
    <x v="440"/>
    <x v="92"/>
    <x v="296"/>
    <x v="322"/>
    <x v="424"/>
    <x v="3"/>
    <x v="62"/>
    <x v="77"/>
    <x v="330"/>
    <x v="320"/>
    <x v="424"/>
    <x v="424"/>
    <x v="424"/>
    <x v="2"/>
    <x v="6"/>
    <x v="7"/>
    <x v="6"/>
  </r>
  <r>
    <x v="479"/>
    <x v="481"/>
    <x v="1"/>
    <x v="3"/>
    <x v="56"/>
    <x v="1"/>
    <x v="1"/>
    <x v="4"/>
    <x v="24"/>
    <x v="7"/>
    <x v="118"/>
    <x v="56"/>
    <x v="2"/>
    <x v="29"/>
    <x v="171"/>
    <x v="110"/>
    <x v="246"/>
    <x v="240"/>
    <x v="38"/>
    <x v="411"/>
    <x v="387"/>
    <x v="2"/>
    <x v="415"/>
    <x v="263"/>
    <x v="291"/>
    <x v="419"/>
    <x v="72"/>
    <x v="263"/>
    <x v="292"/>
    <x v="419"/>
    <x v="3"/>
    <x v="105"/>
    <x v="77"/>
    <x v="298"/>
    <x v="286"/>
    <x v="419"/>
    <x v="419"/>
    <x v="419"/>
    <x v="2"/>
    <x v="6"/>
    <x v="7"/>
    <x v="6"/>
  </r>
  <r>
    <x v="178"/>
    <x v="173"/>
    <x v="1"/>
    <x v="3"/>
    <x v="57"/>
    <x v="2"/>
    <x v="3"/>
    <x v="13"/>
    <x v="28"/>
    <x v="1"/>
    <x v="73"/>
    <x v="108"/>
    <x v="2"/>
    <x v="16"/>
    <x v="294"/>
    <x v="11"/>
    <x v="35"/>
    <x v="35"/>
    <x v="218"/>
    <x v="151"/>
    <x v="192"/>
    <x v="2"/>
    <x v="168"/>
    <x v="296"/>
    <x v="289"/>
    <x v="172"/>
    <x v="294"/>
    <x v="298"/>
    <x v="290"/>
    <x v="170"/>
    <x v="3"/>
    <x v="257"/>
    <x v="77"/>
    <x v="296"/>
    <x v="219"/>
    <x v="169"/>
    <x v="169"/>
    <x v="169"/>
    <x v="2"/>
    <x v="4"/>
    <x v="7"/>
    <x v="4"/>
  </r>
  <r>
    <x v="269"/>
    <x v="256"/>
    <x v="1"/>
    <x v="10"/>
    <x v="57"/>
    <x v="2"/>
    <x v="3"/>
    <x v="13"/>
    <x v="28"/>
    <x v="5"/>
    <x v="73"/>
    <x v="108"/>
    <x v="2"/>
    <x v="29"/>
    <x v="146"/>
    <x v="11"/>
    <x v="35"/>
    <x v="35"/>
    <x v="218"/>
    <x v="283"/>
    <x v="247"/>
    <x v="2"/>
    <x v="274"/>
    <x v="147"/>
    <x v="155"/>
    <x v="273"/>
    <x v="159"/>
    <x v="147"/>
    <x v="154"/>
    <x v="273"/>
    <x v="3"/>
    <x v="170"/>
    <x v="77"/>
    <x v="168"/>
    <x v="244"/>
    <x v="273"/>
    <x v="273"/>
    <x v="273"/>
    <x v="2"/>
    <x v="4"/>
    <x v="7"/>
    <x v="4"/>
  </r>
  <r>
    <x v="365"/>
    <x v="357"/>
    <x v="1"/>
    <x v="3"/>
    <x v="57"/>
    <x v="2"/>
    <x v="3"/>
    <x v="13"/>
    <x v="19"/>
    <x v="1"/>
    <x v="74"/>
    <x v="109"/>
    <x v="2"/>
    <x v="29"/>
    <x v="134"/>
    <x v="21"/>
    <x v="36"/>
    <x v="36"/>
    <x v="219"/>
    <x v="284"/>
    <x v="248"/>
    <x v="2"/>
    <x v="275"/>
    <x v="252"/>
    <x v="253"/>
    <x v="277"/>
    <x v="168"/>
    <x v="250"/>
    <x v="251"/>
    <x v="277"/>
    <x v="3"/>
    <x v="168"/>
    <x v="77"/>
    <x v="254"/>
    <x v="254"/>
    <x v="277"/>
    <x v="277"/>
    <x v="277"/>
    <x v="2"/>
    <x v="4"/>
    <x v="7"/>
    <x v="4"/>
  </r>
  <r>
    <x v="17"/>
    <x v="11"/>
    <x v="1"/>
    <x v="1"/>
    <x v="58"/>
    <x v="0"/>
    <x v="5"/>
    <x v="14"/>
    <x v="21"/>
    <x v="6"/>
    <x v="16"/>
    <x v="64"/>
    <x v="2"/>
    <x v="25"/>
    <x v="196"/>
    <x v="79"/>
    <x v="145"/>
    <x v="146"/>
    <x v="193"/>
    <x v="272"/>
    <x v="237"/>
    <x v="2"/>
    <x v="267"/>
    <x v="287"/>
    <x v="283"/>
    <x v="271"/>
    <x v="207"/>
    <x v="287"/>
    <x v="283"/>
    <x v="271"/>
    <x v="3"/>
    <x v="194"/>
    <x v="103"/>
    <x v="331"/>
    <x v="298"/>
    <x v="271"/>
    <x v="271"/>
    <x v="271"/>
    <x v="2"/>
    <x v="5"/>
    <x v="7"/>
    <x v="5"/>
  </r>
  <r>
    <x v="24"/>
    <x v="23"/>
    <x v="1"/>
    <x v="3"/>
    <x v="58"/>
    <x v="0"/>
    <x v="5"/>
    <x v="14"/>
    <x v="22"/>
    <x v="6"/>
    <x v="21"/>
    <x v="35"/>
    <x v="2"/>
    <x v="18"/>
    <x v="231"/>
    <x v="69"/>
    <x v="125"/>
    <x v="128"/>
    <x v="189"/>
    <x v="178"/>
    <x v="214"/>
    <x v="2"/>
    <x v="202"/>
    <x v="178"/>
    <x v="177"/>
    <x v="187"/>
    <x v="230"/>
    <x v="178"/>
    <x v="177"/>
    <x v="186"/>
    <x v="3"/>
    <x v="215"/>
    <x v="56"/>
    <x v="161"/>
    <x v="191"/>
    <x v="185"/>
    <x v="185"/>
    <x v="185"/>
    <x v="4"/>
    <x v="5"/>
    <x v="7"/>
    <x v="5"/>
  </r>
  <r>
    <x v="41"/>
    <x v="24"/>
    <x v="0"/>
    <x v="6"/>
    <x v="58"/>
    <x v="0"/>
    <x v="5"/>
    <x v="14"/>
    <x v="14"/>
    <x v="7"/>
    <x v="16"/>
    <x v="64"/>
    <x v="2"/>
    <x v="18"/>
    <x v="236"/>
    <x v="79"/>
    <x v="145"/>
    <x v="146"/>
    <x v="193"/>
    <x v="164"/>
    <x v="210"/>
    <x v="2"/>
    <x v="176"/>
    <x v="163"/>
    <x v="164"/>
    <x v="175"/>
    <x v="233"/>
    <x v="162"/>
    <x v="161"/>
    <x v="173"/>
    <x v="3"/>
    <x v="231"/>
    <x v="37"/>
    <x v="124"/>
    <x v="168"/>
    <x v="172"/>
    <x v="172"/>
    <x v="172"/>
    <x v="2"/>
    <x v="5"/>
    <x v="7"/>
    <x v="5"/>
  </r>
  <r>
    <x v="34"/>
    <x v="18"/>
    <x v="1"/>
    <x v="5"/>
    <x v="59"/>
    <x v="14"/>
    <x v="10"/>
    <x v="14"/>
    <x v="17"/>
    <x v="4"/>
    <x v="30"/>
    <x v="1"/>
    <x v="2"/>
    <x v="21"/>
    <x v="219"/>
    <x v="31"/>
    <x v="1"/>
    <x v="0"/>
    <x v="319"/>
    <x v="225"/>
    <x v="225"/>
    <x v="2"/>
    <x v="228"/>
    <x v="227"/>
    <x v="225"/>
    <x v="231"/>
    <x v="221"/>
    <x v="227"/>
    <x v="225"/>
    <x v="230"/>
    <x v="3"/>
    <x v="210"/>
    <x v="96"/>
    <x v="275"/>
    <x v="239"/>
    <x v="229"/>
    <x v="229"/>
    <x v="229"/>
    <x v="7"/>
    <x v="7"/>
    <x v="7"/>
    <x v="7"/>
  </r>
  <r>
    <x v="35"/>
    <x v="19"/>
    <x v="1"/>
    <x v="4"/>
    <x v="59"/>
    <x v="14"/>
    <x v="10"/>
    <x v="14"/>
    <x v="14"/>
    <x v="4"/>
    <x v="30"/>
    <x v="1"/>
    <x v="2"/>
    <x v="21"/>
    <x v="219"/>
    <x v="31"/>
    <x v="1"/>
    <x v="0"/>
    <x v="319"/>
    <x v="225"/>
    <x v="225"/>
    <x v="2"/>
    <x v="228"/>
    <x v="227"/>
    <x v="225"/>
    <x v="231"/>
    <x v="221"/>
    <x v="227"/>
    <x v="225"/>
    <x v="230"/>
    <x v="3"/>
    <x v="210"/>
    <x v="55"/>
    <x v="188"/>
    <x v="223"/>
    <x v="229"/>
    <x v="229"/>
    <x v="229"/>
    <x v="7"/>
    <x v="7"/>
    <x v="7"/>
    <x v="7"/>
  </r>
  <r>
    <x v="36"/>
    <x v="20"/>
    <x v="1"/>
    <x v="2"/>
    <x v="59"/>
    <x v="14"/>
    <x v="10"/>
    <x v="14"/>
    <x v="13"/>
    <x v="4"/>
    <x v="30"/>
    <x v="1"/>
    <x v="2"/>
    <x v="21"/>
    <x v="219"/>
    <x v="31"/>
    <x v="1"/>
    <x v="0"/>
    <x v="319"/>
    <x v="225"/>
    <x v="225"/>
    <x v="2"/>
    <x v="228"/>
    <x v="227"/>
    <x v="225"/>
    <x v="231"/>
    <x v="221"/>
    <x v="227"/>
    <x v="225"/>
    <x v="230"/>
    <x v="3"/>
    <x v="210"/>
    <x v="96"/>
    <x v="275"/>
    <x v="239"/>
    <x v="229"/>
    <x v="229"/>
    <x v="229"/>
    <x v="7"/>
    <x v="7"/>
    <x v="7"/>
    <x v="7"/>
  </r>
  <r>
    <x v="480"/>
    <x v="482"/>
    <x v="1"/>
    <x v="3"/>
    <x v="60"/>
    <x v="15"/>
    <x v="5"/>
    <x v="14"/>
    <x v="22"/>
    <x v="9"/>
    <x v="118"/>
    <x v="149"/>
    <x v="2"/>
    <x v="29"/>
    <x v="32"/>
    <x v="70"/>
    <x v="154"/>
    <x v="155"/>
    <x v="121"/>
    <x v="364"/>
    <x v="311"/>
    <x v="2"/>
    <x v="343"/>
    <x v="235"/>
    <x v="242"/>
    <x v="349"/>
    <x v="120"/>
    <x v="235"/>
    <x v="243"/>
    <x v="349"/>
    <x v="3"/>
    <x v="419"/>
    <x v="77"/>
    <x v="245"/>
    <x v="246"/>
    <x v="350"/>
    <x v="350"/>
    <x v="350"/>
    <x v="1"/>
    <x v="8"/>
    <x v="7"/>
    <x v="15"/>
  </r>
  <r>
    <x v="179"/>
    <x v="174"/>
    <x v="1"/>
    <x v="3"/>
    <x v="61"/>
    <x v="2"/>
    <x v="10"/>
    <x v="14"/>
    <x v="28"/>
    <x v="9"/>
    <x v="73"/>
    <x v="108"/>
    <x v="2"/>
    <x v="16"/>
    <x v="326"/>
    <x v="56"/>
    <x v="118"/>
    <x v="120"/>
    <x v="254"/>
    <x v="192"/>
    <x v="135"/>
    <x v="2"/>
    <x v="179"/>
    <x v="223"/>
    <x v="220"/>
    <x v="198"/>
    <x v="323"/>
    <x v="223"/>
    <x v="220"/>
    <x v="199"/>
    <x v="3"/>
    <x v="261"/>
    <x v="77"/>
    <x v="225"/>
    <x v="217"/>
    <x v="199"/>
    <x v="199"/>
    <x v="198"/>
    <x v="2"/>
    <x v="4"/>
    <x v="7"/>
    <x v="4"/>
  </r>
  <r>
    <x v="270"/>
    <x v="257"/>
    <x v="1"/>
    <x v="10"/>
    <x v="61"/>
    <x v="2"/>
    <x v="10"/>
    <x v="14"/>
    <x v="28"/>
    <x v="5"/>
    <x v="73"/>
    <x v="108"/>
    <x v="2"/>
    <x v="29"/>
    <x v="113"/>
    <x v="56"/>
    <x v="118"/>
    <x v="120"/>
    <x v="254"/>
    <x v="249"/>
    <x v="289"/>
    <x v="2"/>
    <x v="262"/>
    <x v="230"/>
    <x v="230"/>
    <x v="254"/>
    <x v="132"/>
    <x v="230"/>
    <x v="230"/>
    <x v="254"/>
    <x v="3"/>
    <x v="166"/>
    <x v="77"/>
    <x v="235"/>
    <x v="248"/>
    <x v="252"/>
    <x v="252"/>
    <x v="253"/>
    <x v="2"/>
    <x v="4"/>
    <x v="7"/>
    <x v="4"/>
  </r>
  <r>
    <x v="0"/>
    <x v="52"/>
    <x v="1"/>
    <x v="3"/>
    <x v="62"/>
    <x v="14"/>
    <x v="10"/>
    <x v="13"/>
    <x v="20"/>
    <x v="2"/>
    <x v="1"/>
    <x v="53"/>
    <x v="1"/>
    <x v="15"/>
    <x v="219"/>
    <x v="42"/>
    <x v="124"/>
    <x v="127"/>
    <x v="319"/>
    <x v="225"/>
    <x v="151"/>
    <x v="2"/>
    <x v="212"/>
    <x v="118"/>
    <x v="120"/>
    <x v="143"/>
    <x v="13"/>
    <x v="93"/>
    <x v="90"/>
    <x v="126"/>
    <x v="3"/>
    <x v="210"/>
    <x v="7"/>
    <x v="31"/>
    <x v="19"/>
    <x v="149"/>
    <x v="149"/>
    <x v="124"/>
    <x v="3"/>
    <x v="7"/>
    <x v="7"/>
    <x v="7"/>
  </r>
  <r>
    <x v="1"/>
    <x v="51"/>
    <x v="1"/>
    <x v="3"/>
    <x v="62"/>
    <x v="14"/>
    <x v="10"/>
    <x v="13"/>
    <x v="20"/>
    <x v="2"/>
    <x v="2"/>
    <x v="52"/>
    <x v="1"/>
    <x v="15"/>
    <x v="219"/>
    <x v="46"/>
    <x v="123"/>
    <x v="126"/>
    <x v="319"/>
    <x v="225"/>
    <x v="148"/>
    <x v="2"/>
    <x v="211"/>
    <x v="97"/>
    <x v="94"/>
    <x v="142"/>
    <x v="14"/>
    <x v="76"/>
    <x v="73"/>
    <x v="130"/>
    <x v="3"/>
    <x v="210"/>
    <x v="9"/>
    <x v="29"/>
    <x v="18"/>
    <x v="150"/>
    <x v="150"/>
    <x v="128"/>
    <x v="3"/>
    <x v="7"/>
    <x v="7"/>
    <x v="7"/>
  </r>
  <r>
    <x v="2"/>
    <x v="53"/>
    <x v="1"/>
    <x v="3"/>
    <x v="62"/>
    <x v="14"/>
    <x v="10"/>
    <x v="13"/>
    <x v="9"/>
    <x v="2"/>
    <x v="2"/>
    <x v="52"/>
    <x v="1"/>
    <x v="31"/>
    <x v="219"/>
    <x v="46"/>
    <x v="123"/>
    <x v="126"/>
    <x v="319"/>
    <x v="225"/>
    <x v="278"/>
    <x v="2"/>
    <x v="240"/>
    <x v="346"/>
    <x v="347"/>
    <x v="299"/>
    <x v="423"/>
    <x v="363"/>
    <x v="365"/>
    <x v="307"/>
    <x v="3"/>
    <x v="210"/>
    <x v="130"/>
    <x v="427"/>
    <x v="445"/>
    <x v="287"/>
    <x v="287"/>
    <x v="308"/>
    <x v="3"/>
    <x v="7"/>
    <x v="7"/>
    <x v="7"/>
  </r>
  <r>
    <x v="3"/>
    <x v="54"/>
    <x v="1"/>
    <x v="3"/>
    <x v="62"/>
    <x v="14"/>
    <x v="10"/>
    <x v="13"/>
    <x v="9"/>
    <x v="2"/>
    <x v="1"/>
    <x v="53"/>
    <x v="1"/>
    <x v="31"/>
    <x v="219"/>
    <x v="42"/>
    <x v="124"/>
    <x v="127"/>
    <x v="319"/>
    <x v="225"/>
    <x v="276"/>
    <x v="2"/>
    <x v="239"/>
    <x v="329"/>
    <x v="324"/>
    <x v="298"/>
    <x v="424"/>
    <x v="348"/>
    <x v="349"/>
    <x v="310"/>
    <x v="3"/>
    <x v="210"/>
    <x v="132"/>
    <x v="424"/>
    <x v="443"/>
    <x v="289"/>
    <x v="289"/>
    <x v="311"/>
    <x v="3"/>
    <x v="7"/>
    <x v="7"/>
    <x v="7"/>
  </r>
  <r>
    <x v="117"/>
    <x v="120"/>
    <x v="1"/>
    <x v="2"/>
    <x v="62"/>
    <x v="14"/>
    <x v="10"/>
    <x v="13"/>
    <x v="34"/>
    <x v="2"/>
    <x v="0"/>
    <x v="8"/>
    <x v="1"/>
    <x v="21"/>
    <x v="220"/>
    <x v="23"/>
    <x v="1"/>
    <x v="0"/>
    <x v="181"/>
    <x v="224"/>
    <x v="179"/>
    <x v="2"/>
    <x v="217"/>
    <x v="229"/>
    <x v="225"/>
    <x v="224"/>
    <x v="295"/>
    <x v="229"/>
    <x v="225"/>
    <x v="217"/>
    <x v="3"/>
    <x v="211"/>
    <x v="10"/>
    <x v="59"/>
    <x v="308"/>
    <x v="258"/>
    <x v="258"/>
    <x v="216"/>
    <x v="7"/>
    <x v="7"/>
    <x v="7"/>
    <x v="7"/>
  </r>
  <r>
    <x v="118"/>
    <x v="119"/>
    <x v="1"/>
    <x v="2"/>
    <x v="62"/>
    <x v="14"/>
    <x v="10"/>
    <x v="13"/>
    <x v="9"/>
    <x v="2"/>
    <x v="0"/>
    <x v="8"/>
    <x v="1"/>
    <x v="21"/>
    <x v="218"/>
    <x v="23"/>
    <x v="1"/>
    <x v="0"/>
    <x v="181"/>
    <x v="226"/>
    <x v="259"/>
    <x v="2"/>
    <x v="236"/>
    <x v="225"/>
    <x v="225"/>
    <x v="235"/>
    <x v="158"/>
    <x v="224"/>
    <x v="225"/>
    <x v="239"/>
    <x v="3"/>
    <x v="209"/>
    <x v="129"/>
    <x v="396"/>
    <x v="159"/>
    <x v="192"/>
    <x v="192"/>
    <x v="238"/>
    <x v="7"/>
    <x v="7"/>
    <x v="7"/>
    <x v="7"/>
  </r>
  <r>
    <x v="4"/>
    <x v="55"/>
    <x v="1"/>
    <x v="3"/>
    <x v="63"/>
    <x v="14"/>
    <x v="10"/>
    <x v="13"/>
    <x v="24"/>
    <x v="2"/>
    <x v="6"/>
    <x v="55"/>
    <x v="2"/>
    <x v="5"/>
    <x v="436"/>
    <x v="47"/>
    <x v="128"/>
    <x v="131"/>
    <x v="152"/>
    <x v="38"/>
    <x v="11"/>
    <x v="2"/>
    <x v="33"/>
    <x v="415"/>
    <x v="413"/>
    <x v="38"/>
    <x v="428"/>
    <x v="415"/>
    <x v="413"/>
    <x v="38"/>
    <x v="3"/>
    <x v="418"/>
    <x v="3"/>
    <x v="180"/>
    <x v="8"/>
    <x v="37"/>
    <x v="37"/>
    <x v="37"/>
    <x v="3"/>
    <x v="7"/>
    <x v="7"/>
    <x v="7"/>
  </r>
  <r>
    <x v="5"/>
    <x v="56"/>
    <x v="1"/>
    <x v="3"/>
    <x v="63"/>
    <x v="14"/>
    <x v="10"/>
    <x v="13"/>
    <x v="9"/>
    <x v="2"/>
    <x v="6"/>
    <x v="55"/>
    <x v="2"/>
    <x v="38"/>
    <x v="1"/>
    <x v="47"/>
    <x v="128"/>
    <x v="131"/>
    <x v="152"/>
    <x v="406"/>
    <x v="436"/>
    <x v="2"/>
    <x v="412"/>
    <x v="27"/>
    <x v="29"/>
    <x v="414"/>
    <x v="9"/>
    <x v="27"/>
    <x v="29"/>
    <x v="414"/>
    <x v="3"/>
    <x v="0"/>
    <x v="136"/>
    <x v="285"/>
    <x v="453"/>
    <x v="414"/>
    <x v="414"/>
    <x v="414"/>
    <x v="3"/>
    <x v="7"/>
    <x v="7"/>
    <x v="7"/>
  </r>
  <r>
    <x v="180"/>
    <x v="175"/>
    <x v="1"/>
    <x v="3"/>
    <x v="64"/>
    <x v="14"/>
    <x v="0"/>
    <x v="14"/>
    <x v="28"/>
    <x v="4"/>
    <x v="73"/>
    <x v="108"/>
    <x v="2"/>
    <x v="16"/>
    <x v="382"/>
    <x v="99"/>
    <x v="226"/>
    <x v="227"/>
    <x v="111"/>
    <x v="80"/>
    <x v="62"/>
    <x v="2"/>
    <x v="85"/>
    <x v="144"/>
    <x v="144"/>
    <x v="82"/>
    <x v="372"/>
    <x v="143"/>
    <x v="144"/>
    <x v="82"/>
    <x v="3"/>
    <x v="355"/>
    <x v="77"/>
    <x v="149"/>
    <x v="127"/>
    <x v="80"/>
    <x v="80"/>
    <x v="80"/>
    <x v="2"/>
    <x v="7"/>
    <x v="7"/>
    <x v="7"/>
  </r>
  <r>
    <x v="271"/>
    <x v="258"/>
    <x v="1"/>
    <x v="10"/>
    <x v="64"/>
    <x v="14"/>
    <x v="0"/>
    <x v="14"/>
    <x v="28"/>
    <x v="5"/>
    <x v="73"/>
    <x v="108"/>
    <x v="2"/>
    <x v="29"/>
    <x v="61"/>
    <x v="99"/>
    <x v="226"/>
    <x v="227"/>
    <x v="111"/>
    <x v="360"/>
    <x v="368"/>
    <x v="2"/>
    <x v="358"/>
    <x v="301"/>
    <x v="301"/>
    <x v="362"/>
    <x v="76"/>
    <x v="301"/>
    <x v="302"/>
    <x v="363"/>
    <x v="3"/>
    <x v="72"/>
    <x v="77"/>
    <x v="309"/>
    <x v="336"/>
    <x v="364"/>
    <x v="364"/>
    <x v="364"/>
    <x v="2"/>
    <x v="7"/>
    <x v="7"/>
    <x v="7"/>
  </r>
  <r>
    <x v="410"/>
    <x v="411"/>
    <x v="1"/>
    <x v="5"/>
    <x v="65"/>
    <x v="2"/>
    <x v="8"/>
    <x v="14"/>
    <x v="33"/>
    <x v="9"/>
    <x v="96"/>
    <x v="131"/>
    <x v="2"/>
    <x v="16"/>
    <x v="400"/>
    <x v="94"/>
    <x v="201"/>
    <x v="202"/>
    <x v="244"/>
    <x v="183"/>
    <x v="73"/>
    <x v="2"/>
    <x v="165"/>
    <x v="104"/>
    <x v="110"/>
    <x v="178"/>
    <x v="367"/>
    <x v="105"/>
    <x v="109"/>
    <x v="178"/>
    <x v="3"/>
    <x v="272"/>
    <x v="77"/>
    <x v="112"/>
    <x v="129"/>
    <x v="176"/>
    <x v="176"/>
    <x v="177"/>
    <x v="2"/>
    <x v="4"/>
    <x v="7"/>
    <x v="4"/>
  </r>
  <r>
    <x v="411"/>
    <x v="412"/>
    <x v="1"/>
    <x v="4"/>
    <x v="65"/>
    <x v="2"/>
    <x v="8"/>
    <x v="14"/>
    <x v="14"/>
    <x v="9"/>
    <x v="96"/>
    <x v="131"/>
    <x v="2"/>
    <x v="29"/>
    <x v="36"/>
    <x v="94"/>
    <x v="201"/>
    <x v="202"/>
    <x v="244"/>
    <x v="256"/>
    <x v="356"/>
    <x v="2"/>
    <x v="277"/>
    <x v="341"/>
    <x v="335"/>
    <x v="268"/>
    <x v="82"/>
    <x v="340"/>
    <x v="335"/>
    <x v="268"/>
    <x v="3"/>
    <x v="160"/>
    <x v="77"/>
    <x v="346"/>
    <x v="335"/>
    <x v="268"/>
    <x v="268"/>
    <x v="268"/>
    <x v="2"/>
    <x v="4"/>
    <x v="7"/>
    <x v="4"/>
  </r>
  <r>
    <x v="412"/>
    <x v="413"/>
    <x v="1"/>
    <x v="2"/>
    <x v="65"/>
    <x v="2"/>
    <x v="8"/>
    <x v="14"/>
    <x v="13"/>
    <x v="9"/>
    <x v="96"/>
    <x v="131"/>
    <x v="2"/>
    <x v="16"/>
    <x v="400"/>
    <x v="94"/>
    <x v="201"/>
    <x v="202"/>
    <x v="244"/>
    <x v="183"/>
    <x v="73"/>
    <x v="2"/>
    <x v="165"/>
    <x v="104"/>
    <x v="110"/>
    <x v="178"/>
    <x v="367"/>
    <x v="105"/>
    <x v="109"/>
    <x v="178"/>
    <x v="3"/>
    <x v="272"/>
    <x v="77"/>
    <x v="112"/>
    <x v="129"/>
    <x v="176"/>
    <x v="176"/>
    <x v="177"/>
    <x v="2"/>
    <x v="4"/>
    <x v="7"/>
    <x v="4"/>
  </r>
  <r>
    <x v="351"/>
    <x v="343"/>
    <x v="1"/>
    <x v="3"/>
    <x v="66"/>
    <x v="8"/>
    <x v="10"/>
    <x v="14"/>
    <x v="22"/>
    <x v="2"/>
    <x v="70"/>
    <x v="51"/>
    <x v="2"/>
    <x v="26"/>
    <x v="197"/>
    <x v="135"/>
    <x v="304"/>
    <x v="304"/>
    <x v="60"/>
    <x v="299"/>
    <x v="434"/>
    <x v="2"/>
    <x v="384"/>
    <x v="10"/>
    <x v="10"/>
    <x v="283"/>
    <x v="3"/>
    <x v="10"/>
    <x v="10"/>
    <x v="283"/>
    <x v="3"/>
    <x v="55"/>
    <x v="77"/>
    <x v="10"/>
    <x v="13"/>
    <x v="284"/>
    <x v="284"/>
    <x v="284"/>
    <x v="3"/>
    <x v="8"/>
    <x v="6"/>
    <x v="14"/>
  </r>
  <r>
    <x v="370"/>
    <x v="364"/>
    <x v="1"/>
    <x v="3"/>
    <x v="66"/>
    <x v="8"/>
    <x v="10"/>
    <x v="14"/>
    <x v="12"/>
    <x v="2"/>
    <x v="75"/>
    <x v="111"/>
    <x v="2"/>
    <x v="26"/>
    <x v="177"/>
    <x v="150"/>
    <x v="303"/>
    <x v="303"/>
    <x v="61"/>
    <x v="359"/>
    <x v="438"/>
    <x v="2"/>
    <x v="397"/>
    <x v="12"/>
    <x v="12"/>
    <x v="373"/>
    <x v="4"/>
    <x v="12"/>
    <x v="12"/>
    <x v="374"/>
    <x v="3"/>
    <x v="4"/>
    <x v="77"/>
    <x v="12"/>
    <x v="9"/>
    <x v="375"/>
    <x v="375"/>
    <x v="375"/>
    <x v="2"/>
    <x v="8"/>
    <x v="6"/>
    <x v="14"/>
  </r>
  <r>
    <x v="147"/>
    <x v="139"/>
    <x v="1"/>
    <x v="3"/>
    <x v="67"/>
    <x v="8"/>
    <x v="10"/>
    <x v="14"/>
    <x v="23"/>
    <x v="2"/>
    <x v="67"/>
    <x v="46"/>
    <x v="2"/>
    <x v="17"/>
    <x v="233"/>
    <x v="122"/>
    <x v="302"/>
    <x v="302"/>
    <x v="56"/>
    <x v="128"/>
    <x v="16"/>
    <x v="2"/>
    <x v="68"/>
    <x v="436"/>
    <x v="435"/>
    <x v="179"/>
    <x v="436"/>
    <x v="436"/>
    <x v="435"/>
    <x v="180"/>
    <x v="3"/>
    <x v="364"/>
    <x v="47"/>
    <x v="453"/>
    <x v="440"/>
    <x v="177"/>
    <x v="177"/>
    <x v="179"/>
    <x v="3"/>
    <x v="8"/>
    <x v="6"/>
    <x v="14"/>
  </r>
  <r>
    <x v="247"/>
    <x v="141"/>
    <x v="1"/>
    <x v="3"/>
    <x v="67"/>
    <x v="8"/>
    <x v="10"/>
    <x v="14"/>
    <x v="25"/>
    <x v="2"/>
    <x v="68"/>
    <x v="58"/>
    <x v="2"/>
    <x v="16"/>
    <x v="259"/>
    <x v="123"/>
    <x v="301"/>
    <x v="301"/>
    <x v="59"/>
    <x v="51"/>
    <x v="5"/>
    <x v="2"/>
    <x v="43"/>
    <x v="442"/>
    <x v="441"/>
    <x v="147"/>
    <x v="440"/>
    <x v="442"/>
    <x v="441"/>
    <x v="147"/>
    <x v="3"/>
    <x v="417"/>
    <x v="60"/>
    <x v="458"/>
    <x v="454"/>
    <x v="143"/>
    <x v="143"/>
    <x v="145"/>
    <x v="2"/>
    <x v="8"/>
    <x v="6"/>
    <x v="14"/>
  </r>
  <r>
    <x v="181"/>
    <x v="176"/>
    <x v="1"/>
    <x v="3"/>
    <x v="68"/>
    <x v="14"/>
    <x v="2"/>
    <x v="11"/>
    <x v="28"/>
    <x v="7"/>
    <x v="73"/>
    <x v="108"/>
    <x v="2"/>
    <x v="16"/>
    <x v="307"/>
    <x v="49"/>
    <x v="132"/>
    <x v="134"/>
    <x v="122"/>
    <x v="94"/>
    <x v="114"/>
    <x v="2"/>
    <x v="105"/>
    <x v="327"/>
    <x v="320"/>
    <x v="118"/>
    <x v="360"/>
    <x v="327"/>
    <x v="320"/>
    <x v="118"/>
    <x v="3"/>
    <x v="333"/>
    <x v="77"/>
    <x v="328"/>
    <x v="222"/>
    <x v="116"/>
    <x v="116"/>
    <x v="116"/>
    <x v="2"/>
    <x v="7"/>
    <x v="7"/>
    <x v="7"/>
  </r>
  <r>
    <x v="272"/>
    <x v="259"/>
    <x v="1"/>
    <x v="10"/>
    <x v="68"/>
    <x v="14"/>
    <x v="2"/>
    <x v="11"/>
    <x v="28"/>
    <x v="5"/>
    <x v="73"/>
    <x v="108"/>
    <x v="2"/>
    <x v="29"/>
    <x v="131"/>
    <x v="49"/>
    <x v="132"/>
    <x v="134"/>
    <x v="122"/>
    <x v="344"/>
    <x v="317"/>
    <x v="2"/>
    <x v="332"/>
    <x v="119"/>
    <x v="125"/>
    <x v="317"/>
    <x v="86"/>
    <x v="118"/>
    <x v="125"/>
    <x v="317"/>
    <x v="3"/>
    <x v="95"/>
    <x v="77"/>
    <x v="127"/>
    <x v="241"/>
    <x v="318"/>
    <x v="318"/>
    <x v="318"/>
    <x v="2"/>
    <x v="7"/>
    <x v="7"/>
    <x v="7"/>
  </r>
  <r>
    <x v="29"/>
    <x v="32"/>
    <x v="1"/>
    <x v="1"/>
    <x v="69"/>
    <x v="9"/>
    <x v="1"/>
    <x v="14"/>
    <x v="21"/>
    <x v="6"/>
    <x v="25"/>
    <x v="15"/>
    <x v="2"/>
    <x v="29"/>
    <x v="207"/>
    <x v="124"/>
    <x v="243"/>
    <x v="239"/>
    <x v="67"/>
    <x v="260"/>
    <x v="375"/>
    <x v="2"/>
    <x v="284"/>
    <x v="307"/>
    <x v="305"/>
    <x v="289"/>
    <x v="195"/>
    <x v="307"/>
    <x v="307"/>
    <x v="289"/>
    <x v="3"/>
    <x v="196"/>
    <x v="131"/>
    <x v="404"/>
    <x v="386"/>
    <x v="292"/>
    <x v="292"/>
    <x v="290"/>
    <x v="6"/>
    <x v="8"/>
    <x v="4"/>
    <x v="12"/>
  </r>
  <r>
    <x v="38"/>
    <x v="33"/>
    <x v="2"/>
    <x v="9"/>
    <x v="69"/>
    <x v="9"/>
    <x v="1"/>
    <x v="14"/>
    <x v="17"/>
    <x v="6"/>
    <x v="25"/>
    <x v="15"/>
    <x v="2"/>
    <x v="29"/>
    <x v="207"/>
    <x v="124"/>
    <x v="243"/>
    <x v="239"/>
    <x v="67"/>
    <x v="260"/>
    <x v="375"/>
    <x v="2"/>
    <x v="284"/>
    <x v="307"/>
    <x v="305"/>
    <x v="289"/>
    <x v="195"/>
    <x v="307"/>
    <x v="307"/>
    <x v="289"/>
    <x v="3"/>
    <x v="196"/>
    <x v="131"/>
    <x v="404"/>
    <x v="386"/>
    <x v="292"/>
    <x v="292"/>
    <x v="290"/>
    <x v="6"/>
    <x v="8"/>
    <x v="4"/>
    <x v="12"/>
  </r>
  <r>
    <x v="43"/>
    <x v="34"/>
    <x v="2"/>
    <x v="8"/>
    <x v="69"/>
    <x v="9"/>
    <x v="1"/>
    <x v="14"/>
    <x v="14"/>
    <x v="6"/>
    <x v="25"/>
    <x v="15"/>
    <x v="2"/>
    <x v="16"/>
    <x v="225"/>
    <x v="124"/>
    <x v="243"/>
    <x v="239"/>
    <x v="67"/>
    <x v="176"/>
    <x v="51"/>
    <x v="2"/>
    <x v="150"/>
    <x v="138"/>
    <x v="139"/>
    <x v="150"/>
    <x v="248"/>
    <x v="138"/>
    <x v="139"/>
    <x v="150"/>
    <x v="3"/>
    <x v="227"/>
    <x v="8"/>
    <x v="48"/>
    <x v="67"/>
    <x v="146"/>
    <x v="146"/>
    <x v="148"/>
    <x v="6"/>
    <x v="8"/>
    <x v="4"/>
    <x v="12"/>
  </r>
  <r>
    <x v="457"/>
    <x v="455"/>
    <x v="1"/>
    <x v="3"/>
    <x v="70"/>
    <x v="15"/>
    <x v="10"/>
    <x v="6"/>
    <x v="11"/>
    <x v="0"/>
    <x v="111"/>
    <x v="144"/>
    <x v="0"/>
    <x v="16"/>
    <x v="410"/>
    <x v="29"/>
    <x v="41"/>
    <x v="43"/>
    <x v="241"/>
    <x v="170"/>
    <x v="188"/>
    <x v="2"/>
    <x v="181"/>
    <x v="181"/>
    <x v="179"/>
    <x v="181"/>
    <x v="258"/>
    <x v="184"/>
    <x v="184"/>
    <x v="191"/>
    <x v="3"/>
    <x v="419"/>
    <x v="77"/>
    <x v="191"/>
    <x v="205"/>
    <x v="190"/>
    <x v="190"/>
    <x v="190"/>
    <x v="2"/>
    <x v="8"/>
    <x v="7"/>
    <x v="15"/>
  </r>
  <r>
    <x v="182"/>
    <x v="177"/>
    <x v="1"/>
    <x v="3"/>
    <x v="71"/>
    <x v="14"/>
    <x v="5"/>
    <x v="13"/>
    <x v="28"/>
    <x v="1"/>
    <x v="73"/>
    <x v="108"/>
    <x v="2"/>
    <x v="16"/>
    <x v="316"/>
    <x v="57"/>
    <x v="103"/>
    <x v="90"/>
    <x v="25"/>
    <x v="21"/>
    <x v="120"/>
    <x v="2"/>
    <x v="21"/>
    <x v="142"/>
    <x v="117"/>
    <x v="21"/>
    <x v="370"/>
    <x v="141"/>
    <x v="118"/>
    <x v="18"/>
    <x v="3"/>
    <x v="337"/>
    <x v="77"/>
    <x v="119"/>
    <x v="135"/>
    <x v="18"/>
    <x v="18"/>
    <x v="18"/>
    <x v="2"/>
    <x v="7"/>
    <x v="7"/>
    <x v="7"/>
  </r>
  <r>
    <x v="273"/>
    <x v="260"/>
    <x v="1"/>
    <x v="10"/>
    <x v="71"/>
    <x v="14"/>
    <x v="5"/>
    <x v="13"/>
    <x v="28"/>
    <x v="5"/>
    <x v="73"/>
    <x v="108"/>
    <x v="2"/>
    <x v="29"/>
    <x v="123"/>
    <x v="57"/>
    <x v="103"/>
    <x v="90"/>
    <x v="25"/>
    <x v="422"/>
    <x v="308"/>
    <x v="2"/>
    <x v="425"/>
    <x v="305"/>
    <x v="327"/>
    <x v="430"/>
    <x v="79"/>
    <x v="305"/>
    <x v="326"/>
    <x v="431"/>
    <x v="3"/>
    <x v="91"/>
    <x v="77"/>
    <x v="335"/>
    <x v="329"/>
    <x v="431"/>
    <x v="431"/>
    <x v="431"/>
    <x v="2"/>
    <x v="7"/>
    <x v="7"/>
    <x v="7"/>
  </r>
  <r>
    <x v="131"/>
    <x v="130"/>
    <x v="1"/>
    <x v="3"/>
    <x v="72"/>
    <x v="3"/>
    <x v="8"/>
    <x v="4"/>
    <x v="38"/>
    <x v="7"/>
    <x v="65"/>
    <x v="103"/>
    <x v="0"/>
    <x v="16"/>
    <x v="350"/>
    <x v="34"/>
    <x v="37"/>
    <x v="37"/>
    <x v="300"/>
    <x v="380"/>
    <x v="193"/>
    <x v="2"/>
    <x v="297"/>
    <x v="123"/>
    <x v="132"/>
    <x v="343"/>
    <x v="260"/>
    <x v="128"/>
    <x v="136"/>
    <x v="324"/>
    <x v="3"/>
    <x v="229"/>
    <x v="66"/>
    <x v="129"/>
    <x v="149"/>
    <x v="331"/>
    <x v="331"/>
    <x v="325"/>
    <x v="2"/>
    <x v="2"/>
    <x v="7"/>
    <x v="2"/>
  </r>
  <r>
    <x v="83"/>
    <x v="85"/>
    <x v="1"/>
    <x v="3"/>
    <x v="73"/>
    <x v="0"/>
    <x v="1"/>
    <x v="11"/>
    <x v="22"/>
    <x v="7"/>
    <x v="49"/>
    <x v="2"/>
    <x v="2"/>
    <x v="21"/>
    <x v="219"/>
    <x v="26"/>
    <x v="1"/>
    <x v="0"/>
    <x v="319"/>
    <x v="225"/>
    <x v="225"/>
    <x v="2"/>
    <x v="228"/>
    <x v="227"/>
    <x v="225"/>
    <x v="231"/>
    <x v="221"/>
    <x v="227"/>
    <x v="225"/>
    <x v="230"/>
    <x v="3"/>
    <x v="210"/>
    <x v="139"/>
    <x v="446"/>
    <x v="424"/>
    <x v="229"/>
    <x v="229"/>
    <x v="229"/>
    <x v="7"/>
    <x v="5"/>
    <x v="7"/>
    <x v="5"/>
  </r>
  <r>
    <x v="126"/>
    <x v="127"/>
    <x v="1"/>
    <x v="3"/>
    <x v="73"/>
    <x v="0"/>
    <x v="1"/>
    <x v="11"/>
    <x v="19"/>
    <x v="7"/>
    <x v="64"/>
    <x v="102"/>
    <x v="2"/>
    <x v="29"/>
    <x v="155"/>
    <x v="51"/>
    <x v="204"/>
    <x v="198"/>
    <x v="32"/>
    <x v="414"/>
    <x v="351"/>
    <x v="2"/>
    <x v="421"/>
    <x v="43"/>
    <x v="46"/>
    <x v="423"/>
    <x v="38"/>
    <x v="43"/>
    <x v="46"/>
    <x v="423"/>
    <x v="3"/>
    <x v="144"/>
    <x v="90"/>
    <x v="52"/>
    <x v="80"/>
    <x v="423"/>
    <x v="423"/>
    <x v="423"/>
    <x v="2"/>
    <x v="5"/>
    <x v="7"/>
    <x v="5"/>
  </r>
  <r>
    <x v="380"/>
    <x v="370"/>
    <x v="1"/>
    <x v="3"/>
    <x v="73"/>
    <x v="0"/>
    <x v="1"/>
    <x v="11"/>
    <x v="25"/>
    <x v="7"/>
    <x v="79"/>
    <x v="36"/>
    <x v="2"/>
    <x v="14"/>
    <x v="266"/>
    <x v="56"/>
    <x v="156"/>
    <x v="151"/>
    <x v="43"/>
    <x v="31"/>
    <x v="49"/>
    <x v="2"/>
    <x v="31"/>
    <x v="310"/>
    <x v="281"/>
    <x v="32"/>
    <x v="354"/>
    <x v="310"/>
    <x v="281"/>
    <x v="32"/>
    <x v="3"/>
    <x v="280"/>
    <x v="77"/>
    <x v="287"/>
    <x v="277"/>
    <x v="32"/>
    <x v="32"/>
    <x v="32"/>
    <x v="4"/>
    <x v="5"/>
    <x v="7"/>
    <x v="5"/>
  </r>
  <r>
    <x v="466"/>
    <x v="467"/>
    <x v="1"/>
    <x v="3"/>
    <x v="73"/>
    <x v="0"/>
    <x v="1"/>
    <x v="11"/>
    <x v="25"/>
    <x v="7"/>
    <x v="115"/>
    <x v="152"/>
    <x v="0"/>
    <x v="31"/>
    <x v="6"/>
    <x v="93"/>
    <x v="214"/>
    <x v="211"/>
    <x v="29"/>
    <x v="434"/>
    <x v="414"/>
    <x v="2"/>
    <x v="438"/>
    <x v="198"/>
    <x v="293"/>
    <x v="442"/>
    <x v="50"/>
    <x v="200"/>
    <x v="287"/>
    <x v="442"/>
    <x v="3"/>
    <x v="57"/>
    <x v="77"/>
    <x v="294"/>
    <x v="283"/>
    <x v="442"/>
    <x v="442"/>
    <x v="442"/>
    <x v="1"/>
    <x v="5"/>
    <x v="7"/>
    <x v="5"/>
  </r>
  <r>
    <x v="470"/>
    <x v="472"/>
    <x v="1"/>
    <x v="3"/>
    <x v="73"/>
    <x v="0"/>
    <x v="1"/>
    <x v="11"/>
    <x v="25"/>
    <x v="7"/>
    <x v="117"/>
    <x v="148"/>
    <x v="2"/>
    <x v="29"/>
    <x v="24"/>
    <x v="92"/>
    <x v="209"/>
    <x v="207"/>
    <x v="28"/>
    <x v="432"/>
    <x v="363"/>
    <x v="2"/>
    <x v="435"/>
    <x v="237"/>
    <x v="285"/>
    <x v="438"/>
    <x v="39"/>
    <x v="237"/>
    <x v="285"/>
    <x v="439"/>
    <x v="3"/>
    <x v="109"/>
    <x v="77"/>
    <x v="293"/>
    <x v="282"/>
    <x v="439"/>
    <x v="439"/>
    <x v="439"/>
    <x v="1"/>
    <x v="5"/>
    <x v="7"/>
    <x v="5"/>
  </r>
  <r>
    <x v="474"/>
    <x v="475"/>
    <x v="1"/>
    <x v="3"/>
    <x v="73"/>
    <x v="0"/>
    <x v="1"/>
    <x v="11"/>
    <x v="22"/>
    <x v="7"/>
    <x v="117"/>
    <x v="45"/>
    <x v="2"/>
    <x v="16"/>
    <x v="256"/>
    <x v="76"/>
    <x v="173"/>
    <x v="172"/>
    <x v="41"/>
    <x v="35"/>
    <x v="95"/>
    <x v="2"/>
    <x v="36"/>
    <x v="238"/>
    <x v="192"/>
    <x v="37"/>
    <x v="327"/>
    <x v="238"/>
    <x v="192"/>
    <x v="37"/>
    <x v="3"/>
    <x v="253"/>
    <x v="77"/>
    <x v="199"/>
    <x v="210"/>
    <x v="36"/>
    <x v="36"/>
    <x v="36"/>
    <x v="3"/>
    <x v="5"/>
    <x v="7"/>
    <x v="5"/>
  </r>
  <r>
    <x v="475"/>
    <x v="476"/>
    <x v="1"/>
    <x v="3"/>
    <x v="73"/>
    <x v="0"/>
    <x v="1"/>
    <x v="11"/>
    <x v="19"/>
    <x v="7"/>
    <x v="117"/>
    <x v="148"/>
    <x v="2"/>
    <x v="17"/>
    <x v="252"/>
    <x v="88"/>
    <x v="207"/>
    <x v="204"/>
    <x v="26"/>
    <x v="36"/>
    <x v="154"/>
    <x v="2"/>
    <x v="38"/>
    <x v="249"/>
    <x v="204"/>
    <x v="39"/>
    <x v="336"/>
    <x v="247"/>
    <x v="204"/>
    <x v="39"/>
    <x v="3"/>
    <x v="246"/>
    <x v="77"/>
    <x v="210"/>
    <x v="220"/>
    <x v="38"/>
    <x v="38"/>
    <x v="38"/>
    <x v="1"/>
    <x v="5"/>
    <x v="7"/>
    <x v="5"/>
  </r>
  <r>
    <x v="478"/>
    <x v="480"/>
    <x v="1"/>
    <x v="3"/>
    <x v="73"/>
    <x v="0"/>
    <x v="1"/>
    <x v="11"/>
    <x v="19"/>
    <x v="7"/>
    <x v="118"/>
    <x v="149"/>
    <x v="2"/>
    <x v="29"/>
    <x v="26"/>
    <x v="89"/>
    <x v="208"/>
    <x v="205"/>
    <x v="27"/>
    <x v="431"/>
    <x v="362"/>
    <x v="2"/>
    <x v="434"/>
    <x v="186"/>
    <x v="265"/>
    <x v="437"/>
    <x v="35"/>
    <x v="186"/>
    <x v="265"/>
    <x v="438"/>
    <x v="3"/>
    <x v="110"/>
    <x v="77"/>
    <x v="268"/>
    <x v="263"/>
    <x v="438"/>
    <x v="438"/>
    <x v="438"/>
    <x v="1"/>
    <x v="5"/>
    <x v="7"/>
    <x v="5"/>
  </r>
  <r>
    <x v="105"/>
    <x v="106"/>
    <x v="1"/>
    <x v="3"/>
    <x v="74"/>
    <x v="11"/>
    <x v="2"/>
    <x v="14"/>
    <x v="6"/>
    <x v="2"/>
    <x v="54"/>
    <x v="18"/>
    <x v="2"/>
    <x v="22"/>
    <x v="217"/>
    <x v="137"/>
    <x v="289"/>
    <x v="289"/>
    <x v="65"/>
    <x v="231"/>
    <x v="233"/>
    <x v="2"/>
    <x v="232"/>
    <x v="240"/>
    <x v="236"/>
    <x v="242"/>
    <x v="219"/>
    <x v="240"/>
    <x v="236"/>
    <x v="241"/>
    <x v="3"/>
    <x v="206"/>
    <x v="77"/>
    <x v="240"/>
    <x v="243"/>
    <x v="239"/>
    <x v="239"/>
    <x v="240"/>
    <x v="6"/>
    <x v="8"/>
    <x v="2"/>
    <x v="10"/>
  </r>
  <r>
    <x v="183"/>
    <x v="335"/>
    <x v="1"/>
    <x v="3"/>
    <x v="75"/>
    <x v="0"/>
    <x v="2"/>
    <x v="6"/>
    <x v="28"/>
    <x v="1"/>
    <x v="73"/>
    <x v="108"/>
    <x v="2"/>
    <x v="16"/>
    <x v="311"/>
    <x v="65"/>
    <x v="193"/>
    <x v="188"/>
    <x v="22"/>
    <x v="20"/>
    <x v="77"/>
    <x v="2"/>
    <x v="19"/>
    <x v="357"/>
    <x v="339"/>
    <x v="20"/>
    <x v="396"/>
    <x v="356"/>
    <x v="339"/>
    <x v="17"/>
    <x v="3"/>
    <x v="297"/>
    <x v="77"/>
    <x v="351"/>
    <x v="275"/>
    <x v="17"/>
    <x v="17"/>
    <x v="17"/>
    <x v="2"/>
    <x v="5"/>
    <x v="7"/>
    <x v="5"/>
  </r>
  <r>
    <x v="274"/>
    <x v="330"/>
    <x v="1"/>
    <x v="10"/>
    <x v="75"/>
    <x v="0"/>
    <x v="2"/>
    <x v="6"/>
    <x v="28"/>
    <x v="5"/>
    <x v="73"/>
    <x v="108"/>
    <x v="2"/>
    <x v="29"/>
    <x v="127"/>
    <x v="65"/>
    <x v="193"/>
    <x v="188"/>
    <x v="22"/>
    <x v="423"/>
    <x v="349"/>
    <x v="2"/>
    <x v="427"/>
    <x v="81"/>
    <x v="106"/>
    <x v="431"/>
    <x v="46"/>
    <x v="82"/>
    <x v="105"/>
    <x v="432"/>
    <x v="3"/>
    <x v="138"/>
    <x v="77"/>
    <x v="106"/>
    <x v="195"/>
    <x v="432"/>
    <x v="432"/>
    <x v="432"/>
    <x v="2"/>
    <x v="5"/>
    <x v="7"/>
    <x v="5"/>
  </r>
  <r>
    <x v="368"/>
    <x v="360"/>
    <x v="1"/>
    <x v="3"/>
    <x v="75"/>
    <x v="0"/>
    <x v="2"/>
    <x v="6"/>
    <x v="22"/>
    <x v="1"/>
    <x v="75"/>
    <x v="111"/>
    <x v="2"/>
    <x v="29"/>
    <x v="84"/>
    <x v="83"/>
    <x v="194"/>
    <x v="189"/>
    <x v="23"/>
    <x v="424"/>
    <x v="355"/>
    <x v="2"/>
    <x v="430"/>
    <x v="306"/>
    <x v="329"/>
    <x v="432"/>
    <x v="62"/>
    <x v="306"/>
    <x v="328"/>
    <x v="433"/>
    <x v="3"/>
    <x v="124"/>
    <x v="77"/>
    <x v="337"/>
    <x v="327"/>
    <x v="433"/>
    <x v="433"/>
    <x v="433"/>
    <x v="2"/>
    <x v="5"/>
    <x v="7"/>
    <x v="5"/>
  </r>
  <r>
    <x v="450"/>
    <x v="449"/>
    <x v="1"/>
    <x v="3"/>
    <x v="75"/>
    <x v="0"/>
    <x v="2"/>
    <x v="6"/>
    <x v="23"/>
    <x v="1"/>
    <x v="108"/>
    <x v="142"/>
    <x v="0"/>
    <x v="16"/>
    <x v="414"/>
    <x v="92"/>
    <x v="196"/>
    <x v="193"/>
    <x v="24"/>
    <x v="11"/>
    <x v="72"/>
    <x v="2"/>
    <x v="11"/>
    <x v="116"/>
    <x v="90"/>
    <x v="11"/>
    <x v="351"/>
    <x v="122"/>
    <x v="102"/>
    <x v="23"/>
    <x v="3"/>
    <x v="321"/>
    <x v="77"/>
    <x v="103"/>
    <x v="120"/>
    <x v="23"/>
    <x v="23"/>
    <x v="23"/>
    <x v="2"/>
    <x v="5"/>
    <x v="7"/>
    <x v="5"/>
  </r>
  <r>
    <x v="184"/>
    <x v="178"/>
    <x v="1"/>
    <x v="3"/>
    <x v="76"/>
    <x v="0"/>
    <x v="6"/>
    <x v="14"/>
    <x v="28"/>
    <x v="9"/>
    <x v="73"/>
    <x v="108"/>
    <x v="2"/>
    <x v="16"/>
    <x v="357"/>
    <x v="80"/>
    <x v="117"/>
    <x v="111"/>
    <x v="7"/>
    <x v="17"/>
    <x v="125"/>
    <x v="2"/>
    <x v="18"/>
    <x v="63"/>
    <x v="55"/>
    <x v="15"/>
    <x v="277"/>
    <x v="61"/>
    <x v="55"/>
    <x v="13"/>
    <x v="3"/>
    <x v="309"/>
    <x v="77"/>
    <x v="57"/>
    <x v="62"/>
    <x v="13"/>
    <x v="13"/>
    <x v="13"/>
    <x v="2"/>
    <x v="5"/>
    <x v="7"/>
    <x v="5"/>
  </r>
  <r>
    <x v="317"/>
    <x v="300"/>
    <x v="1"/>
    <x v="10"/>
    <x v="76"/>
    <x v="0"/>
    <x v="6"/>
    <x v="14"/>
    <x v="28"/>
    <x v="5"/>
    <x v="73"/>
    <x v="108"/>
    <x v="2"/>
    <x v="29"/>
    <x v="81"/>
    <x v="80"/>
    <x v="117"/>
    <x v="111"/>
    <x v="7"/>
    <x v="426"/>
    <x v="302"/>
    <x v="2"/>
    <x v="428"/>
    <x v="377"/>
    <x v="386"/>
    <x v="434"/>
    <x v="175"/>
    <x v="378"/>
    <x v="386"/>
    <x v="435"/>
    <x v="3"/>
    <x v="123"/>
    <x v="77"/>
    <x v="397"/>
    <x v="392"/>
    <x v="435"/>
    <x v="435"/>
    <x v="435"/>
    <x v="2"/>
    <x v="5"/>
    <x v="7"/>
    <x v="5"/>
  </r>
  <r>
    <x v="386"/>
    <x v="381"/>
    <x v="1"/>
    <x v="3"/>
    <x v="77"/>
    <x v="11"/>
    <x v="8"/>
    <x v="13"/>
    <x v="5"/>
    <x v="7"/>
    <x v="82"/>
    <x v="28"/>
    <x v="2"/>
    <x v="29"/>
    <x v="174"/>
    <x v="112"/>
    <x v="254"/>
    <x v="253"/>
    <x v="208"/>
    <x v="293"/>
    <x v="407"/>
    <x v="2"/>
    <x v="310"/>
    <x v="24"/>
    <x v="25"/>
    <x v="295"/>
    <x v="31"/>
    <x v="24"/>
    <x v="25"/>
    <x v="295"/>
    <x v="3"/>
    <x v="103"/>
    <x v="137"/>
    <x v="324"/>
    <x v="314"/>
    <x v="298"/>
    <x v="298"/>
    <x v="296"/>
    <x v="5"/>
    <x v="8"/>
    <x v="2"/>
    <x v="10"/>
  </r>
  <r>
    <x v="185"/>
    <x v="179"/>
    <x v="1"/>
    <x v="3"/>
    <x v="78"/>
    <x v="13"/>
    <x v="8"/>
    <x v="14"/>
    <x v="28"/>
    <x v="6"/>
    <x v="73"/>
    <x v="108"/>
    <x v="2"/>
    <x v="16"/>
    <x v="391"/>
    <x v="113"/>
    <x v="230"/>
    <x v="231"/>
    <x v="83"/>
    <x v="61"/>
    <x v="50"/>
    <x v="2"/>
    <x v="75"/>
    <x v="37"/>
    <x v="33"/>
    <x v="64"/>
    <x v="326"/>
    <x v="37"/>
    <x v="33"/>
    <x v="64"/>
    <x v="3"/>
    <x v="406"/>
    <x v="77"/>
    <x v="36"/>
    <x v="55"/>
    <x v="62"/>
    <x v="62"/>
    <x v="62"/>
    <x v="2"/>
    <x v="8"/>
    <x v="1"/>
    <x v="9"/>
  </r>
  <r>
    <x v="275"/>
    <x v="261"/>
    <x v="1"/>
    <x v="10"/>
    <x v="78"/>
    <x v="13"/>
    <x v="8"/>
    <x v="14"/>
    <x v="28"/>
    <x v="5"/>
    <x v="73"/>
    <x v="108"/>
    <x v="2"/>
    <x v="29"/>
    <x v="48"/>
    <x v="113"/>
    <x v="230"/>
    <x v="231"/>
    <x v="83"/>
    <x v="384"/>
    <x v="376"/>
    <x v="2"/>
    <x v="372"/>
    <x v="405"/>
    <x v="407"/>
    <x v="387"/>
    <x v="125"/>
    <x v="405"/>
    <x v="407"/>
    <x v="387"/>
    <x v="3"/>
    <x v="13"/>
    <x v="77"/>
    <x v="419"/>
    <x v="402"/>
    <x v="388"/>
    <x v="388"/>
    <x v="388"/>
    <x v="2"/>
    <x v="8"/>
    <x v="1"/>
    <x v="9"/>
  </r>
  <r>
    <x v="186"/>
    <x v="180"/>
    <x v="1"/>
    <x v="3"/>
    <x v="79"/>
    <x v="13"/>
    <x v="2"/>
    <x v="1"/>
    <x v="28"/>
    <x v="4"/>
    <x v="73"/>
    <x v="108"/>
    <x v="2"/>
    <x v="16"/>
    <x v="352"/>
    <x v="95"/>
    <x v="216"/>
    <x v="216"/>
    <x v="84"/>
    <x v="67"/>
    <x v="66"/>
    <x v="2"/>
    <x v="79"/>
    <x v="130"/>
    <x v="131"/>
    <x v="77"/>
    <x v="379"/>
    <x v="129"/>
    <x v="131"/>
    <x v="77"/>
    <x v="3"/>
    <x v="400"/>
    <x v="77"/>
    <x v="134"/>
    <x v="105"/>
    <x v="75"/>
    <x v="75"/>
    <x v="75"/>
    <x v="2"/>
    <x v="8"/>
    <x v="1"/>
    <x v="9"/>
  </r>
  <r>
    <x v="328"/>
    <x v="310"/>
    <x v="1"/>
    <x v="10"/>
    <x v="79"/>
    <x v="13"/>
    <x v="2"/>
    <x v="1"/>
    <x v="28"/>
    <x v="5"/>
    <x v="73"/>
    <x v="108"/>
    <x v="2"/>
    <x v="29"/>
    <x v="90"/>
    <x v="95"/>
    <x v="216"/>
    <x v="216"/>
    <x v="84"/>
    <x v="378"/>
    <x v="364"/>
    <x v="2"/>
    <x v="365"/>
    <x v="316"/>
    <x v="313"/>
    <x v="371"/>
    <x v="69"/>
    <x v="316"/>
    <x v="313"/>
    <x v="372"/>
    <x v="3"/>
    <x v="20"/>
    <x v="77"/>
    <x v="321"/>
    <x v="351"/>
    <x v="373"/>
    <x v="373"/>
    <x v="373"/>
    <x v="2"/>
    <x v="8"/>
    <x v="1"/>
    <x v="9"/>
  </r>
  <r>
    <x v="187"/>
    <x v="181"/>
    <x v="1"/>
    <x v="3"/>
    <x v="80"/>
    <x v="0"/>
    <x v="1"/>
    <x v="3"/>
    <x v="28"/>
    <x v="7"/>
    <x v="73"/>
    <x v="108"/>
    <x v="2"/>
    <x v="16"/>
    <x v="306"/>
    <x v="81"/>
    <x v="248"/>
    <x v="245"/>
    <x v="46"/>
    <x v="34"/>
    <x v="48"/>
    <x v="2"/>
    <x v="32"/>
    <x v="410"/>
    <x v="405"/>
    <x v="35"/>
    <x v="414"/>
    <x v="410"/>
    <x v="405"/>
    <x v="35"/>
    <x v="3"/>
    <x v="295"/>
    <x v="77"/>
    <x v="417"/>
    <x v="366"/>
    <x v="35"/>
    <x v="35"/>
    <x v="35"/>
    <x v="2"/>
    <x v="5"/>
    <x v="7"/>
    <x v="5"/>
  </r>
  <r>
    <x v="276"/>
    <x v="262"/>
    <x v="1"/>
    <x v="10"/>
    <x v="80"/>
    <x v="0"/>
    <x v="1"/>
    <x v="3"/>
    <x v="28"/>
    <x v="5"/>
    <x v="73"/>
    <x v="108"/>
    <x v="2"/>
    <x v="29"/>
    <x v="132"/>
    <x v="81"/>
    <x v="248"/>
    <x v="245"/>
    <x v="46"/>
    <x v="409"/>
    <x v="378"/>
    <x v="2"/>
    <x v="413"/>
    <x v="31"/>
    <x v="35"/>
    <x v="415"/>
    <x v="21"/>
    <x v="31"/>
    <x v="35"/>
    <x v="415"/>
    <x v="3"/>
    <x v="140"/>
    <x v="77"/>
    <x v="38"/>
    <x v="88"/>
    <x v="415"/>
    <x v="415"/>
    <x v="415"/>
    <x v="2"/>
    <x v="5"/>
    <x v="7"/>
    <x v="5"/>
  </r>
  <r>
    <x v="363"/>
    <x v="355"/>
    <x v="1"/>
    <x v="3"/>
    <x v="80"/>
    <x v="0"/>
    <x v="1"/>
    <x v="3"/>
    <x v="22"/>
    <x v="7"/>
    <x v="73"/>
    <x v="108"/>
    <x v="2"/>
    <x v="29"/>
    <x v="88"/>
    <x v="101"/>
    <x v="248"/>
    <x v="245"/>
    <x v="47"/>
    <x v="410"/>
    <x v="386"/>
    <x v="2"/>
    <x v="414"/>
    <x v="113"/>
    <x v="133"/>
    <x v="416"/>
    <x v="40"/>
    <x v="114"/>
    <x v="132"/>
    <x v="416"/>
    <x v="3"/>
    <x v="127"/>
    <x v="77"/>
    <x v="135"/>
    <x v="150"/>
    <x v="416"/>
    <x v="416"/>
    <x v="416"/>
    <x v="2"/>
    <x v="5"/>
    <x v="7"/>
    <x v="5"/>
  </r>
  <r>
    <x v="383"/>
    <x v="375"/>
    <x v="1"/>
    <x v="3"/>
    <x v="80"/>
    <x v="0"/>
    <x v="1"/>
    <x v="3"/>
    <x v="27"/>
    <x v="7"/>
    <x v="81"/>
    <x v="20"/>
    <x v="0"/>
    <x v="33"/>
    <x v="195"/>
    <x v="56"/>
    <x v="153"/>
    <x v="153"/>
    <x v="51"/>
    <x v="365"/>
    <x v="404"/>
    <x v="2"/>
    <x v="371"/>
    <x v="234"/>
    <x v="243"/>
    <x v="382"/>
    <x v="121"/>
    <x v="233"/>
    <x v="242"/>
    <x v="371"/>
    <x v="3"/>
    <x v="191"/>
    <x v="77"/>
    <x v="244"/>
    <x v="245"/>
    <x v="372"/>
    <x v="372"/>
    <x v="372"/>
    <x v="6"/>
    <x v="5"/>
    <x v="7"/>
    <x v="5"/>
  </r>
  <r>
    <x v="188"/>
    <x v="182"/>
    <x v="1"/>
    <x v="3"/>
    <x v="81"/>
    <x v="0"/>
    <x v="2"/>
    <x v="14"/>
    <x v="28"/>
    <x v="9"/>
    <x v="73"/>
    <x v="108"/>
    <x v="2"/>
    <x v="16"/>
    <x v="393"/>
    <x v="112"/>
    <x v="199"/>
    <x v="201"/>
    <x v="252"/>
    <x v="190"/>
    <x v="60"/>
    <x v="2"/>
    <x v="162"/>
    <x v="21"/>
    <x v="21"/>
    <x v="166"/>
    <x v="316"/>
    <x v="21"/>
    <x v="21"/>
    <x v="164"/>
    <x v="3"/>
    <x v="317"/>
    <x v="77"/>
    <x v="21"/>
    <x v="34"/>
    <x v="163"/>
    <x v="163"/>
    <x v="163"/>
    <x v="2"/>
    <x v="5"/>
    <x v="7"/>
    <x v="5"/>
  </r>
  <r>
    <x v="320"/>
    <x v="302"/>
    <x v="1"/>
    <x v="10"/>
    <x v="81"/>
    <x v="0"/>
    <x v="2"/>
    <x v="14"/>
    <x v="28"/>
    <x v="5"/>
    <x v="73"/>
    <x v="108"/>
    <x v="2"/>
    <x v="29"/>
    <x v="46"/>
    <x v="112"/>
    <x v="199"/>
    <x v="201"/>
    <x v="252"/>
    <x v="252"/>
    <x v="369"/>
    <x v="2"/>
    <x v="278"/>
    <x v="422"/>
    <x v="421"/>
    <x v="280"/>
    <x v="137"/>
    <x v="422"/>
    <x v="421"/>
    <x v="280"/>
    <x v="3"/>
    <x v="116"/>
    <x v="77"/>
    <x v="437"/>
    <x v="426"/>
    <x v="280"/>
    <x v="280"/>
    <x v="280"/>
    <x v="2"/>
    <x v="5"/>
    <x v="7"/>
    <x v="5"/>
  </r>
  <r>
    <x v="439"/>
    <x v="438"/>
    <x v="1"/>
    <x v="3"/>
    <x v="81"/>
    <x v="0"/>
    <x v="2"/>
    <x v="14"/>
    <x v="25"/>
    <x v="9"/>
    <x v="106"/>
    <x v="140"/>
    <x v="2"/>
    <x v="26"/>
    <x v="178"/>
    <x v="99"/>
    <x v="202"/>
    <x v="203"/>
    <x v="248"/>
    <x v="244"/>
    <x v="271"/>
    <x v="2"/>
    <x v="255"/>
    <x v="325"/>
    <x v="322"/>
    <x v="248"/>
    <x v="160"/>
    <x v="325"/>
    <x v="323"/>
    <x v="248"/>
    <x v="3"/>
    <x v="180"/>
    <x v="77"/>
    <x v="332"/>
    <x v="321"/>
    <x v="246"/>
    <x v="246"/>
    <x v="247"/>
    <x v="2"/>
    <x v="5"/>
    <x v="7"/>
    <x v="5"/>
  </r>
  <r>
    <x v="481"/>
    <x v="483"/>
    <x v="1"/>
    <x v="3"/>
    <x v="81"/>
    <x v="0"/>
    <x v="2"/>
    <x v="14"/>
    <x v="12"/>
    <x v="9"/>
    <x v="118"/>
    <x v="149"/>
    <x v="2"/>
    <x v="17"/>
    <x v="251"/>
    <x v="87"/>
    <x v="203"/>
    <x v="206"/>
    <x v="245"/>
    <x v="201"/>
    <x v="160"/>
    <x v="2"/>
    <x v="195"/>
    <x v="218"/>
    <x v="215"/>
    <x v="211"/>
    <x v="319"/>
    <x v="218"/>
    <x v="215"/>
    <x v="211"/>
    <x v="3"/>
    <x v="245"/>
    <x v="77"/>
    <x v="219"/>
    <x v="227"/>
    <x v="211"/>
    <x v="211"/>
    <x v="210"/>
    <x v="1"/>
    <x v="5"/>
    <x v="7"/>
    <x v="5"/>
  </r>
  <r>
    <x v="189"/>
    <x v="183"/>
    <x v="1"/>
    <x v="3"/>
    <x v="82"/>
    <x v="0"/>
    <x v="2"/>
    <x v="14"/>
    <x v="28"/>
    <x v="4"/>
    <x v="73"/>
    <x v="108"/>
    <x v="2"/>
    <x v="16"/>
    <x v="309"/>
    <x v="62"/>
    <x v="186"/>
    <x v="184"/>
    <x v="158"/>
    <x v="115"/>
    <x v="107"/>
    <x v="2"/>
    <x v="113"/>
    <x v="352"/>
    <x v="348"/>
    <x v="120"/>
    <x v="350"/>
    <x v="351"/>
    <x v="346"/>
    <x v="120"/>
    <x v="3"/>
    <x v="296"/>
    <x v="77"/>
    <x v="360"/>
    <x v="340"/>
    <x v="118"/>
    <x v="118"/>
    <x v="118"/>
    <x v="2"/>
    <x v="5"/>
    <x v="7"/>
    <x v="5"/>
  </r>
  <r>
    <x v="277"/>
    <x v="263"/>
    <x v="1"/>
    <x v="10"/>
    <x v="82"/>
    <x v="0"/>
    <x v="2"/>
    <x v="14"/>
    <x v="28"/>
    <x v="5"/>
    <x v="73"/>
    <x v="108"/>
    <x v="2"/>
    <x v="29"/>
    <x v="129"/>
    <x v="62"/>
    <x v="186"/>
    <x v="184"/>
    <x v="158"/>
    <x v="318"/>
    <x v="326"/>
    <x v="2"/>
    <x v="324"/>
    <x v="90"/>
    <x v="93"/>
    <x v="315"/>
    <x v="96"/>
    <x v="91"/>
    <x v="93"/>
    <x v="315"/>
    <x v="3"/>
    <x v="139"/>
    <x v="77"/>
    <x v="94"/>
    <x v="118"/>
    <x v="316"/>
    <x v="316"/>
    <x v="316"/>
    <x v="2"/>
    <x v="5"/>
    <x v="7"/>
    <x v="5"/>
  </r>
  <r>
    <x v="190"/>
    <x v="184"/>
    <x v="1"/>
    <x v="3"/>
    <x v="83"/>
    <x v="13"/>
    <x v="0"/>
    <x v="14"/>
    <x v="28"/>
    <x v="4"/>
    <x v="73"/>
    <x v="108"/>
    <x v="2"/>
    <x v="16"/>
    <x v="363"/>
    <x v="121"/>
    <x v="274"/>
    <x v="272"/>
    <x v="69"/>
    <x v="58"/>
    <x v="19"/>
    <x v="2"/>
    <x v="59"/>
    <x v="398"/>
    <x v="396"/>
    <x v="63"/>
    <x v="426"/>
    <x v="398"/>
    <x v="396"/>
    <x v="63"/>
    <x v="3"/>
    <x v="402"/>
    <x v="77"/>
    <x v="406"/>
    <x v="26"/>
    <x v="61"/>
    <x v="61"/>
    <x v="61"/>
    <x v="2"/>
    <x v="8"/>
    <x v="1"/>
    <x v="9"/>
  </r>
  <r>
    <x v="278"/>
    <x v="264"/>
    <x v="1"/>
    <x v="10"/>
    <x v="83"/>
    <x v="13"/>
    <x v="0"/>
    <x v="14"/>
    <x v="28"/>
    <x v="5"/>
    <x v="73"/>
    <x v="108"/>
    <x v="2"/>
    <x v="29"/>
    <x v="74"/>
    <x v="121"/>
    <x v="274"/>
    <x v="272"/>
    <x v="69"/>
    <x v="390"/>
    <x v="428"/>
    <x v="2"/>
    <x v="390"/>
    <x v="42"/>
    <x v="43"/>
    <x v="390"/>
    <x v="11"/>
    <x v="42"/>
    <x v="43"/>
    <x v="390"/>
    <x v="3"/>
    <x v="18"/>
    <x v="77"/>
    <x v="46"/>
    <x v="434"/>
    <x v="391"/>
    <x v="391"/>
    <x v="391"/>
    <x v="2"/>
    <x v="8"/>
    <x v="1"/>
    <x v="9"/>
  </r>
  <r>
    <x v="382"/>
    <x v="374"/>
    <x v="1"/>
    <x v="3"/>
    <x v="83"/>
    <x v="13"/>
    <x v="0"/>
    <x v="14"/>
    <x v="22"/>
    <x v="4"/>
    <x v="80"/>
    <x v="116"/>
    <x v="2"/>
    <x v="29"/>
    <x v="34"/>
    <x v="133"/>
    <x v="275"/>
    <x v="273"/>
    <x v="70"/>
    <x v="392"/>
    <x v="432"/>
    <x v="2"/>
    <x v="393"/>
    <x v="397"/>
    <x v="397"/>
    <x v="395"/>
    <x v="22"/>
    <x v="397"/>
    <x v="397"/>
    <x v="395"/>
    <x v="3"/>
    <x v="9"/>
    <x v="77"/>
    <x v="407"/>
    <x v="428"/>
    <x v="396"/>
    <x v="396"/>
    <x v="396"/>
    <x v="2"/>
    <x v="8"/>
    <x v="1"/>
    <x v="9"/>
  </r>
  <r>
    <x v="191"/>
    <x v="185"/>
    <x v="1"/>
    <x v="3"/>
    <x v="84"/>
    <x v="13"/>
    <x v="9"/>
    <x v="8"/>
    <x v="28"/>
    <x v="7"/>
    <x v="73"/>
    <x v="108"/>
    <x v="2"/>
    <x v="16"/>
    <x v="416"/>
    <x v="135"/>
    <x v="283"/>
    <x v="283"/>
    <x v="68"/>
    <x v="56"/>
    <x v="17"/>
    <x v="2"/>
    <x v="54"/>
    <x v="40"/>
    <x v="40"/>
    <x v="52"/>
    <x v="385"/>
    <x v="40"/>
    <x v="40"/>
    <x v="52"/>
    <x v="3"/>
    <x v="409"/>
    <x v="77"/>
    <x v="44"/>
    <x v="44"/>
    <x v="50"/>
    <x v="50"/>
    <x v="50"/>
    <x v="2"/>
    <x v="8"/>
    <x v="1"/>
    <x v="9"/>
  </r>
  <r>
    <x v="329"/>
    <x v="311"/>
    <x v="1"/>
    <x v="10"/>
    <x v="84"/>
    <x v="13"/>
    <x v="9"/>
    <x v="8"/>
    <x v="28"/>
    <x v="5"/>
    <x v="73"/>
    <x v="108"/>
    <x v="2"/>
    <x v="29"/>
    <x v="21"/>
    <x v="135"/>
    <x v="283"/>
    <x v="283"/>
    <x v="68"/>
    <x v="393"/>
    <x v="431"/>
    <x v="2"/>
    <x v="394"/>
    <x v="400"/>
    <x v="399"/>
    <x v="398"/>
    <x v="63"/>
    <x v="400"/>
    <x v="399"/>
    <x v="398"/>
    <x v="3"/>
    <x v="6"/>
    <x v="77"/>
    <x v="409"/>
    <x v="415"/>
    <x v="399"/>
    <x v="399"/>
    <x v="399"/>
    <x v="2"/>
    <x v="8"/>
    <x v="1"/>
    <x v="9"/>
  </r>
  <r>
    <x v="418"/>
    <x v="420"/>
    <x v="1"/>
    <x v="3"/>
    <x v="85"/>
    <x v="0"/>
    <x v="6"/>
    <x v="14"/>
    <x v="10"/>
    <x v="4"/>
    <x v="99"/>
    <x v="134"/>
    <x v="2"/>
    <x v="29"/>
    <x v="35"/>
    <x v="94"/>
    <x v="190"/>
    <x v="194"/>
    <x v="148"/>
    <x v="355"/>
    <x v="342"/>
    <x v="2"/>
    <x v="347"/>
    <x v="360"/>
    <x v="363"/>
    <x v="358"/>
    <x v="130"/>
    <x v="359"/>
    <x v="362"/>
    <x v="358"/>
    <x v="3"/>
    <x v="112"/>
    <x v="77"/>
    <x v="375"/>
    <x v="369"/>
    <x v="359"/>
    <x v="359"/>
    <x v="359"/>
    <x v="2"/>
    <x v="5"/>
    <x v="7"/>
    <x v="5"/>
  </r>
  <r>
    <x v="436"/>
    <x v="435"/>
    <x v="1"/>
    <x v="3"/>
    <x v="85"/>
    <x v="0"/>
    <x v="6"/>
    <x v="14"/>
    <x v="25"/>
    <x v="4"/>
    <x v="105"/>
    <x v="139"/>
    <x v="2"/>
    <x v="33"/>
    <x v="4"/>
    <x v="84"/>
    <x v="191"/>
    <x v="195"/>
    <x v="146"/>
    <x v="399"/>
    <x v="411"/>
    <x v="2"/>
    <x v="401"/>
    <x v="332"/>
    <x v="331"/>
    <x v="401"/>
    <x v="41"/>
    <x v="331"/>
    <x v="331"/>
    <x v="401"/>
    <x v="3"/>
    <x v="26"/>
    <x v="77"/>
    <x v="342"/>
    <x v="330"/>
    <x v="402"/>
    <x v="402"/>
    <x v="402"/>
    <x v="2"/>
    <x v="5"/>
    <x v="7"/>
    <x v="5"/>
  </r>
  <r>
    <x v="462"/>
    <x v="461"/>
    <x v="1"/>
    <x v="3"/>
    <x v="85"/>
    <x v="0"/>
    <x v="6"/>
    <x v="14"/>
    <x v="12"/>
    <x v="4"/>
    <x v="113"/>
    <x v="145"/>
    <x v="2"/>
    <x v="17"/>
    <x v="250"/>
    <x v="82"/>
    <x v="192"/>
    <x v="196"/>
    <x v="145"/>
    <x v="137"/>
    <x v="186"/>
    <x v="2"/>
    <x v="158"/>
    <x v="207"/>
    <x v="200"/>
    <x v="157"/>
    <x v="276"/>
    <x v="207"/>
    <x v="200"/>
    <x v="155"/>
    <x v="3"/>
    <x v="244"/>
    <x v="77"/>
    <x v="205"/>
    <x v="213"/>
    <x v="153"/>
    <x v="153"/>
    <x v="153"/>
    <x v="2"/>
    <x v="5"/>
    <x v="7"/>
    <x v="5"/>
  </r>
  <r>
    <x v="70"/>
    <x v="72"/>
    <x v="1"/>
    <x v="3"/>
    <x v="86"/>
    <x v="2"/>
    <x v="6"/>
    <x v="14"/>
    <x v="23"/>
    <x v="9"/>
    <x v="42"/>
    <x v="82"/>
    <x v="2"/>
    <x v="16"/>
    <x v="275"/>
    <x v="27"/>
    <x v="74"/>
    <x v="72"/>
    <x v="264"/>
    <x v="202"/>
    <x v="173"/>
    <x v="2"/>
    <x v="201"/>
    <x v="318"/>
    <x v="310"/>
    <x v="214"/>
    <x v="306"/>
    <x v="318"/>
    <x v="311"/>
    <x v="214"/>
    <x v="3"/>
    <x v="255"/>
    <x v="65"/>
    <x v="303"/>
    <x v="66"/>
    <x v="214"/>
    <x v="214"/>
    <x v="213"/>
    <x v="2"/>
    <x v="4"/>
    <x v="7"/>
    <x v="4"/>
  </r>
  <r>
    <x v="76"/>
    <x v="78"/>
    <x v="1"/>
    <x v="3"/>
    <x v="86"/>
    <x v="2"/>
    <x v="6"/>
    <x v="14"/>
    <x v="22"/>
    <x v="9"/>
    <x v="47"/>
    <x v="87"/>
    <x v="2"/>
    <x v="29"/>
    <x v="162"/>
    <x v="36"/>
    <x v="75"/>
    <x v="73"/>
    <x v="265"/>
    <x v="245"/>
    <x v="264"/>
    <x v="2"/>
    <x v="251"/>
    <x v="179"/>
    <x v="182"/>
    <x v="246"/>
    <x v="154"/>
    <x v="179"/>
    <x v="179"/>
    <x v="246"/>
    <x v="3"/>
    <x v="172"/>
    <x v="86"/>
    <x v="221"/>
    <x v="388"/>
    <x v="244"/>
    <x v="244"/>
    <x v="245"/>
    <x v="2"/>
    <x v="4"/>
    <x v="7"/>
    <x v="4"/>
  </r>
  <r>
    <x v="107"/>
    <x v="109"/>
    <x v="1"/>
    <x v="3"/>
    <x v="86"/>
    <x v="2"/>
    <x v="6"/>
    <x v="14"/>
    <x v="11"/>
    <x v="9"/>
    <x v="55"/>
    <x v="156"/>
    <x v="2"/>
    <x v="29"/>
    <x v="12"/>
    <x v="46"/>
    <x v="91"/>
    <x v="94"/>
    <x v="250"/>
    <x v="255"/>
    <x v="275"/>
    <x v="2"/>
    <x v="263"/>
    <x v="228"/>
    <x v="227"/>
    <x v="250"/>
    <x v="115"/>
    <x v="228"/>
    <x v="227"/>
    <x v="250"/>
    <x v="3"/>
    <x v="155"/>
    <x v="88"/>
    <x v="273"/>
    <x v="410"/>
    <x v="248"/>
    <x v="248"/>
    <x v="249"/>
    <x v="1"/>
    <x v="4"/>
    <x v="7"/>
    <x v="4"/>
  </r>
  <r>
    <x v="136"/>
    <x v="132"/>
    <x v="1"/>
    <x v="3"/>
    <x v="86"/>
    <x v="2"/>
    <x v="6"/>
    <x v="14"/>
    <x v="25"/>
    <x v="9"/>
    <x v="65"/>
    <x v="103"/>
    <x v="2"/>
    <x v="16"/>
    <x v="305"/>
    <x v="70"/>
    <x v="76"/>
    <x v="75"/>
    <x v="262"/>
    <x v="200"/>
    <x v="150"/>
    <x v="2"/>
    <x v="187"/>
    <x v="62"/>
    <x v="64"/>
    <x v="190"/>
    <x v="265"/>
    <x v="60"/>
    <x v="63"/>
    <x v="189"/>
    <x v="3"/>
    <x v="259"/>
    <x v="50"/>
    <x v="58"/>
    <x v="57"/>
    <x v="188"/>
    <x v="188"/>
    <x v="188"/>
    <x v="2"/>
    <x v="4"/>
    <x v="7"/>
    <x v="4"/>
  </r>
  <r>
    <x v="406"/>
    <x v="407"/>
    <x v="1"/>
    <x v="3"/>
    <x v="86"/>
    <x v="2"/>
    <x v="6"/>
    <x v="14"/>
    <x v="23"/>
    <x v="9"/>
    <x v="94"/>
    <x v="129"/>
    <x v="2"/>
    <x v="16"/>
    <x v="372"/>
    <x v="45"/>
    <x v="80"/>
    <x v="80"/>
    <x v="259"/>
    <x v="198"/>
    <x v="165"/>
    <x v="2"/>
    <x v="191"/>
    <x v="191"/>
    <x v="188"/>
    <x v="207"/>
    <x v="304"/>
    <x v="191"/>
    <x v="188"/>
    <x v="208"/>
    <x v="3"/>
    <x v="268"/>
    <x v="77"/>
    <x v="196"/>
    <x v="209"/>
    <x v="208"/>
    <x v="208"/>
    <x v="207"/>
    <x v="2"/>
    <x v="4"/>
    <x v="7"/>
    <x v="4"/>
  </r>
  <r>
    <x v="437"/>
    <x v="437"/>
    <x v="1"/>
    <x v="3"/>
    <x v="86"/>
    <x v="2"/>
    <x v="6"/>
    <x v="14"/>
    <x v="25"/>
    <x v="9"/>
    <x v="105"/>
    <x v="139"/>
    <x v="2"/>
    <x v="16"/>
    <x v="395"/>
    <x v="51"/>
    <x v="81"/>
    <x v="82"/>
    <x v="257"/>
    <x v="195"/>
    <x v="158"/>
    <x v="2"/>
    <x v="184"/>
    <x v="150"/>
    <x v="152"/>
    <x v="201"/>
    <x v="305"/>
    <x v="150"/>
    <x v="152"/>
    <x v="202"/>
    <x v="3"/>
    <x v="271"/>
    <x v="77"/>
    <x v="166"/>
    <x v="182"/>
    <x v="202"/>
    <x v="202"/>
    <x v="201"/>
    <x v="2"/>
    <x v="4"/>
    <x v="7"/>
    <x v="4"/>
  </r>
  <r>
    <x v="467"/>
    <x v="469"/>
    <x v="1"/>
    <x v="3"/>
    <x v="86"/>
    <x v="2"/>
    <x v="6"/>
    <x v="14"/>
    <x v="4"/>
    <x v="9"/>
    <x v="115"/>
    <x v="146"/>
    <x v="2"/>
    <x v="26"/>
    <x v="181"/>
    <x v="53"/>
    <x v="82"/>
    <x v="83"/>
    <x v="256"/>
    <x v="240"/>
    <x v="240"/>
    <x v="2"/>
    <x v="235"/>
    <x v="281"/>
    <x v="276"/>
    <x v="240"/>
    <x v="191"/>
    <x v="281"/>
    <x v="276"/>
    <x v="238"/>
    <x v="3"/>
    <x v="192"/>
    <x v="77"/>
    <x v="280"/>
    <x v="271"/>
    <x v="237"/>
    <x v="237"/>
    <x v="237"/>
    <x v="2"/>
    <x v="4"/>
    <x v="7"/>
    <x v="4"/>
  </r>
  <r>
    <x v="192"/>
    <x v="186"/>
    <x v="1"/>
    <x v="3"/>
    <x v="87"/>
    <x v="12"/>
    <x v="2"/>
    <x v="14"/>
    <x v="28"/>
    <x v="2"/>
    <x v="73"/>
    <x v="108"/>
    <x v="2"/>
    <x v="16"/>
    <x v="411"/>
    <x v="139"/>
    <x v="286"/>
    <x v="286"/>
    <x v="96"/>
    <x v="71"/>
    <x v="10"/>
    <x v="2"/>
    <x v="52"/>
    <x v="44"/>
    <x v="44"/>
    <x v="57"/>
    <x v="427"/>
    <x v="44"/>
    <x v="44"/>
    <x v="57"/>
    <x v="3"/>
    <x v="387"/>
    <x v="77"/>
    <x v="47"/>
    <x v="6"/>
    <x v="55"/>
    <x v="55"/>
    <x v="55"/>
    <x v="2"/>
    <x v="8"/>
    <x v="0"/>
    <x v="8"/>
  </r>
  <r>
    <x v="279"/>
    <x v="265"/>
    <x v="1"/>
    <x v="10"/>
    <x v="87"/>
    <x v="12"/>
    <x v="2"/>
    <x v="14"/>
    <x v="28"/>
    <x v="5"/>
    <x v="73"/>
    <x v="108"/>
    <x v="2"/>
    <x v="29"/>
    <x v="28"/>
    <x v="139"/>
    <x v="286"/>
    <x v="286"/>
    <x v="96"/>
    <x v="374"/>
    <x v="437"/>
    <x v="2"/>
    <x v="396"/>
    <x v="396"/>
    <x v="395"/>
    <x v="394"/>
    <x v="10"/>
    <x v="396"/>
    <x v="395"/>
    <x v="394"/>
    <x v="3"/>
    <x v="32"/>
    <x v="77"/>
    <x v="405"/>
    <x v="456"/>
    <x v="395"/>
    <x v="395"/>
    <x v="395"/>
    <x v="2"/>
    <x v="8"/>
    <x v="0"/>
    <x v="8"/>
  </r>
  <r>
    <x v="414"/>
    <x v="415"/>
    <x v="1"/>
    <x v="3"/>
    <x v="88"/>
    <x v="6"/>
    <x v="7"/>
    <x v="5"/>
    <x v="10"/>
    <x v="2"/>
    <x v="96"/>
    <x v="157"/>
    <x v="0"/>
    <x v="12"/>
    <x v="435"/>
    <x v="9"/>
    <x v="23"/>
    <x v="23"/>
    <x v="292"/>
    <x v="438"/>
    <x v="175"/>
    <x v="2"/>
    <x v="442"/>
    <x v="224"/>
    <x v="341"/>
    <x v="446"/>
    <x v="221"/>
    <x v="225"/>
    <x v="329"/>
    <x v="446"/>
    <x v="3"/>
    <x v="212"/>
    <x v="77"/>
    <x v="340"/>
    <x v="328"/>
    <x v="446"/>
    <x v="446"/>
    <x v="446"/>
    <x v="0"/>
    <x v="0"/>
    <x v="7"/>
    <x v="0"/>
  </r>
  <r>
    <x v="193"/>
    <x v="187"/>
    <x v="1"/>
    <x v="3"/>
    <x v="89"/>
    <x v="2"/>
    <x v="3"/>
    <x v="3"/>
    <x v="28"/>
    <x v="7"/>
    <x v="73"/>
    <x v="108"/>
    <x v="2"/>
    <x v="16"/>
    <x v="295"/>
    <x v="13"/>
    <x v="33"/>
    <x v="33"/>
    <x v="220"/>
    <x v="153"/>
    <x v="203"/>
    <x v="2"/>
    <x v="172"/>
    <x v="283"/>
    <x v="272"/>
    <x v="170"/>
    <x v="266"/>
    <x v="283"/>
    <x v="272"/>
    <x v="168"/>
    <x v="3"/>
    <x v="258"/>
    <x v="77"/>
    <x v="277"/>
    <x v="259"/>
    <x v="167"/>
    <x v="167"/>
    <x v="167"/>
    <x v="2"/>
    <x v="4"/>
    <x v="7"/>
    <x v="4"/>
  </r>
  <r>
    <x v="330"/>
    <x v="312"/>
    <x v="1"/>
    <x v="10"/>
    <x v="89"/>
    <x v="2"/>
    <x v="3"/>
    <x v="3"/>
    <x v="28"/>
    <x v="5"/>
    <x v="73"/>
    <x v="108"/>
    <x v="2"/>
    <x v="29"/>
    <x v="145"/>
    <x v="13"/>
    <x v="33"/>
    <x v="33"/>
    <x v="220"/>
    <x v="280"/>
    <x v="241"/>
    <x v="2"/>
    <x v="270"/>
    <x v="170"/>
    <x v="175"/>
    <x v="276"/>
    <x v="180"/>
    <x v="169"/>
    <x v="175"/>
    <x v="276"/>
    <x v="3"/>
    <x v="169"/>
    <x v="77"/>
    <x v="187"/>
    <x v="206"/>
    <x v="276"/>
    <x v="276"/>
    <x v="276"/>
    <x v="2"/>
    <x v="4"/>
    <x v="7"/>
    <x v="4"/>
  </r>
  <r>
    <x v="372"/>
    <x v="363"/>
    <x v="1"/>
    <x v="3"/>
    <x v="89"/>
    <x v="2"/>
    <x v="3"/>
    <x v="3"/>
    <x v="22"/>
    <x v="7"/>
    <x v="76"/>
    <x v="112"/>
    <x v="2"/>
    <x v="29"/>
    <x v="133"/>
    <x v="20"/>
    <x v="34"/>
    <x v="34"/>
    <x v="221"/>
    <x v="282"/>
    <x v="242"/>
    <x v="2"/>
    <x v="271"/>
    <x v="244"/>
    <x v="245"/>
    <x v="278"/>
    <x v="185"/>
    <x v="244"/>
    <x v="245"/>
    <x v="278"/>
    <x v="3"/>
    <x v="167"/>
    <x v="77"/>
    <x v="248"/>
    <x v="249"/>
    <x v="278"/>
    <x v="278"/>
    <x v="278"/>
    <x v="2"/>
    <x v="4"/>
    <x v="7"/>
    <x v="4"/>
  </r>
  <r>
    <x v="353"/>
    <x v="345"/>
    <x v="1"/>
    <x v="3"/>
    <x v="90"/>
    <x v="14"/>
    <x v="8"/>
    <x v="13"/>
    <x v="27"/>
    <x v="7"/>
    <x v="72"/>
    <x v="12"/>
    <x v="1"/>
    <x v="27"/>
    <x v="213"/>
    <x v="39"/>
    <x v="43"/>
    <x v="41"/>
    <x v="207"/>
    <x v="236"/>
    <x v="227"/>
    <x v="2"/>
    <x v="231"/>
    <x v="246"/>
    <x v="246"/>
    <x v="241"/>
    <x v="215"/>
    <x v="254"/>
    <x v="253"/>
    <x v="243"/>
    <x v="3"/>
    <x v="203"/>
    <x v="78"/>
    <x v="272"/>
    <x v="276"/>
    <x v="240"/>
    <x v="240"/>
    <x v="242"/>
    <x v="6"/>
    <x v="7"/>
    <x v="7"/>
    <x v="7"/>
  </r>
  <r>
    <x v="354"/>
    <x v="348"/>
    <x v="1"/>
    <x v="3"/>
    <x v="91"/>
    <x v="14"/>
    <x v="3"/>
    <x v="13"/>
    <x v="27"/>
    <x v="7"/>
    <x v="72"/>
    <x v="10"/>
    <x v="1"/>
    <x v="32"/>
    <x v="214"/>
    <x v="5"/>
    <x v="11"/>
    <x v="11"/>
    <x v="243"/>
    <x v="227"/>
    <x v="230"/>
    <x v="2"/>
    <x v="230"/>
    <x v="248"/>
    <x v="248"/>
    <x v="238"/>
    <x v="218"/>
    <x v="258"/>
    <x v="257"/>
    <x v="240"/>
    <x v="3"/>
    <x v="205"/>
    <x v="77"/>
    <x v="259"/>
    <x v="265"/>
    <x v="238"/>
    <x v="238"/>
    <x v="239"/>
    <x v="6"/>
    <x v="7"/>
    <x v="7"/>
    <x v="7"/>
  </r>
  <r>
    <x v="144"/>
    <x v="138"/>
    <x v="1"/>
    <x v="3"/>
    <x v="92"/>
    <x v="14"/>
    <x v="8"/>
    <x v="4"/>
    <x v="23"/>
    <x v="1"/>
    <x v="67"/>
    <x v="104"/>
    <x v="2"/>
    <x v="29"/>
    <x v="141"/>
    <x v="51"/>
    <x v="92"/>
    <x v="97"/>
    <x v="217"/>
    <x v="285"/>
    <x v="286"/>
    <x v="2"/>
    <x v="281"/>
    <x v="258"/>
    <x v="261"/>
    <x v="282"/>
    <x v="124"/>
    <x v="257"/>
    <x v="261"/>
    <x v="282"/>
    <x v="3"/>
    <x v="99"/>
    <x v="91"/>
    <x v="292"/>
    <x v="240"/>
    <x v="283"/>
    <x v="283"/>
    <x v="283"/>
    <x v="2"/>
    <x v="7"/>
    <x v="7"/>
    <x v="7"/>
  </r>
  <r>
    <x v="194"/>
    <x v="188"/>
    <x v="1"/>
    <x v="3"/>
    <x v="92"/>
    <x v="14"/>
    <x v="8"/>
    <x v="4"/>
    <x v="28"/>
    <x v="1"/>
    <x v="73"/>
    <x v="108"/>
    <x v="2"/>
    <x v="16"/>
    <x v="312"/>
    <x v="39"/>
    <x v="93"/>
    <x v="98"/>
    <x v="216"/>
    <x v="148"/>
    <x v="143"/>
    <x v="2"/>
    <x v="154"/>
    <x v="289"/>
    <x v="284"/>
    <x v="168"/>
    <x v="335"/>
    <x v="290"/>
    <x v="284"/>
    <x v="166"/>
    <x v="3"/>
    <x v="335"/>
    <x v="77"/>
    <x v="291"/>
    <x v="231"/>
    <x v="165"/>
    <x v="165"/>
    <x v="165"/>
    <x v="2"/>
    <x v="7"/>
    <x v="7"/>
    <x v="7"/>
  </r>
  <r>
    <x v="280"/>
    <x v="266"/>
    <x v="1"/>
    <x v="10"/>
    <x v="92"/>
    <x v="14"/>
    <x v="8"/>
    <x v="4"/>
    <x v="28"/>
    <x v="5"/>
    <x v="73"/>
    <x v="108"/>
    <x v="2"/>
    <x v="29"/>
    <x v="126"/>
    <x v="39"/>
    <x v="93"/>
    <x v="98"/>
    <x v="216"/>
    <x v="286"/>
    <x v="283"/>
    <x v="2"/>
    <x v="282"/>
    <x v="157"/>
    <x v="163"/>
    <x v="279"/>
    <x v="110"/>
    <x v="155"/>
    <x v="160"/>
    <x v="279"/>
    <x v="3"/>
    <x v="93"/>
    <x v="77"/>
    <x v="173"/>
    <x v="235"/>
    <x v="279"/>
    <x v="279"/>
    <x v="279"/>
    <x v="2"/>
    <x v="7"/>
    <x v="7"/>
    <x v="7"/>
  </r>
  <r>
    <x v="195"/>
    <x v="189"/>
    <x v="1"/>
    <x v="3"/>
    <x v="93"/>
    <x v="13"/>
    <x v="2"/>
    <x v="14"/>
    <x v="28"/>
    <x v="4"/>
    <x v="73"/>
    <x v="108"/>
    <x v="2"/>
    <x v="16"/>
    <x v="362"/>
    <x v="111"/>
    <x v="261"/>
    <x v="261"/>
    <x v="77"/>
    <x v="59"/>
    <x v="37"/>
    <x v="2"/>
    <x v="71"/>
    <x v="268"/>
    <x v="249"/>
    <x v="69"/>
    <x v="387"/>
    <x v="268"/>
    <x v="247"/>
    <x v="69"/>
    <x v="3"/>
    <x v="401"/>
    <x v="77"/>
    <x v="251"/>
    <x v="90"/>
    <x v="67"/>
    <x v="67"/>
    <x v="67"/>
    <x v="2"/>
    <x v="8"/>
    <x v="1"/>
    <x v="9"/>
  </r>
  <r>
    <x v="281"/>
    <x v="267"/>
    <x v="1"/>
    <x v="10"/>
    <x v="93"/>
    <x v="13"/>
    <x v="2"/>
    <x v="14"/>
    <x v="28"/>
    <x v="5"/>
    <x v="73"/>
    <x v="108"/>
    <x v="2"/>
    <x v="29"/>
    <x v="76"/>
    <x v="111"/>
    <x v="261"/>
    <x v="261"/>
    <x v="77"/>
    <x v="386"/>
    <x v="394"/>
    <x v="2"/>
    <x v="376"/>
    <x v="184"/>
    <x v="197"/>
    <x v="379"/>
    <x v="59"/>
    <x v="182"/>
    <x v="197"/>
    <x v="380"/>
    <x v="3"/>
    <x v="19"/>
    <x v="77"/>
    <x v="202"/>
    <x v="361"/>
    <x v="381"/>
    <x v="381"/>
    <x v="381"/>
    <x v="2"/>
    <x v="8"/>
    <x v="1"/>
    <x v="9"/>
  </r>
  <r>
    <x v="397"/>
    <x v="392"/>
    <x v="1"/>
    <x v="3"/>
    <x v="93"/>
    <x v="13"/>
    <x v="2"/>
    <x v="14"/>
    <x v="25"/>
    <x v="4"/>
    <x v="89"/>
    <x v="124"/>
    <x v="2"/>
    <x v="29"/>
    <x v="40"/>
    <x v="116"/>
    <x v="262"/>
    <x v="262"/>
    <x v="73"/>
    <x v="388"/>
    <x v="396"/>
    <x v="2"/>
    <x v="380"/>
    <x v="304"/>
    <x v="307"/>
    <x v="388"/>
    <x v="64"/>
    <x v="304"/>
    <x v="308"/>
    <x v="388"/>
    <x v="3"/>
    <x v="11"/>
    <x v="77"/>
    <x v="314"/>
    <x v="306"/>
    <x v="389"/>
    <x v="389"/>
    <x v="389"/>
    <x v="2"/>
    <x v="8"/>
    <x v="1"/>
    <x v="9"/>
  </r>
  <r>
    <x v="438"/>
    <x v="436"/>
    <x v="1"/>
    <x v="3"/>
    <x v="93"/>
    <x v="13"/>
    <x v="2"/>
    <x v="14"/>
    <x v="22"/>
    <x v="4"/>
    <x v="105"/>
    <x v="96"/>
    <x v="2"/>
    <x v="26"/>
    <x v="185"/>
    <x v="112"/>
    <x v="260"/>
    <x v="260"/>
    <x v="81"/>
    <x v="296"/>
    <x v="314"/>
    <x v="2"/>
    <x v="290"/>
    <x v="195"/>
    <x v="201"/>
    <x v="294"/>
    <x v="147"/>
    <x v="195"/>
    <x v="201"/>
    <x v="294"/>
    <x v="3"/>
    <x v="108"/>
    <x v="77"/>
    <x v="206"/>
    <x v="214"/>
    <x v="297"/>
    <x v="297"/>
    <x v="295"/>
    <x v="2"/>
    <x v="8"/>
    <x v="1"/>
    <x v="9"/>
  </r>
  <r>
    <x v="60"/>
    <x v="61"/>
    <x v="1"/>
    <x v="3"/>
    <x v="94"/>
    <x v="13"/>
    <x v="10"/>
    <x v="13"/>
    <x v="23"/>
    <x v="1"/>
    <x v="41"/>
    <x v="54"/>
    <x v="2"/>
    <x v="29"/>
    <x v="172"/>
    <x v="108"/>
    <x v="215"/>
    <x v="215"/>
    <x v="91"/>
    <x v="310"/>
    <x v="377"/>
    <x v="2"/>
    <x v="355"/>
    <x v="391"/>
    <x v="391"/>
    <x v="365"/>
    <x v="116"/>
    <x v="391"/>
    <x v="391"/>
    <x v="366"/>
    <x v="3"/>
    <x v="33"/>
    <x v="115"/>
    <x v="413"/>
    <x v="417"/>
    <x v="367"/>
    <x v="367"/>
    <x v="367"/>
    <x v="3"/>
    <x v="8"/>
    <x v="1"/>
    <x v="9"/>
  </r>
  <r>
    <x v="196"/>
    <x v="190"/>
    <x v="1"/>
    <x v="3"/>
    <x v="94"/>
    <x v="13"/>
    <x v="10"/>
    <x v="13"/>
    <x v="28"/>
    <x v="1"/>
    <x v="73"/>
    <x v="108"/>
    <x v="2"/>
    <x v="16"/>
    <x v="381"/>
    <x v="108"/>
    <x v="232"/>
    <x v="234"/>
    <x v="82"/>
    <x v="64"/>
    <x v="34"/>
    <x v="2"/>
    <x v="70"/>
    <x v="60"/>
    <x v="61"/>
    <x v="71"/>
    <x v="398"/>
    <x v="58"/>
    <x v="61"/>
    <x v="71"/>
    <x v="3"/>
    <x v="403"/>
    <x v="77"/>
    <x v="66"/>
    <x v="53"/>
    <x v="69"/>
    <x v="69"/>
    <x v="69"/>
    <x v="2"/>
    <x v="8"/>
    <x v="1"/>
    <x v="9"/>
  </r>
  <r>
    <x v="282"/>
    <x v="268"/>
    <x v="1"/>
    <x v="10"/>
    <x v="94"/>
    <x v="13"/>
    <x v="10"/>
    <x v="13"/>
    <x v="28"/>
    <x v="5"/>
    <x v="73"/>
    <x v="108"/>
    <x v="2"/>
    <x v="29"/>
    <x v="62"/>
    <x v="108"/>
    <x v="232"/>
    <x v="234"/>
    <x v="82"/>
    <x v="381"/>
    <x v="401"/>
    <x v="2"/>
    <x v="378"/>
    <x v="378"/>
    <x v="375"/>
    <x v="377"/>
    <x v="43"/>
    <x v="379"/>
    <x v="376"/>
    <x v="378"/>
    <x v="3"/>
    <x v="17"/>
    <x v="77"/>
    <x v="388"/>
    <x v="405"/>
    <x v="379"/>
    <x v="379"/>
    <x v="379"/>
    <x v="2"/>
    <x v="8"/>
    <x v="1"/>
    <x v="9"/>
  </r>
  <r>
    <x v="461"/>
    <x v="460"/>
    <x v="1"/>
    <x v="3"/>
    <x v="95"/>
    <x v="15"/>
    <x v="10"/>
    <x v="10"/>
    <x v="22"/>
    <x v="0"/>
    <x v="113"/>
    <x v="44"/>
    <x v="2"/>
    <x v="17"/>
    <x v="234"/>
    <x v="19"/>
    <x v="30"/>
    <x v="30"/>
    <x v="240"/>
    <x v="205"/>
    <x v="221"/>
    <x v="2"/>
    <x v="222"/>
    <x v="221"/>
    <x v="218"/>
    <x v="217"/>
    <x v="231"/>
    <x v="221"/>
    <x v="218"/>
    <x v="218"/>
    <x v="3"/>
    <x v="419"/>
    <x v="77"/>
    <x v="223"/>
    <x v="229"/>
    <x v="217"/>
    <x v="217"/>
    <x v="217"/>
    <x v="4"/>
    <x v="8"/>
    <x v="7"/>
    <x v="15"/>
  </r>
  <r>
    <x v="374"/>
    <x v="366"/>
    <x v="1"/>
    <x v="3"/>
    <x v="96"/>
    <x v="2"/>
    <x v="9"/>
    <x v="14"/>
    <x v="4"/>
    <x v="4"/>
    <x v="78"/>
    <x v="114"/>
    <x v="2"/>
    <x v="16"/>
    <x v="330"/>
    <x v="34"/>
    <x v="84"/>
    <x v="86"/>
    <x v="214"/>
    <x v="147"/>
    <x v="180"/>
    <x v="2"/>
    <x v="164"/>
    <x v="314"/>
    <x v="308"/>
    <x v="165"/>
    <x v="303"/>
    <x v="314"/>
    <x v="309"/>
    <x v="163"/>
    <x v="3"/>
    <x v="262"/>
    <x v="77"/>
    <x v="315"/>
    <x v="307"/>
    <x v="162"/>
    <x v="162"/>
    <x v="162"/>
    <x v="2"/>
    <x v="4"/>
    <x v="7"/>
    <x v="4"/>
  </r>
  <r>
    <x v="376"/>
    <x v="368"/>
    <x v="1"/>
    <x v="3"/>
    <x v="96"/>
    <x v="2"/>
    <x v="9"/>
    <x v="14"/>
    <x v="22"/>
    <x v="4"/>
    <x v="79"/>
    <x v="115"/>
    <x v="2"/>
    <x v="16"/>
    <x v="345"/>
    <x v="40"/>
    <x v="85"/>
    <x v="87"/>
    <x v="215"/>
    <x v="146"/>
    <x v="176"/>
    <x v="2"/>
    <x v="163"/>
    <x v="269"/>
    <x v="260"/>
    <x v="161"/>
    <x v="292"/>
    <x v="269"/>
    <x v="260"/>
    <x v="159"/>
    <x v="3"/>
    <x v="266"/>
    <x v="77"/>
    <x v="262"/>
    <x v="257"/>
    <x v="157"/>
    <x v="157"/>
    <x v="157"/>
    <x v="2"/>
    <x v="4"/>
    <x v="7"/>
    <x v="4"/>
  </r>
  <r>
    <x v="416"/>
    <x v="418"/>
    <x v="1"/>
    <x v="3"/>
    <x v="96"/>
    <x v="2"/>
    <x v="9"/>
    <x v="14"/>
    <x v="22"/>
    <x v="4"/>
    <x v="98"/>
    <x v="133"/>
    <x v="2"/>
    <x v="16"/>
    <x v="394"/>
    <x v="54"/>
    <x v="87"/>
    <x v="88"/>
    <x v="213"/>
    <x v="141"/>
    <x v="170"/>
    <x v="2"/>
    <x v="160"/>
    <x v="140"/>
    <x v="142"/>
    <x v="159"/>
    <x v="282"/>
    <x v="139"/>
    <x v="142"/>
    <x v="157"/>
    <x v="3"/>
    <x v="270"/>
    <x v="77"/>
    <x v="145"/>
    <x v="164"/>
    <x v="155"/>
    <x v="155"/>
    <x v="155"/>
    <x v="2"/>
    <x v="4"/>
    <x v="7"/>
    <x v="4"/>
  </r>
  <r>
    <x v="197"/>
    <x v="191"/>
    <x v="1"/>
    <x v="3"/>
    <x v="97"/>
    <x v="14"/>
    <x v="0"/>
    <x v="13"/>
    <x v="28"/>
    <x v="1"/>
    <x v="73"/>
    <x v="108"/>
    <x v="2"/>
    <x v="16"/>
    <x v="339"/>
    <x v="66"/>
    <x v="189"/>
    <x v="192"/>
    <x v="169"/>
    <x v="116"/>
    <x v="75"/>
    <x v="2"/>
    <x v="96"/>
    <x v="343"/>
    <x v="334"/>
    <x v="125"/>
    <x v="388"/>
    <x v="342"/>
    <x v="334"/>
    <x v="125"/>
    <x v="3"/>
    <x v="345"/>
    <x v="77"/>
    <x v="345"/>
    <x v="291"/>
    <x v="123"/>
    <x v="123"/>
    <x v="123"/>
    <x v="2"/>
    <x v="7"/>
    <x v="7"/>
    <x v="7"/>
  </r>
  <r>
    <x v="283"/>
    <x v="269"/>
    <x v="1"/>
    <x v="10"/>
    <x v="97"/>
    <x v="14"/>
    <x v="0"/>
    <x v="13"/>
    <x v="28"/>
    <x v="5"/>
    <x v="73"/>
    <x v="108"/>
    <x v="2"/>
    <x v="29"/>
    <x v="102"/>
    <x v="66"/>
    <x v="189"/>
    <x v="192"/>
    <x v="169"/>
    <x v="317"/>
    <x v="352"/>
    <x v="2"/>
    <x v="346"/>
    <x v="101"/>
    <x v="111"/>
    <x v="311"/>
    <x v="58"/>
    <x v="102"/>
    <x v="110"/>
    <x v="311"/>
    <x v="3"/>
    <x v="83"/>
    <x v="77"/>
    <x v="113"/>
    <x v="178"/>
    <x v="312"/>
    <x v="312"/>
    <x v="312"/>
    <x v="2"/>
    <x v="7"/>
    <x v="7"/>
    <x v="7"/>
  </r>
  <r>
    <x v="51"/>
    <x v="45"/>
    <x v="1"/>
    <x v="3"/>
    <x v="98"/>
    <x v="14"/>
    <x v="0"/>
    <x v="14"/>
    <x v="24"/>
    <x v="4"/>
    <x v="37"/>
    <x v="78"/>
    <x v="2"/>
    <x v="16"/>
    <x v="276"/>
    <x v="61"/>
    <x v="180"/>
    <x v="180"/>
    <x v="131"/>
    <x v="123"/>
    <x v="115"/>
    <x v="2"/>
    <x v="121"/>
    <x v="355"/>
    <x v="351"/>
    <x v="117"/>
    <x v="329"/>
    <x v="354"/>
    <x v="350"/>
    <x v="117"/>
    <x v="3"/>
    <x v="328"/>
    <x v="25"/>
    <x v="320"/>
    <x v="52"/>
    <x v="115"/>
    <x v="115"/>
    <x v="115"/>
    <x v="2"/>
    <x v="7"/>
    <x v="7"/>
    <x v="7"/>
  </r>
  <r>
    <x v="116"/>
    <x v="118"/>
    <x v="1"/>
    <x v="3"/>
    <x v="98"/>
    <x v="14"/>
    <x v="0"/>
    <x v="14"/>
    <x v="7"/>
    <x v="4"/>
    <x v="60"/>
    <x v="99"/>
    <x v="2"/>
    <x v="29"/>
    <x v="153"/>
    <x v="74"/>
    <x v="183"/>
    <x v="181"/>
    <x v="126"/>
    <x v="331"/>
    <x v="328"/>
    <x v="2"/>
    <x v="334"/>
    <x v="180"/>
    <x v="189"/>
    <x v="341"/>
    <x v="126"/>
    <x v="180"/>
    <x v="189"/>
    <x v="342"/>
    <x v="3"/>
    <x v="100"/>
    <x v="100"/>
    <x v="266"/>
    <x v="413"/>
    <x v="343"/>
    <x v="343"/>
    <x v="343"/>
    <x v="2"/>
    <x v="7"/>
    <x v="7"/>
    <x v="7"/>
  </r>
  <r>
    <x v="198"/>
    <x v="192"/>
    <x v="1"/>
    <x v="3"/>
    <x v="98"/>
    <x v="14"/>
    <x v="0"/>
    <x v="14"/>
    <x v="28"/>
    <x v="4"/>
    <x v="73"/>
    <x v="108"/>
    <x v="2"/>
    <x v="16"/>
    <x v="332"/>
    <x v="67"/>
    <x v="184"/>
    <x v="182"/>
    <x v="116"/>
    <x v="88"/>
    <x v="105"/>
    <x v="2"/>
    <x v="102"/>
    <x v="313"/>
    <x v="303"/>
    <x v="99"/>
    <x v="337"/>
    <x v="313"/>
    <x v="304"/>
    <x v="99"/>
    <x v="3"/>
    <x v="342"/>
    <x v="77"/>
    <x v="311"/>
    <x v="46"/>
    <x v="97"/>
    <x v="97"/>
    <x v="97"/>
    <x v="2"/>
    <x v="7"/>
    <x v="7"/>
    <x v="7"/>
  </r>
  <r>
    <x v="284"/>
    <x v="270"/>
    <x v="1"/>
    <x v="10"/>
    <x v="98"/>
    <x v="14"/>
    <x v="0"/>
    <x v="14"/>
    <x v="28"/>
    <x v="5"/>
    <x v="73"/>
    <x v="108"/>
    <x v="2"/>
    <x v="29"/>
    <x v="108"/>
    <x v="67"/>
    <x v="184"/>
    <x v="182"/>
    <x v="116"/>
    <x v="349"/>
    <x v="329"/>
    <x v="2"/>
    <x v="339"/>
    <x v="132"/>
    <x v="143"/>
    <x v="338"/>
    <x v="107"/>
    <x v="132"/>
    <x v="143"/>
    <x v="339"/>
    <x v="3"/>
    <x v="86"/>
    <x v="77"/>
    <x v="147"/>
    <x v="412"/>
    <x v="340"/>
    <x v="340"/>
    <x v="340"/>
    <x v="2"/>
    <x v="7"/>
    <x v="7"/>
    <x v="7"/>
  </r>
  <r>
    <x v="387"/>
    <x v="382"/>
    <x v="1"/>
    <x v="3"/>
    <x v="98"/>
    <x v="14"/>
    <x v="0"/>
    <x v="14"/>
    <x v="25"/>
    <x v="4"/>
    <x v="83"/>
    <x v="119"/>
    <x v="2"/>
    <x v="16"/>
    <x v="373"/>
    <x v="84"/>
    <x v="185"/>
    <x v="183"/>
    <x v="117"/>
    <x v="83"/>
    <x v="97"/>
    <x v="2"/>
    <x v="97"/>
    <x v="102"/>
    <x v="103"/>
    <x v="87"/>
    <x v="321"/>
    <x v="103"/>
    <x v="103"/>
    <x v="87"/>
    <x v="3"/>
    <x v="351"/>
    <x v="77"/>
    <x v="104"/>
    <x v="122"/>
    <x v="85"/>
    <x v="85"/>
    <x v="85"/>
    <x v="2"/>
    <x v="7"/>
    <x v="7"/>
    <x v="7"/>
  </r>
  <r>
    <x v="477"/>
    <x v="479"/>
    <x v="1"/>
    <x v="3"/>
    <x v="98"/>
    <x v="14"/>
    <x v="0"/>
    <x v="14"/>
    <x v="12"/>
    <x v="4"/>
    <x v="117"/>
    <x v="148"/>
    <x v="2"/>
    <x v="16"/>
    <x v="407"/>
    <x v="77"/>
    <x v="187"/>
    <x v="185"/>
    <x v="105"/>
    <x v="74"/>
    <x v="102"/>
    <x v="2"/>
    <x v="93"/>
    <x v="265"/>
    <x v="252"/>
    <x v="88"/>
    <x v="345"/>
    <x v="265"/>
    <x v="250"/>
    <x v="88"/>
    <x v="3"/>
    <x v="360"/>
    <x v="77"/>
    <x v="253"/>
    <x v="253"/>
    <x v="86"/>
    <x v="86"/>
    <x v="86"/>
    <x v="1"/>
    <x v="7"/>
    <x v="7"/>
    <x v="7"/>
  </r>
  <r>
    <x v="142"/>
    <x v="398"/>
    <x v="1"/>
    <x v="5"/>
    <x v="99"/>
    <x v="15"/>
    <x v="5"/>
    <x v="3"/>
    <x v="16"/>
    <x v="5"/>
    <x v="70"/>
    <x v="108"/>
    <x v="2"/>
    <x v="0"/>
    <x v="219"/>
    <x v="0"/>
    <x v="1"/>
    <x v="0"/>
    <x v="294"/>
    <x v="225"/>
    <x v="225"/>
    <x v="2"/>
    <x v="228"/>
    <x v="227"/>
    <x v="225"/>
    <x v="231"/>
    <x v="221"/>
    <x v="227"/>
    <x v="225"/>
    <x v="230"/>
    <x v="3"/>
    <x v="419"/>
    <x v="11"/>
    <x v="69"/>
    <x v="68"/>
    <x v="229"/>
    <x v="229"/>
    <x v="229"/>
    <x v="2"/>
    <x v="8"/>
    <x v="7"/>
    <x v="15"/>
  </r>
  <r>
    <x v="142"/>
    <x v="405"/>
    <x v="1"/>
    <x v="2"/>
    <x v="99"/>
    <x v="15"/>
    <x v="5"/>
    <x v="3"/>
    <x v="13"/>
    <x v="5"/>
    <x v="70"/>
    <x v="108"/>
    <x v="2"/>
    <x v="0"/>
    <x v="219"/>
    <x v="0"/>
    <x v="1"/>
    <x v="0"/>
    <x v="294"/>
    <x v="225"/>
    <x v="225"/>
    <x v="2"/>
    <x v="228"/>
    <x v="227"/>
    <x v="225"/>
    <x v="231"/>
    <x v="221"/>
    <x v="227"/>
    <x v="225"/>
    <x v="230"/>
    <x v="3"/>
    <x v="419"/>
    <x v="11"/>
    <x v="69"/>
    <x v="68"/>
    <x v="229"/>
    <x v="229"/>
    <x v="229"/>
    <x v="2"/>
    <x v="8"/>
    <x v="7"/>
    <x v="15"/>
  </r>
  <r>
    <x v="143"/>
    <x v="404"/>
    <x v="1"/>
    <x v="4"/>
    <x v="99"/>
    <x v="15"/>
    <x v="5"/>
    <x v="3"/>
    <x v="14"/>
    <x v="5"/>
    <x v="70"/>
    <x v="108"/>
    <x v="2"/>
    <x v="43"/>
    <x v="219"/>
    <x v="0"/>
    <x v="1"/>
    <x v="0"/>
    <x v="294"/>
    <x v="225"/>
    <x v="225"/>
    <x v="2"/>
    <x v="228"/>
    <x v="227"/>
    <x v="225"/>
    <x v="231"/>
    <x v="221"/>
    <x v="227"/>
    <x v="225"/>
    <x v="230"/>
    <x v="3"/>
    <x v="419"/>
    <x v="127"/>
    <x v="386"/>
    <x v="385"/>
    <x v="229"/>
    <x v="229"/>
    <x v="229"/>
    <x v="2"/>
    <x v="8"/>
    <x v="7"/>
    <x v="15"/>
  </r>
  <r>
    <x v="145"/>
    <x v="399"/>
    <x v="1"/>
    <x v="5"/>
    <x v="99"/>
    <x v="15"/>
    <x v="5"/>
    <x v="3"/>
    <x v="1"/>
    <x v="5"/>
    <x v="73"/>
    <x v="108"/>
    <x v="2"/>
    <x v="5"/>
    <x v="219"/>
    <x v="15"/>
    <x v="1"/>
    <x v="0"/>
    <x v="294"/>
    <x v="225"/>
    <x v="225"/>
    <x v="2"/>
    <x v="228"/>
    <x v="227"/>
    <x v="225"/>
    <x v="231"/>
    <x v="221"/>
    <x v="227"/>
    <x v="225"/>
    <x v="230"/>
    <x v="3"/>
    <x v="419"/>
    <x v="77"/>
    <x v="230"/>
    <x v="233"/>
    <x v="229"/>
    <x v="229"/>
    <x v="229"/>
    <x v="2"/>
    <x v="8"/>
    <x v="7"/>
    <x v="15"/>
  </r>
  <r>
    <x v="145"/>
    <x v="403"/>
    <x v="1"/>
    <x v="2"/>
    <x v="99"/>
    <x v="15"/>
    <x v="5"/>
    <x v="3"/>
    <x v="13"/>
    <x v="5"/>
    <x v="73"/>
    <x v="108"/>
    <x v="2"/>
    <x v="5"/>
    <x v="219"/>
    <x v="15"/>
    <x v="1"/>
    <x v="0"/>
    <x v="294"/>
    <x v="225"/>
    <x v="225"/>
    <x v="2"/>
    <x v="228"/>
    <x v="227"/>
    <x v="225"/>
    <x v="231"/>
    <x v="221"/>
    <x v="227"/>
    <x v="225"/>
    <x v="230"/>
    <x v="3"/>
    <x v="419"/>
    <x v="77"/>
    <x v="230"/>
    <x v="233"/>
    <x v="229"/>
    <x v="229"/>
    <x v="229"/>
    <x v="2"/>
    <x v="8"/>
    <x v="7"/>
    <x v="15"/>
  </r>
  <r>
    <x v="146"/>
    <x v="402"/>
    <x v="1"/>
    <x v="4"/>
    <x v="99"/>
    <x v="15"/>
    <x v="5"/>
    <x v="3"/>
    <x v="14"/>
    <x v="5"/>
    <x v="73"/>
    <x v="108"/>
    <x v="2"/>
    <x v="38"/>
    <x v="219"/>
    <x v="15"/>
    <x v="1"/>
    <x v="0"/>
    <x v="294"/>
    <x v="225"/>
    <x v="225"/>
    <x v="2"/>
    <x v="228"/>
    <x v="227"/>
    <x v="225"/>
    <x v="231"/>
    <x v="221"/>
    <x v="227"/>
    <x v="225"/>
    <x v="230"/>
    <x v="3"/>
    <x v="419"/>
    <x v="77"/>
    <x v="230"/>
    <x v="233"/>
    <x v="229"/>
    <x v="229"/>
    <x v="229"/>
    <x v="2"/>
    <x v="8"/>
    <x v="7"/>
    <x v="15"/>
  </r>
  <r>
    <x v="419"/>
    <x v="462"/>
    <x v="1"/>
    <x v="5"/>
    <x v="99"/>
    <x v="15"/>
    <x v="5"/>
    <x v="3"/>
    <x v="16"/>
    <x v="3"/>
    <x v="99"/>
    <x v="134"/>
    <x v="2"/>
    <x v="3"/>
    <x v="219"/>
    <x v="15"/>
    <x v="1"/>
    <x v="0"/>
    <x v="294"/>
    <x v="225"/>
    <x v="225"/>
    <x v="2"/>
    <x v="228"/>
    <x v="227"/>
    <x v="225"/>
    <x v="231"/>
    <x v="221"/>
    <x v="227"/>
    <x v="225"/>
    <x v="230"/>
    <x v="3"/>
    <x v="419"/>
    <x v="77"/>
    <x v="230"/>
    <x v="233"/>
    <x v="229"/>
    <x v="229"/>
    <x v="229"/>
    <x v="2"/>
    <x v="8"/>
    <x v="7"/>
    <x v="15"/>
  </r>
  <r>
    <x v="420"/>
    <x v="463"/>
    <x v="1"/>
    <x v="4"/>
    <x v="99"/>
    <x v="15"/>
    <x v="5"/>
    <x v="3"/>
    <x v="14"/>
    <x v="3"/>
    <x v="99"/>
    <x v="134"/>
    <x v="2"/>
    <x v="40"/>
    <x v="219"/>
    <x v="15"/>
    <x v="1"/>
    <x v="0"/>
    <x v="294"/>
    <x v="225"/>
    <x v="225"/>
    <x v="2"/>
    <x v="228"/>
    <x v="227"/>
    <x v="225"/>
    <x v="231"/>
    <x v="221"/>
    <x v="227"/>
    <x v="225"/>
    <x v="230"/>
    <x v="3"/>
    <x v="419"/>
    <x v="77"/>
    <x v="230"/>
    <x v="233"/>
    <x v="229"/>
    <x v="229"/>
    <x v="229"/>
    <x v="2"/>
    <x v="8"/>
    <x v="7"/>
    <x v="15"/>
  </r>
  <r>
    <x v="421"/>
    <x v="464"/>
    <x v="1"/>
    <x v="2"/>
    <x v="99"/>
    <x v="15"/>
    <x v="5"/>
    <x v="3"/>
    <x v="13"/>
    <x v="3"/>
    <x v="99"/>
    <x v="134"/>
    <x v="2"/>
    <x v="3"/>
    <x v="219"/>
    <x v="15"/>
    <x v="1"/>
    <x v="0"/>
    <x v="294"/>
    <x v="225"/>
    <x v="225"/>
    <x v="2"/>
    <x v="228"/>
    <x v="227"/>
    <x v="225"/>
    <x v="231"/>
    <x v="221"/>
    <x v="227"/>
    <x v="225"/>
    <x v="230"/>
    <x v="3"/>
    <x v="419"/>
    <x v="77"/>
    <x v="230"/>
    <x v="233"/>
    <x v="229"/>
    <x v="229"/>
    <x v="229"/>
    <x v="2"/>
    <x v="8"/>
    <x v="7"/>
    <x v="15"/>
  </r>
  <r>
    <x v="440"/>
    <x v="439"/>
    <x v="1"/>
    <x v="3"/>
    <x v="100"/>
    <x v="5"/>
    <x v="7"/>
    <x v="7"/>
    <x v="2"/>
    <x v="1"/>
    <x v="107"/>
    <x v="151"/>
    <x v="2"/>
    <x v="33"/>
    <x v="3"/>
    <x v="6"/>
    <x v="12"/>
    <x v="13"/>
    <x v="277"/>
    <x v="241"/>
    <x v="249"/>
    <x v="2"/>
    <x v="237"/>
    <x v="151"/>
    <x v="157"/>
    <x v="237"/>
    <x v="156"/>
    <x v="151"/>
    <x v="156"/>
    <x v="236"/>
    <x v="3"/>
    <x v="177"/>
    <x v="77"/>
    <x v="169"/>
    <x v="183"/>
    <x v="235"/>
    <x v="235"/>
    <x v="235"/>
    <x v="1"/>
    <x v="1"/>
    <x v="7"/>
    <x v="1"/>
  </r>
  <r>
    <x v="153"/>
    <x v="148"/>
    <x v="1"/>
    <x v="3"/>
    <x v="101"/>
    <x v="14"/>
    <x v="3"/>
    <x v="8"/>
    <x v="28"/>
    <x v="7"/>
    <x v="73"/>
    <x v="108"/>
    <x v="2"/>
    <x v="16"/>
    <x v="334"/>
    <x v="52"/>
    <x v="71"/>
    <x v="74"/>
    <x v="303"/>
    <x v="400"/>
    <x v="182"/>
    <x v="2"/>
    <x v="388"/>
    <x v="114"/>
    <x v="124"/>
    <x v="397"/>
    <x v="247"/>
    <x v="115"/>
    <x v="124"/>
    <x v="397"/>
    <x v="3"/>
    <x v="343"/>
    <x v="77"/>
    <x v="126"/>
    <x v="138"/>
    <x v="398"/>
    <x v="398"/>
    <x v="398"/>
    <x v="2"/>
    <x v="7"/>
    <x v="7"/>
    <x v="7"/>
  </r>
  <r>
    <x v="285"/>
    <x v="271"/>
    <x v="1"/>
    <x v="10"/>
    <x v="101"/>
    <x v="14"/>
    <x v="3"/>
    <x v="8"/>
    <x v="28"/>
    <x v="5"/>
    <x v="73"/>
    <x v="108"/>
    <x v="2"/>
    <x v="29"/>
    <x v="106"/>
    <x v="52"/>
    <x v="71"/>
    <x v="74"/>
    <x v="303"/>
    <x v="43"/>
    <x v="256"/>
    <x v="2"/>
    <x v="63"/>
    <x v="333"/>
    <x v="321"/>
    <x v="55"/>
    <x v="196"/>
    <x v="332"/>
    <x v="321"/>
    <x v="55"/>
    <x v="3"/>
    <x v="85"/>
    <x v="77"/>
    <x v="329"/>
    <x v="326"/>
    <x v="53"/>
    <x v="53"/>
    <x v="53"/>
    <x v="2"/>
    <x v="7"/>
    <x v="7"/>
    <x v="7"/>
  </r>
  <r>
    <x v="371"/>
    <x v="362"/>
    <x v="1"/>
    <x v="3"/>
    <x v="101"/>
    <x v="14"/>
    <x v="3"/>
    <x v="8"/>
    <x v="22"/>
    <x v="7"/>
    <x v="76"/>
    <x v="112"/>
    <x v="2"/>
    <x v="29"/>
    <x v="89"/>
    <x v="56"/>
    <x v="73"/>
    <x v="76"/>
    <x v="302"/>
    <x v="42"/>
    <x v="258"/>
    <x v="2"/>
    <x v="61"/>
    <x v="347"/>
    <x v="342"/>
    <x v="56"/>
    <x v="200"/>
    <x v="345"/>
    <x v="341"/>
    <x v="56"/>
    <x v="3"/>
    <x v="81"/>
    <x v="77"/>
    <x v="353"/>
    <x v="338"/>
    <x v="54"/>
    <x v="54"/>
    <x v="54"/>
    <x v="2"/>
    <x v="7"/>
    <x v="7"/>
    <x v="7"/>
  </r>
  <r>
    <x v="10"/>
    <x v="4"/>
    <x v="1"/>
    <x v="3"/>
    <x v="102"/>
    <x v="14"/>
    <x v="1"/>
    <x v="8"/>
    <x v="24"/>
    <x v="7"/>
    <x v="12"/>
    <x v="62"/>
    <x v="2"/>
    <x v="15"/>
    <x v="418"/>
    <x v="32"/>
    <x v="271"/>
    <x v="274"/>
    <x v="312"/>
    <x v="437"/>
    <x v="18"/>
    <x v="2"/>
    <x v="441"/>
    <x v="441"/>
    <x v="440"/>
    <x v="445"/>
    <x v="432"/>
    <x v="441"/>
    <x v="440"/>
    <x v="445"/>
    <x v="3"/>
    <x v="365"/>
    <x v="23"/>
    <x v="457"/>
    <x v="451"/>
    <x v="445"/>
    <x v="445"/>
    <x v="445"/>
    <x v="2"/>
    <x v="7"/>
    <x v="7"/>
    <x v="7"/>
  </r>
  <r>
    <x v="48"/>
    <x v="41"/>
    <x v="1"/>
    <x v="3"/>
    <x v="102"/>
    <x v="14"/>
    <x v="1"/>
    <x v="8"/>
    <x v="22"/>
    <x v="7"/>
    <x v="38"/>
    <x v="79"/>
    <x v="2"/>
    <x v="31"/>
    <x v="10"/>
    <x v="46"/>
    <x v="273"/>
    <x v="279"/>
    <x v="313"/>
    <x v="3"/>
    <x v="430"/>
    <x v="2"/>
    <x v="3"/>
    <x v="6"/>
    <x v="6"/>
    <x v="3"/>
    <x v="7"/>
    <x v="6"/>
    <x v="6"/>
    <x v="3"/>
    <x v="3"/>
    <x v="48"/>
    <x v="114"/>
    <x v="6"/>
    <x v="11"/>
    <x v="3"/>
    <x v="3"/>
    <x v="3"/>
    <x v="2"/>
    <x v="7"/>
    <x v="7"/>
    <x v="7"/>
  </r>
  <r>
    <x v="469"/>
    <x v="471"/>
    <x v="1"/>
    <x v="3"/>
    <x v="102"/>
    <x v="14"/>
    <x v="1"/>
    <x v="8"/>
    <x v="11"/>
    <x v="7"/>
    <x v="116"/>
    <x v="147"/>
    <x v="0"/>
    <x v="29"/>
    <x v="15"/>
    <x v="129"/>
    <x v="276"/>
    <x v="280"/>
    <x v="314"/>
    <x v="6"/>
    <x v="425"/>
    <x v="2"/>
    <x v="8"/>
    <x v="139"/>
    <x v="89"/>
    <x v="7"/>
    <x v="133"/>
    <x v="145"/>
    <x v="101"/>
    <x v="9"/>
    <x v="3"/>
    <x v="64"/>
    <x v="77"/>
    <x v="102"/>
    <x v="117"/>
    <x v="9"/>
    <x v="9"/>
    <x v="9"/>
    <x v="2"/>
    <x v="7"/>
    <x v="7"/>
    <x v="7"/>
  </r>
  <r>
    <x v="484"/>
    <x v="486"/>
    <x v="1"/>
    <x v="3"/>
    <x v="102"/>
    <x v="14"/>
    <x v="1"/>
    <x v="8"/>
    <x v="2"/>
    <x v="7"/>
    <x v="119"/>
    <x v="150"/>
    <x v="0"/>
    <x v="29"/>
    <x v="13"/>
    <x v="131"/>
    <x v="277"/>
    <x v="281"/>
    <x v="315"/>
    <x v="5"/>
    <x v="426"/>
    <x v="2"/>
    <x v="7"/>
    <x v="280"/>
    <x v="165"/>
    <x v="6"/>
    <x v="146"/>
    <x v="276"/>
    <x v="167"/>
    <x v="8"/>
    <x v="3"/>
    <x v="61"/>
    <x v="77"/>
    <x v="179"/>
    <x v="193"/>
    <x v="8"/>
    <x v="8"/>
    <x v="8"/>
    <x v="1"/>
    <x v="7"/>
    <x v="7"/>
    <x v="7"/>
  </r>
  <r>
    <x v="199"/>
    <x v="193"/>
    <x v="1"/>
    <x v="3"/>
    <x v="103"/>
    <x v="13"/>
    <x v="3"/>
    <x v="14"/>
    <x v="28"/>
    <x v="9"/>
    <x v="73"/>
    <x v="108"/>
    <x v="2"/>
    <x v="16"/>
    <x v="385"/>
    <x v="99"/>
    <x v="134"/>
    <x v="119"/>
    <x v="9"/>
    <x v="15"/>
    <x v="104"/>
    <x v="2"/>
    <x v="15"/>
    <x v="29"/>
    <x v="27"/>
    <x v="12"/>
    <x v="240"/>
    <x v="29"/>
    <x v="27"/>
    <x v="11"/>
    <x v="3"/>
    <x v="405"/>
    <x v="77"/>
    <x v="28"/>
    <x v="49"/>
    <x v="11"/>
    <x v="11"/>
    <x v="11"/>
    <x v="2"/>
    <x v="8"/>
    <x v="1"/>
    <x v="9"/>
  </r>
  <r>
    <x v="286"/>
    <x v="272"/>
    <x v="1"/>
    <x v="10"/>
    <x v="103"/>
    <x v="13"/>
    <x v="3"/>
    <x v="14"/>
    <x v="28"/>
    <x v="5"/>
    <x v="73"/>
    <x v="108"/>
    <x v="2"/>
    <x v="29"/>
    <x v="56"/>
    <x v="99"/>
    <x v="134"/>
    <x v="119"/>
    <x v="9"/>
    <x v="427"/>
    <x v="330"/>
    <x v="2"/>
    <x v="432"/>
    <x v="414"/>
    <x v="415"/>
    <x v="439"/>
    <x v="203"/>
    <x v="414"/>
    <x v="415"/>
    <x v="440"/>
    <x v="3"/>
    <x v="14"/>
    <x v="77"/>
    <x v="430"/>
    <x v="408"/>
    <x v="440"/>
    <x v="440"/>
    <x v="440"/>
    <x v="2"/>
    <x v="8"/>
    <x v="1"/>
    <x v="9"/>
  </r>
  <r>
    <x v="57"/>
    <x v="58"/>
    <x v="1"/>
    <x v="3"/>
    <x v="104"/>
    <x v="7"/>
    <x v="1"/>
    <x v="14"/>
    <x v="22"/>
    <x v="4"/>
    <x v="34"/>
    <x v="30"/>
    <x v="2"/>
    <x v="19"/>
    <x v="226"/>
    <x v="142"/>
    <x v="294"/>
    <x v="294"/>
    <x v="55"/>
    <x v="162"/>
    <x v="36"/>
    <x v="2"/>
    <x v="138"/>
    <x v="387"/>
    <x v="385"/>
    <x v="138"/>
    <x v="286"/>
    <x v="387"/>
    <x v="385"/>
    <x v="140"/>
    <x v="3"/>
    <x v="234"/>
    <x v="17"/>
    <x v="366"/>
    <x v="75"/>
    <x v="136"/>
    <x v="136"/>
    <x v="138"/>
    <x v="5"/>
    <x v="8"/>
    <x v="5"/>
    <x v="13"/>
  </r>
  <r>
    <x v="100"/>
    <x v="102"/>
    <x v="2"/>
    <x v="9"/>
    <x v="104"/>
    <x v="7"/>
    <x v="1"/>
    <x v="14"/>
    <x v="11"/>
    <x v="4"/>
    <x v="4"/>
    <x v="30"/>
    <x v="2"/>
    <x v="24"/>
    <x v="206"/>
    <x v="140"/>
    <x v="295"/>
    <x v="295"/>
    <x v="54"/>
    <x v="274"/>
    <x v="393"/>
    <x v="2"/>
    <x v="295"/>
    <x v="46"/>
    <x v="49"/>
    <x v="301"/>
    <x v="167"/>
    <x v="46"/>
    <x v="48"/>
    <x v="299"/>
    <x v="3"/>
    <x v="186"/>
    <x v="126"/>
    <x v="128"/>
    <x v="375"/>
    <x v="302"/>
    <x v="302"/>
    <x v="300"/>
    <x v="5"/>
    <x v="8"/>
    <x v="5"/>
    <x v="13"/>
  </r>
  <r>
    <x v="361"/>
    <x v="353"/>
    <x v="2"/>
    <x v="8"/>
    <x v="104"/>
    <x v="7"/>
    <x v="1"/>
    <x v="14"/>
    <x v="14"/>
    <x v="4"/>
    <x v="4"/>
    <x v="30"/>
    <x v="2"/>
    <x v="19"/>
    <x v="227"/>
    <x v="140"/>
    <x v="295"/>
    <x v="295"/>
    <x v="54"/>
    <x v="161"/>
    <x v="39"/>
    <x v="2"/>
    <x v="139"/>
    <x v="393"/>
    <x v="392"/>
    <x v="141"/>
    <x v="284"/>
    <x v="393"/>
    <x v="392"/>
    <x v="143"/>
    <x v="3"/>
    <x v="235"/>
    <x v="12"/>
    <x v="327"/>
    <x v="77"/>
    <x v="139"/>
    <x v="139"/>
    <x v="141"/>
    <x v="5"/>
    <x v="8"/>
    <x v="5"/>
    <x v="13"/>
  </r>
  <r>
    <x v="362"/>
    <x v="354"/>
    <x v="1"/>
    <x v="1"/>
    <x v="104"/>
    <x v="7"/>
    <x v="1"/>
    <x v="14"/>
    <x v="13"/>
    <x v="4"/>
    <x v="4"/>
    <x v="30"/>
    <x v="2"/>
    <x v="24"/>
    <x v="206"/>
    <x v="140"/>
    <x v="295"/>
    <x v="295"/>
    <x v="54"/>
    <x v="274"/>
    <x v="393"/>
    <x v="2"/>
    <x v="295"/>
    <x v="46"/>
    <x v="49"/>
    <x v="301"/>
    <x v="167"/>
    <x v="46"/>
    <x v="48"/>
    <x v="299"/>
    <x v="3"/>
    <x v="186"/>
    <x v="126"/>
    <x v="128"/>
    <x v="375"/>
    <x v="302"/>
    <x v="302"/>
    <x v="300"/>
    <x v="5"/>
    <x v="8"/>
    <x v="5"/>
    <x v="13"/>
  </r>
  <r>
    <x v="200"/>
    <x v="194"/>
    <x v="1"/>
    <x v="3"/>
    <x v="105"/>
    <x v="1"/>
    <x v="8"/>
    <x v="3"/>
    <x v="28"/>
    <x v="1"/>
    <x v="73"/>
    <x v="108"/>
    <x v="2"/>
    <x v="16"/>
    <x v="344"/>
    <x v="62"/>
    <x v="106"/>
    <x v="95"/>
    <x v="33"/>
    <x v="25"/>
    <x v="117"/>
    <x v="2"/>
    <x v="24"/>
    <x v="121"/>
    <x v="97"/>
    <x v="24"/>
    <x v="359"/>
    <x v="120"/>
    <x v="96"/>
    <x v="21"/>
    <x v="3"/>
    <x v="357"/>
    <x v="77"/>
    <x v="97"/>
    <x v="100"/>
    <x v="21"/>
    <x v="21"/>
    <x v="21"/>
    <x v="2"/>
    <x v="6"/>
    <x v="7"/>
    <x v="6"/>
  </r>
  <r>
    <x v="287"/>
    <x v="273"/>
    <x v="1"/>
    <x v="10"/>
    <x v="105"/>
    <x v="1"/>
    <x v="8"/>
    <x v="3"/>
    <x v="28"/>
    <x v="5"/>
    <x v="73"/>
    <x v="108"/>
    <x v="2"/>
    <x v="29"/>
    <x v="98"/>
    <x v="62"/>
    <x v="106"/>
    <x v="95"/>
    <x v="33"/>
    <x v="416"/>
    <x v="313"/>
    <x v="2"/>
    <x v="420"/>
    <x v="324"/>
    <x v="345"/>
    <x v="425"/>
    <x v="87"/>
    <x v="324"/>
    <x v="344"/>
    <x v="426"/>
    <x v="3"/>
    <x v="69"/>
    <x v="77"/>
    <x v="357"/>
    <x v="356"/>
    <x v="426"/>
    <x v="426"/>
    <x v="426"/>
    <x v="2"/>
    <x v="6"/>
    <x v="7"/>
    <x v="6"/>
  </r>
  <r>
    <x v="369"/>
    <x v="361"/>
    <x v="1"/>
    <x v="3"/>
    <x v="105"/>
    <x v="1"/>
    <x v="8"/>
    <x v="3"/>
    <x v="22"/>
    <x v="1"/>
    <x v="76"/>
    <x v="112"/>
    <x v="2"/>
    <x v="29"/>
    <x v="75"/>
    <x v="74"/>
    <x v="107"/>
    <x v="96"/>
    <x v="34"/>
    <x v="420"/>
    <x v="323"/>
    <x v="2"/>
    <x v="422"/>
    <x v="375"/>
    <x v="383"/>
    <x v="429"/>
    <x v="113"/>
    <x v="375"/>
    <x v="383"/>
    <x v="430"/>
    <x v="3"/>
    <x v="68"/>
    <x v="77"/>
    <x v="395"/>
    <x v="398"/>
    <x v="430"/>
    <x v="430"/>
    <x v="430"/>
    <x v="2"/>
    <x v="6"/>
    <x v="7"/>
    <x v="6"/>
  </r>
  <r>
    <x v="56"/>
    <x v="46"/>
    <x v="1"/>
    <x v="3"/>
    <x v="106"/>
    <x v="0"/>
    <x v="6"/>
    <x v="14"/>
    <x v="22"/>
    <x v="9"/>
    <x v="38"/>
    <x v="79"/>
    <x v="2"/>
    <x v="16"/>
    <x v="273"/>
    <x v="48"/>
    <x v="162"/>
    <x v="157"/>
    <x v="11"/>
    <x v="27"/>
    <x v="98"/>
    <x v="2"/>
    <x v="23"/>
    <x v="372"/>
    <x v="359"/>
    <x v="25"/>
    <x v="371"/>
    <x v="372"/>
    <x v="358"/>
    <x v="22"/>
    <x v="3"/>
    <x v="285"/>
    <x v="34"/>
    <x v="349"/>
    <x v="91"/>
    <x v="22"/>
    <x v="22"/>
    <x v="22"/>
    <x v="2"/>
    <x v="5"/>
    <x v="7"/>
    <x v="5"/>
  </r>
  <r>
    <x v="73"/>
    <x v="75"/>
    <x v="1"/>
    <x v="3"/>
    <x v="106"/>
    <x v="0"/>
    <x v="6"/>
    <x v="14"/>
    <x v="24"/>
    <x v="9"/>
    <x v="44"/>
    <x v="85"/>
    <x v="2"/>
    <x v="16"/>
    <x v="278"/>
    <x v="46"/>
    <x v="163"/>
    <x v="158"/>
    <x v="16"/>
    <x v="24"/>
    <x v="93"/>
    <x v="2"/>
    <x v="22"/>
    <x v="369"/>
    <x v="356"/>
    <x v="23"/>
    <x v="375"/>
    <x v="369"/>
    <x v="355"/>
    <x v="20"/>
    <x v="3"/>
    <x v="287"/>
    <x v="61"/>
    <x v="359"/>
    <x v="95"/>
    <x v="20"/>
    <x v="20"/>
    <x v="20"/>
    <x v="2"/>
    <x v="5"/>
    <x v="7"/>
    <x v="5"/>
  </r>
  <r>
    <x v="74"/>
    <x v="76"/>
    <x v="1"/>
    <x v="3"/>
    <x v="106"/>
    <x v="0"/>
    <x v="6"/>
    <x v="14"/>
    <x v="4"/>
    <x v="9"/>
    <x v="46"/>
    <x v="86"/>
    <x v="2"/>
    <x v="29"/>
    <x v="161"/>
    <x v="53"/>
    <x v="164"/>
    <x v="159"/>
    <x v="15"/>
    <x v="418"/>
    <x v="336"/>
    <x v="2"/>
    <x v="423"/>
    <x v="86"/>
    <x v="113"/>
    <x v="426"/>
    <x v="75"/>
    <x v="87"/>
    <x v="112"/>
    <x v="427"/>
    <x v="3"/>
    <x v="148"/>
    <x v="93"/>
    <x v="131"/>
    <x v="362"/>
    <x v="427"/>
    <x v="427"/>
    <x v="427"/>
    <x v="2"/>
    <x v="5"/>
    <x v="7"/>
    <x v="5"/>
  </r>
  <r>
    <x v="77"/>
    <x v="79"/>
    <x v="1"/>
    <x v="3"/>
    <x v="106"/>
    <x v="0"/>
    <x v="6"/>
    <x v="14"/>
    <x v="7"/>
    <x v="9"/>
    <x v="47"/>
    <x v="87"/>
    <x v="2"/>
    <x v="29"/>
    <x v="160"/>
    <x v="55"/>
    <x v="165"/>
    <x v="160"/>
    <x v="14"/>
    <x v="419"/>
    <x v="337"/>
    <x v="2"/>
    <x v="424"/>
    <x v="93"/>
    <x v="121"/>
    <x v="427"/>
    <x v="78"/>
    <x v="94"/>
    <x v="121"/>
    <x v="428"/>
    <x v="3"/>
    <x v="147"/>
    <x v="97"/>
    <x v="146"/>
    <x v="363"/>
    <x v="428"/>
    <x v="428"/>
    <x v="428"/>
    <x v="2"/>
    <x v="5"/>
    <x v="7"/>
    <x v="5"/>
  </r>
  <r>
    <x v="202"/>
    <x v="196"/>
    <x v="1"/>
    <x v="3"/>
    <x v="106"/>
    <x v="0"/>
    <x v="6"/>
    <x v="14"/>
    <x v="28"/>
    <x v="2"/>
    <x v="73"/>
    <x v="108"/>
    <x v="2"/>
    <x v="16"/>
    <x v="346"/>
    <x v="74"/>
    <x v="171"/>
    <x v="166"/>
    <x v="18"/>
    <x v="18"/>
    <x v="82"/>
    <x v="2"/>
    <x v="17"/>
    <x v="185"/>
    <x v="148"/>
    <x v="18"/>
    <x v="368"/>
    <x v="183"/>
    <x v="148"/>
    <x v="16"/>
    <x v="3"/>
    <x v="305"/>
    <x v="77"/>
    <x v="154"/>
    <x v="94"/>
    <x v="16"/>
    <x v="16"/>
    <x v="16"/>
    <x v="2"/>
    <x v="5"/>
    <x v="7"/>
    <x v="5"/>
  </r>
  <r>
    <x v="331"/>
    <x v="313"/>
    <x v="1"/>
    <x v="10"/>
    <x v="106"/>
    <x v="0"/>
    <x v="6"/>
    <x v="14"/>
    <x v="28"/>
    <x v="5"/>
    <x v="73"/>
    <x v="108"/>
    <x v="2"/>
    <x v="29"/>
    <x v="97"/>
    <x v="74"/>
    <x v="171"/>
    <x v="166"/>
    <x v="18"/>
    <x v="425"/>
    <x v="344"/>
    <x v="2"/>
    <x v="429"/>
    <x v="266"/>
    <x v="297"/>
    <x v="433"/>
    <x v="81"/>
    <x v="266"/>
    <x v="297"/>
    <x v="434"/>
    <x v="3"/>
    <x v="131"/>
    <x v="77"/>
    <x v="305"/>
    <x v="359"/>
    <x v="434"/>
    <x v="434"/>
    <x v="434"/>
    <x v="2"/>
    <x v="5"/>
    <x v="7"/>
    <x v="5"/>
  </r>
  <r>
    <x v="430"/>
    <x v="429"/>
    <x v="1"/>
    <x v="3"/>
    <x v="106"/>
    <x v="0"/>
    <x v="6"/>
    <x v="14"/>
    <x v="25"/>
    <x v="9"/>
    <x v="104"/>
    <x v="6"/>
    <x v="2"/>
    <x v="21"/>
    <x v="219"/>
    <x v="69"/>
    <x v="1"/>
    <x v="0"/>
    <x v="319"/>
    <x v="225"/>
    <x v="225"/>
    <x v="2"/>
    <x v="228"/>
    <x v="227"/>
    <x v="225"/>
    <x v="231"/>
    <x v="221"/>
    <x v="227"/>
    <x v="225"/>
    <x v="230"/>
    <x v="3"/>
    <x v="210"/>
    <x v="21"/>
    <x v="130"/>
    <x v="145"/>
    <x v="229"/>
    <x v="229"/>
    <x v="229"/>
    <x v="7"/>
    <x v="5"/>
    <x v="7"/>
    <x v="5"/>
  </r>
  <r>
    <x v="435"/>
    <x v="434"/>
    <x v="1"/>
    <x v="3"/>
    <x v="106"/>
    <x v="0"/>
    <x v="6"/>
    <x v="14"/>
    <x v="22"/>
    <x v="9"/>
    <x v="105"/>
    <x v="29"/>
    <x v="2"/>
    <x v="29"/>
    <x v="191"/>
    <x v="53"/>
    <x v="96"/>
    <x v="81"/>
    <x v="6"/>
    <x v="404"/>
    <x v="269"/>
    <x v="2"/>
    <x v="408"/>
    <x v="254"/>
    <x v="278"/>
    <x v="410"/>
    <x v="178"/>
    <x v="252"/>
    <x v="278"/>
    <x v="411"/>
    <x v="3"/>
    <x v="189"/>
    <x v="77"/>
    <x v="282"/>
    <x v="273"/>
    <x v="411"/>
    <x v="411"/>
    <x v="411"/>
    <x v="5"/>
    <x v="5"/>
    <x v="7"/>
    <x v="5"/>
  </r>
  <r>
    <x v="201"/>
    <x v="195"/>
    <x v="1"/>
    <x v="3"/>
    <x v="107"/>
    <x v="1"/>
    <x v="8"/>
    <x v="3"/>
    <x v="28"/>
    <x v="1"/>
    <x v="73"/>
    <x v="108"/>
    <x v="2"/>
    <x v="16"/>
    <x v="340"/>
    <x v="62"/>
    <x v="98"/>
    <x v="103"/>
    <x v="156"/>
    <x v="110"/>
    <x v="141"/>
    <x v="2"/>
    <x v="126"/>
    <x v="106"/>
    <x v="108"/>
    <x v="112"/>
    <x v="308"/>
    <x v="107"/>
    <x v="107"/>
    <x v="112"/>
    <x v="3"/>
    <x v="356"/>
    <x v="77"/>
    <x v="110"/>
    <x v="132"/>
    <x v="110"/>
    <x v="110"/>
    <x v="110"/>
    <x v="2"/>
    <x v="6"/>
    <x v="7"/>
    <x v="6"/>
  </r>
  <r>
    <x v="288"/>
    <x v="274"/>
    <x v="1"/>
    <x v="10"/>
    <x v="107"/>
    <x v="1"/>
    <x v="8"/>
    <x v="3"/>
    <x v="28"/>
    <x v="5"/>
    <x v="73"/>
    <x v="108"/>
    <x v="2"/>
    <x v="29"/>
    <x v="101"/>
    <x v="62"/>
    <x v="98"/>
    <x v="103"/>
    <x v="156"/>
    <x v="322"/>
    <x v="285"/>
    <x v="2"/>
    <x v="306"/>
    <x v="339"/>
    <x v="337"/>
    <x v="323"/>
    <x v="143"/>
    <x v="338"/>
    <x v="337"/>
    <x v="323"/>
    <x v="3"/>
    <x v="71"/>
    <x v="77"/>
    <x v="348"/>
    <x v="333"/>
    <x v="324"/>
    <x v="324"/>
    <x v="324"/>
    <x v="2"/>
    <x v="6"/>
    <x v="7"/>
    <x v="6"/>
  </r>
  <r>
    <x v="108"/>
    <x v="110"/>
    <x v="1"/>
    <x v="3"/>
    <x v="108"/>
    <x v="3"/>
    <x v="6"/>
    <x v="13"/>
    <x v="19"/>
    <x v="7"/>
    <x v="56"/>
    <x v="93"/>
    <x v="2"/>
    <x v="12"/>
    <x v="427"/>
    <x v="4"/>
    <x v="9"/>
    <x v="9"/>
    <x v="284"/>
    <x v="211"/>
    <x v="195"/>
    <x v="2"/>
    <x v="219"/>
    <x v="245"/>
    <x v="244"/>
    <x v="220"/>
    <x v="272"/>
    <x v="245"/>
    <x v="244"/>
    <x v="221"/>
    <x v="3"/>
    <x v="252"/>
    <x v="69"/>
    <x v="218"/>
    <x v="146"/>
    <x v="220"/>
    <x v="220"/>
    <x v="220"/>
    <x v="2"/>
    <x v="2"/>
    <x v="7"/>
    <x v="2"/>
  </r>
  <r>
    <x v="8"/>
    <x v="2"/>
    <x v="1"/>
    <x v="5"/>
    <x v="109"/>
    <x v="13"/>
    <x v="8"/>
    <x v="14"/>
    <x v="17"/>
    <x v="4"/>
    <x v="11"/>
    <x v="19"/>
    <x v="2"/>
    <x v="35"/>
    <x v="193"/>
    <x v="79"/>
    <x v="44"/>
    <x v="44"/>
    <x v="95"/>
    <x v="287"/>
    <x v="334"/>
    <x v="2"/>
    <x v="285"/>
    <x v="364"/>
    <x v="366"/>
    <x v="293"/>
    <x v="186"/>
    <x v="364"/>
    <x v="366"/>
    <x v="293"/>
    <x v="3"/>
    <x v="151"/>
    <x v="134"/>
    <x v="433"/>
    <x v="364"/>
    <x v="296"/>
    <x v="296"/>
    <x v="294"/>
    <x v="6"/>
    <x v="8"/>
    <x v="1"/>
    <x v="9"/>
  </r>
  <r>
    <x v="9"/>
    <x v="3"/>
    <x v="1"/>
    <x v="3"/>
    <x v="109"/>
    <x v="13"/>
    <x v="8"/>
    <x v="14"/>
    <x v="22"/>
    <x v="4"/>
    <x v="11"/>
    <x v="26"/>
    <x v="2"/>
    <x v="15"/>
    <x v="238"/>
    <x v="79"/>
    <x v="56"/>
    <x v="55"/>
    <x v="94"/>
    <x v="155"/>
    <x v="139"/>
    <x v="2"/>
    <x v="159"/>
    <x v="77"/>
    <x v="78"/>
    <x v="155"/>
    <x v="249"/>
    <x v="78"/>
    <x v="79"/>
    <x v="153"/>
    <x v="3"/>
    <x v="277"/>
    <x v="13"/>
    <x v="43"/>
    <x v="128"/>
    <x v="151"/>
    <x v="151"/>
    <x v="151"/>
    <x v="5"/>
    <x v="8"/>
    <x v="1"/>
    <x v="9"/>
  </r>
  <r>
    <x v="19"/>
    <x v="15"/>
    <x v="1"/>
    <x v="4"/>
    <x v="109"/>
    <x v="13"/>
    <x v="8"/>
    <x v="14"/>
    <x v="14"/>
    <x v="4"/>
    <x v="11"/>
    <x v="19"/>
    <x v="2"/>
    <x v="9"/>
    <x v="239"/>
    <x v="79"/>
    <x v="44"/>
    <x v="44"/>
    <x v="95"/>
    <x v="143"/>
    <x v="96"/>
    <x v="2"/>
    <x v="146"/>
    <x v="75"/>
    <x v="73"/>
    <x v="145"/>
    <x v="255"/>
    <x v="74"/>
    <x v="72"/>
    <x v="145"/>
    <x v="3"/>
    <x v="282"/>
    <x v="5"/>
    <x v="25"/>
    <x v="89"/>
    <x v="141"/>
    <x v="141"/>
    <x v="143"/>
    <x v="6"/>
    <x v="8"/>
    <x v="1"/>
    <x v="9"/>
  </r>
  <r>
    <x v="21"/>
    <x v="16"/>
    <x v="1"/>
    <x v="2"/>
    <x v="109"/>
    <x v="13"/>
    <x v="8"/>
    <x v="14"/>
    <x v="13"/>
    <x v="4"/>
    <x v="11"/>
    <x v="19"/>
    <x v="2"/>
    <x v="35"/>
    <x v="193"/>
    <x v="79"/>
    <x v="44"/>
    <x v="44"/>
    <x v="95"/>
    <x v="287"/>
    <x v="334"/>
    <x v="2"/>
    <x v="285"/>
    <x v="364"/>
    <x v="366"/>
    <x v="293"/>
    <x v="186"/>
    <x v="364"/>
    <x v="366"/>
    <x v="293"/>
    <x v="3"/>
    <x v="151"/>
    <x v="134"/>
    <x v="433"/>
    <x v="364"/>
    <x v="296"/>
    <x v="296"/>
    <x v="294"/>
    <x v="6"/>
    <x v="8"/>
    <x v="1"/>
    <x v="9"/>
  </r>
  <r>
    <x v="50"/>
    <x v="42"/>
    <x v="1"/>
    <x v="3"/>
    <x v="109"/>
    <x v="13"/>
    <x v="8"/>
    <x v="14"/>
    <x v="23"/>
    <x v="4"/>
    <x v="38"/>
    <x v="14"/>
    <x v="2"/>
    <x v="16"/>
    <x v="224"/>
    <x v="39"/>
    <x v="39"/>
    <x v="38"/>
    <x v="100"/>
    <x v="187"/>
    <x v="204"/>
    <x v="2"/>
    <x v="216"/>
    <x v="197"/>
    <x v="195"/>
    <x v="193"/>
    <x v="227"/>
    <x v="197"/>
    <x v="195"/>
    <x v="193"/>
    <x v="3"/>
    <x v="217"/>
    <x v="41"/>
    <x v="158"/>
    <x v="177"/>
    <x v="193"/>
    <x v="193"/>
    <x v="192"/>
    <x v="6"/>
    <x v="8"/>
    <x v="1"/>
    <x v="9"/>
  </r>
  <r>
    <x v="203"/>
    <x v="197"/>
    <x v="1"/>
    <x v="3"/>
    <x v="109"/>
    <x v="13"/>
    <x v="8"/>
    <x v="14"/>
    <x v="28"/>
    <x v="4"/>
    <x v="73"/>
    <x v="108"/>
    <x v="2"/>
    <x v="16"/>
    <x v="301"/>
    <x v="48"/>
    <x v="147"/>
    <x v="149"/>
    <x v="88"/>
    <x v="72"/>
    <x v="116"/>
    <x v="2"/>
    <x v="92"/>
    <x v="349"/>
    <x v="346"/>
    <x v="89"/>
    <x v="361"/>
    <x v="347"/>
    <x v="345"/>
    <x v="89"/>
    <x v="3"/>
    <x v="395"/>
    <x v="77"/>
    <x v="358"/>
    <x v="181"/>
    <x v="87"/>
    <x v="87"/>
    <x v="87"/>
    <x v="2"/>
    <x v="8"/>
    <x v="1"/>
    <x v="9"/>
  </r>
  <r>
    <x v="289"/>
    <x v="275"/>
    <x v="1"/>
    <x v="10"/>
    <x v="109"/>
    <x v="13"/>
    <x v="8"/>
    <x v="14"/>
    <x v="28"/>
    <x v="5"/>
    <x v="73"/>
    <x v="108"/>
    <x v="2"/>
    <x v="29"/>
    <x v="138"/>
    <x v="48"/>
    <x v="147"/>
    <x v="149"/>
    <x v="88"/>
    <x v="373"/>
    <x v="315"/>
    <x v="2"/>
    <x v="350"/>
    <x v="94"/>
    <x v="96"/>
    <x v="354"/>
    <x v="85"/>
    <x v="95"/>
    <x v="95"/>
    <x v="354"/>
    <x v="3"/>
    <x v="24"/>
    <x v="77"/>
    <x v="96"/>
    <x v="287"/>
    <x v="355"/>
    <x v="355"/>
    <x v="355"/>
    <x v="2"/>
    <x v="8"/>
    <x v="1"/>
    <x v="9"/>
  </r>
  <r>
    <x v="104"/>
    <x v="105"/>
    <x v="0"/>
    <x v="7"/>
    <x v="110"/>
    <x v="4"/>
    <x v="6"/>
    <x v="14"/>
    <x v="11"/>
    <x v="2"/>
    <x v="19"/>
    <x v="67"/>
    <x v="2"/>
    <x v="18"/>
    <x v="237"/>
    <x v="117"/>
    <x v="219"/>
    <x v="123"/>
    <x v="0"/>
    <x v="0"/>
    <x v="172"/>
    <x v="2"/>
    <x v="0"/>
    <x v="65"/>
    <x v="42"/>
    <x v="0"/>
    <x v="236"/>
    <x v="63"/>
    <x v="42"/>
    <x v="0"/>
    <x v="3"/>
    <x v="214"/>
    <x v="24"/>
    <x v="32"/>
    <x v="64"/>
    <x v="0"/>
    <x v="0"/>
    <x v="0"/>
    <x v="2"/>
    <x v="3"/>
    <x v="7"/>
    <x v="3"/>
  </r>
  <r>
    <x v="451"/>
    <x v="450"/>
    <x v="1"/>
    <x v="3"/>
    <x v="111"/>
    <x v="15"/>
    <x v="2"/>
    <x v="13"/>
    <x v="26"/>
    <x v="7"/>
    <x v="109"/>
    <x v="127"/>
    <x v="2"/>
    <x v="16"/>
    <x v="367"/>
    <x v="48"/>
    <x v="99"/>
    <x v="106"/>
    <x v="271"/>
    <x v="206"/>
    <x v="171"/>
    <x v="2"/>
    <x v="203"/>
    <x v="271"/>
    <x v="264"/>
    <x v="210"/>
    <x v="289"/>
    <x v="272"/>
    <x v="264"/>
    <x v="210"/>
    <x v="3"/>
    <x v="419"/>
    <x v="77"/>
    <x v="267"/>
    <x v="262"/>
    <x v="210"/>
    <x v="210"/>
    <x v="209"/>
    <x v="2"/>
    <x v="8"/>
    <x v="7"/>
    <x v="15"/>
  </r>
  <r>
    <x v="204"/>
    <x v="198"/>
    <x v="1"/>
    <x v="3"/>
    <x v="112"/>
    <x v="0"/>
    <x v="8"/>
    <x v="4"/>
    <x v="28"/>
    <x v="7"/>
    <x v="73"/>
    <x v="108"/>
    <x v="2"/>
    <x v="16"/>
    <x v="324"/>
    <x v="48"/>
    <x v="101"/>
    <x v="105"/>
    <x v="185"/>
    <x v="121"/>
    <x v="131"/>
    <x v="2"/>
    <x v="127"/>
    <x v="239"/>
    <x v="229"/>
    <x v="126"/>
    <x v="338"/>
    <x v="239"/>
    <x v="229"/>
    <x v="127"/>
    <x v="3"/>
    <x v="301"/>
    <x v="77"/>
    <x v="234"/>
    <x v="215"/>
    <x v="124"/>
    <x v="124"/>
    <x v="125"/>
    <x v="2"/>
    <x v="5"/>
    <x v="7"/>
    <x v="5"/>
  </r>
  <r>
    <x v="290"/>
    <x v="276"/>
    <x v="1"/>
    <x v="10"/>
    <x v="112"/>
    <x v="0"/>
    <x v="8"/>
    <x v="4"/>
    <x v="28"/>
    <x v="5"/>
    <x v="73"/>
    <x v="108"/>
    <x v="2"/>
    <x v="29"/>
    <x v="115"/>
    <x v="48"/>
    <x v="101"/>
    <x v="105"/>
    <x v="185"/>
    <x v="308"/>
    <x v="295"/>
    <x v="2"/>
    <x v="305"/>
    <x v="213"/>
    <x v="221"/>
    <x v="310"/>
    <x v="106"/>
    <x v="213"/>
    <x v="221"/>
    <x v="309"/>
    <x v="3"/>
    <x v="134"/>
    <x v="77"/>
    <x v="226"/>
    <x v="250"/>
    <x v="311"/>
    <x v="311"/>
    <x v="310"/>
    <x v="2"/>
    <x v="5"/>
    <x v="7"/>
    <x v="5"/>
  </r>
  <r>
    <x v="384"/>
    <x v="376"/>
    <x v="1"/>
    <x v="3"/>
    <x v="112"/>
    <x v="0"/>
    <x v="8"/>
    <x v="4"/>
    <x v="19"/>
    <x v="7"/>
    <x v="81"/>
    <x v="117"/>
    <x v="2"/>
    <x v="29"/>
    <x v="68"/>
    <x v="71"/>
    <x v="102"/>
    <x v="107"/>
    <x v="186"/>
    <x v="314"/>
    <x v="312"/>
    <x v="2"/>
    <x v="313"/>
    <x v="366"/>
    <x v="367"/>
    <x v="328"/>
    <x v="129"/>
    <x v="366"/>
    <x v="367"/>
    <x v="329"/>
    <x v="3"/>
    <x v="120"/>
    <x v="77"/>
    <x v="379"/>
    <x v="377"/>
    <x v="329"/>
    <x v="329"/>
    <x v="330"/>
    <x v="2"/>
    <x v="5"/>
    <x v="7"/>
    <x v="5"/>
  </r>
  <r>
    <x v="205"/>
    <x v="199"/>
    <x v="1"/>
    <x v="3"/>
    <x v="113"/>
    <x v="14"/>
    <x v="3"/>
    <x v="14"/>
    <x v="28"/>
    <x v="6"/>
    <x v="73"/>
    <x v="108"/>
    <x v="2"/>
    <x v="16"/>
    <x v="336"/>
    <x v="72"/>
    <x v="169"/>
    <x v="176"/>
    <x v="112"/>
    <x v="84"/>
    <x v="128"/>
    <x v="2"/>
    <x v="110"/>
    <x v="199"/>
    <x v="186"/>
    <x v="92"/>
    <x v="302"/>
    <x v="198"/>
    <x v="186"/>
    <x v="92"/>
    <x v="3"/>
    <x v="344"/>
    <x v="77"/>
    <x v="194"/>
    <x v="108"/>
    <x v="90"/>
    <x v="90"/>
    <x v="90"/>
    <x v="2"/>
    <x v="7"/>
    <x v="7"/>
    <x v="7"/>
  </r>
  <r>
    <x v="332"/>
    <x v="314"/>
    <x v="1"/>
    <x v="10"/>
    <x v="113"/>
    <x v="14"/>
    <x v="3"/>
    <x v="14"/>
    <x v="28"/>
    <x v="5"/>
    <x v="73"/>
    <x v="108"/>
    <x v="2"/>
    <x v="29"/>
    <x v="104"/>
    <x v="72"/>
    <x v="169"/>
    <x v="176"/>
    <x v="112"/>
    <x v="354"/>
    <x v="297"/>
    <x v="2"/>
    <x v="328"/>
    <x v="251"/>
    <x v="259"/>
    <x v="348"/>
    <x v="150"/>
    <x v="249"/>
    <x v="259"/>
    <x v="348"/>
    <x v="3"/>
    <x v="84"/>
    <x v="77"/>
    <x v="261"/>
    <x v="347"/>
    <x v="349"/>
    <x v="349"/>
    <x v="349"/>
    <x v="2"/>
    <x v="7"/>
    <x v="7"/>
    <x v="7"/>
  </r>
  <r>
    <x v="468"/>
    <x v="470"/>
    <x v="1"/>
    <x v="3"/>
    <x v="114"/>
    <x v="15"/>
    <x v="1"/>
    <x v="13"/>
    <x v="24"/>
    <x v="7"/>
    <x v="116"/>
    <x v="147"/>
    <x v="0"/>
    <x v="29"/>
    <x v="20"/>
    <x v="103"/>
    <x v="238"/>
    <x v="236"/>
    <x v="203"/>
    <x v="327"/>
    <x v="397"/>
    <x v="2"/>
    <x v="362"/>
    <x v="169"/>
    <x v="178"/>
    <x v="370"/>
    <x v="77"/>
    <x v="171"/>
    <x v="180"/>
    <x v="361"/>
    <x v="3"/>
    <x v="419"/>
    <x v="77"/>
    <x v="190"/>
    <x v="204"/>
    <x v="362"/>
    <x v="362"/>
    <x v="362"/>
    <x v="2"/>
    <x v="8"/>
    <x v="7"/>
    <x v="15"/>
  </r>
  <r>
    <x v="31"/>
    <x v="35"/>
    <x v="1"/>
    <x v="3"/>
    <x v="115"/>
    <x v="4"/>
    <x v="2"/>
    <x v="13"/>
    <x v="22"/>
    <x v="7"/>
    <x v="27"/>
    <x v="70"/>
    <x v="2"/>
    <x v="16"/>
    <x v="269"/>
    <x v="25"/>
    <x v="89"/>
    <x v="93"/>
    <x v="279"/>
    <x v="212"/>
    <x v="168"/>
    <x v="2"/>
    <x v="213"/>
    <x v="350"/>
    <x v="349"/>
    <x v="219"/>
    <x v="317"/>
    <x v="349"/>
    <x v="347"/>
    <x v="220"/>
    <x v="3"/>
    <x v="232"/>
    <x v="54"/>
    <x v="338"/>
    <x v="111"/>
    <x v="219"/>
    <x v="219"/>
    <x v="219"/>
    <x v="2"/>
    <x v="3"/>
    <x v="7"/>
    <x v="3"/>
  </r>
  <r>
    <x v="89"/>
    <x v="91"/>
    <x v="1"/>
    <x v="3"/>
    <x v="115"/>
    <x v="4"/>
    <x v="2"/>
    <x v="13"/>
    <x v="38"/>
    <x v="7"/>
    <x v="50"/>
    <x v="70"/>
    <x v="2"/>
    <x v="29"/>
    <x v="167"/>
    <x v="58"/>
    <x v="89"/>
    <x v="93"/>
    <x v="280"/>
    <x v="234"/>
    <x v="274"/>
    <x v="2"/>
    <x v="247"/>
    <x v="321"/>
    <x v="319"/>
    <x v="247"/>
    <x v="170"/>
    <x v="322"/>
    <x v="319"/>
    <x v="247"/>
    <x v="3"/>
    <x v="188"/>
    <x v="99"/>
    <x v="355"/>
    <x v="352"/>
    <x v="245"/>
    <x v="245"/>
    <x v="246"/>
    <x v="2"/>
    <x v="3"/>
    <x v="7"/>
    <x v="3"/>
  </r>
  <r>
    <x v="206"/>
    <x v="200"/>
    <x v="1"/>
    <x v="3"/>
    <x v="116"/>
    <x v="14"/>
    <x v="2"/>
    <x v="14"/>
    <x v="28"/>
    <x v="4"/>
    <x v="73"/>
    <x v="108"/>
    <x v="2"/>
    <x v="16"/>
    <x v="310"/>
    <x v="62"/>
    <x v="155"/>
    <x v="156"/>
    <x v="108"/>
    <x v="85"/>
    <x v="108"/>
    <x v="2"/>
    <x v="103"/>
    <x v="290"/>
    <x v="282"/>
    <x v="104"/>
    <x v="348"/>
    <x v="291"/>
    <x v="282"/>
    <x v="104"/>
    <x v="3"/>
    <x v="334"/>
    <x v="77"/>
    <x v="288"/>
    <x v="119"/>
    <x v="102"/>
    <x v="102"/>
    <x v="102"/>
    <x v="2"/>
    <x v="7"/>
    <x v="7"/>
    <x v="7"/>
  </r>
  <r>
    <x v="333"/>
    <x v="315"/>
    <x v="1"/>
    <x v="10"/>
    <x v="116"/>
    <x v="14"/>
    <x v="2"/>
    <x v="14"/>
    <x v="28"/>
    <x v="5"/>
    <x v="73"/>
    <x v="108"/>
    <x v="2"/>
    <x v="29"/>
    <x v="128"/>
    <x v="62"/>
    <x v="155"/>
    <x v="156"/>
    <x v="108"/>
    <x v="353"/>
    <x v="325"/>
    <x v="2"/>
    <x v="338"/>
    <x v="156"/>
    <x v="166"/>
    <x v="332"/>
    <x v="98"/>
    <x v="154"/>
    <x v="164"/>
    <x v="333"/>
    <x v="3"/>
    <x v="94"/>
    <x v="77"/>
    <x v="176"/>
    <x v="339"/>
    <x v="334"/>
    <x v="334"/>
    <x v="334"/>
    <x v="2"/>
    <x v="7"/>
    <x v="7"/>
    <x v="7"/>
  </r>
  <r>
    <x v="207"/>
    <x v="201"/>
    <x v="1"/>
    <x v="3"/>
    <x v="117"/>
    <x v="12"/>
    <x v="2"/>
    <x v="14"/>
    <x v="28"/>
    <x v="9"/>
    <x v="73"/>
    <x v="108"/>
    <x v="2"/>
    <x v="16"/>
    <x v="415"/>
    <x v="136"/>
    <x v="269"/>
    <x v="269"/>
    <x v="227"/>
    <x v="166"/>
    <x v="13"/>
    <x v="2"/>
    <x v="86"/>
    <x v="13"/>
    <x v="13"/>
    <x v="121"/>
    <x v="412"/>
    <x v="13"/>
    <x v="13"/>
    <x v="121"/>
    <x v="3"/>
    <x v="389"/>
    <x v="77"/>
    <x v="13"/>
    <x v="7"/>
    <x v="119"/>
    <x v="119"/>
    <x v="119"/>
    <x v="2"/>
    <x v="8"/>
    <x v="0"/>
    <x v="8"/>
  </r>
  <r>
    <x v="334"/>
    <x v="316"/>
    <x v="1"/>
    <x v="10"/>
    <x v="117"/>
    <x v="12"/>
    <x v="2"/>
    <x v="14"/>
    <x v="28"/>
    <x v="5"/>
    <x v="73"/>
    <x v="108"/>
    <x v="2"/>
    <x v="29"/>
    <x v="22"/>
    <x v="136"/>
    <x v="269"/>
    <x v="269"/>
    <x v="227"/>
    <x v="271"/>
    <x v="433"/>
    <x v="2"/>
    <x v="357"/>
    <x v="433"/>
    <x v="433"/>
    <x v="314"/>
    <x v="24"/>
    <x v="434"/>
    <x v="433"/>
    <x v="314"/>
    <x v="3"/>
    <x v="30"/>
    <x v="77"/>
    <x v="451"/>
    <x v="455"/>
    <x v="315"/>
    <x v="315"/>
    <x v="315"/>
    <x v="2"/>
    <x v="8"/>
    <x v="0"/>
    <x v="8"/>
  </r>
  <r>
    <x v="208"/>
    <x v="202"/>
    <x v="1"/>
    <x v="3"/>
    <x v="118"/>
    <x v="3"/>
    <x v="6"/>
    <x v="14"/>
    <x v="28"/>
    <x v="9"/>
    <x v="73"/>
    <x v="108"/>
    <x v="2"/>
    <x v="16"/>
    <x v="293"/>
    <x v="21"/>
    <x v="105"/>
    <x v="108"/>
    <x v="268"/>
    <x v="203"/>
    <x v="124"/>
    <x v="2"/>
    <x v="180"/>
    <x v="371"/>
    <x v="372"/>
    <x v="226"/>
    <x v="380"/>
    <x v="371"/>
    <x v="372"/>
    <x v="222"/>
    <x v="3"/>
    <x v="228"/>
    <x v="77"/>
    <x v="383"/>
    <x v="368"/>
    <x v="221"/>
    <x v="221"/>
    <x v="221"/>
    <x v="2"/>
    <x v="2"/>
    <x v="7"/>
    <x v="2"/>
  </r>
  <r>
    <x v="335"/>
    <x v="317"/>
    <x v="1"/>
    <x v="10"/>
    <x v="118"/>
    <x v="3"/>
    <x v="6"/>
    <x v="14"/>
    <x v="28"/>
    <x v="5"/>
    <x v="73"/>
    <x v="108"/>
    <x v="2"/>
    <x v="29"/>
    <x v="147"/>
    <x v="21"/>
    <x v="105"/>
    <x v="108"/>
    <x v="268"/>
    <x v="243"/>
    <x v="303"/>
    <x v="2"/>
    <x v="261"/>
    <x v="70"/>
    <x v="69"/>
    <x v="233"/>
    <x v="68"/>
    <x v="68"/>
    <x v="67"/>
    <x v="234"/>
    <x v="3"/>
    <x v="195"/>
    <x v="77"/>
    <x v="72"/>
    <x v="86"/>
    <x v="233"/>
    <x v="233"/>
    <x v="233"/>
    <x v="2"/>
    <x v="2"/>
    <x v="7"/>
    <x v="2"/>
  </r>
  <r>
    <x v="209"/>
    <x v="203"/>
    <x v="1"/>
    <x v="3"/>
    <x v="119"/>
    <x v="12"/>
    <x v="6"/>
    <x v="14"/>
    <x v="28"/>
    <x v="9"/>
    <x v="73"/>
    <x v="108"/>
    <x v="2"/>
    <x v="16"/>
    <x v="392"/>
    <x v="112"/>
    <x v="222"/>
    <x v="222"/>
    <x v="247"/>
    <x v="185"/>
    <x v="47"/>
    <x v="2"/>
    <x v="153"/>
    <x v="33"/>
    <x v="31"/>
    <x v="164"/>
    <x v="342"/>
    <x v="33"/>
    <x v="31"/>
    <x v="162"/>
    <x v="3"/>
    <x v="383"/>
    <x v="77"/>
    <x v="34"/>
    <x v="56"/>
    <x v="161"/>
    <x v="161"/>
    <x v="161"/>
    <x v="2"/>
    <x v="8"/>
    <x v="0"/>
    <x v="8"/>
  </r>
  <r>
    <x v="318"/>
    <x v="301"/>
    <x v="1"/>
    <x v="10"/>
    <x v="119"/>
    <x v="12"/>
    <x v="6"/>
    <x v="14"/>
    <x v="28"/>
    <x v="5"/>
    <x v="73"/>
    <x v="108"/>
    <x v="2"/>
    <x v="29"/>
    <x v="47"/>
    <x v="112"/>
    <x v="222"/>
    <x v="222"/>
    <x v="247"/>
    <x v="254"/>
    <x v="380"/>
    <x v="2"/>
    <x v="283"/>
    <x v="408"/>
    <x v="409"/>
    <x v="281"/>
    <x v="103"/>
    <x v="408"/>
    <x v="409"/>
    <x v="281"/>
    <x v="3"/>
    <x v="38"/>
    <x v="77"/>
    <x v="421"/>
    <x v="401"/>
    <x v="281"/>
    <x v="281"/>
    <x v="281"/>
    <x v="2"/>
    <x v="8"/>
    <x v="0"/>
    <x v="8"/>
  </r>
  <r>
    <x v="210"/>
    <x v="204"/>
    <x v="1"/>
    <x v="3"/>
    <x v="120"/>
    <x v="12"/>
    <x v="3"/>
    <x v="14"/>
    <x v="28"/>
    <x v="4"/>
    <x v="73"/>
    <x v="108"/>
    <x v="2"/>
    <x v="16"/>
    <x v="379"/>
    <x v="119"/>
    <x v="267"/>
    <x v="267"/>
    <x v="104"/>
    <x v="78"/>
    <x v="31"/>
    <x v="2"/>
    <x v="74"/>
    <x v="148"/>
    <x v="149"/>
    <x v="73"/>
    <x v="384"/>
    <x v="148"/>
    <x v="149"/>
    <x v="73"/>
    <x v="3"/>
    <x v="376"/>
    <x v="77"/>
    <x v="156"/>
    <x v="84"/>
    <x v="71"/>
    <x v="71"/>
    <x v="71"/>
    <x v="2"/>
    <x v="8"/>
    <x v="0"/>
    <x v="8"/>
  </r>
  <r>
    <x v="291"/>
    <x v="277"/>
    <x v="1"/>
    <x v="10"/>
    <x v="120"/>
    <x v="12"/>
    <x v="3"/>
    <x v="14"/>
    <x v="28"/>
    <x v="5"/>
    <x v="73"/>
    <x v="108"/>
    <x v="2"/>
    <x v="29"/>
    <x v="63"/>
    <x v="119"/>
    <x v="267"/>
    <x v="267"/>
    <x v="104"/>
    <x v="366"/>
    <x v="406"/>
    <x v="2"/>
    <x v="373"/>
    <x v="295"/>
    <x v="296"/>
    <x v="376"/>
    <x v="65"/>
    <x v="297"/>
    <x v="296"/>
    <x v="377"/>
    <x v="3"/>
    <x v="45"/>
    <x v="77"/>
    <x v="304"/>
    <x v="371"/>
    <x v="378"/>
    <x v="378"/>
    <x v="378"/>
    <x v="2"/>
    <x v="8"/>
    <x v="0"/>
    <x v="8"/>
  </r>
  <r>
    <x v="211"/>
    <x v="205"/>
    <x v="1"/>
    <x v="3"/>
    <x v="121"/>
    <x v="10"/>
    <x v="6"/>
    <x v="13"/>
    <x v="28"/>
    <x v="1"/>
    <x v="73"/>
    <x v="108"/>
    <x v="2"/>
    <x v="16"/>
    <x v="285"/>
    <x v="72"/>
    <x v="284"/>
    <x v="284"/>
    <x v="66"/>
    <x v="49"/>
    <x v="22"/>
    <x v="2"/>
    <x v="50"/>
    <x v="439"/>
    <x v="438"/>
    <x v="62"/>
    <x v="433"/>
    <x v="439"/>
    <x v="438"/>
    <x v="62"/>
    <x v="3"/>
    <x v="412"/>
    <x v="77"/>
    <x v="454"/>
    <x v="69"/>
    <x v="60"/>
    <x v="60"/>
    <x v="60"/>
    <x v="2"/>
    <x v="8"/>
    <x v="3"/>
    <x v="11"/>
  </r>
  <r>
    <x v="336"/>
    <x v="318"/>
    <x v="1"/>
    <x v="10"/>
    <x v="121"/>
    <x v="10"/>
    <x v="6"/>
    <x v="13"/>
    <x v="28"/>
    <x v="5"/>
    <x v="73"/>
    <x v="108"/>
    <x v="2"/>
    <x v="29"/>
    <x v="154"/>
    <x v="72"/>
    <x v="284"/>
    <x v="284"/>
    <x v="66"/>
    <x v="395"/>
    <x v="422"/>
    <x v="2"/>
    <x v="400"/>
    <x v="8"/>
    <x v="8"/>
    <x v="392"/>
    <x v="6"/>
    <x v="8"/>
    <x v="8"/>
    <x v="392"/>
    <x v="3"/>
    <x v="3"/>
    <x v="77"/>
    <x v="9"/>
    <x v="384"/>
    <x v="393"/>
    <x v="393"/>
    <x v="393"/>
    <x v="2"/>
    <x v="8"/>
    <x v="3"/>
    <x v="11"/>
  </r>
  <r>
    <x v="18"/>
    <x v="13"/>
    <x v="1"/>
    <x v="1"/>
    <x v="122"/>
    <x v="1"/>
    <x v="5"/>
    <x v="14"/>
    <x v="21"/>
    <x v="6"/>
    <x v="17"/>
    <x v="33"/>
    <x v="2"/>
    <x v="25"/>
    <x v="203"/>
    <x v="79"/>
    <x v="139"/>
    <x v="141"/>
    <x v="151"/>
    <x v="259"/>
    <x v="236"/>
    <x v="2"/>
    <x v="249"/>
    <x v="275"/>
    <x v="270"/>
    <x v="263"/>
    <x v="211"/>
    <x v="275"/>
    <x v="270"/>
    <x v="263"/>
    <x v="3"/>
    <x v="200"/>
    <x v="104"/>
    <x v="318"/>
    <x v="342"/>
    <x v="263"/>
    <x v="263"/>
    <x v="263"/>
    <x v="4"/>
    <x v="6"/>
    <x v="7"/>
    <x v="6"/>
  </r>
  <r>
    <x v="23"/>
    <x v="22"/>
    <x v="1"/>
    <x v="3"/>
    <x v="122"/>
    <x v="1"/>
    <x v="5"/>
    <x v="14"/>
    <x v="22"/>
    <x v="6"/>
    <x v="20"/>
    <x v="33"/>
    <x v="2"/>
    <x v="18"/>
    <x v="229"/>
    <x v="70"/>
    <x v="139"/>
    <x v="141"/>
    <x v="150"/>
    <x v="179"/>
    <x v="213"/>
    <x v="2"/>
    <x v="200"/>
    <x v="204"/>
    <x v="199"/>
    <x v="186"/>
    <x v="228"/>
    <x v="204"/>
    <x v="199"/>
    <x v="185"/>
    <x v="3"/>
    <x v="219"/>
    <x v="46"/>
    <x v="170"/>
    <x v="121"/>
    <x v="184"/>
    <x v="184"/>
    <x v="184"/>
    <x v="4"/>
    <x v="6"/>
    <x v="7"/>
    <x v="6"/>
  </r>
  <r>
    <x v="42"/>
    <x v="14"/>
    <x v="0"/>
    <x v="6"/>
    <x v="122"/>
    <x v="1"/>
    <x v="5"/>
    <x v="14"/>
    <x v="14"/>
    <x v="6"/>
    <x v="17"/>
    <x v="33"/>
    <x v="2"/>
    <x v="18"/>
    <x v="230"/>
    <x v="79"/>
    <x v="139"/>
    <x v="141"/>
    <x v="151"/>
    <x v="177"/>
    <x v="211"/>
    <x v="2"/>
    <x v="199"/>
    <x v="176"/>
    <x v="176"/>
    <x v="183"/>
    <x v="226"/>
    <x v="176"/>
    <x v="176"/>
    <x v="183"/>
    <x v="3"/>
    <x v="220"/>
    <x v="36"/>
    <x v="137"/>
    <x v="115"/>
    <x v="182"/>
    <x v="182"/>
    <x v="182"/>
    <x v="4"/>
    <x v="6"/>
    <x v="7"/>
    <x v="6"/>
  </r>
  <r>
    <x v="212"/>
    <x v="206"/>
    <x v="1"/>
    <x v="3"/>
    <x v="123"/>
    <x v="0"/>
    <x v="2"/>
    <x v="14"/>
    <x v="28"/>
    <x v="4"/>
    <x v="73"/>
    <x v="108"/>
    <x v="2"/>
    <x v="16"/>
    <x v="313"/>
    <x v="50"/>
    <x v="116"/>
    <x v="117"/>
    <x v="154"/>
    <x v="112"/>
    <x v="112"/>
    <x v="2"/>
    <x v="115"/>
    <x v="286"/>
    <x v="279"/>
    <x v="123"/>
    <x v="353"/>
    <x v="286"/>
    <x v="279"/>
    <x v="123"/>
    <x v="3"/>
    <x v="298"/>
    <x v="77"/>
    <x v="284"/>
    <x v="175"/>
    <x v="121"/>
    <x v="121"/>
    <x v="121"/>
    <x v="2"/>
    <x v="5"/>
    <x v="7"/>
    <x v="5"/>
  </r>
  <r>
    <x v="292"/>
    <x v="278"/>
    <x v="1"/>
    <x v="10"/>
    <x v="123"/>
    <x v="0"/>
    <x v="2"/>
    <x v="14"/>
    <x v="28"/>
    <x v="5"/>
    <x v="73"/>
    <x v="108"/>
    <x v="2"/>
    <x v="29"/>
    <x v="125"/>
    <x v="50"/>
    <x v="116"/>
    <x v="117"/>
    <x v="154"/>
    <x v="321"/>
    <x v="320"/>
    <x v="2"/>
    <x v="320"/>
    <x v="165"/>
    <x v="170"/>
    <x v="313"/>
    <x v="94"/>
    <x v="164"/>
    <x v="170"/>
    <x v="313"/>
    <x v="3"/>
    <x v="137"/>
    <x v="77"/>
    <x v="183"/>
    <x v="293"/>
    <x v="314"/>
    <x v="314"/>
    <x v="314"/>
    <x v="2"/>
    <x v="5"/>
    <x v="7"/>
    <x v="5"/>
  </r>
  <r>
    <x v="388"/>
    <x v="383"/>
    <x v="1"/>
    <x v="3"/>
    <x v="123"/>
    <x v="0"/>
    <x v="2"/>
    <x v="14"/>
    <x v="12"/>
    <x v="4"/>
    <x v="84"/>
    <x v="98"/>
    <x v="2"/>
    <x v="29"/>
    <x v="156"/>
    <x v="65"/>
    <x v="112"/>
    <x v="113"/>
    <x v="171"/>
    <x v="307"/>
    <x v="322"/>
    <x v="2"/>
    <x v="311"/>
    <x v="315"/>
    <x v="312"/>
    <x v="321"/>
    <x v="122"/>
    <x v="315"/>
    <x v="312"/>
    <x v="321"/>
    <x v="3"/>
    <x v="145"/>
    <x v="77"/>
    <x v="319"/>
    <x v="311"/>
    <x v="322"/>
    <x v="322"/>
    <x v="322"/>
    <x v="2"/>
    <x v="5"/>
    <x v="7"/>
    <x v="5"/>
  </r>
  <r>
    <x v="213"/>
    <x v="207"/>
    <x v="1"/>
    <x v="3"/>
    <x v="124"/>
    <x v="0"/>
    <x v="2"/>
    <x v="14"/>
    <x v="28"/>
    <x v="9"/>
    <x v="73"/>
    <x v="108"/>
    <x v="2"/>
    <x v="16"/>
    <x v="318"/>
    <x v="62"/>
    <x v="54"/>
    <x v="57"/>
    <x v="274"/>
    <x v="208"/>
    <x v="169"/>
    <x v="2"/>
    <x v="207"/>
    <x v="55"/>
    <x v="59"/>
    <x v="205"/>
    <x v="261"/>
    <x v="55"/>
    <x v="59"/>
    <x v="206"/>
    <x v="3"/>
    <x v="299"/>
    <x v="77"/>
    <x v="63"/>
    <x v="104"/>
    <x v="206"/>
    <x v="206"/>
    <x v="205"/>
    <x v="2"/>
    <x v="5"/>
    <x v="7"/>
    <x v="5"/>
  </r>
  <r>
    <x v="337"/>
    <x v="319"/>
    <x v="1"/>
    <x v="10"/>
    <x v="124"/>
    <x v="0"/>
    <x v="2"/>
    <x v="14"/>
    <x v="28"/>
    <x v="5"/>
    <x v="73"/>
    <x v="108"/>
    <x v="2"/>
    <x v="29"/>
    <x v="121"/>
    <x v="62"/>
    <x v="54"/>
    <x v="57"/>
    <x v="274"/>
    <x v="238"/>
    <x v="265"/>
    <x v="2"/>
    <x v="244"/>
    <x v="382"/>
    <x v="380"/>
    <x v="251"/>
    <x v="182"/>
    <x v="382"/>
    <x v="380"/>
    <x v="251"/>
    <x v="3"/>
    <x v="136"/>
    <x v="77"/>
    <x v="392"/>
    <x v="353"/>
    <x v="249"/>
    <x v="249"/>
    <x v="250"/>
    <x v="2"/>
    <x v="5"/>
    <x v="7"/>
    <x v="5"/>
  </r>
  <r>
    <x v="79"/>
    <x v="81"/>
    <x v="1"/>
    <x v="3"/>
    <x v="125"/>
    <x v="0"/>
    <x v="1"/>
    <x v="2"/>
    <x v="22"/>
    <x v="7"/>
    <x v="49"/>
    <x v="88"/>
    <x v="2"/>
    <x v="12"/>
    <x v="426"/>
    <x v="27"/>
    <x v="104"/>
    <x v="91"/>
    <x v="30"/>
    <x v="7"/>
    <x v="61"/>
    <x v="2"/>
    <x v="6"/>
    <x v="394"/>
    <x v="377"/>
    <x v="8"/>
    <x v="409"/>
    <x v="394"/>
    <x v="378"/>
    <x v="5"/>
    <x v="3"/>
    <x v="392"/>
    <x v="51"/>
    <x v="381"/>
    <x v="216"/>
    <x v="5"/>
    <x v="5"/>
    <x v="5"/>
    <x v="2"/>
    <x v="5"/>
    <x v="7"/>
    <x v="5"/>
  </r>
  <r>
    <x v="409"/>
    <x v="410"/>
    <x v="1"/>
    <x v="3"/>
    <x v="125"/>
    <x v="0"/>
    <x v="1"/>
    <x v="2"/>
    <x v="24"/>
    <x v="7"/>
    <x v="96"/>
    <x v="131"/>
    <x v="2"/>
    <x v="29"/>
    <x v="51"/>
    <x v="66"/>
    <x v="111"/>
    <x v="101"/>
    <x v="8"/>
    <x v="429"/>
    <x v="293"/>
    <x v="2"/>
    <x v="431"/>
    <x v="334"/>
    <x v="353"/>
    <x v="435"/>
    <x v="123"/>
    <x v="333"/>
    <x v="352"/>
    <x v="436"/>
    <x v="3"/>
    <x v="118"/>
    <x v="77"/>
    <x v="365"/>
    <x v="354"/>
    <x v="436"/>
    <x v="436"/>
    <x v="436"/>
    <x v="2"/>
    <x v="5"/>
    <x v="7"/>
    <x v="5"/>
  </r>
  <r>
    <x v="460"/>
    <x v="459"/>
    <x v="1"/>
    <x v="3"/>
    <x v="125"/>
    <x v="0"/>
    <x v="1"/>
    <x v="2"/>
    <x v="22"/>
    <x v="7"/>
    <x v="112"/>
    <x v="43"/>
    <x v="2"/>
    <x v="17"/>
    <x v="235"/>
    <x v="51"/>
    <x v="68"/>
    <x v="63"/>
    <x v="42"/>
    <x v="44"/>
    <x v="207"/>
    <x v="2"/>
    <x v="58"/>
    <x v="175"/>
    <x v="169"/>
    <x v="51"/>
    <x v="237"/>
    <x v="175"/>
    <x v="169"/>
    <x v="51"/>
    <x v="3"/>
    <x v="225"/>
    <x v="77"/>
    <x v="181"/>
    <x v="194"/>
    <x v="49"/>
    <x v="49"/>
    <x v="49"/>
    <x v="4"/>
    <x v="5"/>
    <x v="7"/>
    <x v="5"/>
  </r>
  <r>
    <x v="214"/>
    <x v="208"/>
    <x v="1"/>
    <x v="3"/>
    <x v="126"/>
    <x v="1"/>
    <x v="2"/>
    <x v="14"/>
    <x v="28"/>
    <x v="9"/>
    <x v="73"/>
    <x v="108"/>
    <x v="2"/>
    <x v="16"/>
    <x v="396"/>
    <x v="127"/>
    <x v="259"/>
    <x v="258"/>
    <x v="232"/>
    <x v="168"/>
    <x v="26"/>
    <x v="2"/>
    <x v="132"/>
    <x v="25"/>
    <x v="24"/>
    <x v="149"/>
    <x v="405"/>
    <x v="25"/>
    <x v="24"/>
    <x v="149"/>
    <x v="3"/>
    <x v="361"/>
    <x v="77"/>
    <x v="26"/>
    <x v="74"/>
    <x v="145"/>
    <x v="145"/>
    <x v="147"/>
    <x v="2"/>
    <x v="6"/>
    <x v="7"/>
    <x v="6"/>
  </r>
  <r>
    <x v="293"/>
    <x v="279"/>
    <x v="1"/>
    <x v="10"/>
    <x v="126"/>
    <x v="1"/>
    <x v="2"/>
    <x v="14"/>
    <x v="28"/>
    <x v="5"/>
    <x v="73"/>
    <x v="108"/>
    <x v="2"/>
    <x v="29"/>
    <x v="44"/>
    <x v="127"/>
    <x v="259"/>
    <x v="258"/>
    <x v="232"/>
    <x v="266"/>
    <x v="416"/>
    <x v="2"/>
    <x v="300"/>
    <x v="418"/>
    <x v="418"/>
    <x v="290"/>
    <x v="29"/>
    <x v="418"/>
    <x v="418"/>
    <x v="290"/>
    <x v="3"/>
    <x v="65"/>
    <x v="77"/>
    <x v="432"/>
    <x v="378"/>
    <x v="293"/>
    <x v="293"/>
    <x v="291"/>
    <x v="2"/>
    <x v="6"/>
    <x v="7"/>
    <x v="6"/>
  </r>
  <r>
    <x v="101"/>
    <x v="103"/>
    <x v="2"/>
    <x v="9"/>
    <x v="127"/>
    <x v="14"/>
    <x v="10"/>
    <x v="14"/>
    <x v="19"/>
    <x v="2"/>
    <x v="3"/>
    <x v="3"/>
    <x v="2"/>
    <x v="21"/>
    <x v="219"/>
    <x v="106"/>
    <x v="1"/>
    <x v="0"/>
    <x v="319"/>
    <x v="225"/>
    <x v="225"/>
    <x v="2"/>
    <x v="228"/>
    <x v="227"/>
    <x v="225"/>
    <x v="231"/>
    <x v="221"/>
    <x v="227"/>
    <x v="225"/>
    <x v="230"/>
    <x v="3"/>
    <x v="210"/>
    <x v="138"/>
    <x v="442"/>
    <x v="360"/>
    <x v="229"/>
    <x v="229"/>
    <x v="229"/>
    <x v="7"/>
    <x v="7"/>
    <x v="7"/>
    <x v="7"/>
  </r>
  <r>
    <x v="357"/>
    <x v="349"/>
    <x v="2"/>
    <x v="8"/>
    <x v="127"/>
    <x v="14"/>
    <x v="10"/>
    <x v="14"/>
    <x v="14"/>
    <x v="2"/>
    <x v="3"/>
    <x v="3"/>
    <x v="2"/>
    <x v="21"/>
    <x v="219"/>
    <x v="106"/>
    <x v="1"/>
    <x v="0"/>
    <x v="319"/>
    <x v="225"/>
    <x v="225"/>
    <x v="2"/>
    <x v="228"/>
    <x v="227"/>
    <x v="225"/>
    <x v="231"/>
    <x v="221"/>
    <x v="227"/>
    <x v="225"/>
    <x v="230"/>
    <x v="3"/>
    <x v="210"/>
    <x v="2"/>
    <x v="18"/>
    <x v="93"/>
    <x v="229"/>
    <x v="229"/>
    <x v="229"/>
    <x v="7"/>
    <x v="7"/>
    <x v="7"/>
    <x v="7"/>
  </r>
  <r>
    <x v="358"/>
    <x v="350"/>
    <x v="1"/>
    <x v="1"/>
    <x v="127"/>
    <x v="14"/>
    <x v="10"/>
    <x v="14"/>
    <x v="13"/>
    <x v="2"/>
    <x v="3"/>
    <x v="3"/>
    <x v="2"/>
    <x v="21"/>
    <x v="219"/>
    <x v="106"/>
    <x v="1"/>
    <x v="0"/>
    <x v="319"/>
    <x v="225"/>
    <x v="225"/>
    <x v="2"/>
    <x v="228"/>
    <x v="227"/>
    <x v="225"/>
    <x v="231"/>
    <x v="221"/>
    <x v="227"/>
    <x v="225"/>
    <x v="230"/>
    <x v="3"/>
    <x v="210"/>
    <x v="138"/>
    <x v="442"/>
    <x v="360"/>
    <x v="229"/>
    <x v="229"/>
    <x v="229"/>
    <x v="7"/>
    <x v="7"/>
    <x v="7"/>
    <x v="7"/>
  </r>
  <r>
    <x v="215"/>
    <x v="209"/>
    <x v="1"/>
    <x v="3"/>
    <x v="128"/>
    <x v="6"/>
    <x v="3"/>
    <x v="12"/>
    <x v="28"/>
    <x v="1"/>
    <x v="73"/>
    <x v="108"/>
    <x v="2"/>
    <x v="16"/>
    <x v="288"/>
    <x v="4"/>
    <x v="8"/>
    <x v="8"/>
    <x v="283"/>
    <x v="216"/>
    <x v="222"/>
    <x v="2"/>
    <x v="226"/>
    <x v="232"/>
    <x v="231"/>
    <x v="229"/>
    <x v="235"/>
    <x v="234"/>
    <x v="231"/>
    <x v="225"/>
    <x v="3"/>
    <x v="221"/>
    <x v="77"/>
    <x v="236"/>
    <x v="187"/>
    <x v="224"/>
    <x v="224"/>
    <x v="224"/>
    <x v="2"/>
    <x v="0"/>
    <x v="7"/>
    <x v="0"/>
  </r>
  <r>
    <x v="294"/>
    <x v="280"/>
    <x v="1"/>
    <x v="10"/>
    <x v="128"/>
    <x v="6"/>
    <x v="3"/>
    <x v="12"/>
    <x v="28"/>
    <x v="5"/>
    <x v="73"/>
    <x v="108"/>
    <x v="2"/>
    <x v="29"/>
    <x v="152"/>
    <x v="4"/>
    <x v="8"/>
    <x v="8"/>
    <x v="283"/>
    <x v="232"/>
    <x v="226"/>
    <x v="2"/>
    <x v="229"/>
    <x v="216"/>
    <x v="216"/>
    <x v="232"/>
    <x v="206"/>
    <x v="216"/>
    <x v="216"/>
    <x v="233"/>
    <x v="3"/>
    <x v="199"/>
    <x v="77"/>
    <x v="220"/>
    <x v="279"/>
    <x v="232"/>
    <x v="232"/>
    <x v="232"/>
    <x v="2"/>
    <x v="0"/>
    <x v="7"/>
    <x v="0"/>
  </r>
  <r>
    <x v="415"/>
    <x v="416"/>
    <x v="1"/>
    <x v="3"/>
    <x v="128"/>
    <x v="6"/>
    <x v="3"/>
    <x v="12"/>
    <x v="18"/>
    <x v="1"/>
    <x v="97"/>
    <x v="132"/>
    <x v="2"/>
    <x v="16"/>
    <x v="360"/>
    <x v="5"/>
    <x v="10"/>
    <x v="10"/>
    <x v="282"/>
    <x v="214"/>
    <x v="223"/>
    <x v="2"/>
    <x v="225"/>
    <x v="226"/>
    <x v="223"/>
    <x v="227"/>
    <x v="234"/>
    <x v="226"/>
    <x v="223"/>
    <x v="224"/>
    <x v="3"/>
    <x v="223"/>
    <x v="77"/>
    <x v="228"/>
    <x v="232"/>
    <x v="222"/>
    <x v="222"/>
    <x v="223"/>
    <x v="2"/>
    <x v="0"/>
    <x v="7"/>
    <x v="0"/>
  </r>
  <r>
    <x v="80"/>
    <x v="82"/>
    <x v="1"/>
    <x v="5"/>
    <x v="129"/>
    <x v="3"/>
    <x v="1"/>
    <x v="7"/>
    <x v="33"/>
    <x v="7"/>
    <x v="49"/>
    <x v="155"/>
    <x v="2"/>
    <x v="12"/>
    <x v="432"/>
    <x v="19"/>
    <x v="72"/>
    <x v="71"/>
    <x v="267"/>
    <x v="181"/>
    <x v="106"/>
    <x v="2"/>
    <x v="173"/>
    <x v="395"/>
    <x v="394"/>
    <x v="215"/>
    <x v="392"/>
    <x v="395"/>
    <x v="394"/>
    <x v="215"/>
    <x v="3"/>
    <x v="276"/>
    <x v="57"/>
    <x v="402"/>
    <x v="81"/>
    <x v="215"/>
    <x v="215"/>
    <x v="214"/>
    <x v="1"/>
    <x v="2"/>
    <x v="7"/>
    <x v="2"/>
  </r>
  <r>
    <x v="81"/>
    <x v="83"/>
    <x v="1"/>
    <x v="4"/>
    <x v="129"/>
    <x v="3"/>
    <x v="1"/>
    <x v="7"/>
    <x v="14"/>
    <x v="7"/>
    <x v="49"/>
    <x v="155"/>
    <x v="2"/>
    <x v="33"/>
    <x v="2"/>
    <x v="19"/>
    <x v="72"/>
    <x v="71"/>
    <x v="267"/>
    <x v="257"/>
    <x v="327"/>
    <x v="2"/>
    <x v="268"/>
    <x v="45"/>
    <x v="45"/>
    <x v="243"/>
    <x v="52"/>
    <x v="45"/>
    <x v="45"/>
    <x v="242"/>
    <x v="3"/>
    <x v="157"/>
    <x v="94"/>
    <x v="51"/>
    <x v="372"/>
    <x v="241"/>
    <x v="241"/>
    <x v="241"/>
    <x v="1"/>
    <x v="2"/>
    <x v="7"/>
    <x v="2"/>
  </r>
  <r>
    <x v="82"/>
    <x v="84"/>
    <x v="1"/>
    <x v="2"/>
    <x v="129"/>
    <x v="3"/>
    <x v="1"/>
    <x v="7"/>
    <x v="13"/>
    <x v="7"/>
    <x v="49"/>
    <x v="155"/>
    <x v="2"/>
    <x v="12"/>
    <x v="432"/>
    <x v="19"/>
    <x v="72"/>
    <x v="71"/>
    <x v="267"/>
    <x v="181"/>
    <x v="106"/>
    <x v="2"/>
    <x v="173"/>
    <x v="395"/>
    <x v="394"/>
    <x v="215"/>
    <x v="392"/>
    <x v="395"/>
    <x v="394"/>
    <x v="215"/>
    <x v="3"/>
    <x v="276"/>
    <x v="57"/>
    <x v="402"/>
    <x v="81"/>
    <x v="215"/>
    <x v="215"/>
    <x v="214"/>
    <x v="1"/>
    <x v="2"/>
    <x v="7"/>
    <x v="2"/>
  </r>
  <r>
    <x v="67"/>
    <x v="68"/>
    <x v="1"/>
    <x v="4"/>
    <x v="130"/>
    <x v="15"/>
    <x v="6"/>
    <x v="14"/>
    <x v="14"/>
    <x v="5"/>
    <x v="33"/>
    <x v="74"/>
    <x v="2"/>
    <x v="37"/>
    <x v="176"/>
    <x v="145"/>
    <x v="3"/>
    <x v="5"/>
    <x v="297"/>
    <x v="159"/>
    <x v="440"/>
    <x v="2"/>
    <x v="349"/>
    <x v="444"/>
    <x v="443"/>
    <x v="409"/>
    <x v="438"/>
    <x v="444"/>
    <x v="443"/>
    <x v="410"/>
    <x v="3"/>
    <x v="419"/>
    <x v="140"/>
    <x v="460"/>
    <x v="460"/>
    <x v="410"/>
    <x v="410"/>
    <x v="410"/>
    <x v="2"/>
    <x v="8"/>
    <x v="7"/>
    <x v="15"/>
  </r>
  <r>
    <x v="68"/>
    <x v="69"/>
    <x v="1"/>
    <x v="2"/>
    <x v="130"/>
    <x v="15"/>
    <x v="6"/>
    <x v="14"/>
    <x v="13"/>
    <x v="5"/>
    <x v="33"/>
    <x v="74"/>
    <x v="2"/>
    <x v="7"/>
    <x v="253"/>
    <x v="145"/>
    <x v="3"/>
    <x v="5"/>
    <x v="297"/>
    <x v="275"/>
    <x v="8"/>
    <x v="2"/>
    <x v="94"/>
    <x v="2"/>
    <x v="2"/>
    <x v="42"/>
    <x v="1"/>
    <x v="2"/>
    <x v="2"/>
    <x v="42"/>
    <x v="3"/>
    <x v="419"/>
    <x v="1"/>
    <x v="2"/>
    <x v="3"/>
    <x v="41"/>
    <x v="41"/>
    <x v="41"/>
    <x v="2"/>
    <x v="8"/>
    <x v="7"/>
    <x v="15"/>
  </r>
  <r>
    <x v="138"/>
    <x v="134"/>
    <x v="1"/>
    <x v="5"/>
    <x v="131"/>
    <x v="8"/>
    <x v="10"/>
    <x v="14"/>
    <x v="33"/>
    <x v="2"/>
    <x v="66"/>
    <x v="40"/>
    <x v="2"/>
    <x v="16"/>
    <x v="245"/>
    <x v="87"/>
    <x v="305"/>
    <x v="305"/>
    <x v="209"/>
    <x v="439"/>
    <x v="447"/>
    <x v="2"/>
    <x v="228"/>
    <x v="227"/>
    <x v="225"/>
    <x v="231"/>
    <x v="221"/>
    <x v="227"/>
    <x v="225"/>
    <x v="230"/>
    <x v="3"/>
    <x v="410"/>
    <x v="73"/>
    <x v="208"/>
    <x v="4"/>
    <x v="229"/>
    <x v="229"/>
    <x v="229"/>
    <x v="4"/>
    <x v="8"/>
    <x v="6"/>
    <x v="14"/>
  </r>
  <r>
    <x v="139"/>
    <x v="135"/>
    <x v="1"/>
    <x v="4"/>
    <x v="131"/>
    <x v="8"/>
    <x v="10"/>
    <x v="14"/>
    <x v="14"/>
    <x v="2"/>
    <x v="66"/>
    <x v="40"/>
    <x v="2"/>
    <x v="29"/>
    <x v="186"/>
    <x v="87"/>
    <x v="305"/>
    <x v="305"/>
    <x v="209"/>
    <x v="439"/>
    <x v="447"/>
    <x v="2"/>
    <x v="228"/>
    <x v="227"/>
    <x v="225"/>
    <x v="231"/>
    <x v="221"/>
    <x v="227"/>
    <x v="225"/>
    <x v="230"/>
    <x v="3"/>
    <x v="5"/>
    <x v="79"/>
    <x v="246"/>
    <x v="459"/>
    <x v="229"/>
    <x v="229"/>
    <x v="229"/>
    <x v="4"/>
    <x v="8"/>
    <x v="6"/>
    <x v="14"/>
  </r>
  <r>
    <x v="140"/>
    <x v="136"/>
    <x v="1"/>
    <x v="2"/>
    <x v="131"/>
    <x v="8"/>
    <x v="10"/>
    <x v="14"/>
    <x v="13"/>
    <x v="2"/>
    <x v="66"/>
    <x v="40"/>
    <x v="2"/>
    <x v="16"/>
    <x v="245"/>
    <x v="87"/>
    <x v="305"/>
    <x v="305"/>
    <x v="209"/>
    <x v="439"/>
    <x v="447"/>
    <x v="2"/>
    <x v="228"/>
    <x v="227"/>
    <x v="225"/>
    <x v="231"/>
    <x v="221"/>
    <x v="227"/>
    <x v="225"/>
    <x v="230"/>
    <x v="3"/>
    <x v="410"/>
    <x v="73"/>
    <x v="208"/>
    <x v="4"/>
    <x v="229"/>
    <x v="229"/>
    <x v="229"/>
    <x v="4"/>
    <x v="8"/>
    <x v="6"/>
    <x v="14"/>
  </r>
  <r>
    <x v="129"/>
    <x v="71"/>
    <x v="1"/>
    <x v="4"/>
    <x v="132"/>
    <x v="15"/>
    <x v="6"/>
    <x v="14"/>
    <x v="14"/>
    <x v="5"/>
    <x v="33"/>
    <x v="74"/>
    <x v="2"/>
    <x v="1"/>
    <x v="422"/>
    <x v="43"/>
    <x v="2"/>
    <x v="2"/>
    <x v="299"/>
    <x v="394"/>
    <x v="2"/>
    <x v="2"/>
    <x v="89"/>
    <x v="0"/>
    <x v="0"/>
    <x v="31"/>
    <x v="0"/>
    <x v="0"/>
    <x v="0"/>
    <x v="31"/>
    <x v="3"/>
    <x v="419"/>
    <x v="0"/>
    <x v="0"/>
    <x v="1"/>
    <x v="31"/>
    <x v="31"/>
    <x v="31"/>
    <x v="2"/>
    <x v="8"/>
    <x v="7"/>
    <x v="15"/>
  </r>
  <r>
    <x v="130"/>
    <x v="70"/>
    <x v="1"/>
    <x v="2"/>
    <x v="132"/>
    <x v="15"/>
    <x v="6"/>
    <x v="14"/>
    <x v="13"/>
    <x v="5"/>
    <x v="33"/>
    <x v="74"/>
    <x v="2"/>
    <x v="42"/>
    <x v="7"/>
    <x v="43"/>
    <x v="2"/>
    <x v="2"/>
    <x v="299"/>
    <x v="53"/>
    <x v="446"/>
    <x v="2"/>
    <x v="353"/>
    <x v="445"/>
    <x v="444"/>
    <x v="417"/>
    <x v="441"/>
    <x v="445"/>
    <x v="444"/>
    <x v="417"/>
    <x v="3"/>
    <x v="419"/>
    <x v="142"/>
    <x v="461"/>
    <x v="462"/>
    <x v="417"/>
    <x v="417"/>
    <x v="417"/>
    <x v="2"/>
    <x v="8"/>
    <x v="7"/>
    <x v="15"/>
  </r>
  <r>
    <x v="65"/>
    <x v="66"/>
    <x v="1"/>
    <x v="4"/>
    <x v="133"/>
    <x v="15"/>
    <x v="6"/>
    <x v="14"/>
    <x v="14"/>
    <x v="5"/>
    <x v="33"/>
    <x v="74"/>
    <x v="2"/>
    <x v="34"/>
    <x v="211"/>
    <x v="51"/>
    <x v="5"/>
    <x v="3"/>
    <x v="39"/>
    <x v="295"/>
    <x v="244"/>
    <x v="2"/>
    <x v="279"/>
    <x v="430"/>
    <x v="429"/>
    <x v="296"/>
    <x v="318"/>
    <x v="430"/>
    <x v="429"/>
    <x v="296"/>
    <x v="3"/>
    <x v="419"/>
    <x v="119"/>
    <x v="449"/>
    <x v="346"/>
    <x v="299"/>
    <x v="299"/>
    <x v="297"/>
    <x v="2"/>
    <x v="8"/>
    <x v="7"/>
    <x v="15"/>
  </r>
  <r>
    <x v="66"/>
    <x v="67"/>
    <x v="1"/>
    <x v="2"/>
    <x v="133"/>
    <x v="15"/>
    <x v="6"/>
    <x v="14"/>
    <x v="13"/>
    <x v="5"/>
    <x v="33"/>
    <x v="74"/>
    <x v="2"/>
    <x v="11"/>
    <x v="221"/>
    <x v="51"/>
    <x v="5"/>
    <x v="3"/>
    <x v="39"/>
    <x v="136"/>
    <x v="198"/>
    <x v="2"/>
    <x v="161"/>
    <x v="16"/>
    <x v="16"/>
    <x v="144"/>
    <x v="136"/>
    <x v="16"/>
    <x v="16"/>
    <x v="144"/>
    <x v="3"/>
    <x v="419"/>
    <x v="18"/>
    <x v="16"/>
    <x v="16"/>
    <x v="140"/>
    <x v="140"/>
    <x v="142"/>
    <x v="2"/>
    <x v="8"/>
    <x v="7"/>
    <x v="15"/>
  </r>
  <r>
    <x v="44"/>
    <x v="38"/>
    <x v="1"/>
    <x v="3"/>
    <x v="134"/>
    <x v="0"/>
    <x v="3"/>
    <x v="6"/>
    <x v="11"/>
    <x v="1"/>
    <x v="40"/>
    <x v="16"/>
    <x v="2"/>
    <x v="26"/>
    <x v="212"/>
    <x v="87"/>
    <x v="217"/>
    <x v="214"/>
    <x v="98"/>
    <x v="242"/>
    <x v="257"/>
    <x v="0"/>
    <x v="37"/>
    <x v="264"/>
    <x v="214"/>
    <x v="36"/>
    <x v="210"/>
    <x v="264"/>
    <x v="214"/>
    <x v="36"/>
    <x v="0"/>
    <x v="204"/>
    <x v="105"/>
    <x v="289"/>
    <x v="261"/>
    <x v="259"/>
    <x v="259"/>
    <x v="259"/>
    <x v="6"/>
    <x v="5"/>
    <x v="7"/>
    <x v="5"/>
  </r>
  <r>
    <x v="63"/>
    <x v="64"/>
    <x v="1"/>
    <x v="4"/>
    <x v="135"/>
    <x v="15"/>
    <x v="6"/>
    <x v="14"/>
    <x v="14"/>
    <x v="5"/>
    <x v="33"/>
    <x v="74"/>
    <x v="2"/>
    <x v="41"/>
    <x v="173"/>
    <x v="1"/>
    <x v="4"/>
    <x v="4"/>
    <x v="58"/>
    <x v="396"/>
    <x v="410"/>
    <x v="2"/>
    <x v="395"/>
    <x v="438"/>
    <x v="437"/>
    <x v="404"/>
    <x v="314"/>
    <x v="438"/>
    <x v="437"/>
    <x v="405"/>
    <x v="3"/>
    <x v="419"/>
    <x v="133"/>
    <x v="455"/>
    <x v="437"/>
    <x v="404"/>
    <x v="404"/>
    <x v="405"/>
    <x v="2"/>
    <x v="8"/>
    <x v="7"/>
    <x v="15"/>
  </r>
  <r>
    <x v="64"/>
    <x v="65"/>
    <x v="1"/>
    <x v="2"/>
    <x v="135"/>
    <x v="15"/>
    <x v="6"/>
    <x v="14"/>
    <x v="13"/>
    <x v="5"/>
    <x v="33"/>
    <x v="74"/>
    <x v="2"/>
    <x v="2"/>
    <x v="258"/>
    <x v="1"/>
    <x v="4"/>
    <x v="4"/>
    <x v="58"/>
    <x v="48"/>
    <x v="28"/>
    <x v="2"/>
    <x v="53"/>
    <x v="9"/>
    <x v="9"/>
    <x v="47"/>
    <x v="139"/>
    <x v="9"/>
    <x v="9"/>
    <x v="46"/>
    <x v="3"/>
    <x v="419"/>
    <x v="6"/>
    <x v="7"/>
    <x v="36"/>
    <x v="45"/>
    <x v="45"/>
    <x v="45"/>
    <x v="2"/>
    <x v="8"/>
    <x v="7"/>
    <x v="15"/>
  </r>
  <r>
    <x v="216"/>
    <x v="336"/>
    <x v="1"/>
    <x v="3"/>
    <x v="136"/>
    <x v="14"/>
    <x v="1"/>
    <x v="13"/>
    <x v="28"/>
    <x v="7"/>
    <x v="73"/>
    <x v="108"/>
    <x v="2"/>
    <x v="16"/>
    <x v="319"/>
    <x v="58"/>
    <x v="90"/>
    <x v="92"/>
    <x v="130"/>
    <x v="99"/>
    <x v="147"/>
    <x v="2"/>
    <x v="125"/>
    <x v="111"/>
    <x v="114"/>
    <x v="108"/>
    <x v="300"/>
    <x v="112"/>
    <x v="113"/>
    <x v="108"/>
    <x v="3"/>
    <x v="339"/>
    <x v="77"/>
    <x v="115"/>
    <x v="140"/>
    <x v="106"/>
    <x v="106"/>
    <x v="106"/>
    <x v="2"/>
    <x v="7"/>
    <x v="7"/>
    <x v="7"/>
  </r>
  <r>
    <x v="295"/>
    <x v="331"/>
    <x v="1"/>
    <x v="10"/>
    <x v="136"/>
    <x v="14"/>
    <x v="1"/>
    <x v="13"/>
    <x v="28"/>
    <x v="5"/>
    <x v="73"/>
    <x v="108"/>
    <x v="2"/>
    <x v="29"/>
    <x v="120"/>
    <x v="58"/>
    <x v="90"/>
    <x v="92"/>
    <x v="130"/>
    <x v="335"/>
    <x v="279"/>
    <x v="2"/>
    <x v="307"/>
    <x v="336"/>
    <x v="332"/>
    <x v="326"/>
    <x v="153"/>
    <x v="335"/>
    <x v="332"/>
    <x v="327"/>
    <x v="3"/>
    <x v="89"/>
    <x v="77"/>
    <x v="343"/>
    <x v="324"/>
    <x v="327"/>
    <x v="327"/>
    <x v="328"/>
    <x v="2"/>
    <x v="7"/>
    <x v="7"/>
    <x v="7"/>
  </r>
  <r>
    <x v="217"/>
    <x v="210"/>
    <x v="1"/>
    <x v="3"/>
    <x v="137"/>
    <x v="14"/>
    <x v="8"/>
    <x v="14"/>
    <x v="28"/>
    <x v="6"/>
    <x v="73"/>
    <x v="108"/>
    <x v="2"/>
    <x v="16"/>
    <x v="355"/>
    <x v="96"/>
    <x v="255"/>
    <x v="255"/>
    <x v="120"/>
    <x v="87"/>
    <x v="52"/>
    <x v="2"/>
    <x v="84"/>
    <x v="388"/>
    <x v="387"/>
    <x v="90"/>
    <x v="390"/>
    <x v="388"/>
    <x v="387"/>
    <x v="90"/>
    <x v="3"/>
    <x v="347"/>
    <x v="77"/>
    <x v="398"/>
    <x v="414"/>
    <x v="88"/>
    <x v="88"/>
    <x v="88"/>
    <x v="2"/>
    <x v="7"/>
    <x v="7"/>
    <x v="7"/>
  </r>
  <r>
    <x v="338"/>
    <x v="320"/>
    <x v="1"/>
    <x v="10"/>
    <x v="137"/>
    <x v="14"/>
    <x v="8"/>
    <x v="14"/>
    <x v="28"/>
    <x v="5"/>
    <x v="73"/>
    <x v="108"/>
    <x v="2"/>
    <x v="29"/>
    <x v="85"/>
    <x v="96"/>
    <x v="255"/>
    <x v="255"/>
    <x v="120"/>
    <x v="350"/>
    <x v="374"/>
    <x v="2"/>
    <x v="359"/>
    <x v="51"/>
    <x v="54"/>
    <x v="353"/>
    <x v="55"/>
    <x v="51"/>
    <x v="54"/>
    <x v="353"/>
    <x v="3"/>
    <x v="80"/>
    <x v="77"/>
    <x v="56"/>
    <x v="45"/>
    <x v="354"/>
    <x v="354"/>
    <x v="354"/>
    <x v="2"/>
    <x v="7"/>
    <x v="7"/>
    <x v="7"/>
  </r>
  <r>
    <x v="458"/>
    <x v="457"/>
    <x v="1"/>
    <x v="3"/>
    <x v="137"/>
    <x v="14"/>
    <x v="8"/>
    <x v="14"/>
    <x v="12"/>
    <x v="6"/>
    <x v="111"/>
    <x v="37"/>
    <x v="2"/>
    <x v="29"/>
    <x v="179"/>
    <x v="96"/>
    <x v="239"/>
    <x v="237"/>
    <x v="194"/>
    <x v="291"/>
    <x v="360"/>
    <x v="2"/>
    <x v="293"/>
    <x v="115"/>
    <x v="123"/>
    <x v="297"/>
    <x v="166"/>
    <x v="116"/>
    <x v="123"/>
    <x v="297"/>
    <x v="3"/>
    <x v="174"/>
    <x v="77"/>
    <x v="123"/>
    <x v="142"/>
    <x v="300"/>
    <x v="300"/>
    <x v="298"/>
    <x v="4"/>
    <x v="7"/>
    <x v="7"/>
    <x v="7"/>
  </r>
  <r>
    <x v="459"/>
    <x v="458"/>
    <x v="1"/>
    <x v="3"/>
    <x v="137"/>
    <x v="14"/>
    <x v="8"/>
    <x v="14"/>
    <x v="22"/>
    <x v="6"/>
    <x v="111"/>
    <x v="37"/>
    <x v="2"/>
    <x v="29"/>
    <x v="179"/>
    <x v="96"/>
    <x v="239"/>
    <x v="237"/>
    <x v="194"/>
    <x v="291"/>
    <x v="360"/>
    <x v="2"/>
    <x v="293"/>
    <x v="115"/>
    <x v="123"/>
    <x v="297"/>
    <x v="166"/>
    <x v="116"/>
    <x v="123"/>
    <x v="297"/>
    <x v="3"/>
    <x v="174"/>
    <x v="77"/>
    <x v="123"/>
    <x v="142"/>
    <x v="300"/>
    <x v="300"/>
    <x v="298"/>
    <x v="4"/>
    <x v="7"/>
    <x v="7"/>
    <x v="7"/>
  </r>
  <r>
    <x v="249"/>
    <x v="144"/>
    <x v="1"/>
    <x v="3"/>
    <x v="138"/>
    <x v="8"/>
    <x v="10"/>
    <x v="14"/>
    <x v="35"/>
    <x v="2"/>
    <x v="68"/>
    <x v="27"/>
    <x v="2"/>
    <x v="23"/>
    <x v="208"/>
    <x v="125"/>
    <x v="306"/>
    <x v="306"/>
    <x v="57"/>
    <x v="268"/>
    <x v="427"/>
    <x v="2"/>
    <x v="315"/>
    <x v="17"/>
    <x v="17"/>
    <x v="245"/>
    <x v="5"/>
    <x v="17"/>
    <x v="17"/>
    <x v="245"/>
    <x v="3"/>
    <x v="178"/>
    <x v="85"/>
    <x v="17"/>
    <x v="35"/>
    <x v="243"/>
    <x v="243"/>
    <x v="244"/>
    <x v="5"/>
    <x v="8"/>
    <x v="6"/>
    <x v="14"/>
  </r>
  <r>
    <x v="218"/>
    <x v="211"/>
    <x v="1"/>
    <x v="3"/>
    <x v="139"/>
    <x v="0"/>
    <x v="3"/>
    <x v="14"/>
    <x v="28"/>
    <x v="4"/>
    <x v="73"/>
    <x v="108"/>
    <x v="2"/>
    <x v="16"/>
    <x v="359"/>
    <x v="92"/>
    <x v="198"/>
    <x v="199"/>
    <x v="147"/>
    <x v="100"/>
    <x v="80"/>
    <x v="2"/>
    <x v="95"/>
    <x v="105"/>
    <x v="107"/>
    <x v="91"/>
    <x v="343"/>
    <x v="106"/>
    <x v="106"/>
    <x v="91"/>
    <x v="3"/>
    <x v="311"/>
    <x v="77"/>
    <x v="109"/>
    <x v="144"/>
    <x v="89"/>
    <x v="89"/>
    <x v="89"/>
    <x v="2"/>
    <x v="5"/>
    <x v="7"/>
    <x v="5"/>
  </r>
  <r>
    <x v="296"/>
    <x v="281"/>
    <x v="1"/>
    <x v="10"/>
    <x v="139"/>
    <x v="0"/>
    <x v="3"/>
    <x v="14"/>
    <x v="28"/>
    <x v="5"/>
    <x v="73"/>
    <x v="108"/>
    <x v="2"/>
    <x v="29"/>
    <x v="79"/>
    <x v="92"/>
    <x v="198"/>
    <x v="199"/>
    <x v="147"/>
    <x v="334"/>
    <x v="347"/>
    <x v="2"/>
    <x v="348"/>
    <x v="340"/>
    <x v="338"/>
    <x v="350"/>
    <x v="102"/>
    <x v="339"/>
    <x v="338"/>
    <x v="350"/>
    <x v="3"/>
    <x v="121"/>
    <x v="77"/>
    <x v="350"/>
    <x v="317"/>
    <x v="351"/>
    <x v="351"/>
    <x v="351"/>
    <x v="2"/>
    <x v="5"/>
    <x v="7"/>
    <x v="5"/>
  </r>
  <r>
    <x v="379"/>
    <x v="372"/>
    <x v="1"/>
    <x v="3"/>
    <x v="140"/>
    <x v="1"/>
    <x v="8"/>
    <x v="8"/>
    <x v="25"/>
    <x v="7"/>
    <x v="79"/>
    <x v="36"/>
    <x v="2"/>
    <x v="14"/>
    <x v="262"/>
    <x v="11"/>
    <x v="42"/>
    <x v="42"/>
    <x v="204"/>
    <x v="131"/>
    <x v="159"/>
    <x v="2"/>
    <x v="137"/>
    <x v="312"/>
    <x v="302"/>
    <x v="136"/>
    <x v="275"/>
    <x v="312"/>
    <x v="303"/>
    <x v="138"/>
    <x v="3"/>
    <x v="324"/>
    <x v="77"/>
    <x v="310"/>
    <x v="302"/>
    <x v="134"/>
    <x v="134"/>
    <x v="136"/>
    <x v="4"/>
    <x v="6"/>
    <x v="7"/>
    <x v="6"/>
  </r>
  <r>
    <x v="219"/>
    <x v="212"/>
    <x v="1"/>
    <x v="3"/>
    <x v="141"/>
    <x v="12"/>
    <x v="0"/>
    <x v="1"/>
    <x v="28"/>
    <x v="1"/>
    <x v="73"/>
    <x v="108"/>
    <x v="2"/>
    <x v="16"/>
    <x v="390"/>
    <x v="113"/>
    <x v="258"/>
    <x v="256"/>
    <x v="129"/>
    <x v="86"/>
    <x v="35"/>
    <x v="2"/>
    <x v="78"/>
    <x v="100"/>
    <x v="99"/>
    <x v="78"/>
    <x v="386"/>
    <x v="100"/>
    <x v="98"/>
    <x v="78"/>
    <x v="3"/>
    <x v="382"/>
    <x v="77"/>
    <x v="99"/>
    <x v="73"/>
    <x v="76"/>
    <x v="76"/>
    <x v="76"/>
    <x v="2"/>
    <x v="8"/>
    <x v="0"/>
    <x v="8"/>
  </r>
  <r>
    <x v="297"/>
    <x v="282"/>
    <x v="1"/>
    <x v="10"/>
    <x v="141"/>
    <x v="12"/>
    <x v="0"/>
    <x v="1"/>
    <x v="28"/>
    <x v="5"/>
    <x v="73"/>
    <x v="108"/>
    <x v="2"/>
    <x v="29"/>
    <x v="50"/>
    <x v="113"/>
    <x v="258"/>
    <x v="256"/>
    <x v="129"/>
    <x v="352"/>
    <x v="398"/>
    <x v="2"/>
    <x v="366"/>
    <x v="344"/>
    <x v="344"/>
    <x v="368"/>
    <x v="60"/>
    <x v="343"/>
    <x v="343"/>
    <x v="369"/>
    <x v="3"/>
    <x v="39"/>
    <x v="77"/>
    <x v="356"/>
    <x v="379"/>
    <x v="370"/>
    <x v="370"/>
    <x v="370"/>
    <x v="2"/>
    <x v="8"/>
    <x v="0"/>
    <x v="8"/>
  </r>
  <r>
    <x v="53"/>
    <x v="50"/>
    <x v="1"/>
    <x v="5"/>
    <x v="142"/>
    <x v="15"/>
    <x v="11"/>
    <x v="15"/>
    <x v="1"/>
    <x v="5"/>
    <x v="33"/>
    <x v="74"/>
    <x v="2"/>
    <x v="2"/>
    <x v="440"/>
    <x v="1"/>
    <x v="0"/>
    <x v="1"/>
    <x v="319"/>
    <x v="439"/>
    <x v="146"/>
    <x v="2"/>
    <x v="443"/>
    <x v="5"/>
    <x v="5"/>
    <x v="128"/>
    <x v="442"/>
    <x v="5"/>
    <x v="5"/>
    <x v="129"/>
    <x v="3"/>
    <x v="419"/>
    <x v="6"/>
    <x v="4"/>
    <x v="92"/>
    <x v="126"/>
    <x v="126"/>
    <x v="127"/>
    <x v="2"/>
    <x v="8"/>
    <x v="7"/>
    <x v="15"/>
  </r>
  <r>
    <x v="54"/>
    <x v="49"/>
    <x v="1"/>
    <x v="5"/>
    <x v="142"/>
    <x v="15"/>
    <x v="11"/>
    <x v="15"/>
    <x v="0"/>
    <x v="5"/>
    <x v="33"/>
    <x v="74"/>
    <x v="2"/>
    <x v="11"/>
    <x v="440"/>
    <x v="51"/>
    <x v="0"/>
    <x v="1"/>
    <x v="319"/>
    <x v="439"/>
    <x v="217"/>
    <x v="2"/>
    <x v="443"/>
    <x v="15"/>
    <x v="15"/>
    <x v="180"/>
    <x v="442"/>
    <x v="15"/>
    <x v="15"/>
    <x v="181"/>
    <x v="3"/>
    <x v="419"/>
    <x v="18"/>
    <x v="14"/>
    <x v="444"/>
    <x v="179"/>
    <x v="179"/>
    <x v="180"/>
    <x v="2"/>
    <x v="8"/>
    <x v="7"/>
    <x v="15"/>
  </r>
  <r>
    <x v="55"/>
    <x v="47"/>
    <x v="1"/>
    <x v="5"/>
    <x v="142"/>
    <x v="15"/>
    <x v="11"/>
    <x v="15"/>
    <x v="30"/>
    <x v="5"/>
    <x v="33"/>
    <x v="74"/>
    <x v="2"/>
    <x v="7"/>
    <x v="440"/>
    <x v="145"/>
    <x v="0"/>
    <x v="1"/>
    <x v="319"/>
    <x v="439"/>
    <x v="15"/>
    <x v="2"/>
    <x v="443"/>
    <x v="1"/>
    <x v="1"/>
    <x v="41"/>
    <x v="442"/>
    <x v="1"/>
    <x v="1"/>
    <x v="41"/>
    <x v="3"/>
    <x v="419"/>
    <x v="1"/>
    <x v="1"/>
    <x v="14"/>
    <x v="40"/>
    <x v="40"/>
    <x v="40"/>
    <x v="2"/>
    <x v="8"/>
    <x v="7"/>
    <x v="15"/>
  </r>
  <r>
    <x v="69"/>
    <x v="48"/>
    <x v="1"/>
    <x v="5"/>
    <x v="142"/>
    <x v="15"/>
    <x v="11"/>
    <x v="15"/>
    <x v="7"/>
    <x v="5"/>
    <x v="33"/>
    <x v="74"/>
    <x v="2"/>
    <x v="42"/>
    <x v="440"/>
    <x v="43"/>
    <x v="0"/>
    <x v="1"/>
    <x v="319"/>
    <x v="439"/>
    <x v="443"/>
    <x v="2"/>
    <x v="443"/>
    <x v="446"/>
    <x v="445"/>
    <x v="418"/>
    <x v="442"/>
    <x v="446"/>
    <x v="445"/>
    <x v="418"/>
    <x v="3"/>
    <x v="419"/>
    <x v="142"/>
    <x v="462"/>
    <x v="457"/>
    <x v="418"/>
    <x v="418"/>
    <x v="418"/>
    <x v="2"/>
    <x v="8"/>
    <x v="7"/>
    <x v="15"/>
  </r>
  <r>
    <x v="220"/>
    <x v="337"/>
    <x v="1"/>
    <x v="3"/>
    <x v="143"/>
    <x v="14"/>
    <x v="10"/>
    <x v="13"/>
    <x v="28"/>
    <x v="1"/>
    <x v="73"/>
    <x v="108"/>
    <x v="2"/>
    <x v="16"/>
    <x v="315"/>
    <x v="45"/>
    <x v="95"/>
    <x v="100"/>
    <x v="141"/>
    <x v="106"/>
    <x v="136"/>
    <x v="2"/>
    <x v="122"/>
    <x v="247"/>
    <x v="237"/>
    <x v="124"/>
    <x v="331"/>
    <x v="246"/>
    <x v="237"/>
    <x v="124"/>
    <x v="3"/>
    <x v="336"/>
    <x v="77"/>
    <x v="241"/>
    <x v="124"/>
    <x v="122"/>
    <x v="122"/>
    <x v="122"/>
    <x v="2"/>
    <x v="7"/>
    <x v="7"/>
    <x v="7"/>
  </r>
  <r>
    <x v="298"/>
    <x v="332"/>
    <x v="1"/>
    <x v="10"/>
    <x v="143"/>
    <x v="14"/>
    <x v="10"/>
    <x v="13"/>
    <x v="28"/>
    <x v="5"/>
    <x v="73"/>
    <x v="108"/>
    <x v="2"/>
    <x v="29"/>
    <x v="124"/>
    <x v="45"/>
    <x v="95"/>
    <x v="100"/>
    <x v="141"/>
    <x v="326"/>
    <x v="288"/>
    <x v="2"/>
    <x v="309"/>
    <x v="202"/>
    <x v="208"/>
    <x v="312"/>
    <x v="118"/>
    <x v="202"/>
    <x v="208"/>
    <x v="312"/>
    <x v="3"/>
    <x v="92"/>
    <x v="77"/>
    <x v="213"/>
    <x v="337"/>
    <x v="313"/>
    <x v="313"/>
    <x v="313"/>
    <x v="2"/>
    <x v="7"/>
    <x v="7"/>
    <x v="7"/>
  </r>
  <r>
    <x v="385"/>
    <x v="380"/>
    <x v="1"/>
    <x v="3"/>
    <x v="143"/>
    <x v="14"/>
    <x v="10"/>
    <x v="13"/>
    <x v="22"/>
    <x v="1"/>
    <x v="82"/>
    <x v="118"/>
    <x v="2"/>
    <x v="29"/>
    <x v="78"/>
    <x v="62"/>
    <x v="97"/>
    <x v="102"/>
    <x v="142"/>
    <x v="339"/>
    <x v="294"/>
    <x v="2"/>
    <x v="317"/>
    <x v="337"/>
    <x v="333"/>
    <x v="329"/>
    <x v="128"/>
    <x v="336"/>
    <x v="333"/>
    <x v="330"/>
    <x v="3"/>
    <x v="78"/>
    <x v="77"/>
    <x v="344"/>
    <x v="332"/>
    <x v="330"/>
    <x v="330"/>
    <x v="331"/>
    <x v="2"/>
    <x v="7"/>
    <x v="7"/>
    <x v="7"/>
  </r>
  <r>
    <x v="422"/>
    <x v="422"/>
    <x v="1"/>
    <x v="3"/>
    <x v="144"/>
    <x v="14"/>
    <x v="5"/>
    <x v="13"/>
    <x v="26"/>
    <x v="1"/>
    <x v="100"/>
    <x v="127"/>
    <x v="2"/>
    <x v="16"/>
    <x v="371"/>
    <x v="48"/>
    <x v="88"/>
    <x v="89"/>
    <x v="134"/>
    <x v="93"/>
    <x v="152"/>
    <x v="2"/>
    <x v="124"/>
    <x v="205"/>
    <x v="194"/>
    <x v="114"/>
    <x v="322"/>
    <x v="205"/>
    <x v="194"/>
    <x v="114"/>
    <x v="3"/>
    <x v="350"/>
    <x v="77"/>
    <x v="201"/>
    <x v="211"/>
    <x v="112"/>
    <x v="112"/>
    <x v="112"/>
    <x v="2"/>
    <x v="7"/>
    <x v="7"/>
    <x v="7"/>
  </r>
  <r>
    <x v="473"/>
    <x v="477"/>
    <x v="1"/>
    <x v="3"/>
    <x v="145"/>
    <x v="15"/>
    <x v="6"/>
    <x v="14"/>
    <x v="37"/>
    <x v="4"/>
    <x v="117"/>
    <x v="24"/>
    <x v="2"/>
    <x v="29"/>
    <x v="202"/>
    <x v="91"/>
    <x v="206"/>
    <x v="213"/>
    <x v="304"/>
    <x v="134"/>
    <x v="266"/>
    <x v="2"/>
    <x v="177"/>
    <x v="227"/>
    <x v="217"/>
    <x v="169"/>
    <x v="212"/>
    <x v="227"/>
    <x v="217"/>
    <x v="167"/>
    <x v="3"/>
    <x v="419"/>
    <x v="77"/>
    <x v="222"/>
    <x v="228"/>
    <x v="166"/>
    <x v="166"/>
    <x v="166"/>
    <x v="6"/>
    <x v="8"/>
    <x v="7"/>
    <x v="15"/>
  </r>
  <r>
    <x v="221"/>
    <x v="213"/>
    <x v="1"/>
    <x v="3"/>
    <x v="146"/>
    <x v="13"/>
    <x v="8"/>
    <x v="14"/>
    <x v="28"/>
    <x v="4"/>
    <x v="73"/>
    <x v="108"/>
    <x v="2"/>
    <x v="16"/>
    <x v="398"/>
    <x v="112"/>
    <x v="225"/>
    <x v="224"/>
    <x v="86"/>
    <x v="65"/>
    <x v="46"/>
    <x v="2"/>
    <x v="72"/>
    <x v="35"/>
    <x v="32"/>
    <x v="67"/>
    <x v="352"/>
    <x v="35"/>
    <x v="32"/>
    <x v="67"/>
    <x v="3"/>
    <x v="407"/>
    <x v="77"/>
    <x v="35"/>
    <x v="42"/>
    <x v="65"/>
    <x v="65"/>
    <x v="65"/>
    <x v="2"/>
    <x v="8"/>
    <x v="1"/>
    <x v="9"/>
  </r>
  <r>
    <x v="299"/>
    <x v="283"/>
    <x v="1"/>
    <x v="10"/>
    <x v="146"/>
    <x v="13"/>
    <x v="8"/>
    <x v="14"/>
    <x v="28"/>
    <x v="5"/>
    <x v="73"/>
    <x v="108"/>
    <x v="2"/>
    <x v="29"/>
    <x v="41"/>
    <x v="112"/>
    <x v="225"/>
    <x v="224"/>
    <x v="86"/>
    <x v="379"/>
    <x v="381"/>
    <x v="2"/>
    <x v="375"/>
    <x v="406"/>
    <x v="408"/>
    <x v="381"/>
    <x v="95"/>
    <x v="406"/>
    <x v="408"/>
    <x v="382"/>
    <x v="3"/>
    <x v="12"/>
    <x v="77"/>
    <x v="420"/>
    <x v="420"/>
    <x v="383"/>
    <x v="383"/>
    <x v="383"/>
    <x v="2"/>
    <x v="8"/>
    <x v="1"/>
    <x v="9"/>
  </r>
  <r>
    <x v="222"/>
    <x v="214"/>
    <x v="1"/>
    <x v="3"/>
    <x v="147"/>
    <x v="13"/>
    <x v="8"/>
    <x v="14"/>
    <x v="28"/>
    <x v="4"/>
    <x v="73"/>
    <x v="108"/>
    <x v="2"/>
    <x v="16"/>
    <x v="300"/>
    <x v="63"/>
    <x v="227"/>
    <x v="228"/>
    <x v="80"/>
    <x v="68"/>
    <x v="70"/>
    <x v="2"/>
    <x v="82"/>
    <x v="407"/>
    <x v="406"/>
    <x v="83"/>
    <x v="399"/>
    <x v="407"/>
    <x v="406"/>
    <x v="83"/>
    <x v="3"/>
    <x v="394"/>
    <x v="77"/>
    <x v="418"/>
    <x v="411"/>
    <x v="81"/>
    <x v="81"/>
    <x v="81"/>
    <x v="2"/>
    <x v="8"/>
    <x v="1"/>
    <x v="9"/>
  </r>
  <r>
    <x v="300"/>
    <x v="284"/>
    <x v="1"/>
    <x v="10"/>
    <x v="147"/>
    <x v="13"/>
    <x v="8"/>
    <x v="14"/>
    <x v="28"/>
    <x v="5"/>
    <x v="73"/>
    <x v="108"/>
    <x v="2"/>
    <x v="29"/>
    <x v="139"/>
    <x v="63"/>
    <x v="227"/>
    <x v="228"/>
    <x v="80"/>
    <x v="377"/>
    <x v="357"/>
    <x v="2"/>
    <x v="363"/>
    <x v="34"/>
    <x v="34"/>
    <x v="361"/>
    <x v="42"/>
    <x v="34"/>
    <x v="34"/>
    <x v="362"/>
    <x v="3"/>
    <x v="25"/>
    <x v="77"/>
    <x v="37"/>
    <x v="47"/>
    <x v="363"/>
    <x v="363"/>
    <x v="363"/>
    <x v="2"/>
    <x v="8"/>
    <x v="1"/>
    <x v="9"/>
  </r>
  <r>
    <x v="373"/>
    <x v="365"/>
    <x v="1"/>
    <x v="3"/>
    <x v="147"/>
    <x v="13"/>
    <x v="8"/>
    <x v="14"/>
    <x v="23"/>
    <x v="4"/>
    <x v="77"/>
    <x v="113"/>
    <x v="2"/>
    <x v="16"/>
    <x v="314"/>
    <x v="60"/>
    <x v="228"/>
    <x v="229"/>
    <x v="79"/>
    <x v="66"/>
    <x v="71"/>
    <x v="2"/>
    <x v="81"/>
    <x v="413"/>
    <x v="412"/>
    <x v="85"/>
    <x v="400"/>
    <x v="413"/>
    <x v="412"/>
    <x v="85"/>
    <x v="3"/>
    <x v="396"/>
    <x v="77"/>
    <x v="425"/>
    <x v="435"/>
    <x v="83"/>
    <x v="83"/>
    <x v="83"/>
    <x v="2"/>
    <x v="8"/>
    <x v="1"/>
    <x v="9"/>
  </r>
  <r>
    <x v="424"/>
    <x v="423"/>
    <x v="1"/>
    <x v="3"/>
    <x v="147"/>
    <x v="13"/>
    <x v="8"/>
    <x v="14"/>
    <x v="24"/>
    <x v="4"/>
    <x v="102"/>
    <x v="136"/>
    <x v="2"/>
    <x v="29"/>
    <x v="60"/>
    <x v="68"/>
    <x v="229"/>
    <x v="230"/>
    <x v="74"/>
    <x v="387"/>
    <x v="359"/>
    <x v="2"/>
    <x v="370"/>
    <x v="36"/>
    <x v="37"/>
    <x v="364"/>
    <x v="28"/>
    <x v="36"/>
    <x v="37"/>
    <x v="365"/>
    <x v="3"/>
    <x v="16"/>
    <x v="77"/>
    <x v="40"/>
    <x v="27"/>
    <x v="366"/>
    <x v="366"/>
    <x v="366"/>
    <x v="2"/>
    <x v="8"/>
    <x v="1"/>
    <x v="9"/>
  </r>
  <r>
    <x v="425"/>
    <x v="424"/>
    <x v="1"/>
    <x v="3"/>
    <x v="147"/>
    <x v="13"/>
    <x v="8"/>
    <x v="14"/>
    <x v="24"/>
    <x v="4"/>
    <x v="102"/>
    <x v="136"/>
    <x v="2"/>
    <x v="26"/>
    <x v="184"/>
    <x v="71"/>
    <x v="229"/>
    <x v="230"/>
    <x v="75"/>
    <x v="297"/>
    <x v="270"/>
    <x v="2"/>
    <x v="287"/>
    <x v="73"/>
    <x v="77"/>
    <x v="286"/>
    <x v="109"/>
    <x v="72"/>
    <x v="78"/>
    <x v="286"/>
    <x v="3"/>
    <x v="107"/>
    <x v="77"/>
    <x v="80"/>
    <x v="83"/>
    <x v="288"/>
    <x v="288"/>
    <x v="287"/>
    <x v="2"/>
    <x v="8"/>
    <x v="1"/>
    <x v="9"/>
  </r>
  <r>
    <x v="426"/>
    <x v="425"/>
    <x v="1"/>
    <x v="3"/>
    <x v="147"/>
    <x v="13"/>
    <x v="8"/>
    <x v="14"/>
    <x v="24"/>
    <x v="4"/>
    <x v="103"/>
    <x v="137"/>
    <x v="2"/>
    <x v="26"/>
    <x v="183"/>
    <x v="79"/>
    <x v="231"/>
    <x v="232"/>
    <x v="76"/>
    <x v="298"/>
    <x v="273"/>
    <x v="2"/>
    <x v="288"/>
    <x v="83"/>
    <x v="83"/>
    <x v="288"/>
    <x v="119"/>
    <x v="84"/>
    <x v="84"/>
    <x v="288"/>
    <x v="3"/>
    <x v="106"/>
    <x v="77"/>
    <x v="87"/>
    <x v="98"/>
    <x v="291"/>
    <x v="291"/>
    <x v="289"/>
    <x v="2"/>
    <x v="8"/>
    <x v="1"/>
    <x v="9"/>
  </r>
  <r>
    <x v="476"/>
    <x v="478"/>
    <x v="1"/>
    <x v="3"/>
    <x v="147"/>
    <x v="13"/>
    <x v="8"/>
    <x v="14"/>
    <x v="12"/>
    <x v="4"/>
    <x v="117"/>
    <x v="25"/>
    <x v="2"/>
    <x v="29"/>
    <x v="201"/>
    <x v="90"/>
    <x v="188"/>
    <x v="190"/>
    <x v="89"/>
    <x v="270"/>
    <x v="316"/>
    <x v="2"/>
    <x v="276"/>
    <x v="278"/>
    <x v="275"/>
    <x v="284"/>
    <x v="205"/>
    <x v="279"/>
    <x v="275"/>
    <x v="284"/>
    <x v="3"/>
    <x v="179"/>
    <x v="77"/>
    <x v="279"/>
    <x v="270"/>
    <x v="285"/>
    <x v="285"/>
    <x v="285"/>
    <x v="5"/>
    <x v="8"/>
    <x v="1"/>
    <x v="9"/>
  </r>
  <r>
    <x v="223"/>
    <x v="215"/>
    <x v="1"/>
    <x v="3"/>
    <x v="148"/>
    <x v="13"/>
    <x v="2"/>
    <x v="14"/>
    <x v="28"/>
    <x v="9"/>
    <x v="73"/>
    <x v="108"/>
    <x v="2"/>
    <x v="16"/>
    <x v="383"/>
    <x v="123"/>
    <x v="266"/>
    <x v="266"/>
    <x v="229"/>
    <x v="167"/>
    <x v="23"/>
    <x v="2"/>
    <x v="129"/>
    <x v="48"/>
    <x v="48"/>
    <x v="153"/>
    <x v="419"/>
    <x v="48"/>
    <x v="47"/>
    <x v="151"/>
    <x v="3"/>
    <x v="404"/>
    <x v="77"/>
    <x v="49"/>
    <x v="79"/>
    <x v="147"/>
    <x v="147"/>
    <x v="149"/>
    <x v="2"/>
    <x v="8"/>
    <x v="1"/>
    <x v="9"/>
  </r>
  <r>
    <x v="347"/>
    <x v="329"/>
    <x v="1"/>
    <x v="10"/>
    <x v="148"/>
    <x v="13"/>
    <x v="2"/>
    <x v="14"/>
    <x v="28"/>
    <x v="5"/>
    <x v="73"/>
    <x v="108"/>
    <x v="2"/>
    <x v="29"/>
    <x v="59"/>
    <x v="123"/>
    <x v="266"/>
    <x v="266"/>
    <x v="229"/>
    <x v="267"/>
    <x v="420"/>
    <x v="2"/>
    <x v="303"/>
    <x v="392"/>
    <x v="393"/>
    <x v="287"/>
    <x v="17"/>
    <x v="392"/>
    <x v="393"/>
    <x v="287"/>
    <x v="3"/>
    <x v="15"/>
    <x v="77"/>
    <x v="403"/>
    <x v="373"/>
    <x v="290"/>
    <x v="290"/>
    <x v="288"/>
    <x v="2"/>
    <x v="8"/>
    <x v="1"/>
    <x v="9"/>
  </r>
  <r>
    <x v="103"/>
    <x v="104"/>
    <x v="2"/>
    <x v="9"/>
    <x v="149"/>
    <x v="8"/>
    <x v="7"/>
    <x v="9"/>
    <x v="11"/>
    <x v="2"/>
    <x v="5"/>
    <x v="154"/>
    <x v="2"/>
    <x v="17"/>
    <x v="255"/>
    <x v="146"/>
    <x v="300"/>
    <x v="300"/>
    <x v="52"/>
    <x v="54"/>
    <x v="14"/>
    <x v="2"/>
    <x v="48"/>
    <x v="437"/>
    <x v="436"/>
    <x v="130"/>
    <x v="437"/>
    <x v="437"/>
    <x v="436"/>
    <x v="132"/>
    <x v="3"/>
    <x v="415"/>
    <x v="4"/>
    <x v="447"/>
    <x v="101"/>
    <x v="128"/>
    <x v="128"/>
    <x v="130"/>
    <x v="1"/>
    <x v="8"/>
    <x v="6"/>
    <x v="14"/>
  </r>
  <r>
    <x v="46"/>
    <x v="40"/>
    <x v="1"/>
    <x v="3"/>
    <x v="150"/>
    <x v="1"/>
    <x v="5"/>
    <x v="10"/>
    <x v="22"/>
    <x v="7"/>
    <x v="36"/>
    <x v="77"/>
    <x v="2"/>
    <x v="12"/>
    <x v="424"/>
    <x v="18"/>
    <x v="58"/>
    <x v="59"/>
    <x v="196"/>
    <x v="52"/>
    <x v="101"/>
    <x v="2"/>
    <x v="62"/>
    <x v="370"/>
    <x v="368"/>
    <x v="61"/>
    <x v="363"/>
    <x v="370"/>
    <x v="368"/>
    <x v="61"/>
    <x v="3"/>
    <x v="411"/>
    <x v="31"/>
    <x v="363"/>
    <x v="25"/>
    <x v="59"/>
    <x v="59"/>
    <x v="59"/>
    <x v="2"/>
    <x v="6"/>
    <x v="7"/>
    <x v="6"/>
  </r>
  <r>
    <x v="78"/>
    <x v="80"/>
    <x v="1"/>
    <x v="3"/>
    <x v="150"/>
    <x v="1"/>
    <x v="5"/>
    <x v="10"/>
    <x v="31"/>
    <x v="7"/>
    <x v="49"/>
    <x v="77"/>
    <x v="2"/>
    <x v="29"/>
    <x v="166"/>
    <x v="27"/>
    <x v="58"/>
    <x v="59"/>
    <x v="197"/>
    <x v="303"/>
    <x v="253"/>
    <x v="2"/>
    <x v="296"/>
    <x v="166"/>
    <x v="172"/>
    <x v="303"/>
    <x v="169"/>
    <x v="165"/>
    <x v="171"/>
    <x v="301"/>
    <x v="3"/>
    <x v="102"/>
    <x v="95"/>
    <x v="211"/>
    <x v="394"/>
    <x v="304"/>
    <x v="304"/>
    <x v="302"/>
    <x v="2"/>
    <x v="6"/>
    <x v="7"/>
    <x v="6"/>
  </r>
  <r>
    <x v="96"/>
    <x v="98"/>
    <x v="1"/>
    <x v="3"/>
    <x v="150"/>
    <x v="1"/>
    <x v="5"/>
    <x v="10"/>
    <x v="18"/>
    <x v="7"/>
    <x v="53"/>
    <x v="77"/>
    <x v="2"/>
    <x v="29"/>
    <x v="164"/>
    <x v="40"/>
    <x v="58"/>
    <x v="59"/>
    <x v="198"/>
    <x v="304"/>
    <x v="254"/>
    <x v="2"/>
    <x v="298"/>
    <x v="288"/>
    <x v="287"/>
    <x v="306"/>
    <x v="177"/>
    <x v="288"/>
    <x v="288"/>
    <x v="304"/>
    <x v="3"/>
    <x v="101"/>
    <x v="98"/>
    <x v="325"/>
    <x v="399"/>
    <x v="307"/>
    <x v="307"/>
    <x v="305"/>
    <x v="2"/>
    <x v="6"/>
    <x v="7"/>
    <x v="6"/>
  </r>
  <r>
    <x v="224"/>
    <x v="216"/>
    <x v="1"/>
    <x v="3"/>
    <x v="151"/>
    <x v="12"/>
    <x v="8"/>
    <x v="14"/>
    <x v="28"/>
    <x v="9"/>
    <x v="73"/>
    <x v="108"/>
    <x v="2"/>
    <x v="16"/>
    <x v="388"/>
    <x v="102"/>
    <x v="223"/>
    <x v="223"/>
    <x v="249"/>
    <x v="186"/>
    <x v="54"/>
    <x v="2"/>
    <x v="157"/>
    <x v="80"/>
    <x v="82"/>
    <x v="176"/>
    <x v="373"/>
    <x v="81"/>
    <x v="83"/>
    <x v="174"/>
    <x v="3"/>
    <x v="380"/>
    <x v="77"/>
    <x v="85"/>
    <x v="109"/>
    <x v="173"/>
    <x v="173"/>
    <x v="173"/>
    <x v="2"/>
    <x v="8"/>
    <x v="0"/>
    <x v="8"/>
  </r>
  <r>
    <x v="301"/>
    <x v="285"/>
    <x v="1"/>
    <x v="10"/>
    <x v="151"/>
    <x v="12"/>
    <x v="8"/>
    <x v="14"/>
    <x v="28"/>
    <x v="5"/>
    <x v="73"/>
    <x v="108"/>
    <x v="2"/>
    <x v="29"/>
    <x v="53"/>
    <x v="102"/>
    <x v="223"/>
    <x v="223"/>
    <x v="249"/>
    <x v="253"/>
    <x v="372"/>
    <x v="2"/>
    <x v="280"/>
    <x v="358"/>
    <x v="357"/>
    <x v="270"/>
    <x v="73"/>
    <x v="357"/>
    <x v="356"/>
    <x v="270"/>
    <x v="3"/>
    <x v="41"/>
    <x v="77"/>
    <x v="370"/>
    <x v="345"/>
    <x v="270"/>
    <x v="270"/>
    <x v="270"/>
    <x v="2"/>
    <x v="8"/>
    <x v="0"/>
    <x v="8"/>
  </r>
  <r>
    <x v="399"/>
    <x v="394"/>
    <x v="1"/>
    <x v="3"/>
    <x v="151"/>
    <x v="12"/>
    <x v="8"/>
    <x v="14"/>
    <x v="22"/>
    <x v="9"/>
    <x v="90"/>
    <x v="125"/>
    <x v="2"/>
    <x v="16"/>
    <x v="404"/>
    <x v="102"/>
    <x v="224"/>
    <x v="225"/>
    <x v="246"/>
    <x v="184"/>
    <x v="58"/>
    <x v="2"/>
    <x v="155"/>
    <x v="98"/>
    <x v="95"/>
    <x v="177"/>
    <x v="374"/>
    <x v="98"/>
    <x v="94"/>
    <x v="175"/>
    <x v="3"/>
    <x v="385"/>
    <x v="77"/>
    <x v="95"/>
    <x v="112"/>
    <x v="174"/>
    <x v="174"/>
    <x v="174"/>
    <x v="2"/>
    <x v="8"/>
    <x v="0"/>
    <x v="8"/>
  </r>
  <r>
    <x v="225"/>
    <x v="217"/>
    <x v="1"/>
    <x v="3"/>
    <x v="152"/>
    <x v="4"/>
    <x v="1"/>
    <x v="13"/>
    <x v="28"/>
    <x v="7"/>
    <x v="73"/>
    <x v="108"/>
    <x v="2"/>
    <x v="16"/>
    <x v="290"/>
    <x v="8"/>
    <x v="13"/>
    <x v="12"/>
    <x v="234"/>
    <x v="171"/>
    <x v="212"/>
    <x v="2"/>
    <x v="197"/>
    <x v="231"/>
    <x v="226"/>
    <x v="197"/>
    <x v="259"/>
    <x v="231"/>
    <x v="226"/>
    <x v="198"/>
    <x v="3"/>
    <x v="239"/>
    <x v="77"/>
    <x v="231"/>
    <x v="247"/>
    <x v="198"/>
    <x v="198"/>
    <x v="197"/>
    <x v="2"/>
    <x v="3"/>
    <x v="7"/>
    <x v="3"/>
  </r>
  <r>
    <x v="339"/>
    <x v="321"/>
    <x v="1"/>
    <x v="10"/>
    <x v="152"/>
    <x v="4"/>
    <x v="1"/>
    <x v="13"/>
    <x v="28"/>
    <x v="5"/>
    <x v="73"/>
    <x v="108"/>
    <x v="2"/>
    <x v="29"/>
    <x v="150"/>
    <x v="8"/>
    <x v="13"/>
    <x v="12"/>
    <x v="234"/>
    <x v="263"/>
    <x v="235"/>
    <x v="2"/>
    <x v="253"/>
    <x v="222"/>
    <x v="224"/>
    <x v="255"/>
    <x v="183"/>
    <x v="222"/>
    <x v="224"/>
    <x v="255"/>
    <x v="3"/>
    <x v="185"/>
    <x v="77"/>
    <x v="229"/>
    <x v="218"/>
    <x v="253"/>
    <x v="253"/>
    <x v="254"/>
    <x v="2"/>
    <x v="3"/>
    <x v="7"/>
    <x v="3"/>
  </r>
  <r>
    <x v="356"/>
    <x v="347"/>
    <x v="1"/>
    <x v="3"/>
    <x v="153"/>
    <x v="0"/>
    <x v="8"/>
    <x v="13"/>
    <x v="27"/>
    <x v="7"/>
    <x v="72"/>
    <x v="9"/>
    <x v="2"/>
    <x v="33"/>
    <x v="216"/>
    <x v="56"/>
    <x v="195"/>
    <x v="170"/>
    <x v="180"/>
    <x v="228"/>
    <x v="282"/>
    <x v="2"/>
    <x v="248"/>
    <x v="302"/>
    <x v="299"/>
    <x v="265"/>
    <x v="220"/>
    <x v="302"/>
    <x v="300"/>
    <x v="265"/>
    <x v="3"/>
    <x v="208"/>
    <x v="77"/>
    <x v="307"/>
    <x v="299"/>
    <x v="265"/>
    <x v="265"/>
    <x v="265"/>
    <x v="6"/>
    <x v="5"/>
    <x v="7"/>
    <x v="5"/>
  </r>
  <r>
    <x v="71"/>
    <x v="73"/>
    <x v="1"/>
    <x v="3"/>
    <x v="154"/>
    <x v="1"/>
    <x v="0"/>
    <x v="14"/>
    <x v="22"/>
    <x v="4"/>
    <x v="41"/>
    <x v="81"/>
    <x v="2"/>
    <x v="17"/>
    <x v="241"/>
    <x v="37"/>
    <x v="110"/>
    <x v="112"/>
    <x v="166"/>
    <x v="145"/>
    <x v="202"/>
    <x v="2"/>
    <x v="167"/>
    <x v="292"/>
    <x v="286"/>
    <x v="167"/>
    <x v="264"/>
    <x v="293"/>
    <x v="286"/>
    <x v="165"/>
    <x v="3"/>
    <x v="248"/>
    <x v="124"/>
    <x v="385"/>
    <x v="172"/>
    <x v="164"/>
    <x v="164"/>
    <x v="164"/>
    <x v="2"/>
    <x v="6"/>
    <x v="7"/>
    <x v="6"/>
  </r>
  <r>
    <x v="86"/>
    <x v="88"/>
    <x v="1"/>
    <x v="5"/>
    <x v="154"/>
    <x v="1"/>
    <x v="0"/>
    <x v="14"/>
    <x v="36"/>
    <x v="4"/>
    <x v="48"/>
    <x v="80"/>
    <x v="2"/>
    <x v="26"/>
    <x v="188"/>
    <x v="53"/>
    <x v="109"/>
    <x v="110"/>
    <x v="167"/>
    <x v="288"/>
    <x v="243"/>
    <x v="1"/>
    <x v="57"/>
    <x v="241"/>
    <x v="211"/>
    <x v="49"/>
    <x v="189"/>
    <x v="241"/>
    <x v="211"/>
    <x v="49"/>
    <x v="1"/>
    <x v="176"/>
    <x v="89"/>
    <x v="263"/>
    <x v="294"/>
    <x v="282"/>
    <x v="282"/>
    <x v="282"/>
    <x v="2"/>
    <x v="6"/>
    <x v="7"/>
    <x v="6"/>
  </r>
  <r>
    <x v="87"/>
    <x v="89"/>
    <x v="1"/>
    <x v="4"/>
    <x v="154"/>
    <x v="1"/>
    <x v="0"/>
    <x v="14"/>
    <x v="14"/>
    <x v="4"/>
    <x v="48"/>
    <x v="80"/>
    <x v="2"/>
    <x v="17"/>
    <x v="242"/>
    <x v="53"/>
    <x v="109"/>
    <x v="110"/>
    <x v="167"/>
    <x v="142"/>
    <x v="200"/>
    <x v="3"/>
    <x v="391"/>
    <x v="211"/>
    <x v="234"/>
    <x v="402"/>
    <x v="253"/>
    <x v="211"/>
    <x v="235"/>
    <x v="402"/>
    <x v="2"/>
    <x v="249"/>
    <x v="62"/>
    <x v="193"/>
    <x v="171"/>
    <x v="159"/>
    <x v="159"/>
    <x v="159"/>
    <x v="2"/>
    <x v="6"/>
    <x v="7"/>
    <x v="6"/>
  </r>
  <r>
    <x v="88"/>
    <x v="90"/>
    <x v="1"/>
    <x v="2"/>
    <x v="154"/>
    <x v="1"/>
    <x v="0"/>
    <x v="14"/>
    <x v="13"/>
    <x v="4"/>
    <x v="48"/>
    <x v="80"/>
    <x v="2"/>
    <x v="26"/>
    <x v="188"/>
    <x v="53"/>
    <x v="109"/>
    <x v="110"/>
    <x v="167"/>
    <x v="288"/>
    <x v="243"/>
    <x v="1"/>
    <x v="57"/>
    <x v="241"/>
    <x v="211"/>
    <x v="49"/>
    <x v="189"/>
    <x v="241"/>
    <x v="211"/>
    <x v="49"/>
    <x v="1"/>
    <x v="176"/>
    <x v="89"/>
    <x v="263"/>
    <x v="294"/>
    <x v="282"/>
    <x v="282"/>
    <x v="282"/>
    <x v="2"/>
    <x v="6"/>
    <x v="7"/>
    <x v="6"/>
  </r>
  <r>
    <x v="456"/>
    <x v="454"/>
    <x v="1"/>
    <x v="3"/>
    <x v="155"/>
    <x v="15"/>
    <x v="10"/>
    <x v="4"/>
    <x v="11"/>
    <x v="0"/>
    <x v="111"/>
    <x v="144"/>
    <x v="0"/>
    <x v="16"/>
    <x v="409"/>
    <x v="26"/>
    <x v="38"/>
    <x v="39"/>
    <x v="242"/>
    <x v="175"/>
    <x v="190"/>
    <x v="2"/>
    <x v="183"/>
    <x v="182"/>
    <x v="181"/>
    <x v="185"/>
    <x v="262"/>
    <x v="185"/>
    <x v="185"/>
    <x v="197"/>
    <x v="3"/>
    <x v="419"/>
    <x v="77"/>
    <x v="192"/>
    <x v="207"/>
    <x v="197"/>
    <x v="197"/>
    <x v="196"/>
    <x v="2"/>
    <x v="8"/>
    <x v="7"/>
    <x v="15"/>
  </r>
  <r>
    <x v="226"/>
    <x v="218"/>
    <x v="1"/>
    <x v="3"/>
    <x v="156"/>
    <x v="12"/>
    <x v="8"/>
    <x v="14"/>
    <x v="28"/>
    <x v="4"/>
    <x v="73"/>
    <x v="108"/>
    <x v="2"/>
    <x v="16"/>
    <x v="386"/>
    <x v="118"/>
    <x v="241"/>
    <x v="242"/>
    <x v="114"/>
    <x v="81"/>
    <x v="41"/>
    <x v="2"/>
    <x v="80"/>
    <x v="41"/>
    <x v="41"/>
    <x v="74"/>
    <x v="346"/>
    <x v="41"/>
    <x v="41"/>
    <x v="74"/>
    <x v="3"/>
    <x v="378"/>
    <x v="77"/>
    <x v="45"/>
    <x v="23"/>
    <x v="72"/>
    <x v="72"/>
    <x v="72"/>
    <x v="2"/>
    <x v="8"/>
    <x v="0"/>
    <x v="8"/>
  </r>
  <r>
    <x v="302"/>
    <x v="286"/>
    <x v="1"/>
    <x v="10"/>
    <x v="156"/>
    <x v="12"/>
    <x v="8"/>
    <x v="14"/>
    <x v="28"/>
    <x v="5"/>
    <x v="73"/>
    <x v="108"/>
    <x v="2"/>
    <x v="29"/>
    <x v="55"/>
    <x v="118"/>
    <x v="241"/>
    <x v="242"/>
    <x v="114"/>
    <x v="358"/>
    <x v="391"/>
    <x v="2"/>
    <x v="364"/>
    <x v="399"/>
    <x v="398"/>
    <x v="375"/>
    <x v="100"/>
    <x v="399"/>
    <x v="398"/>
    <x v="376"/>
    <x v="3"/>
    <x v="43"/>
    <x v="77"/>
    <x v="408"/>
    <x v="439"/>
    <x v="377"/>
    <x v="377"/>
    <x v="377"/>
    <x v="2"/>
    <x v="8"/>
    <x v="0"/>
    <x v="8"/>
  </r>
  <r>
    <x v="364"/>
    <x v="356"/>
    <x v="1"/>
    <x v="3"/>
    <x v="156"/>
    <x v="12"/>
    <x v="8"/>
    <x v="14"/>
    <x v="12"/>
    <x v="4"/>
    <x v="73"/>
    <x v="108"/>
    <x v="2"/>
    <x v="29"/>
    <x v="38"/>
    <x v="126"/>
    <x v="241"/>
    <x v="242"/>
    <x v="115"/>
    <x v="363"/>
    <x v="399"/>
    <x v="2"/>
    <x v="369"/>
    <x v="424"/>
    <x v="423"/>
    <x v="386"/>
    <x v="148"/>
    <x v="424"/>
    <x v="423"/>
    <x v="386"/>
    <x v="3"/>
    <x v="36"/>
    <x v="77"/>
    <x v="441"/>
    <x v="446"/>
    <x v="387"/>
    <x v="387"/>
    <x v="387"/>
    <x v="2"/>
    <x v="8"/>
    <x v="0"/>
    <x v="8"/>
  </r>
  <r>
    <x v="227"/>
    <x v="219"/>
    <x v="1"/>
    <x v="3"/>
    <x v="157"/>
    <x v="12"/>
    <x v="3"/>
    <x v="14"/>
    <x v="28"/>
    <x v="9"/>
    <x v="73"/>
    <x v="108"/>
    <x v="2"/>
    <x v="16"/>
    <x v="325"/>
    <x v="45"/>
    <x v="55"/>
    <x v="58"/>
    <x v="275"/>
    <x v="209"/>
    <x v="177"/>
    <x v="2"/>
    <x v="210"/>
    <x v="103"/>
    <x v="109"/>
    <x v="212"/>
    <x v="281"/>
    <x v="104"/>
    <x v="108"/>
    <x v="212"/>
    <x v="3"/>
    <x v="369"/>
    <x v="77"/>
    <x v="111"/>
    <x v="48"/>
    <x v="212"/>
    <x v="212"/>
    <x v="211"/>
    <x v="2"/>
    <x v="8"/>
    <x v="0"/>
    <x v="8"/>
  </r>
  <r>
    <x v="303"/>
    <x v="287"/>
    <x v="1"/>
    <x v="10"/>
    <x v="157"/>
    <x v="12"/>
    <x v="3"/>
    <x v="14"/>
    <x v="28"/>
    <x v="5"/>
    <x v="73"/>
    <x v="108"/>
    <x v="2"/>
    <x v="29"/>
    <x v="114"/>
    <x v="45"/>
    <x v="55"/>
    <x v="58"/>
    <x v="275"/>
    <x v="237"/>
    <x v="261"/>
    <x v="2"/>
    <x v="241"/>
    <x v="342"/>
    <x v="336"/>
    <x v="244"/>
    <x v="171"/>
    <x v="341"/>
    <x v="336"/>
    <x v="244"/>
    <x v="3"/>
    <x v="56"/>
    <x v="77"/>
    <x v="347"/>
    <x v="409"/>
    <x v="242"/>
    <x v="242"/>
    <x v="243"/>
    <x v="2"/>
    <x v="8"/>
    <x v="0"/>
    <x v="8"/>
  </r>
  <r>
    <x v="120"/>
    <x v="122"/>
    <x v="1"/>
    <x v="3"/>
    <x v="158"/>
    <x v="0"/>
    <x v="3"/>
    <x v="13"/>
    <x v="19"/>
    <x v="7"/>
    <x v="62"/>
    <x v="100"/>
    <x v="2"/>
    <x v="16"/>
    <x v="287"/>
    <x v="53"/>
    <x v="50"/>
    <x v="45"/>
    <x v="45"/>
    <x v="32"/>
    <x v="181"/>
    <x v="2"/>
    <x v="34"/>
    <x v="79"/>
    <x v="74"/>
    <x v="33"/>
    <x v="267"/>
    <x v="80"/>
    <x v="74"/>
    <x v="33"/>
    <x v="3"/>
    <x v="290"/>
    <x v="58"/>
    <x v="68"/>
    <x v="125"/>
    <x v="33"/>
    <x v="33"/>
    <x v="33"/>
    <x v="2"/>
    <x v="5"/>
    <x v="7"/>
    <x v="5"/>
  </r>
  <r>
    <x v="124"/>
    <x v="125"/>
    <x v="1"/>
    <x v="3"/>
    <x v="158"/>
    <x v="0"/>
    <x v="3"/>
    <x v="13"/>
    <x v="22"/>
    <x v="7"/>
    <x v="63"/>
    <x v="101"/>
    <x v="2"/>
    <x v="16"/>
    <x v="286"/>
    <x v="51"/>
    <x v="51"/>
    <x v="46"/>
    <x v="44"/>
    <x v="33"/>
    <x v="184"/>
    <x v="2"/>
    <x v="35"/>
    <x v="87"/>
    <x v="80"/>
    <x v="34"/>
    <x v="269"/>
    <x v="88"/>
    <x v="81"/>
    <x v="34"/>
    <x v="3"/>
    <x v="289"/>
    <x v="59"/>
    <x v="74"/>
    <x v="126"/>
    <x v="34"/>
    <x v="34"/>
    <x v="34"/>
    <x v="2"/>
    <x v="5"/>
    <x v="7"/>
    <x v="5"/>
  </r>
  <r>
    <x v="90"/>
    <x v="92"/>
    <x v="1"/>
    <x v="3"/>
    <x v="159"/>
    <x v="14"/>
    <x v="6"/>
    <x v="7"/>
    <x v="22"/>
    <x v="9"/>
    <x v="50"/>
    <x v="89"/>
    <x v="2"/>
    <x v="16"/>
    <x v="279"/>
    <x v="27"/>
    <x v="142"/>
    <x v="145"/>
    <x v="286"/>
    <x v="218"/>
    <x v="110"/>
    <x v="2"/>
    <x v="185"/>
    <x v="386"/>
    <x v="384"/>
    <x v="230"/>
    <x v="381"/>
    <x v="386"/>
    <x v="384"/>
    <x v="226"/>
    <x v="3"/>
    <x v="329"/>
    <x v="65"/>
    <x v="391"/>
    <x v="343"/>
    <x v="225"/>
    <x v="225"/>
    <x v="225"/>
    <x v="2"/>
    <x v="7"/>
    <x v="7"/>
    <x v="7"/>
  </r>
  <r>
    <x v="229"/>
    <x v="221"/>
    <x v="1"/>
    <x v="3"/>
    <x v="160"/>
    <x v="12"/>
    <x v="8"/>
    <x v="14"/>
    <x v="28"/>
    <x v="6"/>
    <x v="73"/>
    <x v="108"/>
    <x v="2"/>
    <x v="16"/>
    <x v="341"/>
    <x v="109"/>
    <x v="285"/>
    <x v="285"/>
    <x v="101"/>
    <x v="76"/>
    <x v="27"/>
    <x v="2"/>
    <x v="67"/>
    <x v="435"/>
    <x v="434"/>
    <x v="79"/>
    <x v="425"/>
    <x v="435"/>
    <x v="434"/>
    <x v="79"/>
    <x v="3"/>
    <x v="371"/>
    <x v="77"/>
    <x v="452"/>
    <x v="21"/>
    <x v="77"/>
    <x v="77"/>
    <x v="77"/>
    <x v="2"/>
    <x v="8"/>
    <x v="0"/>
    <x v="8"/>
  </r>
  <r>
    <x v="340"/>
    <x v="322"/>
    <x v="1"/>
    <x v="10"/>
    <x v="160"/>
    <x v="12"/>
    <x v="8"/>
    <x v="14"/>
    <x v="28"/>
    <x v="5"/>
    <x v="73"/>
    <x v="108"/>
    <x v="2"/>
    <x v="29"/>
    <x v="100"/>
    <x v="109"/>
    <x v="285"/>
    <x v="285"/>
    <x v="101"/>
    <x v="367"/>
    <x v="415"/>
    <x v="2"/>
    <x v="382"/>
    <x v="11"/>
    <x v="11"/>
    <x v="367"/>
    <x v="12"/>
    <x v="11"/>
    <x v="11"/>
    <x v="368"/>
    <x v="3"/>
    <x v="53"/>
    <x v="77"/>
    <x v="11"/>
    <x v="442"/>
    <x v="369"/>
    <x v="369"/>
    <x v="369"/>
    <x v="2"/>
    <x v="8"/>
    <x v="0"/>
    <x v="8"/>
  </r>
  <r>
    <x v="230"/>
    <x v="222"/>
    <x v="1"/>
    <x v="3"/>
    <x v="161"/>
    <x v="1"/>
    <x v="2"/>
    <x v="14"/>
    <x v="28"/>
    <x v="9"/>
    <x v="73"/>
    <x v="108"/>
    <x v="2"/>
    <x v="16"/>
    <x v="378"/>
    <x v="102"/>
    <x v="130"/>
    <x v="135"/>
    <x v="295"/>
    <x v="233"/>
    <x v="78"/>
    <x v="2"/>
    <x v="178"/>
    <x v="23"/>
    <x v="22"/>
    <x v="184"/>
    <x v="296"/>
    <x v="23"/>
    <x v="22"/>
    <x v="184"/>
    <x v="3"/>
    <x v="359"/>
    <x v="77"/>
    <x v="23"/>
    <x v="32"/>
    <x v="183"/>
    <x v="183"/>
    <x v="183"/>
    <x v="2"/>
    <x v="6"/>
    <x v="7"/>
    <x v="6"/>
  </r>
  <r>
    <x v="305"/>
    <x v="289"/>
    <x v="1"/>
    <x v="10"/>
    <x v="161"/>
    <x v="1"/>
    <x v="2"/>
    <x v="14"/>
    <x v="28"/>
    <x v="5"/>
    <x v="73"/>
    <x v="108"/>
    <x v="2"/>
    <x v="29"/>
    <x v="65"/>
    <x v="102"/>
    <x v="130"/>
    <x v="135"/>
    <x v="295"/>
    <x v="215"/>
    <x v="348"/>
    <x v="2"/>
    <x v="264"/>
    <x v="419"/>
    <x v="420"/>
    <x v="262"/>
    <x v="157"/>
    <x v="419"/>
    <x v="420"/>
    <x v="262"/>
    <x v="3"/>
    <x v="67"/>
    <x v="77"/>
    <x v="435"/>
    <x v="429"/>
    <x v="262"/>
    <x v="262"/>
    <x v="262"/>
    <x v="2"/>
    <x v="6"/>
    <x v="7"/>
    <x v="6"/>
  </r>
  <r>
    <x v="355"/>
    <x v="346"/>
    <x v="1"/>
    <x v="3"/>
    <x v="162"/>
    <x v="14"/>
    <x v="3"/>
    <x v="11"/>
    <x v="27"/>
    <x v="7"/>
    <x v="72"/>
    <x v="9"/>
    <x v="2"/>
    <x v="36"/>
    <x v="215"/>
    <x v="8"/>
    <x v="152"/>
    <x v="118"/>
    <x v="155"/>
    <x v="229"/>
    <x v="291"/>
    <x v="2"/>
    <x v="252"/>
    <x v="270"/>
    <x v="267"/>
    <x v="266"/>
    <x v="217"/>
    <x v="270"/>
    <x v="268"/>
    <x v="266"/>
    <x v="3"/>
    <x v="207"/>
    <x v="77"/>
    <x v="271"/>
    <x v="312"/>
    <x v="266"/>
    <x v="266"/>
    <x v="266"/>
    <x v="6"/>
    <x v="7"/>
    <x v="7"/>
    <x v="7"/>
  </r>
  <r>
    <x v="465"/>
    <x v="466"/>
    <x v="1"/>
    <x v="3"/>
    <x v="163"/>
    <x v="15"/>
    <x v="8"/>
    <x v="4"/>
    <x v="25"/>
    <x v="7"/>
    <x v="115"/>
    <x v="152"/>
    <x v="0"/>
    <x v="29"/>
    <x v="16"/>
    <x v="35"/>
    <x v="63"/>
    <x v="61"/>
    <x v="49"/>
    <x v="405"/>
    <x v="263"/>
    <x v="2"/>
    <x v="410"/>
    <x v="201"/>
    <x v="235"/>
    <x v="411"/>
    <x v="173"/>
    <x v="201"/>
    <x v="234"/>
    <x v="409"/>
    <x v="3"/>
    <x v="419"/>
    <x v="77"/>
    <x v="239"/>
    <x v="238"/>
    <x v="409"/>
    <x v="409"/>
    <x v="409"/>
    <x v="1"/>
    <x v="8"/>
    <x v="7"/>
    <x v="15"/>
  </r>
  <r>
    <x v="231"/>
    <x v="223"/>
    <x v="1"/>
    <x v="3"/>
    <x v="164"/>
    <x v="14"/>
    <x v="8"/>
    <x v="11"/>
    <x v="28"/>
    <x v="7"/>
    <x v="73"/>
    <x v="108"/>
    <x v="2"/>
    <x v="16"/>
    <x v="361"/>
    <x v="86"/>
    <x v="200"/>
    <x v="200"/>
    <x v="106"/>
    <x v="82"/>
    <x v="74"/>
    <x v="2"/>
    <x v="88"/>
    <x v="152"/>
    <x v="150"/>
    <x v="86"/>
    <x v="358"/>
    <x v="152"/>
    <x v="150"/>
    <x v="86"/>
    <x v="3"/>
    <x v="349"/>
    <x v="77"/>
    <x v="160"/>
    <x v="170"/>
    <x v="84"/>
    <x v="84"/>
    <x v="84"/>
    <x v="2"/>
    <x v="7"/>
    <x v="7"/>
    <x v="7"/>
  </r>
  <r>
    <x v="341"/>
    <x v="323"/>
    <x v="1"/>
    <x v="10"/>
    <x v="164"/>
    <x v="14"/>
    <x v="8"/>
    <x v="11"/>
    <x v="28"/>
    <x v="5"/>
    <x v="73"/>
    <x v="108"/>
    <x v="2"/>
    <x v="29"/>
    <x v="77"/>
    <x v="86"/>
    <x v="200"/>
    <x v="200"/>
    <x v="106"/>
    <x v="357"/>
    <x v="354"/>
    <x v="2"/>
    <x v="354"/>
    <x v="293"/>
    <x v="295"/>
    <x v="356"/>
    <x v="88"/>
    <x v="294"/>
    <x v="295"/>
    <x v="356"/>
    <x v="3"/>
    <x v="77"/>
    <x v="77"/>
    <x v="301"/>
    <x v="297"/>
    <x v="357"/>
    <x v="357"/>
    <x v="357"/>
    <x v="2"/>
    <x v="7"/>
    <x v="7"/>
    <x v="7"/>
  </r>
  <r>
    <x v="22"/>
    <x v="21"/>
    <x v="1"/>
    <x v="3"/>
    <x v="165"/>
    <x v="12"/>
    <x v="8"/>
    <x v="14"/>
    <x v="22"/>
    <x v="2"/>
    <x v="19"/>
    <x v="31"/>
    <x v="2"/>
    <x v="29"/>
    <x v="190"/>
    <x v="106"/>
    <x v="293"/>
    <x v="293"/>
    <x v="92"/>
    <x v="292"/>
    <x v="444"/>
    <x v="2"/>
    <x v="392"/>
    <x v="7"/>
    <x v="7"/>
    <x v="396"/>
    <x v="25"/>
    <x v="7"/>
    <x v="7"/>
    <x v="396"/>
    <x v="3"/>
    <x v="158"/>
    <x v="122"/>
    <x v="8"/>
    <x v="10"/>
    <x v="397"/>
    <x v="397"/>
    <x v="397"/>
    <x v="4"/>
    <x v="8"/>
    <x v="0"/>
    <x v="8"/>
  </r>
  <r>
    <x v="232"/>
    <x v="224"/>
    <x v="1"/>
    <x v="3"/>
    <x v="165"/>
    <x v="12"/>
    <x v="8"/>
    <x v="14"/>
    <x v="28"/>
    <x v="2"/>
    <x v="73"/>
    <x v="108"/>
    <x v="2"/>
    <x v="16"/>
    <x v="282"/>
    <x v="130"/>
    <x v="296"/>
    <x v="296"/>
    <x v="71"/>
    <x v="60"/>
    <x v="6"/>
    <x v="2"/>
    <x v="45"/>
    <x v="443"/>
    <x v="442"/>
    <x v="68"/>
    <x v="435"/>
    <x v="443"/>
    <x v="442"/>
    <x v="68"/>
    <x v="3"/>
    <x v="366"/>
    <x v="77"/>
    <x v="459"/>
    <x v="463"/>
    <x v="66"/>
    <x v="66"/>
    <x v="66"/>
    <x v="2"/>
    <x v="8"/>
    <x v="0"/>
    <x v="8"/>
  </r>
  <r>
    <x v="306"/>
    <x v="290"/>
    <x v="1"/>
    <x v="10"/>
    <x v="165"/>
    <x v="12"/>
    <x v="8"/>
    <x v="14"/>
    <x v="28"/>
    <x v="5"/>
    <x v="73"/>
    <x v="108"/>
    <x v="2"/>
    <x v="29"/>
    <x v="157"/>
    <x v="130"/>
    <x v="296"/>
    <x v="296"/>
    <x v="71"/>
    <x v="385"/>
    <x v="442"/>
    <x v="2"/>
    <x v="404"/>
    <x v="4"/>
    <x v="4"/>
    <x v="380"/>
    <x v="2"/>
    <x v="4"/>
    <x v="4"/>
    <x v="381"/>
    <x v="3"/>
    <x v="59"/>
    <x v="77"/>
    <x v="5"/>
    <x v="2"/>
    <x v="382"/>
    <x v="382"/>
    <x v="382"/>
    <x v="2"/>
    <x v="8"/>
    <x v="0"/>
    <x v="8"/>
  </r>
  <r>
    <x v="433"/>
    <x v="432"/>
    <x v="1"/>
    <x v="3"/>
    <x v="165"/>
    <x v="12"/>
    <x v="8"/>
    <x v="14"/>
    <x v="24"/>
    <x v="2"/>
    <x v="104"/>
    <x v="31"/>
    <x v="2"/>
    <x v="29"/>
    <x v="189"/>
    <x v="141"/>
    <x v="292"/>
    <x v="292"/>
    <x v="93"/>
    <x v="294"/>
    <x v="445"/>
    <x v="2"/>
    <x v="398"/>
    <x v="14"/>
    <x v="14"/>
    <x v="399"/>
    <x v="51"/>
    <x v="14"/>
    <x v="14"/>
    <x v="399"/>
    <x v="3"/>
    <x v="156"/>
    <x v="77"/>
    <x v="15"/>
    <x v="12"/>
    <x v="400"/>
    <x v="400"/>
    <x v="400"/>
    <x v="4"/>
    <x v="8"/>
    <x v="0"/>
    <x v="8"/>
  </r>
  <r>
    <x v="233"/>
    <x v="225"/>
    <x v="1"/>
    <x v="3"/>
    <x v="166"/>
    <x v="0"/>
    <x v="2"/>
    <x v="14"/>
    <x v="28"/>
    <x v="4"/>
    <x v="73"/>
    <x v="108"/>
    <x v="2"/>
    <x v="16"/>
    <x v="292"/>
    <x v="29"/>
    <x v="121"/>
    <x v="125"/>
    <x v="127"/>
    <x v="101"/>
    <x v="118"/>
    <x v="2"/>
    <x v="112"/>
    <x v="374"/>
    <x v="373"/>
    <x v="127"/>
    <x v="377"/>
    <x v="374"/>
    <x v="373"/>
    <x v="128"/>
    <x v="3"/>
    <x v="291"/>
    <x v="77"/>
    <x v="384"/>
    <x v="166"/>
    <x v="125"/>
    <x v="125"/>
    <x v="126"/>
    <x v="2"/>
    <x v="5"/>
    <x v="7"/>
    <x v="5"/>
  </r>
  <r>
    <x v="307"/>
    <x v="291"/>
    <x v="1"/>
    <x v="10"/>
    <x v="166"/>
    <x v="0"/>
    <x v="2"/>
    <x v="14"/>
    <x v="28"/>
    <x v="5"/>
    <x v="73"/>
    <x v="108"/>
    <x v="2"/>
    <x v="29"/>
    <x v="148"/>
    <x v="29"/>
    <x v="121"/>
    <x v="125"/>
    <x v="127"/>
    <x v="333"/>
    <x v="310"/>
    <x v="2"/>
    <x v="325"/>
    <x v="66"/>
    <x v="68"/>
    <x v="309"/>
    <x v="71"/>
    <x v="64"/>
    <x v="66"/>
    <x v="308"/>
    <x v="3"/>
    <x v="143"/>
    <x v="77"/>
    <x v="70"/>
    <x v="300"/>
    <x v="310"/>
    <x v="310"/>
    <x v="309"/>
    <x v="2"/>
    <x v="5"/>
    <x v="7"/>
    <x v="5"/>
  </r>
  <r>
    <x v="234"/>
    <x v="338"/>
    <x v="1"/>
    <x v="3"/>
    <x v="167"/>
    <x v="14"/>
    <x v="5"/>
    <x v="1"/>
    <x v="28"/>
    <x v="1"/>
    <x v="73"/>
    <x v="108"/>
    <x v="2"/>
    <x v="16"/>
    <x v="327"/>
    <x v="65"/>
    <x v="94"/>
    <x v="99"/>
    <x v="125"/>
    <x v="96"/>
    <x v="129"/>
    <x v="2"/>
    <x v="114"/>
    <x v="89"/>
    <x v="86"/>
    <x v="102"/>
    <x v="320"/>
    <x v="90"/>
    <x v="87"/>
    <x v="102"/>
    <x v="3"/>
    <x v="341"/>
    <x v="77"/>
    <x v="90"/>
    <x v="72"/>
    <x v="100"/>
    <x v="100"/>
    <x v="100"/>
    <x v="2"/>
    <x v="7"/>
    <x v="7"/>
    <x v="7"/>
  </r>
  <r>
    <x v="308"/>
    <x v="333"/>
    <x v="1"/>
    <x v="10"/>
    <x v="167"/>
    <x v="14"/>
    <x v="5"/>
    <x v="1"/>
    <x v="28"/>
    <x v="5"/>
    <x v="73"/>
    <x v="108"/>
    <x v="2"/>
    <x v="29"/>
    <x v="112"/>
    <x v="65"/>
    <x v="94"/>
    <x v="99"/>
    <x v="125"/>
    <x v="340"/>
    <x v="296"/>
    <x v="2"/>
    <x v="322"/>
    <x v="353"/>
    <x v="354"/>
    <x v="334"/>
    <x v="134"/>
    <x v="352"/>
    <x v="353"/>
    <x v="335"/>
    <x v="3"/>
    <x v="87"/>
    <x v="77"/>
    <x v="367"/>
    <x v="380"/>
    <x v="336"/>
    <x v="336"/>
    <x v="336"/>
    <x v="2"/>
    <x v="7"/>
    <x v="7"/>
    <x v="7"/>
  </r>
  <r>
    <x v="235"/>
    <x v="226"/>
    <x v="1"/>
    <x v="3"/>
    <x v="168"/>
    <x v="14"/>
    <x v="3"/>
    <x v="13"/>
    <x v="28"/>
    <x v="1"/>
    <x v="73"/>
    <x v="108"/>
    <x v="2"/>
    <x v="16"/>
    <x v="348"/>
    <x v="66"/>
    <x v="138"/>
    <x v="140"/>
    <x v="133"/>
    <x v="98"/>
    <x v="109"/>
    <x v="2"/>
    <x v="107"/>
    <x v="168"/>
    <x v="168"/>
    <x v="109"/>
    <x v="344"/>
    <x v="168"/>
    <x v="166"/>
    <x v="109"/>
    <x v="3"/>
    <x v="346"/>
    <x v="77"/>
    <x v="177"/>
    <x v="58"/>
    <x v="107"/>
    <x v="107"/>
    <x v="107"/>
    <x v="2"/>
    <x v="7"/>
    <x v="7"/>
    <x v="7"/>
  </r>
  <r>
    <x v="342"/>
    <x v="324"/>
    <x v="1"/>
    <x v="10"/>
    <x v="168"/>
    <x v="14"/>
    <x v="3"/>
    <x v="13"/>
    <x v="28"/>
    <x v="5"/>
    <x v="73"/>
    <x v="108"/>
    <x v="2"/>
    <x v="29"/>
    <x v="95"/>
    <x v="66"/>
    <x v="138"/>
    <x v="140"/>
    <x v="133"/>
    <x v="336"/>
    <x v="324"/>
    <x v="2"/>
    <x v="331"/>
    <x v="284"/>
    <x v="280"/>
    <x v="325"/>
    <x v="101"/>
    <x v="284"/>
    <x v="280"/>
    <x v="326"/>
    <x v="3"/>
    <x v="82"/>
    <x v="77"/>
    <x v="286"/>
    <x v="400"/>
    <x v="326"/>
    <x v="326"/>
    <x v="327"/>
    <x v="2"/>
    <x v="7"/>
    <x v="7"/>
    <x v="7"/>
  </r>
  <r>
    <x v="395"/>
    <x v="390"/>
    <x v="1"/>
    <x v="3"/>
    <x v="168"/>
    <x v="14"/>
    <x v="3"/>
    <x v="13"/>
    <x v="25"/>
    <x v="1"/>
    <x v="89"/>
    <x v="124"/>
    <x v="2"/>
    <x v="29"/>
    <x v="57"/>
    <x v="69"/>
    <x v="143"/>
    <x v="144"/>
    <x v="128"/>
    <x v="351"/>
    <x v="321"/>
    <x v="2"/>
    <x v="337"/>
    <x v="291"/>
    <x v="294"/>
    <x v="335"/>
    <x v="108"/>
    <x v="292"/>
    <x v="294"/>
    <x v="336"/>
    <x v="3"/>
    <x v="70"/>
    <x v="77"/>
    <x v="300"/>
    <x v="290"/>
    <x v="337"/>
    <x v="337"/>
    <x v="337"/>
    <x v="2"/>
    <x v="7"/>
    <x v="7"/>
    <x v="7"/>
  </r>
  <r>
    <x v="27"/>
    <x v="27"/>
    <x v="1"/>
    <x v="3"/>
    <x v="169"/>
    <x v="12"/>
    <x v="1"/>
    <x v="6"/>
    <x v="22"/>
    <x v="7"/>
    <x v="25"/>
    <x v="38"/>
    <x v="2"/>
    <x v="29"/>
    <x v="180"/>
    <x v="87"/>
    <x v="235"/>
    <x v="257"/>
    <x v="317"/>
    <x v="2"/>
    <x v="392"/>
    <x v="2"/>
    <x v="2"/>
    <x v="108"/>
    <x v="65"/>
    <x v="2"/>
    <x v="93"/>
    <x v="109"/>
    <x v="64"/>
    <x v="2"/>
    <x v="3"/>
    <x v="152"/>
    <x v="117"/>
    <x v="101"/>
    <x v="296"/>
    <x v="2"/>
    <x v="2"/>
    <x v="2"/>
    <x v="4"/>
    <x v="8"/>
    <x v="0"/>
    <x v="8"/>
  </r>
  <r>
    <x v="30"/>
    <x v="28"/>
    <x v="1"/>
    <x v="3"/>
    <x v="169"/>
    <x v="12"/>
    <x v="1"/>
    <x v="6"/>
    <x v="7"/>
    <x v="7"/>
    <x v="26"/>
    <x v="11"/>
    <x v="2"/>
    <x v="16"/>
    <x v="223"/>
    <x v="60"/>
    <x v="151"/>
    <x v="210"/>
    <x v="318"/>
    <x v="408"/>
    <x v="142"/>
    <x v="2"/>
    <x v="409"/>
    <x v="203"/>
    <x v="240"/>
    <x v="412"/>
    <x v="194"/>
    <x v="203"/>
    <x v="240"/>
    <x v="412"/>
    <x v="3"/>
    <x v="213"/>
    <x v="26"/>
    <x v="164"/>
    <x v="162"/>
    <x v="412"/>
    <x v="412"/>
    <x v="412"/>
    <x v="6"/>
    <x v="8"/>
    <x v="0"/>
    <x v="8"/>
  </r>
  <r>
    <x v="59"/>
    <x v="60"/>
    <x v="1"/>
    <x v="3"/>
    <x v="169"/>
    <x v="12"/>
    <x v="1"/>
    <x v="6"/>
    <x v="11"/>
    <x v="7"/>
    <x v="41"/>
    <x v="41"/>
    <x v="2"/>
    <x v="29"/>
    <x v="175"/>
    <x v="97"/>
    <x v="237"/>
    <x v="259"/>
    <x v="316"/>
    <x v="1"/>
    <x v="402"/>
    <x v="2"/>
    <x v="1"/>
    <x v="172"/>
    <x v="85"/>
    <x v="1"/>
    <x v="74"/>
    <x v="172"/>
    <x v="86"/>
    <x v="1"/>
    <x v="3"/>
    <x v="149"/>
    <x v="111"/>
    <x v="125"/>
    <x v="295"/>
    <x v="1"/>
    <x v="1"/>
    <x v="1"/>
    <x v="4"/>
    <x v="8"/>
    <x v="0"/>
    <x v="8"/>
  </r>
  <r>
    <x v="132"/>
    <x v="131"/>
    <x v="1"/>
    <x v="3"/>
    <x v="170"/>
    <x v="2"/>
    <x v="1"/>
    <x v="10"/>
    <x v="23"/>
    <x v="7"/>
    <x v="65"/>
    <x v="103"/>
    <x v="0"/>
    <x v="16"/>
    <x v="376"/>
    <x v="91"/>
    <x v="157"/>
    <x v="164"/>
    <x v="226"/>
    <x v="154"/>
    <x v="83"/>
    <x v="2"/>
    <x v="147"/>
    <x v="59"/>
    <x v="62"/>
    <x v="152"/>
    <x v="309"/>
    <x v="69"/>
    <x v="69"/>
    <x v="179"/>
    <x v="3"/>
    <x v="269"/>
    <x v="40"/>
    <x v="62"/>
    <x v="65"/>
    <x v="180"/>
    <x v="180"/>
    <x v="178"/>
    <x v="2"/>
    <x v="4"/>
    <x v="7"/>
    <x v="4"/>
  </r>
  <r>
    <x v="236"/>
    <x v="227"/>
    <x v="1"/>
    <x v="3"/>
    <x v="170"/>
    <x v="2"/>
    <x v="1"/>
    <x v="10"/>
    <x v="28"/>
    <x v="7"/>
    <x v="73"/>
    <x v="108"/>
    <x v="2"/>
    <x v="16"/>
    <x v="331"/>
    <x v="70"/>
    <x v="158"/>
    <x v="165"/>
    <x v="210"/>
    <x v="140"/>
    <x v="91"/>
    <x v="2"/>
    <x v="144"/>
    <x v="192"/>
    <x v="187"/>
    <x v="156"/>
    <x v="357"/>
    <x v="192"/>
    <x v="187"/>
    <x v="154"/>
    <x v="3"/>
    <x v="263"/>
    <x v="77"/>
    <x v="195"/>
    <x v="60"/>
    <x v="152"/>
    <x v="152"/>
    <x v="152"/>
    <x v="2"/>
    <x v="4"/>
    <x v="7"/>
    <x v="4"/>
  </r>
  <r>
    <x v="309"/>
    <x v="292"/>
    <x v="1"/>
    <x v="10"/>
    <x v="170"/>
    <x v="2"/>
    <x v="1"/>
    <x v="10"/>
    <x v="28"/>
    <x v="5"/>
    <x v="73"/>
    <x v="108"/>
    <x v="2"/>
    <x v="29"/>
    <x v="109"/>
    <x v="70"/>
    <x v="158"/>
    <x v="165"/>
    <x v="210"/>
    <x v="289"/>
    <x v="338"/>
    <x v="2"/>
    <x v="286"/>
    <x v="256"/>
    <x v="258"/>
    <x v="285"/>
    <x v="89"/>
    <x v="255"/>
    <x v="258"/>
    <x v="285"/>
    <x v="3"/>
    <x v="165"/>
    <x v="77"/>
    <x v="260"/>
    <x v="396"/>
    <x v="286"/>
    <x v="286"/>
    <x v="286"/>
    <x v="2"/>
    <x v="4"/>
    <x v="7"/>
    <x v="4"/>
  </r>
  <r>
    <x v="366"/>
    <x v="358"/>
    <x v="1"/>
    <x v="3"/>
    <x v="170"/>
    <x v="2"/>
    <x v="1"/>
    <x v="10"/>
    <x v="19"/>
    <x v="7"/>
    <x v="74"/>
    <x v="109"/>
    <x v="2"/>
    <x v="29"/>
    <x v="69"/>
    <x v="98"/>
    <x v="159"/>
    <x v="167"/>
    <x v="211"/>
    <x v="290"/>
    <x v="346"/>
    <x v="2"/>
    <x v="291"/>
    <x v="404"/>
    <x v="403"/>
    <x v="292"/>
    <x v="135"/>
    <x v="404"/>
    <x v="403"/>
    <x v="292"/>
    <x v="3"/>
    <x v="161"/>
    <x v="77"/>
    <x v="414"/>
    <x v="433"/>
    <x v="295"/>
    <x v="295"/>
    <x v="293"/>
    <x v="2"/>
    <x v="4"/>
    <x v="7"/>
    <x v="4"/>
  </r>
  <r>
    <x v="389"/>
    <x v="384"/>
    <x v="1"/>
    <x v="3"/>
    <x v="170"/>
    <x v="2"/>
    <x v="1"/>
    <x v="10"/>
    <x v="19"/>
    <x v="7"/>
    <x v="85"/>
    <x v="120"/>
    <x v="0"/>
    <x v="16"/>
    <x v="406"/>
    <x v="87"/>
    <x v="160"/>
    <x v="168"/>
    <x v="224"/>
    <x v="149"/>
    <x v="85"/>
    <x v="2"/>
    <x v="145"/>
    <x v="68"/>
    <x v="67"/>
    <x v="151"/>
    <x v="307"/>
    <x v="75"/>
    <x v="76"/>
    <x v="176"/>
    <x v="3"/>
    <x v="274"/>
    <x v="77"/>
    <x v="79"/>
    <x v="82"/>
    <x v="175"/>
    <x v="175"/>
    <x v="175"/>
    <x v="2"/>
    <x v="4"/>
    <x v="7"/>
    <x v="4"/>
  </r>
  <r>
    <x v="28"/>
    <x v="29"/>
    <x v="1"/>
    <x v="3"/>
    <x v="171"/>
    <x v="14"/>
    <x v="1"/>
    <x v="1"/>
    <x v="22"/>
    <x v="1"/>
    <x v="25"/>
    <x v="69"/>
    <x v="2"/>
    <x v="30"/>
    <x v="14"/>
    <x v="87"/>
    <x v="234"/>
    <x v="235"/>
    <x v="113"/>
    <x v="371"/>
    <x v="412"/>
    <x v="2"/>
    <x v="377"/>
    <x v="61"/>
    <x v="66"/>
    <x v="369"/>
    <x v="18"/>
    <x v="59"/>
    <x v="65"/>
    <x v="370"/>
    <x v="3"/>
    <x v="63"/>
    <x v="120"/>
    <x v="121"/>
    <x v="418"/>
    <x v="371"/>
    <x v="371"/>
    <x v="371"/>
    <x v="2"/>
    <x v="7"/>
    <x v="7"/>
    <x v="7"/>
  </r>
  <r>
    <x v="32"/>
    <x v="30"/>
    <x v="1"/>
    <x v="3"/>
    <x v="171"/>
    <x v="14"/>
    <x v="1"/>
    <x v="1"/>
    <x v="7"/>
    <x v="1"/>
    <x v="28"/>
    <x v="7"/>
    <x v="2"/>
    <x v="21"/>
    <x v="219"/>
    <x v="64"/>
    <x v="1"/>
    <x v="0"/>
    <x v="319"/>
    <x v="225"/>
    <x v="225"/>
    <x v="2"/>
    <x v="228"/>
    <x v="227"/>
    <x v="225"/>
    <x v="231"/>
    <x v="221"/>
    <x v="227"/>
    <x v="225"/>
    <x v="230"/>
    <x v="3"/>
    <x v="210"/>
    <x v="16"/>
    <x v="108"/>
    <x v="179"/>
    <x v="229"/>
    <x v="229"/>
    <x v="229"/>
    <x v="7"/>
    <x v="7"/>
    <x v="7"/>
    <x v="7"/>
  </r>
  <r>
    <x v="33"/>
    <x v="31"/>
    <x v="1"/>
    <x v="3"/>
    <x v="171"/>
    <x v="14"/>
    <x v="1"/>
    <x v="1"/>
    <x v="29"/>
    <x v="1"/>
    <x v="28"/>
    <x v="13"/>
    <x v="2"/>
    <x v="29"/>
    <x v="209"/>
    <x v="82"/>
    <x v="168"/>
    <x v="173"/>
    <x v="190"/>
    <x v="246"/>
    <x v="281"/>
    <x v="2"/>
    <x v="259"/>
    <x v="279"/>
    <x v="273"/>
    <x v="267"/>
    <x v="216"/>
    <x v="280"/>
    <x v="273"/>
    <x v="267"/>
    <x v="3"/>
    <x v="202"/>
    <x v="116"/>
    <x v="354"/>
    <x v="281"/>
    <x v="267"/>
    <x v="267"/>
    <x v="267"/>
    <x v="6"/>
    <x v="7"/>
    <x v="7"/>
    <x v="7"/>
  </r>
  <r>
    <x v="45"/>
    <x v="39"/>
    <x v="1"/>
    <x v="3"/>
    <x v="172"/>
    <x v="3"/>
    <x v="1"/>
    <x v="11"/>
    <x v="19"/>
    <x v="7"/>
    <x v="35"/>
    <x v="76"/>
    <x v="0"/>
    <x v="16"/>
    <x v="280"/>
    <x v="33"/>
    <x v="144"/>
    <x v="147"/>
    <x v="293"/>
    <x v="223"/>
    <x v="138"/>
    <x v="2"/>
    <x v="204"/>
    <x v="381"/>
    <x v="379"/>
    <x v="209"/>
    <x v="288"/>
    <x v="376"/>
    <x v="374"/>
    <x v="177"/>
    <x v="3"/>
    <x v="226"/>
    <x v="53"/>
    <x v="376"/>
    <x v="190"/>
    <x v="178"/>
    <x v="178"/>
    <x v="176"/>
    <x v="2"/>
    <x v="2"/>
    <x v="7"/>
    <x v="2"/>
  </r>
  <r>
    <x v="237"/>
    <x v="228"/>
    <x v="1"/>
    <x v="3"/>
    <x v="173"/>
    <x v="4"/>
    <x v="3"/>
    <x v="13"/>
    <x v="28"/>
    <x v="7"/>
    <x v="73"/>
    <x v="108"/>
    <x v="2"/>
    <x v="16"/>
    <x v="304"/>
    <x v="24"/>
    <x v="28"/>
    <x v="28"/>
    <x v="233"/>
    <x v="169"/>
    <x v="208"/>
    <x v="2"/>
    <x v="194"/>
    <x v="133"/>
    <x v="136"/>
    <x v="189"/>
    <x v="242"/>
    <x v="133"/>
    <x v="135"/>
    <x v="188"/>
    <x v="3"/>
    <x v="242"/>
    <x v="77"/>
    <x v="140"/>
    <x v="152"/>
    <x v="187"/>
    <x v="187"/>
    <x v="187"/>
    <x v="2"/>
    <x v="3"/>
    <x v="7"/>
    <x v="3"/>
  </r>
  <r>
    <x v="343"/>
    <x v="325"/>
    <x v="1"/>
    <x v="10"/>
    <x v="173"/>
    <x v="4"/>
    <x v="3"/>
    <x v="13"/>
    <x v="28"/>
    <x v="5"/>
    <x v="73"/>
    <x v="108"/>
    <x v="2"/>
    <x v="29"/>
    <x v="135"/>
    <x v="24"/>
    <x v="28"/>
    <x v="28"/>
    <x v="233"/>
    <x v="265"/>
    <x v="238"/>
    <x v="2"/>
    <x v="254"/>
    <x v="311"/>
    <x v="309"/>
    <x v="260"/>
    <x v="201"/>
    <x v="311"/>
    <x v="310"/>
    <x v="260"/>
    <x v="3"/>
    <x v="182"/>
    <x v="77"/>
    <x v="317"/>
    <x v="310"/>
    <x v="260"/>
    <x v="260"/>
    <x v="260"/>
    <x v="2"/>
    <x v="3"/>
    <x v="7"/>
    <x v="3"/>
  </r>
  <r>
    <x v="238"/>
    <x v="229"/>
    <x v="1"/>
    <x v="3"/>
    <x v="174"/>
    <x v="14"/>
    <x v="1"/>
    <x v="14"/>
    <x v="28"/>
    <x v="6"/>
    <x v="73"/>
    <x v="108"/>
    <x v="2"/>
    <x v="16"/>
    <x v="320"/>
    <x v="62"/>
    <x v="113"/>
    <x v="114"/>
    <x v="123"/>
    <x v="91"/>
    <x v="134"/>
    <x v="2"/>
    <x v="117"/>
    <x v="146"/>
    <x v="146"/>
    <x v="103"/>
    <x v="313"/>
    <x v="146"/>
    <x v="146"/>
    <x v="103"/>
    <x v="3"/>
    <x v="340"/>
    <x v="77"/>
    <x v="152"/>
    <x v="59"/>
    <x v="101"/>
    <x v="101"/>
    <x v="101"/>
    <x v="2"/>
    <x v="7"/>
    <x v="7"/>
    <x v="7"/>
  </r>
  <r>
    <x v="310"/>
    <x v="293"/>
    <x v="1"/>
    <x v="10"/>
    <x v="174"/>
    <x v="14"/>
    <x v="1"/>
    <x v="14"/>
    <x v="28"/>
    <x v="5"/>
    <x v="73"/>
    <x v="108"/>
    <x v="2"/>
    <x v="29"/>
    <x v="119"/>
    <x v="62"/>
    <x v="113"/>
    <x v="114"/>
    <x v="123"/>
    <x v="346"/>
    <x v="290"/>
    <x v="2"/>
    <x v="316"/>
    <x v="298"/>
    <x v="298"/>
    <x v="333"/>
    <x v="140"/>
    <x v="299"/>
    <x v="298"/>
    <x v="334"/>
    <x v="3"/>
    <x v="88"/>
    <x v="77"/>
    <x v="306"/>
    <x v="397"/>
    <x v="335"/>
    <x v="335"/>
    <x v="335"/>
    <x v="2"/>
    <x v="7"/>
    <x v="7"/>
    <x v="7"/>
  </r>
  <r>
    <x v="392"/>
    <x v="387"/>
    <x v="1"/>
    <x v="3"/>
    <x v="174"/>
    <x v="14"/>
    <x v="1"/>
    <x v="14"/>
    <x v="10"/>
    <x v="6"/>
    <x v="88"/>
    <x v="123"/>
    <x v="2"/>
    <x v="29"/>
    <x v="72"/>
    <x v="56"/>
    <x v="115"/>
    <x v="116"/>
    <x v="118"/>
    <x v="356"/>
    <x v="284"/>
    <x v="2"/>
    <x v="321"/>
    <x v="220"/>
    <x v="232"/>
    <x v="331"/>
    <x v="131"/>
    <x v="220"/>
    <x v="232"/>
    <x v="332"/>
    <x v="3"/>
    <x v="76"/>
    <x v="77"/>
    <x v="237"/>
    <x v="237"/>
    <x v="333"/>
    <x v="333"/>
    <x v="333"/>
    <x v="2"/>
    <x v="7"/>
    <x v="7"/>
    <x v="7"/>
  </r>
  <r>
    <x v="449"/>
    <x v="448"/>
    <x v="1"/>
    <x v="3"/>
    <x v="175"/>
    <x v="15"/>
    <x v="10"/>
    <x v="7"/>
    <x v="23"/>
    <x v="1"/>
    <x v="109"/>
    <x v="143"/>
    <x v="2"/>
    <x v="12"/>
    <x v="430"/>
    <x v="24"/>
    <x v="31"/>
    <x v="32"/>
    <x v="272"/>
    <x v="193"/>
    <x v="111"/>
    <x v="2"/>
    <x v="175"/>
    <x v="128"/>
    <x v="134"/>
    <x v="204"/>
    <x v="355"/>
    <x v="126"/>
    <x v="133"/>
    <x v="205"/>
    <x v="3"/>
    <x v="419"/>
    <x v="77"/>
    <x v="136"/>
    <x v="151"/>
    <x v="205"/>
    <x v="205"/>
    <x v="204"/>
    <x v="2"/>
    <x v="8"/>
    <x v="7"/>
    <x v="15"/>
  </r>
  <r>
    <x v="442"/>
    <x v="441"/>
    <x v="1"/>
    <x v="3"/>
    <x v="176"/>
    <x v="6"/>
    <x v="2"/>
    <x v="7"/>
    <x v="2"/>
    <x v="1"/>
    <x v="107"/>
    <x v="121"/>
    <x v="2"/>
    <x v="12"/>
    <x v="429"/>
    <x v="13"/>
    <x v="29"/>
    <x v="29"/>
    <x v="276"/>
    <x v="204"/>
    <x v="157"/>
    <x v="2"/>
    <x v="196"/>
    <x v="260"/>
    <x v="257"/>
    <x v="216"/>
    <x v="328"/>
    <x v="260"/>
    <x v="256"/>
    <x v="216"/>
    <x v="3"/>
    <x v="243"/>
    <x v="77"/>
    <x v="258"/>
    <x v="255"/>
    <x v="216"/>
    <x v="216"/>
    <x v="215"/>
    <x v="2"/>
    <x v="0"/>
    <x v="7"/>
    <x v="0"/>
  </r>
  <r>
    <x v="11"/>
    <x v="5"/>
    <x v="1"/>
    <x v="1"/>
    <x v="177"/>
    <x v="1"/>
    <x v="5"/>
    <x v="14"/>
    <x v="21"/>
    <x v="6"/>
    <x v="13"/>
    <x v="32"/>
    <x v="2"/>
    <x v="25"/>
    <x v="204"/>
    <x v="70"/>
    <x v="141"/>
    <x v="143"/>
    <x v="177"/>
    <x v="258"/>
    <x v="234"/>
    <x v="2"/>
    <x v="246"/>
    <x v="250"/>
    <x v="251"/>
    <x v="261"/>
    <x v="213"/>
    <x v="248"/>
    <x v="249"/>
    <x v="261"/>
    <x v="3"/>
    <x v="201"/>
    <x v="101"/>
    <x v="302"/>
    <x v="268"/>
    <x v="261"/>
    <x v="261"/>
    <x v="261"/>
    <x v="4"/>
    <x v="6"/>
    <x v="7"/>
    <x v="6"/>
  </r>
  <r>
    <x v="12"/>
    <x v="6"/>
    <x v="1"/>
    <x v="3"/>
    <x v="177"/>
    <x v="1"/>
    <x v="5"/>
    <x v="14"/>
    <x v="24"/>
    <x v="6"/>
    <x v="13"/>
    <x v="32"/>
    <x v="2"/>
    <x v="16"/>
    <x v="243"/>
    <x v="56"/>
    <x v="140"/>
    <x v="142"/>
    <x v="175"/>
    <x v="144"/>
    <x v="156"/>
    <x v="2"/>
    <x v="156"/>
    <x v="276"/>
    <x v="268"/>
    <x v="154"/>
    <x v="238"/>
    <x v="277"/>
    <x v="269"/>
    <x v="152"/>
    <x v="3"/>
    <x v="250"/>
    <x v="22"/>
    <x v="155"/>
    <x v="153"/>
    <x v="148"/>
    <x v="148"/>
    <x v="150"/>
    <x v="4"/>
    <x v="6"/>
    <x v="7"/>
    <x v="6"/>
  </r>
  <r>
    <x v="13"/>
    <x v="7"/>
    <x v="1"/>
    <x v="3"/>
    <x v="177"/>
    <x v="1"/>
    <x v="5"/>
    <x v="14"/>
    <x v="22"/>
    <x v="6"/>
    <x v="13"/>
    <x v="32"/>
    <x v="2"/>
    <x v="28"/>
    <x v="198"/>
    <x v="60"/>
    <x v="141"/>
    <x v="143"/>
    <x v="176"/>
    <x v="269"/>
    <x v="245"/>
    <x v="2"/>
    <x v="265"/>
    <x v="206"/>
    <x v="205"/>
    <x v="269"/>
    <x v="209"/>
    <x v="206"/>
    <x v="205"/>
    <x v="269"/>
    <x v="3"/>
    <x v="193"/>
    <x v="108"/>
    <x v="290"/>
    <x v="280"/>
    <x v="269"/>
    <x v="269"/>
    <x v="269"/>
    <x v="4"/>
    <x v="6"/>
    <x v="7"/>
    <x v="6"/>
  </r>
  <r>
    <x v="40"/>
    <x v="12"/>
    <x v="0"/>
    <x v="6"/>
    <x v="177"/>
    <x v="1"/>
    <x v="5"/>
    <x v="14"/>
    <x v="14"/>
    <x v="6"/>
    <x v="13"/>
    <x v="32"/>
    <x v="2"/>
    <x v="18"/>
    <x v="228"/>
    <x v="70"/>
    <x v="141"/>
    <x v="143"/>
    <x v="177"/>
    <x v="180"/>
    <x v="215"/>
    <x v="2"/>
    <x v="205"/>
    <x v="200"/>
    <x v="196"/>
    <x v="188"/>
    <x v="224"/>
    <x v="199"/>
    <x v="196"/>
    <x v="187"/>
    <x v="3"/>
    <x v="216"/>
    <x v="43"/>
    <x v="159"/>
    <x v="200"/>
    <x v="186"/>
    <x v="186"/>
    <x v="186"/>
    <x v="4"/>
    <x v="6"/>
    <x v="7"/>
    <x v="6"/>
  </r>
  <r>
    <x v="239"/>
    <x v="230"/>
    <x v="1"/>
    <x v="3"/>
    <x v="177"/>
    <x v="1"/>
    <x v="5"/>
    <x v="14"/>
    <x v="28"/>
    <x v="6"/>
    <x v="73"/>
    <x v="108"/>
    <x v="2"/>
    <x v="16"/>
    <x v="329"/>
    <x v="74"/>
    <x v="172"/>
    <x v="177"/>
    <x v="140"/>
    <x v="104"/>
    <x v="87"/>
    <x v="2"/>
    <x v="99"/>
    <x v="187"/>
    <x v="180"/>
    <x v="100"/>
    <x v="349"/>
    <x v="187"/>
    <x v="178"/>
    <x v="100"/>
    <x v="3"/>
    <x v="354"/>
    <x v="77"/>
    <x v="189"/>
    <x v="165"/>
    <x v="98"/>
    <x v="98"/>
    <x v="98"/>
    <x v="2"/>
    <x v="6"/>
    <x v="7"/>
    <x v="6"/>
  </r>
  <r>
    <x v="311"/>
    <x v="294"/>
    <x v="1"/>
    <x v="10"/>
    <x v="177"/>
    <x v="1"/>
    <x v="5"/>
    <x v="14"/>
    <x v="28"/>
    <x v="5"/>
    <x v="73"/>
    <x v="108"/>
    <x v="2"/>
    <x v="29"/>
    <x v="110"/>
    <x v="74"/>
    <x v="172"/>
    <x v="177"/>
    <x v="140"/>
    <x v="329"/>
    <x v="341"/>
    <x v="2"/>
    <x v="342"/>
    <x v="261"/>
    <x v="266"/>
    <x v="337"/>
    <x v="97"/>
    <x v="261"/>
    <x v="267"/>
    <x v="338"/>
    <x v="3"/>
    <x v="73"/>
    <x v="77"/>
    <x v="270"/>
    <x v="303"/>
    <x v="339"/>
    <x v="339"/>
    <x v="339"/>
    <x v="2"/>
    <x v="6"/>
    <x v="7"/>
    <x v="6"/>
  </r>
  <r>
    <x v="240"/>
    <x v="231"/>
    <x v="1"/>
    <x v="3"/>
    <x v="178"/>
    <x v="0"/>
    <x v="1"/>
    <x v="14"/>
    <x v="28"/>
    <x v="9"/>
    <x v="73"/>
    <x v="108"/>
    <x v="2"/>
    <x v="16"/>
    <x v="297"/>
    <x v="27"/>
    <x v="65"/>
    <x v="66"/>
    <x v="273"/>
    <x v="207"/>
    <x v="178"/>
    <x v="2"/>
    <x v="209"/>
    <x v="294"/>
    <x v="290"/>
    <x v="218"/>
    <x v="315"/>
    <x v="295"/>
    <x v="291"/>
    <x v="219"/>
    <x v="3"/>
    <x v="293"/>
    <x v="77"/>
    <x v="297"/>
    <x v="63"/>
    <x v="218"/>
    <x v="218"/>
    <x v="218"/>
    <x v="2"/>
    <x v="5"/>
    <x v="7"/>
    <x v="5"/>
  </r>
  <r>
    <x v="312"/>
    <x v="295"/>
    <x v="1"/>
    <x v="10"/>
    <x v="178"/>
    <x v="0"/>
    <x v="1"/>
    <x v="14"/>
    <x v="28"/>
    <x v="5"/>
    <x v="73"/>
    <x v="108"/>
    <x v="2"/>
    <x v="29"/>
    <x v="143"/>
    <x v="27"/>
    <x v="65"/>
    <x v="66"/>
    <x v="273"/>
    <x v="239"/>
    <x v="260"/>
    <x v="2"/>
    <x v="242"/>
    <x v="149"/>
    <x v="153"/>
    <x v="239"/>
    <x v="138"/>
    <x v="149"/>
    <x v="153"/>
    <x v="237"/>
    <x v="3"/>
    <x v="141"/>
    <x v="77"/>
    <x v="167"/>
    <x v="389"/>
    <x v="236"/>
    <x v="236"/>
    <x v="236"/>
    <x v="2"/>
    <x v="5"/>
    <x v="7"/>
    <x v="5"/>
  </r>
  <r>
    <x v="133"/>
    <x v="377"/>
    <x v="2"/>
    <x v="9"/>
    <x v="179"/>
    <x v="15"/>
    <x v="11"/>
    <x v="15"/>
    <x v="11"/>
    <x v="2"/>
    <x v="10"/>
    <x v="60"/>
    <x v="2"/>
    <x v="26"/>
    <x v="440"/>
    <x v="148"/>
    <x v="1"/>
    <x v="0"/>
    <x v="294"/>
    <x v="225"/>
    <x v="225"/>
    <x v="2"/>
    <x v="228"/>
    <x v="227"/>
    <x v="225"/>
    <x v="231"/>
    <x v="221"/>
    <x v="227"/>
    <x v="225"/>
    <x v="230"/>
    <x v="3"/>
    <x v="419"/>
    <x v="123"/>
    <x v="369"/>
    <x v="358"/>
    <x v="229"/>
    <x v="229"/>
    <x v="229"/>
    <x v="2"/>
    <x v="8"/>
    <x v="7"/>
    <x v="15"/>
  </r>
  <r>
    <x v="134"/>
    <x v="378"/>
    <x v="2"/>
    <x v="8"/>
    <x v="179"/>
    <x v="15"/>
    <x v="11"/>
    <x v="15"/>
    <x v="14"/>
    <x v="2"/>
    <x v="10"/>
    <x v="60"/>
    <x v="2"/>
    <x v="17"/>
    <x v="440"/>
    <x v="148"/>
    <x v="1"/>
    <x v="0"/>
    <x v="294"/>
    <x v="225"/>
    <x v="225"/>
    <x v="2"/>
    <x v="228"/>
    <x v="227"/>
    <x v="225"/>
    <x v="231"/>
    <x v="221"/>
    <x v="227"/>
    <x v="225"/>
    <x v="230"/>
    <x v="3"/>
    <x v="419"/>
    <x v="14"/>
    <x v="86"/>
    <x v="96"/>
    <x v="229"/>
    <x v="229"/>
    <x v="229"/>
    <x v="2"/>
    <x v="8"/>
    <x v="7"/>
    <x v="15"/>
  </r>
  <r>
    <x v="135"/>
    <x v="379"/>
    <x v="1"/>
    <x v="1"/>
    <x v="179"/>
    <x v="15"/>
    <x v="11"/>
    <x v="15"/>
    <x v="21"/>
    <x v="2"/>
    <x v="10"/>
    <x v="60"/>
    <x v="2"/>
    <x v="26"/>
    <x v="440"/>
    <x v="148"/>
    <x v="1"/>
    <x v="0"/>
    <x v="294"/>
    <x v="225"/>
    <x v="225"/>
    <x v="2"/>
    <x v="228"/>
    <x v="227"/>
    <x v="225"/>
    <x v="231"/>
    <x v="221"/>
    <x v="227"/>
    <x v="225"/>
    <x v="230"/>
    <x v="3"/>
    <x v="419"/>
    <x v="123"/>
    <x v="369"/>
    <x v="358"/>
    <x v="229"/>
    <x v="229"/>
    <x v="229"/>
    <x v="2"/>
    <x v="8"/>
    <x v="7"/>
    <x v="15"/>
  </r>
  <r>
    <x v="241"/>
    <x v="232"/>
    <x v="1"/>
    <x v="3"/>
    <x v="180"/>
    <x v="14"/>
    <x v="10"/>
    <x v="14"/>
    <x v="28"/>
    <x v="2"/>
    <x v="73"/>
    <x v="108"/>
    <x v="2"/>
    <x v="16"/>
    <x v="356"/>
    <x v="87"/>
    <x v="211"/>
    <x v="212"/>
    <x v="137"/>
    <x v="97"/>
    <x v="69"/>
    <x v="2"/>
    <x v="90"/>
    <x v="210"/>
    <x v="198"/>
    <x v="93"/>
    <x v="382"/>
    <x v="210"/>
    <x v="198"/>
    <x v="93"/>
    <x v="3"/>
    <x v="348"/>
    <x v="77"/>
    <x v="204"/>
    <x v="54"/>
    <x v="91"/>
    <x v="91"/>
    <x v="91"/>
    <x v="2"/>
    <x v="7"/>
    <x v="7"/>
    <x v="7"/>
  </r>
  <r>
    <x v="313"/>
    <x v="296"/>
    <x v="1"/>
    <x v="10"/>
    <x v="180"/>
    <x v="14"/>
    <x v="10"/>
    <x v="14"/>
    <x v="28"/>
    <x v="5"/>
    <x v="73"/>
    <x v="108"/>
    <x v="2"/>
    <x v="29"/>
    <x v="82"/>
    <x v="87"/>
    <x v="211"/>
    <x v="212"/>
    <x v="137"/>
    <x v="338"/>
    <x v="358"/>
    <x v="2"/>
    <x v="352"/>
    <x v="242"/>
    <x v="247"/>
    <x v="347"/>
    <x v="67"/>
    <x v="242"/>
    <x v="246"/>
    <x v="347"/>
    <x v="3"/>
    <x v="79"/>
    <x v="77"/>
    <x v="250"/>
    <x v="404"/>
    <x v="348"/>
    <x v="348"/>
    <x v="348"/>
    <x v="2"/>
    <x v="7"/>
    <x v="7"/>
    <x v="7"/>
  </r>
  <r>
    <x v="128"/>
    <x v="129"/>
    <x v="1"/>
    <x v="3"/>
    <x v="181"/>
    <x v="2"/>
    <x v="3"/>
    <x v="8"/>
    <x v="10"/>
    <x v="7"/>
    <x v="65"/>
    <x v="103"/>
    <x v="0"/>
    <x v="16"/>
    <x v="337"/>
    <x v="17"/>
    <x v="19"/>
    <x v="19"/>
    <x v="288"/>
    <x v="219"/>
    <x v="209"/>
    <x v="2"/>
    <x v="221"/>
    <x v="159"/>
    <x v="161"/>
    <x v="223"/>
    <x v="241"/>
    <x v="163"/>
    <x v="165"/>
    <x v="227"/>
    <x v="3"/>
    <x v="264"/>
    <x v="71"/>
    <x v="165"/>
    <x v="192"/>
    <x v="227"/>
    <x v="227"/>
    <x v="226"/>
    <x v="2"/>
    <x v="4"/>
    <x v="7"/>
    <x v="4"/>
  </r>
  <r>
    <x v="428"/>
    <x v="427"/>
    <x v="1"/>
    <x v="3"/>
    <x v="181"/>
    <x v="2"/>
    <x v="3"/>
    <x v="8"/>
    <x v="19"/>
    <x v="7"/>
    <x v="104"/>
    <x v="138"/>
    <x v="0"/>
    <x v="29"/>
    <x v="33"/>
    <x v="14"/>
    <x v="21"/>
    <x v="21"/>
    <x v="285"/>
    <x v="230"/>
    <x v="239"/>
    <x v="2"/>
    <x v="234"/>
    <x v="273"/>
    <x v="269"/>
    <x v="236"/>
    <x v="198"/>
    <x v="271"/>
    <x v="266"/>
    <x v="232"/>
    <x v="3"/>
    <x v="159"/>
    <x v="77"/>
    <x v="269"/>
    <x v="264"/>
    <x v="231"/>
    <x v="231"/>
    <x v="231"/>
    <x v="2"/>
    <x v="4"/>
    <x v="7"/>
    <x v="4"/>
  </r>
  <r>
    <x v="242"/>
    <x v="233"/>
    <x v="1"/>
    <x v="3"/>
    <x v="182"/>
    <x v="13"/>
    <x v="8"/>
    <x v="14"/>
    <x v="28"/>
    <x v="4"/>
    <x v="73"/>
    <x v="108"/>
    <x v="2"/>
    <x v="16"/>
    <x v="321"/>
    <x v="66"/>
    <x v="114"/>
    <x v="115"/>
    <x v="87"/>
    <x v="70"/>
    <x v="121"/>
    <x v="2"/>
    <x v="91"/>
    <x v="117"/>
    <x v="119"/>
    <x v="81"/>
    <x v="325"/>
    <x v="117"/>
    <x v="120"/>
    <x v="81"/>
    <x v="3"/>
    <x v="397"/>
    <x v="77"/>
    <x v="120"/>
    <x v="106"/>
    <x v="79"/>
    <x v="79"/>
    <x v="79"/>
    <x v="2"/>
    <x v="8"/>
    <x v="1"/>
    <x v="9"/>
  </r>
  <r>
    <x v="314"/>
    <x v="297"/>
    <x v="1"/>
    <x v="10"/>
    <x v="182"/>
    <x v="13"/>
    <x v="8"/>
    <x v="14"/>
    <x v="28"/>
    <x v="5"/>
    <x v="73"/>
    <x v="108"/>
    <x v="2"/>
    <x v="29"/>
    <x v="118"/>
    <x v="66"/>
    <x v="114"/>
    <x v="115"/>
    <x v="87"/>
    <x v="375"/>
    <x v="307"/>
    <x v="2"/>
    <x v="351"/>
    <x v="330"/>
    <x v="325"/>
    <x v="366"/>
    <x v="127"/>
    <x v="329"/>
    <x v="325"/>
    <x v="367"/>
    <x v="3"/>
    <x v="23"/>
    <x v="77"/>
    <x v="334"/>
    <x v="350"/>
    <x v="368"/>
    <x v="368"/>
    <x v="368"/>
    <x v="2"/>
    <x v="8"/>
    <x v="1"/>
    <x v="9"/>
  </r>
  <r>
    <x v="243"/>
    <x v="339"/>
    <x v="1"/>
    <x v="3"/>
    <x v="183"/>
    <x v="12"/>
    <x v="0"/>
    <x v="3"/>
    <x v="28"/>
    <x v="1"/>
    <x v="73"/>
    <x v="108"/>
    <x v="2"/>
    <x v="16"/>
    <x v="389"/>
    <x v="102"/>
    <x v="212"/>
    <x v="208"/>
    <x v="40"/>
    <x v="28"/>
    <x v="56"/>
    <x v="2"/>
    <x v="25"/>
    <x v="53"/>
    <x v="51"/>
    <x v="26"/>
    <x v="383"/>
    <x v="53"/>
    <x v="50"/>
    <x v="24"/>
    <x v="3"/>
    <x v="381"/>
    <x v="77"/>
    <x v="53"/>
    <x v="28"/>
    <x v="24"/>
    <x v="24"/>
    <x v="24"/>
    <x v="2"/>
    <x v="8"/>
    <x v="0"/>
    <x v="8"/>
  </r>
  <r>
    <x v="319"/>
    <x v="334"/>
    <x v="1"/>
    <x v="10"/>
    <x v="183"/>
    <x v="12"/>
    <x v="0"/>
    <x v="3"/>
    <x v="28"/>
    <x v="5"/>
    <x v="73"/>
    <x v="108"/>
    <x v="2"/>
    <x v="29"/>
    <x v="52"/>
    <x v="102"/>
    <x v="212"/>
    <x v="208"/>
    <x v="40"/>
    <x v="413"/>
    <x v="371"/>
    <x v="2"/>
    <x v="419"/>
    <x v="384"/>
    <x v="390"/>
    <x v="424"/>
    <x v="66"/>
    <x v="384"/>
    <x v="390"/>
    <x v="425"/>
    <x v="3"/>
    <x v="40"/>
    <x v="77"/>
    <x v="401"/>
    <x v="432"/>
    <x v="425"/>
    <x v="425"/>
    <x v="425"/>
    <x v="2"/>
    <x v="8"/>
    <x v="0"/>
    <x v="8"/>
  </r>
  <r>
    <x v="244"/>
    <x v="234"/>
    <x v="1"/>
    <x v="3"/>
    <x v="184"/>
    <x v="1"/>
    <x v="1"/>
    <x v="14"/>
    <x v="28"/>
    <x v="6"/>
    <x v="73"/>
    <x v="108"/>
    <x v="2"/>
    <x v="16"/>
    <x v="328"/>
    <x v="66"/>
    <x v="122"/>
    <x v="124"/>
    <x v="119"/>
    <x v="89"/>
    <x v="127"/>
    <x v="2"/>
    <x v="111"/>
    <x v="129"/>
    <x v="130"/>
    <x v="94"/>
    <x v="311"/>
    <x v="127"/>
    <x v="130"/>
    <x v="94"/>
    <x v="3"/>
    <x v="353"/>
    <x v="77"/>
    <x v="133"/>
    <x v="37"/>
    <x v="92"/>
    <x v="92"/>
    <x v="92"/>
    <x v="2"/>
    <x v="6"/>
    <x v="7"/>
    <x v="6"/>
  </r>
  <r>
    <x v="315"/>
    <x v="298"/>
    <x v="1"/>
    <x v="10"/>
    <x v="184"/>
    <x v="1"/>
    <x v="1"/>
    <x v="14"/>
    <x v="28"/>
    <x v="5"/>
    <x v="73"/>
    <x v="108"/>
    <x v="2"/>
    <x v="29"/>
    <x v="111"/>
    <x v="66"/>
    <x v="122"/>
    <x v="124"/>
    <x v="119"/>
    <x v="348"/>
    <x v="299"/>
    <x v="2"/>
    <x v="327"/>
    <x v="317"/>
    <x v="314"/>
    <x v="346"/>
    <x v="141"/>
    <x v="317"/>
    <x v="314"/>
    <x v="346"/>
    <x v="3"/>
    <x v="74"/>
    <x v="77"/>
    <x v="322"/>
    <x v="425"/>
    <x v="347"/>
    <x v="347"/>
    <x v="347"/>
    <x v="2"/>
    <x v="6"/>
    <x v="7"/>
    <x v="6"/>
  </r>
  <r>
    <x v="413"/>
    <x v="414"/>
    <x v="1"/>
    <x v="3"/>
    <x v="184"/>
    <x v="1"/>
    <x v="1"/>
    <x v="14"/>
    <x v="24"/>
    <x v="6"/>
    <x v="96"/>
    <x v="131"/>
    <x v="2"/>
    <x v="29"/>
    <x v="49"/>
    <x v="70"/>
    <x v="126"/>
    <x v="129"/>
    <x v="110"/>
    <x v="361"/>
    <x v="298"/>
    <x v="2"/>
    <x v="336"/>
    <x v="326"/>
    <x v="323"/>
    <x v="351"/>
    <x v="145"/>
    <x v="326"/>
    <x v="324"/>
    <x v="351"/>
    <x v="3"/>
    <x v="66"/>
    <x v="77"/>
    <x v="333"/>
    <x v="323"/>
    <x v="352"/>
    <x v="352"/>
    <x v="352"/>
    <x v="2"/>
    <x v="6"/>
    <x v="7"/>
    <x v="6"/>
  </r>
  <r>
    <x v="58"/>
    <x v="59"/>
    <x v="1"/>
    <x v="3"/>
    <x v="185"/>
    <x v="12"/>
    <x v="4"/>
    <x v="3"/>
    <x v="2"/>
    <x v="1"/>
    <x v="39"/>
    <x v="39"/>
    <x v="0"/>
    <x v="16"/>
    <x v="254"/>
    <x v="67"/>
    <x v="182"/>
    <x v="191"/>
    <x v="307"/>
    <x v="403"/>
    <x v="103"/>
    <x v="2"/>
    <x v="405"/>
    <x v="297"/>
    <x v="306"/>
    <x v="408"/>
    <x v="273"/>
    <x v="289"/>
    <x v="299"/>
    <x v="407"/>
    <x v="3"/>
    <x v="288"/>
    <x v="27"/>
    <x v="232"/>
    <x v="154"/>
    <x v="407"/>
    <x v="407"/>
    <x v="407"/>
    <x v="4"/>
    <x v="8"/>
    <x v="0"/>
    <x v="8"/>
  </r>
  <r>
    <x v="75"/>
    <x v="77"/>
    <x v="1"/>
    <x v="3"/>
    <x v="185"/>
    <x v="12"/>
    <x v="4"/>
    <x v="3"/>
    <x v="2"/>
    <x v="1"/>
    <x v="45"/>
    <x v="85"/>
    <x v="0"/>
    <x v="33"/>
    <x v="5"/>
    <x v="78"/>
    <x v="210"/>
    <x v="217"/>
    <x v="308"/>
    <x v="8"/>
    <x v="421"/>
    <x v="2"/>
    <x v="10"/>
    <x v="57"/>
    <x v="47"/>
    <x v="10"/>
    <x v="61"/>
    <x v="66"/>
    <x v="53"/>
    <x v="10"/>
    <x v="3"/>
    <x v="1"/>
    <x v="113"/>
    <x v="75"/>
    <x v="381"/>
    <x v="10"/>
    <x v="10"/>
    <x v="10"/>
    <x v="2"/>
    <x v="8"/>
    <x v="0"/>
    <x v="8"/>
  </r>
  <r>
    <x v="91"/>
    <x v="93"/>
    <x v="1"/>
    <x v="3"/>
    <x v="185"/>
    <x v="12"/>
    <x v="4"/>
    <x v="3"/>
    <x v="3"/>
    <x v="1"/>
    <x v="51"/>
    <x v="34"/>
    <x v="0"/>
    <x v="16"/>
    <x v="249"/>
    <x v="92"/>
    <x v="175"/>
    <x v="187"/>
    <x v="305"/>
    <x v="402"/>
    <x v="100"/>
    <x v="2"/>
    <x v="402"/>
    <x v="92"/>
    <x v="104"/>
    <x v="406"/>
    <x v="252"/>
    <x v="101"/>
    <x v="116"/>
    <x v="404"/>
    <x v="3"/>
    <x v="281"/>
    <x v="44"/>
    <x v="89"/>
    <x v="158"/>
    <x v="405"/>
    <x v="405"/>
    <x v="404"/>
    <x v="4"/>
    <x v="8"/>
    <x v="0"/>
    <x v="8"/>
  </r>
  <r>
    <x v="228"/>
    <x v="220"/>
    <x v="1"/>
    <x v="3"/>
    <x v="185"/>
    <x v="12"/>
    <x v="4"/>
    <x v="3"/>
    <x v="28"/>
    <x v="1"/>
    <x v="73"/>
    <x v="108"/>
    <x v="2"/>
    <x v="16"/>
    <x v="366"/>
    <x v="92"/>
    <x v="213"/>
    <x v="218"/>
    <x v="310"/>
    <x v="415"/>
    <x v="68"/>
    <x v="2"/>
    <x v="416"/>
    <x v="171"/>
    <x v="233"/>
    <x v="422"/>
    <x v="356"/>
    <x v="170"/>
    <x v="233"/>
    <x v="422"/>
    <x v="3"/>
    <x v="373"/>
    <x v="77"/>
    <x v="238"/>
    <x v="201"/>
    <x v="422"/>
    <x v="422"/>
    <x v="422"/>
    <x v="2"/>
    <x v="8"/>
    <x v="0"/>
    <x v="8"/>
  </r>
  <r>
    <x v="245"/>
    <x v="235"/>
    <x v="1"/>
    <x v="3"/>
    <x v="185"/>
    <x v="12"/>
    <x v="4"/>
    <x v="3"/>
    <x v="28"/>
    <x v="1"/>
    <x v="73"/>
    <x v="108"/>
    <x v="2"/>
    <x v="16"/>
    <x v="377"/>
    <x v="99"/>
    <x v="213"/>
    <x v="218"/>
    <x v="309"/>
    <x v="417"/>
    <x v="65"/>
    <x v="2"/>
    <x v="417"/>
    <x v="82"/>
    <x v="105"/>
    <x v="421"/>
    <x v="340"/>
    <x v="83"/>
    <x v="104"/>
    <x v="421"/>
    <x v="3"/>
    <x v="375"/>
    <x v="77"/>
    <x v="105"/>
    <x v="116"/>
    <x v="421"/>
    <x v="421"/>
    <x v="421"/>
    <x v="2"/>
    <x v="8"/>
    <x v="0"/>
    <x v="8"/>
  </r>
  <r>
    <x v="304"/>
    <x v="288"/>
    <x v="1"/>
    <x v="10"/>
    <x v="185"/>
    <x v="12"/>
    <x v="4"/>
    <x v="3"/>
    <x v="28"/>
    <x v="5"/>
    <x v="73"/>
    <x v="108"/>
    <x v="2"/>
    <x v="29"/>
    <x v="71"/>
    <x v="92"/>
    <x v="213"/>
    <x v="218"/>
    <x v="310"/>
    <x v="26"/>
    <x v="361"/>
    <x v="2"/>
    <x v="29"/>
    <x v="282"/>
    <x v="213"/>
    <x v="27"/>
    <x v="90"/>
    <x v="282"/>
    <x v="213"/>
    <x v="26"/>
    <x v="3"/>
    <x v="50"/>
    <x v="77"/>
    <x v="217"/>
    <x v="267"/>
    <x v="26"/>
    <x v="26"/>
    <x v="26"/>
    <x v="2"/>
    <x v="8"/>
    <x v="0"/>
    <x v="8"/>
  </r>
  <r>
    <x v="316"/>
    <x v="299"/>
    <x v="1"/>
    <x v="10"/>
    <x v="185"/>
    <x v="12"/>
    <x v="4"/>
    <x v="3"/>
    <x v="28"/>
    <x v="1"/>
    <x v="73"/>
    <x v="108"/>
    <x v="2"/>
    <x v="29"/>
    <x v="66"/>
    <x v="99"/>
    <x v="213"/>
    <x v="218"/>
    <x v="309"/>
    <x v="23"/>
    <x v="366"/>
    <x v="2"/>
    <x v="28"/>
    <x v="356"/>
    <x v="340"/>
    <x v="28"/>
    <x v="104"/>
    <x v="355"/>
    <x v="340"/>
    <x v="27"/>
    <x v="3"/>
    <x v="47"/>
    <x v="77"/>
    <x v="352"/>
    <x v="341"/>
    <x v="27"/>
    <x v="27"/>
    <x v="27"/>
    <x v="2"/>
    <x v="8"/>
    <x v="0"/>
    <x v="8"/>
  </r>
  <r>
    <x v="455"/>
    <x v="453"/>
    <x v="1"/>
    <x v="3"/>
    <x v="185"/>
    <x v="12"/>
    <x v="4"/>
    <x v="3"/>
    <x v="19"/>
    <x v="1"/>
    <x v="111"/>
    <x v="34"/>
    <x v="0"/>
    <x v="29"/>
    <x v="182"/>
    <x v="90"/>
    <x v="174"/>
    <x v="186"/>
    <x v="306"/>
    <x v="39"/>
    <x v="332"/>
    <x v="2"/>
    <x v="47"/>
    <x v="323"/>
    <x v="311"/>
    <x v="45"/>
    <x v="190"/>
    <x v="319"/>
    <x v="306"/>
    <x v="47"/>
    <x v="3"/>
    <x v="153"/>
    <x v="77"/>
    <x v="313"/>
    <x v="305"/>
    <x v="46"/>
    <x v="46"/>
    <x v="46"/>
    <x v="4"/>
    <x v="8"/>
    <x v="0"/>
    <x v="8"/>
  </r>
  <r>
    <x v="472"/>
    <x v="474"/>
    <x v="1"/>
    <x v="3"/>
    <x v="185"/>
    <x v="12"/>
    <x v="4"/>
    <x v="3"/>
    <x v="22"/>
    <x v="1"/>
    <x v="117"/>
    <x v="148"/>
    <x v="0"/>
    <x v="29"/>
    <x v="19"/>
    <x v="94"/>
    <x v="218"/>
    <x v="221"/>
    <x v="311"/>
    <x v="14"/>
    <x v="365"/>
    <x v="2"/>
    <x v="26"/>
    <x v="233"/>
    <x v="171"/>
    <x v="19"/>
    <x v="152"/>
    <x v="232"/>
    <x v="172"/>
    <x v="28"/>
    <x v="3"/>
    <x v="29"/>
    <x v="77"/>
    <x v="184"/>
    <x v="197"/>
    <x v="28"/>
    <x v="28"/>
    <x v="28"/>
    <x v="1"/>
    <x v="8"/>
    <x v="0"/>
    <x v="8"/>
  </r>
  <r>
    <x v="246"/>
    <x v="236"/>
    <x v="1"/>
    <x v="3"/>
    <x v="186"/>
    <x v="14"/>
    <x v="1"/>
    <x v="8"/>
    <x v="28"/>
    <x v="7"/>
    <x v="73"/>
    <x v="108"/>
    <x v="2"/>
    <x v="16"/>
    <x v="317"/>
    <x v="56"/>
    <x v="100"/>
    <x v="104"/>
    <x v="136"/>
    <x v="105"/>
    <x v="126"/>
    <x v="2"/>
    <x v="118"/>
    <x v="143"/>
    <x v="140"/>
    <x v="115"/>
    <x v="332"/>
    <x v="142"/>
    <x v="140"/>
    <x v="115"/>
    <x v="3"/>
    <x v="338"/>
    <x v="77"/>
    <x v="144"/>
    <x v="107"/>
    <x v="113"/>
    <x v="113"/>
    <x v="113"/>
    <x v="2"/>
    <x v="7"/>
    <x v="7"/>
    <x v="7"/>
  </r>
  <r>
    <x v="344"/>
    <x v="326"/>
    <x v="1"/>
    <x v="10"/>
    <x v="186"/>
    <x v="14"/>
    <x v="1"/>
    <x v="8"/>
    <x v="28"/>
    <x v="5"/>
    <x v="73"/>
    <x v="108"/>
    <x v="2"/>
    <x v="29"/>
    <x v="122"/>
    <x v="56"/>
    <x v="100"/>
    <x v="104"/>
    <x v="136"/>
    <x v="328"/>
    <x v="301"/>
    <x v="2"/>
    <x v="314"/>
    <x v="303"/>
    <x v="304"/>
    <x v="320"/>
    <x v="117"/>
    <x v="303"/>
    <x v="305"/>
    <x v="320"/>
    <x v="3"/>
    <x v="90"/>
    <x v="77"/>
    <x v="312"/>
    <x v="348"/>
    <x v="321"/>
    <x v="321"/>
    <x v="321"/>
    <x v="2"/>
    <x v="7"/>
    <x v="7"/>
    <x v="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29">
  <r>
    <x v="56"/>
    <x v="51"/>
    <x v="1"/>
    <x v="4"/>
    <x v="0"/>
    <x v="13"/>
    <x v="0"/>
    <x v="1"/>
    <x v="8"/>
    <x v="2"/>
    <x v="38"/>
    <x v="83"/>
    <x v="2"/>
    <x v="29"/>
    <x v="170"/>
    <x v="94"/>
    <x v="259"/>
    <x v="259"/>
    <x v="98"/>
    <x v="395"/>
    <x v="423"/>
    <x v="2"/>
    <x v="395"/>
    <x v="48"/>
    <x v="52"/>
    <x v="389"/>
    <x v="37"/>
    <x v="48"/>
    <x v="51"/>
    <x v="391"/>
    <x v="3"/>
    <x v="27"/>
    <x v="135"/>
    <x v="81"/>
    <x v="437"/>
    <x v="391"/>
    <x v="391"/>
    <x v="391"/>
    <x v="2"/>
  </r>
  <r>
    <x v="156"/>
    <x v="246"/>
    <x v="1"/>
    <x v="4"/>
    <x v="0"/>
    <x v="13"/>
    <x v="0"/>
    <x v="1"/>
    <x v="29"/>
    <x v="2"/>
    <x v="73"/>
    <x v="112"/>
    <x v="2"/>
    <x v="16"/>
    <x v="426"/>
    <x v="120"/>
    <x v="264"/>
    <x v="263"/>
    <x v="93"/>
    <x v="76"/>
    <x v="30"/>
    <x v="2"/>
    <x v="80"/>
    <x v="50"/>
    <x v="54"/>
    <x v="79"/>
    <x v="415"/>
    <x v="50"/>
    <x v="53"/>
    <x v="80"/>
    <x v="3"/>
    <x v="423"/>
    <x v="86"/>
    <x v="57"/>
    <x v="52"/>
    <x v="77"/>
    <x v="77"/>
    <x v="77"/>
    <x v="2"/>
  </r>
  <r>
    <x v="358"/>
    <x v="350"/>
    <x v="1"/>
    <x v="11"/>
    <x v="0"/>
    <x v="13"/>
    <x v="0"/>
    <x v="1"/>
    <x v="29"/>
    <x v="5"/>
    <x v="73"/>
    <x v="112"/>
    <x v="2"/>
    <x v="29"/>
    <x v="47"/>
    <x v="120"/>
    <x v="264"/>
    <x v="263"/>
    <x v="93"/>
    <x v="410"/>
    <x v="444"/>
    <x v="2"/>
    <x v="410"/>
    <x v="409"/>
    <x v="423"/>
    <x v="411"/>
    <x v="48"/>
    <x v="409"/>
    <x v="423"/>
    <x v="412"/>
    <x v="3"/>
    <x v="10"/>
    <x v="86"/>
    <x v="433"/>
    <x v="441"/>
    <x v="412"/>
    <x v="412"/>
    <x v="412"/>
    <x v="2"/>
  </r>
  <r>
    <x v="158"/>
    <x v="153"/>
    <x v="1"/>
    <x v="4"/>
    <x v="1"/>
    <x v="14"/>
    <x v="3"/>
    <x v="12"/>
    <x v="29"/>
    <x v="7"/>
    <x v="73"/>
    <x v="112"/>
    <x v="2"/>
    <x v="16"/>
    <x v="323"/>
    <x v="41"/>
    <x v="218"/>
    <x v="221"/>
    <x v="156"/>
    <x v="125"/>
    <x v="102"/>
    <x v="2"/>
    <x v="120"/>
    <x v="429"/>
    <x v="445"/>
    <x v="146"/>
    <x v="409"/>
    <x v="429"/>
    <x v="445"/>
    <x v="149"/>
    <x v="3"/>
    <x v="342"/>
    <x v="86"/>
    <x v="457"/>
    <x v="456"/>
    <x v="144"/>
    <x v="144"/>
    <x v="146"/>
    <x v="2"/>
  </r>
  <r>
    <x v="332"/>
    <x v="314"/>
    <x v="1"/>
    <x v="11"/>
    <x v="1"/>
    <x v="14"/>
    <x v="3"/>
    <x v="12"/>
    <x v="29"/>
    <x v="5"/>
    <x v="73"/>
    <x v="112"/>
    <x v="2"/>
    <x v="29"/>
    <x v="151"/>
    <x v="41"/>
    <x v="218"/>
    <x v="221"/>
    <x v="156"/>
    <x v="348"/>
    <x v="362"/>
    <x v="2"/>
    <x v="360"/>
    <x v="32"/>
    <x v="31"/>
    <x v="332"/>
    <x v="56"/>
    <x v="32"/>
    <x v="31"/>
    <x v="331"/>
    <x v="3"/>
    <x v="99"/>
    <x v="86"/>
    <x v="34"/>
    <x v="41"/>
    <x v="333"/>
    <x v="333"/>
    <x v="331"/>
    <x v="2"/>
  </r>
  <r>
    <x v="159"/>
    <x v="154"/>
    <x v="1"/>
    <x v="4"/>
    <x v="2"/>
    <x v="4"/>
    <x v="6"/>
    <x v="8"/>
    <x v="29"/>
    <x v="7"/>
    <x v="73"/>
    <x v="112"/>
    <x v="2"/>
    <x v="16"/>
    <x v="315"/>
    <x v="8"/>
    <x v="20"/>
    <x v="20"/>
    <x v="252"/>
    <x v="191"/>
    <x v="236"/>
    <x v="2"/>
    <x v="217"/>
    <x v="272"/>
    <x v="276"/>
    <x v="215"/>
    <x v="264"/>
    <x v="272"/>
    <x v="275"/>
    <x v="216"/>
    <x v="3"/>
    <x v="247"/>
    <x v="86"/>
    <x v="277"/>
    <x v="188"/>
    <x v="215"/>
    <x v="215"/>
    <x v="214"/>
    <x v="2"/>
  </r>
  <r>
    <x v="333"/>
    <x v="315"/>
    <x v="1"/>
    <x v="11"/>
    <x v="2"/>
    <x v="4"/>
    <x v="6"/>
    <x v="8"/>
    <x v="29"/>
    <x v="5"/>
    <x v="73"/>
    <x v="112"/>
    <x v="2"/>
    <x v="29"/>
    <x v="160"/>
    <x v="8"/>
    <x v="20"/>
    <x v="20"/>
    <x v="252"/>
    <x v="283"/>
    <x v="252"/>
    <x v="2"/>
    <x v="271"/>
    <x v="196"/>
    <x v="208"/>
    <x v="277"/>
    <x v="196"/>
    <x v="196"/>
    <x v="208"/>
    <x v="278"/>
    <x v="3"/>
    <x v="190"/>
    <x v="86"/>
    <x v="215"/>
    <x v="316"/>
    <x v="275"/>
    <x v="275"/>
    <x v="276"/>
    <x v="2"/>
  </r>
  <r>
    <x v="400"/>
    <x v="395"/>
    <x v="1"/>
    <x v="4"/>
    <x v="3"/>
    <x v="10"/>
    <x v="10"/>
    <x v="14"/>
    <x v="16"/>
    <x v="4"/>
    <x v="86"/>
    <x v="21"/>
    <x v="2"/>
    <x v="29"/>
    <x v="221"/>
    <x v="138"/>
    <x v="305"/>
    <x v="302"/>
    <x v="67"/>
    <x v="299"/>
    <x v="453"/>
    <x v="2"/>
    <x v="344"/>
    <x v="366"/>
    <x v="380"/>
    <x v="383"/>
    <x v="207"/>
    <x v="364"/>
    <x v="378"/>
    <x v="384"/>
    <x v="3"/>
    <x v="187"/>
    <x v="86"/>
    <x v="392"/>
    <x v="379"/>
    <x v="384"/>
    <x v="384"/>
    <x v="384"/>
    <x v="6"/>
  </r>
  <r>
    <x v="160"/>
    <x v="155"/>
    <x v="1"/>
    <x v="4"/>
    <x v="4"/>
    <x v="12"/>
    <x v="0"/>
    <x v="1"/>
    <x v="29"/>
    <x v="4"/>
    <x v="73"/>
    <x v="112"/>
    <x v="2"/>
    <x v="16"/>
    <x v="424"/>
    <x v="126"/>
    <x v="302"/>
    <x v="299"/>
    <x v="111"/>
    <x v="90"/>
    <x v="20"/>
    <x v="2"/>
    <x v="78"/>
    <x v="392"/>
    <x v="403"/>
    <x v="84"/>
    <x v="437"/>
    <x v="392"/>
    <x v="403"/>
    <x v="85"/>
    <x v="3"/>
    <x v="399"/>
    <x v="86"/>
    <x v="414"/>
    <x v="210"/>
    <x v="82"/>
    <x v="82"/>
    <x v="82"/>
    <x v="2"/>
  </r>
  <r>
    <x v="260"/>
    <x v="247"/>
    <x v="1"/>
    <x v="11"/>
    <x v="4"/>
    <x v="12"/>
    <x v="0"/>
    <x v="1"/>
    <x v="29"/>
    <x v="5"/>
    <x v="73"/>
    <x v="112"/>
    <x v="2"/>
    <x v="29"/>
    <x v="53"/>
    <x v="126"/>
    <x v="302"/>
    <x v="299"/>
    <x v="111"/>
    <x v="394"/>
    <x v="460"/>
    <x v="2"/>
    <x v="413"/>
    <x v="70"/>
    <x v="74"/>
    <x v="405"/>
    <x v="19"/>
    <x v="68"/>
    <x v="72"/>
    <x v="407"/>
    <x v="3"/>
    <x v="37"/>
    <x v="86"/>
    <x v="77"/>
    <x v="296"/>
    <x v="407"/>
    <x v="407"/>
    <x v="407"/>
    <x v="2"/>
  </r>
  <r>
    <x v="60"/>
    <x v="65"/>
    <x v="1"/>
    <x v="6"/>
    <x v="5"/>
    <x v="0"/>
    <x v="0"/>
    <x v="14"/>
    <x v="12"/>
    <x v="4"/>
    <x v="37"/>
    <x v="63"/>
    <x v="2"/>
    <x v="16"/>
    <x v="284"/>
    <x v="56"/>
    <x v="70"/>
    <x v="71"/>
    <x v="217"/>
    <x v="147"/>
    <x v="187"/>
    <x v="2"/>
    <x v="158"/>
    <x v="101"/>
    <x v="106"/>
    <x v="155"/>
    <x v="268"/>
    <x v="101"/>
    <x v="105"/>
    <x v="158"/>
    <x v="3"/>
    <x v="288"/>
    <x v="40"/>
    <x v="87"/>
    <x v="106"/>
    <x v="153"/>
    <x v="153"/>
    <x v="155"/>
    <x v="2"/>
  </r>
  <r>
    <x v="69"/>
    <x v="70"/>
    <x v="1"/>
    <x v="5"/>
    <x v="5"/>
    <x v="0"/>
    <x v="0"/>
    <x v="14"/>
    <x v="15"/>
    <x v="4"/>
    <x v="37"/>
    <x v="63"/>
    <x v="2"/>
    <x v="29"/>
    <x v="182"/>
    <x v="56"/>
    <x v="70"/>
    <x v="71"/>
    <x v="217"/>
    <x v="326"/>
    <x v="285"/>
    <x v="2"/>
    <x v="318"/>
    <x v="363"/>
    <x v="373"/>
    <x v="326"/>
    <x v="192"/>
    <x v="362"/>
    <x v="372"/>
    <x v="325"/>
    <x v="3"/>
    <x v="157"/>
    <x v="119"/>
    <x v="405"/>
    <x v="386"/>
    <x v="327"/>
    <x v="327"/>
    <x v="325"/>
    <x v="2"/>
  </r>
  <r>
    <x v="70"/>
    <x v="71"/>
    <x v="1"/>
    <x v="3"/>
    <x v="5"/>
    <x v="0"/>
    <x v="0"/>
    <x v="14"/>
    <x v="14"/>
    <x v="4"/>
    <x v="37"/>
    <x v="63"/>
    <x v="2"/>
    <x v="16"/>
    <x v="284"/>
    <x v="56"/>
    <x v="70"/>
    <x v="71"/>
    <x v="217"/>
    <x v="147"/>
    <x v="187"/>
    <x v="2"/>
    <x v="158"/>
    <x v="101"/>
    <x v="106"/>
    <x v="155"/>
    <x v="268"/>
    <x v="101"/>
    <x v="105"/>
    <x v="158"/>
    <x v="3"/>
    <x v="288"/>
    <x v="40"/>
    <x v="87"/>
    <x v="106"/>
    <x v="153"/>
    <x v="153"/>
    <x v="155"/>
    <x v="2"/>
  </r>
  <r>
    <x v="92"/>
    <x v="94"/>
    <x v="1"/>
    <x v="4"/>
    <x v="6"/>
    <x v="0"/>
    <x v="1"/>
    <x v="3"/>
    <x v="23"/>
    <x v="7"/>
    <x v="49"/>
    <x v="92"/>
    <x v="2"/>
    <x v="12"/>
    <x v="453"/>
    <x v="30"/>
    <x v="141"/>
    <x v="143"/>
    <x v="207"/>
    <x v="64"/>
    <x v="62"/>
    <x v="2"/>
    <x v="72"/>
    <x v="432"/>
    <x v="446"/>
    <x v="73"/>
    <x v="421"/>
    <x v="432"/>
    <x v="446"/>
    <x v="74"/>
    <x v="3"/>
    <x v="406"/>
    <x v="50"/>
    <x v="449"/>
    <x v="301"/>
    <x v="71"/>
    <x v="71"/>
    <x v="71"/>
    <x v="2"/>
  </r>
  <r>
    <x v="404"/>
    <x v="399"/>
    <x v="1"/>
    <x v="4"/>
    <x v="6"/>
    <x v="0"/>
    <x v="1"/>
    <x v="3"/>
    <x v="20"/>
    <x v="7"/>
    <x v="88"/>
    <x v="127"/>
    <x v="2"/>
    <x v="16"/>
    <x v="395"/>
    <x v="69"/>
    <x v="145"/>
    <x v="147"/>
    <x v="180"/>
    <x v="123"/>
    <x v="139"/>
    <x v="2"/>
    <x v="136"/>
    <x v="167"/>
    <x v="172"/>
    <x v="123"/>
    <x v="339"/>
    <x v="164"/>
    <x v="170"/>
    <x v="124"/>
    <x v="3"/>
    <x v="325"/>
    <x v="86"/>
    <x v="183"/>
    <x v="196"/>
    <x v="121"/>
    <x v="121"/>
    <x v="121"/>
    <x v="2"/>
  </r>
  <r>
    <x v="418"/>
    <x v="419"/>
    <x v="1"/>
    <x v="4"/>
    <x v="6"/>
    <x v="0"/>
    <x v="1"/>
    <x v="3"/>
    <x v="25"/>
    <x v="7"/>
    <x v="96"/>
    <x v="135"/>
    <x v="2"/>
    <x v="29"/>
    <x v="55"/>
    <x v="81"/>
    <x v="146"/>
    <x v="148"/>
    <x v="183"/>
    <x v="362"/>
    <x v="330"/>
    <x v="2"/>
    <x v="348"/>
    <x v="372"/>
    <x v="385"/>
    <x v="369"/>
    <x v="155"/>
    <x v="371"/>
    <x v="385"/>
    <x v="370"/>
    <x v="3"/>
    <x v="116"/>
    <x v="86"/>
    <x v="399"/>
    <x v="388"/>
    <x v="370"/>
    <x v="370"/>
    <x v="370"/>
    <x v="2"/>
  </r>
  <r>
    <x v="427"/>
    <x v="429"/>
    <x v="1"/>
    <x v="4"/>
    <x v="6"/>
    <x v="0"/>
    <x v="1"/>
    <x v="3"/>
    <x v="25"/>
    <x v="7"/>
    <x v="99"/>
    <x v="138"/>
    <x v="2"/>
    <x v="29"/>
    <x v="49"/>
    <x v="87"/>
    <x v="147"/>
    <x v="149"/>
    <x v="173"/>
    <x v="367"/>
    <x v="344"/>
    <x v="2"/>
    <x v="358"/>
    <x v="402"/>
    <x v="416"/>
    <x v="377"/>
    <x v="169"/>
    <x v="402"/>
    <x v="416"/>
    <x v="378"/>
    <x v="3"/>
    <x v="114"/>
    <x v="86"/>
    <x v="427"/>
    <x v="428"/>
    <x v="378"/>
    <x v="378"/>
    <x v="378"/>
    <x v="2"/>
  </r>
  <r>
    <x v="120"/>
    <x v="122"/>
    <x v="1"/>
    <x v="6"/>
    <x v="7"/>
    <x v="2"/>
    <x v="0"/>
    <x v="14"/>
    <x v="1"/>
    <x v="4"/>
    <x v="43"/>
    <x v="87"/>
    <x v="2"/>
    <x v="16"/>
    <x v="298"/>
    <x v="13"/>
    <x v="47"/>
    <x v="51"/>
    <x v="239"/>
    <x v="175"/>
    <x v="204"/>
    <x v="2"/>
    <x v="190"/>
    <x v="336"/>
    <x v="342"/>
    <x v="192"/>
    <x v="304"/>
    <x v="337"/>
    <x v="343"/>
    <x v="191"/>
    <x v="3"/>
    <x v="264"/>
    <x v="73"/>
    <x v="342"/>
    <x v="192"/>
    <x v="189"/>
    <x v="189"/>
    <x v="189"/>
    <x v="2"/>
  </r>
  <r>
    <x v="121"/>
    <x v="123"/>
    <x v="1"/>
    <x v="5"/>
    <x v="7"/>
    <x v="2"/>
    <x v="0"/>
    <x v="14"/>
    <x v="15"/>
    <x v="4"/>
    <x v="43"/>
    <x v="87"/>
    <x v="2"/>
    <x v="29"/>
    <x v="176"/>
    <x v="13"/>
    <x v="47"/>
    <x v="51"/>
    <x v="239"/>
    <x v="301"/>
    <x v="271"/>
    <x v="2"/>
    <x v="293"/>
    <x v="128"/>
    <x v="137"/>
    <x v="293"/>
    <x v="167"/>
    <x v="127"/>
    <x v="136"/>
    <x v="294"/>
    <x v="3"/>
    <x v="177"/>
    <x v="96"/>
    <x v="150"/>
    <x v="313"/>
    <x v="293"/>
    <x v="293"/>
    <x v="293"/>
    <x v="2"/>
  </r>
  <r>
    <x v="122"/>
    <x v="124"/>
    <x v="1"/>
    <x v="3"/>
    <x v="7"/>
    <x v="2"/>
    <x v="0"/>
    <x v="14"/>
    <x v="14"/>
    <x v="4"/>
    <x v="43"/>
    <x v="87"/>
    <x v="2"/>
    <x v="16"/>
    <x v="298"/>
    <x v="13"/>
    <x v="47"/>
    <x v="51"/>
    <x v="239"/>
    <x v="175"/>
    <x v="204"/>
    <x v="2"/>
    <x v="190"/>
    <x v="336"/>
    <x v="342"/>
    <x v="192"/>
    <x v="304"/>
    <x v="337"/>
    <x v="343"/>
    <x v="191"/>
    <x v="3"/>
    <x v="264"/>
    <x v="73"/>
    <x v="342"/>
    <x v="192"/>
    <x v="189"/>
    <x v="189"/>
    <x v="189"/>
    <x v="2"/>
  </r>
  <r>
    <x v="445"/>
    <x v="444"/>
    <x v="1"/>
    <x v="4"/>
    <x v="7"/>
    <x v="2"/>
    <x v="0"/>
    <x v="14"/>
    <x v="26"/>
    <x v="4"/>
    <x v="105"/>
    <x v="65"/>
    <x v="2"/>
    <x v="29"/>
    <x v="181"/>
    <x v="30"/>
    <x v="45"/>
    <x v="47"/>
    <x v="241"/>
    <x v="298"/>
    <x v="272"/>
    <x v="2"/>
    <x v="290"/>
    <x v="275"/>
    <x v="283"/>
    <x v="295"/>
    <x v="189"/>
    <x v="275"/>
    <x v="283"/>
    <x v="296"/>
    <x v="3"/>
    <x v="180"/>
    <x v="86"/>
    <x v="285"/>
    <x v="279"/>
    <x v="295"/>
    <x v="295"/>
    <x v="295"/>
    <x v="2"/>
  </r>
  <r>
    <x v="162"/>
    <x v="157"/>
    <x v="1"/>
    <x v="4"/>
    <x v="8"/>
    <x v="14"/>
    <x v="5"/>
    <x v="14"/>
    <x v="29"/>
    <x v="9"/>
    <x v="73"/>
    <x v="112"/>
    <x v="2"/>
    <x v="16"/>
    <x v="326"/>
    <x v="40"/>
    <x v="80"/>
    <x v="83"/>
    <x v="269"/>
    <x v="213"/>
    <x v="175"/>
    <x v="2"/>
    <x v="205"/>
    <x v="255"/>
    <x v="259"/>
    <x v="225"/>
    <x v="325"/>
    <x v="255"/>
    <x v="259"/>
    <x v="227"/>
    <x v="3"/>
    <x v="343"/>
    <x v="86"/>
    <x v="263"/>
    <x v="240"/>
    <x v="226"/>
    <x v="226"/>
    <x v="225"/>
    <x v="2"/>
  </r>
  <r>
    <x v="261"/>
    <x v="248"/>
    <x v="1"/>
    <x v="11"/>
    <x v="8"/>
    <x v="14"/>
    <x v="5"/>
    <x v="14"/>
    <x v="29"/>
    <x v="5"/>
    <x v="73"/>
    <x v="112"/>
    <x v="2"/>
    <x v="29"/>
    <x v="148"/>
    <x v="40"/>
    <x v="80"/>
    <x v="83"/>
    <x v="269"/>
    <x v="269"/>
    <x v="291"/>
    <x v="2"/>
    <x v="279"/>
    <x v="217"/>
    <x v="226"/>
    <x v="270"/>
    <x v="146"/>
    <x v="217"/>
    <x v="226"/>
    <x v="271"/>
    <x v="3"/>
    <x v="98"/>
    <x v="86"/>
    <x v="231"/>
    <x v="263"/>
    <x v="268"/>
    <x v="268"/>
    <x v="269"/>
    <x v="2"/>
  </r>
  <r>
    <x v="163"/>
    <x v="158"/>
    <x v="1"/>
    <x v="4"/>
    <x v="9"/>
    <x v="13"/>
    <x v="2"/>
    <x v="14"/>
    <x v="29"/>
    <x v="4"/>
    <x v="73"/>
    <x v="112"/>
    <x v="2"/>
    <x v="16"/>
    <x v="371"/>
    <x v="102"/>
    <x v="288"/>
    <x v="288"/>
    <x v="315"/>
    <x v="370"/>
    <x v="45"/>
    <x v="2"/>
    <x v="278"/>
    <x v="421"/>
    <x v="435"/>
    <x v="315"/>
    <x v="414"/>
    <x v="421"/>
    <x v="435"/>
    <x v="316"/>
    <x v="3"/>
    <x v="413"/>
    <x v="86"/>
    <x v="445"/>
    <x v="464"/>
    <x v="318"/>
    <x v="318"/>
    <x v="316"/>
    <x v="2"/>
  </r>
  <r>
    <x v="262"/>
    <x v="249"/>
    <x v="1"/>
    <x v="11"/>
    <x v="9"/>
    <x v="13"/>
    <x v="2"/>
    <x v="14"/>
    <x v="29"/>
    <x v="5"/>
    <x v="73"/>
    <x v="112"/>
    <x v="2"/>
    <x v="29"/>
    <x v="107"/>
    <x v="102"/>
    <x v="288"/>
    <x v="288"/>
    <x v="315"/>
    <x v="108"/>
    <x v="424"/>
    <x v="2"/>
    <x v="211"/>
    <x v="39"/>
    <x v="40"/>
    <x v="164"/>
    <x v="49"/>
    <x v="39"/>
    <x v="40"/>
    <x v="165"/>
    <x v="3"/>
    <x v="22"/>
    <x v="86"/>
    <x v="43"/>
    <x v="33"/>
    <x v="160"/>
    <x v="160"/>
    <x v="162"/>
    <x v="2"/>
  </r>
  <r>
    <x v="455"/>
    <x v="454"/>
    <x v="1"/>
    <x v="4"/>
    <x v="9"/>
    <x v="13"/>
    <x v="2"/>
    <x v="14"/>
    <x v="26"/>
    <x v="4"/>
    <x v="108"/>
    <x v="146"/>
    <x v="2"/>
    <x v="29"/>
    <x v="35"/>
    <x v="123"/>
    <x v="289"/>
    <x v="289"/>
    <x v="318"/>
    <x v="69"/>
    <x v="439"/>
    <x v="2"/>
    <x v="170"/>
    <x v="314"/>
    <x v="312"/>
    <x v="117"/>
    <x v="57"/>
    <x v="315"/>
    <x v="313"/>
    <x v="118"/>
    <x v="3"/>
    <x v="8"/>
    <x v="86"/>
    <x v="319"/>
    <x v="309"/>
    <x v="115"/>
    <x v="115"/>
    <x v="115"/>
    <x v="2"/>
  </r>
  <r>
    <x v="110"/>
    <x v="116"/>
    <x v="2"/>
    <x v="10"/>
    <x v="10"/>
    <x v="8"/>
    <x v="0"/>
    <x v="9"/>
    <x v="12"/>
    <x v="2"/>
    <x v="8"/>
    <x v="4"/>
    <x v="2"/>
    <x v="21"/>
    <x v="235"/>
    <x v="156"/>
    <x v="1"/>
    <x v="0"/>
    <x v="336"/>
    <x v="245"/>
    <x v="245"/>
    <x v="2"/>
    <x v="248"/>
    <x v="3"/>
    <x v="3"/>
    <x v="251"/>
    <x v="229"/>
    <x v="3"/>
    <x v="3"/>
    <x v="251"/>
    <x v="3"/>
    <x v="217"/>
    <x v="159"/>
    <x v="3"/>
    <x v="0"/>
    <x v="249"/>
    <x v="249"/>
    <x v="249"/>
    <x v="7"/>
  </r>
  <r>
    <x v="32"/>
    <x v="32"/>
    <x v="1"/>
    <x v="4"/>
    <x v="11"/>
    <x v="9"/>
    <x v="9"/>
    <x v="14"/>
    <x v="23"/>
    <x v="2"/>
    <x v="24"/>
    <x v="44"/>
    <x v="2"/>
    <x v="25"/>
    <x v="215"/>
    <x v="151"/>
    <x v="323"/>
    <x v="323"/>
    <x v="55"/>
    <x v="327"/>
    <x v="465"/>
    <x v="2"/>
    <x v="408"/>
    <x v="73"/>
    <x v="80"/>
    <x v="420"/>
    <x v="153"/>
    <x v="72"/>
    <x v="81"/>
    <x v="421"/>
    <x v="3"/>
    <x v="166"/>
    <x v="146"/>
    <x v="305"/>
    <x v="420"/>
    <x v="421"/>
    <x v="421"/>
    <x v="421"/>
    <x v="4"/>
  </r>
  <r>
    <x v="54"/>
    <x v="50"/>
    <x v="1"/>
    <x v="4"/>
    <x v="12"/>
    <x v="0"/>
    <x v="1"/>
    <x v="14"/>
    <x v="23"/>
    <x v="4"/>
    <x v="34"/>
    <x v="79"/>
    <x v="2"/>
    <x v="16"/>
    <x v="295"/>
    <x v="39"/>
    <x v="234"/>
    <x v="233"/>
    <x v="187"/>
    <x v="141"/>
    <x v="83"/>
    <x v="2"/>
    <x v="122"/>
    <x v="436"/>
    <x v="452"/>
    <x v="152"/>
    <x v="411"/>
    <x v="436"/>
    <x v="452"/>
    <x v="155"/>
    <x v="3"/>
    <x v="295"/>
    <x v="43"/>
    <x v="464"/>
    <x v="74"/>
    <x v="150"/>
    <x v="150"/>
    <x v="152"/>
    <x v="2"/>
  </r>
  <r>
    <x v="80"/>
    <x v="82"/>
    <x v="1"/>
    <x v="4"/>
    <x v="12"/>
    <x v="0"/>
    <x v="1"/>
    <x v="14"/>
    <x v="24"/>
    <x v="4"/>
    <x v="44"/>
    <x v="88"/>
    <x v="2"/>
    <x v="29"/>
    <x v="174"/>
    <x v="45"/>
    <x v="235"/>
    <x v="234"/>
    <x v="176"/>
    <x v="330"/>
    <x v="384"/>
    <x v="2"/>
    <x v="365"/>
    <x v="28"/>
    <x v="29"/>
    <x v="331"/>
    <x v="53"/>
    <x v="28"/>
    <x v="28"/>
    <x v="330"/>
    <x v="3"/>
    <x v="152"/>
    <x v="103"/>
    <x v="30"/>
    <x v="416"/>
    <x v="332"/>
    <x v="332"/>
    <x v="330"/>
    <x v="2"/>
  </r>
  <r>
    <x v="411"/>
    <x v="406"/>
    <x v="1"/>
    <x v="4"/>
    <x v="12"/>
    <x v="0"/>
    <x v="1"/>
    <x v="14"/>
    <x v="11"/>
    <x v="4"/>
    <x v="91"/>
    <x v="22"/>
    <x v="2"/>
    <x v="33"/>
    <x v="209"/>
    <x v="72"/>
    <x v="172"/>
    <x v="180"/>
    <x v="211"/>
    <x v="300"/>
    <x v="412"/>
    <x v="2"/>
    <x v="316"/>
    <x v="285"/>
    <x v="292"/>
    <x v="324"/>
    <x v="195"/>
    <x v="286"/>
    <x v="293"/>
    <x v="323"/>
    <x v="3"/>
    <x v="196"/>
    <x v="86"/>
    <x v="296"/>
    <x v="288"/>
    <x v="325"/>
    <x v="325"/>
    <x v="323"/>
    <x v="6"/>
  </r>
  <r>
    <x v="164"/>
    <x v="159"/>
    <x v="1"/>
    <x v="4"/>
    <x v="13"/>
    <x v="0"/>
    <x v="3"/>
    <x v="14"/>
    <x v="29"/>
    <x v="6"/>
    <x v="73"/>
    <x v="112"/>
    <x v="2"/>
    <x v="16"/>
    <x v="347"/>
    <x v="57"/>
    <x v="72"/>
    <x v="75"/>
    <x v="189"/>
    <x v="135"/>
    <x v="160"/>
    <x v="2"/>
    <x v="146"/>
    <x v="93"/>
    <x v="94"/>
    <x v="132"/>
    <x v="305"/>
    <x v="94"/>
    <x v="93"/>
    <x v="133"/>
    <x v="3"/>
    <x v="311"/>
    <x v="86"/>
    <x v="97"/>
    <x v="137"/>
    <x v="130"/>
    <x v="130"/>
    <x v="130"/>
    <x v="2"/>
  </r>
  <r>
    <x v="263"/>
    <x v="250"/>
    <x v="1"/>
    <x v="11"/>
    <x v="13"/>
    <x v="0"/>
    <x v="3"/>
    <x v="14"/>
    <x v="29"/>
    <x v="5"/>
    <x v="73"/>
    <x v="112"/>
    <x v="2"/>
    <x v="29"/>
    <x v="127"/>
    <x v="57"/>
    <x v="72"/>
    <x v="75"/>
    <x v="189"/>
    <x v="337"/>
    <x v="301"/>
    <x v="2"/>
    <x v="327"/>
    <x v="369"/>
    <x v="382"/>
    <x v="344"/>
    <x v="165"/>
    <x v="368"/>
    <x v="382"/>
    <x v="345"/>
    <x v="3"/>
    <x v="137"/>
    <x v="86"/>
    <x v="394"/>
    <x v="364"/>
    <x v="345"/>
    <x v="345"/>
    <x v="345"/>
    <x v="2"/>
  </r>
  <r>
    <x v="129"/>
    <x v="131"/>
    <x v="1"/>
    <x v="4"/>
    <x v="14"/>
    <x v="0"/>
    <x v="8"/>
    <x v="13"/>
    <x v="30"/>
    <x v="7"/>
    <x v="62"/>
    <x v="104"/>
    <x v="2"/>
    <x v="15"/>
    <x v="448"/>
    <x v="41"/>
    <x v="46"/>
    <x v="48"/>
    <x v="203"/>
    <x v="71"/>
    <x v="100"/>
    <x v="2"/>
    <x v="90"/>
    <x v="98"/>
    <x v="98"/>
    <x v="86"/>
    <x v="384"/>
    <x v="99"/>
    <x v="97"/>
    <x v="87"/>
    <x v="3"/>
    <x v="377"/>
    <x v="53"/>
    <x v="86"/>
    <x v="101"/>
    <x v="84"/>
    <x v="84"/>
    <x v="84"/>
    <x v="2"/>
  </r>
  <r>
    <x v="165"/>
    <x v="160"/>
    <x v="1"/>
    <x v="4"/>
    <x v="14"/>
    <x v="0"/>
    <x v="8"/>
    <x v="13"/>
    <x v="29"/>
    <x v="7"/>
    <x v="73"/>
    <x v="112"/>
    <x v="2"/>
    <x v="16"/>
    <x v="320"/>
    <x v="26"/>
    <x v="48"/>
    <x v="50"/>
    <x v="197"/>
    <x v="138"/>
    <x v="164"/>
    <x v="2"/>
    <x v="148"/>
    <x v="248"/>
    <x v="248"/>
    <x v="148"/>
    <x v="352"/>
    <x v="248"/>
    <x v="248"/>
    <x v="151"/>
    <x v="3"/>
    <x v="303"/>
    <x v="86"/>
    <x v="253"/>
    <x v="148"/>
    <x v="146"/>
    <x v="146"/>
    <x v="148"/>
    <x v="2"/>
  </r>
  <r>
    <x v="264"/>
    <x v="251"/>
    <x v="1"/>
    <x v="11"/>
    <x v="14"/>
    <x v="0"/>
    <x v="8"/>
    <x v="13"/>
    <x v="29"/>
    <x v="5"/>
    <x v="73"/>
    <x v="112"/>
    <x v="2"/>
    <x v="29"/>
    <x v="155"/>
    <x v="26"/>
    <x v="48"/>
    <x v="50"/>
    <x v="197"/>
    <x v="331"/>
    <x v="296"/>
    <x v="2"/>
    <x v="325"/>
    <x v="224"/>
    <x v="241"/>
    <x v="329"/>
    <x v="116"/>
    <x v="223"/>
    <x v="241"/>
    <x v="328"/>
    <x v="3"/>
    <x v="144"/>
    <x v="86"/>
    <x v="246"/>
    <x v="352"/>
    <x v="330"/>
    <x v="330"/>
    <x v="328"/>
    <x v="2"/>
  </r>
  <r>
    <x v="385"/>
    <x v="377"/>
    <x v="1"/>
    <x v="4"/>
    <x v="14"/>
    <x v="0"/>
    <x v="8"/>
    <x v="13"/>
    <x v="26"/>
    <x v="7"/>
    <x v="78"/>
    <x v="118"/>
    <x v="2"/>
    <x v="29"/>
    <x v="104"/>
    <x v="60"/>
    <x v="49"/>
    <x v="52"/>
    <x v="198"/>
    <x v="336"/>
    <x v="311"/>
    <x v="2"/>
    <x v="329"/>
    <x v="399"/>
    <x v="411"/>
    <x v="343"/>
    <x v="148"/>
    <x v="400"/>
    <x v="413"/>
    <x v="344"/>
    <x v="3"/>
    <x v="132"/>
    <x v="86"/>
    <x v="423"/>
    <x v="424"/>
    <x v="344"/>
    <x v="344"/>
    <x v="344"/>
    <x v="2"/>
  </r>
  <r>
    <x v="403"/>
    <x v="398"/>
    <x v="1"/>
    <x v="4"/>
    <x v="14"/>
    <x v="0"/>
    <x v="8"/>
    <x v="13"/>
    <x v="20"/>
    <x v="7"/>
    <x v="88"/>
    <x v="127"/>
    <x v="2"/>
    <x v="16"/>
    <x v="394"/>
    <x v="63"/>
    <x v="52"/>
    <x v="54"/>
    <x v="193"/>
    <x v="127"/>
    <x v="155"/>
    <x v="2"/>
    <x v="144"/>
    <x v="55"/>
    <x v="58"/>
    <x v="127"/>
    <x v="316"/>
    <x v="55"/>
    <x v="58"/>
    <x v="128"/>
    <x v="3"/>
    <x v="324"/>
    <x v="86"/>
    <x v="63"/>
    <x v="64"/>
    <x v="125"/>
    <x v="125"/>
    <x v="125"/>
    <x v="2"/>
  </r>
  <r>
    <x v="117"/>
    <x v="119"/>
    <x v="1"/>
    <x v="4"/>
    <x v="15"/>
    <x v="4"/>
    <x v="6"/>
    <x v="10"/>
    <x v="11"/>
    <x v="9"/>
    <x v="56"/>
    <x v="97"/>
    <x v="0"/>
    <x v="16"/>
    <x v="307"/>
    <x v="10"/>
    <x v="15"/>
    <x v="16"/>
    <x v="306"/>
    <x v="241"/>
    <x v="239"/>
    <x v="2"/>
    <x v="244"/>
    <x v="223"/>
    <x v="228"/>
    <x v="245"/>
    <x v="237"/>
    <x v="224"/>
    <x v="229"/>
    <x v="244"/>
    <x v="3"/>
    <x v="244"/>
    <x v="77"/>
    <x v="222"/>
    <x v="201"/>
    <x v="243"/>
    <x v="243"/>
    <x v="242"/>
    <x v="2"/>
  </r>
  <r>
    <x v="118"/>
    <x v="120"/>
    <x v="1"/>
    <x v="4"/>
    <x v="15"/>
    <x v="4"/>
    <x v="6"/>
    <x v="10"/>
    <x v="11"/>
    <x v="9"/>
    <x v="57"/>
    <x v="98"/>
    <x v="0"/>
    <x v="16"/>
    <x v="308"/>
    <x v="15"/>
    <x v="16"/>
    <x v="17"/>
    <x v="307"/>
    <x v="240"/>
    <x v="238"/>
    <x v="2"/>
    <x v="243"/>
    <x v="161"/>
    <x v="171"/>
    <x v="241"/>
    <x v="233"/>
    <x v="167"/>
    <x v="175"/>
    <x v="249"/>
    <x v="3"/>
    <x v="245"/>
    <x v="75"/>
    <x v="175"/>
    <x v="199"/>
    <x v="248"/>
    <x v="248"/>
    <x v="247"/>
    <x v="2"/>
  </r>
  <r>
    <x v="119"/>
    <x v="121"/>
    <x v="1"/>
    <x v="4"/>
    <x v="15"/>
    <x v="4"/>
    <x v="6"/>
    <x v="10"/>
    <x v="3"/>
    <x v="9"/>
    <x v="58"/>
    <x v="99"/>
    <x v="2"/>
    <x v="12"/>
    <x v="456"/>
    <x v="11"/>
    <x v="14"/>
    <x v="15"/>
    <x v="298"/>
    <x v="230"/>
    <x v="206"/>
    <x v="2"/>
    <x v="238"/>
    <x v="160"/>
    <x v="170"/>
    <x v="232"/>
    <x v="255"/>
    <x v="159"/>
    <x v="169"/>
    <x v="233"/>
    <x v="3"/>
    <x v="305"/>
    <x v="66"/>
    <x v="148"/>
    <x v="142"/>
    <x v="232"/>
    <x v="232"/>
    <x v="231"/>
    <x v="2"/>
  </r>
  <r>
    <x v="149"/>
    <x v="145"/>
    <x v="1"/>
    <x v="4"/>
    <x v="15"/>
    <x v="4"/>
    <x v="6"/>
    <x v="10"/>
    <x v="11"/>
    <x v="9"/>
    <x v="67"/>
    <x v="109"/>
    <x v="0"/>
    <x v="17"/>
    <x v="266"/>
    <x v="21"/>
    <x v="17"/>
    <x v="18"/>
    <x v="304"/>
    <x v="242"/>
    <x v="244"/>
    <x v="2"/>
    <x v="247"/>
    <x v="170"/>
    <x v="180"/>
    <x v="248"/>
    <x v="230"/>
    <x v="172"/>
    <x v="182"/>
    <x v="252"/>
    <x v="3"/>
    <x v="229"/>
    <x v="79"/>
    <x v="187"/>
    <x v="219"/>
    <x v="250"/>
    <x v="250"/>
    <x v="250"/>
    <x v="2"/>
  </r>
  <r>
    <x v="16"/>
    <x v="10"/>
    <x v="1"/>
    <x v="4"/>
    <x v="16"/>
    <x v="2"/>
    <x v="6"/>
    <x v="14"/>
    <x v="23"/>
    <x v="9"/>
    <x v="23"/>
    <x v="71"/>
    <x v="2"/>
    <x v="12"/>
    <x v="451"/>
    <x v="20"/>
    <x v="63"/>
    <x v="65"/>
    <x v="285"/>
    <x v="207"/>
    <x v="98"/>
    <x v="2"/>
    <x v="193"/>
    <x v="377"/>
    <x v="389"/>
    <x v="211"/>
    <x v="385"/>
    <x v="376"/>
    <x v="389"/>
    <x v="212"/>
    <x v="3"/>
    <x v="370"/>
    <x v="29"/>
    <x v="369"/>
    <x v="31"/>
    <x v="210"/>
    <x v="210"/>
    <x v="210"/>
    <x v="2"/>
  </r>
  <r>
    <x v="24"/>
    <x v="23"/>
    <x v="1"/>
    <x v="4"/>
    <x v="16"/>
    <x v="2"/>
    <x v="6"/>
    <x v="14"/>
    <x v="5"/>
    <x v="9"/>
    <x v="18"/>
    <x v="61"/>
    <x v="2"/>
    <x v="26"/>
    <x v="207"/>
    <x v="24"/>
    <x v="59"/>
    <x v="62"/>
    <x v="286"/>
    <x v="255"/>
    <x v="251"/>
    <x v="2"/>
    <x v="253"/>
    <x v="190"/>
    <x v="200"/>
    <x v="254"/>
    <x v="210"/>
    <x v="188"/>
    <x v="198"/>
    <x v="256"/>
    <x v="3"/>
    <x v="203"/>
    <x v="97"/>
    <x v="234"/>
    <x v="348"/>
    <x v="254"/>
    <x v="254"/>
    <x v="254"/>
    <x v="2"/>
  </r>
  <r>
    <x v="114"/>
    <x v="115"/>
    <x v="1"/>
    <x v="4"/>
    <x v="16"/>
    <x v="2"/>
    <x v="6"/>
    <x v="14"/>
    <x v="24"/>
    <x v="9"/>
    <x v="54"/>
    <x v="96"/>
    <x v="2"/>
    <x v="31"/>
    <x v="17"/>
    <x v="28"/>
    <x v="65"/>
    <x v="67"/>
    <x v="282"/>
    <x v="272"/>
    <x v="325"/>
    <x v="2"/>
    <x v="287"/>
    <x v="141"/>
    <x v="152"/>
    <x v="273"/>
    <x v="114"/>
    <x v="141"/>
    <x v="152"/>
    <x v="274"/>
    <x v="3"/>
    <x v="118"/>
    <x v="109"/>
    <x v="192"/>
    <x v="450"/>
    <x v="271"/>
    <x v="271"/>
    <x v="272"/>
    <x v="2"/>
  </r>
  <r>
    <x v="359"/>
    <x v="351"/>
    <x v="1"/>
    <x v="4"/>
    <x v="16"/>
    <x v="2"/>
    <x v="6"/>
    <x v="14"/>
    <x v="29"/>
    <x v="9"/>
    <x v="73"/>
    <x v="112"/>
    <x v="2"/>
    <x v="16"/>
    <x v="362"/>
    <x v="62"/>
    <x v="69"/>
    <x v="70"/>
    <x v="279"/>
    <x v="218"/>
    <x v="172"/>
    <x v="2"/>
    <x v="212"/>
    <x v="74"/>
    <x v="75"/>
    <x v="214"/>
    <x v="286"/>
    <x v="73"/>
    <x v="74"/>
    <x v="215"/>
    <x v="3"/>
    <x v="275"/>
    <x v="86"/>
    <x v="80"/>
    <x v="75"/>
    <x v="214"/>
    <x v="214"/>
    <x v="213"/>
    <x v="2"/>
  </r>
  <r>
    <x v="360"/>
    <x v="352"/>
    <x v="1"/>
    <x v="11"/>
    <x v="16"/>
    <x v="2"/>
    <x v="6"/>
    <x v="14"/>
    <x v="29"/>
    <x v="5"/>
    <x v="73"/>
    <x v="112"/>
    <x v="2"/>
    <x v="29"/>
    <x v="114"/>
    <x v="62"/>
    <x v="69"/>
    <x v="70"/>
    <x v="279"/>
    <x v="268"/>
    <x v="292"/>
    <x v="2"/>
    <x v="277"/>
    <x v="386"/>
    <x v="401"/>
    <x v="278"/>
    <x v="183"/>
    <x v="386"/>
    <x v="401"/>
    <x v="279"/>
    <x v="3"/>
    <x v="167"/>
    <x v="86"/>
    <x v="412"/>
    <x v="414"/>
    <x v="276"/>
    <x v="276"/>
    <x v="277"/>
    <x v="2"/>
  </r>
  <r>
    <x v="166"/>
    <x v="161"/>
    <x v="1"/>
    <x v="4"/>
    <x v="17"/>
    <x v="4"/>
    <x v="0"/>
    <x v="4"/>
    <x v="29"/>
    <x v="1"/>
    <x v="73"/>
    <x v="112"/>
    <x v="2"/>
    <x v="16"/>
    <x v="322"/>
    <x v="15"/>
    <x v="24"/>
    <x v="24"/>
    <x v="238"/>
    <x v="171"/>
    <x v="209"/>
    <x v="2"/>
    <x v="188"/>
    <x v="200"/>
    <x v="206"/>
    <x v="190"/>
    <x v="292"/>
    <x v="200"/>
    <x v="206"/>
    <x v="189"/>
    <x v="3"/>
    <x v="248"/>
    <x v="86"/>
    <x v="213"/>
    <x v="224"/>
    <x v="187"/>
    <x v="187"/>
    <x v="187"/>
    <x v="2"/>
  </r>
  <r>
    <x v="265"/>
    <x v="252"/>
    <x v="1"/>
    <x v="11"/>
    <x v="17"/>
    <x v="4"/>
    <x v="0"/>
    <x v="4"/>
    <x v="29"/>
    <x v="5"/>
    <x v="73"/>
    <x v="112"/>
    <x v="2"/>
    <x v="29"/>
    <x v="153"/>
    <x v="15"/>
    <x v="24"/>
    <x v="24"/>
    <x v="238"/>
    <x v="303"/>
    <x v="267"/>
    <x v="2"/>
    <x v="294"/>
    <x v="268"/>
    <x v="277"/>
    <x v="296"/>
    <x v="179"/>
    <x v="266"/>
    <x v="276"/>
    <x v="297"/>
    <x v="3"/>
    <x v="189"/>
    <x v="86"/>
    <x v="278"/>
    <x v="277"/>
    <x v="296"/>
    <x v="296"/>
    <x v="296"/>
    <x v="2"/>
  </r>
  <r>
    <x v="133"/>
    <x v="134"/>
    <x v="1"/>
    <x v="4"/>
    <x v="18"/>
    <x v="4"/>
    <x v="3"/>
    <x v="14"/>
    <x v="23"/>
    <x v="5"/>
    <x v="37"/>
    <x v="82"/>
    <x v="2"/>
    <x v="15"/>
    <x v="447"/>
    <x v="71"/>
    <x v="255"/>
    <x v="253"/>
    <x v="267"/>
    <x v="201"/>
    <x v="33"/>
    <x v="2"/>
    <x v="161"/>
    <x v="448"/>
    <x v="465"/>
    <x v="193"/>
    <x v="427"/>
    <x v="448"/>
    <x v="464"/>
    <x v="192"/>
    <x v="3"/>
    <x v="277"/>
    <x v="21"/>
    <x v="476"/>
    <x v="40"/>
    <x v="190"/>
    <x v="190"/>
    <x v="190"/>
    <x v="2"/>
  </r>
  <r>
    <x v="508"/>
    <x v="510"/>
    <x v="1"/>
    <x v="1"/>
    <x v="19"/>
    <x v="15"/>
    <x v="5"/>
    <x v="7"/>
    <x v="35"/>
    <x v="5"/>
    <x v="121"/>
    <x v="51"/>
    <x v="2"/>
    <x v="6"/>
    <x v="475"/>
    <x v="114"/>
    <x v="296"/>
    <x v="295"/>
    <x v="274"/>
    <x v="184"/>
    <x v="1"/>
    <x v="2"/>
    <x v="48"/>
    <x v="461"/>
    <x v="476"/>
    <x v="66"/>
    <x v="459"/>
    <x v="460"/>
    <x v="475"/>
    <x v="67"/>
    <x v="3"/>
    <x v="434"/>
    <x v="86"/>
    <x v="492"/>
    <x v="497"/>
    <x v="64"/>
    <x v="64"/>
    <x v="64"/>
    <x v="3"/>
  </r>
  <r>
    <x v="486"/>
    <x v="491"/>
    <x v="1"/>
    <x v="1"/>
    <x v="20"/>
    <x v="15"/>
    <x v="1"/>
    <x v="13"/>
    <x v="28"/>
    <x v="3"/>
    <x v="116"/>
    <x v="159"/>
    <x v="0"/>
    <x v="8"/>
    <x v="474"/>
    <x v="153"/>
    <x v="322"/>
    <x v="322"/>
    <x v="58"/>
    <x v="17"/>
    <x v="0"/>
    <x v="2"/>
    <x v="11"/>
    <x v="454"/>
    <x v="469"/>
    <x v="11"/>
    <x v="454"/>
    <x v="452"/>
    <x v="467"/>
    <x v="13"/>
    <x v="3"/>
    <x v="434"/>
    <x v="86"/>
    <x v="484"/>
    <x v="486"/>
    <x v="12"/>
    <x v="12"/>
    <x v="12"/>
    <x v="1"/>
  </r>
  <r>
    <x v="135"/>
    <x v="136"/>
    <x v="2"/>
    <x v="10"/>
    <x v="21"/>
    <x v="4"/>
    <x v="3"/>
    <x v="14"/>
    <x v="9"/>
    <x v="5"/>
    <x v="33"/>
    <x v="78"/>
    <x v="2"/>
    <x v="39"/>
    <x v="0"/>
    <x v="12"/>
    <x v="53"/>
    <x v="57"/>
    <x v="313"/>
    <x v="150"/>
    <x v="459"/>
    <x v="2"/>
    <x v="259"/>
    <x v="19"/>
    <x v="18"/>
    <x v="213"/>
    <x v="27"/>
    <x v="19"/>
    <x v="18"/>
    <x v="214"/>
    <x v="3"/>
    <x v="2"/>
    <x v="138"/>
    <x v="22"/>
    <x v="474"/>
    <x v="213"/>
    <x v="213"/>
    <x v="212"/>
    <x v="2"/>
  </r>
  <r>
    <x v="369"/>
    <x v="361"/>
    <x v="2"/>
    <x v="9"/>
    <x v="21"/>
    <x v="4"/>
    <x v="3"/>
    <x v="14"/>
    <x v="15"/>
    <x v="5"/>
    <x v="33"/>
    <x v="78"/>
    <x v="2"/>
    <x v="4"/>
    <x v="473"/>
    <x v="12"/>
    <x v="53"/>
    <x v="57"/>
    <x v="313"/>
    <x v="325"/>
    <x v="21"/>
    <x v="2"/>
    <x v="233"/>
    <x v="445"/>
    <x v="461"/>
    <x v="279"/>
    <x v="430"/>
    <x v="445"/>
    <x v="461"/>
    <x v="280"/>
    <x v="3"/>
    <x v="429"/>
    <x v="16"/>
    <x v="472"/>
    <x v="24"/>
    <x v="277"/>
    <x v="277"/>
    <x v="278"/>
    <x v="2"/>
  </r>
  <r>
    <x v="370"/>
    <x v="362"/>
    <x v="1"/>
    <x v="2"/>
    <x v="21"/>
    <x v="4"/>
    <x v="3"/>
    <x v="14"/>
    <x v="14"/>
    <x v="5"/>
    <x v="33"/>
    <x v="78"/>
    <x v="2"/>
    <x v="39"/>
    <x v="0"/>
    <x v="12"/>
    <x v="53"/>
    <x v="57"/>
    <x v="313"/>
    <x v="150"/>
    <x v="459"/>
    <x v="2"/>
    <x v="259"/>
    <x v="19"/>
    <x v="18"/>
    <x v="213"/>
    <x v="27"/>
    <x v="19"/>
    <x v="18"/>
    <x v="214"/>
    <x v="3"/>
    <x v="2"/>
    <x v="138"/>
    <x v="22"/>
    <x v="474"/>
    <x v="213"/>
    <x v="213"/>
    <x v="212"/>
    <x v="2"/>
  </r>
  <r>
    <x v="412"/>
    <x v="407"/>
    <x v="1"/>
    <x v="4"/>
    <x v="22"/>
    <x v="14"/>
    <x v="6"/>
    <x v="7"/>
    <x v="35"/>
    <x v="5"/>
    <x v="92"/>
    <x v="52"/>
    <x v="2"/>
    <x v="13"/>
    <x v="470"/>
    <x v="136"/>
    <x v="313"/>
    <x v="313"/>
    <x v="244"/>
    <x v="176"/>
    <x v="4"/>
    <x v="2"/>
    <x v="68"/>
    <x v="452"/>
    <x v="468"/>
    <x v="72"/>
    <x v="441"/>
    <x v="453"/>
    <x v="468"/>
    <x v="73"/>
    <x v="3"/>
    <x v="382"/>
    <x v="31"/>
    <x v="486"/>
    <x v="488"/>
    <x v="70"/>
    <x v="70"/>
    <x v="70"/>
    <x v="3"/>
  </r>
  <r>
    <x v="406"/>
    <x v="401"/>
    <x v="1"/>
    <x v="4"/>
    <x v="23"/>
    <x v="14"/>
    <x v="6"/>
    <x v="7"/>
    <x v="35"/>
    <x v="5"/>
    <x v="88"/>
    <x v="50"/>
    <x v="2"/>
    <x v="10"/>
    <x v="470"/>
    <x v="125"/>
    <x v="307"/>
    <x v="307"/>
    <x v="251"/>
    <x v="179"/>
    <x v="3"/>
    <x v="2"/>
    <x v="67"/>
    <x v="449"/>
    <x v="464"/>
    <x v="74"/>
    <x v="451"/>
    <x v="449"/>
    <x v="463"/>
    <x v="75"/>
    <x v="3"/>
    <x v="408"/>
    <x v="86"/>
    <x v="481"/>
    <x v="484"/>
    <x v="72"/>
    <x v="72"/>
    <x v="72"/>
    <x v="3"/>
  </r>
  <r>
    <x v="169"/>
    <x v="164"/>
    <x v="1"/>
    <x v="4"/>
    <x v="24"/>
    <x v="0"/>
    <x v="3"/>
    <x v="13"/>
    <x v="29"/>
    <x v="1"/>
    <x v="73"/>
    <x v="112"/>
    <x v="2"/>
    <x v="16"/>
    <x v="382"/>
    <x v="76"/>
    <x v="157"/>
    <x v="159"/>
    <x v="194"/>
    <x v="133"/>
    <x v="107"/>
    <x v="2"/>
    <x v="124"/>
    <x v="114"/>
    <x v="121"/>
    <x v="122"/>
    <x v="358"/>
    <x v="115"/>
    <x v="121"/>
    <x v="123"/>
    <x v="3"/>
    <x v="321"/>
    <x v="86"/>
    <x v="123"/>
    <x v="139"/>
    <x v="120"/>
    <x v="120"/>
    <x v="120"/>
    <x v="2"/>
  </r>
  <r>
    <x v="267"/>
    <x v="254"/>
    <x v="1"/>
    <x v="11"/>
    <x v="24"/>
    <x v="0"/>
    <x v="3"/>
    <x v="13"/>
    <x v="29"/>
    <x v="5"/>
    <x v="73"/>
    <x v="112"/>
    <x v="2"/>
    <x v="29"/>
    <x v="91"/>
    <x v="76"/>
    <x v="157"/>
    <x v="159"/>
    <x v="194"/>
    <x v="340"/>
    <x v="360"/>
    <x v="2"/>
    <x v="355"/>
    <x v="353"/>
    <x v="360"/>
    <x v="352"/>
    <x v="106"/>
    <x v="352"/>
    <x v="360"/>
    <x v="354"/>
    <x v="3"/>
    <x v="124"/>
    <x v="86"/>
    <x v="371"/>
    <x v="361"/>
    <x v="353"/>
    <x v="353"/>
    <x v="354"/>
    <x v="2"/>
  </r>
  <r>
    <x v="100"/>
    <x v="102"/>
    <x v="1"/>
    <x v="6"/>
    <x v="25"/>
    <x v="0"/>
    <x v="6"/>
    <x v="14"/>
    <x v="37"/>
    <x v="9"/>
    <x v="51"/>
    <x v="94"/>
    <x v="2"/>
    <x v="26"/>
    <x v="201"/>
    <x v="67"/>
    <x v="177"/>
    <x v="172"/>
    <x v="16"/>
    <x v="434"/>
    <x v="277"/>
    <x v="2"/>
    <x v="438"/>
    <x v="184"/>
    <x v="225"/>
    <x v="440"/>
    <x v="171"/>
    <x v="184"/>
    <x v="225"/>
    <x v="441"/>
    <x v="3"/>
    <x v="193"/>
    <x v="98"/>
    <x v="268"/>
    <x v="341"/>
    <x v="440"/>
    <x v="440"/>
    <x v="440"/>
    <x v="2"/>
  </r>
  <r>
    <x v="101"/>
    <x v="103"/>
    <x v="1"/>
    <x v="5"/>
    <x v="25"/>
    <x v="0"/>
    <x v="6"/>
    <x v="14"/>
    <x v="15"/>
    <x v="9"/>
    <x v="51"/>
    <x v="94"/>
    <x v="2"/>
    <x v="17"/>
    <x v="263"/>
    <x v="67"/>
    <x v="177"/>
    <x v="172"/>
    <x v="16"/>
    <x v="46"/>
    <x v="197"/>
    <x v="2"/>
    <x v="49"/>
    <x v="287"/>
    <x v="260"/>
    <x v="49"/>
    <x v="300"/>
    <x v="287"/>
    <x v="260"/>
    <x v="50"/>
    <x v="3"/>
    <x v="240"/>
    <x v="68"/>
    <x v="226"/>
    <x v="156"/>
    <x v="48"/>
    <x v="48"/>
    <x v="48"/>
    <x v="2"/>
  </r>
  <r>
    <x v="102"/>
    <x v="104"/>
    <x v="1"/>
    <x v="3"/>
    <x v="25"/>
    <x v="0"/>
    <x v="6"/>
    <x v="14"/>
    <x v="14"/>
    <x v="9"/>
    <x v="51"/>
    <x v="94"/>
    <x v="2"/>
    <x v="26"/>
    <x v="201"/>
    <x v="67"/>
    <x v="177"/>
    <x v="172"/>
    <x v="16"/>
    <x v="434"/>
    <x v="277"/>
    <x v="2"/>
    <x v="438"/>
    <x v="184"/>
    <x v="225"/>
    <x v="440"/>
    <x v="171"/>
    <x v="184"/>
    <x v="225"/>
    <x v="441"/>
    <x v="3"/>
    <x v="193"/>
    <x v="98"/>
    <x v="268"/>
    <x v="341"/>
    <x v="440"/>
    <x v="440"/>
    <x v="440"/>
    <x v="2"/>
  </r>
  <r>
    <x v="103"/>
    <x v="105"/>
    <x v="1"/>
    <x v="4"/>
    <x v="25"/>
    <x v="0"/>
    <x v="6"/>
    <x v="14"/>
    <x v="28"/>
    <x v="9"/>
    <x v="52"/>
    <x v="95"/>
    <x v="2"/>
    <x v="31"/>
    <x v="16"/>
    <x v="67"/>
    <x v="178"/>
    <x v="173"/>
    <x v="17"/>
    <x v="463"/>
    <x v="416"/>
    <x v="2"/>
    <x v="467"/>
    <x v="131"/>
    <x v="201"/>
    <x v="471"/>
    <x v="47"/>
    <x v="129"/>
    <x v="199"/>
    <x v="472"/>
    <x v="3"/>
    <x v="60"/>
    <x v="124"/>
    <x v="298"/>
    <x v="426"/>
    <x v="471"/>
    <x v="471"/>
    <x v="471"/>
    <x v="2"/>
  </r>
  <r>
    <x v="105"/>
    <x v="107"/>
    <x v="1"/>
    <x v="6"/>
    <x v="25"/>
    <x v="0"/>
    <x v="6"/>
    <x v="14"/>
    <x v="34"/>
    <x v="9"/>
    <x v="52"/>
    <x v="17"/>
    <x v="2"/>
    <x v="12"/>
    <x v="248"/>
    <x v="52"/>
    <x v="62"/>
    <x v="49"/>
    <x v="9"/>
    <x v="53"/>
    <x v="131"/>
    <x v="2"/>
    <x v="63"/>
    <x v="138"/>
    <x v="139"/>
    <x v="60"/>
    <x v="260"/>
    <x v="138"/>
    <x v="138"/>
    <x v="61"/>
    <x v="3"/>
    <x v="231"/>
    <x v="30"/>
    <x v="99"/>
    <x v="80"/>
    <x v="59"/>
    <x v="59"/>
    <x v="59"/>
    <x v="6"/>
  </r>
  <r>
    <x v="106"/>
    <x v="108"/>
    <x v="1"/>
    <x v="5"/>
    <x v="25"/>
    <x v="0"/>
    <x v="6"/>
    <x v="14"/>
    <x v="15"/>
    <x v="9"/>
    <x v="52"/>
    <x v="17"/>
    <x v="2"/>
    <x v="33"/>
    <x v="214"/>
    <x v="52"/>
    <x v="62"/>
    <x v="49"/>
    <x v="9"/>
    <x v="428"/>
    <x v="332"/>
    <x v="2"/>
    <x v="426"/>
    <x v="324"/>
    <x v="341"/>
    <x v="430"/>
    <x v="200"/>
    <x v="324"/>
    <x v="342"/>
    <x v="431"/>
    <x v="3"/>
    <x v="205"/>
    <x v="126"/>
    <x v="391"/>
    <x v="408"/>
    <x v="430"/>
    <x v="430"/>
    <x v="430"/>
    <x v="6"/>
  </r>
  <r>
    <x v="107"/>
    <x v="109"/>
    <x v="1"/>
    <x v="3"/>
    <x v="25"/>
    <x v="0"/>
    <x v="6"/>
    <x v="14"/>
    <x v="14"/>
    <x v="9"/>
    <x v="52"/>
    <x v="17"/>
    <x v="2"/>
    <x v="12"/>
    <x v="248"/>
    <x v="52"/>
    <x v="62"/>
    <x v="49"/>
    <x v="9"/>
    <x v="53"/>
    <x v="131"/>
    <x v="2"/>
    <x v="63"/>
    <x v="138"/>
    <x v="139"/>
    <x v="60"/>
    <x v="260"/>
    <x v="138"/>
    <x v="138"/>
    <x v="61"/>
    <x v="3"/>
    <x v="231"/>
    <x v="30"/>
    <x v="99"/>
    <x v="80"/>
    <x v="59"/>
    <x v="59"/>
    <x v="59"/>
    <x v="6"/>
  </r>
  <r>
    <x v="259"/>
    <x v="151"/>
    <x v="1"/>
    <x v="4"/>
    <x v="25"/>
    <x v="0"/>
    <x v="6"/>
    <x v="14"/>
    <x v="24"/>
    <x v="9"/>
    <x v="69"/>
    <x v="110"/>
    <x v="2"/>
    <x v="16"/>
    <x v="367"/>
    <x v="89"/>
    <x v="181"/>
    <x v="174"/>
    <x v="21"/>
    <x v="26"/>
    <x v="86"/>
    <x v="2"/>
    <x v="23"/>
    <x v="86"/>
    <x v="76"/>
    <x v="24"/>
    <x v="360"/>
    <x v="87"/>
    <x v="75"/>
    <x v="23"/>
    <x v="3"/>
    <x v="315"/>
    <x v="36"/>
    <x v="67"/>
    <x v="91"/>
    <x v="22"/>
    <x v="22"/>
    <x v="22"/>
    <x v="2"/>
  </r>
  <r>
    <x v="415"/>
    <x v="416"/>
    <x v="1"/>
    <x v="4"/>
    <x v="25"/>
    <x v="0"/>
    <x v="6"/>
    <x v="14"/>
    <x v="24"/>
    <x v="9"/>
    <x v="94"/>
    <x v="133"/>
    <x v="2"/>
    <x v="16"/>
    <x v="405"/>
    <x v="67"/>
    <x v="188"/>
    <x v="182"/>
    <x v="25"/>
    <x v="23"/>
    <x v="93"/>
    <x v="2"/>
    <x v="21"/>
    <x v="346"/>
    <x v="316"/>
    <x v="23"/>
    <x v="398"/>
    <x v="346"/>
    <x v="317"/>
    <x v="22"/>
    <x v="3"/>
    <x v="328"/>
    <x v="86"/>
    <x v="323"/>
    <x v="312"/>
    <x v="21"/>
    <x v="21"/>
    <x v="21"/>
    <x v="2"/>
  </r>
  <r>
    <x v="435"/>
    <x v="433"/>
    <x v="1"/>
    <x v="4"/>
    <x v="25"/>
    <x v="0"/>
    <x v="6"/>
    <x v="14"/>
    <x v="26"/>
    <x v="9"/>
    <x v="102"/>
    <x v="140"/>
    <x v="2"/>
    <x v="29"/>
    <x v="52"/>
    <x v="75"/>
    <x v="190"/>
    <x v="185"/>
    <x v="24"/>
    <x v="458"/>
    <x v="373"/>
    <x v="2"/>
    <x v="461"/>
    <x v="181"/>
    <x v="271"/>
    <x v="464"/>
    <x v="70"/>
    <x v="181"/>
    <x v="269"/>
    <x v="466"/>
    <x v="3"/>
    <x v="115"/>
    <x v="86"/>
    <x v="273"/>
    <x v="273"/>
    <x v="465"/>
    <x v="465"/>
    <x v="465"/>
    <x v="2"/>
  </r>
  <r>
    <x v="457"/>
    <x v="456"/>
    <x v="1"/>
    <x v="4"/>
    <x v="25"/>
    <x v="0"/>
    <x v="6"/>
    <x v="14"/>
    <x v="23"/>
    <x v="9"/>
    <x v="109"/>
    <x v="147"/>
    <x v="2"/>
    <x v="16"/>
    <x v="428"/>
    <x v="81"/>
    <x v="192"/>
    <x v="186"/>
    <x v="23"/>
    <x v="20"/>
    <x v="88"/>
    <x v="2"/>
    <x v="19"/>
    <x v="203"/>
    <x v="163"/>
    <x v="21"/>
    <x v="396"/>
    <x v="203"/>
    <x v="163"/>
    <x v="20"/>
    <x v="3"/>
    <x v="330"/>
    <x v="86"/>
    <x v="174"/>
    <x v="186"/>
    <x v="19"/>
    <x v="19"/>
    <x v="19"/>
    <x v="2"/>
  </r>
  <r>
    <x v="130"/>
    <x v="427"/>
    <x v="1"/>
    <x v="4"/>
    <x v="26"/>
    <x v="4"/>
    <x v="1"/>
    <x v="14"/>
    <x v="25"/>
    <x v="6"/>
    <x v="62"/>
    <x v="104"/>
    <x v="2"/>
    <x v="15"/>
    <x v="449"/>
    <x v="67"/>
    <x v="89"/>
    <x v="91"/>
    <x v="247"/>
    <x v="177"/>
    <x v="97"/>
    <x v="2"/>
    <x v="169"/>
    <x v="57"/>
    <x v="60"/>
    <x v="176"/>
    <x v="327"/>
    <x v="57"/>
    <x v="60"/>
    <x v="175"/>
    <x v="3"/>
    <x v="285"/>
    <x v="34"/>
    <x v="53"/>
    <x v="43"/>
    <x v="172"/>
    <x v="172"/>
    <x v="172"/>
    <x v="2"/>
  </r>
  <r>
    <x v="131"/>
    <x v="132"/>
    <x v="1"/>
    <x v="4"/>
    <x v="26"/>
    <x v="4"/>
    <x v="1"/>
    <x v="14"/>
    <x v="23"/>
    <x v="6"/>
    <x v="62"/>
    <x v="104"/>
    <x v="2"/>
    <x v="17"/>
    <x v="265"/>
    <x v="67"/>
    <x v="89"/>
    <x v="91"/>
    <x v="246"/>
    <x v="208"/>
    <x v="218"/>
    <x v="2"/>
    <x v="234"/>
    <x v="130"/>
    <x v="138"/>
    <x v="222"/>
    <x v="249"/>
    <x v="128"/>
    <x v="137"/>
    <x v="224"/>
    <x v="3"/>
    <x v="225"/>
    <x v="70"/>
    <x v="128"/>
    <x v="143"/>
    <x v="223"/>
    <x v="223"/>
    <x v="222"/>
    <x v="2"/>
  </r>
  <r>
    <x v="391"/>
    <x v="383"/>
    <x v="1"/>
    <x v="4"/>
    <x v="27"/>
    <x v="12"/>
    <x v="1"/>
    <x v="4"/>
    <x v="26"/>
    <x v="2"/>
    <x v="79"/>
    <x v="38"/>
    <x v="2"/>
    <x v="14"/>
    <x v="287"/>
    <x v="24"/>
    <x v="25"/>
    <x v="26"/>
    <x v="295"/>
    <x v="233"/>
    <x v="166"/>
    <x v="2"/>
    <x v="225"/>
    <x v="135"/>
    <x v="145"/>
    <x v="227"/>
    <x v="297"/>
    <x v="134"/>
    <x v="143"/>
    <x v="229"/>
    <x v="3"/>
    <x v="378"/>
    <x v="86"/>
    <x v="146"/>
    <x v="163"/>
    <x v="228"/>
    <x v="228"/>
    <x v="227"/>
    <x v="4"/>
  </r>
  <r>
    <x v="167"/>
    <x v="162"/>
    <x v="1"/>
    <x v="4"/>
    <x v="28"/>
    <x v="12"/>
    <x v="8"/>
    <x v="14"/>
    <x v="29"/>
    <x v="4"/>
    <x v="73"/>
    <x v="112"/>
    <x v="2"/>
    <x v="16"/>
    <x v="389"/>
    <x v="83"/>
    <x v="161"/>
    <x v="165"/>
    <x v="199"/>
    <x v="134"/>
    <x v="121"/>
    <x v="2"/>
    <x v="132"/>
    <x v="78"/>
    <x v="79"/>
    <x v="112"/>
    <x v="313"/>
    <x v="79"/>
    <x v="79"/>
    <x v="113"/>
    <x v="3"/>
    <x v="387"/>
    <x v="86"/>
    <x v="82"/>
    <x v="17"/>
    <x v="110"/>
    <x v="110"/>
    <x v="110"/>
    <x v="2"/>
  </r>
  <r>
    <x v="266"/>
    <x v="253"/>
    <x v="1"/>
    <x v="11"/>
    <x v="28"/>
    <x v="12"/>
    <x v="8"/>
    <x v="14"/>
    <x v="29"/>
    <x v="5"/>
    <x v="73"/>
    <x v="112"/>
    <x v="2"/>
    <x v="29"/>
    <x v="83"/>
    <x v="83"/>
    <x v="161"/>
    <x v="165"/>
    <x v="199"/>
    <x v="338"/>
    <x v="346"/>
    <x v="2"/>
    <x v="343"/>
    <x v="380"/>
    <x v="397"/>
    <x v="367"/>
    <x v="159"/>
    <x v="379"/>
    <x v="396"/>
    <x v="369"/>
    <x v="3"/>
    <x v="51"/>
    <x v="86"/>
    <x v="410"/>
    <x v="483"/>
    <x v="369"/>
    <x v="369"/>
    <x v="369"/>
    <x v="2"/>
  </r>
  <r>
    <x v="362"/>
    <x v="354"/>
    <x v="1"/>
    <x v="4"/>
    <x v="28"/>
    <x v="12"/>
    <x v="8"/>
    <x v="14"/>
    <x v="23"/>
    <x v="4"/>
    <x v="71"/>
    <x v="111"/>
    <x v="2"/>
    <x v="29"/>
    <x v="74"/>
    <x v="101"/>
    <x v="160"/>
    <x v="163"/>
    <x v="206"/>
    <x v="341"/>
    <x v="358"/>
    <x v="2"/>
    <x v="351"/>
    <x v="422"/>
    <x v="436"/>
    <x v="386"/>
    <x v="201"/>
    <x v="422"/>
    <x v="436"/>
    <x v="387"/>
    <x v="3"/>
    <x v="46"/>
    <x v="127"/>
    <x v="462"/>
    <x v="472"/>
    <x v="387"/>
    <x v="387"/>
    <x v="387"/>
    <x v="2"/>
  </r>
  <r>
    <x v="417"/>
    <x v="418"/>
    <x v="1"/>
    <x v="4"/>
    <x v="29"/>
    <x v="2"/>
    <x v="2"/>
    <x v="4"/>
    <x v="23"/>
    <x v="1"/>
    <x v="95"/>
    <x v="134"/>
    <x v="0"/>
    <x v="16"/>
    <x v="429"/>
    <x v="47"/>
    <x v="64"/>
    <x v="55"/>
    <x v="14"/>
    <x v="19"/>
    <x v="178"/>
    <x v="2"/>
    <x v="20"/>
    <x v="129"/>
    <x v="107"/>
    <x v="20"/>
    <x v="290"/>
    <x v="135"/>
    <x v="120"/>
    <x v="33"/>
    <x v="3"/>
    <x v="283"/>
    <x v="86"/>
    <x v="122"/>
    <x v="140"/>
    <x v="32"/>
    <x v="32"/>
    <x v="32"/>
    <x v="2"/>
  </r>
  <r>
    <x v="168"/>
    <x v="163"/>
    <x v="1"/>
    <x v="4"/>
    <x v="30"/>
    <x v="2"/>
    <x v="6"/>
    <x v="3"/>
    <x v="29"/>
    <x v="7"/>
    <x v="73"/>
    <x v="112"/>
    <x v="2"/>
    <x v="16"/>
    <x v="313"/>
    <x v="3"/>
    <x v="6"/>
    <x v="6"/>
    <x v="255"/>
    <x v="192"/>
    <x v="240"/>
    <x v="2"/>
    <x v="227"/>
    <x v="270"/>
    <x v="275"/>
    <x v="218"/>
    <x v="256"/>
    <x v="269"/>
    <x v="273"/>
    <x v="220"/>
    <x v="3"/>
    <x v="266"/>
    <x v="86"/>
    <x v="276"/>
    <x v="198"/>
    <x v="219"/>
    <x v="219"/>
    <x v="218"/>
    <x v="2"/>
  </r>
  <r>
    <x v="334"/>
    <x v="316"/>
    <x v="1"/>
    <x v="11"/>
    <x v="30"/>
    <x v="2"/>
    <x v="6"/>
    <x v="3"/>
    <x v="29"/>
    <x v="5"/>
    <x v="73"/>
    <x v="112"/>
    <x v="2"/>
    <x v="29"/>
    <x v="162"/>
    <x v="3"/>
    <x v="6"/>
    <x v="6"/>
    <x v="255"/>
    <x v="282"/>
    <x v="248"/>
    <x v="2"/>
    <x v="264"/>
    <x v="197"/>
    <x v="210"/>
    <x v="274"/>
    <x v="205"/>
    <x v="197"/>
    <x v="210"/>
    <x v="275"/>
    <x v="3"/>
    <x v="174"/>
    <x v="86"/>
    <x v="217"/>
    <x v="307"/>
    <x v="272"/>
    <x v="272"/>
    <x v="273"/>
    <x v="2"/>
  </r>
  <r>
    <x v="410"/>
    <x v="405"/>
    <x v="1"/>
    <x v="4"/>
    <x v="30"/>
    <x v="2"/>
    <x v="6"/>
    <x v="3"/>
    <x v="11"/>
    <x v="7"/>
    <x v="91"/>
    <x v="130"/>
    <x v="2"/>
    <x v="29"/>
    <x v="94"/>
    <x v="7"/>
    <x v="7"/>
    <x v="7"/>
    <x v="254"/>
    <x v="285"/>
    <x v="249"/>
    <x v="2"/>
    <x v="266"/>
    <x v="280"/>
    <x v="284"/>
    <x v="280"/>
    <x v="212"/>
    <x v="280"/>
    <x v="284"/>
    <x v="281"/>
    <x v="3"/>
    <x v="165"/>
    <x v="86"/>
    <x v="286"/>
    <x v="281"/>
    <x v="278"/>
    <x v="278"/>
    <x v="279"/>
    <x v="2"/>
  </r>
  <r>
    <x v="123"/>
    <x v="125"/>
    <x v="1"/>
    <x v="4"/>
    <x v="31"/>
    <x v="4"/>
    <x v="8"/>
    <x v="14"/>
    <x v="24"/>
    <x v="7"/>
    <x v="59"/>
    <x v="101"/>
    <x v="2"/>
    <x v="16"/>
    <x v="305"/>
    <x v="21"/>
    <x v="27"/>
    <x v="27"/>
    <x v="253"/>
    <x v="193"/>
    <x v="212"/>
    <x v="2"/>
    <x v="209"/>
    <x v="166"/>
    <x v="175"/>
    <x v="210"/>
    <x v="274"/>
    <x v="163"/>
    <x v="171"/>
    <x v="210"/>
    <x v="3"/>
    <x v="243"/>
    <x v="71"/>
    <x v="162"/>
    <x v="155"/>
    <x v="208"/>
    <x v="208"/>
    <x v="208"/>
    <x v="2"/>
  </r>
  <r>
    <x v="46"/>
    <x v="44"/>
    <x v="1"/>
    <x v="4"/>
    <x v="32"/>
    <x v="14"/>
    <x v="2"/>
    <x v="13"/>
    <x v="25"/>
    <x v="1"/>
    <x v="32"/>
    <x v="77"/>
    <x v="2"/>
    <x v="16"/>
    <x v="296"/>
    <x v="40"/>
    <x v="67"/>
    <x v="68"/>
    <x v="215"/>
    <x v="142"/>
    <x v="179"/>
    <x v="2"/>
    <x v="152"/>
    <x v="195"/>
    <x v="199"/>
    <x v="153"/>
    <x v="314"/>
    <x v="195"/>
    <x v="197"/>
    <x v="156"/>
    <x v="3"/>
    <x v="338"/>
    <x v="42"/>
    <x v="158"/>
    <x v="151"/>
    <x v="151"/>
    <x v="151"/>
    <x v="153"/>
    <x v="2"/>
  </r>
  <r>
    <x v="387"/>
    <x v="379"/>
    <x v="1"/>
    <x v="4"/>
    <x v="32"/>
    <x v="14"/>
    <x v="2"/>
    <x v="13"/>
    <x v="26"/>
    <x v="1"/>
    <x v="79"/>
    <x v="38"/>
    <x v="2"/>
    <x v="14"/>
    <x v="288"/>
    <x v="39"/>
    <x v="32"/>
    <x v="31"/>
    <x v="222"/>
    <x v="149"/>
    <x v="151"/>
    <x v="2"/>
    <x v="153"/>
    <x v="90"/>
    <x v="90"/>
    <x v="150"/>
    <x v="295"/>
    <x v="91"/>
    <x v="89"/>
    <x v="153"/>
    <x v="3"/>
    <x v="335"/>
    <x v="86"/>
    <x v="92"/>
    <x v="103"/>
    <x v="148"/>
    <x v="148"/>
    <x v="150"/>
    <x v="4"/>
  </r>
  <r>
    <x v="495"/>
    <x v="497"/>
    <x v="1"/>
    <x v="4"/>
    <x v="32"/>
    <x v="14"/>
    <x v="2"/>
    <x v="13"/>
    <x v="20"/>
    <x v="1"/>
    <x v="118"/>
    <x v="153"/>
    <x v="2"/>
    <x v="17"/>
    <x v="268"/>
    <x v="42"/>
    <x v="73"/>
    <x v="76"/>
    <x v="188"/>
    <x v="156"/>
    <x v="222"/>
    <x v="2"/>
    <x v="185"/>
    <x v="229"/>
    <x v="231"/>
    <x v="180"/>
    <x v="282"/>
    <x v="229"/>
    <x v="231"/>
    <x v="179"/>
    <x v="3"/>
    <x v="260"/>
    <x v="86"/>
    <x v="235"/>
    <x v="244"/>
    <x v="176"/>
    <x v="176"/>
    <x v="176"/>
    <x v="2"/>
  </r>
  <r>
    <x v="446"/>
    <x v="445"/>
    <x v="1"/>
    <x v="4"/>
    <x v="33"/>
    <x v="14"/>
    <x v="10"/>
    <x v="13"/>
    <x v="23"/>
    <x v="2"/>
    <x v="105"/>
    <x v="143"/>
    <x v="2"/>
    <x v="8"/>
    <x v="469"/>
    <x v="55"/>
    <x v="139"/>
    <x v="142"/>
    <x v="175"/>
    <x v="51"/>
    <x v="24"/>
    <x v="2"/>
    <x v="50"/>
    <x v="381"/>
    <x v="393"/>
    <x v="52"/>
    <x v="450"/>
    <x v="380"/>
    <x v="393"/>
    <x v="53"/>
    <x v="3"/>
    <x v="431"/>
    <x v="86"/>
    <x v="406"/>
    <x v="399"/>
    <x v="51"/>
    <x v="51"/>
    <x v="51"/>
    <x v="2"/>
  </r>
  <r>
    <x v="448"/>
    <x v="447"/>
    <x v="1"/>
    <x v="4"/>
    <x v="33"/>
    <x v="14"/>
    <x v="10"/>
    <x v="13"/>
    <x v="26"/>
    <x v="2"/>
    <x v="106"/>
    <x v="160"/>
    <x v="2"/>
    <x v="12"/>
    <x v="459"/>
    <x v="59"/>
    <x v="143"/>
    <x v="146"/>
    <x v="151"/>
    <x v="57"/>
    <x v="44"/>
    <x v="2"/>
    <x v="61"/>
    <x v="349"/>
    <x v="346"/>
    <x v="65"/>
    <x v="438"/>
    <x v="348"/>
    <x v="346"/>
    <x v="66"/>
    <x v="3"/>
    <x v="428"/>
    <x v="86"/>
    <x v="355"/>
    <x v="344"/>
    <x v="63"/>
    <x v="63"/>
    <x v="63"/>
    <x v="1"/>
  </r>
  <r>
    <x v="44"/>
    <x v="43"/>
    <x v="1"/>
    <x v="4"/>
    <x v="34"/>
    <x v="0"/>
    <x v="1"/>
    <x v="13"/>
    <x v="20"/>
    <x v="7"/>
    <x v="31"/>
    <x v="76"/>
    <x v="2"/>
    <x v="16"/>
    <x v="294"/>
    <x v="41"/>
    <x v="260"/>
    <x v="261"/>
    <x v="216"/>
    <x v="144"/>
    <x v="66"/>
    <x v="2"/>
    <x v="116"/>
    <x v="447"/>
    <x v="462"/>
    <x v="158"/>
    <x v="428"/>
    <x v="447"/>
    <x v="462"/>
    <x v="161"/>
    <x v="3"/>
    <x v="294"/>
    <x v="39"/>
    <x v="479"/>
    <x v="325"/>
    <x v="156"/>
    <x v="156"/>
    <x v="158"/>
    <x v="2"/>
  </r>
  <r>
    <x v="170"/>
    <x v="165"/>
    <x v="1"/>
    <x v="4"/>
    <x v="34"/>
    <x v="0"/>
    <x v="1"/>
    <x v="13"/>
    <x v="29"/>
    <x v="2"/>
    <x v="73"/>
    <x v="112"/>
    <x v="2"/>
    <x v="16"/>
    <x v="377"/>
    <x v="98"/>
    <x v="267"/>
    <x v="265"/>
    <x v="157"/>
    <x v="118"/>
    <x v="46"/>
    <x v="2"/>
    <x v="98"/>
    <x v="398"/>
    <x v="407"/>
    <x v="111"/>
    <x v="422"/>
    <x v="399"/>
    <x v="409"/>
    <x v="112"/>
    <x v="3"/>
    <x v="318"/>
    <x v="86"/>
    <x v="420"/>
    <x v="336"/>
    <x v="109"/>
    <x v="109"/>
    <x v="109"/>
    <x v="2"/>
  </r>
  <r>
    <x v="257"/>
    <x v="150"/>
    <x v="1"/>
    <x v="4"/>
    <x v="34"/>
    <x v="0"/>
    <x v="1"/>
    <x v="13"/>
    <x v="24"/>
    <x v="7"/>
    <x v="69"/>
    <x v="110"/>
    <x v="2"/>
    <x v="29"/>
    <x v="103"/>
    <x v="106"/>
    <x v="265"/>
    <x v="264"/>
    <x v="171"/>
    <x v="349"/>
    <x v="422"/>
    <x v="2"/>
    <x v="387"/>
    <x v="112"/>
    <x v="125"/>
    <x v="380"/>
    <x v="54"/>
    <x v="113"/>
    <x v="125"/>
    <x v="381"/>
    <x v="3"/>
    <x v="131"/>
    <x v="129"/>
    <x v="196"/>
    <x v="178"/>
    <x v="381"/>
    <x v="381"/>
    <x v="381"/>
    <x v="2"/>
  </r>
  <r>
    <x v="268"/>
    <x v="255"/>
    <x v="1"/>
    <x v="11"/>
    <x v="34"/>
    <x v="0"/>
    <x v="1"/>
    <x v="13"/>
    <x v="29"/>
    <x v="5"/>
    <x v="73"/>
    <x v="112"/>
    <x v="2"/>
    <x v="29"/>
    <x v="98"/>
    <x v="98"/>
    <x v="267"/>
    <x v="265"/>
    <x v="157"/>
    <x v="357"/>
    <x v="419"/>
    <x v="2"/>
    <x v="386"/>
    <x v="59"/>
    <x v="66"/>
    <x v="370"/>
    <x v="36"/>
    <x v="58"/>
    <x v="64"/>
    <x v="371"/>
    <x v="3"/>
    <x v="128"/>
    <x v="86"/>
    <x v="70"/>
    <x v="164"/>
    <x v="371"/>
    <x v="371"/>
    <x v="371"/>
    <x v="2"/>
  </r>
  <r>
    <x v="464"/>
    <x v="463"/>
    <x v="1"/>
    <x v="4"/>
    <x v="34"/>
    <x v="0"/>
    <x v="1"/>
    <x v="13"/>
    <x v="20"/>
    <x v="7"/>
    <x v="109"/>
    <x v="147"/>
    <x v="2"/>
    <x v="16"/>
    <x v="439"/>
    <x v="114"/>
    <x v="271"/>
    <x v="270"/>
    <x v="136"/>
    <x v="92"/>
    <x v="40"/>
    <x v="2"/>
    <x v="91"/>
    <x v="145"/>
    <x v="147"/>
    <x v="95"/>
    <x v="413"/>
    <x v="144"/>
    <x v="147"/>
    <x v="96"/>
    <x v="3"/>
    <x v="332"/>
    <x v="86"/>
    <x v="151"/>
    <x v="169"/>
    <x v="93"/>
    <x v="93"/>
    <x v="93"/>
    <x v="2"/>
  </r>
  <r>
    <x v="171"/>
    <x v="166"/>
    <x v="1"/>
    <x v="4"/>
    <x v="35"/>
    <x v="14"/>
    <x v="8"/>
    <x v="14"/>
    <x v="29"/>
    <x v="4"/>
    <x v="73"/>
    <x v="112"/>
    <x v="2"/>
    <x v="16"/>
    <x v="327"/>
    <x v="49"/>
    <x v="137"/>
    <x v="140"/>
    <x v="120"/>
    <x v="106"/>
    <x v="132"/>
    <x v="2"/>
    <x v="125"/>
    <x v="339"/>
    <x v="343"/>
    <x v="129"/>
    <x v="366"/>
    <x v="340"/>
    <x v="344"/>
    <x v="130"/>
    <x v="3"/>
    <x v="344"/>
    <x v="86"/>
    <x v="351"/>
    <x v="116"/>
    <x v="127"/>
    <x v="127"/>
    <x v="127"/>
    <x v="2"/>
  </r>
  <r>
    <x v="269"/>
    <x v="256"/>
    <x v="1"/>
    <x v="11"/>
    <x v="35"/>
    <x v="14"/>
    <x v="8"/>
    <x v="14"/>
    <x v="29"/>
    <x v="5"/>
    <x v="73"/>
    <x v="112"/>
    <x v="2"/>
    <x v="29"/>
    <x v="147"/>
    <x v="49"/>
    <x v="137"/>
    <x v="140"/>
    <x v="120"/>
    <x v="372"/>
    <x v="329"/>
    <x v="2"/>
    <x v="354"/>
    <x v="125"/>
    <x v="136"/>
    <x v="347"/>
    <x v="100"/>
    <x v="124"/>
    <x v="135"/>
    <x v="348"/>
    <x v="3"/>
    <x v="97"/>
    <x v="86"/>
    <x v="140"/>
    <x v="374"/>
    <x v="348"/>
    <x v="348"/>
    <x v="348"/>
    <x v="2"/>
  </r>
  <r>
    <x v="14"/>
    <x v="8"/>
    <x v="1"/>
    <x v="4"/>
    <x v="36"/>
    <x v="1"/>
    <x v="1"/>
    <x v="0"/>
    <x v="25"/>
    <x v="7"/>
    <x v="14"/>
    <x v="67"/>
    <x v="2"/>
    <x v="31"/>
    <x v="19"/>
    <x v="77"/>
    <x v="126"/>
    <x v="128"/>
    <x v="179"/>
    <x v="416"/>
    <x v="379"/>
    <x v="2"/>
    <x v="394"/>
    <x v="385"/>
    <x v="402"/>
    <x v="412"/>
    <x v="166"/>
    <x v="385"/>
    <x v="402"/>
    <x v="413"/>
    <x v="3"/>
    <x v="52"/>
    <x v="142"/>
    <x v="446"/>
    <x v="345"/>
    <x v="413"/>
    <x v="413"/>
    <x v="413"/>
    <x v="2"/>
  </r>
  <r>
    <x v="15"/>
    <x v="9"/>
    <x v="1"/>
    <x v="4"/>
    <x v="36"/>
    <x v="1"/>
    <x v="1"/>
    <x v="0"/>
    <x v="23"/>
    <x v="7"/>
    <x v="15"/>
    <x v="68"/>
    <x v="2"/>
    <x v="16"/>
    <x v="290"/>
    <x v="73"/>
    <x v="127"/>
    <x v="129"/>
    <x v="178"/>
    <x v="143"/>
    <x v="144"/>
    <x v="2"/>
    <x v="150"/>
    <x v="122"/>
    <x v="129"/>
    <x v="139"/>
    <x v="281"/>
    <x v="121"/>
    <x v="128"/>
    <x v="140"/>
    <x v="3"/>
    <x v="337"/>
    <x v="20"/>
    <x v="75"/>
    <x v="185"/>
    <x v="137"/>
    <x v="137"/>
    <x v="137"/>
    <x v="2"/>
  </r>
  <r>
    <x v="31"/>
    <x v="31"/>
    <x v="1"/>
    <x v="4"/>
    <x v="36"/>
    <x v="1"/>
    <x v="1"/>
    <x v="0"/>
    <x v="12"/>
    <x v="7"/>
    <x v="22"/>
    <x v="67"/>
    <x v="2"/>
    <x v="17"/>
    <x v="258"/>
    <x v="63"/>
    <x v="126"/>
    <x v="128"/>
    <x v="177"/>
    <x v="169"/>
    <x v="215"/>
    <x v="2"/>
    <x v="189"/>
    <x v="221"/>
    <x v="222"/>
    <x v="181"/>
    <x v="253"/>
    <x v="221"/>
    <x v="222"/>
    <x v="180"/>
    <x v="3"/>
    <x v="254"/>
    <x v="46"/>
    <x v="184"/>
    <x v="217"/>
    <x v="178"/>
    <x v="178"/>
    <x v="178"/>
    <x v="2"/>
  </r>
  <r>
    <x v="413"/>
    <x v="410"/>
    <x v="1"/>
    <x v="4"/>
    <x v="37"/>
    <x v="0"/>
    <x v="3"/>
    <x v="14"/>
    <x v="23"/>
    <x v="9"/>
    <x v="93"/>
    <x v="132"/>
    <x v="2"/>
    <x v="16"/>
    <x v="400"/>
    <x v="53"/>
    <x v="82"/>
    <x v="85"/>
    <x v="277"/>
    <x v="215"/>
    <x v="173"/>
    <x v="2"/>
    <x v="207"/>
    <x v="140"/>
    <x v="148"/>
    <x v="219"/>
    <x v="307"/>
    <x v="140"/>
    <x v="148"/>
    <x v="221"/>
    <x v="3"/>
    <x v="327"/>
    <x v="86"/>
    <x v="152"/>
    <x v="171"/>
    <x v="220"/>
    <x v="220"/>
    <x v="219"/>
    <x v="2"/>
  </r>
  <r>
    <x v="414"/>
    <x v="411"/>
    <x v="1"/>
    <x v="4"/>
    <x v="37"/>
    <x v="0"/>
    <x v="3"/>
    <x v="14"/>
    <x v="25"/>
    <x v="9"/>
    <x v="93"/>
    <x v="132"/>
    <x v="2"/>
    <x v="16"/>
    <x v="399"/>
    <x v="52"/>
    <x v="82"/>
    <x v="85"/>
    <x v="276"/>
    <x v="216"/>
    <x v="174"/>
    <x v="2"/>
    <x v="208"/>
    <x v="149"/>
    <x v="158"/>
    <x v="221"/>
    <x v="312"/>
    <x v="148"/>
    <x v="158"/>
    <x v="223"/>
    <x v="3"/>
    <x v="326"/>
    <x v="86"/>
    <x v="164"/>
    <x v="180"/>
    <x v="222"/>
    <x v="222"/>
    <x v="221"/>
    <x v="2"/>
  </r>
  <r>
    <x v="172"/>
    <x v="167"/>
    <x v="1"/>
    <x v="4"/>
    <x v="38"/>
    <x v="12"/>
    <x v="8"/>
    <x v="1"/>
    <x v="29"/>
    <x v="1"/>
    <x v="73"/>
    <x v="112"/>
    <x v="2"/>
    <x v="16"/>
    <x v="332"/>
    <x v="57"/>
    <x v="159"/>
    <x v="161"/>
    <x v="167"/>
    <x v="129"/>
    <x v="128"/>
    <x v="2"/>
    <x v="135"/>
    <x v="323"/>
    <x v="324"/>
    <x v="136"/>
    <x v="353"/>
    <x v="323"/>
    <x v="325"/>
    <x v="137"/>
    <x v="3"/>
    <x v="383"/>
    <x v="86"/>
    <x v="333"/>
    <x v="329"/>
    <x v="134"/>
    <x v="134"/>
    <x v="134"/>
    <x v="2"/>
  </r>
  <r>
    <x v="270"/>
    <x v="257"/>
    <x v="1"/>
    <x v="11"/>
    <x v="38"/>
    <x v="12"/>
    <x v="8"/>
    <x v="1"/>
    <x v="29"/>
    <x v="5"/>
    <x v="73"/>
    <x v="112"/>
    <x v="2"/>
    <x v="29"/>
    <x v="141"/>
    <x v="57"/>
    <x v="159"/>
    <x v="161"/>
    <x v="167"/>
    <x v="345"/>
    <x v="335"/>
    <x v="2"/>
    <x v="337"/>
    <x v="139"/>
    <x v="156"/>
    <x v="340"/>
    <x v="113"/>
    <x v="139"/>
    <x v="156"/>
    <x v="341"/>
    <x v="3"/>
    <x v="58"/>
    <x v="86"/>
    <x v="160"/>
    <x v="174"/>
    <x v="341"/>
    <x v="341"/>
    <x v="341"/>
    <x v="2"/>
  </r>
  <r>
    <x v="173"/>
    <x v="168"/>
    <x v="1"/>
    <x v="4"/>
    <x v="39"/>
    <x v="0"/>
    <x v="3"/>
    <x v="14"/>
    <x v="29"/>
    <x v="6"/>
    <x v="73"/>
    <x v="112"/>
    <x v="2"/>
    <x v="16"/>
    <x v="366"/>
    <x v="72"/>
    <x v="40"/>
    <x v="40"/>
    <x v="202"/>
    <x v="136"/>
    <x v="202"/>
    <x v="2"/>
    <x v="151"/>
    <x v="40"/>
    <x v="41"/>
    <x v="114"/>
    <x v="222"/>
    <x v="40"/>
    <x v="41"/>
    <x v="115"/>
    <x v="3"/>
    <x v="314"/>
    <x v="86"/>
    <x v="44"/>
    <x v="145"/>
    <x v="112"/>
    <x v="112"/>
    <x v="112"/>
    <x v="2"/>
  </r>
  <r>
    <x v="335"/>
    <x v="317"/>
    <x v="1"/>
    <x v="11"/>
    <x v="39"/>
    <x v="0"/>
    <x v="3"/>
    <x v="14"/>
    <x v="29"/>
    <x v="5"/>
    <x v="73"/>
    <x v="112"/>
    <x v="2"/>
    <x v="29"/>
    <x v="110"/>
    <x v="72"/>
    <x v="40"/>
    <x v="40"/>
    <x v="202"/>
    <x v="334"/>
    <x v="273"/>
    <x v="2"/>
    <x v="323"/>
    <x v="420"/>
    <x v="434"/>
    <x v="364"/>
    <x v="231"/>
    <x v="420"/>
    <x v="434"/>
    <x v="366"/>
    <x v="3"/>
    <x v="134"/>
    <x v="86"/>
    <x v="443"/>
    <x v="355"/>
    <x v="366"/>
    <x v="366"/>
    <x v="366"/>
    <x v="2"/>
  </r>
  <r>
    <x v="174"/>
    <x v="169"/>
    <x v="1"/>
    <x v="4"/>
    <x v="40"/>
    <x v="0"/>
    <x v="2"/>
    <x v="14"/>
    <x v="29"/>
    <x v="6"/>
    <x v="73"/>
    <x v="112"/>
    <x v="2"/>
    <x v="16"/>
    <x v="378"/>
    <x v="76"/>
    <x v="92"/>
    <x v="90"/>
    <x v="185"/>
    <x v="130"/>
    <x v="143"/>
    <x v="2"/>
    <x v="139"/>
    <x v="51"/>
    <x v="55"/>
    <x v="113"/>
    <x v="291"/>
    <x v="51"/>
    <x v="54"/>
    <x v="114"/>
    <x v="3"/>
    <x v="319"/>
    <x v="86"/>
    <x v="58"/>
    <x v="89"/>
    <x v="111"/>
    <x v="111"/>
    <x v="111"/>
    <x v="2"/>
  </r>
  <r>
    <x v="271"/>
    <x v="258"/>
    <x v="1"/>
    <x v="11"/>
    <x v="40"/>
    <x v="0"/>
    <x v="2"/>
    <x v="14"/>
    <x v="29"/>
    <x v="5"/>
    <x v="73"/>
    <x v="112"/>
    <x v="2"/>
    <x v="29"/>
    <x v="97"/>
    <x v="76"/>
    <x v="92"/>
    <x v="90"/>
    <x v="185"/>
    <x v="344"/>
    <x v="316"/>
    <x v="2"/>
    <x v="333"/>
    <x v="408"/>
    <x v="422"/>
    <x v="365"/>
    <x v="181"/>
    <x v="408"/>
    <x v="422"/>
    <x v="367"/>
    <x v="3"/>
    <x v="127"/>
    <x v="86"/>
    <x v="432"/>
    <x v="402"/>
    <x v="367"/>
    <x v="367"/>
    <x v="367"/>
    <x v="2"/>
  </r>
  <r>
    <x v="175"/>
    <x v="170"/>
    <x v="1"/>
    <x v="4"/>
    <x v="41"/>
    <x v="12"/>
    <x v="3"/>
    <x v="14"/>
    <x v="29"/>
    <x v="6"/>
    <x v="73"/>
    <x v="112"/>
    <x v="2"/>
    <x v="16"/>
    <x v="412"/>
    <x v="128"/>
    <x v="303"/>
    <x v="300"/>
    <x v="110"/>
    <x v="87"/>
    <x v="25"/>
    <x v="2"/>
    <x v="79"/>
    <x v="379"/>
    <x v="391"/>
    <x v="80"/>
    <x v="424"/>
    <x v="378"/>
    <x v="391"/>
    <x v="81"/>
    <x v="3"/>
    <x v="394"/>
    <x v="86"/>
    <x v="403"/>
    <x v="213"/>
    <x v="78"/>
    <x v="78"/>
    <x v="78"/>
    <x v="2"/>
  </r>
  <r>
    <x v="336"/>
    <x v="318"/>
    <x v="1"/>
    <x v="11"/>
    <x v="41"/>
    <x v="12"/>
    <x v="3"/>
    <x v="14"/>
    <x v="29"/>
    <x v="5"/>
    <x v="73"/>
    <x v="112"/>
    <x v="2"/>
    <x v="29"/>
    <x v="64"/>
    <x v="128"/>
    <x v="303"/>
    <x v="300"/>
    <x v="110"/>
    <x v="397"/>
    <x v="455"/>
    <x v="2"/>
    <x v="412"/>
    <x v="80"/>
    <x v="85"/>
    <x v="410"/>
    <x v="30"/>
    <x v="81"/>
    <x v="86"/>
    <x v="411"/>
    <x v="3"/>
    <x v="42"/>
    <x v="86"/>
    <x v="88"/>
    <x v="291"/>
    <x v="411"/>
    <x v="411"/>
    <x v="411"/>
    <x v="2"/>
  </r>
  <r>
    <x v="408"/>
    <x v="403"/>
    <x v="1"/>
    <x v="4"/>
    <x v="41"/>
    <x v="12"/>
    <x v="3"/>
    <x v="14"/>
    <x v="13"/>
    <x v="6"/>
    <x v="90"/>
    <x v="129"/>
    <x v="2"/>
    <x v="29"/>
    <x v="39"/>
    <x v="131"/>
    <x v="304"/>
    <x v="301"/>
    <x v="105"/>
    <x v="399"/>
    <x v="454"/>
    <x v="2"/>
    <x v="414"/>
    <x v="87"/>
    <x v="93"/>
    <x v="416"/>
    <x v="32"/>
    <x v="88"/>
    <x v="92"/>
    <x v="417"/>
    <x v="3"/>
    <x v="35"/>
    <x v="86"/>
    <x v="95"/>
    <x v="107"/>
    <x v="417"/>
    <x v="417"/>
    <x v="417"/>
    <x v="2"/>
  </r>
  <r>
    <x v="176"/>
    <x v="171"/>
    <x v="1"/>
    <x v="4"/>
    <x v="42"/>
    <x v="12"/>
    <x v="6"/>
    <x v="14"/>
    <x v="29"/>
    <x v="2"/>
    <x v="73"/>
    <x v="112"/>
    <x v="2"/>
    <x v="16"/>
    <x v="409"/>
    <x v="118"/>
    <x v="287"/>
    <x v="287"/>
    <x v="118"/>
    <x v="94"/>
    <x v="29"/>
    <x v="2"/>
    <x v="87"/>
    <x v="266"/>
    <x v="262"/>
    <x v="91"/>
    <x v="417"/>
    <x v="264"/>
    <x v="262"/>
    <x v="92"/>
    <x v="3"/>
    <x v="392"/>
    <x v="86"/>
    <x v="264"/>
    <x v="485"/>
    <x v="89"/>
    <x v="89"/>
    <x v="89"/>
    <x v="2"/>
  </r>
  <r>
    <x v="356"/>
    <x v="338"/>
    <x v="1"/>
    <x v="11"/>
    <x v="42"/>
    <x v="12"/>
    <x v="6"/>
    <x v="14"/>
    <x v="29"/>
    <x v="5"/>
    <x v="73"/>
    <x v="112"/>
    <x v="2"/>
    <x v="29"/>
    <x v="68"/>
    <x v="118"/>
    <x v="287"/>
    <x v="287"/>
    <x v="118"/>
    <x v="388"/>
    <x v="445"/>
    <x v="2"/>
    <x v="401"/>
    <x v="201"/>
    <x v="221"/>
    <x v="398"/>
    <x v="45"/>
    <x v="201"/>
    <x v="221"/>
    <x v="400"/>
    <x v="3"/>
    <x v="44"/>
    <x v="86"/>
    <x v="228"/>
    <x v="15"/>
    <x v="400"/>
    <x v="400"/>
    <x v="400"/>
    <x v="2"/>
  </r>
  <r>
    <x v="177"/>
    <x v="172"/>
    <x v="1"/>
    <x v="4"/>
    <x v="43"/>
    <x v="12"/>
    <x v="1"/>
    <x v="14"/>
    <x v="29"/>
    <x v="6"/>
    <x v="73"/>
    <x v="112"/>
    <x v="2"/>
    <x v="16"/>
    <x v="357"/>
    <x v="74"/>
    <x v="208"/>
    <x v="208"/>
    <x v="148"/>
    <x v="119"/>
    <x v="91"/>
    <x v="2"/>
    <x v="114"/>
    <x v="356"/>
    <x v="357"/>
    <x v="121"/>
    <x v="383"/>
    <x v="355"/>
    <x v="357"/>
    <x v="122"/>
    <x v="3"/>
    <x v="385"/>
    <x v="86"/>
    <x v="366"/>
    <x v="35"/>
    <x v="119"/>
    <x v="119"/>
    <x v="119"/>
    <x v="2"/>
  </r>
  <r>
    <x v="272"/>
    <x v="259"/>
    <x v="1"/>
    <x v="11"/>
    <x v="43"/>
    <x v="12"/>
    <x v="1"/>
    <x v="14"/>
    <x v="29"/>
    <x v="5"/>
    <x v="73"/>
    <x v="112"/>
    <x v="2"/>
    <x v="29"/>
    <x v="118"/>
    <x v="74"/>
    <x v="208"/>
    <x v="208"/>
    <x v="148"/>
    <x v="355"/>
    <x v="371"/>
    <x v="2"/>
    <x v="369"/>
    <x v="111"/>
    <x v="123"/>
    <x v="355"/>
    <x v="84"/>
    <x v="112"/>
    <x v="123"/>
    <x v="357"/>
    <x v="3"/>
    <x v="54"/>
    <x v="86"/>
    <x v="124"/>
    <x v="461"/>
    <x v="357"/>
    <x v="357"/>
    <x v="357"/>
    <x v="2"/>
  </r>
  <r>
    <x v="179"/>
    <x v="174"/>
    <x v="1"/>
    <x v="4"/>
    <x v="44"/>
    <x v="12"/>
    <x v="3"/>
    <x v="14"/>
    <x v="29"/>
    <x v="2"/>
    <x v="73"/>
    <x v="112"/>
    <x v="2"/>
    <x v="16"/>
    <x v="445"/>
    <x v="148"/>
    <x v="316"/>
    <x v="316"/>
    <x v="107"/>
    <x v="83"/>
    <x v="7"/>
    <x v="2"/>
    <x v="57"/>
    <x v="441"/>
    <x v="455"/>
    <x v="62"/>
    <x v="442"/>
    <x v="441"/>
    <x v="455"/>
    <x v="63"/>
    <x v="3"/>
    <x v="405"/>
    <x v="86"/>
    <x v="470"/>
    <x v="494"/>
    <x v="60"/>
    <x v="60"/>
    <x v="60"/>
    <x v="2"/>
  </r>
  <r>
    <x v="273"/>
    <x v="260"/>
    <x v="1"/>
    <x v="11"/>
    <x v="44"/>
    <x v="12"/>
    <x v="3"/>
    <x v="14"/>
    <x v="29"/>
    <x v="5"/>
    <x v="73"/>
    <x v="112"/>
    <x v="2"/>
    <x v="29"/>
    <x v="26"/>
    <x v="148"/>
    <x v="316"/>
    <x v="316"/>
    <x v="107"/>
    <x v="403"/>
    <x v="477"/>
    <x v="2"/>
    <x v="430"/>
    <x v="22"/>
    <x v="23"/>
    <x v="427"/>
    <x v="15"/>
    <x v="22"/>
    <x v="23"/>
    <x v="428"/>
    <x v="3"/>
    <x v="28"/>
    <x v="86"/>
    <x v="24"/>
    <x v="5"/>
    <x v="428"/>
    <x v="428"/>
    <x v="428"/>
    <x v="2"/>
  </r>
  <r>
    <x v="469"/>
    <x v="473"/>
    <x v="1"/>
    <x v="6"/>
    <x v="45"/>
    <x v="15"/>
    <x v="0"/>
    <x v="14"/>
    <x v="33"/>
    <x v="2"/>
    <x v="111"/>
    <x v="23"/>
    <x v="2"/>
    <x v="23"/>
    <x v="226"/>
    <x v="155"/>
    <x v="324"/>
    <x v="324"/>
    <x v="53"/>
    <x v="295"/>
    <x v="406"/>
    <x v="2"/>
    <x v="313"/>
    <x v="290"/>
    <x v="299"/>
    <x v="328"/>
    <x v="240"/>
    <x v="291"/>
    <x v="299"/>
    <x v="327"/>
    <x v="3"/>
    <x v="434"/>
    <x v="86"/>
    <x v="303"/>
    <x v="294"/>
    <x v="329"/>
    <x v="329"/>
    <x v="327"/>
    <x v="6"/>
  </r>
  <r>
    <x v="470"/>
    <x v="468"/>
    <x v="1"/>
    <x v="5"/>
    <x v="45"/>
    <x v="15"/>
    <x v="0"/>
    <x v="14"/>
    <x v="15"/>
    <x v="2"/>
    <x v="111"/>
    <x v="23"/>
    <x v="2"/>
    <x v="20"/>
    <x v="238"/>
    <x v="155"/>
    <x v="324"/>
    <x v="324"/>
    <x v="53"/>
    <x v="182"/>
    <x v="56"/>
    <x v="2"/>
    <x v="160"/>
    <x v="180"/>
    <x v="187"/>
    <x v="151"/>
    <x v="216"/>
    <x v="180"/>
    <x v="187"/>
    <x v="154"/>
    <x v="3"/>
    <x v="434"/>
    <x v="86"/>
    <x v="199"/>
    <x v="212"/>
    <x v="149"/>
    <x v="149"/>
    <x v="151"/>
    <x v="6"/>
  </r>
  <r>
    <x v="471"/>
    <x v="469"/>
    <x v="1"/>
    <x v="3"/>
    <x v="45"/>
    <x v="15"/>
    <x v="0"/>
    <x v="14"/>
    <x v="14"/>
    <x v="2"/>
    <x v="111"/>
    <x v="23"/>
    <x v="2"/>
    <x v="23"/>
    <x v="226"/>
    <x v="155"/>
    <x v="324"/>
    <x v="324"/>
    <x v="53"/>
    <x v="295"/>
    <x v="406"/>
    <x v="2"/>
    <x v="313"/>
    <x v="290"/>
    <x v="299"/>
    <x v="328"/>
    <x v="240"/>
    <x v="291"/>
    <x v="299"/>
    <x v="327"/>
    <x v="3"/>
    <x v="434"/>
    <x v="86"/>
    <x v="303"/>
    <x v="294"/>
    <x v="329"/>
    <x v="329"/>
    <x v="327"/>
    <x v="6"/>
  </r>
  <r>
    <x v="178"/>
    <x v="173"/>
    <x v="1"/>
    <x v="4"/>
    <x v="46"/>
    <x v="12"/>
    <x v="9"/>
    <x v="14"/>
    <x v="29"/>
    <x v="6"/>
    <x v="73"/>
    <x v="112"/>
    <x v="2"/>
    <x v="16"/>
    <x v="393"/>
    <x v="98"/>
    <x v="257"/>
    <x v="258"/>
    <x v="145"/>
    <x v="111"/>
    <x v="67"/>
    <x v="2"/>
    <x v="102"/>
    <x v="383"/>
    <x v="395"/>
    <x v="99"/>
    <x v="388"/>
    <x v="383"/>
    <x v="395"/>
    <x v="100"/>
    <x v="3"/>
    <x v="389"/>
    <x v="86"/>
    <x v="409"/>
    <x v="272"/>
    <x v="97"/>
    <x v="97"/>
    <x v="97"/>
    <x v="2"/>
  </r>
  <r>
    <x v="331"/>
    <x v="313"/>
    <x v="1"/>
    <x v="11"/>
    <x v="46"/>
    <x v="12"/>
    <x v="9"/>
    <x v="14"/>
    <x v="29"/>
    <x v="5"/>
    <x v="73"/>
    <x v="112"/>
    <x v="2"/>
    <x v="29"/>
    <x v="80"/>
    <x v="98"/>
    <x v="257"/>
    <x v="258"/>
    <x v="145"/>
    <x v="368"/>
    <x v="400"/>
    <x v="2"/>
    <x v="382"/>
    <x v="76"/>
    <x v="83"/>
    <x v="385"/>
    <x v="81"/>
    <x v="75"/>
    <x v="84"/>
    <x v="386"/>
    <x v="3"/>
    <x v="49"/>
    <x v="86"/>
    <x v="85"/>
    <x v="231"/>
    <x v="386"/>
    <x v="386"/>
    <x v="386"/>
    <x v="2"/>
  </r>
  <r>
    <x v="157"/>
    <x v="148"/>
    <x v="1"/>
    <x v="4"/>
    <x v="47"/>
    <x v="12"/>
    <x v="0"/>
    <x v="13"/>
    <x v="23"/>
    <x v="2"/>
    <x v="68"/>
    <x v="5"/>
    <x v="2"/>
    <x v="21"/>
    <x v="235"/>
    <x v="148"/>
    <x v="1"/>
    <x v="0"/>
    <x v="336"/>
    <x v="245"/>
    <x v="245"/>
    <x v="2"/>
    <x v="248"/>
    <x v="238"/>
    <x v="244"/>
    <x v="251"/>
    <x v="229"/>
    <x v="238"/>
    <x v="244"/>
    <x v="251"/>
    <x v="3"/>
    <x v="217"/>
    <x v="153"/>
    <x v="458"/>
    <x v="457"/>
    <x v="249"/>
    <x v="249"/>
    <x v="249"/>
    <x v="7"/>
  </r>
  <r>
    <x v="180"/>
    <x v="175"/>
    <x v="1"/>
    <x v="4"/>
    <x v="47"/>
    <x v="12"/>
    <x v="0"/>
    <x v="13"/>
    <x v="29"/>
    <x v="2"/>
    <x v="73"/>
    <x v="112"/>
    <x v="2"/>
    <x v="16"/>
    <x v="441"/>
    <x v="142"/>
    <x v="312"/>
    <x v="312"/>
    <x v="69"/>
    <x v="59"/>
    <x v="12"/>
    <x v="2"/>
    <x v="53"/>
    <x v="65"/>
    <x v="63"/>
    <x v="57"/>
    <x v="423"/>
    <x v="63"/>
    <x v="62"/>
    <x v="57"/>
    <x v="3"/>
    <x v="403"/>
    <x v="86"/>
    <x v="68"/>
    <x v="22"/>
    <x v="55"/>
    <x v="55"/>
    <x v="55"/>
    <x v="2"/>
  </r>
  <r>
    <x v="274"/>
    <x v="261"/>
    <x v="1"/>
    <x v="11"/>
    <x v="47"/>
    <x v="12"/>
    <x v="0"/>
    <x v="13"/>
    <x v="29"/>
    <x v="5"/>
    <x v="73"/>
    <x v="112"/>
    <x v="2"/>
    <x v="29"/>
    <x v="31"/>
    <x v="142"/>
    <x v="312"/>
    <x v="312"/>
    <x v="69"/>
    <x v="424"/>
    <x v="471"/>
    <x v="2"/>
    <x v="433"/>
    <x v="395"/>
    <x v="409"/>
    <x v="432"/>
    <x v="34"/>
    <x v="396"/>
    <x v="411"/>
    <x v="434"/>
    <x v="3"/>
    <x v="31"/>
    <x v="86"/>
    <x v="422"/>
    <x v="477"/>
    <x v="433"/>
    <x v="433"/>
    <x v="433"/>
    <x v="2"/>
  </r>
  <r>
    <x v="181"/>
    <x v="176"/>
    <x v="1"/>
    <x v="4"/>
    <x v="48"/>
    <x v="0"/>
    <x v="2"/>
    <x v="14"/>
    <x v="29"/>
    <x v="9"/>
    <x v="73"/>
    <x v="112"/>
    <x v="2"/>
    <x v="16"/>
    <x v="375"/>
    <x v="72"/>
    <x v="81"/>
    <x v="84"/>
    <x v="271"/>
    <x v="210"/>
    <x v="156"/>
    <x v="2"/>
    <x v="201"/>
    <x v="53"/>
    <x v="59"/>
    <x v="201"/>
    <x v="279"/>
    <x v="53"/>
    <x v="59"/>
    <x v="202"/>
    <x v="3"/>
    <x v="317"/>
    <x v="86"/>
    <x v="64"/>
    <x v="45"/>
    <x v="200"/>
    <x v="200"/>
    <x v="200"/>
    <x v="2"/>
  </r>
  <r>
    <x v="337"/>
    <x v="319"/>
    <x v="1"/>
    <x v="11"/>
    <x v="48"/>
    <x v="0"/>
    <x v="2"/>
    <x v="14"/>
    <x v="29"/>
    <x v="5"/>
    <x v="73"/>
    <x v="112"/>
    <x v="2"/>
    <x v="29"/>
    <x v="102"/>
    <x v="72"/>
    <x v="81"/>
    <x v="84"/>
    <x v="271"/>
    <x v="271"/>
    <x v="304"/>
    <x v="2"/>
    <x v="281"/>
    <x v="404"/>
    <x v="415"/>
    <x v="285"/>
    <x v="186"/>
    <x v="404"/>
    <x v="415"/>
    <x v="286"/>
    <x v="3"/>
    <x v="130"/>
    <x v="86"/>
    <x v="426"/>
    <x v="453"/>
    <x v="285"/>
    <x v="285"/>
    <x v="285"/>
    <x v="2"/>
  </r>
  <r>
    <x v="182"/>
    <x v="177"/>
    <x v="1"/>
    <x v="4"/>
    <x v="49"/>
    <x v="0"/>
    <x v="6"/>
    <x v="14"/>
    <x v="29"/>
    <x v="9"/>
    <x v="73"/>
    <x v="112"/>
    <x v="2"/>
    <x v="16"/>
    <x v="359"/>
    <x v="71"/>
    <x v="187"/>
    <x v="189"/>
    <x v="163"/>
    <x v="124"/>
    <x v="95"/>
    <x v="2"/>
    <x v="117"/>
    <x v="300"/>
    <x v="295"/>
    <x v="126"/>
    <x v="381"/>
    <x v="300"/>
    <x v="296"/>
    <x v="127"/>
    <x v="3"/>
    <x v="313"/>
    <x v="86"/>
    <x v="300"/>
    <x v="245"/>
    <x v="124"/>
    <x v="124"/>
    <x v="124"/>
    <x v="2"/>
  </r>
  <r>
    <x v="355"/>
    <x v="337"/>
    <x v="1"/>
    <x v="11"/>
    <x v="49"/>
    <x v="0"/>
    <x v="6"/>
    <x v="14"/>
    <x v="29"/>
    <x v="5"/>
    <x v="73"/>
    <x v="112"/>
    <x v="2"/>
    <x v="29"/>
    <x v="116"/>
    <x v="71"/>
    <x v="187"/>
    <x v="189"/>
    <x v="163"/>
    <x v="350"/>
    <x v="368"/>
    <x v="2"/>
    <x v="366"/>
    <x v="173"/>
    <x v="189"/>
    <x v="349"/>
    <x v="85"/>
    <x v="173"/>
    <x v="188"/>
    <x v="351"/>
    <x v="3"/>
    <x v="135"/>
    <x v="86"/>
    <x v="200"/>
    <x v="256"/>
    <x v="350"/>
    <x v="350"/>
    <x v="351"/>
    <x v="2"/>
  </r>
  <r>
    <x v="401"/>
    <x v="396"/>
    <x v="1"/>
    <x v="4"/>
    <x v="49"/>
    <x v="0"/>
    <x v="6"/>
    <x v="14"/>
    <x v="23"/>
    <x v="9"/>
    <x v="87"/>
    <x v="126"/>
    <x v="2"/>
    <x v="29"/>
    <x v="77"/>
    <x v="76"/>
    <x v="189"/>
    <x v="190"/>
    <x v="152"/>
    <x v="366"/>
    <x v="366"/>
    <x v="2"/>
    <x v="370"/>
    <x v="218"/>
    <x v="238"/>
    <x v="361"/>
    <x v="92"/>
    <x v="218"/>
    <x v="238"/>
    <x v="363"/>
    <x v="3"/>
    <x v="120"/>
    <x v="86"/>
    <x v="243"/>
    <x v="249"/>
    <x v="363"/>
    <x v="363"/>
    <x v="363"/>
    <x v="2"/>
  </r>
  <r>
    <x v="93"/>
    <x v="95"/>
    <x v="1"/>
    <x v="4"/>
    <x v="50"/>
    <x v="0"/>
    <x v="2"/>
    <x v="4"/>
    <x v="35"/>
    <x v="4"/>
    <x v="49"/>
    <x v="92"/>
    <x v="2"/>
    <x v="16"/>
    <x v="301"/>
    <x v="46"/>
    <x v="247"/>
    <x v="240"/>
    <x v="3"/>
    <x v="15"/>
    <x v="58"/>
    <x v="2"/>
    <x v="15"/>
    <x v="440"/>
    <x v="449"/>
    <x v="15"/>
    <x v="436"/>
    <x v="440"/>
    <x v="450"/>
    <x v="14"/>
    <x v="3"/>
    <x v="297"/>
    <x v="64"/>
    <x v="465"/>
    <x v="347"/>
    <x v="13"/>
    <x v="13"/>
    <x v="13"/>
    <x v="2"/>
  </r>
  <r>
    <x v="145"/>
    <x v="141"/>
    <x v="1"/>
    <x v="4"/>
    <x v="50"/>
    <x v="0"/>
    <x v="2"/>
    <x v="4"/>
    <x v="26"/>
    <x v="4"/>
    <x v="66"/>
    <x v="92"/>
    <x v="2"/>
    <x v="29"/>
    <x v="169"/>
    <x v="85"/>
    <x v="247"/>
    <x v="240"/>
    <x v="4"/>
    <x v="465"/>
    <x v="415"/>
    <x v="2"/>
    <x v="469"/>
    <x v="68"/>
    <x v="97"/>
    <x v="473"/>
    <x v="33"/>
    <x v="66"/>
    <x v="96"/>
    <x v="474"/>
    <x v="3"/>
    <x v="148"/>
    <x v="99"/>
    <x v="113"/>
    <x v="166"/>
    <x v="473"/>
    <x v="473"/>
    <x v="473"/>
    <x v="2"/>
  </r>
  <r>
    <x v="441"/>
    <x v="440"/>
    <x v="1"/>
    <x v="4"/>
    <x v="50"/>
    <x v="0"/>
    <x v="2"/>
    <x v="4"/>
    <x v="25"/>
    <x v="4"/>
    <x v="105"/>
    <x v="143"/>
    <x v="2"/>
    <x v="29"/>
    <x v="40"/>
    <x v="109"/>
    <x v="250"/>
    <x v="247"/>
    <x v="2"/>
    <x v="466"/>
    <x v="431"/>
    <x v="2"/>
    <x v="471"/>
    <x v="337"/>
    <x v="392"/>
    <x v="474"/>
    <x v="20"/>
    <x v="338"/>
    <x v="392"/>
    <x v="476"/>
    <x v="3"/>
    <x v="112"/>
    <x v="86"/>
    <x v="404"/>
    <x v="397"/>
    <x v="475"/>
    <x v="475"/>
    <x v="475"/>
    <x v="2"/>
  </r>
  <r>
    <x v="443"/>
    <x v="442"/>
    <x v="1"/>
    <x v="4"/>
    <x v="50"/>
    <x v="0"/>
    <x v="2"/>
    <x v="4"/>
    <x v="26"/>
    <x v="4"/>
    <x v="105"/>
    <x v="143"/>
    <x v="2"/>
    <x v="16"/>
    <x v="432"/>
    <x v="107"/>
    <x v="250"/>
    <x v="247"/>
    <x v="1"/>
    <x v="10"/>
    <x v="38"/>
    <x v="2"/>
    <x v="9"/>
    <x v="168"/>
    <x v="104"/>
    <x v="10"/>
    <x v="435"/>
    <x v="166"/>
    <x v="103"/>
    <x v="10"/>
    <x v="3"/>
    <x v="331"/>
    <x v="86"/>
    <x v="104"/>
    <x v="119"/>
    <x v="9"/>
    <x v="9"/>
    <x v="9"/>
    <x v="2"/>
  </r>
  <r>
    <x v="183"/>
    <x v="178"/>
    <x v="1"/>
    <x v="4"/>
    <x v="51"/>
    <x v="12"/>
    <x v="2"/>
    <x v="14"/>
    <x v="29"/>
    <x v="2"/>
    <x v="73"/>
    <x v="112"/>
    <x v="2"/>
    <x v="16"/>
    <x v="435"/>
    <x v="147"/>
    <x v="315"/>
    <x v="315"/>
    <x v="68"/>
    <x v="58"/>
    <x v="9"/>
    <x v="2"/>
    <x v="51"/>
    <x v="443"/>
    <x v="458"/>
    <x v="55"/>
    <x v="449"/>
    <x v="443"/>
    <x v="458"/>
    <x v="56"/>
    <x v="3"/>
    <x v="401"/>
    <x v="86"/>
    <x v="474"/>
    <x v="32"/>
    <x v="54"/>
    <x v="54"/>
    <x v="54"/>
    <x v="2"/>
  </r>
  <r>
    <x v="275"/>
    <x v="262"/>
    <x v="1"/>
    <x v="11"/>
    <x v="51"/>
    <x v="12"/>
    <x v="2"/>
    <x v="14"/>
    <x v="29"/>
    <x v="5"/>
    <x v="73"/>
    <x v="112"/>
    <x v="2"/>
    <x v="29"/>
    <x v="38"/>
    <x v="147"/>
    <x v="315"/>
    <x v="315"/>
    <x v="68"/>
    <x v="425"/>
    <x v="475"/>
    <x v="2"/>
    <x v="434"/>
    <x v="20"/>
    <x v="20"/>
    <x v="434"/>
    <x v="8"/>
    <x v="20"/>
    <x v="20"/>
    <x v="436"/>
    <x v="3"/>
    <x v="34"/>
    <x v="86"/>
    <x v="20"/>
    <x v="465"/>
    <x v="435"/>
    <x v="435"/>
    <x v="435"/>
    <x v="2"/>
  </r>
  <r>
    <x v="507"/>
    <x v="509"/>
    <x v="1"/>
    <x v="4"/>
    <x v="52"/>
    <x v="15"/>
    <x v="8"/>
    <x v="14"/>
    <x v="35"/>
    <x v="8"/>
    <x v="120"/>
    <x v="155"/>
    <x v="2"/>
    <x v="16"/>
    <x v="430"/>
    <x v="55"/>
    <x v="114"/>
    <x v="116"/>
    <x v="228"/>
    <x v="157"/>
    <x v="148"/>
    <x v="2"/>
    <x v="167"/>
    <x v="226"/>
    <x v="229"/>
    <x v="178"/>
    <x v="349"/>
    <x v="226"/>
    <x v="228"/>
    <x v="177"/>
    <x v="3"/>
    <x v="434"/>
    <x v="86"/>
    <x v="233"/>
    <x v="243"/>
    <x v="174"/>
    <x v="174"/>
    <x v="174"/>
    <x v="1"/>
  </r>
  <r>
    <x v="184"/>
    <x v="179"/>
    <x v="1"/>
    <x v="4"/>
    <x v="53"/>
    <x v="13"/>
    <x v="2"/>
    <x v="14"/>
    <x v="29"/>
    <x v="4"/>
    <x v="73"/>
    <x v="112"/>
    <x v="2"/>
    <x v="16"/>
    <x v="373"/>
    <x v="108"/>
    <x v="292"/>
    <x v="292"/>
    <x v="86"/>
    <x v="77"/>
    <x v="32"/>
    <x v="2"/>
    <x v="83"/>
    <x v="437"/>
    <x v="453"/>
    <x v="89"/>
    <x v="433"/>
    <x v="437"/>
    <x v="453"/>
    <x v="90"/>
    <x v="3"/>
    <x v="414"/>
    <x v="86"/>
    <x v="467"/>
    <x v="406"/>
    <x v="87"/>
    <x v="87"/>
    <x v="87"/>
    <x v="2"/>
  </r>
  <r>
    <x v="276"/>
    <x v="263"/>
    <x v="1"/>
    <x v="11"/>
    <x v="53"/>
    <x v="13"/>
    <x v="2"/>
    <x v="14"/>
    <x v="29"/>
    <x v="5"/>
    <x v="73"/>
    <x v="112"/>
    <x v="2"/>
    <x v="29"/>
    <x v="105"/>
    <x v="108"/>
    <x v="292"/>
    <x v="292"/>
    <x v="86"/>
    <x v="409"/>
    <x v="441"/>
    <x v="2"/>
    <x v="406"/>
    <x v="26"/>
    <x v="26"/>
    <x v="401"/>
    <x v="23"/>
    <x v="26"/>
    <x v="26"/>
    <x v="403"/>
    <x v="3"/>
    <x v="21"/>
    <x v="86"/>
    <x v="27"/>
    <x v="82"/>
    <x v="403"/>
    <x v="403"/>
    <x v="403"/>
    <x v="2"/>
  </r>
  <r>
    <x v="465"/>
    <x v="464"/>
    <x v="1"/>
    <x v="4"/>
    <x v="53"/>
    <x v="13"/>
    <x v="2"/>
    <x v="14"/>
    <x v="26"/>
    <x v="4"/>
    <x v="109"/>
    <x v="147"/>
    <x v="2"/>
    <x v="29"/>
    <x v="33"/>
    <x v="125"/>
    <x v="294"/>
    <x v="294"/>
    <x v="80"/>
    <x v="418"/>
    <x v="449"/>
    <x v="2"/>
    <x v="416"/>
    <x v="97"/>
    <x v="108"/>
    <x v="418"/>
    <x v="44"/>
    <x v="98"/>
    <x v="106"/>
    <x v="419"/>
    <x v="3"/>
    <x v="7"/>
    <x v="86"/>
    <x v="106"/>
    <x v="120"/>
    <x v="419"/>
    <x v="419"/>
    <x v="419"/>
    <x v="2"/>
  </r>
  <r>
    <x v="377"/>
    <x v="369"/>
    <x v="1"/>
    <x v="4"/>
    <x v="54"/>
    <x v="3"/>
    <x v="6"/>
    <x v="4"/>
    <x v="11"/>
    <x v="7"/>
    <x v="74"/>
    <x v="114"/>
    <x v="0"/>
    <x v="16"/>
    <x v="390"/>
    <x v="18"/>
    <x v="22"/>
    <x v="22"/>
    <x v="308"/>
    <x v="237"/>
    <x v="223"/>
    <x v="2"/>
    <x v="240"/>
    <x v="159"/>
    <x v="166"/>
    <x v="242"/>
    <x v="254"/>
    <x v="165"/>
    <x v="174"/>
    <x v="250"/>
    <x v="3"/>
    <x v="237"/>
    <x v="86"/>
    <x v="186"/>
    <x v="202"/>
    <x v="246"/>
    <x v="246"/>
    <x v="248"/>
    <x v="2"/>
  </r>
  <r>
    <x v="127"/>
    <x v="129"/>
    <x v="1"/>
    <x v="4"/>
    <x v="55"/>
    <x v="0"/>
    <x v="2"/>
    <x v="4"/>
    <x v="37"/>
    <x v="1"/>
    <x v="61"/>
    <x v="49"/>
    <x v="2"/>
    <x v="16"/>
    <x v="280"/>
    <x v="22"/>
    <x v="26"/>
    <x v="25"/>
    <x v="218"/>
    <x v="152"/>
    <x v="213"/>
    <x v="2"/>
    <x v="166"/>
    <x v="164"/>
    <x v="168"/>
    <x v="166"/>
    <x v="261"/>
    <x v="162"/>
    <x v="167"/>
    <x v="167"/>
    <x v="3"/>
    <x v="270"/>
    <x v="78"/>
    <x v="168"/>
    <x v="129"/>
    <x v="162"/>
    <x v="162"/>
    <x v="164"/>
    <x v="3"/>
  </r>
  <r>
    <x v="388"/>
    <x v="381"/>
    <x v="1"/>
    <x v="4"/>
    <x v="55"/>
    <x v="0"/>
    <x v="2"/>
    <x v="4"/>
    <x v="26"/>
    <x v="1"/>
    <x v="79"/>
    <x v="38"/>
    <x v="2"/>
    <x v="14"/>
    <x v="286"/>
    <x v="24"/>
    <x v="18"/>
    <x v="14"/>
    <x v="221"/>
    <x v="146"/>
    <x v="199"/>
    <x v="2"/>
    <x v="159"/>
    <x v="109"/>
    <x v="118"/>
    <x v="157"/>
    <x v="267"/>
    <x v="110"/>
    <x v="117"/>
    <x v="160"/>
    <x v="3"/>
    <x v="289"/>
    <x v="86"/>
    <x v="120"/>
    <x v="136"/>
    <x v="155"/>
    <x v="155"/>
    <x v="157"/>
    <x v="4"/>
  </r>
  <r>
    <x v="6"/>
    <x v="0"/>
    <x v="1"/>
    <x v="4"/>
    <x v="56"/>
    <x v="1"/>
    <x v="1"/>
    <x v="4"/>
    <x v="23"/>
    <x v="7"/>
    <x v="7"/>
    <x v="59"/>
    <x v="2"/>
    <x v="16"/>
    <x v="283"/>
    <x v="16"/>
    <x v="262"/>
    <x v="256"/>
    <x v="41"/>
    <x v="38"/>
    <x v="70"/>
    <x v="2"/>
    <x v="37"/>
    <x v="451"/>
    <x v="467"/>
    <x v="38"/>
    <x v="426"/>
    <x v="451"/>
    <x v="466"/>
    <x v="38"/>
    <x v="3"/>
    <x v="334"/>
    <x v="49"/>
    <x v="480"/>
    <x v="423"/>
    <x v="37"/>
    <x v="37"/>
    <x v="37"/>
    <x v="2"/>
  </r>
  <r>
    <x v="7"/>
    <x v="1"/>
    <x v="1"/>
    <x v="4"/>
    <x v="56"/>
    <x v="1"/>
    <x v="1"/>
    <x v="4"/>
    <x v="25"/>
    <x v="7"/>
    <x v="9"/>
    <x v="0"/>
    <x v="2"/>
    <x v="21"/>
    <x v="235"/>
    <x v="2"/>
    <x v="1"/>
    <x v="0"/>
    <x v="336"/>
    <x v="245"/>
    <x v="245"/>
    <x v="2"/>
    <x v="248"/>
    <x v="238"/>
    <x v="244"/>
    <x v="251"/>
    <x v="229"/>
    <x v="238"/>
    <x v="244"/>
    <x v="251"/>
    <x v="3"/>
    <x v="217"/>
    <x v="95"/>
    <x v="270"/>
    <x v="253"/>
    <x v="249"/>
    <x v="249"/>
    <x v="249"/>
    <x v="7"/>
  </r>
  <r>
    <x v="185"/>
    <x v="180"/>
    <x v="1"/>
    <x v="4"/>
    <x v="56"/>
    <x v="1"/>
    <x v="1"/>
    <x v="4"/>
    <x v="29"/>
    <x v="2"/>
    <x v="73"/>
    <x v="112"/>
    <x v="2"/>
    <x v="16"/>
    <x v="346"/>
    <x v="85"/>
    <x v="279"/>
    <x v="268"/>
    <x v="35"/>
    <x v="29"/>
    <x v="47"/>
    <x v="2"/>
    <x v="27"/>
    <x v="431"/>
    <x v="438"/>
    <x v="29"/>
    <x v="440"/>
    <x v="431"/>
    <x v="438"/>
    <x v="27"/>
    <x v="3"/>
    <x v="364"/>
    <x v="86"/>
    <x v="450"/>
    <x v="455"/>
    <x v="26"/>
    <x v="26"/>
    <x v="26"/>
    <x v="2"/>
  </r>
  <r>
    <x v="277"/>
    <x v="264"/>
    <x v="1"/>
    <x v="11"/>
    <x v="56"/>
    <x v="1"/>
    <x v="1"/>
    <x v="4"/>
    <x v="29"/>
    <x v="5"/>
    <x v="73"/>
    <x v="112"/>
    <x v="2"/>
    <x v="29"/>
    <x v="128"/>
    <x v="85"/>
    <x v="279"/>
    <x v="268"/>
    <x v="35"/>
    <x v="449"/>
    <x v="418"/>
    <x v="2"/>
    <x v="454"/>
    <x v="30"/>
    <x v="37"/>
    <x v="456"/>
    <x v="16"/>
    <x v="30"/>
    <x v="37"/>
    <x v="458"/>
    <x v="3"/>
    <x v="76"/>
    <x v="86"/>
    <x v="41"/>
    <x v="42"/>
    <x v="457"/>
    <x v="457"/>
    <x v="457"/>
    <x v="2"/>
  </r>
  <r>
    <x v="461"/>
    <x v="460"/>
    <x v="1"/>
    <x v="6"/>
    <x v="56"/>
    <x v="1"/>
    <x v="1"/>
    <x v="4"/>
    <x v="11"/>
    <x v="2"/>
    <x v="29"/>
    <x v="75"/>
    <x v="2"/>
    <x v="29"/>
    <x v="179"/>
    <x v="49"/>
    <x v="270"/>
    <x v="262"/>
    <x v="40"/>
    <x v="440"/>
    <x v="403"/>
    <x v="2"/>
    <x v="446"/>
    <x v="18"/>
    <x v="19"/>
    <x v="448"/>
    <x v="26"/>
    <x v="18"/>
    <x v="19"/>
    <x v="449"/>
    <x v="3"/>
    <x v="105"/>
    <x v="123"/>
    <x v="19"/>
    <x v="53"/>
    <x v="448"/>
    <x v="448"/>
    <x v="448"/>
    <x v="2"/>
  </r>
  <r>
    <x v="462"/>
    <x v="461"/>
    <x v="1"/>
    <x v="5"/>
    <x v="56"/>
    <x v="1"/>
    <x v="1"/>
    <x v="4"/>
    <x v="15"/>
    <x v="2"/>
    <x v="29"/>
    <x v="75"/>
    <x v="2"/>
    <x v="16"/>
    <x v="292"/>
    <x v="49"/>
    <x v="270"/>
    <x v="262"/>
    <x v="40"/>
    <x v="36"/>
    <x v="60"/>
    <x v="2"/>
    <x v="34"/>
    <x v="446"/>
    <x v="460"/>
    <x v="36"/>
    <x v="431"/>
    <x v="446"/>
    <x v="460"/>
    <x v="37"/>
    <x v="3"/>
    <x v="339"/>
    <x v="33"/>
    <x v="475"/>
    <x v="440"/>
    <x v="36"/>
    <x v="36"/>
    <x v="36"/>
    <x v="2"/>
  </r>
  <r>
    <x v="463"/>
    <x v="462"/>
    <x v="1"/>
    <x v="3"/>
    <x v="56"/>
    <x v="1"/>
    <x v="1"/>
    <x v="4"/>
    <x v="14"/>
    <x v="2"/>
    <x v="29"/>
    <x v="75"/>
    <x v="2"/>
    <x v="29"/>
    <x v="179"/>
    <x v="49"/>
    <x v="270"/>
    <x v="262"/>
    <x v="40"/>
    <x v="440"/>
    <x v="403"/>
    <x v="2"/>
    <x v="446"/>
    <x v="18"/>
    <x v="19"/>
    <x v="448"/>
    <x v="26"/>
    <x v="18"/>
    <x v="19"/>
    <x v="449"/>
    <x v="3"/>
    <x v="105"/>
    <x v="123"/>
    <x v="19"/>
    <x v="20"/>
    <x v="448"/>
    <x v="448"/>
    <x v="448"/>
    <x v="2"/>
  </r>
  <r>
    <x v="487"/>
    <x v="488"/>
    <x v="1"/>
    <x v="4"/>
    <x v="56"/>
    <x v="1"/>
    <x v="1"/>
    <x v="4"/>
    <x v="25"/>
    <x v="7"/>
    <x v="117"/>
    <x v="152"/>
    <x v="0"/>
    <x v="29"/>
    <x v="25"/>
    <x v="117"/>
    <x v="280"/>
    <x v="273"/>
    <x v="39"/>
    <x v="456"/>
    <x v="436"/>
    <x v="2"/>
    <x v="464"/>
    <x v="315"/>
    <x v="355"/>
    <x v="468"/>
    <x v="93"/>
    <x v="311"/>
    <x v="351"/>
    <x v="453"/>
    <x v="3"/>
    <x v="62"/>
    <x v="86"/>
    <x v="359"/>
    <x v="349"/>
    <x v="452"/>
    <x v="452"/>
    <x v="452"/>
    <x v="2"/>
  </r>
  <r>
    <x v="504"/>
    <x v="506"/>
    <x v="1"/>
    <x v="4"/>
    <x v="56"/>
    <x v="1"/>
    <x v="1"/>
    <x v="4"/>
    <x v="25"/>
    <x v="7"/>
    <x v="120"/>
    <x v="58"/>
    <x v="2"/>
    <x v="29"/>
    <x v="183"/>
    <x v="112"/>
    <x v="261"/>
    <x v="255"/>
    <x v="42"/>
    <x v="438"/>
    <x v="421"/>
    <x v="2"/>
    <x v="443"/>
    <x v="276"/>
    <x v="315"/>
    <x v="447"/>
    <x v="72"/>
    <x v="276"/>
    <x v="316"/>
    <x v="448"/>
    <x v="3"/>
    <x v="106"/>
    <x v="86"/>
    <x v="322"/>
    <x v="310"/>
    <x v="447"/>
    <x v="447"/>
    <x v="447"/>
    <x v="2"/>
  </r>
  <r>
    <x v="186"/>
    <x v="181"/>
    <x v="1"/>
    <x v="4"/>
    <x v="57"/>
    <x v="2"/>
    <x v="3"/>
    <x v="13"/>
    <x v="29"/>
    <x v="1"/>
    <x v="73"/>
    <x v="112"/>
    <x v="2"/>
    <x v="16"/>
    <x v="318"/>
    <x v="11"/>
    <x v="35"/>
    <x v="35"/>
    <x v="234"/>
    <x v="170"/>
    <x v="207"/>
    <x v="2"/>
    <x v="187"/>
    <x v="311"/>
    <x v="313"/>
    <x v="191"/>
    <x v="308"/>
    <x v="313"/>
    <x v="314"/>
    <x v="190"/>
    <x v="3"/>
    <x v="267"/>
    <x v="86"/>
    <x v="320"/>
    <x v="238"/>
    <x v="188"/>
    <x v="188"/>
    <x v="188"/>
    <x v="2"/>
  </r>
  <r>
    <x v="278"/>
    <x v="265"/>
    <x v="1"/>
    <x v="11"/>
    <x v="57"/>
    <x v="2"/>
    <x v="3"/>
    <x v="13"/>
    <x v="29"/>
    <x v="5"/>
    <x v="73"/>
    <x v="112"/>
    <x v="2"/>
    <x v="29"/>
    <x v="157"/>
    <x v="11"/>
    <x v="35"/>
    <x v="35"/>
    <x v="234"/>
    <x v="305"/>
    <x v="268"/>
    <x v="2"/>
    <x v="295"/>
    <x v="152"/>
    <x v="167"/>
    <x v="294"/>
    <x v="163"/>
    <x v="152"/>
    <x v="166"/>
    <x v="295"/>
    <x v="3"/>
    <x v="173"/>
    <x v="86"/>
    <x v="180"/>
    <x v="265"/>
    <x v="294"/>
    <x v="294"/>
    <x v="294"/>
    <x v="2"/>
  </r>
  <r>
    <x v="375"/>
    <x v="367"/>
    <x v="1"/>
    <x v="4"/>
    <x v="57"/>
    <x v="2"/>
    <x v="3"/>
    <x v="13"/>
    <x v="20"/>
    <x v="1"/>
    <x v="74"/>
    <x v="113"/>
    <x v="2"/>
    <x v="29"/>
    <x v="145"/>
    <x v="21"/>
    <x v="36"/>
    <x v="36"/>
    <x v="235"/>
    <x v="306"/>
    <x v="269"/>
    <x v="2"/>
    <x v="296"/>
    <x v="265"/>
    <x v="274"/>
    <x v="298"/>
    <x v="175"/>
    <x v="263"/>
    <x v="272"/>
    <x v="299"/>
    <x v="3"/>
    <x v="171"/>
    <x v="86"/>
    <x v="275"/>
    <x v="275"/>
    <x v="298"/>
    <x v="298"/>
    <x v="298"/>
    <x v="2"/>
  </r>
  <r>
    <x v="17"/>
    <x v="11"/>
    <x v="1"/>
    <x v="2"/>
    <x v="58"/>
    <x v="0"/>
    <x v="5"/>
    <x v="14"/>
    <x v="22"/>
    <x v="6"/>
    <x v="16"/>
    <x v="66"/>
    <x v="2"/>
    <x v="25"/>
    <x v="211"/>
    <x v="81"/>
    <x v="156"/>
    <x v="157"/>
    <x v="209"/>
    <x v="294"/>
    <x v="257"/>
    <x v="2"/>
    <x v="288"/>
    <x v="302"/>
    <x v="306"/>
    <x v="292"/>
    <x v="215"/>
    <x v="302"/>
    <x v="307"/>
    <x v="293"/>
    <x v="3"/>
    <x v="200"/>
    <x v="120"/>
    <x v="361"/>
    <x v="322"/>
    <x v="292"/>
    <x v="292"/>
    <x v="292"/>
    <x v="2"/>
  </r>
  <r>
    <x v="30"/>
    <x v="29"/>
    <x v="1"/>
    <x v="4"/>
    <x v="58"/>
    <x v="0"/>
    <x v="5"/>
    <x v="14"/>
    <x v="23"/>
    <x v="6"/>
    <x v="21"/>
    <x v="36"/>
    <x v="2"/>
    <x v="18"/>
    <x v="247"/>
    <x v="71"/>
    <x v="132"/>
    <x v="138"/>
    <x v="204"/>
    <x v="197"/>
    <x v="233"/>
    <x v="2"/>
    <x v="221"/>
    <x v="185"/>
    <x v="192"/>
    <x v="206"/>
    <x v="238"/>
    <x v="185"/>
    <x v="192"/>
    <x v="206"/>
    <x v="3"/>
    <x v="222"/>
    <x v="57"/>
    <x v="173"/>
    <x v="205"/>
    <x v="204"/>
    <x v="204"/>
    <x v="204"/>
    <x v="4"/>
  </r>
  <r>
    <x v="48"/>
    <x v="30"/>
    <x v="0"/>
    <x v="7"/>
    <x v="58"/>
    <x v="0"/>
    <x v="5"/>
    <x v="14"/>
    <x v="15"/>
    <x v="7"/>
    <x v="16"/>
    <x v="66"/>
    <x v="2"/>
    <x v="18"/>
    <x v="254"/>
    <x v="81"/>
    <x v="156"/>
    <x v="157"/>
    <x v="209"/>
    <x v="183"/>
    <x v="227"/>
    <x v="2"/>
    <x v="195"/>
    <x v="169"/>
    <x v="177"/>
    <x v="194"/>
    <x v="241"/>
    <x v="168"/>
    <x v="173"/>
    <x v="193"/>
    <x v="3"/>
    <x v="238"/>
    <x v="38"/>
    <x v="131"/>
    <x v="179"/>
    <x v="191"/>
    <x v="191"/>
    <x v="191"/>
    <x v="2"/>
  </r>
  <r>
    <x v="41"/>
    <x v="24"/>
    <x v="1"/>
    <x v="6"/>
    <x v="59"/>
    <x v="14"/>
    <x v="10"/>
    <x v="14"/>
    <x v="18"/>
    <x v="4"/>
    <x v="30"/>
    <x v="1"/>
    <x v="2"/>
    <x v="21"/>
    <x v="235"/>
    <x v="31"/>
    <x v="1"/>
    <x v="0"/>
    <x v="336"/>
    <x v="245"/>
    <x v="245"/>
    <x v="2"/>
    <x v="248"/>
    <x v="238"/>
    <x v="244"/>
    <x v="251"/>
    <x v="229"/>
    <x v="238"/>
    <x v="244"/>
    <x v="251"/>
    <x v="3"/>
    <x v="217"/>
    <x v="113"/>
    <x v="297"/>
    <x v="259"/>
    <x v="249"/>
    <x v="249"/>
    <x v="249"/>
    <x v="7"/>
  </r>
  <r>
    <x v="42"/>
    <x v="25"/>
    <x v="1"/>
    <x v="5"/>
    <x v="59"/>
    <x v="14"/>
    <x v="10"/>
    <x v="14"/>
    <x v="15"/>
    <x v="4"/>
    <x v="30"/>
    <x v="1"/>
    <x v="2"/>
    <x v="21"/>
    <x v="235"/>
    <x v="31"/>
    <x v="1"/>
    <x v="0"/>
    <x v="336"/>
    <x v="245"/>
    <x v="245"/>
    <x v="2"/>
    <x v="248"/>
    <x v="238"/>
    <x v="244"/>
    <x v="251"/>
    <x v="229"/>
    <x v="238"/>
    <x v="244"/>
    <x v="251"/>
    <x v="3"/>
    <x v="217"/>
    <x v="56"/>
    <x v="202"/>
    <x v="242"/>
    <x v="249"/>
    <x v="249"/>
    <x v="249"/>
    <x v="7"/>
  </r>
  <r>
    <x v="43"/>
    <x v="26"/>
    <x v="1"/>
    <x v="3"/>
    <x v="59"/>
    <x v="14"/>
    <x v="10"/>
    <x v="14"/>
    <x v="14"/>
    <x v="4"/>
    <x v="30"/>
    <x v="1"/>
    <x v="2"/>
    <x v="21"/>
    <x v="235"/>
    <x v="31"/>
    <x v="1"/>
    <x v="0"/>
    <x v="336"/>
    <x v="245"/>
    <x v="245"/>
    <x v="2"/>
    <x v="248"/>
    <x v="238"/>
    <x v="244"/>
    <x v="251"/>
    <x v="229"/>
    <x v="238"/>
    <x v="244"/>
    <x v="251"/>
    <x v="3"/>
    <x v="217"/>
    <x v="113"/>
    <x v="297"/>
    <x v="259"/>
    <x v="249"/>
    <x v="249"/>
    <x v="249"/>
    <x v="7"/>
  </r>
  <r>
    <x v="505"/>
    <x v="507"/>
    <x v="1"/>
    <x v="4"/>
    <x v="60"/>
    <x v="15"/>
    <x v="5"/>
    <x v="14"/>
    <x v="23"/>
    <x v="9"/>
    <x v="120"/>
    <x v="155"/>
    <x v="2"/>
    <x v="29"/>
    <x v="41"/>
    <x v="72"/>
    <x v="165"/>
    <x v="166"/>
    <x v="132"/>
    <x v="390"/>
    <x v="337"/>
    <x v="2"/>
    <x v="368"/>
    <x v="247"/>
    <x v="263"/>
    <x v="374"/>
    <x v="122"/>
    <x v="247"/>
    <x v="264"/>
    <x v="375"/>
    <x v="3"/>
    <x v="434"/>
    <x v="86"/>
    <x v="266"/>
    <x v="267"/>
    <x v="375"/>
    <x v="375"/>
    <x v="375"/>
    <x v="1"/>
  </r>
  <r>
    <x v="187"/>
    <x v="182"/>
    <x v="1"/>
    <x v="4"/>
    <x v="61"/>
    <x v="2"/>
    <x v="10"/>
    <x v="14"/>
    <x v="29"/>
    <x v="9"/>
    <x v="73"/>
    <x v="112"/>
    <x v="2"/>
    <x v="16"/>
    <x v="350"/>
    <x v="57"/>
    <x v="125"/>
    <x v="127"/>
    <x v="270"/>
    <x v="211"/>
    <x v="146"/>
    <x v="2"/>
    <x v="198"/>
    <x v="234"/>
    <x v="239"/>
    <x v="217"/>
    <x v="338"/>
    <x v="234"/>
    <x v="239"/>
    <x v="219"/>
    <x v="3"/>
    <x v="271"/>
    <x v="86"/>
    <x v="244"/>
    <x v="236"/>
    <x v="218"/>
    <x v="218"/>
    <x v="217"/>
    <x v="2"/>
  </r>
  <r>
    <x v="279"/>
    <x v="266"/>
    <x v="1"/>
    <x v="11"/>
    <x v="61"/>
    <x v="2"/>
    <x v="10"/>
    <x v="14"/>
    <x v="29"/>
    <x v="5"/>
    <x v="73"/>
    <x v="112"/>
    <x v="2"/>
    <x v="29"/>
    <x v="124"/>
    <x v="57"/>
    <x v="125"/>
    <x v="127"/>
    <x v="270"/>
    <x v="270"/>
    <x v="313"/>
    <x v="2"/>
    <x v="283"/>
    <x v="242"/>
    <x v="250"/>
    <x v="275"/>
    <x v="136"/>
    <x v="242"/>
    <x v="250"/>
    <x v="276"/>
    <x v="3"/>
    <x v="169"/>
    <x v="86"/>
    <x v="255"/>
    <x v="269"/>
    <x v="273"/>
    <x v="273"/>
    <x v="274"/>
    <x v="2"/>
  </r>
  <r>
    <x v="0"/>
    <x v="60"/>
    <x v="1"/>
    <x v="4"/>
    <x v="62"/>
    <x v="14"/>
    <x v="10"/>
    <x v="13"/>
    <x v="21"/>
    <x v="2"/>
    <x v="1"/>
    <x v="55"/>
    <x v="1"/>
    <x v="15"/>
    <x v="235"/>
    <x v="43"/>
    <x v="131"/>
    <x v="135"/>
    <x v="336"/>
    <x v="245"/>
    <x v="162"/>
    <x v="2"/>
    <x v="231"/>
    <x v="120"/>
    <x v="127"/>
    <x v="161"/>
    <x v="13"/>
    <x v="95"/>
    <x v="95"/>
    <x v="144"/>
    <x v="3"/>
    <x v="217"/>
    <x v="7"/>
    <x v="32"/>
    <x v="19"/>
    <x v="167"/>
    <x v="167"/>
    <x v="141"/>
    <x v="3"/>
  </r>
  <r>
    <x v="1"/>
    <x v="59"/>
    <x v="1"/>
    <x v="4"/>
    <x v="62"/>
    <x v="14"/>
    <x v="10"/>
    <x v="13"/>
    <x v="21"/>
    <x v="2"/>
    <x v="2"/>
    <x v="54"/>
    <x v="1"/>
    <x v="15"/>
    <x v="235"/>
    <x v="47"/>
    <x v="130"/>
    <x v="133"/>
    <x v="336"/>
    <x v="245"/>
    <x v="159"/>
    <x v="2"/>
    <x v="230"/>
    <x v="99"/>
    <x v="100"/>
    <x v="160"/>
    <x v="14"/>
    <x v="78"/>
    <x v="77"/>
    <x v="148"/>
    <x v="3"/>
    <x v="217"/>
    <x v="9"/>
    <x v="29"/>
    <x v="18"/>
    <x v="168"/>
    <x v="168"/>
    <x v="145"/>
    <x v="3"/>
  </r>
  <r>
    <x v="2"/>
    <x v="61"/>
    <x v="1"/>
    <x v="4"/>
    <x v="62"/>
    <x v="14"/>
    <x v="10"/>
    <x v="13"/>
    <x v="10"/>
    <x v="2"/>
    <x v="2"/>
    <x v="54"/>
    <x v="1"/>
    <x v="31"/>
    <x v="235"/>
    <x v="47"/>
    <x v="130"/>
    <x v="133"/>
    <x v="336"/>
    <x v="245"/>
    <x v="302"/>
    <x v="2"/>
    <x v="261"/>
    <x v="364"/>
    <x v="377"/>
    <x v="323"/>
    <x v="443"/>
    <x v="381"/>
    <x v="397"/>
    <x v="332"/>
    <x v="3"/>
    <x v="217"/>
    <x v="148"/>
    <x v="463"/>
    <x v="481"/>
    <x v="310"/>
    <x v="310"/>
    <x v="332"/>
    <x v="3"/>
  </r>
  <r>
    <x v="3"/>
    <x v="62"/>
    <x v="1"/>
    <x v="4"/>
    <x v="62"/>
    <x v="14"/>
    <x v="10"/>
    <x v="13"/>
    <x v="10"/>
    <x v="2"/>
    <x v="1"/>
    <x v="55"/>
    <x v="1"/>
    <x v="31"/>
    <x v="235"/>
    <x v="43"/>
    <x v="131"/>
    <x v="135"/>
    <x v="336"/>
    <x v="245"/>
    <x v="300"/>
    <x v="2"/>
    <x v="260"/>
    <x v="347"/>
    <x v="353"/>
    <x v="322"/>
    <x v="444"/>
    <x v="366"/>
    <x v="379"/>
    <x v="335"/>
    <x v="3"/>
    <x v="217"/>
    <x v="150"/>
    <x v="459"/>
    <x v="479"/>
    <x v="312"/>
    <x v="312"/>
    <x v="335"/>
    <x v="3"/>
  </r>
  <r>
    <x v="125"/>
    <x v="128"/>
    <x v="1"/>
    <x v="3"/>
    <x v="62"/>
    <x v="14"/>
    <x v="10"/>
    <x v="13"/>
    <x v="35"/>
    <x v="2"/>
    <x v="0"/>
    <x v="8"/>
    <x v="1"/>
    <x v="21"/>
    <x v="236"/>
    <x v="23"/>
    <x v="1"/>
    <x v="0"/>
    <x v="196"/>
    <x v="244"/>
    <x v="192"/>
    <x v="2"/>
    <x v="237"/>
    <x v="241"/>
    <x v="244"/>
    <x v="244"/>
    <x v="309"/>
    <x v="241"/>
    <x v="244"/>
    <x v="238"/>
    <x v="3"/>
    <x v="218"/>
    <x v="10"/>
    <x v="62"/>
    <x v="334"/>
    <x v="279"/>
    <x v="279"/>
    <x v="236"/>
    <x v="7"/>
  </r>
  <r>
    <x v="126"/>
    <x v="127"/>
    <x v="1"/>
    <x v="3"/>
    <x v="62"/>
    <x v="14"/>
    <x v="10"/>
    <x v="13"/>
    <x v="10"/>
    <x v="2"/>
    <x v="0"/>
    <x v="8"/>
    <x v="1"/>
    <x v="21"/>
    <x v="234"/>
    <x v="23"/>
    <x v="1"/>
    <x v="0"/>
    <x v="196"/>
    <x v="246"/>
    <x v="282"/>
    <x v="2"/>
    <x v="256"/>
    <x v="236"/>
    <x v="244"/>
    <x v="255"/>
    <x v="162"/>
    <x v="235"/>
    <x v="244"/>
    <x v="260"/>
    <x v="3"/>
    <x v="216"/>
    <x v="147"/>
    <x v="429"/>
    <x v="168"/>
    <x v="211"/>
    <x v="211"/>
    <x v="258"/>
    <x v="7"/>
  </r>
  <r>
    <x v="4"/>
    <x v="63"/>
    <x v="1"/>
    <x v="4"/>
    <x v="63"/>
    <x v="14"/>
    <x v="10"/>
    <x v="13"/>
    <x v="25"/>
    <x v="2"/>
    <x v="6"/>
    <x v="57"/>
    <x v="2"/>
    <x v="5"/>
    <x v="472"/>
    <x v="48"/>
    <x v="138"/>
    <x v="141"/>
    <x v="166"/>
    <x v="47"/>
    <x v="11"/>
    <x v="2"/>
    <x v="42"/>
    <x v="435"/>
    <x v="448"/>
    <x v="47"/>
    <x v="448"/>
    <x v="435"/>
    <x v="449"/>
    <x v="48"/>
    <x v="3"/>
    <x v="433"/>
    <x v="3"/>
    <x v="194"/>
    <x v="8"/>
    <x v="46"/>
    <x v="46"/>
    <x v="46"/>
    <x v="3"/>
  </r>
  <r>
    <x v="5"/>
    <x v="64"/>
    <x v="1"/>
    <x v="4"/>
    <x v="63"/>
    <x v="14"/>
    <x v="10"/>
    <x v="13"/>
    <x v="10"/>
    <x v="2"/>
    <x v="6"/>
    <x v="57"/>
    <x v="2"/>
    <x v="38"/>
    <x v="1"/>
    <x v="48"/>
    <x v="138"/>
    <x v="141"/>
    <x v="166"/>
    <x v="433"/>
    <x v="472"/>
    <x v="2"/>
    <x v="439"/>
    <x v="27"/>
    <x v="30"/>
    <x v="441"/>
    <x v="9"/>
    <x v="27"/>
    <x v="29"/>
    <x v="442"/>
    <x v="3"/>
    <x v="0"/>
    <x v="154"/>
    <x v="307"/>
    <x v="489"/>
    <x v="441"/>
    <x v="441"/>
    <x v="441"/>
    <x v="3"/>
  </r>
  <r>
    <x v="188"/>
    <x v="183"/>
    <x v="1"/>
    <x v="4"/>
    <x v="64"/>
    <x v="14"/>
    <x v="0"/>
    <x v="14"/>
    <x v="29"/>
    <x v="4"/>
    <x v="73"/>
    <x v="112"/>
    <x v="2"/>
    <x v="16"/>
    <x v="407"/>
    <x v="101"/>
    <x v="240"/>
    <x v="241"/>
    <x v="122"/>
    <x v="95"/>
    <x v="65"/>
    <x v="2"/>
    <x v="100"/>
    <x v="148"/>
    <x v="155"/>
    <x v="97"/>
    <x v="391"/>
    <x v="147"/>
    <x v="155"/>
    <x v="98"/>
    <x v="3"/>
    <x v="367"/>
    <x v="86"/>
    <x v="159"/>
    <x v="133"/>
    <x v="95"/>
    <x v="95"/>
    <x v="95"/>
    <x v="2"/>
  </r>
  <r>
    <x v="280"/>
    <x v="267"/>
    <x v="1"/>
    <x v="11"/>
    <x v="64"/>
    <x v="14"/>
    <x v="0"/>
    <x v="14"/>
    <x v="29"/>
    <x v="5"/>
    <x v="73"/>
    <x v="112"/>
    <x v="2"/>
    <x v="29"/>
    <x v="71"/>
    <x v="101"/>
    <x v="240"/>
    <x v="241"/>
    <x v="122"/>
    <x v="386"/>
    <x v="401"/>
    <x v="2"/>
    <x v="384"/>
    <x v="316"/>
    <x v="326"/>
    <x v="388"/>
    <x v="77"/>
    <x v="316"/>
    <x v="327"/>
    <x v="390"/>
    <x v="3"/>
    <x v="73"/>
    <x v="86"/>
    <x v="335"/>
    <x v="366"/>
    <x v="390"/>
    <x v="390"/>
    <x v="390"/>
    <x v="2"/>
  </r>
  <r>
    <x v="420"/>
    <x v="421"/>
    <x v="1"/>
    <x v="6"/>
    <x v="65"/>
    <x v="2"/>
    <x v="8"/>
    <x v="14"/>
    <x v="34"/>
    <x v="9"/>
    <x v="96"/>
    <x v="135"/>
    <x v="2"/>
    <x v="16"/>
    <x v="427"/>
    <x v="96"/>
    <x v="212"/>
    <x v="213"/>
    <x v="260"/>
    <x v="202"/>
    <x v="77"/>
    <x v="2"/>
    <x v="184"/>
    <x v="106"/>
    <x v="116"/>
    <x v="197"/>
    <x v="386"/>
    <x v="107"/>
    <x v="115"/>
    <x v="198"/>
    <x v="3"/>
    <x v="282"/>
    <x v="86"/>
    <x v="118"/>
    <x v="135"/>
    <x v="195"/>
    <x v="195"/>
    <x v="196"/>
    <x v="2"/>
  </r>
  <r>
    <x v="421"/>
    <x v="422"/>
    <x v="1"/>
    <x v="5"/>
    <x v="65"/>
    <x v="2"/>
    <x v="8"/>
    <x v="14"/>
    <x v="15"/>
    <x v="9"/>
    <x v="96"/>
    <x v="135"/>
    <x v="2"/>
    <x v="29"/>
    <x v="46"/>
    <x v="96"/>
    <x v="212"/>
    <x v="213"/>
    <x v="260"/>
    <x v="277"/>
    <x v="388"/>
    <x v="2"/>
    <x v="298"/>
    <x v="359"/>
    <x v="365"/>
    <x v="289"/>
    <x v="83"/>
    <x v="358"/>
    <x v="365"/>
    <x v="290"/>
    <x v="3"/>
    <x v="163"/>
    <x v="86"/>
    <x v="376"/>
    <x v="365"/>
    <x v="289"/>
    <x v="289"/>
    <x v="289"/>
    <x v="2"/>
  </r>
  <r>
    <x v="422"/>
    <x v="423"/>
    <x v="1"/>
    <x v="3"/>
    <x v="65"/>
    <x v="2"/>
    <x v="8"/>
    <x v="14"/>
    <x v="14"/>
    <x v="9"/>
    <x v="96"/>
    <x v="135"/>
    <x v="2"/>
    <x v="16"/>
    <x v="427"/>
    <x v="96"/>
    <x v="212"/>
    <x v="213"/>
    <x v="260"/>
    <x v="202"/>
    <x v="77"/>
    <x v="2"/>
    <x v="184"/>
    <x v="106"/>
    <x v="116"/>
    <x v="197"/>
    <x v="386"/>
    <x v="107"/>
    <x v="115"/>
    <x v="198"/>
    <x v="3"/>
    <x v="282"/>
    <x v="86"/>
    <x v="118"/>
    <x v="135"/>
    <x v="195"/>
    <x v="195"/>
    <x v="196"/>
    <x v="2"/>
  </r>
  <r>
    <x v="361"/>
    <x v="353"/>
    <x v="1"/>
    <x v="4"/>
    <x v="66"/>
    <x v="8"/>
    <x v="10"/>
    <x v="14"/>
    <x v="23"/>
    <x v="2"/>
    <x v="70"/>
    <x v="53"/>
    <x v="2"/>
    <x v="26"/>
    <x v="212"/>
    <x v="139"/>
    <x v="329"/>
    <x v="329"/>
    <x v="65"/>
    <x v="324"/>
    <x v="470"/>
    <x v="2"/>
    <x v="411"/>
    <x v="10"/>
    <x v="10"/>
    <x v="305"/>
    <x v="3"/>
    <x v="10"/>
    <x v="10"/>
    <x v="306"/>
    <x v="3"/>
    <x v="55"/>
    <x v="86"/>
    <x v="10"/>
    <x v="13"/>
    <x v="306"/>
    <x v="306"/>
    <x v="306"/>
    <x v="3"/>
  </r>
  <r>
    <x v="380"/>
    <x v="374"/>
    <x v="1"/>
    <x v="4"/>
    <x v="66"/>
    <x v="8"/>
    <x v="10"/>
    <x v="14"/>
    <x v="13"/>
    <x v="2"/>
    <x v="75"/>
    <x v="115"/>
    <x v="2"/>
    <x v="26"/>
    <x v="189"/>
    <x v="154"/>
    <x v="328"/>
    <x v="328"/>
    <x v="66"/>
    <x v="385"/>
    <x v="474"/>
    <x v="2"/>
    <x v="424"/>
    <x v="12"/>
    <x v="12"/>
    <x v="400"/>
    <x v="4"/>
    <x v="12"/>
    <x v="12"/>
    <x v="402"/>
    <x v="3"/>
    <x v="4"/>
    <x v="86"/>
    <x v="12"/>
    <x v="9"/>
    <x v="402"/>
    <x v="402"/>
    <x v="402"/>
    <x v="2"/>
  </r>
  <r>
    <x v="155"/>
    <x v="147"/>
    <x v="1"/>
    <x v="4"/>
    <x v="67"/>
    <x v="8"/>
    <x v="10"/>
    <x v="14"/>
    <x v="24"/>
    <x v="2"/>
    <x v="67"/>
    <x v="48"/>
    <x v="2"/>
    <x v="17"/>
    <x v="249"/>
    <x v="125"/>
    <x v="327"/>
    <x v="327"/>
    <x v="61"/>
    <x v="145"/>
    <x v="16"/>
    <x v="2"/>
    <x v="82"/>
    <x v="457"/>
    <x v="472"/>
    <x v="198"/>
    <x v="456"/>
    <x v="456"/>
    <x v="471"/>
    <x v="200"/>
    <x v="3"/>
    <x v="379"/>
    <x v="48"/>
    <x v="489"/>
    <x v="476"/>
    <x v="196"/>
    <x v="196"/>
    <x v="198"/>
    <x v="3"/>
  </r>
  <r>
    <x v="256"/>
    <x v="149"/>
    <x v="1"/>
    <x v="4"/>
    <x v="67"/>
    <x v="8"/>
    <x v="10"/>
    <x v="14"/>
    <x v="26"/>
    <x v="2"/>
    <x v="68"/>
    <x v="60"/>
    <x v="2"/>
    <x v="16"/>
    <x v="282"/>
    <x v="126"/>
    <x v="326"/>
    <x v="326"/>
    <x v="64"/>
    <x v="65"/>
    <x v="5"/>
    <x v="2"/>
    <x v="52"/>
    <x v="463"/>
    <x v="478"/>
    <x v="165"/>
    <x v="460"/>
    <x v="462"/>
    <x v="477"/>
    <x v="166"/>
    <x v="3"/>
    <x v="432"/>
    <x v="61"/>
    <x v="494"/>
    <x v="490"/>
    <x v="161"/>
    <x v="161"/>
    <x v="163"/>
    <x v="2"/>
  </r>
  <r>
    <x v="189"/>
    <x v="184"/>
    <x v="1"/>
    <x v="4"/>
    <x v="68"/>
    <x v="14"/>
    <x v="2"/>
    <x v="11"/>
    <x v="29"/>
    <x v="7"/>
    <x v="73"/>
    <x v="112"/>
    <x v="2"/>
    <x v="16"/>
    <x v="331"/>
    <x v="50"/>
    <x v="142"/>
    <x v="144"/>
    <x v="134"/>
    <x v="110"/>
    <x v="123"/>
    <x v="2"/>
    <x v="121"/>
    <x v="345"/>
    <x v="348"/>
    <x v="135"/>
    <x v="379"/>
    <x v="345"/>
    <x v="348"/>
    <x v="136"/>
    <x v="3"/>
    <x v="345"/>
    <x v="86"/>
    <x v="357"/>
    <x v="241"/>
    <x v="133"/>
    <x v="133"/>
    <x v="133"/>
    <x v="2"/>
  </r>
  <r>
    <x v="281"/>
    <x v="268"/>
    <x v="1"/>
    <x v="11"/>
    <x v="68"/>
    <x v="14"/>
    <x v="2"/>
    <x v="11"/>
    <x v="29"/>
    <x v="5"/>
    <x v="73"/>
    <x v="112"/>
    <x v="2"/>
    <x v="29"/>
    <x v="142"/>
    <x v="50"/>
    <x v="142"/>
    <x v="144"/>
    <x v="134"/>
    <x v="369"/>
    <x v="343"/>
    <x v="2"/>
    <x v="357"/>
    <x v="121"/>
    <x v="134"/>
    <x v="341"/>
    <x v="87"/>
    <x v="120"/>
    <x v="134"/>
    <x v="342"/>
    <x v="3"/>
    <x v="96"/>
    <x v="86"/>
    <x v="135"/>
    <x v="262"/>
    <x v="342"/>
    <x v="342"/>
    <x v="342"/>
    <x v="2"/>
  </r>
  <r>
    <x v="35"/>
    <x v="38"/>
    <x v="1"/>
    <x v="2"/>
    <x v="69"/>
    <x v="9"/>
    <x v="1"/>
    <x v="14"/>
    <x v="22"/>
    <x v="6"/>
    <x v="25"/>
    <x v="15"/>
    <x v="2"/>
    <x v="29"/>
    <x v="223"/>
    <x v="127"/>
    <x v="258"/>
    <x v="254"/>
    <x v="75"/>
    <x v="281"/>
    <x v="408"/>
    <x v="2"/>
    <x v="307"/>
    <x v="322"/>
    <x v="330"/>
    <x v="312"/>
    <x v="203"/>
    <x v="322"/>
    <x v="332"/>
    <x v="313"/>
    <x v="3"/>
    <x v="202"/>
    <x v="149"/>
    <x v="437"/>
    <x v="419"/>
    <x v="315"/>
    <x v="315"/>
    <x v="313"/>
    <x v="6"/>
  </r>
  <r>
    <x v="45"/>
    <x v="39"/>
    <x v="2"/>
    <x v="10"/>
    <x v="69"/>
    <x v="9"/>
    <x v="1"/>
    <x v="14"/>
    <x v="18"/>
    <x v="6"/>
    <x v="25"/>
    <x v="15"/>
    <x v="2"/>
    <x v="29"/>
    <x v="223"/>
    <x v="127"/>
    <x v="258"/>
    <x v="254"/>
    <x v="75"/>
    <x v="281"/>
    <x v="408"/>
    <x v="2"/>
    <x v="307"/>
    <x v="322"/>
    <x v="330"/>
    <x v="312"/>
    <x v="203"/>
    <x v="322"/>
    <x v="332"/>
    <x v="313"/>
    <x v="3"/>
    <x v="202"/>
    <x v="149"/>
    <x v="437"/>
    <x v="419"/>
    <x v="315"/>
    <x v="315"/>
    <x v="313"/>
    <x v="6"/>
  </r>
  <r>
    <x v="50"/>
    <x v="40"/>
    <x v="2"/>
    <x v="9"/>
    <x v="69"/>
    <x v="9"/>
    <x v="1"/>
    <x v="14"/>
    <x v="15"/>
    <x v="6"/>
    <x v="25"/>
    <x v="15"/>
    <x v="2"/>
    <x v="16"/>
    <x v="241"/>
    <x v="127"/>
    <x v="258"/>
    <x v="254"/>
    <x v="75"/>
    <x v="195"/>
    <x v="54"/>
    <x v="2"/>
    <x v="168"/>
    <x v="142"/>
    <x v="149"/>
    <x v="168"/>
    <x v="258"/>
    <x v="142"/>
    <x v="149"/>
    <x v="169"/>
    <x v="3"/>
    <x v="234"/>
    <x v="8"/>
    <x v="51"/>
    <x v="70"/>
    <x v="164"/>
    <x v="164"/>
    <x v="166"/>
    <x v="6"/>
  </r>
  <r>
    <x v="474"/>
    <x v="472"/>
    <x v="1"/>
    <x v="4"/>
    <x v="70"/>
    <x v="15"/>
    <x v="10"/>
    <x v="6"/>
    <x v="12"/>
    <x v="0"/>
    <x v="112"/>
    <x v="149"/>
    <x v="0"/>
    <x v="16"/>
    <x v="437"/>
    <x v="29"/>
    <x v="41"/>
    <x v="43"/>
    <x v="257"/>
    <x v="189"/>
    <x v="203"/>
    <x v="2"/>
    <x v="200"/>
    <x v="188"/>
    <x v="195"/>
    <x v="200"/>
    <x v="269"/>
    <x v="191"/>
    <x v="200"/>
    <x v="211"/>
    <x v="3"/>
    <x v="434"/>
    <x v="86"/>
    <x v="207"/>
    <x v="221"/>
    <x v="209"/>
    <x v="209"/>
    <x v="209"/>
    <x v="2"/>
  </r>
  <r>
    <x v="190"/>
    <x v="185"/>
    <x v="1"/>
    <x v="4"/>
    <x v="71"/>
    <x v="14"/>
    <x v="5"/>
    <x v="13"/>
    <x v="29"/>
    <x v="1"/>
    <x v="73"/>
    <x v="112"/>
    <x v="2"/>
    <x v="16"/>
    <x v="340"/>
    <x v="58"/>
    <x v="109"/>
    <x v="96"/>
    <x v="29"/>
    <x v="28"/>
    <x v="129"/>
    <x v="2"/>
    <x v="28"/>
    <x v="146"/>
    <x v="124"/>
    <x v="28"/>
    <x v="389"/>
    <x v="145"/>
    <x v="124"/>
    <x v="26"/>
    <x v="3"/>
    <x v="349"/>
    <x v="86"/>
    <x v="125"/>
    <x v="141"/>
    <x v="25"/>
    <x v="25"/>
    <x v="25"/>
    <x v="2"/>
  </r>
  <r>
    <x v="282"/>
    <x v="269"/>
    <x v="1"/>
    <x v="11"/>
    <x v="71"/>
    <x v="14"/>
    <x v="5"/>
    <x v="13"/>
    <x v="29"/>
    <x v="5"/>
    <x v="73"/>
    <x v="112"/>
    <x v="2"/>
    <x v="29"/>
    <x v="134"/>
    <x v="58"/>
    <x v="109"/>
    <x v="96"/>
    <x v="29"/>
    <x v="450"/>
    <x v="334"/>
    <x v="2"/>
    <x v="453"/>
    <x v="320"/>
    <x v="356"/>
    <x v="458"/>
    <x v="80"/>
    <x v="320"/>
    <x v="356"/>
    <x v="460"/>
    <x v="3"/>
    <x v="92"/>
    <x v="86"/>
    <x v="365"/>
    <x v="359"/>
    <x v="459"/>
    <x v="459"/>
    <x v="459"/>
    <x v="2"/>
  </r>
  <r>
    <x v="139"/>
    <x v="138"/>
    <x v="1"/>
    <x v="4"/>
    <x v="72"/>
    <x v="3"/>
    <x v="8"/>
    <x v="4"/>
    <x v="39"/>
    <x v="7"/>
    <x v="65"/>
    <x v="107"/>
    <x v="0"/>
    <x v="16"/>
    <x v="374"/>
    <x v="34"/>
    <x v="37"/>
    <x v="37"/>
    <x v="317"/>
    <x v="407"/>
    <x v="208"/>
    <x v="2"/>
    <x v="321"/>
    <x v="127"/>
    <x v="142"/>
    <x v="368"/>
    <x v="271"/>
    <x v="132"/>
    <x v="146"/>
    <x v="350"/>
    <x v="3"/>
    <x v="236"/>
    <x v="69"/>
    <x v="137"/>
    <x v="157"/>
    <x v="356"/>
    <x v="356"/>
    <x v="350"/>
    <x v="2"/>
  </r>
  <r>
    <x v="91"/>
    <x v="93"/>
    <x v="1"/>
    <x v="4"/>
    <x v="73"/>
    <x v="0"/>
    <x v="1"/>
    <x v="11"/>
    <x v="23"/>
    <x v="7"/>
    <x v="49"/>
    <x v="2"/>
    <x v="2"/>
    <x v="21"/>
    <x v="235"/>
    <x v="26"/>
    <x v="1"/>
    <x v="0"/>
    <x v="336"/>
    <x v="245"/>
    <x v="245"/>
    <x v="2"/>
    <x v="248"/>
    <x v="238"/>
    <x v="244"/>
    <x v="251"/>
    <x v="229"/>
    <x v="238"/>
    <x v="244"/>
    <x v="251"/>
    <x v="3"/>
    <x v="217"/>
    <x v="157"/>
    <x v="482"/>
    <x v="458"/>
    <x v="249"/>
    <x v="249"/>
    <x v="249"/>
    <x v="7"/>
  </r>
  <r>
    <x v="134"/>
    <x v="135"/>
    <x v="1"/>
    <x v="4"/>
    <x v="73"/>
    <x v="0"/>
    <x v="1"/>
    <x v="11"/>
    <x v="20"/>
    <x v="7"/>
    <x v="64"/>
    <x v="106"/>
    <x v="2"/>
    <x v="29"/>
    <x v="166"/>
    <x v="52"/>
    <x v="216"/>
    <x v="209"/>
    <x v="36"/>
    <x v="442"/>
    <x v="381"/>
    <x v="2"/>
    <x v="449"/>
    <x v="44"/>
    <x v="48"/>
    <x v="451"/>
    <x v="38"/>
    <x v="44"/>
    <x v="48"/>
    <x v="452"/>
    <x v="3"/>
    <x v="146"/>
    <x v="107"/>
    <x v="55"/>
    <x v="84"/>
    <x v="451"/>
    <x v="451"/>
    <x v="451"/>
    <x v="2"/>
  </r>
  <r>
    <x v="390"/>
    <x v="380"/>
    <x v="1"/>
    <x v="4"/>
    <x v="73"/>
    <x v="0"/>
    <x v="1"/>
    <x v="11"/>
    <x v="26"/>
    <x v="7"/>
    <x v="79"/>
    <x v="38"/>
    <x v="2"/>
    <x v="14"/>
    <x v="289"/>
    <x v="57"/>
    <x v="167"/>
    <x v="162"/>
    <x v="47"/>
    <x v="40"/>
    <x v="52"/>
    <x v="2"/>
    <x v="40"/>
    <x v="325"/>
    <x v="304"/>
    <x v="41"/>
    <x v="373"/>
    <x v="325"/>
    <x v="304"/>
    <x v="42"/>
    <x v="3"/>
    <x v="290"/>
    <x v="86"/>
    <x v="310"/>
    <x v="299"/>
    <x v="40"/>
    <x v="40"/>
    <x v="41"/>
    <x v="4"/>
  </r>
  <r>
    <x v="489"/>
    <x v="490"/>
    <x v="1"/>
    <x v="4"/>
    <x v="73"/>
    <x v="0"/>
    <x v="1"/>
    <x v="11"/>
    <x v="26"/>
    <x v="7"/>
    <x v="117"/>
    <x v="159"/>
    <x v="0"/>
    <x v="31"/>
    <x v="14"/>
    <x v="95"/>
    <x v="228"/>
    <x v="224"/>
    <x v="33"/>
    <x v="464"/>
    <x v="450"/>
    <x v="2"/>
    <x v="468"/>
    <x v="205"/>
    <x v="317"/>
    <x v="472"/>
    <x v="50"/>
    <x v="208"/>
    <x v="311"/>
    <x v="473"/>
    <x v="3"/>
    <x v="57"/>
    <x v="86"/>
    <x v="318"/>
    <x v="306"/>
    <x v="472"/>
    <x v="472"/>
    <x v="472"/>
    <x v="1"/>
  </r>
  <r>
    <x v="494"/>
    <x v="496"/>
    <x v="1"/>
    <x v="4"/>
    <x v="73"/>
    <x v="0"/>
    <x v="1"/>
    <x v="11"/>
    <x v="26"/>
    <x v="7"/>
    <x v="119"/>
    <x v="154"/>
    <x v="2"/>
    <x v="29"/>
    <x v="32"/>
    <x v="94"/>
    <x v="222"/>
    <x v="219"/>
    <x v="32"/>
    <x v="460"/>
    <x v="396"/>
    <x v="2"/>
    <x v="463"/>
    <x v="249"/>
    <x v="308"/>
    <x v="466"/>
    <x v="39"/>
    <x v="249"/>
    <x v="309"/>
    <x v="468"/>
    <x v="3"/>
    <x v="110"/>
    <x v="86"/>
    <x v="317"/>
    <x v="305"/>
    <x v="467"/>
    <x v="467"/>
    <x v="467"/>
    <x v="1"/>
  </r>
  <r>
    <x v="498"/>
    <x v="499"/>
    <x v="1"/>
    <x v="4"/>
    <x v="73"/>
    <x v="0"/>
    <x v="1"/>
    <x v="11"/>
    <x v="23"/>
    <x v="7"/>
    <x v="119"/>
    <x v="47"/>
    <x v="2"/>
    <x v="16"/>
    <x v="279"/>
    <x v="78"/>
    <x v="184"/>
    <x v="183"/>
    <x v="45"/>
    <x v="44"/>
    <x v="103"/>
    <x v="2"/>
    <x v="45"/>
    <x v="250"/>
    <x v="209"/>
    <x v="46"/>
    <x v="344"/>
    <x v="250"/>
    <x v="209"/>
    <x v="47"/>
    <x v="3"/>
    <x v="262"/>
    <x v="86"/>
    <x v="216"/>
    <x v="227"/>
    <x v="45"/>
    <x v="45"/>
    <x v="45"/>
    <x v="3"/>
  </r>
  <r>
    <x v="500"/>
    <x v="501"/>
    <x v="1"/>
    <x v="4"/>
    <x v="73"/>
    <x v="0"/>
    <x v="1"/>
    <x v="11"/>
    <x v="20"/>
    <x v="7"/>
    <x v="119"/>
    <x v="154"/>
    <x v="2"/>
    <x v="17"/>
    <x v="274"/>
    <x v="90"/>
    <x v="220"/>
    <x v="216"/>
    <x v="30"/>
    <x v="45"/>
    <x v="165"/>
    <x v="2"/>
    <x v="47"/>
    <x v="262"/>
    <x v="223"/>
    <x v="48"/>
    <x v="355"/>
    <x v="260"/>
    <x v="223"/>
    <x v="49"/>
    <x v="3"/>
    <x v="253"/>
    <x v="86"/>
    <x v="229"/>
    <x v="239"/>
    <x v="47"/>
    <x v="47"/>
    <x v="47"/>
    <x v="1"/>
  </r>
  <r>
    <x v="503"/>
    <x v="505"/>
    <x v="1"/>
    <x v="4"/>
    <x v="73"/>
    <x v="0"/>
    <x v="1"/>
    <x v="11"/>
    <x v="20"/>
    <x v="7"/>
    <x v="120"/>
    <x v="155"/>
    <x v="2"/>
    <x v="29"/>
    <x v="34"/>
    <x v="91"/>
    <x v="221"/>
    <x v="217"/>
    <x v="31"/>
    <x v="459"/>
    <x v="395"/>
    <x v="2"/>
    <x v="462"/>
    <x v="193"/>
    <x v="286"/>
    <x v="465"/>
    <x v="35"/>
    <x v="193"/>
    <x v="286"/>
    <x v="467"/>
    <x v="3"/>
    <x v="111"/>
    <x v="86"/>
    <x v="289"/>
    <x v="284"/>
    <x v="466"/>
    <x v="466"/>
    <x v="466"/>
    <x v="1"/>
  </r>
  <r>
    <x v="113"/>
    <x v="114"/>
    <x v="1"/>
    <x v="4"/>
    <x v="74"/>
    <x v="11"/>
    <x v="2"/>
    <x v="14"/>
    <x v="7"/>
    <x v="2"/>
    <x v="54"/>
    <x v="18"/>
    <x v="2"/>
    <x v="22"/>
    <x v="233"/>
    <x v="141"/>
    <x v="314"/>
    <x v="314"/>
    <x v="70"/>
    <x v="251"/>
    <x v="253"/>
    <x v="2"/>
    <x v="252"/>
    <x v="252"/>
    <x v="257"/>
    <x v="263"/>
    <x v="227"/>
    <x v="252"/>
    <x v="257"/>
    <x v="263"/>
    <x v="3"/>
    <x v="213"/>
    <x v="86"/>
    <x v="261"/>
    <x v="264"/>
    <x v="260"/>
    <x v="260"/>
    <x v="261"/>
    <x v="6"/>
  </r>
  <r>
    <x v="191"/>
    <x v="345"/>
    <x v="1"/>
    <x v="4"/>
    <x v="75"/>
    <x v="0"/>
    <x v="2"/>
    <x v="6"/>
    <x v="29"/>
    <x v="1"/>
    <x v="73"/>
    <x v="112"/>
    <x v="2"/>
    <x v="16"/>
    <x v="335"/>
    <x v="66"/>
    <x v="204"/>
    <x v="199"/>
    <x v="26"/>
    <x v="27"/>
    <x v="84"/>
    <x v="2"/>
    <x v="26"/>
    <x v="375"/>
    <x v="369"/>
    <x v="27"/>
    <x v="416"/>
    <x v="374"/>
    <x v="369"/>
    <x v="25"/>
    <x v="3"/>
    <x v="308"/>
    <x v="86"/>
    <x v="381"/>
    <x v="297"/>
    <x v="24"/>
    <x v="24"/>
    <x v="24"/>
    <x v="2"/>
  </r>
  <r>
    <x v="283"/>
    <x v="340"/>
    <x v="1"/>
    <x v="11"/>
    <x v="75"/>
    <x v="0"/>
    <x v="2"/>
    <x v="6"/>
    <x v="29"/>
    <x v="5"/>
    <x v="73"/>
    <x v="112"/>
    <x v="2"/>
    <x v="29"/>
    <x v="138"/>
    <x v="66"/>
    <x v="204"/>
    <x v="199"/>
    <x v="26"/>
    <x v="451"/>
    <x v="378"/>
    <x v="2"/>
    <x v="455"/>
    <x v="83"/>
    <x v="112"/>
    <x v="459"/>
    <x v="46"/>
    <x v="84"/>
    <x v="111"/>
    <x v="461"/>
    <x v="3"/>
    <x v="140"/>
    <x v="86"/>
    <x v="112"/>
    <x v="209"/>
    <x v="460"/>
    <x v="460"/>
    <x v="460"/>
    <x v="2"/>
  </r>
  <r>
    <x v="378"/>
    <x v="370"/>
    <x v="1"/>
    <x v="4"/>
    <x v="75"/>
    <x v="0"/>
    <x v="2"/>
    <x v="6"/>
    <x v="23"/>
    <x v="1"/>
    <x v="75"/>
    <x v="115"/>
    <x v="2"/>
    <x v="29"/>
    <x v="95"/>
    <x v="85"/>
    <x v="205"/>
    <x v="200"/>
    <x v="27"/>
    <x v="452"/>
    <x v="387"/>
    <x v="2"/>
    <x v="458"/>
    <x v="321"/>
    <x v="358"/>
    <x v="460"/>
    <x v="62"/>
    <x v="321"/>
    <x v="358"/>
    <x v="462"/>
    <x v="3"/>
    <x v="126"/>
    <x v="86"/>
    <x v="367"/>
    <x v="357"/>
    <x v="461"/>
    <x v="461"/>
    <x v="461"/>
    <x v="2"/>
  </r>
  <r>
    <x v="467"/>
    <x v="466"/>
    <x v="1"/>
    <x v="4"/>
    <x v="75"/>
    <x v="0"/>
    <x v="2"/>
    <x v="6"/>
    <x v="24"/>
    <x v="1"/>
    <x v="109"/>
    <x v="147"/>
    <x v="0"/>
    <x v="16"/>
    <x v="442"/>
    <x v="94"/>
    <x v="207"/>
    <x v="204"/>
    <x v="28"/>
    <x v="18"/>
    <x v="76"/>
    <x v="2"/>
    <x v="18"/>
    <x v="118"/>
    <x v="96"/>
    <x v="18"/>
    <x v="370"/>
    <x v="126"/>
    <x v="108"/>
    <x v="31"/>
    <x v="3"/>
    <x v="333"/>
    <x v="86"/>
    <x v="109"/>
    <x v="126"/>
    <x v="30"/>
    <x v="30"/>
    <x v="30"/>
    <x v="2"/>
  </r>
  <r>
    <x v="192"/>
    <x v="186"/>
    <x v="1"/>
    <x v="4"/>
    <x v="76"/>
    <x v="0"/>
    <x v="6"/>
    <x v="14"/>
    <x v="29"/>
    <x v="9"/>
    <x v="73"/>
    <x v="112"/>
    <x v="2"/>
    <x v="16"/>
    <x v="381"/>
    <x v="82"/>
    <x v="124"/>
    <x v="118"/>
    <x v="11"/>
    <x v="24"/>
    <x v="134"/>
    <x v="2"/>
    <x v="25"/>
    <x v="64"/>
    <x v="57"/>
    <x v="22"/>
    <x v="289"/>
    <x v="62"/>
    <x v="57"/>
    <x v="21"/>
    <x v="3"/>
    <x v="320"/>
    <x v="86"/>
    <x v="60"/>
    <x v="65"/>
    <x v="20"/>
    <x v="20"/>
    <x v="20"/>
    <x v="2"/>
  </r>
  <r>
    <x v="327"/>
    <x v="310"/>
    <x v="1"/>
    <x v="11"/>
    <x v="76"/>
    <x v="0"/>
    <x v="6"/>
    <x v="14"/>
    <x v="29"/>
    <x v="5"/>
    <x v="73"/>
    <x v="112"/>
    <x v="2"/>
    <x v="29"/>
    <x v="92"/>
    <x v="82"/>
    <x v="124"/>
    <x v="118"/>
    <x v="11"/>
    <x v="454"/>
    <x v="327"/>
    <x v="2"/>
    <x v="456"/>
    <x v="396"/>
    <x v="420"/>
    <x v="462"/>
    <x v="182"/>
    <x v="397"/>
    <x v="420"/>
    <x v="464"/>
    <x v="3"/>
    <x v="125"/>
    <x v="86"/>
    <x v="430"/>
    <x v="425"/>
    <x v="463"/>
    <x v="463"/>
    <x v="463"/>
    <x v="2"/>
  </r>
  <r>
    <x v="396"/>
    <x v="391"/>
    <x v="1"/>
    <x v="4"/>
    <x v="77"/>
    <x v="11"/>
    <x v="8"/>
    <x v="13"/>
    <x v="6"/>
    <x v="7"/>
    <x v="82"/>
    <x v="29"/>
    <x v="2"/>
    <x v="29"/>
    <x v="186"/>
    <x v="114"/>
    <x v="272"/>
    <x v="271"/>
    <x v="224"/>
    <x v="316"/>
    <x v="443"/>
    <x v="2"/>
    <x v="335"/>
    <x v="24"/>
    <x v="25"/>
    <x v="319"/>
    <x v="31"/>
    <x v="24"/>
    <x v="25"/>
    <x v="320"/>
    <x v="3"/>
    <x v="104"/>
    <x v="155"/>
    <x v="352"/>
    <x v="342"/>
    <x v="322"/>
    <x v="322"/>
    <x v="320"/>
    <x v="5"/>
  </r>
  <r>
    <x v="193"/>
    <x v="187"/>
    <x v="1"/>
    <x v="4"/>
    <x v="78"/>
    <x v="13"/>
    <x v="8"/>
    <x v="14"/>
    <x v="29"/>
    <x v="6"/>
    <x v="73"/>
    <x v="112"/>
    <x v="2"/>
    <x v="16"/>
    <x v="418"/>
    <x v="116"/>
    <x v="244"/>
    <x v="245"/>
    <x v="91"/>
    <x v="75"/>
    <x v="53"/>
    <x v="2"/>
    <x v="89"/>
    <x v="37"/>
    <x v="34"/>
    <x v="78"/>
    <x v="341"/>
    <x v="37"/>
    <x v="34"/>
    <x v="79"/>
    <x v="3"/>
    <x v="421"/>
    <x v="86"/>
    <x v="38"/>
    <x v="58"/>
    <x v="76"/>
    <x v="76"/>
    <x v="76"/>
    <x v="2"/>
  </r>
  <r>
    <x v="284"/>
    <x v="270"/>
    <x v="1"/>
    <x v="11"/>
    <x v="78"/>
    <x v="13"/>
    <x v="8"/>
    <x v="14"/>
    <x v="29"/>
    <x v="5"/>
    <x v="73"/>
    <x v="112"/>
    <x v="2"/>
    <x v="29"/>
    <x v="58"/>
    <x v="116"/>
    <x v="244"/>
    <x v="245"/>
    <x v="91"/>
    <x v="411"/>
    <x v="409"/>
    <x v="2"/>
    <x v="399"/>
    <x v="425"/>
    <x v="442"/>
    <x v="414"/>
    <x v="129"/>
    <x v="425"/>
    <x v="442"/>
    <x v="415"/>
    <x v="3"/>
    <x v="13"/>
    <x v="86"/>
    <x v="453"/>
    <x v="435"/>
    <x v="415"/>
    <x v="415"/>
    <x v="415"/>
    <x v="2"/>
  </r>
  <r>
    <x v="194"/>
    <x v="188"/>
    <x v="1"/>
    <x v="4"/>
    <x v="79"/>
    <x v="13"/>
    <x v="2"/>
    <x v="1"/>
    <x v="29"/>
    <x v="4"/>
    <x v="73"/>
    <x v="112"/>
    <x v="2"/>
    <x v="16"/>
    <x v="376"/>
    <x v="97"/>
    <x v="230"/>
    <x v="230"/>
    <x v="92"/>
    <x v="81"/>
    <x v="69"/>
    <x v="2"/>
    <x v="93"/>
    <x v="134"/>
    <x v="141"/>
    <x v="92"/>
    <x v="399"/>
    <x v="133"/>
    <x v="140"/>
    <x v="93"/>
    <x v="3"/>
    <x v="415"/>
    <x v="86"/>
    <x v="142"/>
    <x v="110"/>
    <x v="90"/>
    <x v="90"/>
    <x v="90"/>
    <x v="2"/>
  </r>
  <r>
    <x v="338"/>
    <x v="320"/>
    <x v="1"/>
    <x v="11"/>
    <x v="79"/>
    <x v="13"/>
    <x v="2"/>
    <x v="1"/>
    <x v="29"/>
    <x v="5"/>
    <x v="73"/>
    <x v="112"/>
    <x v="2"/>
    <x v="29"/>
    <x v="101"/>
    <x v="97"/>
    <x v="230"/>
    <x v="230"/>
    <x v="92"/>
    <x v="405"/>
    <x v="397"/>
    <x v="2"/>
    <x v="392"/>
    <x v="332"/>
    <x v="339"/>
    <x v="397"/>
    <x v="69"/>
    <x v="332"/>
    <x v="340"/>
    <x v="399"/>
    <x v="3"/>
    <x v="20"/>
    <x v="86"/>
    <x v="349"/>
    <x v="381"/>
    <x v="399"/>
    <x v="399"/>
    <x v="399"/>
    <x v="2"/>
  </r>
  <r>
    <x v="195"/>
    <x v="189"/>
    <x v="1"/>
    <x v="4"/>
    <x v="80"/>
    <x v="0"/>
    <x v="1"/>
    <x v="3"/>
    <x v="29"/>
    <x v="7"/>
    <x v="73"/>
    <x v="112"/>
    <x v="2"/>
    <x v="16"/>
    <x v="330"/>
    <x v="83"/>
    <x v="263"/>
    <x v="260"/>
    <x v="51"/>
    <x v="43"/>
    <x v="51"/>
    <x v="2"/>
    <x v="41"/>
    <x v="430"/>
    <x v="440"/>
    <x v="44"/>
    <x v="434"/>
    <x v="430"/>
    <x v="440"/>
    <x v="45"/>
    <x v="3"/>
    <x v="306"/>
    <x v="86"/>
    <x v="451"/>
    <x v="398"/>
    <x v="44"/>
    <x v="44"/>
    <x v="44"/>
    <x v="2"/>
  </r>
  <r>
    <x v="285"/>
    <x v="271"/>
    <x v="1"/>
    <x v="11"/>
    <x v="80"/>
    <x v="0"/>
    <x v="1"/>
    <x v="3"/>
    <x v="29"/>
    <x v="5"/>
    <x v="73"/>
    <x v="112"/>
    <x v="2"/>
    <x v="29"/>
    <x v="143"/>
    <x v="83"/>
    <x v="263"/>
    <x v="260"/>
    <x v="51"/>
    <x v="436"/>
    <x v="411"/>
    <x v="2"/>
    <x v="440"/>
    <x v="31"/>
    <x v="36"/>
    <x v="442"/>
    <x v="21"/>
    <x v="31"/>
    <x v="36"/>
    <x v="443"/>
    <x v="3"/>
    <x v="142"/>
    <x v="86"/>
    <x v="40"/>
    <x v="92"/>
    <x v="442"/>
    <x v="442"/>
    <x v="442"/>
    <x v="2"/>
  </r>
  <r>
    <x v="373"/>
    <x v="365"/>
    <x v="1"/>
    <x v="4"/>
    <x v="80"/>
    <x v="0"/>
    <x v="1"/>
    <x v="3"/>
    <x v="23"/>
    <x v="7"/>
    <x v="73"/>
    <x v="112"/>
    <x v="2"/>
    <x v="29"/>
    <x v="99"/>
    <x v="103"/>
    <x v="263"/>
    <x v="260"/>
    <x v="52"/>
    <x v="437"/>
    <x v="420"/>
    <x v="2"/>
    <x v="441"/>
    <x v="115"/>
    <x v="143"/>
    <x v="443"/>
    <x v="40"/>
    <x v="116"/>
    <x v="141"/>
    <x v="444"/>
    <x v="3"/>
    <x v="129"/>
    <x v="86"/>
    <x v="143"/>
    <x v="158"/>
    <x v="443"/>
    <x v="443"/>
    <x v="443"/>
    <x v="2"/>
  </r>
  <r>
    <x v="393"/>
    <x v="385"/>
    <x v="1"/>
    <x v="4"/>
    <x v="80"/>
    <x v="0"/>
    <x v="1"/>
    <x v="3"/>
    <x v="28"/>
    <x v="7"/>
    <x v="81"/>
    <x v="20"/>
    <x v="0"/>
    <x v="33"/>
    <x v="210"/>
    <x v="57"/>
    <x v="164"/>
    <x v="164"/>
    <x v="56"/>
    <x v="391"/>
    <x v="440"/>
    <x v="2"/>
    <x v="398"/>
    <x v="246"/>
    <x v="264"/>
    <x v="409"/>
    <x v="123"/>
    <x v="245"/>
    <x v="263"/>
    <x v="398"/>
    <x v="3"/>
    <x v="197"/>
    <x v="86"/>
    <x v="265"/>
    <x v="266"/>
    <x v="398"/>
    <x v="398"/>
    <x v="398"/>
    <x v="6"/>
  </r>
  <r>
    <x v="196"/>
    <x v="190"/>
    <x v="1"/>
    <x v="4"/>
    <x v="81"/>
    <x v="0"/>
    <x v="2"/>
    <x v="14"/>
    <x v="29"/>
    <x v="9"/>
    <x v="73"/>
    <x v="112"/>
    <x v="2"/>
    <x v="16"/>
    <x v="420"/>
    <x v="114"/>
    <x v="210"/>
    <x v="212"/>
    <x v="268"/>
    <x v="209"/>
    <x v="63"/>
    <x v="2"/>
    <x v="181"/>
    <x v="21"/>
    <x v="21"/>
    <x v="184"/>
    <x v="331"/>
    <x v="21"/>
    <x v="21"/>
    <x v="183"/>
    <x v="3"/>
    <x v="329"/>
    <x v="86"/>
    <x v="21"/>
    <x v="36"/>
    <x v="181"/>
    <x v="181"/>
    <x v="181"/>
    <x v="2"/>
  </r>
  <r>
    <x v="330"/>
    <x v="312"/>
    <x v="1"/>
    <x v="11"/>
    <x v="81"/>
    <x v="0"/>
    <x v="2"/>
    <x v="14"/>
    <x v="29"/>
    <x v="5"/>
    <x v="73"/>
    <x v="112"/>
    <x v="2"/>
    <x v="29"/>
    <x v="56"/>
    <x v="114"/>
    <x v="210"/>
    <x v="212"/>
    <x v="268"/>
    <x v="273"/>
    <x v="402"/>
    <x v="2"/>
    <x v="300"/>
    <x v="442"/>
    <x v="457"/>
    <x v="302"/>
    <x v="141"/>
    <x v="442"/>
    <x v="457"/>
    <x v="303"/>
    <x v="3"/>
    <x v="117"/>
    <x v="86"/>
    <x v="473"/>
    <x v="460"/>
    <x v="302"/>
    <x v="302"/>
    <x v="302"/>
    <x v="2"/>
  </r>
  <r>
    <x v="453"/>
    <x v="452"/>
    <x v="1"/>
    <x v="4"/>
    <x v="81"/>
    <x v="0"/>
    <x v="2"/>
    <x v="14"/>
    <x v="26"/>
    <x v="9"/>
    <x v="107"/>
    <x v="145"/>
    <x v="2"/>
    <x v="26"/>
    <x v="191"/>
    <x v="101"/>
    <x v="213"/>
    <x v="215"/>
    <x v="264"/>
    <x v="265"/>
    <x v="295"/>
    <x v="2"/>
    <x v="276"/>
    <x v="343"/>
    <x v="351"/>
    <x v="269"/>
    <x v="164"/>
    <x v="343"/>
    <x v="353"/>
    <x v="270"/>
    <x v="3"/>
    <x v="186"/>
    <x v="86"/>
    <x v="362"/>
    <x v="351"/>
    <x v="267"/>
    <x v="267"/>
    <x v="268"/>
    <x v="2"/>
  </r>
  <r>
    <x v="506"/>
    <x v="508"/>
    <x v="1"/>
    <x v="4"/>
    <x v="81"/>
    <x v="0"/>
    <x v="2"/>
    <x v="14"/>
    <x v="13"/>
    <x v="9"/>
    <x v="120"/>
    <x v="155"/>
    <x v="2"/>
    <x v="17"/>
    <x v="273"/>
    <x v="89"/>
    <x v="215"/>
    <x v="218"/>
    <x v="261"/>
    <x v="220"/>
    <x v="171"/>
    <x v="2"/>
    <x v="214"/>
    <x v="228"/>
    <x v="234"/>
    <x v="230"/>
    <x v="334"/>
    <x v="228"/>
    <x v="234"/>
    <x v="231"/>
    <x v="3"/>
    <x v="252"/>
    <x v="86"/>
    <x v="238"/>
    <x v="246"/>
    <x v="230"/>
    <x v="230"/>
    <x v="229"/>
    <x v="1"/>
  </r>
  <r>
    <x v="197"/>
    <x v="191"/>
    <x v="1"/>
    <x v="4"/>
    <x v="82"/>
    <x v="0"/>
    <x v="2"/>
    <x v="14"/>
    <x v="29"/>
    <x v="4"/>
    <x v="73"/>
    <x v="112"/>
    <x v="2"/>
    <x v="16"/>
    <x v="333"/>
    <x v="63"/>
    <x v="197"/>
    <x v="195"/>
    <x v="172"/>
    <x v="131"/>
    <x v="115"/>
    <x v="2"/>
    <x v="129"/>
    <x v="370"/>
    <x v="378"/>
    <x v="137"/>
    <x v="369"/>
    <x v="369"/>
    <x v="376"/>
    <x v="138"/>
    <x v="3"/>
    <x v="307"/>
    <x v="86"/>
    <x v="390"/>
    <x v="370"/>
    <x v="135"/>
    <x v="135"/>
    <x v="135"/>
    <x v="2"/>
  </r>
  <r>
    <x v="286"/>
    <x v="272"/>
    <x v="1"/>
    <x v="11"/>
    <x v="82"/>
    <x v="0"/>
    <x v="2"/>
    <x v="14"/>
    <x v="29"/>
    <x v="5"/>
    <x v="73"/>
    <x v="112"/>
    <x v="2"/>
    <x v="29"/>
    <x v="140"/>
    <x v="63"/>
    <x v="197"/>
    <x v="195"/>
    <x v="172"/>
    <x v="343"/>
    <x v="353"/>
    <x v="2"/>
    <x v="349"/>
    <x v="92"/>
    <x v="99"/>
    <x v="339"/>
    <x v="97"/>
    <x v="93"/>
    <x v="98"/>
    <x v="340"/>
    <x v="3"/>
    <x v="141"/>
    <x v="86"/>
    <x v="100"/>
    <x v="124"/>
    <x v="340"/>
    <x v="340"/>
    <x v="340"/>
    <x v="2"/>
  </r>
  <r>
    <x v="198"/>
    <x v="192"/>
    <x v="1"/>
    <x v="4"/>
    <x v="83"/>
    <x v="13"/>
    <x v="0"/>
    <x v="14"/>
    <x v="29"/>
    <x v="4"/>
    <x v="73"/>
    <x v="112"/>
    <x v="2"/>
    <x v="16"/>
    <x v="388"/>
    <x v="124"/>
    <x v="298"/>
    <x v="296"/>
    <x v="77"/>
    <x v="72"/>
    <x v="19"/>
    <x v="2"/>
    <x v="71"/>
    <x v="417"/>
    <x v="430"/>
    <x v="77"/>
    <x v="446"/>
    <x v="417"/>
    <x v="430"/>
    <x v="78"/>
    <x v="3"/>
    <x v="417"/>
    <x v="86"/>
    <x v="439"/>
    <x v="28"/>
    <x v="75"/>
    <x v="75"/>
    <x v="75"/>
    <x v="2"/>
  </r>
  <r>
    <x v="287"/>
    <x v="273"/>
    <x v="1"/>
    <x v="11"/>
    <x v="83"/>
    <x v="13"/>
    <x v="0"/>
    <x v="14"/>
    <x v="29"/>
    <x v="5"/>
    <x v="73"/>
    <x v="112"/>
    <x v="2"/>
    <x v="29"/>
    <x v="84"/>
    <x v="124"/>
    <x v="298"/>
    <x v="296"/>
    <x v="77"/>
    <x v="417"/>
    <x v="464"/>
    <x v="2"/>
    <x v="417"/>
    <x v="43"/>
    <x v="45"/>
    <x v="417"/>
    <x v="11"/>
    <x v="43"/>
    <x v="45"/>
    <x v="418"/>
    <x v="3"/>
    <x v="18"/>
    <x v="86"/>
    <x v="49"/>
    <x v="468"/>
    <x v="418"/>
    <x v="418"/>
    <x v="418"/>
    <x v="2"/>
  </r>
  <r>
    <x v="392"/>
    <x v="384"/>
    <x v="1"/>
    <x v="4"/>
    <x v="83"/>
    <x v="13"/>
    <x v="0"/>
    <x v="14"/>
    <x v="23"/>
    <x v="4"/>
    <x v="80"/>
    <x v="120"/>
    <x v="2"/>
    <x v="29"/>
    <x v="43"/>
    <x v="137"/>
    <x v="299"/>
    <x v="297"/>
    <x v="78"/>
    <x v="419"/>
    <x v="468"/>
    <x v="2"/>
    <x v="420"/>
    <x v="416"/>
    <x v="431"/>
    <x v="422"/>
    <x v="22"/>
    <x v="416"/>
    <x v="431"/>
    <x v="423"/>
    <x v="3"/>
    <x v="9"/>
    <x v="86"/>
    <x v="440"/>
    <x v="462"/>
    <x v="423"/>
    <x v="423"/>
    <x v="423"/>
    <x v="2"/>
  </r>
  <r>
    <x v="199"/>
    <x v="193"/>
    <x v="1"/>
    <x v="4"/>
    <x v="84"/>
    <x v="13"/>
    <x v="9"/>
    <x v="8"/>
    <x v="29"/>
    <x v="7"/>
    <x v="73"/>
    <x v="112"/>
    <x v="2"/>
    <x v="16"/>
    <x v="444"/>
    <x v="139"/>
    <x v="308"/>
    <x v="308"/>
    <x v="76"/>
    <x v="70"/>
    <x v="17"/>
    <x v="2"/>
    <x v="66"/>
    <x v="41"/>
    <x v="42"/>
    <x v="64"/>
    <x v="405"/>
    <x v="41"/>
    <x v="42"/>
    <x v="65"/>
    <x v="3"/>
    <x v="424"/>
    <x v="86"/>
    <x v="47"/>
    <x v="46"/>
    <x v="62"/>
    <x v="62"/>
    <x v="62"/>
    <x v="2"/>
  </r>
  <r>
    <x v="339"/>
    <x v="321"/>
    <x v="1"/>
    <x v="11"/>
    <x v="84"/>
    <x v="13"/>
    <x v="9"/>
    <x v="8"/>
    <x v="29"/>
    <x v="5"/>
    <x v="73"/>
    <x v="112"/>
    <x v="2"/>
    <x v="29"/>
    <x v="29"/>
    <x v="139"/>
    <x v="308"/>
    <x v="308"/>
    <x v="76"/>
    <x v="420"/>
    <x v="467"/>
    <x v="2"/>
    <x v="421"/>
    <x v="419"/>
    <x v="433"/>
    <x v="425"/>
    <x v="63"/>
    <x v="419"/>
    <x v="433"/>
    <x v="426"/>
    <x v="3"/>
    <x v="6"/>
    <x v="86"/>
    <x v="442"/>
    <x v="449"/>
    <x v="426"/>
    <x v="426"/>
    <x v="426"/>
    <x v="2"/>
  </r>
  <r>
    <x v="428"/>
    <x v="430"/>
    <x v="1"/>
    <x v="4"/>
    <x v="85"/>
    <x v="0"/>
    <x v="6"/>
    <x v="14"/>
    <x v="11"/>
    <x v="4"/>
    <x v="99"/>
    <x v="138"/>
    <x v="2"/>
    <x v="29"/>
    <x v="44"/>
    <x v="96"/>
    <x v="201"/>
    <x v="205"/>
    <x v="161"/>
    <x v="381"/>
    <x v="370"/>
    <x v="2"/>
    <x v="373"/>
    <x v="378"/>
    <x v="394"/>
    <x v="384"/>
    <x v="134"/>
    <x v="377"/>
    <x v="394"/>
    <x v="385"/>
    <x v="3"/>
    <x v="113"/>
    <x v="86"/>
    <x v="407"/>
    <x v="401"/>
    <x v="385"/>
    <x v="385"/>
    <x v="385"/>
    <x v="2"/>
  </r>
  <r>
    <x v="450"/>
    <x v="449"/>
    <x v="1"/>
    <x v="4"/>
    <x v="85"/>
    <x v="0"/>
    <x v="6"/>
    <x v="14"/>
    <x v="26"/>
    <x v="4"/>
    <x v="106"/>
    <x v="144"/>
    <x v="2"/>
    <x v="33"/>
    <x v="12"/>
    <x v="86"/>
    <x v="202"/>
    <x v="206"/>
    <x v="159"/>
    <x v="426"/>
    <x v="447"/>
    <x v="2"/>
    <x v="428"/>
    <x v="350"/>
    <x v="361"/>
    <x v="428"/>
    <x v="41"/>
    <x v="349"/>
    <x v="361"/>
    <x v="429"/>
    <x v="3"/>
    <x v="26"/>
    <x v="86"/>
    <x v="372"/>
    <x v="360"/>
    <x v="429"/>
    <x v="429"/>
    <x v="429"/>
    <x v="2"/>
  </r>
  <r>
    <x v="482"/>
    <x v="481"/>
    <x v="1"/>
    <x v="4"/>
    <x v="85"/>
    <x v="0"/>
    <x v="6"/>
    <x v="14"/>
    <x v="13"/>
    <x v="4"/>
    <x v="114"/>
    <x v="150"/>
    <x v="2"/>
    <x v="17"/>
    <x v="271"/>
    <x v="84"/>
    <x v="203"/>
    <x v="207"/>
    <x v="158"/>
    <x v="155"/>
    <x v="200"/>
    <x v="2"/>
    <x v="176"/>
    <x v="216"/>
    <x v="219"/>
    <x v="175"/>
    <x v="288"/>
    <x v="216"/>
    <x v="219"/>
    <x v="174"/>
    <x v="3"/>
    <x v="251"/>
    <x v="86"/>
    <x v="224"/>
    <x v="232"/>
    <x v="171"/>
    <x v="171"/>
    <x v="171"/>
    <x v="2"/>
  </r>
  <r>
    <x v="78"/>
    <x v="80"/>
    <x v="1"/>
    <x v="4"/>
    <x v="86"/>
    <x v="2"/>
    <x v="6"/>
    <x v="14"/>
    <x v="24"/>
    <x v="9"/>
    <x v="42"/>
    <x v="86"/>
    <x v="2"/>
    <x v="16"/>
    <x v="299"/>
    <x v="27"/>
    <x v="77"/>
    <x v="78"/>
    <x v="280"/>
    <x v="221"/>
    <x v="186"/>
    <x v="2"/>
    <x v="220"/>
    <x v="334"/>
    <x v="336"/>
    <x v="233"/>
    <x v="321"/>
    <x v="334"/>
    <x v="338"/>
    <x v="234"/>
    <x v="3"/>
    <x v="265"/>
    <x v="68"/>
    <x v="327"/>
    <x v="69"/>
    <x v="233"/>
    <x v="233"/>
    <x v="232"/>
    <x v="2"/>
  </r>
  <r>
    <x v="84"/>
    <x v="86"/>
    <x v="1"/>
    <x v="4"/>
    <x v="86"/>
    <x v="2"/>
    <x v="6"/>
    <x v="14"/>
    <x v="23"/>
    <x v="9"/>
    <x v="47"/>
    <x v="91"/>
    <x v="2"/>
    <x v="29"/>
    <x v="173"/>
    <x v="37"/>
    <x v="78"/>
    <x v="79"/>
    <x v="281"/>
    <x v="266"/>
    <x v="287"/>
    <x v="2"/>
    <x v="272"/>
    <x v="186"/>
    <x v="198"/>
    <x v="267"/>
    <x v="158"/>
    <x v="186"/>
    <x v="195"/>
    <x v="268"/>
    <x v="3"/>
    <x v="176"/>
    <x v="102"/>
    <x v="240"/>
    <x v="421"/>
    <x v="265"/>
    <x v="265"/>
    <x v="266"/>
    <x v="2"/>
  </r>
  <r>
    <x v="115"/>
    <x v="117"/>
    <x v="1"/>
    <x v="4"/>
    <x v="86"/>
    <x v="2"/>
    <x v="6"/>
    <x v="14"/>
    <x v="12"/>
    <x v="9"/>
    <x v="55"/>
    <x v="163"/>
    <x v="2"/>
    <x v="29"/>
    <x v="20"/>
    <x v="47"/>
    <x v="97"/>
    <x v="100"/>
    <x v="266"/>
    <x v="276"/>
    <x v="299"/>
    <x v="2"/>
    <x v="284"/>
    <x v="239"/>
    <x v="246"/>
    <x v="271"/>
    <x v="117"/>
    <x v="239"/>
    <x v="246"/>
    <x v="272"/>
    <x v="3"/>
    <x v="158"/>
    <x v="105"/>
    <x v="294"/>
    <x v="444"/>
    <x v="269"/>
    <x v="269"/>
    <x v="270"/>
    <x v="1"/>
  </r>
  <r>
    <x v="144"/>
    <x v="140"/>
    <x v="1"/>
    <x v="4"/>
    <x v="86"/>
    <x v="2"/>
    <x v="6"/>
    <x v="14"/>
    <x v="26"/>
    <x v="9"/>
    <x v="65"/>
    <x v="107"/>
    <x v="2"/>
    <x v="16"/>
    <x v="329"/>
    <x v="72"/>
    <x v="79"/>
    <x v="81"/>
    <x v="278"/>
    <x v="219"/>
    <x v="161"/>
    <x v="2"/>
    <x v="206"/>
    <x v="63"/>
    <x v="67"/>
    <x v="209"/>
    <x v="276"/>
    <x v="61"/>
    <x v="65"/>
    <x v="209"/>
    <x v="3"/>
    <x v="269"/>
    <x v="51"/>
    <x v="61"/>
    <x v="60"/>
    <x v="207"/>
    <x v="207"/>
    <x v="207"/>
    <x v="2"/>
  </r>
  <r>
    <x v="416"/>
    <x v="417"/>
    <x v="1"/>
    <x v="4"/>
    <x v="86"/>
    <x v="2"/>
    <x v="6"/>
    <x v="14"/>
    <x v="24"/>
    <x v="9"/>
    <x v="94"/>
    <x v="133"/>
    <x v="2"/>
    <x v="16"/>
    <x v="397"/>
    <x v="46"/>
    <x v="83"/>
    <x v="86"/>
    <x v="275"/>
    <x v="217"/>
    <x v="177"/>
    <x v="2"/>
    <x v="210"/>
    <x v="198"/>
    <x v="204"/>
    <x v="226"/>
    <x v="319"/>
    <x v="198"/>
    <x v="204"/>
    <x v="228"/>
    <x v="3"/>
    <x v="278"/>
    <x v="86"/>
    <x v="212"/>
    <x v="225"/>
    <x v="227"/>
    <x v="227"/>
    <x v="226"/>
    <x v="2"/>
  </r>
  <r>
    <x v="451"/>
    <x v="451"/>
    <x v="1"/>
    <x v="4"/>
    <x v="86"/>
    <x v="2"/>
    <x v="6"/>
    <x v="14"/>
    <x v="26"/>
    <x v="9"/>
    <x v="106"/>
    <x v="144"/>
    <x v="2"/>
    <x v="16"/>
    <x v="422"/>
    <x v="52"/>
    <x v="85"/>
    <x v="88"/>
    <x v="273"/>
    <x v="214"/>
    <x v="169"/>
    <x v="2"/>
    <x v="203"/>
    <x v="155"/>
    <x v="164"/>
    <x v="220"/>
    <x v="320"/>
    <x v="155"/>
    <x v="164"/>
    <x v="222"/>
    <x v="3"/>
    <x v="281"/>
    <x v="86"/>
    <x v="178"/>
    <x v="194"/>
    <x v="221"/>
    <x v="221"/>
    <x v="220"/>
    <x v="2"/>
  </r>
  <r>
    <x v="490"/>
    <x v="492"/>
    <x v="1"/>
    <x v="4"/>
    <x v="86"/>
    <x v="2"/>
    <x v="6"/>
    <x v="14"/>
    <x v="5"/>
    <x v="9"/>
    <x v="117"/>
    <x v="152"/>
    <x v="2"/>
    <x v="26"/>
    <x v="195"/>
    <x v="54"/>
    <x v="88"/>
    <x v="89"/>
    <x v="272"/>
    <x v="260"/>
    <x v="260"/>
    <x v="2"/>
    <x v="255"/>
    <x v="294"/>
    <x v="297"/>
    <x v="260"/>
    <x v="199"/>
    <x v="294"/>
    <x v="298"/>
    <x v="259"/>
    <x v="3"/>
    <x v="198"/>
    <x v="86"/>
    <x v="302"/>
    <x v="293"/>
    <x v="257"/>
    <x v="257"/>
    <x v="257"/>
    <x v="2"/>
  </r>
  <r>
    <x v="200"/>
    <x v="194"/>
    <x v="1"/>
    <x v="4"/>
    <x v="87"/>
    <x v="12"/>
    <x v="2"/>
    <x v="14"/>
    <x v="29"/>
    <x v="2"/>
    <x v="73"/>
    <x v="112"/>
    <x v="2"/>
    <x v="16"/>
    <x v="438"/>
    <x v="143"/>
    <x v="311"/>
    <x v="311"/>
    <x v="104"/>
    <x v="85"/>
    <x v="10"/>
    <x v="2"/>
    <x v="64"/>
    <x v="45"/>
    <x v="46"/>
    <x v="69"/>
    <x v="447"/>
    <x v="45"/>
    <x v="46"/>
    <x v="70"/>
    <x v="3"/>
    <x v="402"/>
    <x v="86"/>
    <x v="50"/>
    <x v="6"/>
    <x v="67"/>
    <x v="67"/>
    <x v="67"/>
    <x v="2"/>
  </r>
  <r>
    <x v="288"/>
    <x v="274"/>
    <x v="1"/>
    <x v="11"/>
    <x v="87"/>
    <x v="12"/>
    <x v="2"/>
    <x v="14"/>
    <x v="29"/>
    <x v="5"/>
    <x v="73"/>
    <x v="112"/>
    <x v="2"/>
    <x v="29"/>
    <x v="36"/>
    <x v="143"/>
    <x v="311"/>
    <x v="311"/>
    <x v="104"/>
    <x v="401"/>
    <x v="473"/>
    <x v="2"/>
    <x v="423"/>
    <x v="415"/>
    <x v="429"/>
    <x v="421"/>
    <x v="10"/>
    <x v="415"/>
    <x v="429"/>
    <x v="422"/>
    <x v="3"/>
    <x v="32"/>
    <x v="86"/>
    <x v="438"/>
    <x v="492"/>
    <x v="422"/>
    <x v="422"/>
    <x v="422"/>
    <x v="2"/>
  </r>
  <r>
    <x v="424"/>
    <x v="425"/>
    <x v="1"/>
    <x v="4"/>
    <x v="88"/>
    <x v="6"/>
    <x v="7"/>
    <x v="5"/>
    <x v="11"/>
    <x v="2"/>
    <x v="96"/>
    <x v="164"/>
    <x v="0"/>
    <x v="12"/>
    <x v="471"/>
    <x v="9"/>
    <x v="23"/>
    <x v="23"/>
    <x v="309"/>
    <x v="470"/>
    <x v="188"/>
    <x v="2"/>
    <x v="474"/>
    <x v="235"/>
    <x v="371"/>
    <x v="478"/>
    <x v="229"/>
    <x v="236"/>
    <x v="359"/>
    <x v="479"/>
    <x v="3"/>
    <x v="219"/>
    <x v="86"/>
    <x v="370"/>
    <x v="358"/>
    <x v="478"/>
    <x v="478"/>
    <x v="478"/>
    <x v="0"/>
  </r>
  <r>
    <x v="201"/>
    <x v="195"/>
    <x v="1"/>
    <x v="4"/>
    <x v="89"/>
    <x v="2"/>
    <x v="3"/>
    <x v="3"/>
    <x v="29"/>
    <x v="7"/>
    <x v="73"/>
    <x v="112"/>
    <x v="2"/>
    <x v="16"/>
    <x v="319"/>
    <x v="13"/>
    <x v="33"/>
    <x v="33"/>
    <x v="236"/>
    <x v="172"/>
    <x v="220"/>
    <x v="2"/>
    <x v="191"/>
    <x v="296"/>
    <x v="293"/>
    <x v="189"/>
    <x v="277"/>
    <x v="296"/>
    <x v="294"/>
    <x v="188"/>
    <x v="3"/>
    <x v="268"/>
    <x v="86"/>
    <x v="299"/>
    <x v="280"/>
    <x v="186"/>
    <x v="186"/>
    <x v="186"/>
    <x v="2"/>
  </r>
  <r>
    <x v="340"/>
    <x v="322"/>
    <x v="1"/>
    <x v="11"/>
    <x v="89"/>
    <x v="2"/>
    <x v="3"/>
    <x v="3"/>
    <x v="29"/>
    <x v="5"/>
    <x v="73"/>
    <x v="112"/>
    <x v="2"/>
    <x v="29"/>
    <x v="156"/>
    <x v="13"/>
    <x v="33"/>
    <x v="33"/>
    <x v="236"/>
    <x v="302"/>
    <x v="261"/>
    <x v="2"/>
    <x v="291"/>
    <x v="177"/>
    <x v="190"/>
    <x v="297"/>
    <x v="187"/>
    <x v="176"/>
    <x v="189"/>
    <x v="298"/>
    <x v="3"/>
    <x v="172"/>
    <x v="86"/>
    <x v="201"/>
    <x v="222"/>
    <x v="297"/>
    <x v="297"/>
    <x v="297"/>
    <x v="2"/>
  </r>
  <r>
    <x v="382"/>
    <x v="373"/>
    <x v="1"/>
    <x v="4"/>
    <x v="89"/>
    <x v="2"/>
    <x v="3"/>
    <x v="3"/>
    <x v="23"/>
    <x v="7"/>
    <x v="76"/>
    <x v="116"/>
    <x v="2"/>
    <x v="29"/>
    <x v="144"/>
    <x v="20"/>
    <x v="34"/>
    <x v="34"/>
    <x v="237"/>
    <x v="304"/>
    <x v="262"/>
    <x v="2"/>
    <x v="292"/>
    <x v="256"/>
    <x v="266"/>
    <x v="299"/>
    <x v="193"/>
    <x v="256"/>
    <x v="266"/>
    <x v="300"/>
    <x v="3"/>
    <x v="170"/>
    <x v="86"/>
    <x v="269"/>
    <x v="270"/>
    <x v="299"/>
    <x v="299"/>
    <x v="299"/>
    <x v="2"/>
  </r>
  <r>
    <x v="363"/>
    <x v="355"/>
    <x v="1"/>
    <x v="4"/>
    <x v="90"/>
    <x v="14"/>
    <x v="8"/>
    <x v="13"/>
    <x v="28"/>
    <x v="7"/>
    <x v="72"/>
    <x v="12"/>
    <x v="1"/>
    <x v="27"/>
    <x v="229"/>
    <x v="40"/>
    <x v="43"/>
    <x v="41"/>
    <x v="223"/>
    <x v="256"/>
    <x v="247"/>
    <x v="2"/>
    <x v="251"/>
    <x v="259"/>
    <x v="267"/>
    <x v="262"/>
    <x v="223"/>
    <x v="267"/>
    <x v="274"/>
    <x v="265"/>
    <x v="3"/>
    <x v="210"/>
    <x v="93"/>
    <x v="293"/>
    <x v="298"/>
    <x v="261"/>
    <x v="261"/>
    <x v="263"/>
    <x v="6"/>
  </r>
  <r>
    <x v="364"/>
    <x v="358"/>
    <x v="1"/>
    <x v="4"/>
    <x v="91"/>
    <x v="14"/>
    <x v="3"/>
    <x v="13"/>
    <x v="28"/>
    <x v="7"/>
    <x v="72"/>
    <x v="10"/>
    <x v="1"/>
    <x v="32"/>
    <x v="230"/>
    <x v="5"/>
    <x v="11"/>
    <x v="11"/>
    <x v="259"/>
    <x v="247"/>
    <x v="250"/>
    <x v="2"/>
    <x v="250"/>
    <x v="261"/>
    <x v="269"/>
    <x v="258"/>
    <x v="226"/>
    <x v="271"/>
    <x v="278"/>
    <x v="262"/>
    <x v="3"/>
    <x v="212"/>
    <x v="86"/>
    <x v="280"/>
    <x v="286"/>
    <x v="259"/>
    <x v="259"/>
    <x v="260"/>
    <x v="6"/>
  </r>
  <r>
    <x v="152"/>
    <x v="146"/>
    <x v="1"/>
    <x v="4"/>
    <x v="92"/>
    <x v="14"/>
    <x v="8"/>
    <x v="4"/>
    <x v="24"/>
    <x v="1"/>
    <x v="67"/>
    <x v="108"/>
    <x v="2"/>
    <x v="29"/>
    <x v="152"/>
    <x v="52"/>
    <x v="98"/>
    <x v="103"/>
    <x v="233"/>
    <x v="307"/>
    <x v="310"/>
    <x v="2"/>
    <x v="304"/>
    <x v="271"/>
    <x v="282"/>
    <x v="304"/>
    <x v="127"/>
    <x v="270"/>
    <x v="282"/>
    <x v="305"/>
    <x v="3"/>
    <x v="100"/>
    <x v="108"/>
    <x v="316"/>
    <x v="261"/>
    <x v="305"/>
    <x v="305"/>
    <x v="305"/>
    <x v="2"/>
  </r>
  <r>
    <x v="202"/>
    <x v="196"/>
    <x v="1"/>
    <x v="4"/>
    <x v="92"/>
    <x v="14"/>
    <x v="8"/>
    <x v="4"/>
    <x v="29"/>
    <x v="1"/>
    <x v="73"/>
    <x v="112"/>
    <x v="2"/>
    <x v="16"/>
    <x v="336"/>
    <x v="40"/>
    <x v="99"/>
    <x v="104"/>
    <x v="232"/>
    <x v="167"/>
    <x v="154"/>
    <x v="2"/>
    <x v="172"/>
    <x v="304"/>
    <x v="307"/>
    <x v="186"/>
    <x v="354"/>
    <x v="305"/>
    <x v="308"/>
    <x v="185"/>
    <x v="3"/>
    <x v="347"/>
    <x v="86"/>
    <x v="315"/>
    <x v="250"/>
    <x v="183"/>
    <x v="183"/>
    <x v="183"/>
    <x v="2"/>
  </r>
  <r>
    <x v="289"/>
    <x v="275"/>
    <x v="1"/>
    <x v="11"/>
    <x v="92"/>
    <x v="14"/>
    <x v="8"/>
    <x v="4"/>
    <x v="29"/>
    <x v="5"/>
    <x v="73"/>
    <x v="112"/>
    <x v="2"/>
    <x v="29"/>
    <x v="137"/>
    <x v="40"/>
    <x v="99"/>
    <x v="104"/>
    <x v="232"/>
    <x v="309"/>
    <x v="307"/>
    <x v="2"/>
    <x v="305"/>
    <x v="163"/>
    <x v="176"/>
    <x v="301"/>
    <x v="112"/>
    <x v="161"/>
    <x v="172"/>
    <x v="302"/>
    <x v="3"/>
    <x v="94"/>
    <x v="86"/>
    <x v="185"/>
    <x v="254"/>
    <x v="301"/>
    <x v="301"/>
    <x v="301"/>
    <x v="2"/>
  </r>
  <r>
    <x v="203"/>
    <x v="197"/>
    <x v="1"/>
    <x v="4"/>
    <x v="93"/>
    <x v="13"/>
    <x v="2"/>
    <x v="14"/>
    <x v="29"/>
    <x v="4"/>
    <x v="73"/>
    <x v="112"/>
    <x v="2"/>
    <x v="16"/>
    <x v="387"/>
    <x v="113"/>
    <x v="285"/>
    <x v="285"/>
    <x v="85"/>
    <x v="73"/>
    <x v="37"/>
    <x v="2"/>
    <x v="85"/>
    <x v="281"/>
    <x v="270"/>
    <x v="83"/>
    <x v="407"/>
    <x v="281"/>
    <x v="268"/>
    <x v="84"/>
    <x v="3"/>
    <x v="416"/>
    <x v="86"/>
    <x v="272"/>
    <x v="94"/>
    <x v="81"/>
    <x v="81"/>
    <x v="81"/>
    <x v="2"/>
  </r>
  <r>
    <x v="290"/>
    <x v="276"/>
    <x v="1"/>
    <x v="11"/>
    <x v="93"/>
    <x v="13"/>
    <x v="2"/>
    <x v="14"/>
    <x v="29"/>
    <x v="5"/>
    <x v="73"/>
    <x v="112"/>
    <x v="2"/>
    <x v="29"/>
    <x v="86"/>
    <x v="113"/>
    <x v="285"/>
    <x v="285"/>
    <x v="85"/>
    <x v="413"/>
    <x v="430"/>
    <x v="2"/>
    <x v="403"/>
    <x v="191"/>
    <x v="216"/>
    <x v="406"/>
    <x v="59"/>
    <x v="189"/>
    <x v="216"/>
    <x v="408"/>
    <x v="3"/>
    <x v="19"/>
    <x v="86"/>
    <x v="221"/>
    <x v="392"/>
    <x v="408"/>
    <x v="408"/>
    <x v="408"/>
    <x v="2"/>
  </r>
  <r>
    <x v="407"/>
    <x v="402"/>
    <x v="1"/>
    <x v="4"/>
    <x v="93"/>
    <x v="13"/>
    <x v="2"/>
    <x v="14"/>
    <x v="26"/>
    <x v="4"/>
    <x v="89"/>
    <x v="128"/>
    <x v="2"/>
    <x v="29"/>
    <x v="50"/>
    <x v="119"/>
    <x v="286"/>
    <x v="286"/>
    <x v="81"/>
    <x v="415"/>
    <x v="432"/>
    <x v="2"/>
    <x v="407"/>
    <x v="319"/>
    <x v="332"/>
    <x v="415"/>
    <x v="64"/>
    <x v="319"/>
    <x v="333"/>
    <x v="416"/>
    <x v="3"/>
    <x v="11"/>
    <x v="86"/>
    <x v="340"/>
    <x v="332"/>
    <x v="416"/>
    <x v="416"/>
    <x v="416"/>
    <x v="2"/>
  </r>
  <r>
    <x v="452"/>
    <x v="450"/>
    <x v="1"/>
    <x v="4"/>
    <x v="93"/>
    <x v="13"/>
    <x v="2"/>
    <x v="14"/>
    <x v="23"/>
    <x v="4"/>
    <x v="106"/>
    <x v="100"/>
    <x v="2"/>
    <x v="26"/>
    <x v="199"/>
    <x v="114"/>
    <x v="284"/>
    <x v="284"/>
    <x v="89"/>
    <x v="321"/>
    <x v="340"/>
    <x v="2"/>
    <x v="314"/>
    <x v="202"/>
    <x v="220"/>
    <x v="318"/>
    <x v="151"/>
    <x v="202"/>
    <x v="220"/>
    <x v="319"/>
    <x v="3"/>
    <x v="109"/>
    <x v="86"/>
    <x v="225"/>
    <x v="233"/>
    <x v="321"/>
    <x v="321"/>
    <x v="319"/>
    <x v="2"/>
  </r>
  <r>
    <x v="68"/>
    <x v="69"/>
    <x v="1"/>
    <x v="4"/>
    <x v="94"/>
    <x v="13"/>
    <x v="10"/>
    <x v="13"/>
    <x v="24"/>
    <x v="1"/>
    <x v="41"/>
    <x v="56"/>
    <x v="2"/>
    <x v="29"/>
    <x v="184"/>
    <x v="110"/>
    <x v="229"/>
    <x v="229"/>
    <x v="99"/>
    <x v="335"/>
    <x v="410"/>
    <x v="2"/>
    <x v="381"/>
    <x v="410"/>
    <x v="425"/>
    <x v="391"/>
    <x v="118"/>
    <x v="410"/>
    <x v="425"/>
    <x v="393"/>
    <x v="3"/>
    <x v="33"/>
    <x v="132"/>
    <x v="447"/>
    <x v="451"/>
    <x v="393"/>
    <x v="393"/>
    <x v="393"/>
    <x v="3"/>
  </r>
  <r>
    <x v="204"/>
    <x v="198"/>
    <x v="1"/>
    <x v="4"/>
    <x v="94"/>
    <x v="13"/>
    <x v="10"/>
    <x v="13"/>
    <x v="29"/>
    <x v="1"/>
    <x v="73"/>
    <x v="112"/>
    <x v="2"/>
    <x v="16"/>
    <x v="406"/>
    <x v="110"/>
    <x v="246"/>
    <x v="248"/>
    <x v="90"/>
    <x v="78"/>
    <x v="34"/>
    <x v="2"/>
    <x v="84"/>
    <x v="61"/>
    <x v="64"/>
    <x v="85"/>
    <x v="418"/>
    <x v="59"/>
    <x v="63"/>
    <x v="86"/>
    <x v="3"/>
    <x v="418"/>
    <x v="86"/>
    <x v="69"/>
    <x v="55"/>
    <x v="83"/>
    <x v="83"/>
    <x v="83"/>
    <x v="2"/>
  </r>
  <r>
    <x v="291"/>
    <x v="277"/>
    <x v="1"/>
    <x v="11"/>
    <x v="94"/>
    <x v="13"/>
    <x v="10"/>
    <x v="13"/>
    <x v="29"/>
    <x v="5"/>
    <x v="73"/>
    <x v="112"/>
    <x v="2"/>
    <x v="29"/>
    <x v="72"/>
    <x v="110"/>
    <x v="246"/>
    <x v="248"/>
    <x v="90"/>
    <x v="408"/>
    <x v="437"/>
    <x v="2"/>
    <x v="405"/>
    <x v="397"/>
    <x v="408"/>
    <x v="404"/>
    <x v="43"/>
    <x v="398"/>
    <x v="410"/>
    <x v="406"/>
    <x v="3"/>
    <x v="17"/>
    <x v="86"/>
    <x v="421"/>
    <x v="439"/>
    <x v="406"/>
    <x v="406"/>
    <x v="406"/>
    <x v="2"/>
  </r>
  <r>
    <x v="480"/>
    <x v="479"/>
    <x v="1"/>
    <x v="4"/>
    <x v="95"/>
    <x v="15"/>
    <x v="10"/>
    <x v="10"/>
    <x v="23"/>
    <x v="0"/>
    <x v="114"/>
    <x v="46"/>
    <x v="2"/>
    <x v="17"/>
    <x v="250"/>
    <x v="19"/>
    <x v="30"/>
    <x v="30"/>
    <x v="256"/>
    <x v="224"/>
    <x v="241"/>
    <x v="2"/>
    <x v="242"/>
    <x v="231"/>
    <x v="237"/>
    <x v="237"/>
    <x v="239"/>
    <x v="231"/>
    <x v="237"/>
    <x v="239"/>
    <x v="3"/>
    <x v="434"/>
    <x v="86"/>
    <x v="242"/>
    <x v="248"/>
    <x v="237"/>
    <x v="237"/>
    <x v="237"/>
    <x v="4"/>
  </r>
  <r>
    <x v="384"/>
    <x v="376"/>
    <x v="1"/>
    <x v="4"/>
    <x v="96"/>
    <x v="2"/>
    <x v="9"/>
    <x v="14"/>
    <x v="5"/>
    <x v="4"/>
    <x v="78"/>
    <x v="118"/>
    <x v="2"/>
    <x v="16"/>
    <x v="354"/>
    <x v="34"/>
    <x v="90"/>
    <x v="92"/>
    <x v="230"/>
    <x v="166"/>
    <x v="194"/>
    <x v="2"/>
    <x v="183"/>
    <x v="329"/>
    <x v="333"/>
    <x v="183"/>
    <x v="318"/>
    <x v="329"/>
    <x v="334"/>
    <x v="182"/>
    <x v="3"/>
    <x v="272"/>
    <x v="86"/>
    <x v="341"/>
    <x v="333"/>
    <x v="180"/>
    <x v="180"/>
    <x v="180"/>
    <x v="2"/>
  </r>
  <r>
    <x v="386"/>
    <x v="378"/>
    <x v="1"/>
    <x v="4"/>
    <x v="96"/>
    <x v="2"/>
    <x v="9"/>
    <x v="14"/>
    <x v="23"/>
    <x v="4"/>
    <x v="79"/>
    <x v="119"/>
    <x v="2"/>
    <x v="16"/>
    <x v="369"/>
    <x v="41"/>
    <x v="91"/>
    <x v="93"/>
    <x v="231"/>
    <x v="165"/>
    <x v="189"/>
    <x v="2"/>
    <x v="182"/>
    <x v="282"/>
    <x v="281"/>
    <x v="179"/>
    <x v="306"/>
    <x v="282"/>
    <x v="281"/>
    <x v="178"/>
    <x v="3"/>
    <x v="276"/>
    <x v="86"/>
    <x v="283"/>
    <x v="278"/>
    <x v="175"/>
    <x v="175"/>
    <x v="175"/>
    <x v="2"/>
  </r>
  <r>
    <x v="426"/>
    <x v="428"/>
    <x v="1"/>
    <x v="4"/>
    <x v="96"/>
    <x v="2"/>
    <x v="9"/>
    <x v="14"/>
    <x v="23"/>
    <x v="4"/>
    <x v="98"/>
    <x v="137"/>
    <x v="2"/>
    <x v="16"/>
    <x v="421"/>
    <x v="55"/>
    <x v="93"/>
    <x v="94"/>
    <x v="229"/>
    <x v="159"/>
    <x v="183"/>
    <x v="2"/>
    <x v="178"/>
    <x v="144"/>
    <x v="153"/>
    <x v="177"/>
    <x v="294"/>
    <x v="143"/>
    <x v="153"/>
    <x v="176"/>
    <x v="3"/>
    <x v="280"/>
    <x v="86"/>
    <x v="155"/>
    <x v="175"/>
    <x v="173"/>
    <x v="173"/>
    <x v="173"/>
    <x v="2"/>
  </r>
  <r>
    <x v="205"/>
    <x v="199"/>
    <x v="1"/>
    <x v="4"/>
    <x v="97"/>
    <x v="14"/>
    <x v="0"/>
    <x v="13"/>
    <x v="29"/>
    <x v="1"/>
    <x v="73"/>
    <x v="112"/>
    <x v="2"/>
    <x v="16"/>
    <x v="363"/>
    <x v="67"/>
    <x v="200"/>
    <x v="203"/>
    <x v="184"/>
    <x v="132"/>
    <x v="81"/>
    <x v="2"/>
    <x v="112"/>
    <x v="361"/>
    <x v="364"/>
    <x v="142"/>
    <x v="408"/>
    <x v="360"/>
    <x v="364"/>
    <x v="143"/>
    <x v="3"/>
    <x v="357"/>
    <x v="86"/>
    <x v="375"/>
    <x v="315"/>
    <x v="140"/>
    <x v="140"/>
    <x v="140"/>
    <x v="2"/>
  </r>
  <r>
    <x v="292"/>
    <x v="278"/>
    <x v="1"/>
    <x v="11"/>
    <x v="97"/>
    <x v="14"/>
    <x v="0"/>
    <x v="13"/>
    <x v="29"/>
    <x v="5"/>
    <x v="73"/>
    <x v="112"/>
    <x v="2"/>
    <x v="29"/>
    <x v="113"/>
    <x v="67"/>
    <x v="200"/>
    <x v="203"/>
    <x v="184"/>
    <x v="342"/>
    <x v="382"/>
    <x v="2"/>
    <x v="371"/>
    <x v="103"/>
    <x v="117"/>
    <x v="335"/>
    <x v="58"/>
    <x v="104"/>
    <x v="116"/>
    <x v="336"/>
    <x v="3"/>
    <x v="84"/>
    <x v="86"/>
    <x v="119"/>
    <x v="190"/>
    <x v="336"/>
    <x v="336"/>
    <x v="336"/>
    <x v="2"/>
  </r>
  <r>
    <x v="59"/>
    <x v="53"/>
    <x v="1"/>
    <x v="4"/>
    <x v="98"/>
    <x v="14"/>
    <x v="0"/>
    <x v="14"/>
    <x v="25"/>
    <x v="4"/>
    <x v="37"/>
    <x v="82"/>
    <x v="2"/>
    <x v="16"/>
    <x v="300"/>
    <x v="62"/>
    <x v="191"/>
    <x v="191"/>
    <x v="144"/>
    <x v="139"/>
    <x v="124"/>
    <x v="2"/>
    <x v="137"/>
    <x v="373"/>
    <x v="381"/>
    <x v="134"/>
    <x v="346"/>
    <x v="372"/>
    <x v="381"/>
    <x v="135"/>
    <x v="3"/>
    <x v="340"/>
    <x v="26"/>
    <x v="348"/>
    <x v="54"/>
    <x v="132"/>
    <x v="132"/>
    <x v="132"/>
    <x v="2"/>
  </r>
  <r>
    <x v="124"/>
    <x v="126"/>
    <x v="1"/>
    <x v="4"/>
    <x v="98"/>
    <x v="14"/>
    <x v="0"/>
    <x v="14"/>
    <x v="8"/>
    <x v="4"/>
    <x v="60"/>
    <x v="103"/>
    <x v="2"/>
    <x v="29"/>
    <x v="164"/>
    <x v="76"/>
    <x v="194"/>
    <x v="192"/>
    <x v="139"/>
    <x v="356"/>
    <x v="355"/>
    <x v="2"/>
    <x v="359"/>
    <x v="187"/>
    <x v="205"/>
    <x v="366"/>
    <x v="130"/>
    <x v="187"/>
    <x v="205"/>
    <x v="368"/>
    <x v="3"/>
    <x v="101"/>
    <x v="117"/>
    <x v="287"/>
    <x v="447"/>
    <x v="368"/>
    <x v="368"/>
    <x v="368"/>
    <x v="2"/>
  </r>
  <r>
    <x v="206"/>
    <x v="200"/>
    <x v="1"/>
    <x v="4"/>
    <x v="98"/>
    <x v="14"/>
    <x v="0"/>
    <x v="14"/>
    <x v="29"/>
    <x v="4"/>
    <x v="73"/>
    <x v="112"/>
    <x v="2"/>
    <x v="16"/>
    <x v="356"/>
    <x v="69"/>
    <x v="195"/>
    <x v="193"/>
    <x v="127"/>
    <x v="104"/>
    <x v="113"/>
    <x v="2"/>
    <x v="118"/>
    <x v="328"/>
    <x v="328"/>
    <x v="115"/>
    <x v="356"/>
    <x v="328"/>
    <x v="329"/>
    <x v="116"/>
    <x v="3"/>
    <x v="354"/>
    <x v="86"/>
    <x v="337"/>
    <x v="48"/>
    <x v="113"/>
    <x v="113"/>
    <x v="113"/>
    <x v="2"/>
  </r>
  <r>
    <x v="293"/>
    <x v="279"/>
    <x v="1"/>
    <x v="11"/>
    <x v="98"/>
    <x v="14"/>
    <x v="0"/>
    <x v="14"/>
    <x v="29"/>
    <x v="5"/>
    <x v="73"/>
    <x v="112"/>
    <x v="2"/>
    <x v="29"/>
    <x v="119"/>
    <x v="69"/>
    <x v="195"/>
    <x v="193"/>
    <x v="127"/>
    <x v="374"/>
    <x v="356"/>
    <x v="2"/>
    <x v="364"/>
    <x v="136"/>
    <x v="154"/>
    <x v="363"/>
    <x v="108"/>
    <x v="136"/>
    <x v="154"/>
    <x v="365"/>
    <x v="3"/>
    <x v="87"/>
    <x v="86"/>
    <x v="157"/>
    <x v="446"/>
    <x v="365"/>
    <x v="365"/>
    <x v="365"/>
    <x v="2"/>
  </r>
  <r>
    <x v="397"/>
    <x v="392"/>
    <x v="1"/>
    <x v="4"/>
    <x v="98"/>
    <x v="14"/>
    <x v="0"/>
    <x v="14"/>
    <x v="26"/>
    <x v="4"/>
    <x v="83"/>
    <x v="123"/>
    <x v="2"/>
    <x v="16"/>
    <x v="398"/>
    <x v="86"/>
    <x v="196"/>
    <x v="194"/>
    <x v="128"/>
    <x v="98"/>
    <x v="105"/>
    <x v="2"/>
    <x v="113"/>
    <x v="104"/>
    <x v="109"/>
    <x v="102"/>
    <x v="336"/>
    <x v="105"/>
    <x v="109"/>
    <x v="103"/>
    <x v="3"/>
    <x v="363"/>
    <x v="86"/>
    <x v="110"/>
    <x v="128"/>
    <x v="100"/>
    <x v="100"/>
    <x v="100"/>
    <x v="2"/>
  </r>
  <r>
    <x v="502"/>
    <x v="504"/>
    <x v="1"/>
    <x v="4"/>
    <x v="98"/>
    <x v="14"/>
    <x v="0"/>
    <x v="14"/>
    <x v="13"/>
    <x v="4"/>
    <x v="119"/>
    <x v="154"/>
    <x v="2"/>
    <x v="16"/>
    <x v="434"/>
    <x v="79"/>
    <x v="198"/>
    <x v="196"/>
    <x v="116"/>
    <x v="89"/>
    <x v="110"/>
    <x v="2"/>
    <x v="108"/>
    <x v="278"/>
    <x v="273"/>
    <x v="104"/>
    <x v="364"/>
    <x v="278"/>
    <x v="271"/>
    <x v="105"/>
    <x v="3"/>
    <x v="372"/>
    <x v="86"/>
    <x v="274"/>
    <x v="274"/>
    <x v="102"/>
    <x v="102"/>
    <x v="102"/>
    <x v="1"/>
  </r>
  <r>
    <x v="150"/>
    <x v="408"/>
    <x v="1"/>
    <x v="6"/>
    <x v="99"/>
    <x v="15"/>
    <x v="5"/>
    <x v="3"/>
    <x v="17"/>
    <x v="5"/>
    <x v="70"/>
    <x v="112"/>
    <x v="2"/>
    <x v="0"/>
    <x v="235"/>
    <x v="0"/>
    <x v="1"/>
    <x v="0"/>
    <x v="311"/>
    <x v="245"/>
    <x v="245"/>
    <x v="2"/>
    <x v="248"/>
    <x v="238"/>
    <x v="244"/>
    <x v="251"/>
    <x v="229"/>
    <x v="238"/>
    <x v="244"/>
    <x v="251"/>
    <x v="3"/>
    <x v="434"/>
    <x v="11"/>
    <x v="72"/>
    <x v="71"/>
    <x v="249"/>
    <x v="249"/>
    <x v="249"/>
    <x v="2"/>
  </r>
  <r>
    <x v="150"/>
    <x v="415"/>
    <x v="1"/>
    <x v="3"/>
    <x v="99"/>
    <x v="15"/>
    <x v="5"/>
    <x v="3"/>
    <x v="14"/>
    <x v="5"/>
    <x v="70"/>
    <x v="112"/>
    <x v="2"/>
    <x v="0"/>
    <x v="235"/>
    <x v="0"/>
    <x v="1"/>
    <x v="0"/>
    <x v="311"/>
    <x v="245"/>
    <x v="245"/>
    <x v="2"/>
    <x v="248"/>
    <x v="238"/>
    <x v="244"/>
    <x v="251"/>
    <x v="229"/>
    <x v="238"/>
    <x v="244"/>
    <x v="251"/>
    <x v="3"/>
    <x v="434"/>
    <x v="11"/>
    <x v="72"/>
    <x v="71"/>
    <x v="249"/>
    <x v="249"/>
    <x v="249"/>
    <x v="2"/>
  </r>
  <r>
    <x v="151"/>
    <x v="414"/>
    <x v="1"/>
    <x v="5"/>
    <x v="99"/>
    <x v="15"/>
    <x v="5"/>
    <x v="3"/>
    <x v="15"/>
    <x v="5"/>
    <x v="70"/>
    <x v="112"/>
    <x v="2"/>
    <x v="43"/>
    <x v="235"/>
    <x v="0"/>
    <x v="1"/>
    <x v="0"/>
    <x v="311"/>
    <x v="245"/>
    <x v="245"/>
    <x v="2"/>
    <x v="248"/>
    <x v="238"/>
    <x v="244"/>
    <x v="251"/>
    <x v="229"/>
    <x v="238"/>
    <x v="244"/>
    <x v="251"/>
    <x v="3"/>
    <x v="434"/>
    <x v="145"/>
    <x v="419"/>
    <x v="418"/>
    <x v="249"/>
    <x v="249"/>
    <x v="249"/>
    <x v="2"/>
  </r>
  <r>
    <x v="153"/>
    <x v="409"/>
    <x v="1"/>
    <x v="6"/>
    <x v="99"/>
    <x v="15"/>
    <x v="5"/>
    <x v="3"/>
    <x v="1"/>
    <x v="5"/>
    <x v="73"/>
    <x v="112"/>
    <x v="2"/>
    <x v="5"/>
    <x v="235"/>
    <x v="15"/>
    <x v="1"/>
    <x v="0"/>
    <x v="311"/>
    <x v="245"/>
    <x v="245"/>
    <x v="2"/>
    <x v="248"/>
    <x v="238"/>
    <x v="244"/>
    <x v="251"/>
    <x v="229"/>
    <x v="238"/>
    <x v="244"/>
    <x v="251"/>
    <x v="3"/>
    <x v="434"/>
    <x v="86"/>
    <x v="249"/>
    <x v="252"/>
    <x v="249"/>
    <x v="249"/>
    <x v="249"/>
    <x v="2"/>
  </r>
  <r>
    <x v="153"/>
    <x v="413"/>
    <x v="1"/>
    <x v="3"/>
    <x v="99"/>
    <x v="15"/>
    <x v="5"/>
    <x v="3"/>
    <x v="14"/>
    <x v="5"/>
    <x v="73"/>
    <x v="112"/>
    <x v="2"/>
    <x v="5"/>
    <x v="235"/>
    <x v="15"/>
    <x v="1"/>
    <x v="0"/>
    <x v="311"/>
    <x v="245"/>
    <x v="245"/>
    <x v="2"/>
    <x v="248"/>
    <x v="238"/>
    <x v="244"/>
    <x v="251"/>
    <x v="229"/>
    <x v="238"/>
    <x v="244"/>
    <x v="251"/>
    <x v="3"/>
    <x v="434"/>
    <x v="86"/>
    <x v="249"/>
    <x v="252"/>
    <x v="249"/>
    <x v="249"/>
    <x v="249"/>
    <x v="2"/>
  </r>
  <r>
    <x v="154"/>
    <x v="412"/>
    <x v="1"/>
    <x v="5"/>
    <x v="99"/>
    <x v="15"/>
    <x v="5"/>
    <x v="3"/>
    <x v="15"/>
    <x v="5"/>
    <x v="73"/>
    <x v="112"/>
    <x v="2"/>
    <x v="38"/>
    <x v="235"/>
    <x v="15"/>
    <x v="1"/>
    <x v="0"/>
    <x v="311"/>
    <x v="245"/>
    <x v="245"/>
    <x v="2"/>
    <x v="248"/>
    <x v="238"/>
    <x v="244"/>
    <x v="251"/>
    <x v="229"/>
    <x v="238"/>
    <x v="244"/>
    <x v="251"/>
    <x v="3"/>
    <x v="434"/>
    <x v="86"/>
    <x v="249"/>
    <x v="252"/>
    <x v="249"/>
    <x v="249"/>
    <x v="249"/>
    <x v="2"/>
  </r>
  <r>
    <x v="430"/>
    <x v="485"/>
    <x v="1"/>
    <x v="6"/>
    <x v="99"/>
    <x v="15"/>
    <x v="5"/>
    <x v="3"/>
    <x v="17"/>
    <x v="3"/>
    <x v="99"/>
    <x v="138"/>
    <x v="2"/>
    <x v="3"/>
    <x v="235"/>
    <x v="15"/>
    <x v="1"/>
    <x v="0"/>
    <x v="311"/>
    <x v="245"/>
    <x v="245"/>
    <x v="2"/>
    <x v="248"/>
    <x v="238"/>
    <x v="244"/>
    <x v="251"/>
    <x v="229"/>
    <x v="238"/>
    <x v="244"/>
    <x v="251"/>
    <x v="3"/>
    <x v="434"/>
    <x v="86"/>
    <x v="249"/>
    <x v="252"/>
    <x v="249"/>
    <x v="249"/>
    <x v="249"/>
    <x v="2"/>
  </r>
  <r>
    <x v="431"/>
    <x v="486"/>
    <x v="1"/>
    <x v="5"/>
    <x v="99"/>
    <x v="15"/>
    <x v="5"/>
    <x v="3"/>
    <x v="15"/>
    <x v="3"/>
    <x v="99"/>
    <x v="138"/>
    <x v="2"/>
    <x v="40"/>
    <x v="235"/>
    <x v="15"/>
    <x v="1"/>
    <x v="0"/>
    <x v="311"/>
    <x v="245"/>
    <x v="245"/>
    <x v="2"/>
    <x v="248"/>
    <x v="238"/>
    <x v="244"/>
    <x v="251"/>
    <x v="229"/>
    <x v="238"/>
    <x v="244"/>
    <x v="251"/>
    <x v="3"/>
    <x v="434"/>
    <x v="86"/>
    <x v="249"/>
    <x v="252"/>
    <x v="249"/>
    <x v="249"/>
    <x v="249"/>
    <x v="2"/>
  </r>
  <r>
    <x v="432"/>
    <x v="487"/>
    <x v="1"/>
    <x v="3"/>
    <x v="99"/>
    <x v="15"/>
    <x v="5"/>
    <x v="3"/>
    <x v="14"/>
    <x v="3"/>
    <x v="99"/>
    <x v="138"/>
    <x v="2"/>
    <x v="3"/>
    <x v="235"/>
    <x v="15"/>
    <x v="1"/>
    <x v="0"/>
    <x v="311"/>
    <x v="245"/>
    <x v="245"/>
    <x v="2"/>
    <x v="248"/>
    <x v="238"/>
    <x v="244"/>
    <x v="251"/>
    <x v="229"/>
    <x v="238"/>
    <x v="244"/>
    <x v="251"/>
    <x v="3"/>
    <x v="434"/>
    <x v="86"/>
    <x v="249"/>
    <x v="252"/>
    <x v="249"/>
    <x v="249"/>
    <x v="249"/>
    <x v="2"/>
  </r>
  <r>
    <x v="454"/>
    <x v="453"/>
    <x v="1"/>
    <x v="4"/>
    <x v="100"/>
    <x v="5"/>
    <x v="7"/>
    <x v="7"/>
    <x v="2"/>
    <x v="1"/>
    <x v="108"/>
    <x v="158"/>
    <x v="2"/>
    <x v="33"/>
    <x v="11"/>
    <x v="6"/>
    <x v="12"/>
    <x v="13"/>
    <x v="294"/>
    <x v="262"/>
    <x v="270"/>
    <x v="2"/>
    <x v="257"/>
    <x v="157"/>
    <x v="169"/>
    <x v="257"/>
    <x v="160"/>
    <x v="157"/>
    <x v="168"/>
    <x v="257"/>
    <x v="3"/>
    <x v="183"/>
    <x v="86"/>
    <x v="181"/>
    <x v="195"/>
    <x v="255"/>
    <x v="255"/>
    <x v="255"/>
    <x v="1"/>
  </r>
  <r>
    <x v="161"/>
    <x v="156"/>
    <x v="1"/>
    <x v="4"/>
    <x v="101"/>
    <x v="14"/>
    <x v="3"/>
    <x v="8"/>
    <x v="29"/>
    <x v="7"/>
    <x v="73"/>
    <x v="112"/>
    <x v="2"/>
    <x v="16"/>
    <x v="358"/>
    <x v="53"/>
    <x v="74"/>
    <x v="80"/>
    <x v="320"/>
    <x v="427"/>
    <x v="196"/>
    <x v="2"/>
    <x v="415"/>
    <x v="116"/>
    <x v="132"/>
    <x v="424"/>
    <x v="257"/>
    <x v="117"/>
    <x v="132"/>
    <x v="425"/>
    <x v="3"/>
    <x v="355"/>
    <x v="86"/>
    <x v="134"/>
    <x v="144"/>
    <x v="425"/>
    <x v="425"/>
    <x v="425"/>
    <x v="2"/>
  </r>
  <r>
    <x v="294"/>
    <x v="280"/>
    <x v="1"/>
    <x v="11"/>
    <x v="101"/>
    <x v="14"/>
    <x v="3"/>
    <x v="8"/>
    <x v="29"/>
    <x v="5"/>
    <x v="73"/>
    <x v="112"/>
    <x v="2"/>
    <x v="29"/>
    <x v="117"/>
    <x v="53"/>
    <x v="74"/>
    <x v="80"/>
    <x v="320"/>
    <x v="55"/>
    <x v="278"/>
    <x v="2"/>
    <x v="77"/>
    <x v="351"/>
    <x v="350"/>
    <x v="67"/>
    <x v="204"/>
    <x v="350"/>
    <x v="350"/>
    <x v="68"/>
    <x v="3"/>
    <x v="86"/>
    <x v="86"/>
    <x v="358"/>
    <x v="356"/>
    <x v="65"/>
    <x v="65"/>
    <x v="65"/>
    <x v="2"/>
  </r>
  <r>
    <x v="381"/>
    <x v="372"/>
    <x v="1"/>
    <x v="4"/>
    <x v="101"/>
    <x v="14"/>
    <x v="3"/>
    <x v="8"/>
    <x v="23"/>
    <x v="7"/>
    <x v="76"/>
    <x v="116"/>
    <x v="2"/>
    <x v="29"/>
    <x v="100"/>
    <x v="57"/>
    <x v="76"/>
    <x v="82"/>
    <x v="319"/>
    <x v="54"/>
    <x v="280"/>
    <x v="2"/>
    <x v="75"/>
    <x v="365"/>
    <x v="372"/>
    <x v="68"/>
    <x v="208"/>
    <x v="363"/>
    <x v="371"/>
    <x v="69"/>
    <x v="3"/>
    <x v="82"/>
    <x v="86"/>
    <x v="383"/>
    <x v="368"/>
    <x v="66"/>
    <x v="66"/>
    <x v="66"/>
    <x v="2"/>
  </r>
  <r>
    <x v="10"/>
    <x v="4"/>
    <x v="1"/>
    <x v="4"/>
    <x v="102"/>
    <x v="14"/>
    <x v="1"/>
    <x v="8"/>
    <x v="25"/>
    <x v="7"/>
    <x v="12"/>
    <x v="64"/>
    <x v="2"/>
    <x v="15"/>
    <x v="446"/>
    <x v="32"/>
    <x v="295"/>
    <x v="298"/>
    <x v="329"/>
    <x v="468"/>
    <x v="18"/>
    <x v="2"/>
    <x v="472"/>
    <x v="462"/>
    <x v="477"/>
    <x v="476"/>
    <x v="452"/>
    <x v="461"/>
    <x v="476"/>
    <x v="477"/>
    <x v="3"/>
    <x v="380"/>
    <x v="24"/>
    <x v="493"/>
    <x v="487"/>
    <x v="476"/>
    <x v="476"/>
    <x v="476"/>
    <x v="2"/>
  </r>
  <r>
    <x v="55"/>
    <x v="48"/>
    <x v="1"/>
    <x v="4"/>
    <x v="102"/>
    <x v="14"/>
    <x v="1"/>
    <x v="8"/>
    <x v="23"/>
    <x v="7"/>
    <x v="38"/>
    <x v="83"/>
    <x v="2"/>
    <x v="31"/>
    <x v="18"/>
    <x v="47"/>
    <x v="297"/>
    <x v="303"/>
    <x v="330"/>
    <x v="8"/>
    <x v="466"/>
    <x v="2"/>
    <x v="8"/>
    <x v="6"/>
    <x v="6"/>
    <x v="8"/>
    <x v="7"/>
    <x v="6"/>
    <x v="6"/>
    <x v="8"/>
    <x v="3"/>
    <x v="48"/>
    <x v="131"/>
    <x v="6"/>
    <x v="11"/>
    <x v="7"/>
    <x v="7"/>
    <x v="7"/>
    <x v="2"/>
  </r>
  <r>
    <x v="492"/>
    <x v="494"/>
    <x v="1"/>
    <x v="4"/>
    <x v="102"/>
    <x v="14"/>
    <x v="1"/>
    <x v="8"/>
    <x v="12"/>
    <x v="7"/>
    <x v="118"/>
    <x v="153"/>
    <x v="0"/>
    <x v="29"/>
    <x v="23"/>
    <x v="133"/>
    <x v="300"/>
    <x v="304"/>
    <x v="331"/>
    <x v="12"/>
    <x v="461"/>
    <x v="2"/>
    <x v="14"/>
    <x v="143"/>
    <x v="95"/>
    <x v="13"/>
    <x v="137"/>
    <x v="150"/>
    <x v="107"/>
    <x v="16"/>
    <x v="3"/>
    <x v="64"/>
    <x v="86"/>
    <x v="108"/>
    <x v="123"/>
    <x v="15"/>
    <x v="15"/>
    <x v="15"/>
    <x v="2"/>
  </r>
  <r>
    <x v="509"/>
    <x v="511"/>
    <x v="1"/>
    <x v="4"/>
    <x v="102"/>
    <x v="14"/>
    <x v="1"/>
    <x v="8"/>
    <x v="2"/>
    <x v="7"/>
    <x v="121"/>
    <x v="156"/>
    <x v="0"/>
    <x v="29"/>
    <x v="21"/>
    <x v="135"/>
    <x v="301"/>
    <x v="305"/>
    <x v="332"/>
    <x v="11"/>
    <x v="462"/>
    <x v="2"/>
    <x v="13"/>
    <x v="293"/>
    <x v="178"/>
    <x v="12"/>
    <x v="150"/>
    <x v="289"/>
    <x v="181"/>
    <x v="15"/>
    <x v="3"/>
    <x v="61"/>
    <x v="86"/>
    <x v="193"/>
    <x v="207"/>
    <x v="14"/>
    <x v="14"/>
    <x v="14"/>
    <x v="1"/>
  </r>
  <r>
    <x v="207"/>
    <x v="201"/>
    <x v="1"/>
    <x v="4"/>
    <x v="103"/>
    <x v="13"/>
    <x v="3"/>
    <x v="14"/>
    <x v="29"/>
    <x v="9"/>
    <x v="73"/>
    <x v="112"/>
    <x v="2"/>
    <x v="16"/>
    <x v="410"/>
    <x v="101"/>
    <x v="144"/>
    <x v="126"/>
    <x v="13"/>
    <x v="22"/>
    <x v="112"/>
    <x v="2"/>
    <x v="22"/>
    <x v="29"/>
    <x v="27"/>
    <x v="19"/>
    <x v="250"/>
    <x v="29"/>
    <x v="27"/>
    <x v="19"/>
    <x v="3"/>
    <x v="420"/>
    <x v="86"/>
    <x v="28"/>
    <x v="51"/>
    <x v="18"/>
    <x v="18"/>
    <x v="18"/>
    <x v="2"/>
  </r>
  <r>
    <x v="295"/>
    <x v="281"/>
    <x v="1"/>
    <x v="11"/>
    <x v="103"/>
    <x v="13"/>
    <x v="3"/>
    <x v="14"/>
    <x v="29"/>
    <x v="5"/>
    <x v="73"/>
    <x v="112"/>
    <x v="2"/>
    <x v="29"/>
    <x v="66"/>
    <x v="101"/>
    <x v="144"/>
    <x v="126"/>
    <x v="13"/>
    <x v="455"/>
    <x v="357"/>
    <x v="2"/>
    <x v="460"/>
    <x v="434"/>
    <x v="451"/>
    <x v="467"/>
    <x v="211"/>
    <x v="434"/>
    <x v="451"/>
    <x v="469"/>
    <x v="3"/>
    <x v="14"/>
    <x v="86"/>
    <x v="466"/>
    <x v="442"/>
    <x v="468"/>
    <x v="468"/>
    <x v="468"/>
    <x v="2"/>
  </r>
  <r>
    <x v="65"/>
    <x v="66"/>
    <x v="1"/>
    <x v="4"/>
    <x v="104"/>
    <x v="7"/>
    <x v="1"/>
    <x v="14"/>
    <x v="23"/>
    <x v="4"/>
    <x v="34"/>
    <x v="31"/>
    <x v="2"/>
    <x v="19"/>
    <x v="242"/>
    <x v="146"/>
    <x v="319"/>
    <x v="319"/>
    <x v="60"/>
    <x v="181"/>
    <x v="36"/>
    <x v="2"/>
    <x v="156"/>
    <x v="406"/>
    <x v="419"/>
    <x v="156"/>
    <x v="298"/>
    <x v="406"/>
    <x v="419"/>
    <x v="159"/>
    <x v="3"/>
    <x v="241"/>
    <x v="18"/>
    <x v="397"/>
    <x v="79"/>
    <x v="154"/>
    <x v="154"/>
    <x v="156"/>
    <x v="5"/>
  </r>
  <r>
    <x v="108"/>
    <x v="110"/>
    <x v="2"/>
    <x v="10"/>
    <x v="104"/>
    <x v="7"/>
    <x v="1"/>
    <x v="14"/>
    <x v="12"/>
    <x v="4"/>
    <x v="4"/>
    <x v="31"/>
    <x v="2"/>
    <x v="24"/>
    <x v="222"/>
    <x v="144"/>
    <x v="320"/>
    <x v="320"/>
    <x v="59"/>
    <x v="296"/>
    <x v="429"/>
    <x v="2"/>
    <x v="319"/>
    <x v="47"/>
    <x v="51"/>
    <x v="325"/>
    <x v="174"/>
    <x v="47"/>
    <x v="50"/>
    <x v="324"/>
    <x v="3"/>
    <x v="192"/>
    <x v="144"/>
    <x v="136"/>
    <x v="407"/>
    <x v="326"/>
    <x v="326"/>
    <x v="324"/>
    <x v="5"/>
  </r>
  <r>
    <x v="371"/>
    <x v="363"/>
    <x v="2"/>
    <x v="9"/>
    <x v="104"/>
    <x v="7"/>
    <x v="1"/>
    <x v="14"/>
    <x v="15"/>
    <x v="4"/>
    <x v="4"/>
    <x v="31"/>
    <x v="2"/>
    <x v="19"/>
    <x v="243"/>
    <x v="144"/>
    <x v="320"/>
    <x v="320"/>
    <x v="59"/>
    <x v="180"/>
    <x v="39"/>
    <x v="2"/>
    <x v="157"/>
    <x v="412"/>
    <x v="426"/>
    <x v="159"/>
    <x v="296"/>
    <x v="412"/>
    <x v="426"/>
    <x v="162"/>
    <x v="3"/>
    <x v="242"/>
    <x v="12"/>
    <x v="356"/>
    <x v="81"/>
    <x v="157"/>
    <x v="157"/>
    <x v="159"/>
    <x v="5"/>
  </r>
  <r>
    <x v="372"/>
    <x v="364"/>
    <x v="1"/>
    <x v="2"/>
    <x v="104"/>
    <x v="7"/>
    <x v="1"/>
    <x v="14"/>
    <x v="14"/>
    <x v="4"/>
    <x v="4"/>
    <x v="31"/>
    <x v="2"/>
    <x v="24"/>
    <x v="222"/>
    <x v="144"/>
    <x v="320"/>
    <x v="320"/>
    <x v="59"/>
    <x v="296"/>
    <x v="429"/>
    <x v="2"/>
    <x v="319"/>
    <x v="47"/>
    <x v="51"/>
    <x v="325"/>
    <x v="174"/>
    <x v="47"/>
    <x v="50"/>
    <x v="324"/>
    <x v="3"/>
    <x v="192"/>
    <x v="144"/>
    <x v="136"/>
    <x v="407"/>
    <x v="326"/>
    <x v="326"/>
    <x v="324"/>
    <x v="5"/>
  </r>
  <r>
    <x v="208"/>
    <x v="202"/>
    <x v="1"/>
    <x v="4"/>
    <x v="105"/>
    <x v="1"/>
    <x v="8"/>
    <x v="3"/>
    <x v="29"/>
    <x v="1"/>
    <x v="73"/>
    <x v="112"/>
    <x v="2"/>
    <x v="16"/>
    <x v="368"/>
    <x v="63"/>
    <x v="112"/>
    <x v="101"/>
    <x v="37"/>
    <x v="32"/>
    <x v="126"/>
    <x v="2"/>
    <x v="31"/>
    <x v="123"/>
    <x v="103"/>
    <x v="31"/>
    <x v="378"/>
    <x v="122"/>
    <x v="102"/>
    <x v="29"/>
    <x v="3"/>
    <x v="369"/>
    <x v="86"/>
    <x v="103"/>
    <x v="104"/>
    <x v="28"/>
    <x v="28"/>
    <x v="28"/>
    <x v="2"/>
  </r>
  <r>
    <x v="296"/>
    <x v="282"/>
    <x v="1"/>
    <x v="11"/>
    <x v="105"/>
    <x v="1"/>
    <x v="8"/>
    <x v="3"/>
    <x v="29"/>
    <x v="5"/>
    <x v="73"/>
    <x v="112"/>
    <x v="2"/>
    <x v="29"/>
    <x v="109"/>
    <x v="63"/>
    <x v="112"/>
    <x v="101"/>
    <x v="37"/>
    <x v="444"/>
    <x v="339"/>
    <x v="2"/>
    <x v="448"/>
    <x v="342"/>
    <x v="375"/>
    <x v="453"/>
    <x v="88"/>
    <x v="342"/>
    <x v="374"/>
    <x v="455"/>
    <x v="3"/>
    <x v="70"/>
    <x v="86"/>
    <x v="387"/>
    <x v="387"/>
    <x v="454"/>
    <x v="454"/>
    <x v="454"/>
    <x v="2"/>
  </r>
  <r>
    <x v="379"/>
    <x v="371"/>
    <x v="1"/>
    <x v="4"/>
    <x v="105"/>
    <x v="1"/>
    <x v="8"/>
    <x v="3"/>
    <x v="23"/>
    <x v="1"/>
    <x v="76"/>
    <x v="116"/>
    <x v="2"/>
    <x v="29"/>
    <x v="85"/>
    <x v="76"/>
    <x v="113"/>
    <x v="102"/>
    <x v="38"/>
    <x v="448"/>
    <x v="350"/>
    <x v="2"/>
    <x v="450"/>
    <x v="394"/>
    <x v="417"/>
    <x v="457"/>
    <x v="115"/>
    <x v="394"/>
    <x v="417"/>
    <x v="459"/>
    <x v="3"/>
    <x v="69"/>
    <x v="86"/>
    <x v="428"/>
    <x v="431"/>
    <x v="458"/>
    <x v="458"/>
    <x v="458"/>
    <x v="2"/>
  </r>
  <r>
    <x v="64"/>
    <x v="54"/>
    <x v="1"/>
    <x v="4"/>
    <x v="106"/>
    <x v="0"/>
    <x v="6"/>
    <x v="14"/>
    <x v="23"/>
    <x v="9"/>
    <x v="38"/>
    <x v="83"/>
    <x v="2"/>
    <x v="16"/>
    <x v="297"/>
    <x v="49"/>
    <x v="173"/>
    <x v="168"/>
    <x v="15"/>
    <x v="34"/>
    <x v="106"/>
    <x v="2"/>
    <x v="30"/>
    <x v="390"/>
    <x v="390"/>
    <x v="32"/>
    <x v="390"/>
    <x v="390"/>
    <x v="390"/>
    <x v="30"/>
    <x v="3"/>
    <x v="296"/>
    <x v="35"/>
    <x v="379"/>
    <x v="95"/>
    <x v="29"/>
    <x v="29"/>
    <x v="29"/>
    <x v="2"/>
  </r>
  <r>
    <x v="81"/>
    <x v="83"/>
    <x v="1"/>
    <x v="4"/>
    <x v="106"/>
    <x v="0"/>
    <x v="6"/>
    <x v="14"/>
    <x v="25"/>
    <x v="9"/>
    <x v="44"/>
    <x v="89"/>
    <x v="2"/>
    <x v="16"/>
    <x v="302"/>
    <x v="47"/>
    <x v="174"/>
    <x v="169"/>
    <x v="20"/>
    <x v="31"/>
    <x v="101"/>
    <x v="2"/>
    <x v="29"/>
    <x v="387"/>
    <x v="386"/>
    <x v="30"/>
    <x v="394"/>
    <x v="387"/>
    <x v="386"/>
    <x v="28"/>
    <x v="3"/>
    <x v="298"/>
    <x v="62"/>
    <x v="389"/>
    <x v="99"/>
    <x v="27"/>
    <x v="27"/>
    <x v="27"/>
    <x v="2"/>
  </r>
  <r>
    <x v="82"/>
    <x v="84"/>
    <x v="1"/>
    <x v="4"/>
    <x v="106"/>
    <x v="0"/>
    <x v="6"/>
    <x v="14"/>
    <x v="5"/>
    <x v="9"/>
    <x v="46"/>
    <x v="90"/>
    <x v="2"/>
    <x v="29"/>
    <x v="172"/>
    <x v="54"/>
    <x v="175"/>
    <x v="170"/>
    <x v="19"/>
    <x v="446"/>
    <x v="363"/>
    <x v="2"/>
    <x v="451"/>
    <x v="88"/>
    <x v="119"/>
    <x v="454"/>
    <x v="76"/>
    <x v="89"/>
    <x v="118"/>
    <x v="456"/>
    <x v="3"/>
    <x v="150"/>
    <x v="110"/>
    <x v="139"/>
    <x v="393"/>
    <x v="455"/>
    <x v="455"/>
    <x v="455"/>
    <x v="2"/>
  </r>
  <r>
    <x v="85"/>
    <x v="87"/>
    <x v="1"/>
    <x v="4"/>
    <x v="106"/>
    <x v="0"/>
    <x v="6"/>
    <x v="14"/>
    <x v="8"/>
    <x v="9"/>
    <x v="47"/>
    <x v="91"/>
    <x v="2"/>
    <x v="29"/>
    <x v="171"/>
    <x v="56"/>
    <x v="176"/>
    <x v="171"/>
    <x v="18"/>
    <x v="447"/>
    <x v="364"/>
    <x v="2"/>
    <x v="452"/>
    <x v="95"/>
    <x v="128"/>
    <x v="455"/>
    <x v="79"/>
    <x v="96"/>
    <x v="127"/>
    <x v="457"/>
    <x v="3"/>
    <x v="149"/>
    <x v="114"/>
    <x v="156"/>
    <x v="394"/>
    <x v="456"/>
    <x v="456"/>
    <x v="456"/>
    <x v="2"/>
  </r>
  <r>
    <x v="210"/>
    <x v="204"/>
    <x v="1"/>
    <x v="4"/>
    <x v="106"/>
    <x v="0"/>
    <x v="6"/>
    <x v="14"/>
    <x v="29"/>
    <x v="2"/>
    <x v="73"/>
    <x v="112"/>
    <x v="2"/>
    <x v="16"/>
    <x v="370"/>
    <x v="76"/>
    <x v="182"/>
    <x v="177"/>
    <x v="22"/>
    <x v="25"/>
    <x v="89"/>
    <x v="2"/>
    <x v="24"/>
    <x v="192"/>
    <x v="159"/>
    <x v="25"/>
    <x v="387"/>
    <x v="190"/>
    <x v="159"/>
    <x v="24"/>
    <x v="3"/>
    <x v="316"/>
    <x v="86"/>
    <x v="165"/>
    <x v="98"/>
    <x v="23"/>
    <x v="23"/>
    <x v="23"/>
    <x v="2"/>
  </r>
  <r>
    <x v="341"/>
    <x v="323"/>
    <x v="1"/>
    <x v="11"/>
    <x v="106"/>
    <x v="0"/>
    <x v="6"/>
    <x v="14"/>
    <x v="29"/>
    <x v="5"/>
    <x v="73"/>
    <x v="112"/>
    <x v="2"/>
    <x v="29"/>
    <x v="108"/>
    <x v="76"/>
    <x v="182"/>
    <x v="177"/>
    <x v="22"/>
    <x v="453"/>
    <x v="372"/>
    <x v="2"/>
    <x v="457"/>
    <x v="279"/>
    <x v="321"/>
    <x v="461"/>
    <x v="82"/>
    <x v="279"/>
    <x v="321"/>
    <x v="463"/>
    <x v="3"/>
    <x v="133"/>
    <x v="86"/>
    <x v="329"/>
    <x v="390"/>
    <x v="462"/>
    <x v="462"/>
    <x v="462"/>
    <x v="2"/>
  </r>
  <r>
    <x v="444"/>
    <x v="443"/>
    <x v="1"/>
    <x v="4"/>
    <x v="106"/>
    <x v="0"/>
    <x v="6"/>
    <x v="14"/>
    <x v="26"/>
    <x v="9"/>
    <x v="105"/>
    <x v="6"/>
    <x v="2"/>
    <x v="21"/>
    <x v="235"/>
    <x v="71"/>
    <x v="1"/>
    <x v="0"/>
    <x v="336"/>
    <x v="245"/>
    <x v="245"/>
    <x v="2"/>
    <x v="248"/>
    <x v="238"/>
    <x v="244"/>
    <x v="251"/>
    <x v="229"/>
    <x v="238"/>
    <x v="244"/>
    <x v="251"/>
    <x v="3"/>
    <x v="217"/>
    <x v="22"/>
    <x v="138"/>
    <x v="153"/>
    <x v="249"/>
    <x v="249"/>
    <x v="249"/>
    <x v="7"/>
  </r>
  <r>
    <x v="449"/>
    <x v="448"/>
    <x v="1"/>
    <x v="4"/>
    <x v="106"/>
    <x v="0"/>
    <x v="6"/>
    <x v="14"/>
    <x v="23"/>
    <x v="9"/>
    <x v="106"/>
    <x v="30"/>
    <x v="2"/>
    <x v="29"/>
    <x v="206"/>
    <x v="54"/>
    <x v="102"/>
    <x v="87"/>
    <x v="10"/>
    <x v="431"/>
    <x v="293"/>
    <x v="2"/>
    <x v="435"/>
    <x v="267"/>
    <x v="300"/>
    <x v="437"/>
    <x v="185"/>
    <x v="265"/>
    <x v="300"/>
    <x v="439"/>
    <x v="3"/>
    <x v="195"/>
    <x v="86"/>
    <x v="304"/>
    <x v="295"/>
    <x v="438"/>
    <x v="438"/>
    <x v="438"/>
    <x v="5"/>
  </r>
  <r>
    <x v="209"/>
    <x v="203"/>
    <x v="1"/>
    <x v="4"/>
    <x v="107"/>
    <x v="1"/>
    <x v="8"/>
    <x v="3"/>
    <x v="29"/>
    <x v="1"/>
    <x v="73"/>
    <x v="112"/>
    <x v="2"/>
    <x v="16"/>
    <x v="364"/>
    <x v="63"/>
    <x v="104"/>
    <x v="109"/>
    <x v="170"/>
    <x v="126"/>
    <x v="152"/>
    <x v="2"/>
    <x v="142"/>
    <x v="108"/>
    <x v="114"/>
    <x v="128"/>
    <x v="323"/>
    <x v="109"/>
    <x v="113"/>
    <x v="129"/>
    <x v="3"/>
    <x v="368"/>
    <x v="86"/>
    <x v="116"/>
    <x v="138"/>
    <x v="126"/>
    <x v="126"/>
    <x v="126"/>
    <x v="2"/>
  </r>
  <r>
    <x v="297"/>
    <x v="283"/>
    <x v="1"/>
    <x v="11"/>
    <x v="107"/>
    <x v="1"/>
    <x v="8"/>
    <x v="3"/>
    <x v="29"/>
    <x v="5"/>
    <x v="73"/>
    <x v="112"/>
    <x v="2"/>
    <x v="29"/>
    <x v="112"/>
    <x v="63"/>
    <x v="104"/>
    <x v="109"/>
    <x v="170"/>
    <x v="347"/>
    <x v="309"/>
    <x v="2"/>
    <x v="331"/>
    <x v="357"/>
    <x v="367"/>
    <x v="348"/>
    <x v="147"/>
    <x v="356"/>
    <x v="367"/>
    <x v="349"/>
    <x v="3"/>
    <x v="72"/>
    <x v="86"/>
    <x v="378"/>
    <x v="363"/>
    <x v="349"/>
    <x v="349"/>
    <x v="349"/>
    <x v="2"/>
  </r>
  <r>
    <x v="116"/>
    <x v="118"/>
    <x v="1"/>
    <x v="4"/>
    <x v="108"/>
    <x v="3"/>
    <x v="6"/>
    <x v="13"/>
    <x v="20"/>
    <x v="7"/>
    <x v="56"/>
    <x v="97"/>
    <x v="2"/>
    <x v="12"/>
    <x v="455"/>
    <x v="4"/>
    <x v="9"/>
    <x v="9"/>
    <x v="301"/>
    <x v="231"/>
    <x v="210"/>
    <x v="2"/>
    <x v="239"/>
    <x v="258"/>
    <x v="265"/>
    <x v="240"/>
    <x v="283"/>
    <x v="258"/>
    <x v="265"/>
    <x v="242"/>
    <x v="3"/>
    <x v="261"/>
    <x v="72"/>
    <x v="237"/>
    <x v="154"/>
    <x v="240"/>
    <x v="240"/>
    <x v="240"/>
    <x v="2"/>
  </r>
  <r>
    <x v="8"/>
    <x v="2"/>
    <x v="1"/>
    <x v="6"/>
    <x v="109"/>
    <x v="13"/>
    <x v="8"/>
    <x v="14"/>
    <x v="18"/>
    <x v="4"/>
    <x v="11"/>
    <x v="19"/>
    <x v="2"/>
    <x v="35"/>
    <x v="208"/>
    <x v="81"/>
    <x v="44"/>
    <x v="44"/>
    <x v="103"/>
    <x v="310"/>
    <x v="361"/>
    <x v="2"/>
    <x v="308"/>
    <x v="382"/>
    <x v="398"/>
    <x v="317"/>
    <x v="194"/>
    <x v="382"/>
    <x v="398"/>
    <x v="318"/>
    <x v="3"/>
    <x v="153"/>
    <x v="152"/>
    <x v="469"/>
    <x v="396"/>
    <x v="320"/>
    <x v="320"/>
    <x v="318"/>
    <x v="6"/>
  </r>
  <r>
    <x v="9"/>
    <x v="3"/>
    <x v="1"/>
    <x v="4"/>
    <x v="109"/>
    <x v="13"/>
    <x v="8"/>
    <x v="14"/>
    <x v="23"/>
    <x v="4"/>
    <x v="11"/>
    <x v="27"/>
    <x v="2"/>
    <x v="15"/>
    <x v="256"/>
    <x v="81"/>
    <x v="57"/>
    <x v="56"/>
    <x v="102"/>
    <x v="174"/>
    <x v="150"/>
    <x v="2"/>
    <x v="177"/>
    <x v="79"/>
    <x v="82"/>
    <x v="173"/>
    <x v="259"/>
    <x v="80"/>
    <x v="83"/>
    <x v="172"/>
    <x v="3"/>
    <x v="287"/>
    <x v="14"/>
    <x v="46"/>
    <x v="134"/>
    <x v="169"/>
    <x v="169"/>
    <x v="169"/>
    <x v="5"/>
  </r>
  <r>
    <x v="22"/>
    <x v="21"/>
    <x v="1"/>
    <x v="5"/>
    <x v="109"/>
    <x v="13"/>
    <x v="8"/>
    <x v="14"/>
    <x v="15"/>
    <x v="4"/>
    <x v="11"/>
    <x v="19"/>
    <x v="2"/>
    <x v="9"/>
    <x v="257"/>
    <x v="81"/>
    <x v="44"/>
    <x v="44"/>
    <x v="103"/>
    <x v="161"/>
    <x v="104"/>
    <x v="2"/>
    <x v="164"/>
    <x v="77"/>
    <x v="77"/>
    <x v="163"/>
    <x v="266"/>
    <x v="76"/>
    <x v="76"/>
    <x v="164"/>
    <x v="3"/>
    <x v="293"/>
    <x v="5"/>
    <x v="25"/>
    <x v="93"/>
    <x v="159"/>
    <x v="159"/>
    <x v="161"/>
    <x v="6"/>
  </r>
  <r>
    <x v="27"/>
    <x v="22"/>
    <x v="1"/>
    <x v="3"/>
    <x v="109"/>
    <x v="13"/>
    <x v="8"/>
    <x v="14"/>
    <x v="14"/>
    <x v="4"/>
    <x v="11"/>
    <x v="19"/>
    <x v="2"/>
    <x v="35"/>
    <x v="208"/>
    <x v="81"/>
    <x v="44"/>
    <x v="44"/>
    <x v="103"/>
    <x v="310"/>
    <x v="361"/>
    <x v="2"/>
    <x v="308"/>
    <x v="382"/>
    <x v="398"/>
    <x v="317"/>
    <x v="194"/>
    <x v="382"/>
    <x v="398"/>
    <x v="318"/>
    <x v="3"/>
    <x v="153"/>
    <x v="152"/>
    <x v="469"/>
    <x v="396"/>
    <x v="320"/>
    <x v="320"/>
    <x v="318"/>
    <x v="6"/>
  </r>
  <r>
    <x v="57"/>
    <x v="49"/>
    <x v="1"/>
    <x v="4"/>
    <x v="109"/>
    <x v="13"/>
    <x v="8"/>
    <x v="14"/>
    <x v="24"/>
    <x v="4"/>
    <x v="38"/>
    <x v="14"/>
    <x v="2"/>
    <x v="16"/>
    <x v="240"/>
    <x v="40"/>
    <x v="39"/>
    <x v="38"/>
    <x v="108"/>
    <x v="206"/>
    <x v="221"/>
    <x v="2"/>
    <x v="235"/>
    <x v="204"/>
    <x v="213"/>
    <x v="212"/>
    <x v="235"/>
    <x v="204"/>
    <x v="213"/>
    <x v="213"/>
    <x v="3"/>
    <x v="224"/>
    <x v="42"/>
    <x v="169"/>
    <x v="189"/>
    <x v="212"/>
    <x v="212"/>
    <x v="211"/>
    <x v="6"/>
  </r>
  <r>
    <x v="211"/>
    <x v="205"/>
    <x v="1"/>
    <x v="4"/>
    <x v="109"/>
    <x v="13"/>
    <x v="8"/>
    <x v="14"/>
    <x v="29"/>
    <x v="4"/>
    <x v="73"/>
    <x v="112"/>
    <x v="2"/>
    <x v="16"/>
    <x v="325"/>
    <x v="49"/>
    <x v="158"/>
    <x v="160"/>
    <x v="96"/>
    <x v="86"/>
    <x v="125"/>
    <x v="2"/>
    <x v="107"/>
    <x v="367"/>
    <x v="376"/>
    <x v="105"/>
    <x v="380"/>
    <x v="365"/>
    <x v="375"/>
    <x v="106"/>
    <x v="3"/>
    <x v="410"/>
    <x v="86"/>
    <x v="388"/>
    <x v="193"/>
    <x v="103"/>
    <x v="103"/>
    <x v="103"/>
    <x v="2"/>
  </r>
  <r>
    <x v="298"/>
    <x v="284"/>
    <x v="1"/>
    <x v="11"/>
    <x v="109"/>
    <x v="13"/>
    <x v="8"/>
    <x v="14"/>
    <x v="29"/>
    <x v="5"/>
    <x v="73"/>
    <x v="112"/>
    <x v="2"/>
    <x v="29"/>
    <x v="149"/>
    <x v="49"/>
    <x v="158"/>
    <x v="160"/>
    <x v="96"/>
    <x v="400"/>
    <x v="341"/>
    <x v="2"/>
    <x v="376"/>
    <x v="96"/>
    <x v="102"/>
    <x v="379"/>
    <x v="86"/>
    <x v="97"/>
    <x v="101"/>
    <x v="380"/>
    <x v="3"/>
    <x v="24"/>
    <x v="86"/>
    <x v="102"/>
    <x v="311"/>
    <x v="380"/>
    <x v="380"/>
    <x v="380"/>
    <x v="2"/>
  </r>
  <r>
    <x v="112"/>
    <x v="113"/>
    <x v="0"/>
    <x v="8"/>
    <x v="110"/>
    <x v="4"/>
    <x v="6"/>
    <x v="14"/>
    <x v="12"/>
    <x v="2"/>
    <x v="19"/>
    <x v="69"/>
    <x v="2"/>
    <x v="18"/>
    <x v="255"/>
    <x v="120"/>
    <x v="233"/>
    <x v="130"/>
    <x v="0"/>
    <x v="4"/>
    <x v="185"/>
    <x v="2"/>
    <x v="4"/>
    <x v="66"/>
    <x v="44"/>
    <x v="4"/>
    <x v="246"/>
    <x v="64"/>
    <x v="44"/>
    <x v="4"/>
    <x v="3"/>
    <x v="221"/>
    <x v="25"/>
    <x v="33"/>
    <x v="67"/>
    <x v="3"/>
    <x v="3"/>
    <x v="3"/>
    <x v="2"/>
  </r>
  <r>
    <x v="468"/>
    <x v="467"/>
    <x v="1"/>
    <x v="4"/>
    <x v="111"/>
    <x v="15"/>
    <x v="2"/>
    <x v="13"/>
    <x v="27"/>
    <x v="7"/>
    <x v="110"/>
    <x v="131"/>
    <x v="2"/>
    <x v="16"/>
    <x v="392"/>
    <x v="49"/>
    <x v="105"/>
    <x v="112"/>
    <x v="288"/>
    <x v="225"/>
    <x v="184"/>
    <x v="2"/>
    <x v="222"/>
    <x v="284"/>
    <x v="285"/>
    <x v="229"/>
    <x v="303"/>
    <x v="285"/>
    <x v="285"/>
    <x v="230"/>
    <x v="3"/>
    <x v="434"/>
    <x v="86"/>
    <x v="288"/>
    <x v="283"/>
    <x v="229"/>
    <x v="229"/>
    <x v="228"/>
    <x v="2"/>
  </r>
  <r>
    <x v="212"/>
    <x v="206"/>
    <x v="1"/>
    <x v="4"/>
    <x v="112"/>
    <x v="0"/>
    <x v="8"/>
    <x v="4"/>
    <x v="29"/>
    <x v="7"/>
    <x v="73"/>
    <x v="112"/>
    <x v="2"/>
    <x v="16"/>
    <x v="348"/>
    <x v="49"/>
    <x v="107"/>
    <x v="111"/>
    <x v="200"/>
    <x v="137"/>
    <x v="141"/>
    <x v="2"/>
    <x v="143"/>
    <x v="251"/>
    <x v="249"/>
    <x v="143"/>
    <x v="357"/>
    <x v="251"/>
    <x v="249"/>
    <x v="145"/>
    <x v="3"/>
    <x v="312"/>
    <x v="86"/>
    <x v="254"/>
    <x v="234"/>
    <x v="141"/>
    <x v="141"/>
    <x v="142"/>
    <x v="2"/>
  </r>
  <r>
    <x v="299"/>
    <x v="285"/>
    <x v="1"/>
    <x v="11"/>
    <x v="112"/>
    <x v="0"/>
    <x v="8"/>
    <x v="4"/>
    <x v="29"/>
    <x v="5"/>
    <x v="73"/>
    <x v="112"/>
    <x v="2"/>
    <x v="29"/>
    <x v="126"/>
    <x v="49"/>
    <x v="107"/>
    <x v="111"/>
    <x v="200"/>
    <x v="333"/>
    <x v="319"/>
    <x v="2"/>
    <x v="330"/>
    <x v="222"/>
    <x v="240"/>
    <x v="334"/>
    <x v="107"/>
    <x v="222"/>
    <x v="240"/>
    <x v="334"/>
    <x v="3"/>
    <x v="136"/>
    <x v="86"/>
    <x v="245"/>
    <x v="271"/>
    <x v="335"/>
    <x v="335"/>
    <x v="334"/>
    <x v="2"/>
  </r>
  <r>
    <x v="394"/>
    <x v="386"/>
    <x v="1"/>
    <x v="4"/>
    <x v="112"/>
    <x v="0"/>
    <x v="8"/>
    <x v="4"/>
    <x v="20"/>
    <x v="7"/>
    <x v="81"/>
    <x v="121"/>
    <x v="2"/>
    <x v="29"/>
    <x v="78"/>
    <x v="73"/>
    <x v="108"/>
    <x v="113"/>
    <x v="201"/>
    <x v="339"/>
    <x v="338"/>
    <x v="2"/>
    <x v="338"/>
    <x v="384"/>
    <x v="399"/>
    <x v="353"/>
    <x v="133"/>
    <x v="384"/>
    <x v="399"/>
    <x v="355"/>
    <x v="3"/>
    <x v="121"/>
    <x v="86"/>
    <x v="411"/>
    <x v="409"/>
    <x v="354"/>
    <x v="354"/>
    <x v="355"/>
    <x v="2"/>
  </r>
  <r>
    <x v="213"/>
    <x v="207"/>
    <x v="1"/>
    <x v="4"/>
    <x v="113"/>
    <x v="14"/>
    <x v="3"/>
    <x v="14"/>
    <x v="29"/>
    <x v="6"/>
    <x v="73"/>
    <x v="112"/>
    <x v="2"/>
    <x v="16"/>
    <x v="360"/>
    <x v="74"/>
    <x v="180"/>
    <x v="187"/>
    <x v="123"/>
    <x v="99"/>
    <x v="137"/>
    <x v="2"/>
    <x v="126"/>
    <x v="206"/>
    <x v="202"/>
    <x v="108"/>
    <x v="317"/>
    <x v="205"/>
    <x v="202"/>
    <x v="109"/>
    <x v="3"/>
    <x v="356"/>
    <x v="86"/>
    <x v="210"/>
    <x v="113"/>
    <x v="106"/>
    <x v="106"/>
    <x v="106"/>
    <x v="2"/>
  </r>
  <r>
    <x v="342"/>
    <x v="324"/>
    <x v="1"/>
    <x v="11"/>
    <x v="113"/>
    <x v="14"/>
    <x v="3"/>
    <x v="14"/>
    <x v="29"/>
    <x v="5"/>
    <x v="73"/>
    <x v="112"/>
    <x v="2"/>
    <x v="29"/>
    <x v="115"/>
    <x v="74"/>
    <x v="180"/>
    <x v="187"/>
    <x v="123"/>
    <x v="380"/>
    <x v="321"/>
    <x v="2"/>
    <x v="353"/>
    <x v="264"/>
    <x v="280"/>
    <x v="373"/>
    <x v="154"/>
    <x v="262"/>
    <x v="280"/>
    <x v="374"/>
    <x v="3"/>
    <x v="85"/>
    <x v="86"/>
    <x v="282"/>
    <x v="377"/>
    <x v="374"/>
    <x v="374"/>
    <x v="374"/>
    <x v="2"/>
  </r>
  <r>
    <x v="491"/>
    <x v="493"/>
    <x v="1"/>
    <x v="4"/>
    <x v="114"/>
    <x v="15"/>
    <x v="1"/>
    <x v="13"/>
    <x v="25"/>
    <x v="7"/>
    <x v="118"/>
    <x v="153"/>
    <x v="0"/>
    <x v="29"/>
    <x v="28"/>
    <x v="105"/>
    <x v="252"/>
    <x v="250"/>
    <x v="219"/>
    <x v="352"/>
    <x v="433"/>
    <x v="2"/>
    <x v="388"/>
    <x v="176"/>
    <x v="193"/>
    <x v="396"/>
    <x v="78"/>
    <x v="178"/>
    <x v="196"/>
    <x v="388"/>
    <x v="3"/>
    <x v="434"/>
    <x v="86"/>
    <x v="206"/>
    <x v="220"/>
    <x v="388"/>
    <x v="388"/>
    <x v="388"/>
    <x v="2"/>
  </r>
  <r>
    <x v="37"/>
    <x v="41"/>
    <x v="1"/>
    <x v="4"/>
    <x v="115"/>
    <x v="4"/>
    <x v="2"/>
    <x v="13"/>
    <x v="23"/>
    <x v="7"/>
    <x v="27"/>
    <x v="73"/>
    <x v="2"/>
    <x v="16"/>
    <x v="293"/>
    <x v="25"/>
    <x v="95"/>
    <x v="99"/>
    <x v="296"/>
    <x v="232"/>
    <x v="180"/>
    <x v="2"/>
    <x v="232"/>
    <x v="368"/>
    <x v="379"/>
    <x v="239"/>
    <x v="332"/>
    <x v="367"/>
    <x v="377"/>
    <x v="241"/>
    <x v="3"/>
    <x v="239"/>
    <x v="55"/>
    <x v="368"/>
    <x v="117"/>
    <x v="239"/>
    <x v="239"/>
    <x v="239"/>
    <x v="2"/>
  </r>
  <r>
    <x v="97"/>
    <x v="99"/>
    <x v="1"/>
    <x v="4"/>
    <x v="115"/>
    <x v="4"/>
    <x v="2"/>
    <x v="13"/>
    <x v="39"/>
    <x v="7"/>
    <x v="50"/>
    <x v="73"/>
    <x v="2"/>
    <x v="29"/>
    <x v="178"/>
    <x v="59"/>
    <x v="95"/>
    <x v="99"/>
    <x v="297"/>
    <x v="254"/>
    <x v="298"/>
    <x v="2"/>
    <x v="268"/>
    <x v="338"/>
    <x v="347"/>
    <x v="268"/>
    <x v="177"/>
    <x v="339"/>
    <x v="347"/>
    <x v="269"/>
    <x v="3"/>
    <x v="194"/>
    <x v="116"/>
    <x v="385"/>
    <x v="382"/>
    <x v="266"/>
    <x v="266"/>
    <x v="267"/>
    <x v="2"/>
  </r>
  <r>
    <x v="214"/>
    <x v="208"/>
    <x v="1"/>
    <x v="4"/>
    <x v="116"/>
    <x v="14"/>
    <x v="2"/>
    <x v="14"/>
    <x v="29"/>
    <x v="4"/>
    <x v="73"/>
    <x v="112"/>
    <x v="2"/>
    <x v="16"/>
    <x v="334"/>
    <x v="63"/>
    <x v="166"/>
    <x v="167"/>
    <x v="119"/>
    <x v="101"/>
    <x v="116"/>
    <x v="2"/>
    <x v="119"/>
    <x v="305"/>
    <x v="305"/>
    <x v="120"/>
    <x v="367"/>
    <x v="306"/>
    <x v="306"/>
    <x v="121"/>
    <x v="3"/>
    <x v="346"/>
    <x v="86"/>
    <x v="312"/>
    <x v="125"/>
    <x v="118"/>
    <x v="118"/>
    <x v="118"/>
    <x v="2"/>
  </r>
  <r>
    <x v="343"/>
    <x v="325"/>
    <x v="1"/>
    <x v="11"/>
    <x v="116"/>
    <x v="14"/>
    <x v="2"/>
    <x v="14"/>
    <x v="29"/>
    <x v="5"/>
    <x v="73"/>
    <x v="112"/>
    <x v="2"/>
    <x v="29"/>
    <x v="139"/>
    <x v="63"/>
    <x v="166"/>
    <x v="167"/>
    <x v="119"/>
    <x v="378"/>
    <x v="352"/>
    <x v="2"/>
    <x v="363"/>
    <x v="162"/>
    <x v="179"/>
    <x v="357"/>
    <x v="99"/>
    <x v="160"/>
    <x v="176"/>
    <x v="359"/>
    <x v="3"/>
    <x v="95"/>
    <x v="86"/>
    <x v="188"/>
    <x v="369"/>
    <x v="359"/>
    <x v="359"/>
    <x v="359"/>
    <x v="2"/>
  </r>
  <r>
    <x v="215"/>
    <x v="209"/>
    <x v="1"/>
    <x v="4"/>
    <x v="117"/>
    <x v="12"/>
    <x v="2"/>
    <x v="14"/>
    <x v="29"/>
    <x v="9"/>
    <x v="73"/>
    <x v="112"/>
    <x v="2"/>
    <x v="16"/>
    <x v="443"/>
    <x v="140"/>
    <x v="293"/>
    <x v="293"/>
    <x v="243"/>
    <x v="185"/>
    <x v="13"/>
    <x v="2"/>
    <x v="101"/>
    <x v="13"/>
    <x v="13"/>
    <x v="138"/>
    <x v="432"/>
    <x v="13"/>
    <x v="13"/>
    <x v="139"/>
    <x v="3"/>
    <x v="404"/>
    <x v="86"/>
    <x v="13"/>
    <x v="7"/>
    <x v="136"/>
    <x v="136"/>
    <x v="136"/>
    <x v="2"/>
  </r>
  <r>
    <x v="344"/>
    <x v="326"/>
    <x v="1"/>
    <x v="11"/>
    <x v="117"/>
    <x v="12"/>
    <x v="2"/>
    <x v="14"/>
    <x v="29"/>
    <x v="5"/>
    <x v="73"/>
    <x v="112"/>
    <x v="2"/>
    <x v="29"/>
    <x v="30"/>
    <x v="140"/>
    <x v="293"/>
    <x v="293"/>
    <x v="243"/>
    <x v="293"/>
    <x v="469"/>
    <x v="2"/>
    <x v="383"/>
    <x v="453"/>
    <x v="470"/>
    <x v="338"/>
    <x v="24"/>
    <x v="454"/>
    <x v="469"/>
    <x v="339"/>
    <x v="3"/>
    <x v="30"/>
    <x v="86"/>
    <x v="487"/>
    <x v="491"/>
    <x v="339"/>
    <x v="339"/>
    <x v="339"/>
    <x v="2"/>
  </r>
  <r>
    <x v="216"/>
    <x v="210"/>
    <x v="1"/>
    <x v="4"/>
    <x v="118"/>
    <x v="3"/>
    <x v="6"/>
    <x v="14"/>
    <x v="29"/>
    <x v="9"/>
    <x v="73"/>
    <x v="112"/>
    <x v="2"/>
    <x v="16"/>
    <x v="317"/>
    <x v="21"/>
    <x v="111"/>
    <x v="115"/>
    <x v="284"/>
    <x v="222"/>
    <x v="133"/>
    <x v="2"/>
    <x v="199"/>
    <x v="389"/>
    <x v="404"/>
    <x v="246"/>
    <x v="400"/>
    <x v="389"/>
    <x v="404"/>
    <x v="243"/>
    <x v="3"/>
    <x v="235"/>
    <x v="86"/>
    <x v="415"/>
    <x v="400"/>
    <x v="241"/>
    <x v="241"/>
    <x v="241"/>
    <x v="2"/>
  </r>
  <r>
    <x v="345"/>
    <x v="327"/>
    <x v="1"/>
    <x v="11"/>
    <x v="118"/>
    <x v="3"/>
    <x v="6"/>
    <x v="14"/>
    <x v="29"/>
    <x v="5"/>
    <x v="73"/>
    <x v="112"/>
    <x v="2"/>
    <x v="29"/>
    <x v="158"/>
    <x v="21"/>
    <x v="111"/>
    <x v="115"/>
    <x v="284"/>
    <x v="264"/>
    <x v="328"/>
    <x v="2"/>
    <x v="282"/>
    <x v="72"/>
    <x v="73"/>
    <x v="253"/>
    <x v="68"/>
    <x v="70"/>
    <x v="71"/>
    <x v="255"/>
    <x v="3"/>
    <x v="201"/>
    <x v="86"/>
    <x v="76"/>
    <x v="90"/>
    <x v="253"/>
    <x v="253"/>
    <x v="253"/>
    <x v="2"/>
  </r>
  <r>
    <x v="217"/>
    <x v="211"/>
    <x v="1"/>
    <x v="4"/>
    <x v="119"/>
    <x v="12"/>
    <x v="6"/>
    <x v="14"/>
    <x v="29"/>
    <x v="9"/>
    <x v="73"/>
    <x v="112"/>
    <x v="2"/>
    <x v="16"/>
    <x v="419"/>
    <x v="114"/>
    <x v="236"/>
    <x v="236"/>
    <x v="263"/>
    <x v="204"/>
    <x v="50"/>
    <x v="2"/>
    <x v="171"/>
    <x v="33"/>
    <x v="32"/>
    <x v="182"/>
    <x v="361"/>
    <x v="33"/>
    <x v="32"/>
    <x v="181"/>
    <x v="3"/>
    <x v="398"/>
    <x v="86"/>
    <x v="35"/>
    <x v="59"/>
    <x v="179"/>
    <x v="179"/>
    <x v="179"/>
    <x v="2"/>
  </r>
  <r>
    <x v="328"/>
    <x v="311"/>
    <x v="1"/>
    <x v="11"/>
    <x v="119"/>
    <x v="12"/>
    <x v="6"/>
    <x v="14"/>
    <x v="29"/>
    <x v="5"/>
    <x v="73"/>
    <x v="112"/>
    <x v="2"/>
    <x v="29"/>
    <x v="57"/>
    <x v="114"/>
    <x v="236"/>
    <x v="236"/>
    <x v="263"/>
    <x v="275"/>
    <x v="413"/>
    <x v="2"/>
    <x v="306"/>
    <x v="428"/>
    <x v="444"/>
    <x v="303"/>
    <x v="104"/>
    <x v="428"/>
    <x v="444"/>
    <x v="304"/>
    <x v="3"/>
    <x v="38"/>
    <x v="86"/>
    <x v="456"/>
    <x v="434"/>
    <x v="303"/>
    <x v="303"/>
    <x v="303"/>
    <x v="2"/>
  </r>
  <r>
    <x v="218"/>
    <x v="212"/>
    <x v="1"/>
    <x v="4"/>
    <x v="120"/>
    <x v="12"/>
    <x v="3"/>
    <x v="14"/>
    <x v="29"/>
    <x v="4"/>
    <x v="73"/>
    <x v="112"/>
    <x v="2"/>
    <x v="16"/>
    <x v="404"/>
    <x v="122"/>
    <x v="291"/>
    <x v="291"/>
    <x v="115"/>
    <x v="93"/>
    <x v="31"/>
    <x v="2"/>
    <x v="88"/>
    <x v="153"/>
    <x v="160"/>
    <x v="87"/>
    <x v="404"/>
    <x v="153"/>
    <x v="160"/>
    <x v="88"/>
    <x v="3"/>
    <x v="391"/>
    <x v="86"/>
    <x v="167"/>
    <x v="88"/>
    <x v="85"/>
    <x v="85"/>
    <x v="85"/>
    <x v="2"/>
  </r>
  <r>
    <x v="300"/>
    <x v="286"/>
    <x v="1"/>
    <x v="11"/>
    <x v="120"/>
    <x v="12"/>
    <x v="3"/>
    <x v="14"/>
    <x v="29"/>
    <x v="5"/>
    <x v="73"/>
    <x v="112"/>
    <x v="2"/>
    <x v="29"/>
    <x v="73"/>
    <x v="122"/>
    <x v="291"/>
    <x v="291"/>
    <x v="115"/>
    <x v="392"/>
    <x v="442"/>
    <x v="2"/>
    <x v="400"/>
    <x v="310"/>
    <x v="320"/>
    <x v="403"/>
    <x v="65"/>
    <x v="312"/>
    <x v="320"/>
    <x v="405"/>
    <x v="3"/>
    <x v="45"/>
    <x v="86"/>
    <x v="328"/>
    <x v="403"/>
    <x v="405"/>
    <x v="405"/>
    <x v="405"/>
    <x v="2"/>
  </r>
  <r>
    <x v="219"/>
    <x v="213"/>
    <x v="1"/>
    <x v="4"/>
    <x v="121"/>
    <x v="10"/>
    <x v="6"/>
    <x v="13"/>
    <x v="29"/>
    <x v="1"/>
    <x v="73"/>
    <x v="112"/>
    <x v="2"/>
    <x v="16"/>
    <x v="309"/>
    <x v="74"/>
    <x v="309"/>
    <x v="309"/>
    <x v="71"/>
    <x v="61"/>
    <x v="22"/>
    <x v="2"/>
    <x v="62"/>
    <x v="460"/>
    <x v="475"/>
    <x v="76"/>
    <x v="453"/>
    <x v="459"/>
    <x v="474"/>
    <x v="77"/>
    <x v="3"/>
    <x v="427"/>
    <x v="86"/>
    <x v="490"/>
    <x v="72"/>
    <x v="74"/>
    <x v="74"/>
    <x v="74"/>
    <x v="2"/>
  </r>
  <r>
    <x v="346"/>
    <x v="328"/>
    <x v="1"/>
    <x v="11"/>
    <x v="121"/>
    <x v="10"/>
    <x v="6"/>
    <x v="13"/>
    <x v="29"/>
    <x v="5"/>
    <x v="73"/>
    <x v="112"/>
    <x v="2"/>
    <x v="29"/>
    <x v="165"/>
    <x v="74"/>
    <x v="309"/>
    <x v="309"/>
    <x v="71"/>
    <x v="422"/>
    <x v="458"/>
    <x v="2"/>
    <x v="427"/>
    <x v="8"/>
    <x v="8"/>
    <x v="419"/>
    <x v="6"/>
    <x v="8"/>
    <x v="8"/>
    <x v="420"/>
    <x v="3"/>
    <x v="3"/>
    <x v="86"/>
    <x v="9"/>
    <x v="417"/>
    <x v="420"/>
    <x v="420"/>
    <x v="420"/>
    <x v="2"/>
  </r>
  <r>
    <x v="20"/>
    <x v="19"/>
    <x v="1"/>
    <x v="2"/>
    <x v="122"/>
    <x v="1"/>
    <x v="5"/>
    <x v="14"/>
    <x v="22"/>
    <x v="6"/>
    <x v="17"/>
    <x v="34"/>
    <x v="2"/>
    <x v="25"/>
    <x v="219"/>
    <x v="81"/>
    <x v="149"/>
    <x v="151"/>
    <x v="165"/>
    <x v="280"/>
    <x v="256"/>
    <x v="2"/>
    <x v="270"/>
    <x v="288"/>
    <x v="291"/>
    <x v="284"/>
    <x v="219"/>
    <x v="288"/>
    <x v="291"/>
    <x v="285"/>
    <x v="3"/>
    <x v="207"/>
    <x v="121"/>
    <x v="345"/>
    <x v="372"/>
    <x v="284"/>
    <x v="284"/>
    <x v="284"/>
    <x v="4"/>
  </r>
  <r>
    <x v="29"/>
    <x v="28"/>
    <x v="1"/>
    <x v="4"/>
    <x v="122"/>
    <x v="1"/>
    <x v="5"/>
    <x v="14"/>
    <x v="23"/>
    <x v="6"/>
    <x v="20"/>
    <x v="34"/>
    <x v="2"/>
    <x v="18"/>
    <x v="245"/>
    <x v="72"/>
    <x v="149"/>
    <x v="151"/>
    <x v="164"/>
    <x v="198"/>
    <x v="232"/>
    <x v="2"/>
    <x v="219"/>
    <x v="213"/>
    <x v="218"/>
    <x v="205"/>
    <x v="236"/>
    <x v="213"/>
    <x v="218"/>
    <x v="205"/>
    <x v="3"/>
    <x v="226"/>
    <x v="47"/>
    <x v="182"/>
    <x v="127"/>
    <x v="203"/>
    <x v="203"/>
    <x v="203"/>
    <x v="4"/>
  </r>
  <r>
    <x v="49"/>
    <x v="20"/>
    <x v="0"/>
    <x v="7"/>
    <x v="122"/>
    <x v="1"/>
    <x v="5"/>
    <x v="14"/>
    <x v="15"/>
    <x v="6"/>
    <x v="17"/>
    <x v="34"/>
    <x v="2"/>
    <x v="18"/>
    <x v="246"/>
    <x v="81"/>
    <x v="149"/>
    <x v="151"/>
    <x v="165"/>
    <x v="196"/>
    <x v="230"/>
    <x v="2"/>
    <x v="218"/>
    <x v="183"/>
    <x v="191"/>
    <x v="202"/>
    <x v="234"/>
    <x v="183"/>
    <x v="191"/>
    <x v="203"/>
    <x v="3"/>
    <x v="227"/>
    <x v="37"/>
    <x v="145"/>
    <x v="121"/>
    <x v="201"/>
    <x v="201"/>
    <x v="201"/>
    <x v="4"/>
  </r>
  <r>
    <x v="220"/>
    <x v="214"/>
    <x v="1"/>
    <x v="4"/>
    <x v="123"/>
    <x v="0"/>
    <x v="2"/>
    <x v="14"/>
    <x v="29"/>
    <x v="4"/>
    <x v="73"/>
    <x v="112"/>
    <x v="2"/>
    <x v="16"/>
    <x v="337"/>
    <x v="51"/>
    <x v="122"/>
    <x v="124"/>
    <x v="168"/>
    <x v="128"/>
    <x v="120"/>
    <x v="2"/>
    <x v="131"/>
    <x v="301"/>
    <x v="301"/>
    <x v="140"/>
    <x v="372"/>
    <x v="301"/>
    <x v="301"/>
    <x v="141"/>
    <x v="3"/>
    <x v="309"/>
    <x v="86"/>
    <x v="306"/>
    <x v="187"/>
    <x v="138"/>
    <x v="138"/>
    <x v="138"/>
    <x v="2"/>
  </r>
  <r>
    <x v="301"/>
    <x v="287"/>
    <x v="1"/>
    <x v="11"/>
    <x v="123"/>
    <x v="0"/>
    <x v="2"/>
    <x v="14"/>
    <x v="29"/>
    <x v="5"/>
    <x v="73"/>
    <x v="112"/>
    <x v="2"/>
    <x v="29"/>
    <x v="136"/>
    <x v="51"/>
    <x v="122"/>
    <x v="124"/>
    <x v="168"/>
    <x v="346"/>
    <x v="347"/>
    <x v="2"/>
    <x v="345"/>
    <x v="171"/>
    <x v="184"/>
    <x v="337"/>
    <x v="95"/>
    <x v="170"/>
    <x v="184"/>
    <x v="338"/>
    <x v="3"/>
    <x v="139"/>
    <x v="86"/>
    <x v="197"/>
    <x v="317"/>
    <x v="338"/>
    <x v="338"/>
    <x v="338"/>
    <x v="2"/>
  </r>
  <r>
    <x v="398"/>
    <x v="393"/>
    <x v="1"/>
    <x v="4"/>
    <x v="123"/>
    <x v="0"/>
    <x v="2"/>
    <x v="14"/>
    <x v="13"/>
    <x v="4"/>
    <x v="84"/>
    <x v="102"/>
    <x v="2"/>
    <x v="29"/>
    <x v="167"/>
    <x v="66"/>
    <x v="118"/>
    <x v="120"/>
    <x v="186"/>
    <x v="332"/>
    <x v="349"/>
    <x v="2"/>
    <x v="336"/>
    <x v="331"/>
    <x v="338"/>
    <x v="346"/>
    <x v="125"/>
    <x v="331"/>
    <x v="339"/>
    <x v="347"/>
    <x v="3"/>
    <x v="147"/>
    <x v="86"/>
    <x v="347"/>
    <x v="339"/>
    <x v="347"/>
    <x v="347"/>
    <x v="347"/>
    <x v="2"/>
  </r>
  <r>
    <x v="221"/>
    <x v="215"/>
    <x v="1"/>
    <x v="4"/>
    <x v="124"/>
    <x v="0"/>
    <x v="2"/>
    <x v="14"/>
    <x v="29"/>
    <x v="9"/>
    <x v="73"/>
    <x v="112"/>
    <x v="2"/>
    <x v="16"/>
    <x v="342"/>
    <x v="63"/>
    <x v="55"/>
    <x v="59"/>
    <x v="291"/>
    <x v="228"/>
    <x v="181"/>
    <x v="2"/>
    <x v="226"/>
    <x v="56"/>
    <x v="61"/>
    <x v="224"/>
    <x v="272"/>
    <x v="56"/>
    <x v="61"/>
    <x v="226"/>
    <x v="3"/>
    <x v="310"/>
    <x v="86"/>
    <x v="66"/>
    <x v="109"/>
    <x v="225"/>
    <x v="225"/>
    <x v="224"/>
    <x v="2"/>
  </r>
  <r>
    <x v="347"/>
    <x v="329"/>
    <x v="1"/>
    <x v="11"/>
    <x v="124"/>
    <x v="0"/>
    <x v="2"/>
    <x v="14"/>
    <x v="29"/>
    <x v="5"/>
    <x v="73"/>
    <x v="112"/>
    <x v="2"/>
    <x v="29"/>
    <x v="132"/>
    <x v="63"/>
    <x v="55"/>
    <x v="59"/>
    <x v="291"/>
    <x v="258"/>
    <x v="288"/>
    <x v="2"/>
    <x v="265"/>
    <x v="401"/>
    <x v="414"/>
    <x v="272"/>
    <x v="190"/>
    <x v="401"/>
    <x v="414"/>
    <x v="273"/>
    <x v="3"/>
    <x v="138"/>
    <x v="86"/>
    <x v="425"/>
    <x v="383"/>
    <x v="270"/>
    <x v="270"/>
    <x v="271"/>
    <x v="2"/>
  </r>
  <r>
    <x v="87"/>
    <x v="89"/>
    <x v="1"/>
    <x v="4"/>
    <x v="125"/>
    <x v="0"/>
    <x v="1"/>
    <x v="2"/>
    <x v="23"/>
    <x v="7"/>
    <x v="49"/>
    <x v="92"/>
    <x v="2"/>
    <x v="12"/>
    <x v="454"/>
    <x v="27"/>
    <x v="110"/>
    <x v="97"/>
    <x v="34"/>
    <x v="13"/>
    <x v="64"/>
    <x v="2"/>
    <x v="12"/>
    <x v="413"/>
    <x v="410"/>
    <x v="14"/>
    <x v="429"/>
    <x v="413"/>
    <x v="412"/>
    <x v="11"/>
    <x v="3"/>
    <x v="407"/>
    <x v="52"/>
    <x v="413"/>
    <x v="235"/>
    <x v="11"/>
    <x v="11"/>
    <x v="10"/>
    <x v="2"/>
  </r>
  <r>
    <x v="419"/>
    <x v="420"/>
    <x v="1"/>
    <x v="4"/>
    <x v="125"/>
    <x v="0"/>
    <x v="1"/>
    <x v="2"/>
    <x v="25"/>
    <x v="7"/>
    <x v="96"/>
    <x v="135"/>
    <x v="2"/>
    <x v="29"/>
    <x v="61"/>
    <x v="67"/>
    <x v="117"/>
    <x v="107"/>
    <x v="12"/>
    <x v="457"/>
    <x v="317"/>
    <x v="2"/>
    <x v="459"/>
    <x v="352"/>
    <x v="383"/>
    <x v="463"/>
    <x v="126"/>
    <x v="351"/>
    <x v="383"/>
    <x v="465"/>
    <x v="3"/>
    <x v="119"/>
    <x v="86"/>
    <x v="396"/>
    <x v="385"/>
    <x v="464"/>
    <x v="464"/>
    <x v="464"/>
    <x v="2"/>
  </r>
  <r>
    <x v="478"/>
    <x v="477"/>
    <x v="1"/>
    <x v="4"/>
    <x v="125"/>
    <x v="0"/>
    <x v="1"/>
    <x v="2"/>
    <x v="23"/>
    <x v="7"/>
    <x v="113"/>
    <x v="45"/>
    <x v="2"/>
    <x v="17"/>
    <x v="251"/>
    <x v="52"/>
    <x v="71"/>
    <x v="66"/>
    <x v="46"/>
    <x v="56"/>
    <x v="224"/>
    <x v="2"/>
    <x v="70"/>
    <x v="182"/>
    <x v="183"/>
    <x v="63"/>
    <x v="247"/>
    <x v="182"/>
    <x v="183"/>
    <x v="64"/>
    <x v="3"/>
    <x v="232"/>
    <x v="86"/>
    <x v="195"/>
    <x v="208"/>
    <x v="61"/>
    <x v="61"/>
    <x v="61"/>
    <x v="4"/>
  </r>
  <r>
    <x v="222"/>
    <x v="216"/>
    <x v="1"/>
    <x v="4"/>
    <x v="126"/>
    <x v="1"/>
    <x v="2"/>
    <x v="14"/>
    <x v="29"/>
    <x v="9"/>
    <x v="73"/>
    <x v="112"/>
    <x v="2"/>
    <x v="16"/>
    <x v="423"/>
    <x v="130"/>
    <x v="282"/>
    <x v="281"/>
    <x v="248"/>
    <x v="187"/>
    <x v="26"/>
    <x v="2"/>
    <x v="149"/>
    <x v="25"/>
    <x v="24"/>
    <x v="167"/>
    <x v="425"/>
    <x v="25"/>
    <x v="24"/>
    <x v="168"/>
    <x v="3"/>
    <x v="375"/>
    <x v="86"/>
    <x v="26"/>
    <x v="78"/>
    <x v="163"/>
    <x v="163"/>
    <x v="165"/>
    <x v="2"/>
  </r>
  <r>
    <x v="302"/>
    <x v="288"/>
    <x v="1"/>
    <x v="11"/>
    <x v="126"/>
    <x v="1"/>
    <x v="2"/>
    <x v="14"/>
    <x v="29"/>
    <x v="5"/>
    <x v="73"/>
    <x v="112"/>
    <x v="2"/>
    <x v="29"/>
    <x v="54"/>
    <x v="130"/>
    <x v="282"/>
    <x v="281"/>
    <x v="248"/>
    <x v="288"/>
    <x v="452"/>
    <x v="2"/>
    <x v="324"/>
    <x v="438"/>
    <x v="454"/>
    <x v="313"/>
    <x v="29"/>
    <x v="438"/>
    <x v="454"/>
    <x v="314"/>
    <x v="3"/>
    <x v="66"/>
    <x v="86"/>
    <x v="468"/>
    <x v="410"/>
    <x v="316"/>
    <x v="316"/>
    <x v="314"/>
    <x v="2"/>
  </r>
  <r>
    <x v="109"/>
    <x v="111"/>
    <x v="2"/>
    <x v="10"/>
    <x v="127"/>
    <x v="14"/>
    <x v="10"/>
    <x v="14"/>
    <x v="20"/>
    <x v="2"/>
    <x v="3"/>
    <x v="3"/>
    <x v="2"/>
    <x v="21"/>
    <x v="235"/>
    <x v="108"/>
    <x v="1"/>
    <x v="0"/>
    <x v="336"/>
    <x v="245"/>
    <x v="245"/>
    <x v="2"/>
    <x v="248"/>
    <x v="238"/>
    <x v="244"/>
    <x v="251"/>
    <x v="229"/>
    <x v="238"/>
    <x v="244"/>
    <x v="251"/>
    <x v="3"/>
    <x v="217"/>
    <x v="156"/>
    <x v="478"/>
    <x v="391"/>
    <x v="249"/>
    <x v="249"/>
    <x v="249"/>
    <x v="7"/>
  </r>
  <r>
    <x v="367"/>
    <x v="359"/>
    <x v="2"/>
    <x v="9"/>
    <x v="127"/>
    <x v="14"/>
    <x v="10"/>
    <x v="14"/>
    <x v="15"/>
    <x v="2"/>
    <x v="3"/>
    <x v="3"/>
    <x v="2"/>
    <x v="21"/>
    <x v="235"/>
    <x v="108"/>
    <x v="1"/>
    <x v="0"/>
    <x v="336"/>
    <x v="245"/>
    <x v="245"/>
    <x v="2"/>
    <x v="248"/>
    <x v="238"/>
    <x v="244"/>
    <x v="251"/>
    <x v="229"/>
    <x v="238"/>
    <x v="244"/>
    <x v="251"/>
    <x v="3"/>
    <x v="217"/>
    <x v="2"/>
    <x v="18"/>
    <x v="97"/>
    <x v="249"/>
    <x v="249"/>
    <x v="249"/>
    <x v="7"/>
  </r>
  <r>
    <x v="368"/>
    <x v="360"/>
    <x v="1"/>
    <x v="2"/>
    <x v="127"/>
    <x v="14"/>
    <x v="10"/>
    <x v="14"/>
    <x v="14"/>
    <x v="2"/>
    <x v="3"/>
    <x v="3"/>
    <x v="2"/>
    <x v="21"/>
    <x v="235"/>
    <x v="108"/>
    <x v="1"/>
    <x v="0"/>
    <x v="336"/>
    <x v="245"/>
    <x v="245"/>
    <x v="2"/>
    <x v="248"/>
    <x v="238"/>
    <x v="244"/>
    <x v="251"/>
    <x v="229"/>
    <x v="238"/>
    <x v="244"/>
    <x v="251"/>
    <x v="3"/>
    <x v="217"/>
    <x v="156"/>
    <x v="478"/>
    <x v="391"/>
    <x v="249"/>
    <x v="249"/>
    <x v="249"/>
    <x v="7"/>
  </r>
  <r>
    <x v="223"/>
    <x v="217"/>
    <x v="1"/>
    <x v="4"/>
    <x v="128"/>
    <x v="6"/>
    <x v="3"/>
    <x v="12"/>
    <x v="29"/>
    <x v="1"/>
    <x v="73"/>
    <x v="112"/>
    <x v="2"/>
    <x v="16"/>
    <x v="312"/>
    <x v="4"/>
    <x v="8"/>
    <x v="8"/>
    <x v="300"/>
    <x v="236"/>
    <x v="242"/>
    <x v="2"/>
    <x v="246"/>
    <x v="244"/>
    <x v="251"/>
    <x v="249"/>
    <x v="243"/>
    <x v="246"/>
    <x v="251"/>
    <x v="246"/>
    <x v="3"/>
    <x v="228"/>
    <x v="86"/>
    <x v="256"/>
    <x v="200"/>
    <x v="244"/>
    <x v="244"/>
    <x v="244"/>
    <x v="2"/>
  </r>
  <r>
    <x v="303"/>
    <x v="289"/>
    <x v="1"/>
    <x v="11"/>
    <x v="128"/>
    <x v="6"/>
    <x v="3"/>
    <x v="12"/>
    <x v="29"/>
    <x v="5"/>
    <x v="73"/>
    <x v="112"/>
    <x v="2"/>
    <x v="29"/>
    <x v="163"/>
    <x v="4"/>
    <x v="8"/>
    <x v="8"/>
    <x v="300"/>
    <x v="252"/>
    <x v="246"/>
    <x v="2"/>
    <x v="249"/>
    <x v="225"/>
    <x v="235"/>
    <x v="252"/>
    <x v="214"/>
    <x v="225"/>
    <x v="235"/>
    <x v="254"/>
    <x v="3"/>
    <x v="206"/>
    <x v="86"/>
    <x v="239"/>
    <x v="302"/>
    <x v="252"/>
    <x v="252"/>
    <x v="252"/>
    <x v="2"/>
  </r>
  <r>
    <x v="425"/>
    <x v="426"/>
    <x v="1"/>
    <x v="4"/>
    <x v="128"/>
    <x v="6"/>
    <x v="3"/>
    <x v="12"/>
    <x v="19"/>
    <x v="1"/>
    <x v="97"/>
    <x v="136"/>
    <x v="2"/>
    <x v="16"/>
    <x v="385"/>
    <x v="5"/>
    <x v="10"/>
    <x v="10"/>
    <x v="299"/>
    <x v="234"/>
    <x v="243"/>
    <x v="2"/>
    <x v="245"/>
    <x v="237"/>
    <x v="242"/>
    <x v="247"/>
    <x v="242"/>
    <x v="237"/>
    <x v="242"/>
    <x v="245"/>
    <x v="3"/>
    <x v="230"/>
    <x v="86"/>
    <x v="247"/>
    <x v="251"/>
    <x v="242"/>
    <x v="242"/>
    <x v="243"/>
    <x v="2"/>
  </r>
  <r>
    <x v="88"/>
    <x v="90"/>
    <x v="1"/>
    <x v="6"/>
    <x v="129"/>
    <x v="3"/>
    <x v="1"/>
    <x v="7"/>
    <x v="34"/>
    <x v="7"/>
    <x v="49"/>
    <x v="162"/>
    <x v="2"/>
    <x v="12"/>
    <x v="462"/>
    <x v="19"/>
    <x v="75"/>
    <x v="77"/>
    <x v="283"/>
    <x v="200"/>
    <x v="114"/>
    <x v="2"/>
    <x v="192"/>
    <x v="414"/>
    <x v="428"/>
    <x v="234"/>
    <x v="412"/>
    <x v="414"/>
    <x v="428"/>
    <x v="235"/>
    <x v="3"/>
    <x v="286"/>
    <x v="58"/>
    <x v="435"/>
    <x v="85"/>
    <x v="234"/>
    <x v="234"/>
    <x v="233"/>
    <x v="1"/>
  </r>
  <r>
    <x v="89"/>
    <x v="91"/>
    <x v="1"/>
    <x v="5"/>
    <x v="129"/>
    <x v="3"/>
    <x v="1"/>
    <x v="7"/>
    <x v="15"/>
    <x v="7"/>
    <x v="49"/>
    <x v="162"/>
    <x v="2"/>
    <x v="33"/>
    <x v="7"/>
    <x v="19"/>
    <x v="75"/>
    <x v="77"/>
    <x v="283"/>
    <x v="278"/>
    <x v="354"/>
    <x v="2"/>
    <x v="289"/>
    <x v="46"/>
    <x v="47"/>
    <x v="264"/>
    <x v="52"/>
    <x v="46"/>
    <x v="47"/>
    <x v="264"/>
    <x v="3"/>
    <x v="160"/>
    <x v="111"/>
    <x v="54"/>
    <x v="404"/>
    <x v="262"/>
    <x v="262"/>
    <x v="262"/>
    <x v="1"/>
  </r>
  <r>
    <x v="90"/>
    <x v="92"/>
    <x v="1"/>
    <x v="3"/>
    <x v="129"/>
    <x v="3"/>
    <x v="1"/>
    <x v="7"/>
    <x v="14"/>
    <x v="7"/>
    <x v="49"/>
    <x v="162"/>
    <x v="2"/>
    <x v="12"/>
    <x v="462"/>
    <x v="19"/>
    <x v="75"/>
    <x v="77"/>
    <x v="283"/>
    <x v="200"/>
    <x v="114"/>
    <x v="2"/>
    <x v="192"/>
    <x v="414"/>
    <x v="428"/>
    <x v="234"/>
    <x v="412"/>
    <x v="414"/>
    <x v="428"/>
    <x v="235"/>
    <x v="3"/>
    <x v="286"/>
    <x v="58"/>
    <x v="435"/>
    <x v="85"/>
    <x v="234"/>
    <x v="234"/>
    <x v="233"/>
    <x v="1"/>
  </r>
  <r>
    <x v="75"/>
    <x v="76"/>
    <x v="1"/>
    <x v="5"/>
    <x v="130"/>
    <x v="15"/>
    <x v="6"/>
    <x v="14"/>
    <x v="15"/>
    <x v="5"/>
    <x v="33"/>
    <x v="78"/>
    <x v="2"/>
    <x v="37"/>
    <x v="188"/>
    <x v="149"/>
    <x v="3"/>
    <x v="5"/>
    <x v="314"/>
    <x v="178"/>
    <x v="476"/>
    <x v="2"/>
    <x v="375"/>
    <x v="465"/>
    <x v="480"/>
    <x v="436"/>
    <x v="458"/>
    <x v="464"/>
    <x v="479"/>
    <x v="438"/>
    <x v="3"/>
    <x v="434"/>
    <x v="158"/>
    <x v="496"/>
    <x v="496"/>
    <x v="437"/>
    <x v="437"/>
    <x v="437"/>
    <x v="2"/>
  </r>
  <r>
    <x v="76"/>
    <x v="77"/>
    <x v="1"/>
    <x v="3"/>
    <x v="130"/>
    <x v="15"/>
    <x v="6"/>
    <x v="14"/>
    <x v="14"/>
    <x v="5"/>
    <x v="33"/>
    <x v="78"/>
    <x v="2"/>
    <x v="7"/>
    <x v="275"/>
    <x v="149"/>
    <x v="3"/>
    <x v="5"/>
    <x v="314"/>
    <x v="297"/>
    <x v="8"/>
    <x v="2"/>
    <x v="109"/>
    <x v="2"/>
    <x v="2"/>
    <x v="51"/>
    <x v="1"/>
    <x v="2"/>
    <x v="2"/>
    <x v="52"/>
    <x v="3"/>
    <x v="434"/>
    <x v="1"/>
    <x v="2"/>
    <x v="3"/>
    <x v="50"/>
    <x v="50"/>
    <x v="50"/>
    <x v="2"/>
  </r>
  <r>
    <x v="146"/>
    <x v="142"/>
    <x v="1"/>
    <x v="6"/>
    <x v="131"/>
    <x v="8"/>
    <x v="10"/>
    <x v="14"/>
    <x v="34"/>
    <x v="2"/>
    <x v="66"/>
    <x v="42"/>
    <x v="2"/>
    <x v="16"/>
    <x v="264"/>
    <x v="89"/>
    <x v="330"/>
    <x v="330"/>
    <x v="225"/>
    <x v="475"/>
    <x v="483"/>
    <x v="2"/>
    <x v="248"/>
    <x v="238"/>
    <x v="244"/>
    <x v="251"/>
    <x v="229"/>
    <x v="238"/>
    <x v="244"/>
    <x v="251"/>
    <x v="3"/>
    <x v="425"/>
    <x v="76"/>
    <x v="227"/>
    <x v="4"/>
    <x v="249"/>
    <x v="249"/>
    <x v="249"/>
    <x v="4"/>
  </r>
  <r>
    <x v="147"/>
    <x v="143"/>
    <x v="1"/>
    <x v="5"/>
    <x v="131"/>
    <x v="8"/>
    <x v="10"/>
    <x v="14"/>
    <x v="15"/>
    <x v="2"/>
    <x v="66"/>
    <x v="42"/>
    <x v="2"/>
    <x v="29"/>
    <x v="200"/>
    <x v="89"/>
    <x v="330"/>
    <x v="330"/>
    <x v="225"/>
    <x v="475"/>
    <x v="483"/>
    <x v="2"/>
    <x v="248"/>
    <x v="238"/>
    <x v="244"/>
    <x v="251"/>
    <x v="229"/>
    <x v="238"/>
    <x v="244"/>
    <x v="251"/>
    <x v="3"/>
    <x v="5"/>
    <x v="94"/>
    <x v="267"/>
    <x v="495"/>
    <x v="249"/>
    <x v="249"/>
    <x v="249"/>
    <x v="4"/>
  </r>
  <r>
    <x v="148"/>
    <x v="144"/>
    <x v="1"/>
    <x v="3"/>
    <x v="131"/>
    <x v="8"/>
    <x v="10"/>
    <x v="14"/>
    <x v="14"/>
    <x v="2"/>
    <x v="66"/>
    <x v="42"/>
    <x v="2"/>
    <x v="16"/>
    <x v="264"/>
    <x v="89"/>
    <x v="330"/>
    <x v="330"/>
    <x v="225"/>
    <x v="475"/>
    <x v="483"/>
    <x v="2"/>
    <x v="248"/>
    <x v="238"/>
    <x v="244"/>
    <x v="251"/>
    <x v="229"/>
    <x v="238"/>
    <x v="244"/>
    <x v="251"/>
    <x v="3"/>
    <x v="425"/>
    <x v="76"/>
    <x v="227"/>
    <x v="4"/>
    <x v="249"/>
    <x v="249"/>
    <x v="249"/>
    <x v="4"/>
  </r>
  <r>
    <x v="137"/>
    <x v="79"/>
    <x v="1"/>
    <x v="5"/>
    <x v="132"/>
    <x v="15"/>
    <x v="6"/>
    <x v="14"/>
    <x v="15"/>
    <x v="5"/>
    <x v="33"/>
    <x v="78"/>
    <x v="2"/>
    <x v="1"/>
    <x v="450"/>
    <x v="44"/>
    <x v="2"/>
    <x v="2"/>
    <x v="316"/>
    <x v="421"/>
    <x v="2"/>
    <x v="2"/>
    <x v="104"/>
    <x v="0"/>
    <x v="0"/>
    <x v="40"/>
    <x v="0"/>
    <x v="0"/>
    <x v="0"/>
    <x v="40"/>
    <x v="3"/>
    <x v="434"/>
    <x v="0"/>
    <x v="0"/>
    <x v="1"/>
    <x v="39"/>
    <x v="39"/>
    <x v="39"/>
    <x v="2"/>
  </r>
  <r>
    <x v="138"/>
    <x v="78"/>
    <x v="1"/>
    <x v="3"/>
    <x v="132"/>
    <x v="15"/>
    <x v="6"/>
    <x v="14"/>
    <x v="14"/>
    <x v="5"/>
    <x v="33"/>
    <x v="78"/>
    <x v="2"/>
    <x v="42"/>
    <x v="15"/>
    <x v="44"/>
    <x v="2"/>
    <x v="2"/>
    <x v="316"/>
    <x v="67"/>
    <x v="482"/>
    <x v="2"/>
    <x v="379"/>
    <x v="466"/>
    <x v="481"/>
    <x v="444"/>
    <x v="461"/>
    <x v="465"/>
    <x v="480"/>
    <x v="446"/>
    <x v="3"/>
    <x v="434"/>
    <x v="160"/>
    <x v="497"/>
    <x v="498"/>
    <x v="445"/>
    <x v="445"/>
    <x v="445"/>
    <x v="2"/>
  </r>
  <r>
    <x v="73"/>
    <x v="74"/>
    <x v="1"/>
    <x v="5"/>
    <x v="133"/>
    <x v="15"/>
    <x v="6"/>
    <x v="14"/>
    <x v="15"/>
    <x v="5"/>
    <x v="33"/>
    <x v="78"/>
    <x v="2"/>
    <x v="34"/>
    <x v="227"/>
    <x v="52"/>
    <x v="5"/>
    <x v="3"/>
    <x v="43"/>
    <x v="319"/>
    <x v="265"/>
    <x v="2"/>
    <x v="301"/>
    <x v="450"/>
    <x v="466"/>
    <x v="320"/>
    <x v="333"/>
    <x v="450"/>
    <x v="465"/>
    <x v="321"/>
    <x v="3"/>
    <x v="434"/>
    <x v="136"/>
    <x v="485"/>
    <x v="376"/>
    <x v="323"/>
    <x v="323"/>
    <x v="321"/>
    <x v="2"/>
  </r>
  <r>
    <x v="74"/>
    <x v="75"/>
    <x v="1"/>
    <x v="3"/>
    <x v="133"/>
    <x v="15"/>
    <x v="6"/>
    <x v="14"/>
    <x v="14"/>
    <x v="5"/>
    <x v="33"/>
    <x v="78"/>
    <x v="2"/>
    <x v="11"/>
    <x v="237"/>
    <x v="52"/>
    <x v="5"/>
    <x v="3"/>
    <x v="43"/>
    <x v="153"/>
    <x v="214"/>
    <x v="2"/>
    <x v="180"/>
    <x v="16"/>
    <x v="16"/>
    <x v="162"/>
    <x v="140"/>
    <x v="16"/>
    <x v="16"/>
    <x v="163"/>
    <x v="3"/>
    <x v="434"/>
    <x v="19"/>
    <x v="16"/>
    <x v="16"/>
    <x v="158"/>
    <x v="158"/>
    <x v="160"/>
    <x v="2"/>
  </r>
  <r>
    <x v="51"/>
    <x v="45"/>
    <x v="1"/>
    <x v="4"/>
    <x v="134"/>
    <x v="0"/>
    <x v="3"/>
    <x v="6"/>
    <x v="12"/>
    <x v="1"/>
    <x v="40"/>
    <x v="16"/>
    <x v="2"/>
    <x v="26"/>
    <x v="228"/>
    <x v="89"/>
    <x v="231"/>
    <x v="228"/>
    <x v="106"/>
    <x v="263"/>
    <x v="279"/>
    <x v="0"/>
    <x v="46"/>
    <x v="277"/>
    <x v="233"/>
    <x v="45"/>
    <x v="218"/>
    <x v="277"/>
    <x v="233"/>
    <x v="46"/>
    <x v="0"/>
    <x v="211"/>
    <x v="122"/>
    <x v="313"/>
    <x v="282"/>
    <x v="280"/>
    <x v="280"/>
    <x v="280"/>
    <x v="6"/>
  </r>
  <r>
    <x v="71"/>
    <x v="72"/>
    <x v="1"/>
    <x v="5"/>
    <x v="135"/>
    <x v="15"/>
    <x v="6"/>
    <x v="14"/>
    <x v="15"/>
    <x v="5"/>
    <x v="33"/>
    <x v="78"/>
    <x v="2"/>
    <x v="41"/>
    <x v="185"/>
    <x v="1"/>
    <x v="4"/>
    <x v="4"/>
    <x v="63"/>
    <x v="423"/>
    <x v="446"/>
    <x v="2"/>
    <x v="422"/>
    <x v="459"/>
    <x v="474"/>
    <x v="431"/>
    <x v="329"/>
    <x v="458"/>
    <x v="473"/>
    <x v="433"/>
    <x v="3"/>
    <x v="434"/>
    <x v="151"/>
    <x v="491"/>
    <x v="473"/>
    <x v="431"/>
    <x v="431"/>
    <x v="432"/>
    <x v="2"/>
  </r>
  <r>
    <x v="72"/>
    <x v="73"/>
    <x v="1"/>
    <x v="3"/>
    <x v="135"/>
    <x v="15"/>
    <x v="6"/>
    <x v="14"/>
    <x v="14"/>
    <x v="5"/>
    <x v="33"/>
    <x v="78"/>
    <x v="2"/>
    <x v="2"/>
    <x v="281"/>
    <x v="1"/>
    <x v="4"/>
    <x v="4"/>
    <x v="63"/>
    <x v="60"/>
    <x v="28"/>
    <x v="2"/>
    <x v="65"/>
    <x v="9"/>
    <x v="9"/>
    <x v="59"/>
    <x v="143"/>
    <x v="9"/>
    <x v="9"/>
    <x v="59"/>
    <x v="3"/>
    <x v="434"/>
    <x v="6"/>
    <x v="7"/>
    <x v="38"/>
    <x v="57"/>
    <x v="57"/>
    <x v="57"/>
    <x v="2"/>
  </r>
  <r>
    <x v="224"/>
    <x v="346"/>
    <x v="1"/>
    <x v="4"/>
    <x v="136"/>
    <x v="14"/>
    <x v="1"/>
    <x v="13"/>
    <x v="29"/>
    <x v="7"/>
    <x v="73"/>
    <x v="112"/>
    <x v="2"/>
    <x v="16"/>
    <x v="343"/>
    <x v="59"/>
    <x v="96"/>
    <x v="98"/>
    <x v="143"/>
    <x v="115"/>
    <x v="158"/>
    <x v="2"/>
    <x v="141"/>
    <x v="113"/>
    <x v="120"/>
    <x v="124"/>
    <x v="315"/>
    <x v="114"/>
    <x v="119"/>
    <x v="125"/>
    <x v="3"/>
    <x v="351"/>
    <x v="86"/>
    <x v="121"/>
    <x v="146"/>
    <x v="122"/>
    <x v="122"/>
    <x v="122"/>
    <x v="2"/>
  </r>
  <r>
    <x v="304"/>
    <x v="341"/>
    <x v="1"/>
    <x v="11"/>
    <x v="136"/>
    <x v="14"/>
    <x v="1"/>
    <x v="13"/>
    <x v="29"/>
    <x v="5"/>
    <x v="73"/>
    <x v="112"/>
    <x v="2"/>
    <x v="29"/>
    <x v="131"/>
    <x v="59"/>
    <x v="96"/>
    <x v="98"/>
    <x v="143"/>
    <x v="360"/>
    <x v="303"/>
    <x v="2"/>
    <x v="332"/>
    <x v="354"/>
    <x v="362"/>
    <x v="351"/>
    <x v="157"/>
    <x v="353"/>
    <x v="362"/>
    <x v="353"/>
    <x v="3"/>
    <x v="90"/>
    <x v="86"/>
    <x v="373"/>
    <x v="354"/>
    <x v="352"/>
    <x v="352"/>
    <x v="353"/>
    <x v="2"/>
  </r>
  <r>
    <x v="225"/>
    <x v="218"/>
    <x v="1"/>
    <x v="4"/>
    <x v="137"/>
    <x v="14"/>
    <x v="8"/>
    <x v="14"/>
    <x v="29"/>
    <x v="6"/>
    <x v="73"/>
    <x v="112"/>
    <x v="2"/>
    <x v="16"/>
    <x v="379"/>
    <x v="98"/>
    <x v="277"/>
    <x v="276"/>
    <x v="131"/>
    <x v="103"/>
    <x v="55"/>
    <x v="2"/>
    <x v="99"/>
    <x v="407"/>
    <x v="421"/>
    <x v="106"/>
    <x v="410"/>
    <x v="407"/>
    <x v="421"/>
    <x v="107"/>
    <x v="3"/>
    <x v="359"/>
    <x v="86"/>
    <x v="431"/>
    <x v="448"/>
    <x v="104"/>
    <x v="104"/>
    <x v="104"/>
    <x v="2"/>
  </r>
  <r>
    <x v="348"/>
    <x v="330"/>
    <x v="1"/>
    <x v="11"/>
    <x v="137"/>
    <x v="14"/>
    <x v="8"/>
    <x v="14"/>
    <x v="29"/>
    <x v="5"/>
    <x v="73"/>
    <x v="112"/>
    <x v="2"/>
    <x v="29"/>
    <x v="96"/>
    <x v="98"/>
    <x v="277"/>
    <x v="276"/>
    <x v="131"/>
    <x v="375"/>
    <x v="407"/>
    <x v="2"/>
    <x v="385"/>
    <x v="52"/>
    <x v="56"/>
    <x v="378"/>
    <x v="55"/>
    <x v="52"/>
    <x v="56"/>
    <x v="379"/>
    <x v="3"/>
    <x v="81"/>
    <x v="86"/>
    <x v="59"/>
    <x v="47"/>
    <x v="379"/>
    <x v="379"/>
    <x v="379"/>
    <x v="2"/>
  </r>
  <r>
    <x v="476"/>
    <x v="475"/>
    <x v="1"/>
    <x v="4"/>
    <x v="137"/>
    <x v="14"/>
    <x v="8"/>
    <x v="14"/>
    <x v="13"/>
    <x v="6"/>
    <x v="112"/>
    <x v="39"/>
    <x v="2"/>
    <x v="29"/>
    <x v="193"/>
    <x v="98"/>
    <x v="253"/>
    <x v="251"/>
    <x v="210"/>
    <x v="314"/>
    <x v="393"/>
    <x v="2"/>
    <x v="317"/>
    <x v="117"/>
    <x v="131"/>
    <x v="321"/>
    <x v="172"/>
    <x v="118"/>
    <x v="130"/>
    <x v="322"/>
    <x v="3"/>
    <x v="178"/>
    <x v="86"/>
    <x v="130"/>
    <x v="149"/>
    <x v="324"/>
    <x v="324"/>
    <x v="322"/>
    <x v="4"/>
  </r>
  <r>
    <x v="477"/>
    <x v="476"/>
    <x v="1"/>
    <x v="4"/>
    <x v="137"/>
    <x v="14"/>
    <x v="8"/>
    <x v="14"/>
    <x v="23"/>
    <x v="6"/>
    <x v="112"/>
    <x v="39"/>
    <x v="2"/>
    <x v="29"/>
    <x v="193"/>
    <x v="98"/>
    <x v="253"/>
    <x v="251"/>
    <x v="210"/>
    <x v="314"/>
    <x v="393"/>
    <x v="2"/>
    <x v="317"/>
    <x v="117"/>
    <x v="131"/>
    <x v="321"/>
    <x v="172"/>
    <x v="118"/>
    <x v="130"/>
    <x v="322"/>
    <x v="3"/>
    <x v="178"/>
    <x v="86"/>
    <x v="130"/>
    <x v="149"/>
    <x v="324"/>
    <x v="324"/>
    <x v="322"/>
    <x v="4"/>
  </r>
  <r>
    <x v="258"/>
    <x v="152"/>
    <x v="1"/>
    <x v="4"/>
    <x v="138"/>
    <x v="8"/>
    <x v="10"/>
    <x v="14"/>
    <x v="36"/>
    <x v="2"/>
    <x v="68"/>
    <x v="28"/>
    <x v="2"/>
    <x v="23"/>
    <x v="224"/>
    <x v="128"/>
    <x v="331"/>
    <x v="331"/>
    <x v="62"/>
    <x v="290"/>
    <x v="463"/>
    <x v="2"/>
    <x v="340"/>
    <x v="17"/>
    <x v="17"/>
    <x v="266"/>
    <x v="5"/>
    <x v="17"/>
    <x v="17"/>
    <x v="267"/>
    <x v="3"/>
    <x v="184"/>
    <x v="101"/>
    <x v="17"/>
    <x v="37"/>
    <x v="264"/>
    <x v="264"/>
    <x v="265"/>
    <x v="5"/>
  </r>
  <r>
    <x v="226"/>
    <x v="219"/>
    <x v="1"/>
    <x v="4"/>
    <x v="139"/>
    <x v="0"/>
    <x v="3"/>
    <x v="14"/>
    <x v="29"/>
    <x v="4"/>
    <x v="73"/>
    <x v="112"/>
    <x v="2"/>
    <x v="16"/>
    <x v="383"/>
    <x v="94"/>
    <x v="209"/>
    <x v="210"/>
    <x v="160"/>
    <x v="116"/>
    <x v="87"/>
    <x v="2"/>
    <x v="110"/>
    <x v="107"/>
    <x v="113"/>
    <x v="107"/>
    <x v="362"/>
    <x v="108"/>
    <x v="112"/>
    <x v="108"/>
    <x v="3"/>
    <x v="322"/>
    <x v="86"/>
    <x v="115"/>
    <x v="152"/>
    <x v="105"/>
    <x v="105"/>
    <x v="105"/>
    <x v="2"/>
  </r>
  <r>
    <x v="305"/>
    <x v="290"/>
    <x v="1"/>
    <x v="11"/>
    <x v="139"/>
    <x v="0"/>
    <x v="3"/>
    <x v="14"/>
    <x v="29"/>
    <x v="5"/>
    <x v="73"/>
    <x v="112"/>
    <x v="2"/>
    <x v="29"/>
    <x v="90"/>
    <x v="94"/>
    <x v="209"/>
    <x v="210"/>
    <x v="160"/>
    <x v="359"/>
    <x v="376"/>
    <x v="2"/>
    <x v="374"/>
    <x v="358"/>
    <x v="368"/>
    <x v="375"/>
    <x v="103"/>
    <x v="357"/>
    <x v="368"/>
    <x v="376"/>
    <x v="3"/>
    <x v="123"/>
    <x v="86"/>
    <x v="380"/>
    <x v="346"/>
    <x v="376"/>
    <x v="376"/>
    <x v="376"/>
    <x v="2"/>
  </r>
  <r>
    <x v="389"/>
    <x v="382"/>
    <x v="1"/>
    <x v="4"/>
    <x v="140"/>
    <x v="1"/>
    <x v="8"/>
    <x v="8"/>
    <x v="26"/>
    <x v="7"/>
    <x v="79"/>
    <x v="38"/>
    <x v="2"/>
    <x v="14"/>
    <x v="285"/>
    <x v="11"/>
    <x v="42"/>
    <x v="42"/>
    <x v="220"/>
    <x v="148"/>
    <x v="170"/>
    <x v="2"/>
    <x v="155"/>
    <x v="327"/>
    <x v="327"/>
    <x v="154"/>
    <x v="287"/>
    <x v="327"/>
    <x v="328"/>
    <x v="157"/>
    <x v="3"/>
    <x v="336"/>
    <x v="86"/>
    <x v="336"/>
    <x v="327"/>
    <x v="152"/>
    <x v="152"/>
    <x v="154"/>
    <x v="4"/>
  </r>
  <r>
    <x v="227"/>
    <x v="220"/>
    <x v="1"/>
    <x v="4"/>
    <x v="141"/>
    <x v="12"/>
    <x v="0"/>
    <x v="1"/>
    <x v="29"/>
    <x v="1"/>
    <x v="73"/>
    <x v="112"/>
    <x v="2"/>
    <x v="16"/>
    <x v="416"/>
    <x v="116"/>
    <x v="281"/>
    <x v="279"/>
    <x v="142"/>
    <x v="102"/>
    <x v="35"/>
    <x v="2"/>
    <x v="92"/>
    <x v="102"/>
    <x v="105"/>
    <x v="93"/>
    <x v="406"/>
    <x v="102"/>
    <x v="104"/>
    <x v="94"/>
    <x v="3"/>
    <x v="397"/>
    <x v="86"/>
    <x v="105"/>
    <x v="77"/>
    <x v="91"/>
    <x v="91"/>
    <x v="91"/>
    <x v="2"/>
  </r>
  <r>
    <x v="306"/>
    <x v="291"/>
    <x v="1"/>
    <x v="11"/>
    <x v="141"/>
    <x v="12"/>
    <x v="0"/>
    <x v="1"/>
    <x v="29"/>
    <x v="5"/>
    <x v="73"/>
    <x v="112"/>
    <x v="2"/>
    <x v="29"/>
    <x v="60"/>
    <x v="116"/>
    <x v="281"/>
    <x v="279"/>
    <x v="142"/>
    <x v="377"/>
    <x v="434"/>
    <x v="2"/>
    <x v="393"/>
    <x v="362"/>
    <x v="374"/>
    <x v="394"/>
    <x v="60"/>
    <x v="361"/>
    <x v="373"/>
    <x v="396"/>
    <x v="3"/>
    <x v="39"/>
    <x v="86"/>
    <x v="386"/>
    <x v="411"/>
    <x v="396"/>
    <x v="396"/>
    <x v="396"/>
    <x v="2"/>
  </r>
  <r>
    <x v="61"/>
    <x v="58"/>
    <x v="1"/>
    <x v="6"/>
    <x v="142"/>
    <x v="15"/>
    <x v="11"/>
    <x v="15"/>
    <x v="1"/>
    <x v="5"/>
    <x v="33"/>
    <x v="78"/>
    <x v="2"/>
    <x v="2"/>
    <x v="476"/>
    <x v="1"/>
    <x v="0"/>
    <x v="1"/>
    <x v="336"/>
    <x v="475"/>
    <x v="157"/>
    <x v="2"/>
    <x v="479"/>
    <x v="5"/>
    <x v="5"/>
    <x v="145"/>
    <x v="462"/>
    <x v="5"/>
    <x v="5"/>
    <x v="147"/>
    <x v="3"/>
    <x v="434"/>
    <x v="6"/>
    <x v="4"/>
    <x v="96"/>
    <x v="143"/>
    <x v="143"/>
    <x v="144"/>
    <x v="2"/>
  </r>
  <r>
    <x v="62"/>
    <x v="57"/>
    <x v="1"/>
    <x v="6"/>
    <x v="142"/>
    <x v="15"/>
    <x v="11"/>
    <x v="15"/>
    <x v="0"/>
    <x v="5"/>
    <x v="33"/>
    <x v="78"/>
    <x v="2"/>
    <x v="11"/>
    <x v="476"/>
    <x v="52"/>
    <x v="0"/>
    <x v="1"/>
    <x v="336"/>
    <x v="475"/>
    <x v="237"/>
    <x v="2"/>
    <x v="479"/>
    <x v="15"/>
    <x v="15"/>
    <x v="199"/>
    <x v="462"/>
    <x v="15"/>
    <x v="15"/>
    <x v="201"/>
    <x v="3"/>
    <x v="434"/>
    <x v="19"/>
    <x v="14"/>
    <x v="480"/>
    <x v="198"/>
    <x v="198"/>
    <x v="199"/>
    <x v="2"/>
  </r>
  <r>
    <x v="63"/>
    <x v="55"/>
    <x v="1"/>
    <x v="6"/>
    <x v="142"/>
    <x v="15"/>
    <x v="11"/>
    <x v="15"/>
    <x v="31"/>
    <x v="5"/>
    <x v="33"/>
    <x v="78"/>
    <x v="2"/>
    <x v="7"/>
    <x v="476"/>
    <x v="149"/>
    <x v="0"/>
    <x v="1"/>
    <x v="336"/>
    <x v="475"/>
    <x v="15"/>
    <x v="2"/>
    <x v="479"/>
    <x v="1"/>
    <x v="1"/>
    <x v="50"/>
    <x v="462"/>
    <x v="1"/>
    <x v="1"/>
    <x v="51"/>
    <x v="3"/>
    <x v="434"/>
    <x v="1"/>
    <x v="1"/>
    <x v="14"/>
    <x v="49"/>
    <x v="49"/>
    <x v="49"/>
    <x v="2"/>
  </r>
  <r>
    <x v="77"/>
    <x v="56"/>
    <x v="1"/>
    <x v="6"/>
    <x v="142"/>
    <x v="15"/>
    <x v="11"/>
    <x v="15"/>
    <x v="8"/>
    <x v="5"/>
    <x v="33"/>
    <x v="78"/>
    <x v="2"/>
    <x v="42"/>
    <x v="476"/>
    <x v="44"/>
    <x v="0"/>
    <x v="1"/>
    <x v="336"/>
    <x v="475"/>
    <x v="479"/>
    <x v="2"/>
    <x v="479"/>
    <x v="467"/>
    <x v="482"/>
    <x v="445"/>
    <x v="462"/>
    <x v="466"/>
    <x v="481"/>
    <x v="447"/>
    <x v="3"/>
    <x v="434"/>
    <x v="160"/>
    <x v="498"/>
    <x v="493"/>
    <x v="446"/>
    <x v="446"/>
    <x v="446"/>
    <x v="2"/>
  </r>
  <r>
    <x v="228"/>
    <x v="347"/>
    <x v="1"/>
    <x v="4"/>
    <x v="143"/>
    <x v="14"/>
    <x v="10"/>
    <x v="13"/>
    <x v="29"/>
    <x v="1"/>
    <x v="73"/>
    <x v="112"/>
    <x v="2"/>
    <x v="16"/>
    <x v="339"/>
    <x v="46"/>
    <x v="101"/>
    <x v="106"/>
    <x v="154"/>
    <x v="122"/>
    <x v="147"/>
    <x v="2"/>
    <x v="138"/>
    <x v="260"/>
    <x v="258"/>
    <x v="141"/>
    <x v="350"/>
    <x v="259"/>
    <x v="258"/>
    <x v="142"/>
    <x v="3"/>
    <x v="348"/>
    <x v="86"/>
    <x v="262"/>
    <x v="130"/>
    <x v="139"/>
    <x v="139"/>
    <x v="139"/>
    <x v="2"/>
  </r>
  <r>
    <x v="307"/>
    <x v="342"/>
    <x v="1"/>
    <x v="11"/>
    <x v="143"/>
    <x v="14"/>
    <x v="10"/>
    <x v="13"/>
    <x v="29"/>
    <x v="5"/>
    <x v="73"/>
    <x v="112"/>
    <x v="2"/>
    <x v="29"/>
    <x v="135"/>
    <x v="46"/>
    <x v="101"/>
    <x v="106"/>
    <x v="154"/>
    <x v="351"/>
    <x v="312"/>
    <x v="2"/>
    <x v="334"/>
    <x v="210"/>
    <x v="227"/>
    <x v="336"/>
    <x v="120"/>
    <x v="210"/>
    <x v="227"/>
    <x v="337"/>
    <x v="3"/>
    <x v="93"/>
    <x v="86"/>
    <x v="232"/>
    <x v="367"/>
    <x v="337"/>
    <x v="337"/>
    <x v="337"/>
    <x v="2"/>
  </r>
  <r>
    <x v="395"/>
    <x v="390"/>
    <x v="1"/>
    <x v="4"/>
    <x v="143"/>
    <x v="14"/>
    <x v="10"/>
    <x v="13"/>
    <x v="23"/>
    <x v="1"/>
    <x v="82"/>
    <x v="122"/>
    <x v="2"/>
    <x v="29"/>
    <x v="88"/>
    <x v="63"/>
    <x v="103"/>
    <x v="108"/>
    <x v="155"/>
    <x v="364"/>
    <x v="318"/>
    <x v="2"/>
    <x v="342"/>
    <x v="355"/>
    <x v="363"/>
    <x v="354"/>
    <x v="132"/>
    <x v="354"/>
    <x v="363"/>
    <x v="356"/>
    <x v="3"/>
    <x v="79"/>
    <x v="86"/>
    <x v="374"/>
    <x v="362"/>
    <x v="355"/>
    <x v="355"/>
    <x v="356"/>
    <x v="2"/>
  </r>
  <r>
    <x v="433"/>
    <x v="434"/>
    <x v="1"/>
    <x v="4"/>
    <x v="144"/>
    <x v="14"/>
    <x v="5"/>
    <x v="13"/>
    <x v="27"/>
    <x v="1"/>
    <x v="101"/>
    <x v="131"/>
    <x v="2"/>
    <x v="16"/>
    <x v="396"/>
    <x v="49"/>
    <x v="94"/>
    <x v="95"/>
    <x v="147"/>
    <x v="109"/>
    <x v="163"/>
    <x v="2"/>
    <x v="140"/>
    <x v="214"/>
    <x v="212"/>
    <x v="130"/>
    <x v="337"/>
    <x v="214"/>
    <x v="212"/>
    <x v="131"/>
    <x v="3"/>
    <x v="362"/>
    <x v="86"/>
    <x v="219"/>
    <x v="229"/>
    <x v="128"/>
    <x v="128"/>
    <x v="128"/>
    <x v="2"/>
  </r>
  <r>
    <x v="497"/>
    <x v="502"/>
    <x v="1"/>
    <x v="4"/>
    <x v="145"/>
    <x v="15"/>
    <x v="6"/>
    <x v="14"/>
    <x v="38"/>
    <x v="4"/>
    <x v="119"/>
    <x v="25"/>
    <x v="2"/>
    <x v="29"/>
    <x v="217"/>
    <x v="93"/>
    <x v="219"/>
    <x v="226"/>
    <x v="321"/>
    <x v="151"/>
    <x v="289"/>
    <x v="2"/>
    <x v="196"/>
    <x v="238"/>
    <x v="236"/>
    <x v="188"/>
    <x v="220"/>
    <x v="238"/>
    <x v="236"/>
    <x v="187"/>
    <x v="3"/>
    <x v="434"/>
    <x v="86"/>
    <x v="241"/>
    <x v="247"/>
    <x v="185"/>
    <x v="185"/>
    <x v="185"/>
    <x v="6"/>
  </r>
  <r>
    <x v="229"/>
    <x v="221"/>
    <x v="1"/>
    <x v="4"/>
    <x v="146"/>
    <x v="13"/>
    <x v="8"/>
    <x v="14"/>
    <x v="29"/>
    <x v="4"/>
    <x v="73"/>
    <x v="112"/>
    <x v="2"/>
    <x v="16"/>
    <x v="425"/>
    <x v="114"/>
    <x v="239"/>
    <x v="238"/>
    <x v="94"/>
    <x v="79"/>
    <x v="49"/>
    <x v="2"/>
    <x v="86"/>
    <x v="35"/>
    <x v="33"/>
    <x v="81"/>
    <x v="371"/>
    <x v="35"/>
    <x v="33"/>
    <x v="82"/>
    <x v="3"/>
    <x v="422"/>
    <x v="86"/>
    <x v="36"/>
    <x v="44"/>
    <x v="79"/>
    <x v="79"/>
    <x v="79"/>
    <x v="2"/>
  </r>
  <r>
    <x v="308"/>
    <x v="292"/>
    <x v="1"/>
    <x v="11"/>
    <x v="146"/>
    <x v="13"/>
    <x v="8"/>
    <x v="14"/>
    <x v="29"/>
    <x v="5"/>
    <x v="73"/>
    <x v="112"/>
    <x v="2"/>
    <x v="29"/>
    <x v="51"/>
    <x v="114"/>
    <x v="239"/>
    <x v="238"/>
    <x v="94"/>
    <x v="406"/>
    <x v="414"/>
    <x v="2"/>
    <x v="402"/>
    <x v="426"/>
    <x v="443"/>
    <x v="408"/>
    <x v="96"/>
    <x v="426"/>
    <x v="443"/>
    <x v="410"/>
    <x v="3"/>
    <x v="12"/>
    <x v="86"/>
    <x v="455"/>
    <x v="454"/>
    <x v="410"/>
    <x v="410"/>
    <x v="410"/>
    <x v="2"/>
  </r>
  <r>
    <x v="230"/>
    <x v="222"/>
    <x v="1"/>
    <x v="4"/>
    <x v="147"/>
    <x v="13"/>
    <x v="8"/>
    <x v="14"/>
    <x v="29"/>
    <x v="4"/>
    <x v="73"/>
    <x v="112"/>
    <x v="2"/>
    <x v="16"/>
    <x v="324"/>
    <x v="64"/>
    <x v="241"/>
    <x v="242"/>
    <x v="88"/>
    <x v="82"/>
    <x v="73"/>
    <x v="2"/>
    <x v="97"/>
    <x v="427"/>
    <x v="441"/>
    <x v="98"/>
    <x v="419"/>
    <x v="427"/>
    <x v="441"/>
    <x v="99"/>
    <x v="3"/>
    <x v="409"/>
    <x v="86"/>
    <x v="452"/>
    <x v="445"/>
    <x v="96"/>
    <x v="96"/>
    <x v="96"/>
    <x v="2"/>
  </r>
  <r>
    <x v="309"/>
    <x v="293"/>
    <x v="1"/>
    <x v="11"/>
    <x v="147"/>
    <x v="13"/>
    <x v="8"/>
    <x v="14"/>
    <x v="29"/>
    <x v="5"/>
    <x v="73"/>
    <x v="112"/>
    <x v="2"/>
    <x v="29"/>
    <x v="150"/>
    <x v="64"/>
    <x v="241"/>
    <x v="242"/>
    <x v="88"/>
    <x v="404"/>
    <x v="390"/>
    <x v="2"/>
    <x v="389"/>
    <x v="34"/>
    <x v="35"/>
    <x v="387"/>
    <x v="42"/>
    <x v="34"/>
    <x v="35"/>
    <x v="389"/>
    <x v="3"/>
    <x v="25"/>
    <x v="86"/>
    <x v="39"/>
    <x v="49"/>
    <x v="389"/>
    <x v="389"/>
    <x v="389"/>
    <x v="2"/>
  </r>
  <r>
    <x v="383"/>
    <x v="375"/>
    <x v="1"/>
    <x v="4"/>
    <x v="147"/>
    <x v="13"/>
    <x v="8"/>
    <x v="14"/>
    <x v="24"/>
    <x v="4"/>
    <x v="77"/>
    <x v="117"/>
    <x v="2"/>
    <x v="16"/>
    <x v="338"/>
    <x v="61"/>
    <x v="242"/>
    <x v="243"/>
    <x v="87"/>
    <x v="80"/>
    <x v="74"/>
    <x v="2"/>
    <x v="96"/>
    <x v="433"/>
    <x v="447"/>
    <x v="100"/>
    <x v="420"/>
    <x v="433"/>
    <x v="447"/>
    <x v="101"/>
    <x v="3"/>
    <x v="411"/>
    <x v="86"/>
    <x v="461"/>
    <x v="471"/>
    <x v="98"/>
    <x v="98"/>
    <x v="98"/>
    <x v="2"/>
  </r>
  <r>
    <x v="438"/>
    <x v="437"/>
    <x v="1"/>
    <x v="4"/>
    <x v="147"/>
    <x v="13"/>
    <x v="8"/>
    <x v="14"/>
    <x v="25"/>
    <x v="4"/>
    <x v="103"/>
    <x v="141"/>
    <x v="2"/>
    <x v="29"/>
    <x v="70"/>
    <x v="70"/>
    <x v="243"/>
    <x v="244"/>
    <x v="82"/>
    <x v="414"/>
    <x v="392"/>
    <x v="2"/>
    <x v="397"/>
    <x v="36"/>
    <x v="39"/>
    <x v="390"/>
    <x v="28"/>
    <x v="36"/>
    <x v="39"/>
    <x v="392"/>
    <x v="3"/>
    <x v="16"/>
    <x v="86"/>
    <x v="42"/>
    <x v="29"/>
    <x v="392"/>
    <x v="392"/>
    <x v="392"/>
    <x v="2"/>
  </r>
  <r>
    <x v="439"/>
    <x v="438"/>
    <x v="1"/>
    <x v="4"/>
    <x v="147"/>
    <x v="13"/>
    <x v="8"/>
    <x v="14"/>
    <x v="25"/>
    <x v="4"/>
    <x v="103"/>
    <x v="141"/>
    <x v="2"/>
    <x v="26"/>
    <x v="198"/>
    <x v="73"/>
    <x v="243"/>
    <x v="244"/>
    <x v="83"/>
    <x v="322"/>
    <x v="294"/>
    <x v="2"/>
    <x v="311"/>
    <x v="75"/>
    <x v="81"/>
    <x v="309"/>
    <x v="111"/>
    <x v="74"/>
    <x v="82"/>
    <x v="310"/>
    <x v="3"/>
    <x v="108"/>
    <x v="86"/>
    <x v="84"/>
    <x v="87"/>
    <x v="311"/>
    <x v="311"/>
    <x v="310"/>
    <x v="2"/>
  </r>
  <r>
    <x v="440"/>
    <x v="439"/>
    <x v="1"/>
    <x v="4"/>
    <x v="147"/>
    <x v="13"/>
    <x v="8"/>
    <x v="14"/>
    <x v="25"/>
    <x v="4"/>
    <x v="104"/>
    <x v="142"/>
    <x v="2"/>
    <x v="26"/>
    <x v="197"/>
    <x v="81"/>
    <x v="245"/>
    <x v="246"/>
    <x v="84"/>
    <x v="323"/>
    <x v="297"/>
    <x v="2"/>
    <x v="312"/>
    <x v="85"/>
    <x v="89"/>
    <x v="311"/>
    <x v="121"/>
    <x v="86"/>
    <x v="88"/>
    <x v="312"/>
    <x v="3"/>
    <x v="107"/>
    <x v="86"/>
    <x v="91"/>
    <x v="102"/>
    <x v="314"/>
    <x v="314"/>
    <x v="312"/>
    <x v="2"/>
  </r>
  <r>
    <x v="501"/>
    <x v="503"/>
    <x v="1"/>
    <x v="4"/>
    <x v="147"/>
    <x v="13"/>
    <x v="8"/>
    <x v="14"/>
    <x v="13"/>
    <x v="4"/>
    <x v="119"/>
    <x v="26"/>
    <x v="2"/>
    <x v="29"/>
    <x v="216"/>
    <x v="92"/>
    <x v="199"/>
    <x v="201"/>
    <x v="97"/>
    <x v="292"/>
    <x v="342"/>
    <x v="2"/>
    <x v="297"/>
    <x v="291"/>
    <x v="296"/>
    <x v="307"/>
    <x v="213"/>
    <x v="292"/>
    <x v="297"/>
    <x v="308"/>
    <x v="3"/>
    <x v="185"/>
    <x v="86"/>
    <x v="301"/>
    <x v="292"/>
    <x v="308"/>
    <x v="308"/>
    <x v="308"/>
    <x v="5"/>
  </r>
  <r>
    <x v="231"/>
    <x v="223"/>
    <x v="1"/>
    <x v="4"/>
    <x v="148"/>
    <x v="13"/>
    <x v="2"/>
    <x v="14"/>
    <x v="29"/>
    <x v="9"/>
    <x v="73"/>
    <x v="112"/>
    <x v="2"/>
    <x v="16"/>
    <x v="408"/>
    <x v="126"/>
    <x v="290"/>
    <x v="290"/>
    <x v="245"/>
    <x v="186"/>
    <x v="23"/>
    <x v="2"/>
    <x v="145"/>
    <x v="49"/>
    <x v="50"/>
    <x v="171"/>
    <x v="439"/>
    <x v="49"/>
    <x v="49"/>
    <x v="170"/>
    <x v="3"/>
    <x v="419"/>
    <x v="86"/>
    <x v="52"/>
    <x v="83"/>
    <x v="165"/>
    <x v="165"/>
    <x v="167"/>
    <x v="2"/>
  </r>
  <r>
    <x v="357"/>
    <x v="339"/>
    <x v="1"/>
    <x v="11"/>
    <x v="148"/>
    <x v="13"/>
    <x v="2"/>
    <x v="14"/>
    <x v="29"/>
    <x v="5"/>
    <x v="73"/>
    <x v="112"/>
    <x v="2"/>
    <x v="29"/>
    <x v="69"/>
    <x v="126"/>
    <x v="290"/>
    <x v="290"/>
    <x v="245"/>
    <x v="289"/>
    <x v="456"/>
    <x v="2"/>
    <x v="328"/>
    <x v="411"/>
    <x v="427"/>
    <x v="310"/>
    <x v="17"/>
    <x v="411"/>
    <x v="427"/>
    <x v="311"/>
    <x v="3"/>
    <x v="15"/>
    <x v="86"/>
    <x v="436"/>
    <x v="405"/>
    <x v="313"/>
    <x v="313"/>
    <x v="311"/>
    <x v="2"/>
  </r>
  <r>
    <x v="111"/>
    <x v="112"/>
    <x v="2"/>
    <x v="10"/>
    <x v="149"/>
    <x v="8"/>
    <x v="7"/>
    <x v="9"/>
    <x v="12"/>
    <x v="2"/>
    <x v="5"/>
    <x v="161"/>
    <x v="2"/>
    <x v="17"/>
    <x v="277"/>
    <x v="150"/>
    <x v="325"/>
    <x v="325"/>
    <x v="57"/>
    <x v="68"/>
    <x v="14"/>
    <x v="2"/>
    <x v="60"/>
    <x v="458"/>
    <x v="473"/>
    <x v="147"/>
    <x v="457"/>
    <x v="457"/>
    <x v="472"/>
    <x v="150"/>
    <x v="3"/>
    <x v="430"/>
    <x v="4"/>
    <x v="483"/>
    <x v="105"/>
    <x v="145"/>
    <x v="145"/>
    <x v="147"/>
    <x v="1"/>
  </r>
  <r>
    <x v="53"/>
    <x v="47"/>
    <x v="1"/>
    <x v="4"/>
    <x v="150"/>
    <x v="1"/>
    <x v="5"/>
    <x v="10"/>
    <x v="23"/>
    <x v="7"/>
    <x v="36"/>
    <x v="81"/>
    <x v="2"/>
    <x v="12"/>
    <x v="452"/>
    <x v="18"/>
    <x v="60"/>
    <x v="61"/>
    <x v="212"/>
    <x v="66"/>
    <x v="109"/>
    <x v="2"/>
    <x v="76"/>
    <x v="388"/>
    <x v="400"/>
    <x v="75"/>
    <x v="382"/>
    <x v="388"/>
    <x v="400"/>
    <x v="76"/>
    <x v="3"/>
    <x v="426"/>
    <x v="32"/>
    <x v="393"/>
    <x v="25"/>
    <x v="73"/>
    <x v="73"/>
    <x v="73"/>
    <x v="2"/>
  </r>
  <r>
    <x v="86"/>
    <x v="88"/>
    <x v="1"/>
    <x v="4"/>
    <x v="150"/>
    <x v="1"/>
    <x v="5"/>
    <x v="10"/>
    <x v="32"/>
    <x v="7"/>
    <x v="49"/>
    <x v="81"/>
    <x v="2"/>
    <x v="29"/>
    <x v="177"/>
    <x v="27"/>
    <x v="60"/>
    <x v="61"/>
    <x v="213"/>
    <x v="328"/>
    <x v="275"/>
    <x v="2"/>
    <x v="320"/>
    <x v="172"/>
    <x v="186"/>
    <x v="327"/>
    <x v="176"/>
    <x v="171"/>
    <x v="185"/>
    <x v="326"/>
    <x v="3"/>
    <x v="103"/>
    <x v="112"/>
    <x v="230"/>
    <x v="427"/>
    <x v="328"/>
    <x v="328"/>
    <x v="326"/>
    <x v="2"/>
  </r>
  <r>
    <x v="104"/>
    <x v="106"/>
    <x v="1"/>
    <x v="4"/>
    <x v="150"/>
    <x v="1"/>
    <x v="5"/>
    <x v="10"/>
    <x v="19"/>
    <x v="7"/>
    <x v="53"/>
    <x v="81"/>
    <x v="2"/>
    <x v="29"/>
    <x v="175"/>
    <x v="41"/>
    <x v="60"/>
    <x v="61"/>
    <x v="214"/>
    <x v="329"/>
    <x v="276"/>
    <x v="2"/>
    <x v="322"/>
    <x v="303"/>
    <x v="311"/>
    <x v="330"/>
    <x v="184"/>
    <x v="303"/>
    <x v="312"/>
    <x v="329"/>
    <x v="3"/>
    <x v="102"/>
    <x v="115"/>
    <x v="354"/>
    <x v="432"/>
    <x v="331"/>
    <x v="331"/>
    <x v="329"/>
    <x v="2"/>
  </r>
  <r>
    <x v="232"/>
    <x v="224"/>
    <x v="1"/>
    <x v="4"/>
    <x v="151"/>
    <x v="12"/>
    <x v="8"/>
    <x v="14"/>
    <x v="29"/>
    <x v="9"/>
    <x v="73"/>
    <x v="112"/>
    <x v="2"/>
    <x v="16"/>
    <x v="413"/>
    <x v="104"/>
    <x v="237"/>
    <x v="237"/>
    <x v="265"/>
    <x v="205"/>
    <x v="57"/>
    <x v="2"/>
    <x v="175"/>
    <x v="82"/>
    <x v="86"/>
    <x v="195"/>
    <x v="392"/>
    <x v="83"/>
    <x v="87"/>
    <x v="194"/>
    <x v="3"/>
    <x v="395"/>
    <x v="86"/>
    <x v="89"/>
    <x v="115"/>
    <x v="192"/>
    <x v="192"/>
    <x v="192"/>
    <x v="2"/>
  </r>
  <r>
    <x v="310"/>
    <x v="294"/>
    <x v="1"/>
    <x v="11"/>
    <x v="151"/>
    <x v="12"/>
    <x v="8"/>
    <x v="14"/>
    <x v="29"/>
    <x v="5"/>
    <x v="73"/>
    <x v="112"/>
    <x v="2"/>
    <x v="29"/>
    <x v="63"/>
    <x v="104"/>
    <x v="237"/>
    <x v="237"/>
    <x v="265"/>
    <x v="274"/>
    <x v="405"/>
    <x v="2"/>
    <x v="303"/>
    <x v="376"/>
    <x v="388"/>
    <x v="291"/>
    <x v="74"/>
    <x v="375"/>
    <x v="388"/>
    <x v="292"/>
    <x v="3"/>
    <x v="41"/>
    <x v="86"/>
    <x v="401"/>
    <x v="375"/>
    <x v="291"/>
    <x v="291"/>
    <x v="291"/>
    <x v="2"/>
  </r>
  <r>
    <x v="409"/>
    <x v="404"/>
    <x v="1"/>
    <x v="4"/>
    <x v="151"/>
    <x v="12"/>
    <x v="8"/>
    <x v="14"/>
    <x v="23"/>
    <x v="9"/>
    <x v="90"/>
    <x v="129"/>
    <x v="2"/>
    <x v="16"/>
    <x v="431"/>
    <x v="104"/>
    <x v="238"/>
    <x v="239"/>
    <x v="262"/>
    <x v="203"/>
    <x v="61"/>
    <x v="2"/>
    <x v="173"/>
    <x v="100"/>
    <x v="101"/>
    <x v="196"/>
    <x v="393"/>
    <x v="100"/>
    <x v="100"/>
    <x v="195"/>
    <x v="3"/>
    <x v="400"/>
    <x v="86"/>
    <x v="101"/>
    <x v="118"/>
    <x v="193"/>
    <x v="193"/>
    <x v="193"/>
    <x v="2"/>
  </r>
  <r>
    <x v="233"/>
    <x v="225"/>
    <x v="1"/>
    <x v="4"/>
    <x v="152"/>
    <x v="4"/>
    <x v="1"/>
    <x v="13"/>
    <x v="29"/>
    <x v="7"/>
    <x v="73"/>
    <x v="112"/>
    <x v="2"/>
    <x v="16"/>
    <x v="314"/>
    <x v="8"/>
    <x v="13"/>
    <x v="12"/>
    <x v="250"/>
    <x v="190"/>
    <x v="231"/>
    <x v="2"/>
    <x v="216"/>
    <x v="243"/>
    <x v="245"/>
    <x v="216"/>
    <x v="270"/>
    <x v="243"/>
    <x v="245"/>
    <x v="218"/>
    <x v="3"/>
    <x v="246"/>
    <x v="86"/>
    <x v="250"/>
    <x v="268"/>
    <x v="217"/>
    <x v="217"/>
    <x v="216"/>
    <x v="2"/>
  </r>
  <r>
    <x v="349"/>
    <x v="331"/>
    <x v="1"/>
    <x v="11"/>
    <x v="152"/>
    <x v="4"/>
    <x v="1"/>
    <x v="13"/>
    <x v="29"/>
    <x v="5"/>
    <x v="73"/>
    <x v="112"/>
    <x v="2"/>
    <x v="29"/>
    <x v="161"/>
    <x v="8"/>
    <x v="13"/>
    <x v="12"/>
    <x v="250"/>
    <x v="284"/>
    <x v="255"/>
    <x v="2"/>
    <x v="274"/>
    <x v="233"/>
    <x v="243"/>
    <x v="276"/>
    <x v="191"/>
    <x v="233"/>
    <x v="243"/>
    <x v="277"/>
    <x v="3"/>
    <x v="191"/>
    <x v="86"/>
    <x v="248"/>
    <x v="237"/>
    <x v="274"/>
    <x v="274"/>
    <x v="275"/>
    <x v="2"/>
  </r>
  <r>
    <x v="366"/>
    <x v="357"/>
    <x v="1"/>
    <x v="4"/>
    <x v="153"/>
    <x v="0"/>
    <x v="8"/>
    <x v="13"/>
    <x v="28"/>
    <x v="7"/>
    <x v="72"/>
    <x v="9"/>
    <x v="2"/>
    <x v="33"/>
    <x v="232"/>
    <x v="57"/>
    <x v="206"/>
    <x v="181"/>
    <x v="195"/>
    <x v="248"/>
    <x v="306"/>
    <x v="2"/>
    <x v="269"/>
    <x v="317"/>
    <x v="323"/>
    <x v="286"/>
    <x v="228"/>
    <x v="317"/>
    <x v="324"/>
    <x v="287"/>
    <x v="3"/>
    <x v="215"/>
    <x v="86"/>
    <x v="331"/>
    <x v="323"/>
    <x v="286"/>
    <x v="286"/>
    <x v="286"/>
    <x v="6"/>
  </r>
  <r>
    <x v="79"/>
    <x v="81"/>
    <x v="1"/>
    <x v="4"/>
    <x v="154"/>
    <x v="1"/>
    <x v="0"/>
    <x v="14"/>
    <x v="23"/>
    <x v="4"/>
    <x v="41"/>
    <x v="85"/>
    <x v="2"/>
    <x v="17"/>
    <x v="260"/>
    <x v="38"/>
    <x v="116"/>
    <x v="119"/>
    <x v="181"/>
    <x v="163"/>
    <x v="219"/>
    <x v="2"/>
    <x v="186"/>
    <x v="307"/>
    <x v="309"/>
    <x v="185"/>
    <x v="275"/>
    <x v="308"/>
    <x v="310"/>
    <x v="184"/>
    <x v="3"/>
    <x v="256"/>
    <x v="141"/>
    <x v="417"/>
    <x v="184"/>
    <x v="182"/>
    <x v="182"/>
    <x v="182"/>
    <x v="2"/>
  </r>
  <r>
    <x v="94"/>
    <x v="96"/>
    <x v="1"/>
    <x v="6"/>
    <x v="154"/>
    <x v="1"/>
    <x v="0"/>
    <x v="14"/>
    <x v="37"/>
    <x v="4"/>
    <x v="48"/>
    <x v="84"/>
    <x v="2"/>
    <x v="26"/>
    <x v="202"/>
    <x v="54"/>
    <x v="115"/>
    <x v="117"/>
    <x v="182"/>
    <x v="311"/>
    <x v="263"/>
    <x v="1"/>
    <x v="69"/>
    <x v="253"/>
    <x v="230"/>
    <x v="61"/>
    <x v="197"/>
    <x v="253"/>
    <x v="230"/>
    <x v="62"/>
    <x v="1"/>
    <x v="181"/>
    <x v="106"/>
    <x v="284"/>
    <x v="318"/>
    <x v="304"/>
    <x v="304"/>
    <x v="304"/>
    <x v="2"/>
  </r>
  <r>
    <x v="95"/>
    <x v="97"/>
    <x v="1"/>
    <x v="5"/>
    <x v="154"/>
    <x v="1"/>
    <x v="0"/>
    <x v="14"/>
    <x v="15"/>
    <x v="4"/>
    <x v="48"/>
    <x v="84"/>
    <x v="2"/>
    <x v="17"/>
    <x v="261"/>
    <x v="54"/>
    <x v="115"/>
    <x v="117"/>
    <x v="182"/>
    <x v="160"/>
    <x v="217"/>
    <x v="3"/>
    <x v="418"/>
    <x v="220"/>
    <x v="254"/>
    <x v="429"/>
    <x v="263"/>
    <x v="220"/>
    <x v="255"/>
    <x v="430"/>
    <x v="2"/>
    <x v="257"/>
    <x v="63"/>
    <x v="209"/>
    <x v="182"/>
    <x v="177"/>
    <x v="177"/>
    <x v="177"/>
    <x v="2"/>
  </r>
  <r>
    <x v="96"/>
    <x v="98"/>
    <x v="1"/>
    <x v="3"/>
    <x v="154"/>
    <x v="1"/>
    <x v="0"/>
    <x v="14"/>
    <x v="14"/>
    <x v="4"/>
    <x v="48"/>
    <x v="84"/>
    <x v="2"/>
    <x v="26"/>
    <x v="202"/>
    <x v="54"/>
    <x v="115"/>
    <x v="117"/>
    <x v="182"/>
    <x v="311"/>
    <x v="263"/>
    <x v="1"/>
    <x v="69"/>
    <x v="253"/>
    <x v="230"/>
    <x v="61"/>
    <x v="197"/>
    <x v="253"/>
    <x v="230"/>
    <x v="62"/>
    <x v="1"/>
    <x v="181"/>
    <x v="106"/>
    <x v="284"/>
    <x v="318"/>
    <x v="304"/>
    <x v="304"/>
    <x v="304"/>
    <x v="2"/>
  </r>
  <r>
    <x v="473"/>
    <x v="471"/>
    <x v="1"/>
    <x v="4"/>
    <x v="155"/>
    <x v="15"/>
    <x v="10"/>
    <x v="4"/>
    <x v="12"/>
    <x v="0"/>
    <x v="112"/>
    <x v="149"/>
    <x v="0"/>
    <x v="16"/>
    <x v="436"/>
    <x v="26"/>
    <x v="38"/>
    <x v="39"/>
    <x v="258"/>
    <x v="194"/>
    <x v="205"/>
    <x v="2"/>
    <x v="202"/>
    <x v="189"/>
    <x v="197"/>
    <x v="204"/>
    <x v="273"/>
    <x v="192"/>
    <x v="201"/>
    <x v="217"/>
    <x v="3"/>
    <x v="434"/>
    <x v="86"/>
    <x v="208"/>
    <x v="223"/>
    <x v="216"/>
    <x v="216"/>
    <x v="215"/>
    <x v="2"/>
  </r>
  <r>
    <x v="234"/>
    <x v="226"/>
    <x v="1"/>
    <x v="4"/>
    <x v="156"/>
    <x v="12"/>
    <x v="8"/>
    <x v="14"/>
    <x v="29"/>
    <x v="4"/>
    <x v="73"/>
    <x v="112"/>
    <x v="2"/>
    <x v="16"/>
    <x v="411"/>
    <x v="121"/>
    <x v="256"/>
    <x v="257"/>
    <x v="125"/>
    <x v="96"/>
    <x v="43"/>
    <x v="2"/>
    <x v="95"/>
    <x v="42"/>
    <x v="43"/>
    <x v="88"/>
    <x v="365"/>
    <x v="42"/>
    <x v="43"/>
    <x v="89"/>
    <x v="3"/>
    <x v="393"/>
    <x v="86"/>
    <x v="48"/>
    <x v="23"/>
    <x v="86"/>
    <x v="86"/>
    <x v="86"/>
    <x v="2"/>
  </r>
  <r>
    <x v="311"/>
    <x v="295"/>
    <x v="1"/>
    <x v="11"/>
    <x v="156"/>
    <x v="12"/>
    <x v="8"/>
    <x v="14"/>
    <x v="29"/>
    <x v="5"/>
    <x v="73"/>
    <x v="112"/>
    <x v="2"/>
    <x v="29"/>
    <x v="65"/>
    <x v="121"/>
    <x v="256"/>
    <x v="257"/>
    <x v="125"/>
    <x v="384"/>
    <x v="425"/>
    <x v="2"/>
    <x v="390"/>
    <x v="418"/>
    <x v="432"/>
    <x v="402"/>
    <x v="101"/>
    <x v="418"/>
    <x v="432"/>
    <x v="404"/>
    <x v="3"/>
    <x v="43"/>
    <x v="86"/>
    <x v="441"/>
    <x v="475"/>
    <x v="404"/>
    <x v="404"/>
    <x v="404"/>
    <x v="2"/>
  </r>
  <r>
    <x v="374"/>
    <x v="366"/>
    <x v="1"/>
    <x v="4"/>
    <x v="156"/>
    <x v="12"/>
    <x v="8"/>
    <x v="14"/>
    <x v="13"/>
    <x v="4"/>
    <x v="73"/>
    <x v="112"/>
    <x v="2"/>
    <x v="29"/>
    <x v="48"/>
    <x v="129"/>
    <x v="256"/>
    <x v="257"/>
    <x v="126"/>
    <x v="389"/>
    <x v="435"/>
    <x v="2"/>
    <x v="396"/>
    <x v="444"/>
    <x v="459"/>
    <x v="413"/>
    <x v="152"/>
    <x v="444"/>
    <x v="459"/>
    <x v="414"/>
    <x v="3"/>
    <x v="36"/>
    <x v="86"/>
    <x v="477"/>
    <x v="482"/>
    <x v="414"/>
    <x v="414"/>
    <x v="414"/>
    <x v="2"/>
  </r>
  <r>
    <x v="235"/>
    <x v="227"/>
    <x v="1"/>
    <x v="4"/>
    <x v="157"/>
    <x v="12"/>
    <x v="3"/>
    <x v="14"/>
    <x v="29"/>
    <x v="9"/>
    <x v="73"/>
    <x v="112"/>
    <x v="2"/>
    <x v="16"/>
    <x v="349"/>
    <x v="46"/>
    <x v="56"/>
    <x v="60"/>
    <x v="292"/>
    <x v="229"/>
    <x v="190"/>
    <x v="2"/>
    <x v="229"/>
    <x v="105"/>
    <x v="115"/>
    <x v="231"/>
    <x v="293"/>
    <x v="106"/>
    <x v="114"/>
    <x v="232"/>
    <x v="3"/>
    <x v="384"/>
    <x v="86"/>
    <x v="117"/>
    <x v="50"/>
    <x v="231"/>
    <x v="231"/>
    <x v="230"/>
    <x v="2"/>
  </r>
  <r>
    <x v="312"/>
    <x v="296"/>
    <x v="1"/>
    <x v="11"/>
    <x v="157"/>
    <x v="12"/>
    <x v="3"/>
    <x v="14"/>
    <x v="29"/>
    <x v="5"/>
    <x v="73"/>
    <x v="112"/>
    <x v="2"/>
    <x v="29"/>
    <x v="125"/>
    <x v="46"/>
    <x v="56"/>
    <x v="60"/>
    <x v="292"/>
    <x v="257"/>
    <x v="284"/>
    <x v="2"/>
    <x v="262"/>
    <x v="360"/>
    <x v="366"/>
    <x v="265"/>
    <x v="178"/>
    <x v="359"/>
    <x v="366"/>
    <x v="266"/>
    <x v="3"/>
    <x v="56"/>
    <x v="86"/>
    <x v="377"/>
    <x v="443"/>
    <x v="263"/>
    <x v="263"/>
    <x v="264"/>
    <x v="2"/>
  </r>
  <r>
    <x v="128"/>
    <x v="130"/>
    <x v="1"/>
    <x v="4"/>
    <x v="158"/>
    <x v="0"/>
    <x v="3"/>
    <x v="13"/>
    <x v="20"/>
    <x v="7"/>
    <x v="62"/>
    <x v="104"/>
    <x v="2"/>
    <x v="16"/>
    <x v="311"/>
    <x v="54"/>
    <x v="50"/>
    <x v="45"/>
    <x v="50"/>
    <x v="41"/>
    <x v="195"/>
    <x v="2"/>
    <x v="43"/>
    <x v="81"/>
    <x v="78"/>
    <x v="42"/>
    <x v="278"/>
    <x v="82"/>
    <x v="78"/>
    <x v="43"/>
    <x v="3"/>
    <x v="301"/>
    <x v="59"/>
    <x v="71"/>
    <x v="131"/>
    <x v="42"/>
    <x v="42"/>
    <x v="42"/>
    <x v="2"/>
  </r>
  <r>
    <x v="132"/>
    <x v="133"/>
    <x v="1"/>
    <x v="4"/>
    <x v="158"/>
    <x v="0"/>
    <x v="3"/>
    <x v="13"/>
    <x v="23"/>
    <x v="7"/>
    <x v="63"/>
    <x v="105"/>
    <x v="2"/>
    <x v="16"/>
    <x v="310"/>
    <x v="52"/>
    <x v="51"/>
    <x v="46"/>
    <x v="49"/>
    <x v="42"/>
    <x v="198"/>
    <x v="2"/>
    <x v="44"/>
    <x v="89"/>
    <x v="84"/>
    <x v="43"/>
    <x v="280"/>
    <x v="90"/>
    <x v="85"/>
    <x v="44"/>
    <x v="3"/>
    <x v="300"/>
    <x v="60"/>
    <x v="78"/>
    <x v="132"/>
    <x v="43"/>
    <x v="43"/>
    <x v="43"/>
    <x v="2"/>
  </r>
  <r>
    <x v="98"/>
    <x v="100"/>
    <x v="1"/>
    <x v="4"/>
    <x v="159"/>
    <x v="14"/>
    <x v="6"/>
    <x v="7"/>
    <x v="23"/>
    <x v="9"/>
    <x v="50"/>
    <x v="93"/>
    <x v="2"/>
    <x v="16"/>
    <x v="303"/>
    <x v="27"/>
    <x v="152"/>
    <x v="155"/>
    <x v="303"/>
    <x v="238"/>
    <x v="118"/>
    <x v="2"/>
    <x v="204"/>
    <x v="405"/>
    <x v="418"/>
    <x v="250"/>
    <x v="401"/>
    <x v="405"/>
    <x v="418"/>
    <x v="247"/>
    <x v="3"/>
    <x v="341"/>
    <x v="68"/>
    <x v="424"/>
    <x v="373"/>
    <x v="245"/>
    <x v="245"/>
    <x v="245"/>
    <x v="2"/>
  </r>
  <r>
    <x v="237"/>
    <x v="229"/>
    <x v="1"/>
    <x v="4"/>
    <x v="160"/>
    <x v="12"/>
    <x v="8"/>
    <x v="14"/>
    <x v="29"/>
    <x v="6"/>
    <x v="73"/>
    <x v="112"/>
    <x v="2"/>
    <x v="16"/>
    <x v="365"/>
    <x v="111"/>
    <x v="310"/>
    <x v="310"/>
    <x v="109"/>
    <x v="91"/>
    <x v="27"/>
    <x v="2"/>
    <x v="81"/>
    <x v="455"/>
    <x v="471"/>
    <x v="94"/>
    <x v="445"/>
    <x v="455"/>
    <x v="470"/>
    <x v="95"/>
    <x v="3"/>
    <x v="386"/>
    <x v="86"/>
    <x v="488"/>
    <x v="21"/>
    <x v="92"/>
    <x v="92"/>
    <x v="92"/>
    <x v="2"/>
  </r>
  <r>
    <x v="350"/>
    <x v="332"/>
    <x v="1"/>
    <x v="11"/>
    <x v="160"/>
    <x v="12"/>
    <x v="8"/>
    <x v="14"/>
    <x v="29"/>
    <x v="5"/>
    <x v="73"/>
    <x v="112"/>
    <x v="2"/>
    <x v="29"/>
    <x v="111"/>
    <x v="111"/>
    <x v="310"/>
    <x v="310"/>
    <x v="109"/>
    <x v="393"/>
    <x v="451"/>
    <x v="2"/>
    <x v="409"/>
    <x v="11"/>
    <x v="11"/>
    <x v="393"/>
    <x v="12"/>
    <x v="11"/>
    <x v="11"/>
    <x v="395"/>
    <x v="3"/>
    <x v="53"/>
    <x v="86"/>
    <x v="11"/>
    <x v="478"/>
    <x v="395"/>
    <x v="395"/>
    <x v="395"/>
    <x v="2"/>
  </r>
  <r>
    <x v="238"/>
    <x v="230"/>
    <x v="1"/>
    <x v="4"/>
    <x v="161"/>
    <x v="1"/>
    <x v="2"/>
    <x v="14"/>
    <x v="29"/>
    <x v="9"/>
    <x v="73"/>
    <x v="112"/>
    <x v="2"/>
    <x v="16"/>
    <x v="403"/>
    <x v="104"/>
    <x v="140"/>
    <x v="145"/>
    <x v="312"/>
    <x v="253"/>
    <x v="85"/>
    <x v="2"/>
    <x v="197"/>
    <x v="23"/>
    <x v="22"/>
    <x v="203"/>
    <x v="310"/>
    <x v="23"/>
    <x v="22"/>
    <x v="204"/>
    <x v="3"/>
    <x v="371"/>
    <x v="86"/>
    <x v="23"/>
    <x v="34"/>
    <x v="202"/>
    <x v="202"/>
    <x v="202"/>
    <x v="2"/>
  </r>
  <r>
    <x v="314"/>
    <x v="298"/>
    <x v="1"/>
    <x v="11"/>
    <x v="161"/>
    <x v="1"/>
    <x v="2"/>
    <x v="14"/>
    <x v="29"/>
    <x v="5"/>
    <x v="73"/>
    <x v="112"/>
    <x v="2"/>
    <x v="29"/>
    <x v="75"/>
    <x v="104"/>
    <x v="140"/>
    <x v="145"/>
    <x v="312"/>
    <x v="235"/>
    <x v="377"/>
    <x v="2"/>
    <x v="285"/>
    <x v="439"/>
    <x v="456"/>
    <x v="283"/>
    <x v="161"/>
    <x v="439"/>
    <x v="456"/>
    <x v="284"/>
    <x v="3"/>
    <x v="68"/>
    <x v="86"/>
    <x v="471"/>
    <x v="463"/>
    <x v="283"/>
    <x v="283"/>
    <x v="283"/>
    <x v="2"/>
  </r>
  <r>
    <x v="365"/>
    <x v="356"/>
    <x v="1"/>
    <x v="4"/>
    <x v="162"/>
    <x v="14"/>
    <x v="3"/>
    <x v="11"/>
    <x v="28"/>
    <x v="7"/>
    <x v="72"/>
    <x v="9"/>
    <x v="2"/>
    <x v="36"/>
    <x v="231"/>
    <x v="8"/>
    <x v="163"/>
    <x v="125"/>
    <x v="169"/>
    <x v="249"/>
    <x v="315"/>
    <x v="2"/>
    <x v="273"/>
    <x v="283"/>
    <x v="288"/>
    <x v="287"/>
    <x v="225"/>
    <x v="283"/>
    <x v="289"/>
    <x v="288"/>
    <x v="3"/>
    <x v="214"/>
    <x v="86"/>
    <x v="292"/>
    <x v="340"/>
    <x v="287"/>
    <x v="287"/>
    <x v="287"/>
    <x v="6"/>
  </r>
  <r>
    <x v="488"/>
    <x v="489"/>
    <x v="1"/>
    <x v="4"/>
    <x v="163"/>
    <x v="15"/>
    <x v="8"/>
    <x v="4"/>
    <x v="26"/>
    <x v="7"/>
    <x v="117"/>
    <x v="159"/>
    <x v="0"/>
    <x v="29"/>
    <x v="24"/>
    <x v="36"/>
    <x v="66"/>
    <x v="64"/>
    <x v="54"/>
    <x v="432"/>
    <x v="286"/>
    <x v="2"/>
    <x v="437"/>
    <x v="208"/>
    <x v="255"/>
    <x v="438"/>
    <x v="180"/>
    <x v="209"/>
    <x v="254"/>
    <x v="437"/>
    <x v="3"/>
    <x v="434"/>
    <x v="86"/>
    <x v="259"/>
    <x v="258"/>
    <x v="436"/>
    <x v="436"/>
    <x v="436"/>
    <x v="1"/>
  </r>
  <r>
    <x v="239"/>
    <x v="231"/>
    <x v="1"/>
    <x v="4"/>
    <x v="164"/>
    <x v="14"/>
    <x v="8"/>
    <x v="11"/>
    <x v="29"/>
    <x v="7"/>
    <x v="73"/>
    <x v="112"/>
    <x v="2"/>
    <x v="16"/>
    <x v="386"/>
    <x v="88"/>
    <x v="211"/>
    <x v="211"/>
    <x v="117"/>
    <x v="97"/>
    <x v="78"/>
    <x v="2"/>
    <x v="103"/>
    <x v="158"/>
    <x v="162"/>
    <x v="101"/>
    <x v="377"/>
    <x v="158"/>
    <x v="162"/>
    <x v="102"/>
    <x v="3"/>
    <x v="361"/>
    <x v="86"/>
    <x v="172"/>
    <x v="181"/>
    <x v="99"/>
    <x v="99"/>
    <x v="99"/>
    <x v="2"/>
  </r>
  <r>
    <x v="351"/>
    <x v="333"/>
    <x v="1"/>
    <x v="11"/>
    <x v="164"/>
    <x v="14"/>
    <x v="8"/>
    <x v="11"/>
    <x v="29"/>
    <x v="5"/>
    <x v="73"/>
    <x v="112"/>
    <x v="2"/>
    <x v="29"/>
    <x v="87"/>
    <x v="88"/>
    <x v="211"/>
    <x v="211"/>
    <x v="117"/>
    <x v="383"/>
    <x v="386"/>
    <x v="2"/>
    <x v="380"/>
    <x v="308"/>
    <x v="319"/>
    <x v="382"/>
    <x v="89"/>
    <x v="309"/>
    <x v="319"/>
    <x v="383"/>
    <x v="3"/>
    <x v="78"/>
    <x v="86"/>
    <x v="325"/>
    <x v="321"/>
    <x v="383"/>
    <x v="383"/>
    <x v="383"/>
    <x v="2"/>
  </r>
  <r>
    <x v="28"/>
    <x v="27"/>
    <x v="1"/>
    <x v="4"/>
    <x v="165"/>
    <x v="12"/>
    <x v="8"/>
    <x v="14"/>
    <x v="23"/>
    <x v="2"/>
    <x v="19"/>
    <x v="32"/>
    <x v="2"/>
    <x v="29"/>
    <x v="205"/>
    <x v="108"/>
    <x v="318"/>
    <x v="318"/>
    <x v="100"/>
    <x v="315"/>
    <x v="480"/>
    <x v="2"/>
    <x v="419"/>
    <x v="7"/>
    <x v="7"/>
    <x v="423"/>
    <x v="25"/>
    <x v="7"/>
    <x v="7"/>
    <x v="424"/>
    <x v="3"/>
    <x v="161"/>
    <x v="139"/>
    <x v="8"/>
    <x v="10"/>
    <x v="424"/>
    <x v="424"/>
    <x v="424"/>
    <x v="4"/>
  </r>
  <r>
    <x v="240"/>
    <x v="232"/>
    <x v="1"/>
    <x v="4"/>
    <x v="165"/>
    <x v="12"/>
    <x v="8"/>
    <x v="14"/>
    <x v="29"/>
    <x v="2"/>
    <x v="73"/>
    <x v="112"/>
    <x v="2"/>
    <x v="16"/>
    <x v="306"/>
    <x v="134"/>
    <x v="321"/>
    <x v="321"/>
    <x v="79"/>
    <x v="74"/>
    <x v="6"/>
    <x v="2"/>
    <x v="56"/>
    <x v="464"/>
    <x v="479"/>
    <x v="82"/>
    <x v="455"/>
    <x v="463"/>
    <x v="478"/>
    <x v="83"/>
    <x v="3"/>
    <x v="381"/>
    <x v="86"/>
    <x v="495"/>
    <x v="499"/>
    <x v="80"/>
    <x v="80"/>
    <x v="80"/>
    <x v="2"/>
  </r>
  <r>
    <x v="315"/>
    <x v="299"/>
    <x v="1"/>
    <x v="11"/>
    <x v="165"/>
    <x v="12"/>
    <x v="8"/>
    <x v="14"/>
    <x v="29"/>
    <x v="5"/>
    <x v="73"/>
    <x v="112"/>
    <x v="2"/>
    <x v="29"/>
    <x v="168"/>
    <x v="134"/>
    <x v="321"/>
    <x v="321"/>
    <x v="79"/>
    <x v="412"/>
    <x v="478"/>
    <x v="2"/>
    <x v="431"/>
    <x v="4"/>
    <x v="4"/>
    <x v="407"/>
    <x v="2"/>
    <x v="4"/>
    <x v="4"/>
    <x v="409"/>
    <x v="3"/>
    <x v="59"/>
    <x v="86"/>
    <x v="5"/>
    <x v="2"/>
    <x v="409"/>
    <x v="409"/>
    <x v="409"/>
    <x v="2"/>
  </r>
  <r>
    <x v="447"/>
    <x v="446"/>
    <x v="1"/>
    <x v="4"/>
    <x v="165"/>
    <x v="12"/>
    <x v="8"/>
    <x v="14"/>
    <x v="25"/>
    <x v="2"/>
    <x v="105"/>
    <x v="32"/>
    <x v="2"/>
    <x v="29"/>
    <x v="203"/>
    <x v="145"/>
    <x v="317"/>
    <x v="317"/>
    <x v="101"/>
    <x v="317"/>
    <x v="481"/>
    <x v="2"/>
    <x v="425"/>
    <x v="14"/>
    <x v="14"/>
    <x v="426"/>
    <x v="51"/>
    <x v="14"/>
    <x v="14"/>
    <x v="427"/>
    <x v="3"/>
    <x v="159"/>
    <x v="86"/>
    <x v="15"/>
    <x v="12"/>
    <x v="427"/>
    <x v="427"/>
    <x v="427"/>
    <x v="4"/>
  </r>
  <r>
    <x v="241"/>
    <x v="233"/>
    <x v="1"/>
    <x v="4"/>
    <x v="166"/>
    <x v="0"/>
    <x v="2"/>
    <x v="14"/>
    <x v="29"/>
    <x v="4"/>
    <x v="73"/>
    <x v="112"/>
    <x v="2"/>
    <x v="16"/>
    <x v="316"/>
    <x v="29"/>
    <x v="128"/>
    <x v="132"/>
    <x v="140"/>
    <x v="117"/>
    <x v="127"/>
    <x v="2"/>
    <x v="128"/>
    <x v="393"/>
    <x v="405"/>
    <x v="144"/>
    <x v="397"/>
    <x v="393"/>
    <x v="405"/>
    <x v="146"/>
    <x v="3"/>
    <x v="302"/>
    <x v="86"/>
    <x v="416"/>
    <x v="177"/>
    <x v="142"/>
    <x v="142"/>
    <x v="143"/>
    <x v="2"/>
  </r>
  <r>
    <x v="316"/>
    <x v="300"/>
    <x v="1"/>
    <x v="11"/>
    <x v="166"/>
    <x v="0"/>
    <x v="2"/>
    <x v="14"/>
    <x v="29"/>
    <x v="5"/>
    <x v="73"/>
    <x v="112"/>
    <x v="2"/>
    <x v="29"/>
    <x v="159"/>
    <x v="29"/>
    <x v="128"/>
    <x v="132"/>
    <x v="140"/>
    <x v="358"/>
    <x v="336"/>
    <x v="2"/>
    <x v="350"/>
    <x v="67"/>
    <x v="72"/>
    <x v="333"/>
    <x v="71"/>
    <x v="65"/>
    <x v="70"/>
    <x v="333"/>
    <x v="3"/>
    <x v="145"/>
    <x v="86"/>
    <x v="74"/>
    <x v="324"/>
    <x v="334"/>
    <x v="334"/>
    <x v="333"/>
    <x v="2"/>
  </r>
  <r>
    <x v="242"/>
    <x v="348"/>
    <x v="1"/>
    <x v="4"/>
    <x v="167"/>
    <x v="14"/>
    <x v="5"/>
    <x v="1"/>
    <x v="29"/>
    <x v="1"/>
    <x v="73"/>
    <x v="112"/>
    <x v="2"/>
    <x v="16"/>
    <x v="351"/>
    <x v="66"/>
    <x v="100"/>
    <x v="105"/>
    <x v="138"/>
    <x v="112"/>
    <x v="138"/>
    <x v="2"/>
    <x v="130"/>
    <x v="91"/>
    <x v="92"/>
    <x v="118"/>
    <x v="335"/>
    <x v="92"/>
    <x v="91"/>
    <x v="119"/>
    <x v="3"/>
    <x v="353"/>
    <x v="86"/>
    <x v="94"/>
    <x v="76"/>
    <x v="116"/>
    <x v="116"/>
    <x v="116"/>
    <x v="2"/>
  </r>
  <r>
    <x v="317"/>
    <x v="343"/>
    <x v="1"/>
    <x v="11"/>
    <x v="167"/>
    <x v="14"/>
    <x v="5"/>
    <x v="1"/>
    <x v="29"/>
    <x v="5"/>
    <x v="73"/>
    <x v="112"/>
    <x v="2"/>
    <x v="29"/>
    <x v="123"/>
    <x v="66"/>
    <x v="100"/>
    <x v="105"/>
    <x v="138"/>
    <x v="365"/>
    <x v="320"/>
    <x v="2"/>
    <x v="347"/>
    <x v="371"/>
    <x v="384"/>
    <x v="359"/>
    <x v="138"/>
    <x v="370"/>
    <x v="384"/>
    <x v="361"/>
    <x v="3"/>
    <x v="88"/>
    <x v="86"/>
    <x v="398"/>
    <x v="412"/>
    <x v="361"/>
    <x v="361"/>
    <x v="361"/>
    <x v="2"/>
  </r>
  <r>
    <x v="243"/>
    <x v="234"/>
    <x v="1"/>
    <x v="4"/>
    <x v="168"/>
    <x v="14"/>
    <x v="3"/>
    <x v="13"/>
    <x v="29"/>
    <x v="1"/>
    <x v="73"/>
    <x v="112"/>
    <x v="2"/>
    <x v="16"/>
    <x v="372"/>
    <x v="67"/>
    <x v="148"/>
    <x v="150"/>
    <x v="146"/>
    <x v="114"/>
    <x v="117"/>
    <x v="2"/>
    <x v="123"/>
    <x v="174"/>
    <x v="181"/>
    <x v="125"/>
    <x v="363"/>
    <x v="174"/>
    <x v="179"/>
    <x v="126"/>
    <x v="3"/>
    <x v="358"/>
    <x v="86"/>
    <x v="190"/>
    <x v="61"/>
    <x v="123"/>
    <x v="123"/>
    <x v="123"/>
    <x v="2"/>
  </r>
  <r>
    <x v="352"/>
    <x v="334"/>
    <x v="1"/>
    <x v="11"/>
    <x v="168"/>
    <x v="14"/>
    <x v="3"/>
    <x v="13"/>
    <x v="29"/>
    <x v="5"/>
    <x v="73"/>
    <x v="112"/>
    <x v="2"/>
    <x v="29"/>
    <x v="106"/>
    <x v="67"/>
    <x v="148"/>
    <x v="150"/>
    <x v="146"/>
    <x v="361"/>
    <x v="351"/>
    <x v="2"/>
    <x v="356"/>
    <x v="299"/>
    <x v="303"/>
    <x v="350"/>
    <x v="102"/>
    <x v="299"/>
    <x v="303"/>
    <x v="352"/>
    <x v="3"/>
    <x v="83"/>
    <x v="86"/>
    <x v="309"/>
    <x v="433"/>
    <x v="351"/>
    <x v="351"/>
    <x v="352"/>
    <x v="2"/>
  </r>
  <r>
    <x v="405"/>
    <x v="400"/>
    <x v="1"/>
    <x v="4"/>
    <x v="168"/>
    <x v="14"/>
    <x v="3"/>
    <x v="13"/>
    <x v="26"/>
    <x v="1"/>
    <x v="89"/>
    <x v="128"/>
    <x v="2"/>
    <x v="29"/>
    <x v="67"/>
    <x v="71"/>
    <x v="153"/>
    <x v="154"/>
    <x v="141"/>
    <x v="376"/>
    <x v="348"/>
    <x v="2"/>
    <x v="362"/>
    <x v="306"/>
    <x v="318"/>
    <x v="360"/>
    <x v="109"/>
    <x v="307"/>
    <x v="318"/>
    <x v="362"/>
    <x v="3"/>
    <x v="71"/>
    <x v="86"/>
    <x v="324"/>
    <x v="314"/>
    <x v="362"/>
    <x v="362"/>
    <x v="362"/>
    <x v="2"/>
  </r>
  <r>
    <x v="33"/>
    <x v="33"/>
    <x v="1"/>
    <x v="4"/>
    <x v="169"/>
    <x v="12"/>
    <x v="1"/>
    <x v="6"/>
    <x v="23"/>
    <x v="7"/>
    <x v="25"/>
    <x v="40"/>
    <x v="2"/>
    <x v="29"/>
    <x v="194"/>
    <x v="89"/>
    <x v="249"/>
    <x v="280"/>
    <x v="334"/>
    <x v="6"/>
    <x v="427"/>
    <x v="2"/>
    <x v="6"/>
    <x v="110"/>
    <x v="68"/>
    <x v="6"/>
    <x v="94"/>
    <x v="111"/>
    <x v="66"/>
    <x v="7"/>
    <x v="3"/>
    <x v="155"/>
    <x v="134"/>
    <x v="107"/>
    <x v="320"/>
    <x v="6"/>
    <x v="6"/>
    <x v="6"/>
    <x v="4"/>
  </r>
  <r>
    <x v="36"/>
    <x v="34"/>
    <x v="1"/>
    <x v="4"/>
    <x v="169"/>
    <x v="12"/>
    <x v="1"/>
    <x v="6"/>
    <x v="8"/>
    <x v="7"/>
    <x v="26"/>
    <x v="11"/>
    <x v="2"/>
    <x v="16"/>
    <x v="239"/>
    <x v="61"/>
    <x v="162"/>
    <x v="222"/>
    <x v="335"/>
    <x v="435"/>
    <x v="153"/>
    <x v="2"/>
    <x v="436"/>
    <x v="211"/>
    <x v="261"/>
    <x v="439"/>
    <x v="202"/>
    <x v="211"/>
    <x v="261"/>
    <x v="440"/>
    <x v="3"/>
    <x v="220"/>
    <x v="27"/>
    <x v="176"/>
    <x v="172"/>
    <x v="439"/>
    <x v="439"/>
    <x v="439"/>
    <x v="6"/>
  </r>
  <r>
    <x v="67"/>
    <x v="68"/>
    <x v="1"/>
    <x v="4"/>
    <x v="169"/>
    <x v="12"/>
    <x v="1"/>
    <x v="6"/>
    <x v="12"/>
    <x v="7"/>
    <x v="41"/>
    <x v="43"/>
    <x v="2"/>
    <x v="29"/>
    <x v="187"/>
    <x v="99"/>
    <x v="251"/>
    <x v="283"/>
    <x v="333"/>
    <x v="5"/>
    <x v="438"/>
    <x v="2"/>
    <x v="5"/>
    <x v="179"/>
    <x v="91"/>
    <x v="5"/>
    <x v="75"/>
    <x v="179"/>
    <x v="90"/>
    <x v="6"/>
    <x v="3"/>
    <x v="151"/>
    <x v="128"/>
    <x v="133"/>
    <x v="319"/>
    <x v="5"/>
    <x v="5"/>
    <x v="5"/>
    <x v="4"/>
  </r>
  <r>
    <x v="140"/>
    <x v="139"/>
    <x v="1"/>
    <x v="4"/>
    <x v="170"/>
    <x v="2"/>
    <x v="1"/>
    <x v="10"/>
    <x v="24"/>
    <x v="7"/>
    <x v="65"/>
    <x v="107"/>
    <x v="0"/>
    <x v="16"/>
    <x v="401"/>
    <x v="93"/>
    <x v="168"/>
    <x v="175"/>
    <x v="242"/>
    <x v="173"/>
    <x v="90"/>
    <x v="2"/>
    <x v="165"/>
    <x v="60"/>
    <x v="65"/>
    <x v="170"/>
    <x v="324"/>
    <x v="71"/>
    <x v="73"/>
    <x v="199"/>
    <x v="3"/>
    <x v="279"/>
    <x v="41"/>
    <x v="65"/>
    <x v="68"/>
    <x v="199"/>
    <x v="199"/>
    <x v="197"/>
    <x v="2"/>
  </r>
  <r>
    <x v="244"/>
    <x v="235"/>
    <x v="1"/>
    <x v="4"/>
    <x v="170"/>
    <x v="2"/>
    <x v="1"/>
    <x v="10"/>
    <x v="29"/>
    <x v="7"/>
    <x v="73"/>
    <x v="112"/>
    <x v="2"/>
    <x v="16"/>
    <x v="355"/>
    <x v="72"/>
    <x v="169"/>
    <x v="176"/>
    <x v="226"/>
    <x v="158"/>
    <x v="99"/>
    <x v="2"/>
    <x v="162"/>
    <x v="199"/>
    <x v="203"/>
    <x v="174"/>
    <x v="376"/>
    <x v="199"/>
    <x v="203"/>
    <x v="173"/>
    <x v="3"/>
    <x v="273"/>
    <x v="86"/>
    <x v="211"/>
    <x v="63"/>
    <x v="170"/>
    <x v="170"/>
    <x v="170"/>
    <x v="2"/>
  </r>
  <r>
    <x v="318"/>
    <x v="301"/>
    <x v="1"/>
    <x v="11"/>
    <x v="170"/>
    <x v="2"/>
    <x v="1"/>
    <x v="10"/>
    <x v="29"/>
    <x v="5"/>
    <x v="73"/>
    <x v="112"/>
    <x v="2"/>
    <x v="29"/>
    <x v="120"/>
    <x v="72"/>
    <x v="169"/>
    <x v="176"/>
    <x v="226"/>
    <x v="312"/>
    <x v="365"/>
    <x v="2"/>
    <x v="310"/>
    <x v="269"/>
    <x v="279"/>
    <x v="308"/>
    <x v="90"/>
    <x v="268"/>
    <x v="279"/>
    <x v="309"/>
    <x v="3"/>
    <x v="168"/>
    <x v="86"/>
    <x v="281"/>
    <x v="429"/>
    <x v="309"/>
    <x v="309"/>
    <x v="309"/>
    <x v="2"/>
  </r>
  <r>
    <x v="376"/>
    <x v="368"/>
    <x v="1"/>
    <x v="4"/>
    <x v="170"/>
    <x v="2"/>
    <x v="1"/>
    <x v="10"/>
    <x v="20"/>
    <x v="7"/>
    <x v="74"/>
    <x v="113"/>
    <x v="2"/>
    <x v="29"/>
    <x v="79"/>
    <x v="100"/>
    <x v="170"/>
    <x v="178"/>
    <x v="227"/>
    <x v="313"/>
    <x v="374"/>
    <x v="2"/>
    <x v="315"/>
    <x v="423"/>
    <x v="437"/>
    <x v="316"/>
    <x v="139"/>
    <x v="423"/>
    <x v="437"/>
    <x v="317"/>
    <x v="3"/>
    <x v="164"/>
    <x v="86"/>
    <x v="448"/>
    <x v="467"/>
    <x v="319"/>
    <x v="319"/>
    <x v="317"/>
    <x v="2"/>
  </r>
  <r>
    <x v="399"/>
    <x v="394"/>
    <x v="1"/>
    <x v="4"/>
    <x v="170"/>
    <x v="2"/>
    <x v="1"/>
    <x v="10"/>
    <x v="20"/>
    <x v="7"/>
    <x v="85"/>
    <x v="124"/>
    <x v="0"/>
    <x v="16"/>
    <x v="433"/>
    <x v="89"/>
    <x v="171"/>
    <x v="179"/>
    <x v="240"/>
    <x v="168"/>
    <x v="92"/>
    <x v="2"/>
    <x v="163"/>
    <x v="69"/>
    <x v="70"/>
    <x v="169"/>
    <x v="322"/>
    <x v="77"/>
    <x v="80"/>
    <x v="196"/>
    <x v="3"/>
    <x v="284"/>
    <x v="86"/>
    <x v="83"/>
    <x v="86"/>
    <x v="194"/>
    <x v="194"/>
    <x v="194"/>
    <x v="2"/>
  </r>
  <r>
    <x v="34"/>
    <x v="35"/>
    <x v="1"/>
    <x v="4"/>
    <x v="171"/>
    <x v="14"/>
    <x v="1"/>
    <x v="1"/>
    <x v="23"/>
    <x v="1"/>
    <x v="25"/>
    <x v="72"/>
    <x v="2"/>
    <x v="30"/>
    <x v="22"/>
    <x v="89"/>
    <x v="248"/>
    <x v="249"/>
    <x v="124"/>
    <x v="398"/>
    <x v="448"/>
    <x v="2"/>
    <x v="404"/>
    <x v="62"/>
    <x v="69"/>
    <x v="395"/>
    <x v="18"/>
    <x v="60"/>
    <x v="67"/>
    <x v="397"/>
    <x v="3"/>
    <x v="63"/>
    <x v="137"/>
    <x v="127"/>
    <x v="452"/>
    <x v="397"/>
    <x v="397"/>
    <x v="397"/>
    <x v="2"/>
  </r>
  <r>
    <x v="38"/>
    <x v="36"/>
    <x v="1"/>
    <x v="4"/>
    <x v="171"/>
    <x v="14"/>
    <x v="1"/>
    <x v="1"/>
    <x v="8"/>
    <x v="1"/>
    <x v="28"/>
    <x v="7"/>
    <x v="2"/>
    <x v="21"/>
    <x v="235"/>
    <x v="65"/>
    <x v="1"/>
    <x v="0"/>
    <x v="336"/>
    <x v="245"/>
    <x v="245"/>
    <x v="2"/>
    <x v="248"/>
    <x v="238"/>
    <x v="244"/>
    <x v="251"/>
    <x v="229"/>
    <x v="238"/>
    <x v="244"/>
    <x v="251"/>
    <x v="3"/>
    <x v="217"/>
    <x v="17"/>
    <x v="114"/>
    <x v="191"/>
    <x v="249"/>
    <x v="249"/>
    <x v="249"/>
    <x v="7"/>
  </r>
  <r>
    <x v="39"/>
    <x v="37"/>
    <x v="1"/>
    <x v="4"/>
    <x v="171"/>
    <x v="14"/>
    <x v="1"/>
    <x v="1"/>
    <x v="30"/>
    <x v="1"/>
    <x v="28"/>
    <x v="13"/>
    <x v="2"/>
    <x v="29"/>
    <x v="225"/>
    <x v="84"/>
    <x v="179"/>
    <x v="184"/>
    <x v="205"/>
    <x v="267"/>
    <x v="305"/>
    <x v="2"/>
    <x v="280"/>
    <x v="292"/>
    <x v="294"/>
    <x v="288"/>
    <x v="224"/>
    <x v="293"/>
    <x v="295"/>
    <x v="289"/>
    <x v="3"/>
    <x v="209"/>
    <x v="133"/>
    <x v="384"/>
    <x v="304"/>
    <x v="288"/>
    <x v="288"/>
    <x v="288"/>
    <x v="6"/>
  </r>
  <r>
    <x v="52"/>
    <x v="46"/>
    <x v="1"/>
    <x v="4"/>
    <x v="172"/>
    <x v="3"/>
    <x v="1"/>
    <x v="11"/>
    <x v="20"/>
    <x v="7"/>
    <x v="35"/>
    <x v="80"/>
    <x v="0"/>
    <x v="16"/>
    <x v="304"/>
    <x v="33"/>
    <x v="155"/>
    <x v="158"/>
    <x v="310"/>
    <x v="243"/>
    <x v="149"/>
    <x v="2"/>
    <x v="223"/>
    <x v="400"/>
    <x v="413"/>
    <x v="228"/>
    <x v="301"/>
    <x v="395"/>
    <x v="408"/>
    <x v="197"/>
    <x v="3"/>
    <x v="233"/>
    <x v="54"/>
    <x v="408"/>
    <x v="203"/>
    <x v="197"/>
    <x v="197"/>
    <x v="195"/>
    <x v="2"/>
  </r>
  <r>
    <x v="245"/>
    <x v="236"/>
    <x v="1"/>
    <x v="4"/>
    <x v="173"/>
    <x v="4"/>
    <x v="3"/>
    <x v="13"/>
    <x v="29"/>
    <x v="7"/>
    <x v="73"/>
    <x v="112"/>
    <x v="2"/>
    <x v="16"/>
    <x v="328"/>
    <x v="24"/>
    <x v="28"/>
    <x v="28"/>
    <x v="249"/>
    <x v="188"/>
    <x v="225"/>
    <x v="2"/>
    <x v="213"/>
    <x v="137"/>
    <x v="146"/>
    <x v="208"/>
    <x v="252"/>
    <x v="137"/>
    <x v="145"/>
    <x v="208"/>
    <x v="3"/>
    <x v="249"/>
    <x v="86"/>
    <x v="149"/>
    <x v="160"/>
    <x v="206"/>
    <x v="206"/>
    <x v="206"/>
    <x v="2"/>
  </r>
  <r>
    <x v="353"/>
    <x v="335"/>
    <x v="1"/>
    <x v="11"/>
    <x v="173"/>
    <x v="4"/>
    <x v="3"/>
    <x v="13"/>
    <x v="29"/>
    <x v="5"/>
    <x v="73"/>
    <x v="112"/>
    <x v="2"/>
    <x v="29"/>
    <x v="146"/>
    <x v="24"/>
    <x v="28"/>
    <x v="28"/>
    <x v="249"/>
    <x v="286"/>
    <x v="258"/>
    <x v="2"/>
    <x v="275"/>
    <x v="326"/>
    <x v="334"/>
    <x v="281"/>
    <x v="209"/>
    <x v="326"/>
    <x v="335"/>
    <x v="282"/>
    <x v="3"/>
    <x v="188"/>
    <x v="86"/>
    <x v="343"/>
    <x v="338"/>
    <x v="281"/>
    <x v="281"/>
    <x v="281"/>
    <x v="2"/>
  </r>
  <r>
    <x v="246"/>
    <x v="237"/>
    <x v="1"/>
    <x v="4"/>
    <x v="174"/>
    <x v="14"/>
    <x v="1"/>
    <x v="14"/>
    <x v="29"/>
    <x v="6"/>
    <x v="73"/>
    <x v="112"/>
    <x v="2"/>
    <x v="16"/>
    <x v="344"/>
    <x v="63"/>
    <x v="119"/>
    <x v="121"/>
    <x v="135"/>
    <x v="107"/>
    <x v="145"/>
    <x v="2"/>
    <x v="133"/>
    <x v="151"/>
    <x v="157"/>
    <x v="119"/>
    <x v="328"/>
    <x v="151"/>
    <x v="157"/>
    <x v="120"/>
    <x v="3"/>
    <x v="352"/>
    <x v="86"/>
    <x v="163"/>
    <x v="62"/>
    <x v="117"/>
    <x v="117"/>
    <x v="117"/>
    <x v="2"/>
  </r>
  <r>
    <x v="319"/>
    <x v="302"/>
    <x v="1"/>
    <x v="11"/>
    <x v="174"/>
    <x v="14"/>
    <x v="1"/>
    <x v="14"/>
    <x v="29"/>
    <x v="5"/>
    <x v="73"/>
    <x v="112"/>
    <x v="2"/>
    <x v="29"/>
    <x v="130"/>
    <x v="63"/>
    <x v="119"/>
    <x v="121"/>
    <x v="135"/>
    <x v="371"/>
    <x v="314"/>
    <x v="2"/>
    <x v="341"/>
    <x v="313"/>
    <x v="322"/>
    <x v="358"/>
    <x v="144"/>
    <x v="314"/>
    <x v="322"/>
    <x v="360"/>
    <x v="3"/>
    <x v="89"/>
    <x v="86"/>
    <x v="330"/>
    <x v="430"/>
    <x v="360"/>
    <x v="360"/>
    <x v="360"/>
    <x v="2"/>
  </r>
  <r>
    <x v="402"/>
    <x v="397"/>
    <x v="1"/>
    <x v="4"/>
    <x v="174"/>
    <x v="14"/>
    <x v="1"/>
    <x v="14"/>
    <x v="11"/>
    <x v="6"/>
    <x v="88"/>
    <x v="127"/>
    <x v="2"/>
    <x v="29"/>
    <x v="82"/>
    <x v="57"/>
    <x v="121"/>
    <x v="123"/>
    <x v="129"/>
    <x v="382"/>
    <x v="308"/>
    <x v="2"/>
    <x v="346"/>
    <x v="230"/>
    <x v="252"/>
    <x v="356"/>
    <x v="135"/>
    <x v="230"/>
    <x v="252"/>
    <x v="358"/>
    <x v="3"/>
    <x v="77"/>
    <x v="86"/>
    <x v="257"/>
    <x v="257"/>
    <x v="358"/>
    <x v="358"/>
    <x v="358"/>
    <x v="2"/>
  </r>
  <r>
    <x v="466"/>
    <x v="465"/>
    <x v="1"/>
    <x v="4"/>
    <x v="175"/>
    <x v="15"/>
    <x v="10"/>
    <x v="7"/>
    <x v="24"/>
    <x v="1"/>
    <x v="110"/>
    <x v="148"/>
    <x v="2"/>
    <x v="12"/>
    <x v="458"/>
    <x v="24"/>
    <x v="31"/>
    <x v="32"/>
    <x v="289"/>
    <x v="212"/>
    <x v="119"/>
    <x v="2"/>
    <x v="194"/>
    <x v="132"/>
    <x v="144"/>
    <x v="223"/>
    <x v="374"/>
    <x v="130"/>
    <x v="142"/>
    <x v="225"/>
    <x v="3"/>
    <x v="434"/>
    <x v="86"/>
    <x v="144"/>
    <x v="159"/>
    <x v="224"/>
    <x v="224"/>
    <x v="223"/>
    <x v="2"/>
  </r>
  <r>
    <x v="456"/>
    <x v="455"/>
    <x v="1"/>
    <x v="4"/>
    <x v="176"/>
    <x v="6"/>
    <x v="2"/>
    <x v="7"/>
    <x v="2"/>
    <x v="1"/>
    <x v="108"/>
    <x v="125"/>
    <x v="2"/>
    <x v="12"/>
    <x v="457"/>
    <x v="13"/>
    <x v="29"/>
    <x v="29"/>
    <x v="293"/>
    <x v="223"/>
    <x v="168"/>
    <x v="2"/>
    <x v="215"/>
    <x v="273"/>
    <x v="278"/>
    <x v="235"/>
    <x v="345"/>
    <x v="273"/>
    <x v="277"/>
    <x v="236"/>
    <x v="3"/>
    <x v="250"/>
    <x v="86"/>
    <x v="279"/>
    <x v="276"/>
    <x v="235"/>
    <x v="235"/>
    <x v="234"/>
    <x v="2"/>
  </r>
  <r>
    <x v="11"/>
    <x v="5"/>
    <x v="1"/>
    <x v="2"/>
    <x v="177"/>
    <x v="1"/>
    <x v="5"/>
    <x v="14"/>
    <x v="22"/>
    <x v="6"/>
    <x v="13"/>
    <x v="33"/>
    <x v="2"/>
    <x v="25"/>
    <x v="220"/>
    <x v="72"/>
    <x v="151"/>
    <x v="153"/>
    <x v="192"/>
    <x v="279"/>
    <x v="254"/>
    <x v="2"/>
    <x v="267"/>
    <x v="263"/>
    <x v="272"/>
    <x v="282"/>
    <x v="221"/>
    <x v="261"/>
    <x v="270"/>
    <x v="283"/>
    <x v="3"/>
    <x v="208"/>
    <x v="118"/>
    <x v="326"/>
    <x v="290"/>
    <x v="282"/>
    <x v="282"/>
    <x v="282"/>
    <x v="4"/>
  </r>
  <r>
    <x v="12"/>
    <x v="6"/>
    <x v="1"/>
    <x v="4"/>
    <x v="177"/>
    <x v="1"/>
    <x v="5"/>
    <x v="14"/>
    <x v="25"/>
    <x v="6"/>
    <x v="13"/>
    <x v="33"/>
    <x v="2"/>
    <x v="16"/>
    <x v="262"/>
    <x v="57"/>
    <x v="150"/>
    <x v="152"/>
    <x v="190"/>
    <x v="162"/>
    <x v="167"/>
    <x v="2"/>
    <x v="174"/>
    <x v="289"/>
    <x v="289"/>
    <x v="172"/>
    <x v="248"/>
    <x v="290"/>
    <x v="290"/>
    <x v="171"/>
    <x v="3"/>
    <x v="258"/>
    <x v="23"/>
    <x v="166"/>
    <x v="161"/>
    <x v="166"/>
    <x v="166"/>
    <x v="168"/>
    <x v="4"/>
  </r>
  <r>
    <x v="13"/>
    <x v="7"/>
    <x v="1"/>
    <x v="4"/>
    <x v="177"/>
    <x v="1"/>
    <x v="5"/>
    <x v="14"/>
    <x v="23"/>
    <x v="6"/>
    <x v="13"/>
    <x v="33"/>
    <x v="2"/>
    <x v="28"/>
    <x v="213"/>
    <x v="61"/>
    <x v="151"/>
    <x v="153"/>
    <x v="191"/>
    <x v="291"/>
    <x v="266"/>
    <x v="2"/>
    <x v="286"/>
    <x v="215"/>
    <x v="224"/>
    <x v="290"/>
    <x v="217"/>
    <x v="215"/>
    <x v="224"/>
    <x v="291"/>
    <x v="3"/>
    <x v="199"/>
    <x v="125"/>
    <x v="314"/>
    <x v="303"/>
    <x v="290"/>
    <x v="290"/>
    <x v="290"/>
    <x v="4"/>
  </r>
  <r>
    <x v="47"/>
    <x v="18"/>
    <x v="0"/>
    <x v="7"/>
    <x v="177"/>
    <x v="1"/>
    <x v="5"/>
    <x v="14"/>
    <x v="15"/>
    <x v="6"/>
    <x v="13"/>
    <x v="33"/>
    <x v="2"/>
    <x v="18"/>
    <x v="244"/>
    <x v="72"/>
    <x v="151"/>
    <x v="153"/>
    <x v="192"/>
    <x v="199"/>
    <x v="235"/>
    <x v="2"/>
    <x v="224"/>
    <x v="207"/>
    <x v="214"/>
    <x v="207"/>
    <x v="232"/>
    <x v="206"/>
    <x v="214"/>
    <x v="207"/>
    <x v="3"/>
    <x v="223"/>
    <x v="44"/>
    <x v="171"/>
    <x v="214"/>
    <x v="205"/>
    <x v="205"/>
    <x v="205"/>
    <x v="4"/>
  </r>
  <r>
    <x v="247"/>
    <x v="238"/>
    <x v="1"/>
    <x v="4"/>
    <x v="177"/>
    <x v="1"/>
    <x v="5"/>
    <x v="14"/>
    <x v="29"/>
    <x v="6"/>
    <x v="73"/>
    <x v="112"/>
    <x v="2"/>
    <x v="16"/>
    <x v="353"/>
    <x v="76"/>
    <x v="183"/>
    <x v="188"/>
    <x v="153"/>
    <x v="120"/>
    <x v="94"/>
    <x v="2"/>
    <x v="115"/>
    <x v="194"/>
    <x v="196"/>
    <x v="116"/>
    <x v="368"/>
    <x v="194"/>
    <x v="194"/>
    <x v="117"/>
    <x v="3"/>
    <x v="366"/>
    <x v="86"/>
    <x v="205"/>
    <x v="176"/>
    <x v="114"/>
    <x v="114"/>
    <x v="114"/>
    <x v="2"/>
  </r>
  <r>
    <x v="320"/>
    <x v="303"/>
    <x v="1"/>
    <x v="11"/>
    <x v="177"/>
    <x v="1"/>
    <x v="5"/>
    <x v="14"/>
    <x v="29"/>
    <x v="5"/>
    <x v="73"/>
    <x v="112"/>
    <x v="2"/>
    <x v="29"/>
    <x v="121"/>
    <x v="76"/>
    <x v="183"/>
    <x v="188"/>
    <x v="153"/>
    <x v="354"/>
    <x v="369"/>
    <x v="2"/>
    <x v="367"/>
    <x v="274"/>
    <x v="287"/>
    <x v="362"/>
    <x v="98"/>
    <x v="274"/>
    <x v="288"/>
    <x v="364"/>
    <x v="3"/>
    <x v="74"/>
    <x v="86"/>
    <x v="291"/>
    <x v="328"/>
    <x v="364"/>
    <x v="364"/>
    <x v="364"/>
    <x v="2"/>
  </r>
  <r>
    <x v="248"/>
    <x v="239"/>
    <x v="1"/>
    <x v="4"/>
    <x v="178"/>
    <x v="0"/>
    <x v="1"/>
    <x v="14"/>
    <x v="29"/>
    <x v="9"/>
    <x v="73"/>
    <x v="112"/>
    <x v="2"/>
    <x v="16"/>
    <x v="321"/>
    <x v="27"/>
    <x v="68"/>
    <x v="69"/>
    <x v="290"/>
    <x v="227"/>
    <x v="191"/>
    <x v="2"/>
    <x v="228"/>
    <x v="309"/>
    <x v="314"/>
    <x v="238"/>
    <x v="330"/>
    <x v="310"/>
    <x v="315"/>
    <x v="240"/>
    <x v="3"/>
    <x v="304"/>
    <x v="86"/>
    <x v="321"/>
    <x v="66"/>
    <x v="238"/>
    <x v="238"/>
    <x v="238"/>
    <x v="2"/>
  </r>
  <r>
    <x v="321"/>
    <x v="304"/>
    <x v="1"/>
    <x v="11"/>
    <x v="178"/>
    <x v="0"/>
    <x v="1"/>
    <x v="14"/>
    <x v="29"/>
    <x v="5"/>
    <x v="73"/>
    <x v="112"/>
    <x v="2"/>
    <x v="29"/>
    <x v="154"/>
    <x v="27"/>
    <x v="68"/>
    <x v="69"/>
    <x v="290"/>
    <x v="259"/>
    <x v="283"/>
    <x v="2"/>
    <x v="263"/>
    <x v="154"/>
    <x v="165"/>
    <x v="259"/>
    <x v="142"/>
    <x v="154"/>
    <x v="165"/>
    <x v="258"/>
    <x v="3"/>
    <x v="143"/>
    <x v="86"/>
    <x v="179"/>
    <x v="422"/>
    <x v="256"/>
    <x v="256"/>
    <x v="256"/>
    <x v="2"/>
  </r>
  <r>
    <x v="141"/>
    <x v="387"/>
    <x v="2"/>
    <x v="10"/>
    <x v="179"/>
    <x v="15"/>
    <x v="11"/>
    <x v="15"/>
    <x v="12"/>
    <x v="2"/>
    <x v="10"/>
    <x v="62"/>
    <x v="2"/>
    <x v="26"/>
    <x v="476"/>
    <x v="152"/>
    <x v="1"/>
    <x v="0"/>
    <x v="311"/>
    <x v="245"/>
    <x v="245"/>
    <x v="2"/>
    <x v="248"/>
    <x v="238"/>
    <x v="244"/>
    <x v="251"/>
    <x v="229"/>
    <x v="238"/>
    <x v="244"/>
    <x v="251"/>
    <x v="3"/>
    <x v="434"/>
    <x v="140"/>
    <x v="400"/>
    <x v="389"/>
    <x v="249"/>
    <x v="249"/>
    <x v="249"/>
    <x v="2"/>
  </r>
  <r>
    <x v="142"/>
    <x v="388"/>
    <x v="2"/>
    <x v="9"/>
    <x v="179"/>
    <x v="15"/>
    <x v="11"/>
    <x v="15"/>
    <x v="15"/>
    <x v="2"/>
    <x v="10"/>
    <x v="62"/>
    <x v="2"/>
    <x v="17"/>
    <x v="476"/>
    <x v="152"/>
    <x v="1"/>
    <x v="0"/>
    <x v="311"/>
    <x v="245"/>
    <x v="245"/>
    <x v="2"/>
    <x v="248"/>
    <x v="238"/>
    <x v="244"/>
    <x v="251"/>
    <x v="229"/>
    <x v="238"/>
    <x v="244"/>
    <x v="251"/>
    <x v="3"/>
    <x v="434"/>
    <x v="15"/>
    <x v="90"/>
    <x v="100"/>
    <x v="249"/>
    <x v="249"/>
    <x v="249"/>
    <x v="2"/>
  </r>
  <r>
    <x v="143"/>
    <x v="389"/>
    <x v="1"/>
    <x v="2"/>
    <x v="179"/>
    <x v="15"/>
    <x v="11"/>
    <x v="15"/>
    <x v="22"/>
    <x v="2"/>
    <x v="10"/>
    <x v="62"/>
    <x v="2"/>
    <x v="26"/>
    <x v="476"/>
    <x v="152"/>
    <x v="1"/>
    <x v="0"/>
    <x v="311"/>
    <x v="245"/>
    <x v="245"/>
    <x v="2"/>
    <x v="248"/>
    <x v="238"/>
    <x v="244"/>
    <x v="251"/>
    <x v="229"/>
    <x v="238"/>
    <x v="244"/>
    <x v="251"/>
    <x v="3"/>
    <x v="434"/>
    <x v="140"/>
    <x v="400"/>
    <x v="389"/>
    <x v="249"/>
    <x v="249"/>
    <x v="249"/>
    <x v="2"/>
  </r>
  <r>
    <x v="249"/>
    <x v="240"/>
    <x v="1"/>
    <x v="4"/>
    <x v="180"/>
    <x v="14"/>
    <x v="10"/>
    <x v="14"/>
    <x v="29"/>
    <x v="2"/>
    <x v="73"/>
    <x v="112"/>
    <x v="2"/>
    <x v="16"/>
    <x v="380"/>
    <x v="89"/>
    <x v="224"/>
    <x v="225"/>
    <x v="150"/>
    <x v="113"/>
    <x v="72"/>
    <x v="2"/>
    <x v="105"/>
    <x v="219"/>
    <x v="217"/>
    <x v="109"/>
    <x v="402"/>
    <x v="219"/>
    <x v="217"/>
    <x v="110"/>
    <x v="3"/>
    <x v="360"/>
    <x v="86"/>
    <x v="223"/>
    <x v="56"/>
    <x v="107"/>
    <x v="107"/>
    <x v="107"/>
    <x v="2"/>
  </r>
  <r>
    <x v="322"/>
    <x v="305"/>
    <x v="1"/>
    <x v="11"/>
    <x v="180"/>
    <x v="14"/>
    <x v="10"/>
    <x v="14"/>
    <x v="29"/>
    <x v="5"/>
    <x v="73"/>
    <x v="112"/>
    <x v="2"/>
    <x v="29"/>
    <x v="93"/>
    <x v="89"/>
    <x v="224"/>
    <x v="225"/>
    <x v="150"/>
    <x v="363"/>
    <x v="391"/>
    <x v="2"/>
    <x v="378"/>
    <x v="254"/>
    <x v="268"/>
    <x v="372"/>
    <x v="67"/>
    <x v="254"/>
    <x v="267"/>
    <x v="373"/>
    <x v="3"/>
    <x v="80"/>
    <x v="86"/>
    <x v="271"/>
    <x v="438"/>
    <x v="373"/>
    <x v="373"/>
    <x v="373"/>
    <x v="2"/>
  </r>
  <r>
    <x v="136"/>
    <x v="137"/>
    <x v="1"/>
    <x v="4"/>
    <x v="181"/>
    <x v="2"/>
    <x v="3"/>
    <x v="8"/>
    <x v="11"/>
    <x v="7"/>
    <x v="65"/>
    <x v="107"/>
    <x v="0"/>
    <x v="16"/>
    <x v="361"/>
    <x v="17"/>
    <x v="19"/>
    <x v="19"/>
    <x v="305"/>
    <x v="239"/>
    <x v="226"/>
    <x v="2"/>
    <x v="241"/>
    <x v="165"/>
    <x v="174"/>
    <x v="243"/>
    <x v="251"/>
    <x v="169"/>
    <x v="178"/>
    <x v="248"/>
    <x v="3"/>
    <x v="274"/>
    <x v="74"/>
    <x v="177"/>
    <x v="206"/>
    <x v="247"/>
    <x v="247"/>
    <x v="246"/>
    <x v="2"/>
  </r>
  <r>
    <x v="442"/>
    <x v="441"/>
    <x v="1"/>
    <x v="4"/>
    <x v="181"/>
    <x v="2"/>
    <x v="3"/>
    <x v="8"/>
    <x v="20"/>
    <x v="7"/>
    <x v="105"/>
    <x v="143"/>
    <x v="0"/>
    <x v="29"/>
    <x v="42"/>
    <x v="14"/>
    <x v="21"/>
    <x v="21"/>
    <x v="302"/>
    <x v="250"/>
    <x v="259"/>
    <x v="2"/>
    <x v="254"/>
    <x v="286"/>
    <x v="290"/>
    <x v="256"/>
    <x v="206"/>
    <x v="284"/>
    <x v="287"/>
    <x v="253"/>
    <x v="3"/>
    <x v="162"/>
    <x v="86"/>
    <x v="290"/>
    <x v="285"/>
    <x v="251"/>
    <x v="251"/>
    <x v="251"/>
    <x v="2"/>
  </r>
  <r>
    <x v="250"/>
    <x v="241"/>
    <x v="1"/>
    <x v="4"/>
    <x v="182"/>
    <x v="13"/>
    <x v="8"/>
    <x v="14"/>
    <x v="29"/>
    <x v="4"/>
    <x v="73"/>
    <x v="112"/>
    <x v="2"/>
    <x v="16"/>
    <x v="345"/>
    <x v="67"/>
    <x v="120"/>
    <x v="122"/>
    <x v="95"/>
    <x v="84"/>
    <x v="130"/>
    <x v="2"/>
    <x v="106"/>
    <x v="119"/>
    <x v="126"/>
    <x v="96"/>
    <x v="340"/>
    <x v="119"/>
    <x v="126"/>
    <x v="97"/>
    <x v="3"/>
    <x v="412"/>
    <x v="86"/>
    <x v="126"/>
    <x v="111"/>
    <x v="94"/>
    <x v="94"/>
    <x v="94"/>
    <x v="2"/>
  </r>
  <r>
    <x v="323"/>
    <x v="306"/>
    <x v="1"/>
    <x v="11"/>
    <x v="182"/>
    <x v="13"/>
    <x v="8"/>
    <x v="14"/>
    <x v="29"/>
    <x v="5"/>
    <x v="73"/>
    <x v="112"/>
    <x v="2"/>
    <x v="29"/>
    <x v="129"/>
    <x v="67"/>
    <x v="120"/>
    <x v="122"/>
    <x v="95"/>
    <x v="402"/>
    <x v="333"/>
    <x v="2"/>
    <x v="377"/>
    <x v="348"/>
    <x v="354"/>
    <x v="392"/>
    <x v="131"/>
    <x v="347"/>
    <x v="355"/>
    <x v="394"/>
    <x v="3"/>
    <x v="23"/>
    <x v="86"/>
    <x v="364"/>
    <x v="380"/>
    <x v="394"/>
    <x v="394"/>
    <x v="394"/>
    <x v="2"/>
  </r>
  <r>
    <x v="251"/>
    <x v="349"/>
    <x v="1"/>
    <x v="4"/>
    <x v="183"/>
    <x v="12"/>
    <x v="0"/>
    <x v="3"/>
    <x v="29"/>
    <x v="1"/>
    <x v="73"/>
    <x v="112"/>
    <x v="2"/>
    <x v="16"/>
    <x v="414"/>
    <x v="104"/>
    <x v="225"/>
    <x v="220"/>
    <x v="44"/>
    <x v="35"/>
    <x v="59"/>
    <x v="2"/>
    <x v="32"/>
    <x v="54"/>
    <x v="53"/>
    <x v="33"/>
    <x v="403"/>
    <x v="54"/>
    <x v="52"/>
    <x v="32"/>
    <x v="3"/>
    <x v="396"/>
    <x v="86"/>
    <x v="56"/>
    <x v="30"/>
    <x v="31"/>
    <x v="31"/>
    <x v="31"/>
    <x v="2"/>
  </r>
  <r>
    <x v="329"/>
    <x v="344"/>
    <x v="1"/>
    <x v="11"/>
    <x v="183"/>
    <x v="12"/>
    <x v="0"/>
    <x v="3"/>
    <x v="29"/>
    <x v="5"/>
    <x v="73"/>
    <x v="112"/>
    <x v="2"/>
    <x v="29"/>
    <x v="62"/>
    <x v="104"/>
    <x v="225"/>
    <x v="220"/>
    <x v="44"/>
    <x v="441"/>
    <x v="404"/>
    <x v="2"/>
    <x v="447"/>
    <x v="403"/>
    <x v="424"/>
    <x v="452"/>
    <x v="66"/>
    <x v="403"/>
    <x v="424"/>
    <x v="454"/>
    <x v="3"/>
    <x v="40"/>
    <x v="86"/>
    <x v="434"/>
    <x v="466"/>
    <x v="453"/>
    <x v="453"/>
    <x v="453"/>
    <x v="2"/>
  </r>
  <r>
    <x v="252"/>
    <x v="242"/>
    <x v="1"/>
    <x v="4"/>
    <x v="184"/>
    <x v="1"/>
    <x v="1"/>
    <x v="14"/>
    <x v="29"/>
    <x v="6"/>
    <x v="73"/>
    <x v="112"/>
    <x v="2"/>
    <x v="16"/>
    <x v="352"/>
    <x v="67"/>
    <x v="129"/>
    <x v="131"/>
    <x v="130"/>
    <x v="105"/>
    <x v="136"/>
    <x v="2"/>
    <x v="127"/>
    <x v="133"/>
    <x v="140"/>
    <x v="110"/>
    <x v="326"/>
    <x v="131"/>
    <x v="139"/>
    <x v="111"/>
    <x v="3"/>
    <x v="365"/>
    <x v="86"/>
    <x v="141"/>
    <x v="39"/>
    <x v="108"/>
    <x v="108"/>
    <x v="108"/>
    <x v="2"/>
  </r>
  <r>
    <x v="324"/>
    <x v="307"/>
    <x v="1"/>
    <x v="11"/>
    <x v="184"/>
    <x v="1"/>
    <x v="1"/>
    <x v="14"/>
    <x v="29"/>
    <x v="5"/>
    <x v="73"/>
    <x v="112"/>
    <x v="2"/>
    <x v="29"/>
    <x v="122"/>
    <x v="67"/>
    <x v="129"/>
    <x v="131"/>
    <x v="130"/>
    <x v="373"/>
    <x v="324"/>
    <x v="2"/>
    <x v="352"/>
    <x v="333"/>
    <x v="340"/>
    <x v="371"/>
    <x v="145"/>
    <x v="333"/>
    <x v="341"/>
    <x v="372"/>
    <x v="3"/>
    <x v="75"/>
    <x v="86"/>
    <x v="350"/>
    <x v="459"/>
    <x v="372"/>
    <x v="372"/>
    <x v="372"/>
    <x v="2"/>
  </r>
  <r>
    <x v="423"/>
    <x v="424"/>
    <x v="1"/>
    <x v="4"/>
    <x v="184"/>
    <x v="1"/>
    <x v="1"/>
    <x v="14"/>
    <x v="25"/>
    <x v="6"/>
    <x v="96"/>
    <x v="135"/>
    <x v="2"/>
    <x v="29"/>
    <x v="59"/>
    <x v="72"/>
    <x v="136"/>
    <x v="139"/>
    <x v="121"/>
    <x v="387"/>
    <x v="322"/>
    <x v="2"/>
    <x v="361"/>
    <x v="344"/>
    <x v="352"/>
    <x v="376"/>
    <x v="149"/>
    <x v="344"/>
    <x v="354"/>
    <x v="377"/>
    <x v="3"/>
    <x v="67"/>
    <x v="86"/>
    <x v="363"/>
    <x v="353"/>
    <x v="377"/>
    <x v="377"/>
    <x v="377"/>
    <x v="2"/>
  </r>
  <r>
    <x v="66"/>
    <x v="67"/>
    <x v="1"/>
    <x v="4"/>
    <x v="185"/>
    <x v="12"/>
    <x v="4"/>
    <x v="3"/>
    <x v="2"/>
    <x v="1"/>
    <x v="39"/>
    <x v="41"/>
    <x v="0"/>
    <x v="16"/>
    <x v="276"/>
    <x v="69"/>
    <x v="193"/>
    <x v="202"/>
    <x v="324"/>
    <x v="430"/>
    <x v="111"/>
    <x v="2"/>
    <x v="432"/>
    <x v="312"/>
    <x v="331"/>
    <x v="435"/>
    <x v="285"/>
    <x v="304"/>
    <x v="323"/>
    <x v="435"/>
    <x v="3"/>
    <x v="299"/>
    <x v="28"/>
    <x v="251"/>
    <x v="162"/>
    <x v="434"/>
    <x v="434"/>
    <x v="434"/>
    <x v="4"/>
  </r>
  <r>
    <x v="83"/>
    <x v="85"/>
    <x v="1"/>
    <x v="4"/>
    <x v="185"/>
    <x v="12"/>
    <x v="4"/>
    <x v="3"/>
    <x v="2"/>
    <x v="1"/>
    <x v="45"/>
    <x v="89"/>
    <x v="0"/>
    <x v="33"/>
    <x v="13"/>
    <x v="80"/>
    <x v="223"/>
    <x v="231"/>
    <x v="325"/>
    <x v="14"/>
    <x v="457"/>
    <x v="2"/>
    <x v="16"/>
    <x v="58"/>
    <x v="49"/>
    <x v="16"/>
    <x v="61"/>
    <x v="67"/>
    <x v="55"/>
    <x v="17"/>
    <x v="3"/>
    <x v="1"/>
    <x v="130"/>
    <x v="79"/>
    <x v="413"/>
    <x v="16"/>
    <x v="16"/>
    <x v="16"/>
    <x v="2"/>
  </r>
  <r>
    <x v="99"/>
    <x v="101"/>
    <x v="1"/>
    <x v="4"/>
    <x v="185"/>
    <x v="12"/>
    <x v="4"/>
    <x v="3"/>
    <x v="3"/>
    <x v="1"/>
    <x v="51"/>
    <x v="35"/>
    <x v="0"/>
    <x v="16"/>
    <x v="270"/>
    <x v="94"/>
    <x v="186"/>
    <x v="198"/>
    <x v="322"/>
    <x v="429"/>
    <x v="108"/>
    <x v="2"/>
    <x v="429"/>
    <x v="94"/>
    <x v="110"/>
    <x v="433"/>
    <x v="262"/>
    <x v="103"/>
    <x v="122"/>
    <x v="432"/>
    <x v="3"/>
    <x v="291"/>
    <x v="45"/>
    <x v="93"/>
    <x v="167"/>
    <x v="432"/>
    <x v="432"/>
    <x v="431"/>
    <x v="4"/>
  </r>
  <r>
    <x v="236"/>
    <x v="228"/>
    <x v="1"/>
    <x v="4"/>
    <x v="185"/>
    <x v="12"/>
    <x v="4"/>
    <x v="3"/>
    <x v="29"/>
    <x v="1"/>
    <x v="73"/>
    <x v="112"/>
    <x v="2"/>
    <x v="16"/>
    <x v="391"/>
    <x v="94"/>
    <x v="226"/>
    <x v="232"/>
    <x v="327"/>
    <x v="443"/>
    <x v="71"/>
    <x v="2"/>
    <x v="444"/>
    <x v="178"/>
    <x v="253"/>
    <x v="450"/>
    <x v="375"/>
    <x v="177"/>
    <x v="253"/>
    <x v="451"/>
    <x v="3"/>
    <x v="388"/>
    <x v="86"/>
    <x v="258"/>
    <x v="215"/>
    <x v="450"/>
    <x v="450"/>
    <x v="450"/>
    <x v="2"/>
  </r>
  <r>
    <x v="253"/>
    <x v="243"/>
    <x v="1"/>
    <x v="4"/>
    <x v="185"/>
    <x v="12"/>
    <x v="4"/>
    <x v="3"/>
    <x v="29"/>
    <x v="1"/>
    <x v="73"/>
    <x v="112"/>
    <x v="2"/>
    <x v="16"/>
    <x v="402"/>
    <x v="101"/>
    <x v="226"/>
    <x v="232"/>
    <x v="326"/>
    <x v="445"/>
    <x v="68"/>
    <x v="2"/>
    <x v="445"/>
    <x v="84"/>
    <x v="111"/>
    <x v="449"/>
    <x v="359"/>
    <x v="85"/>
    <x v="110"/>
    <x v="450"/>
    <x v="3"/>
    <x v="390"/>
    <x v="86"/>
    <x v="111"/>
    <x v="122"/>
    <x v="449"/>
    <x v="449"/>
    <x v="449"/>
    <x v="2"/>
  </r>
  <r>
    <x v="313"/>
    <x v="297"/>
    <x v="1"/>
    <x v="11"/>
    <x v="185"/>
    <x v="12"/>
    <x v="4"/>
    <x v="3"/>
    <x v="29"/>
    <x v="5"/>
    <x v="73"/>
    <x v="112"/>
    <x v="2"/>
    <x v="29"/>
    <x v="81"/>
    <x v="94"/>
    <x v="226"/>
    <x v="232"/>
    <x v="327"/>
    <x v="33"/>
    <x v="394"/>
    <x v="2"/>
    <x v="36"/>
    <x v="295"/>
    <x v="232"/>
    <x v="34"/>
    <x v="91"/>
    <x v="295"/>
    <x v="232"/>
    <x v="34"/>
    <x v="3"/>
    <x v="50"/>
    <x v="86"/>
    <x v="236"/>
    <x v="289"/>
    <x v="33"/>
    <x v="33"/>
    <x v="33"/>
    <x v="2"/>
  </r>
  <r>
    <x v="325"/>
    <x v="308"/>
    <x v="1"/>
    <x v="11"/>
    <x v="185"/>
    <x v="12"/>
    <x v="4"/>
    <x v="3"/>
    <x v="29"/>
    <x v="1"/>
    <x v="73"/>
    <x v="112"/>
    <x v="2"/>
    <x v="29"/>
    <x v="76"/>
    <x v="101"/>
    <x v="226"/>
    <x v="232"/>
    <x v="326"/>
    <x v="30"/>
    <x v="399"/>
    <x v="2"/>
    <x v="35"/>
    <x v="374"/>
    <x v="370"/>
    <x v="35"/>
    <x v="105"/>
    <x v="373"/>
    <x v="370"/>
    <x v="35"/>
    <x v="3"/>
    <x v="47"/>
    <x v="86"/>
    <x v="382"/>
    <x v="371"/>
    <x v="34"/>
    <x v="34"/>
    <x v="34"/>
    <x v="2"/>
  </r>
  <r>
    <x v="472"/>
    <x v="470"/>
    <x v="1"/>
    <x v="4"/>
    <x v="185"/>
    <x v="12"/>
    <x v="4"/>
    <x v="3"/>
    <x v="20"/>
    <x v="1"/>
    <x v="112"/>
    <x v="35"/>
    <x v="0"/>
    <x v="29"/>
    <x v="196"/>
    <x v="92"/>
    <x v="185"/>
    <x v="197"/>
    <x v="323"/>
    <x v="48"/>
    <x v="359"/>
    <x v="2"/>
    <x v="58"/>
    <x v="341"/>
    <x v="337"/>
    <x v="56"/>
    <x v="198"/>
    <x v="336"/>
    <x v="331"/>
    <x v="60"/>
    <x v="3"/>
    <x v="156"/>
    <x v="86"/>
    <x v="339"/>
    <x v="330"/>
    <x v="58"/>
    <x v="58"/>
    <x v="58"/>
    <x v="4"/>
  </r>
  <r>
    <x v="496"/>
    <x v="498"/>
    <x v="1"/>
    <x v="4"/>
    <x v="185"/>
    <x v="12"/>
    <x v="4"/>
    <x v="3"/>
    <x v="23"/>
    <x v="1"/>
    <x v="119"/>
    <x v="154"/>
    <x v="0"/>
    <x v="29"/>
    <x v="27"/>
    <x v="96"/>
    <x v="232"/>
    <x v="235"/>
    <x v="328"/>
    <x v="21"/>
    <x v="398"/>
    <x v="2"/>
    <x v="33"/>
    <x v="245"/>
    <x v="185"/>
    <x v="26"/>
    <x v="156"/>
    <x v="244"/>
    <x v="186"/>
    <x v="36"/>
    <x v="3"/>
    <x v="29"/>
    <x v="86"/>
    <x v="198"/>
    <x v="211"/>
    <x v="35"/>
    <x v="35"/>
    <x v="35"/>
    <x v="1"/>
  </r>
  <r>
    <x v="254"/>
    <x v="244"/>
    <x v="1"/>
    <x v="4"/>
    <x v="186"/>
    <x v="14"/>
    <x v="1"/>
    <x v="8"/>
    <x v="29"/>
    <x v="7"/>
    <x v="73"/>
    <x v="112"/>
    <x v="2"/>
    <x v="16"/>
    <x v="341"/>
    <x v="57"/>
    <x v="106"/>
    <x v="110"/>
    <x v="149"/>
    <x v="121"/>
    <x v="135"/>
    <x v="2"/>
    <x v="134"/>
    <x v="147"/>
    <x v="151"/>
    <x v="131"/>
    <x v="351"/>
    <x v="146"/>
    <x v="151"/>
    <x v="132"/>
    <x v="3"/>
    <x v="350"/>
    <x v="86"/>
    <x v="154"/>
    <x v="112"/>
    <x v="129"/>
    <x v="129"/>
    <x v="129"/>
    <x v="2"/>
  </r>
  <r>
    <x v="354"/>
    <x v="336"/>
    <x v="1"/>
    <x v="11"/>
    <x v="186"/>
    <x v="14"/>
    <x v="1"/>
    <x v="8"/>
    <x v="29"/>
    <x v="5"/>
    <x v="73"/>
    <x v="112"/>
    <x v="2"/>
    <x v="29"/>
    <x v="133"/>
    <x v="57"/>
    <x v="106"/>
    <x v="110"/>
    <x v="149"/>
    <x v="353"/>
    <x v="326"/>
    <x v="2"/>
    <x v="339"/>
    <x v="318"/>
    <x v="329"/>
    <x v="345"/>
    <x v="119"/>
    <x v="318"/>
    <x v="330"/>
    <x v="346"/>
    <x v="3"/>
    <x v="91"/>
    <x v="86"/>
    <x v="338"/>
    <x v="378"/>
    <x v="346"/>
    <x v="346"/>
    <x v="346"/>
    <x v="2"/>
  </r>
  <r>
    <x v="479"/>
    <x v="478"/>
    <x v="1"/>
    <x v="4"/>
    <x v="187"/>
    <x v="15"/>
    <x v="1"/>
    <x v="13"/>
    <x v="23"/>
    <x v="7"/>
    <x v="113"/>
    <x v="45"/>
    <x v="2"/>
    <x v="17"/>
    <x v="252"/>
    <x v="50"/>
    <x v="84"/>
    <x v="72"/>
    <x v="8"/>
    <x v="50"/>
    <x v="228"/>
    <x v="2"/>
    <x v="55"/>
    <x v="212"/>
    <x v="194"/>
    <x v="54"/>
    <x v="245"/>
    <x v="212"/>
    <x v="193"/>
    <x v="55"/>
    <x v="3"/>
    <x v="434"/>
    <x v="86"/>
    <x v="204"/>
    <x v="218"/>
    <x v="53"/>
    <x v="53"/>
    <x v="53"/>
    <x v="4"/>
  </r>
  <r>
    <x v="481"/>
    <x v="480"/>
    <x v="1"/>
    <x v="4"/>
    <x v="187"/>
    <x v="15"/>
    <x v="1"/>
    <x v="13"/>
    <x v="20"/>
    <x v="7"/>
    <x v="114"/>
    <x v="46"/>
    <x v="2"/>
    <x v="17"/>
    <x v="253"/>
    <x v="45"/>
    <x v="86"/>
    <x v="73"/>
    <x v="7"/>
    <x v="49"/>
    <x v="229"/>
    <x v="2"/>
    <x v="54"/>
    <x v="240"/>
    <x v="215"/>
    <x v="53"/>
    <x v="244"/>
    <x v="240"/>
    <x v="215"/>
    <x v="54"/>
    <x v="3"/>
    <x v="434"/>
    <x v="86"/>
    <x v="220"/>
    <x v="230"/>
    <x v="52"/>
    <x v="52"/>
    <x v="52"/>
    <x v="4"/>
  </r>
  <r>
    <x v="485"/>
    <x v="484"/>
    <x v="1"/>
    <x v="4"/>
    <x v="187"/>
    <x v="15"/>
    <x v="1"/>
    <x v="13"/>
    <x v="25"/>
    <x v="7"/>
    <x v="115"/>
    <x v="151"/>
    <x v="2"/>
    <x v="29"/>
    <x v="45"/>
    <x v="62"/>
    <x v="123"/>
    <x v="114"/>
    <x v="5"/>
    <x v="462"/>
    <x v="331"/>
    <x v="2"/>
    <x v="466"/>
    <x v="257"/>
    <x v="325"/>
    <x v="470"/>
    <x v="110"/>
    <x v="257"/>
    <x v="326"/>
    <x v="471"/>
    <x v="3"/>
    <x v="434"/>
    <x v="86"/>
    <x v="334"/>
    <x v="326"/>
    <x v="470"/>
    <x v="470"/>
    <x v="470"/>
    <x v="2"/>
  </r>
  <r>
    <x v="499"/>
    <x v="500"/>
    <x v="1"/>
    <x v="4"/>
    <x v="187"/>
    <x v="15"/>
    <x v="1"/>
    <x v="13"/>
    <x v="24"/>
    <x v="7"/>
    <x v="119"/>
    <x v="47"/>
    <x v="2"/>
    <x v="16"/>
    <x v="278"/>
    <x v="38"/>
    <x v="87"/>
    <x v="74"/>
    <x v="6"/>
    <x v="39"/>
    <x v="182"/>
    <x v="2"/>
    <x v="39"/>
    <x v="297"/>
    <x v="256"/>
    <x v="39"/>
    <x v="311"/>
    <x v="297"/>
    <x v="256"/>
    <x v="39"/>
    <x v="3"/>
    <x v="434"/>
    <x v="86"/>
    <x v="260"/>
    <x v="260"/>
    <x v="38"/>
    <x v="38"/>
    <x v="38"/>
    <x v="3"/>
  </r>
  <r>
    <x v="483"/>
    <x v="482"/>
    <x v="1"/>
    <x v="4"/>
    <x v="188"/>
    <x v="15"/>
    <x v="2"/>
    <x v="4"/>
    <x v="20"/>
    <x v="1"/>
    <x v="114"/>
    <x v="150"/>
    <x v="2"/>
    <x v="17"/>
    <x v="267"/>
    <x v="34"/>
    <x v="58"/>
    <x v="53"/>
    <x v="48"/>
    <x v="52"/>
    <x v="234"/>
    <x v="2"/>
    <x v="59"/>
    <x v="227"/>
    <x v="211"/>
    <x v="58"/>
    <x v="265"/>
    <x v="227"/>
    <x v="211"/>
    <x v="58"/>
    <x v="3"/>
    <x v="434"/>
    <x v="86"/>
    <x v="218"/>
    <x v="228"/>
    <x v="56"/>
    <x v="56"/>
    <x v="56"/>
    <x v="2"/>
  </r>
  <r>
    <x v="429"/>
    <x v="431"/>
    <x v="1"/>
    <x v="4"/>
    <x v="189"/>
    <x v="1"/>
    <x v="2"/>
    <x v="11"/>
    <x v="24"/>
    <x v="1"/>
    <x v="99"/>
    <x v="138"/>
    <x v="2"/>
    <x v="16"/>
    <x v="415"/>
    <x v="71"/>
    <x v="133"/>
    <x v="134"/>
    <x v="74"/>
    <x v="63"/>
    <x v="140"/>
    <x v="2"/>
    <x v="73"/>
    <x v="126"/>
    <x v="130"/>
    <x v="70"/>
    <x v="343"/>
    <x v="125"/>
    <x v="129"/>
    <x v="71"/>
    <x v="3"/>
    <x v="373"/>
    <x v="86"/>
    <x v="129"/>
    <x v="147"/>
    <x v="68"/>
    <x v="68"/>
    <x v="68"/>
    <x v="2"/>
  </r>
  <r>
    <x v="434"/>
    <x v="432"/>
    <x v="1"/>
    <x v="4"/>
    <x v="189"/>
    <x v="1"/>
    <x v="2"/>
    <x v="11"/>
    <x v="25"/>
    <x v="1"/>
    <x v="100"/>
    <x v="139"/>
    <x v="2"/>
    <x v="16"/>
    <x v="417"/>
    <x v="68"/>
    <x v="134"/>
    <x v="136"/>
    <x v="73"/>
    <x v="62"/>
    <x v="142"/>
    <x v="2"/>
    <x v="74"/>
    <x v="150"/>
    <x v="150"/>
    <x v="71"/>
    <x v="347"/>
    <x v="149"/>
    <x v="150"/>
    <x v="72"/>
    <x v="3"/>
    <x v="374"/>
    <x v="86"/>
    <x v="153"/>
    <x v="173"/>
    <x v="69"/>
    <x v="69"/>
    <x v="69"/>
    <x v="2"/>
  </r>
  <r>
    <x v="484"/>
    <x v="483"/>
    <x v="1"/>
    <x v="4"/>
    <x v="189"/>
    <x v="1"/>
    <x v="2"/>
    <x v="11"/>
    <x v="5"/>
    <x v="1"/>
    <x v="112"/>
    <x v="149"/>
    <x v="2"/>
    <x v="17"/>
    <x v="269"/>
    <x v="66"/>
    <x v="135"/>
    <x v="137"/>
    <x v="72"/>
    <x v="140"/>
    <x v="211"/>
    <x v="2"/>
    <x v="154"/>
    <x v="209"/>
    <x v="207"/>
    <x v="149"/>
    <x v="284"/>
    <x v="207"/>
    <x v="207"/>
    <x v="152"/>
    <x v="3"/>
    <x v="263"/>
    <x v="86"/>
    <x v="214"/>
    <x v="226"/>
    <x v="147"/>
    <x v="147"/>
    <x v="149"/>
    <x v="2"/>
  </r>
  <r>
    <x v="458"/>
    <x v="457"/>
    <x v="1"/>
    <x v="6"/>
    <x v="190"/>
    <x v="12"/>
    <x v="8"/>
    <x v="14"/>
    <x v="11"/>
    <x v="2"/>
    <x v="24"/>
    <x v="37"/>
    <x v="2"/>
    <x v="16"/>
    <x v="272"/>
    <x v="125"/>
    <x v="283"/>
    <x v="282"/>
    <x v="137"/>
    <x v="154"/>
    <x v="42"/>
    <x v="2"/>
    <x v="147"/>
    <x v="71"/>
    <x v="71"/>
    <x v="133"/>
    <x v="299"/>
    <x v="69"/>
    <x v="69"/>
    <x v="134"/>
    <x v="3"/>
    <x v="292"/>
    <x v="13"/>
    <x v="37"/>
    <x v="57"/>
    <x v="131"/>
    <x v="131"/>
    <x v="131"/>
    <x v="4"/>
  </r>
  <r>
    <x v="459"/>
    <x v="458"/>
    <x v="1"/>
    <x v="5"/>
    <x v="190"/>
    <x v="12"/>
    <x v="8"/>
    <x v="14"/>
    <x v="15"/>
    <x v="2"/>
    <x v="24"/>
    <x v="37"/>
    <x v="2"/>
    <x v="29"/>
    <x v="192"/>
    <x v="125"/>
    <x v="283"/>
    <x v="282"/>
    <x v="137"/>
    <x v="318"/>
    <x v="426"/>
    <x v="2"/>
    <x v="326"/>
    <x v="391"/>
    <x v="406"/>
    <x v="342"/>
    <x v="173"/>
    <x v="391"/>
    <x v="406"/>
    <x v="343"/>
    <x v="3"/>
    <x v="154"/>
    <x v="143"/>
    <x v="454"/>
    <x v="436"/>
    <x v="343"/>
    <x v="343"/>
    <x v="343"/>
    <x v="4"/>
  </r>
  <r>
    <x v="460"/>
    <x v="459"/>
    <x v="1"/>
    <x v="3"/>
    <x v="190"/>
    <x v="12"/>
    <x v="8"/>
    <x v="14"/>
    <x v="14"/>
    <x v="2"/>
    <x v="24"/>
    <x v="37"/>
    <x v="2"/>
    <x v="16"/>
    <x v="272"/>
    <x v="125"/>
    <x v="283"/>
    <x v="282"/>
    <x v="137"/>
    <x v="154"/>
    <x v="42"/>
    <x v="2"/>
    <x v="147"/>
    <x v="71"/>
    <x v="71"/>
    <x v="133"/>
    <x v="299"/>
    <x v="69"/>
    <x v="69"/>
    <x v="134"/>
    <x v="3"/>
    <x v="292"/>
    <x v="13"/>
    <x v="37"/>
    <x v="57"/>
    <x v="131"/>
    <x v="131"/>
    <x v="131"/>
    <x v="4"/>
  </r>
  <r>
    <x v="18"/>
    <x v="12"/>
    <x v="1"/>
    <x v="6"/>
    <x v="191"/>
    <x v="2"/>
    <x v="6"/>
    <x v="14"/>
    <x v="34"/>
    <x v="9"/>
    <x v="21"/>
    <x v="70"/>
    <x v="2"/>
    <x v="16"/>
    <x v="291"/>
    <x v="15"/>
    <x v="54"/>
    <x v="58"/>
    <x v="287"/>
    <x v="226"/>
    <x v="201"/>
    <x v="2"/>
    <x v="236"/>
    <x v="340"/>
    <x v="349"/>
    <x v="236"/>
    <x v="302"/>
    <x v="341"/>
    <x v="349"/>
    <x v="237"/>
    <x v="3"/>
    <x v="259"/>
    <x v="65"/>
    <x v="332"/>
    <x v="170"/>
    <x v="236"/>
    <x v="236"/>
    <x v="235"/>
    <x v="2"/>
  </r>
  <r>
    <x v="19"/>
    <x v="14"/>
    <x v="1"/>
    <x v="6"/>
    <x v="191"/>
    <x v="2"/>
    <x v="6"/>
    <x v="14"/>
    <x v="34"/>
    <x v="9"/>
    <x v="21"/>
    <x v="70"/>
    <x v="2"/>
    <x v="16"/>
    <x v="291"/>
    <x v="15"/>
    <x v="54"/>
    <x v="58"/>
    <x v="287"/>
    <x v="226"/>
    <x v="201"/>
    <x v="2"/>
    <x v="236"/>
    <x v="340"/>
    <x v="349"/>
    <x v="236"/>
    <x v="302"/>
    <x v="341"/>
    <x v="349"/>
    <x v="237"/>
    <x v="3"/>
    <x v="259"/>
    <x v="65"/>
    <x v="332"/>
    <x v="170"/>
    <x v="236"/>
    <x v="236"/>
    <x v="235"/>
    <x v="2"/>
  </r>
  <r>
    <x v="21"/>
    <x v="13"/>
    <x v="1"/>
    <x v="5"/>
    <x v="191"/>
    <x v="2"/>
    <x v="6"/>
    <x v="14"/>
    <x v="15"/>
    <x v="9"/>
    <x v="21"/>
    <x v="70"/>
    <x v="2"/>
    <x v="29"/>
    <x v="180"/>
    <x v="15"/>
    <x v="54"/>
    <x v="58"/>
    <x v="287"/>
    <x v="261"/>
    <x v="274"/>
    <x v="2"/>
    <x v="258"/>
    <x v="124"/>
    <x v="133"/>
    <x v="261"/>
    <x v="170"/>
    <x v="123"/>
    <x v="133"/>
    <x v="261"/>
    <x v="3"/>
    <x v="179"/>
    <x v="104"/>
    <x v="161"/>
    <x v="331"/>
    <x v="258"/>
    <x v="258"/>
    <x v="259"/>
    <x v="2"/>
  </r>
  <r>
    <x v="23"/>
    <x v="15"/>
    <x v="1"/>
    <x v="5"/>
    <x v="191"/>
    <x v="2"/>
    <x v="6"/>
    <x v="14"/>
    <x v="15"/>
    <x v="9"/>
    <x v="21"/>
    <x v="70"/>
    <x v="2"/>
    <x v="29"/>
    <x v="180"/>
    <x v="15"/>
    <x v="54"/>
    <x v="58"/>
    <x v="287"/>
    <x v="261"/>
    <x v="274"/>
    <x v="2"/>
    <x v="258"/>
    <x v="124"/>
    <x v="133"/>
    <x v="261"/>
    <x v="170"/>
    <x v="123"/>
    <x v="133"/>
    <x v="261"/>
    <x v="3"/>
    <x v="179"/>
    <x v="104"/>
    <x v="161"/>
    <x v="331"/>
    <x v="258"/>
    <x v="258"/>
    <x v="259"/>
    <x v="2"/>
  </r>
  <r>
    <x v="25"/>
    <x v="16"/>
    <x v="1"/>
    <x v="3"/>
    <x v="191"/>
    <x v="2"/>
    <x v="6"/>
    <x v="14"/>
    <x v="14"/>
    <x v="9"/>
    <x v="21"/>
    <x v="70"/>
    <x v="2"/>
    <x v="16"/>
    <x v="291"/>
    <x v="15"/>
    <x v="54"/>
    <x v="58"/>
    <x v="287"/>
    <x v="226"/>
    <x v="201"/>
    <x v="2"/>
    <x v="236"/>
    <x v="340"/>
    <x v="349"/>
    <x v="236"/>
    <x v="302"/>
    <x v="341"/>
    <x v="349"/>
    <x v="237"/>
    <x v="3"/>
    <x v="259"/>
    <x v="65"/>
    <x v="332"/>
    <x v="170"/>
    <x v="236"/>
    <x v="236"/>
    <x v="235"/>
    <x v="2"/>
  </r>
  <r>
    <x v="26"/>
    <x v="17"/>
    <x v="1"/>
    <x v="3"/>
    <x v="191"/>
    <x v="2"/>
    <x v="6"/>
    <x v="14"/>
    <x v="14"/>
    <x v="9"/>
    <x v="21"/>
    <x v="70"/>
    <x v="2"/>
    <x v="16"/>
    <x v="291"/>
    <x v="15"/>
    <x v="54"/>
    <x v="58"/>
    <x v="287"/>
    <x v="226"/>
    <x v="201"/>
    <x v="2"/>
    <x v="236"/>
    <x v="340"/>
    <x v="349"/>
    <x v="236"/>
    <x v="302"/>
    <x v="341"/>
    <x v="349"/>
    <x v="237"/>
    <x v="3"/>
    <x v="259"/>
    <x v="65"/>
    <x v="332"/>
    <x v="170"/>
    <x v="236"/>
    <x v="236"/>
    <x v="235"/>
    <x v="2"/>
  </r>
  <r>
    <x v="255"/>
    <x v="245"/>
    <x v="1"/>
    <x v="4"/>
    <x v="192"/>
    <x v="0"/>
    <x v="0"/>
    <x v="14"/>
    <x v="29"/>
    <x v="4"/>
    <x v="73"/>
    <x v="112"/>
    <x v="2"/>
    <x v="16"/>
    <x v="384"/>
    <x v="88"/>
    <x v="214"/>
    <x v="214"/>
    <x v="133"/>
    <x v="100"/>
    <x v="96"/>
    <x v="2"/>
    <x v="111"/>
    <x v="175"/>
    <x v="182"/>
    <x v="103"/>
    <x v="342"/>
    <x v="175"/>
    <x v="180"/>
    <x v="104"/>
    <x v="3"/>
    <x v="323"/>
    <x v="86"/>
    <x v="191"/>
    <x v="27"/>
    <x v="101"/>
    <x v="101"/>
    <x v="101"/>
    <x v="2"/>
  </r>
  <r>
    <x v="326"/>
    <x v="309"/>
    <x v="1"/>
    <x v="11"/>
    <x v="192"/>
    <x v="0"/>
    <x v="0"/>
    <x v="14"/>
    <x v="29"/>
    <x v="5"/>
    <x v="73"/>
    <x v="112"/>
    <x v="2"/>
    <x v="29"/>
    <x v="89"/>
    <x v="88"/>
    <x v="214"/>
    <x v="214"/>
    <x v="133"/>
    <x v="379"/>
    <x v="367"/>
    <x v="2"/>
    <x v="372"/>
    <x v="298"/>
    <x v="302"/>
    <x v="381"/>
    <x v="128"/>
    <x v="298"/>
    <x v="302"/>
    <x v="382"/>
    <x v="3"/>
    <x v="122"/>
    <x v="86"/>
    <x v="308"/>
    <x v="469"/>
    <x v="382"/>
    <x v="382"/>
    <x v="382"/>
    <x v="2"/>
  </r>
  <r>
    <x v="40"/>
    <x v="42"/>
    <x v="1"/>
    <x v="4"/>
    <x v="193"/>
    <x v="1"/>
    <x v="1"/>
    <x v="14"/>
    <x v="24"/>
    <x v="4"/>
    <x v="28"/>
    <x v="74"/>
    <x v="2"/>
    <x v="26"/>
    <x v="204"/>
    <x v="35"/>
    <x v="268"/>
    <x v="266"/>
    <x v="174"/>
    <x v="308"/>
    <x v="290"/>
    <x v="2"/>
    <x v="302"/>
    <x v="38"/>
    <x v="38"/>
    <x v="300"/>
    <x v="124"/>
    <x v="38"/>
    <x v="38"/>
    <x v="301"/>
    <x v="3"/>
    <x v="182"/>
    <x v="100"/>
    <x v="45"/>
    <x v="197"/>
    <x v="300"/>
    <x v="300"/>
    <x v="300"/>
    <x v="2"/>
  </r>
  <r>
    <x v="58"/>
    <x v="52"/>
    <x v="1"/>
    <x v="4"/>
    <x v="193"/>
    <x v="1"/>
    <x v="1"/>
    <x v="14"/>
    <x v="25"/>
    <x v="4"/>
    <x v="37"/>
    <x v="82"/>
    <x v="2"/>
    <x v="17"/>
    <x v="259"/>
    <x v="39"/>
    <x v="269"/>
    <x v="269"/>
    <x v="162"/>
    <x v="164"/>
    <x v="176"/>
    <x v="2"/>
    <x v="179"/>
    <x v="424"/>
    <x v="439"/>
    <x v="187"/>
    <x v="348"/>
    <x v="424"/>
    <x v="439"/>
    <x v="186"/>
    <x v="3"/>
    <x v="255"/>
    <x v="67"/>
    <x v="444"/>
    <x v="308"/>
    <x v="184"/>
    <x v="184"/>
    <x v="184"/>
    <x v="2"/>
  </r>
  <r>
    <x v="436"/>
    <x v="435"/>
    <x v="1"/>
    <x v="4"/>
    <x v="193"/>
    <x v="1"/>
    <x v="1"/>
    <x v="14"/>
    <x v="25"/>
    <x v="6"/>
    <x v="102"/>
    <x v="140"/>
    <x v="2"/>
    <x v="29"/>
    <x v="37"/>
    <x v="115"/>
    <x v="274"/>
    <x v="272"/>
    <x v="113"/>
    <x v="396"/>
    <x v="417"/>
    <x v="2"/>
    <x v="391"/>
    <x v="335"/>
    <x v="345"/>
    <x v="399"/>
    <x v="73"/>
    <x v="335"/>
    <x v="345"/>
    <x v="401"/>
    <x v="3"/>
    <x v="65"/>
    <x v="86"/>
    <x v="353"/>
    <x v="343"/>
    <x v="401"/>
    <x v="401"/>
    <x v="401"/>
    <x v="2"/>
  </r>
  <r>
    <x v="437"/>
    <x v="436"/>
    <x v="1"/>
    <x v="4"/>
    <x v="193"/>
    <x v="1"/>
    <x v="1"/>
    <x v="14"/>
    <x v="25"/>
    <x v="6"/>
    <x v="102"/>
    <x v="140"/>
    <x v="2"/>
    <x v="26"/>
    <x v="190"/>
    <x v="119"/>
    <x v="274"/>
    <x v="272"/>
    <x v="114"/>
    <x v="320"/>
    <x v="323"/>
    <x v="2"/>
    <x v="309"/>
    <x v="330"/>
    <x v="335"/>
    <x v="314"/>
    <x v="168"/>
    <x v="330"/>
    <x v="337"/>
    <x v="315"/>
    <x v="3"/>
    <x v="175"/>
    <x v="86"/>
    <x v="346"/>
    <x v="337"/>
    <x v="317"/>
    <x v="317"/>
    <x v="315"/>
    <x v="2"/>
  </r>
  <r>
    <x v="475"/>
    <x v="474"/>
    <x v="1"/>
    <x v="4"/>
    <x v="193"/>
    <x v="1"/>
    <x v="1"/>
    <x v="14"/>
    <x v="23"/>
    <x v="6"/>
    <x v="112"/>
    <x v="149"/>
    <x v="2"/>
    <x v="16"/>
    <x v="440"/>
    <x v="114"/>
    <x v="275"/>
    <x v="274"/>
    <x v="112"/>
    <x v="88"/>
    <x v="48"/>
    <x v="2"/>
    <x v="94"/>
    <x v="156"/>
    <x v="161"/>
    <x v="90"/>
    <x v="395"/>
    <x v="156"/>
    <x v="161"/>
    <x v="91"/>
    <x v="3"/>
    <x v="376"/>
    <x v="86"/>
    <x v="170"/>
    <x v="183"/>
    <x v="88"/>
    <x v="88"/>
    <x v="88"/>
    <x v="2"/>
  </r>
  <r>
    <x v="493"/>
    <x v="495"/>
    <x v="1"/>
    <x v="4"/>
    <x v="193"/>
    <x v="1"/>
    <x v="1"/>
    <x v="14"/>
    <x v="24"/>
    <x v="6"/>
    <x v="118"/>
    <x v="24"/>
    <x v="2"/>
    <x v="29"/>
    <x v="218"/>
    <x v="94"/>
    <x v="227"/>
    <x v="227"/>
    <x v="208"/>
    <x v="287"/>
    <x v="375"/>
    <x v="2"/>
    <x v="299"/>
    <x v="232"/>
    <x v="247"/>
    <x v="306"/>
    <x v="188"/>
    <x v="232"/>
    <x v="247"/>
    <x v="307"/>
    <x v="3"/>
    <x v="204"/>
    <x v="86"/>
    <x v="252"/>
    <x v="255"/>
    <x v="307"/>
    <x v="307"/>
    <x v="307"/>
    <x v="6"/>
  </r>
  <r>
    <x v="510"/>
    <x v="512"/>
    <x v="1"/>
    <x v="0"/>
    <x v="56"/>
    <x v="1"/>
    <x v="1"/>
    <x v="4"/>
    <x v="4"/>
    <x v="3"/>
    <x v="117"/>
    <x v="157"/>
    <x v="0"/>
    <x v="33"/>
    <x v="10"/>
    <x v="116"/>
    <x v="273"/>
    <x v="275"/>
    <x v="311"/>
    <x v="472"/>
    <x v="383"/>
    <x v="2"/>
    <x v="476"/>
    <x v="238"/>
    <x v="396"/>
    <x v="480"/>
    <x v="229"/>
    <x v="238"/>
    <x v="387"/>
    <x v="481"/>
    <x v="3"/>
    <x v="217"/>
    <x v="91"/>
    <x v="402"/>
    <x v="395"/>
    <x v="480"/>
    <x v="480"/>
    <x v="480"/>
    <x v="1"/>
  </r>
  <r>
    <x v="511"/>
    <x v="513"/>
    <x v="1"/>
    <x v="0"/>
    <x v="73"/>
    <x v="0"/>
    <x v="1"/>
    <x v="11"/>
    <x v="4"/>
    <x v="3"/>
    <x v="117"/>
    <x v="159"/>
    <x v="0"/>
    <x v="33"/>
    <x v="6"/>
    <x v="89"/>
    <x v="217"/>
    <x v="223"/>
    <x v="311"/>
    <x v="37"/>
    <x v="345"/>
    <x v="2"/>
    <x v="38"/>
    <x v="238"/>
    <x v="188"/>
    <x v="37"/>
    <x v="229"/>
    <x v="238"/>
    <x v="190"/>
    <x v="41"/>
    <x v="3"/>
    <x v="217"/>
    <x v="89"/>
    <x v="203"/>
    <x v="216"/>
    <x v="41"/>
    <x v="41"/>
    <x v="40"/>
    <x v="1"/>
  </r>
  <r>
    <x v="512"/>
    <x v="514"/>
    <x v="1"/>
    <x v="4"/>
    <x v="73"/>
    <x v="0"/>
    <x v="1"/>
    <x v="11"/>
    <x v="4"/>
    <x v="7"/>
    <x v="117"/>
    <x v="159"/>
    <x v="0"/>
    <x v="12"/>
    <x v="463"/>
    <x v="89"/>
    <x v="217"/>
    <x v="223"/>
    <x v="311"/>
    <x v="439"/>
    <x v="122"/>
    <x v="2"/>
    <x v="442"/>
    <x v="238"/>
    <x v="298"/>
    <x v="446"/>
    <x v="229"/>
    <x v="238"/>
    <x v="292"/>
    <x v="445"/>
    <x v="3"/>
    <x v="217"/>
    <x v="83"/>
    <x v="295"/>
    <x v="287"/>
    <x v="444"/>
    <x v="444"/>
    <x v="444"/>
    <x v="1"/>
  </r>
  <r>
    <x v="513"/>
    <x v="515"/>
    <x v="1"/>
    <x v="0"/>
    <x v="6"/>
    <x v="0"/>
    <x v="1"/>
    <x v="3"/>
    <x v="4"/>
    <x v="3"/>
    <x v="117"/>
    <x v="159"/>
    <x v="0"/>
    <x v="33"/>
    <x v="8"/>
    <x v="72"/>
    <x v="154"/>
    <x v="156"/>
    <x v="311"/>
    <x v="467"/>
    <x v="281"/>
    <x v="2"/>
    <x v="470"/>
    <x v="238"/>
    <x v="344"/>
    <x v="475"/>
    <x v="229"/>
    <x v="238"/>
    <x v="336"/>
    <x v="475"/>
    <x v="3"/>
    <x v="217"/>
    <x v="88"/>
    <x v="344"/>
    <x v="335"/>
    <x v="474"/>
    <x v="474"/>
    <x v="474"/>
    <x v="1"/>
  </r>
  <r>
    <x v="514"/>
    <x v="516"/>
    <x v="1"/>
    <x v="4"/>
    <x v="6"/>
    <x v="0"/>
    <x v="1"/>
    <x v="3"/>
    <x v="4"/>
    <x v="7"/>
    <x v="117"/>
    <x v="159"/>
    <x v="0"/>
    <x v="12"/>
    <x v="461"/>
    <x v="72"/>
    <x v="154"/>
    <x v="156"/>
    <x v="311"/>
    <x v="9"/>
    <x v="193"/>
    <x v="2"/>
    <x v="10"/>
    <x v="238"/>
    <x v="135"/>
    <x v="9"/>
    <x v="229"/>
    <x v="238"/>
    <x v="144"/>
    <x v="12"/>
    <x v="3"/>
    <x v="217"/>
    <x v="84"/>
    <x v="147"/>
    <x v="165"/>
    <x v="10"/>
    <x v="10"/>
    <x v="11"/>
    <x v="1"/>
  </r>
  <r>
    <x v="515"/>
    <x v="517"/>
    <x v="1"/>
    <x v="0"/>
    <x v="114"/>
    <x v="15"/>
    <x v="1"/>
    <x v="13"/>
    <x v="4"/>
    <x v="3"/>
    <x v="117"/>
    <x v="159"/>
    <x v="0"/>
    <x v="33"/>
    <x v="4"/>
    <x v="110"/>
    <x v="254"/>
    <x v="252"/>
    <x v="311"/>
    <x v="461"/>
    <x v="389"/>
    <x v="2"/>
    <x v="465"/>
    <x v="238"/>
    <x v="310"/>
    <x v="469"/>
    <x v="229"/>
    <x v="238"/>
    <x v="305"/>
    <x v="470"/>
    <x v="3"/>
    <x v="217"/>
    <x v="90"/>
    <x v="311"/>
    <x v="300"/>
    <x v="469"/>
    <x v="469"/>
    <x v="469"/>
    <x v="1"/>
  </r>
  <r>
    <x v="516"/>
    <x v="518"/>
    <x v="1"/>
    <x v="4"/>
    <x v="114"/>
    <x v="15"/>
    <x v="1"/>
    <x v="13"/>
    <x v="4"/>
    <x v="7"/>
    <x v="117"/>
    <x v="159"/>
    <x v="0"/>
    <x v="12"/>
    <x v="465"/>
    <x v="110"/>
    <x v="254"/>
    <x v="252"/>
    <x v="311"/>
    <x v="16"/>
    <x v="75"/>
    <x v="2"/>
    <x v="17"/>
    <x v="238"/>
    <x v="173"/>
    <x v="17"/>
    <x v="229"/>
    <x v="238"/>
    <x v="177"/>
    <x v="18"/>
    <x v="3"/>
    <x v="217"/>
    <x v="82"/>
    <x v="189"/>
    <x v="204"/>
    <x v="17"/>
    <x v="17"/>
    <x v="17"/>
    <x v="1"/>
  </r>
  <r>
    <x v="517"/>
    <x v="519"/>
    <x v="1"/>
    <x v="0"/>
    <x v="163"/>
    <x v="15"/>
    <x v="8"/>
    <x v="4"/>
    <x v="4"/>
    <x v="3"/>
    <x v="117"/>
    <x v="159"/>
    <x v="0"/>
    <x v="33"/>
    <x v="9"/>
    <x v="27"/>
    <x v="61"/>
    <x v="63"/>
    <x v="311"/>
    <x v="7"/>
    <x v="264"/>
    <x v="2"/>
    <x v="7"/>
    <x v="238"/>
    <x v="122"/>
    <x v="7"/>
    <x v="229"/>
    <x v="238"/>
    <x v="131"/>
    <x v="9"/>
    <x v="3"/>
    <x v="217"/>
    <x v="87"/>
    <x v="132"/>
    <x v="150"/>
    <x v="8"/>
    <x v="8"/>
    <x v="8"/>
    <x v="1"/>
  </r>
  <r>
    <x v="518"/>
    <x v="520"/>
    <x v="1"/>
    <x v="4"/>
    <x v="163"/>
    <x v="15"/>
    <x v="8"/>
    <x v="4"/>
    <x v="4"/>
    <x v="7"/>
    <x v="117"/>
    <x v="159"/>
    <x v="0"/>
    <x v="12"/>
    <x v="460"/>
    <x v="27"/>
    <x v="61"/>
    <x v="63"/>
    <x v="311"/>
    <x v="469"/>
    <x v="216"/>
    <x v="2"/>
    <x v="473"/>
    <x v="238"/>
    <x v="359"/>
    <x v="477"/>
    <x v="229"/>
    <x v="238"/>
    <x v="352"/>
    <x v="478"/>
    <x v="3"/>
    <x v="217"/>
    <x v="85"/>
    <x v="360"/>
    <x v="350"/>
    <x v="477"/>
    <x v="477"/>
    <x v="477"/>
    <x v="1"/>
  </r>
  <r>
    <x v="519"/>
    <x v="521"/>
    <x v="1"/>
    <x v="4"/>
    <x v="56"/>
    <x v="1"/>
    <x v="1"/>
    <x v="4"/>
    <x v="4"/>
    <x v="7"/>
    <x v="117"/>
    <x v="159"/>
    <x v="0"/>
    <x v="12"/>
    <x v="466"/>
    <x v="116"/>
    <x v="278"/>
    <x v="278"/>
    <x v="311"/>
    <x v="3"/>
    <x v="79"/>
    <x v="2"/>
    <x v="3"/>
    <x v="238"/>
    <x v="88"/>
    <x v="3"/>
    <x v="229"/>
    <x v="238"/>
    <x v="99"/>
    <x v="5"/>
    <x v="3"/>
    <x v="217"/>
    <x v="81"/>
    <x v="98"/>
    <x v="114"/>
    <x v="4"/>
    <x v="4"/>
    <x v="4"/>
    <x v="1"/>
  </r>
  <r>
    <x v="520"/>
    <x v="522"/>
    <x v="1"/>
    <x v="0"/>
    <x v="80"/>
    <x v="0"/>
    <x v="1"/>
    <x v="3"/>
    <x v="4"/>
    <x v="3"/>
    <x v="117"/>
    <x v="159"/>
    <x v="0"/>
    <x v="33"/>
    <x v="5"/>
    <x v="116"/>
    <x v="266"/>
    <x v="267"/>
    <x v="311"/>
    <x v="473"/>
    <x v="380"/>
    <x v="2"/>
    <x v="477"/>
    <x v="238"/>
    <x v="412"/>
    <x v="481"/>
    <x v="229"/>
    <x v="238"/>
    <x v="407"/>
    <x v="482"/>
    <x v="3"/>
    <x v="217"/>
    <x v="91"/>
    <x v="418"/>
    <x v="415"/>
    <x v="481"/>
    <x v="481"/>
    <x v="481"/>
    <x v="1"/>
  </r>
  <r>
    <x v="521"/>
    <x v="523"/>
    <x v="1"/>
    <x v="4"/>
    <x v="80"/>
    <x v="0"/>
    <x v="1"/>
    <x v="3"/>
    <x v="4"/>
    <x v="7"/>
    <x v="117"/>
    <x v="159"/>
    <x v="0"/>
    <x v="12"/>
    <x v="464"/>
    <x v="116"/>
    <x v="266"/>
    <x v="267"/>
    <x v="311"/>
    <x v="1"/>
    <x v="82"/>
    <x v="2"/>
    <x v="1"/>
    <x v="238"/>
    <x v="62"/>
    <x v="1"/>
    <x v="229"/>
    <x v="238"/>
    <x v="68"/>
    <x v="2"/>
    <x v="3"/>
    <x v="217"/>
    <x v="81"/>
    <x v="73"/>
    <x v="73"/>
    <x v="1"/>
    <x v="1"/>
    <x v="1"/>
    <x v="1"/>
  </r>
  <r>
    <x v="522"/>
    <x v="524"/>
    <x v="1"/>
    <x v="0"/>
    <x v="34"/>
    <x v="0"/>
    <x v="1"/>
    <x v="13"/>
    <x v="4"/>
    <x v="3"/>
    <x v="117"/>
    <x v="159"/>
    <x v="0"/>
    <x v="33"/>
    <x v="3"/>
    <x v="116"/>
    <x v="276"/>
    <x v="277"/>
    <x v="311"/>
    <x v="471"/>
    <x v="385"/>
    <x v="2"/>
    <x v="475"/>
    <x v="238"/>
    <x v="387"/>
    <x v="479"/>
    <x v="229"/>
    <x v="238"/>
    <x v="380"/>
    <x v="480"/>
    <x v="3"/>
    <x v="217"/>
    <x v="91"/>
    <x v="395"/>
    <x v="384"/>
    <x v="479"/>
    <x v="479"/>
    <x v="479"/>
    <x v="1"/>
  </r>
  <r>
    <x v="523"/>
    <x v="525"/>
    <x v="1"/>
    <x v="4"/>
    <x v="34"/>
    <x v="0"/>
    <x v="1"/>
    <x v="13"/>
    <x v="4"/>
    <x v="7"/>
    <x v="117"/>
    <x v="159"/>
    <x v="0"/>
    <x v="12"/>
    <x v="467"/>
    <x v="116"/>
    <x v="276"/>
    <x v="277"/>
    <x v="311"/>
    <x v="2"/>
    <x v="80"/>
    <x v="2"/>
    <x v="2"/>
    <x v="238"/>
    <x v="87"/>
    <x v="2"/>
    <x v="229"/>
    <x v="238"/>
    <x v="94"/>
    <x v="3"/>
    <x v="3"/>
    <x v="217"/>
    <x v="81"/>
    <x v="96"/>
    <x v="108"/>
    <x v="2"/>
    <x v="2"/>
    <x v="2"/>
    <x v="1"/>
  </r>
  <r>
    <x v="524"/>
    <x v="526"/>
    <x v="1"/>
    <x v="0"/>
    <x v="102"/>
    <x v="14"/>
    <x v="1"/>
    <x v="8"/>
    <x v="4"/>
    <x v="3"/>
    <x v="117"/>
    <x v="159"/>
    <x v="0"/>
    <x v="33"/>
    <x v="2"/>
    <x v="132"/>
    <x v="306"/>
    <x v="306"/>
    <x v="311"/>
    <x v="0"/>
    <x v="428"/>
    <x v="2"/>
    <x v="0"/>
    <x v="238"/>
    <x v="28"/>
    <x v="0"/>
    <x v="229"/>
    <x v="238"/>
    <x v="30"/>
    <x v="0"/>
    <x v="3"/>
    <x v="217"/>
    <x v="92"/>
    <x v="31"/>
    <x v="26"/>
    <x v="0"/>
    <x v="0"/>
    <x v="0"/>
    <x v="1"/>
  </r>
  <r>
    <x v="525"/>
    <x v="527"/>
    <x v="1"/>
    <x v="4"/>
    <x v="102"/>
    <x v="14"/>
    <x v="1"/>
    <x v="8"/>
    <x v="4"/>
    <x v="7"/>
    <x v="117"/>
    <x v="159"/>
    <x v="0"/>
    <x v="12"/>
    <x v="468"/>
    <x v="132"/>
    <x v="306"/>
    <x v="306"/>
    <x v="311"/>
    <x v="474"/>
    <x v="41"/>
    <x v="2"/>
    <x v="478"/>
    <x v="238"/>
    <x v="450"/>
    <x v="482"/>
    <x v="229"/>
    <x v="238"/>
    <x v="448"/>
    <x v="483"/>
    <x v="3"/>
    <x v="217"/>
    <x v="80"/>
    <x v="460"/>
    <x v="470"/>
    <x v="482"/>
    <x v="482"/>
    <x v="482"/>
    <x v="1"/>
  </r>
  <r>
    <x v="526"/>
    <x v="528"/>
    <x v="3"/>
    <x v="12"/>
    <x v="194"/>
    <x v="16"/>
    <x v="11"/>
    <x v="15"/>
    <x v="40"/>
    <x v="10"/>
    <x v="122"/>
    <x v="165"/>
    <x v="3"/>
    <x v="44"/>
    <x v="476"/>
    <x v="157"/>
    <x v="332"/>
    <x v="332"/>
    <x v="336"/>
    <x v="475"/>
    <x v="483"/>
    <x v="4"/>
    <x v="479"/>
    <x v="456"/>
    <x v="463"/>
    <x v="483"/>
    <x v="462"/>
    <x v="467"/>
    <x v="482"/>
    <x v="1"/>
    <x v="3"/>
    <x v="434"/>
    <x v="161"/>
    <x v="499"/>
    <x v="500"/>
    <x v="483"/>
    <x v="483"/>
    <x v="483"/>
    <x v="8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29">
  <r>
    <x v="56"/>
    <x v="51"/>
    <x v="1"/>
    <x v="4"/>
    <x v="0"/>
    <x v="13"/>
    <x v="0"/>
    <x v="1"/>
    <x v="8"/>
    <x v="2"/>
    <x v="38"/>
    <x v="83"/>
    <x v="2"/>
    <x v="29"/>
    <x v="170"/>
    <x v="94"/>
    <x v="259"/>
    <x v="259"/>
    <x v="98"/>
    <x v="395"/>
    <x v="423"/>
    <x v="2"/>
    <x v="395"/>
    <x v="48"/>
    <x v="52"/>
    <x v="389"/>
    <x v="37"/>
    <x v="48"/>
    <x v="51"/>
    <x v="391"/>
    <x v="3"/>
    <x v="27"/>
    <x v="135"/>
    <x v="81"/>
    <x v="437"/>
    <x v="391"/>
    <x v="391"/>
    <x v="391"/>
    <x v="2"/>
  </r>
  <r>
    <x v="156"/>
    <x v="246"/>
    <x v="1"/>
    <x v="4"/>
    <x v="0"/>
    <x v="13"/>
    <x v="0"/>
    <x v="1"/>
    <x v="29"/>
    <x v="2"/>
    <x v="73"/>
    <x v="112"/>
    <x v="2"/>
    <x v="16"/>
    <x v="426"/>
    <x v="120"/>
    <x v="264"/>
    <x v="263"/>
    <x v="93"/>
    <x v="76"/>
    <x v="30"/>
    <x v="2"/>
    <x v="80"/>
    <x v="50"/>
    <x v="54"/>
    <x v="79"/>
    <x v="415"/>
    <x v="50"/>
    <x v="53"/>
    <x v="80"/>
    <x v="3"/>
    <x v="423"/>
    <x v="86"/>
    <x v="57"/>
    <x v="52"/>
    <x v="77"/>
    <x v="77"/>
    <x v="77"/>
    <x v="2"/>
  </r>
  <r>
    <x v="358"/>
    <x v="350"/>
    <x v="1"/>
    <x v="11"/>
    <x v="0"/>
    <x v="13"/>
    <x v="0"/>
    <x v="1"/>
    <x v="29"/>
    <x v="5"/>
    <x v="73"/>
    <x v="112"/>
    <x v="2"/>
    <x v="29"/>
    <x v="47"/>
    <x v="120"/>
    <x v="264"/>
    <x v="263"/>
    <x v="93"/>
    <x v="410"/>
    <x v="444"/>
    <x v="2"/>
    <x v="410"/>
    <x v="409"/>
    <x v="423"/>
    <x v="411"/>
    <x v="48"/>
    <x v="409"/>
    <x v="423"/>
    <x v="412"/>
    <x v="3"/>
    <x v="10"/>
    <x v="86"/>
    <x v="433"/>
    <x v="441"/>
    <x v="412"/>
    <x v="412"/>
    <x v="412"/>
    <x v="2"/>
  </r>
  <r>
    <x v="158"/>
    <x v="153"/>
    <x v="1"/>
    <x v="4"/>
    <x v="1"/>
    <x v="14"/>
    <x v="3"/>
    <x v="12"/>
    <x v="29"/>
    <x v="7"/>
    <x v="73"/>
    <x v="112"/>
    <x v="2"/>
    <x v="16"/>
    <x v="323"/>
    <x v="41"/>
    <x v="218"/>
    <x v="221"/>
    <x v="156"/>
    <x v="125"/>
    <x v="102"/>
    <x v="2"/>
    <x v="120"/>
    <x v="429"/>
    <x v="445"/>
    <x v="146"/>
    <x v="409"/>
    <x v="429"/>
    <x v="445"/>
    <x v="149"/>
    <x v="3"/>
    <x v="342"/>
    <x v="86"/>
    <x v="457"/>
    <x v="456"/>
    <x v="144"/>
    <x v="144"/>
    <x v="146"/>
    <x v="2"/>
  </r>
  <r>
    <x v="332"/>
    <x v="314"/>
    <x v="1"/>
    <x v="11"/>
    <x v="1"/>
    <x v="14"/>
    <x v="3"/>
    <x v="12"/>
    <x v="29"/>
    <x v="5"/>
    <x v="73"/>
    <x v="112"/>
    <x v="2"/>
    <x v="29"/>
    <x v="151"/>
    <x v="41"/>
    <x v="218"/>
    <x v="221"/>
    <x v="156"/>
    <x v="348"/>
    <x v="362"/>
    <x v="2"/>
    <x v="360"/>
    <x v="32"/>
    <x v="31"/>
    <x v="332"/>
    <x v="56"/>
    <x v="32"/>
    <x v="31"/>
    <x v="331"/>
    <x v="3"/>
    <x v="99"/>
    <x v="86"/>
    <x v="34"/>
    <x v="41"/>
    <x v="333"/>
    <x v="333"/>
    <x v="331"/>
    <x v="2"/>
  </r>
  <r>
    <x v="159"/>
    <x v="154"/>
    <x v="1"/>
    <x v="4"/>
    <x v="2"/>
    <x v="4"/>
    <x v="6"/>
    <x v="8"/>
    <x v="29"/>
    <x v="7"/>
    <x v="73"/>
    <x v="112"/>
    <x v="2"/>
    <x v="16"/>
    <x v="315"/>
    <x v="8"/>
    <x v="20"/>
    <x v="20"/>
    <x v="252"/>
    <x v="191"/>
    <x v="236"/>
    <x v="2"/>
    <x v="217"/>
    <x v="272"/>
    <x v="276"/>
    <x v="215"/>
    <x v="264"/>
    <x v="272"/>
    <x v="275"/>
    <x v="216"/>
    <x v="3"/>
    <x v="247"/>
    <x v="86"/>
    <x v="277"/>
    <x v="188"/>
    <x v="215"/>
    <x v="215"/>
    <x v="214"/>
    <x v="2"/>
  </r>
  <r>
    <x v="333"/>
    <x v="315"/>
    <x v="1"/>
    <x v="11"/>
    <x v="2"/>
    <x v="4"/>
    <x v="6"/>
    <x v="8"/>
    <x v="29"/>
    <x v="5"/>
    <x v="73"/>
    <x v="112"/>
    <x v="2"/>
    <x v="29"/>
    <x v="160"/>
    <x v="8"/>
    <x v="20"/>
    <x v="20"/>
    <x v="252"/>
    <x v="283"/>
    <x v="252"/>
    <x v="2"/>
    <x v="271"/>
    <x v="196"/>
    <x v="208"/>
    <x v="277"/>
    <x v="196"/>
    <x v="196"/>
    <x v="208"/>
    <x v="278"/>
    <x v="3"/>
    <x v="190"/>
    <x v="86"/>
    <x v="215"/>
    <x v="316"/>
    <x v="275"/>
    <x v="275"/>
    <x v="276"/>
    <x v="2"/>
  </r>
  <r>
    <x v="400"/>
    <x v="395"/>
    <x v="1"/>
    <x v="4"/>
    <x v="3"/>
    <x v="10"/>
    <x v="10"/>
    <x v="14"/>
    <x v="16"/>
    <x v="4"/>
    <x v="86"/>
    <x v="21"/>
    <x v="2"/>
    <x v="29"/>
    <x v="221"/>
    <x v="138"/>
    <x v="305"/>
    <x v="302"/>
    <x v="67"/>
    <x v="299"/>
    <x v="453"/>
    <x v="2"/>
    <x v="344"/>
    <x v="366"/>
    <x v="380"/>
    <x v="383"/>
    <x v="207"/>
    <x v="364"/>
    <x v="378"/>
    <x v="384"/>
    <x v="3"/>
    <x v="187"/>
    <x v="86"/>
    <x v="392"/>
    <x v="379"/>
    <x v="384"/>
    <x v="384"/>
    <x v="384"/>
    <x v="6"/>
  </r>
  <r>
    <x v="160"/>
    <x v="155"/>
    <x v="1"/>
    <x v="4"/>
    <x v="4"/>
    <x v="12"/>
    <x v="0"/>
    <x v="1"/>
    <x v="29"/>
    <x v="4"/>
    <x v="73"/>
    <x v="112"/>
    <x v="2"/>
    <x v="16"/>
    <x v="424"/>
    <x v="126"/>
    <x v="302"/>
    <x v="299"/>
    <x v="111"/>
    <x v="90"/>
    <x v="20"/>
    <x v="2"/>
    <x v="78"/>
    <x v="392"/>
    <x v="403"/>
    <x v="84"/>
    <x v="437"/>
    <x v="392"/>
    <x v="403"/>
    <x v="85"/>
    <x v="3"/>
    <x v="399"/>
    <x v="86"/>
    <x v="414"/>
    <x v="210"/>
    <x v="82"/>
    <x v="82"/>
    <x v="82"/>
    <x v="2"/>
  </r>
  <r>
    <x v="260"/>
    <x v="247"/>
    <x v="1"/>
    <x v="11"/>
    <x v="4"/>
    <x v="12"/>
    <x v="0"/>
    <x v="1"/>
    <x v="29"/>
    <x v="5"/>
    <x v="73"/>
    <x v="112"/>
    <x v="2"/>
    <x v="29"/>
    <x v="53"/>
    <x v="126"/>
    <x v="302"/>
    <x v="299"/>
    <x v="111"/>
    <x v="394"/>
    <x v="460"/>
    <x v="2"/>
    <x v="413"/>
    <x v="70"/>
    <x v="74"/>
    <x v="405"/>
    <x v="19"/>
    <x v="68"/>
    <x v="72"/>
    <x v="407"/>
    <x v="3"/>
    <x v="37"/>
    <x v="86"/>
    <x v="77"/>
    <x v="296"/>
    <x v="407"/>
    <x v="407"/>
    <x v="407"/>
    <x v="2"/>
  </r>
  <r>
    <x v="60"/>
    <x v="65"/>
    <x v="1"/>
    <x v="6"/>
    <x v="5"/>
    <x v="0"/>
    <x v="0"/>
    <x v="14"/>
    <x v="12"/>
    <x v="4"/>
    <x v="37"/>
    <x v="63"/>
    <x v="2"/>
    <x v="16"/>
    <x v="284"/>
    <x v="56"/>
    <x v="70"/>
    <x v="71"/>
    <x v="217"/>
    <x v="147"/>
    <x v="187"/>
    <x v="2"/>
    <x v="158"/>
    <x v="101"/>
    <x v="106"/>
    <x v="155"/>
    <x v="268"/>
    <x v="101"/>
    <x v="105"/>
    <x v="158"/>
    <x v="3"/>
    <x v="288"/>
    <x v="40"/>
    <x v="87"/>
    <x v="106"/>
    <x v="153"/>
    <x v="153"/>
    <x v="155"/>
    <x v="2"/>
  </r>
  <r>
    <x v="69"/>
    <x v="70"/>
    <x v="1"/>
    <x v="5"/>
    <x v="5"/>
    <x v="0"/>
    <x v="0"/>
    <x v="14"/>
    <x v="15"/>
    <x v="4"/>
    <x v="37"/>
    <x v="63"/>
    <x v="2"/>
    <x v="29"/>
    <x v="182"/>
    <x v="56"/>
    <x v="70"/>
    <x v="71"/>
    <x v="217"/>
    <x v="326"/>
    <x v="285"/>
    <x v="2"/>
    <x v="318"/>
    <x v="363"/>
    <x v="373"/>
    <x v="326"/>
    <x v="192"/>
    <x v="362"/>
    <x v="372"/>
    <x v="325"/>
    <x v="3"/>
    <x v="157"/>
    <x v="119"/>
    <x v="405"/>
    <x v="386"/>
    <x v="327"/>
    <x v="327"/>
    <x v="325"/>
    <x v="2"/>
  </r>
  <r>
    <x v="70"/>
    <x v="71"/>
    <x v="1"/>
    <x v="3"/>
    <x v="5"/>
    <x v="0"/>
    <x v="0"/>
    <x v="14"/>
    <x v="14"/>
    <x v="4"/>
    <x v="37"/>
    <x v="63"/>
    <x v="2"/>
    <x v="16"/>
    <x v="284"/>
    <x v="56"/>
    <x v="70"/>
    <x v="71"/>
    <x v="217"/>
    <x v="147"/>
    <x v="187"/>
    <x v="2"/>
    <x v="158"/>
    <x v="101"/>
    <x v="106"/>
    <x v="155"/>
    <x v="268"/>
    <x v="101"/>
    <x v="105"/>
    <x v="158"/>
    <x v="3"/>
    <x v="288"/>
    <x v="40"/>
    <x v="87"/>
    <x v="106"/>
    <x v="153"/>
    <x v="153"/>
    <x v="155"/>
    <x v="2"/>
  </r>
  <r>
    <x v="92"/>
    <x v="94"/>
    <x v="1"/>
    <x v="4"/>
    <x v="6"/>
    <x v="0"/>
    <x v="1"/>
    <x v="3"/>
    <x v="23"/>
    <x v="7"/>
    <x v="49"/>
    <x v="92"/>
    <x v="2"/>
    <x v="12"/>
    <x v="453"/>
    <x v="30"/>
    <x v="141"/>
    <x v="143"/>
    <x v="207"/>
    <x v="64"/>
    <x v="62"/>
    <x v="2"/>
    <x v="72"/>
    <x v="432"/>
    <x v="446"/>
    <x v="73"/>
    <x v="421"/>
    <x v="432"/>
    <x v="446"/>
    <x v="74"/>
    <x v="3"/>
    <x v="406"/>
    <x v="50"/>
    <x v="449"/>
    <x v="301"/>
    <x v="71"/>
    <x v="71"/>
    <x v="71"/>
    <x v="2"/>
  </r>
  <r>
    <x v="404"/>
    <x v="399"/>
    <x v="1"/>
    <x v="4"/>
    <x v="6"/>
    <x v="0"/>
    <x v="1"/>
    <x v="3"/>
    <x v="20"/>
    <x v="7"/>
    <x v="88"/>
    <x v="127"/>
    <x v="2"/>
    <x v="16"/>
    <x v="395"/>
    <x v="69"/>
    <x v="145"/>
    <x v="147"/>
    <x v="180"/>
    <x v="123"/>
    <x v="139"/>
    <x v="2"/>
    <x v="136"/>
    <x v="167"/>
    <x v="172"/>
    <x v="123"/>
    <x v="339"/>
    <x v="164"/>
    <x v="170"/>
    <x v="124"/>
    <x v="3"/>
    <x v="325"/>
    <x v="86"/>
    <x v="183"/>
    <x v="196"/>
    <x v="121"/>
    <x v="121"/>
    <x v="121"/>
    <x v="2"/>
  </r>
  <r>
    <x v="418"/>
    <x v="419"/>
    <x v="1"/>
    <x v="4"/>
    <x v="6"/>
    <x v="0"/>
    <x v="1"/>
    <x v="3"/>
    <x v="25"/>
    <x v="7"/>
    <x v="96"/>
    <x v="135"/>
    <x v="2"/>
    <x v="29"/>
    <x v="55"/>
    <x v="81"/>
    <x v="146"/>
    <x v="148"/>
    <x v="183"/>
    <x v="362"/>
    <x v="330"/>
    <x v="2"/>
    <x v="348"/>
    <x v="372"/>
    <x v="385"/>
    <x v="369"/>
    <x v="155"/>
    <x v="371"/>
    <x v="385"/>
    <x v="370"/>
    <x v="3"/>
    <x v="116"/>
    <x v="86"/>
    <x v="399"/>
    <x v="388"/>
    <x v="370"/>
    <x v="370"/>
    <x v="370"/>
    <x v="2"/>
  </r>
  <r>
    <x v="427"/>
    <x v="429"/>
    <x v="1"/>
    <x v="4"/>
    <x v="6"/>
    <x v="0"/>
    <x v="1"/>
    <x v="3"/>
    <x v="25"/>
    <x v="7"/>
    <x v="99"/>
    <x v="138"/>
    <x v="2"/>
    <x v="29"/>
    <x v="49"/>
    <x v="87"/>
    <x v="147"/>
    <x v="149"/>
    <x v="173"/>
    <x v="367"/>
    <x v="344"/>
    <x v="2"/>
    <x v="358"/>
    <x v="402"/>
    <x v="416"/>
    <x v="377"/>
    <x v="169"/>
    <x v="402"/>
    <x v="416"/>
    <x v="378"/>
    <x v="3"/>
    <x v="114"/>
    <x v="86"/>
    <x v="427"/>
    <x v="428"/>
    <x v="378"/>
    <x v="378"/>
    <x v="378"/>
    <x v="2"/>
  </r>
  <r>
    <x v="120"/>
    <x v="122"/>
    <x v="1"/>
    <x v="6"/>
    <x v="7"/>
    <x v="2"/>
    <x v="0"/>
    <x v="14"/>
    <x v="1"/>
    <x v="4"/>
    <x v="43"/>
    <x v="87"/>
    <x v="2"/>
    <x v="16"/>
    <x v="298"/>
    <x v="13"/>
    <x v="47"/>
    <x v="51"/>
    <x v="239"/>
    <x v="175"/>
    <x v="204"/>
    <x v="2"/>
    <x v="190"/>
    <x v="336"/>
    <x v="342"/>
    <x v="192"/>
    <x v="304"/>
    <x v="337"/>
    <x v="343"/>
    <x v="191"/>
    <x v="3"/>
    <x v="264"/>
    <x v="73"/>
    <x v="342"/>
    <x v="192"/>
    <x v="189"/>
    <x v="189"/>
    <x v="189"/>
    <x v="2"/>
  </r>
  <r>
    <x v="121"/>
    <x v="123"/>
    <x v="1"/>
    <x v="5"/>
    <x v="7"/>
    <x v="2"/>
    <x v="0"/>
    <x v="14"/>
    <x v="15"/>
    <x v="4"/>
    <x v="43"/>
    <x v="87"/>
    <x v="2"/>
    <x v="29"/>
    <x v="176"/>
    <x v="13"/>
    <x v="47"/>
    <x v="51"/>
    <x v="239"/>
    <x v="301"/>
    <x v="271"/>
    <x v="2"/>
    <x v="293"/>
    <x v="128"/>
    <x v="137"/>
    <x v="293"/>
    <x v="167"/>
    <x v="127"/>
    <x v="136"/>
    <x v="294"/>
    <x v="3"/>
    <x v="177"/>
    <x v="96"/>
    <x v="150"/>
    <x v="313"/>
    <x v="293"/>
    <x v="293"/>
    <x v="293"/>
    <x v="2"/>
  </r>
  <r>
    <x v="122"/>
    <x v="124"/>
    <x v="1"/>
    <x v="3"/>
    <x v="7"/>
    <x v="2"/>
    <x v="0"/>
    <x v="14"/>
    <x v="14"/>
    <x v="4"/>
    <x v="43"/>
    <x v="87"/>
    <x v="2"/>
    <x v="16"/>
    <x v="298"/>
    <x v="13"/>
    <x v="47"/>
    <x v="51"/>
    <x v="239"/>
    <x v="175"/>
    <x v="204"/>
    <x v="2"/>
    <x v="190"/>
    <x v="336"/>
    <x v="342"/>
    <x v="192"/>
    <x v="304"/>
    <x v="337"/>
    <x v="343"/>
    <x v="191"/>
    <x v="3"/>
    <x v="264"/>
    <x v="73"/>
    <x v="342"/>
    <x v="192"/>
    <x v="189"/>
    <x v="189"/>
    <x v="189"/>
    <x v="2"/>
  </r>
  <r>
    <x v="445"/>
    <x v="444"/>
    <x v="1"/>
    <x v="4"/>
    <x v="7"/>
    <x v="2"/>
    <x v="0"/>
    <x v="14"/>
    <x v="26"/>
    <x v="4"/>
    <x v="105"/>
    <x v="65"/>
    <x v="2"/>
    <x v="29"/>
    <x v="181"/>
    <x v="30"/>
    <x v="45"/>
    <x v="47"/>
    <x v="241"/>
    <x v="298"/>
    <x v="272"/>
    <x v="2"/>
    <x v="290"/>
    <x v="275"/>
    <x v="283"/>
    <x v="295"/>
    <x v="189"/>
    <x v="275"/>
    <x v="283"/>
    <x v="296"/>
    <x v="3"/>
    <x v="180"/>
    <x v="86"/>
    <x v="285"/>
    <x v="279"/>
    <x v="295"/>
    <x v="295"/>
    <x v="295"/>
    <x v="2"/>
  </r>
  <r>
    <x v="162"/>
    <x v="157"/>
    <x v="1"/>
    <x v="4"/>
    <x v="8"/>
    <x v="14"/>
    <x v="5"/>
    <x v="14"/>
    <x v="29"/>
    <x v="9"/>
    <x v="73"/>
    <x v="112"/>
    <x v="2"/>
    <x v="16"/>
    <x v="326"/>
    <x v="40"/>
    <x v="80"/>
    <x v="83"/>
    <x v="269"/>
    <x v="213"/>
    <x v="175"/>
    <x v="2"/>
    <x v="205"/>
    <x v="255"/>
    <x v="259"/>
    <x v="225"/>
    <x v="325"/>
    <x v="255"/>
    <x v="259"/>
    <x v="227"/>
    <x v="3"/>
    <x v="343"/>
    <x v="86"/>
    <x v="263"/>
    <x v="240"/>
    <x v="226"/>
    <x v="226"/>
    <x v="225"/>
    <x v="2"/>
  </r>
  <r>
    <x v="261"/>
    <x v="248"/>
    <x v="1"/>
    <x v="11"/>
    <x v="8"/>
    <x v="14"/>
    <x v="5"/>
    <x v="14"/>
    <x v="29"/>
    <x v="5"/>
    <x v="73"/>
    <x v="112"/>
    <x v="2"/>
    <x v="29"/>
    <x v="148"/>
    <x v="40"/>
    <x v="80"/>
    <x v="83"/>
    <x v="269"/>
    <x v="269"/>
    <x v="291"/>
    <x v="2"/>
    <x v="279"/>
    <x v="217"/>
    <x v="226"/>
    <x v="270"/>
    <x v="146"/>
    <x v="217"/>
    <x v="226"/>
    <x v="271"/>
    <x v="3"/>
    <x v="98"/>
    <x v="86"/>
    <x v="231"/>
    <x v="263"/>
    <x v="268"/>
    <x v="268"/>
    <x v="269"/>
    <x v="2"/>
  </r>
  <r>
    <x v="163"/>
    <x v="158"/>
    <x v="1"/>
    <x v="4"/>
    <x v="9"/>
    <x v="13"/>
    <x v="2"/>
    <x v="14"/>
    <x v="29"/>
    <x v="4"/>
    <x v="73"/>
    <x v="112"/>
    <x v="2"/>
    <x v="16"/>
    <x v="371"/>
    <x v="102"/>
    <x v="288"/>
    <x v="288"/>
    <x v="315"/>
    <x v="370"/>
    <x v="45"/>
    <x v="2"/>
    <x v="278"/>
    <x v="421"/>
    <x v="435"/>
    <x v="315"/>
    <x v="414"/>
    <x v="421"/>
    <x v="435"/>
    <x v="316"/>
    <x v="3"/>
    <x v="413"/>
    <x v="86"/>
    <x v="445"/>
    <x v="464"/>
    <x v="318"/>
    <x v="318"/>
    <x v="316"/>
    <x v="2"/>
  </r>
  <r>
    <x v="262"/>
    <x v="249"/>
    <x v="1"/>
    <x v="11"/>
    <x v="9"/>
    <x v="13"/>
    <x v="2"/>
    <x v="14"/>
    <x v="29"/>
    <x v="5"/>
    <x v="73"/>
    <x v="112"/>
    <x v="2"/>
    <x v="29"/>
    <x v="107"/>
    <x v="102"/>
    <x v="288"/>
    <x v="288"/>
    <x v="315"/>
    <x v="108"/>
    <x v="424"/>
    <x v="2"/>
    <x v="211"/>
    <x v="39"/>
    <x v="40"/>
    <x v="164"/>
    <x v="49"/>
    <x v="39"/>
    <x v="40"/>
    <x v="165"/>
    <x v="3"/>
    <x v="22"/>
    <x v="86"/>
    <x v="43"/>
    <x v="33"/>
    <x v="160"/>
    <x v="160"/>
    <x v="162"/>
    <x v="2"/>
  </r>
  <r>
    <x v="455"/>
    <x v="454"/>
    <x v="1"/>
    <x v="4"/>
    <x v="9"/>
    <x v="13"/>
    <x v="2"/>
    <x v="14"/>
    <x v="26"/>
    <x v="4"/>
    <x v="108"/>
    <x v="146"/>
    <x v="2"/>
    <x v="29"/>
    <x v="35"/>
    <x v="123"/>
    <x v="289"/>
    <x v="289"/>
    <x v="318"/>
    <x v="69"/>
    <x v="439"/>
    <x v="2"/>
    <x v="170"/>
    <x v="314"/>
    <x v="312"/>
    <x v="117"/>
    <x v="57"/>
    <x v="315"/>
    <x v="313"/>
    <x v="118"/>
    <x v="3"/>
    <x v="8"/>
    <x v="86"/>
    <x v="319"/>
    <x v="309"/>
    <x v="115"/>
    <x v="115"/>
    <x v="115"/>
    <x v="2"/>
  </r>
  <r>
    <x v="110"/>
    <x v="116"/>
    <x v="2"/>
    <x v="10"/>
    <x v="10"/>
    <x v="8"/>
    <x v="0"/>
    <x v="9"/>
    <x v="12"/>
    <x v="2"/>
    <x v="8"/>
    <x v="4"/>
    <x v="2"/>
    <x v="21"/>
    <x v="235"/>
    <x v="156"/>
    <x v="1"/>
    <x v="0"/>
    <x v="336"/>
    <x v="245"/>
    <x v="245"/>
    <x v="2"/>
    <x v="248"/>
    <x v="3"/>
    <x v="3"/>
    <x v="251"/>
    <x v="229"/>
    <x v="3"/>
    <x v="3"/>
    <x v="251"/>
    <x v="3"/>
    <x v="217"/>
    <x v="159"/>
    <x v="3"/>
    <x v="0"/>
    <x v="249"/>
    <x v="249"/>
    <x v="249"/>
    <x v="7"/>
  </r>
  <r>
    <x v="32"/>
    <x v="32"/>
    <x v="1"/>
    <x v="4"/>
    <x v="11"/>
    <x v="9"/>
    <x v="9"/>
    <x v="14"/>
    <x v="23"/>
    <x v="2"/>
    <x v="24"/>
    <x v="44"/>
    <x v="2"/>
    <x v="25"/>
    <x v="215"/>
    <x v="151"/>
    <x v="323"/>
    <x v="323"/>
    <x v="55"/>
    <x v="327"/>
    <x v="465"/>
    <x v="2"/>
    <x v="408"/>
    <x v="73"/>
    <x v="80"/>
    <x v="420"/>
    <x v="153"/>
    <x v="72"/>
    <x v="81"/>
    <x v="421"/>
    <x v="3"/>
    <x v="166"/>
    <x v="146"/>
    <x v="305"/>
    <x v="420"/>
    <x v="421"/>
    <x v="421"/>
    <x v="421"/>
    <x v="4"/>
  </r>
  <r>
    <x v="54"/>
    <x v="50"/>
    <x v="1"/>
    <x v="4"/>
    <x v="12"/>
    <x v="0"/>
    <x v="1"/>
    <x v="14"/>
    <x v="23"/>
    <x v="4"/>
    <x v="34"/>
    <x v="79"/>
    <x v="2"/>
    <x v="16"/>
    <x v="295"/>
    <x v="39"/>
    <x v="234"/>
    <x v="233"/>
    <x v="187"/>
    <x v="141"/>
    <x v="83"/>
    <x v="2"/>
    <x v="122"/>
    <x v="436"/>
    <x v="452"/>
    <x v="152"/>
    <x v="411"/>
    <x v="436"/>
    <x v="452"/>
    <x v="155"/>
    <x v="3"/>
    <x v="295"/>
    <x v="43"/>
    <x v="464"/>
    <x v="74"/>
    <x v="150"/>
    <x v="150"/>
    <x v="152"/>
    <x v="2"/>
  </r>
  <r>
    <x v="80"/>
    <x v="82"/>
    <x v="1"/>
    <x v="4"/>
    <x v="12"/>
    <x v="0"/>
    <x v="1"/>
    <x v="14"/>
    <x v="24"/>
    <x v="4"/>
    <x v="44"/>
    <x v="88"/>
    <x v="2"/>
    <x v="29"/>
    <x v="174"/>
    <x v="45"/>
    <x v="235"/>
    <x v="234"/>
    <x v="176"/>
    <x v="330"/>
    <x v="384"/>
    <x v="2"/>
    <x v="365"/>
    <x v="28"/>
    <x v="29"/>
    <x v="331"/>
    <x v="53"/>
    <x v="28"/>
    <x v="28"/>
    <x v="330"/>
    <x v="3"/>
    <x v="152"/>
    <x v="103"/>
    <x v="30"/>
    <x v="416"/>
    <x v="332"/>
    <x v="332"/>
    <x v="330"/>
    <x v="2"/>
  </r>
  <r>
    <x v="411"/>
    <x v="406"/>
    <x v="1"/>
    <x v="4"/>
    <x v="12"/>
    <x v="0"/>
    <x v="1"/>
    <x v="14"/>
    <x v="11"/>
    <x v="4"/>
    <x v="91"/>
    <x v="22"/>
    <x v="2"/>
    <x v="33"/>
    <x v="209"/>
    <x v="72"/>
    <x v="172"/>
    <x v="180"/>
    <x v="211"/>
    <x v="300"/>
    <x v="412"/>
    <x v="2"/>
    <x v="316"/>
    <x v="285"/>
    <x v="292"/>
    <x v="324"/>
    <x v="195"/>
    <x v="286"/>
    <x v="293"/>
    <x v="323"/>
    <x v="3"/>
    <x v="196"/>
    <x v="86"/>
    <x v="296"/>
    <x v="288"/>
    <x v="325"/>
    <x v="325"/>
    <x v="323"/>
    <x v="6"/>
  </r>
  <r>
    <x v="164"/>
    <x v="159"/>
    <x v="1"/>
    <x v="4"/>
    <x v="13"/>
    <x v="0"/>
    <x v="3"/>
    <x v="14"/>
    <x v="29"/>
    <x v="6"/>
    <x v="73"/>
    <x v="112"/>
    <x v="2"/>
    <x v="16"/>
    <x v="347"/>
    <x v="57"/>
    <x v="72"/>
    <x v="75"/>
    <x v="189"/>
    <x v="135"/>
    <x v="160"/>
    <x v="2"/>
    <x v="146"/>
    <x v="93"/>
    <x v="94"/>
    <x v="132"/>
    <x v="305"/>
    <x v="94"/>
    <x v="93"/>
    <x v="133"/>
    <x v="3"/>
    <x v="311"/>
    <x v="86"/>
    <x v="97"/>
    <x v="137"/>
    <x v="130"/>
    <x v="130"/>
    <x v="130"/>
    <x v="2"/>
  </r>
  <r>
    <x v="263"/>
    <x v="250"/>
    <x v="1"/>
    <x v="11"/>
    <x v="13"/>
    <x v="0"/>
    <x v="3"/>
    <x v="14"/>
    <x v="29"/>
    <x v="5"/>
    <x v="73"/>
    <x v="112"/>
    <x v="2"/>
    <x v="29"/>
    <x v="127"/>
    <x v="57"/>
    <x v="72"/>
    <x v="75"/>
    <x v="189"/>
    <x v="337"/>
    <x v="301"/>
    <x v="2"/>
    <x v="327"/>
    <x v="369"/>
    <x v="382"/>
    <x v="344"/>
    <x v="165"/>
    <x v="368"/>
    <x v="382"/>
    <x v="345"/>
    <x v="3"/>
    <x v="137"/>
    <x v="86"/>
    <x v="394"/>
    <x v="364"/>
    <x v="345"/>
    <x v="345"/>
    <x v="345"/>
    <x v="2"/>
  </r>
  <r>
    <x v="129"/>
    <x v="131"/>
    <x v="1"/>
    <x v="4"/>
    <x v="14"/>
    <x v="0"/>
    <x v="8"/>
    <x v="13"/>
    <x v="30"/>
    <x v="7"/>
    <x v="62"/>
    <x v="104"/>
    <x v="2"/>
    <x v="15"/>
    <x v="448"/>
    <x v="41"/>
    <x v="46"/>
    <x v="48"/>
    <x v="203"/>
    <x v="71"/>
    <x v="100"/>
    <x v="2"/>
    <x v="90"/>
    <x v="98"/>
    <x v="98"/>
    <x v="86"/>
    <x v="384"/>
    <x v="99"/>
    <x v="97"/>
    <x v="87"/>
    <x v="3"/>
    <x v="377"/>
    <x v="53"/>
    <x v="86"/>
    <x v="101"/>
    <x v="84"/>
    <x v="84"/>
    <x v="84"/>
    <x v="2"/>
  </r>
  <r>
    <x v="165"/>
    <x v="160"/>
    <x v="1"/>
    <x v="4"/>
    <x v="14"/>
    <x v="0"/>
    <x v="8"/>
    <x v="13"/>
    <x v="29"/>
    <x v="7"/>
    <x v="73"/>
    <x v="112"/>
    <x v="2"/>
    <x v="16"/>
    <x v="320"/>
    <x v="26"/>
    <x v="48"/>
    <x v="50"/>
    <x v="197"/>
    <x v="138"/>
    <x v="164"/>
    <x v="2"/>
    <x v="148"/>
    <x v="248"/>
    <x v="248"/>
    <x v="148"/>
    <x v="352"/>
    <x v="248"/>
    <x v="248"/>
    <x v="151"/>
    <x v="3"/>
    <x v="303"/>
    <x v="86"/>
    <x v="253"/>
    <x v="148"/>
    <x v="146"/>
    <x v="146"/>
    <x v="148"/>
    <x v="2"/>
  </r>
  <r>
    <x v="264"/>
    <x v="251"/>
    <x v="1"/>
    <x v="11"/>
    <x v="14"/>
    <x v="0"/>
    <x v="8"/>
    <x v="13"/>
    <x v="29"/>
    <x v="5"/>
    <x v="73"/>
    <x v="112"/>
    <x v="2"/>
    <x v="29"/>
    <x v="155"/>
    <x v="26"/>
    <x v="48"/>
    <x v="50"/>
    <x v="197"/>
    <x v="331"/>
    <x v="296"/>
    <x v="2"/>
    <x v="325"/>
    <x v="224"/>
    <x v="241"/>
    <x v="329"/>
    <x v="116"/>
    <x v="223"/>
    <x v="241"/>
    <x v="328"/>
    <x v="3"/>
    <x v="144"/>
    <x v="86"/>
    <x v="246"/>
    <x v="352"/>
    <x v="330"/>
    <x v="330"/>
    <x v="328"/>
    <x v="2"/>
  </r>
  <r>
    <x v="385"/>
    <x v="377"/>
    <x v="1"/>
    <x v="4"/>
    <x v="14"/>
    <x v="0"/>
    <x v="8"/>
    <x v="13"/>
    <x v="26"/>
    <x v="7"/>
    <x v="78"/>
    <x v="118"/>
    <x v="2"/>
    <x v="29"/>
    <x v="104"/>
    <x v="60"/>
    <x v="49"/>
    <x v="52"/>
    <x v="198"/>
    <x v="336"/>
    <x v="311"/>
    <x v="2"/>
    <x v="329"/>
    <x v="399"/>
    <x v="411"/>
    <x v="343"/>
    <x v="148"/>
    <x v="400"/>
    <x v="413"/>
    <x v="344"/>
    <x v="3"/>
    <x v="132"/>
    <x v="86"/>
    <x v="423"/>
    <x v="424"/>
    <x v="344"/>
    <x v="344"/>
    <x v="344"/>
    <x v="2"/>
  </r>
  <r>
    <x v="403"/>
    <x v="398"/>
    <x v="1"/>
    <x v="4"/>
    <x v="14"/>
    <x v="0"/>
    <x v="8"/>
    <x v="13"/>
    <x v="20"/>
    <x v="7"/>
    <x v="88"/>
    <x v="127"/>
    <x v="2"/>
    <x v="16"/>
    <x v="394"/>
    <x v="63"/>
    <x v="52"/>
    <x v="54"/>
    <x v="193"/>
    <x v="127"/>
    <x v="155"/>
    <x v="2"/>
    <x v="144"/>
    <x v="55"/>
    <x v="58"/>
    <x v="127"/>
    <x v="316"/>
    <x v="55"/>
    <x v="58"/>
    <x v="128"/>
    <x v="3"/>
    <x v="324"/>
    <x v="86"/>
    <x v="63"/>
    <x v="64"/>
    <x v="125"/>
    <x v="125"/>
    <x v="125"/>
    <x v="2"/>
  </r>
  <r>
    <x v="117"/>
    <x v="119"/>
    <x v="1"/>
    <x v="4"/>
    <x v="15"/>
    <x v="4"/>
    <x v="6"/>
    <x v="10"/>
    <x v="11"/>
    <x v="9"/>
    <x v="56"/>
    <x v="97"/>
    <x v="0"/>
    <x v="16"/>
    <x v="307"/>
    <x v="10"/>
    <x v="15"/>
    <x v="16"/>
    <x v="306"/>
    <x v="241"/>
    <x v="239"/>
    <x v="2"/>
    <x v="244"/>
    <x v="223"/>
    <x v="228"/>
    <x v="245"/>
    <x v="237"/>
    <x v="224"/>
    <x v="229"/>
    <x v="244"/>
    <x v="3"/>
    <x v="244"/>
    <x v="77"/>
    <x v="222"/>
    <x v="201"/>
    <x v="243"/>
    <x v="243"/>
    <x v="242"/>
    <x v="2"/>
  </r>
  <r>
    <x v="118"/>
    <x v="120"/>
    <x v="1"/>
    <x v="4"/>
    <x v="15"/>
    <x v="4"/>
    <x v="6"/>
    <x v="10"/>
    <x v="11"/>
    <x v="9"/>
    <x v="57"/>
    <x v="98"/>
    <x v="0"/>
    <x v="16"/>
    <x v="308"/>
    <x v="15"/>
    <x v="16"/>
    <x v="17"/>
    <x v="307"/>
    <x v="240"/>
    <x v="238"/>
    <x v="2"/>
    <x v="243"/>
    <x v="161"/>
    <x v="171"/>
    <x v="241"/>
    <x v="233"/>
    <x v="167"/>
    <x v="175"/>
    <x v="249"/>
    <x v="3"/>
    <x v="245"/>
    <x v="75"/>
    <x v="175"/>
    <x v="199"/>
    <x v="248"/>
    <x v="248"/>
    <x v="247"/>
    <x v="2"/>
  </r>
  <r>
    <x v="119"/>
    <x v="121"/>
    <x v="1"/>
    <x v="4"/>
    <x v="15"/>
    <x v="4"/>
    <x v="6"/>
    <x v="10"/>
    <x v="3"/>
    <x v="9"/>
    <x v="58"/>
    <x v="99"/>
    <x v="2"/>
    <x v="12"/>
    <x v="456"/>
    <x v="11"/>
    <x v="14"/>
    <x v="15"/>
    <x v="298"/>
    <x v="230"/>
    <x v="206"/>
    <x v="2"/>
    <x v="238"/>
    <x v="160"/>
    <x v="170"/>
    <x v="232"/>
    <x v="255"/>
    <x v="159"/>
    <x v="169"/>
    <x v="233"/>
    <x v="3"/>
    <x v="305"/>
    <x v="66"/>
    <x v="148"/>
    <x v="142"/>
    <x v="232"/>
    <x v="232"/>
    <x v="231"/>
    <x v="2"/>
  </r>
  <r>
    <x v="149"/>
    <x v="145"/>
    <x v="1"/>
    <x v="4"/>
    <x v="15"/>
    <x v="4"/>
    <x v="6"/>
    <x v="10"/>
    <x v="11"/>
    <x v="9"/>
    <x v="67"/>
    <x v="109"/>
    <x v="0"/>
    <x v="17"/>
    <x v="266"/>
    <x v="21"/>
    <x v="17"/>
    <x v="18"/>
    <x v="304"/>
    <x v="242"/>
    <x v="244"/>
    <x v="2"/>
    <x v="247"/>
    <x v="170"/>
    <x v="180"/>
    <x v="248"/>
    <x v="230"/>
    <x v="172"/>
    <x v="182"/>
    <x v="252"/>
    <x v="3"/>
    <x v="229"/>
    <x v="79"/>
    <x v="187"/>
    <x v="219"/>
    <x v="250"/>
    <x v="250"/>
    <x v="250"/>
    <x v="2"/>
  </r>
  <r>
    <x v="16"/>
    <x v="10"/>
    <x v="1"/>
    <x v="4"/>
    <x v="16"/>
    <x v="2"/>
    <x v="6"/>
    <x v="14"/>
    <x v="23"/>
    <x v="9"/>
    <x v="23"/>
    <x v="71"/>
    <x v="2"/>
    <x v="12"/>
    <x v="451"/>
    <x v="20"/>
    <x v="63"/>
    <x v="65"/>
    <x v="285"/>
    <x v="207"/>
    <x v="98"/>
    <x v="2"/>
    <x v="193"/>
    <x v="377"/>
    <x v="389"/>
    <x v="211"/>
    <x v="385"/>
    <x v="376"/>
    <x v="389"/>
    <x v="212"/>
    <x v="3"/>
    <x v="370"/>
    <x v="29"/>
    <x v="369"/>
    <x v="31"/>
    <x v="210"/>
    <x v="210"/>
    <x v="210"/>
    <x v="2"/>
  </r>
  <r>
    <x v="24"/>
    <x v="23"/>
    <x v="1"/>
    <x v="4"/>
    <x v="16"/>
    <x v="2"/>
    <x v="6"/>
    <x v="14"/>
    <x v="5"/>
    <x v="9"/>
    <x v="18"/>
    <x v="61"/>
    <x v="2"/>
    <x v="26"/>
    <x v="207"/>
    <x v="24"/>
    <x v="59"/>
    <x v="62"/>
    <x v="286"/>
    <x v="255"/>
    <x v="251"/>
    <x v="2"/>
    <x v="253"/>
    <x v="190"/>
    <x v="200"/>
    <x v="254"/>
    <x v="210"/>
    <x v="188"/>
    <x v="198"/>
    <x v="256"/>
    <x v="3"/>
    <x v="203"/>
    <x v="97"/>
    <x v="234"/>
    <x v="348"/>
    <x v="254"/>
    <x v="254"/>
    <x v="254"/>
    <x v="2"/>
  </r>
  <r>
    <x v="114"/>
    <x v="115"/>
    <x v="1"/>
    <x v="4"/>
    <x v="16"/>
    <x v="2"/>
    <x v="6"/>
    <x v="14"/>
    <x v="24"/>
    <x v="9"/>
    <x v="54"/>
    <x v="96"/>
    <x v="2"/>
    <x v="31"/>
    <x v="17"/>
    <x v="28"/>
    <x v="65"/>
    <x v="67"/>
    <x v="282"/>
    <x v="272"/>
    <x v="325"/>
    <x v="2"/>
    <x v="287"/>
    <x v="141"/>
    <x v="152"/>
    <x v="273"/>
    <x v="114"/>
    <x v="141"/>
    <x v="152"/>
    <x v="274"/>
    <x v="3"/>
    <x v="118"/>
    <x v="109"/>
    <x v="192"/>
    <x v="450"/>
    <x v="271"/>
    <x v="271"/>
    <x v="272"/>
    <x v="2"/>
  </r>
  <r>
    <x v="359"/>
    <x v="351"/>
    <x v="1"/>
    <x v="4"/>
    <x v="16"/>
    <x v="2"/>
    <x v="6"/>
    <x v="14"/>
    <x v="29"/>
    <x v="9"/>
    <x v="73"/>
    <x v="112"/>
    <x v="2"/>
    <x v="16"/>
    <x v="362"/>
    <x v="62"/>
    <x v="69"/>
    <x v="70"/>
    <x v="279"/>
    <x v="218"/>
    <x v="172"/>
    <x v="2"/>
    <x v="212"/>
    <x v="74"/>
    <x v="75"/>
    <x v="214"/>
    <x v="286"/>
    <x v="73"/>
    <x v="74"/>
    <x v="215"/>
    <x v="3"/>
    <x v="275"/>
    <x v="86"/>
    <x v="80"/>
    <x v="75"/>
    <x v="214"/>
    <x v="214"/>
    <x v="213"/>
    <x v="2"/>
  </r>
  <r>
    <x v="360"/>
    <x v="352"/>
    <x v="1"/>
    <x v="11"/>
    <x v="16"/>
    <x v="2"/>
    <x v="6"/>
    <x v="14"/>
    <x v="29"/>
    <x v="5"/>
    <x v="73"/>
    <x v="112"/>
    <x v="2"/>
    <x v="29"/>
    <x v="114"/>
    <x v="62"/>
    <x v="69"/>
    <x v="70"/>
    <x v="279"/>
    <x v="268"/>
    <x v="292"/>
    <x v="2"/>
    <x v="277"/>
    <x v="386"/>
    <x v="401"/>
    <x v="278"/>
    <x v="183"/>
    <x v="386"/>
    <x v="401"/>
    <x v="279"/>
    <x v="3"/>
    <x v="167"/>
    <x v="86"/>
    <x v="412"/>
    <x v="414"/>
    <x v="276"/>
    <x v="276"/>
    <x v="277"/>
    <x v="2"/>
  </r>
  <r>
    <x v="166"/>
    <x v="161"/>
    <x v="1"/>
    <x v="4"/>
    <x v="17"/>
    <x v="4"/>
    <x v="0"/>
    <x v="4"/>
    <x v="29"/>
    <x v="1"/>
    <x v="73"/>
    <x v="112"/>
    <x v="2"/>
    <x v="16"/>
    <x v="322"/>
    <x v="15"/>
    <x v="24"/>
    <x v="24"/>
    <x v="238"/>
    <x v="171"/>
    <x v="209"/>
    <x v="2"/>
    <x v="188"/>
    <x v="200"/>
    <x v="206"/>
    <x v="190"/>
    <x v="292"/>
    <x v="200"/>
    <x v="206"/>
    <x v="189"/>
    <x v="3"/>
    <x v="248"/>
    <x v="86"/>
    <x v="213"/>
    <x v="224"/>
    <x v="187"/>
    <x v="187"/>
    <x v="187"/>
    <x v="2"/>
  </r>
  <r>
    <x v="265"/>
    <x v="252"/>
    <x v="1"/>
    <x v="11"/>
    <x v="17"/>
    <x v="4"/>
    <x v="0"/>
    <x v="4"/>
    <x v="29"/>
    <x v="5"/>
    <x v="73"/>
    <x v="112"/>
    <x v="2"/>
    <x v="29"/>
    <x v="153"/>
    <x v="15"/>
    <x v="24"/>
    <x v="24"/>
    <x v="238"/>
    <x v="303"/>
    <x v="267"/>
    <x v="2"/>
    <x v="294"/>
    <x v="268"/>
    <x v="277"/>
    <x v="296"/>
    <x v="179"/>
    <x v="266"/>
    <x v="276"/>
    <x v="297"/>
    <x v="3"/>
    <x v="189"/>
    <x v="86"/>
    <x v="278"/>
    <x v="277"/>
    <x v="296"/>
    <x v="296"/>
    <x v="296"/>
    <x v="2"/>
  </r>
  <r>
    <x v="133"/>
    <x v="134"/>
    <x v="1"/>
    <x v="4"/>
    <x v="18"/>
    <x v="4"/>
    <x v="3"/>
    <x v="14"/>
    <x v="23"/>
    <x v="5"/>
    <x v="37"/>
    <x v="82"/>
    <x v="2"/>
    <x v="15"/>
    <x v="447"/>
    <x v="71"/>
    <x v="255"/>
    <x v="253"/>
    <x v="267"/>
    <x v="201"/>
    <x v="33"/>
    <x v="2"/>
    <x v="161"/>
    <x v="448"/>
    <x v="465"/>
    <x v="193"/>
    <x v="427"/>
    <x v="448"/>
    <x v="464"/>
    <x v="192"/>
    <x v="3"/>
    <x v="277"/>
    <x v="21"/>
    <x v="476"/>
    <x v="40"/>
    <x v="190"/>
    <x v="190"/>
    <x v="190"/>
    <x v="2"/>
  </r>
  <r>
    <x v="508"/>
    <x v="510"/>
    <x v="1"/>
    <x v="1"/>
    <x v="19"/>
    <x v="15"/>
    <x v="5"/>
    <x v="7"/>
    <x v="35"/>
    <x v="5"/>
    <x v="121"/>
    <x v="51"/>
    <x v="2"/>
    <x v="6"/>
    <x v="475"/>
    <x v="114"/>
    <x v="296"/>
    <x v="295"/>
    <x v="274"/>
    <x v="184"/>
    <x v="1"/>
    <x v="2"/>
    <x v="48"/>
    <x v="461"/>
    <x v="476"/>
    <x v="66"/>
    <x v="459"/>
    <x v="460"/>
    <x v="475"/>
    <x v="67"/>
    <x v="3"/>
    <x v="434"/>
    <x v="86"/>
    <x v="492"/>
    <x v="497"/>
    <x v="64"/>
    <x v="64"/>
    <x v="64"/>
    <x v="3"/>
  </r>
  <r>
    <x v="486"/>
    <x v="491"/>
    <x v="1"/>
    <x v="1"/>
    <x v="20"/>
    <x v="15"/>
    <x v="1"/>
    <x v="13"/>
    <x v="28"/>
    <x v="3"/>
    <x v="116"/>
    <x v="159"/>
    <x v="0"/>
    <x v="8"/>
    <x v="474"/>
    <x v="153"/>
    <x v="322"/>
    <x v="322"/>
    <x v="58"/>
    <x v="17"/>
    <x v="0"/>
    <x v="2"/>
    <x v="11"/>
    <x v="454"/>
    <x v="469"/>
    <x v="11"/>
    <x v="454"/>
    <x v="452"/>
    <x v="467"/>
    <x v="13"/>
    <x v="3"/>
    <x v="434"/>
    <x v="86"/>
    <x v="484"/>
    <x v="486"/>
    <x v="12"/>
    <x v="12"/>
    <x v="12"/>
    <x v="1"/>
  </r>
  <r>
    <x v="135"/>
    <x v="136"/>
    <x v="2"/>
    <x v="10"/>
    <x v="21"/>
    <x v="4"/>
    <x v="3"/>
    <x v="14"/>
    <x v="9"/>
    <x v="5"/>
    <x v="33"/>
    <x v="78"/>
    <x v="2"/>
    <x v="39"/>
    <x v="0"/>
    <x v="12"/>
    <x v="53"/>
    <x v="57"/>
    <x v="313"/>
    <x v="150"/>
    <x v="459"/>
    <x v="2"/>
    <x v="259"/>
    <x v="19"/>
    <x v="18"/>
    <x v="213"/>
    <x v="27"/>
    <x v="19"/>
    <x v="18"/>
    <x v="214"/>
    <x v="3"/>
    <x v="2"/>
    <x v="138"/>
    <x v="22"/>
    <x v="474"/>
    <x v="213"/>
    <x v="213"/>
    <x v="212"/>
    <x v="2"/>
  </r>
  <r>
    <x v="369"/>
    <x v="361"/>
    <x v="2"/>
    <x v="9"/>
    <x v="21"/>
    <x v="4"/>
    <x v="3"/>
    <x v="14"/>
    <x v="15"/>
    <x v="5"/>
    <x v="33"/>
    <x v="78"/>
    <x v="2"/>
    <x v="4"/>
    <x v="473"/>
    <x v="12"/>
    <x v="53"/>
    <x v="57"/>
    <x v="313"/>
    <x v="325"/>
    <x v="21"/>
    <x v="2"/>
    <x v="233"/>
    <x v="445"/>
    <x v="461"/>
    <x v="279"/>
    <x v="430"/>
    <x v="445"/>
    <x v="461"/>
    <x v="280"/>
    <x v="3"/>
    <x v="429"/>
    <x v="16"/>
    <x v="472"/>
    <x v="24"/>
    <x v="277"/>
    <x v="277"/>
    <x v="278"/>
    <x v="2"/>
  </r>
  <r>
    <x v="370"/>
    <x v="362"/>
    <x v="1"/>
    <x v="2"/>
    <x v="21"/>
    <x v="4"/>
    <x v="3"/>
    <x v="14"/>
    <x v="14"/>
    <x v="5"/>
    <x v="33"/>
    <x v="78"/>
    <x v="2"/>
    <x v="39"/>
    <x v="0"/>
    <x v="12"/>
    <x v="53"/>
    <x v="57"/>
    <x v="313"/>
    <x v="150"/>
    <x v="459"/>
    <x v="2"/>
    <x v="259"/>
    <x v="19"/>
    <x v="18"/>
    <x v="213"/>
    <x v="27"/>
    <x v="19"/>
    <x v="18"/>
    <x v="214"/>
    <x v="3"/>
    <x v="2"/>
    <x v="138"/>
    <x v="22"/>
    <x v="474"/>
    <x v="213"/>
    <x v="213"/>
    <x v="212"/>
    <x v="2"/>
  </r>
  <r>
    <x v="412"/>
    <x v="407"/>
    <x v="1"/>
    <x v="4"/>
    <x v="22"/>
    <x v="14"/>
    <x v="6"/>
    <x v="7"/>
    <x v="35"/>
    <x v="5"/>
    <x v="92"/>
    <x v="52"/>
    <x v="2"/>
    <x v="13"/>
    <x v="470"/>
    <x v="136"/>
    <x v="313"/>
    <x v="313"/>
    <x v="244"/>
    <x v="176"/>
    <x v="4"/>
    <x v="2"/>
    <x v="68"/>
    <x v="452"/>
    <x v="468"/>
    <x v="72"/>
    <x v="441"/>
    <x v="453"/>
    <x v="468"/>
    <x v="73"/>
    <x v="3"/>
    <x v="382"/>
    <x v="31"/>
    <x v="486"/>
    <x v="488"/>
    <x v="70"/>
    <x v="70"/>
    <x v="70"/>
    <x v="3"/>
  </r>
  <r>
    <x v="406"/>
    <x v="401"/>
    <x v="1"/>
    <x v="4"/>
    <x v="23"/>
    <x v="14"/>
    <x v="6"/>
    <x v="7"/>
    <x v="35"/>
    <x v="5"/>
    <x v="88"/>
    <x v="50"/>
    <x v="2"/>
    <x v="10"/>
    <x v="470"/>
    <x v="125"/>
    <x v="307"/>
    <x v="307"/>
    <x v="251"/>
    <x v="179"/>
    <x v="3"/>
    <x v="2"/>
    <x v="67"/>
    <x v="449"/>
    <x v="464"/>
    <x v="74"/>
    <x v="451"/>
    <x v="449"/>
    <x v="463"/>
    <x v="75"/>
    <x v="3"/>
    <x v="408"/>
    <x v="86"/>
    <x v="481"/>
    <x v="484"/>
    <x v="72"/>
    <x v="72"/>
    <x v="72"/>
    <x v="3"/>
  </r>
  <r>
    <x v="169"/>
    <x v="164"/>
    <x v="1"/>
    <x v="4"/>
    <x v="24"/>
    <x v="0"/>
    <x v="3"/>
    <x v="13"/>
    <x v="29"/>
    <x v="1"/>
    <x v="73"/>
    <x v="112"/>
    <x v="2"/>
    <x v="16"/>
    <x v="382"/>
    <x v="76"/>
    <x v="157"/>
    <x v="159"/>
    <x v="194"/>
    <x v="133"/>
    <x v="107"/>
    <x v="2"/>
    <x v="124"/>
    <x v="114"/>
    <x v="121"/>
    <x v="122"/>
    <x v="358"/>
    <x v="115"/>
    <x v="121"/>
    <x v="123"/>
    <x v="3"/>
    <x v="321"/>
    <x v="86"/>
    <x v="123"/>
    <x v="139"/>
    <x v="120"/>
    <x v="120"/>
    <x v="120"/>
    <x v="2"/>
  </r>
  <r>
    <x v="267"/>
    <x v="254"/>
    <x v="1"/>
    <x v="11"/>
    <x v="24"/>
    <x v="0"/>
    <x v="3"/>
    <x v="13"/>
    <x v="29"/>
    <x v="5"/>
    <x v="73"/>
    <x v="112"/>
    <x v="2"/>
    <x v="29"/>
    <x v="91"/>
    <x v="76"/>
    <x v="157"/>
    <x v="159"/>
    <x v="194"/>
    <x v="340"/>
    <x v="360"/>
    <x v="2"/>
    <x v="355"/>
    <x v="353"/>
    <x v="360"/>
    <x v="352"/>
    <x v="106"/>
    <x v="352"/>
    <x v="360"/>
    <x v="354"/>
    <x v="3"/>
    <x v="124"/>
    <x v="86"/>
    <x v="371"/>
    <x v="361"/>
    <x v="353"/>
    <x v="353"/>
    <x v="354"/>
    <x v="2"/>
  </r>
  <r>
    <x v="100"/>
    <x v="102"/>
    <x v="1"/>
    <x v="6"/>
    <x v="25"/>
    <x v="0"/>
    <x v="6"/>
    <x v="14"/>
    <x v="37"/>
    <x v="9"/>
    <x v="51"/>
    <x v="94"/>
    <x v="2"/>
    <x v="26"/>
    <x v="201"/>
    <x v="67"/>
    <x v="177"/>
    <x v="172"/>
    <x v="16"/>
    <x v="434"/>
    <x v="277"/>
    <x v="2"/>
    <x v="438"/>
    <x v="184"/>
    <x v="225"/>
    <x v="440"/>
    <x v="171"/>
    <x v="184"/>
    <x v="225"/>
    <x v="441"/>
    <x v="3"/>
    <x v="193"/>
    <x v="98"/>
    <x v="268"/>
    <x v="341"/>
    <x v="440"/>
    <x v="440"/>
    <x v="440"/>
    <x v="2"/>
  </r>
  <r>
    <x v="101"/>
    <x v="103"/>
    <x v="1"/>
    <x v="5"/>
    <x v="25"/>
    <x v="0"/>
    <x v="6"/>
    <x v="14"/>
    <x v="15"/>
    <x v="9"/>
    <x v="51"/>
    <x v="94"/>
    <x v="2"/>
    <x v="17"/>
    <x v="263"/>
    <x v="67"/>
    <x v="177"/>
    <x v="172"/>
    <x v="16"/>
    <x v="46"/>
    <x v="197"/>
    <x v="2"/>
    <x v="49"/>
    <x v="287"/>
    <x v="260"/>
    <x v="49"/>
    <x v="300"/>
    <x v="287"/>
    <x v="260"/>
    <x v="50"/>
    <x v="3"/>
    <x v="240"/>
    <x v="68"/>
    <x v="226"/>
    <x v="156"/>
    <x v="48"/>
    <x v="48"/>
    <x v="48"/>
    <x v="2"/>
  </r>
  <r>
    <x v="102"/>
    <x v="104"/>
    <x v="1"/>
    <x v="3"/>
    <x v="25"/>
    <x v="0"/>
    <x v="6"/>
    <x v="14"/>
    <x v="14"/>
    <x v="9"/>
    <x v="51"/>
    <x v="94"/>
    <x v="2"/>
    <x v="26"/>
    <x v="201"/>
    <x v="67"/>
    <x v="177"/>
    <x v="172"/>
    <x v="16"/>
    <x v="434"/>
    <x v="277"/>
    <x v="2"/>
    <x v="438"/>
    <x v="184"/>
    <x v="225"/>
    <x v="440"/>
    <x v="171"/>
    <x v="184"/>
    <x v="225"/>
    <x v="441"/>
    <x v="3"/>
    <x v="193"/>
    <x v="98"/>
    <x v="268"/>
    <x v="341"/>
    <x v="440"/>
    <x v="440"/>
    <x v="440"/>
    <x v="2"/>
  </r>
  <r>
    <x v="103"/>
    <x v="105"/>
    <x v="1"/>
    <x v="4"/>
    <x v="25"/>
    <x v="0"/>
    <x v="6"/>
    <x v="14"/>
    <x v="28"/>
    <x v="9"/>
    <x v="52"/>
    <x v="95"/>
    <x v="2"/>
    <x v="31"/>
    <x v="16"/>
    <x v="67"/>
    <x v="178"/>
    <x v="173"/>
    <x v="17"/>
    <x v="463"/>
    <x v="416"/>
    <x v="2"/>
    <x v="467"/>
    <x v="131"/>
    <x v="201"/>
    <x v="471"/>
    <x v="47"/>
    <x v="129"/>
    <x v="199"/>
    <x v="472"/>
    <x v="3"/>
    <x v="60"/>
    <x v="124"/>
    <x v="298"/>
    <x v="426"/>
    <x v="471"/>
    <x v="471"/>
    <x v="471"/>
    <x v="2"/>
  </r>
  <r>
    <x v="105"/>
    <x v="107"/>
    <x v="1"/>
    <x v="6"/>
    <x v="25"/>
    <x v="0"/>
    <x v="6"/>
    <x v="14"/>
    <x v="34"/>
    <x v="9"/>
    <x v="52"/>
    <x v="17"/>
    <x v="2"/>
    <x v="12"/>
    <x v="248"/>
    <x v="52"/>
    <x v="62"/>
    <x v="49"/>
    <x v="9"/>
    <x v="53"/>
    <x v="131"/>
    <x v="2"/>
    <x v="63"/>
    <x v="138"/>
    <x v="139"/>
    <x v="60"/>
    <x v="260"/>
    <x v="138"/>
    <x v="138"/>
    <x v="61"/>
    <x v="3"/>
    <x v="231"/>
    <x v="30"/>
    <x v="99"/>
    <x v="80"/>
    <x v="59"/>
    <x v="59"/>
    <x v="59"/>
    <x v="6"/>
  </r>
  <r>
    <x v="106"/>
    <x v="108"/>
    <x v="1"/>
    <x v="5"/>
    <x v="25"/>
    <x v="0"/>
    <x v="6"/>
    <x v="14"/>
    <x v="15"/>
    <x v="9"/>
    <x v="52"/>
    <x v="17"/>
    <x v="2"/>
    <x v="33"/>
    <x v="214"/>
    <x v="52"/>
    <x v="62"/>
    <x v="49"/>
    <x v="9"/>
    <x v="428"/>
    <x v="332"/>
    <x v="2"/>
    <x v="426"/>
    <x v="324"/>
    <x v="341"/>
    <x v="430"/>
    <x v="200"/>
    <x v="324"/>
    <x v="342"/>
    <x v="431"/>
    <x v="3"/>
    <x v="205"/>
    <x v="126"/>
    <x v="391"/>
    <x v="408"/>
    <x v="430"/>
    <x v="430"/>
    <x v="430"/>
    <x v="6"/>
  </r>
  <r>
    <x v="107"/>
    <x v="109"/>
    <x v="1"/>
    <x v="3"/>
    <x v="25"/>
    <x v="0"/>
    <x v="6"/>
    <x v="14"/>
    <x v="14"/>
    <x v="9"/>
    <x v="52"/>
    <x v="17"/>
    <x v="2"/>
    <x v="12"/>
    <x v="248"/>
    <x v="52"/>
    <x v="62"/>
    <x v="49"/>
    <x v="9"/>
    <x v="53"/>
    <x v="131"/>
    <x v="2"/>
    <x v="63"/>
    <x v="138"/>
    <x v="139"/>
    <x v="60"/>
    <x v="260"/>
    <x v="138"/>
    <x v="138"/>
    <x v="61"/>
    <x v="3"/>
    <x v="231"/>
    <x v="30"/>
    <x v="99"/>
    <x v="80"/>
    <x v="59"/>
    <x v="59"/>
    <x v="59"/>
    <x v="6"/>
  </r>
  <r>
    <x v="259"/>
    <x v="151"/>
    <x v="1"/>
    <x v="4"/>
    <x v="25"/>
    <x v="0"/>
    <x v="6"/>
    <x v="14"/>
    <x v="24"/>
    <x v="9"/>
    <x v="69"/>
    <x v="110"/>
    <x v="2"/>
    <x v="16"/>
    <x v="367"/>
    <x v="89"/>
    <x v="181"/>
    <x v="174"/>
    <x v="21"/>
    <x v="26"/>
    <x v="86"/>
    <x v="2"/>
    <x v="23"/>
    <x v="86"/>
    <x v="76"/>
    <x v="24"/>
    <x v="360"/>
    <x v="87"/>
    <x v="75"/>
    <x v="23"/>
    <x v="3"/>
    <x v="315"/>
    <x v="36"/>
    <x v="67"/>
    <x v="91"/>
    <x v="22"/>
    <x v="22"/>
    <x v="22"/>
    <x v="2"/>
  </r>
  <r>
    <x v="415"/>
    <x v="416"/>
    <x v="1"/>
    <x v="4"/>
    <x v="25"/>
    <x v="0"/>
    <x v="6"/>
    <x v="14"/>
    <x v="24"/>
    <x v="9"/>
    <x v="94"/>
    <x v="133"/>
    <x v="2"/>
    <x v="16"/>
    <x v="405"/>
    <x v="67"/>
    <x v="188"/>
    <x v="182"/>
    <x v="25"/>
    <x v="23"/>
    <x v="93"/>
    <x v="2"/>
    <x v="21"/>
    <x v="346"/>
    <x v="316"/>
    <x v="23"/>
    <x v="398"/>
    <x v="346"/>
    <x v="317"/>
    <x v="22"/>
    <x v="3"/>
    <x v="328"/>
    <x v="86"/>
    <x v="323"/>
    <x v="312"/>
    <x v="21"/>
    <x v="21"/>
    <x v="21"/>
    <x v="2"/>
  </r>
  <r>
    <x v="435"/>
    <x v="433"/>
    <x v="1"/>
    <x v="4"/>
    <x v="25"/>
    <x v="0"/>
    <x v="6"/>
    <x v="14"/>
    <x v="26"/>
    <x v="9"/>
    <x v="102"/>
    <x v="140"/>
    <x v="2"/>
    <x v="29"/>
    <x v="52"/>
    <x v="75"/>
    <x v="190"/>
    <x v="185"/>
    <x v="24"/>
    <x v="458"/>
    <x v="373"/>
    <x v="2"/>
    <x v="461"/>
    <x v="181"/>
    <x v="271"/>
    <x v="464"/>
    <x v="70"/>
    <x v="181"/>
    <x v="269"/>
    <x v="466"/>
    <x v="3"/>
    <x v="115"/>
    <x v="86"/>
    <x v="273"/>
    <x v="273"/>
    <x v="465"/>
    <x v="465"/>
    <x v="465"/>
    <x v="2"/>
  </r>
  <r>
    <x v="457"/>
    <x v="456"/>
    <x v="1"/>
    <x v="4"/>
    <x v="25"/>
    <x v="0"/>
    <x v="6"/>
    <x v="14"/>
    <x v="23"/>
    <x v="9"/>
    <x v="109"/>
    <x v="147"/>
    <x v="2"/>
    <x v="16"/>
    <x v="428"/>
    <x v="81"/>
    <x v="192"/>
    <x v="186"/>
    <x v="23"/>
    <x v="20"/>
    <x v="88"/>
    <x v="2"/>
    <x v="19"/>
    <x v="203"/>
    <x v="163"/>
    <x v="21"/>
    <x v="396"/>
    <x v="203"/>
    <x v="163"/>
    <x v="20"/>
    <x v="3"/>
    <x v="330"/>
    <x v="86"/>
    <x v="174"/>
    <x v="186"/>
    <x v="19"/>
    <x v="19"/>
    <x v="19"/>
    <x v="2"/>
  </r>
  <r>
    <x v="130"/>
    <x v="427"/>
    <x v="1"/>
    <x v="4"/>
    <x v="26"/>
    <x v="4"/>
    <x v="1"/>
    <x v="14"/>
    <x v="25"/>
    <x v="6"/>
    <x v="62"/>
    <x v="104"/>
    <x v="2"/>
    <x v="15"/>
    <x v="449"/>
    <x v="67"/>
    <x v="89"/>
    <x v="91"/>
    <x v="247"/>
    <x v="177"/>
    <x v="97"/>
    <x v="2"/>
    <x v="169"/>
    <x v="57"/>
    <x v="60"/>
    <x v="176"/>
    <x v="327"/>
    <x v="57"/>
    <x v="60"/>
    <x v="175"/>
    <x v="3"/>
    <x v="285"/>
    <x v="34"/>
    <x v="53"/>
    <x v="43"/>
    <x v="172"/>
    <x v="172"/>
    <x v="172"/>
    <x v="2"/>
  </r>
  <r>
    <x v="131"/>
    <x v="132"/>
    <x v="1"/>
    <x v="4"/>
    <x v="26"/>
    <x v="4"/>
    <x v="1"/>
    <x v="14"/>
    <x v="23"/>
    <x v="6"/>
    <x v="62"/>
    <x v="104"/>
    <x v="2"/>
    <x v="17"/>
    <x v="265"/>
    <x v="67"/>
    <x v="89"/>
    <x v="91"/>
    <x v="246"/>
    <x v="208"/>
    <x v="218"/>
    <x v="2"/>
    <x v="234"/>
    <x v="130"/>
    <x v="138"/>
    <x v="222"/>
    <x v="249"/>
    <x v="128"/>
    <x v="137"/>
    <x v="224"/>
    <x v="3"/>
    <x v="225"/>
    <x v="70"/>
    <x v="128"/>
    <x v="143"/>
    <x v="223"/>
    <x v="223"/>
    <x v="222"/>
    <x v="2"/>
  </r>
  <r>
    <x v="391"/>
    <x v="383"/>
    <x v="1"/>
    <x v="4"/>
    <x v="27"/>
    <x v="12"/>
    <x v="1"/>
    <x v="4"/>
    <x v="26"/>
    <x v="2"/>
    <x v="79"/>
    <x v="38"/>
    <x v="2"/>
    <x v="14"/>
    <x v="287"/>
    <x v="24"/>
    <x v="25"/>
    <x v="26"/>
    <x v="295"/>
    <x v="233"/>
    <x v="166"/>
    <x v="2"/>
    <x v="225"/>
    <x v="135"/>
    <x v="145"/>
    <x v="227"/>
    <x v="297"/>
    <x v="134"/>
    <x v="143"/>
    <x v="229"/>
    <x v="3"/>
    <x v="378"/>
    <x v="86"/>
    <x v="146"/>
    <x v="163"/>
    <x v="228"/>
    <x v="228"/>
    <x v="227"/>
    <x v="4"/>
  </r>
  <r>
    <x v="167"/>
    <x v="162"/>
    <x v="1"/>
    <x v="4"/>
    <x v="28"/>
    <x v="12"/>
    <x v="8"/>
    <x v="14"/>
    <x v="29"/>
    <x v="4"/>
    <x v="73"/>
    <x v="112"/>
    <x v="2"/>
    <x v="16"/>
    <x v="389"/>
    <x v="83"/>
    <x v="161"/>
    <x v="165"/>
    <x v="199"/>
    <x v="134"/>
    <x v="121"/>
    <x v="2"/>
    <x v="132"/>
    <x v="78"/>
    <x v="79"/>
    <x v="112"/>
    <x v="313"/>
    <x v="79"/>
    <x v="79"/>
    <x v="113"/>
    <x v="3"/>
    <x v="387"/>
    <x v="86"/>
    <x v="82"/>
    <x v="17"/>
    <x v="110"/>
    <x v="110"/>
    <x v="110"/>
    <x v="2"/>
  </r>
  <r>
    <x v="266"/>
    <x v="253"/>
    <x v="1"/>
    <x v="11"/>
    <x v="28"/>
    <x v="12"/>
    <x v="8"/>
    <x v="14"/>
    <x v="29"/>
    <x v="5"/>
    <x v="73"/>
    <x v="112"/>
    <x v="2"/>
    <x v="29"/>
    <x v="83"/>
    <x v="83"/>
    <x v="161"/>
    <x v="165"/>
    <x v="199"/>
    <x v="338"/>
    <x v="346"/>
    <x v="2"/>
    <x v="343"/>
    <x v="380"/>
    <x v="397"/>
    <x v="367"/>
    <x v="159"/>
    <x v="379"/>
    <x v="396"/>
    <x v="369"/>
    <x v="3"/>
    <x v="51"/>
    <x v="86"/>
    <x v="410"/>
    <x v="483"/>
    <x v="369"/>
    <x v="369"/>
    <x v="369"/>
    <x v="2"/>
  </r>
  <r>
    <x v="362"/>
    <x v="354"/>
    <x v="1"/>
    <x v="4"/>
    <x v="28"/>
    <x v="12"/>
    <x v="8"/>
    <x v="14"/>
    <x v="23"/>
    <x v="4"/>
    <x v="71"/>
    <x v="111"/>
    <x v="2"/>
    <x v="29"/>
    <x v="74"/>
    <x v="101"/>
    <x v="160"/>
    <x v="163"/>
    <x v="206"/>
    <x v="341"/>
    <x v="358"/>
    <x v="2"/>
    <x v="351"/>
    <x v="422"/>
    <x v="436"/>
    <x v="386"/>
    <x v="201"/>
    <x v="422"/>
    <x v="436"/>
    <x v="387"/>
    <x v="3"/>
    <x v="46"/>
    <x v="127"/>
    <x v="462"/>
    <x v="472"/>
    <x v="387"/>
    <x v="387"/>
    <x v="387"/>
    <x v="2"/>
  </r>
  <r>
    <x v="417"/>
    <x v="418"/>
    <x v="1"/>
    <x v="4"/>
    <x v="29"/>
    <x v="2"/>
    <x v="2"/>
    <x v="4"/>
    <x v="23"/>
    <x v="1"/>
    <x v="95"/>
    <x v="134"/>
    <x v="0"/>
    <x v="16"/>
    <x v="429"/>
    <x v="47"/>
    <x v="64"/>
    <x v="55"/>
    <x v="14"/>
    <x v="19"/>
    <x v="178"/>
    <x v="2"/>
    <x v="20"/>
    <x v="129"/>
    <x v="107"/>
    <x v="20"/>
    <x v="290"/>
    <x v="135"/>
    <x v="120"/>
    <x v="33"/>
    <x v="3"/>
    <x v="283"/>
    <x v="86"/>
    <x v="122"/>
    <x v="140"/>
    <x v="32"/>
    <x v="32"/>
    <x v="32"/>
    <x v="2"/>
  </r>
  <r>
    <x v="168"/>
    <x v="163"/>
    <x v="1"/>
    <x v="4"/>
    <x v="30"/>
    <x v="2"/>
    <x v="6"/>
    <x v="3"/>
    <x v="29"/>
    <x v="7"/>
    <x v="73"/>
    <x v="112"/>
    <x v="2"/>
    <x v="16"/>
    <x v="313"/>
    <x v="3"/>
    <x v="6"/>
    <x v="6"/>
    <x v="255"/>
    <x v="192"/>
    <x v="240"/>
    <x v="2"/>
    <x v="227"/>
    <x v="270"/>
    <x v="275"/>
    <x v="218"/>
    <x v="256"/>
    <x v="269"/>
    <x v="273"/>
    <x v="220"/>
    <x v="3"/>
    <x v="266"/>
    <x v="86"/>
    <x v="276"/>
    <x v="198"/>
    <x v="219"/>
    <x v="219"/>
    <x v="218"/>
    <x v="2"/>
  </r>
  <r>
    <x v="334"/>
    <x v="316"/>
    <x v="1"/>
    <x v="11"/>
    <x v="30"/>
    <x v="2"/>
    <x v="6"/>
    <x v="3"/>
    <x v="29"/>
    <x v="5"/>
    <x v="73"/>
    <x v="112"/>
    <x v="2"/>
    <x v="29"/>
    <x v="162"/>
    <x v="3"/>
    <x v="6"/>
    <x v="6"/>
    <x v="255"/>
    <x v="282"/>
    <x v="248"/>
    <x v="2"/>
    <x v="264"/>
    <x v="197"/>
    <x v="210"/>
    <x v="274"/>
    <x v="205"/>
    <x v="197"/>
    <x v="210"/>
    <x v="275"/>
    <x v="3"/>
    <x v="174"/>
    <x v="86"/>
    <x v="217"/>
    <x v="307"/>
    <x v="272"/>
    <x v="272"/>
    <x v="273"/>
    <x v="2"/>
  </r>
  <r>
    <x v="410"/>
    <x v="405"/>
    <x v="1"/>
    <x v="4"/>
    <x v="30"/>
    <x v="2"/>
    <x v="6"/>
    <x v="3"/>
    <x v="11"/>
    <x v="7"/>
    <x v="91"/>
    <x v="130"/>
    <x v="2"/>
    <x v="29"/>
    <x v="94"/>
    <x v="7"/>
    <x v="7"/>
    <x v="7"/>
    <x v="254"/>
    <x v="285"/>
    <x v="249"/>
    <x v="2"/>
    <x v="266"/>
    <x v="280"/>
    <x v="284"/>
    <x v="280"/>
    <x v="212"/>
    <x v="280"/>
    <x v="284"/>
    <x v="281"/>
    <x v="3"/>
    <x v="165"/>
    <x v="86"/>
    <x v="286"/>
    <x v="281"/>
    <x v="278"/>
    <x v="278"/>
    <x v="279"/>
    <x v="2"/>
  </r>
  <r>
    <x v="123"/>
    <x v="125"/>
    <x v="1"/>
    <x v="4"/>
    <x v="31"/>
    <x v="4"/>
    <x v="8"/>
    <x v="14"/>
    <x v="24"/>
    <x v="7"/>
    <x v="59"/>
    <x v="101"/>
    <x v="2"/>
    <x v="16"/>
    <x v="305"/>
    <x v="21"/>
    <x v="27"/>
    <x v="27"/>
    <x v="253"/>
    <x v="193"/>
    <x v="212"/>
    <x v="2"/>
    <x v="209"/>
    <x v="166"/>
    <x v="175"/>
    <x v="210"/>
    <x v="274"/>
    <x v="163"/>
    <x v="171"/>
    <x v="210"/>
    <x v="3"/>
    <x v="243"/>
    <x v="71"/>
    <x v="162"/>
    <x v="155"/>
    <x v="208"/>
    <x v="208"/>
    <x v="208"/>
    <x v="2"/>
  </r>
  <r>
    <x v="46"/>
    <x v="44"/>
    <x v="1"/>
    <x v="4"/>
    <x v="32"/>
    <x v="14"/>
    <x v="2"/>
    <x v="13"/>
    <x v="25"/>
    <x v="1"/>
    <x v="32"/>
    <x v="77"/>
    <x v="2"/>
    <x v="16"/>
    <x v="296"/>
    <x v="40"/>
    <x v="67"/>
    <x v="68"/>
    <x v="215"/>
    <x v="142"/>
    <x v="179"/>
    <x v="2"/>
    <x v="152"/>
    <x v="195"/>
    <x v="199"/>
    <x v="153"/>
    <x v="314"/>
    <x v="195"/>
    <x v="197"/>
    <x v="156"/>
    <x v="3"/>
    <x v="338"/>
    <x v="42"/>
    <x v="158"/>
    <x v="151"/>
    <x v="151"/>
    <x v="151"/>
    <x v="153"/>
    <x v="2"/>
  </r>
  <r>
    <x v="387"/>
    <x v="379"/>
    <x v="1"/>
    <x v="4"/>
    <x v="32"/>
    <x v="14"/>
    <x v="2"/>
    <x v="13"/>
    <x v="26"/>
    <x v="1"/>
    <x v="79"/>
    <x v="38"/>
    <x v="2"/>
    <x v="14"/>
    <x v="288"/>
    <x v="39"/>
    <x v="32"/>
    <x v="31"/>
    <x v="222"/>
    <x v="149"/>
    <x v="151"/>
    <x v="2"/>
    <x v="153"/>
    <x v="90"/>
    <x v="90"/>
    <x v="150"/>
    <x v="295"/>
    <x v="91"/>
    <x v="89"/>
    <x v="153"/>
    <x v="3"/>
    <x v="335"/>
    <x v="86"/>
    <x v="92"/>
    <x v="103"/>
    <x v="148"/>
    <x v="148"/>
    <x v="150"/>
    <x v="4"/>
  </r>
  <r>
    <x v="495"/>
    <x v="497"/>
    <x v="1"/>
    <x v="4"/>
    <x v="32"/>
    <x v="14"/>
    <x v="2"/>
    <x v="13"/>
    <x v="20"/>
    <x v="1"/>
    <x v="118"/>
    <x v="153"/>
    <x v="2"/>
    <x v="17"/>
    <x v="268"/>
    <x v="42"/>
    <x v="73"/>
    <x v="76"/>
    <x v="188"/>
    <x v="156"/>
    <x v="222"/>
    <x v="2"/>
    <x v="185"/>
    <x v="229"/>
    <x v="231"/>
    <x v="180"/>
    <x v="282"/>
    <x v="229"/>
    <x v="231"/>
    <x v="179"/>
    <x v="3"/>
    <x v="260"/>
    <x v="86"/>
    <x v="235"/>
    <x v="244"/>
    <x v="176"/>
    <x v="176"/>
    <x v="176"/>
    <x v="2"/>
  </r>
  <r>
    <x v="446"/>
    <x v="445"/>
    <x v="1"/>
    <x v="4"/>
    <x v="33"/>
    <x v="14"/>
    <x v="10"/>
    <x v="13"/>
    <x v="23"/>
    <x v="2"/>
    <x v="105"/>
    <x v="143"/>
    <x v="2"/>
    <x v="8"/>
    <x v="469"/>
    <x v="55"/>
    <x v="139"/>
    <x v="142"/>
    <x v="175"/>
    <x v="51"/>
    <x v="24"/>
    <x v="2"/>
    <x v="50"/>
    <x v="381"/>
    <x v="393"/>
    <x v="52"/>
    <x v="450"/>
    <x v="380"/>
    <x v="393"/>
    <x v="53"/>
    <x v="3"/>
    <x v="431"/>
    <x v="86"/>
    <x v="406"/>
    <x v="399"/>
    <x v="51"/>
    <x v="51"/>
    <x v="51"/>
    <x v="2"/>
  </r>
  <r>
    <x v="448"/>
    <x v="447"/>
    <x v="1"/>
    <x v="4"/>
    <x v="33"/>
    <x v="14"/>
    <x v="10"/>
    <x v="13"/>
    <x v="26"/>
    <x v="2"/>
    <x v="106"/>
    <x v="160"/>
    <x v="2"/>
    <x v="12"/>
    <x v="459"/>
    <x v="59"/>
    <x v="143"/>
    <x v="146"/>
    <x v="151"/>
    <x v="57"/>
    <x v="44"/>
    <x v="2"/>
    <x v="61"/>
    <x v="349"/>
    <x v="346"/>
    <x v="65"/>
    <x v="438"/>
    <x v="348"/>
    <x v="346"/>
    <x v="66"/>
    <x v="3"/>
    <x v="428"/>
    <x v="86"/>
    <x v="355"/>
    <x v="344"/>
    <x v="63"/>
    <x v="63"/>
    <x v="63"/>
    <x v="1"/>
  </r>
  <r>
    <x v="44"/>
    <x v="43"/>
    <x v="1"/>
    <x v="4"/>
    <x v="34"/>
    <x v="0"/>
    <x v="1"/>
    <x v="13"/>
    <x v="20"/>
    <x v="7"/>
    <x v="31"/>
    <x v="76"/>
    <x v="2"/>
    <x v="16"/>
    <x v="294"/>
    <x v="41"/>
    <x v="260"/>
    <x v="261"/>
    <x v="216"/>
    <x v="144"/>
    <x v="66"/>
    <x v="2"/>
    <x v="116"/>
    <x v="447"/>
    <x v="462"/>
    <x v="158"/>
    <x v="428"/>
    <x v="447"/>
    <x v="462"/>
    <x v="161"/>
    <x v="3"/>
    <x v="294"/>
    <x v="39"/>
    <x v="479"/>
    <x v="325"/>
    <x v="156"/>
    <x v="156"/>
    <x v="158"/>
    <x v="2"/>
  </r>
  <r>
    <x v="170"/>
    <x v="165"/>
    <x v="1"/>
    <x v="4"/>
    <x v="34"/>
    <x v="0"/>
    <x v="1"/>
    <x v="13"/>
    <x v="29"/>
    <x v="2"/>
    <x v="73"/>
    <x v="112"/>
    <x v="2"/>
    <x v="16"/>
    <x v="377"/>
    <x v="98"/>
    <x v="267"/>
    <x v="265"/>
    <x v="157"/>
    <x v="118"/>
    <x v="46"/>
    <x v="2"/>
    <x v="98"/>
    <x v="398"/>
    <x v="407"/>
    <x v="111"/>
    <x v="422"/>
    <x v="399"/>
    <x v="409"/>
    <x v="112"/>
    <x v="3"/>
    <x v="318"/>
    <x v="86"/>
    <x v="420"/>
    <x v="336"/>
    <x v="109"/>
    <x v="109"/>
    <x v="109"/>
    <x v="2"/>
  </r>
  <r>
    <x v="257"/>
    <x v="150"/>
    <x v="1"/>
    <x v="4"/>
    <x v="34"/>
    <x v="0"/>
    <x v="1"/>
    <x v="13"/>
    <x v="24"/>
    <x v="7"/>
    <x v="69"/>
    <x v="110"/>
    <x v="2"/>
    <x v="29"/>
    <x v="103"/>
    <x v="106"/>
    <x v="265"/>
    <x v="264"/>
    <x v="171"/>
    <x v="349"/>
    <x v="422"/>
    <x v="2"/>
    <x v="387"/>
    <x v="112"/>
    <x v="125"/>
    <x v="380"/>
    <x v="54"/>
    <x v="113"/>
    <x v="125"/>
    <x v="381"/>
    <x v="3"/>
    <x v="131"/>
    <x v="129"/>
    <x v="196"/>
    <x v="178"/>
    <x v="381"/>
    <x v="381"/>
    <x v="381"/>
    <x v="2"/>
  </r>
  <r>
    <x v="268"/>
    <x v="255"/>
    <x v="1"/>
    <x v="11"/>
    <x v="34"/>
    <x v="0"/>
    <x v="1"/>
    <x v="13"/>
    <x v="29"/>
    <x v="5"/>
    <x v="73"/>
    <x v="112"/>
    <x v="2"/>
    <x v="29"/>
    <x v="98"/>
    <x v="98"/>
    <x v="267"/>
    <x v="265"/>
    <x v="157"/>
    <x v="357"/>
    <x v="419"/>
    <x v="2"/>
    <x v="386"/>
    <x v="59"/>
    <x v="66"/>
    <x v="370"/>
    <x v="36"/>
    <x v="58"/>
    <x v="64"/>
    <x v="371"/>
    <x v="3"/>
    <x v="128"/>
    <x v="86"/>
    <x v="70"/>
    <x v="164"/>
    <x v="371"/>
    <x v="371"/>
    <x v="371"/>
    <x v="2"/>
  </r>
  <r>
    <x v="464"/>
    <x v="463"/>
    <x v="1"/>
    <x v="4"/>
    <x v="34"/>
    <x v="0"/>
    <x v="1"/>
    <x v="13"/>
    <x v="20"/>
    <x v="7"/>
    <x v="109"/>
    <x v="147"/>
    <x v="2"/>
    <x v="16"/>
    <x v="439"/>
    <x v="114"/>
    <x v="271"/>
    <x v="270"/>
    <x v="136"/>
    <x v="92"/>
    <x v="40"/>
    <x v="2"/>
    <x v="91"/>
    <x v="145"/>
    <x v="147"/>
    <x v="95"/>
    <x v="413"/>
    <x v="144"/>
    <x v="147"/>
    <x v="96"/>
    <x v="3"/>
    <x v="332"/>
    <x v="86"/>
    <x v="151"/>
    <x v="169"/>
    <x v="93"/>
    <x v="93"/>
    <x v="93"/>
    <x v="2"/>
  </r>
  <r>
    <x v="171"/>
    <x v="166"/>
    <x v="1"/>
    <x v="4"/>
    <x v="35"/>
    <x v="14"/>
    <x v="8"/>
    <x v="14"/>
    <x v="29"/>
    <x v="4"/>
    <x v="73"/>
    <x v="112"/>
    <x v="2"/>
    <x v="16"/>
    <x v="327"/>
    <x v="49"/>
    <x v="137"/>
    <x v="140"/>
    <x v="120"/>
    <x v="106"/>
    <x v="132"/>
    <x v="2"/>
    <x v="125"/>
    <x v="339"/>
    <x v="343"/>
    <x v="129"/>
    <x v="366"/>
    <x v="340"/>
    <x v="344"/>
    <x v="130"/>
    <x v="3"/>
    <x v="344"/>
    <x v="86"/>
    <x v="351"/>
    <x v="116"/>
    <x v="127"/>
    <x v="127"/>
    <x v="127"/>
    <x v="2"/>
  </r>
  <r>
    <x v="269"/>
    <x v="256"/>
    <x v="1"/>
    <x v="11"/>
    <x v="35"/>
    <x v="14"/>
    <x v="8"/>
    <x v="14"/>
    <x v="29"/>
    <x v="5"/>
    <x v="73"/>
    <x v="112"/>
    <x v="2"/>
    <x v="29"/>
    <x v="147"/>
    <x v="49"/>
    <x v="137"/>
    <x v="140"/>
    <x v="120"/>
    <x v="372"/>
    <x v="329"/>
    <x v="2"/>
    <x v="354"/>
    <x v="125"/>
    <x v="136"/>
    <x v="347"/>
    <x v="100"/>
    <x v="124"/>
    <x v="135"/>
    <x v="348"/>
    <x v="3"/>
    <x v="97"/>
    <x v="86"/>
    <x v="140"/>
    <x v="374"/>
    <x v="348"/>
    <x v="348"/>
    <x v="348"/>
    <x v="2"/>
  </r>
  <r>
    <x v="14"/>
    <x v="8"/>
    <x v="1"/>
    <x v="4"/>
    <x v="36"/>
    <x v="1"/>
    <x v="1"/>
    <x v="0"/>
    <x v="25"/>
    <x v="7"/>
    <x v="14"/>
    <x v="67"/>
    <x v="2"/>
    <x v="31"/>
    <x v="19"/>
    <x v="77"/>
    <x v="126"/>
    <x v="128"/>
    <x v="179"/>
    <x v="416"/>
    <x v="379"/>
    <x v="2"/>
    <x v="394"/>
    <x v="385"/>
    <x v="402"/>
    <x v="412"/>
    <x v="166"/>
    <x v="385"/>
    <x v="402"/>
    <x v="413"/>
    <x v="3"/>
    <x v="52"/>
    <x v="142"/>
    <x v="446"/>
    <x v="345"/>
    <x v="413"/>
    <x v="413"/>
    <x v="413"/>
    <x v="2"/>
  </r>
  <r>
    <x v="15"/>
    <x v="9"/>
    <x v="1"/>
    <x v="4"/>
    <x v="36"/>
    <x v="1"/>
    <x v="1"/>
    <x v="0"/>
    <x v="23"/>
    <x v="7"/>
    <x v="15"/>
    <x v="68"/>
    <x v="2"/>
    <x v="16"/>
    <x v="290"/>
    <x v="73"/>
    <x v="127"/>
    <x v="129"/>
    <x v="178"/>
    <x v="143"/>
    <x v="144"/>
    <x v="2"/>
    <x v="150"/>
    <x v="122"/>
    <x v="129"/>
    <x v="139"/>
    <x v="281"/>
    <x v="121"/>
    <x v="128"/>
    <x v="140"/>
    <x v="3"/>
    <x v="337"/>
    <x v="20"/>
    <x v="75"/>
    <x v="185"/>
    <x v="137"/>
    <x v="137"/>
    <x v="137"/>
    <x v="2"/>
  </r>
  <r>
    <x v="31"/>
    <x v="31"/>
    <x v="1"/>
    <x v="4"/>
    <x v="36"/>
    <x v="1"/>
    <x v="1"/>
    <x v="0"/>
    <x v="12"/>
    <x v="7"/>
    <x v="22"/>
    <x v="67"/>
    <x v="2"/>
    <x v="17"/>
    <x v="258"/>
    <x v="63"/>
    <x v="126"/>
    <x v="128"/>
    <x v="177"/>
    <x v="169"/>
    <x v="215"/>
    <x v="2"/>
    <x v="189"/>
    <x v="221"/>
    <x v="222"/>
    <x v="181"/>
    <x v="253"/>
    <x v="221"/>
    <x v="222"/>
    <x v="180"/>
    <x v="3"/>
    <x v="254"/>
    <x v="46"/>
    <x v="184"/>
    <x v="217"/>
    <x v="178"/>
    <x v="178"/>
    <x v="178"/>
    <x v="2"/>
  </r>
  <r>
    <x v="413"/>
    <x v="410"/>
    <x v="1"/>
    <x v="4"/>
    <x v="37"/>
    <x v="0"/>
    <x v="3"/>
    <x v="14"/>
    <x v="23"/>
    <x v="9"/>
    <x v="93"/>
    <x v="132"/>
    <x v="2"/>
    <x v="16"/>
    <x v="400"/>
    <x v="53"/>
    <x v="82"/>
    <x v="85"/>
    <x v="277"/>
    <x v="215"/>
    <x v="173"/>
    <x v="2"/>
    <x v="207"/>
    <x v="140"/>
    <x v="148"/>
    <x v="219"/>
    <x v="307"/>
    <x v="140"/>
    <x v="148"/>
    <x v="221"/>
    <x v="3"/>
    <x v="327"/>
    <x v="86"/>
    <x v="152"/>
    <x v="171"/>
    <x v="220"/>
    <x v="220"/>
    <x v="219"/>
    <x v="2"/>
  </r>
  <r>
    <x v="414"/>
    <x v="411"/>
    <x v="1"/>
    <x v="4"/>
    <x v="37"/>
    <x v="0"/>
    <x v="3"/>
    <x v="14"/>
    <x v="25"/>
    <x v="9"/>
    <x v="93"/>
    <x v="132"/>
    <x v="2"/>
    <x v="16"/>
    <x v="399"/>
    <x v="52"/>
    <x v="82"/>
    <x v="85"/>
    <x v="276"/>
    <x v="216"/>
    <x v="174"/>
    <x v="2"/>
    <x v="208"/>
    <x v="149"/>
    <x v="158"/>
    <x v="221"/>
    <x v="312"/>
    <x v="148"/>
    <x v="158"/>
    <x v="223"/>
    <x v="3"/>
    <x v="326"/>
    <x v="86"/>
    <x v="164"/>
    <x v="180"/>
    <x v="222"/>
    <x v="222"/>
    <x v="221"/>
    <x v="2"/>
  </r>
  <r>
    <x v="172"/>
    <x v="167"/>
    <x v="1"/>
    <x v="4"/>
    <x v="38"/>
    <x v="12"/>
    <x v="8"/>
    <x v="1"/>
    <x v="29"/>
    <x v="1"/>
    <x v="73"/>
    <x v="112"/>
    <x v="2"/>
    <x v="16"/>
    <x v="332"/>
    <x v="57"/>
    <x v="159"/>
    <x v="161"/>
    <x v="167"/>
    <x v="129"/>
    <x v="128"/>
    <x v="2"/>
    <x v="135"/>
    <x v="323"/>
    <x v="324"/>
    <x v="136"/>
    <x v="353"/>
    <x v="323"/>
    <x v="325"/>
    <x v="137"/>
    <x v="3"/>
    <x v="383"/>
    <x v="86"/>
    <x v="333"/>
    <x v="329"/>
    <x v="134"/>
    <x v="134"/>
    <x v="134"/>
    <x v="2"/>
  </r>
  <r>
    <x v="270"/>
    <x v="257"/>
    <x v="1"/>
    <x v="11"/>
    <x v="38"/>
    <x v="12"/>
    <x v="8"/>
    <x v="1"/>
    <x v="29"/>
    <x v="5"/>
    <x v="73"/>
    <x v="112"/>
    <x v="2"/>
    <x v="29"/>
    <x v="141"/>
    <x v="57"/>
    <x v="159"/>
    <x v="161"/>
    <x v="167"/>
    <x v="345"/>
    <x v="335"/>
    <x v="2"/>
    <x v="337"/>
    <x v="139"/>
    <x v="156"/>
    <x v="340"/>
    <x v="113"/>
    <x v="139"/>
    <x v="156"/>
    <x v="341"/>
    <x v="3"/>
    <x v="58"/>
    <x v="86"/>
    <x v="160"/>
    <x v="174"/>
    <x v="341"/>
    <x v="341"/>
    <x v="341"/>
    <x v="2"/>
  </r>
  <r>
    <x v="173"/>
    <x v="168"/>
    <x v="1"/>
    <x v="4"/>
    <x v="39"/>
    <x v="0"/>
    <x v="3"/>
    <x v="14"/>
    <x v="29"/>
    <x v="6"/>
    <x v="73"/>
    <x v="112"/>
    <x v="2"/>
    <x v="16"/>
    <x v="366"/>
    <x v="72"/>
    <x v="40"/>
    <x v="40"/>
    <x v="202"/>
    <x v="136"/>
    <x v="202"/>
    <x v="2"/>
    <x v="151"/>
    <x v="40"/>
    <x v="41"/>
    <x v="114"/>
    <x v="222"/>
    <x v="40"/>
    <x v="41"/>
    <x v="115"/>
    <x v="3"/>
    <x v="314"/>
    <x v="86"/>
    <x v="44"/>
    <x v="145"/>
    <x v="112"/>
    <x v="112"/>
    <x v="112"/>
    <x v="2"/>
  </r>
  <r>
    <x v="335"/>
    <x v="317"/>
    <x v="1"/>
    <x v="11"/>
    <x v="39"/>
    <x v="0"/>
    <x v="3"/>
    <x v="14"/>
    <x v="29"/>
    <x v="5"/>
    <x v="73"/>
    <x v="112"/>
    <x v="2"/>
    <x v="29"/>
    <x v="110"/>
    <x v="72"/>
    <x v="40"/>
    <x v="40"/>
    <x v="202"/>
    <x v="334"/>
    <x v="273"/>
    <x v="2"/>
    <x v="323"/>
    <x v="420"/>
    <x v="434"/>
    <x v="364"/>
    <x v="231"/>
    <x v="420"/>
    <x v="434"/>
    <x v="366"/>
    <x v="3"/>
    <x v="134"/>
    <x v="86"/>
    <x v="443"/>
    <x v="355"/>
    <x v="366"/>
    <x v="366"/>
    <x v="366"/>
    <x v="2"/>
  </r>
  <r>
    <x v="174"/>
    <x v="169"/>
    <x v="1"/>
    <x v="4"/>
    <x v="40"/>
    <x v="0"/>
    <x v="2"/>
    <x v="14"/>
    <x v="29"/>
    <x v="6"/>
    <x v="73"/>
    <x v="112"/>
    <x v="2"/>
    <x v="16"/>
    <x v="378"/>
    <x v="76"/>
    <x v="92"/>
    <x v="90"/>
    <x v="185"/>
    <x v="130"/>
    <x v="143"/>
    <x v="2"/>
    <x v="139"/>
    <x v="51"/>
    <x v="55"/>
    <x v="113"/>
    <x v="291"/>
    <x v="51"/>
    <x v="54"/>
    <x v="114"/>
    <x v="3"/>
    <x v="319"/>
    <x v="86"/>
    <x v="58"/>
    <x v="89"/>
    <x v="111"/>
    <x v="111"/>
    <x v="111"/>
    <x v="2"/>
  </r>
  <r>
    <x v="271"/>
    <x v="258"/>
    <x v="1"/>
    <x v="11"/>
    <x v="40"/>
    <x v="0"/>
    <x v="2"/>
    <x v="14"/>
    <x v="29"/>
    <x v="5"/>
    <x v="73"/>
    <x v="112"/>
    <x v="2"/>
    <x v="29"/>
    <x v="97"/>
    <x v="76"/>
    <x v="92"/>
    <x v="90"/>
    <x v="185"/>
    <x v="344"/>
    <x v="316"/>
    <x v="2"/>
    <x v="333"/>
    <x v="408"/>
    <x v="422"/>
    <x v="365"/>
    <x v="181"/>
    <x v="408"/>
    <x v="422"/>
    <x v="367"/>
    <x v="3"/>
    <x v="127"/>
    <x v="86"/>
    <x v="432"/>
    <x v="402"/>
    <x v="367"/>
    <x v="367"/>
    <x v="367"/>
    <x v="2"/>
  </r>
  <r>
    <x v="175"/>
    <x v="170"/>
    <x v="1"/>
    <x v="4"/>
    <x v="41"/>
    <x v="12"/>
    <x v="3"/>
    <x v="14"/>
    <x v="29"/>
    <x v="6"/>
    <x v="73"/>
    <x v="112"/>
    <x v="2"/>
    <x v="16"/>
    <x v="412"/>
    <x v="128"/>
    <x v="303"/>
    <x v="300"/>
    <x v="110"/>
    <x v="87"/>
    <x v="25"/>
    <x v="2"/>
    <x v="79"/>
    <x v="379"/>
    <x v="391"/>
    <x v="80"/>
    <x v="424"/>
    <x v="378"/>
    <x v="391"/>
    <x v="81"/>
    <x v="3"/>
    <x v="394"/>
    <x v="86"/>
    <x v="403"/>
    <x v="213"/>
    <x v="78"/>
    <x v="78"/>
    <x v="78"/>
    <x v="2"/>
  </r>
  <r>
    <x v="336"/>
    <x v="318"/>
    <x v="1"/>
    <x v="11"/>
    <x v="41"/>
    <x v="12"/>
    <x v="3"/>
    <x v="14"/>
    <x v="29"/>
    <x v="5"/>
    <x v="73"/>
    <x v="112"/>
    <x v="2"/>
    <x v="29"/>
    <x v="64"/>
    <x v="128"/>
    <x v="303"/>
    <x v="300"/>
    <x v="110"/>
    <x v="397"/>
    <x v="455"/>
    <x v="2"/>
    <x v="412"/>
    <x v="80"/>
    <x v="85"/>
    <x v="410"/>
    <x v="30"/>
    <x v="81"/>
    <x v="86"/>
    <x v="411"/>
    <x v="3"/>
    <x v="42"/>
    <x v="86"/>
    <x v="88"/>
    <x v="291"/>
    <x v="411"/>
    <x v="411"/>
    <x v="411"/>
    <x v="2"/>
  </r>
  <r>
    <x v="408"/>
    <x v="403"/>
    <x v="1"/>
    <x v="4"/>
    <x v="41"/>
    <x v="12"/>
    <x v="3"/>
    <x v="14"/>
    <x v="13"/>
    <x v="6"/>
    <x v="90"/>
    <x v="129"/>
    <x v="2"/>
    <x v="29"/>
    <x v="39"/>
    <x v="131"/>
    <x v="304"/>
    <x v="301"/>
    <x v="105"/>
    <x v="399"/>
    <x v="454"/>
    <x v="2"/>
    <x v="414"/>
    <x v="87"/>
    <x v="93"/>
    <x v="416"/>
    <x v="32"/>
    <x v="88"/>
    <x v="92"/>
    <x v="417"/>
    <x v="3"/>
    <x v="35"/>
    <x v="86"/>
    <x v="95"/>
    <x v="107"/>
    <x v="417"/>
    <x v="417"/>
    <x v="417"/>
    <x v="2"/>
  </r>
  <r>
    <x v="176"/>
    <x v="171"/>
    <x v="1"/>
    <x v="4"/>
    <x v="42"/>
    <x v="12"/>
    <x v="6"/>
    <x v="14"/>
    <x v="29"/>
    <x v="2"/>
    <x v="73"/>
    <x v="112"/>
    <x v="2"/>
    <x v="16"/>
    <x v="409"/>
    <x v="118"/>
    <x v="287"/>
    <x v="287"/>
    <x v="118"/>
    <x v="94"/>
    <x v="29"/>
    <x v="2"/>
    <x v="87"/>
    <x v="266"/>
    <x v="262"/>
    <x v="91"/>
    <x v="417"/>
    <x v="264"/>
    <x v="262"/>
    <x v="92"/>
    <x v="3"/>
    <x v="392"/>
    <x v="86"/>
    <x v="264"/>
    <x v="485"/>
    <x v="89"/>
    <x v="89"/>
    <x v="89"/>
    <x v="2"/>
  </r>
  <r>
    <x v="356"/>
    <x v="338"/>
    <x v="1"/>
    <x v="11"/>
    <x v="42"/>
    <x v="12"/>
    <x v="6"/>
    <x v="14"/>
    <x v="29"/>
    <x v="5"/>
    <x v="73"/>
    <x v="112"/>
    <x v="2"/>
    <x v="29"/>
    <x v="68"/>
    <x v="118"/>
    <x v="287"/>
    <x v="287"/>
    <x v="118"/>
    <x v="388"/>
    <x v="445"/>
    <x v="2"/>
    <x v="401"/>
    <x v="201"/>
    <x v="221"/>
    <x v="398"/>
    <x v="45"/>
    <x v="201"/>
    <x v="221"/>
    <x v="400"/>
    <x v="3"/>
    <x v="44"/>
    <x v="86"/>
    <x v="228"/>
    <x v="15"/>
    <x v="400"/>
    <x v="400"/>
    <x v="400"/>
    <x v="2"/>
  </r>
  <r>
    <x v="177"/>
    <x v="172"/>
    <x v="1"/>
    <x v="4"/>
    <x v="43"/>
    <x v="12"/>
    <x v="1"/>
    <x v="14"/>
    <x v="29"/>
    <x v="6"/>
    <x v="73"/>
    <x v="112"/>
    <x v="2"/>
    <x v="16"/>
    <x v="357"/>
    <x v="74"/>
    <x v="208"/>
    <x v="208"/>
    <x v="148"/>
    <x v="119"/>
    <x v="91"/>
    <x v="2"/>
    <x v="114"/>
    <x v="356"/>
    <x v="357"/>
    <x v="121"/>
    <x v="383"/>
    <x v="355"/>
    <x v="357"/>
    <x v="122"/>
    <x v="3"/>
    <x v="385"/>
    <x v="86"/>
    <x v="366"/>
    <x v="35"/>
    <x v="119"/>
    <x v="119"/>
    <x v="119"/>
    <x v="2"/>
  </r>
  <r>
    <x v="272"/>
    <x v="259"/>
    <x v="1"/>
    <x v="11"/>
    <x v="43"/>
    <x v="12"/>
    <x v="1"/>
    <x v="14"/>
    <x v="29"/>
    <x v="5"/>
    <x v="73"/>
    <x v="112"/>
    <x v="2"/>
    <x v="29"/>
    <x v="118"/>
    <x v="74"/>
    <x v="208"/>
    <x v="208"/>
    <x v="148"/>
    <x v="355"/>
    <x v="371"/>
    <x v="2"/>
    <x v="369"/>
    <x v="111"/>
    <x v="123"/>
    <x v="355"/>
    <x v="84"/>
    <x v="112"/>
    <x v="123"/>
    <x v="357"/>
    <x v="3"/>
    <x v="54"/>
    <x v="86"/>
    <x v="124"/>
    <x v="461"/>
    <x v="357"/>
    <x v="357"/>
    <x v="357"/>
    <x v="2"/>
  </r>
  <r>
    <x v="179"/>
    <x v="174"/>
    <x v="1"/>
    <x v="4"/>
    <x v="44"/>
    <x v="12"/>
    <x v="3"/>
    <x v="14"/>
    <x v="29"/>
    <x v="2"/>
    <x v="73"/>
    <x v="112"/>
    <x v="2"/>
    <x v="16"/>
    <x v="445"/>
    <x v="148"/>
    <x v="316"/>
    <x v="316"/>
    <x v="107"/>
    <x v="83"/>
    <x v="7"/>
    <x v="2"/>
    <x v="57"/>
    <x v="441"/>
    <x v="455"/>
    <x v="62"/>
    <x v="442"/>
    <x v="441"/>
    <x v="455"/>
    <x v="63"/>
    <x v="3"/>
    <x v="405"/>
    <x v="86"/>
    <x v="470"/>
    <x v="494"/>
    <x v="60"/>
    <x v="60"/>
    <x v="60"/>
    <x v="2"/>
  </r>
  <r>
    <x v="273"/>
    <x v="260"/>
    <x v="1"/>
    <x v="11"/>
    <x v="44"/>
    <x v="12"/>
    <x v="3"/>
    <x v="14"/>
    <x v="29"/>
    <x v="5"/>
    <x v="73"/>
    <x v="112"/>
    <x v="2"/>
    <x v="29"/>
    <x v="26"/>
    <x v="148"/>
    <x v="316"/>
    <x v="316"/>
    <x v="107"/>
    <x v="403"/>
    <x v="477"/>
    <x v="2"/>
    <x v="430"/>
    <x v="22"/>
    <x v="23"/>
    <x v="427"/>
    <x v="15"/>
    <x v="22"/>
    <x v="23"/>
    <x v="428"/>
    <x v="3"/>
    <x v="28"/>
    <x v="86"/>
    <x v="24"/>
    <x v="5"/>
    <x v="428"/>
    <x v="428"/>
    <x v="428"/>
    <x v="2"/>
  </r>
  <r>
    <x v="469"/>
    <x v="473"/>
    <x v="1"/>
    <x v="6"/>
    <x v="45"/>
    <x v="15"/>
    <x v="0"/>
    <x v="14"/>
    <x v="33"/>
    <x v="2"/>
    <x v="111"/>
    <x v="23"/>
    <x v="2"/>
    <x v="23"/>
    <x v="226"/>
    <x v="155"/>
    <x v="324"/>
    <x v="324"/>
    <x v="53"/>
    <x v="295"/>
    <x v="406"/>
    <x v="2"/>
    <x v="313"/>
    <x v="290"/>
    <x v="299"/>
    <x v="328"/>
    <x v="240"/>
    <x v="291"/>
    <x v="299"/>
    <x v="327"/>
    <x v="3"/>
    <x v="434"/>
    <x v="86"/>
    <x v="303"/>
    <x v="294"/>
    <x v="329"/>
    <x v="329"/>
    <x v="327"/>
    <x v="6"/>
  </r>
  <r>
    <x v="470"/>
    <x v="468"/>
    <x v="1"/>
    <x v="5"/>
    <x v="45"/>
    <x v="15"/>
    <x v="0"/>
    <x v="14"/>
    <x v="15"/>
    <x v="2"/>
    <x v="111"/>
    <x v="23"/>
    <x v="2"/>
    <x v="20"/>
    <x v="238"/>
    <x v="155"/>
    <x v="324"/>
    <x v="324"/>
    <x v="53"/>
    <x v="182"/>
    <x v="56"/>
    <x v="2"/>
    <x v="160"/>
    <x v="180"/>
    <x v="187"/>
    <x v="151"/>
    <x v="216"/>
    <x v="180"/>
    <x v="187"/>
    <x v="154"/>
    <x v="3"/>
    <x v="434"/>
    <x v="86"/>
    <x v="199"/>
    <x v="212"/>
    <x v="149"/>
    <x v="149"/>
    <x v="151"/>
    <x v="6"/>
  </r>
  <r>
    <x v="471"/>
    <x v="469"/>
    <x v="1"/>
    <x v="3"/>
    <x v="45"/>
    <x v="15"/>
    <x v="0"/>
    <x v="14"/>
    <x v="14"/>
    <x v="2"/>
    <x v="111"/>
    <x v="23"/>
    <x v="2"/>
    <x v="23"/>
    <x v="226"/>
    <x v="155"/>
    <x v="324"/>
    <x v="324"/>
    <x v="53"/>
    <x v="295"/>
    <x v="406"/>
    <x v="2"/>
    <x v="313"/>
    <x v="290"/>
    <x v="299"/>
    <x v="328"/>
    <x v="240"/>
    <x v="291"/>
    <x v="299"/>
    <x v="327"/>
    <x v="3"/>
    <x v="434"/>
    <x v="86"/>
    <x v="303"/>
    <x v="294"/>
    <x v="329"/>
    <x v="329"/>
    <x v="327"/>
    <x v="6"/>
  </r>
  <r>
    <x v="178"/>
    <x v="173"/>
    <x v="1"/>
    <x v="4"/>
    <x v="46"/>
    <x v="12"/>
    <x v="9"/>
    <x v="14"/>
    <x v="29"/>
    <x v="6"/>
    <x v="73"/>
    <x v="112"/>
    <x v="2"/>
    <x v="16"/>
    <x v="393"/>
    <x v="98"/>
    <x v="257"/>
    <x v="258"/>
    <x v="145"/>
    <x v="111"/>
    <x v="67"/>
    <x v="2"/>
    <x v="102"/>
    <x v="383"/>
    <x v="395"/>
    <x v="99"/>
    <x v="388"/>
    <x v="383"/>
    <x v="395"/>
    <x v="100"/>
    <x v="3"/>
    <x v="389"/>
    <x v="86"/>
    <x v="409"/>
    <x v="272"/>
    <x v="97"/>
    <x v="97"/>
    <x v="97"/>
    <x v="2"/>
  </r>
  <r>
    <x v="331"/>
    <x v="313"/>
    <x v="1"/>
    <x v="11"/>
    <x v="46"/>
    <x v="12"/>
    <x v="9"/>
    <x v="14"/>
    <x v="29"/>
    <x v="5"/>
    <x v="73"/>
    <x v="112"/>
    <x v="2"/>
    <x v="29"/>
    <x v="80"/>
    <x v="98"/>
    <x v="257"/>
    <x v="258"/>
    <x v="145"/>
    <x v="368"/>
    <x v="400"/>
    <x v="2"/>
    <x v="382"/>
    <x v="76"/>
    <x v="83"/>
    <x v="385"/>
    <x v="81"/>
    <x v="75"/>
    <x v="84"/>
    <x v="386"/>
    <x v="3"/>
    <x v="49"/>
    <x v="86"/>
    <x v="85"/>
    <x v="231"/>
    <x v="386"/>
    <x v="386"/>
    <x v="386"/>
    <x v="2"/>
  </r>
  <r>
    <x v="157"/>
    <x v="148"/>
    <x v="1"/>
    <x v="4"/>
    <x v="47"/>
    <x v="12"/>
    <x v="0"/>
    <x v="13"/>
    <x v="23"/>
    <x v="2"/>
    <x v="68"/>
    <x v="5"/>
    <x v="2"/>
    <x v="21"/>
    <x v="235"/>
    <x v="148"/>
    <x v="1"/>
    <x v="0"/>
    <x v="336"/>
    <x v="245"/>
    <x v="245"/>
    <x v="2"/>
    <x v="248"/>
    <x v="238"/>
    <x v="244"/>
    <x v="251"/>
    <x v="229"/>
    <x v="238"/>
    <x v="244"/>
    <x v="251"/>
    <x v="3"/>
    <x v="217"/>
    <x v="153"/>
    <x v="458"/>
    <x v="457"/>
    <x v="249"/>
    <x v="249"/>
    <x v="249"/>
    <x v="7"/>
  </r>
  <r>
    <x v="180"/>
    <x v="175"/>
    <x v="1"/>
    <x v="4"/>
    <x v="47"/>
    <x v="12"/>
    <x v="0"/>
    <x v="13"/>
    <x v="29"/>
    <x v="2"/>
    <x v="73"/>
    <x v="112"/>
    <x v="2"/>
    <x v="16"/>
    <x v="441"/>
    <x v="142"/>
    <x v="312"/>
    <x v="312"/>
    <x v="69"/>
    <x v="59"/>
    <x v="12"/>
    <x v="2"/>
    <x v="53"/>
    <x v="65"/>
    <x v="63"/>
    <x v="57"/>
    <x v="423"/>
    <x v="63"/>
    <x v="62"/>
    <x v="57"/>
    <x v="3"/>
    <x v="403"/>
    <x v="86"/>
    <x v="68"/>
    <x v="22"/>
    <x v="55"/>
    <x v="55"/>
    <x v="55"/>
    <x v="2"/>
  </r>
  <r>
    <x v="274"/>
    <x v="261"/>
    <x v="1"/>
    <x v="11"/>
    <x v="47"/>
    <x v="12"/>
    <x v="0"/>
    <x v="13"/>
    <x v="29"/>
    <x v="5"/>
    <x v="73"/>
    <x v="112"/>
    <x v="2"/>
    <x v="29"/>
    <x v="31"/>
    <x v="142"/>
    <x v="312"/>
    <x v="312"/>
    <x v="69"/>
    <x v="424"/>
    <x v="471"/>
    <x v="2"/>
    <x v="433"/>
    <x v="395"/>
    <x v="409"/>
    <x v="432"/>
    <x v="34"/>
    <x v="396"/>
    <x v="411"/>
    <x v="434"/>
    <x v="3"/>
    <x v="31"/>
    <x v="86"/>
    <x v="422"/>
    <x v="477"/>
    <x v="433"/>
    <x v="433"/>
    <x v="433"/>
    <x v="2"/>
  </r>
  <r>
    <x v="181"/>
    <x v="176"/>
    <x v="1"/>
    <x v="4"/>
    <x v="48"/>
    <x v="0"/>
    <x v="2"/>
    <x v="14"/>
    <x v="29"/>
    <x v="9"/>
    <x v="73"/>
    <x v="112"/>
    <x v="2"/>
    <x v="16"/>
    <x v="375"/>
    <x v="72"/>
    <x v="81"/>
    <x v="84"/>
    <x v="271"/>
    <x v="210"/>
    <x v="156"/>
    <x v="2"/>
    <x v="201"/>
    <x v="53"/>
    <x v="59"/>
    <x v="201"/>
    <x v="279"/>
    <x v="53"/>
    <x v="59"/>
    <x v="202"/>
    <x v="3"/>
    <x v="317"/>
    <x v="86"/>
    <x v="64"/>
    <x v="45"/>
    <x v="200"/>
    <x v="200"/>
    <x v="200"/>
    <x v="2"/>
  </r>
  <r>
    <x v="337"/>
    <x v="319"/>
    <x v="1"/>
    <x v="11"/>
    <x v="48"/>
    <x v="0"/>
    <x v="2"/>
    <x v="14"/>
    <x v="29"/>
    <x v="5"/>
    <x v="73"/>
    <x v="112"/>
    <x v="2"/>
    <x v="29"/>
    <x v="102"/>
    <x v="72"/>
    <x v="81"/>
    <x v="84"/>
    <x v="271"/>
    <x v="271"/>
    <x v="304"/>
    <x v="2"/>
    <x v="281"/>
    <x v="404"/>
    <x v="415"/>
    <x v="285"/>
    <x v="186"/>
    <x v="404"/>
    <x v="415"/>
    <x v="286"/>
    <x v="3"/>
    <x v="130"/>
    <x v="86"/>
    <x v="426"/>
    <x v="453"/>
    <x v="285"/>
    <x v="285"/>
    <x v="285"/>
    <x v="2"/>
  </r>
  <r>
    <x v="182"/>
    <x v="177"/>
    <x v="1"/>
    <x v="4"/>
    <x v="49"/>
    <x v="0"/>
    <x v="6"/>
    <x v="14"/>
    <x v="29"/>
    <x v="9"/>
    <x v="73"/>
    <x v="112"/>
    <x v="2"/>
    <x v="16"/>
    <x v="359"/>
    <x v="71"/>
    <x v="187"/>
    <x v="189"/>
    <x v="163"/>
    <x v="124"/>
    <x v="95"/>
    <x v="2"/>
    <x v="117"/>
    <x v="300"/>
    <x v="295"/>
    <x v="126"/>
    <x v="381"/>
    <x v="300"/>
    <x v="296"/>
    <x v="127"/>
    <x v="3"/>
    <x v="313"/>
    <x v="86"/>
    <x v="300"/>
    <x v="245"/>
    <x v="124"/>
    <x v="124"/>
    <x v="124"/>
    <x v="2"/>
  </r>
  <r>
    <x v="355"/>
    <x v="337"/>
    <x v="1"/>
    <x v="11"/>
    <x v="49"/>
    <x v="0"/>
    <x v="6"/>
    <x v="14"/>
    <x v="29"/>
    <x v="5"/>
    <x v="73"/>
    <x v="112"/>
    <x v="2"/>
    <x v="29"/>
    <x v="116"/>
    <x v="71"/>
    <x v="187"/>
    <x v="189"/>
    <x v="163"/>
    <x v="350"/>
    <x v="368"/>
    <x v="2"/>
    <x v="366"/>
    <x v="173"/>
    <x v="189"/>
    <x v="349"/>
    <x v="85"/>
    <x v="173"/>
    <x v="188"/>
    <x v="351"/>
    <x v="3"/>
    <x v="135"/>
    <x v="86"/>
    <x v="200"/>
    <x v="256"/>
    <x v="350"/>
    <x v="350"/>
    <x v="351"/>
    <x v="2"/>
  </r>
  <r>
    <x v="401"/>
    <x v="396"/>
    <x v="1"/>
    <x v="4"/>
    <x v="49"/>
    <x v="0"/>
    <x v="6"/>
    <x v="14"/>
    <x v="23"/>
    <x v="9"/>
    <x v="87"/>
    <x v="126"/>
    <x v="2"/>
    <x v="29"/>
    <x v="77"/>
    <x v="76"/>
    <x v="189"/>
    <x v="190"/>
    <x v="152"/>
    <x v="366"/>
    <x v="366"/>
    <x v="2"/>
    <x v="370"/>
    <x v="218"/>
    <x v="238"/>
    <x v="361"/>
    <x v="92"/>
    <x v="218"/>
    <x v="238"/>
    <x v="363"/>
    <x v="3"/>
    <x v="120"/>
    <x v="86"/>
    <x v="243"/>
    <x v="249"/>
    <x v="363"/>
    <x v="363"/>
    <x v="363"/>
    <x v="2"/>
  </r>
  <r>
    <x v="93"/>
    <x v="95"/>
    <x v="1"/>
    <x v="4"/>
    <x v="50"/>
    <x v="0"/>
    <x v="2"/>
    <x v="4"/>
    <x v="35"/>
    <x v="4"/>
    <x v="49"/>
    <x v="92"/>
    <x v="2"/>
    <x v="16"/>
    <x v="301"/>
    <x v="46"/>
    <x v="247"/>
    <x v="240"/>
    <x v="3"/>
    <x v="15"/>
    <x v="58"/>
    <x v="2"/>
    <x v="15"/>
    <x v="440"/>
    <x v="449"/>
    <x v="15"/>
    <x v="436"/>
    <x v="440"/>
    <x v="450"/>
    <x v="14"/>
    <x v="3"/>
    <x v="297"/>
    <x v="64"/>
    <x v="465"/>
    <x v="347"/>
    <x v="13"/>
    <x v="13"/>
    <x v="13"/>
    <x v="2"/>
  </r>
  <r>
    <x v="145"/>
    <x v="141"/>
    <x v="1"/>
    <x v="4"/>
    <x v="50"/>
    <x v="0"/>
    <x v="2"/>
    <x v="4"/>
    <x v="26"/>
    <x v="4"/>
    <x v="66"/>
    <x v="92"/>
    <x v="2"/>
    <x v="29"/>
    <x v="169"/>
    <x v="85"/>
    <x v="247"/>
    <x v="240"/>
    <x v="4"/>
    <x v="465"/>
    <x v="415"/>
    <x v="2"/>
    <x v="469"/>
    <x v="68"/>
    <x v="97"/>
    <x v="473"/>
    <x v="33"/>
    <x v="66"/>
    <x v="96"/>
    <x v="474"/>
    <x v="3"/>
    <x v="148"/>
    <x v="99"/>
    <x v="113"/>
    <x v="166"/>
    <x v="473"/>
    <x v="473"/>
    <x v="473"/>
    <x v="2"/>
  </r>
  <r>
    <x v="441"/>
    <x v="440"/>
    <x v="1"/>
    <x v="4"/>
    <x v="50"/>
    <x v="0"/>
    <x v="2"/>
    <x v="4"/>
    <x v="25"/>
    <x v="4"/>
    <x v="105"/>
    <x v="143"/>
    <x v="2"/>
    <x v="29"/>
    <x v="40"/>
    <x v="109"/>
    <x v="250"/>
    <x v="247"/>
    <x v="2"/>
    <x v="466"/>
    <x v="431"/>
    <x v="2"/>
    <x v="471"/>
    <x v="337"/>
    <x v="392"/>
    <x v="474"/>
    <x v="20"/>
    <x v="338"/>
    <x v="392"/>
    <x v="476"/>
    <x v="3"/>
    <x v="112"/>
    <x v="86"/>
    <x v="404"/>
    <x v="397"/>
    <x v="475"/>
    <x v="475"/>
    <x v="475"/>
    <x v="2"/>
  </r>
  <r>
    <x v="443"/>
    <x v="442"/>
    <x v="1"/>
    <x v="4"/>
    <x v="50"/>
    <x v="0"/>
    <x v="2"/>
    <x v="4"/>
    <x v="26"/>
    <x v="4"/>
    <x v="105"/>
    <x v="143"/>
    <x v="2"/>
    <x v="16"/>
    <x v="432"/>
    <x v="107"/>
    <x v="250"/>
    <x v="247"/>
    <x v="1"/>
    <x v="10"/>
    <x v="38"/>
    <x v="2"/>
    <x v="9"/>
    <x v="168"/>
    <x v="104"/>
    <x v="10"/>
    <x v="435"/>
    <x v="166"/>
    <x v="103"/>
    <x v="10"/>
    <x v="3"/>
    <x v="331"/>
    <x v="86"/>
    <x v="104"/>
    <x v="119"/>
    <x v="9"/>
    <x v="9"/>
    <x v="9"/>
    <x v="2"/>
  </r>
  <r>
    <x v="183"/>
    <x v="178"/>
    <x v="1"/>
    <x v="4"/>
    <x v="51"/>
    <x v="12"/>
    <x v="2"/>
    <x v="14"/>
    <x v="29"/>
    <x v="2"/>
    <x v="73"/>
    <x v="112"/>
    <x v="2"/>
    <x v="16"/>
    <x v="435"/>
    <x v="147"/>
    <x v="315"/>
    <x v="315"/>
    <x v="68"/>
    <x v="58"/>
    <x v="9"/>
    <x v="2"/>
    <x v="51"/>
    <x v="443"/>
    <x v="458"/>
    <x v="55"/>
    <x v="449"/>
    <x v="443"/>
    <x v="458"/>
    <x v="56"/>
    <x v="3"/>
    <x v="401"/>
    <x v="86"/>
    <x v="474"/>
    <x v="32"/>
    <x v="54"/>
    <x v="54"/>
    <x v="54"/>
    <x v="2"/>
  </r>
  <r>
    <x v="275"/>
    <x v="262"/>
    <x v="1"/>
    <x v="11"/>
    <x v="51"/>
    <x v="12"/>
    <x v="2"/>
    <x v="14"/>
    <x v="29"/>
    <x v="5"/>
    <x v="73"/>
    <x v="112"/>
    <x v="2"/>
    <x v="29"/>
    <x v="38"/>
    <x v="147"/>
    <x v="315"/>
    <x v="315"/>
    <x v="68"/>
    <x v="425"/>
    <x v="475"/>
    <x v="2"/>
    <x v="434"/>
    <x v="20"/>
    <x v="20"/>
    <x v="434"/>
    <x v="8"/>
    <x v="20"/>
    <x v="20"/>
    <x v="436"/>
    <x v="3"/>
    <x v="34"/>
    <x v="86"/>
    <x v="20"/>
    <x v="465"/>
    <x v="435"/>
    <x v="435"/>
    <x v="435"/>
    <x v="2"/>
  </r>
  <r>
    <x v="507"/>
    <x v="509"/>
    <x v="1"/>
    <x v="4"/>
    <x v="52"/>
    <x v="15"/>
    <x v="8"/>
    <x v="14"/>
    <x v="35"/>
    <x v="8"/>
    <x v="120"/>
    <x v="155"/>
    <x v="2"/>
    <x v="16"/>
    <x v="430"/>
    <x v="55"/>
    <x v="114"/>
    <x v="116"/>
    <x v="228"/>
    <x v="157"/>
    <x v="148"/>
    <x v="2"/>
    <x v="167"/>
    <x v="226"/>
    <x v="229"/>
    <x v="178"/>
    <x v="349"/>
    <x v="226"/>
    <x v="228"/>
    <x v="177"/>
    <x v="3"/>
    <x v="434"/>
    <x v="86"/>
    <x v="233"/>
    <x v="243"/>
    <x v="174"/>
    <x v="174"/>
    <x v="174"/>
    <x v="1"/>
  </r>
  <r>
    <x v="184"/>
    <x v="179"/>
    <x v="1"/>
    <x v="4"/>
    <x v="53"/>
    <x v="13"/>
    <x v="2"/>
    <x v="14"/>
    <x v="29"/>
    <x v="4"/>
    <x v="73"/>
    <x v="112"/>
    <x v="2"/>
    <x v="16"/>
    <x v="373"/>
    <x v="108"/>
    <x v="292"/>
    <x v="292"/>
    <x v="86"/>
    <x v="77"/>
    <x v="32"/>
    <x v="2"/>
    <x v="83"/>
    <x v="437"/>
    <x v="453"/>
    <x v="89"/>
    <x v="433"/>
    <x v="437"/>
    <x v="453"/>
    <x v="90"/>
    <x v="3"/>
    <x v="414"/>
    <x v="86"/>
    <x v="467"/>
    <x v="406"/>
    <x v="87"/>
    <x v="87"/>
    <x v="87"/>
    <x v="2"/>
  </r>
  <r>
    <x v="276"/>
    <x v="263"/>
    <x v="1"/>
    <x v="11"/>
    <x v="53"/>
    <x v="13"/>
    <x v="2"/>
    <x v="14"/>
    <x v="29"/>
    <x v="5"/>
    <x v="73"/>
    <x v="112"/>
    <x v="2"/>
    <x v="29"/>
    <x v="105"/>
    <x v="108"/>
    <x v="292"/>
    <x v="292"/>
    <x v="86"/>
    <x v="409"/>
    <x v="441"/>
    <x v="2"/>
    <x v="406"/>
    <x v="26"/>
    <x v="26"/>
    <x v="401"/>
    <x v="23"/>
    <x v="26"/>
    <x v="26"/>
    <x v="403"/>
    <x v="3"/>
    <x v="21"/>
    <x v="86"/>
    <x v="27"/>
    <x v="82"/>
    <x v="403"/>
    <x v="403"/>
    <x v="403"/>
    <x v="2"/>
  </r>
  <r>
    <x v="465"/>
    <x v="464"/>
    <x v="1"/>
    <x v="4"/>
    <x v="53"/>
    <x v="13"/>
    <x v="2"/>
    <x v="14"/>
    <x v="26"/>
    <x v="4"/>
    <x v="109"/>
    <x v="147"/>
    <x v="2"/>
    <x v="29"/>
    <x v="33"/>
    <x v="125"/>
    <x v="294"/>
    <x v="294"/>
    <x v="80"/>
    <x v="418"/>
    <x v="449"/>
    <x v="2"/>
    <x v="416"/>
    <x v="97"/>
    <x v="108"/>
    <x v="418"/>
    <x v="44"/>
    <x v="98"/>
    <x v="106"/>
    <x v="419"/>
    <x v="3"/>
    <x v="7"/>
    <x v="86"/>
    <x v="106"/>
    <x v="120"/>
    <x v="419"/>
    <x v="419"/>
    <x v="419"/>
    <x v="2"/>
  </r>
  <r>
    <x v="377"/>
    <x v="369"/>
    <x v="1"/>
    <x v="4"/>
    <x v="54"/>
    <x v="3"/>
    <x v="6"/>
    <x v="4"/>
    <x v="11"/>
    <x v="7"/>
    <x v="74"/>
    <x v="114"/>
    <x v="0"/>
    <x v="16"/>
    <x v="390"/>
    <x v="18"/>
    <x v="22"/>
    <x v="22"/>
    <x v="308"/>
    <x v="237"/>
    <x v="223"/>
    <x v="2"/>
    <x v="240"/>
    <x v="159"/>
    <x v="166"/>
    <x v="242"/>
    <x v="254"/>
    <x v="165"/>
    <x v="174"/>
    <x v="250"/>
    <x v="3"/>
    <x v="237"/>
    <x v="86"/>
    <x v="186"/>
    <x v="202"/>
    <x v="246"/>
    <x v="246"/>
    <x v="248"/>
    <x v="2"/>
  </r>
  <r>
    <x v="127"/>
    <x v="129"/>
    <x v="1"/>
    <x v="4"/>
    <x v="55"/>
    <x v="0"/>
    <x v="2"/>
    <x v="4"/>
    <x v="37"/>
    <x v="1"/>
    <x v="61"/>
    <x v="49"/>
    <x v="2"/>
    <x v="16"/>
    <x v="280"/>
    <x v="22"/>
    <x v="26"/>
    <x v="25"/>
    <x v="218"/>
    <x v="152"/>
    <x v="213"/>
    <x v="2"/>
    <x v="166"/>
    <x v="164"/>
    <x v="168"/>
    <x v="166"/>
    <x v="261"/>
    <x v="162"/>
    <x v="167"/>
    <x v="167"/>
    <x v="3"/>
    <x v="270"/>
    <x v="78"/>
    <x v="168"/>
    <x v="129"/>
    <x v="162"/>
    <x v="162"/>
    <x v="164"/>
    <x v="3"/>
  </r>
  <r>
    <x v="388"/>
    <x v="381"/>
    <x v="1"/>
    <x v="4"/>
    <x v="55"/>
    <x v="0"/>
    <x v="2"/>
    <x v="4"/>
    <x v="26"/>
    <x v="1"/>
    <x v="79"/>
    <x v="38"/>
    <x v="2"/>
    <x v="14"/>
    <x v="286"/>
    <x v="24"/>
    <x v="18"/>
    <x v="14"/>
    <x v="221"/>
    <x v="146"/>
    <x v="199"/>
    <x v="2"/>
    <x v="159"/>
    <x v="109"/>
    <x v="118"/>
    <x v="157"/>
    <x v="267"/>
    <x v="110"/>
    <x v="117"/>
    <x v="160"/>
    <x v="3"/>
    <x v="289"/>
    <x v="86"/>
    <x v="120"/>
    <x v="136"/>
    <x v="155"/>
    <x v="155"/>
    <x v="157"/>
    <x v="4"/>
  </r>
  <r>
    <x v="6"/>
    <x v="0"/>
    <x v="1"/>
    <x v="4"/>
    <x v="56"/>
    <x v="1"/>
    <x v="1"/>
    <x v="4"/>
    <x v="23"/>
    <x v="7"/>
    <x v="7"/>
    <x v="59"/>
    <x v="2"/>
    <x v="16"/>
    <x v="283"/>
    <x v="16"/>
    <x v="262"/>
    <x v="256"/>
    <x v="41"/>
    <x v="38"/>
    <x v="70"/>
    <x v="2"/>
    <x v="37"/>
    <x v="451"/>
    <x v="467"/>
    <x v="38"/>
    <x v="426"/>
    <x v="451"/>
    <x v="466"/>
    <x v="38"/>
    <x v="3"/>
    <x v="334"/>
    <x v="49"/>
    <x v="480"/>
    <x v="423"/>
    <x v="37"/>
    <x v="37"/>
    <x v="37"/>
    <x v="2"/>
  </r>
  <r>
    <x v="7"/>
    <x v="1"/>
    <x v="1"/>
    <x v="4"/>
    <x v="56"/>
    <x v="1"/>
    <x v="1"/>
    <x v="4"/>
    <x v="25"/>
    <x v="7"/>
    <x v="9"/>
    <x v="0"/>
    <x v="2"/>
    <x v="21"/>
    <x v="235"/>
    <x v="2"/>
    <x v="1"/>
    <x v="0"/>
    <x v="336"/>
    <x v="245"/>
    <x v="245"/>
    <x v="2"/>
    <x v="248"/>
    <x v="238"/>
    <x v="244"/>
    <x v="251"/>
    <x v="229"/>
    <x v="238"/>
    <x v="244"/>
    <x v="251"/>
    <x v="3"/>
    <x v="217"/>
    <x v="95"/>
    <x v="270"/>
    <x v="253"/>
    <x v="249"/>
    <x v="249"/>
    <x v="249"/>
    <x v="7"/>
  </r>
  <r>
    <x v="185"/>
    <x v="180"/>
    <x v="1"/>
    <x v="4"/>
    <x v="56"/>
    <x v="1"/>
    <x v="1"/>
    <x v="4"/>
    <x v="29"/>
    <x v="2"/>
    <x v="73"/>
    <x v="112"/>
    <x v="2"/>
    <x v="16"/>
    <x v="346"/>
    <x v="85"/>
    <x v="279"/>
    <x v="268"/>
    <x v="35"/>
    <x v="29"/>
    <x v="47"/>
    <x v="2"/>
    <x v="27"/>
    <x v="431"/>
    <x v="438"/>
    <x v="29"/>
    <x v="440"/>
    <x v="431"/>
    <x v="438"/>
    <x v="27"/>
    <x v="3"/>
    <x v="364"/>
    <x v="86"/>
    <x v="450"/>
    <x v="455"/>
    <x v="26"/>
    <x v="26"/>
    <x v="26"/>
    <x v="2"/>
  </r>
  <r>
    <x v="277"/>
    <x v="264"/>
    <x v="1"/>
    <x v="11"/>
    <x v="56"/>
    <x v="1"/>
    <x v="1"/>
    <x v="4"/>
    <x v="29"/>
    <x v="5"/>
    <x v="73"/>
    <x v="112"/>
    <x v="2"/>
    <x v="29"/>
    <x v="128"/>
    <x v="85"/>
    <x v="279"/>
    <x v="268"/>
    <x v="35"/>
    <x v="449"/>
    <x v="418"/>
    <x v="2"/>
    <x v="454"/>
    <x v="30"/>
    <x v="37"/>
    <x v="456"/>
    <x v="16"/>
    <x v="30"/>
    <x v="37"/>
    <x v="458"/>
    <x v="3"/>
    <x v="76"/>
    <x v="86"/>
    <x v="41"/>
    <x v="42"/>
    <x v="457"/>
    <x v="457"/>
    <x v="457"/>
    <x v="2"/>
  </r>
  <r>
    <x v="461"/>
    <x v="460"/>
    <x v="1"/>
    <x v="6"/>
    <x v="56"/>
    <x v="1"/>
    <x v="1"/>
    <x v="4"/>
    <x v="11"/>
    <x v="2"/>
    <x v="29"/>
    <x v="75"/>
    <x v="2"/>
    <x v="29"/>
    <x v="179"/>
    <x v="49"/>
    <x v="270"/>
    <x v="262"/>
    <x v="40"/>
    <x v="440"/>
    <x v="403"/>
    <x v="2"/>
    <x v="446"/>
    <x v="18"/>
    <x v="19"/>
    <x v="448"/>
    <x v="26"/>
    <x v="18"/>
    <x v="19"/>
    <x v="449"/>
    <x v="3"/>
    <x v="105"/>
    <x v="123"/>
    <x v="19"/>
    <x v="53"/>
    <x v="448"/>
    <x v="448"/>
    <x v="448"/>
    <x v="2"/>
  </r>
  <r>
    <x v="462"/>
    <x v="461"/>
    <x v="1"/>
    <x v="5"/>
    <x v="56"/>
    <x v="1"/>
    <x v="1"/>
    <x v="4"/>
    <x v="15"/>
    <x v="2"/>
    <x v="29"/>
    <x v="75"/>
    <x v="2"/>
    <x v="16"/>
    <x v="292"/>
    <x v="49"/>
    <x v="270"/>
    <x v="262"/>
    <x v="40"/>
    <x v="36"/>
    <x v="60"/>
    <x v="2"/>
    <x v="34"/>
    <x v="446"/>
    <x v="460"/>
    <x v="36"/>
    <x v="431"/>
    <x v="446"/>
    <x v="460"/>
    <x v="37"/>
    <x v="3"/>
    <x v="339"/>
    <x v="33"/>
    <x v="475"/>
    <x v="440"/>
    <x v="36"/>
    <x v="36"/>
    <x v="36"/>
    <x v="2"/>
  </r>
  <r>
    <x v="463"/>
    <x v="462"/>
    <x v="1"/>
    <x v="3"/>
    <x v="56"/>
    <x v="1"/>
    <x v="1"/>
    <x v="4"/>
    <x v="14"/>
    <x v="2"/>
    <x v="29"/>
    <x v="75"/>
    <x v="2"/>
    <x v="29"/>
    <x v="179"/>
    <x v="49"/>
    <x v="270"/>
    <x v="262"/>
    <x v="40"/>
    <x v="440"/>
    <x v="403"/>
    <x v="2"/>
    <x v="446"/>
    <x v="18"/>
    <x v="19"/>
    <x v="448"/>
    <x v="26"/>
    <x v="18"/>
    <x v="19"/>
    <x v="449"/>
    <x v="3"/>
    <x v="105"/>
    <x v="123"/>
    <x v="19"/>
    <x v="20"/>
    <x v="448"/>
    <x v="448"/>
    <x v="448"/>
    <x v="2"/>
  </r>
  <r>
    <x v="487"/>
    <x v="488"/>
    <x v="1"/>
    <x v="4"/>
    <x v="56"/>
    <x v="1"/>
    <x v="1"/>
    <x v="4"/>
    <x v="25"/>
    <x v="7"/>
    <x v="117"/>
    <x v="152"/>
    <x v="0"/>
    <x v="29"/>
    <x v="25"/>
    <x v="117"/>
    <x v="280"/>
    <x v="273"/>
    <x v="39"/>
    <x v="456"/>
    <x v="436"/>
    <x v="2"/>
    <x v="464"/>
    <x v="315"/>
    <x v="355"/>
    <x v="468"/>
    <x v="93"/>
    <x v="311"/>
    <x v="351"/>
    <x v="453"/>
    <x v="3"/>
    <x v="62"/>
    <x v="86"/>
    <x v="359"/>
    <x v="349"/>
    <x v="452"/>
    <x v="452"/>
    <x v="452"/>
    <x v="2"/>
  </r>
  <r>
    <x v="504"/>
    <x v="506"/>
    <x v="1"/>
    <x v="4"/>
    <x v="56"/>
    <x v="1"/>
    <x v="1"/>
    <x v="4"/>
    <x v="25"/>
    <x v="7"/>
    <x v="120"/>
    <x v="58"/>
    <x v="2"/>
    <x v="29"/>
    <x v="183"/>
    <x v="112"/>
    <x v="261"/>
    <x v="255"/>
    <x v="42"/>
    <x v="438"/>
    <x v="421"/>
    <x v="2"/>
    <x v="443"/>
    <x v="276"/>
    <x v="315"/>
    <x v="447"/>
    <x v="72"/>
    <x v="276"/>
    <x v="316"/>
    <x v="448"/>
    <x v="3"/>
    <x v="106"/>
    <x v="86"/>
    <x v="322"/>
    <x v="310"/>
    <x v="447"/>
    <x v="447"/>
    <x v="447"/>
    <x v="2"/>
  </r>
  <r>
    <x v="186"/>
    <x v="181"/>
    <x v="1"/>
    <x v="4"/>
    <x v="57"/>
    <x v="2"/>
    <x v="3"/>
    <x v="13"/>
    <x v="29"/>
    <x v="1"/>
    <x v="73"/>
    <x v="112"/>
    <x v="2"/>
    <x v="16"/>
    <x v="318"/>
    <x v="11"/>
    <x v="35"/>
    <x v="35"/>
    <x v="234"/>
    <x v="170"/>
    <x v="207"/>
    <x v="2"/>
    <x v="187"/>
    <x v="311"/>
    <x v="313"/>
    <x v="191"/>
    <x v="308"/>
    <x v="313"/>
    <x v="314"/>
    <x v="190"/>
    <x v="3"/>
    <x v="267"/>
    <x v="86"/>
    <x v="320"/>
    <x v="238"/>
    <x v="188"/>
    <x v="188"/>
    <x v="188"/>
    <x v="2"/>
  </r>
  <r>
    <x v="278"/>
    <x v="265"/>
    <x v="1"/>
    <x v="11"/>
    <x v="57"/>
    <x v="2"/>
    <x v="3"/>
    <x v="13"/>
    <x v="29"/>
    <x v="5"/>
    <x v="73"/>
    <x v="112"/>
    <x v="2"/>
    <x v="29"/>
    <x v="157"/>
    <x v="11"/>
    <x v="35"/>
    <x v="35"/>
    <x v="234"/>
    <x v="305"/>
    <x v="268"/>
    <x v="2"/>
    <x v="295"/>
    <x v="152"/>
    <x v="167"/>
    <x v="294"/>
    <x v="163"/>
    <x v="152"/>
    <x v="166"/>
    <x v="295"/>
    <x v="3"/>
    <x v="173"/>
    <x v="86"/>
    <x v="180"/>
    <x v="265"/>
    <x v="294"/>
    <x v="294"/>
    <x v="294"/>
    <x v="2"/>
  </r>
  <r>
    <x v="375"/>
    <x v="367"/>
    <x v="1"/>
    <x v="4"/>
    <x v="57"/>
    <x v="2"/>
    <x v="3"/>
    <x v="13"/>
    <x v="20"/>
    <x v="1"/>
    <x v="74"/>
    <x v="113"/>
    <x v="2"/>
    <x v="29"/>
    <x v="145"/>
    <x v="21"/>
    <x v="36"/>
    <x v="36"/>
    <x v="235"/>
    <x v="306"/>
    <x v="269"/>
    <x v="2"/>
    <x v="296"/>
    <x v="265"/>
    <x v="274"/>
    <x v="298"/>
    <x v="175"/>
    <x v="263"/>
    <x v="272"/>
    <x v="299"/>
    <x v="3"/>
    <x v="171"/>
    <x v="86"/>
    <x v="275"/>
    <x v="275"/>
    <x v="298"/>
    <x v="298"/>
    <x v="298"/>
    <x v="2"/>
  </r>
  <r>
    <x v="17"/>
    <x v="11"/>
    <x v="1"/>
    <x v="2"/>
    <x v="58"/>
    <x v="0"/>
    <x v="5"/>
    <x v="14"/>
    <x v="22"/>
    <x v="6"/>
    <x v="16"/>
    <x v="66"/>
    <x v="2"/>
    <x v="25"/>
    <x v="211"/>
    <x v="81"/>
    <x v="156"/>
    <x v="157"/>
    <x v="209"/>
    <x v="294"/>
    <x v="257"/>
    <x v="2"/>
    <x v="288"/>
    <x v="302"/>
    <x v="306"/>
    <x v="292"/>
    <x v="215"/>
    <x v="302"/>
    <x v="307"/>
    <x v="293"/>
    <x v="3"/>
    <x v="200"/>
    <x v="120"/>
    <x v="361"/>
    <x v="322"/>
    <x v="292"/>
    <x v="292"/>
    <x v="292"/>
    <x v="2"/>
  </r>
  <r>
    <x v="30"/>
    <x v="29"/>
    <x v="1"/>
    <x v="4"/>
    <x v="58"/>
    <x v="0"/>
    <x v="5"/>
    <x v="14"/>
    <x v="23"/>
    <x v="6"/>
    <x v="21"/>
    <x v="36"/>
    <x v="2"/>
    <x v="18"/>
    <x v="247"/>
    <x v="71"/>
    <x v="132"/>
    <x v="138"/>
    <x v="204"/>
    <x v="197"/>
    <x v="233"/>
    <x v="2"/>
    <x v="221"/>
    <x v="185"/>
    <x v="192"/>
    <x v="206"/>
    <x v="238"/>
    <x v="185"/>
    <x v="192"/>
    <x v="206"/>
    <x v="3"/>
    <x v="222"/>
    <x v="57"/>
    <x v="173"/>
    <x v="205"/>
    <x v="204"/>
    <x v="204"/>
    <x v="204"/>
    <x v="4"/>
  </r>
  <r>
    <x v="48"/>
    <x v="30"/>
    <x v="0"/>
    <x v="7"/>
    <x v="58"/>
    <x v="0"/>
    <x v="5"/>
    <x v="14"/>
    <x v="15"/>
    <x v="7"/>
    <x v="16"/>
    <x v="66"/>
    <x v="2"/>
    <x v="18"/>
    <x v="254"/>
    <x v="81"/>
    <x v="156"/>
    <x v="157"/>
    <x v="209"/>
    <x v="183"/>
    <x v="227"/>
    <x v="2"/>
    <x v="195"/>
    <x v="169"/>
    <x v="177"/>
    <x v="194"/>
    <x v="241"/>
    <x v="168"/>
    <x v="173"/>
    <x v="193"/>
    <x v="3"/>
    <x v="238"/>
    <x v="38"/>
    <x v="131"/>
    <x v="179"/>
    <x v="191"/>
    <x v="191"/>
    <x v="191"/>
    <x v="2"/>
  </r>
  <r>
    <x v="41"/>
    <x v="24"/>
    <x v="1"/>
    <x v="6"/>
    <x v="59"/>
    <x v="14"/>
    <x v="10"/>
    <x v="14"/>
    <x v="18"/>
    <x v="4"/>
    <x v="30"/>
    <x v="1"/>
    <x v="2"/>
    <x v="21"/>
    <x v="235"/>
    <x v="31"/>
    <x v="1"/>
    <x v="0"/>
    <x v="336"/>
    <x v="245"/>
    <x v="245"/>
    <x v="2"/>
    <x v="248"/>
    <x v="238"/>
    <x v="244"/>
    <x v="251"/>
    <x v="229"/>
    <x v="238"/>
    <x v="244"/>
    <x v="251"/>
    <x v="3"/>
    <x v="217"/>
    <x v="113"/>
    <x v="297"/>
    <x v="259"/>
    <x v="249"/>
    <x v="249"/>
    <x v="249"/>
    <x v="7"/>
  </r>
  <r>
    <x v="42"/>
    <x v="25"/>
    <x v="1"/>
    <x v="5"/>
    <x v="59"/>
    <x v="14"/>
    <x v="10"/>
    <x v="14"/>
    <x v="15"/>
    <x v="4"/>
    <x v="30"/>
    <x v="1"/>
    <x v="2"/>
    <x v="21"/>
    <x v="235"/>
    <x v="31"/>
    <x v="1"/>
    <x v="0"/>
    <x v="336"/>
    <x v="245"/>
    <x v="245"/>
    <x v="2"/>
    <x v="248"/>
    <x v="238"/>
    <x v="244"/>
    <x v="251"/>
    <x v="229"/>
    <x v="238"/>
    <x v="244"/>
    <x v="251"/>
    <x v="3"/>
    <x v="217"/>
    <x v="56"/>
    <x v="202"/>
    <x v="242"/>
    <x v="249"/>
    <x v="249"/>
    <x v="249"/>
    <x v="7"/>
  </r>
  <r>
    <x v="43"/>
    <x v="26"/>
    <x v="1"/>
    <x v="3"/>
    <x v="59"/>
    <x v="14"/>
    <x v="10"/>
    <x v="14"/>
    <x v="14"/>
    <x v="4"/>
    <x v="30"/>
    <x v="1"/>
    <x v="2"/>
    <x v="21"/>
    <x v="235"/>
    <x v="31"/>
    <x v="1"/>
    <x v="0"/>
    <x v="336"/>
    <x v="245"/>
    <x v="245"/>
    <x v="2"/>
    <x v="248"/>
    <x v="238"/>
    <x v="244"/>
    <x v="251"/>
    <x v="229"/>
    <x v="238"/>
    <x v="244"/>
    <x v="251"/>
    <x v="3"/>
    <x v="217"/>
    <x v="113"/>
    <x v="297"/>
    <x v="259"/>
    <x v="249"/>
    <x v="249"/>
    <x v="249"/>
    <x v="7"/>
  </r>
  <r>
    <x v="505"/>
    <x v="507"/>
    <x v="1"/>
    <x v="4"/>
    <x v="60"/>
    <x v="15"/>
    <x v="5"/>
    <x v="14"/>
    <x v="23"/>
    <x v="9"/>
    <x v="120"/>
    <x v="155"/>
    <x v="2"/>
    <x v="29"/>
    <x v="41"/>
    <x v="72"/>
    <x v="165"/>
    <x v="166"/>
    <x v="132"/>
    <x v="390"/>
    <x v="337"/>
    <x v="2"/>
    <x v="368"/>
    <x v="247"/>
    <x v="263"/>
    <x v="374"/>
    <x v="122"/>
    <x v="247"/>
    <x v="264"/>
    <x v="375"/>
    <x v="3"/>
    <x v="434"/>
    <x v="86"/>
    <x v="266"/>
    <x v="267"/>
    <x v="375"/>
    <x v="375"/>
    <x v="375"/>
    <x v="1"/>
  </r>
  <r>
    <x v="187"/>
    <x v="182"/>
    <x v="1"/>
    <x v="4"/>
    <x v="61"/>
    <x v="2"/>
    <x v="10"/>
    <x v="14"/>
    <x v="29"/>
    <x v="9"/>
    <x v="73"/>
    <x v="112"/>
    <x v="2"/>
    <x v="16"/>
    <x v="350"/>
    <x v="57"/>
    <x v="125"/>
    <x v="127"/>
    <x v="270"/>
    <x v="211"/>
    <x v="146"/>
    <x v="2"/>
    <x v="198"/>
    <x v="234"/>
    <x v="239"/>
    <x v="217"/>
    <x v="338"/>
    <x v="234"/>
    <x v="239"/>
    <x v="219"/>
    <x v="3"/>
    <x v="271"/>
    <x v="86"/>
    <x v="244"/>
    <x v="236"/>
    <x v="218"/>
    <x v="218"/>
    <x v="217"/>
    <x v="2"/>
  </r>
  <r>
    <x v="279"/>
    <x v="266"/>
    <x v="1"/>
    <x v="11"/>
    <x v="61"/>
    <x v="2"/>
    <x v="10"/>
    <x v="14"/>
    <x v="29"/>
    <x v="5"/>
    <x v="73"/>
    <x v="112"/>
    <x v="2"/>
    <x v="29"/>
    <x v="124"/>
    <x v="57"/>
    <x v="125"/>
    <x v="127"/>
    <x v="270"/>
    <x v="270"/>
    <x v="313"/>
    <x v="2"/>
    <x v="283"/>
    <x v="242"/>
    <x v="250"/>
    <x v="275"/>
    <x v="136"/>
    <x v="242"/>
    <x v="250"/>
    <x v="276"/>
    <x v="3"/>
    <x v="169"/>
    <x v="86"/>
    <x v="255"/>
    <x v="269"/>
    <x v="273"/>
    <x v="273"/>
    <x v="274"/>
    <x v="2"/>
  </r>
  <r>
    <x v="0"/>
    <x v="60"/>
    <x v="1"/>
    <x v="4"/>
    <x v="62"/>
    <x v="14"/>
    <x v="10"/>
    <x v="13"/>
    <x v="21"/>
    <x v="2"/>
    <x v="1"/>
    <x v="55"/>
    <x v="1"/>
    <x v="15"/>
    <x v="235"/>
    <x v="43"/>
    <x v="131"/>
    <x v="135"/>
    <x v="336"/>
    <x v="245"/>
    <x v="162"/>
    <x v="2"/>
    <x v="231"/>
    <x v="120"/>
    <x v="127"/>
    <x v="161"/>
    <x v="13"/>
    <x v="95"/>
    <x v="95"/>
    <x v="144"/>
    <x v="3"/>
    <x v="217"/>
    <x v="7"/>
    <x v="32"/>
    <x v="19"/>
    <x v="167"/>
    <x v="167"/>
    <x v="141"/>
    <x v="3"/>
  </r>
  <r>
    <x v="1"/>
    <x v="59"/>
    <x v="1"/>
    <x v="4"/>
    <x v="62"/>
    <x v="14"/>
    <x v="10"/>
    <x v="13"/>
    <x v="21"/>
    <x v="2"/>
    <x v="2"/>
    <x v="54"/>
    <x v="1"/>
    <x v="15"/>
    <x v="235"/>
    <x v="47"/>
    <x v="130"/>
    <x v="133"/>
    <x v="336"/>
    <x v="245"/>
    <x v="159"/>
    <x v="2"/>
    <x v="230"/>
    <x v="99"/>
    <x v="100"/>
    <x v="160"/>
    <x v="14"/>
    <x v="78"/>
    <x v="77"/>
    <x v="148"/>
    <x v="3"/>
    <x v="217"/>
    <x v="9"/>
    <x v="29"/>
    <x v="18"/>
    <x v="168"/>
    <x v="168"/>
    <x v="145"/>
    <x v="3"/>
  </r>
  <r>
    <x v="2"/>
    <x v="61"/>
    <x v="1"/>
    <x v="4"/>
    <x v="62"/>
    <x v="14"/>
    <x v="10"/>
    <x v="13"/>
    <x v="10"/>
    <x v="2"/>
    <x v="2"/>
    <x v="54"/>
    <x v="1"/>
    <x v="31"/>
    <x v="235"/>
    <x v="47"/>
    <x v="130"/>
    <x v="133"/>
    <x v="336"/>
    <x v="245"/>
    <x v="302"/>
    <x v="2"/>
    <x v="261"/>
    <x v="364"/>
    <x v="377"/>
    <x v="323"/>
    <x v="443"/>
    <x v="381"/>
    <x v="397"/>
    <x v="332"/>
    <x v="3"/>
    <x v="217"/>
    <x v="148"/>
    <x v="463"/>
    <x v="481"/>
    <x v="310"/>
    <x v="310"/>
    <x v="332"/>
    <x v="3"/>
  </r>
  <r>
    <x v="3"/>
    <x v="62"/>
    <x v="1"/>
    <x v="4"/>
    <x v="62"/>
    <x v="14"/>
    <x v="10"/>
    <x v="13"/>
    <x v="10"/>
    <x v="2"/>
    <x v="1"/>
    <x v="55"/>
    <x v="1"/>
    <x v="31"/>
    <x v="235"/>
    <x v="43"/>
    <x v="131"/>
    <x v="135"/>
    <x v="336"/>
    <x v="245"/>
    <x v="300"/>
    <x v="2"/>
    <x v="260"/>
    <x v="347"/>
    <x v="353"/>
    <x v="322"/>
    <x v="444"/>
    <x v="366"/>
    <x v="379"/>
    <x v="335"/>
    <x v="3"/>
    <x v="217"/>
    <x v="150"/>
    <x v="459"/>
    <x v="479"/>
    <x v="312"/>
    <x v="312"/>
    <x v="335"/>
    <x v="3"/>
  </r>
  <r>
    <x v="125"/>
    <x v="128"/>
    <x v="1"/>
    <x v="3"/>
    <x v="62"/>
    <x v="14"/>
    <x v="10"/>
    <x v="13"/>
    <x v="35"/>
    <x v="2"/>
    <x v="0"/>
    <x v="8"/>
    <x v="1"/>
    <x v="21"/>
    <x v="236"/>
    <x v="23"/>
    <x v="1"/>
    <x v="0"/>
    <x v="196"/>
    <x v="244"/>
    <x v="192"/>
    <x v="2"/>
    <x v="237"/>
    <x v="241"/>
    <x v="244"/>
    <x v="244"/>
    <x v="309"/>
    <x v="241"/>
    <x v="244"/>
    <x v="238"/>
    <x v="3"/>
    <x v="218"/>
    <x v="10"/>
    <x v="62"/>
    <x v="334"/>
    <x v="279"/>
    <x v="279"/>
    <x v="236"/>
    <x v="7"/>
  </r>
  <r>
    <x v="126"/>
    <x v="127"/>
    <x v="1"/>
    <x v="3"/>
    <x v="62"/>
    <x v="14"/>
    <x v="10"/>
    <x v="13"/>
    <x v="10"/>
    <x v="2"/>
    <x v="0"/>
    <x v="8"/>
    <x v="1"/>
    <x v="21"/>
    <x v="234"/>
    <x v="23"/>
    <x v="1"/>
    <x v="0"/>
    <x v="196"/>
    <x v="246"/>
    <x v="282"/>
    <x v="2"/>
    <x v="256"/>
    <x v="236"/>
    <x v="244"/>
    <x v="255"/>
    <x v="162"/>
    <x v="235"/>
    <x v="244"/>
    <x v="260"/>
    <x v="3"/>
    <x v="216"/>
    <x v="147"/>
    <x v="429"/>
    <x v="168"/>
    <x v="211"/>
    <x v="211"/>
    <x v="258"/>
    <x v="7"/>
  </r>
  <r>
    <x v="4"/>
    <x v="63"/>
    <x v="1"/>
    <x v="4"/>
    <x v="63"/>
    <x v="14"/>
    <x v="10"/>
    <x v="13"/>
    <x v="25"/>
    <x v="2"/>
    <x v="6"/>
    <x v="57"/>
    <x v="2"/>
    <x v="5"/>
    <x v="472"/>
    <x v="48"/>
    <x v="138"/>
    <x v="141"/>
    <x v="166"/>
    <x v="47"/>
    <x v="11"/>
    <x v="2"/>
    <x v="42"/>
    <x v="435"/>
    <x v="448"/>
    <x v="47"/>
    <x v="448"/>
    <x v="435"/>
    <x v="449"/>
    <x v="48"/>
    <x v="3"/>
    <x v="433"/>
    <x v="3"/>
    <x v="194"/>
    <x v="8"/>
    <x v="46"/>
    <x v="46"/>
    <x v="46"/>
    <x v="3"/>
  </r>
  <r>
    <x v="5"/>
    <x v="64"/>
    <x v="1"/>
    <x v="4"/>
    <x v="63"/>
    <x v="14"/>
    <x v="10"/>
    <x v="13"/>
    <x v="10"/>
    <x v="2"/>
    <x v="6"/>
    <x v="57"/>
    <x v="2"/>
    <x v="38"/>
    <x v="1"/>
    <x v="48"/>
    <x v="138"/>
    <x v="141"/>
    <x v="166"/>
    <x v="433"/>
    <x v="472"/>
    <x v="2"/>
    <x v="439"/>
    <x v="27"/>
    <x v="30"/>
    <x v="441"/>
    <x v="9"/>
    <x v="27"/>
    <x v="29"/>
    <x v="442"/>
    <x v="3"/>
    <x v="0"/>
    <x v="154"/>
    <x v="307"/>
    <x v="489"/>
    <x v="441"/>
    <x v="441"/>
    <x v="441"/>
    <x v="3"/>
  </r>
  <r>
    <x v="188"/>
    <x v="183"/>
    <x v="1"/>
    <x v="4"/>
    <x v="64"/>
    <x v="14"/>
    <x v="0"/>
    <x v="14"/>
    <x v="29"/>
    <x v="4"/>
    <x v="73"/>
    <x v="112"/>
    <x v="2"/>
    <x v="16"/>
    <x v="407"/>
    <x v="101"/>
    <x v="240"/>
    <x v="241"/>
    <x v="122"/>
    <x v="95"/>
    <x v="65"/>
    <x v="2"/>
    <x v="100"/>
    <x v="148"/>
    <x v="155"/>
    <x v="97"/>
    <x v="391"/>
    <x v="147"/>
    <x v="155"/>
    <x v="98"/>
    <x v="3"/>
    <x v="367"/>
    <x v="86"/>
    <x v="159"/>
    <x v="133"/>
    <x v="95"/>
    <x v="95"/>
    <x v="95"/>
    <x v="2"/>
  </r>
  <r>
    <x v="280"/>
    <x v="267"/>
    <x v="1"/>
    <x v="11"/>
    <x v="64"/>
    <x v="14"/>
    <x v="0"/>
    <x v="14"/>
    <x v="29"/>
    <x v="5"/>
    <x v="73"/>
    <x v="112"/>
    <x v="2"/>
    <x v="29"/>
    <x v="71"/>
    <x v="101"/>
    <x v="240"/>
    <x v="241"/>
    <x v="122"/>
    <x v="386"/>
    <x v="401"/>
    <x v="2"/>
    <x v="384"/>
    <x v="316"/>
    <x v="326"/>
    <x v="388"/>
    <x v="77"/>
    <x v="316"/>
    <x v="327"/>
    <x v="390"/>
    <x v="3"/>
    <x v="73"/>
    <x v="86"/>
    <x v="335"/>
    <x v="366"/>
    <x v="390"/>
    <x v="390"/>
    <x v="390"/>
    <x v="2"/>
  </r>
  <r>
    <x v="420"/>
    <x v="421"/>
    <x v="1"/>
    <x v="6"/>
    <x v="65"/>
    <x v="2"/>
    <x v="8"/>
    <x v="14"/>
    <x v="34"/>
    <x v="9"/>
    <x v="96"/>
    <x v="135"/>
    <x v="2"/>
    <x v="16"/>
    <x v="427"/>
    <x v="96"/>
    <x v="212"/>
    <x v="213"/>
    <x v="260"/>
    <x v="202"/>
    <x v="77"/>
    <x v="2"/>
    <x v="184"/>
    <x v="106"/>
    <x v="116"/>
    <x v="197"/>
    <x v="386"/>
    <x v="107"/>
    <x v="115"/>
    <x v="198"/>
    <x v="3"/>
    <x v="282"/>
    <x v="86"/>
    <x v="118"/>
    <x v="135"/>
    <x v="195"/>
    <x v="195"/>
    <x v="196"/>
    <x v="2"/>
  </r>
  <r>
    <x v="421"/>
    <x v="422"/>
    <x v="1"/>
    <x v="5"/>
    <x v="65"/>
    <x v="2"/>
    <x v="8"/>
    <x v="14"/>
    <x v="15"/>
    <x v="9"/>
    <x v="96"/>
    <x v="135"/>
    <x v="2"/>
    <x v="29"/>
    <x v="46"/>
    <x v="96"/>
    <x v="212"/>
    <x v="213"/>
    <x v="260"/>
    <x v="277"/>
    <x v="388"/>
    <x v="2"/>
    <x v="298"/>
    <x v="359"/>
    <x v="365"/>
    <x v="289"/>
    <x v="83"/>
    <x v="358"/>
    <x v="365"/>
    <x v="290"/>
    <x v="3"/>
    <x v="163"/>
    <x v="86"/>
    <x v="376"/>
    <x v="365"/>
    <x v="289"/>
    <x v="289"/>
    <x v="289"/>
    <x v="2"/>
  </r>
  <r>
    <x v="422"/>
    <x v="423"/>
    <x v="1"/>
    <x v="3"/>
    <x v="65"/>
    <x v="2"/>
    <x v="8"/>
    <x v="14"/>
    <x v="14"/>
    <x v="9"/>
    <x v="96"/>
    <x v="135"/>
    <x v="2"/>
    <x v="16"/>
    <x v="427"/>
    <x v="96"/>
    <x v="212"/>
    <x v="213"/>
    <x v="260"/>
    <x v="202"/>
    <x v="77"/>
    <x v="2"/>
    <x v="184"/>
    <x v="106"/>
    <x v="116"/>
    <x v="197"/>
    <x v="386"/>
    <x v="107"/>
    <x v="115"/>
    <x v="198"/>
    <x v="3"/>
    <x v="282"/>
    <x v="86"/>
    <x v="118"/>
    <x v="135"/>
    <x v="195"/>
    <x v="195"/>
    <x v="196"/>
    <x v="2"/>
  </r>
  <r>
    <x v="361"/>
    <x v="353"/>
    <x v="1"/>
    <x v="4"/>
    <x v="66"/>
    <x v="8"/>
    <x v="10"/>
    <x v="14"/>
    <x v="23"/>
    <x v="2"/>
    <x v="70"/>
    <x v="53"/>
    <x v="2"/>
    <x v="26"/>
    <x v="212"/>
    <x v="139"/>
    <x v="329"/>
    <x v="329"/>
    <x v="65"/>
    <x v="324"/>
    <x v="470"/>
    <x v="2"/>
    <x v="411"/>
    <x v="10"/>
    <x v="10"/>
    <x v="305"/>
    <x v="3"/>
    <x v="10"/>
    <x v="10"/>
    <x v="306"/>
    <x v="3"/>
    <x v="55"/>
    <x v="86"/>
    <x v="10"/>
    <x v="13"/>
    <x v="306"/>
    <x v="306"/>
    <x v="306"/>
    <x v="3"/>
  </r>
  <r>
    <x v="380"/>
    <x v="374"/>
    <x v="1"/>
    <x v="4"/>
    <x v="66"/>
    <x v="8"/>
    <x v="10"/>
    <x v="14"/>
    <x v="13"/>
    <x v="2"/>
    <x v="75"/>
    <x v="115"/>
    <x v="2"/>
    <x v="26"/>
    <x v="189"/>
    <x v="154"/>
    <x v="328"/>
    <x v="328"/>
    <x v="66"/>
    <x v="385"/>
    <x v="474"/>
    <x v="2"/>
    <x v="424"/>
    <x v="12"/>
    <x v="12"/>
    <x v="400"/>
    <x v="4"/>
    <x v="12"/>
    <x v="12"/>
    <x v="402"/>
    <x v="3"/>
    <x v="4"/>
    <x v="86"/>
    <x v="12"/>
    <x v="9"/>
    <x v="402"/>
    <x v="402"/>
    <x v="402"/>
    <x v="2"/>
  </r>
  <r>
    <x v="155"/>
    <x v="147"/>
    <x v="1"/>
    <x v="4"/>
    <x v="67"/>
    <x v="8"/>
    <x v="10"/>
    <x v="14"/>
    <x v="24"/>
    <x v="2"/>
    <x v="67"/>
    <x v="48"/>
    <x v="2"/>
    <x v="17"/>
    <x v="249"/>
    <x v="125"/>
    <x v="327"/>
    <x v="327"/>
    <x v="61"/>
    <x v="145"/>
    <x v="16"/>
    <x v="2"/>
    <x v="82"/>
    <x v="457"/>
    <x v="472"/>
    <x v="198"/>
    <x v="456"/>
    <x v="456"/>
    <x v="471"/>
    <x v="200"/>
    <x v="3"/>
    <x v="379"/>
    <x v="48"/>
    <x v="489"/>
    <x v="476"/>
    <x v="196"/>
    <x v="196"/>
    <x v="198"/>
    <x v="3"/>
  </r>
  <r>
    <x v="256"/>
    <x v="149"/>
    <x v="1"/>
    <x v="4"/>
    <x v="67"/>
    <x v="8"/>
    <x v="10"/>
    <x v="14"/>
    <x v="26"/>
    <x v="2"/>
    <x v="68"/>
    <x v="60"/>
    <x v="2"/>
    <x v="16"/>
    <x v="282"/>
    <x v="126"/>
    <x v="326"/>
    <x v="326"/>
    <x v="64"/>
    <x v="65"/>
    <x v="5"/>
    <x v="2"/>
    <x v="52"/>
    <x v="463"/>
    <x v="478"/>
    <x v="165"/>
    <x v="460"/>
    <x v="462"/>
    <x v="477"/>
    <x v="166"/>
    <x v="3"/>
    <x v="432"/>
    <x v="61"/>
    <x v="494"/>
    <x v="490"/>
    <x v="161"/>
    <x v="161"/>
    <x v="163"/>
    <x v="2"/>
  </r>
  <r>
    <x v="189"/>
    <x v="184"/>
    <x v="1"/>
    <x v="4"/>
    <x v="68"/>
    <x v="14"/>
    <x v="2"/>
    <x v="11"/>
    <x v="29"/>
    <x v="7"/>
    <x v="73"/>
    <x v="112"/>
    <x v="2"/>
    <x v="16"/>
    <x v="331"/>
    <x v="50"/>
    <x v="142"/>
    <x v="144"/>
    <x v="134"/>
    <x v="110"/>
    <x v="123"/>
    <x v="2"/>
    <x v="121"/>
    <x v="345"/>
    <x v="348"/>
    <x v="135"/>
    <x v="379"/>
    <x v="345"/>
    <x v="348"/>
    <x v="136"/>
    <x v="3"/>
    <x v="345"/>
    <x v="86"/>
    <x v="357"/>
    <x v="241"/>
    <x v="133"/>
    <x v="133"/>
    <x v="133"/>
    <x v="2"/>
  </r>
  <r>
    <x v="281"/>
    <x v="268"/>
    <x v="1"/>
    <x v="11"/>
    <x v="68"/>
    <x v="14"/>
    <x v="2"/>
    <x v="11"/>
    <x v="29"/>
    <x v="5"/>
    <x v="73"/>
    <x v="112"/>
    <x v="2"/>
    <x v="29"/>
    <x v="142"/>
    <x v="50"/>
    <x v="142"/>
    <x v="144"/>
    <x v="134"/>
    <x v="369"/>
    <x v="343"/>
    <x v="2"/>
    <x v="357"/>
    <x v="121"/>
    <x v="134"/>
    <x v="341"/>
    <x v="87"/>
    <x v="120"/>
    <x v="134"/>
    <x v="342"/>
    <x v="3"/>
    <x v="96"/>
    <x v="86"/>
    <x v="135"/>
    <x v="262"/>
    <x v="342"/>
    <x v="342"/>
    <x v="342"/>
    <x v="2"/>
  </r>
  <r>
    <x v="35"/>
    <x v="38"/>
    <x v="1"/>
    <x v="2"/>
    <x v="69"/>
    <x v="9"/>
    <x v="1"/>
    <x v="14"/>
    <x v="22"/>
    <x v="6"/>
    <x v="25"/>
    <x v="15"/>
    <x v="2"/>
    <x v="29"/>
    <x v="223"/>
    <x v="127"/>
    <x v="258"/>
    <x v="254"/>
    <x v="75"/>
    <x v="281"/>
    <x v="408"/>
    <x v="2"/>
    <x v="307"/>
    <x v="322"/>
    <x v="330"/>
    <x v="312"/>
    <x v="203"/>
    <x v="322"/>
    <x v="332"/>
    <x v="313"/>
    <x v="3"/>
    <x v="202"/>
    <x v="149"/>
    <x v="437"/>
    <x v="419"/>
    <x v="315"/>
    <x v="315"/>
    <x v="313"/>
    <x v="6"/>
  </r>
  <r>
    <x v="45"/>
    <x v="39"/>
    <x v="2"/>
    <x v="10"/>
    <x v="69"/>
    <x v="9"/>
    <x v="1"/>
    <x v="14"/>
    <x v="18"/>
    <x v="6"/>
    <x v="25"/>
    <x v="15"/>
    <x v="2"/>
    <x v="29"/>
    <x v="223"/>
    <x v="127"/>
    <x v="258"/>
    <x v="254"/>
    <x v="75"/>
    <x v="281"/>
    <x v="408"/>
    <x v="2"/>
    <x v="307"/>
    <x v="322"/>
    <x v="330"/>
    <x v="312"/>
    <x v="203"/>
    <x v="322"/>
    <x v="332"/>
    <x v="313"/>
    <x v="3"/>
    <x v="202"/>
    <x v="149"/>
    <x v="437"/>
    <x v="419"/>
    <x v="315"/>
    <x v="315"/>
    <x v="313"/>
    <x v="6"/>
  </r>
  <r>
    <x v="50"/>
    <x v="40"/>
    <x v="2"/>
    <x v="9"/>
    <x v="69"/>
    <x v="9"/>
    <x v="1"/>
    <x v="14"/>
    <x v="15"/>
    <x v="6"/>
    <x v="25"/>
    <x v="15"/>
    <x v="2"/>
    <x v="16"/>
    <x v="241"/>
    <x v="127"/>
    <x v="258"/>
    <x v="254"/>
    <x v="75"/>
    <x v="195"/>
    <x v="54"/>
    <x v="2"/>
    <x v="168"/>
    <x v="142"/>
    <x v="149"/>
    <x v="168"/>
    <x v="258"/>
    <x v="142"/>
    <x v="149"/>
    <x v="169"/>
    <x v="3"/>
    <x v="234"/>
    <x v="8"/>
    <x v="51"/>
    <x v="70"/>
    <x v="164"/>
    <x v="164"/>
    <x v="166"/>
    <x v="6"/>
  </r>
  <r>
    <x v="474"/>
    <x v="472"/>
    <x v="1"/>
    <x v="4"/>
    <x v="70"/>
    <x v="15"/>
    <x v="10"/>
    <x v="6"/>
    <x v="12"/>
    <x v="0"/>
    <x v="112"/>
    <x v="149"/>
    <x v="0"/>
    <x v="16"/>
    <x v="437"/>
    <x v="29"/>
    <x v="41"/>
    <x v="43"/>
    <x v="257"/>
    <x v="189"/>
    <x v="203"/>
    <x v="2"/>
    <x v="200"/>
    <x v="188"/>
    <x v="195"/>
    <x v="200"/>
    <x v="269"/>
    <x v="191"/>
    <x v="200"/>
    <x v="211"/>
    <x v="3"/>
    <x v="434"/>
    <x v="86"/>
    <x v="207"/>
    <x v="221"/>
    <x v="209"/>
    <x v="209"/>
    <x v="209"/>
    <x v="2"/>
  </r>
  <r>
    <x v="190"/>
    <x v="185"/>
    <x v="1"/>
    <x v="4"/>
    <x v="71"/>
    <x v="14"/>
    <x v="5"/>
    <x v="13"/>
    <x v="29"/>
    <x v="1"/>
    <x v="73"/>
    <x v="112"/>
    <x v="2"/>
    <x v="16"/>
    <x v="340"/>
    <x v="58"/>
    <x v="109"/>
    <x v="96"/>
    <x v="29"/>
    <x v="28"/>
    <x v="129"/>
    <x v="2"/>
    <x v="28"/>
    <x v="146"/>
    <x v="124"/>
    <x v="28"/>
    <x v="389"/>
    <x v="145"/>
    <x v="124"/>
    <x v="26"/>
    <x v="3"/>
    <x v="349"/>
    <x v="86"/>
    <x v="125"/>
    <x v="141"/>
    <x v="25"/>
    <x v="25"/>
    <x v="25"/>
    <x v="2"/>
  </r>
  <r>
    <x v="282"/>
    <x v="269"/>
    <x v="1"/>
    <x v="11"/>
    <x v="71"/>
    <x v="14"/>
    <x v="5"/>
    <x v="13"/>
    <x v="29"/>
    <x v="5"/>
    <x v="73"/>
    <x v="112"/>
    <x v="2"/>
    <x v="29"/>
    <x v="134"/>
    <x v="58"/>
    <x v="109"/>
    <x v="96"/>
    <x v="29"/>
    <x v="450"/>
    <x v="334"/>
    <x v="2"/>
    <x v="453"/>
    <x v="320"/>
    <x v="356"/>
    <x v="458"/>
    <x v="80"/>
    <x v="320"/>
    <x v="356"/>
    <x v="460"/>
    <x v="3"/>
    <x v="92"/>
    <x v="86"/>
    <x v="365"/>
    <x v="359"/>
    <x v="459"/>
    <x v="459"/>
    <x v="459"/>
    <x v="2"/>
  </r>
  <r>
    <x v="139"/>
    <x v="138"/>
    <x v="1"/>
    <x v="4"/>
    <x v="72"/>
    <x v="3"/>
    <x v="8"/>
    <x v="4"/>
    <x v="39"/>
    <x v="7"/>
    <x v="65"/>
    <x v="107"/>
    <x v="0"/>
    <x v="16"/>
    <x v="374"/>
    <x v="34"/>
    <x v="37"/>
    <x v="37"/>
    <x v="317"/>
    <x v="407"/>
    <x v="208"/>
    <x v="2"/>
    <x v="321"/>
    <x v="127"/>
    <x v="142"/>
    <x v="368"/>
    <x v="271"/>
    <x v="132"/>
    <x v="146"/>
    <x v="350"/>
    <x v="3"/>
    <x v="236"/>
    <x v="69"/>
    <x v="137"/>
    <x v="157"/>
    <x v="356"/>
    <x v="356"/>
    <x v="350"/>
    <x v="2"/>
  </r>
  <r>
    <x v="91"/>
    <x v="93"/>
    <x v="1"/>
    <x v="4"/>
    <x v="73"/>
    <x v="0"/>
    <x v="1"/>
    <x v="11"/>
    <x v="23"/>
    <x v="7"/>
    <x v="49"/>
    <x v="2"/>
    <x v="2"/>
    <x v="21"/>
    <x v="235"/>
    <x v="26"/>
    <x v="1"/>
    <x v="0"/>
    <x v="336"/>
    <x v="245"/>
    <x v="245"/>
    <x v="2"/>
    <x v="248"/>
    <x v="238"/>
    <x v="244"/>
    <x v="251"/>
    <x v="229"/>
    <x v="238"/>
    <x v="244"/>
    <x v="251"/>
    <x v="3"/>
    <x v="217"/>
    <x v="157"/>
    <x v="482"/>
    <x v="458"/>
    <x v="249"/>
    <x v="249"/>
    <x v="249"/>
    <x v="7"/>
  </r>
  <r>
    <x v="134"/>
    <x v="135"/>
    <x v="1"/>
    <x v="4"/>
    <x v="73"/>
    <x v="0"/>
    <x v="1"/>
    <x v="11"/>
    <x v="20"/>
    <x v="7"/>
    <x v="64"/>
    <x v="106"/>
    <x v="2"/>
    <x v="29"/>
    <x v="166"/>
    <x v="52"/>
    <x v="216"/>
    <x v="209"/>
    <x v="36"/>
    <x v="442"/>
    <x v="381"/>
    <x v="2"/>
    <x v="449"/>
    <x v="44"/>
    <x v="48"/>
    <x v="451"/>
    <x v="38"/>
    <x v="44"/>
    <x v="48"/>
    <x v="452"/>
    <x v="3"/>
    <x v="146"/>
    <x v="107"/>
    <x v="55"/>
    <x v="84"/>
    <x v="451"/>
    <x v="451"/>
    <x v="451"/>
    <x v="2"/>
  </r>
  <r>
    <x v="390"/>
    <x v="380"/>
    <x v="1"/>
    <x v="4"/>
    <x v="73"/>
    <x v="0"/>
    <x v="1"/>
    <x v="11"/>
    <x v="26"/>
    <x v="7"/>
    <x v="79"/>
    <x v="38"/>
    <x v="2"/>
    <x v="14"/>
    <x v="289"/>
    <x v="57"/>
    <x v="167"/>
    <x v="162"/>
    <x v="47"/>
    <x v="40"/>
    <x v="52"/>
    <x v="2"/>
    <x v="40"/>
    <x v="325"/>
    <x v="304"/>
    <x v="41"/>
    <x v="373"/>
    <x v="325"/>
    <x v="304"/>
    <x v="42"/>
    <x v="3"/>
    <x v="290"/>
    <x v="86"/>
    <x v="310"/>
    <x v="299"/>
    <x v="40"/>
    <x v="40"/>
    <x v="41"/>
    <x v="4"/>
  </r>
  <r>
    <x v="489"/>
    <x v="490"/>
    <x v="1"/>
    <x v="4"/>
    <x v="73"/>
    <x v="0"/>
    <x v="1"/>
    <x v="11"/>
    <x v="26"/>
    <x v="7"/>
    <x v="117"/>
    <x v="159"/>
    <x v="0"/>
    <x v="31"/>
    <x v="14"/>
    <x v="95"/>
    <x v="228"/>
    <x v="224"/>
    <x v="33"/>
    <x v="464"/>
    <x v="450"/>
    <x v="2"/>
    <x v="468"/>
    <x v="205"/>
    <x v="317"/>
    <x v="472"/>
    <x v="50"/>
    <x v="208"/>
    <x v="311"/>
    <x v="473"/>
    <x v="3"/>
    <x v="57"/>
    <x v="86"/>
    <x v="318"/>
    <x v="306"/>
    <x v="472"/>
    <x v="472"/>
    <x v="472"/>
    <x v="1"/>
  </r>
  <r>
    <x v="494"/>
    <x v="496"/>
    <x v="1"/>
    <x v="4"/>
    <x v="73"/>
    <x v="0"/>
    <x v="1"/>
    <x v="11"/>
    <x v="26"/>
    <x v="7"/>
    <x v="119"/>
    <x v="154"/>
    <x v="2"/>
    <x v="29"/>
    <x v="32"/>
    <x v="94"/>
    <x v="222"/>
    <x v="219"/>
    <x v="32"/>
    <x v="460"/>
    <x v="396"/>
    <x v="2"/>
    <x v="463"/>
    <x v="249"/>
    <x v="308"/>
    <x v="466"/>
    <x v="39"/>
    <x v="249"/>
    <x v="309"/>
    <x v="468"/>
    <x v="3"/>
    <x v="110"/>
    <x v="86"/>
    <x v="317"/>
    <x v="305"/>
    <x v="467"/>
    <x v="467"/>
    <x v="467"/>
    <x v="1"/>
  </r>
  <r>
    <x v="498"/>
    <x v="499"/>
    <x v="1"/>
    <x v="4"/>
    <x v="73"/>
    <x v="0"/>
    <x v="1"/>
    <x v="11"/>
    <x v="23"/>
    <x v="7"/>
    <x v="119"/>
    <x v="47"/>
    <x v="2"/>
    <x v="16"/>
    <x v="279"/>
    <x v="78"/>
    <x v="184"/>
    <x v="183"/>
    <x v="45"/>
    <x v="44"/>
    <x v="103"/>
    <x v="2"/>
    <x v="45"/>
    <x v="250"/>
    <x v="209"/>
    <x v="46"/>
    <x v="344"/>
    <x v="250"/>
    <x v="209"/>
    <x v="47"/>
    <x v="3"/>
    <x v="262"/>
    <x v="86"/>
    <x v="216"/>
    <x v="227"/>
    <x v="45"/>
    <x v="45"/>
    <x v="45"/>
    <x v="3"/>
  </r>
  <r>
    <x v="500"/>
    <x v="501"/>
    <x v="1"/>
    <x v="4"/>
    <x v="73"/>
    <x v="0"/>
    <x v="1"/>
    <x v="11"/>
    <x v="20"/>
    <x v="7"/>
    <x v="119"/>
    <x v="154"/>
    <x v="2"/>
    <x v="17"/>
    <x v="274"/>
    <x v="90"/>
    <x v="220"/>
    <x v="216"/>
    <x v="30"/>
    <x v="45"/>
    <x v="165"/>
    <x v="2"/>
    <x v="47"/>
    <x v="262"/>
    <x v="223"/>
    <x v="48"/>
    <x v="355"/>
    <x v="260"/>
    <x v="223"/>
    <x v="49"/>
    <x v="3"/>
    <x v="253"/>
    <x v="86"/>
    <x v="229"/>
    <x v="239"/>
    <x v="47"/>
    <x v="47"/>
    <x v="47"/>
    <x v="1"/>
  </r>
  <r>
    <x v="503"/>
    <x v="505"/>
    <x v="1"/>
    <x v="4"/>
    <x v="73"/>
    <x v="0"/>
    <x v="1"/>
    <x v="11"/>
    <x v="20"/>
    <x v="7"/>
    <x v="120"/>
    <x v="155"/>
    <x v="2"/>
    <x v="29"/>
    <x v="34"/>
    <x v="91"/>
    <x v="221"/>
    <x v="217"/>
    <x v="31"/>
    <x v="459"/>
    <x v="395"/>
    <x v="2"/>
    <x v="462"/>
    <x v="193"/>
    <x v="286"/>
    <x v="465"/>
    <x v="35"/>
    <x v="193"/>
    <x v="286"/>
    <x v="467"/>
    <x v="3"/>
    <x v="111"/>
    <x v="86"/>
    <x v="289"/>
    <x v="284"/>
    <x v="466"/>
    <x v="466"/>
    <x v="466"/>
    <x v="1"/>
  </r>
  <r>
    <x v="113"/>
    <x v="114"/>
    <x v="1"/>
    <x v="4"/>
    <x v="74"/>
    <x v="11"/>
    <x v="2"/>
    <x v="14"/>
    <x v="7"/>
    <x v="2"/>
    <x v="54"/>
    <x v="18"/>
    <x v="2"/>
    <x v="22"/>
    <x v="233"/>
    <x v="141"/>
    <x v="314"/>
    <x v="314"/>
    <x v="70"/>
    <x v="251"/>
    <x v="253"/>
    <x v="2"/>
    <x v="252"/>
    <x v="252"/>
    <x v="257"/>
    <x v="263"/>
    <x v="227"/>
    <x v="252"/>
    <x v="257"/>
    <x v="263"/>
    <x v="3"/>
    <x v="213"/>
    <x v="86"/>
    <x v="261"/>
    <x v="264"/>
    <x v="260"/>
    <x v="260"/>
    <x v="261"/>
    <x v="6"/>
  </r>
  <r>
    <x v="191"/>
    <x v="345"/>
    <x v="1"/>
    <x v="4"/>
    <x v="75"/>
    <x v="0"/>
    <x v="2"/>
    <x v="6"/>
    <x v="29"/>
    <x v="1"/>
    <x v="73"/>
    <x v="112"/>
    <x v="2"/>
    <x v="16"/>
    <x v="335"/>
    <x v="66"/>
    <x v="204"/>
    <x v="199"/>
    <x v="26"/>
    <x v="27"/>
    <x v="84"/>
    <x v="2"/>
    <x v="26"/>
    <x v="375"/>
    <x v="369"/>
    <x v="27"/>
    <x v="416"/>
    <x v="374"/>
    <x v="369"/>
    <x v="25"/>
    <x v="3"/>
    <x v="308"/>
    <x v="86"/>
    <x v="381"/>
    <x v="297"/>
    <x v="24"/>
    <x v="24"/>
    <x v="24"/>
    <x v="2"/>
  </r>
  <r>
    <x v="283"/>
    <x v="340"/>
    <x v="1"/>
    <x v="11"/>
    <x v="75"/>
    <x v="0"/>
    <x v="2"/>
    <x v="6"/>
    <x v="29"/>
    <x v="5"/>
    <x v="73"/>
    <x v="112"/>
    <x v="2"/>
    <x v="29"/>
    <x v="138"/>
    <x v="66"/>
    <x v="204"/>
    <x v="199"/>
    <x v="26"/>
    <x v="451"/>
    <x v="378"/>
    <x v="2"/>
    <x v="455"/>
    <x v="83"/>
    <x v="112"/>
    <x v="459"/>
    <x v="46"/>
    <x v="84"/>
    <x v="111"/>
    <x v="461"/>
    <x v="3"/>
    <x v="140"/>
    <x v="86"/>
    <x v="112"/>
    <x v="209"/>
    <x v="460"/>
    <x v="460"/>
    <x v="460"/>
    <x v="2"/>
  </r>
  <r>
    <x v="378"/>
    <x v="370"/>
    <x v="1"/>
    <x v="4"/>
    <x v="75"/>
    <x v="0"/>
    <x v="2"/>
    <x v="6"/>
    <x v="23"/>
    <x v="1"/>
    <x v="75"/>
    <x v="115"/>
    <x v="2"/>
    <x v="29"/>
    <x v="95"/>
    <x v="85"/>
    <x v="205"/>
    <x v="200"/>
    <x v="27"/>
    <x v="452"/>
    <x v="387"/>
    <x v="2"/>
    <x v="458"/>
    <x v="321"/>
    <x v="358"/>
    <x v="460"/>
    <x v="62"/>
    <x v="321"/>
    <x v="358"/>
    <x v="462"/>
    <x v="3"/>
    <x v="126"/>
    <x v="86"/>
    <x v="367"/>
    <x v="357"/>
    <x v="461"/>
    <x v="461"/>
    <x v="461"/>
    <x v="2"/>
  </r>
  <r>
    <x v="467"/>
    <x v="466"/>
    <x v="1"/>
    <x v="4"/>
    <x v="75"/>
    <x v="0"/>
    <x v="2"/>
    <x v="6"/>
    <x v="24"/>
    <x v="1"/>
    <x v="109"/>
    <x v="147"/>
    <x v="0"/>
    <x v="16"/>
    <x v="442"/>
    <x v="94"/>
    <x v="207"/>
    <x v="204"/>
    <x v="28"/>
    <x v="18"/>
    <x v="76"/>
    <x v="2"/>
    <x v="18"/>
    <x v="118"/>
    <x v="96"/>
    <x v="18"/>
    <x v="370"/>
    <x v="126"/>
    <x v="108"/>
    <x v="31"/>
    <x v="3"/>
    <x v="333"/>
    <x v="86"/>
    <x v="109"/>
    <x v="126"/>
    <x v="30"/>
    <x v="30"/>
    <x v="30"/>
    <x v="2"/>
  </r>
  <r>
    <x v="192"/>
    <x v="186"/>
    <x v="1"/>
    <x v="4"/>
    <x v="76"/>
    <x v="0"/>
    <x v="6"/>
    <x v="14"/>
    <x v="29"/>
    <x v="9"/>
    <x v="73"/>
    <x v="112"/>
    <x v="2"/>
    <x v="16"/>
    <x v="381"/>
    <x v="82"/>
    <x v="124"/>
    <x v="118"/>
    <x v="11"/>
    <x v="24"/>
    <x v="134"/>
    <x v="2"/>
    <x v="25"/>
    <x v="64"/>
    <x v="57"/>
    <x v="22"/>
    <x v="289"/>
    <x v="62"/>
    <x v="57"/>
    <x v="21"/>
    <x v="3"/>
    <x v="320"/>
    <x v="86"/>
    <x v="60"/>
    <x v="65"/>
    <x v="20"/>
    <x v="20"/>
    <x v="20"/>
    <x v="2"/>
  </r>
  <r>
    <x v="327"/>
    <x v="310"/>
    <x v="1"/>
    <x v="11"/>
    <x v="76"/>
    <x v="0"/>
    <x v="6"/>
    <x v="14"/>
    <x v="29"/>
    <x v="5"/>
    <x v="73"/>
    <x v="112"/>
    <x v="2"/>
    <x v="29"/>
    <x v="92"/>
    <x v="82"/>
    <x v="124"/>
    <x v="118"/>
    <x v="11"/>
    <x v="454"/>
    <x v="327"/>
    <x v="2"/>
    <x v="456"/>
    <x v="396"/>
    <x v="420"/>
    <x v="462"/>
    <x v="182"/>
    <x v="397"/>
    <x v="420"/>
    <x v="464"/>
    <x v="3"/>
    <x v="125"/>
    <x v="86"/>
    <x v="430"/>
    <x v="425"/>
    <x v="463"/>
    <x v="463"/>
    <x v="463"/>
    <x v="2"/>
  </r>
  <r>
    <x v="396"/>
    <x v="391"/>
    <x v="1"/>
    <x v="4"/>
    <x v="77"/>
    <x v="11"/>
    <x v="8"/>
    <x v="13"/>
    <x v="6"/>
    <x v="7"/>
    <x v="82"/>
    <x v="29"/>
    <x v="2"/>
    <x v="29"/>
    <x v="186"/>
    <x v="114"/>
    <x v="272"/>
    <x v="271"/>
    <x v="224"/>
    <x v="316"/>
    <x v="443"/>
    <x v="2"/>
    <x v="335"/>
    <x v="24"/>
    <x v="25"/>
    <x v="319"/>
    <x v="31"/>
    <x v="24"/>
    <x v="25"/>
    <x v="320"/>
    <x v="3"/>
    <x v="104"/>
    <x v="155"/>
    <x v="352"/>
    <x v="342"/>
    <x v="322"/>
    <x v="322"/>
    <x v="320"/>
    <x v="5"/>
  </r>
  <r>
    <x v="193"/>
    <x v="187"/>
    <x v="1"/>
    <x v="4"/>
    <x v="78"/>
    <x v="13"/>
    <x v="8"/>
    <x v="14"/>
    <x v="29"/>
    <x v="6"/>
    <x v="73"/>
    <x v="112"/>
    <x v="2"/>
    <x v="16"/>
    <x v="418"/>
    <x v="116"/>
    <x v="244"/>
    <x v="245"/>
    <x v="91"/>
    <x v="75"/>
    <x v="53"/>
    <x v="2"/>
    <x v="89"/>
    <x v="37"/>
    <x v="34"/>
    <x v="78"/>
    <x v="341"/>
    <x v="37"/>
    <x v="34"/>
    <x v="79"/>
    <x v="3"/>
    <x v="421"/>
    <x v="86"/>
    <x v="38"/>
    <x v="58"/>
    <x v="76"/>
    <x v="76"/>
    <x v="76"/>
    <x v="2"/>
  </r>
  <r>
    <x v="284"/>
    <x v="270"/>
    <x v="1"/>
    <x v="11"/>
    <x v="78"/>
    <x v="13"/>
    <x v="8"/>
    <x v="14"/>
    <x v="29"/>
    <x v="5"/>
    <x v="73"/>
    <x v="112"/>
    <x v="2"/>
    <x v="29"/>
    <x v="58"/>
    <x v="116"/>
    <x v="244"/>
    <x v="245"/>
    <x v="91"/>
    <x v="411"/>
    <x v="409"/>
    <x v="2"/>
    <x v="399"/>
    <x v="425"/>
    <x v="442"/>
    <x v="414"/>
    <x v="129"/>
    <x v="425"/>
    <x v="442"/>
    <x v="415"/>
    <x v="3"/>
    <x v="13"/>
    <x v="86"/>
    <x v="453"/>
    <x v="435"/>
    <x v="415"/>
    <x v="415"/>
    <x v="415"/>
    <x v="2"/>
  </r>
  <r>
    <x v="194"/>
    <x v="188"/>
    <x v="1"/>
    <x v="4"/>
    <x v="79"/>
    <x v="13"/>
    <x v="2"/>
    <x v="1"/>
    <x v="29"/>
    <x v="4"/>
    <x v="73"/>
    <x v="112"/>
    <x v="2"/>
    <x v="16"/>
    <x v="376"/>
    <x v="97"/>
    <x v="230"/>
    <x v="230"/>
    <x v="92"/>
    <x v="81"/>
    <x v="69"/>
    <x v="2"/>
    <x v="93"/>
    <x v="134"/>
    <x v="141"/>
    <x v="92"/>
    <x v="399"/>
    <x v="133"/>
    <x v="140"/>
    <x v="93"/>
    <x v="3"/>
    <x v="415"/>
    <x v="86"/>
    <x v="142"/>
    <x v="110"/>
    <x v="90"/>
    <x v="90"/>
    <x v="90"/>
    <x v="2"/>
  </r>
  <r>
    <x v="338"/>
    <x v="320"/>
    <x v="1"/>
    <x v="11"/>
    <x v="79"/>
    <x v="13"/>
    <x v="2"/>
    <x v="1"/>
    <x v="29"/>
    <x v="5"/>
    <x v="73"/>
    <x v="112"/>
    <x v="2"/>
    <x v="29"/>
    <x v="101"/>
    <x v="97"/>
    <x v="230"/>
    <x v="230"/>
    <x v="92"/>
    <x v="405"/>
    <x v="397"/>
    <x v="2"/>
    <x v="392"/>
    <x v="332"/>
    <x v="339"/>
    <x v="397"/>
    <x v="69"/>
    <x v="332"/>
    <x v="340"/>
    <x v="399"/>
    <x v="3"/>
    <x v="20"/>
    <x v="86"/>
    <x v="349"/>
    <x v="381"/>
    <x v="399"/>
    <x v="399"/>
    <x v="399"/>
    <x v="2"/>
  </r>
  <r>
    <x v="195"/>
    <x v="189"/>
    <x v="1"/>
    <x v="4"/>
    <x v="80"/>
    <x v="0"/>
    <x v="1"/>
    <x v="3"/>
    <x v="29"/>
    <x v="7"/>
    <x v="73"/>
    <x v="112"/>
    <x v="2"/>
    <x v="16"/>
    <x v="330"/>
    <x v="83"/>
    <x v="263"/>
    <x v="260"/>
    <x v="51"/>
    <x v="43"/>
    <x v="51"/>
    <x v="2"/>
    <x v="41"/>
    <x v="430"/>
    <x v="440"/>
    <x v="44"/>
    <x v="434"/>
    <x v="430"/>
    <x v="440"/>
    <x v="45"/>
    <x v="3"/>
    <x v="306"/>
    <x v="86"/>
    <x v="451"/>
    <x v="398"/>
    <x v="44"/>
    <x v="44"/>
    <x v="44"/>
    <x v="2"/>
  </r>
  <r>
    <x v="285"/>
    <x v="271"/>
    <x v="1"/>
    <x v="11"/>
    <x v="80"/>
    <x v="0"/>
    <x v="1"/>
    <x v="3"/>
    <x v="29"/>
    <x v="5"/>
    <x v="73"/>
    <x v="112"/>
    <x v="2"/>
    <x v="29"/>
    <x v="143"/>
    <x v="83"/>
    <x v="263"/>
    <x v="260"/>
    <x v="51"/>
    <x v="436"/>
    <x v="411"/>
    <x v="2"/>
    <x v="440"/>
    <x v="31"/>
    <x v="36"/>
    <x v="442"/>
    <x v="21"/>
    <x v="31"/>
    <x v="36"/>
    <x v="443"/>
    <x v="3"/>
    <x v="142"/>
    <x v="86"/>
    <x v="40"/>
    <x v="92"/>
    <x v="442"/>
    <x v="442"/>
    <x v="442"/>
    <x v="2"/>
  </r>
  <r>
    <x v="373"/>
    <x v="365"/>
    <x v="1"/>
    <x v="4"/>
    <x v="80"/>
    <x v="0"/>
    <x v="1"/>
    <x v="3"/>
    <x v="23"/>
    <x v="7"/>
    <x v="73"/>
    <x v="112"/>
    <x v="2"/>
    <x v="29"/>
    <x v="99"/>
    <x v="103"/>
    <x v="263"/>
    <x v="260"/>
    <x v="52"/>
    <x v="437"/>
    <x v="420"/>
    <x v="2"/>
    <x v="441"/>
    <x v="115"/>
    <x v="143"/>
    <x v="443"/>
    <x v="40"/>
    <x v="116"/>
    <x v="141"/>
    <x v="444"/>
    <x v="3"/>
    <x v="129"/>
    <x v="86"/>
    <x v="143"/>
    <x v="158"/>
    <x v="443"/>
    <x v="443"/>
    <x v="443"/>
    <x v="2"/>
  </r>
  <r>
    <x v="393"/>
    <x v="385"/>
    <x v="1"/>
    <x v="4"/>
    <x v="80"/>
    <x v="0"/>
    <x v="1"/>
    <x v="3"/>
    <x v="28"/>
    <x v="7"/>
    <x v="81"/>
    <x v="20"/>
    <x v="0"/>
    <x v="33"/>
    <x v="210"/>
    <x v="57"/>
    <x v="164"/>
    <x v="164"/>
    <x v="56"/>
    <x v="391"/>
    <x v="440"/>
    <x v="2"/>
    <x v="398"/>
    <x v="246"/>
    <x v="264"/>
    <x v="409"/>
    <x v="123"/>
    <x v="245"/>
    <x v="263"/>
    <x v="398"/>
    <x v="3"/>
    <x v="197"/>
    <x v="86"/>
    <x v="265"/>
    <x v="266"/>
    <x v="398"/>
    <x v="398"/>
    <x v="398"/>
    <x v="6"/>
  </r>
  <r>
    <x v="196"/>
    <x v="190"/>
    <x v="1"/>
    <x v="4"/>
    <x v="81"/>
    <x v="0"/>
    <x v="2"/>
    <x v="14"/>
    <x v="29"/>
    <x v="9"/>
    <x v="73"/>
    <x v="112"/>
    <x v="2"/>
    <x v="16"/>
    <x v="420"/>
    <x v="114"/>
    <x v="210"/>
    <x v="212"/>
    <x v="268"/>
    <x v="209"/>
    <x v="63"/>
    <x v="2"/>
    <x v="181"/>
    <x v="21"/>
    <x v="21"/>
    <x v="184"/>
    <x v="331"/>
    <x v="21"/>
    <x v="21"/>
    <x v="183"/>
    <x v="3"/>
    <x v="329"/>
    <x v="86"/>
    <x v="21"/>
    <x v="36"/>
    <x v="181"/>
    <x v="181"/>
    <x v="181"/>
    <x v="2"/>
  </r>
  <r>
    <x v="330"/>
    <x v="312"/>
    <x v="1"/>
    <x v="11"/>
    <x v="81"/>
    <x v="0"/>
    <x v="2"/>
    <x v="14"/>
    <x v="29"/>
    <x v="5"/>
    <x v="73"/>
    <x v="112"/>
    <x v="2"/>
    <x v="29"/>
    <x v="56"/>
    <x v="114"/>
    <x v="210"/>
    <x v="212"/>
    <x v="268"/>
    <x v="273"/>
    <x v="402"/>
    <x v="2"/>
    <x v="300"/>
    <x v="442"/>
    <x v="457"/>
    <x v="302"/>
    <x v="141"/>
    <x v="442"/>
    <x v="457"/>
    <x v="303"/>
    <x v="3"/>
    <x v="117"/>
    <x v="86"/>
    <x v="473"/>
    <x v="460"/>
    <x v="302"/>
    <x v="302"/>
    <x v="302"/>
    <x v="2"/>
  </r>
  <r>
    <x v="453"/>
    <x v="452"/>
    <x v="1"/>
    <x v="4"/>
    <x v="81"/>
    <x v="0"/>
    <x v="2"/>
    <x v="14"/>
    <x v="26"/>
    <x v="9"/>
    <x v="107"/>
    <x v="145"/>
    <x v="2"/>
    <x v="26"/>
    <x v="191"/>
    <x v="101"/>
    <x v="213"/>
    <x v="215"/>
    <x v="264"/>
    <x v="265"/>
    <x v="295"/>
    <x v="2"/>
    <x v="276"/>
    <x v="343"/>
    <x v="351"/>
    <x v="269"/>
    <x v="164"/>
    <x v="343"/>
    <x v="353"/>
    <x v="270"/>
    <x v="3"/>
    <x v="186"/>
    <x v="86"/>
    <x v="362"/>
    <x v="351"/>
    <x v="267"/>
    <x v="267"/>
    <x v="268"/>
    <x v="2"/>
  </r>
  <r>
    <x v="506"/>
    <x v="508"/>
    <x v="1"/>
    <x v="4"/>
    <x v="81"/>
    <x v="0"/>
    <x v="2"/>
    <x v="14"/>
    <x v="13"/>
    <x v="9"/>
    <x v="120"/>
    <x v="155"/>
    <x v="2"/>
    <x v="17"/>
    <x v="273"/>
    <x v="89"/>
    <x v="215"/>
    <x v="218"/>
    <x v="261"/>
    <x v="220"/>
    <x v="171"/>
    <x v="2"/>
    <x v="214"/>
    <x v="228"/>
    <x v="234"/>
    <x v="230"/>
    <x v="334"/>
    <x v="228"/>
    <x v="234"/>
    <x v="231"/>
    <x v="3"/>
    <x v="252"/>
    <x v="86"/>
    <x v="238"/>
    <x v="246"/>
    <x v="230"/>
    <x v="230"/>
    <x v="229"/>
    <x v="1"/>
  </r>
  <r>
    <x v="197"/>
    <x v="191"/>
    <x v="1"/>
    <x v="4"/>
    <x v="82"/>
    <x v="0"/>
    <x v="2"/>
    <x v="14"/>
    <x v="29"/>
    <x v="4"/>
    <x v="73"/>
    <x v="112"/>
    <x v="2"/>
    <x v="16"/>
    <x v="333"/>
    <x v="63"/>
    <x v="197"/>
    <x v="195"/>
    <x v="172"/>
    <x v="131"/>
    <x v="115"/>
    <x v="2"/>
    <x v="129"/>
    <x v="370"/>
    <x v="378"/>
    <x v="137"/>
    <x v="369"/>
    <x v="369"/>
    <x v="376"/>
    <x v="138"/>
    <x v="3"/>
    <x v="307"/>
    <x v="86"/>
    <x v="390"/>
    <x v="370"/>
    <x v="135"/>
    <x v="135"/>
    <x v="135"/>
    <x v="2"/>
  </r>
  <r>
    <x v="286"/>
    <x v="272"/>
    <x v="1"/>
    <x v="11"/>
    <x v="82"/>
    <x v="0"/>
    <x v="2"/>
    <x v="14"/>
    <x v="29"/>
    <x v="5"/>
    <x v="73"/>
    <x v="112"/>
    <x v="2"/>
    <x v="29"/>
    <x v="140"/>
    <x v="63"/>
    <x v="197"/>
    <x v="195"/>
    <x v="172"/>
    <x v="343"/>
    <x v="353"/>
    <x v="2"/>
    <x v="349"/>
    <x v="92"/>
    <x v="99"/>
    <x v="339"/>
    <x v="97"/>
    <x v="93"/>
    <x v="98"/>
    <x v="340"/>
    <x v="3"/>
    <x v="141"/>
    <x v="86"/>
    <x v="100"/>
    <x v="124"/>
    <x v="340"/>
    <x v="340"/>
    <x v="340"/>
    <x v="2"/>
  </r>
  <r>
    <x v="198"/>
    <x v="192"/>
    <x v="1"/>
    <x v="4"/>
    <x v="83"/>
    <x v="13"/>
    <x v="0"/>
    <x v="14"/>
    <x v="29"/>
    <x v="4"/>
    <x v="73"/>
    <x v="112"/>
    <x v="2"/>
    <x v="16"/>
    <x v="388"/>
    <x v="124"/>
    <x v="298"/>
    <x v="296"/>
    <x v="77"/>
    <x v="72"/>
    <x v="19"/>
    <x v="2"/>
    <x v="71"/>
    <x v="417"/>
    <x v="430"/>
    <x v="77"/>
    <x v="446"/>
    <x v="417"/>
    <x v="430"/>
    <x v="78"/>
    <x v="3"/>
    <x v="417"/>
    <x v="86"/>
    <x v="439"/>
    <x v="28"/>
    <x v="75"/>
    <x v="75"/>
    <x v="75"/>
    <x v="2"/>
  </r>
  <r>
    <x v="287"/>
    <x v="273"/>
    <x v="1"/>
    <x v="11"/>
    <x v="83"/>
    <x v="13"/>
    <x v="0"/>
    <x v="14"/>
    <x v="29"/>
    <x v="5"/>
    <x v="73"/>
    <x v="112"/>
    <x v="2"/>
    <x v="29"/>
    <x v="84"/>
    <x v="124"/>
    <x v="298"/>
    <x v="296"/>
    <x v="77"/>
    <x v="417"/>
    <x v="464"/>
    <x v="2"/>
    <x v="417"/>
    <x v="43"/>
    <x v="45"/>
    <x v="417"/>
    <x v="11"/>
    <x v="43"/>
    <x v="45"/>
    <x v="418"/>
    <x v="3"/>
    <x v="18"/>
    <x v="86"/>
    <x v="49"/>
    <x v="468"/>
    <x v="418"/>
    <x v="418"/>
    <x v="418"/>
    <x v="2"/>
  </r>
  <r>
    <x v="392"/>
    <x v="384"/>
    <x v="1"/>
    <x v="4"/>
    <x v="83"/>
    <x v="13"/>
    <x v="0"/>
    <x v="14"/>
    <x v="23"/>
    <x v="4"/>
    <x v="80"/>
    <x v="120"/>
    <x v="2"/>
    <x v="29"/>
    <x v="43"/>
    <x v="137"/>
    <x v="299"/>
    <x v="297"/>
    <x v="78"/>
    <x v="419"/>
    <x v="468"/>
    <x v="2"/>
    <x v="420"/>
    <x v="416"/>
    <x v="431"/>
    <x v="422"/>
    <x v="22"/>
    <x v="416"/>
    <x v="431"/>
    <x v="423"/>
    <x v="3"/>
    <x v="9"/>
    <x v="86"/>
    <x v="440"/>
    <x v="462"/>
    <x v="423"/>
    <x v="423"/>
    <x v="423"/>
    <x v="2"/>
  </r>
  <r>
    <x v="199"/>
    <x v="193"/>
    <x v="1"/>
    <x v="4"/>
    <x v="84"/>
    <x v="13"/>
    <x v="9"/>
    <x v="8"/>
    <x v="29"/>
    <x v="7"/>
    <x v="73"/>
    <x v="112"/>
    <x v="2"/>
    <x v="16"/>
    <x v="444"/>
    <x v="139"/>
    <x v="308"/>
    <x v="308"/>
    <x v="76"/>
    <x v="70"/>
    <x v="17"/>
    <x v="2"/>
    <x v="66"/>
    <x v="41"/>
    <x v="42"/>
    <x v="64"/>
    <x v="405"/>
    <x v="41"/>
    <x v="42"/>
    <x v="65"/>
    <x v="3"/>
    <x v="424"/>
    <x v="86"/>
    <x v="47"/>
    <x v="46"/>
    <x v="62"/>
    <x v="62"/>
    <x v="62"/>
    <x v="2"/>
  </r>
  <r>
    <x v="339"/>
    <x v="321"/>
    <x v="1"/>
    <x v="11"/>
    <x v="84"/>
    <x v="13"/>
    <x v="9"/>
    <x v="8"/>
    <x v="29"/>
    <x v="5"/>
    <x v="73"/>
    <x v="112"/>
    <x v="2"/>
    <x v="29"/>
    <x v="29"/>
    <x v="139"/>
    <x v="308"/>
    <x v="308"/>
    <x v="76"/>
    <x v="420"/>
    <x v="467"/>
    <x v="2"/>
    <x v="421"/>
    <x v="419"/>
    <x v="433"/>
    <x v="425"/>
    <x v="63"/>
    <x v="419"/>
    <x v="433"/>
    <x v="426"/>
    <x v="3"/>
    <x v="6"/>
    <x v="86"/>
    <x v="442"/>
    <x v="449"/>
    <x v="426"/>
    <x v="426"/>
    <x v="426"/>
    <x v="2"/>
  </r>
  <r>
    <x v="428"/>
    <x v="430"/>
    <x v="1"/>
    <x v="4"/>
    <x v="85"/>
    <x v="0"/>
    <x v="6"/>
    <x v="14"/>
    <x v="11"/>
    <x v="4"/>
    <x v="99"/>
    <x v="138"/>
    <x v="2"/>
    <x v="29"/>
    <x v="44"/>
    <x v="96"/>
    <x v="201"/>
    <x v="205"/>
    <x v="161"/>
    <x v="381"/>
    <x v="370"/>
    <x v="2"/>
    <x v="373"/>
    <x v="378"/>
    <x v="394"/>
    <x v="384"/>
    <x v="134"/>
    <x v="377"/>
    <x v="394"/>
    <x v="385"/>
    <x v="3"/>
    <x v="113"/>
    <x v="86"/>
    <x v="407"/>
    <x v="401"/>
    <x v="385"/>
    <x v="385"/>
    <x v="385"/>
    <x v="2"/>
  </r>
  <r>
    <x v="450"/>
    <x v="449"/>
    <x v="1"/>
    <x v="4"/>
    <x v="85"/>
    <x v="0"/>
    <x v="6"/>
    <x v="14"/>
    <x v="26"/>
    <x v="4"/>
    <x v="106"/>
    <x v="144"/>
    <x v="2"/>
    <x v="33"/>
    <x v="12"/>
    <x v="86"/>
    <x v="202"/>
    <x v="206"/>
    <x v="159"/>
    <x v="426"/>
    <x v="447"/>
    <x v="2"/>
    <x v="428"/>
    <x v="350"/>
    <x v="361"/>
    <x v="428"/>
    <x v="41"/>
    <x v="349"/>
    <x v="361"/>
    <x v="429"/>
    <x v="3"/>
    <x v="26"/>
    <x v="86"/>
    <x v="372"/>
    <x v="360"/>
    <x v="429"/>
    <x v="429"/>
    <x v="429"/>
    <x v="2"/>
  </r>
  <r>
    <x v="482"/>
    <x v="481"/>
    <x v="1"/>
    <x v="4"/>
    <x v="85"/>
    <x v="0"/>
    <x v="6"/>
    <x v="14"/>
    <x v="13"/>
    <x v="4"/>
    <x v="114"/>
    <x v="150"/>
    <x v="2"/>
    <x v="17"/>
    <x v="271"/>
    <x v="84"/>
    <x v="203"/>
    <x v="207"/>
    <x v="158"/>
    <x v="155"/>
    <x v="200"/>
    <x v="2"/>
    <x v="176"/>
    <x v="216"/>
    <x v="219"/>
    <x v="175"/>
    <x v="288"/>
    <x v="216"/>
    <x v="219"/>
    <x v="174"/>
    <x v="3"/>
    <x v="251"/>
    <x v="86"/>
    <x v="224"/>
    <x v="232"/>
    <x v="171"/>
    <x v="171"/>
    <x v="171"/>
    <x v="2"/>
  </r>
  <r>
    <x v="78"/>
    <x v="80"/>
    <x v="1"/>
    <x v="4"/>
    <x v="86"/>
    <x v="2"/>
    <x v="6"/>
    <x v="14"/>
    <x v="24"/>
    <x v="9"/>
    <x v="42"/>
    <x v="86"/>
    <x v="2"/>
    <x v="16"/>
    <x v="299"/>
    <x v="27"/>
    <x v="77"/>
    <x v="78"/>
    <x v="280"/>
    <x v="221"/>
    <x v="186"/>
    <x v="2"/>
    <x v="220"/>
    <x v="334"/>
    <x v="336"/>
    <x v="233"/>
    <x v="321"/>
    <x v="334"/>
    <x v="338"/>
    <x v="234"/>
    <x v="3"/>
    <x v="265"/>
    <x v="68"/>
    <x v="327"/>
    <x v="69"/>
    <x v="233"/>
    <x v="233"/>
    <x v="232"/>
    <x v="2"/>
  </r>
  <r>
    <x v="84"/>
    <x v="86"/>
    <x v="1"/>
    <x v="4"/>
    <x v="86"/>
    <x v="2"/>
    <x v="6"/>
    <x v="14"/>
    <x v="23"/>
    <x v="9"/>
    <x v="47"/>
    <x v="91"/>
    <x v="2"/>
    <x v="29"/>
    <x v="173"/>
    <x v="37"/>
    <x v="78"/>
    <x v="79"/>
    <x v="281"/>
    <x v="266"/>
    <x v="287"/>
    <x v="2"/>
    <x v="272"/>
    <x v="186"/>
    <x v="198"/>
    <x v="267"/>
    <x v="158"/>
    <x v="186"/>
    <x v="195"/>
    <x v="268"/>
    <x v="3"/>
    <x v="176"/>
    <x v="102"/>
    <x v="240"/>
    <x v="421"/>
    <x v="265"/>
    <x v="265"/>
    <x v="266"/>
    <x v="2"/>
  </r>
  <r>
    <x v="115"/>
    <x v="117"/>
    <x v="1"/>
    <x v="4"/>
    <x v="86"/>
    <x v="2"/>
    <x v="6"/>
    <x v="14"/>
    <x v="12"/>
    <x v="9"/>
    <x v="55"/>
    <x v="163"/>
    <x v="2"/>
    <x v="29"/>
    <x v="20"/>
    <x v="47"/>
    <x v="97"/>
    <x v="100"/>
    <x v="266"/>
    <x v="276"/>
    <x v="299"/>
    <x v="2"/>
    <x v="284"/>
    <x v="239"/>
    <x v="246"/>
    <x v="271"/>
    <x v="117"/>
    <x v="239"/>
    <x v="246"/>
    <x v="272"/>
    <x v="3"/>
    <x v="158"/>
    <x v="105"/>
    <x v="294"/>
    <x v="444"/>
    <x v="269"/>
    <x v="269"/>
    <x v="270"/>
    <x v="1"/>
  </r>
  <r>
    <x v="144"/>
    <x v="140"/>
    <x v="1"/>
    <x v="4"/>
    <x v="86"/>
    <x v="2"/>
    <x v="6"/>
    <x v="14"/>
    <x v="26"/>
    <x v="9"/>
    <x v="65"/>
    <x v="107"/>
    <x v="2"/>
    <x v="16"/>
    <x v="329"/>
    <x v="72"/>
    <x v="79"/>
    <x v="81"/>
    <x v="278"/>
    <x v="219"/>
    <x v="161"/>
    <x v="2"/>
    <x v="206"/>
    <x v="63"/>
    <x v="67"/>
    <x v="209"/>
    <x v="276"/>
    <x v="61"/>
    <x v="65"/>
    <x v="209"/>
    <x v="3"/>
    <x v="269"/>
    <x v="51"/>
    <x v="61"/>
    <x v="60"/>
    <x v="207"/>
    <x v="207"/>
    <x v="207"/>
    <x v="2"/>
  </r>
  <r>
    <x v="416"/>
    <x v="417"/>
    <x v="1"/>
    <x v="4"/>
    <x v="86"/>
    <x v="2"/>
    <x v="6"/>
    <x v="14"/>
    <x v="24"/>
    <x v="9"/>
    <x v="94"/>
    <x v="133"/>
    <x v="2"/>
    <x v="16"/>
    <x v="397"/>
    <x v="46"/>
    <x v="83"/>
    <x v="86"/>
    <x v="275"/>
    <x v="217"/>
    <x v="177"/>
    <x v="2"/>
    <x v="210"/>
    <x v="198"/>
    <x v="204"/>
    <x v="226"/>
    <x v="319"/>
    <x v="198"/>
    <x v="204"/>
    <x v="228"/>
    <x v="3"/>
    <x v="278"/>
    <x v="86"/>
    <x v="212"/>
    <x v="225"/>
    <x v="227"/>
    <x v="227"/>
    <x v="226"/>
    <x v="2"/>
  </r>
  <r>
    <x v="451"/>
    <x v="451"/>
    <x v="1"/>
    <x v="4"/>
    <x v="86"/>
    <x v="2"/>
    <x v="6"/>
    <x v="14"/>
    <x v="26"/>
    <x v="9"/>
    <x v="106"/>
    <x v="144"/>
    <x v="2"/>
    <x v="16"/>
    <x v="422"/>
    <x v="52"/>
    <x v="85"/>
    <x v="88"/>
    <x v="273"/>
    <x v="214"/>
    <x v="169"/>
    <x v="2"/>
    <x v="203"/>
    <x v="155"/>
    <x v="164"/>
    <x v="220"/>
    <x v="320"/>
    <x v="155"/>
    <x v="164"/>
    <x v="222"/>
    <x v="3"/>
    <x v="281"/>
    <x v="86"/>
    <x v="178"/>
    <x v="194"/>
    <x v="221"/>
    <x v="221"/>
    <x v="220"/>
    <x v="2"/>
  </r>
  <r>
    <x v="490"/>
    <x v="492"/>
    <x v="1"/>
    <x v="4"/>
    <x v="86"/>
    <x v="2"/>
    <x v="6"/>
    <x v="14"/>
    <x v="5"/>
    <x v="9"/>
    <x v="117"/>
    <x v="152"/>
    <x v="2"/>
    <x v="26"/>
    <x v="195"/>
    <x v="54"/>
    <x v="88"/>
    <x v="89"/>
    <x v="272"/>
    <x v="260"/>
    <x v="260"/>
    <x v="2"/>
    <x v="255"/>
    <x v="294"/>
    <x v="297"/>
    <x v="260"/>
    <x v="199"/>
    <x v="294"/>
    <x v="298"/>
    <x v="259"/>
    <x v="3"/>
    <x v="198"/>
    <x v="86"/>
    <x v="302"/>
    <x v="293"/>
    <x v="257"/>
    <x v="257"/>
    <x v="257"/>
    <x v="2"/>
  </r>
  <r>
    <x v="200"/>
    <x v="194"/>
    <x v="1"/>
    <x v="4"/>
    <x v="87"/>
    <x v="12"/>
    <x v="2"/>
    <x v="14"/>
    <x v="29"/>
    <x v="2"/>
    <x v="73"/>
    <x v="112"/>
    <x v="2"/>
    <x v="16"/>
    <x v="438"/>
    <x v="143"/>
    <x v="311"/>
    <x v="311"/>
    <x v="104"/>
    <x v="85"/>
    <x v="10"/>
    <x v="2"/>
    <x v="64"/>
    <x v="45"/>
    <x v="46"/>
    <x v="69"/>
    <x v="447"/>
    <x v="45"/>
    <x v="46"/>
    <x v="70"/>
    <x v="3"/>
    <x v="402"/>
    <x v="86"/>
    <x v="50"/>
    <x v="6"/>
    <x v="67"/>
    <x v="67"/>
    <x v="67"/>
    <x v="2"/>
  </r>
  <r>
    <x v="288"/>
    <x v="274"/>
    <x v="1"/>
    <x v="11"/>
    <x v="87"/>
    <x v="12"/>
    <x v="2"/>
    <x v="14"/>
    <x v="29"/>
    <x v="5"/>
    <x v="73"/>
    <x v="112"/>
    <x v="2"/>
    <x v="29"/>
    <x v="36"/>
    <x v="143"/>
    <x v="311"/>
    <x v="311"/>
    <x v="104"/>
    <x v="401"/>
    <x v="473"/>
    <x v="2"/>
    <x v="423"/>
    <x v="415"/>
    <x v="429"/>
    <x v="421"/>
    <x v="10"/>
    <x v="415"/>
    <x v="429"/>
    <x v="422"/>
    <x v="3"/>
    <x v="32"/>
    <x v="86"/>
    <x v="438"/>
    <x v="492"/>
    <x v="422"/>
    <x v="422"/>
    <x v="422"/>
    <x v="2"/>
  </r>
  <r>
    <x v="424"/>
    <x v="425"/>
    <x v="1"/>
    <x v="4"/>
    <x v="88"/>
    <x v="6"/>
    <x v="7"/>
    <x v="5"/>
    <x v="11"/>
    <x v="2"/>
    <x v="96"/>
    <x v="164"/>
    <x v="0"/>
    <x v="12"/>
    <x v="471"/>
    <x v="9"/>
    <x v="23"/>
    <x v="23"/>
    <x v="309"/>
    <x v="470"/>
    <x v="188"/>
    <x v="2"/>
    <x v="474"/>
    <x v="235"/>
    <x v="371"/>
    <x v="478"/>
    <x v="229"/>
    <x v="236"/>
    <x v="359"/>
    <x v="479"/>
    <x v="3"/>
    <x v="219"/>
    <x v="86"/>
    <x v="370"/>
    <x v="358"/>
    <x v="478"/>
    <x v="478"/>
    <x v="478"/>
    <x v="0"/>
  </r>
  <r>
    <x v="201"/>
    <x v="195"/>
    <x v="1"/>
    <x v="4"/>
    <x v="89"/>
    <x v="2"/>
    <x v="3"/>
    <x v="3"/>
    <x v="29"/>
    <x v="7"/>
    <x v="73"/>
    <x v="112"/>
    <x v="2"/>
    <x v="16"/>
    <x v="319"/>
    <x v="13"/>
    <x v="33"/>
    <x v="33"/>
    <x v="236"/>
    <x v="172"/>
    <x v="220"/>
    <x v="2"/>
    <x v="191"/>
    <x v="296"/>
    <x v="293"/>
    <x v="189"/>
    <x v="277"/>
    <x v="296"/>
    <x v="294"/>
    <x v="188"/>
    <x v="3"/>
    <x v="268"/>
    <x v="86"/>
    <x v="299"/>
    <x v="280"/>
    <x v="186"/>
    <x v="186"/>
    <x v="186"/>
    <x v="2"/>
  </r>
  <r>
    <x v="340"/>
    <x v="322"/>
    <x v="1"/>
    <x v="11"/>
    <x v="89"/>
    <x v="2"/>
    <x v="3"/>
    <x v="3"/>
    <x v="29"/>
    <x v="5"/>
    <x v="73"/>
    <x v="112"/>
    <x v="2"/>
    <x v="29"/>
    <x v="156"/>
    <x v="13"/>
    <x v="33"/>
    <x v="33"/>
    <x v="236"/>
    <x v="302"/>
    <x v="261"/>
    <x v="2"/>
    <x v="291"/>
    <x v="177"/>
    <x v="190"/>
    <x v="297"/>
    <x v="187"/>
    <x v="176"/>
    <x v="189"/>
    <x v="298"/>
    <x v="3"/>
    <x v="172"/>
    <x v="86"/>
    <x v="201"/>
    <x v="222"/>
    <x v="297"/>
    <x v="297"/>
    <x v="297"/>
    <x v="2"/>
  </r>
  <r>
    <x v="382"/>
    <x v="373"/>
    <x v="1"/>
    <x v="4"/>
    <x v="89"/>
    <x v="2"/>
    <x v="3"/>
    <x v="3"/>
    <x v="23"/>
    <x v="7"/>
    <x v="76"/>
    <x v="116"/>
    <x v="2"/>
    <x v="29"/>
    <x v="144"/>
    <x v="20"/>
    <x v="34"/>
    <x v="34"/>
    <x v="237"/>
    <x v="304"/>
    <x v="262"/>
    <x v="2"/>
    <x v="292"/>
    <x v="256"/>
    <x v="266"/>
    <x v="299"/>
    <x v="193"/>
    <x v="256"/>
    <x v="266"/>
    <x v="300"/>
    <x v="3"/>
    <x v="170"/>
    <x v="86"/>
    <x v="269"/>
    <x v="270"/>
    <x v="299"/>
    <x v="299"/>
    <x v="299"/>
    <x v="2"/>
  </r>
  <r>
    <x v="363"/>
    <x v="355"/>
    <x v="1"/>
    <x v="4"/>
    <x v="90"/>
    <x v="14"/>
    <x v="8"/>
    <x v="13"/>
    <x v="28"/>
    <x v="7"/>
    <x v="72"/>
    <x v="12"/>
    <x v="1"/>
    <x v="27"/>
    <x v="229"/>
    <x v="40"/>
    <x v="43"/>
    <x v="41"/>
    <x v="223"/>
    <x v="256"/>
    <x v="247"/>
    <x v="2"/>
    <x v="251"/>
    <x v="259"/>
    <x v="267"/>
    <x v="262"/>
    <x v="223"/>
    <x v="267"/>
    <x v="274"/>
    <x v="265"/>
    <x v="3"/>
    <x v="210"/>
    <x v="93"/>
    <x v="293"/>
    <x v="298"/>
    <x v="261"/>
    <x v="261"/>
    <x v="263"/>
    <x v="6"/>
  </r>
  <r>
    <x v="364"/>
    <x v="358"/>
    <x v="1"/>
    <x v="4"/>
    <x v="91"/>
    <x v="14"/>
    <x v="3"/>
    <x v="13"/>
    <x v="28"/>
    <x v="7"/>
    <x v="72"/>
    <x v="10"/>
    <x v="1"/>
    <x v="32"/>
    <x v="230"/>
    <x v="5"/>
    <x v="11"/>
    <x v="11"/>
    <x v="259"/>
    <x v="247"/>
    <x v="250"/>
    <x v="2"/>
    <x v="250"/>
    <x v="261"/>
    <x v="269"/>
    <x v="258"/>
    <x v="226"/>
    <x v="271"/>
    <x v="278"/>
    <x v="262"/>
    <x v="3"/>
    <x v="212"/>
    <x v="86"/>
    <x v="280"/>
    <x v="286"/>
    <x v="259"/>
    <x v="259"/>
    <x v="260"/>
    <x v="6"/>
  </r>
  <r>
    <x v="152"/>
    <x v="146"/>
    <x v="1"/>
    <x v="4"/>
    <x v="92"/>
    <x v="14"/>
    <x v="8"/>
    <x v="4"/>
    <x v="24"/>
    <x v="1"/>
    <x v="67"/>
    <x v="108"/>
    <x v="2"/>
    <x v="29"/>
    <x v="152"/>
    <x v="52"/>
    <x v="98"/>
    <x v="103"/>
    <x v="233"/>
    <x v="307"/>
    <x v="310"/>
    <x v="2"/>
    <x v="304"/>
    <x v="271"/>
    <x v="282"/>
    <x v="304"/>
    <x v="127"/>
    <x v="270"/>
    <x v="282"/>
    <x v="305"/>
    <x v="3"/>
    <x v="100"/>
    <x v="108"/>
    <x v="316"/>
    <x v="261"/>
    <x v="305"/>
    <x v="305"/>
    <x v="305"/>
    <x v="2"/>
  </r>
  <r>
    <x v="202"/>
    <x v="196"/>
    <x v="1"/>
    <x v="4"/>
    <x v="92"/>
    <x v="14"/>
    <x v="8"/>
    <x v="4"/>
    <x v="29"/>
    <x v="1"/>
    <x v="73"/>
    <x v="112"/>
    <x v="2"/>
    <x v="16"/>
    <x v="336"/>
    <x v="40"/>
    <x v="99"/>
    <x v="104"/>
    <x v="232"/>
    <x v="167"/>
    <x v="154"/>
    <x v="2"/>
    <x v="172"/>
    <x v="304"/>
    <x v="307"/>
    <x v="186"/>
    <x v="354"/>
    <x v="305"/>
    <x v="308"/>
    <x v="185"/>
    <x v="3"/>
    <x v="347"/>
    <x v="86"/>
    <x v="315"/>
    <x v="250"/>
    <x v="183"/>
    <x v="183"/>
    <x v="183"/>
    <x v="2"/>
  </r>
  <r>
    <x v="289"/>
    <x v="275"/>
    <x v="1"/>
    <x v="11"/>
    <x v="92"/>
    <x v="14"/>
    <x v="8"/>
    <x v="4"/>
    <x v="29"/>
    <x v="5"/>
    <x v="73"/>
    <x v="112"/>
    <x v="2"/>
    <x v="29"/>
    <x v="137"/>
    <x v="40"/>
    <x v="99"/>
    <x v="104"/>
    <x v="232"/>
    <x v="309"/>
    <x v="307"/>
    <x v="2"/>
    <x v="305"/>
    <x v="163"/>
    <x v="176"/>
    <x v="301"/>
    <x v="112"/>
    <x v="161"/>
    <x v="172"/>
    <x v="302"/>
    <x v="3"/>
    <x v="94"/>
    <x v="86"/>
    <x v="185"/>
    <x v="254"/>
    <x v="301"/>
    <x v="301"/>
    <x v="301"/>
    <x v="2"/>
  </r>
  <r>
    <x v="203"/>
    <x v="197"/>
    <x v="1"/>
    <x v="4"/>
    <x v="93"/>
    <x v="13"/>
    <x v="2"/>
    <x v="14"/>
    <x v="29"/>
    <x v="4"/>
    <x v="73"/>
    <x v="112"/>
    <x v="2"/>
    <x v="16"/>
    <x v="387"/>
    <x v="113"/>
    <x v="285"/>
    <x v="285"/>
    <x v="85"/>
    <x v="73"/>
    <x v="37"/>
    <x v="2"/>
    <x v="85"/>
    <x v="281"/>
    <x v="270"/>
    <x v="83"/>
    <x v="407"/>
    <x v="281"/>
    <x v="268"/>
    <x v="84"/>
    <x v="3"/>
    <x v="416"/>
    <x v="86"/>
    <x v="272"/>
    <x v="94"/>
    <x v="81"/>
    <x v="81"/>
    <x v="81"/>
    <x v="2"/>
  </r>
  <r>
    <x v="290"/>
    <x v="276"/>
    <x v="1"/>
    <x v="11"/>
    <x v="93"/>
    <x v="13"/>
    <x v="2"/>
    <x v="14"/>
    <x v="29"/>
    <x v="5"/>
    <x v="73"/>
    <x v="112"/>
    <x v="2"/>
    <x v="29"/>
    <x v="86"/>
    <x v="113"/>
    <x v="285"/>
    <x v="285"/>
    <x v="85"/>
    <x v="413"/>
    <x v="430"/>
    <x v="2"/>
    <x v="403"/>
    <x v="191"/>
    <x v="216"/>
    <x v="406"/>
    <x v="59"/>
    <x v="189"/>
    <x v="216"/>
    <x v="408"/>
    <x v="3"/>
    <x v="19"/>
    <x v="86"/>
    <x v="221"/>
    <x v="392"/>
    <x v="408"/>
    <x v="408"/>
    <x v="408"/>
    <x v="2"/>
  </r>
  <r>
    <x v="407"/>
    <x v="402"/>
    <x v="1"/>
    <x v="4"/>
    <x v="93"/>
    <x v="13"/>
    <x v="2"/>
    <x v="14"/>
    <x v="26"/>
    <x v="4"/>
    <x v="89"/>
    <x v="128"/>
    <x v="2"/>
    <x v="29"/>
    <x v="50"/>
    <x v="119"/>
    <x v="286"/>
    <x v="286"/>
    <x v="81"/>
    <x v="415"/>
    <x v="432"/>
    <x v="2"/>
    <x v="407"/>
    <x v="319"/>
    <x v="332"/>
    <x v="415"/>
    <x v="64"/>
    <x v="319"/>
    <x v="333"/>
    <x v="416"/>
    <x v="3"/>
    <x v="11"/>
    <x v="86"/>
    <x v="340"/>
    <x v="332"/>
    <x v="416"/>
    <x v="416"/>
    <x v="416"/>
    <x v="2"/>
  </r>
  <r>
    <x v="452"/>
    <x v="450"/>
    <x v="1"/>
    <x v="4"/>
    <x v="93"/>
    <x v="13"/>
    <x v="2"/>
    <x v="14"/>
    <x v="23"/>
    <x v="4"/>
    <x v="106"/>
    <x v="100"/>
    <x v="2"/>
    <x v="26"/>
    <x v="199"/>
    <x v="114"/>
    <x v="284"/>
    <x v="284"/>
    <x v="89"/>
    <x v="321"/>
    <x v="340"/>
    <x v="2"/>
    <x v="314"/>
    <x v="202"/>
    <x v="220"/>
    <x v="318"/>
    <x v="151"/>
    <x v="202"/>
    <x v="220"/>
    <x v="319"/>
    <x v="3"/>
    <x v="109"/>
    <x v="86"/>
    <x v="225"/>
    <x v="233"/>
    <x v="321"/>
    <x v="321"/>
    <x v="319"/>
    <x v="2"/>
  </r>
  <r>
    <x v="68"/>
    <x v="69"/>
    <x v="1"/>
    <x v="4"/>
    <x v="94"/>
    <x v="13"/>
    <x v="10"/>
    <x v="13"/>
    <x v="24"/>
    <x v="1"/>
    <x v="41"/>
    <x v="56"/>
    <x v="2"/>
    <x v="29"/>
    <x v="184"/>
    <x v="110"/>
    <x v="229"/>
    <x v="229"/>
    <x v="99"/>
    <x v="335"/>
    <x v="410"/>
    <x v="2"/>
    <x v="381"/>
    <x v="410"/>
    <x v="425"/>
    <x v="391"/>
    <x v="118"/>
    <x v="410"/>
    <x v="425"/>
    <x v="393"/>
    <x v="3"/>
    <x v="33"/>
    <x v="132"/>
    <x v="447"/>
    <x v="451"/>
    <x v="393"/>
    <x v="393"/>
    <x v="393"/>
    <x v="3"/>
  </r>
  <r>
    <x v="204"/>
    <x v="198"/>
    <x v="1"/>
    <x v="4"/>
    <x v="94"/>
    <x v="13"/>
    <x v="10"/>
    <x v="13"/>
    <x v="29"/>
    <x v="1"/>
    <x v="73"/>
    <x v="112"/>
    <x v="2"/>
    <x v="16"/>
    <x v="406"/>
    <x v="110"/>
    <x v="246"/>
    <x v="248"/>
    <x v="90"/>
    <x v="78"/>
    <x v="34"/>
    <x v="2"/>
    <x v="84"/>
    <x v="61"/>
    <x v="64"/>
    <x v="85"/>
    <x v="418"/>
    <x v="59"/>
    <x v="63"/>
    <x v="86"/>
    <x v="3"/>
    <x v="418"/>
    <x v="86"/>
    <x v="69"/>
    <x v="55"/>
    <x v="83"/>
    <x v="83"/>
    <x v="83"/>
    <x v="2"/>
  </r>
  <r>
    <x v="291"/>
    <x v="277"/>
    <x v="1"/>
    <x v="11"/>
    <x v="94"/>
    <x v="13"/>
    <x v="10"/>
    <x v="13"/>
    <x v="29"/>
    <x v="5"/>
    <x v="73"/>
    <x v="112"/>
    <x v="2"/>
    <x v="29"/>
    <x v="72"/>
    <x v="110"/>
    <x v="246"/>
    <x v="248"/>
    <x v="90"/>
    <x v="408"/>
    <x v="437"/>
    <x v="2"/>
    <x v="405"/>
    <x v="397"/>
    <x v="408"/>
    <x v="404"/>
    <x v="43"/>
    <x v="398"/>
    <x v="410"/>
    <x v="406"/>
    <x v="3"/>
    <x v="17"/>
    <x v="86"/>
    <x v="421"/>
    <x v="439"/>
    <x v="406"/>
    <x v="406"/>
    <x v="406"/>
    <x v="2"/>
  </r>
  <r>
    <x v="480"/>
    <x v="479"/>
    <x v="1"/>
    <x v="4"/>
    <x v="95"/>
    <x v="15"/>
    <x v="10"/>
    <x v="10"/>
    <x v="23"/>
    <x v="0"/>
    <x v="114"/>
    <x v="46"/>
    <x v="2"/>
    <x v="17"/>
    <x v="250"/>
    <x v="19"/>
    <x v="30"/>
    <x v="30"/>
    <x v="256"/>
    <x v="224"/>
    <x v="241"/>
    <x v="2"/>
    <x v="242"/>
    <x v="231"/>
    <x v="237"/>
    <x v="237"/>
    <x v="239"/>
    <x v="231"/>
    <x v="237"/>
    <x v="239"/>
    <x v="3"/>
    <x v="434"/>
    <x v="86"/>
    <x v="242"/>
    <x v="248"/>
    <x v="237"/>
    <x v="237"/>
    <x v="237"/>
    <x v="4"/>
  </r>
  <r>
    <x v="384"/>
    <x v="376"/>
    <x v="1"/>
    <x v="4"/>
    <x v="96"/>
    <x v="2"/>
    <x v="9"/>
    <x v="14"/>
    <x v="5"/>
    <x v="4"/>
    <x v="78"/>
    <x v="118"/>
    <x v="2"/>
    <x v="16"/>
    <x v="354"/>
    <x v="34"/>
    <x v="90"/>
    <x v="92"/>
    <x v="230"/>
    <x v="166"/>
    <x v="194"/>
    <x v="2"/>
    <x v="183"/>
    <x v="329"/>
    <x v="333"/>
    <x v="183"/>
    <x v="318"/>
    <x v="329"/>
    <x v="334"/>
    <x v="182"/>
    <x v="3"/>
    <x v="272"/>
    <x v="86"/>
    <x v="341"/>
    <x v="333"/>
    <x v="180"/>
    <x v="180"/>
    <x v="180"/>
    <x v="2"/>
  </r>
  <r>
    <x v="386"/>
    <x v="378"/>
    <x v="1"/>
    <x v="4"/>
    <x v="96"/>
    <x v="2"/>
    <x v="9"/>
    <x v="14"/>
    <x v="23"/>
    <x v="4"/>
    <x v="79"/>
    <x v="119"/>
    <x v="2"/>
    <x v="16"/>
    <x v="369"/>
    <x v="41"/>
    <x v="91"/>
    <x v="93"/>
    <x v="231"/>
    <x v="165"/>
    <x v="189"/>
    <x v="2"/>
    <x v="182"/>
    <x v="282"/>
    <x v="281"/>
    <x v="179"/>
    <x v="306"/>
    <x v="282"/>
    <x v="281"/>
    <x v="178"/>
    <x v="3"/>
    <x v="276"/>
    <x v="86"/>
    <x v="283"/>
    <x v="278"/>
    <x v="175"/>
    <x v="175"/>
    <x v="175"/>
    <x v="2"/>
  </r>
  <r>
    <x v="426"/>
    <x v="428"/>
    <x v="1"/>
    <x v="4"/>
    <x v="96"/>
    <x v="2"/>
    <x v="9"/>
    <x v="14"/>
    <x v="23"/>
    <x v="4"/>
    <x v="98"/>
    <x v="137"/>
    <x v="2"/>
    <x v="16"/>
    <x v="421"/>
    <x v="55"/>
    <x v="93"/>
    <x v="94"/>
    <x v="229"/>
    <x v="159"/>
    <x v="183"/>
    <x v="2"/>
    <x v="178"/>
    <x v="144"/>
    <x v="153"/>
    <x v="177"/>
    <x v="294"/>
    <x v="143"/>
    <x v="153"/>
    <x v="176"/>
    <x v="3"/>
    <x v="280"/>
    <x v="86"/>
    <x v="155"/>
    <x v="175"/>
    <x v="173"/>
    <x v="173"/>
    <x v="173"/>
    <x v="2"/>
  </r>
  <r>
    <x v="205"/>
    <x v="199"/>
    <x v="1"/>
    <x v="4"/>
    <x v="97"/>
    <x v="14"/>
    <x v="0"/>
    <x v="13"/>
    <x v="29"/>
    <x v="1"/>
    <x v="73"/>
    <x v="112"/>
    <x v="2"/>
    <x v="16"/>
    <x v="363"/>
    <x v="67"/>
    <x v="200"/>
    <x v="203"/>
    <x v="184"/>
    <x v="132"/>
    <x v="81"/>
    <x v="2"/>
    <x v="112"/>
    <x v="361"/>
    <x v="364"/>
    <x v="142"/>
    <x v="408"/>
    <x v="360"/>
    <x v="364"/>
    <x v="143"/>
    <x v="3"/>
    <x v="357"/>
    <x v="86"/>
    <x v="375"/>
    <x v="315"/>
    <x v="140"/>
    <x v="140"/>
    <x v="140"/>
    <x v="2"/>
  </r>
  <r>
    <x v="292"/>
    <x v="278"/>
    <x v="1"/>
    <x v="11"/>
    <x v="97"/>
    <x v="14"/>
    <x v="0"/>
    <x v="13"/>
    <x v="29"/>
    <x v="5"/>
    <x v="73"/>
    <x v="112"/>
    <x v="2"/>
    <x v="29"/>
    <x v="113"/>
    <x v="67"/>
    <x v="200"/>
    <x v="203"/>
    <x v="184"/>
    <x v="342"/>
    <x v="382"/>
    <x v="2"/>
    <x v="371"/>
    <x v="103"/>
    <x v="117"/>
    <x v="335"/>
    <x v="58"/>
    <x v="104"/>
    <x v="116"/>
    <x v="336"/>
    <x v="3"/>
    <x v="84"/>
    <x v="86"/>
    <x v="119"/>
    <x v="190"/>
    <x v="336"/>
    <x v="336"/>
    <x v="336"/>
    <x v="2"/>
  </r>
  <r>
    <x v="59"/>
    <x v="53"/>
    <x v="1"/>
    <x v="4"/>
    <x v="98"/>
    <x v="14"/>
    <x v="0"/>
    <x v="14"/>
    <x v="25"/>
    <x v="4"/>
    <x v="37"/>
    <x v="82"/>
    <x v="2"/>
    <x v="16"/>
    <x v="300"/>
    <x v="62"/>
    <x v="191"/>
    <x v="191"/>
    <x v="144"/>
    <x v="139"/>
    <x v="124"/>
    <x v="2"/>
    <x v="137"/>
    <x v="373"/>
    <x v="381"/>
    <x v="134"/>
    <x v="346"/>
    <x v="372"/>
    <x v="381"/>
    <x v="135"/>
    <x v="3"/>
    <x v="340"/>
    <x v="26"/>
    <x v="348"/>
    <x v="54"/>
    <x v="132"/>
    <x v="132"/>
    <x v="132"/>
    <x v="2"/>
  </r>
  <r>
    <x v="124"/>
    <x v="126"/>
    <x v="1"/>
    <x v="4"/>
    <x v="98"/>
    <x v="14"/>
    <x v="0"/>
    <x v="14"/>
    <x v="8"/>
    <x v="4"/>
    <x v="60"/>
    <x v="103"/>
    <x v="2"/>
    <x v="29"/>
    <x v="164"/>
    <x v="76"/>
    <x v="194"/>
    <x v="192"/>
    <x v="139"/>
    <x v="356"/>
    <x v="355"/>
    <x v="2"/>
    <x v="359"/>
    <x v="187"/>
    <x v="205"/>
    <x v="366"/>
    <x v="130"/>
    <x v="187"/>
    <x v="205"/>
    <x v="368"/>
    <x v="3"/>
    <x v="101"/>
    <x v="117"/>
    <x v="287"/>
    <x v="447"/>
    <x v="368"/>
    <x v="368"/>
    <x v="368"/>
    <x v="2"/>
  </r>
  <r>
    <x v="206"/>
    <x v="200"/>
    <x v="1"/>
    <x v="4"/>
    <x v="98"/>
    <x v="14"/>
    <x v="0"/>
    <x v="14"/>
    <x v="29"/>
    <x v="4"/>
    <x v="73"/>
    <x v="112"/>
    <x v="2"/>
    <x v="16"/>
    <x v="356"/>
    <x v="69"/>
    <x v="195"/>
    <x v="193"/>
    <x v="127"/>
    <x v="104"/>
    <x v="113"/>
    <x v="2"/>
    <x v="118"/>
    <x v="328"/>
    <x v="328"/>
    <x v="115"/>
    <x v="356"/>
    <x v="328"/>
    <x v="329"/>
    <x v="116"/>
    <x v="3"/>
    <x v="354"/>
    <x v="86"/>
    <x v="337"/>
    <x v="48"/>
    <x v="113"/>
    <x v="113"/>
    <x v="113"/>
    <x v="2"/>
  </r>
  <r>
    <x v="293"/>
    <x v="279"/>
    <x v="1"/>
    <x v="11"/>
    <x v="98"/>
    <x v="14"/>
    <x v="0"/>
    <x v="14"/>
    <x v="29"/>
    <x v="5"/>
    <x v="73"/>
    <x v="112"/>
    <x v="2"/>
    <x v="29"/>
    <x v="119"/>
    <x v="69"/>
    <x v="195"/>
    <x v="193"/>
    <x v="127"/>
    <x v="374"/>
    <x v="356"/>
    <x v="2"/>
    <x v="364"/>
    <x v="136"/>
    <x v="154"/>
    <x v="363"/>
    <x v="108"/>
    <x v="136"/>
    <x v="154"/>
    <x v="365"/>
    <x v="3"/>
    <x v="87"/>
    <x v="86"/>
    <x v="157"/>
    <x v="446"/>
    <x v="365"/>
    <x v="365"/>
    <x v="365"/>
    <x v="2"/>
  </r>
  <r>
    <x v="397"/>
    <x v="392"/>
    <x v="1"/>
    <x v="4"/>
    <x v="98"/>
    <x v="14"/>
    <x v="0"/>
    <x v="14"/>
    <x v="26"/>
    <x v="4"/>
    <x v="83"/>
    <x v="123"/>
    <x v="2"/>
    <x v="16"/>
    <x v="398"/>
    <x v="86"/>
    <x v="196"/>
    <x v="194"/>
    <x v="128"/>
    <x v="98"/>
    <x v="105"/>
    <x v="2"/>
    <x v="113"/>
    <x v="104"/>
    <x v="109"/>
    <x v="102"/>
    <x v="336"/>
    <x v="105"/>
    <x v="109"/>
    <x v="103"/>
    <x v="3"/>
    <x v="363"/>
    <x v="86"/>
    <x v="110"/>
    <x v="128"/>
    <x v="100"/>
    <x v="100"/>
    <x v="100"/>
    <x v="2"/>
  </r>
  <r>
    <x v="502"/>
    <x v="504"/>
    <x v="1"/>
    <x v="4"/>
    <x v="98"/>
    <x v="14"/>
    <x v="0"/>
    <x v="14"/>
    <x v="13"/>
    <x v="4"/>
    <x v="119"/>
    <x v="154"/>
    <x v="2"/>
    <x v="16"/>
    <x v="434"/>
    <x v="79"/>
    <x v="198"/>
    <x v="196"/>
    <x v="116"/>
    <x v="89"/>
    <x v="110"/>
    <x v="2"/>
    <x v="108"/>
    <x v="278"/>
    <x v="273"/>
    <x v="104"/>
    <x v="364"/>
    <x v="278"/>
    <x v="271"/>
    <x v="105"/>
    <x v="3"/>
    <x v="372"/>
    <x v="86"/>
    <x v="274"/>
    <x v="274"/>
    <x v="102"/>
    <x v="102"/>
    <x v="102"/>
    <x v="1"/>
  </r>
  <r>
    <x v="150"/>
    <x v="408"/>
    <x v="1"/>
    <x v="6"/>
    <x v="99"/>
    <x v="15"/>
    <x v="5"/>
    <x v="3"/>
    <x v="17"/>
    <x v="5"/>
    <x v="70"/>
    <x v="112"/>
    <x v="2"/>
    <x v="0"/>
    <x v="235"/>
    <x v="0"/>
    <x v="1"/>
    <x v="0"/>
    <x v="311"/>
    <x v="245"/>
    <x v="245"/>
    <x v="2"/>
    <x v="248"/>
    <x v="238"/>
    <x v="244"/>
    <x v="251"/>
    <x v="229"/>
    <x v="238"/>
    <x v="244"/>
    <x v="251"/>
    <x v="3"/>
    <x v="434"/>
    <x v="11"/>
    <x v="72"/>
    <x v="71"/>
    <x v="249"/>
    <x v="249"/>
    <x v="249"/>
    <x v="2"/>
  </r>
  <r>
    <x v="150"/>
    <x v="415"/>
    <x v="1"/>
    <x v="3"/>
    <x v="99"/>
    <x v="15"/>
    <x v="5"/>
    <x v="3"/>
    <x v="14"/>
    <x v="5"/>
    <x v="70"/>
    <x v="112"/>
    <x v="2"/>
    <x v="0"/>
    <x v="235"/>
    <x v="0"/>
    <x v="1"/>
    <x v="0"/>
    <x v="311"/>
    <x v="245"/>
    <x v="245"/>
    <x v="2"/>
    <x v="248"/>
    <x v="238"/>
    <x v="244"/>
    <x v="251"/>
    <x v="229"/>
    <x v="238"/>
    <x v="244"/>
    <x v="251"/>
    <x v="3"/>
    <x v="434"/>
    <x v="11"/>
    <x v="72"/>
    <x v="71"/>
    <x v="249"/>
    <x v="249"/>
    <x v="249"/>
    <x v="2"/>
  </r>
  <r>
    <x v="151"/>
    <x v="414"/>
    <x v="1"/>
    <x v="5"/>
    <x v="99"/>
    <x v="15"/>
    <x v="5"/>
    <x v="3"/>
    <x v="15"/>
    <x v="5"/>
    <x v="70"/>
    <x v="112"/>
    <x v="2"/>
    <x v="43"/>
    <x v="235"/>
    <x v="0"/>
    <x v="1"/>
    <x v="0"/>
    <x v="311"/>
    <x v="245"/>
    <x v="245"/>
    <x v="2"/>
    <x v="248"/>
    <x v="238"/>
    <x v="244"/>
    <x v="251"/>
    <x v="229"/>
    <x v="238"/>
    <x v="244"/>
    <x v="251"/>
    <x v="3"/>
    <x v="434"/>
    <x v="145"/>
    <x v="419"/>
    <x v="418"/>
    <x v="249"/>
    <x v="249"/>
    <x v="249"/>
    <x v="2"/>
  </r>
  <r>
    <x v="153"/>
    <x v="409"/>
    <x v="1"/>
    <x v="6"/>
    <x v="99"/>
    <x v="15"/>
    <x v="5"/>
    <x v="3"/>
    <x v="1"/>
    <x v="5"/>
    <x v="73"/>
    <x v="112"/>
    <x v="2"/>
    <x v="5"/>
    <x v="235"/>
    <x v="15"/>
    <x v="1"/>
    <x v="0"/>
    <x v="311"/>
    <x v="245"/>
    <x v="245"/>
    <x v="2"/>
    <x v="248"/>
    <x v="238"/>
    <x v="244"/>
    <x v="251"/>
    <x v="229"/>
    <x v="238"/>
    <x v="244"/>
    <x v="251"/>
    <x v="3"/>
    <x v="434"/>
    <x v="86"/>
    <x v="249"/>
    <x v="252"/>
    <x v="249"/>
    <x v="249"/>
    <x v="249"/>
    <x v="2"/>
  </r>
  <r>
    <x v="153"/>
    <x v="413"/>
    <x v="1"/>
    <x v="3"/>
    <x v="99"/>
    <x v="15"/>
    <x v="5"/>
    <x v="3"/>
    <x v="14"/>
    <x v="5"/>
    <x v="73"/>
    <x v="112"/>
    <x v="2"/>
    <x v="5"/>
    <x v="235"/>
    <x v="15"/>
    <x v="1"/>
    <x v="0"/>
    <x v="311"/>
    <x v="245"/>
    <x v="245"/>
    <x v="2"/>
    <x v="248"/>
    <x v="238"/>
    <x v="244"/>
    <x v="251"/>
    <x v="229"/>
    <x v="238"/>
    <x v="244"/>
    <x v="251"/>
    <x v="3"/>
    <x v="434"/>
    <x v="86"/>
    <x v="249"/>
    <x v="252"/>
    <x v="249"/>
    <x v="249"/>
    <x v="249"/>
    <x v="2"/>
  </r>
  <r>
    <x v="154"/>
    <x v="412"/>
    <x v="1"/>
    <x v="5"/>
    <x v="99"/>
    <x v="15"/>
    <x v="5"/>
    <x v="3"/>
    <x v="15"/>
    <x v="5"/>
    <x v="73"/>
    <x v="112"/>
    <x v="2"/>
    <x v="38"/>
    <x v="235"/>
    <x v="15"/>
    <x v="1"/>
    <x v="0"/>
    <x v="311"/>
    <x v="245"/>
    <x v="245"/>
    <x v="2"/>
    <x v="248"/>
    <x v="238"/>
    <x v="244"/>
    <x v="251"/>
    <x v="229"/>
    <x v="238"/>
    <x v="244"/>
    <x v="251"/>
    <x v="3"/>
    <x v="434"/>
    <x v="86"/>
    <x v="249"/>
    <x v="252"/>
    <x v="249"/>
    <x v="249"/>
    <x v="249"/>
    <x v="2"/>
  </r>
  <r>
    <x v="430"/>
    <x v="485"/>
    <x v="1"/>
    <x v="6"/>
    <x v="99"/>
    <x v="15"/>
    <x v="5"/>
    <x v="3"/>
    <x v="17"/>
    <x v="3"/>
    <x v="99"/>
    <x v="138"/>
    <x v="2"/>
    <x v="3"/>
    <x v="235"/>
    <x v="15"/>
    <x v="1"/>
    <x v="0"/>
    <x v="311"/>
    <x v="245"/>
    <x v="245"/>
    <x v="2"/>
    <x v="248"/>
    <x v="238"/>
    <x v="244"/>
    <x v="251"/>
    <x v="229"/>
    <x v="238"/>
    <x v="244"/>
    <x v="251"/>
    <x v="3"/>
    <x v="434"/>
    <x v="86"/>
    <x v="249"/>
    <x v="252"/>
    <x v="249"/>
    <x v="249"/>
    <x v="249"/>
    <x v="2"/>
  </r>
  <r>
    <x v="431"/>
    <x v="486"/>
    <x v="1"/>
    <x v="5"/>
    <x v="99"/>
    <x v="15"/>
    <x v="5"/>
    <x v="3"/>
    <x v="15"/>
    <x v="3"/>
    <x v="99"/>
    <x v="138"/>
    <x v="2"/>
    <x v="40"/>
    <x v="235"/>
    <x v="15"/>
    <x v="1"/>
    <x v="0"/>
    <x v="311"/>
    <x v="245"/>
    <x v="245"/>
    <x v="2"/>
    <x v="248"/>
    <x v="238"/>
    <x v="244"/>
    <x v="251"/>
    <x v="229"/>
    <x v="238"/>
    <x v="244"/>
    <x v="251"/>
    <x v="3"/>
    <x v="434"/>
    <x v="86"/>
    <x v="249"/>
    <x v="252"/>
    <x v="249"/>
    <x v="249"/>
    <x v="249"/>
    <x v="2"/>
  </r>
  <r>
    <x v="432"/>
    <x v="487"/>
    <x v="1"/>
    <x v="3"/>
    <x v="99"/>
    <x v="15"/>
    <x v="5"/>
    <x v="3"/>
    <x v="14"/>
    <x v="3"/>
    <x v="99"/>
    <x v="138"/>
    <x v="2"/>
    <x v="3"/>
    <x v="235"/>
    <x v="15"/>
    <x v="1"/>
    <x v="0"/>
    <x v="311"/>
    <x v="245"/>
    <x v="245"/>
    <x v="2"/>
    <x v="248"/>
    <x v="238"/>
    <x v="244"/>
    <x v="251"/>
    <x v="229"/>
    <x v="238"/>
    <x v="244"/>
    <x v="251"/>
    <x v="3"/>
    <x v="434"/>
    <x v="86"/>
    <x v="249"/>
    <x v="252"/>
    <x v="249"/>
    <x v="249"/>
    <x v="249"/>
    <x v="2"/>
  </r>
  <r>
    <x v="454"/>
    <x v="453"/>
    <x v="1"/>
    <x v="4"/>
    <x v="100"/>
    <x v="5"/>
    <x v="7"/>
    <x v="7"/>
    <x v="2"/>
    <x v="1"/>
    <x v="108"/>
    <x v="158"/>
    <x v="2"/>
    <x v="33"/>
    <x v="11"/>
    <x v="6"/>
    <x v="12"/>
    <x v="13"/>
    <x v="294"/>
    <x v="262"/>
    <x v="270"/>
    <x v="2"/>
    <x v="257"/>
    <x v="157"/>
    <x v="169"/>
    <x v="257"/>
    <x v="160"/>
    <x v="157"/>
    <x v="168"/>
    <x v="257"/>
    <x v="3"/>
    <x v="183"/>
    <x v="86"/>
    <x v="181"/>
    <x v="195"/>
    <x v="255"/>
    <x v="255"/>
    <x v="255"/>
    <x v="1"/>
  </r>
  <r>
    <x v="161"/>
    <x v="156"/>
    <x v="1"/>
    <x v="4"/>
    <x v="101"/>
    <x v="14"/>
    <x v="3"/>
    <x v="8"/>
    <x v="29"/>
    <x v="7"/>
    <x v="73"/>
    <x v="112"/>
    <x v="2"/>
    <x v="16"/>
    <x v="358"/>
    <x v="53"/>
    <x v="74"/>
    <x v="80"/>
    <x v="320"/>
    <x v="427"/>
    <x v="196"/>
    <x v="2"/>
    <x v="415"/>
    <x v="116"/>
    <x v="132"/>
    <x v="424"/>
    <x v="257"/>
    <x v="117"/>
    <x v="132"/>
    <x v="425"/>
    <x v="3"/>
    <x v="355"/>
    <x v="86"/>
    <x v="134"/>
    <x v="144"/>
    <x v="425"/>
    <x v="425"/>
    <x v="425"/>
    <x v="2"/>
  </r>
  <r>
    <x v="294"/>
    <x v="280"/>
    <x v="1"/>
    <x v="11"/>
    <x v="101"/>
    <x v="14"/>
    <x v="3"/>
    <x v="8"/>
    <x v="29"/>
    <x v="5"/>
    <x v="73"/>
    <x v="112"/>
    <x v="2"/>
    <x v="29"/>
    <x v="117"/>
    <x v="53"/>
    <x v="74"/>
    <x v="80"/>
    <x v="320"/>
    <x v="55"/>
    <x v="278"/>
    <x v="2"/>
    <x v="77"/>
    <x v="351"/>
    <x v="350"/>
    <x v="67"/>
    <x v="204"/>
    <x v="350"/>
    <x v="350"/>
    <x v="68"/>
    <x v="3"/>
    <x v="86"/>
    <x v="86"/>
    <x v="358"/>
    <x v="356"/>
    <x v="65"/>
    <x v="65"/>
    <x v="65"/>
    <x v="2"/>
  </r>
  <r>
    <x v="381"/>
    <x v="372"/>
    <x v="1"/>
    <x v="4"/>
    <x v="101"/>
    <x v="14"/>
    <x v="3"/>
    <x v="8"/>
    <x v="23"/>
    <x v="7"/>
    <x v="76"/>
    <x v="116"/>
    <x v="2"/>
    <x v="29"/>
    <x v="100"/>
    <x v="57"/>
    <x v="76"/>
    <x v="82"/>
    <x v="319"/>
    <x v="54"/>
    <x v="280"/>
    <x v="2"/>
    <x v="75"/>
    <x v="365"/>
    <x v="372"/>
    <x v="68"/>
    <x v="208"/>
    <x v="363"/>
    <x v="371"/>
    <x v="69"/>
    <x v="3"/>
    <x v="82"/>
    <x v="86"/>
    <x v="383"/>
    <x v="368"/>
    <x v="66"/>
    <x v="66"/>
    <x v="66"/>
    <x v="2"/>
  </r>
  <r>
    <x v="10"/>
    <x v="4"/>
    <x v="1"/>
    <x v="4"/>
    <x v="102"/>
    <x v="14"/>
    <x v="1"/>
    <x v="8"/>
    <x v="25"/>
    <x v="7"/>
    <x v="12"/>
    <x v="64"/>
    <x v="2"/>
    <x v="15"/>
    <x v="446"/>
    <x v="32"/>
    <x v="295"/>
    <x v="298"/>
    <x v="329"/>
    <x v="468"/>
    <x v="18"/>
    <x v="2"/>
    <x v="472"/>
    <x v="462"/>
    <x v="477"/>
    <x v="476"/>
    <x v="452"/>
    <x v="461"/>
    <x v="476"/>
    <x v="477"/>
    <x v="3"/>
    <x v="380"/>
    <x v="24"/>
    <x v="493"/>
    <x v="487"/>
    <x v="476"/>
    <x v="476"/>
    <x v="476"/>
    <x v="2"/>
  </r>
  <r>
    <x v="55"/>
    <x v="48"/>
    <x v="1"/>
    <x v="4"/>
    <x v="102"/>
    <x v="14"/>
    <x v="1"/>
    <x v="8"/>
    <x v="23"/>
    <x v="7"/>
    <x v="38"/>
    <x v="83"/>
    <x v="2"/>
    <x v="31"/>
    <x v="18"/>
    <x v="47"/>
    <x v="297"/>
    <x v="303"/>
    <x v="330"/>
    <x v="8"/>
    <x v="466"/>
    <x v="2"/>
    <x v="8"/>
    <x v="6"/>
    <x v="6"/>
    <x v="8"/>
    <x v="7"/>
    <x v="6"/>
    <x v="6"/>
    <x v="8"/>
    <x v="3"/>
    <x v="48"/>
    <x v="131"/>
    <x v="6"/>
    <x v="11"/>
    <x v="7"/>
    <x v="7"/>
    <x v="7"/>
    <x v="2"/>
  </r>
  <r>
    <x v="492"/>
    <x v="494"/>
    <x v="1"/>
    <x v="4"/>
    <x v="102"/>
    <x v="14"/>
    <x v="1"/>
    <x v="8"/>
    <x v="12"/>
    <x v="7"/>
    <x v="118"/>
    <x v="153"/>
    <x v="0"/>
    <x v="29"/>
    <x v="23"/>
    <x v="133"/>
    <x v="300"/>
    <x v="304"/>
    <x v="331"/>
    <x v="12"/>
    <x v="461"/>
    <x v="2"/>
    <x v="14"/>
    <x v="143"/>
    <x v="95"/>
    <x v="13"/>
    <x v="137"/>
    <x v="150"/>
    <x v="107"/>
    <x v="16"/>
    <x v="3"/>
    <x v="64"/>
    <x v="86"/>
    <x v="108"/>
    <x v="123"/>
    <x v="15"/>
    <x v="15"/>
    <x v="15"/>
    <x v="2"/>
  </r>
  <r>
    <x v="509"/>
    <x v="511"/>
    <x v="1"/>
    <x v="4"/>
    <x v="102"/>
    <x v="14"/>
    <x v="1"/>
    <x v="8"/>
    <x v="2"/>
    <x v="7"/>
    <x v="121"/>
    <x v="156"/>
    <x v="0"/>
    <x v="29"/>
    <x v="21"/>
    <x v="135"/>
    <x v="301"/>
    <x v="305"/>
    <x v="332"/>
    <x v="11"/>
    <x v="462"/>
    <x v="2"/>
    <x v="13"/>
    <x v="293"/>
    <x v="178"/>
    <x v="12"/>
    <x v="150"/>
    <x v="289"/>
    <x v="181"/>
    <x v="15"/>
    <x v="3"/>
    <x v="61"/>
    <x v="86"/>
    <x v="193"/>
    <x v="207"/>
    <x v="14"/>
    <x v="14"/>
    <x v="14"/>
    <x v="1"/>
  </r>
  <r>
    <x v="207"/>
    <x v="201"/>
    <x v="1"/>
    <x v="4"/>
    <x v="103"/>
    <x v="13"/>
    <x v="3"/>
    <x v="14"/>
    <x v="29"/>
    <x v="9"/>
    <x v="73"/>
    <x v="112"/>
    <x v="2"/>
    <x v="16"/>
    <x v="410"/>
    <x v="101"/>
    <x v="144"/>
    <x v="126"/>
    <x v="13"/>
    <x v="22"/>
    <x v="112"/>
    <x v="2"/>
    <x v="22"/>
    <x v="29"/>
    <x v="27"/>
    <x v="19"/>
    <x v="250"/>
    <x v="29"/>
    <x v="27"/>
    <x v="19"/>
    <x v="3"/>
    <x v="420"/>
    <x v="86"/>
    <x v="28"/>
    <x v="51"/>
    <x v="18"/>
    <x v="18"/>
    <x v="18"/>
    <x v="2"/>
  </r>
  <r>
    <x v="295"/>
    <x v="281"/>
    <x v="1"/>
    <x v="11"/>
    <x v="103"/>
    <x v="13"/>
    <x v="3"/>
    <x v="14"/>
    <x v="29"/>
    <x v="5"/>
    <x v="73"/>
    <x v="112"/>
    <x v="2"/>
    <x v="29"/>
    <x v="66"/>
    <x v="101"/>
    <x v="144"/>
    <x v="126"/>
    <x v="13"/>
    <x v="455"/>
    <x v="357"/>
    <x v="2"/>
    <x v="460"/>
    <x v="434"/>
    <x v="451"/>
    <x v="467"/>
    <x v="211"/>
    <x v="434"/>
    <x v="451"/>
    <x v="469"/>
    <x v="3"/>
    <x v="14"/>
    <x v="86"/>
    <x v="466"/>
    <x v="442"/>
    <x v="468"/>
    <x v="468"/>
    <x v="468"/>
    <x v="2"/>
  </r>
  <r>
    <x v="65"/>
    <x v="66"/>
    <x v="1"/>
    <x v="4"/>
    <x v="104"/>
    <x v="7"/>
    <x v="1"/>
    <x v="14"/>
    <x v="23"/>
    <x v="4"/>
    <x v="34"/>
    <x v="31"/>
    <x v="2"/>
    <x v="19"/>
    <x v="242"/>
    <x v="146"/>
    <x v="319"/>
    <x v="319"/>
    <x v="60"/>
    <x v="181"/>
    <x v="36"/>
    <x v="2"/>
    <x v="156"/>
    <x v="406"/>
    <x v="419"/>
    <x v="156"/>
    <x v="298"/>
    <x v="406"/>
    <x v="419"/>
    <x v="159"/>
    <x v="3"/>
    <x v="241"/>
    <x v="18"/>
    <x v="397"/>
    <x v="79"/>
    <x v="154"/>
    <x v="154"/>
    <x v="156"/>
    <x v="5"/>
  </r>
  <r>
    <x v="108"/>
    <x v="110"/>
    <x v="2"/>
    <x v="10"/>
    <x v="104"/>
    <x v="7"/>
    <x v="1"/>
    <x v="14"/>
    <x v="12"/>
    <x v="4"/>
    <x v="4"/>
    <x v="31"/>
    <x v="2"/>
    <x v="24"/>
    <x v="222"/>
    <x v="144"/>
    <x v="320"/>
    <x v="320"/>
    <x v="59"/>
    <x v="296"/>
    <x v="429"/>
    <x v="2"/>
    <x v="319"/>
    <x v="47"/>
    <x v="51"/>
    <x v="325"/>
    <x v="174"/>
    <x v="47"/>
    <x v="50"/>
    <x v="324"/>
    <x v="3"/>
    <x v="192"/>
    <x v="144"/>
    <x v="136"/>
    <x v="407"/>
    <x v="326"/>
    <x v="326"/>
    <x v="324"/>
    <x v="5"/>
  </r>
  <r>
    <x v="371"/>
    <x v="363"/>
    <x v="2"/>
    <x v="9"/>
    <x v="104"/>
    <x v="7"/>
    <x v="1"/>
    <x v="14"/>
    <x v="15"/>
    <x v="4"/>
    <x v="4"/>
    <x v="31"/>
    <x v="2"/>
    <x v="19"/>
    <x v="243"/>
    <x v="144"/>
    <x v="320"/>
    <x v="320"/>
    <x v="59"/>
    <x v="180"/>
    <x v="39"/>
    <x v="2"/>
    <x v="157"/>
    <x v="412"/>
    <x v="426"/>
    <x v="159"/>
    <x v="296"/>
    <x v="412"/>
    <x v="426"/>
    <x v="162"/>
    <x v="3"/>
    <x v="242"/>
    <x v="12"/>
    <x v="356"/>
    <x v="81"/>
    <x v="157"/>
    <x v="157"/>
    <x v="159"/>
    <x v="5"/>
  </r>
  <r>
    <x v="372"/>
    <x v="364"/>
    <x v="1"/>
    <x v="2"/>
    <x v="104"/>
    <x v="7"/>
    <x v="1"/>
    <x v="14"/>
    <x v="14"/>
    <x v="4"/>
    <x v="4"/>
    <x v="31"/>
    <x v="2"/>
    <x v="24"/>
    <x v="222"/>
    <x v="144"/>
    <x v="320"/>
    <x v="320"/>
    <x v="59"/>
    <x v="296"/>
    <x v="429"/>
    <x v="2"/>
    <x v="319"/>
    <x v="47"/>
    <x v="51"/>
    <x v="325"/>
    <x v="174"/>
    <x v="47"/>
    <x v="50"/>
    <x v="324"/>
    <x v="3"/>
    <x v="192"/>
    <x v="144"/>
    <x v="136"/>
    <x v="407"/>
    <x v="326"/>
    <x v="326"/>
    <x v="324"/>
    <x v="5"/>
  </r>
  <r>
    <x v="208"/>
    <x v="202"/>
    <x v="1"/>
    <x v="4"/>
    <x v="105"/>
    <x v="1"/>
    <x v="8"/>
    <x v="3"/>
    <x v="29"/>
    <x v="1"/>
    <x v="73"/>
    <x v="112"/>
    <x v="2"/>
    <x v="16"/>
    <x v="368"/>
    <x v="63"/>
    <x v="112"/>
    <x v="101"/>
    <x v="37"/>
    <x v="32"/>
    <x v="126"/>
    <x v="2"/>
    <x v="31"/>
    <x v="123"/>
    <x v="103"/>
    <x v="31"/>
    <x v="378"/>
    <x v="122"/>
    <x v="102"/>
    <x v="29"/>
    <x v="3"/>
    <x v="369"/>
    <x v="86"/>
    <x v="103"/>
    <x v="104"/>
    <x v="28"/>
    <x v="28"/>
    <x v="28"/>
    <x v="2"/>
  </r>
  <r>
    <x v="296"/>
    <x v="282"/>
    <x v="1"/>
    <x v="11"/>
    <x v="105"/>
    <x v="1"/>
    <x v="8"/>
    <x v="3"/>
    <x v="29"/>
    <x v="5"/>
    <x v="73"/>
    <x v="112"/>
    <x v="2"/>
    <x v="29"/>
    <x v="109"/>
    <x v="63"/>
    <x v="112"/>
    <x v="101"/>
    <x v="37"/>
    <x v="444"/>
    <x v="339"/>
    <x v="2"/>
    <x v="448"/>
    <x v="342"/>
    <x v="375"/>
    <x v="453"/>
    <x v="88"/>
    <x v="342"/>
    <x v="374"/>
    <x v="455"/>
    <x v="3"/>
    <x v="70"/>
    <x v="86"/>
    <x v="387"/>
    <x v="387"/>
    <x v="454"/>
    <x v="454"/>
    <x v="454"/>
    <x v="2"/>
  </r>
  <r>
    <x v="379"/>
    <x v="371"/>
    <x v="1"/>
    <x v="4"/>
    <x v="105"/>
    <x v="1"/>
    <x v="8"/>
    <x v="3"/>
    <x v="23"/>
    <x v="1"/>
    <x v="76"/>
    <x v="116"/>
    <x v="2"/>
    <x v="29"/>
    <x v="85"/>
    <x v="76"/>
    <x v="113"/>
    <x v="102"/>
    <x v="38"/>
    <x v="448"/>
    <x v="350"/>
    <x v="2"/>
    <x v="450"/>
    <x v="394"/>
    <x v="417"/>
    <x v="457"/>
    <x v="115"/>
    <x v="394"/>
    <x v="417"/>
    <x v="459"/>
    <x v="3"/>
    <x v="69"/>
    <x v="86"/>
    <x v="428"/>
    <x v="431"/>
    <x v="458"/>
    <x v="458"/>
    <x v="458"/>
    <x v="2"/>
  </r>
  <r>
    <x v="64"/>
    <x v="54"/>
    <x v="1"/>
    <x v="4"/>
    <x v="106"/>
    <x v="0"/>
    <x v="6"/>
    <x v="14"/>
    <x v="23"/>
    <x v="9"/>
    <x v="38"/>
    <x v="83"/>
    <x v="2"/>
    <x v="16"/>
    <x v="297"/>
    <x v="49"/>
    <x v="173"/>
    <x v="168"/>
    <x v="15"/>
    <x v="34"/>
    <x v="106"/>
    <x v="2"/>
    <x v="30"/>
    <x v="390"/>
    <x v="390"/>
    <x v="32"/>
    <x v="390"/>
    <x v="390"/>
    <x v="390"/>
    <x v="30"/>
    <x v="3"/>
    <x v="296"/>
    <x v="35"/>
    <x v="379"/>
    <x v="95"/>
    <x v="29"/>
    <x v="29"/>
    <x v="29"/>
    <x v="2"/>
  </r>
  <r>
    <x v="81"/>
    <x v="83"/>
    <x v="1"/>
    <x v="4"/>
    <x v="106"/>
    <x v="0"/>
    <x v="6"/>
    <x v="14"/>
    <x v="25"/>
    <x v="9"/>
    <x v="44"/>
    <x v="89"/>
    <x v="2"/>
    <x v="16"/>
    <x v="302"/>
    <x v="47"/>
    <x v="174"/>
    <x v="169"/>
    <x v="20"/>
    <x v="31"/>
    <x v="101"/>
    <x v="2"/>
    <x v="29"/>
    <x v="387"/>
    <x v="386"/>
    <x v="30"/>
    <x v="394"/>
    <x v="387"/>
    <x v="386"/>
    <x v="28"/>
    <x v="3"/>
    <x v="298"/>
    <x v="62"/>
    <x v="389"/>
    <x v="99"/>
    <x v="27"/>
    <x v="27"/>
    <x v="27"/>
    <x v="2"/>
  </r>
  <r>
    <x v="82"/>
    <x v="84"/>
    <x v="1"/>
    <x v="4"/>
    <x v="106"/>
    <x v="0"/>
    <x v="6"/>
    <x v="14"/>
    <x v="5"/>
    <x v="9"/>
    <x v="46"/>
    <x v="90"/>
    <x v="2"/>
    <x v="29"/>
    <x v="172"/>
    <x v="54"/>
    <x v="175"/>
    <x v="170"/>
    <x v="19"/>
    <x v="446"/>
    <x v="363"/>
    <x v="2"/>
    <x v="451"/>
    <x v="88"/>
    <x v="119"/>
    <x v="454"/>
    <x v="76"/>
    <x v="89"/>
    <x v="118"/>
    <x v="456"/>
    <x v="3"/>
    <x v="150"/>
    <x v="110"/>
    <x v="139"/>
    <x v="393"/>
    <x v="455"/>
    <x v="455"/>
    <x v="455"/>
    <x v="2"/>
  </r>
  <r>
    <x v="85"/>
    <x v="87"/>
    <x v="1"/>
    <x v="4"/>
    <x v="106"/>
    <x v="0"/>
    <x v="6"/>
    <x v="14"/>
    <x v="8"/>
    <x v="9"/>
    <x v="47"/>
    <x v="91"/>
    <x v="2"/>
    <x v="29"/>
    <x v="171"/>
    <x v="56"/>
    <x v="176"/>
    <x v="171"/>
    <x v="18"/>
    <x v="447"/>
    <x v="364"/>
    <x v="2"/>
    <x v="452"/>
    <x v="95"/>
    <x v="128"/>
    <x v="455"/>
    <x v="79"/>
    <x v="96"/>
    <x v="127"/>
    <x v="457"/>
    <x v="3"/>
    <x v="149"/>
    <x v="114"/>
    <x v="156"/>
    <x v="394"/>
    <x v="456"/>
    <x v="456"/>
    <x v="456"/>
    <x v="2"/>
  </r>
  <r>
    <x v="210"/>
    <x v="204"/>
    <x v="1"/>
    <x v="4"/>
    <x v="106"/>
    <x v="0"/>
    <x v="6"/>
    <x v="14"/>
    <x v="29"/>
    <x v="2"/>
    <x v="73"/>
    <x v="112"/>
    <x v="2"/>
    <x v="16"/>
    <x v="370"/>
    <x v="76"/>
    <x v="182"/>
    <x v="177"/>
    <x v="22"/>
    <x v="25"/>
    <x v="89"/>
    <x v="2"/>
    <x v="24"/>
    <x v="192"/>
    <x v="159"/>
    <x v="25"/>
    <x v="387"/>
    <x v="190"/>
    <x v="159"/>
    <x v="24"/>
    <x v="3"/>
    <x v="316"/>
    <x v="86"/>
    <x v="165"/>
    <x v="98"/>
    <x v="23"/>
    <x v="23"/>
    <x v="23"/>
    <x v="2"/>
  </r>
  <r>
    <x v="341"/>
    <x v="323"/>
    <x v="1"/>
    <x v="11"/>
    <x v="106"/>
    <x v="0"/>
    <x v="6"/>
    <x v="14"/>
    <x v="29"/>
    <x v="5"/>
    <x v="73"/>
    <x v="112"/>
    <x v="2"/>
    <x v="29"/>
    <x v="108"/>
    <x v="76"/>
    <x v="182"/>
    <x v="177"/>
    <x v="22"/>
    <x v="453"/>
    <x v="372"/>
    <x v="2"/>
    <x v="457"/>
    <x v="279"/>
    <x v="321"/>
    <x v="461"/>
    <x v="82"/>
    <x v="279"/>
    <x v="321"/>
    <x v="463"/>
    <x v="3"/>
    <x v="133"/>
    <x v="86"/>
    <x v="329"/>
    <x v="390"/>
    <x v="462"/>
    <x v="462"/>
    <x v="462"/>
    <x v="2"/>
  </r>
  <r>
    <x v="444"/>
    <x v="443"/>
    <x v="1"/>
    <x v="4"/>
    <x v="106"/>
    <x v="0"/>
    <x v="6"/>
    <x v="14"/>
    <x v="26"/>
    <x v="9"/>
    <x v="105"/>
    <x v="6"/>
    <x v="2"/>
    <x v="21"/>
    <x v="235"/>
    <x v="71"/>
    <x v="1"/>
    <x v="0"/>
    <x v="336"/>
    <x v="245"/>
    <x v="245"/>
    <x v="2"/>
    <x v="248"/>
    <x v="238"/>
    <x v="244"/>
    <x v="251"/>
    <x v="229"/>
    <x v="238"/>
    <x v="244"/>
    <x v="251"/>
    <x v="3"/>
    <x v="217"/>
    <x v="22"/>
    <x v="138"/>
    <x v="153"/>
    <x v="249"/>
    <x v="249"/>
    <x v="249"/>
    <x v="7"/>
  </r>
  <r>
    <x v="449"/>
    <x v="448"/>
    <x v="1"/>
    <x v="4"/>
    <x v="106"/>
    <x v="0"/>
    <x v="6"/>
    <x v="14"/>
    <x v="23"/>
    <x v="9"/>
    <x v="106"/>
    <x v="30"/>
    <x v="2"/>
    <x v="29"/>
    <x v="206"/>
    <x v="54"/>
    <x v="102"/>
    <x v="87"/>
    <x v="10"/>
    <x v="431"/>
    <x v="293"/>
    <x v="2"/>
    <x v="435"/>
    <x v="267"/>
    <x v="300"/>
    <x v="437"/>
    <x v="185"/>
    <x v="265"/>
    <x v="300"/>
    <x v="439"/>
    <x v="3"/>
    <x v="195"/>
    <x v="86"/>
    <x v="304"/>
    <x v="295"/>
    <x v="438"/>
    <x v="438"/>
    <x v="438"/>
    <x v="5"/>
  </r>
  <r>
    <x v="209"/>
    <x v="203"/>
    <x v="1"/>
    <x v="4"/>
    <x v="107"/>
    <x v="1"/>
    <x v="8"/>
    <x v="3"/>
    <x v="29"/>
    <x v="1"/>
    <x v="73"/>
    <x v="112"/>
    <x v="2"/>
    <x v="16"/>
    <x v="364"/>
    <x v="63"/>
    <x v="104"/>
    <x v="109"/>
    <x v="170"/>
    <x v="126"/>
    <x v="152"/>
    <x v="2"/>
    <x v="142"/>
    <x v="108"/>
    <x v="114"/>
    <x v="128"/>
    <x v="323"/>
    <x v="109"/>
    <x v="113"/>
    <x v="129"/>
    <x v="3"/>
    <x v="368"/>
    <x v="86"/>
    <x v="116"/>
    <x v="138"/>
    <x v="126"/>
    <x v="126"/>
    <x v="126"/>
    <x v="2"/>
  </r>
  <r>
    <x v="297"/>
    <x v="283"/>
    <x v="1"/>
    <x v="11"/>
    <x v="107"/>
    <x v="1"/>
    <x v="8"/>
    <x v="3"/>
    <x v="29"/>
    <x v="5"/>
    <x v="73"/>
    <x v="112"/>
    <x v="2"/>
    <x v="29"/>
    <x v="112"/>
    <x v="63"/>
    <x v="104"/>
    <x v="109"/>
    <x v="170"/>
    <x v="347"/>
    <x v="309"/>
    <x v="2"/>
    <x v="331"/>
    <x v="357"/>
    <x v="367"/>
    <x v="348"/>
    <x v="147"/>
    <x v="356"/>
    <x v="367"/>
    <x v="349"/>
    <x v="3"/>
    <x v="72"/>
    <x v="86"/>
    <x v="378"/>
    <x v="363"/>
    <x v="349"/>
    <x v="349"/>
    <x v="349"/>
    <x v="2"/>
  </r>
  <r>
    <x v="116"/>
    <x v="118"/>
    <x v="1"/>
    <x v="4"/>
    <x v="108"/>
    <x v="3"/>
    <x v="6"/>
    <x v="13"/>
    <x v="20"/>
    <x v="7"/>
    <x v="56"/>
    <x v="97"/>
    <x v="2"/>
    <x v="12"/>
    <x v="455"/>
    <x v="4"/>
    <x v="9"/>
    <x v="9"/>
    <x v="301"/>
    <x v="231"/>
    <x v="210"/>
    <x v="2"/>
    <x v="239"/>
    <x v="258"/>
    <x v="265"/>
    <x v="240"/>
    <x v="283"/>
    <x v="258"/>
    <x v="265"/>
    <x v="242"/>
    <x v="3"/>
    <x v="261"/>
    <x v="72"/>
    <x v="237"/>
    <x v="154"/>
    <x v="240"/>
    <x v="240"/>
    <x v="240"/>
    <x v="2"/>
  </r>
  <r>
    <x v="8"/>
    <x v="2"/>
    <x v="1"/>
    <x v="6"/>
    <x v="109"/>
    <x v="13"/>
    <x v="8"/>
    <x v="14"/>
    <x v="18"/>
    <x v="4"/>
    <x v="11"/>
    <x v="19"/>
    <x v="2"/>
    <x v="35"/>
    <x v="208"/>
    <x v="81"/>
    <x v="44"/>
    <x v="44"/>
    <x v="103"/>
    <x v="310"/>
    <x v="361"/>
    <x v="2"/>
    <x v="308"/>
    <x v="382"/>
    <x v="398"/>
    <x v="317"/>
    <x v="194"/>
    <x v="382"/>
    <x v="398"/>
    <x v="318"/>
    <x v="3"/>
    <x v="153"/>
    <x v="152"/>
    <x v="469"/>
    <x v="396"/>
    <x v="320"/>
    <x v="320"/>
    <x v="318"/>
    <x v="6"/>
  </r>
  <r>
    <x v="9"/>
    <x v="3"/>
    <x v="1"/>
    <x v="4"/>
    <x v="109"/>
    <x v="13"/>
    <x v="8"/>
    <x v="14"/>
    <x v="23"/>
    <x v="4"/>
    <x v="11"/>
    <x v="27"/>
    <x v="2"/>
    <x v="15"/>
    <x v="256"/>
    <x v="81"/>
    <x v="57"/>
    <x v="56"/>
    <x v="102"/>
    <x v="174"/>
    <x v="150"/>
    <x v="2"/>
    <x v="177"/>
    <x v="79"/>
    <x v="82"/>
    <x v="173"/>
    <x v="259"/>
    <x v="80"/>
    <x v="83"/>
    <x v="172"/>
    <x v="3"/>
    <x v="287"/>
    <x v="14"/>
    <x v="46"/>
    <x v="134"/>
    <x v="169"/>
    <x v="169"/>
    <x v="169"/>
    <x v="5"/>
  </r>
  <r>
    <x v="22"/>
    <x v="21"/>
    <x v="1"/>
    <x v="5"/>
    <x v="109"/>
    <x v="13"/>
    <x v="8"/>
    <x v="14"/>
    <x v="15"/>
    <x v="4"/>
    <x v="11"/>
    <x v="19"/>
    <x v="2"/>
    <x v="9"/>
    <x v="257"/>
    <x v="81"/>
    <x v="44"/>
    <x v="44"/>
    <x v="103"/>
    <x v="161"/>
    <x v="104"/>
    <x v="2"/>
    <x v="164"/>
    <x v="77"/>
    <x v="77"/>
    <x v="163"/>
    <x v="266"/>
    <x v="76"/>
    <x v="76"/>
    <x v="164"/>
    <x v="3"/>
    <x v="293"/>
    <x v="5"/>
    <x v="25"/>
    <x v="93"/>
    <x v="159"/>
    <x v="159"/>
    <x v="161"/>
    <x v="6"/>
  </r>
  <r>
    <x v="27"/>
    <x v="22"/>
    <x v="1"/>
    <x v="3"/>
    <x v="109"/>
    <x v="13"/>
    <x v="8"/>
    <x v="14"/>
    <x v="14"/>
    <x v="4"/>
    <x v="11"/>
    <x v="19"/>
    <x v="2"/>
    <x v="35"/>
    <x v="208"/>
    <x v="81"/>
    <x v="44"/>
    <x v="44"/>
    <x v="103"/>
    <x v="310"/>
    <x v="361"/>
    <x v="2"/>
    <x v="308"/>
    <x v="382"/>
    <x v="398"/>
    <x v="317"/>
    <x v="194"/>
    <x v="382"/>
    <x v="398"/>
    <x v="318"/>
    <x v="3"/>
    <x v="153"/>
    <x v="152"/>
    <x v="469"/>
    <x v="396"/>
    <x v="320"/>
    <x v="320"/>
    <x v="318"/>
    <x v="6"/>
  </r>
  <r>
    <x v="57"/>
    <x v="49"/>
    <x v="1"/>
    <x v="4"/>
    <x v="109"/>
    <x v="13"/>
    <x v="8"/>
    <x v="14"/>
    <x v="24"/>
    <x v="4"/>
    <x v="38"/>
    <x v="14"/>
    <x v="2"/>
    <x v="16"/>
    <x v="240"/>
    <x v="40"/>
    <x v="39"/>
    <x v="38"/>
    <x v="108"/>
    <x v="206"/>
    <x v="221"/>
    <x v="2"/>
    <x v="235"/>
    <x v="204"/>
    <x v="213"/>
    <x v="212"/>
    <x v="235"/>
    <x v="204"/>
    <x v="213"/>
    <x v="213"/>
    <x v="3"/>
    <x v="224"/>
    <x v="42"/>
    <x v="169"/>
    <x v="189"/>
    <x v="212"/>
    <x v="212"/>
    <x v="211"/>
    <x v="6"/>
  </r>
  <r>
    <x v="211"/>
    <x v="205"/>
    <x v="1"/>
    <x v="4"/>
    <x v="109"/>
    <x v="13"/>
    <x v="8"/>
    <x v="14"/>
    <x v="29"/>
    <x v="4"/>
    <x v="73"/>
    <x v="112"/>
    <x v="2"/>
    <x v="16"/>
    <x v="325"/>
    <x v="49"/>
    <x v="158"/>
    <x v="160"/>
    <x v="96"/>
    <x v="86"/>
    <x v="125"/>
    <x v="2"/>
    <x v="107"/>
    <x v="367"/>
    <x v="376"/>
    <x v="105"/>
    <x v="380"/>
    <x v="365"/>
    <x v="375"/>
    <x v="106"/>
    <x v="3"/>
    <x v="410"/>
    <x v="86"/>
    <x v="388"/>
    <x v="193"/>
    <x v="103"/>
    <x v="103"/>
    <x v="103"/>
    <x v="2"/>
  </r>
  <r>
    <x v="298"/>
    <x v="284"/>
    <x v="1"/>
    <x v="11"/>
    <x v="109"/>
    <x v="13"/>
    <x v="8"/>
    <x v="14"/>
    <x v="29"/>
    <x v="5"/>
    <x v="73"/>
    <x v="112"/>
    <x v="2"/>
    <x v="29"/>
    <x v="149"/>
    <x v="49"/>
    <x v="158"/>
    <x v="160"/>
    <x v="96"/>
    <x v="400"/>
    <x v="341"/>
    <x v="2"/>
    <x v="376"/>
    <x v="96"/>
    <x v="102"/>
    <x v="379"/>
    <x v="86"/>
    <x v="97"/>
    <x v="101"/>
    <x v="380"/>
    <x v="3"/>
    <x v="24"/>
    <x v="86"/>
    <x v="102"/>
    <x v="311"/>
    <x v="380"/>
    <x v="380"/>
    <x v="380"/>
    <x v="2"/>
  </r>
  <r>
    <x v="112"/>
    <x v="113"/>
    <x v="0"/>
    <x v="8"/>
    <x v="110"/>
    <x v="4"/>
    <x v="6"/>
    <x v="14"/>
    <x v="12"/>
    <x v="2"/>
    <x v="19"/>
    <x v="69"/>
    <x v="2"/>
    <x v="18"/>
    <x v="255"/>
    <x v="120"/>
    <x v="233"/>
    <x v="130"/>
    <x v="0"/>
    <x v="4"/>
    <x v="185"/>
    <x v="2"/>
    <x v="4"/>
    <x v="66"/>
    <x v="44"/>
    <x v="4"/>
    <x v="246"/>
    <x v="64"/>
    <x v="44"/>
    <x v="4"/>
    <x v="3"/>
    <x v="221"/>
    <x v="25"/>
    <x v="33"/>
    <x v="67"/>
    <x v="3"/>
    <x v="3"/>
    <x v="3"/>
    <x v="2"/>
  </r>
  <r>
    <x v="468"/>
    <x v="467"/>
    <x v="1"/>
    <x v="4"/>
    <x v="111"/>
    <x v="15"/>
    <x v="2"/>
    <x v="13"/>
    <x v="27"/>
    <x v="7"/>
    <x v="110"/>
    <x v="131"/>
    <x v="2"/>
    <x v="16"/>
    <x v="392"/>
    <x v="49"/>
    <x v="105"/>
    <x v="112"/>
    <x v="288"/>
    <x v="225"/>
    <x v="184"/>
    <x v="2"/>
    <x v="222"/>
    <x v="284"/>
    <x v="285"/>
    <x v="229"/>
    <x v="303"/>
    <x v="285"/>
    <x v="285"/>
    <x v="230"/>
    <x v="3"/>
    <x v="434"/>
    <x v="86"/>
    <x v="288"/>
    <x v="283"/>
    <x v="229"/>
    <x v="229"/>
    <x v="228"/>
    <x v="2"/>
  </r>
  <r>
    <x v="212"/>
    <x v="206"/>
    <x v="1"/>
    <x v="4"/>
    <x v="112"/>
    <x v="0"/>
    <x v="8"/>
    <x v="4"/>
    <x v="29"/>
    <x v="7"/>
    <x v="73"/>
    <x v="112"/>
    <x v="2"/>
    <x v="16"/>
    <x v="348"/>
    <x v="49"/>
    <x v="107"/>
    <x v="111"/>
    <x v="200"/>
    <x v="137"/>
    <x v="141"/>
    <x v="2"/>
    <x v="143"/>
    <x v="251"/>
    <x v="249"/>
    <x v="143"/>
    <x v="357"/>
    <x v="251"/>
    <x v="249"/>
    <x v="145"/>
    <x v="3"/>
    <x v="312"/>
    <x v="86"/>
    <x v="254"/>
    <x v="234"/>
    <x v="141"/>
    <x v="141"/>
    <x v="142"/>
    <x v="2"/>
  </r>
  <r>
    <x v="299"/>
    <x v="285"/>
    <x v="1"/>
    <x v="11"/>
    <x v="112"/>
    <x v="0"/>
    <x v="8"/>
    <x v="4"/>
    <x v="29"/>
    <x v="5"/>
    <x v="73"/>
    <x v="112"/>
    <x v="2"/>
    <x v="29"/>
    <x v="126"/>
    <x v="49"/>
    <x v="107"/>
    <x v="111"/>
    <x v="200"/>
    <x v="333"/>
    <x v="319"/>
    <x v="2"/>
    <x v="330"/>
    <x v="222"/>
    <x v="240"/>
    <x v="334"/>
    <x v="107"/>
    <x v="222"/>
    <x v="240"/>
    <x v="334"/>
    <x v="3"/>
    <x v="136"/>
    <x v="86"/>
    <x v="245"/>
    <x v="271"/>
    <x v="335"/>
    <x v="335"/>
    <x v="334"/>
    <x v="2"/>
  </r>
  <r>
    <x v="394"/>
    <x v="386"/>
    <x v="1"/>
    <x v="4"/>
    <x v="112"/>
    <x v="0"/>
    <x v="8"/>
    <x v="4"/>
    <x v="20"/>
    <x v="7"/>
    <x v="81"/>
    <x v="121"/>
    <x v="2"/>
    <x v="29"/>
    <x v="78"/>
    <x v="73"/>
    <x v="108"/>
    <x v="113"/>
    <x v="201"/>
    <x v="339"/>
    <x v="338"/>
    <x v="2"/>
    <x v="338"/>
    <x v="384"/>
    <x v="399"/>
    <x v="353"/>
    <x v="133"/>
    <x v="384"/>
    <x v="399"/>
    <x v="355"/>
    <x v="3"/>
    <x v="121"/>
    <x v="86"/>
    <x v="411"/>
    <x v="409"/>
    <x v="354"/>
    <x v="354"/>
    <x v="355"/>
    <x v="2"/>
  </r>
  <r>
    <x v="213"/>
    <x v="207"/>
    <x v="1"/>
    <x v="4"/>
    <x v="113"/>
    <x v="14"/>
    <x v="3"/>
    <x v="14"/>
    <x v="29"/>
    <x v="6"/>
    <x v="73"/>
    <x v="112"/>
    <x v="2"/>
    <x v="16"/>
    <x v="360"/>
    <x v="74"/>
    <x v="180"/>
    <x v="187"/>
    <x v="123"/>
    <x v="99"/>
    <x v="137"/>
    <x v="2"/>
    <x v="126"/>
    <x v="206"/>
    <x v="202"/>
    <x v="108"/>
    <x v="317"/>
    <x v="205"/>
    <x v="202"/>
    <x v="109"/>
    <x v="3"/>
    <x v="356"/>
    <x v="86"/>
    <x v="210"/>
    <x v="113"/>
    <x v="106"/>
    <x v="106"/>
    <x v="106"/>
    <x v="2"/>
  </r>
  <r>
    <x v="342"/>
    <x v="324"/>
    <x v="1"/>
    <x v="11"/>
    <x v="113"/>
    <x v="14"/>
    <x v="3"/>
    <x v="14"/>
    <x v="29"/>
    <x v="5"/>
    <x v="73"/>
    <x v="112"/>
    <x v="2"/>
    <x v="29"/>
    <x v="115"/>
    <x v="74"/>
    <x v="180"/>
    <x v="187"/>
    <x v="123"/>
    <x v="380"/>
    <x v="321"/>
    <x v="2"/>
    <x v="353"/>
    <x v="264"/>
    <x v="280"/>
    <x v="373"/>
    <x v="154"/>
    <x v="262"/>
    <x v="280"/>
    <x v="374"/>
    <x v="3"/>
    <x v="85"/>
    <x v="86"/>
    <x v="282"/>
    <x v="377"/>
    <x v="374"/>
    <x v="374"/>
    <x v="374"/>
    <x v="2"/>
  </r>
  <r>
    <x v="491"/>
    <x v="493"/>
    <x v="1"/>
    <x v="4"/>
    <x v="114"/>
    <x v="15"/>
    <x v="1"/>
    <x v="13"/>
    <x v="25"/>
    <x v="7"/>
    <x v="118"/>
    <x v="153"/>
    <x v="0"/>
    <x v="29"/>
    <x v="28"/>
    <x v="105"/>
    <x v="252"/>
    <x v="250"/>
    <x v="219"/>
    <x v="352"/>
    <x v="433"/>
    <x v="2"/>
    <x v="388"/>
    <x v="176"/>
    <x v="193"/>
    <x v="396"/>
    <x v="78"/>
    <x v="178"/>
    <x v="196"/>
    <x v="388"/>
    <x v="3"/>
    <x v="434"/>
    <x v="86"/>
    <x v="206"/>
    <x v="220"/>
    <x v="388"/>
    <x v="388"/>
    <x v="388"/>
    <x v="2"/>
  </r>
  <r>
    <x v="37"/>
    <x v="41"/>
    <x v="1"/>
    <x v="4"/>
    <x v="115"/>
    <x v="4"/>
    <x v="2"/>
    <x v="13"/>
    <x v="23"/>
    <x v="7"/>
    <x v="27"/>
    <x v="73"/>
    <x v="2"/>
    <x v="16"/>
    <x v="293"/>
    <x v="25"/>
    <x v="95"/>
    <x v="99"/>
    <x v="296"/>
    <x v="232"/>
    <x v="180"/>
    <x v="2"/>
    <x v="232"/>
    <x v="368"/>
    <x v="379"/>
    <x v="239"/>
    <x v="332"/>
    <x v="367"/>
    <x v="377"/>
    <x v="241"/>
    <x v="3"/>
    <x v="239"/>
    <x v="55"/>
    <x v="368"/>
    <x v="117"/>
    <x v="239"/>
    <x v="239"/>
    <x v="239"/>
    <x v="2"/>
  </r>
  <r>
    <x v="97"/>
    <x v="99"/>
    <x v="1"/>
    <x v="4"/>
    <x v="115"/>
    <x v="4"/>
    <x v="2"/>
    <x v="13"/>
    <x v="39"/>
    <x v="7"/>
    <x v="50"/>
    <x v="73"/>
    <x v="2"/>
    <x v="29"/>
    <x v="178"/>
    <x v="59"/>
    <x v="95"/>
    <x v="99"/>
    <x v="297"/>
    <x v="254"/>
    <x v="298"/>
    <x v="2"/>
    <x v="268"/>
    <x v="338"/>
    <x v="347"/>
    <x v="268"/>
    <x v="177"/>
    <x v="339"/>
    <x v="347"/>
    <x v="269"/>
    <x v="3"/>
    <x v="194"/>
    <x v="116"/>
    <x v="385"/>
    <x v="382"/>
    <x v="266"/>
    <x v="266"/>
    <x v="267"/>
    <x v="2"/>
  </r>
  <r>
    <x v="214"/>
    <x v="208"/>
    <x v="1"/>
    <x v="4"/>
    <x v="116"/>
    <x v="14"/>
    <x v="2"/>
    <x v="14"/>
    <x v="29"/>
    <x v="4"/>
    <x v="73"/>
    <x v="112"/>
    <x v="2"/>
    <x v="16"/>
    <x v="334"/>
    <x v="63"/>
    <x v="166"/>
    <x v="167"/>
    <x v="119"/>
    <x v="101"/>
    <x v="116"/>
    <x v="2"/>
    <x v="119"/>
    <x v="305"/>
    <x v="305"/>
    <x v="120"/>
    <x v="367"/>
    <x v="306"/>
    <x v="306"/>
    <x v="121"/>
    <x v="3"/>
    <x v="346"/>
    <x v="86"/>
    <x v="312"/>
    <x v="125"/>
    <x v="118"/>
    <x v="118"/>
    <x v="118"/>
    <x v="2"/>
  </r>
  <r>
    <x v="343"/>
    <x v="325"/>
    <x v="1"/>
    <x v="11"/>
    <x v="116"/>
    <x v="14"/>
    <x v="2"/>
    <x v="14"/>
    <x v="29"/>
    <x v="5"/>
    <x v="73"/>
    <x v="112"/>
    <x v="2"/>
    <x v="29"/>
    <x v="139"/>
    <x v="63"/>
    <x v="166"/>
    <x v="167"/>
    <x v="119"/>
    <x v="378"/>
    <x v="352"/>
    <x v="2"/>
    <x v="363"/>
    <x v="162"/>
    <x v="179"/>
    <x v="357"/>
    <x v="99"/>
    <x v="160"/>
    <x v="176"/>
    <x v="359"/>
    <x v="3"/>
    <x v="95"/>
    <x v="86"/>
    <x v="188"/>
    <x v="369"/>
    <x v="359"/>
    <x v="359"/>
    <x v="359"/>
    <x v="2"/>
  </r>
  <r>
    <x v="215"/>
    <x v="209"/>
    <x v="1"/>
    <x v="4"/>
    <x v="117"/>
    <x v="12"/>
    <x v="2"/>
    <x v="14"/>
    <x v="29"/>
    <x v="9"/>
    <x v="73"/>
    <x v="112"/>
    <x v="2"/>
    <x v="16"/>
    <x v="443"/>
    <x v="140"/>
    <x v="293"/>
    <x v="293"/>
    <x v="243"/>
    <x v="185"/>
    <x v="13"/>
    <x v="2"/>
    <x v="101"/>
    <x v="13"/>
    <x v="13"/>
    <x v="138"/>
    <x v="432"/>
    <x v="13"/>
    <x v="13"/>
    <x v="139"/>
    <x v="3"/>
    <x v="404"/>
    <x v="86"/>
    <x v="13"/>
    <x v="7"/>
    <x v="136"/>
    <x v="136"/>
    <x v="136"/>
    <x v="2"/>
  </r>
  <r>
    <x v="344"/>
    <x v="326"/>
    <x v="1"/>
    <x v="11"/>
    <x v="117"/>
    <x v="12"/>
    <x v="2"/>
    <x v="14"/>
    <x v="29"/>
    <x v="5"/>
    <x v="73"/>
    <x v="112"/>
    <x v="2"/>
    <x v="29"/>
    <x v="30"/>
    <x v="140"/>
    <x v="293"/>
    <x v="293"/>
    <x v="243"/>
    <x v="293"/>
    <x v="469"/>
    <x v="2"/>
    <x v="383"/>
    <x v="453"/>
    <x v="470"/>
    <x v="338"/>
    <x v="24"/>
    <x v="454"/>
    <x v="469"/>
    <x v="339"/>
    <x v="3"/>
    <x v="30"/>
    <x v="86"/>
    <x v="487"/>
    <x v="491"/>
    <x v="339"/>
    <x v="339"/>
    <x v="339"/>
    <x v="2"/>
  </r>
  <r>
    <x v="216"/>
    <x v="210"/>
    <x v="1"/>
    <x v="4"/>
    <x v="118"/>
    <x v="3"/>
    <x v="6"/>
    <x v="14"/>
    <x v="29"/>
    <x v="9"/>
    <x v="73"/>
    <x v="112"/>
    <x v="2"/>
    <x v="16"/>
    <x v="317"/>
    <x v="21"/>
    <x v="111"/>
    <x v="115"/>
    <x v="284"/>
    <x v="222"/>
    <x v="133"/>
    <x v="2"/>
    <x v="199"/>
    <x v="389"/>
    <x v="404"/>
    <x v="246"/>
    <x v="400"/>
    <x v="389"/>
    <x v="404"/>
    <x v="243"/>
    <x v="3"/>
    <x v="235"/>
    <x v="86"/>
    <x v="415"/>
    <x v="400"/>
    <x v="241"/>
    <x v="241"/>
    <x v="241"/>
    <x v="2"/>
  </r>
  <r>
    <x v="345"/>
    <x v="327"/>
    <x v="1"/>
    <x v="11"/>
    <x v="118"/>
    <x v="3"/>
    <x v="6"/>
    <x v="14"/>
    <x v="29"/>
    <x v="5"/>
    <x v="73"/>
    <x v="112"/>
    <x v="2"/>
    <x v="29"/>
    <x v="158"/>
    <x v="21"/>
    <x v="111"/>
    <x v="115"/>
    <x v="284"/>
    <x v="264"/>
    <x v="328"/>
    <x v="2"/>
    <x v="282"/>
    <x v="72"/>
    <x v="73"/>
    <x v="253"/>
    <x v="68"/>
    <x v="70"/>
    <x v="71"/>
    <x v="255"/>
    <x v="3"/>
    <x v="201"/>
    <x v="86"/>
    <x v="76"/>
    <x v="90"/>
    <x v="253"/>
    <x v="253"/>
    <x v="253"/>
    <x v="2"/>
  </r>
  <r>
    <x v="217"/>
    <x v="211"/>
    <x v="1"/>
    <x v="4"/>
    <x v="119"/>
    <x v="12"/>
    <x v="6"/>
    <x v="14"/>
    <x v="29"/>
    <x v="9"/>
    <x v="73"/>
    <x v="112"/>
    <x v="2"/>
    <x v="16"/>
    <x v="419"/>
    <x v="114"/>
    <x v="236"/>
    <x v="236"/>
    <x v="263"/>
    <x v="204"/>
    <x v="50"/>
    <x v="2"/>
    <x v="171"/>
    <x v="33"/>
    <x v="32"/>
    <x v="182"/>
    <x v="361"/>
    <x v="33"/>
    <x v="32"/>
    <x v="181"/>
    <x v="3"/>
    <x v="398"/>
    <x v="86"/>
    <x v="35"/>
    <x v="59"/>
    <x v="179"/>
    <x v="179"/>
    <x v="179"/>
    <x v="2"/>
  </r>
  <r>
    <x v="328"/>
    <x v="311"/>
    <x v="1"/>
    <x v="11"/>
    <x v="119"/>
    <x v="12"/>
    <x v="6"/>
    <x v="14"/>
    <x v="29"/>
    <x v="5"/>
    <x v="73"/>
    <x v="112"/>
    <x v="2"/>
    <x v="29"/>
    <x v="57"/>
    <x v="114"/>
    <x v="236"/>
    <x v="236"/>
    <x v="263"/>
    <x v="275"/>
    <x v="413"/>
    <x v="2"/>
    <x v="306"/>
    <x v="428"/>
    <x v="444"/>
    <x v="303"/>
    <x v="104"/>
    <x v="428"/>
    <x v="444"/>
    <x v="304"/>
    <x v="3"/>
    <x v="38"/>
    <x v="86"/>
    <x v="456"/>
    <x v="434"/>
    <x v="303"/>
    <x v="303"/>
    <x v="303"/>
    <x v="2"/>
  </r>
  <r>
    <x v="218"/>
    <x v="212"/>
    <x v="1"/>
    <x v="4"/>
    <x v="120"/>
    <x v="12"/>
    <x v="3"/>
    <x v="14"/>
    <x v="29"/>
    <x v="4"/>
    <x v="73"/>
    <x v="112"/>
    <x v="2"/>
    <x v="16"/>
    <x v="404"/>
    <x v="122"/>
    <x v="291"/>
    <x v="291"/>
    <x v="115"/>
    <x v="93"/>
    <x v="31"/>
    <x v="2"/>
    <x v="88"/>
    <x v="153"/>
    <x v="160"/>
    <x v="87"/>
    <x v="404"/>
    <x v="153"/>
    <x v="160"/>
    <x v="88"/>
    <x v="3"/>
    <x v="391"/>
    <x v="86"/>
    <x v="167"/>
    <x v="88"/>
    <x v="85"/>
    <x v="85"/>
    <x v="85"/>
    <x v="2"/>
  </r>
  <r>
    <x v="300"/>
    <x v="286"/>
    <x v="1"/>
    <x v="11"/>
    <x v="120"/>
    <x v="12"/>
    <x v="3"/>
    <x v="14"/>
    <x v="29"/>
    <x v="5"/>
    <x v="73"/>
    <x v="112"/>
    <x v="2"/>
    <x v="29"/>
    <x v="73"/>
    <x v="122"/>
    <x v="291"/>
    <x v="291"/>
    <x v="115"/>
    <x v="392"/>
    <x v="442"/>
    <x v="2"/>
    <x v="400"/>
    <x v="310"/>
    <x v="320"/>
    <x v="403"/>
    <x v="65"/>
    <x v="312"/>
    <x v="320"/>
    <x v="405"/>
    <x v="3"/>
    <x v="45"/>
    <x v="86"/>
    <x v="328"/>
    <x v="403"/>
    <x v="405"/>
    <x v="405"/>
    <x v="405"/>
    <x v="2"/>
  </r>
  <r>
    <x v="219"/>
    <x v="213"/>
    <x v="1"/>
    <x v="4"/>
    <x v="121"/>
    <x v="10"/>
    <x v="6"/>
    <x v="13"/>
    <x v="29"/>
    <x v="1"/>
    <x v="73"/>
    <x v="112"/>
    <x v="2"/>
    <x v="16"/>
    <x v="309"/>
    <x v="74"/>
    <x v="309"/>
    <x v="309"/>
    <x v="71"/>
    <x v="61"/>
    <x v="22"/>
    <x v="2"/>
    <x v="62"/>
    <x v="460"/>
    <x v="475"/>
    <x v="76"/>
    <x v="453"/>
    <x v="459"/>
    <x v="474"/>
    <x v="77"/>
    <x v="3"/>
    <x v="427"/>
    <x v="86"/>
    <x v="490"/>
    <x v="72"/>
    <x v="74"/>
    <x v="74"/>
    <x v="74"/>
    <x v="2"/>
  </r>
  <r>
    <x v="346"/>
    <x v="328"/>
    <x v="1"/>
    <x v="11"/>
    <x v="121"/>
    <x v="10"/>
    <x v="6"/>
    <x v="13"/>
    <x v="29"/>
    <x v="5"/>
    <x v="73"/>
    <x v="112"/>
    <x v="2"/>
    <x v="29"/>
    <x v="165"/>
    <x v="74"/>
    <x v="309"/>
    <x v="309"/>
    <x v="71"/>
    <x v="422"/>
    <x v="458"/>
    <x v="2"/>
    <x v="427"/>
    <x v="8"/>
    <x v="8"/>
    <x v="419"/>
    <x v="6"/>
    <x v="8"/>
    <x v="8"/>
    <x v="420"/>
    <x v="3"/>
    <x v="3"/>
    <x v="86"/>
    <x v="9"/>
    <x v="417"/>
    <x v="420"/>
    <x v="420"/>
    <x v="420"/>
    <x v="2"/>
  </r>
  <r>
    <x v="20"/>
    <x v="19"/>
    <x v="1"/>
    <x v="2"/>
    <x v="122"/>
    <x v="1"/>
    <x v="5"/>
    <x v="14"/>
    <x v="22"/>
    <x v="6"/>
    <x v="17"/>
    <x v="34"/>
    <x v="2"/>
    <x v="25"/>
    <x v="219"/>
    <x v="81"/>
    <x v="149"/>
    <x v="151"/>
    <x v="165"/>
    <x v="280"/>
    <x v="256"/>
    <x v="2"/>
    <x v="270"/>
    <x v="288"/>
    <x v="291"/>
    <x v="284"/>
    <x v="219"/>
    <x v="288"/>
    <x v="291"/>
    <x v="285"/>
    <x v="3"/>
    <x v="207"/>
    <x v="121"/>
    <x v="345"/>
    <x v="372"/>
    <x v="284"/>
    <x v="284"/>
    <x v="284"/>
    <x v="4"/>
  </r>
  <r>
    <x v="29"/>
    <x v="28"/>
    <x v="1"/>
    <x v="4"/>
    <x v="122"/>
    <x v="1"/>
    <x v="5"/>
    <x v="14"/>
    <x v="23"/>
    <x v="6"/>
    <x v="20"/>
    <x v="34"/>
    <x v="2"/>
    <x v="18"/>
    <x v="245"/>
    <x v="72"/>
    <x v="149"/>
    <x v="151"/>
    <x v="164"/>
    <x v="198"/>
    <x v="232"/>
    <x v="2"/>
    <x v="219"/>
    <x v="213"/>
    <x v="218"/>
    <x v="205"/>
    <x v="236"/>
    <x v="213"/>
    <x v="218"/>
    <x v="205"/>
    <x v="3"/>
    <x v="226"/>
    <x v="47"/>
    <x v="182"/>
    <x v="127"/>
    <x v="203"/>
    <x v="203"/>
    <x v="203"/>
    <x v="4"/>
  </r>
  <r>
    <x v="49"/>
    <x v="20"/>
    <x v="0"/>
    <x v="7"/>
    <x v="122"/>
    <x v="1"/>
    <x v="5"/>
    <x v="14"/>
    <x v="15"/>
    <x v="6"/>
    <x v="17"/>
    <x v="34"/>
    <x v="2"/>
    <x v="18"/>
    <x v="246"/>
    <x v="81"/>
    <x v="149"/>
    <x v="151"/>
    <x v="165"/>
    <x v="196"/>
    <x v="230"/>
    <x v="2"/>
    <x v="218"/>
    <x v="183"/>
    <x v="191"/>
    <x v="202"/>
    <x v="234"/>
    <x v="183"/>
    <x v="191"/>
    <x v="203"/>
    <x v="3"/>
    <x v="227"/>
    <x v="37"/>
    <x v="145"/>
    <x v="121"/>
    <x v="201"/>
    <x v="201"/>
    <x v="201"/>
    <x v="4"/>
  </r>
  <r>
    <x v="220"/>
    <x v="214"/>
    <x v="1"/>
    <x v="4"/>
    <x v="123"/>
    <x v="0"/>
    <x v="2"/>
    <x v="14"/>
    <x v="29"/>
    <x v="4"/>
    <x v="73"/>
    <x v="112"/>
    <x v="2"/>
    <x v="16"/>
    <x v="337"/>
    <x v="51"/>
    <x v="122"/>
    <x v="124"/>
    <x v="168"/>
    <x v="128"/>
    <x v="120"/>
    <x v="2"/>
    <x v="131"/>
    <x v="301"/>
    <x v="301"/>
    <x v="140"/>
    <x v="372"/>
    <x v="301"/>
    <x v="301"/>
    <x v="141"/>
    <x v="3"/>
    <x v="309"/>
    <x v="86"/>
    <x v="306"/>
    <x v="187"/>
    <x v="138"/>
    <x v="138"/>
    <x v="138"/>
    <x v="2"/>
  </r>
  <r>
    <x v="301"/>
    <x v="287"/>
    <x v="1"/>
    <x v="11"/>
    <x v="123"/>
    <x v="0"/>
    <x v="2"/>
    <x v="14"/>
    <x v="29"/>
    <x v="5"/>
    <x v="73"/>
    <x v="112"/>
    <x v="2"/>
    <x v="29"/>
    <x v="136"/>
    <x v="51"/>
    <x v="122"/>
    <x v="124"/>
    <x v="168"/>
    <x v="346"/>
    <x v="347"/>
    <x v="2"/>
    <x v="345"/>
    <x v="171"/>
    <x v="184"/>
    <x v="337"/>
    <x v="95"/>
    <x v="170"/>
    <x v="184"/>
    <x v="338"/>
    <x v="3"/>
    <x v="139"/>
    <x v="86"/>
    <x v="197"/>
    <x v="317"/>
    <x v="338"/>
    <x v="338"/>
    <x v="338"/>
    <x v="2"/>
  </r>
  <r>
    <x v="398"/>
    <x v="393"/>
    <x v="1"/>
    <x v="4"/>
    <x v="123"/>
    <x v="0"/>
    <x v="2"/>
    <x v="14"/>
    <x v="13"/>
    <x v="4"/>
    <x v="84"/>
    <x v="102"/>
    <x v="2"/>
    <x v="29"/>
    <x v="167"/>
    <x v="66"/>
    <x v="118"/>
    <x v="120"/>
    <x v="186"/>
    <x v="332"/>
    <x v="349"/>
    <x v="2"/>
    <x v="336"/>
    <x v="331"/>
    <x v="338"/>
    <x v="346"/>
    <x v="125"/>
    <x v="331"/>
    <x v="339"/>
    <x v="347"/>
    <x v="3"/>
    <x v="147"/>
    <x v="86"/>
    <x v="347"/>
    <x v="339"/>
    <x v="347"/>
    <x v="347"/>
    <x v="347"/>
    <x v="2"/>
  </r>
  <r>
    <x v="221"/>
    <x v="215"/>
    <x v="1"/>
    <x v="4"/>
    <x v="124"/>
    <x v="0"/>
    <x v="2"/>
    <x v="14"/>
    <x v="29"/>
    <x v="9"/>
    <x v="73"/>
    <x v="112"/>
    <x v="2"/>
    <x v="16"/>
    <x v="342"/>
    <x v="63"/>
    <x v="55"/>
    <x v="59"/>
    <x v="291"/>
    <x v="228"/>
    <x v="181"/>
    <x v="2"/>
    <x v="226"/>
    <x v="56"/>
    <x v="61"/>
    <x v="224"/>
    <x v="272"/>
    <x v="56"/>
    <x v="61"/>
    <x v="226"/>
    <x v="3"/>
    <x v="310"/>
    <x v="86"/>
    <x v="66"/>
    <x v="109"/>
    <x v="225"/>
    <x v="225"/>
    <x v="224"/>
    <x v="2"/>
  </r>
  <r>
    <x v="347"/>
    <x v="329"/>
    <x v="1"/>
    <x v="11"/>
    <x v="124"/>
    <x v="0"/>
    <x v="2"/>
    <x v="14"/>
    <x v="29"/>
    <x v="5"/>
    <x v="73"/>
    <x v="112"/>
    <x v="2"/>
    <x v="29"/>
    <x v="132"/>
    <x v="63"/>
    <x v="55"/>
    <x v="59"/>
    <x v="291"/>
    <x v="258"/>
    <x v="288"/>
    <x v="2"/>
    <x v="265"/>
    <x v="401"/>
    <x v="414"/>
    <x v="272"/>
    <x v="190"/>
    <x v="401"/>
    <x v="414"/>
    <x v="273"/>
    <x v="3"/>
    <x v="138"/>
    <x v="86"/>
    <x v="425"/>
    <x v="383"/>
    <x v="270"/>
    <x v="270"/>
    <x v="271"/>
    <x v="2"/>
  </r>
  <r>
    <x v="87"/>
    <x v="89"/>
    <x v="1"/>
    <x v="4"/>
    <x v="125"/>
    <x v="0"/>
    <x v="1"/>
    <x v="2"/>
    <x v="23"/>
    <x v="7"/>
    <x v="49"/>
    <x v="92"/>
    <x v="2"/>
    <x v="12"/>
    <x v="454"/>
    <x v="27"/>
    <x v="110"/>
    <x v="97"/>
    <x v="34"/>
    <x v="13"/>
    <x v="64"/>
    <x v="2"/>
    <x v="12"/>
    <x v="413"/>
    <x v="410"/>
    <x v="14"/>
    <x v="429"/>
    <x v="413"/>
    <x v="412"/>
    <x v="11"/>
    <x v="3"/>
    <x v="407"/>
    <x v="52"/>
    <x v="413"/>
    <x v="235"/>
    <x v="11"/>
    <x v="11"/>
    <x v="10"/>
    <x v="2"/>
  </r>
  <r>
    <x v="419"/>
    <x v="420"/>
    <x v="1"/>
    <x v="4"/>
    <x v="125"/>
    <x v="0"/>
    <x v="1"/>
    <x v="2"/>
    <x v="25"/>
    <x v="7"/>
    <x v="96"/>
    <x v="135"/>
    <x v="2"/>
    <x v="29"/>
    <x v="61"/>
    <x v="67"/>
    <x v="117"/>
    <x v="107"/>
    <x v="12"/>
    <x v="457"/>
    <x v="317"/>
    <x v="2"/>
    <x v="459"/>
    <x v="352"/>
    <x v="383"/>
    <x v="463"/>
    <x v="126"/>
    <x v="351"/>
    <x v="383"/>
    <x v="465"/>
    <x v="3"/>
    <x v="119"/>
    <x v="86"/>
    <x v="396"/>
    <x v="385"/>
    <x v="464"/>
    <x v="464"/>
    <x v="464"/>
    <x v="2"/>
  </r>
  <r>
    <x v="478"/>
    <x v="477"/>
    <x v="1"/>
    <x v="4"/>
    <x v="125"/>
    <x v="0"/>
    <x v="1"/>
    <x v="2"/>
    <x v="23"/>
    <x v="7"/>
    <x v="113"/>
    <x v="45"/>
    <x v="2"/>
    <x v="17"/>
    <x v="251"/>
    <x v="52"/>
    <x v="71"/>
    <x v="66"/>
    <x v="46"/>
    <x v="56"/>
    <x v="224"/>
    <x v="2"/>
    <x v="70"/>
    <x v="182"/>
    <x v="183"/>
    <x v="63"/>
    <x v="247"/>
    <x v="182"/>
    <x v="183"/>
    <x v="64"/>
    <x v="3"/>
    <x v="232"/>
    <x v="86"/>
    <x v="195"/>
    <x v="208"/>
    <x v="61"/>
    <x v="61"/>
    <x v="61"/>
    <x v="4"/>
  </r>
  <r>
    <x v="222"/>
    <x v="216"/>
    <x v="1"/>
    <x v="4"/>
    <x v="126"/>
    <x v="1"/>
    <x v="2"/>
    <x v="14"/>
    <x v="29"/>
    <x v="9"/>
    <x v="73"/>
    <x v="112"/>
    <x v="2"/>
    <x v="16"/>
    <x v="423"/>
    <x v="130"/>
    <x v="282"/>
    <x v="281"/>
    <x v="248"/>
    <x v="187"/>
    <x v="26"/>
    <x v="2"/>
    <x v="149"/>
    <x v="25"/>
    <x v="24"/>
    <x v="167"/>
    <x v="425"/>
    <x v="25"/>
    <x v="24"/>
    <x v="168"/>
    <x v="3"/>
    <x v="375"/>
    <x v="86"/>
    <x v="26"/>
    <x v="78"/>
    <x v="163"/>
    <x v="163"/>
    <x v="165"/>
    <x v="2"/>
  </r>
  <r>
    <x v="302"/>
    <x v="288"/>
    <x v="1"/>
    <x v="11"/>
    <x v="126"/>
    <x v="1"/>
    <x v="2"/>
    <x v="14"/>
    <x v="29"/>
    <x v="5"/>
    <x v="73"/>
    <x v="112"/>
    <x v="2"/>
    <x v="29"/>
    <x v="54"/>
    <x v="130"/>
    <x v="282"/>
    <x v="281"/>
    <x v="248"/>
    <x v="288"/>
    <x v="452"/>
    <x v="2"/>
    <x v="324"/>
    <x v="438"/>
    <x v="454"/>
    <x v="313"/>
    <x v="29"/>
    <x v="438"/>
    <x v="454"/>
    <x v="314"/>
    <x v="3"/>
    <x v="66"/>
    <x v="86"/>
    <x v="468"/>
    <x v="410"/>
    <x v="316"/>
    <x v="316"/>
    <x v="314"/>
    <x v="2"/>
  </r>
  <r>
    <x v="109"/>
    <x v="111"/>
    <x v="2"/>
    <x v="10"/>
    <x v="127"/>
    <x v="14"/>
    <x v="10"/>
    <x v="14"/>
    <x v="20"/>
    <x v="2"/>
    <x v="3"/>
    <x v="3"/>
    <x v="2"/>
    <x v="21"/>
    <x v="235"/>
    <x v="108"/>
    <x v="1"/>
    <x v="0"/>
    <x v="336"/>
    <x v="245"/>
    <x v="245"/>
    <x v="2"/>
    <x v="248"/>
    <x v="238"/>
    <x v="244"/>
    <x v="251"/>
    <x v="229"/>
    <x v="238"/>
    <x v="244"/>
    <x v="251"/>
    <x v="3"/>
    <x v="217"/>
    <x v="156"/>
    <x v="478"/>
    <x v="391"/>
    <x v="249"/>
    <x v="249"/>
    <x v="249"/>
    <x v="7"/>
  </r>
  <r>
    <x v="367"/>
    <x v="359"/>
    <x v="2"/>
    <x v="9"/>
    <x v="127"/>
    <x v="14"/>
    <x v="10"/>
    <x v="14"/>
    <x v="15"/>
    <x v="2"/>
    <x v="3"/>
    <x v="3"/>
    <x v="2"/>
    <x v="21"/>
    <x v="235"/>
    <x v="108"/>
    <x v="1"/>
    <x v="0"/>
    <x v="336"/>
    <x v="245"/>
    <x v="245"/>
    <x v="2"/>
    <x v="248"/>
    <x v="238"/>
    <x v="244"/>
    <x v="251"/>
    <x v="229"/>
    <x v="238"/>
    <x v="244"/>
    <x v="251"/>
    <x v="3"/>
    <x v="217"/>
    <x v="2"/>
    <x v="18"/>
    <x v="97"/>
    <x v="249"/>
    <x v="249"/>
    <x v="249"/>
    <x v="7"/>
  </r>
  <r>
    <x v="368"/>
    <x v="360"/>
    <x v="1"/>
    <x v="2"/>
    <x v="127"/>
    <x v="14"/>
    <x v="10"/>
    <x v="14"/>
    <x v="14"/>
    <x v="2"/>
    <x v="3"/>
    <x v="3"/>
    <x v="2"/>
    <x v="21"/>
    <x v="235"/>
    <x v="108"/>
    <x v="1"/>
    <x v="0"/>
    <x v="336"/>
    <x v="245"/>
    <x v="245"/>
    <x v="2"/>
    <x v="248"/>
    <x v="238"/>
    <x v="244"/>
    <x v="251"/>
    <x v="229"/>
    <x v="238"/>
    <x v="244"/>
    <x v="251"/>
    <x v="3"/>
    <x v="217"/>
    <x v="156"/>
    <x v="478"/>
    <x v="391"/>
    <x v="249"/>
    <x v="249"/>
    <x v="249"/>
    <x v="7"/>
  </r>
  <r>
    <x v="223"/>
    <x v="217"/>
    <x v="1"/>
    <x v="4"/>
    <x v="128"/>
    <x v="6"/>
    <x v="3"/>
    <x v="12"/>
    <x v="29"/>
    <x v="1"/>
    <x v="73"/>
    <x v="112"/>
    <x v="2"/>
    <x v="16"/>
    <x v="312"/>
    <x v="4"/>
    <x v="8"/>
    <x v="8"/>
    <x v="300"/>
    <x v="236"/>
    <x v="242"/>
    <x v="2"/>
    <x v="246"/>
    <x v="244"/>
    <x v="251"/>
    <x v="249"/>
    <x v="243"/>
    <x v="246"/>
    <x v="251"/>
    <x v="246"/>
    <x v="3"/>
    <x v="228"/>
    <x v="86"/>
    <x v="256"/>
    <x v="200"/>
    <x v="244"/>
    <x v="244"/>
    <x v="244"/>
    <x v="2"/>
  </r>
  <r>
    <x v="303"/>
    <x v="289"/>
    <x v="1"/>
    <x v="11"/>
    <x v="128"/>
    <x v="6"/>
    <x v="3"/>
    <x v="12"/>
    <x v="29"/>
    <x v="5"/>
    <x v="73"/>
    <x v="112"/>
    <x v="2"/>
    <x v="29"/>
    <x v="163"/>
    <x v="4"/>
    <x v="8"/>
    <x v="8"/>
    <x v="300"/>
    <x v="252"/>
    <x v="246"/>
    <x v="2"/>
    <x v="249"/>
    <x v="225"/>
    <x v="235"/>
    <x v="252"/>
    <x v="214"/>
    <x v="225"/>
    <x v="235"/>
    <x v="254"/>
    <x v="3"/>
    <x v="206"/>
    <x v="86"/>
    <x v="239"/>
    <x v="302"/>
    <x v="252"/>
    <x v="252"/>
    <x v="252"/>
    <x v="2"/>
  </r>
  <r>
    <x v="425"/>
    <x v="426"/>
    <x v="1"/>
    <x v="4"/>
    <x v="128"/>
    <x v="6"/>
    <x v="3"/>
    <x v="12"/>
    <x v="19"/>
    <x v="1"/>
    <x v="97"/>
    <x v="136"/>
    <x v="2"/>
    <x v="16"/>
    <x v="385"/>
    <x v="5"/>
    <x v="10"/>
    <x v="10"/>
    <x v="299"/>
    <x v="234"/>
    <x v="243"/>
    <x v="2"/>
    <x v="245"/>
    <x v="237"/>
    <x v="242"/>
    <x v="247"/>
    <x v="242"/>
    <x v="237"/>
    <x v="242"/>
    <x v="245"/>
    <x v="3"/>
    <x v="230"/>
    <x v="86"/>
    <x v="247"/>
    <x v="251"/>
    <x v="242"/>
    <x v="242"/>
    <x v="243"/>
    <x v="2"/>
  </r>
  <r>
    <x v="88"/>
    <x v="90"/>
    <x v="1"/>
    <x v="6"/>
    <x v="129"/>
    <x v="3"/>
    <x v="1"/>
    <x v="7"/>
    <x v="34"/>
    <x v="7"/>
    <x v="49"/>
    <x v="162"/>
    <x v="2"/>
    <x v="12"/>
    <x v="462"/>
    <x v="19"/>
    <x v="75"/>
    <x v="77"/>
    <x v="283"/>
    <x v="200"/>
    <x v="114"/>
    <x v="2"/>
    <x v="192"/>
    <x v="414"/>
    <x v="428"/>
    <x v="234"/>
    <x v="412"/>
    <x v="414"/>
    <x v="428"/>
    <x v="235"/>
    <x v="3"/>
    <x v="286"/>
    <x v="58"/>
    <x v="435"/>
    <x v="85"/>
    <x v="234"/>
    <x v="234"/>
    <x v="233"/>
    <x v="1"/>
  </r>
  <r>
    <x v="89"/>
    <x v="91"/>
    <x v="1"/>
    <x v="5"/>
    <x v="129"/>
    <x v="3"/>
    <x v="1"/>
    <x v="7"/>
    <x v="15"/>
    <x v="7"/>
    <x v="49"/>
    <x v="162"/>
    <x v="2"/>
    <x v="33"/>
    <x v="7"/>
    <x v="19"/>
    <x v="75"/>
    <x v="77"/>
    <x v="283"/>
    <x v="278"/>
    <x v="354"/>
    <x v="2"/>
    <x v="289"/>
    <x v="46"/>
    <x v="47"/>
    <x v="264"/>
    <x v="52"/>
    <x v="46"/>
    <x v="47"/>
    <x v="264"/>
    <x v="3"/>
    <x v="160"/>
    <x v="111"/>
    <x v="54"/>
    <x v="404"/>
    <x v="262"/>
    <x v="262"/>
    <x v="262"/>
    <x v="1"/>
  </r>
  <r>
    <x v="90"/>
    <x v="92"/>
    <x v="1"/>
    <x v="3"/>
    <x v="129"/>
    <x v="3"/>
    <x v="1"/>
    <x v="7"/>
    <x v="14"/>
    <x v="7"/>
    <x v="49"/>
    <x v="162"/>
    <x v="2"/>
    <x v="12"/>
    <x v="462"/>
    <x v="19"/>
    <x v="75"/>
    <x v="77"/>
    <x v="283"/>
    <x v="200"/>
    <x v="114"/>
    <x v="2"/>
    <x v="192"/>
    <x v="414"/>
    <x v="428"/>
    <x v="234"/>
    <x v="412"/>
    <x v="414"/>
    <x v="428"/>
    <x v="235"/>
    <x v="3"/>
    <x v="286"/>
    <x v="58"/>
    <x v="435"/>
    <x v="85"/>
    <x v="234"/>
    <x v="234"/>
    <x v="233"/>
    <x v="1"/>
  </r>
  <r>
    <x v="75"/>
    <x v="76"/>
    <x v="1"/>
    <x v="5"/>
    <x v="130"/>
    <x v="15"/>
    <x v="6"/>
    <x v="14"/>
    <x v="15"/>
    <x v="5"/>
    <x v="33"/>
    <x v="78"/>
    <x v="2"/>
    <x v="37"/>
    <x v="188"/>
    <x v="149"/>
    <x v="3"/>
    <x v="5"/>
    <x v="314"/>
    <x v="178"/>
    <x v="476"/>
    <x v="2"/>
    <x v="375"/>
    <x v="465"/>
    <x v="480"/>
    <x v="436"/>
    <x v="458"/>
    <x v="464"/>
    <x v="479"/>
    <x v="438"/>
    <x v="3"/>
    <x v="434"/>
    <x v="158"/>
    <x v="496"/>
    <x v="496"/>
    <x v="437"/>
    <x v="437"/>
    <x v="437"/>
    <x v="2"/>
  </r>
  <r>
    <x v="76"/>
    <x v="77"/>
    <x v="1"/>
    <x v="3"/>
    <x v="130"/>
    <x v="15"/>
    <x v="6"/>
    <x v="14"/>
    <x v="14"/>
    <x v="5"/>
    <x v="33"/>
    <x v="78"/>
    <x v="2"/>
    <x v="7"/>
    <x v="275"/>
    <x v="149"/>
    <x v="3"/>
    <x v="5"/>
    <x v="314"/>
    <x v="297"/>
    <x v="8"/>
    <x v="2"/>
    <x v="109"/>
    <x v="2"/>
    <x v="2"/>
    <x v="51"/>
    <x v="1"/>
    <x v="2"/>
    <x v="2"/>
    <x v="52"/>
    <x v="3"/>
    <x v="434"/>
    <x v="1"/>
    <x v="2"/>
    <x v="3"/>
    <x v="50"/>
    <x v="50"/>
    <x v="50"/>
    <x v="2"/>
  </r>
  <r>
    <x v="146"/>
    <x v="142"/>
    <x v="1"/>
    <x v="6"/>
    <x v="131"/>
    <x v="8"/>
    <x v="10"/>
    <x v="14"/>
    <x v="34"/>
    <x v="2"/>
    <x v="66"/>
    <x v="42"/>
    <x v="2"/>
    <x v="16"/>
    <x v="264"/>
    <x v="89"/>
    <x v="330"/>
    <x v="330"/>
    <x v="225"/>
    <x v="475"/>
    <x v="483"/>
    <x v="2"/>
    <x v="248"/>
    <x v="238"/>
    <x v="244"/>
    <x v="251"/>
    <x v="229"/>
    <x v="238"/>
    <x v="244"/>
    <x v="251"/>
    <x v="3"/>
    <x v="425"/>
    <x v="76"/>
    <x v="227"/>
    <x v="4"/>
    <x v="249"/>
    <x v="249"/>
    <x v="249"/>
    <x v="4"/>
  </r>
  <r>
    <x v="147"/>
    <x v="143"/>
    <x v="1"/>
    <x v="5"/>
    <x v="131"/>
    <x v="8"/>
    <x v="10"/>
    <x v="14"/>
    <x v="15"/>
    <x v="2"/>
    <x v="66"/>
    <x v="42"/>
    <x v="2"/>
    <x v="29"/>
    <x v="200"/>
    <x v="89"/>
    <x v="330"/>
    <x v="330"/>
    <x v="225"/>
    <x v="475"/>
    <x v="483"/>
    <x v="2"/>
    <x v="248"/>
    <x v="238"/>
    <x v="244"/>
    <x v="251"/>
    <x v="229"/>
    <x v="238"/>
    <x v="244"/>
    <x v="251"/>
    <x v="3"/>
    <x v="5"/>
    <x v="94"/>
    <x v="267"/>
    <x v="495"/>
    <x v="249"/>
    <x v="249"/>
    <x v="249"/>
    <x v="4"/>
  </r>
  <r>
    <x v="148"/>
    <x v="144"/>
    <x v="1"/>
    <x v="3"/>
    <x v="131"/>
    <x v="8"/>
    <x v="10"/>
    <x v="14"/>
    <x v="14"/>
    <x v="2"/>
    <x v="66"/>
    <x v="42"/>
    <x v="2"/>
    <x v="16"/>
    <x v="264"/>
    <x v="89"/>
    <x v="330"/>
    <x v="330"/>
    <x v="225"/>
    <x v="475"/>
    <x v="483"/>
    <x v="2"/>
    <x v="248"/>
    <x v="238"/>
    <x v="244"/>
    <x v="251"/>
    <x v="229"/>
    <x v="238"/>
    <x v="244"/>
    <x v="251"/>
    <x v="3"/>
    <x v="425"/>
    <x v="76"/>
    <x v="227"/>
    <x v="4"/>
    <x v="249"/>
    <x v="249"/>
    <x v="249"/>
    <x v="4"/>
  </r>
  <r>
    <x v="137"/>
    <x v="79"/>
    <x v="1"/>
    <x v="5"/>
    <x v="132"/>
    <x v="15"/>
    <x v="6"/>
    <x v="14"/>
    <x v="15"/>
    <x v="5"/>
    <x v="33"/>
    <x v="78"/>
    <x v="2"/>
    <x v="1"/>
    <x v="450"/>
    <x v="44"/>
    <x v="2"/>
    <x v="2"/>
    <x v="316"/>
    <x v="421"/>
    <x v="2"/>
    <x v="2"/>
    <x v="104"/>
    <x v="0"/>
    <x v="0"/>
    <x v="40"/>
    <x v="0"/>
    <x v="0"/>
    <x v="0"/>
    <x v="40"/>
    <x v="3"/>
    <x v="434"/>
    <x v="0"/>
    <x v="0"/>
    <x v="1"/>
    <x v="39"/>
    <x v="39"/>
    <x v="39"/>
    <x v="2"/>
  </r>
  <r>
    <x v="138"/>
    <x v="78"/>
    <x v="1"/>
    <x v="3"/>
    <x v="132"/>
    <x v="15"/>
    <x v="6"/>
    <x v="14"/>
    <x v="14"/>
    <x v="5"/>
    <x v="33"/>
    <x v="78"/>
    <x v="2"/>
    <x v="42"/>
    <x v="15"/>
    <x v="44"/>
    <x v="2"/>
    <x v="2"/>
    <x v="316"/>
    <x v="67"/>
    <x v="482"/>
    <x v="2"/>
    <x v="379"/>
    <x v="466"/>
    <x v="481"/>
    <x v="444"/>
    <x v="461"/>
    <x v="465"/>
    <x v="480"/>
    <x v="446"/>
    <x v="3"/>
    <x v="434"/>
    <x v="160"/>
    <x v="497"/>
    <x v="498"/>
    <x v="445"/>
    <x v="445"/>
    <x v="445"/>
    <x v="2"/>
  </r>
  <r>
    <x v="73"/>
    <x v="74"/>
    <x v="1"/>
    <x v="5"/>
    <x v="133"/>
    <x v="15"/>
    <x v="6"/>
    <x v="14"/>
    <x v="15"/>
    <x v="5"/>
    <x v="33"/>
    <x v="78"/>
    <x v="2"/>
    <x v="34"/>
    <x v="227"/>
    <x v="52"/>
    <x v="5"/>
    <x v="3"/>
    <x v="43"/>
    <x v="319"/>
    <x v="265"/>
    <x v="2"/>
    <x v="301"/>
    <x v="450"/>
    <x v="466"/>
    <x v="320"/>
    <x v="333"/>
    <x v="450"/>
    <x v="465"/>
    <x v="321"/>
    <x v="3"/>
    <x v="434"/>
    <x v="136"/>
    <x v="485"/>
    <x v="376"/>
    <x v="323"/>
    <x v="323"/>
    <x v="321"/>
    <x v="2"/>
  </r>
  <r>
    <x v="74"/>
    <x v="75"/>
    <x v="1"/>
    <x v="3"/>
    <x v="133"/>
    <x v="15"/>
    <x v="6"/>
    <x v="14"/>
    <x v="14"/>
    <x v="5"/>
    <x v="33"/>
    <x v="78"/>
    <x v="2"/>
    <x v="11"/>
    <x v="237"/>
    <x v="52"/>
    <x v="5"/>
    <x v="3"/>
    <x v="43"/>
    <x v="153"/>
    <x v="214"/>
    <x v="2"/>
    <x v="180"/>
    <x v="16"/>
    <x v="16"/>
    <x v="162"/>
    <x v="140"/>
    <x v="16"/>
    <x v="16"/>
    <x v="163"/>
    <x v="3"/>
    <x v="434"/>
    <x v="19"/>
    <x v="16"/>
    <x v="16"/>
    <x v="158"/>
    <x v="158"/>
    <x v="160"/>
    <x v="2"/>
  </r>
  <r>
    <x v="51"/>
    <x v="45"/>
    <x v="1"/>
    <x v="4"/>
    <x v="134"/>
    <x v="0"/>
    <x v="3"/>
    <x v="6"/>
    <x v="12"/>
    <x v="1"/>
    <x v="40"/>
    <x v="16"/>
    <x v="2"/>
    <x v="26"/>
    <x v="228"/>
    <x v="89"/>
    <x v="231"/>
    <x v="228"/>
    <x v="106"/>
    <x v="263"/>
    <x v="279"/>
    <x v="0"/>
    <x v="46"/>
    <x v="277"/>
    <x v="233"/>
    <x v="45"/>
    <x v="218"/>
    <x v="277"/>
    <x v="233"/>
    <x v="46"/>
    <x v="0"/>
    <x v="211"/>
    <x v="122"/>
    <x v="313"/>
    <x v="282"/>
    <x v="280"/>
    <x v="280"/>
    <x v="280"/>
    <x v="6"/>
  </r>
  <r>
    <x v="71"/>
    <x v="72"/>
    <x v="1"/>
    <x v="5"/>
    <x v="135"/>
    <x v="15"/>
    <x v="6"/>
    <x v="14"/>
    <x v="15"/>
    <x v="5"/>
    <x v="33"/>
    <x v="78"/>
    <x v="2"/>
    <x v="41"/>
    <x v="185"/>
    <x v="1"/>
    <x v="4"/>
    <x v="4"/>
    <x v="63"/>
    <x v="423"/>
    <x v="446"/>
    <x v="2"/>
    <x v="422"/>
    <x v="459"/>
    <x v="474"/>
    <x v="431"/>
    <x v="329"/>
    <x v="458"/>
    <x v="473"/>
    <x v="433"/>
    <x v="3"/>
    <x v="434"/>
    <x v="151"/>
    <x v="491"/>
    <x v="473"/>
    <x v="431"/>
    <x v="431"/>
    <x v="432"/>
    <x v="2"/>
  </r>
  <r>
    <x v="72"/>
    <x v="73"/>
    <x v="1"/>
    <x v="3"/>
    <x v="135"/>
    <x v="15"/>
    <x v="6"/>
    <x v="14"/>
    <x v="14"/>
    <x v="5"/>
    <x v="33"/>
    <x v="78"/>
    <x v="2"/>
    <x v="2"/>
    <x v="281"/>
    <x v="1"/>
    <x v="4"/>
    <x v="4"/>
    <x v="63"/>
    <x v="60"/>
    <x v="28"/>
    <x v="2"/>
    <x v="65"/>
    <x v="9"/>
    <x v="9"/>
    <x v="59"/>
    <x v="143"/>
    <x v="9"/>
    <x v="9"/>
    <x v="59"/>
    <x v="3"/>
    <x v="434"/>
    <x v="6"/>
    <x v="7"/>
    <x v="38"/>
    <x v="57"/>
    <x v="57"/>
    <x v="57"/>
    <x v="2"/>
  </r>
  <r>
    <x v="224"/>
    <x v="346"/>
    <x v="1"/>
    <x v="4"/>
    <x v="136"/>
    <x v="14"/>
    <x v="1"/>
    <x v="13"/>
    <x v="29"/>
    <x v="7"/>
    <x v="73"/>
    <x v="112"/>
    <x v="2"/>
    <x v="16"/>
    <x v="343"/>
    <x v="59"/>
    <x v="96"/>
    <x v="98"/>
    <x v="143"/>
    <x v="115"/>
    <x v="158"/>
    <x v="2"/>
    <x v="141"/>
    <x v="113"/>
    <x v="120"/>
    <x v="124"/>
    <x v="315"/>
    <x v="114"/>
    <x v="119"/>
    <x v="125"/>
    <x v="3"/>
    <x v="351"/>
    <x v="86"/>
    <x v="121"/>
    <x v="146"/>
    <x v="122"/>
    <x v="122"/>
    <x v="122"/>
    <x v="2"/>
  </r>
  <r>
    <x v="304"/>
    <x v="341"/>
    <x v="1"/>
    <x v="11"/>
    <x v="136"/>
    <x v="14"/>
    <x v="1"/>
    <x v="13"/>
    <x v="29"/>
    <x v="5"/>
    <x v="73"/>
    <x v="112"/>
    <x v="2"/>
    <x v="29"/>
    <x v="131"/>
    <x v="59"/>
    <x v="96"/>
    <x v="98"/>
    <x v="143"/>
    <x v="360"/>
    <x v="303"/>
    <x v="2"/>
    <x v="332"/>
    <x v="354"/>
    <x v="362"/>
    <x v="351"/>
    <x v="157"/>
    <x v="353"/>
    <x v="362"/>
    <x v="353"/>
    <x v="3"/>
    <x v="90"/>
    <x v="86"/>
    <x v="373"/>
    <x v="354"/>
    <x v="352"/>
    <x v="352"/>
    <x v="353"/>
    <x v="2"/>
  </r>
  <r>
    <x v="225"/>
    <x v="218"/>
    <x v="1"/>
    <x v="4"/>
    <x v="137"/>
    <x v="14"/>
    <x v="8"/>
    <x v="14"/>
    <x v="29"/>
    <x v="6"/>
    <x v="73"/>
    <x v="112"/>
    <x v="2"/>
    <x v="16"/>
    <x v="379"/>
    <x v="98"/>
    <x v="277"/>
    <x v="276"/>
    <x v="131"/>
    <x v="103"/>
    <x v="55"/>
    <x v="2"/>
    <x v="99"/>
    <x v="407"/>
    <x v="421"/>
    <x v="106"/>
    <x v="410"/>
    <x v="407"/>
    <x v="421"/>
    <x v="107"/>
    <x v="3"/>
    <x v="359"/>
    <x v="86"/>
    <x v="431"/>
    <x v="448"/>
    <x v="104"/>
    <x v="104"/>
    <x v="104"/>
    <x v="2"/>
  </r>
  <r>
    <x v="348"/>
    <x v="330"/>
    <x v="1"/>
    <x v="11"/>
    <x v="137"/>
    <x v="14"/>
    <x v="8"/>
    <x v="14"/>
    <x v="29"/>
    <x v="5"/>
    <x v="73"/>
    <x v="112"/>
    <x v="2"/>
    <x v="29"/>
    <x v="96"/>
    <x v="98"/>
    <x v="277"/>
    <x v="276"/>
    <x v="131"/>
    <x v="375"/>
    <x v="407"/>
    <x v="2"/>
    <x v="385"/>
    <x v="52"/>
    <x v="56"/>
    <x v="378"/>
    <x v="55"/>
    <x v="52"/>
    <x v="56"/>
    <x v="379"/>
    <x v="3"/>
    <x v="81"/>
    <x v="86"/>
    <x v="59"/>
    <x v="47"/>
    <x v="379"/>
    <x v="379"/>
    <x v="379"/>
    <x v="2"/>
  </r>
  <r>
    <x v="476"/>
    <x v="475"/>
    <x v="1"/>
    <x v="4"/>
    <x v="137"/>
    <x v="14"/>
    <x v="8"/>
    <x v="14"/>
    <x v="13"/>
    <x v="6"/>
    <x v="112"/>
    <x v="39"/>
    <x v="2"/>
    <x v="29"/>
    <x v="193"/>
    <x v="98"/>
    <x v="253"/>
    <x v="251"/>
    <x v="210"/>
    <x v="314"/>
    <x v="393"/>
    <x v="2"/>
    <x v="317"/>
    <x v="117"/>
    <x v="131"/>
    <x v="321"/>
    <x v="172"/>
    <x v="118"/>
    <x v="130"/>
    <x v="322"/>
    <x v="3"/>
    <x v="178"/>
    <x v="86"/>
    <x v="130"/>
    <x v="149"/>
    <x v="324"/>
    <x v="324"/>
    <x v="322"/>
    <x v="4"/>
  </r>
  <r>
    <x v="477"/>
    <x v="476"/>
    <x v="1"/>
    <x v="4"/>
    <x v="137"/>
    <x v="14"/>
    <x v="8"/>
    <x v="14"/>
    <x v="23"/>
    <x v="6"/>
    <x v="112"/>
    <x v="39"/>
    <x v="2"/>
    <x v="29"/>
    <x v="193"/>
    <x v="98"/>
    <x v="253"/>
    <x v="251"/>
    <x v="210"/>
    <x v="314"/>
    <x v="393"/>
    <x v="2"/>
    <x v="317"/>
    <x v="117"/>
    <x v="131"/>
    <x v="321"/>
    <x v="172"/>
    <x v="118"/>
    <x v="130"/>
    <x v="322"/>
    <x v="3"/>
    <x v="178"/>
    <x v="86"/>
    <x v="130"/>
    <x v="149"/>
    <x v="324"/>
    <x v="324"/>
    <x v="322"/>
    <x v="4"/>
  </r>
  <r>
    <x v="258"/>
    <x v="152"/>
    <x v="1"/>
    <x v="4"/>
    <x v="138"/>
    <x v="8"/>
    <x v="10"/>
    <x v="14"/>
    <x v="36"/>
    <x v="2"/>
    <x v="68"/>
    <x v="28"/>
    <x v="2"/>
    <x v="23"/>
    <x v="224"/>
    <x v="128"/>
    <x v="331"/>
    <x v="331"/>
    <x v="62"/>
    <x v="290"/>
    <x v="463"/>
    <x v="2"/>
    <x v="340"/>
    <x v="17"/>
    <x v="17"/>
    <x v="266"/>
    <x v="5"/>
    <x v="17"/>
    <x v="17"/>
    <x v="267"/>
    <x v="3"/>
    <x v="184"/>
    <x v="101"/>
    <x v="17"/>
    <x v="37"/>
    <x v="264"/>
    <x v="264"/>
    <x v="265"/>
    <x v="5"/>
  </r>
  <r>
    <x v="226"/>
    <x v="219"/>
    <x v="1"/>
    <x v="4"/>
    <x v="139"/>
    <x v="0"/>
    <x v="3"/>
    <x v="14"/>
    <x v="29"/>
    <x v="4"/>
    <x v="73"/>
    <x v="112"/>
    <x v="2"/>
    <x v="16"/>
    <x v="383"/>
    <x v="94"/>
    <x v="209"/>
    <x v="210"/>
    <x v="160"/>
    <x v="116"/>
    <x v="87"/>
    <x v="2"/>
    <x v="110"/>
    <x v="107"/>
    <x v="113"/>
    <x v="107"/>
    <x v="362"/>
    <x v="108"/>
    <x v="112"/>
    <x v="108"/>
    <x v="3"/>
    <x v="322"/>
    <x v="86"/>
    <x v="115"/>
    <x v="152"/>
    <x v="105"/>
    <x v="105"/>
    <x v="105"/>
    <x v="2"/>
  </r>
  <r>
    <x v="305"/>
    <x v="290"/>
    <x v="1"/>
    <x v="11"/>
    <x v="139"/>
    <x v="0"/>
    <x v="3"/>
    <x v="14"/>
    <x v="29"/>
    <x v="5"/>
    <x v="73"/>
    <x v="112"/>
    <x v="2"/>
    <x v="29"/>
    <x v="90"/>
    <x v="94"/>
    <x v="209"/>
    <x v="210"/>
    <x v="160"/>
    <x v="359"/>
    <x v="376"/>
    <x v="2"/>
    <x v="374"/>
    <x v="358"/>
    <x v="368"/>
    <x v="375"/>
    <x v="103"/>
    <x v="357"/>
    <x v="368"/>
    <x v="376"/>
    <x v="3"/>
    <x v="123"/>
    <x v="86"/>
    <x v="380"/>
    <x v="346"/>
    <x v="376"/>
    <x v="376"/>
    <x v="376"/>
    <x v="2"/>
  </r>
  <r>
    <x v="389"/>
    <x v="382"/>
    <x v="1"/>
    <x v="4"/>
    <x v="140"/>
    <x v="1"/>
    <x v="8"/>
    <x v="8"/>
    <x v="26"/>
    <x v="7"/>
    <x v="79"/>
    <x v="38"/>
    <x v="2"/>
    <x v="14"/>
    <x v="285"/>
    <x v="11"/>
    <x v="42"/>
    <x v="42"/>
    <x v="220"/>
    <x v="148"/>
    <x v="170"/>
    <x v="2"/>
    <x v="155"/>
    <x v="327"/>
    <x v="327"/>
    <x v="154"/>
    <x v="287"/>
    <x v="327"/>
    <x v="328"/>
    <x v="157"/>
    <x v="3"/>
    <x v="336"/>
    <x v="86"/>
    <x v="336"/>
    <x v="327"/>
    <x v="152"/>
    <x v="152"/>
    <x v="154"/>
    <x v="4"/>
  </r>
  <r>
    <x v="227"/>
    <x v="220"/>
    <x v="1"/>
    <x v="4"/>
    <x v="141"/>
    <x v="12"/>
    <x v="0"/>
    <x v="1"/>
    <x v="29"/>
    <x v="1"/>
    <x v="73"/>
    <x v="112"/>
    <x v="2"/>
    <x v="16"/>
    <x v="416"/>
    <x v="116"/>
    <x v="281"/>
    <x v="279"/>
    <x v="142"/>
    <x v="102"/>
    <x v="35"/>
    <x v="2"/>
    <x v="92"/>
    <x v="102"/>
    <x v="105"/>
    <x v="93"/>
    <x v="406"/>
    <x v="102"/>
    <x v="104"/>
    <x v="94"/>
    <x v="3"/>
    <x v="397"/>
    <x v="86"/>
    <x v="105"/>
    <x v="77"/>
    <x v="91"/>
    <x v="91"/>
    <x v="91"/>
    <x v="2"/>
  </r>
  <r>
    <x v="306"/>
    <x v="291"/>
    <x v="1"/>
    <x v="11"/>
    <x v="141"/>
    <x v="12"/>
    <x v="0"/>
    <x v="1"/>
    <x v="29"/>
    <x v="5"/>
    <x v="73"/>
    <x v="112"/>
    <x v="2"/>
    <x v="29"/>
    <x v="60"/>
    <x v="116"/>
    <x v="281"/>
    <x v="279"/>
    <x v="142"/>
    <x v="377"/>
    <x v="434"/>
    <x v="2"/>
    <x v="393"/>
    <x v="362"/>
    <x v="374"/>
    <x v="394"/>
    <x v="60"/>
    <x v="361"/>
    <x v="373"/>
    <x v="396"/>
    <x v="3"/>
    <x v="39"/>
    <x v="86"/>
    <x v="386"/>
    <x v="411"/>
    <x v="396"/>
    <x v="396"/>
    <x v="396"/>
    <x v="2"/>
  </r>
  <r>
    <x v="61"/>
    <x v="58"/>
    <x v="1"/>
    <x v="6"/>
    <x v="142"/>
    <x v="15"/>
    <x v="11"/>
    <x v="15"/>
    <x v="1"/>
    <x v="5"/>
    <x v="33"/>
    <x v="78"/>
    <x v="2"/>
    <x v="2"/>
    <x v="476"/>
    <x v="1"/>
    <x v="0"/>
    <x v="1"/>
    <x v="336"/>
    <x v="475"/>
    <x v="157"/>
    <x v="2"/>
    <x v="479"/>
    <x v="5"/>
    <x v="5"/>
    <x v="145"/>
    <x v="462"/>
    <x v="5"/>
    <x v="5"/>
    <x v="147"/>
    <x v="3"/>
    <x v="434"/>
    <x v="6"/>
    <x v="4"/>
    <x v="96"/>
    <x v="143"/>
    <x v="143"/>
    <x v="144"/>
    <x v="2"/>
  </r>
  <r>
    <x v="62"/>
    <x v="57"/>
    <x v="1"/>
    <x v="6"/>
    <x v="142"/>
    <x v="15"/>
    <x v="11"/>
    <x v="15"/>
    <x v="0"/>
    <x v="5"/>
    <x v="33"/>
    <x v="78"/>
    <x v="2"/>
    <x v="11"/>
    <x v="476"/>
    <x v="52"/>
    <x v="0"/>
    <x v="1"/>
    <x v="336"/>
    <x v="475"/>
    <x v="237"/>
    <x v="2"/>
    <x v="479"/>
    <x v="15"/>
    <x v="15"/>
    <x v="199"/>
    <x v="462"/>
    <x v="15"/>
    <x v="15"/>
    <x v="201"/>
    <x v="3"/>
    <x v="434"/>
    <x v="19"/>
    <x v="14"/>
    <x v="480"/>
    <x v="198"/>
    <x v="198"/>
    <x v="199"/>
    <x v="2"/>
  </r>
  <r>
    <x v="63"/>
    <x v="55"/>
    <x v="1"/>
    <x v="6"/>
    <x v="142"/>
    <x v="15"/>
    <x v="11"/>
    <x v="15"/>
    <x v="31"/>
    <x v="5"/>
    <x v="33"/>
    <x v="78"/>
    <x v="2"/>
    <x v="7"/>
    <x v="476"/>
    <x v="149"/>
    <x v="0"/>
    <x v="1"/>
    <x v="336"/>
    <x v="475"/>
    <x v="15"/>
    <x v="2"/>
    <x v="479"/>
    <x v="1"/>
    <x v="1"/>
    <x v="50"/>
    <x v="462"/>
    <x v="1"/>
    <x v="1"/>
    <x v="51"/>
    <x v="3"/>
    <x v="434"/>
    <x v="1"/>
    <x v="1"/>
    <x v="14"/>
    <x v="49"/>
    <x v="49"/>
    <x v="49"/>
    <x v="2"/>
  </r>
  <r>
    <x v="77"/>
    <x v="56"/>
    <x v="1"/>
    <x v="6"/>
    <x v="142"/>
    <x v="15"/>
    <x v="11"/>
    <x v="15"/>
    <x v="8"/>
    <x v="5"/>
    <x v="33"/>
    <x v="78"/>
    <x v="2"/>
    <x v="42"/>
    <x v="476"/>
    <x v="44"/>
    <x v="0"/>
    <x v="1"/>
    <x v="336"/>
    <x v="475"/>
    <x v="479"/>
    <x v="2"/>
    <x v="479"/>
    <x v="467"/>
    <x v="482"/>
    <x v="445"/>
    <x v="462"/>
    <x v="466"/>
    <x v="481"/>
    <x v="447"/>
    <x v="3"/>
    <x v="434"/>
    <x v="160"/>
    <x v="498"/>
    <x v="493"/>
    <x v="446"/>
    <x v="446"/>
    <x v="446"/>
    <x v="2"/>
  </r>
  <r>
    <x v="228"/>
    <x v="347"/>
    <x v="1"/>
    <x v="4"/>
    <x v="143"/>
    <x v="14"/>
    <x v="10"/>
    <x v="13"/>
    <x v="29"/>
    <x v="1"/>
    <x v="73"/>
    <x v="112"/>
    <x v="2"/>
    <x v="16"/>
    <x v="339"/>
    <x v="46"/>
    <x v="101"/>
    <x v="106"/>
    <x v="154"/>
    <x v="122"/>
    <x v="147"/>
    <x v="2"/>
    <x v="138"/>
    <x v="260"/>
    <x v="258"/>
    <x v="141"/>
    <x v="350"/>
    <x v="259"/>
    <x v="258"/>
    <x v="142"/>
    <x v="3"/>
    <x v="348"/>
    <x v="86"/>
    <x v="262"/>
    <x v="130"/>
    <x v="139"/>
    <x v="139"/>
    <x v="139"/>
    <x v="2"/>
  </r>
  <r>
    <x v="307"/>
    <x v="342"/>
    <x v="1"/>
    <x v="11"/>
    <x v="143"/>
    <x v="14"/>
    <x v="10"/>
    <x v="13"/>
    <x v="29"/>
    <x v="5"/>
    <x v="73"/>
    <x v="112"/>
    <x v="2"/>
    <x v="29"/>
    <x v="135"/>
    <x v="46"/>
    <x v="101"/>
    <x v="106"/>
    <x v="154"/>
    <x v="351"/>
    <x v="312"/>
    <x v="2"/>
    <x v="334"/>
    <x v="210"/>
    <x v="227"/>
    <x v="336"/>
    <x v="120"/>
    <x v="210"/>
    <x v="227"/>
    <x v="337"/>
    <x v="3"/>
    <x v="93"/>
    <x v="86"/>
    <x v="232"/>
    <x v="367"/>
    <x v="337"/>
    <x v="337"/>
    <x v="337"/>
    <x v="2"/>
  </r>
  <r>
    <x v="395"/>
    <x v="390"/>
    <x v="1"/>
    <x v="4"/>
    <x v="143"/>
    <x v="14"/>
    <x v="10"/>
    <x v="13"/>
    <x v="23"/>
    <x v="1"/>
    <x v="82"/>
    <x v="122"/>
    <x v="2"/>
    <x v="29"/>
    <x v="88"/>
    <x v="63"/>
    <x v="103"/>
    <x v="108"/>
    <x v="155"/>
    <x v="364"/>
    <x v="318"/>
    <x v="2"/>
    <x v="342"/>
    <x v="355"/>
    <x v="363"/>
    <x v="354"/>
    <x v="132"/>
    <x v="354"/>
    <x v="363"/>
    <x v="356"/>
    <x v="3"/>
    <x v="79"/>
    <x v="86"/>
    <x v="374"/>
    <x v="362"/>
    <x v="355"/>
    <x v="355"/>
    <x v="356"/>
    <x v="2"/>
  </r>
  <r>
    <x v="433"/>
    <x v="434"/>
    <x v="1"/>
    <x v="4"/>
    <x v="144"/>
    <x v="14"/>
    <x v="5"/>
    <x v="13"/>
    <x v="27"/>
    <x v="1"/>
    <x v="101"/>
    <x v="131"/>
    <x v="2"/>
    <x v="16"/>
    <x v="396"/>
    <x v="49"/>
    <x v="94"/>
    <x v="95"/>
    <x v="147"/>
    <x v="109"/>
    <x v="163"/>
    <x v="2"/>
    <x v="140"/>
    <x v="214"/>
    <x v="212"/>
    <x v="130"/>
    <x v="337"/>
    <x v="214"/>
    <x v="212"/>
    <x v="131"/>
    <x v="3"/>
    <x v="362"/>
    <x v="86"/>
    <x v="219"/>
    <x v="229"/>
    <x v="128"/>
    <x v="128"/>
    <x v="128"/>
    <x v="2"/>
  </r>
  <r>
    <x v="497"/>
    <x v="502"/>
    <x v="1"/>
    <x v="4"/>
    <x v="145"/>
    <x v="15"/>
    <x v="6"/>
    <x v="14"/>
    <x v="38"/>
    <x v="4"/>
    <x v="119"/>
    <x v="25"/>
    <x v="2"/>
    <x v="29"/>
    <x v="217"/>
    <x v="93"/>
    <x v="219"/>
    <x v="226"/>
    <x v="321"/>
    <x v="151"/>
    <x v="289"/>
    <x v="2"/>
    <x v="196"/>
    <x v="238"/>
    <x v="236"/>
    <x v="188"/>
    <x v="220"/>
    <x v="238"/>
    <x v="236"/>
    <x v="187"/>
    <x v="3"/>
    <x v="434"/>
    <x v="86"/>
    <x v="241"/>
    <x v="247"/>
    <x v="185"/>
    <x v="185"/>
    <x v="185"/>
    <x v="6"/>
  </r>
  <r>
    <x v="229"/>
    <x v="221"/>
    <x v="1"/>
    <x v="4"/>
    <x v="146"/>
    <x v="13"/>
    <x v="8"/>
    <x v="14"/>
    <x v="29"/>
    <x v="4"/>
    <x v="73"/>
    <x v="112"/>
    <x v="2"/>
    <x v="16"/>
    <x v="425"/>
    <x v="114"/>
    <x v="239"/>
    <x v="238"/>
    <x v="94"/>
    <x v="79"/>
    <x v="49"/>
    <x v="2"/>
    <x v="86"/>
    <x v="35"/>
    <x v="33"/>
    <x v="81"/>
    <x v="371"/>
    <x v="35"/>
    <x v="33"/>
    <x v="82"/>
    <x v="3"/>
    <x v="422"/>
    <x v="86"/>
    <x v="36"/>
    <x v="44"/>
    <x v="79"/>
    <x v="79"/>
    <x v="79"/>
    <x v="2"/>
  </r>
  <r>
    <x v="308"/>
    <x v="292"/>
    <x v="1"/>
    <x v="11"/>
    <x v="146"/>
    <x v="13"/>
    <x v="8"/>
    <x v="14"/>
    <x v="29"/>
    <x v="5"/>
    <x v="73"/>
    <x v="112"/>
    <x v="2"/>
    <x v="29"/>
    <x v="51"/>
    <x v="114"/>
    <x v="239"/>
    <x v="238"/>
    <x v="94"/>
    <x v="406"/>
    <x v="414"/>
    <x v="2"/>
    <x v="402"/>
    <x v="426"/>
    <x v="443"/>
    <x v="408"/>
    <x v="96"/>
    <x v="426"/>
    <x v="443"/>
    <x v="410"/>
    <x v="3"/>
    <x v="12"/>
    <x v="86"/>
    <x v="455"/>
    <x v="454"/>
    <x v="410"/>
    <x v="410"/>
    <x v="410"/>
    <x v="2"/>
  </r>
  <r>
    <x v="230"/>
    <x v="222"/>
    <x v="1"/>
    <x v="4"/>
    <x v="147"/>
    <x v="13"/>
    <x v="8"/>
    <x v="14"/>
    <x v="29"/>
    <x v="4"/>
    <x v="73"/>
    <x v="112"/>
    <x v="2"/>
    <x v="16"/>
    <x v="324"/>
    <x v="64"/>
    <x v="241"/>
    <x v="242"/>
    <x v="88"/>
    <x v="82"/>
    <x v="73"/>
    <x v="2"/>
    <x v="97"/>
    <x v="427"/>
    <x v="441"/>
    <x v="98"/>
    <x v="419"/>
    <x v="427"/>
    <x v="441"/>
    <x v="99"/>
    <x v="3"/>
    <x v="409"/>
    <x v="86"/>
    <x v="452"/>
    <x v="445"/>
    <x v="96"/>
    <x v="96"/>
    <x v="96"/>
    <x v="2"/>
  </r>
  <r>
    <x v="309"/>
    <x v="293"/>
    <x v="1"/>
    <x v="11"/>
    <x v="147"/>
    <x v="13"/>
    <x v="8"/>
    <x v="14"/>
    <x v="29"/>
    <x v="5"/>
    <x v="73"/>
    <x v="112"/>
    <x v="2"/>
    <x v="29"/>
    <x v="150"/>
    <x v="64"/>
    <x v="241"/>
    <x v="242"/>
    <x v="88"/>
    <x v="404"/>
    <x v="390"/>
    <x v="2"/>
    <x v="389"/>
    <x v="34"/>
    <x v="35"/>
    <x v="387"/>
    <x v="42"/>
    <x v="34"/>
    <x v="35"/>
    <x v="389"/>
    <x v="3"/>
    <x v="25"/>
    <x v="86"/>
    <x v="39"/>
    <x v="49"/>
    <x v="389"/>
    <x v="389"/>
    <x v="389"/>
    <x v="2"/>
  </r>
  <r>
    <x v="383"/>
    <x v="375"/>
    <x v="1"/>
    <x v="4"/>
    <x v="147"/>
    <x v="13"/>
    <x v="8"/>
    <x v="14"/>
    <x v="24"/>
    <x v="4"/>
    <x v="77"/>
    <x v="117"/>
    <x v="2"/>
    <x v="16"/>
    <x v="338"/>
    <x v="61"/>
    <x v="242"/>
    <x v="243"/>
    <x v="87"/>
    <x v="80"/>
    <x v="74"/>
    <x v="2"/>
    <x v="96"/>
    <x v="433"/>
    <x v="447"/>
    <x v="100"/>
    <x v="420"/>
    <x v="433"/>
    <x v="447"/>
    <x v="101"/>
    <x v="3"/>
    <x v="411"/>
    <x v="86"/>
    <x v="461"/>
    <x v="471"/>
    <x v="98"/>
    <x v="98"/>
    <x v="98"/>
    <x v="2"/>
  </r>
  <r>
    <x v="438"/>
    <x v="437"/>
    <x v="1"/>
    <x v="4"/>
    <x v="147"/>
    <x v="13"/>
    <x v="8"/>
    <x v="14"/>
    <x v="25"/>
    <x v="4"/>
    <x v="103"/>
    <x v="141"/>
    <x v="2"/>
    <x v="29"/>
    <x v="70"/>
    <x v="70"/>
    <x v="243"/>
    <x v="244"/>
    <x v="82"/>
    <x v="414"/>
    <x v="392"/>
    <x v="2"/>
    <x v="397"/>
    <x v="36"/>
    <x v="39"/>
    <x v="390"/>
    <x v="28"/>
    <x v="36"/>
    <x v="39"/>
    <x v="392"/>
    <x v="3"/>
    <x v="16"/>
    <x v="86"/>
    <x v="42"/>
    <x v="29"/>
    <x v="392"/>
    <x v="392"/>
    <x v="392"/>
    <x v="2"/>
  </r>
  <r>
    <x v="439"/>
    <x v="438"/>
    <x v="1"/>
    <x v="4"/>
    <x v="147"/>
    <x v="13"/>
    <x v="8"/>
    <x v="14"/>
    <x v="25"/>
    <x v="4"/>
    <x v="103"/>
    <x v="141"/>
    <x v="2"/>
    <x v="26"/>
    <x v="198"/>
    <x v="73"/>
    <x v="243"/>
    <x v="244"/>
    <x v="83"/>
    <x v="322"/>
    <x v="294"/>
    <x v="2"/>
    <x v="311"/>
    <x v="75"/>
    <x v="81"/>
    <x v="309"/>
    <x v="111"/>
    <x v="74"/>
    <x v="82"/>
    <x v="310"/>
    <x v="3"/>
    <x v="108"/>
    <x v="86"/>
    <x v="84"/>
    <x v="87"/>
    <x v="311"/>
    <x v="311"/>
    <x v="310"/>
    <x v="2"/>
  </r>
  <r>
    <x v="440"/>
    <x v="439"/>
    <x v="1"/>
    <x v="4"/>
    <x v="147"/>
    <x v="13"/>
    <x v="8"/>
    <x v="14"/>
    <x v="25"/>
    <x v="4"/>
    <x v="104"/>
    <x v="142"/>
    <x v="2"/>
    <x v="26"/>
    <x v="197"/>
    <x v="81"/>
    <x v="245"/>
    <x v="246"/>
    <x v="84"/>
    <x v="323"/>
    <x v="297"/>
    <x v="2"/>
    <x v="312"/>
    <x v="85"/>
    <x v="89"/>
    <x v="311"/>
    <x v="121"/>
    <x v="86"/>
    <x v="88"/>
    <x v="312"/>
    <x v="3"/>
    <x v="107"/>
    <x v="86"/>
    <x v="91"/>
    <x v="102"/>
    <x v="314"/>
    <x v="314"/>
    <x v="312"/>
    <x v="2"/>
  </r>
  <r>
    <x v="501"/>
    <x v="503"/>
    <x v="1"/>
    <x v="4"/>
    <x v="147"/>
    <x v="13"/>
    <x v="8"/>
    <x v="14"/>
    <x v="13"/>
    <x v="4"/>
    <x v="119"/>
    <x v="26"/>
    <x v="2"/>
    <x v="29"/>
    <x v="216"/>
    <x v="92"/>
    <x v="199"/>
    <x v="201"/>
    <x v="97"/>
    <x v="292"/>
    <x v="342"/>
    <x v="2"/>
    <x v="297"/>
    <x v="291"/>
    <x v="296"/>
    <x v="307"/>
    <x v="213"/>
    <x v="292"/>
    <x v="297"/>
    <x v="308"/>
    <x v="3"/>
    <x v="185"/>
    <x v="86"/>
    <x v="301"/>
    <x v="292"/>
    <x v="308"/>
    <x v="308"/>
    <x v="308"/>
    <x v="5"/>
  </r>
  <r>
    <x v="231"/>
    <x v="223"/>
    <x v="1"/>
    <x v="4"/>
    <x v="148"/>
    <x v="13"/>
    <x v="2"/>
    <x v="14"/>
    <x v="29"/>
    <x v="9"/>
    <x v="73"/>
    <x v="112"/>
    <x v="2"/>
    <x v="16"/>
    <x v="408"/>
    <x v="126"/>
    <x v="290"/>
    <x v="290"/>
    <x v="245"/>
    <x v="186"/>
    <x v="23"/>
    <x v="2"/>
    <x v="145"/>
    <x v="49"/>
    <x v="50"/>
    <x v="171"/>
    <x v="439"/>
    <x v="49"/>
    <x v="49"/>
    <x v="170"/>
    <x v="3"/>
    <x v="419"/>
    <x v="86"/>
    <x v="52"/>
    <x v="83"/>
    <x v="165"/>
    <x v="165"/>
    <x v="167"/>
    <x v="2"/>
  </r>
  <r>
    <x v="357"/>
    <x v="339"/>
    <x v="1"/>
    <x v="11"/>
    <x v="148"/>
    <x v="13"/>
    <x v="2"/>
    <x v="14"/>
    <x v="29"/>
    <x v="5"/>
    <x v="73"/>
    <x v="112"/>
    <x v="2"/>
    <x v="29"/>
    <x v="69"/>
    <x v="126"/>
    <x v="290"/>
    <x v="290"/>
    <x v="245"/>
    <x v="289"/>
    <x v="456"/>
    <x v="2"/>
    <x v="328"/>
    <x v="411"/>
    <x v="427"/>
    <x v="310"/>
    <x v="17"/>
    <x v="411"/>
    <x v="427"/>
    <x v="311"/>
    <x v="3"/>
    <x v="15"/>
    <x v="86"/>
    <x v="436"/>
    <x v="405"/>
    <x v="313"/>
    <x v="313"/>
    <x v="311"/>
    <x v="2"/>
  </r>
  <r>
    <x v="111"/>
    <x v="112"/>
    <x v="2"/>
    <x v="10"/>
    <x v="149"/>
    <x v="8"/>
    <x v="7"/>
    <x v="9"/>
    <x v="12"/>
    <x v="2"/>
    <x v="5"/>
    <x v="161"/>
    <x v="2"/>
    <x v="17"/>
    <x v="277"/>
    <x v="150"/>
    <x v="325"/>
    <x v="325"/>
    <x v="57"/>
    <x v="68"/>
    <x v="14"/>
    <x v="2"/>
    <x v="60"/>
    <x v="458"/>
    <x v="473"/>
    <x v="147"/>
    <x v="457"/>
    <x v="457"/>
    <x v="472"/>
    <x v="150"/>
    <x v="3"/>
    <x v="430"/>
    <x v="4"/>
    <x v="483"/>
    <x v="105"/>
    <x v="145"/>
    <x v="145"/>
    <x v="147"/>
    <x v="1"/>
  </r>
  <r>
    <x v="53"/>
    <x v="47"/>
    <x v="1"/>
    <x v="4"/>
    <x v="150"/>
    <x v="1"/>
    <x v="5"/>
    <x v="10"/>
    <x v="23"/>
    <x v="7"/>
    <x v="36"/>
    <x v="81"/>
    <x v="2"/>
    <x v="12"/>
    <x v="452"/>
    <x v="18"/>
    <x v="60"/>
    <x v="61"/>
    <x v="212"/>
    <x v="66"/>
    <x v="109"/>
    <x v="2"/>
    <x v="76"/>
    <x v="388"/>
    <x v="400"/>
    <x v="75"/>
    <x v="382"/>
    <x v="388"/>
    <x v="400"/>
    <x v="76"/>
    <x v="3"/>
    <x v="426"/>
    <x v="32"/>
    <x v="393"/>
    <x v="25"/>
    <x v="73"/>
    <x v="73"/>
    <x v="73"/>
    <x v="2"/>
  </r>
  <r>
    <x v="86"/>
    <x v="88"/>
    <x v="1"/>
    <x v="4"/>
    <x v="150"/>
    <x v="1"/>
    <x v="5"/>
    <x v="10"/>
    <x v="32"/>
    <x v="7"/>
    <x v="49"/>
    <x v="81"/>
    <x v="2"/>
    <x v="29"/>
    <x v="177"/>
    <x v="27"/>
    <x v="60"/>
    <x v="61"/>
    <x v="213"/>
    <x v="328"/>
    <x v="275"/>
    <x v="2"/>
    <x v="320"/>
    <x v="172"/>
    <x v="186"/>
    <x v="327"/>
    <x v="176"/>
    <x v="171"/>
    <x v="185"/>
    <x v="326"/>
    <x v="3"/>
    <x v="103"/>
    <x v="112"/>
    <x v="230"/>
    <x v="427"/>
    <x v="328"/>
    <x v="328"/>
    <x v="326"/>
    <x v="2"/>
  </r>
  <r>
    <x v="104"/>
    <x v="106"/>
    <x v="1"/>
    <x v="4"/>
    <x v="150"/>
    <x v="1"/>
    <x v="5"/>
    <x v="10"/>
    <x v="19"/>
    <x v="7"/>
    <x v="53"/>
    <x v="81"/>
    <x v="2"/>
    <x v="29"/>
    <x v="175"/>
    <x v="41"/>
    <x v="60"/>
    <x v="61"/>
    <x v="214"/>
    <x v="329"/>
    <x v="276"/>
    <x v="2"/>
    <x v="322"/>
    <x v="303"/>
    <x v="311"/>
    <x v="330"/>
    <x v="184"/>
    <x v="303"/>
    <x v="312"/>
    <x v="329"/>
    <x v="3"/>
    <x v="102"/>
    <x v="115"/>
    <x v="354"/>
    <x v="432"/>
    <x v="331"/>
    <x v="331"/>
    <x v="329"/>
    <x v="2"/>
  </r>
  <r>
    <x v="232"/>
    <x v="224"/>
    <x v="1"/>
    <x v="4"/>
    <x v="151"/>
    <x v="12"/>
    <x v="8"/>
    <x v="14"/>
    <x v="29"/>
    <x v="9"/>
    <x v="73"/>
    <x v="112"/>
    <x v="2"/>
    <x v="16"/>
    <x v="413"/>
    <x v="104"/>
    <x v="237"/>
    <x v="237"/>
    <x v="265"/>
    <x v="205"/>
    <x v="57"/>
    <x v="2"/>
    <x v="175"/>
    <x v="82"/>
    <x v="86"/>
    <x v="195"/>
    <x v="392"/>
    <x v="83"/>
    <x v="87"/>
    <x v="194"/>
    <x v="3"/>
    <x v="395"/>
    <x v="86"/>
    <x v="89"/>
    <x v="115"/>
    <x v="192"/>
    <x v="192"/>
    <x v="192"/>
    <x v="2"/>
  </r>
  <r>
    <x v="310"/>
    <x v="294"/>
    <x v="1"/>
    <x v="11"/>
    <x v="151"/>
    <x v="12"/>
    <x v="8"/>
    <x v="14"/>
    <x v="29"/>
    <x v="5"/>
    <x v="73"/>
    <x v="112"/>
    <x v="2"/>
    <x v="29"/>
    <x v="63"/>
    <x v="104"/>
    <x v="237"/>
    <x v="237"/>
    <x v="265"/>
    <x v="274"/>
    <x v="405"/>
    <x v="2"/>
    <x v="303"/>
    <x v="376"/>
    <x v="388"/>
    <x v="291"/>
    <x v="74"/>
    <x v="375"/>
    <x v="388"/>
    <x v="292"/>
    <x v="3"/>
    <x v="41"/>
    <x v="86"/>
    <x v="401"/>
    <x v="375"/>
    <x v="291"/>
    <x v="291"/>
    <x v="291"/>
    <x v="2"/>
  </r>
  <r>
    <x v="409"/>
    <x v="404"/>
    <x v="1"/>
    <x v="4"/>
    <x v="151"/>
    <x v="12"/>
    <x v="8"/>
    <x v="14"/>
    <x v="23"/>
    <x v="9"/>
    <x v="90"/>
    <x v="129"/>
    <x v="2"/>
    <x v="16"/>
    <x v="431"/>
    <x v="104"/>
    <x v="238"/>
    <x v="239"/>
    <x v="262"/>
    <x v="203"/>
    <x v="61"/>
    <x v="2"/>
    <x v="173"/>
    <x v="100"/>
    <x v="101"/>
    <x v="196"/>
    <x v="393"/>
    <x v="100"/>
    <x v="100"/>
    <x v="195"/>
    <x v="3"/>
    <x v="400"/>
    <x v="86"/>
    <x v="101"/>
    <x v="118"/>
    <x v="193"/>
    <x v="193"/>
    <x v="193"/>
    <x v="2"/>
  </r>
  <r>
    <x v="233"/>
    <x v="225"/>
    <x v="1"/>
    <x v="4"/>
    <x v="152"/>
    <x v="4"/>
    <x v="1"/>
    <x v="13"/>
    <x v="29"/>
    <x v="7"/>
    <x v="73"/>
    <x v="112"/>
    <x v="2"/>
    <x v="16"/>
    <x v="314"/>
    <x v="8"/>
    <x v="13"/>
    <x v="12"/>
    <x v="250"/>
    <x v="190"/>
    <x v="231"/>
    <x v="2"/>
    <x v="216"/>
    <x v="243"/>
    <x v="245"/>
    <x v="216"/>
    <x v="270"/>
    <x v="243"/>
    <x v="245"/>
    <x v="218"/>
    <x v="3"/>
    <x v="246"/>
    <x v="86"/>
    <x v="250"/>
    <x v="268"/>
    <x v="217"/>
    <x v="217"/>
    <x v="216"/>
    <x v="2"/>
  </r>
  <r>
    <x v="349"/>
    <x v="331"/>
    <x v="1"/>
    <x v="11"/>
    <x v="152"/>
    <x v="4"/>
    <x v="1"/>
    <x v="13"/>
    <x v="29"/>
    <x v="5"/>
    <x v="73"/>
    <x v="112"/>
    <x v="2"/>
    <x v="29"/>
    <x v="161"/>
    <x v="8"/>
    <x v="13"/>
    <x v="12"/>
    <x v="250"/>
    <x v="284"/>
    <x v="255"/>
    <x v="2"/>
    <x v="274"/>
    <x v="233"/>
    <x v="243"/>
    <x v="276"/>
    <x v="191"/>
    <x v="233"/>
    <x v="243"/>
    <x v="277"/>
    <x v="3"/>
    <x v="191"/>
    <x v="86"/>
    <x v="248"/>
    <x v="237"/>
    <x v="274"/>
    <x v="274"/>
    <x v="275"/>
    <x v="2"/>
  </r>
  <r>
    <x v="366"/>
    <x v="357"/>
    <x v="1"/>
    <x v="4"/>
    <x v="153"/>
    <x v="0"/>
    <x v="8"/>
    <x v="13"/>
    <x v="28"/>
    <x v="7"/>
    <x v="72"/>
    <x v="9"/>
    <x v="2"/>
    <x v="33"/>
    <x v="232"/>
    <x v="57"/>
    <x v="206"/>
    <x v="181"/>
    <x v="195"/>
    <x v="248"/>
    <x v="306"/>
    <x v="2"/>
    <x v="269"/>
    <x v="317"/>
    <x v="323"/>
    <x v="286"/>
    <x v="228"/>
    <x v="317"/>
    <x v="324"/>
    <x v="287"/>
    <x v="3"/>
    <x v="215"/>
    <x v="86"/>
    <x v="331"/>
    <x v="323"/>
    <x v="286"/>
    <x v="286"/>
    <x v="286"/>
    <x v="6"/>
  </r>
  <r>
    <x v="79"/>
    <x v="81"/>
    <x v="1"/>
    <x v="4"/>
    <x v="154"/>
    <x v="1"/>
    <x v="0"/>
    <x v="14"/>
    <x v="23"/>
    <x v="4"/>
    <x v="41"/>
    <x v="85"/>
    <x v="2"/>
    <x v="17"/>
    <x v="260"/>
    <x v="38"/>
    <x v="116"/>
    <x v="119"/>
    <x v="181"/>
    <x v="163"/>
    <x v="219"/>
    <x v="2"/>
    <x v="186"/>
    <x v="307"/>
    <x v="309"/>
    <x v="185"/>
    <x v="275"/>
    <x v="308"/>
    <x v="310"/>
    <x v="184"/>
    <x v="3"/>
    <x v="256"/>
    <x v="141"/>
    <x v="417"/>
    <x v="184"/>
    <x v="182"/>
    <x v="182"/>
    <x v="182"/>
    <x v="2"/>
  </r>
  <r>
    <x v="94"/>
    <x v="96"/>
    <x v="1"/>
    <x v="6"/>
    <x v="154"/>
    <x v="1"/>
    <x v="0"/>
    <x v="14"/>
    <x v="37"/>
    <x v="4"/>
    <x v="48"/>
    <x v="84"/>
    <x v="2"/>
    <x v="26"/>
    <x v="202"/>
    <x v="54"/>
    <x v="115"/>
    <x v="117"/>
    <x v="182"/>
    <x v="311"/>
    <x v="263"/>
    <x v="1"/>
    <x v="69"/>
    <x v="253"/>
    <x v="230"/>
    <x v="61"/>
    <x v="197"/>
    <x v="253"/>
    <x v="230"/>
    <x v="62"/>
    <x v="1"/>
    <x v="181"/>
    <x v="106"/>
    <x v="284"/>
    <x v="318"/>
    <x v="304"/>
    <x v="304"/>
    <x v="304"/>
    <x v="2"/>
  </r>
  <r>
    <x v="95"/>
    <x v="97"/>
    <x v="1"/>
    <x v="5"/>
    <x v="154"/>
    <x v="1"/>
    <x v="0"/>
    <x v="14"/>
    <x v="15"/>
    <x v="4"/>
    <x v="48"/>
    <x v="84"/>
    <x v="2"/>
    <x v="17"/>
    <x v="261"/>
    <x v="54"/>
    <x v="115"/>
    <x v="117"/>
    <x v="182"/>
    <x v="160"/>
    <x v="217"/>
    <x v="3"/>
    <x v="418"/>
    <x v="220"/>
    <x v="254"/>
    <x v="429"/>
    <x v="263"/>
    <x v="220"/>
    <x v="255"/>
    <x v="430"/>
    <x v="2"/>
    <x v="257"/>
    <x v="63"/>
    <x v="209"/>
    <x v="182"/>
    <x v="177"/>
    <x v="177"/>
    <x v="177"/>
    <x v="2"/>
  </r>
  <r>
    <x v="96"/>
    <x v="98"/>
    <x v="1"/>
    <x v="3"/>
    <x v="154"/>
    <x v="1"/>
    <x v="0"/>
    <x v="14"/>
    <x v="14"/>
    <x v="4"/>
    <x v="48"/>
    <x v="84"/>
    <x v="2"/>
    <x v="26"/>
    <x v="202"/>
    <x v="54"/>
    <x v="115"/>
    <x v="117"/>
    <x v="182"/>
    <x v="311"/>
    <x v="263"/>
    <x v="1"/>
    <x v="69"/>
    <x v="253"/>
    <x v="230"/>
    <x v="61"/>
    <x v="197"/>
    <x v="253"/>
    <x v="230"/>
    <x v="62"/>
    <x v="1"/>
    <x v="181"/>
    <x v="106"/>
    <x v="284"/>
    <x v="318"/>
    <x v="304"/>
    <x v="304"/>
    <x v="304"/>
    <x v="2"/>
  </r>
  <r>
    <x v="473"/>
    <x v="471"/>
    <x v="1"/>
    <x v="4"/>
    <x v="155"/>
    <x v="15"/>
    <x v="10"/>
    <x v="4"/>
    <x v="12"/>
    <x v="0"/>
    <x v="112"/>
    <x v="149"/>
    <x v="0"/>
    <x v="16"/>
    <x v="436"/>
    <x v="26"/>
    <x v="38"/>
    <x v="39"/>
    <x v="258"/>
    <x v="194"/>
    <x v="205"/>
    <x v="2"/>
    <x v="202"/>
    <x v="189"/>
    <x v="197"/>
    <x v="204"/>
    <x v="273"/>
    <x v="192"/>
    <x v="201"/>
    <x v="217"/>
    <x v="3"/>
    <x v="434"/>
    <x v="86"/>
    <x v="208"/>
    <x v="223"/>
    <x v="216"/>
    <x v="216"/>
    <x v="215"/>
    <x v="2"/>
  </r>
  <r>
    <x v="234"/>
    <x v="226"/>
    <x v="1"/>
    <x v="4"/>
    <x v="156"/>
    <x v="12"/>
    <x v="8"/>
    <x v="14"/>
    <x v="29"/>
    <x v="4"/>
    <x v="73"/>
    <x v="112"/>
    <x v="2"/>
    <x v="16"/>
    <x v="411"/>
    <x v="121"/>
    <x v="256"/>
    <x v="257"/>
    <x v="125"/>
    <x v="96"/>
    <x v="43"/>
    <x v="2"/>
    <x v="95"/>
    <x v="42"/>
    <x v="43"/>
    <x v="88"/>
    <x v="365"/>
    <x v="42"/>
    <x v="43"/>
    <x v="89"/>
    <x v="3"/>
    <x v="393"/>
    <x v="86"/>
    <x v="48"/>
    <x v="23"/>
    <x v="86"/>
    <x v="86"/>
    <x v="86"/>
    <x v="2"/>
  </r>
  <r>
    <x v="311"/>
    <x v="295"/>
    <x v="1"/>
    <x v="11"/>
    <x v="156"/>
    <x v="12"/>
    <x v="8"/>
    <x v="14"/>
    <x v="29"/>
    <x v="5"/>
    <x v="73"/>
    <x v="112"/>
    <x v="2"/>
    <x v="29"/>
    <x v="65"/>
    <x v="121"/>
    <x v="256"/>
    <x v="257"/>
    <x v="125"/>
    <x v="384"/>
    <x v="425"/>
    <x v="2"/>
    <x v="390"/>
    <x v="418"/>
    <x v="432"/>
    <x v="402"/>
    <x v="101"/>
    <x v="418"/>
    <x v="432"/>
    <x v="404"/>
    <x v="3"/>
    <x v="43"/>
    <x v="86"/>
    <x v="441"/>
    <x v="475"/>
    <x v="404"/>
    <x v="404"/>
    <x v="404"/>
    <x v="2"/>
  </r>
  <r>
    <x v="374"/>
    <x v="366"/>
    <x v="1"/>
    <x v="4"/>
    <x v="156"/>
    <x v="12"/>
    <x v="8"/>
    <x v="14"/>
    <x v="13"/>
    <x v="4"/>
    <x v="73"/>
    <x v="112"/>
    <x v="2"/>
    <x v="29"/>
    <x v="48"/>
    <x v="129"/>
    <x v="256"/>
    <x v="257"/>
    <x v="126"/>
    <x v="389"/>
    <x v="435"/>
    <x v="2"/>
    <x v="396"/>
    <x v="444"/>
    <x v="459"/>
    <x v="413"/>
    <x v="152"/>
    <x v="444"/>
    <x v="459"/>
    <x v="414"/>
    <x v="3"/>
    <x v="36"/>
    <x v="86"/>
    <x v="477"/>
    <x v="482"/>
    <x v="414"/>
    <x v="414"/>
    <x v="414"/>
    <x v="2"/>
  </r>
  <r>
    <x v="235"/>
    <x v="227"/>
    <x v="1"/>
    <x v="4"/>
    <x v="157"/>
    <x v="12"/>
    <x v="3"/>
    <x v="14"/>
    <x v="29"/>
    <x v="9"/>
    <x v="73"/>
    <x v="112"/>
    <x v="2"/>
    <x v="16"/>
    <x v="349"/>
    <x v="46"/>
    <x v="56"/>
    <x v="60"/>
    <x v="292"/>
    <x v="229"/>
    <x v="190"/>
    <x v="2"/>
    <x v="229"/>
    <x v="105"/>
    <x v="115"/>
    <x v="231"/>
    <x v="293"/>
    <x v="106"/>
    <x v="114"/>
    <x v="232"/>
    <x v="3"/>
    <x v="384"/>
    <x v="86"/>
    <x v="117"/>
    <x v="50"/>
    <x v="231"/>
    <x v="231"/>
    <x v="230"/>
    <x v="2"/>
  </r>
  <r>
    <x v="312"/>
    <x v="296"/>
    <x v="1"/>
    <x v="11"/>
    <x v="157"/>
    <x v="12"/>
    <x v="3"/>
    <x v="14"/>
    <x v="29"/>
    <x v="5"/>
    <x v="73"/>
    <x v="112"/>
    <x v="2"/>
    <x v="29"/>
    <x v="125"/>
    <x v="46"/>
    <x v="56"/>
    <x v="60"/>
    <x v="292"/>
    <x v="257"/>
    <x v="284"/>
    <x v="2"/>
    <x v="262"/>
    <x v="360"/>
    <x v="366"/>
    <x v="265"/>
    <x v="178"/>
    <x v="359"/>
    <x v="366"/>
    <x v="266"/>
    <x v="3"/>
    <x v="56"/>
    <x v="86"/>
    <x v="377"/>
    <x v="443"/>
    <x v="263"/>
    <x v="263"/>
    <x v="264"/>
    <x v="2"/>
  </r>
  <r>
    <x v="128"/>
    <x v="130"/>
    <x v="1"/>
    <x v="4"/>
    <x v="158"/>
    <x v="0"/>
    <x v="3"/>
    <x v="13"/>
    <x v="20"/>
    <x v="7"/>
    <x v="62"/>
    <x v="104"/>
    <x v="2"/>
    <x v="16"/>
    <x v="311"/>
    <x v="54"/>
    <x v="50"/>
    <x v="45"/>
    <x v="50"/>
    <x v="41"/>
    <x v="195"/>
    <x v="2"/>
    <x v="43"/>
    <x v="81"/>
    <x v="78"/>
    <x v="42"/>
    <x v="278"/>
    <x v="82"/>
    <x v="78"/>
    <x v="43"/>
    <x v="3"/>
    <x v="301"/>
    <x v="59"/>
    <x v="71"/>
    <x v="131"/>
    <x v="42"/>
    <x v="42"/>
    <x v="42"/>
    <x v="2"/>
  </r>
  <r>
    <x v="132"/>
    <x v="133"/>
    <x v="1"/>
    <x v="4"/>
    <x v="158"/>
    <x v="0"/>
    <x v="3"/>
    <x v="13"/>
    <x v="23"/>
    <x v="7"/>
    <x v="63"/>
    <x v="105"/>
    <x v="2"/>
    <x v="16"/>
    <x v="310"/>
    <x v="52"/>
    <x v="51"/>
    <x v="46"/>
    <x v="49"/>
    <x v="42"/>
    <x v="198"/>
    <x v="2"/>
    <x v="44"/>
    <x v="89"/>
    <x v="84"/>
    <x v="43"/>
    <x v="280"/>
    <x v="90"/>
    <x v="85"/>
    <x v="44"/>
    <x v="3"/>
    <x v="300"/>
    <x v="60"/>
    <x v="78"/>
    <x v="132"/>
    <x v="43"/>
    <x v="43"/>
    <x v="43"/>
    <x v="2"/>
  </r>
  <r>
    <x v="98"/>
    <x v="100"/>
    <x v="1"/>
    <x v="4"/>
    <x v="159"/>
    <x v="14"/>
    <x v="6"/>
    <x v="7"/>
    <x v="23"/>
    <x v="9"/>
    <x v="50"/>
    <x v="93"/>
    <x v="2"/>
    <x v="16"/>
    <x v="303"/>
    <x v="27"/>
    <x v="152"/>
    <x v="155"/>
    <x v="303"/>
    <x v="238"/>
    <x v="118"/>
    <x v="2"/>
    <x v="204"/>
    <x v="405"/>
    <x v="418"/>
    <x v="250"/>
    <x v="401"/>
    <x v="405"/>
    <x v="418"/>
    <x v="247"/>
    <x v="3"/>
    <x v="341"/>
    <x v="68"/>
    <x v="424"/>
    <x v="373"/>
    <x v="245"/>
    <x v="245"/>
    <x v="245"/>
    <x v="2"/>
  </r>
  <r>
    <x v="237"/>
    <x v="229"/>
    <x v="1"/>
    <x v="4"/>
    <x v="160"/>
    <x v="12"/>
    <x v="8"/>
    <x v="14"/>
    <x v="29"/>
    <x v="6"/>
    <x v="73"/>
    <x v="112"/>
    <x v="2"/>
    <x v="16"/>
    <x v="365"/>
    <x v="111"/>
    <x v="310"/>
    <x v="310"/>
    <x v="109"/>
    <x v="91"/>
    <x v="27"/>
    <x v="2"/>
    <x v="81"/>
    <x v="455"/>
    <x v="471"/>
    <x v="94"/>
    <x v="445"/>
    <x v="455"/>
    <x v="470"/>
    <x v="95"/>
    <x v="3"/>
    <x v="386"/>
    <x v="86"/>
    <x v="488"/>
    <x v="21"/>
    <x v="92"/>
    <x v="92"/>
    <x v="92"/>
    <x v="2"/>
  </r>
  <r>
    <x v="350"/>
    <x v="332"/>
    <x v="1"/>
    <x v="11"/>
    <x v="160"/>
    <x v="12"/>
    <x v="8"/>
    <x v="14"/>
    <x v="29"/>
    <x v="5"/>
    <x v="73"/>
    <x v="112"/>
    <x v="2"/>
    <x v="29"/>
    <x v="111"/>
    <x v="111"/>
    <x v="310"/>
    <x v="310"/>
    <x v="109"/>
    <x v="393"/>
    <x v="451"/>
    <x v="2"/>
    <x v="409"/>
    <x v="11"/>
    <x v="11"/>
    <x v="393"/>
    <x v="12"/>
    <x v="11"/>
    <x v="11"/>
    <x v="395"/>
    <x v="3"/>
    <x v="53"/>
    <x v="86"/>
    <x v="11"/>
    <x v="478"/>
    <x v="395"/>
    <x v="395"/>
    <x v="395"/>
    <x v="2"/>
  </r>
  <r>
    <x v="238"/>
    <x v="230"/>
    <x v="1"/>
    <x v="4"/>
    <x v="161"/>
    <x v="1"/>
    <x v="2"/>
    <x v="14"/>
    <x v="29"/>
    <x v="9"/>
    <x v="73"/>
    <x v="112"/>
    <x v="2"/>
    <x v="16"/>
    <x v="403"/>
    <x v="104"/>
    <x v="140"/>
    <x v="145"/>
    <x v="312"/>
    <x v="253"/>
    <x v="85"/>
    <x v="2"/>
    <x v="197"/>
    <x v="23"/>
    <x v="22"/>
    <x v="203"/>
    <x v="310"/>
    <x v="23"/>
    <x v="22"/>
    <x v="204"/>
    <x v="3"/>
    <x v="371"/>
    <x v="86"/>
    <x v="23"/>
    <x v="34"/>
    <x v="202"/>
    <x v="202"/>
    <x v="202"/>
    <x v="2"/>
  </r>
  <r>
    <x v="314"/>
    <x v="298"/>
    <x v="1"/>
    <x v="11"/>
    <x v="161"/>
    <x v="1"/>
    <x v="2"/>
    <x v="14"/>
    <x v="29"/>
    <x v="5"/>
    <x v="73"/>
    <x v="112"/>
    <x v="2"/>
    <x v="29"/>
    <x v="75"/>
    <x v="104"/>
    <x v="140"/>
    <x v="145"/>
    <x v="312"/>
    <x v="235"/>
    <x v="377"/>
    <x v="2"/>
    <x v="285"/>
    <x v="439"/>
    <x v="456"/>
    <x v="283"/>
    <x v="161"/>
    <x v="439"/>
    <x v="456"/>
    <x v="284"/>
    <x v="3"/>
    <x v="68"/>
    <x v="86"/>
    <x v="471"/>
    <x v="463"/>
    <x v="283"/>
    <x v="283"/>
    <x v="283"/>
    <x v="2"/>
  </r>
  <r>
    <x v="365"/>
    <x v="356"/>
    <x v="1"/>
    <x v="4"/>
    <x v="162"/>
    <x v="14"/>
    <x v="3"/>
    <x v="11"/>
    <x v="28"/>
    <x v="7"/>
    <x v="72"/>
    <x v="9"/>
    <x v="2"/>
    <x v="36"/>
    <x v="231"/>
    <x v="8"/>
    <x v="163"/>
    <x v="125"/>
    <x v="169"/>
    <x v="249"/>
    <x v="315"/>
    <x v="2"/>
    <x v="273"/>
    <x v="283"/>
    <x v="288"/>
    <x v="287"/>
    <x v="225"/>
    <x v="283"/>
    <x v="289"/>
    <x v="288"/>
    <x v="3"/>
    <x v="214"/>
    <x v="86"/>
    <x v="292"/>
    <x v="340"/>
    <x v="287"/>
    <x v="287"/>
    <x v="287"/>
    <x v="6"/>
  </r>
  <r>
    <x v="488"/>
    <x v="489"/>
    <x v="1"/>
    <x v="4"/>
    <x v="163"/>
    <x v="15"/>
    <x v="8"/>
    <x v="4"/>
    <x v="26"/>
    <x v="7"/>
    <x v="117"/>
    <x v="159"/>
    <x v="0"/>
    <x v="29"/>
    <x v="24"/>
    <x v="36"/>
    <x v="66"/>
    <x v="64"/>
    <x v="54"/>
    <x v="432"/>
    <x v="286"/>
    <x v="2"/>
    <x v="437"/>
    <x v="208"/>
    <x v="255"/>
    <x v="438"/>
    <x v="180"/>
    <x v="209"/>
    <x v="254"/>
    <x v="437"/>
    <x v="3"/>
    <x v="434"/>
    <x v="86"/>
    <x v="259"/>
    <x v="258"/>
    <x v="436"/>
    <x v="436"/>
    <x v="436"/>
    <x v="1"/>
  </r>
  <r>
    <x v="239"/>
    <x v="231"/>
    <x v="1"/>
    <x v="4"/>
    <x v="164"/>
    <x v="14"/>
    <x v="8"/>
    <x v="11"/>
    <x v="29"/>
    <x v="7"/>
    <x v="73"/>
    <x v="112"/>
    <x v="2"/>
    <x v="16"/>
    <x v="386"/>
    <x v="88"/>
    <x v="211"/>
    <x v="211"/>
    <x v="117"/>
    <x v="97"/>
    <x v="78"/>
    <x v="2"/>
    <x v="103"/>
    <x v="158"/>
    <x v="162"/>
    <x v="101"/>
    <x v="377"/>
    <x v="158"/>
    <x v="162"/>
    <x v="102"/>
    <x v="3"/>
    <x v="361"/>
    <x v="86"/>
    <x v="172"/>
    <x v="181"/>
    <x v="99"/>
    <x v="99"/>
    <x v="99"/>
    <x v="2"/>
  </r>
  <r>
    <x v="351"/>
    <x v="333"/>
    <x v="1"/>
    <x v="11"/>
    <x v="164"/>
    <x v="14"/>
    <x v="8"/>
    <x v="11"/>
    <x v="29"/>
    <x v="5"/>
    <x v="73"/>
    <x v="112"/>
    <x v="2"/>
    <x v="29"/>
    <x v="87"/>
    <x v="88"/>
    <x v="211"/>
    <x v="211"/>
    <x v="117"/>
    <x v="383"/>
    <x v="386"/>
    <x v="2"/>
    <x v="380"/>
    <x v="308"/>
    <x v="319"/>
    <x v="382"/>
    <x v="89"/>
    <x v="309"/>
    <x v="319"/>
    <x v="383"/>
    <x v="3"/>
    <x v="78"/>
    <x v="86"/>
    <x v="325"/>
    <x v="321"/>
    <x v="383"/>
    <x v="383"/>
    <x v="383"/>
    <x v="2"/>
  </r>
  <r>
    <x v="28"/>
    <x v="27"/>
    <x v="1"/>
    <x v="4"/>
    <x v="165"/>
    <x v="12"/>
    <x v="8"/>
    <x v="14"/>
    <x v="23"/>
    <x v="2"/>
    <x v="19"/>
    <x v="32"/>
    <x v="2"/>
    <x v="29"/>
    <x v="205"/>
    <x v="108"/>
    <x v="318"/>
    <x v="318"/>
    <x v="100"/>
    <x v="315"/>
    <x v="480"/>
    <x v="2"/>
    <x v="419"/>
    <x v="7"/>
    <x v="7"/>
    <x v="423"/>
    <x v="25"/>
    <x v="7"/>
    <x v="7"/>
    <x v="424"/>
    <x v="3"/>
    <x v="161"/>
    <x v="139"/>
    <x v="8"/>
    <x v="10"/>
    <x v="424"/>
    <x v="424"/>
    <x v="424"/>
    <x v="4"/>
  </r>
  <r>
    <x v="240"/>
    <x v="232"/>
    <x v="1"/>
    <x v="4"/>
    <x v="165"/>
    <x v="12"/>
    <x v="8"/>
    <x v="14"/>
    <x v="29"/>
    <x v="2"/>
    <x v="73"/>
    <x v="112"/>
    <x v="2"/>
    <x v="16"/>
    <x v="306"/>
    <x v="134"/>
    <x v="321"/>
    <x v="321"/>
    <x v="79"/>
    <x v="74"/>
    <x v="6"/>
    <x v="2"/>
    <x v="56"/>
    <x v="464"/>
    <x v="479"/>
    <x v="82"/>
    <x v="455"/>
    <x v="463"/>
    <x v="478"/>
    <x v="83"/>
    <x v="3"/>
    <x v="381"/>
    <x v="86"/>
    <x v="495"/>
    <x v="499"/>
    <x v="80"/>
    <x v="80"/>
    <x v="80"/>
    <x v="2"/>
  </r>
  <r>
    <x v="315"/>
    <x v="299"/>
    <x v="1"/>
    <x v="11"/>
    <x v="165"/>
    <x v="12"/>
    <x v="8"/>
    <x v="14"/>
    <x v="29"/>
    <x v="5"/>
    <x v="73"/>
    <x v="112"/>
    <x v="2"/>
    <x v="29"/>
    <x v="168"/>
    <x v="134"/>
    <x v="321"/>
    <x v="321"/>
    <x v="79"/>
    <x v="412"/>
    <x v="478"/>
    <x v="2"/>
    <x v="431"/>
    <x v="4"/>
    <x v="4"/>
    <x v="407"/>
    <x v="2"/>
    <x v="4"/>
    <x v="4"/>
    <x v="409"/>
    <x v="3"/>
    <x v="59"/>
    <x v="86"/>
    <x v="5"/>
    <x v="2"/>
    <x v="409"/>
    <x v="409"/>
    <x v="409"/>
    <x v="2"/>
  </r>
  <r>
    <x v="447"/>
    <x v="446"/>
    <x v="1"/>
    <x v="4"/>
    <x v="165"/>
    <x v="12"/>
    <x v="8"/>
    <x v="14"/>
    <x v="25"/>
    <x v="2"/>
    <x v="105"/>
    <x v="32"/>
    <x v="2"/>
    <x v="29"/>
    <x v="203"/>
    <x v="145"/>
    <x v="317"/>
    <x v="317"/>
    <x v="101"/>
    <x v="317"/>
    <x v="481"/>
    <x v="2"/>
    <x v="425"/>
    <x v="14"/>
    <x v="14"/>
    <x v="426"/>
    <x v="51"/>
    <x v="14"/>
    <x v="14"/>
    <x v="427"/>
    <x v="3"/>
    <x v="159"/>
    <x v="86"/>
    <x v="15"/>
    <x v="12"/>
    <x v="427"/>
    <x v="427"/>
    <x v="427"/>
    <x v="4"/>
  </r>
  <r>
    <x v="241"/>
    <x v="233"/>
    <x v="1"/>
    <x v="4"/>
    <x v="166"/>
    <x v="0"/>
    <x v="2"/>
    <x v="14"/>
    <x v="29"/>
    <x v="4"/>
    <x v="73"/>
    <x v="112"/>
    <x v="2"/>
    <x v="16"/>
    <x v="316"/>
    <x v="29"/>
    <x v="128"/>
    <x v="132"/>
    <x v="140"/>
    <x v="117"/>
    <x v="127"/>
    <x v="2"/>
    <x v="128"/>
    <x v="393"/>
    <x v="405"/>
    <x v="144"/>
    <x v="397"/>
    <x v="393"/>
    <x v="405"/>
    <x v="146"/>
    <x v="3"/>
    <x v="302"/>
    <x v="86"/>
    <x v="416"/>
    <x v="177"/>
    <x v="142"/>
    <x v="142"/>
    <x v="143"/>
    <x v="2"/>
  </r>
  <r>
    <x v="316"/>
    <x v="300"/>
    <x v="1"/>
    <x v="11"/>
    <x v="166"/>
    <x v="0"/>
    <x v="2"/>
    <x v="14"/>
    <x v="29"/>
    <x v="5"/>
    <x v="73"/>
    <x v="112"/>
    <x v="2"/>
    <x v="29"/>
    <x v="159"/>
    <x v="29"/>
    <x v="128"/>
    <x v="132"/>
    <x v="140"/>
    <x v="358"/>
    <x v="336"/>
    <x v="2"/>
    <x v="350"/>
    <x v="67"/>
    <x v="72"/>
    <x v="333"/>
    <x v="71"/>
    <x v="65"/>
    <x v="70"/>
    <x v="333"/>
    <x v="3"/>
    <x v="145"/>
    <x v="86"/>
    <x v="74"/>
    <x v="324"/>
    <x v="334"/>
    <x v="334"/>
    <x v="333"/>
    <x v="2"/>
  </r>
  <r>
    <x v="242"/>
    <x v="348"/>
    <x v="1"/>
    <x v="4"/>
    <x v="167"/>
    <x v="14"/>
    <x v="5"/>
    <x v="1"/>
    <x v="29"/>
    <x v="1"/>
    <x v="73"/>
    <x v="112"/>
    <x v="2"/>
    <x v="16"/>
    <x v="351"/>
    <x v="66"/>
    <x v="100"/>
    <x v="105"/>
    <x v="138"/>
    <x v="112"/>
    <x v="138"/>
    <x v="2"/>
    <x v="130"/>
    <x v="91"/>
    <x v="92"/>
    <x v="118"/>
    <x v="335"/>
    <x v="92"/>
    <x v="91"/>
    <x v="119"/>
    <x v="3"/>
    <x v="353"/>
    <x v="86"/>
    <x v="94"/>
    <x v="76"/>
    <x v="116"/>
    <x v="116"/>
    <x v="116"/>
    <x v="2"/>
  </r>
  <r>
    <x v="317"/>
    <x v="343"/>
    <x v="1"/>
    <x v="11"/>
    <x v="167"/>
    <x v="14"/>
    <x v="5"/>
    <x v="1"/>
    <x v="29"/>
    <x v="5"/>
    <x v="73"/>
    <x v="112"/>
    <x v="2"/>
    <x v="29"/>
    <x v="123"/>
    <x v="66"/>
    <x v="100"/>
    <x v="105"/>
    <x v="138"/>
    <x v="365"/>
    <x v="320"/>
    <x v="2"/>
    <x v="347"/>
    <x v="371"/>
    <x v="384"/>
    <x v="359"/>
    <x v="138"/>
    <x v="370"/>
    <x v="384"/>
    <x v="361"/>
    <x v="3"/>
    <x v="88"/>
    <x v="86"/>
    <x v="398"/>
    <x v="412"/>
    <x v="361"/>
    <x v="361"/>
    <x v="361"/>
    <x v="2"/>
  </r>
  <r>
    <x v="243"/>
    <x v="234"/>
    <x v="1"/>
    <x v="4"/>
    <x v="168"/>
    <x v="14"/>
    <x v="3"/>
    <x v="13"/>
    <x v="29"/>
    <x v="1"/>
    <x v="73"/>
    <x v="112"/>
    <x v="2"/>
    <x v="16"/>
    <x v="372"/>
    <x v="67"/>
    <x v="148"/>
    <x v="150"/>
    <x v="146"/>
    <x v="114"/>
    <x v="117"/>
    <x v="2"/>
    <x v="123"/>
    <x v="174"/>
    <x v="181"/>
    <x v="125"/>
    <x v="363"/>
    <x v="174"/>
    <x v="179"/>
    <x v="126"/>
    <x v="3"/>
    <x v="358"/>
    <x v="86"/>
    <x v="190"/>
    <x v="61"/>
    <x v="123"/>
    <x v="123"/>
    <x v="123"/>
    <x v="2"/>
  </r>
  <r>
    <x v="352"/>
    <x v="334"/>
    <x v="1"/>
    <x v="11"/>
    <x v="168"/>
    <x v="14"/>
    <x v="3"/>
    <x v="13"/>
    <x v="29"/>
    <x v="5"/>
    <x v="73"/>
    <x v="112"/>
    <x v="2"/>
    <x v="29"/>
    <x v="106"/>
    <x v="67"/>
    <x v="148"/>
    <x v="150"/>
    <x v="146"/>
    <x v="361"/>
    <x v="351"/>
    <x v="2"/>
    <x v="356"/>
    <x v="299"/>
    <x v="303"/>
    <x v="350"/>
    <x v="102"/>
    <x v="299"/>
    <x v="303"/>
    <x v="352"/>
    <x v="3"/>
    <x v="83"/>
    <x v="86"/>
    <x v="309"/>
    <x v="433"/>
    <x v="351"/>
    <x v="351"/>
    <x v="352"/>
    <x v="2"/>
  </r>
  <r>
    <x v="405"/>
    <x v="400"/>
    <x v="1"/>
    <x v="4"/>
    <x v="168"/>
    <x v="14"/>
    <x v="3"/>
    <x v="13"/>
    <x v="26"/>
    <x v="1"/>
    <x v="89"/>
    <x v="128"/>
    <x v="2"/>
    <x v="29"/>
    <x v="67"/>
    <x v="71"/>
    <x v="153"/>
    <x v="154"/>
    <x v="141"/>
    <x v="376"/>
    <x v="348"/>
    <x v="2"/>
    <x v="362"/>
    <x v="306"/>
    <x v="318"/>
    <x v="360"/>
    <x v="109"/>
    <x v="307"/>
    <x v="318"/>
    <x v="362"/>
    <x v="3"/>
    <x v="71"/>
    <x v="86"/>
    <x v="324"/>
    <x v="314"/>
    <x v="362"/>
    <x v="362"/>
    <x v="362"/>
    <x v="2"/>
  </r>
  <r>
    <x v="33"/>
    <x v="33"/>
    <x v="1"/>
    <x v="4"/>
    <x v="169"/>
    <x v="12"/>
    <x v="1"/>
    <x v="6"/>
    <x v="23"/>
    <x v="7"/>
    <x v="25"/>
    <x v="40"/>
    <x v="2"/>
    <x v="29"/>
    <x v="194"/>
    <x v="89"/>
    <x v="249"/>
    <x v="280"/>
    <x v="334"/>
    <x v="6"/>
    <x v="427"/>
    <x v="2"/>
    <x v="6"/>
    <x v="110"/>
    <x v="68"/>
    <x v="6"/>
    <x v="94"/>
    <x v="111"/>
    <x v="66"/>
    <x v="7"/>
    <x v="3"/>
    <x v="155"/>
    <x v="134"/>
    <x v="107"/>
    <x v="320"/>
    <x v="6"/>
    <x v="6"/>
    <x v="6"/>
    <x v="4"/>
  </r>
  <r>
    <x v="36"/>
    <x v="34"/>
    <x v="1"/>
    <x v="4"/>
    <x v="169"/>
    <x v="12"/>
    <x v="1"/>
    <x v="6"/>
    <x v="8"/>
    <x v="7"/>
    <x v="26"/>
    <x v="11"/>
    <x v="2"/>
    <x v="16"/>
    <x v="239"/>
    <x v="61"/>
    <x v="162"/>
    <x v="222"/>
    <x v="335"/>
    <x v="435"/>
    <x v="153"/>
    <x v="2"/>
    <x v="436"/>
    <x v="211"/>
    <x v="261"/>
    <x v="439"/>
    <x v="202"/>
    <x v="211"/>
    <x v="261"/>
    <x v="440"/>
    <x v="3"/>
    <x v="220"/>
    <x v="27"/>
    <x v="176"/>
    <x v="172"/>
    <x v="439"/>
    <x v="439"/>
    <x v="439"/>
    <x v="6"/>
  </r>
  <r>
    <x v="67"/>
    <x v="68"/>
    <x v="1"/>
    <x v="4"/>
    <x v="169"/>
    <x v="12"/>
    <x v="1"/>
    <x v="6"/>
    <x v="12"/>
    <x v="7"/>
    <x v="41"/>
    <x v="43"/>
    <x v="2"/>
    <x v="29"/>
    <x v="187"/>
    <x v="99"/>
    <x v="251"/>
    <x v="283"/>
    <x v="333"/>
    <x v="5"/>
    <x v="438"/>
    <x v="2"/>
    <x v="5"/>
    <x v="179"/>
    <x v="91"/>
    <x v="5"/>
    <x v="75"/>
    <x v="179"/>
    <x v="90"/>
    <x v="6"/>
    <x v="3"/>
    <x v="151"/>
    <x v="128"/>
    <x v="133"/>
    <x v="319"/>
    <x v="5"/>
    <x v="5"/>
    <x v="5"/>
    <x v="4"/>
  </r>
  <r>
    <x v="140"/>
    <x v="139"/>
    <x v="1"/>
    <x v="4"/>
    <x v="170"/>
    <x v="2"/>
    <x v="1"/>
    <x v="10"/>
    <x v="24"/>
    <x v="7"/>
    <x v="65"/>
    <x v="107"/>
    <x v="0"/>
    <x v="16"/>
    <x v="401"/>
    <x v="93"/>
    <x v="168"/>
    <x v="175"/>
    <x v="242"/>
    <x v="173"/>
    <x v="90"/>
    <x v="2"/>
    <x v="165"/>
    <x v="60"/>
    <x v="65"/>
    <x v="170"/>
    <x v="324"/>
    <x v="71"/>
    <x v="73"/>
    <x v="199"/>
    <x v="3"/>
    <x v="279"/>
    <x v="41"/>
    <x v="65"/>
    <x v="68"/>
    <x v="199"/>
    <x v="199"/>
    <x v="197"/>
    <x v="2"/>
  </r>
  <r>
    <x v="244"/>
    <x v="235"/>
    <x v="1"/>
    <x v="4"/>
    <x v="170"/>
    <x v="2"/>
    <x v="1"/>
    <x v="10"/>
    <x v="29"/>
    <x v="7"/>
    <x v="73"/>
    <x v="112"/>
    <x v="2"/>
    <x v="16"/>
    <x v="355"/>
    <x v="72"/>
    <x v="169"/>
    <x v="176"/>
    <x v="226"/>
    <x v="158"/>
    <x v="99"/>
    <x v="2"/>
    <x v="162"/>
    <x v="199"/>
    <x v="203"/>
    <x v="174"/>
    <x v="376"/>
    <x v="199"/>
    <x v="203"/>
    <x v="173"/>
    <x v="3"/>
    <x v="273"/>
    <x v="86"/>
    <x v="211"/>
    <x v="63"/>
    <x v="170"/>
    <x v="170"/>
    <x v="170"/>
    <x v="2"/>
  </r>
  <r>
    <x v="318"/>
    <x v="301"/>
    <x v="1"/>
    <x v="11"/>
    <x v="170"/>
    <x v="2"/>
    <x v="1"/>
    <x v="10"/>
    <x v="29"/>
    <x v="5"/>
    <x v="73"/>
    <x v="112"/>
    <x v="2"/>
    <x v="29"/>
    <x v="120"/>
    <x v="72"/>
    <x v="169"/>
    <x v="176"/>
    <x v="226"/>
    <x v="312"/>
    <x v="365"/>
    <x v="2"/>
    <x v="310"/>
    <x v="269"/>
    <x v="279"/>
    <x v="308"/>
    <x v="90"/>
    <x v="268"/>
    <x v="279"/>
    <x v="309"/>
    <x v="3"/>
    <x v="168"/>
    <x v="86"/>
    <x v="281"/>
    <x v="429"/>
    <x v="309"/>
    <x v="309"/>
    <x v="309"/>
    <x v="2"/>
  </r>
  <r>
    <x v="376"/>
    <x v="368"/>
    <x v="1"/>
    <x v="4"/>
    <x v="170"/>
    <x v="2"/>
    <x v="1"/>
    <x v="10"/>
    <x v="20"/>
    <x v="7"/>
    <x v="74"/>
    <x v="113"/>
    <x v="2"/>
    <x v="29"/>
    <x v="79"/>
    <x v="100"/>
    <x v="170"/>
    <x v="178"/>
    <x v="227"/>
    <x v="313"/>
    <x v="374"/>
    <x v="2"/>
    <x v="315"/>
    <x v="423"/>
    <x v="437"/>
    <x v="316"/>
    <x v="139"/>
    <x v="423"/>
    <x v="437"/>
    <x v="317"/>
    <x v="3"/>
    <x v="164"/>
    <x v="86"/>
    <x v="448"/>
    <x v="467"/>
    <x v="319"/>
    <x v="319"/>
    <x v="317"/>
    <x v="2"/>
  </r>
  <r>
    <x v="399"/>
    <x v="394"/>
    <x v="1"/>
    <x v="4"/>
    <x v="170"/>
    <x v="2"/>
    <x v="1"/>
    <x v="10"/>
    <x v="20"/>
    <x v="7"/>
    <x v="85"/>
    <x v="124"/>
    <x v="0"/>
    <x v="16"/>
    <x v="433"/>
    <x v="89"/>
    <x v="171"/>
    <x v="179"/>
    <x v="240"/>
    <x v="168"/>
    <x v="92"/>
    <x v="2"/>
    <x v="163"/>
    <x v="69"/>
    <x v="70"/>
    <x v="169"/>
    <x v="322"/>
    <x v="77"/>
    <x v="80"/>
    <x v="196"/>
    <x v="3"/>
    <x v="284"/>
    <x v="86"/>
    <x v="83"/>
    <x v="86"/>
    <x v="194"/>
    <x v="194"/>
    <x v="194"/>
    <x v="2"/>
  </r>
  <r>
    <x v="34"/>
    <x v="35"/>
    <x v="1"/>
    <x v="4"/>
    <x v="171"/>
    <x v="14"/>
    <x v="1"/>
    <x v="1"/>
    <x v="23"/>
    <x v="1"/>
    <x v="25"/>
    <x v="72"/>
    <x v="2"/>
    <x v="30"/>
    <x v="22"/>
    <x v="89"/>
    <x v="248"/>
    <x v="249"/>
    <x v="124"/>
    <x v="398"/>
    <x v="448"/>
    <x v="2"/>
    <x v="404"/>
    <x v="62"/>
    <x v="69"/>
    <x v="395"/>
    <x v="18"/>
    <x v="60"/>
    <x v="67"/>
    <x v="397"/>
    <x v="3"/>
    <x v="63"/>
    <x v="137"/>
    <x v="127"/>
    <x v="452"/>
    <x v="397"/>
    <x v="397"/>
    <x v="397"/>
    <x v="2"/>
  </r>
  <r>
    <x v="38"/>
    <x v="36"/>
    <x v="1"/>
    <x v="4"/>
    <x v="171"/>
    <x v="14"/>
    <x v="1"/>
    <x v="1"/>
    <x v="8"/>
    <x v="1"/>
    <x v="28"/>
    <x v="7"/>
    <x v="2"/>
    <x v="21"/>
    <x v="235"/>
    <x v="65"/>
    <x v="1"/>
    <x v="0"/>
    <x v="336"/>
    <x v="245"/>
    <x v="245"/>
    <x v="2"/>
    <x v="248"/>
    <x v="238"/>
    <x v="244"/>
    <x v="251"/>
    <x v="229"/>
    <x v="238"/>
    <x v="244"/>
    <x v="251"/>
    <x v="3"/>
    <x v="217"/>
    <x v="17"/>
    <x v="114"/>
    <x v="191"/>
    <x v="249"/>
    <x v="249"/>
    <x v="249"/>
    <x v="7"/>
  </r>
  <r>
    <x v="39"/>
    <x v="37"/>
    <x v="1"/>
    <x v="4"/>
    <x v="171"/>
    <x v="14"/>
    <x v="1"/>
    <x v="1"/>
    <x v="30"/>
    <x v="1"/>
    <x v="28"/>
    <x v="13"/>
    <x v="2"/>
    <x v="29"/>
    <x v="225"/>
    <x v="84"/>
    <x v="179"/>
    <x v="184"/>
    <x v="205"/>
    <x v="267"/>
    <x v="305"/>
    <x v="2"/>
    <x v="280"/>
    <x v="292"/>
    <x v="294"/>
    <x v="288"/>
    <x v="224"/>
    <x v="293"/>
    <x v="295"/>
    <x v="289"/>
    <x v="3"/>
    <x v="209"/>
    <x v="133"/>
    <x v="384"/>
    <x v="304"/>
    <x v="288"/>
    <x v="288"/>
    <x v="288"/>
    <x v="6"/>
  </r>
  <r>
    <x v="52"/>
    <x v="46"/>
    <x v="1"/>
    <x v="4"/>
    <x v="172"/>
    <x v="3"/>
    <x v="1"/>
    <x v="11"/>
    <x v="20"/>
    <x v="7"/>
    <x v="35"/>
    <x v="80"/>
    <x v="0"/>
    <x v="16"/>
    <x v="304"/>
    <x v="33"/>
    <x v="155"/>
    <x v="158"/>
    <x v="310"/>
    <x v="243"/>
    <x v="149"/>
    <x v="2"/>
    <x v="223"/>
    <x v="400"/>
    <x v="413"/>
    <x v="228"/>
    <x v="301"/>
    <x v="395"/>
    <x v="408"/>
    <x v="197"/>
    <x v="3"/>
    <x v="233"/>
    <x v="54"/>
    <x v="408"/>
    <x v="203"/>
    <x v="197"/>
    <x v="197"/>
    <x v="195"/>
    <x v="2"/>
  </r>
  <r>
    <x v="245"/>
    <x v="236"/>
    <x v="1"/>
    <x v="4"/>
    <x v="173"/>
    <x v="4"/>
    <x v="3"/>
    <x v="13"/>
    <x v="29"/>
    <x v="7"/>
    <x v="73"/>
    <x v="112"/>
    <x v="2"/>
    <x v="16"/>
    <x v="328"/>
    <x v="24"/>
    <x v="28"/>
    <x v="28"/>
    <x v="249"/>
    <x v="188"/>
    <x v="225"/>
    <x v="2"/>
    <x v="213"/>
    <x v="137"/>
    <x v="146"/>
    <x v="208"/>
    <x v="252"/>
    <x v="137"/>
    <x v="145"/>
    <x v="208"/>
    <x v="3"/>
    <x v="249"/>
    <x v="86"/>
    <x v="149"/>
    <x v="160"/>
    <x v="206"/>
    <x v="206"/>
    <x v="206"/>
    <x v="2"/>
  </r>
  <r>
    <x v="353"/>
    <x v="335"/>
    <x v="1"/>
    <x v="11"/>
    <x v="173"/>
    <x v="4"/>
    <x v="3"/>
    <x v="13"/>
    <x v="29"/>
    <x v="5"/>
    <x v="73"/>
    <x v="112"/>
    <x v="2"/>
    <x v="29"/>
    <x v="146"/>
    <x v="24"/>
    <x v="28"/>
    <x v="28"/>
    <x v="249"/>
    <x v="286"/>
    <x v="258"/>
    <x v="2"/>
    <x v="275"/>
    <x v="326"/>
    <x v="334"/>
    <x v="281"/>
    <x v="209"/>
    <x v="326"/>
    <x v="335"/>
    <x v="282"/>
    <x v="3"/>
    <x v="188"/>
    <x v="86"/>
    <x v="343"/>
    <x v="338"/>
    <x v="281"/>
    <x v="281"/>
    <x v="281"/>
    <x v="2"/>
  </r>
  <r>
    <x v="246"/>
    <x v="237"/>
    <x v="1"/>
    <x v="4"/>
    <x v="174"/>
    <x v="14"/>
    <x v="1"/>
    <x v="14"/>
    <x v="29"/>
    <x v="6"/>
    <x v="73"/>
    <x v="112"/>
    <x v="2"/>
    <x v="16"/>
    <x v="344"/>
    <x v="63"/>
    <x v="119"/>
    <x v="121"/>
    <x v="135"/>
    <x v="107"/>
    <x v="145"/>
    <x v="2"/>
    <x v="133"/>
    <x v="151"/>
    <x v="157"/>
    <x v="119"/>
    <x v="328"/>
    <x v="151"/>
    <x v="157"/>
    <x v="120"/>
    <x v="3"/>
    <x v="352"/>
    <x v="86"/>
    <x v="163"/>
    <x v="62"/>
    <x v="117"/>
    <x v="117"/>
    <x v="117"/>
    <x v="2"/>
  </r>
  <r>
    <x v="319"/>
    <x v="302"/>
    <x v="1"/>
    <x v="11"/>
    <x v="174"/>
    <x v="14"/>
    <x v="1"/>
    <x v="14"/>
    <x v="29"/>
    <x v="5"/>
    <x v="73"/>
    <x v="112"/>
    <x v="2"/>
    <x v="29"/>
    <x v="130"/>
    <x v="63"/>
    <x v="119"/>
    <x v="121"/>
    <x v="135"/>
    <x v="371"/>
    <x v="314"/>
    <x v="2"/>
    <x v="341"/>
    <x v="313"/>
    <x v="322"/>
    <x v="358"/>
    <x v="144"/>
    <x v="314"/>
    <x v="322"/>
    <x v="360"/>
    <x v="3"/>
    <x v="89"/>
    <x v="86"/>
    <x v="330"/>
    <x v="430"/>
    <x v="360"/>
    <x v="360"/>
    <x v="360"/>
    <x v="2"/>
  </r>
  <r>
    <x v="402"/>
    <x v="397"/>
    <x v="1"/>
    <x v="4"/>
    <x v="174"/>
    <x v="14"/>
    <x v="1"/>
    <x v="14"/>
    <x v="11"/>
    <x v="6"/>
    <x v="88"/>
    <x v="127"/>
    <x v="2"/>
    <x v="29"/>
    <x v="82"/>
    <x v="57"/>
    <x v="121"/>
    <x v="123"/>
    <x v="129"/>
    <x v="382"/>
    <x v="308"/>
    <x v="2"/>
    <x v="346"/>
    <x v="230"/>
    <x v="252"/>
    <x v="356"/>
    <x v="135"/>
    <x v="230"/>
    <x v="252"/>
    <x v="358"/>
    <x v="3"/>
    <x v="77"/>
    <x v="86"/>
    <x v="257"/>
    <x v="257"/>
    <x v="358"/>
    <x v="358"/>
    <x v="358"/>
    <x v="2"/>
  </r>
  <r>
    <x v="466"/>
    <x v="465"/>
    <x v="1"/>
    <x v="4"/>
    <x v="175"/>
    <x v="15"/>
    <x v="10"/>
    <x v="7"/>
    <x v="24"/>
    <x v="1"/>
    <x v="110"/>
    <x v="148"/>
    <x v="2"/>
    <x v="12"/>
    <x v="458"/>
    <x v="24"/>
    <x v="31"/>
    <x v="32"/>
    <x v="289"/>
    <x v="212"/>
    <x v="119"/>
    <x v="2"/>
    <x v="194"/>
    <x v="132"/>
    <x v="144"/>
    <x v="223"/>
    <x v="374"/>
    <x v="130"/>
    <x v="142"/>
    <x v="225"/>
    <x v="3"/>
    <x v="434"/>
    <x v="86"/>
    <x v="144"/>
    <x v="159"/>
    <x v="224"/>
    <x v="224"/>
    <x v="223"/>
    <x v="2"/>
  </r>
  <r>
    <x v="456"/>
    <x v="455"/>
    <x v="1"/>
    <x v="4"/>
    <x v="176"/>
    <x v="6"/>
    <x v="2"/>
    <x v="7"/>
    <x v="2"/>
    <x v="1"/>
    <x v="108"/>
    <x v="125"/>
    <x v="2"/>
    <x v="12"/>
    <x v="457"/>
    <x v="13"/>
    <x v="29"/>
    <x v="29"/>
    <x v="293"/>
    <x v="223"/>
    <x v="168"/>
    <x v="2"/>
    <x v="215"/>
    <x v="273"/>
    <x v="278"/>
    <x v="235"/>
    <x v="345"/>
    <x v="273"/>
    <x v="277"/>
    <x v="236"/>
    <x v="3"/>
    <x v="250"/>
    <x v="86"/>
    <x v="279"/>
    <x v="276"/>
    <x v="235"/>
    <x v="235"/>
    <x v="234"/>
    <x v="2"/>
  </r>
  <r>
    <x v="11"/>
    <x v="5"/>
    <x v="1"/>
    <x v="2"/>
    <x v="177"/>
    <x v="1"/>
    <x v="5"/>
    <x v="14"/>
    <x v="22"/>
    <x v="6"/>
    <x v="13"/>
    <x v="33"/>
    <x v="2"/>
    <x v="25"/>
    <x v="220"/>
    <x v="72"/>
    <x v="151"/>
    <x v="153"/>
    <x v="192"/>
    <x v="279"/>
    <x v="254"/>
    <x v="2"/>
    <x v="267"/>
    <x v="263"/>
    <x v="272"/>
    <x v="282"/>
    <x v="221"/>
    <x v="261"/>
    <x v="270"/>
    <x v="283"/>
    <x v="3"/>
    <x v="208"/>
    <x v="118"/>
    <x v="326"/>
    <x v="290"/>
    <x v="282"/>
    <x v="282"/>
    <x v="282"/>
    <x v="4"/>
  </r>
  <r>
    <x v="12"/>
    <x v="6"/>
    <x v="1"/>
    <x v="4"/>
    <x v="177"/>
    <x v="1"/>
    <x v="5"/>
    <x v="14"/>
    <x v="25"/>
    <x v="6"/>
    <x v="13"/>
    <x v="33"/>
    <x v="2"/>
    <x v="16"/>
    <x v="262"/>
    <x v="57"/>
    <x v="150"/>
    <x v="152"/>
    <x v="190"/>
    <x v="162"/>
    <x v="167"/>
    <x v="2"/>
    <x v="174"/>
    <x v="289"/>
    <x v="289"/>
    <x v="172"/>
    <x v="248"/>
    <x v="290"/>
    <x v="290"/>
    <x v="171"/>
    <x v="3"/>
    <x v="258"/>
    <x v="23"/>
    <x v="166"/>
    <x v="161"/>
    <x v="166"/>
    <x v="166"/>
    <x v="168"/>
    <x v="4"/>
  </r>
  <r>
    <x v="13"/>
    <x v="7"/>
    <x v="1"/>
    <x v="4"/>
    <x v="177"/>
    <x v="1"/>
    <x v="5"/>
    <x v="14"/>
    <x v="23"/>
    <x v="6"/>
    <x v="13"/>
    <x v="33"/>
    <x v="2"/>
    <x v="28"/>
    <x v="213"/>
    <x v="61"/>
    <x v="151"/>
    <x v="153"/>
    <x v="191"/>
    <x v="291"/>
    <x v="266"/>
    <x v="2"/>
    <x v="286"/>
    <x v="215"/>
    <x v="224"/>
    <x v="290"/>
    <x v="217"/>
    <x v="215"/>
    <x v="224"/>
    <x v="291"/>
    <x v="3"/>
    <x v="199"/>
    <x v="125"/>
    <x v="314"/>
    <x v="303"/>
    <x v="290"/>
    <x v="290"/>
    <x v="290"/>
    <x v="4"/>
  </r>
  <r>
    <x v="47"/>
    <x v="18"/>
    <x v="0"/>
    <x v="7"/>
    <x v="177"/>
    <x v="1"/>
    <x v="5"/>
    <x v="14"/>
    <x v="15"/>
    <x v="6"/>
    <x v="13"/>
    <x v="33"/>
    <x v="2"/>
    <x v="18"/>
    <x v="244"/>
    <x v="72"/>
    <x v="151"/>
    <x v="153"/>
    <x v="192"/>
    <x v="199"/>
    <x v="235"/>
    <x v="2"/>
    <x v="224"/>
    <x v="207"/>
    <x v="214"/>
    <x v="207"/>
    <x v="232"/>
    <x v="206"/>
    <x v="214"/>
    <x v="207"/>
    <x v="3"/>
    <x v="223"/>
    <x v="44"/>
    <x v="171"/>
    <x v="214"/>
    <x v="205"/>
    <x v="205"/>
    <x v="205"/>
    <x v="4"/>
  </r>
  <r>
    <x v="247"/>
    <x v="238"/>
    <x v="1"/>
    <x v="4"/>
    <x v="177"/>
    <x v="1"/>
    <x v="5"/>
    <x v="14"/>
    <x v="29"/>
    <x v="6"/>
    <x v="73"/>
    <x v="112"/>
    <x v="2"/>
    <x v="16"/>
    <x v="353"/>
    <x v="76"/>
    <x v="183"/>
    <x v="188"/>
    <x v="153"/>
    <x v="120"/>
    <x v="94"/>
    <x v="2"/>
    <x v="115"/>
    <x v="194"/>
    <x v="196"/>
    <x v="116"/>
    <x v="368"/>
    <x v="194"/>
    <x v="194"/>
    <x v="117"/>
    <x v="3"/>
    <x v="366"/>
    <x v="86"/>
    <x v="205"/>
    <x v="176"/>
    <x v="114"/>
    <x v="114"/>
    <x v="114"/>
    <x v="2"/>
  </r>
  <r>
    <x v="320"/>
    <x v="303"/>
    <x v="1"/>
    <x v="11"/>
    <x v="177"/>
    <x v="1"/>
    <x v="5"/>
    <x v="14"/>
    <x v="29"/>
    <x v="5"/>
    <x v="73"/>
    <x v="112"/>
    <x v="2"/>
    <x v="29"/>
    <x v="121"/>
    <x v="76"/>
    <x v="183"/>
    <x v="188"/>
    <x v="153"/>
    <x v="354"/>
    <x v="369"/>
    <x v="2"/>
    <x v="367"/>
    <x v="274"/>
    <x v="287"/>
    <x v="362"/>
    <x v="98"/>
    <x v="274"/>
    <x v="288"/>
    <x v="364"/>
    <x v="3"/>
    <x v="74"/>
    <x v="86"/>
    <x v="291"/>
    <x v="328"/>
    <x v="364"/>
    <x v="364"/>
    <x v="364"/>
    <x v="2"/>
  </r>
  <r>
    <x v="248"/>
    <x v="239"/>
    <x v="1"/>
    <x v="4"/>
    <x v="178"/>
    <x v="0"/>
    <x v="1"/>
    <x v="14"/>
    <x v="29"/>
    <x v="9"/>
    <x v="73"/>
    <x v="112"/>
    <x v="2"/>
    <x v="16"/>
    <x v="321"/>
    <x v="27"/>
    <x v="68"/>
    <x v="69"/>
    <x v="290"/>
    <x v="227"/>
    <x v="191"/>
    <x v="2"/>
    <x v="228"/>
    <x v="309"/>
    <x v="314"/>
    <x v="238"/>
    <x v="330"/>
    <x v="310"/>
    <x v="315"/>
    <x v="240"/>
    <x v="3"/>
    <x v="304"/>
    <x v="86"/>
    <x v="321"/>
    <x v="66"/>
    <x v="238"/>
    <x v="238"/>
    <x v="238"/>
    <x v="2"/>
  </r>
  <r>
    <x v="321"/>
    <x v="304"/>
    <x v="1"/>
    <x v="11"/>
    <x v="178"/>
    <x v="0"/>
    <x v="1"/>
    <x v="14"/>
    <x v="29"/>
    <x v="5"/>
    <x v="73"/>
    <x v="112"/>
    <x v="2"/>
    <x v="29"/>
    <x v="154"/>
    <x v="27"/>
    <x v="68"/>
    <x v="69"/>
    <x v="290"/>
    <x v="259"/>
    <x v="283"/>
    <x v="2"/>
    <x v="263"/>
    <x v="154"/>
    <x v="165"/>
    <x v="259"/>
    <x v="142"/>
    <x v="154"/>
    <x v="165"/>
    <x v="258"/>
    <x v="3"/>
    <x v="143"/>
    <x v="86"/>
    <x v="179"/>
    <x v="422"/>
    <x v="256"/>
    <x v="256"/>
    <x v="256"/>
    <x v="2"/>
  </r>
  <r>
    <x v="141"/>
    <x v="387"/>
    <x v="2"/>
    <x v="10"/>
    <x v="179"/>
    <x v="15"/>
    <x v="11"/>
    <x v="15"/>
    <x v="12"/>
    <x v="2"/>
    <x v="10"/>
    <x v="62"/>
    <x v="2"/>
    <x v="26"/>
    <x v="476"/>
    <x v="152"/>
    <x v="1"/>
    <x v="0"/>
    <x v="311"/>
    <x v="245"/>
    <x v="245"/>
    <x v="2"/>
    <x v="248"/>
    <x v="238"/>
    <x v="244"/>
    <x v="251"/>
    <x v="229"/>
    <x v="238"/>
    <x v="244"/>
    <x v="251"/>
    <x v="3"/>
    <x v="434"/>
    <x v="140"/>
    <x v="400"/>
    <x v="389"/>
    <x v="249"/>
    <x v="249"/>
    <x v="249"/>
    <x v="2"/>
  </r>
  <r>
    <x v="142"/>
    <x v="388"/>
    <x v="2"/>
    <x v="9"/>
    <x v="179"/>
    <x v="15"/>
    <x v="11"/>
    <x v="15"/>
    <x v="15"/>
    <x v="2"/>
    <x v="10"/>
    <x v="62"/>
    <x v="2"/>
    <x v="17"/>
    <x v="476"/>
    <x v="152"/>
    <x v="1"/>
    <x v="0"/>
    <x v="311"/>
    <x v="245"/>
    <x v="245"/>
    <x v="2"/>
    <x v="248"/>
    <x v="238"/>
    <x v="244"/>
    <x v="251"/>
    <x v="229"/>
    <x v="238"/>
    <x v="244"/>
    <x v="251"/>
    <x v="3"/>
    <x v="434"/>
    <x v="15"/>
    <x v="90"/>
    <x v="100"/>
    <x v="249"/>
    <x v="249"/>
    <x v="249"/>
    <x v="2"/>
  </r>
  <r>
    <x v="143"/>
    <x v="389"/>
    <x v="1"/>
    <x v="2"/>
    <x v="179"/>
    <x v="15"/>
    <x v="11"/>
    <x v="15"/>
    <x v="22"/>
    <x v="2"/>
    <x v="10"/>
    <x v="62"/>
    <x v="2"/>
    <x v="26"/>
    <x v="476"/>
    <x v="152"/>
    <x v="1"/>
    <x v="0"/>
    <x v="311"/>
    <x v="245"/>
    <x v="245"/>
    <x v="2"/>
    <x v="248"/>
    <x v="238"/>
    <x v="244"/>
    <x v="251"/>
    <x v="229"/>
    <x v="238"/>
    <x v="244"/>
    <x v="251"/>
    <x v="3"/>
    <x v="434"/>
    <x v="140"/>
    <x v="400"/>
    <x v="389"/>
    <x v="249"/>
    <x v="249"/>
    <x v="249"/>
    <x v="2"/>
  </r>
  <r>
    <x v="249"/>
    <x v="240"/>
    <x v="1"/>
    <x v="4"/>
    <x v="180"/>
    <x v="14"/>
    <x v="10"/>
    <x v="14"/>
    <x v="29"/>
    <x v="2"/>
    <x v="73"/>
    <x v="112"/>
    <x v="2"/>
    <x v="16"/>
    <x v="380"/>
    <x v="89"/>
    <x v="224"/>
    <x v="225"/>
    <x v="150"/>
    <x v="113"/>
    <x v="72"/>
    <x v="2"/>
    <x v="105"/>
    <x v="219"/>
    <x v="217"/>
    <x v="109"/>
    <x v="402"/>
    <x v="219"/>
    <x v="217"/>
    <x v="110"/>
    <x v="3"/>
    <x v="360"/>
    <x v="86"/>
    <x v="223"/>
    <x v="56"/>
    <x v="107"/>
    <x v="107"/>
    <x v="107"/>
    <x v="2"/>
  </r>
  <r>
    <x v="322"/>
    <x v="305"/>
    <x v="1"/>
    <x v="11"/>
    <x v="180"/>
    <x v="14"/>
    <x v="10"/>
    <x v="14"/>
    <x v="29"/>
    <x v="5"/>
    <x v="73"/>
    <x v="112"/>
    <x v="2"/>
    <x v="29"/>
    <x v="93"/>
    <x v="89"/>
    <x v="224"/>
    <x v="225"/>
    <x v="150"/>
    <x v="363"/>
    <x v="391"/>
    <x v="2"/>
    <x v="378"/>
    <x v="254"/>
    <x v="268"/>
    <x v="372"/>
    <x v="67"/>
    <x v="254"/>
    <x v="267"/>
    <x v="373"/>
    <x v="3"/>
    <x v="80"/>
    <x v="86"/>
    <x v="271"/>
    <x v="438"/>
    <x v="373"/>
    <x v="373"/>
    <x v="373"/>
    <x v="2"/>
  </r>
  <r>
    <x v="136"/>
    <x v="137"/>
    <x v="1"/>
    <x v="4"/>
    <x v="181"/>
    <x v="2"/>
    <x v="3"/>
    <x v="8"/>
    <x v="11"/>
    <x v="7"/>
    <x v="65"/>
    <x v="107"/>
    <x v="0"/>
    <x v="16"/>
    <x v="361"/>
    <x v="17"/>
    <x v="19"/>
    <x v="19"/>
    <x v="305"/>
    <x v="239"/>
    <x v="226"/>
    <x v="2"/>
    <x v="241"/>
    <x v="165"/>
    <x v="174"/>
    <x v="243"/>
    <x v="251"/>
    <x v="169"/>
    <x v="178"/>
    <x v="248"/>
    <x v="3"/>
    <x v="274"/>
    <x v="74"/>
    <x v="177"/>
    <x v="206"/>
    <x v="247"/>
    <x v="247"/>
    <x v="246"/>
    <x v="2"/>
  </r>
  <r>
    <x v="442"/>
    <x v="441"/>
    <x v="1"/>
    <x v="4"/>
    <x v="181"/>
    <x v="2"/>
    <x v="3"/>
    <x v="8"/>
    <x v="20"/>
    <x v="7"/>
    <x v="105"/>
    <x v="143"/>
    <x v="0"/>
    <x v="29"/>
    <x v="42"/>
    <x v="14"/>
    <x v="21"/>
    <x v="21"/>
    <x v="302"/>
    <x v="250"/>
    <x v="259"/>
    <x v="2"/>
    <x v="254"/>
    <x v="286"/>
    <x v="290"/>
    <x v="256"/>
    <x v="206"/>
    <x v="284"/>
    <x v="287"/>
    <x v="253"/>
    <x v="3"/>
    <x v="162"/>
    <x v="86"/>
    <x v="290"/>
    <x v="285"/>
    <x v="251"/>
    <x v="251"/>
    <x v="251"/>
    <x v="2"/>
  </r>
  <r>
    <x v="250"/>
    <x v="241"/>
    <x v="1"/>
    <x v="4"/>
    <x v="182"/>
    <x v="13"/>
    <x v="8"/>
    <x v="14"/>
    <x v="29"/>
    <x v="4"/>
    <x v="73"/>
    <x v="112"/>
    <x v="2"/>
    <x v="16"/>
    <x v="345"/>
    <x v="67"/>
    <x v="120"/>
    <x v="122"/>
    <x v="95"/>
    <x v="84"/>
    <x v="130"/>
    <x v="2"/>
    <x v="106"/>
    <x v="119"/>
    <x v="126"/>
    <x v="96"/>
    <x v="340"/>
    <x v="119"/>
    <x v="126"/>
    <x v="97"/>
    <x v="3"/>
    <x v="412"/>
    <x v="86"/>
    <x v="126"/>
    <x v="111"/>
    <x v="94"/>
    <x v="94"/>
    <x v="94"/>
    <x v="2"/>
  </r>
  <r>
    <x v="323"/>
    <x v="306"/>
    <x v="1"/>
    <x v="11"/>
    <x v="182"/>
    <x v="13"/>
    <x v="8"/>
    <x v="14"/>
    <x v="29"/>
    <x v="5"/>
    <x v="73"/>
    <x v="112"/>
    <x v="2"/>
    <x v="29"/>
    <x v="129"/>
    <x v="67"/>
    <x v="120"/>
    <x v="122"/>
    <x v="95"/>
    <x v="402"/>
    <x v="333"/>
    <x v="2"/>
    <x v="377"/>
    <x v="348"/>
    <x v="354"/>
    <x v="392"/>
    <x v="131"/>
    <x v="347"/>
    <x v="355"/>
    <x v="394"/>
    <x v="3"/>
    <x v="23"/>
    <x v="86"/>
    <x v="364"/>
    <x v="380"/>
    <x v="394"/>
    <x v="394"/>
    <x v="394"/>
    <x v="2"/>
  </r>
  <r>
    <x v="251"/>
    <x v="349"/>
    <x v="1"/>
    <x v="4"/>
    <x v="183"/>
    <x v="12"/>
    <x v="0"/>
    <x v="3"/>
    <x v="29"/>
    <x v="1"/>
    <x v="73"/>
    <x v="112"/>
    <x v="2"/>
    <x v="16"/>
    <x v="414"/>
    <x v="104"/>
    <x v="225"/>
    <x v="220"/>
    <x v="44"/>
    <x v="35"/>
    <x v="59"/>
    <x v="2"/>
    <x v="32"/>
    <x v="54"/>
    <x v="53"/>
    <x v="33"/>
    <x v="403"/>
    <x v="54"/>
    <x v="52"/>
    <x v="32"/>
    <x v="3"/>
    <x v="396"/>
    <x v="86"/>
    <x v="56"/>
    <x v="30"/>
    <x v="31"/>
    <x v="31"/>
    <x v="31"/>
    <x v="2"/>
  </r>
  <r>
    <x v="329"/>
    <x v="344"/>
    <x v="1"/>
    <x v="11"/>
    <x v="183"/>
    <x v="12"/>
    <x v="0"/>
    <x v="3"/>
    <x v="29"/>
    <x v="5"/>
    <x v="73"/>
    <x v="112"/>
    <x v="2"/>
    <x v="29"/>
    <x v="62"/>
    <x v="104"/>
    <x v="225"/>
    <x v="220"/>
    <x v="44"/>
    <x v="441"/>
    <x v="404"/>
    <x v="2"/>
    <x v="447"/>
    <x v="403"/>
    <x v="424"/>
    <x v="452"/>
    <x v="66"/>
    <x v="403"/>
    <x v="424"/>
    <x v="454"/>
    <x v="3"/>
    <x v="40"/>
    <x v="86"/>
    <x v="434"/>
    <x v="466"/>
    <x v="453"/>
    <x v="453"/>
    <x v="453"/>
    <x v="2"/>
  </r>
  <r>
    <x v="252"/>
    <x v="242"/>
    <x v="1"/>
    <x v="4"/>
    <x v="184"/>
    <x v="1"/>
    <x v="1"/>
    <x v="14"/>
    <x v="29"/>
    <x v="6"/>
    <x v="73"/>
    <x v="112"/>
    <x v="2"/>
    <x v="16"/>
    <x v="352"/>
    <x v="67"/>
    <x v="129"/>
    <x v="131"/>
    <x v="130"/>
    <x v="105"/>
    <x v="136"/>
    <x v="2"/>
    <x v="127"/>
    <x v="133"/>
    <x v="140"/>
    <x v="110"/>
    <x v="326"/>
    <x v="131"/>
    <x v="139"/>
    <x v="111"/>
    <x v="3"/>
    <x v="365"/>
    <x v="86"/>
    <x v="141"/>
    <x v="39"/>
    <x v="108"/>
    <x v="108"/>
    <x v="108"/>
    <x v="2"/>
  </r>
  <r>
    <x v="324"/>
    <x v="307"/>
    <x v="1"/>
    <x v="11"/>
    <x v="184"/>
    <x v="1"/>
    <x v="1"/>
    <x v="14"/>
    <x v="29"/>
    <x v="5"/>
    <x v="73"/>
    <x v="112"/>
    <x v="2"/>
    <x v="29"/>
    <x v="122"/>
    <x v="67"/>
    <x v="129"/>
    <x v="131"/>
    <x v="130"/>
    <x v="373"/>
    <x v="324"/>
    <x v="2"/>
    <x v="352"/>
    <x v="333"/>
    <x v="340"/>
    <x v="371"/>
    <x v="145"/>
    <x v="333"/>
    <x v="341"/>
    <x v="372"/>
    <x v="3"/>
    <x v="75"/>
    <x v="86"/>
    <x v="350"/>
    <x v="459"/>
    <x v="372"/>
    <x v="372"/>
    <x v="372"/>
    <x v="2"/>
  </r>
  <r>
    <x v="423"/>
    <x v="424"/>
    <x v="1"/>
    <x v="4"/>
    <x v="184"/>
    <x v="1"/>
    <x v="1"/>
    <x v="14"/>
    <x v="25"/>
    <x v="6"/>
    <x v="96"/>
    <x v="135"/>
    <x v="2"/>
    <x v="29"/>
    <x v="59"/>
    <x v="72"/>
    <x v="136"/>
    <x v="139"/>
    <x v="121"/>
    <x v="387"/>
    <x v="322"/>
    <x v="2"/>
    <x v="361"/>
    <x v="344"/>
    <x v="352"/>
    <x v="376"/>
    <x v="149"/>
    <x v="344"/>
    <x v="354"/>
    <x v="377"/>
    <x v="3"/>
    <x v="67"/>
    <x v="86"/>
    <x v="363"/>
    <x v="353"/>
    <x v="377"/>
    <x v="377"/>
    <x v="377"/>
    <x v="2"/>
  </r>
  <r>
    <x v="66"/>
    <x v="67"/>
    <x v="1"/>
    <x v="4"/>
    <x v="185"/>
    <x v="12"/>
    <x v="4"/>
    <x v="3"/>
    <x v="2"/>
    <x v="1"/>
    <x v="39"/>
    <x v="41"/>
    <x v="0"/>
    <x v="16"/>
    <x v="276"/>
    <x v="69"/>
    <x v="193"/>
    <x v="202"/>
    <x v="324"/>
    <x v="430"/>
    <x v="111"/>
    <x v="2"/>
    <x v="432"/>
    <x v="312"/>
    <x v="331"/>
    <x v="435"/>
    <x v="285"/>
    <x v="304"/>
    <x v="323"/>
    <x v="435"/>
    <x v="3"/>
    <x v="299"/>
    <x v="28"/>
    <x v="251"/>
    <x v="162"/>
    <x v="434"/>
    <x v="434"/>
    <x v="434"/>
    <x v="4"/>
  </r>
  <r>
    <x v="83"/>
    <x v="85"/>
    <x v="1"/>
    <x v="4"/>
    <x v="185"/>
    <x v="12"/>
    <x v="4"/>
    <x v="3"/>
    <x v="2"/>
    <x v="1"/>
    <x v="45"/>
    <x v="89"/>
    <x v="0"/>
    <x v="33"/>
    <x v="13"/>
    <x v="80"/>
    <x v="223"/>
    <x v="231"/>
    <x v="325"/>
    <x v="14"/>
    <x v="457"/>
    <x v="2"/>
    <x v="16"/>
    <x v="58"/>
    <x v="49"/>
    <x v="16"/>
    <x v="61"/>
    <x v="67"/>
    <x v="55"/>
    <x v="17"/>
    <x v="3"/>
    <x v="1"/>
    <x v="130"/>
    <x v="79"/>
    <x v="413"/>
    <x v="16"/>
    <x v="16"/>
    <x v="16"/>
    <x v="2"/>
  </r>
  <r>
    <x v="99"/>
    <x v="101"/>
    <x v="1"/>
    <x v="4"/>
    <x v="185"/>
    <x v="12"/>
    <x v="4"/>
    <x v="3"/>
    <x v="3"/>
    <x v="1"/>
    <x v="51"/>
    <x v="35"/>
    <x v="0"/>
    <x v="16"/>
    <x v="270"/>
    <x v="94"/>
    <x v="186"/>
    <x v="198"/>
    <x v="322"/>
    <x v="429"/>
    <x v="108"/>
    <x v="2"/>
    <x v="429"/>
    <x v="94"/>
    <x v="110"/>
    <x v="433"/>
    <x v="262"/>
    <x v="103"/>
    <x v="122"/>
    <x v="432"/>
    <x v="3"/>
    <x v="291"/>
    <x v="45"/>
    <x v="93"/>
    <x v="167"/>
    <x v="432"/>
    <x v="432"/>
    <x v="431"/>
    <x v="4"/>
  </r>
  <r>
    <x v="236"/>
    <x v="228"/>
    <x v="1"/>
    <x v="4"/>
    <x v="185"/>
    <x v="12"/>
    <x v="4"/>
    <x v="3"/>
    <x v="29"/>
    <x v="1"/>
    <x v="73"/>
    <x v="112"/>
    <x v="2"/>
    <x v="16"/>
    <x v="391"/>
    <x v="94"/>
    <x v="226"/>
    <x v="232"/>
    <x v="327"/>
    <x v="443"/>
    <x v="71"/>
    <x v="2"/>
    <x v="444"/>
    <x v="178"/>
    <x v="253"/>
    <x v="450"/>
    <x v="375"/>
    <x v="177"/>
    <x v="253"/>
    <x v="451"/>
    <x v="3"/>
    <x v="388"/>
    <x v="86"/>
    <x v="258"/>
    <x v="215"/>
    <x v="450"/>
    <x v="450"/>
    <x v="450"/>
    <x v="2"/>
  </r>
  <r>
    <x v="253"/>
    <x v="243"/>
    <x v="1"/>
    <x v="4"/>
    <x v="185"/>
    <x v="12"/>
    <x v="4"/>
    <x v="3"/>
    <x v="29"/>
    <x v="1"/>
    <x v="73"/>
    <x v="112"/>
    <x v="2"/>
    <x v="16"/>
    <x v="402"/>
    <x v="101"/>
    <x v="226"/>
    <x v="232"/>
    <x v="326"/>
    <x v="445"/>
    <x v="68"/>
    <x v="2"/>
    <x v="445"/>
    <x v="84"/>
    <x v="111"/>
    <x v="449"/>
    <x v="359"/>
    <x v="85"/>
    <x v="110"/>
    <x v="450"/>
    <x v="3"/>
    <x v="390"/>
    <x v="86"/>
    <x v="111"/>
    <x v="122"/>
    <x v="449"/>
    <x v="449"/>
    <x v="449"/>
    <x v="2"/>
  </r>
  <r>
    <x v="313"/>
    <x v="297"/>
    <x v="1"/>
    <x v="11"/>
    <x v="185"/>
    <x v="12"/>
    <x v="4"/>
    <x v="3"/>
    <x v="29"/>
    <x v="5"/>
    <x v="73"/>
    <x v="112"/>
    <x v="2"/>
    <x v="29"/>
    <x v="81"/>
    <x v="94"/>
    <x v="226"/>
    <x v="232"/>
    <x v="327"/>
    <x v="33"/>
    <x v="394"/>
    <x v="2"/>
    <x v="36"/>
    <x v="295"/>
    <x v="232"/>
    <x v="34"/>
    <x v="91"/>
    <x v="295"/>
    <x v="232"/>
    <x v="34"/>
    <x v="3"/>
    <x v="50"/>
    <x v="86"/>
    <x v="236"/>
    <x v="289"/>
    <x v="33"/>
    <x v="33"/>
    <x v="33"/>
    <x v="2"/>
  </r>
  <r>
    <x v="325"/>
    <x v="308"/>
    <x v="1"/>
    <x v="11"/>
    <x v="185"/>
    <x v="12"/>
    <x v="4"/>
    <x v="3"/>
    <x v="29"/>
    <x v="1"/>
    <x v="73"/>
    <x v="112"/>
    <x v="2"/>
    <x v="29"/>
    <x v="76"/>
    <x v="101"/>
    <x v="226"/>
    <x v="232"/>
    <x v="326"/>
    <x v="30"/>
    <x v="399"/>
    <x v="2"/>
    <x v="35"/>
    <x v="374"/>
    <x v="370"/>
    <x v="35"/>
    <x v="105"/>
    <x v="373"/>
    <x v="370"/>
    <x v="35"/>
    <x v="3"/>
    <x v="47"/>
    <x v="86"/>
    <x v="382"/>
    <x v="371"/>
    <x v="34"/>
    <x v="34"/>
    <x v="34"/>
    <x v="2"/>
  </r>
  <r>
    <x v="472"/>
    <x v="470"/>
    <x v="1"/>
    <x v="4"/>
    <x v="185"/>
    <x v="12"/>
    <x v="4"/>
    <x v="3"/>
    <x v="20"/>
    <x v="1"/>
    <x v="112"/>
    <x v="35"/>
    <x v="0"/>
    <x v="29"/>
    <x v="196"/>
    <x v="92"/>
    <x v="185"/>
    <x v="197"/>
    <x v="323"/>
    <x v="48"/>
    <x v="359"/>
    <x v="2"/>
    <x v="58"/>
    <x v="341"/>
    <x v="337"/>
    <x v="56"/>
    <x v="198"/>
    <x v="336"/>
    <x v="331"/>
    <x v="60"/>
    <x v="3"/>
    <x v="156"/>
    <x v="86"/>
    <x v="339"/>
    <x v="330"/>
    <x v="58"/>
    <x v="58"/>
    <x v="58"/>
    <x v="4"/>
  </r>
  <r>
    <x v="496"/>
    <x v="498"/>
    <x v="1"/>
    <x v="4"/>
    <x v="185"/>
    <x v="12"/>
    <x v="4"/>
    <x v="3"/>
    <x v="23"/>
    <x v="1"/>
    <x v="119"/>
    <x v="154"/>
    <x v="0"/>
    <x v="29"/>
    <x v="27"/>
    <x v="96"/>
    <x v="232"/>
    <x v="235"/>
    <x v="328"/>
    <x v="21"/>
    <x v="398"/>
    <x v="2"/>
    <x v="33"/>
    <x v="245"/>
    <x v="185"/>
    <x v="26"/>
    <x v="156"/>
    <x v="244"/>
    <x v="186"/>
    <x v="36"/>
    <x v="3"/>
    <x v="29"/>
    <x v="86"/>
    <x v="198"/>
    <x v="211"/>
    <x v="35"/>
    <x v="35"/>
    <x v="35"/>
    <x v="1"/>
  </r>
  <r>
    <x v="254"/>
    <x v="244"/>
    <x v="1"/>
    <x v="4"/>
    <x v="186"/>
    <x v="14"/>
    <x v="1"/>
    <x v="8"/>
    <x v="29"/>
    <x v="7"/>
    <x v="73"/>
    <x v="112"/>
    <x v="2"/>
    <x v="16"/>
    <x v="341"/>
    <x v="57"/>
    <x v="106"/>
    <x v="110"/>
    <x v="149"/>
    <x v="121"/>
    <x v="135"/>
    <x v="2"/>
    <x v="134"/>
    <x v="147"/>
    <x v="151"/>
    <x v="131"/>
    <x v="351"/>
    <x v="146"/>
    <x v="151"/>
    <x v="132"/>
    <x v="3"/>
    <x v="350"/>
    <x v="86"/>
    <x v="154"/>
    <x v="112"/>
    <x v="129"/>
    <x v="129"/>
    <x v="129"/>
    <x v="2"/>
  </r>
  <r>
    <x v="354"/>
    <x v="336"/>
    <x v="1"/>
    <x v="11"/>
    <x v="186"/>
    <x v="14"/>
    <x v="1"/>
    <x v="8"/>
    <x v="29"/>
    <x v="5"/>
    <x v="73"/>
    <x v="112"/>
    <x v="2"/>
    <x v="29"/>
    <x v="133"/>
    <x v="57"/>
    <x v="106"/>
    <x v="110"/>
    <x v="149"/>
    <x v="353"/>
    <x v="326"/>
    <x v="2"/>
    <x v="339"/>
    <x v="318"/>
    <x v="329"/>
    <x v="345"/>
    <x v="119"/>
    <x v="318"/>
    <x v="330"/>
    <x v="346"/>
    <x v="3"/>
    <x v="91"/>
    <x v="86"/>
    <x v="338"/>
    <x v="378"/>
    <x v="346"/>
    <x v="346"/>
    <x v="346"/>
    <x v="2"/>
  </r>
  <r>
    <x v="479"/>
    <x v="478"/>
    <x v="1"/>
    <x v="4"/>
    <x v="187"/>
    <x v="15"/>
    <x v="1"/>
    <x v="13"/>
    <x v="23"/>
    <x v="7"/>
    <x v="113"/>
    <x v="45"/>
    <x v="2"/>
    <x v="17"/>
    <x v="252"/>
    <x v="50"/>
    <x v="84"/>
    <x v="72"/>
    <x v="8"/>
    <x v="50"/>
    <x v="228"/>
    <x v="2"/>
    <x v="55"/>
    <x v="212"/>
    <x v="194"/>
    <x v="54"/>
    <x v="245"/>
    <x v="212"/>
    <x v="193"/>
    <x v="55"/>
    <x v="3"/>
    <x v="434"/>
    <x v="86"/>
    <x v="204"/>
    <x v="218"/>
    <x v="53"/>
    <x v="53"/>
    <x v="53"/>
    <x v="4"/>
  </r>
  <r>
    <x v="481"/>
    <x v="480"/>
    <x v="1"/>
    <x v="4"/>
    <x v="187"/>
    <x v="15"/>
    <x v="1"/>
    <x v="13"/>
    <x v="20"/>
    <x v="7"/>
    <x v="114"/>
    <x v="46"/>
    <x v="2"/>
    <x v="17"/>
    <x v="253"/>
    <x v="45"/>
    <x v="86"/>
    <x v="73"/>
    <x v="7"/>
    <x v="49"/>
    <x v="229"/>
    <x v="2"/>
    <x v="54"/>
    <x v="240"/>
    <x v="215"/>
    <x v="53"/>
    <x v="244"/>
    <x v="240"/>
    <x v="215"/>
    <x v="54"/>
    <x v="3"/>
    <x v="434"/>
    <x v="86"/>
    <x v="220"/>
    <x v="230"/>
    <x v="52"/>
    <x v="52"/>
    <x v="52"/>
    <x v="4"/>
  </r>
  <r>
    <x v="485"/>
    <x v="484"/>
    <x v="1"/>
    <x v="4"/>
    <x v="187"/>
    <x v="15"/>
    <x v="1"/>
    <x v="13"/>
    <x v="25"/>
    <x v="7"/>
    <x v="115"/>
    <x v="151"/>
    <x v="2"/>
    <x v="29"/>
    <x v="45"/>
    <x v="62"/>
    <x v="123"/>
    <x v="114"/>
    <x v="5"/>
    <x v="462"/>
    <x v="331"/>
    <x v="2"/>
    <x v="466"/>
    <x v="257"/>
    <x v="325"/>
    <x v="470"/>
    <x v="110"/>
    <x v="257"/>
    <x v="326"/>
    <x v="471"/>
    <x v="3"/>
    <x v="434"/>
    <x v="86"/>
    <x v="334"/>
    <x v="326"/>
    <x v="470"/>
    <x v="470"/>
    <x v="470"/>
    <x v="2"/>
  </r>
  <r>
    <x v="499"/>
    <x v="500"/>
    <x v="1"/>
    <x v="4"/>
    <x v="187"/>
    <x v="15"/>
    <x v="1"/>
    <x v="13"/>
    <x v="24"/>
    <x v="7"/>
    <x v="119"/>
    <x v="47"/>
    <x v="2"/>
    <x v="16"/>
    <x v="278"/>
    <x v="38"/>
    <x v="87"/>
    <x v="74"/>
    <x v="6"/>
    <x v="39"/>
    <x v="182"/>
    <x v="2"/>
    <x v="39"/>
    <x v="297"/>
    <x v="256"/>
    <x v="39"/>
    <x v="311"/>
    <x v="297"/>
    <x v="256"/>
    <x v="39"/>
    <x v="3"/>
    <x v="434"/>
    <x v="86"/>
    <x v="260"/>
    <x v="260"/>
    <x v="38"/>
    <x v="38"/>
    <x v="38"/>
    <x v="3"/>
  </r>
  <r>
    <x v="483"/>
    <x v="482"/>
    <x v="1"/>
    <x v="4"/>
    <x v="188"/>
    <x v="15"/>
    <x v="2"/>
    <x v="4"/>
    <x v="20"/>
    <x v="1"/>
    <x v="114"/>
    <x v="150"/>
    <x v="2"/>
    <x v="17"/>
    <x v="267"/>
    <x v="34"/>
    <x v="58"/>
    <x v="53"/>
    <x v="48"/>
    <x v="52"/>
    <x v="234"/>
    <x v="2"/>
    <x v="59"/>
    <x v="227"/>
    <x v="211"/>
    <x v="58"/>
    <x v="265"/>
    <x v="227"/>
    <x v="211"/>
    <x v="58"/>
    <x v="3"/>
    <x v="434"/>
    <x v="86"/>
    <x v="218"/>
    <x v="228"/>
    <x v="56"/>
    <x v="56"/>
    <x v="56"/>
    <x v="2"/>
  </r>
  <r>
    <x v="429"/>
    <x v="431"/>
    <x v="1"/>
    <x v="4"/>
    <x v="189"/>
    <x v="1"/>
    <x v="2"/>
    <x v="11"/>
    <x v="24"/>
    <x v="1"/>
    <x v="99"/>
    <x v="138"/>
    <x v="2"/>
    <x v="16"/>
    <x v="415"/>
    <x v="71"/>
    <x v="133"/>
    <x v="134"/>
    <x v="74"/>
    <x v="63"/>
    <x v="140"/>
    <x v="2"/>
    <x v="73"/>
    <x v="126"/>
    <x v="130"/>
    <x v="70"/>
    <x v="343"/>
    <x v="125"/>
    <x v="129"/>
    <x v="71"/>
    <x v="3"/>
    <x v="373"/>
    <x v="86"/>
    <x v="129"/>
    <x v="147"/>
    <x v="68"/>
    <x v="68"/>
    <x v="68"/>
    <x v="2"/>
  </r>
  <r>
    <x v="434"/>
    <x v="432"/>
    <x v="1"/>
    <x v="4"/>
    <x v="189"/>
    <x v="1"/>
    <x v="2"/>
    <x v="11"/>
    <x v="25"/>
    <x v="1"/>
    <x v="100"/>
    <x v="139"/>
    <x v="2"/>
    <x v="16"/>
    <x v="417"/>
    <x v="68"/>
    <x v="134"/>
    <x v="136"/>
    <x v="73"/>
    <x v="62"/>
    <x v="142"/>
    <x v="2"/>
    <x v="74"/>
    <x v="150"/>
    <x v="150"/>
    <x v="71"/>
    <x v="347"/>
    <x v="149"/>
    <x v="150"/>
    <x v="72"/>
    <x v="3"/>
    <x v="374"/>
    <x v="86"/>
    <x v="153"/>
    <x v="173"/>
    <x v="69"/>
    <x v="69"/>
    <x v="69"/>
    <x v="2"/>
  </r>
  <r>
    <x v="484"/>
    <x v="483"/>
    <x v="1"/>
    <x v="4"/>
    <x v="189"/>
    <x v="1"/>
    <x v="2"/>
    <x v="11"/>
    <x v="5"/>
    <x v="1"/>
    <x v="112"/>
    <x v="149"/>
    <x v="2"/>
    <x v="17"/>
    <x v="269"/>
    <x v="66"/>
    <x v="135"/>
    <x v="137"/>
    <x v="72"/>
    <x v="140"/>
    <x v="211"/>
    <x v="2"/>
    <x v="154"/>
    <x v="209"/>
    <x v="207"/>
    <x v="149"/>
    <x v="284"/>
    <x v="207"/>
    <x v="207"/>
    <x v="152"/>
    <x v="3"/>
    <x v="263"/>
    <x v="86"/>
    <x v="214"/>
    <x v="226"/>
    <x v="147"/>
    <x v="147"/>
    <x v="149"/>
    <x v="2"/>
  </r>
  <r>
    <x v="458"/>
    <x v="457"/>
    <x v="1"/>
    <x v="6"/>
    <x v="190"/>
    <x v="12"/>
    <x v="8"/>
    <x v="14"/>
    <x v="11"/>
    <x v="2"/>
    <x v="24"/>
    <x v="37"/>
    <x v="2"/>
    <x v="16"/>
    <x v="272"/>
    <x v="125"/>
    <x v="283"/>
    <x v="282"/>
    <x v="137"/>
    <x v="154"/>
    <x v="42"/>
    <x v="2"/>
    <x v="147"/>
    <x v="71"/>
    <x v="71"/>
    <x v="133"/>
    <x v="299"/>
    <x v="69"/>
    <x v="69"/>
    <x v="134"/>
    <x v="3"/>
    <x v="292"/>
    <x v="13"/>
    <x v="37"/>
    <x v="57"/>
    <x v="131"/>
    <x v="131"/>
    <x v="131"/>
    <x v="4"/>
  </r>
  <r>
    <x v="459"/>
    <x v="458"/>
    <x v="1"/>
    <x v="5"/>
    <x v="190"/>
    <x v="12"/>
    <x v="8"/>
    <x v="14"/>
    <x v="15"/>
    <x v="2"/>
    <x v="24"/>
    <x v="37"/>
    <x v="2"/>
    <x v="29"/>
    <x v="192"/>
    <x v="125"/>
    <x v="283"/>
    <x v="282"/>
    <x v="137"/>
    <x v="318"/>
    <x v="426"/>
    <x v="2"/>
    <x v="326"/>
    <x v="391"/>
    <x v="406"/>
    <x v="342"/>
    <x v="173"/>
    <x v="391"/>
    <x v="406"/>
    <x v="343"/>
    <x v="3"/>
    <x v="154"/>
    <x v="143"/>
    <x v="454"/>
    <x v="436"/>
    <x v="343"/>
    <x v="343"/>
    <x v="343"/>
    <x v="4"/>
  </r>
  <r>
    <x v="460"/>
    <x v="459"/>
    <x v="1"/>
    <x v="3"/>
    <x v="190"/>
    <x v="12"/>
    <x v="8"/>
    <x v="14"/>
    <x v="14"/>
    <x v="2"/>
    <x v="24"/>
    <x v="37"/>
    <x v="2"/>
    <x v="16"/>
    <x v="272"/>
    <x v="125"/>
    <x v="283"/>
    <x v="282"/>
    <x v="137"/>
    <x v="154"/>
    <x v="42"/>
    <x v="2"/>
    <x v="147"/>
    <x v="71"/>
    <x v="71"/>
    <x v="133"/>
    <x v="299"/>
    <x v="69"/>
    <x v="69"/>
    <x v="134"/>
    <x v="3"/>
    <x v="292"/>
    <x v="13"/>
    <x v="37"/>
    <x v="57"/>
    <x v="131"/>
    <x v="131"/>
    <x v="131"/>
    <x v="4"/>
  </r>
  <r>
    <x v="18"/>
    <x v="12"/>
    <x v="1"/>
    <x v="6"/>
    <x v="191"/>
    <x v="2"/>
    <x v="6"/>
    <x v="14"/>
    <x v="34"/>
    <x v="9"/>
    <x v="21"/>
    <x v="70"/>
    <x v="2"/>
    <x v="16"/>
    <x v="291"/>
    <x v="15"/>
    <x v="54"/>
    <x v="58"/>
    <x v="287"/>
    <x v="226"/>
    <x v="201"/>
    <x v="2"/>
    <x v="236"/>
    <x v="340"/>
    <x v="349"/>
    <x v="236"/>
    <x v="302"/>
    <x v="341"/>
    <x v="349"/>
    <x v="237"/>
    <x v="3"/>
    <x v="259"/>
    <x v="65"/>
    <x v="332"/>
    <x v="170"/>
    <x v="236"/>
    <x v="236"/>
    <x v="235"/>
    <x v="2"/>
  </r>
  <r>
    <x v="19"/>
    <x v="14"/>
    <x v="1"/>
    <x v="6"/>
    <x v="191"/>
    <x v="2"/>
    <x v="6"/>
    <x v="14"/>
    <x v="34"/>
    <x v="9"/>
    <x v="21"/>
    <x v="70"/>
    <x v="2"/>
    <x v="16"/>
    <x v="291"/>
    <x v="15"/>
    <x v="54"/>
    <x v="58"/>
    <x v="287"/>
    <x v="226"/>
    <x v="201"/>
    <x v="2"/>
    <x v="236"/>
    <x v="340"/>
    <x v="349"/>
    <x v="236"/>
    <x v="302"/>
    <x v="341"/>
    <x v="349"/>
    <x v="237"/>
    <x v="3"/>
    <x v="259"/>
    <x v="65"/>
    <x v="332"/>
    <x v="170"/>
    <x v="236"/>
    <x v="236"/>
    <x v="235"/>
    <x v="2"/>
  </r>
  <r>
    <x v="21"/>
    <x v="13"/>
    <x v="1"/>
    <x v="5"/>
    <x v="191"/>
    <x v="2"/>
    <x v="6"/>
    <x v="14"/>
    <x v="15"/>
    <x v="9"/>
    <x v="21"/>
    <x v="70"/>
    <x v="2"/>
    <x v="29"/>
    <x v="180"/>
    <x v="15"/>
    <x v="54"/>
    <x v="58"/>
    <x v="287"/>
    <x v="261"/>
    <x v="274"/>
    <x v="2"/>
    <x v="258"/>
    <x v="124"/>
    <x v="133"/>
    <x v="261"/>
    <x v="170"/>
    <x v="123"/>
    <x v="133"/>
    <x v="261"/>
    <x v="3"/>
    <x v="179"/>
    <x v="104"/>
    <x v="161"/>
    <x v="331"/>
    <x v="258"/>
    <x v="258"/>
    <x v="259"/>
    <x v="2"/>
  </r>
  <r>
    <x v="23"/>
    <x v="15"/>
    <x v="1"/>
    <x v="5"/>
    <x v="191"/>
    <x v="2"/>
    <x v="6"/>
    <x v="14"/>
    <x v="15"/>
    <x v="9"/>
    <x v="21"/>
    <x v="70"/>
    <x v="2"/>
    <x v="29"/>
    <x v="180"/>
    <x v="15"/>
    <x v="54"/>
    <x v="58"/>
    <x v="287"/>
    <x v="261"/>
    <x v="274"/>
    <x v="2"/>
    <x v="258"/>
    <x v="124"/>
    <x v="133"/>
    <x v="261"/>
    <x v="170"/>
    <x v="123"/>
    <x v="133"/>
    <x v="261"/>
    <x v="3"/>
    <x v="179"/>
    <x v="104"/>
    <x v="161"/>
    <x v="331"/>
    <x v="258"/>
    <x v="258"/>
    <x v="259"/>
    <x v="2"/>
  </r>
  <r>
    <x v="25"/>
    <x v="16"/>
    <x v="1"/>
    <x v="3"/>
    <x v="191"/>
    <x v="2"/>
    <x v="6"/>
    <x v="14"/>
    <x v="14"/>
    <x v="9"/>
    <x v="21"/>
    <x v="70"/>
    <x v="2"/>
    <x v="16"/>
    <x v="291"/>
    <x v="15"/>
    <x v="54"/>
    <x v="58"/>
    <x v="287"/>
    <x v="226"/>
    <x v="201"/>
    <x v="2"/>
    <x v="236"/>
    <x v="340"/>
    <x v="349"/>
    <x v="236"/>
    <x v="302"/>
    <x v="341"/>
    <x v="349"/>
    <x v="237"/>
    <x v="3"/>
    <x v="259"/>
    <x v="65"/>
    <x v="332"/>
    <x v="170"/>
    <x v="236"/>
    <x v="236"/>
    <x v="235"/>
    <x v="2"/>
  </r>
  <r>
    <x v="26"/>
    <x v="17"/>
    <x v="1"/>
    <x v="3"/>
    <x v="191"/>
    <x v="2"/>
    <x v="6"/>
    <x v="14"/>
    <x v="14"/>
    <x v="9"/>
    <x v="21"/>
    <x v="70"/>
    <x v="2"/>
    <x v="16"/>
    <x v="291"/>
    <x v="15"/>
    <x v="54"/>
    <x v="58"/>
    <x v="287"/>
    <x v="226"/>
    <x v="201"/>
    <x v="2"/>
    <x v="236"/>
    <x v="340"/>
    <x v="349"/>
    <x v="236"/>
    <x v="302"/>
    <x v="341"/>
    <x v="349"/>
    <x v="237"/>
    <x v="3"/>
    <x v="259"/>
    <x v="65"/>
    <x v="332"/>
    <x v="170"/>
    <x v="236"/>
    <x v="236"/>
    <x v="235"/>
    <x v="2"/>
  </r>
  <r>
    <x v="255"/>
    <x v="245"/>
    <x v="1"/>
    <x v="4"/>
    <x v="192"/>
    <x v="0"/>
    <x v="0"/>
    <x v="14"/>
    <x v="29"/>
    <x v="4"/>
    <x v="73"/>
    <x v="112"/>
    <x v="2"/>
    <x v="16"/>
    <x v="384"/>
    <x v="88"/>
    <x v="214"/>
    <x v="214"/>
    <x v="133"/>
    <x v="100"/>
    <x v="96"/>
    <x v="2"/>
    <x v="111"/>
    <x v="175"/>
    <x v="182"/>
    <x v="103"/>
    <x v="342"/>
    <x v="175"/>
    <x v="180"/>
    <x v="104"/>
    <x v="3"/>
    <x v="323"/>
    <x v="86"/>
    <x v="191"/>
    <x v="27"/>
    <x v="101"/>
    <x v="101"/>
    <x v="101"/>
    <x v="2"/>
  </r>
  <r>
    <x v="326"/>
    <x v="309"/>
    <x v="1"/>
    <x v="11"/>
    <x v="192"/>
    <x v="0"/>
    <x v="0"/>
    <x v="14"/>
    <x v="29"/>
    <x v="5"/>
    <x v="73"/>
    <x v="112"/>
    <x v="2"/>
    <x v="29"/>
    <x v="89"/>
    <x v="88"/>
    <x v="214"/>
    <x v="214"/>
    <x v="133"/>
    <x v="379"/>
    <x v="367"/>
    <x v="2"/>
    <x v="372"/>
    <x v="298"/>
    <x v="302"/>
    <x v="381"/>
    <x v="128"/>
    <x v="298"/>
    <x v="302"/>
    <x v="382"/>
    <x v="3"/>
    <x v="122"/>
    <x v="86"/>
    <x v="308"/>
    <x v="469"/>
    <x v="382"/>
    <x v="382"/>
    <x v="382"/>
    <x v="2"/>
  </r>
  <r>
    <x v="40"/>
    <x v="42"/>
    <x v="1"/>
    <x v="4"/>
    <x v="193"/>
    <x v="1"/>
    <x v="1"/>
    <x v="14"/>
    <x v="24"/>
    <x v="4"/>
    <x v="28"/>
    <x v="74"/>
    <x v="2"/>
    <x v="26"/>
    <x v="204"/>
    <x v="35"/>
    <x v="268"/>
    <x v="266"/>
    <x v="174"/>
    <x v="308"/>
    <x v="290"/>
    <x v="2"/>
    <x v="302"/>
    <x v="38"/>
    <x v="38"/>
    <x v="300"/>
    <x v="124"/>
    <x v="38"/>
    <x v="38"/>
    <x v="301"/>
    <x v="3"/>
    <x v="182"/>
    <x v="100"/>
    <x v="45"/>
    <x v="197"/>
    <x v="300"/>
    <x v="300"/>
    <x v="300"/>
    <x v="2"/>
  </r>
  <r>
    <x v="58"/>
    <x v="52"/>
    <x v="1"/>
    <x v="4"/>
    <x v="193"/>
    <x v="1"/>
    <x v="1"/>
    <x v="14"/>
    <x v="25"/>
    <x v="4"/>
    <x v="37"/>
    <x v="82"/>
    <x v="2"/>
    <x v="17"/>
    <x v="259"/>
    <x v="39"/>
    <x v="269"/>
    <x v="269"/>
    <x v="162"/>
    <x v="164"/>
    <x v="176"/>
    <x v="2"/>
    <x v="179"/>
    <x v="424"/>
    <x v="439"/>
    <x v="187"/>
    <x v="348"/>
    <x v="424"/>
    <x v="439"/>
    <x v="186"/>
    <x v="3"/>
    <x v="255"/>
    <x v="67"/>
    <x v="444"/>
    <x v="308"/>
    <x v="184"/>
    <x v="184"/>
    <x v="184"/>
    <x v="2"/>
  </r>
  <r>
    <x v="436"/>
    <x v="435"/>
    <x v="1"/>
    <x v="4"/>
    <x v="193"/>
    <x v="1"/>
    <x v="1"/>
    <x v="14"/>
    <x v="25"/>
    <x v="6"/>
    <x v="102"/>
    <x v="140"/>
    <x v="2"/>
    <x v="29"/>
    <x v="37"/>
    <x v="115"/>
    <x v="274"/>
    <x v="272"/>
    <x v="113"/>
    <x v="396"/>
    <x v="417"/>
    <x v="2"/>
    <x v="391"/>
    <x v="335"/>
    <x v="345"/>
    <x v="399"/>
    <x v="73"/>
    <x v="335"/>
    <x v="345"/>
    <x v="401"/>
    <x v="3"/>
    <x v="65"/>
    <x v="86"/>
    <x v="353"/>
    <x v="343"/>
    <x v="401"/>
    <x v="401"/>
    <x v="401"/>
    <x v="2"/>
  </r>
  <r>
    <x v="437"/>
    <x v="436"/>
    <x v="1"/>
    <x v="4"/>
    <x v="193"/>
    <x v="1"/>
    <x v="1"/>
    <x v="14"/>
    <x v="25"/>
    <x v="6"/>
    <x v="102"/>
    <x v="140"/>
    <x v="2"/>
    <x v="26"/>
    <x v="190"/>
    <x v="119"/>
    <x v="274"/>
    <x v="272"/>
    <x v="114"/>
    <x v="320"/>
    <x v="323"/>
    <x v="2"/>
    <x v="309"/>
    <x v="330"/>
    <x v="335"/>
    <x v="314"/>
    <x v="168"/>
    <x v="330"/>
    <x v="337"/>
    <x v="315"/>
    <x v="3"/>
    <x v="175"/>
    <x v="86"/>
    <x v="346"/>
    <x v="337"/>
    <x v="317"/>
    <x v="317"/>
    <x v="315"/>
    <x v="2"/>
  </r>
  <r>
    <x v="475"/>
    <x v="474"/>
    <x v="1"/>
    <x v="4"/>
    <x v="193"/>
    <x v="1"/>
    <x v="1"/>
    <x v="14"/>
    <x v="23"/>
    <x v="6"/>
    <x v="112"/>
    <x v="149"/>
    <x v="2"/>
    <x v="16"/>
    <x v="440"/>
    <x v="114"/>
    <x v="275"/>
    <x v="274"/>
    <x v="112"/>
    <x v="88"/>
    <x v="48"/>
    <x v="2"/>
    <x v="94"/>
    <x v="156"/>
    <x v="161"/>
    <x v="90"/>
    <x v="395"/>
    <x v="156"/>
    <x v="161"/>
    <x v="91"/>
    <x v="3"/>
    <x v="376"/>
    <x v="86"/>
    <x v="170"/>
    <x v="183"/>
    <x v="88"/>
    <x v="88"/>
    <x v="88"/>
    <x v="2"/>
  </r>
  <r>
    <x v="493"/>
    <x v="495"/>
    <x v="1"/>
    <x v="4"/>
    <x v="193"/>
    <x v="1"/>
    <x v="1"/>
    <x v="14"/>
    <x v="24"/>
    <x v="6"/>
    <x v="118"/>
    <x v="24"/>
    <x v="2"/>
    <x v="29"/>
    <x v="218"/>
    <x v="94"/>
    <x v="227"/>
    <x v="227"/>
    <x v="208"/>
    <x v="287"/>
    <x v="375"/>
    <x v="2"/>
    <x v="299"/>
    <x v="232"/>
    <x v="247"/>
    <x v="306"/>
    <x v="188"/>
    <x v="232"/>
    <x v="247"/>
    <x v="307"/>
    <x v="3"/>
    <x v="204"/>
    <x v="86"/>
    <x v="252"/>
    <x v="255"/>
    <x v="307"/>
    <x v="307"/>
    <x v="307"/>
    <x v="6"/>
  </r>
  <r>
    <x v="510"/>
    <x v="512"/>
    <x v="1"/>
    <x v="0"/>
    <x v="56"/>
    <x v="1"/>
    <x v="1"/>
    <x v="4"/>
    <x v="4"/>
    <x v="3"/>
    <x v="117"/>
    <x v="157"/>
    <x v="0"/>
    <x v="33"/>
    <x v="10"/>
    <x v="116"/>
    <x v="273"/>
    <x v="275"/>
    <x v="311"/>
    <x v="472"/>
    <x v="383"/>
    <x v="2"/>
    <x v="476"/>
    <x v="238"/>
    <x v="396"/>
    <x v="480"/>
    <x v="229"/>
    <x v="238"/>
    <x v="387"/>
    <x v="481"/>
    <x v="3"/>
    <x v="217"/>
    <x v="91"/>
    <x v="402"/>
    <x v="395"/>
    <x v="480"/>
    <x v="480"/>
    <x v="480"/>
    <x v="1"/>
  </r>
  <r>
    <x v="511"/>
    <x v="513"/>
    <x v="1"/>
    <x v="0"/>
    <x v="73"/>
    <x v="0"/>
    <x v="1"/>
    <x v="11"/>
    <x v="4"/>
    <x v="3"/>
    <x v="117"/>
    <x v="159"/>
    <x v="0"/>
    <x v="33"/>
    <x v="6"/>
    <x v="89"/>
    <x v="217"/>
    <x v="223"/>
    <x v="311"/>
    <x v="37"/>
    <x v="345"/>
    <x v="2"/>
    <x v="38"/>
    <x v="238"/>
    <x v="188"/>
    <x v="37"/>
    <x v="229"/>
    <x v="238"/>
    <x v="190"/>
    <x v="41"/>
    <x v="3"/>
    <x v="217"/>
    <x v="89"/>
    <x v="203"/>
    <x v="216"/>
    <x v="41"/>
    <x v="41"/>
    <x v="40"/>
    <x v="1"/>
  </r>
  <r>
    <x v="512"/>
    <x v="514"/>
    <x v="1"/>
    <x v="4"/>
    <x v="73"/>
    <x v="0"/>
    <x v="1"/>
    <x v="11"/>
    <x v="4"/>
    <x v="7"/>
    <x v="117"/>
    <x v="159"/>
    <x v="0"/>
    <x v="12"/>
    <x v="463"/>
    <x v="89"/>
    <x v="217"/>
    <x v="223"/>
    <x v="311"/>
    <x v="439"/>
    <x v="122"/>
    <x v="2"/>
    <x v="442"/>
    <x v="238"/>
    <x v="298"/>
    <x v="446"/>
    <x v="229"/>
    <x v="238"/>
    <x v="292"/>
    <x v="445"/>
    <x v="3"/>
    <x v="217"/>
    <x v="83"/>
    <x v="295"/>
    <x v="287"/>
    <x v="444"/>
    <x v="444"/>
    <x v="444"/>
    <x v="1"/>
  </r>
  <r>
    <x v="513"/>
    <x v="515"/>
    <x v="1"/>
    <x v="0"/>
    <x v="6"/>
    <x v="0"/>
    <x v="1"/>
    <x v="3"/>
    <x v="4"/>
    <x v="3"/>
    <x v="117"/>
    <x v="159"/>
    <x v="0"/>
    <x v="33"/>
    <x v="8"/>
    <x v="72"/>
    <x v="154"/>
    <x v="156"/>
    <x v="311"/>
    <x v="467"/>
    <x v="281"/>
    <x v="2"/>
    <x v="470"/>
    <x v="238"/>
    <x v="344"/>
    <x v="475"/>
    <x v="229"/>
    <x v="238"/>
    <x v="336"/>
    <x v="475"/>
    <x v="3"/>
    <x v="217"/>
    <x v="88"/>
    <x v="344"/>
    <x v="335"/>
    <x v="474"/>
    <x v="474"/>
    <x v="474"/>
    <x v="1"/>
  </r>
  <r>
    <x v="514"/>
    <x v="516"/>
    <x v="1"/>
    <x v="4"/>
    <x v="6"/>
    <x v="0"/>
    <x v="1"/>
    <x v="3"/>
    <x v="4"/>
    <x v="7"/>
    <x v="117"/>
    <x v="159"/>
    <x v="0"/>
    <x v="12"/>
    <x v="461"/>
    <x v="72"/>
    <x v="154"/>
    <x v="156"/>
    <x v="311"/>
    <x v="9"/>
    <x v="193"/>
    <x v="2"/>
    <x v="10"/>
    <x v="238"/>
    <x v="135"/>
    <x v="9"/>
    <x v="229"/>
    <x v="238"/>
    <x v="144"/>
    <x v="12"/>
    <x v="3"/>
    <x v="217"/>
    <x v="84"/>
    <x v="147"/>
    <x v="165"/>
    <x v="10"/>
    <x v="10"/>
    <x v="11"/>
    <x v="1"/>
  </r>
  <r>
    <x v="515"/>
    <x v="517"/>
    <x v="1"/>
    <x v="0"/>
    <x v="114"/>
    <x v="15"/>
    <x v="1"/>
    <x v="13"/>
    <x v="4"/>
    <x v="3"/>
    <x v="117"/>
    <x v="159"/>
    <x v="0"/>
    <x v="33"/>
    <x v="4"/>
    <x v="110"/>
    <x v="254"/>
    <x v="252"/>
    <x v="311"/>
    <x v="461"/>
    <x v="389"/>
    <x v="2"/>
    <x v="465"/>
    <x v="238"/>
    <x v="310"/>
    <x v="469"/>
    <x v="229"/>
    <x v="238"/>
    <x v="305"/>
    <x v="470"/>
    <x v="3"/>
    <x v="217"/>
    <x v="90"/>
    <x v="311"/>
    <x v="300"/>
    <x v="469"/>
    <x v="469"/>
    <x v="469"/>
    <x v="1"/>
  </r>
  <r>
    <x v="516"/>
    <x v="518"/>
    <x v="1"/>
    <x v="4"/>
    <x v="114"/>
    <x v="15"/>
    <x v="1"/>
    <x v="13"/>
    <x v="4"/>
    <x v="7"/>
    <x v="117"/>
    <x v="159"/>
    <x v="0"/>
    <x v="12"/>
    <x v="465"/>
    <x v="110"/>
    <x v="254"/>
    <x v="252"/>
    <x v="311"/>
    <x v="16"/>
    <x v="75"/>
    <x v="2"/>
    <x v="17"/>
    <x v="238"/>
    <x v="173"/>
    <x v="17"/>
    <x v="229"/>
    <x v="238"/>
    <x v="177"/>
    <x v="18"/>
    <x v="3"/>
    <x v="217"/>
    <x v="82"/>
    <x v="189"/>
    <x v="204"/>
    <x v="17"/>
    <x v="17"/>
    <x v="17"/>
    <x v="1"/>
  </r>
  <r>
    <x v="517"/>
    <x v="519"/>
    <x v="1"/>
    <x v="0"/>
    <x v="163"/>
    <x v="15"/>
    <x v="8"/>
    <x v="4"/>
    <x v="4"/>
    <x v="3"/>
    <x v="117"/>
    <x v="159"/>
    <x v="0"/>
    <x v="33"/>
    <x v="9"/>
    <x v="27"/>
    <x v="61"/>
    <x v="63"/>
    <x v="311"/>
    <x v="7"/>
    <x v="264"/>
    <x v="2"/>
    <x v="7"/>
    <x v="238"/>
    <x v="122"/>
    <x v="7"/>
    <x v="229"/>
    <x v="238"/>
    <x v="131"/>
    <x v="9"/>
    <x v="3"/>
    <x v="217"/>
    <x v="87"/>
    <x v="132"/>
    <x v="150"/>
    <x v="8"/>
    <x v="8"/>
    <x v="8"/>
    <x v="1"/>
  </r>
  <r>
    <x v="518"/>
    <x v="520"/>
    <x v="1"/>
    <x v="4"/>
    <x v="163"/>
    <x v="15"/>
    <x v="8"/>
    <x v="4"/>
    <x v="4"/>
    <x v="7"/>
    <x v="117"/>
    <x v="159"/>
    <x v="0"/>
    <x v="12"/>
    <x v="460"/>
    <x v="27"/>
    <x v="61"/>
    <x v="63"/>
    <x v="311"/>
    <x v="469"/>
    <x v="216"/>
    <x v="2"/>
    <x v="473"/>
    <x v="238"/>
    <x v="359"/>
    <x v="477"/>
    <x v="229"/>
    <x v="238"/>
    <x v="352"/>
    <x v="478"/>
    <x v="3"/>
    <x v="217"/>
    <x v="85"/>
    <x v="360"/>
    <x v="350"/>
    <x v="477"/>
    <x v="477"/>
    <x v="477"/>
    <x v="1"/>
  </r>
  <r>
    <x v="519"/>
    <x v="521"/>
    <x v="1"/>
    <x v="4"/>
    <x v="56"/>
    <x v="1"/>
    <x v="1"/>
    <x v="4"/>
    <x v="4"/>
    <x v="7"/>
    <x v="117"/>
    <x v="159"/>
    <x v="0"/>
    <x v="12"/>
    <x v="466"/>
    <x v="116"/>
    <x v="278"/>
    <x v="278"/>
    <x v="311"/>
    <x v="3"/>
    <x v="79"/>
    <x v="2"/>
    <x v="3"/>
    <x v="238"/>
    <x v="88"/>
    <x v="3"/>
    <x v="229"/>
    <x v="238"/>
    <x v="99"/>
    <x v="5"/>
    <x v="3"/>
    <x v="217"/>
    <x v="81"/>
    <x v="98"/>
    <x v="114"/>
    <x v="4"/>
    <x v="4"/>
    <x v="4"/>
    <x v="1"/>
  </r>
  <r>
    <x v="520"/>
    <x v="522"/>
    <x v="1"/>
    <x v="0"/>
    <x v="80"/>
    <x v="0"/>
    <x v="1"/>
    <x v="3"/>
    <x v="4"/>
    <x v="3"/>
    <x v="117"/>
    <x v="159"/>
    <x v="0"/>
    <x v="33"/>
    <x v="5"/>
    <x v="116"/>
    <x v="266"/>
    <x v="267"/>
    <x v="311"/>
    <x v="473"/>
    <x v="380"/>
    <x v="2"/>
    <x v="477"/>
    <x v="238"/>
    <x v="412"/>
    <x v="481"/>
    <x v="229"/>
    <x v="238"/>
    <x v="407"/>
    <x v="482"/>
    <x v="3"/>
    <x v="217"/>
    <x v="91"/>
    <x v="418"/>
    <x v="415"/>
    <x v="481"/>
    <x v="481"/>
    <x v="481"/>
    <x v="1"/>
  </r>
  <r>
    <x v="521"/>
    <x v="523"/>
    <x v="1"/>
    <x v="4"/>
    <x v="80"/>
    <x v="0"/>
    <x v="1"/>
    <x v="3"/>
    <x v="4"/>
    <x v="7"/>
    <x v="117"/>
    <x v="159"/>
    <x v="0"/>
    <x v="12"/>
    <x v="464"/>
    <x v="116"/>
    <x v="266"/>
    <x v="267"/>
    <x v="311"/>
    <x v="1"/>
    <x v="82"/>
    <x v="2"/>
    <x v="1"/>
    <x v="238"/>
    <x v="62"/>
    <x v="1"/>
    <x v="229"/>
    <x v="238"/>
    <x v="68"/>
    <x v="2"/>
    <x v="3"/>
    <x v="217"/>
    <x v="81"/>
    <x v="73"/>
    <x v="73"/>
    <x v="1"/>
    <x v="1"/>
    <x v="1"/>
    <x v="1"/>
  </r>
  <r>
    <x v="522"/>
    <x v="524"/>
    <x v="1"/>
    <x v="0"/>
    <x v="34"/>
    <x v="0"/>
    <x v="1"/>
    <x v="13"/>
    <x v="4"/>
    <x v="3"/>
    <x v="117"/>
    <x v="159"/>
    <x v="0"/>
    <x v="33"/>
    <x v="3"/>
    <x v="116"/>
    <x v="276"/>
    <x v="277"/>
    <x v="311"/>
    <x v="471"/>
    <x v="385"/>
    <x v="2"/>
    <x v="475"/>
    <x v="238"/>
    <x v="387"/>
    <x v="479"/>
    <x v="229"/>
    <x v="238"/>
    <x v="380"/>
    <x v="480"/>
    <x v="3"/>
    <x v="217"/>
    <x v="91"/>
    <x v="395"/>
    <x v="384"/>
    <x v="479"/>
    <x v="479"/>
    <x v="479"/>
    <x v="1"/>
  </r>
  <r>
    <x v="523"/>
    <x v="525"/>
    <x v="1"/>
    <x v="4"/>
    <x v="34"/>
    <x v="0"/>
    <x v="1"/>
    <x v="13"/>
    <x v="4"/>
    <x v="7"/>
    <x v="117"/>
    <x v="159"/>
    <x v="0"/>
    <x v="12"/>
    <x v="467"/>
    <x v="116"/>
    <x v="276"/>
    <x v="277"/>
    <x v="311"/>
    <x v="2"/>
    <x v="80"/>
    <x v="2"/>
    <x v="2"/>
    <x v="238"/>
    <x v="87"/>
    <x v="2"/>
    <x v="229"/>
    <x v="238"/>
    <x v="94"/>
    <x v="3"/>
    <x v="3"/>
    <x v="217"/>
    <x v="81"/>
    <x v="96"/>
    <x v="108"/>
    <x v="2"/>
    <x v="2"/>
    <x v="2"/>
    <x v="1"/>
  </r>
  <r>
    <x v="524"/>
    <x v="526"/>
    <x v="1"/>
    <x v="0"/>
    <x v="102"/>
    <x v="14"/>
    <x v="1"/>
    <x v="8"/>
    <x v="4"/>
    <x v="3"/>
    <x v="117"/>
    <x v="159"/>
    <x v="0"/>
    <x v="33"/>
    <x v="2"/>
    <x v="132"/>
    <x v="306"/>
    <x v="306"/>
    <x v="311"/>
    <x v="0"/>
    <x v="428"/>
    <x v="2"/>
    <x v="0"/>
    <x v="238"/>
    <x v="28"/>
    <x v="0"/>
    <x v="229"/>
    <x v="238"/>
    <x v="30"/>
    <x v="0"/>
    <x v="3"/>
    <x v="217"/>
    <x v="92"/>
    <x v="31"/>
    <x v="26"/>
    <x v="0"/>
    <x v="0"/>
    <x v="0"/>
    <x v="1"/>
  </r>
  <r>
    <x v="525"/>
    <x v="527"/>
    <x v="1"/>
    <x v="4"/>
    <x v="102"/>
    <x v="14"/>
    <x v="1"/>
    <x v="8"/>
    <x v="4"/>
    <x v="7"/>
    <x v="117"/>
    <x v="159"/>
    <x v="0"/>
    <x v="12"/>
    <x v="468"/>
    <x v="132"/>
    <x v="306"/>
    <x v="306"/>
    <x v="311"/>
    <x v="474"/>
    <x v="41"/>
    <x v="2"/>
    <x v="478"/>
    <x v="238"/>
    <x v="450"/>
    <x v="482"/>
    <x v="229"/>
    <x v="238"/>
    <x v="448"/>
    <x v="483"/>
    <x v="3"/>
    <x v="217"/>
    <x v="80"/>
    <x v="460"/>
    <x v="470"/>
    <x v="482"/>
    <x v="482"/>
    <x v="482"/>
    <x v="1"/>
  </r>
  <r>
    <x v="526"/>
    <x v="528"/>
    <x v="3"/>
    <x v="12"/>
    <x v="194"/>
    <x v="16"/>
    <x v="11"/>
    <x v="15"/>
    <x v="40"/>
    <x v="10"/>
    <x v="122"/>
    <x v="165"/>
    <x v="3"/>
    <x v="44"/>
    <x v="476"/>
    <x v="157"/>
    <x v="332"/>
    <x v="332"/>
    <x v="336"/>
    <x v="475"/>
    <x v="483"/>
    <x v="4"/>
    <x v="479"/>
    <x v="456"/>
    <x v="463"/>
    <x v="483"/>
    <x v="462"/>
    <x v="467"/>
    <x v="482"/>
    <x v="1"/>
    <x v="3"/>
    <x v="434"/>
    <x v="161"/>
    <x v="499"/>
    <x v="500"/>
    <x v="483"/>
    <x v="483"/>
    <x v="483"/>
    <x v="8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529">
  <r>
    <x v="56"/>
    <x v="51"/>
    <x v="1"/>
    <x v="4"/>
    <x v="0"/>
    <x v="13"/>
    <x v="0"/>
    <x v="1"/>
    <x v="8"/>
    <x v="2"/>
    <x v="38"/>
    <x v="83"/>
    <x v="2"/>
    <x v="29"/>
    <x v="170"/>
    <x v="94"/>
    <x v="259"/>
    <x v="259"/>
    <x v="98"/>
    <x v="395"/>
    <x v="423"/>
    <x v="2"/>
    <x v="395"/>
    <x v="48"/>
    <x v="52"/>
    <x v="389"/>
    <x v="37"/>
    <x v="48"/>
    <x v="51"/>
    <x v="391"/>
    <x v="3"/>
    <x v="27"/>
    <x v="135"/>
    <x v="81"/>
    <x v="437"/>
    <x v="391"/>
    <x v="391"/>
    <x v="391"/>
    <x v="2"/>
    <x v="8"/>
    <x v="1"/>
    <x v="9"/>
    <x v="472"/>
    <x v="5"/>
    <x v="244"/>
    <x v="204"/>
    <x v="25"/>
    <x v="64"/>
  </r>
  <r>
    <x v="156"/>
    <x v="246"/>
    <x v="1"/>
    <x v="4"/>
    <x v="0"/>
    <x v="13"/>
    <x v="0"/>
    <x v="1"/>
    <x v="29"/>
    <x v="2"/>
    <x v="73"/>
    <x v="112"/>
    <x v="2"/>
    <x v="16"/>
    <x v="426"/>
    <x v="120"/>
    <x v="264"/>
    <x v="263"/>
    <x v="93"/>
    <x v="76"/>
    <x v="30"/>
    <x v="2"/>
    <x v="80"/>
    <x v="50"/>
    <x v="54"/>
    <x v="79"/>
    <x v="415"/>
    <x v="50"/>
    <x v="53"/>
    <x v="80"/>
    <x v="3"/>
    <x v="423"/>
    <x v="86"/>
    <x v="57"/>
    <x v="52"/>
    <x v="77"/>
    <x v="77"/>
    <x v="77"/>
    <x v="2"/>
    <x v="8"/>
    <x v="1"/>
    <x v="9"/>
    <x v="14"/>
    <x v="7"/>
    <x v="163"/>
    <x v="28"/>
    <x v="34"/>
    <x v="64"/>
  </r>
  <r>
    <x v="358"/>
    <x v="350"/>
    <x v="1"/>
    <x v="11"/>
    <x v="0"/>
    <x v="13"/>
    <x v="0"/>
    <x v="1"/>
    <x v="29"/>
    <x v="5"/>
    <x v="73"/>
    <x v="112"/>
    <x v="2"/>
    <x v="29"/>
    <x v="47"/>
    <x v="120"/>
    <x v="264"/>
    <x v="263"/>
    <x v="93"/>
    <x v="410"/>
    <x v="444"/>
    <x v="2"/>
    <x v="410"/>
    <x v="409"/>
    <x v="423"/>
    <x v="411"/>
    <x v="48"/>
    <x v="409"/>
    <x v="423"/>
    <x v="412"/>
    <x v="3"/>
    <x v="10"/>
    <x v="86"/>
    <x v="433"/>
    <x v="441"/>
    <x v="412"/>
    <x v="412"/>
    <x v="412"/>
    <x v="2"/>
    <x v="8"/>
    <x v="1"/>
    <x v="9"/>
    <x v="473"/>
    <x v="7"/>
    <x v="254"/>
    <x v="233"/>
    <x v="34"/>
    <x v="64"/>
  </r>
  <r>
    <x v="158"/>
    <x v="153"/>
    <x v="1"/>
    <x v="4"/>
    <x v="1"/>
    <x v="14"/>
    <x v="3"/>
    <x v="12"/>
    <x v="29"/>
    <x v="7"/>
    <x v="73"/>
    <x v="112"/>
    <x v="2"/>
    <x v="16"/>
    <x v="323"/>
    <x v="41"/>
    <x v="218"/>
    <x v="221"/>
    <x v="156"/>
    <x v="125"/>
    <x v="102"/>
    <x v="2"/>
    <x v="120"/>
    <x v="429"/>
    <x v="445"/>
    <x v="146"/>
    <x v="409"/>
    <x v="429"/>
    <x v="445"/>
    <x v="149"/>
    <x v="3"/>
    <x v="342"/>
    <x v="86"/>
    <x v="457"/>
    <x v="456"/>
    <x v="144"/>
    <x v="144"/>
    <x v="146"/>
    <x v="2"/>
    <x v="7"/>
    <x v="7"/>
    <x v="7"/>
    <x v="113"/>
    <x v="126"/>
    <x v="130"/>
    <x v="97"/>
    <x v="34"/>
    <x v="139"/>
  </r>
  <r>
    <x v="332"/>
    <x v="314"/>
    <x v="1"/>
    <x v="11"/>
    <x v="1"/>
    <x v="14"/>
    <x v="3"/>
    <x v="12"/>
    <x v="29"/>
    <x v="5"/>
    <x v="73"/>
    <x v="112"/>
    <x v="2"/>
    <x v="29"/>
    <x v="151"/>
    <x v="41"/>
    <x v="218"/>
    <x v="221"/>
    <x v="156"/>
    <x v="348"/>
    <x v="362"/>
    <x v="2"/>
    <x v="360"/>
    <x v="32"/>
    <x v="31"/>
    <x v="332"/>
    <x v="56"/>
    <x v="32"/>
    <x v="31"/>
    <x v="331"/>
    <x v="3"/>
    <x v="99"/>
    <x v="86"/>
    <x v="34"/>
    <x v="41"/>
    <x v="333"/>
    <x v="333"/>
    <x v="331"/>
    <x v="2"/>
    <x v="7"/>
    <x v="7"/>
    <x v="7"/>
    <x v="376"/>
    <x v="126"/>
    <x v="294"/>
    <x v="161"/>
    <x v="34"/>
    <x v="139"/>
  </r>
  <r>
    <x v="159"/>
    <x v="154"/>
    <x v="1"/>
    <x v="4"/>
    <x v="2"/>
    <x v="4"/>
    <x v="6"/>
    <x v="8"/>
    <x v="29"/>
    <x v="7"/>
    <x v="73"/>
    <x v="112"/>
    <x v="2"/>
    <x v="16"/>
    <x v="315"/>
    <x v="8"/>
    <x v="20"/>
    <x v="20"/>
    <x v="252"/>
    <x v="191"/>
    <x v="236"/>
    <x v="2"/>
    <x v="217"/>
    <x v="272"/>
    <x v="276"/>
    <x v="215"/>
    <x v="264"/>
    <x v="272"/>
    <x v="275"/>
    <x v="216"/>
    <x v="3"/>
    <x v="247"/>
    <x v="86"/>
    <x v="277"/>
    <x v="188"/>
    <x v="215"/>
    <x v="215"/>
    <x v="214"/>
    <x v="2"/>
    <x v="3"/>
    <x v="7"/>
    <x v="3"/>
    <x v="198"/>
    <x v="226"/>
    <x v="124"/>
    <x v="128"/>
    <x v="34"/>
    <x v="141"/>
  </r>
  <r>
    <x v="333"/>
    <x v="315"/>
    <x v="1"/>
    <x v="11"/>
    <x v="2"/>
    <x v="4"/>
    <x v="6"/>
    <x v="8"/>
    <x v="29"/>
    <x v="5"/>
    <x v="73"/>
    <x v="112"/>
    <x v="2"/>
    <x v="29"/>
    <x v="160"/>
    <x v="8"/>
    <x v="20"/>
    <x v="20"/>
    <x v="252"/>
    <x v="283"/>
    <x v="252"/>
    <x v="2"/>
    <x v="271"/>
    <x v="196"/>
    <x v="208"/>
    <x v="277"/>
    <x v="196"/>
    <x v="196"/>
    <x v="208"/>
    <x v="278"/>
    <x v="3"/>
    <x v="190"/>
    <x v="86"/>
    <x v="215"/>
    <x v="316"/>
    <x v="275"/>
    <x v="275"/>
    <x v="276"/>
    <x v="2"/>
    <x v="3"/>
    <x v="7"/>
    <x v="3"/>
    <x v="291"/>
    <x v="226"/>
    <x v="302"/>
    <x v="137"/>
    <x v="34"/>
    <x v="141"/>
  </r>
  <r>
    <x v="400"/>
    <x v="395"/>
    <x v="1"/>
    <x v="4"/>
    <x v="3"/>
    <x v="10"/>
    <x v="10"/>
    <x v="14"/>
    <x v="16"/>
    <x v="4"/>
    <x v="86"/>
    <x v="21"/>
    <x v="2"/>
    <x v="29"/>
    <x v="221"/>
    <x v="138"/>
    <x v="305"/>
    <x v="302"/>
    <x v="67"/>
    <x v="299"/>
    <x v="453"/>
    <x v="2"/>
    <x v="344"/>
    <x v="366"/>
    <x v="380"/>
    <x v="383"/>
    <x v="207"/>
    <x v="364"/>
    <x v="378"/>
    <x v="384"/>
    <x v="3"/>
    <x v="187"/>
    <x v="86"/>
    <x v="392"/>
    <x v="379"/>
    <x v="384"/>
    <x v="384"/>
    <x v="384"/>
    <x v="6"/>
    <x v="8"/>
    <x v="3"/>
    <x v="11"/>
    <x v="301"/>
    <x v="104"/>
    <x v="236"/>
    <x v="252"/>
    <x v="15"/>
    <x v="29"/>
  </r>
  <r>
    <x v="160"/>
    <x v="155"/>
    <x v="1"/>
    <x v="4"/>
    <x v="4"/>
    <x v="12"/>
    <x v="0"/>
    <x v="1"/>
    <x v="29"/>
    <x v="4"/>
    <x v="73"/>
    <x v="112"/>
    <x v="2"/>
    <x v="16"/>
    <x v="424"/>
    <x v="126"/>
    <x v="302"/>
    <x v="299"/>
    <x v="111"/>
    <x v="90"/>
    <x v="20"/>
    <x v="2"/>
    <x v="78"/>
    <x v="392"/>
    <x v="403"/>
    <x v="84"/>
    <x v="437"/>
    <x v="392"/>
    <x v="403"/>
    <x v="85"/>
    <x v="3"/>
    <x v="399"/>
    <x v="86"/>
    <x v="414"/>
    <x v="210"/>
    <x v="82"/>
    <x v="82"/>
    <x v="82"/>
    <x v="2"/>
    <x v="8"/>
    <x v="0"/>
    <x v="8"/>
    <x v="108"/>
    <x v="130"/>
    <x v="46"/>
    <x v="23"/>
    <x v="34"/>
    <x v="45"/>
  </r>
  <r>
    <x v="260"/>
    <x v="247"/>
    <x v="1"/>
    <x v="11"/>
    <x v="4"/>
    <x v="12"/>
    <x v="0"/>
    <x v="1"/>
    <x v="29"/>
    <x v="5"/>
    <x v="73"/>
    <x v="112"/>
    <x v="2"/>
    <x v="29"/>
    <x v="53"/>
    <x v="126"/>
    <x v="302"/>
    <x v="299"/>
    <x v="111"/>
    <x v="394"/>
    <x v="460"/>
    <x v="2"/>
    <x v="413"/>
    <x v="70"/>
    <x v="74"/>
    <x v="405"/>
    <x v="19"/>
    <x v="68"/>
    <x v="72"/>
    <x v="407"/>
    <x v="3"/>
    <x v="37"/>
    <x v="86"/>
    <x v="77"/>
    <x v="296"/>
    <x v="407"/>
    <x v="407"/>
    <x v="407"/>
    <x v="2"/>
    <x v="8"/>
    <x v="0"/>
    <x v="8"/>
    <x v="381"/>
    <x v="130"/>
    <x v="373"/>
    <x v="240"/>
    <x v="34"/>
    <x v="45"/>
  </r>
  <r>
    <x v="60"/>
    <x v="65"/>
    <x v="1"/>
    <x v="6"/>
    <x v="5"/>
    <x v="0"/>
    <x v="0"/>
    <x v="14"/>
    <x v="12"/>
    <x v="4"/>
    <x v="37"/>
    <x v="63"/>
    <x v="2"/>
    <x v="16"/>
    <x v="284"/>
    <x v="56"/>
    <x v="70"/>
    <x v="71"/>
    <x v="217"/>
    <x v="147"/>
    <x v="187"/>
    <x v="2"/>
    <x v="158"/>
    <x v="101"/>
    <x v="106"/>
    <x v="155"/>
    <x v="268"/>
    <x v="101"/>
    <x v="105"/>
    <x v="158"/>
    <x v="3"/>
    <x v="288"/>
    <x v="40"/>
    <x v="87"/>
    <x v="106"/>
    <x v="153"/>
    <x v="153"/>
    <x v="155"/>
    <x v="2"/>
    <x v="5"/>
    <x v="7"/>
    <x v="5"/>
    <x v="169"/>
    <x v="183"/>
    <x v="166"/>
    <x v="83"/>
    <x v="32"/>
    <x v="5"/>
  </r>
  <r>
    <x v="69"/>
    <x v="70"/>
    <x v="1"/>
    <x v="5"/>
    <x v="5"/>
    <x v="0"/>
    <x v="0"/>
    <x v="14"/>
    <x v="15"/>
    <x v="4"/>
    <x v="37"/>
    <x v="63"/>
    <x v="2"/>
    <x v="29"/>
    <x v="182"/>
    <x v="56"/>
    <x v="70"/>
    <x v="71"/>
    <x v="217"/>
    <x v="326"/>
    <x v="285"/>
    <x v="2"/>
    <x v="318"/>
    <x v="363"/>
    <x v="373"/>
    <x v="326"/>
    <x v="192"/>
    <x v="362"/>
    <x v="372"/>
    <x v="325"/>
    <x v="3"/>
    <x v="157"/>
    <x v="119"/>
    <x v="405"/>
    <x v="386"/>
    <x v="327"/>
    <x v="327"/>
    <x v="325"/>
    <x v="2"/>
    <x v="5"/>
    <x v="7"/>
    <x v="5"/>
    <x v="314"/>
    <x v="183"/>
    <x v="252"/>
    <x v="173"/>
    <x v="5"/>
    <x v="5"/>
  </r>
  <r>
    <x v="70"/>
    <x v="71"/>
    <x v="1"/>
    <x v="3"/>
    <x v="5"/>
    <x v="0"/>
    <x v="0"/>
    <x v="14"/>
    <x v="14"/>
    <x v="4"/>
    <x v="37"/>
    <x v="63"/>
    <x v="2"/>
    <x v="16"/>
    <x v="284"/>
    <x v="56"/>
    <x v="70"/>
    <x v="71"/>
    <x v="217"/>
    <x v="147"/>
    <x v="187"/>
    <x v="2"/>
    <x v="158"/>
    <x v="101"/>
    <x v="106"/>
    <x v="155"/>
    <x v="268"/>
    <x v="101"/>
    <x v="105"/>
    <x v="158"/>
    <x v="3"/>
    <x v="288"/>
    <x v="40"/>
    <x v="87"/>
    <x v="106"/>
    <x v="153"/>
    <x v="153"/>
    <x v="155"/>
    <x v="2"/>
    <x v="5"/>
    <x v="7"/>
    <x v="5"/>
    <x v="169"/>
    <x v="183"/>
    <x v="166"/>
    <x v="83"/>
    <x v="1"/>
    <x v="5"/>
  </r>
  <r>
    <x v="92"/>
    <x v="94"/>
    <x v="1"/>
    <x v="4"/>
    <x v="6"/>
    <x v="0"/>
    <x v="1"/>
    <x v="3"/>
    <x v="23"/>
    <x v="7"/>
    <x v="49"/>
    <x v="92"/>
    <x v="2"/>
    <x v="12"/>
    <x v="453"/>
    <x v="30"/>
    <x v="141"/>
    <x v="143"/>
    <x v="207"/>
    <x v="64"/>
    <x v="62"/>
    <x v="2"/>
    <x v="72"/>
    <x v="432"/>
    <x v="446"/>
    <x v="73"/>
    <x v="421"/>
    <x v="432"/>
    <x v="446"/>
    <x v="74"/>
    <x v="3"/>
    <x v="406"/>
    <x v="50"/>
    <x v="449"/>
    <x v="301"/>
    <x v="71"/>
    <x v="71"/>
    <x v="71"/>
    <x v="2"/>
    <x v="5"/>
    <x v="7"/>
    <x v="5"/>
    <x v="10"/>
    <x v="37"/>
    <x v="25"/>
    <x v="69"/>
    <x v="0"/>
    <x v="87"/>
  </r>
  <r>
    <x v="404"/>
    <x v="399"/>
    <x v="1"/>
    <x v="4"/>
    <x v="6"/>
    <x v="0"/>
    <x v="1"/>
    <x v="3"/>
    <x v="20"/>
    <x v="7"/>
    <x v="88"/>
    <x v="127"/>
    <x v="2"/>
    <x v="16"/>
    <x v="395"/>
    <x v="69"/>
    <x v="145"/>
    <x v="147"/>
    <x v="180"/>
    <x v="123"/>
    <x v="139"/>
    <x v="2"/>
    <x v="136"/>
    <x v="167"/>
    <x v="172"/>
    <x v="123"/>
    <x v="339"/>
    <x v="164"/>
    <x v="170"/>
    <x v="124"/>
    <x v="3"/>
    <x v="325"/>
    <x v="86"/>
    <x v="183"/>
    <x v="196"/>
    <x v="121"/>
    <x v="121"/>
    <x v="121"/>
    <x v="2"/>
    <x v="5"/>
    <x v="7"/>
    <x v="5"/>
    <x v="30"/>
    <x v="34"/>
    <x v="143"/>
    <x v="70"/>
    <x v="9"/>
    <x v="87"/>
  </r>
  <r>
    <x v="418"/>
    <x v="419"/>
    <x v="1"/>
    <x v="4"/>
    <x v="6"/>
    <x v="0"/>
    <x v="1"/>
    <x v="3"/>
    <x v="25"/>
    <x v="7"/>
    <x v="96"/>
    <x v="135"/>
    <x v="2"/>
    <x v="29"/>
    <x v="55"/>
    <x v="81"/>
    <x v="146"/>
    <x v="148"/>
    <x v="183"/>
    <x v="362"/>
    <x v="330"/>
    <x v="2"/>
    <x v="348"/>
    <x v="372"/>
    <x v="385"/>
    <x v="369"/>
    <x v="155"/>
    <x v="371"/>
    <x v="385"/>
    <x v="370"/>
    <x v="3"/>
    <x v="116"/>
    <x v="86"/>
    <x v="399"/>
    <x v="388"/>
    <x v="370"/>
    <x v="370"/>
    <x v="370"/>
    <x v="2"/>
    <x v="5"/>
    <x v="7"/>
    <x v="5"/>
    <x v="455"/>
    <x v="33"/>
    <x v="275"/>
    <x v="193"/>
    <x v="16"/>
    <x v="87"/>
  </r>
  <r>
    <x v="427"/>
    <x v="429"/>
    <x v="1"/>
    <x v="4"/>
    <x v="6"/>
    <x v="0"/>
    <x v="1"/>
    <x v="3"/>
    <x v="25"/>
    <x v="7"/>
    <x v="99"/>
    <x v="138"/>
    <x v="2"/>
    <x v="29"/>
    <x v="49"/>
    <x v="87"/>
    <x v="147"/>
    <x v="149"/>
    <x v="173"/>
    <x v="367"/>
    <x v="344"/>
    <x v="2"/>
    <x v="358"/>
    <x v="402"/>
    <x v="416"/>
    <x v="377"/>
    <x v="169"/>
    <x v="402"/>
    <x v="416"/>
    <x v="378"/>
    <x v="3"/>
    <x v="114"/>
    <x v="86"/>
    <x v="427"/>
    <x v="428"/>
    <x v="378"/>
    <x v="378"/>
    <x v="378"/>
    <x v="2"/>
    <x v="5"/>
    <x v="7"/>
    <x v="5"/>
    <x v="456"/>
    <x v="32"/>
    <x v="283"/>
    <x v="198"/>
    <x v="16"/>
    <x v="87"/>
  </r>
  <r>
    <x v="120"/>
    <x v="122"/>
    <x v="1"/>
    <x v="6"/>
    <x v="7"/>
    <x v="2"/>
    <x v="0"/>
    <x v="14"/>
    <x v="1"/>
    <x v="4"/>
    <x v="43"/>
    <x v="87"/>
    <x v="2"/>
    <x v="16"/>
    <x v="298"/>
    <x v="13"/>
    <x v="47"/>
    <x v="51"/>
    <x v="239"/>
    <x v="175"/>
    <x v="204"/>
    <x v="2"/>
    <x v="190"/>
    <x v="336"/>
    <x v="342"/>
    <x v="192"/>
    <x v="304"/>
    <x v="337"/>
    <x v="343"/>
    <x v="191"/>
    <x v="3"/>
    <x v="264"/>
    <x v="73"/>
    <x v="342"/>
    <x v="192"/>
    <x v="189"/>
    <x v="189"/>
    <x v="189"/>
    <x v="2"/>
    <x v="4"/>
    <x v="7"/>
    <x v="4"/>
    <x v="174"/>
    <x v="201"/>
    <x v="146"/>
    <x v="122"/>
    <x v="21"/>
    <x v="15"/>
  </r>
  <r>
    <x v="121"/>
    <x v="123"/>
    <x v="1"/>
    <x v="5"/>
    <x v="7"/>
    <x v="2"/>
    <x v="0"/>
    <x v="14"/>
    <x v="15"/>
    <x v="4"/>
    <x v="43"/>
    <x v="87"/>
    <x v="2"/>
    <x v="29"/>
    <x v="176"/>
    <x v="13"/>
    <x v="47"/>
    <x v="51"/>
    <x v="239"/>
    <x v="301"/>
    <x v="271"/>
    <x v="2"/>
    <x v="293"/>
    <x v="128"/>
    <x v="137"/>
    <x v="293"/>
    <x v="167"/>
    <x v="127"/>
    <x v="136"/>
    <x v="294"/>
    <x v="3"/>
    <x v="177"/>
    <x v="96"/>
    <x v="150"/>
    <x v="313"/>
    <x v="293"/>
    <x v="293"/>
    <x v="293"/>
    <x v="2"/>
    <x v="4"/>
    <x v="7"/>
    <x v="4"/>
    <x v="308"/>
    <x v="201"/>
    <x v="267"/>
    <x v="141"/>
    <x v="5"/>
    <x v="15"/>
  </r>
  <r>
    <x v="122"/>
    <x v="124"/>
    <x v="1"/>
    <x v="3"/>
    <x v="7"/>
    <x v="2"/>
    <x v="0"/>
    <x v="14"/>
    <x v="14"/>
    <x v="4"/>
    <x v="43"/>
    <x v="87"/>
    <x v="2"/>
    <x v="16"/>
    <x v="298"/>
    <x v="13"/>
    <x v="47"/>
    <x v="51"/>
    <x v="239"/>
    <x v="175"/>
    <x v="204"/>
    <x v="2"/>
    <x v="190"/>
    <x v="336"/>
    <x v="342"/>
    <x v="192"/>
    <x v="304"/>
    <x v="337"/>
    <x v="343"/>
    <x v="191"/>
    <x v="3"/>
    <x v="264"/>
    <x v="73"/>
    <x v="342"/>
    <x v="192"/>
    <x v="189"/>
    <x v="189"/>
    <x v="189"/>
    <x v="2"/>
    <x v="4"/>
    <x v="7"/>
    <x v="4"/>
    <x v="174"/>
    <x v="201"/>
    <x v="146"/>
    <x v="122"/>
    <x v="1"/>
    <x v="15"/>
  </r>
  <r>
    <x v="445"/>
    <x v="444"/>
    <x v="1"/>
    <x v="4"/>
    <x v="7"/>
    <x v="2"/>
    <x v="0"/>
    <x v="14"/>
    <x v="26"/>
    <x v="4"/>
    <x v="105"/>
    <x v="65"/>
    <x v="2"/>
    <x v="29"/>
    <x v="181"/>
    <x v="30"/>
    <x v="45"/>
    <x v="47"/>
    <x v="241"/>
    <x v="298"/>
    <x v="272"/>
    <x v="2"/>
    <x v="290"/>
    <x v="275"/>
    <x v="283"/>
    <x v="295"/>
    <x v="189"/>
    <x v="275"/>
    <x v="283"/>
    <x v="296"/>
    <x v="3"/>
    <x v="180"/>
    <x v="86"/>
    <x v="285"/>
    <x v="279"/>
    <x v="295"/>
    <x v="295"/>
    <x v="295"/>
    <x v="2"/>
    <x v="4"/>
    <x v="7"/>
    <x v="4"/>
    <x v="300"/>
    <x v="199"/>
    <x v="251"/>
    <x v="153"/>
    <x v="29"/>
    <x v="15"/>
  </r>
  <r>
    <x v="162"/>
    <x v="157"/>
    <x v="1"/>
    <x v="4"/>
    <x v="8"/>
    <x v="14"/>
    <x v="5"/>
    <x v="14"/>
    <x v="29"/>
    <x v="9"/>
    <x v="73"/>
    <x v="112"/>
    <x v="2"/>
    <x v="16"/>
    <x v="326"/>
    <x v="40"/>
    <x v="80"/>
    <x v="83"/>
    <x v="269"/>
    <x v="213"/>
    <x v="175"/>
    <x v="2"/>
    <x v="205"/>
    <x v="255"/>
    <x v="259"/>
    <x v="225"/>
    <x v="325"/>
    <x v="255"/>
    <x v="259"/>
    <x v="227"/>
    <x v="3"/>
    <x v="343"/>
    <x v="86"/>
    <x v="263"/>
    <x v="240"/>
    <x v="226"/>
    <x v="226"/>
    <x v="225"/>
    <x v="2"/>
    <x v="7"/>
    <x v="7"/>
    <x v="7"/>
    <x v="218"/>
    <x v="241"/>
    <x v="88"/>
    <x v="98"/>
    <x v="34"/>
    <x v="0"/>
  </r>
  <r>
    <x v="261"/>
    <x v="248"/>
    <x v="1"/>
    <x v="11"/>
    <x v="8"/>
    <x v="14"/>
    <x v="5"/>
    <x v="14"/>
    <x v="29"/>
    <x v="5"/>
    <x v="73"/>
    <x v="112"/>
    <x v="2"/>
    <x v="29"/>
    <x v="148"/>
    <x v="40"/>
    <x v="80"/>
    <x v="83"/>
    <x v="269"/>
    <x v="269"/>
    <x v="291"/>
    <x v="2"/>
    <x v="279"/>
    <x v="217"/>
    <x v="226"/>
    <x v="270"/>
    <x v="146"/>
    <x v="217"/>
    <x v="226"/>
    <x v="271"/>
    <x v="3"/>
    <x v="98"/>
    <x v="86"/>
    <x v="231"/>
    <x v="263"/>
    <x v="268"/>
    <x v="268"/>
    <x v="269"/>
    <x v="2"/>
    <x v="7"/>
    <x v="7"/>
    <x v="7"/>
    <x v="279"/>
    <x v="241"/>
    <x v="335"/>
    <x v="160"/>
    <x v="34"/>
    <x v="0"/>
  </r>
  <r>
    <x v="163"/>
    <x v="158"/>
    <x v="1"/>
    <x v="4"/>
    <x v="9"/>
    <x v="13"/>
    <x v="2"/>
    <x v="14"/>
    <x v="29"/>
    <x v="4"/>
    <x v="73"/>
    <x v="112"/>
    <x v="2"/>
    <x v="16"/>
    <x v="371"/>
    <x v="102"/>
    <x v="288"/>
    <x v="288"/>
    <x v="315"/>
    <x v="370"/>
    <x v="45"/>
    <x v="2"/>
    <x v="278"/>
    <x v="421"/>
    <x v="435"/>
    <x v="315"/>
    <x v="414"/>
    <x v="421"/>
    <x v="435"/>
    <x v="316"/>
    <x v="3"/>
    <x v="413"/>
    <x v="86"/>
    <x v="445"/>
    <x v="464"/>
    <x v="318"/>
    <x v="318"/>
    <x v="316"/>
    <x v="2"/>
    <x v="8"/>
    <x v="1"/>
    <x v="9"/>
    <x v="143"/>
    <x v="189"/>
    <x v="152"/>
    <x v="41"/>
    <x v="34"/>
    <x v="34"/>
  </r>
  <r>
    <x v="262"/>
    <x v="249"/>
    <x v="1"/>
    <x v="11"/>
    <x v="9"/>
    <x v="13"/>
    <x v="2"/>
    <x v="14"/>
    <x v="29"/>
    <x v="5"/>
    <x v="73"/>
    <x v="112"/>
    <x v="2"/>
    <x v="29"/>
    <x v="107"/>
    <x v="102"/>
    <x v="288"/>
    <x v="288"/>
    <x v="315"/>
    <x v="108"/>
    <x v="424"/>
    <x v="2"/>
    <x v="211"/>
    <x v="39"/>
    <x v="40"/>
    <x v="164"/>
    <x v="49"/>
    <x v="39"/>
    <x v="40"/>
    <x v="165"/>
    <x v="3"/>
    <x v="22"/>
    <x v="86"/>
    <x v="43"/>
    <x v="33"/>
    <x v="160"/>
    <x v="160"/>
    <x v="162"/>
    <x v="2"/>
    <x v="8"/>
    <x v="1"/>
    <x v="9"/>
    <x v="347"/>
    <x v="189"/>
    <x v="262"/>
    <x v="214"/>
    <x v="34"/>
    <x v="34"/>
  </r>
  <r>
    <x v="455"/>
    <x v="454"/>
    <x v="1"/>
    <x v="4"/>
    <x v="9"/>
    <x v="13"/>
    <x v="2"/>
    <x v="14"/>
    <x v="26"/>
    <x v="4"/>
    <x v="108"/>
    <x v="146"/>
    <x v="2"/>
    <x v="29"/>
    <x v="35"/>
    <x v="123"/>
    <x v="289"/>
    <x v="289"/>
    <x v="318"/>
    <x v="69"/>
    <x v="439"/>
    <x v="2"/>
    <x v="170"/>
    <x v="314"/>
    <x v="312"/>
    <x v="117"/>
    <x v="57"/>
    <x v="315"/>
    <x v="313"/>
    <x v="118"/>
    <x v="3"/>
    <x v="8"/>
    <x v="86"/>
    <x v="319"/>
    <x v="309"/>
    <x v="115"/>
    <x v="115"/>
    <x v="115"/>
    <x v="2"/>
    <x v="8"/>
    <x v="1"/>
    <x v="9"/>
    <x v="331"/>
    <x v="211"/>
    <x v="290"/>
    <x v="236"/>
    <x v="29"/>
    <x v="34"/>
  </r>
  <r>
    <x v="110"/>
    <x v="116"/>
    <x v="2"/>
    <x v="10"/>
    <x v="10"/>
    <x v="8"/>
    <x v="0"/>
    <x v="9"/>
    <x v="12"/>
    <x v="2"/>
    <x v="8"/>
    <x v="4"/>
    <x v="2"/>
    <x v="21"/>
    <x v="235"/>
    <x v="156"/>
    <x v="1"/>
    <x v="0"/>
    <x v="336"/>
    <x v="245"/>
    <x v="245"/>
    <x v="2"/>
    <x v="248"/>
    <x v="3"/>
    <x v="3"/>
    <x v="251"/>
    <x v="229"/>
    <x v="3"/>
    <x v="3"/>
    <x v="251"/>
    <x v="3"/>
    <x v="217"/>
    <x v="159"/>
    <x v="3"/>
    <x v="0"/>
    <x v="249"/>
    <x v="249"/>
    <x v="249"/>
    <x v="7"/>
    <x v="8"/>
    <x v="6"/>
    <x v="14"/>
    <x v="247"/>
    <x v="257"/>
    <x v="208"/>
    <x v="132"/>
    <x v="32"/>
    <x v="173"/>
  </r>
  <r>
    <x v="32"/>
    <x v="32"/>
    <x v="1"/>
    <x v="4"/>
    <x v="11"/>
    <x v="9"/>
    <x v="9"/>
    <x v="14"/>
    <x v="23"/>
    <x v="2"/>
    <x v="24"/>
    <x v="44"/>
    <x v="2"/>
    <x v="25"/>
    <x v="215"/>
    <x v="151"/>
    <x v="323"/>
    <x v="323"/>
    <x v="55"/>
    <x v="327"/>
    <x v="465"/>
    <x v="2"/>
    <x v="408"/>
    <x v="73"/>
    <x v="80"/>
    <x v="420"/>
    <x v="153"/>
    <x v="72"/>
    <x v="81"/>
    <x v="421"/>
    <x v="3"/>
    <x v="166"/>
    <x v="146"/>
    <x v="305"/>
    <x v="420"/>
    <x v="421"/>
    <x v="421"/>
    <x v="421"/>
    <x v="4"/>
    <x v="8"/>
    <x v="4"/>
    <x v="12"/>
    <x v="339"/>
    <x v="80"/>
    <x v="217"/>
    <x v="249"/>
    <x v="0"/>
    <x v="156"/>
  </r>
  <r>
    <x v="54"/>
    <x v="50"/>
    <x v="1"/>
    <x v="4"/>
    <x v="12"/>
    <x v="0"/>
    <x v="1"/>
    <x v="14"/>
    <x v="23"/>
    <x v="4"/>
    <x v="34"/>
    <x v="79"/>
    <x v="2"/>
    <x v="16"/>
    <x v="295"/>
    <x v="39"/>
    <x v="234"/>
    <x v="233"/>
    <x v="187"/>
    <x v="141"/>
    <x v="83"/>
    <x v="2"/>
    <x v="122"/>
    <x v="436"/>
    <x v="452"/>
    <x v="152"/>
    <x v="411"/>
    <x v="436"/>
    <x v="452"/>
    <x v="155"/>
    <x v="3"/>
    <x v="295"/>
    <x v="43"/>
    <x v="464"/>
    <x v="74"/>
    <x v="150"/>
    <x v="150"/>
    <x v="152"/>
    <x v="2"/>
    <x v="5"/>
    <x v="7"/>
    <x v="5"/>
    <x v="136"/>
    <x v="154"/>
    <x v="156"/>
    <x v="99"/>
    <x v="0"/>
    <x v="25"/>
  </r>
  <r>
    <x v="80"/>
    <x v="82"/>
    <x v="1"/>
    <x v="4"/>
    <x v="12"/>
    <x v="0"/>
    <x v="1"/>
    <x v="14"/>
    <x v="24"/>
    <x v="4"/>
    <x v="44"/>
    <x v="88"/>
    <x v="2"/>
    <x v="29"/>
    <x v="174"/>
    <x v="45"/>
    <x v="235"/>
    <x v="234"/>
    <x v="176"/>
    <x v="330"/>
    <x v="384"/>
    <x v="2"/>
    <x v="365"/>
    <x v="28"/>
    <x v="29"/>
    <x v="331"/>
    <x v="53"/>
    <x v="28"/>
    <x v="28"/>
    <x v="330"/>
    <x v="3"/>
    <x v="152"/>
    <x v="103"/>
    <x v="30"/>
    <x v="416"/>
    <x v="332"/>
    <x v="332"/>
    <x v="330"/>
    <x v="2"/>
    <x v="5"/>
    <x v="7"/>
    <x v="5"/>
    <x v="354"/>
    <x v="153"/>
    <x v="268"/>
    <x v="163"/>
    <x v="24"/>
    <x v="25"/>
  </r>
  <r>
    <x v="411"/>
    <x v="406"/>
    <x v="1"/>
    <x v="4"/>
    <x v="12"/>
    <x v="0"/>
    <x v="1"/>
    <x v="14"/>
    <x v="11"/>
    <x v="4"/>
    <x v="91"/>
    <x v="22"/>
    <x v="2"/>
    <x v="33"/>
    <x v="209"/>
    <x v="72"/>
    <x v="172"/>
    <x v="180"/>
    <x v="211"/>
    <x v="300"/>
    <x v="412"/>
    <x v="2"/>
    <x v="316"/>
    <x v="285"/>
    <x v="292"/>
    <x v="324"/>
    <x v="195"/>
    <x v="286"/>
    <x v="293"/>
    <x v="323"/>
    <x v="3"/>
    <x v="196"/>
    <x v="86"/>
    <x v="296"/>
    <x v="288"/>
    <x v="325"/>
    <x v="325"/>
    <x v="323"/>
    <x v="6"/>
    <x v="5"/>
    <x v="7"/>
    <x v="5"/>
    <x v="320"/>
    <x v="108"/>
    <x v="385"/>
    <x v="222"/>
    <x v="31"/>
    <x v="25"/>
  </r>
  <r>
    <x v="164"/>
    <x v="159"/>
    <x v="1"/>
    <x v="4"/>
    <x v="13"/>
    <x v="0"/>
    <x v="3"/>
    <x v="14"/>
    <x v="29"/>
    <x v="6"/>
    <x v="73"/>
    <x v="112"/>
    <x v="2"/>
    <x v="16"/>
    <x v="347"/>
    <x v="57"/>
    <x v="72"/>
    <x v="75"/>
    <x v="189"/>
    <x v="135"/>
    <x v="160"/>
    <x v="2"/>
    <x v="146"/>
    <x v="93"/>
    <x v="94"/>
    <x v="132"/>
    <x v="305"/>
    <x v="94"/>
    <x v="93"/>
    <x v="133"/>
    <x v="3"/>
    <x v="311"/>
    <x v="86"/>
    <x v="97"/>
    <x v="137"/>
    <x v="130"/>
    <x v="130"/>
    <x v="130"/>
    <x v="2"/>
    <x v="5"/>
    <x v="7"/>
    <x v="5"/>
    <x v="168"/>
    <x v="195"/>
    <x v="95"/>
    <x v="82"/>
    <x v="34"/>
    <x v="23"/>
  </r>
  <r>
    <x v="263"/>
    <x v="250"/>
    <x v="1"/>
    <x v="11"/>
    <x v="13"/>
    <x v="0"/>
    <x v="3"/>
    <x v="14"/>
    <x v="29"/>
    <x v="5"/>
    <x v="73"/>
    <x v="112"/>
    <x v="2"/>
    <x v="29"/>
    <x v="127"/>
    <x v="57"/>
    <x v="72"/>
    <x v="75"/>
    <x v="189"/>
    <x v="337"/>
    <x v="301"/>
    <x v="2"/>
    <x v="327"/>
    <x v="369"/>
    <x v="382"/>
    <x v="344"/>
    <x v="165"/>
    <x v="368"/>
    <x v="382"/>
    <x v="345"/>
    <x v="3"/>
    <x v="137"/>
    <x v="86"/>
    <x v="394"/>
    <x v="364"/>
    <x v="345"/>
    <x v="345"/>
    <x v="345"/>
    <x v="2"/>
    <x v="5"/>
    <x v="7"/>
    <x v="5"/>
    <x v="316"/>
    <x v="195"/>
    <x v="328"/>
    <x v="174"/>
    <x v="34"/>
    <x v="23"/>
  </r>
  <r>
    <x v="129"/>
    <x v="131"/>
    <x v="1"/>
    <x v="4"/>
    <x v="14"/>
    <x v="0"/>
    <x v="8"/>
    <x v="13"/>
    <x v="30"/>
    <x v="7"/>
    <x v="62"/>
    <x v="104"/>
    <x v="2"/>
    <x v="15"/>
    <x v="448"/>
    <x v="41"/>
    <x v="46"/>
    <x v="48"/>
    <x v="203"/>
    <x v="71"/>
    <x v="100"/>
    <x v="2"/>
    <x v="90"/>
    <x v="98"/>
    <x v="98"/>
    <x v="86"/>
    <x v="384"/>
    <x v="99"/>
    <x v="97"/>
    <x v="87"/>
    <x v="3"/>
    <x v="377"/>
    <x v="53"/>
    <x v="86"/>
    <x v="101"/>
    <x v="84"/>
    <x v="84"/>
    <x v="84"/>
    <x v="2"/>
    <x v="5"/>
    <x v="7"/>
    <x v="5"/>
    <x v="52"/>
    <x v="94"/>
    <x v="30"/>
    <x v="74"/>
    <x v="3"/>
    <x v="124"/>
  </r>
  <r>
    <x v="165"/>
    <x v="160"/>
    <x v="1"/>
    <x v="4"/>
    <x v="14"/>
    <x v="0"/>
    <x v="8"/>
    <x v="13"/>
    <x v="29"/>
    <x v="7"/>
    <x v="73"/>
    <x v="112"/>
    <x v="2"/>
    <x v="16"/>
    <x v="320"/>
    <x v="26"/>
    <x v="48"/>
    <x v="50"/>
    <x v="197"/>
    <x v="138"/>
    <x v="164"/>
    <x v="2"/>
    <x v="148"/>
    <x v="248"/>
    <x v="248"/>
    <x v="148"/>
    <x v="352"/>
    <x v="248"/>
    <x v="248"/>
    <x v="151"/>
    <x v="3"/>
    <x v="303"/>
    <x v="86"/>
    <x v="253"/>
    <x v="148"/>
    <x v="146"/>
    <x v="146"/>
    <x v="148"/>
    <x v="2"/>
    <x v="5"/>
    <x v="7"/>
    <x v="5"/>
    <x v="90"/>
    <x v="97"/>
    <x v="134"/>
    <x v="107"/>
    <x v="34"/>
    <x v="124"/>
  </r>
  <r>
    <x v="264"/>
    <x v="251"/>
    <x v="1"/>
    <x v="11"/>
    <x v="14"/>
    <x v="0"/>
    <x v="8"/>
    <x v="13"/>
    <x v="29"/>
    <x v="5"/>
    <x v="73"/>
    <x v="112"/>
    <x v="2"/>
    <x v="29"/>
    <x v="155"/>
    <x v="26"/>
    <x v="48"/>
    <x v="50"/>
    <x v="197"/>
    <x v="331"/>
    <x v="296"/>
    <x v="2"/>
    <x v="325"/>
    <x v="224"/>
    <x v="241"/>
    <x v="329"/>
    <x v="116"/>
    <x v="223"/>
    <x v="241"/>
    <x v="328"/>
    <x v="3"/>
    <x v="144"/>
    <x v="86"/>
    <x v="246"/>
    <x v="352"/>
    <x v="330"/>
    <x v="330"/>
    <x v="328"/>
    <x v="2"/>
    <x v="5"/>
    <x v="7"/>
    <x v="5"/>
    <x v="398"/>
    <x v="97"/>
    <x v="284"/>
    <x v="150"/>
    <x v="34"/>
    <x v="124"/>
  </r>
  <r>
    <x v="385"/>
    <x v="377"/>
    <x v="1"/>
    <x v="4"/>
    <x v="14"/>
    <x v="0"/>
    <x v="8"/>
    <x v="13"/>
    <x v="26"/>
    <x v="7"/>
    <x v="78"/>
    <x v="118"/>
    <x v="2"/>
    <x v="29"/>
    <x v="104"/>
    <x v="60"/>
    <x v="49"/>
    <x v="52"/>
    <x v="198"/>
    <x v="336"/>
    <x v="311"/>
    <x v="2"/>
    <x v="329"/>
    <x v="399"/>
    <x v="411"/>
    <x v="343"/>
    <x v="148"/>
    <x v="400"/>
    <x v="413"/>
    <x v="344"/>
    <x v="3"/>
    <x v="132"/>
    <x v="86"/>
    <x v="423"/>
    <x v="424"/>
    <x v="344"/>
    <x v="344"/>
    <x v="344"/>
    <x v="2"/>
    <x v="5"/>
    <x v="7"/>
    <x v="5"/>
    <x v="396"/>
    <x v="98"/>
    <x v="292"/>
    <x v="177"/>
    <x v="29"/>
    <x v="124"/>
  </r>
  <r>
    <x v="403"/>
    <x v="398"/>
    <x v="1"/>
    <x v="4"/>
    <x v="14"/>
    <x v="0"/>
    <x v="8"/>
    <x v="13"/>
    <x v="20"/>
    <x v="7"/>
    <x v="88"/>
    <x v="127"/>
    <x v="2"/>
    <x v="16"/>
    <x v="394"/>
    <x v="63"/>
    <x v="52"/>
    <x v="54"/>
    <x v="193"/>
    <x v="127"/>
    <x v="155"/>
    <x v="2"/>
    <x v="144"/>
    <x v="55"/>
    <x v="58"/>
    <x v="127"/>
    <x v="316"/>
    <x v="55"/>
    <x v="58"/>
    <x v="128"/>
    <x v="3"/>
    <x v="324"/>
    <x v="86"/>
    <x v="63"/>
    <x v="64"/>
    <x v="125"/>
    <x v="125"/>
    <x v="125"/>
    <x v="2"/>
    <x v="5"/>
    <x v="7"/>
    <x v="5"/>
    <x v="93"/>
    <x v="101"/>
    <x v="99"/>
    <x v="77"/>
    <x v="9"/>
    <x v="124"/>
  </r>
  <r>
    <x v="117"/>
    <x v="119"/>
    <x v="1"/>
    <x v="4"/>
    <x v="15"/>
    <x v="4"/>
    <x v="6"/>
    <x v="10"/>
    <x v="11"/>
    <x v="9"/>
    <x v="56"/>
    <x v="97"/>
    <x v="0"/>
    <x v="16"/>
    <x v="307"/>
    <x v="10"/>
    <x v="15"/>
    <x v="16"/>
    <x v="306"/>
    <x v="241"/>
    <x v="239"/>
    <x v="2"/>
    <x v="244"/>
    <x v="223"/>
    <x v="228"/>
    <x v="245"/>
    <x v="237"/>
    <x v="224"/>
    <x v="229"/>
    <x v="244"/>
    <x v="3"/>
    <x v="244"/>
    <x v="77"/>
    <x v="222"/>
    <x v="201"/>
    <x v="243"/>
    <x v="243"/>
    <x v="242"/>
    <x v="2"/>
    <x v="3"/>
    <x v="7"/>
    <x v="3"/>
    <x v="193"/>
    <x v="299"/>
    <x v="421"/>
    <x v="127"/>
    <x v="31"/>
    <x v="90"/>
  </r>
  <r>
    <x v="118"/>
    <x v="120"/>
    <x v="1"/>
    <x v="4"/>
    <x v="15"/>
    <x v="4"/>
    <x v="6"/>
    <x v="10"/>
    <x v="11"/>
    <x v="9"/>
    <x v="57"/>
    <x v="98"/>
    <x v="0"/>
    <x v="16"/>
    <x v="308"/>
    <x v="15"/>
    <x v="16"/>
    <x v="17"/>
    <x v="307"/>
    <x v="240"/>
    <x v="238"/>
    <x v="2"/>
    <x v="243"/>
    <x v="161"/>
    <x v="171"/>
    <x v="241"/>
    <x v="233"/>
    <x v="167"/>
    <x v="175"/>
    <x v="249"/>
    <x v="3"/>
    <x v="245"/>
    <x v="75"/>
    <x v="175"/>
    <x v="199"/>
    <x v="248"/>
    <x v="248"/>
    <x v="247"/>
    <x v="2"/>
    <x v="3"/>
    <x v="7"/>
    <x v="3"/>
    <x v="196"/>
    <x v="209"/>
    <x v="188"/>
    <x v="120"/>
    <x v="31"/>
    <x v="90"/>
  </r>
  <r>
    <x v="119"/>
    <x v="121"/>
    <x v="1"/>
    <x v="4"/>
    <x v="15"/>
    <x v="4"/>
    <x v="6"/>
    <x v="10"/>
    <x v="3"/>
    <x v="9"/>
    <x v="58"/>
    <x v="99"/>
    <x v="2"/>
    <x v="12"/>
    <x v="456"/>
    <x v="11"/>
    <x v="14"/>
    <x v="15"/>
    <x v="298"/>
    <x v="230"/>
    <x v="206"/>
    <x v="2"/>
    <x v="238"/>
    <x v="160"/>
    <x v="170"/>
    <x v="232"/>
    <x v="255"/>
    <x v="159"/>
    <x v="169"/>
    <x v="233"/>
    <x v="3"/>
    <x v="305"/>
    <x v="66"/>
    <x v="148"/>
    <x v="142"/>
    <x v="232"/>
    <x v="232"/>
    <x v="231"/>
    <x v="2"/>
    <x v="3"/>
    <x v="7"/>
    <x v="3"/>
    <x v="111"/>
    <x v="208"/>
    <x v="20"/>
    <x v="99"/>
    <x v="30"/>
    <x v="90"/>
  </r>
  <r>
    <x v="149"/>
    <x v="145"/>
    <x v="1"/>
    <x v="4"/>
    <x v="15"/>
    <x v="4"/>
    <x v="6"/>
    <x v="10"/>
    <x v="11"/>
    <x v="9"/>
    <x v="67"/>
    <x v="109"/>
    <x v="0"/>
    <x v="17"/>
    <x v="266"/>
    <x v="21"/>
    <x v="17"/>
    <x v="18"/>
    <x v="304"/>
    <x v="242"/>
    <x v="244"/>
    <x v="2"/>
    <x v="247"/>
    <x v="170"/>
    <x v="180"/>
    <x v="248"/>
    <x v="230"/>
    <x v="172"/>
    <x v="182"/>
    <x v="252"/>
    <x v="3"/>
    <x v="229"/>
    <x v="79"/>
    <x v="187"/>
    <x v="219"/>
    <x v="250"/>
    <x v="250"/>
    <x v="250"/>
    <x v="2"/>
    <x v="3"/>
    <x v="7"/>
    <x v="3"/>
    <x v="223"/>
    <x v="210"/>
    <x v="203"/>
    <x v="129"/>
    <x v="31"/>
    <x v="90"/>
  </r>
  <r>
    <x v="16"/>
    <x v="10"/>
    <x v="1"/>
    <x v="4"/>
    <x v="16"/>
    <x v="2"/>
    <x v="6"/>
    <x v="14"/>
    <x v="23"/>
    <x v="9"/>
    <x v="23"/>
    <x v="71"/>
    <x v="2"/>
    <x v="12"/>
    <x v="451"/>
    <x v="20"/>
    <x v="63"/>
    <x v="65"/>
    <x v="285"/>
    <x v="207"/>
    <x v="98"/>
    <x v="2"/>
    <x v="193"/>
    <x v="377"/>
    <x v="389"/>
    <x v="211"/>
    <x v="385"/>
    <x v="376"/>
    <x v="389"/>
    <x v="212"/>
    <x v="3"/>
    <x v="370"/>
    <x v="29"/>
    <x v="369"/>
    <x v="31"/>
    <x v="210"/>
    <x v="210"/>
    <x v="210"/>
    <x v="2"/>
    <x v="4"/>
    <x v="7"/>
    <x v="4"/>
    <x v="36"/>
    <x v="89"/>
    <x v="24"/>
    <x v="84"/>
    <x v="0"/>
    <x v="175"/>
  </r>
  <r>
    <x v="24"/>
    <x v="23"/>
    <x v="1"/>
    <x v="4"/>
    <x v="16"/>
    <x v="2"/>
    <x v="6"/>
    <x v="14"/>
    <x v="5"/>
    <x v="9"/>
    <x v="18"/>
    <x v="61"/>
    <x v="2"/>
    <x v="26"/>
    <x v="207"/>
    <x v="24"/>
    <x v="59"/>
    <x v="62"/>
    <x v="286"/>
    <x v="255"/>
    <x v="251"/>
    <x v="2"/>
    <x v="253"/>
    <x v="190"/>
    <x v="200"/>
    <x v="254"/>
    <x v="210"/>
    <x v="188"/>
    <x v="198"/>
    <x v="256"/>
    <x v="3"/>
    <x v="203"/>
    <x v="97"/>
    <x v="234"/>
    <x v="348"/>
    <x v="254"/>
    <x v="254"/>
    <x v="254"/>
    <x v="2"/>
    <x v="4"/>
    <x v="7"/>
    <x v="4"/>
    <x v="315"/>
    <x v="88"/>
    <x v="225"/>
    <x v="135"/>
    <x v="18"/>
    <x v="175"/>
  </r>
  <r>
    <x v="114"/>
    <x v="115"/>
    <x v="1"/>
    <x v="4"/>
    <x v="16"/>
    <x v="2"/>
    <x v="6"/>
    <x v="14"/>
    <x v="24"/>
    <x v="9"/>
    <x v="54"/>
    <x v="96"/>
    <x v="2"/>
    <x v="31"/>
    <x v="17"/>
    <x v="28"/>
    <x v="65"/>
    <x v="67"/>
    <x v="282"/>
    <x v="272"/>
    <x v="325"/>
    <x v="2"/>
    <x v="287"/>
    <x v="141"/>
    <x v="152"/>
    <x v="273"/>
    <x v="114"/>
    <x v="141"/>
    <x v="152"/>
    <x v="274"/>
    <x v="3"/>
    <x v="118"/>
    <x v="109"/>
    <x v="192"/>
    <x v="450"/>
    <x v="271"/>
    <x v="271"/>
    <x v="272"/>
    <x v="2"/>
    <x v="4"/>
    <x v="7"/>
    <x v="4"/>
    <x v="444"/>
    <x v="87"/>
    <x v="397"/>
    <x v="168"/>
    <x v="24"/>
    <x v="175"/>
  </r>
  <r>
    <x v="359"/>
    <x v="351"/>
    <x v="1"/>
    <x v="4"/>
    <x v="16"/>
    <x v="2"/>
    <x v="6"/>
    <x v="14"/>
    <x v="29"/>
    <x v="9"/>
    <x v="73"/>
    <x v="112"/>
    <x v="2"/>
    <x v="16"/>
    <x v="362"/>
    <x v="62"/>
    <x v="69"/>
    <x v="70"/>
    <x v="279"/>
    <x v="218"/>
    <x v="172"/>
    <x v="2"/>
    <x v="212"/>
    <x v="74"/>
    <x v="75"/>
    <x v="214"/>
    <x v="286"/>
    <x v="73"/>
    <x v="74"/>
    <x v="215"/>
    <x v="3"/>
    <x v="275"/>
    <x v="86"/>
    <x v="80"/>
    <x v="75"/>
    <x v="214"/>
    <x v="214"/>
    <x v="213"/>
    <x v="2"/>
    <x v="4"/>
    <x v="7"/>
    <x v="4"/>
    <x v="79"/>
    <x v="86"/>
    <x v="133"/>
    <x v="78"/>
    <x v="34"/>
    <x v="175"/>
  </r>
  <r>
    <x v="360"/>
    <x v="352"/>
    <x v="1"/>
    <x v="11"/>
    <x v="16"/>
    <x v="2"/>
    <x v="6"/>
    <x v="14"/>
    <x v="29"/>
    <x v="5"/>
    <x v="73"/>
    <x v="112"/>
    <x v="2"/>
    <x v="29"/>
    <x v="114"/>
    <x v="62"/>
    <x v="69"/>
    <x v="70"/>
    <x v="279"/>
    <x v="268"/>
    <x v="292"/>
    <x v="2"/>
    <x v="277"/>
    <x v="386"/>
    <x v="401"/>
    <x v="278"/>
    <x v="183"/>
    <x v="386"/>
    <x v="401"/>
    <x v="279"/>
    <x v="3"/>
    <x v="167"/>
    <x v="86"/>
    <x v="412"/>
    <x v="414"/>
    <x v="276"/>
    <x v="276"/>
    <x v="277"/>
    <x v="2"/>
    <x v="4"/>
    <x v="7"/>
    <x v="4"/>
    <x v="412"/>
    <x v="86"/>
    <x v="286"/>
    <x v="178"/>
    <x v="34"/>
    <x v="175"/>
  </r>
  <r>
    <x v="166"/>
    <x v="161"/>
    <x v="1"/>
    <x v="4"/>
    <x v="17"/>
    <x v="4"/>
    <x v="0"/>
    <x v="4"/>
    <x v="29"/>
    <x v="1"/>
    <x v="73"/>
    <x v="112"/>
    <x v="2"/>
    <x v="16"/>
    <x v="322"/>
    <x v="15"/>
    <x v="24"/>
    <x v="24"/>
    <x v="238"/>
    <x v="171"/>
    <x v="209"/>
    <x v="2"/>
    <x v="188"/>
    <x v="200"/>
    <x v="206"/>
    <x v="190"/>
    <x v="292"/>
    <x v="200"/>
    <x v="206"/>
    <x v="189"/>
    <x v="3"/>
    <x v="248"/>
    <x v="86"/>
    <x v="213"/>
    <x v="224"/>
    <x v="187"/>
    <x v="187"/>
    <x v="187"/>
    <x v="2"/>
    <x v="3"/>
    <x v="7"/>
    <x v="3"/>
    <x v="177"/>
    <x v="207"/>
    <x v="122"/>
    <x v="120"/>
    <x v="34"/>
    <x v="32"/>
  </r>
  <r>
    <x v="265"/>
    <x v="252"/>
    <x v="1"/>
    <x v="11"/>
    <x v="17"/>
    <x v="4"/>
    <x v="0"/>
    <x v="4"/>
    <x v="29"/>
    <x v="5"/>
    <x v="73"/>
    <x v="112"/>
    <x v="2"/>
    <x v="29"/>
    <x v="153"/>
    <x v="15"/>
    <x v="24"/>
    <x v="24"/>
    <x v="238"/>
    <x v="303"/>
    <x v="267"/>
    <x v="2"/>
    <x v="294"/>
    <x v="268"/>
    <x v="277"/>
    <x v="296"/>
    <x v="179"/>
    <x v="266"/>
    <x v="276"/>
    <x v="297"/>
    <x v="3"/>
    <x v="189"/>
    <x v="86"/>
    <x v="278"/>
    <x v="277"/>
    <x v="296"/>
    <x v="296"/>
    <x v="296"/>
    <x v="2"/>
    <x v="3"/>
    <x v="7"/>
    <x v="3"/>
    <x v="304"/>
    <x v="207"/>
    <x v="304"/>
    <x v="143"/>
    <x v="34"/>
    <x v="32"/>
  </r>
  <r>
    <x v="133"/>
    <x v="134"/>
    <x v="1"/>
    <x v="4"/>
    <x v="18"/>
    <x v="4"/>
    <x v="3"/>
    <x v="14"/>
    <x v="23"/>
    <x v="5"/>
    <x v="37"/>
    <x v="82"/>
    <x v="2"/>
    <x v="15"/>
    <x v="447"/>
    <x v="71"/>
    <x v="255"/>
    <x v="253"/>
    <x v="267"/>
    <x v="201"/>
    <x v="33"/>
    <x v="2"/>
    <x v="161"/>
    <x v="448"/>
    <x v="465"/>
    <x v="193"/>
    <x v="427"/>
    <x v="448"/>
    <x v="464"/>
    <x v="192"/>
    <x v="3"/>
    <x v="277"/>
    <x v="21"/>
    <x v="476"/>
    <x v="40"/>
    <x v="190"/>
    <x v="190"/>
    <x v="190"/>
    <x v="2"/>
    <x v="3"/>
    <x v="7"/>
    <x v="3"/>
    <x v="410"/>
    <x v="264"/>
    <x v="28"/>
    <x v="48"/>
    <x v="0"/>
    <x v="180"/>
  </r>
  <r>
    <x v="508"/>
    <x v="510"/>
    <x v="1"/>
    <x v="1"/>
    <x v="19"/>
    <x v="15"/>
    <x v="5"/>
    <x v="7"/>
    <x v="35"/>
    <x v="5"/>
    <x v="121"/>
    <x v="51"/>
    <x v="2"/>
    <x v="6"/>
    <x v="475"/>
    <x v="114"/>
    <x v="296"/>
    <x v="295"/>
    <x v="274"/>
    <x v="184"/>
    <x v="1"/>
    <x v="2"/>
    <x v="48"/>
    <x v="461"/>
    <x v="476"/>
    <x v="66"/>
    <x v="459"/>
    <x v="460"/>
    <x v="475"/>
    <x v="67"/>
    <x v="3"/>
    <x v="434"/>
    <x v="86"/>
    <x v="492"/>
    <x v="497"/>
    <x v="64"/>
    <x v="64"/>
    <x v="64"/>
    <x v="3"/>
    <x v="8"/>
    <x v="7"/>
    <x v="15"/>
    <x v="484"/>
    <x v="295"/>
    <x v="420"/>
    <x v="3"/>
    <x v="2"/>
    <x v="180"/>
  </r>
  <r>
    <x v="486"/>
    <x v="491"/>
    <x v="1"/>
    <x v="1"/>
    <x v="20"/>
    <x v="15"/>
    <x v="1"/>
    <x v="13"/>
    <x v="28"/>
    <x v="3"/>
    <x v="116"/>
    <x v="159"/>
    <x v="0"/>
    <x v="8"/>
    <x v="474"/>
    <x v="153"/>
    <x v="322"/>
    <x v="322"/>
    <x v="58"/>
    <x v="17"/>
    <x v="0"/>
    <x v="2"/>
    <x v="11"/>
    <x v="454"/>
    <x v="469"/>
    <x v="11"/>
    <x v="454"/>
    <x v="452"/>
    <x v="467"/>
    <x v="13"/>
    <x v="3"/>
    <x v="434"/>
    <x v="86"/>
    <x v="484"/>
    <x v="486"/>
    <x v="12"/>
    <x v="12"/>
    <x v="12"/>
    <x v="1"/>
    <x v="8"/>
    <x v="7"/>
    <x v="15"/>
    <x v="483"/>
    <x v="298"/>
    <x v="419"/>
    <x v="1"/>
    <x v="17"/>
    <x v="180"/>
  </r>
  <r>
    <x v="135"/>
    <x v="136"/>
    <x v="2"/>
    <x v="10"/>
    <x v="21"/>
    <x v="4"/>
    <x v="3"/>
    <x v="14"/>
    <x v="9"/>
    <x v="5"/>
    <x v="33"/>
    <x v="78"/>
    <x v="2"/>
    <x v="39"/>
    <x v="0"/>
    <x v="12"/>
    <x v="53"/>
    <x v="57"/>
    <x v="313"/>
    <x v="150"/>
    <x v="459"/>
    <x v="2"/>
    <x v="259"/>
    <x v="19"/>
    <x v="18"/>
    <x v="213"/>
    <x v="27"/>
    <x v="19"/>
    <x v="18"/>
    <x v="214"/>
    <x v="3"/>
    <x v="2"/>
    <x v="138"/>
    <x v="22"/>
    <x v="474"/>
    <x v="213"/>
    <x v="213"/>
    <x v="212"/>
    <x v="2"/>
    <x v="3"/>
    <x v="7"/>
    <x v="3"/>
    <x v="54"/>
    <x v="262"/>
    <x v="409"/>
    <x v="217"/>
    <x v="23"/>
    <x v="180"/>
  </r>
  <r>
    <x v="369"/>
    <x v="361"/>
    <x v="2"/>
    <x v="9"/>
    <x v="21"/>
    <x v="4"/>
    <x v="3"/>
    <x v="14"/>
    <x v="15"/>
    <x v="5"/>
    <x v="33"/>
    <x v="78"/>
    <x v="2"/>
    <x v="4"/>
    <x v="473"/>
    <x v="12"/>
    <x v="53"/>
    <x v="57"/>
    <x v="313"/>
    <x v="325"/>
    <x v="21"/>
    <x v="2"/>
    <x v="233"/>
    <x v="445"/>
    <x v="461"/>
    <x v="279"/>
    <x v="430"/>
    <x v="445"/>
    <x v="461"/>
    <x v="280"/>
    <x v="3"/>
    <x v="429"/>
    <x v="16"/>
    <x v="472"/>
    <x v="24"/>
    <x v="277"/>
    <x v="277"/>
    <x v="278"/>
    <x v="2"/>
    <x v="3"/>
    <x v="7"/>
    <x v="3"/>
    <x v="435"/>
    <x v="262"/>
    <x v="12"/>
    <x v="38"/>
    <x v="5"/>
    <x v="180"/>
  </r>
  <r>
    <x v="370"/>
    <x v="362"/>
    <x v="1"/>
    <x v="2"/>
    <x v="21"/>
    <x v="4"/>
    <x v="3"/>
    <x v="14"/>
    <x v="14"/>
    <x v="5"/>
    <x v="33"/>
    <x v="78"/>
    <x v="2"/>
    <x v="39"/>
    <x v="0"/>
    <x v="12"/>
    <x v="53"/>
    <x v="57"/>
    <x v="313"/>
    <x v="150"/>
    <x v="459"/>
    <x v="2"/>
    <x v="259"/>
    <x v="19"/>
    <x v="18"/>
    <x v="213"/>
    <x v="27"/>
    <x v="19"/>
    <x v="18"/>
    <x v="214"/>
    <x v="3"/>
    <x v="2"/>
    <x v="138"/>
    <x v="22"/>
    <x v="474"/>
    <x v="213"/>
    <x v="213"/>
    <x v="212"/>
    <x v="2"/>
    <x v="3"/>
    <x v="7"/>
    <x v="3"/>
    <x v="54"/>
    <x v="262"/>
    <x v="409"/>
    <x v="217"/>
    <x v="1"/>
    <x v="180"/>
  </r>
  <r>
    <x v="412"/>
    <x v="407"/>
    <x v="1"/>
    <x v="4"/>
    <x v="22"/>
    <x v="14"/>
    <x v="6"/>
    <x v="7"/>
    <x v="35"/>
    <x v="5"/>
    <x v="92"/>
    <x v="52"/>
    <x v="2"/>
    <x v="13"/>
    <x v="470"/>
    <x v="136"/>
    <x v="313"/>
    <x v="313"/>
    <x v="244"/>
    <x v="176"/>
    <x v="4"/>
    <x v="2"/>
    <x v="68"/>
    <x v="452"/>
    <x v="468"/>
    <x v="72"/>
    <x v="441"/>
    <x v="453"/>
    <x v="468"/>
    <x v="73"/>
    <x v="3"/>
    <x v="382"/>
    <x v="31"/>
    <x v="486"/>
    <x v="488"/>
    <x v="70"/>
    <x v="70"/>
    <x v="70"/>
    <x v="3"/>
    <x v="7"/>
    <x v="7"/>
    <x v="7"/>
    <x v="12"/>
    <x v="20"/>
    <x v="417"/>
    <x v="5"/>
    <x v="2"/>
    <x v="180"/>
  </r>
  <r>
    <x v="406"/>
    <x v="401"/>
    <x v="1"/>
    <x v="4"/>
    <x v="23"/>
    <x v="14"/>
    <x v="6"/>
    <x v="7"/>
    <x v="35"/>
    <x v="5"/>
    <x v="88"/>
    <x v="50"/>
    <x v="2"/>
    <x v="10"/>
    <x v="470"/>
    <x v="125"/>
    <x v="307"/>
    <x v="307"/>
    <x v="251"/>
    <x v="179"/>
    <x v="3"/>
    <x v="2"/>
    <x v="67"/>
    <x v="449"/>
    <x v="464"/>
    <x v="74"/>
    <x v="451"/>
    <x v="449"/>
    <x v="463"/>
    <x v="75"/>
    <x v="3"/>
    <x v="408"/>
    <x v="86"/>
    <x v="481"/>
    <x v="484"/>
    <x v="72"/>
    <x v="72"/>
    <x v="72"/>
    <x v="3"/>
    <x v="7"/>
    <x v="7"/>
    <x v="7"/>
    <x v="7"/>
    <x v="12"/>
    <x v="416"/>
    <x v="4"/>
    <x v="2"/>
    <x v="180"/>
  </r>
  <r>
    <x v="169"/>
    <x v="164"/>
    <x v="1"/>
    <x v="4"/>
    <x v="24"/>
    <x v="0"/>
    <x v="3"/>
    <x v="13"/>
    <x v="29"/>
    <x v="1"/>
    <x v="73"/>
    <x v="112"/>
    <x v="2"/>
    <x v="16"/>
    <x v="382"/>
    <x v="76"/>
    <x v="157"/>
    <x v="159"/>
    <x v="194"/>
    <x v="133"/>
    <x v="107"/>
    <x v="2"/>
    <x v="124"/>
    <x v="114"/>
    <x v="121"/>
    <x v="122"/>
    <x v="358"/>
    <x v="115"/>
    <x v="121"/>
    <x v="123"/>
    <x v="3"/>
    <x v="321"/>
    <x v="86"/>
    <x v="123"/>
    <x v="139"/>
    <x v="120"/>
    <x v="120"/>
    <x v="120"/>
    <x v="2"/>
    <x v="5"/>
    <x v="7"/>
    <x v="5"/>
    <x v="141"/>
    <x v="159"/>
    <x v="83"/>
    <x v="63"/>
    <x v="34"/>
    <x v="148"/>
  </r>
  <r>
    <x v="267"/>
    <x v="254"/>
    <x v="1"/>
    <x v="11"/>
    <x v="24"/>
    <x v="0"/>
    <x v="3"/>
    <x v="13"/>
    <x v="29"/>
    <x v="5"/>
    <x v="73"/>
    <x v="112"/>
    <x v="2"/>
    <x v="29"/>
    <x v="91"/>
    <x v="76"/>
    <x v="157"/>
    <x v="159"/>
    <x v="194"/>
    <x v="340"/>
    <x v="360"/>
    <x v="2"/>
    <x v="355"/>
    <x v="353"/>
    <x v="360"/>
    <x v="352"/>
    <x v="106"/>
    <x v="352"/>
    <x v="360"/>
    <x v="354"/>
    <x v="3"/>
    <x v="124"/>
    <x v="86"/>
    <x v="371"/>
    <x v="361"/>
    <x v="353"/>
    <x v="353"/>
    <x v="354"/>
    <x v="2"/>
    <x v="5"/>
    <x v="7"/>
    <x v="5"/>
    <x v="349"/>
    <x v="159"/>
    <x v="339"/>
    <x v="192"/>
    <x v="34"/>
    <x v="148"/>
  </r>
  <r>
    <x v="100"/>
    <x v="102"/>
    <x v="1"/>
    <x v="6"/>
    <x v="25"/>
    <x v="0"/>
    <x v="6"/>
    <x v="14"/>
    <x v="37"/>
    <x v="9"/>
    <x v="51"/>
    <x v="94"/>
    <x v="2"/>
    <x v="26"/>
    <x v="201"/>
    <x v="67"/>
    <x v="177"/>
    <x v="172"/>
    <x v="16"/>
    <x v="434"/>
    <x v="277"/>
    <x v="2"/>
    <x v="438"/>
    <x v="184"/>
    <x v="225"/>
    <x v="440"/>
    <x v="171"/>
    <x v="184"/>
    <x v="225"/>
    <x v="441"/>
    <x v="3"/>
    <x v="193"/>
    <x v="98"/>
    <x v="268"/>
    <x v="341"/>
    <x v="440"/>
    <x v="440"/>
    <x v="440"/>
    <x v="2"/>
    <x v="5"/>
    <x v="7"/>
    <x v="5"/>
    <x v="372"/>
    <x v="58"/>
    <x v="228"/>
    <x v="151"/>
    <x v="8"/>
    <x v="14"/>
  </r>
  <r>
    <x v="101"/>
    <x v="103"/>
    <x v="1"/>
    <x v="5"/>
    <x v="25"/>
    <x v="0"/>
    <x v="6"/>
    <x v="14"/>
    <x v="15"/>
    <x v="9"/>
    <x v="51"/>
    <x v="94"/>
    <x v="2"/>
    <x v="17"/>
    <x v="263"/>
    <x v="67"/>
    <x v="177"/>
    <x v="172"/>
    <x v="16"/>
    <x v="46"/>
    <x v="197"/>
    <x v="2"/>
    <x v="49"/>
    <x v="287"/>
    <x v="260"/>
    <x v="49"/>
    <x v="300"/>
    <x v="287"/>
    <x v="260"/>
    <x v="50"/>
    <x v="3"/>
    <x v="240"/>
    <x v="68"/>
    <x v="226"/>
    <x v="156"/>
    <x v="48"/>
    <x v="48"/>
    <x v="48"/>
    <x v="2"/>
    <x v="5"/>
    <x v="7"/>
    <x v="5"/>
    <x v="117"/>
    <x v="58"/>
    <x v="181"/>
    <x v="106"/>
    <x v="5"/>
    <x v="14"/>
  </r>
  <r>
    <x v="102"/>
    <x v="104"/>
    <x v="1"/>
    <x v="3"/>
    <x v="25"/>
    <x v="0"/>
    <x v="6"/>
    <x v="14"/>
    <x v="14"/>
    <x v="9"/>
    <x v="51"/>
    <x v="94"/>
    <x v="2"/>
    <x v="26"/>
    <x v="201"/>
    <x v="67"/>
    <x v="177"/>
    <x v="172"/>
    <x v="16"/>
    <x v="434"/>
    <x v="277"/>
    <x v="2"/>
    <x v="438"/>
    <x v="184"/>
    <x v="225"/>
    <x v="440"/>
    <x v="171"/>
    <x v="184"/>
    <x v="225"/>
    <x v="441"/>
    <x v="3"/>
    <x v="193"/>
    <x v="98"/>
    <x v="268"/>
    <x v="341"/>
    <x v="440"/>
    <x v="440"/>
    <x v="440"/>
    <x v="2"/>
    <x v="5"/>
    <x v="7"/>
    <x v="5"/>
    <x v="372"/>
    <x v="58"/>
    <x v="228"/>
    <x v="151"/>
    <x v="1"/>
    <x v="14"/>
  </r>
  <r>
    <x v="103"/>
    <x v="105"/>
    <x v="1"/>
    <x v="4"/>
    <x v="25"/>
    <x v="0"/>
    <x v="6"/>
    <x v="14"/>
    <x v="28"/>
    <x v="9"/>
    <x v="52"/>
    <x v="95"/>
    <x v="2"/>
    <x v="31"/>
    <x v="16"/>
    <x v="67"/>
    <x v="178"/>
    <x v="173"/>
    <x v="17"/>
    <x v="463"/>
    <x v="416"/>
    <x v="2"/>
    <x v="467"/>
    <x v="131"/>
    <x v="201"/>
    <x v="471"/>
    <x v="47"/>
    <x v="129"/>
    <x v="199"/>
    <x v="472"/>
    <x v="3"/>
    <x v="60"/>
    <x v="124"/>
    <x v="298"/>
    <x v="426"/>
    <x v="471"/>
    <x v="471"/>
    <x v="471"/>
    <x v="2"/>
    <x v="5"/>
    <x v="7"/>
    <x v="5"/>
    <x v="457"/>
    <x v="59"/>
    <x v="399"/>
    <x v="204"/>
    <x v="17"/>
    <x v="14"/>
  </r>
  <r>
    <x v="105"/>
    <x v="107"/>
    <x v="1"/>
    <x v="6"/>
    <x v="25"/>
    <x v="0"/>
    <x v="6"/>
    <x v="14"/>
    <x v="34"/>
    <x v="9"/>
    <x v="52"/>
    <x v="17"/>
    <x v="2"/>
    <x v="12"/>
    <x v="248"/>
    <x v="52"/>
    <x v="62"/>
    <x v="49"/>
    <x v="9"/>
    <x v="53"/>
    <x v="131"/>
    <x v="2"/>
    <x v="63"/>
    <x v="138"/>
    <x v="139"/>
    <x v="60"/>
    <x v="260"/>
    <x v="138"/>
    <x v="138"/>
    <x v="61"/>
    <x v="3"/>
    <x v="231"/>
    <x v="30"/>
    <x v="99"/>
    <x v="80"/>
    <x v="59"/>
    <x v="59"/>
    <x v="59"/>
    <x v="6"/>
    <x v="5"/>
    <x v="7"/>
    <x v="5"/>
    <x v="133"/>
    <x v="31"/>
    <x v="39"/>
    <x v="49"/>
    <x v="11"/>
    <x v="14"/>
  </r>
  <r>
    <x v="106"/>
    <x v="108"/>
    <x v="1"/>
    <x v="5"/>
    <x v="25"/>
    <x v="0"/>
    <x v="6"/>
    <x v="14"/>
    <x v="15"/>
    <x v="9"/>
    <x v="52"/>
    <x v="17"/>
    <x v="2"/>
    <x v="33"/>
    <x v="214"/>
    <x v="52"/>
    <x v="62"/>
    <x v="49"/>
    <x v="9"/>
    <x v="428"/>
    <x v="332"/>
    <x v="2"/>
    <x v="426"/>
    <x v="324"/>
    <x v="341"/>
    <x v="430"/>
    <x v="200"/>
    <x v="324"/>
    <x v="342"/>
    <x v="431"/>
    <x v="3"/>
    <x v="205"/>
    <x v="126"/>
    <x v="391"/>
    <x v="408"/>
    <x v="430"/>
    <x v="430"/>
    <x v="430"/>
    <x v="6"/>
    <x v="5"/>
    <x v="7"/>
    <x v="5"/>
    <x v="355"/>
    <x v="31"/>
    <x v="384"/>
    <x v="206"/>
    <x v="5"/>
    <x v="14"/>
  </r>
  <r>
    <x v="107"/>
    <x v="109"/>
    <x v="1"/>
    <x v="3"/>
    <x v="25"/>
    <x v="0"/>
    <x v="6"/>
    <x v="14"/>
    <x v="14"/>
    <x v="9"/>
    <x v="52"/>
    <x v="17"/>
    <x v="2"/>
    <x v="12"/>
    <x v="248"/>
    <x v="52"/>
    <x v="62"/>
    <x v="49"/>
    <x v="9"/>
    <x v="53"/>
    <x v="131"/>
    <x v="2"/>
    <x v="63"/>
    <x v="138"/>
    <x v="139"/>
    <x v="60"/>
    <x v="260"/>
    <x v="138"/>
    <x v="138"/>
    <x v="61"/>
    <x v="3"/>
    <x v="231"/>
    <x v="30"/>
    <x v="99"/>
    <x v="80"/>
    <x v="59"/>
    <x v="59"/>
    <x v="59"/>
    <x v="6"/>
    <x v="5"/>
    <x v="7"/>
    <x v="5"/>
    <x v="133"/>
    <x v="31"/>
    <x v="39"/>
    <x v="49"/>
    <x v="1"/>
    <x v="14"/>
  </r>
  <r>
    <x v="259"/>
    <x v="151"/>
    <x v="1"/>
    <x v="4"/>
    <x v="25"/>
    <x v="0"/>
    <x v="6"/>
    <x v="14"/>
    <x v="24"/>
    <x v="9"/>
    <x v="69"/>
    <x v="110"/>
    <x v="2"/>
    <x v="16"/>
    <x v="367"/>
    <x v="89"/>
    <x v="181"/>
    <x v="174"/>
    <x v="21"/>
    <x v="26"/>
    <x v="86"/>
    <x v="2"/>
    <x v="23"/>
    <x v="86"/>
    <x v="76"/>
    <x v="24"/>
    <x v="360"/>
    <x v="87"/>
    <x v="75"/>
    <x v="23"/>
    <x v="3"/>
    <x v="315"/>
    <x v="36"/>
    <x v="67"/>
    <x v="91"/>
    <x v="22"/>
    <x v="22"/>
    <x v="22"/>
    <x v="2"/>
    <x v="5"/>
    <x v="7"/>
    <x v="5"/>
    <x v="56"/>
    <x v="62"/>
    <x v="111"/>
    <x v="54"/>
    <x v="24"/>
    <x v="14"/>
  </r>
  <r>
    <x v="415"/>
    <x v="416"/>
    <x v="1"/>
    <x v="4"/>
    <x v="25"/>
    <x v="0"/>
    <x v="6"/>
    <x v="14"/>
    <x v="24"/>
    <x v="9"/>
    <x v="94"/>
    <x v="133"/>
    <x v="2"/>
    <x v="16"/>
    <x v="405"/>
    <x v="67"/>
    <x v="188"/>
    <x v="182"/>
    <x v="25"/>
    <x v="23"/>
    <x v="93"/>
    <x v="2"/>
    <x v="21"/>
    <x v="346"/>
    <x v="316"/>
    <x v="23"/>
    <x v="398"/>
    <x v="346"/>
    <x v="317"/>
    <x v="22"/>
    <x v="3"/>
    <x v="328"/>
    <x v="86"/>
    <x v="323"/>
    <x v="312"/>
    <x v="21"/>
    <x v="21"/>
    <x v="21"/>
    <x v="2"/>
    <x v="5"/>
    <x v="7"/>
    <x v="5"/>
    <x v="63"/>
    <x v="73"/>
    <x v="51"/>
    <x v="73"/>
    <x v="24"/>
    <x v="14"/>
  </r>
  <r>
    <x v="435"/>
    <x v="433"/>
    <x v="1"/>
    <x v="4"/>
    <x v="25"/>
    <x v="0"/>
    <x v="6"/>
    <x v="14"/>
    <x v="26"/>
    <x v="9"/>
    <x v="102"/>
    <x v="140"/>
    <x v="2"/>
    <x v="29"/>
    <x v="52"/>
    <x v="75"/>
    <x v="190"/>
    <x v="185"/>
    <x v="24"/>
    <x v="458"/>
    <x v="373"/>
    <x v="2"/>
    <x v="461"/>
    <x v="181"/>
    <x v="271"/>
    <x v="464"/>
    <x v="70"/>
    <x v="181"/>
    <x v="269"/>
    <x v="466"/>
    <x v="3"/>
    <x v="115"/>
    <x v="86"/>
    <x v="273"/>
    <x v="273"/>
    <x v="465"/>
    <x v="465"/>
    <x v="465"/>
    <x v="2"/>
    <x v="5"/>
    <x v="7"/>
    <x v="5"/>
    <x v="422"/>
    <x v="75"/>
    <x v="381"/>
    <x v="191"/>
    <x v="29"/>
    <x v="14"/>
  </r>
  <r>
    <x v="457"/>
    <x v="456"/>
    <x v="1"/>
    <x v="4"/>
    <x v="25"/>
    <x v="0"/>
    <x v="6"/>
    <x v="14"/>
    <x v="23"/>
    <x v="9"/>
    <x v="109"/>
    <x v="147"/>
    <x v="2"/>
    <x v="16"/>
    <x v="428"/>
    <x v="81"/>
    <x v="192"/>
    <x v="186"/>
    <x v="23"/>
    <x v="20"/>
    <x v="88"/>
    <x v="2"/>
    <x v="19"/>
    <x v="203"/>
    <x v="163"/>
    <x v="21"/>
    <x v="396"/>
    <x v="203"/>
    <x v="163"/>
    <x v="20"/>
    <x v="3"/>
    <x v="330"/>
    <x v="86"/>
    <x v="174"/>
    <x v="186"/>
    <x v="19"/>
    <x v="19"/>
    <x v="19"/>
    <x v="2"/>
    <x v="5"/>
    <x v="7"/>
    <x v="5"/>
    <x v="68"/>
    <x v="76"/>
    <x v="38"/>
    <x v="60"/>
    <x v="0"/>
    <x v="14"/>
  </r>
  <r>
    <x v="130"/>
    <x v="427"/>
    <x v="1"/>
    <x v="4"/>
    <x v="26"/>
    <x v="4"/>
    <x v="1"/>
    <x v="14"/>
    <x v="25"/>
    <x v="6"/>
    <x v="62"/>
    <x v="104"/>
    <x v="2"/>
    <x v="15"/>
    <x v="449"/>
    <x v="67"/>
    <x v="89"/>
    <x v="91"/>
    <x v="247"/>
    <x v="177"/>
    <x v="97"/>
    <x v="2"/>
    <x v="169"/>
    <x v="57"/>
    <x v="60"/>
    <x v="176"/>
    <x v="327"/>
    <x v="57"/>
    <x v="60"/>
    <x v="175"/>
    <x v="3"/>
    <x v="285"/>
    <x v="34"/>
    <x v="53"/>
    <x v="43"/>
    <x v="172"/>
    <x v="172"/>
    <x v="172"/>
    <x v="2"/>
    <x v="3"/>
    <x v="7"/>
    <x v="3"/>
    <x v="142"/>
    <x v="212"/>
    <x v="29"/>
    <x v="51"/>
    <x v="16"/>
    <x v="177"/>
  </r>
  <r>
    <x v="131"/>
    <x v="132"/>
    <x v="1"/>
    <x v="4"/>
    <x v="26"/>
    <x v="4"/>
    <x v="1"/>
    <x v="14"/>
    <x v="23"/>
    <x v="6"/>
    <x v="62"/>
    <x v="104"/>
    <x v="2"/>
    <x v="17"/>
    <x v="265"/>
    <x v="67"/>
    <x v="89"/>
    <x v="91"/>
    <x v="246"/>
    <x v="208"/>
    <x v="218"/>
    <x v="2"/>
    <x v="234"/>
    <x v="130"/>
    <x v="138"/>
    <x v="222"/>
    <x v="249"/>
    <x v="128"/>
    <x v="137"/>
    <x v="224"/>
    <x v="3"/>
    <x v="225"/>
    <x v="70"/>
    <x v="128"/>
    <x v="143"/>
    <x v="223"/>
    <x v="223"/>
    <x v="222"/>
    <x v="2"/>
    <x v="3"/>
    <x v="7"/>
    <x v="3"/>
    <x v="217"/>
    <x v="212"/>
    <x v="180"/>
    <x v="106"/>
    <x v="0"/>
    <x v="177"/>
  </r>
  <r>
    <x v="391"/>
    <x v="383"/>
    <x v="1"/>
    <x v="4"/>
    <x v="27"/>
    <x v="12"/>
    <x v="1"/>
    <x v="4"/>
    <x v="26"/>
    <x v="2"/>
    <x v="79"/>
    <x v="38"/>
    <x v="2"/>
    <x v="14"/>
    <x v="287"/>
    <x v="24"/>
    <x v="25"/>
    <x v="26"/>
    <x v="295"/>
    <x v="233"/>
    <x v="166"/>
    <x v="2"/>
    <x v="225"/>
    <x v="135"/>
    <x v="145"/>
    <x v="227"/>
    <x v="297"/>
    <x v="134"/>
    <x v="143"/>
    <x v="229"/>
    <x v="3"/>
    <x v="378"/>
    <x v="86"/>
    <x v="146"/>
    <x v="163"/>
    <x v="228"/>
    <x v="228"/>
    <x v="227"/>
    <x v="4"/>
    <x v="8"/>
    <x v="0"/>
    <x v="8"/>
    <x v="170"/>
    <x v="188"/>
    <x v="69"/>
    <x v="88"/>
    <x v="29"/>
    <x v="75"/>
  </r>
  <r>
    <x v="167"/>
    <x v="162"/>
    <x v="1"/>
    <x v="4"/>
    <x v="28"/>
    <x v="12"/>
    <x v="8"/>
    <x v="14"/>
    <x v="29"/>
    <x v="4"/>
    <x v="73"/>
    <x v="112"/>
    <x v="2"/>
    <x v="16"/>
    <x v="389"/>
    <x v="83"/>
    <x v="161"/>
    <x v="165"/>
    <x v="199"/>
    <x v="134"/>
    <x v="121"/>
    <x v="2"/>
    <x v="132"/>
    <x v="78"/>
    <x v="79"/>
    <x v="112"/>
    <x v="313"/>
    <x v="79"/>
    <x v="79"/>
    <x v="113"/>
    <x v="3"/>
    <x v="387"/>
    <x v="86"/>
    <x v="82"/>
    <x v="17"/>
    <x v="110"/>
    <x v="110"/>
    <x v="110"/>
    <x v="2"/>
    <x v="8"/>
    <x v="0"/>
    <x v="8"/>
    <x v="125"/>
    <x v="146"/>
    <x v="79"/>
    <x v="58"/>
    <x v="34"/>
    <x v="102"/>
  </r>
  <r>
    <x v="266"/>
    <x v="253"/>
    <x v="1"/>
    <x v="11"/>
    <x v="28"/>
    <x v="12"/>
    <x v="8"/>
    <x v="14"/>
    <x v="29"/>
    <x v="5"/>
    <x v="73"/>
    <x v="112"/>
    <x v="2"/>
    <x v="29"/>
    <x v="83"/>
    <x v="83"/>
    <x v="161"/>
    <x v="165"/>
    <x v="199"/>
    <x v="338"/>
    <x v="346"/>
    <x v="2"/>
    <x v="343"/>
    <x v="380"/>
    <x v="397"/>
    <x v="367"/>
    <x v="159"/>
    <x v="379"/>
    <x v="396"/>
    <x v="369"/>
    <x v="3"/>
    <x v="51"/>
    <x v="86"/>
    <x v="410"/>
    <x v="483"/>
    <x v="369"/>
    <x v="369"/>
    <x v="369"/>
    <x v="2"/>
    <x v="8"/>
    <x v="0"/>
    <x v="8"/>
    <x v="361"/>
    <x v="146"/>
    <x v="344"/>
    <x v="195"/>
    <x v="34"/>
    <x v="102"/>
  </r>
  <r>
    <x v="362"/>
    <x v="354"/>
    <x v="1"/>
    <x v="4"/>
    <x v="28"/>
    <x v="12"/>
    <x v="8"/>
    <x v="14"/>
    <x v="23"/>
    <x v="4"/>
    <x v="71"/>
    <x v="111"/>
    <x v="2"/>
    <x v="29"/>
    <x v="74"/>
    <x v="101"/>
    <x v="160"/>
    <x v="163"/>
    <x v="206"/>
    <x v="341"/>
    <x v="358"/>
    <x v="2"/>
    <x v="351"/>
    <x v="422"/>
    <x v="436"/>
    <x v="386"/>
    <x v="201"/>
    <x v="422"/>
    <x v="436"/>
    <x v="387"/>
    <x v="3"/>
    <x v="46"/>
    <x v="127"/>
    <x v="462"/>
    <x v="472"/>
    <x v="387"/>
    <x v="387"/>
    <x v="387"/>
    <x v="2"/>
    <x v="8"/>
    <x v="0"/>
    <x v="8"/>
    <x v="360"/>
    <x v="299"/>
    <x v="421"/>
    <x v="212"/>
    <x v="0"/>
    <x v="102"/>
  </r>
  <r>
    <x v="417"/>
    <x v="418"/>
    <x v="1"/>
    <x v="4"/>
    <x v="29"/>
    <x v="2"/>
    <x v="2"/>
    <x v="4"/>
    <x v="23"/>
    <x v="1"/>
    <x v="95"/>
    <x v="134"/>
    <x v="0"/>
    <x v="16"/>
    <x v="429"/>
    <x v="47"/>
    <x v="64"/>
    <x v="55"/>
    <x v="14"/>
    <x v="19"/>
    <x v="178"/>
    <x v="2"/>
    <x v="20"/>
    <x v="129"/>
    <x v="107"/>
    <x v="20"/>
    <x v="290"/>
    <x v="135"/>
    <x v="120"/>
    <x v="33"/>
    <x v="3"/>
    <x v="283"/>
    <x v="86"/>
    <x v="122"/>
    <x v="140"/>
    <x v="32"/>
    <x v="32"/>
    <x v="32"/>
    <x v="2"/>
    <x v="4"/>
    <x v="7"/>
    <x v="4"/>
    <x v="29"/>
    <x v="299"/>
    <x v="421"/>
    <x v="92"/>
    <x v="0"/>
    <x v="147"/>
  </r>
  <r>
    <x v="168"/>
    <x v="163"/>
    <x v="1"/>
    <x v="4"/>
    <x v="30"/>
    <x v="2"/>
    <x v="6"/>
    <x v="3"/>
    <x v="29"/>
    <x v="7"/>
    <x v="73"/>
    <x v="112"/>
    <x v="2"/>
    <x v="16"/>
    <x v="313"/>
    <x v="3"/>
    <x v="6"/>
    <x v="6"/>
    <x v="255"/>
    <x v="192"/>
    <x v="240"/>
    <x v="2"/>
    <x v="227"/>
    <x v="270"/>
    <x v="275"/>
    <x v="218"/>
    <x v="256"/>
    <x v="269"/>
    <x v="273"/>
    <x v="220"/>
    <x v="3"/>
    <x v="266"/>
    <x v="86"/>
    <x v="276"/>
    <x v="198"/>
    <x v="219"/>
    <x v="219"/>
    <x v="218"/>
    <x v="2"/>
    <x v="4"/>
    <x v="7"/>
    <x v="4"/>
    <x v="201"/>
    <x v="229"/>
    <x v="126"/>
    <x v="131"/>
    <x v="34"/>
    <x v="62"/>
  </r>
  <r>
    <x v="334"/>
    <x v="316"/>
    <x v="1"/>
    <x v="11"/>
    <x v="30"/>
    <x v="2"/>
    <x v="6"/>
    <x v="3"/>
    <x v="29"/>
    <x v="5"/>
    <x v="73"/>
    <x v="112"/>
    <x v="2"/>
    <x v="29"/>
    <x v="162"/>
    <x v="3"/>
    <x v="6"/>
    <x v="6"/>
    <x v="255"/>
    <x v="282"/>
    <x v="248"/>
    <x v="2"/>
    <x v="264"/>
    <x v="197"/>
    <x v="210"/>
    <x v="274"/>
    <x v="205"/>
    <x v="197"/>
    <x v="210"/>
    <x v="275"/>
    <x v="3"/>
    <x v="174"/>
    <x v="86"/>
    <x v="217"/>
    <x v="307"/>
    <x v="272"/>
    <x v="272"/>
    <x v="273"/>
    <x v="2"/>
    <x v="4"/>
    <x v="7"/>
    <x v="4"/>
    <x v="287"/>
    <x v="229"/>
    <x v="298"/>
    <x v="133"/>
    <x v="34"/>
    <x v="62"/>
  </r>
  <r>
    <x v="410"/>
    <x v="405"/>
    <x v="1"/>
    <x v="4"/>
    <x v="30"/>
    <x v="2"/>
    <x v="6"/>
    <x v="3"/>
    <x v="11"/>
    <x v="7"/>
    <x v="91"/>
    <x v="130"/>
    <x v="2"/>
    <x v="29"/>
    <x v="94"/>
    <x v="7"/>
    <x v="7"/>
    <x v="7"/>
    <x v="254"/>
    <x v="285"/>
    <x v="249"/>
    <x v="2"/>
    <x v="266"/>
    <x v="280"/>
    <x v="284"/>
    <x v="280"/>
    <x v="212"/>
    <x v="280"/>
    <x v="284"/>
    <x v="281"/>
    <x v="3"/>
    <x v="165"/>
    <x v="86"/>
    <x v="286"/>
    <x v="281"/>
    <x v="278"/>
    <x v="278"/>
    <x v="279"/>
    <x v="2"/>
    <x v="4"/>
    <x v="7"/>
    <x v="4"/>
    <x v="288"/>
    <x v="230"/>
    <x v="354"/>
    <x v="136"/>
    <x v="31"/>
    <x v="62"/>
  </r>
  <r>
    <x v="123"/>
    <x v="125"/>
    <x v="1"/>
    <x v="4"/>
    <x v="31"/>
    <x v="4"/>
    <x v="8"/>
    <x v="14"/>
    <x v="24"/>
    <x v="7"/>
    <x v="59"/>
    <x v="101"/>
    <x v="2"/>
    <x v="16"/>
    <x v="305"/>
    <x v="21"/>
    <x v="27"/>
    <x v="27"/>
    <x v="253"/>
    <x v="193"/>
    <x v="212"/>
    <x v="2"/>
    <x v="209"/>
    <x v="166"/>
    <x v="175"/>
    <x v="210"/>
    <x v="274"/>
    <x v="163"/>
    <x v="171"/>
    <x v="210"/>
    <x v="3"/>
    <x v="243"/>
    <x v="71"/>
    <x v="162"/>
    <x v="155"/>
    <x v="208"/>
    <x v="208"/>
    <x v="208"/>
    <x v="2"/>
    <x v="3"/>
    <x v="7"/>
    <x v="3"/>
    <x v="191"/>
    <x v="217"/>
    <x v="138"/>
    <x v="112"/>
    <x v="24"/>
    <x v="46"/>
  </r>
  <r>
    <x v="46"/>
    <x v="44"/>
    <x v="1"/>
    <x v="4"/>
    <x v="32"/>
    <x v="14"/>
    <x v="2"/>
    <x v="13"/>
    <x v="25"/>
    <x v="1"/>
    <x v="32"/>
    <x v="77"/>
    <x v="2"/>
    <x v="16"/>
    <x v="296"/>
    <x v="40"/>
    <x v="67"/>
    <x v="68"/>
    <x v="215"/>
    <x v="142"/>
    <x v="179"/>
    <x v="2"/>
    <x v="152"/>
    <x v="195"/>
    <x v="199"/>
    <x v="153"/>
    <x v="314"/>
    <x v="195"/>
    <x v="197"/>
    <x v="156"/>
    <x v="3"/>
    <x v="338"/>
    <x v="42"/>
    <x v="158"/>
    <x v="151"/>
    <x v="151"/>
    <x v="151"/>
    <x v="153"/>
    <x v="2"/>
    <x v="7"/>
    <x v="7"/>
    <x v="7"/>
    <x v="164"/>
    <x v="176"/>
    <x v="151"/>
    <x v="98"/>
    <x v="16"/>
    <x v="61"/>
  </r>
  <r>
    <x v="387"/>
    <x v="379"/>
    <x v="1"/>
    <x v="4"/>
    <x v="32"/>
    <x v="14"/>
    <x v="2"/>
    <x v="13"/>
    <x v="26"/>
    <x v="1"/>
    <x v="79"/>
    <x v="38"/>
    <x v="2"/>
    <x v="14"/>
    <x v="288"/>
    <x v="39"/>
    <x v="32"/>
    <x v="31"/>
    <x v="222"/>
    <x v="149"/>
    <x v="151"/>
    <x v="2"/>
    <x v="153"/>
    <x v="90"/>
    <x v="90"/>
    <x v="150"/>
    <x v="295"/>
    <x v="91"/>
    <x v="89"/>
    <x v="153"/>
    <x v="3"/>
    <x v="335"/>
    <x v="86"/>
    <x v="92"/>
    <x v="103"/>
    <x v="148"/>
    <x v="148"/>
    <x v="150"/>
    <x v="4"/>
    <x v="7"/>
    <x v="7"/>
    <x v="7"/>
    <x v="162"/>
    <x v="168"/>
    <x v="65"/>
    <x v="68"/>
    <x v="29"/>
    <x v="61"/>
  </r>
  <r>
    <x v="495"/>
    <x v="497"/>
    <x v="1"/>
    <x v="4"/>
    <x v="32"/>
    <x v="14"/>
    <x v="2"/>
    <x v="13"/>
    <x v="20"/>
    <x v="1"/>
    <x v="118"/>
    <x v="153"/>
    <x v="2"/>
    <x v="17"/>
    <x v="268"/>
    <x v="42"/>
    <x v="73"/>
    <x v="76"/>
    <x v="188"/>
    <x v="156"/>
    <x v="222"/>
    <x v="2"/>
    <x v="185"/>
    <x v="229"/>
    <x v="231"/>
    <x v="180"/>
    <x v="282"/>
    <x v="229"/>
    <x v="231"/>
    <x v="179"/>
    <x v="3"/>
    <x v="260"/>
    <x v="86"/>
    <x v="235"/>
    <x v="244"/>
    <x v="176"/>
    <x v="176"/>
    <x v="176"/>
    <x v="2"/>
    <x v="7"/>
    <x v="7"/>
    <x v="7"/>
    <x v="235"/>
    <x v="277"/>
    <x v="410"/>
    <x v="123"/>
    <x v="9"/>
    <x v="61"/>
  </r>
  <r>
    <x v="446"/>
    <x v="445"/>
    <x v="1"/>
    <x v="4"/>
    <x v="33"/>
    <x v="14"/>
    <x v="10"/>
    <x v="13"/>
    <x v="23"/>
    <x v="2"/>
    <x v="105"/>
    <x v="143"/>
    <x v="2"/>
    <x v="8"/>
    <x v="469"/>
    <x v="55"/>
    <x v="139"/>
    <x v="142"/>
    <x v="175"/>
    <x v="51"/>
    <x v="24"/>
    <x v="2"/>
    <x v="50"/>
    <x v="381"/>
    <x v="393"/>
    <x v="52"/>
    <x v="450"/>
    <x v="380"/>
    <x v="393"/>
    <x v="53"/>
    <x v="3"/>
    <x v="431"/>
    <x v="86"/>
    <x v="406"/>
    <x v="399"/>
    <x v="51"/>
    <x v="51"/>
    <x v="51"/>
    <x v="2"/>
    <x v="7"/>
    <x v="7"/>
    <x v="7"/>
    <x v="41"/>
    <x v="179"/>
    <x v="14"/>
    <x v="29"/>
    <x v="0"/>
    <x v="37"/>
  </r>
  <r>
    <x v="448"/>
    <x v="447"/>
    <x v="1"/>
    <x v="4"/>
    <x v="33"/>
    <x v="14"/>
    <x v="10"/>
    <x v="13"/>
    <x v="26"/>
    <x v="2"/>
    <x v="106"/>
    <x v="160"/>
    <x v="2"/>
    <x v="12"/>
    <x v="459"/>
    <x v="59"/>
    <x v="143"/>
    <x v="146"/>
    <x v="151"/>
    <x v="57"/>
    <x v="44"/>
    <x v="2"/>
    <x v="61"/>
    <x v="349"/>
    <x v="346"/>
    <x v="65"/>
    <x v="438"/>
    <x v="348"/>
    <x v="346"/>
    <x v="66"/>
    <x v="3"/>
    <x v="428"/>
    <x v="86"/>
    <x v="355"/>
    <x v="344"/>
    <x v="63"/>
    <x v="63"/>
    <x v="63"/>
    <x v="1"/>
    <x v="7"/>
    <x v="7"/>
    <x v="7"/>
    <x v="71"/>
    <x v="180"/>
    <x v="17"/>
    <x v="42"/>
    <x v="29"/>
    <x v="37"/>
  </r>
  <r>
    <x v="44"/>
    <x v="43"/>
    <x v="1"/>
    <x v="4"/>
    <x v="34"/>
    <x v="0"/>
    <x v="1"/>
    <x v="13"/>
    <x v="20"/>
    <x v="7"/>
    <x v="31"/>
    <x v="76"/>
    <x v="2"/>
    <x v="16"/>
    <x v="294"/>
    <x v="41"/>
    <x v="260"/>
    <x v="261"/>
    <x v="216"/>
    <x v="144"/>
    <x v="66"/>
    <x v="2"/>
    <x v="116"/>
    <x v="447"/>
    <x v="462"/>
    <x v="158"/>
    <x v="428"/>
    <x v="447"/>
    <x v="462"/>
    <x v="161"/>
    <x v="3"/>
    <x v="294"/>
    <x v="39"/>
    <x v="479"/>
    <x v="325"/>
    <x v="156"/>
    <x v="156"/>
    <x v="158"/>
    <x v="2"/>
    <x v="5"/>
    <x v="7"/>
    <x v="5"/>
    <x v="24"/>
    <x v="19"/>
    <x v="171"/>
    <x v="97"/>
    <x v="9"/>
    <x v="106"/>
  </r>
  <r>
    <x v="170"/>
    <x v="165"/>
    <x v="1"/>
    <x v="4"/>
    <x v="34"/>
    <x v="0"/>
    <x v="1"/>
    <x v="13"/>
    <x v="29"/>
    <x v="2"/>
    <x v="73"/>
    <x v="112"/>
    <x v="2"/>
    <x v="16"/>
    <x v="377"/>
    <x v="98"/>
    <x v="267"/>
    <x v="265"/>
    <x v="157"/>
    <x v="118"/>
    <x v="46"/>
    <x v="2"/>
    <x v="98"/>
    <x v="398"/>
    <x v="407"/>
    <x v="111"/>
    <x v="422"/>
    <x v="399"/>
    <x v="409"/>
    <x v="112"/>
    <x v="3"/>
    <x v="318"/>
    <x v="86"/>
    <x v="420"/>
    <x v="336"/>
    <x v="109"/>
    <x v="109"/>
    <x v="109"/>
    <x v="2"/>
    <x v="5"/>
    <x v="7"/>
    <x v="5"/>
    <x v="19"/>
    <x v="13"/>
    <x v="164"/>
    <x v="46"/>
    <x v="34"/>
    <x v="106"/>
  </r>
  <r>
    <x v="257"/>
    <x v="150"/>
    <x v="1"/>
    <x v="4"/>
    <x v="34"/>
    <x v="0"/>
    <x v="1"/>
    <x v="13"/>
    <x v="24"/>
    <x v="7"/>
    <x v="69"/>
    <x v="110"/>
    <x v="2"/>
    <x v="29"/>
    <x v="103"/>
    <x v="106"/>
    <x v="265"/>
    <x v="264"/>
    <x v="171"/>
    <x v="349"/>
    <x v="422"/>
    <x v="2"/>
    <x v="387"/>
    <x v="112"/>
    <x v="125"/>
    <x v="380"/>
    <x v="54"/>
    <x v="113"/>
    <x v="125"/>
    <x v="381"/>
    <x v="3"/>
    <x v="131"/>
    <x v="129"/>
    <x v="196"/>
    <x v="178"/>
    <x v="381"/>
    <x v="381"/>
    <x v="381"/>
    <x v="2"/>
    <x v="5"/>
    <x v="7"/>
    <x v="5"/>
    <x v="466"/>
    <x v="14"/>
    <x v="249"/>
    <x v="218"/>
    <x v="24"/>
    <x v="106"/>
  </r>
  <r>
    <x v="268"/>
    <x v="255"/>
    <x v="1"/>
    <x v="11"/>
    <x v="34"/>
    <x v="0"/>
    <x v="1"/>
    <x v="13"/>
    <x v="29"/>
    <x v="5"/>
    <x v="73"/>
    <x v="112"/>
    <x v="2"/>
    <x v="29"/>
    <x v="98"/>
    <x v="98"/>
    <x v="267"/>
    <x v="265"/>
    <x v="157"/>
    <x v="357"/>
    <x v="419"/>
    <x v="2"/>
    <x v="386"/>
    <x v="59"/>
    <x v="66"/>
    <x v="370"/>
    <x v="36"/>
    <x v="58"/>
    <x v="64"/>
    <x v="371"/>
    <x v="3"/>
    <x v="128"/>
    <x v="86"/>
    <x v="70"/>
    <x v="164"/>
    <x v="371"/>
    <x v="371"/>
    <x v="371"/>
    <x v="2"/>
    <x v="5"/>
    <x v="7"/>
    <x v="5"/>
    <x v="468"/>
    <x v="13"/>
    <x v="253"/>
    <x v="208"/>
    <x v="34"/>
    <x v="106"/>
  </r>
  <r>
    <x v="464"/>
    <x v="463"/>
    <x v="1"/>
    <x v="4"/>
    <x v="34"/>
    <x v="0"/>
    <x v="1"/>
    <x v="13"/>
    <x v="20"/>
    <x v="7"/>
    <x v="109"/>
    <x v="147"/>
    <x v="2"/>
    <x v="16"/>
    <x v="439"/>
    <x v="114"/>
    <x v="271"/>
    <x v="270"/>
    <x v="136"/>
    <x v="92"/>
    <x v="40"/>
    <x v="2"/>
    <x v="91"/>
    <x v="145"/>
    <x v="147"/>
    <x v="95"/>
    <x v="413"/>
    <x v="144"/>
    <x v="147"/>
    <x v="96"/>
    <x v="3"/>
    <x v="332"/>
    <x v="86"/>
    <x v="151"/>
    <x v="169"/>
    <x v="93"/>
    <x v="93"/>
    <x v="93"/>
    <x v="2"/>
    <x v="5"/>
    <x v="7"/>
    <x v="5"/>
    <x v="16"/>
    <x v="11"/>
    <x v="149"/>
    <x v="32"/>
    <x v="9"/>
    <x v="106"/>
  </r>
  <r>
    <x v="171"/>
    <x v="166"/>
    <x v="1"/>
    <x v="4"/>
    <x v="35"/>
    <x v="14"/>
    <x v="8"/>
    <x v="14"/>
    <x v="29"/>
    <x v="4"/>
    <x v="73"/>
    <x v="112"/>
    <x v="2"/>
    <x v="16"/>
    <x v="327"/>
    <x v="49"/>
    <x v="137"/>
    <x v="140"/>
    <x v="120"/>
    <x v="106"/>
    <x v="132"/>
    <x v="2"/>
    <x v="125"/>
    <x v="339"/>
    <x v="343"/>
    <x v="129"/>
    <x v="366"/>
    <x v="340"/>
    <x v="344"/>
    <x v="130"/>
    <x v="3"/>
    <x v="344"/>
    <x v="86"/>
    <x v="351"/>
    <x v="116"/>
    <x v="127"/>
    <x v="127"/>
    <x v="127"/>
    <x v="2"/>
    <x v="7"/>
    <x v="7"/>
    <x v="7"/>
    <x v="183"/>
    <x v="220"/>
    <x v="98"/>
    <x v="91"/>
    <x v="34"/>
    <x v="70"/>
  </r>
  <r>
    <x v="269"/>
    <x v="256"/>
    <x v="1"/>
    <x v="11"/>
    <x v="35"/>
    <x v="14"/>
    <x v="8"/>
    <x v="14"/>
    <x v="29"/>
    <x v="5"/>
    <x v="73"/>
    <x v="112"/>
    <x v="2"/>
    <x v="29"/>
    <x v="147"/>
    <x v="49"/>
    <x v="137"/>
    <x v="140"/>
    <x v="120"/>
    <x v="372"/>
    <x v="329"/>
    <x v="2"/>
    <x v="354"/>
    <x v="125"/>
    <x v="136"/>
    <x v="347"/>
    <x v="100"/>
    <x v="124"/>
    <x v="135"/>
    <x v="348"/>
    <x v="3"/>
    <x v="97"/>
    <x v="86"/>
    <x v="140"/>
    <x v="374"/>
    <x v="348"/>
    <x v="348"/>
    <x v="348"/>
    <x v="2"/>
    <x v="7"/>
    <x v="7"/>
    <x v="7"/>
    <x v="297"/>
    <x v="220"/>
    <x v="325"/>
    <x v="166"/>
    <x v="34"/>
    <x v="70"/>
  </r>
  <r>
    <x v="14"/>
    <x v="8"/>
    <x v="1"/>
    <x v="4"/>
    <x v="36"/>
    <x v="1"/>
    <x v="1"/>
    <x v="0"/>
    <x v="25"/>
    <x v="7"/>
    <x v="14"/>
    <x v="67"/>
    <x v="2"/>
    <x v="31"/>
    <x v="19"/>
    <x v="77"/>
    <x v="126"/>
    <x v="128"/>
    <x v="179"/>
    <x v="416"/>
    <x v="379"/>
    <x v="2"/>
    <x v="394"/>
    <x v="385"/>
    <x v="402"/>
    <x v="412"/>
    <x v="166"/>
    <x v="385"/>
    <x v="402"/>
    <x v="413"/>
    <x v="3"/>
    <x v="52"/>
    <x v="142"/>
    <x v="446"/>
    <x v="345"/>
    <x v="413"/>
    <x v="413"/>
    <x v="413"/>
    <x v="2"/>
    <x v="6"/>
    <x v="7"/>
    <x v="6"/>
    <x v="368"/>
    <x v="181"/>
    <x v="394"/>
    <x v="213"/>
    <x v="16"/>
    <x v="133"/>
  </r>
  <r>
    <x v="15"/>
    <x v="9"/>
    <x v="1"/>
    <x v="4"/>
    <x v="36"/>
    <x v="1"/>
    <x v="1"/>
    <x v="0"/>
    <x v="23"/>
    <x v="7"/>
    <x v="15"/>
    <x v="68"/>
    <x v="2"/>
    <x v="16"/>
    <x v="290"/>
    <x v="73"/>
    <x v="127"/>
    <x v="129"/>
    <x v="178"/>
    <x v="143"/>
    <x v="144"/>
    <x v="2"/>
    <x v="150"/>
    <x v="122"/>
    <x v="129"/>
    <x v="139"/>
    <x v="281"/>
    <x v="121"/>
    <x v="128"/>
    <x v="140"/>
    <x v="3"/>
    <x v="337"/>
    <x v="20"/>
    <x v="75"/>
    <x v="185"/>
    <x v="137"/>
    <x v="137"/>
    <x v="137"/>
    <x v="2"/>
    <x v="6"/>
    <x v="7"/>
    <x v="6"/>
    <x v="167"/>
    <x v="182"/>
    <x v="161"/>
    <x v="66"/>
    <x v="0"/>
    <x v="133"/>
  </r>
  <r>
    <x v="31"/>
    <x v="31"/>
    <x v="1"/>
    <x v="4"/>
    <x v="36"/>
    <x v="1"/>
    <x v="1"/>
    <x v="0"/>
    <x v="12"/>
    <x v="7"/>
    <x v="22"/>
    <x v="67"/>
    <x v="2"/>
    <x v="17"/>
    <x v="258"/>
    <x v="63"/>
    <x v="126"/>
    <x v="128"/>
    <x v="177"/>
    <x v="169"/>
    <x v="215"/>
    <x v="2"/>
    <x v="189"/>
    <x v="221"/>
    <x v="222"/>
    <x v="181"/>
    <x v="253"/>
    <x v="221"/>
    <x v="222"/>
    <x v="180"/>
    <x v="3"/>
    <x v="254"/>
    <x v="46"/>
    <x v="184"/>
    <x v="217"/>
    <x v="178"/>
    <x v="178"/>
    <x v="178"/>
    <x v="2"/>
    <x v="6"/>
    <x v="7"/>
    <x v="6"/>
    <x v="207"/>
    <x v="181"/>
    <x v="182"/>
    <x v="109"/>
    <x v="32"/>
    <x v="133"/>
  </r>
  <r>
    <x v="413"/>
    <x v="410"/>
    <x v="1"/>
    <x v="4"/>
    <x v="37"/>
    <x v="0"/>
    <x v="3"/>
    <x v="14"/>
    <x v="23"/>
    <x v="9"/>
    <x v="93"/>
    <x v="132"/>
    <x v="2"/>
    <x v="16"/>
    <x v="400"/>
    <x v="53"/>
    <x v="82"/>
    <x v="85"/>
    <x v="277"/>
    <x v="215"/>
    <x v="173"/>
    <x v="2"/>
    <x v="207"/>
    <x v="140"/>
    <x v="148"/>
    <x v="219"/>
    <x v="307"/>
    <x v="140"/>
    <x v="148"/>
    <x v="221"/>
    <x v="3"/>
    <x v="327"/>
    <x v="86"/>
    <x v="152"/>
    <x v="171"/>
    <x v="220"/>
    <x v="220"/>
    <x v="219"/>
    <x v="2"/>
    <x v="5"/>
    <x v="7"/>
    <x v="5"/>
    <x v="216"/>
    <x v="239"/>
    <x v="47"/>
    <x v="86"/>
    <x v="0"/>
    <x v="6"/>
  </r>
  <r>
    <x v="414"/>
    <x v="411"/>
    <x v="1"/>
    <x v="4"/>
    <x v="37"/>
    <x v="0"/>
    <x v="3"/>
    <x v="14"/>
    <x v="25"/>
    <x v="9"/>
    <x v="93"/>
    <x v="132"/>
    <x v="2"/>
    <x v="16"/>
    <x v="399"/>
    <x v="52"/>
    <x v="82"/>
    <x v="85"/>
    <x v="276"/>
    <x v="216"/>
    <x v="174"/>
    <x v="2"/>
    <x v="208"/>
    <x v="149"/>
    <x v="158"/>
    <x v="221"/>
    <x v="312"/>
    <x v="148"/>
    <x v="158"/>
    <x v="223"/>
    <x v="3"/>
    <x v="326"/>
    <x v="86"/>
    <x v="164"/>
    <x v="180"/>
    <x v="222"/>
    <x v="222"/>
    <x v="221"/>
    <x v="2"/>
    <x v="5"/>
    <x v="7"/>
    <x v="5"/>
    <x v="215"/>
    <x v="239"/>
    <x v="48"/>
    <x v="87"/>
    <x v="16"/>
    <x v="6"/>
  </r>
  <r>
    <x v="172"/>
    <x v="167"/>
    <x v="1"/>
    <x v="4"/>
    <x v="38"/>
    <x v="12"/>
    <x v="8"/>
    <x v="1"/>
    <x v="29"/>
    <x v="1"/>
    <x v="73"/>
    <x v="112"/>
    <x v="2"/>
    <x v="16"/>
    <x v="332"/>
    <x v="57"/>
    <x v="159"/>
    <x v="161"/>
    <x v="167"/>
    <x v="129"/>
    <x v="128"/>
    <x v="2"/>
    <x v="135"/>
    <x v="323"/>
    <x v="324"/>
    <x v="136"/>
    <x v="353"/>
    <x v="323"/>
    <x v="325"/>
    <x v="137"/>
    <x v="3"/>
    <x v="383"/>
    <x v="86"/>
    <x v="333"/>
    <x v="329"/>
    <x v="134"/>
    <x v="134"/>
    <x v="134"/>
    <x v="2"/>
    <x v="8"/>
    <x v="0"/>
    <x v="8"/>
    <x v="126"/>
    <x v="147"/>
    <x v="123"/>
    <x v="82"/>
    <x v="34"/>
    <x v="69"/>
  </r>
  <r>
    <x v="270"/>
    <x v="257"/>
    <x v="1"/>
    <x v="11"/>
    <x v="38"/>
    <x v="12"/>
    <x v="8"/>
    <x v="1"/>
    <x v="29"/>
    <x v="5"/>
    <x v="73"/>
    <x v="112"/>
    <x v="2"/>
    <x v="29"/>
    <x v="141"/>
    <x v="57"/>
    <x v="159"/>
    <x v="161"/>
    <x v="167"/>
    <x v="345"/>
    <x v="335"/>
    <x v="2"/>
    <x v="337"/>
    <x v="139"/>
    <x v="156"/>
    <x v="340"/>
    <x v="113"/>
    <x v="139"/>
    <x v="156"/>
    <x v="341"/>
    <x v="3"/>
    <x v="58"/>
    <x v="86"/>
    <x v="160"/>
    <x v="174"/>
    <x v="341"/>
    <x v="341"/>
    <x v="341"/>
    <x v="2"/>
    <x v="8"/>
    <x v="0"/>
    <x v="8"/>
    <x v="359"/>
    <x v="147"/>
    <x v="303"/>
    <x v="174"/>
    <x v="34"/>
    <x v="69"/>
  </r>
  <r>
    <x v="173"/>
    <x v="168"/>
    <x v="1"/>
    <x v="4"/>
    <x v="39"/>
    <x v="0"/>
    <x v="3"/>
    <x v="14"/>
    <x v="29"/>
    <x v="6"/>
    <x v="73"/>
    <x v="112"/>
    <x v="2"/>
    <x v="16"/>
    <x v="366"/>
    <x v="72"/>
    <x v="40"/>
    <x v="40"/>
    <x v="202"/>
    <x v="136"/>
    <x v="202"/>
    <x v="2"/>
    <x v="151"/>
    <x v="40"/>
    <x v="41"/>
    <x v="114"/>
    <x v="222"/>
    <x v="40"/>
    <x v="41"/>
    <x v="115"/>
    <x v="3"/>
    <x v="314"/>
    <x v="86"/>
    <x v="44"/>
    <x v="145"/>
    <x v="112"/>
    <x v="112"/>
    <x v="112"/>
    <x v="2"/>
    <x v="5"/>
    <x v="7"/>
    <x v="5"/>
    <x v="186"/>
    <x v="214"/>
    <x v="81"/>
    <x v="67"/>
    <x v="34"/>
    <x v="95"/>
  </r>
  <r>
    <x v="335"/>
    <x v="317"/>
    <x v="1"/>
    <x v="11"/>
    <x v="39"/>
    <x v="0"/>
    <x v="3"/>
    <x v="14"/>
    <x v="29"/>
    <x v="5"/>
    <x v="73"/>
    <x v="112"/>
    <x v="2"/>
    <x v="29"/>
    <x v="110"/>
    <x v="72"/>
    <x v="40"/>
    <x v="40"/>
    <x v="202"/>
    <x v="334"/>
    <x v="273"/>
    <x v="2"/>
    <x v="323"/>
    <x v="420"/>
    <x v="434"/>
    <x v="364"/>
    <x v="231"/>
    <x v="420"/>
    <x v="434"/>
    <x v="366"/>
    <x v="3"/>
    <x v="134"/>
    <x v="86"/>
    <x v="443"/>
    <x v="355"/>
    <x v="366"/>
    <x v="366"/>
    <x v="366"/>
    <x v="2"/>
    <x v="5"/>
    <x v="7"/>
    <x v="5"/>
    <x v="293"/>
    <x v="214"/>
    <x v="341"/>
    <x v="187"/>
    <x v="34"/>
    <x v="95"/>
  </r>
  <r>
    <x v="174"/>
    <x v="169"/>
    <x v="1"/>
    <x v="4"/>
    <x v="40"/>
    <x v="0"/>
    <x v="2"/>
    <x v="14"/>
    <x v="29"/>
    <x v="6"/>
    <x v="73"/>
    <x v="112"/>
    <x v="2"/>
    <x v="16"/>
    <x v="378"/>
    <x v="76"/>
    <x v="92"/>
    <x v="90"/>
    <x v="185"/>
    <x v="130"/>
    <x v="143"/>
    <x v="2"/>
    <x v="139"/>
    <x v="51"/>
    <x v="55"/>
    <x v="113"/>
    <x v="291"/>
    <x v="51"/>
    <x v="54"/>
    <x v="114"/>
    <x v="3"/>
    <x v="319"/>
    <x v="86"/>
    <x v="58"/>
    <x v="89"/>
    <x v="111"/>
    <x v="111"/>
    <x v="111"/>
    <x v="2"/>
    <x v="5"/>
    <x v="7"/>
    <x v="5"/>
    <x v="166"/>
    <x v="194"/>
    <x v="80"/>
    <x v="63"/>
    <x v="34"/>
    <x v="142"/>
  </r>
  <r>
    <x v="271"/>
    <x v="258"/>
    <x v="1"/>
    <x v="11"/>
    <x v="40"/>
    <x v="0"/>
    <x v="2"/>
    <x v="14"/>
    <x v="29"/>
    <x v="5"/>
    <x v="73"/>
    <x v="112"/>
    <x v="2"/>
    <x v="29"/>
    <x v="97"/>
    <x v="76"/>
    <x v="92"/>
    <x v="90"/>
    <x v="185"/>
    <x v="344"/>
    <x v="316"/>
    <x v="2"/>
    <x v="333"/>
    <x v="408"/>
    <x v="422"/>
    <x v="365"/>
    <x v="181"/>
    <x v="408"/>
    <x v="422"/>
    <x v="367"/>
    <x v="3"/>
    <x v="127"/>
    <x v="86"/>
    <x v="432"/>
    <x v="402"/>
    <x v="367"/>
    <x v="367"/>
    <x v="367"/>
    <x v="2"/>
    <x v="5"/>
    <x v="7"/>
    <x v="5"/>
    <x v="318"/>
    <x v="194"/>
    <x v="342"/>
    <x v="192"/>
    <x v="34"/>
    <x v="142"/>
  </r>
  <r>
    <x v="175"/>
    <x v="170"/>
    <x v="1"/>
    <x v="4"/>
    <x v="41"/>
    <x v="12"/>
    <x v="3"/>
    <x v="14"/>
    <x v="29"/>
    <x v="6"/>
    <x v="73"/>
    <x v="112"/>
    <x v="2"/>
    <x v="16"/>
    <x v="412"/>
    <x v="128"/>
    <x v="303"/>
    <x v="300"/>
    <x v="110"/>
    <x v="87"/>
    <x v="25"/>
    <x v="2"/>
    <x v="79"/>
    <x v="379"/>
    <x v="391"/>
    <x v="80"/>
    <x v="424"/>
    <x v="378"/>
    <x v="391"/>
    <x v="81"/>
    <x v="3"/>
    <x v="394"/>
    <x v="86"/>
    <x v="403"/>
    <x v="213"/>
    <x v="78"/>
    <x v="78"/>
    <x v="78"/>
    <x v="2"/>
    <x v="8"/>
    <x v="0"/>
    <x v="8"/>
    <x v="97"/>
    <x v="117"/>
    <x v="56"/>
    <x v="21"/>
    <x v="34"/>
    <x v="155"/>
  </r>
  <r>
    <x v="336"/>
    <x v="318"/>
    <x v="1"/>
    <x v="11"/>
    <x v="41"/>
    <x v="12"/>
    <x v="3"/>
    <x v="14"/>
    <x v="29"/>
    <x v="5"/>
    <x v="73"/>
    <x v="112"/>
    <x v="2"/>
    <x v="29"/>
    <x v="64"/>
    <x v="128"/>
    <x v="303"/>
    <x v="300"/>
    <x v="110"/>
    <x v="397"/>
    <x v="455"/>
    <x v="2"/>
    <x v="412"/>
    <x v="80"/>
    <x v="85"/>
    <x v="410"/>
    <x v="30"/>
    <x v="81"/>
    <x v="86"/>
    <x v="411"/>
    <x v="3"/>
    <x v="42"/>
    <x v="86"/>
    <x v="88"/>
    <x v="291"/>
    <x v="411"/>
    <x v="411"/>
    <x v="411"/>
    <x v="2"/>
    <x v="8"/>
    <x v="0"/>
    <x v="8"/>
    <x v="391"/>
    <x v="117"/>
    <x v="364"/>
    <x v="242"/>
    <x v="34"/>
    <x v="155"/>
  </r>
  <r>
    <x v="408"/>
    <x v="403"/>
    <x v="1"/>
    <x v="4"/>
    <x v="41"/>
    <x v="12"/>
    <x v="3"/>
    <x v="14"/>
    <x v="13"/>
    <x v="6"/>
    <x v="90"/>
    <x v="129"/>
    <x v="2"/>
    <x v="29"/>
    <x v="39"/>
    <x v="131"/>
    <x v="304"/>
    <x v="301"/>
    <x v="105"/>
    <x v="399"/>
    <x v="454"/>
    <x v="2"/>
    <x v="414"/>
    <x v="87"/>
    <x v="93"/>
    <x v="416"/>
    <x v="32"/>
    <x v="88"/>
    <x v="92"/>
    <x v="417"/>
    <x v="3"/>
    <x v="35"/>
    <x v="86"/>
    <x v="95"/>
    <x v="107"/>
    <x v="417"/>
    <x v="417"/>
    <x v="417"/>
    <x v="2"/>
    <x v="8"/>
    <x v="0"/>
    <x v="8"/>
    <x v="392"/>
    <x v="118"/>
    <x v="383"/>
    <x v="245"/>
    <x v="32"/>
    <x v="155"/>
  </r>
  <r>
    <x v="176"/>
    <x v="171"/>
    <x v="1"/>
    <x v="4"/>
    <x v="42"/>
    <x v="12"/>
    <x v="6"/>
    <x v="14"/>
    <x v="29"/>
    <x v="2"/>
    <x v="73"/>
    <x v="112"/>
    <x v="2"/>
    <x v="16"/>
    <x v="409"/>
    <x v="118"/>
    <x v="287"/>
    <x v="287"/>
    <x v="118"/>
    <x v="94"/>
    <x v="29"/>
    <x v="2"/>
    <x v="87"/>
    <x v="266"/>
    <x v="262"/>
    <x v="91"/>
    <x v="417"/>
    <x v="264"/>
    <x v="262"/>
    <x v="92"/>
    <x v="3"/>
    <x v="392"/>
    <x v="86"/>
    <x v="264"/>
    <x v="485"/>
    <x v="89"/>
    <x v="89"/>
    <x v="89"/>
    <x v="2"/>
    <x v="8"/>
    <x v="0"/>
    <x v="8"/>
    <x v="98"/>
    <x v="112"/>
    <x v="66"/>
    <x v="30"/>
    <x v="34"/>
    <x v="157"/>
  </r>
  <r>
    <x v="356"/>
    <x v="338"/>
    <x v="1"/>
    <x v="11"/>
    <x v="42"/>
    <x v="12"/>
    <x v="6"/>
    <x v="14"/>
    <x v="29"/>
    <x v="5"/>
    <x v="73"/>
    <x v="112"/>
    <x v="2"/>
    <x v="29"/>
    <x v="68"/>
    <x v="118"/>
    <x v="287"/>
    <x v="287"/>
    <x v="118"/>
    <x v="388"/>
    <x v="445"/>
    <x v="2"/>
    <x v="401"/>
    <x v="201"/>
    <x v="221"/>
    <x v="398"/>
    <x v="45"/>
    <x v="201"/>
    <x v="221"/>
    <x v="400"/>
    <x v="3"/>
    <x v="44"/>
    <x v="86"/>
    <x v="228"/>
    <x v="15"/>
    <x v="400"/>
    <x v="400"/>
    <x v="400"/>
    <x v="2"/>
    <x v="8"/>
    <x v="0"/>
    <x v="8"/>
    <x v="390"/>
    <x v="112"/>
    <x v="358"/>
    <x v="230"/>
    <x v="34"/>
    <x v="157"/>
  </r>
  <r>
    <x v="177"/>
    <x v="172"/>
    <x v="1"/>
    <x v="4"/>
    <x v="43"/>
    <x v="12"/>
    <x v="1"/>
    <x v="14"/>
    <x v="29"/>
    <x v="6"/>
    <x v="73"/>
    <x v="112"/>
    <x v="2"/>
    <x v="16"/>
    <x v="357"/>
    <x v="74"/>
    <x v="208"/>
    <x v="208"/>
    <x v="148"/>
    <x v="119"/>
    <x v="91"/>
    <x v="2"/>
    <x v="114"/>
    <x v="356"/>
    <x v="357"/>
    <x v="121"/>
    <x v="383"/>
    <x v="355"/>
    <x v="357"/>
    <x v="122"/>
    <x v="3"/>
    <x v="385"/>
    <x v="86"/>
    <x v="366"/>
    <x v="35"/>
    <x v="119"/>
    <x v="119"/>
    <x v="119"/>
    <x v="2"/>
    <x v="8"/>
    <x v="0"/>
    <x v="8"/>
    <x v="122"/>
    <x v="142"/>
    <x v="108"/>
    <x v="64"/>
    <x v="34"/>
    <x v="153"/>
  </r>
  <r>
    <x v="272"/>
    <x v="259"/>
    <x v="1"/>
    <x v="11"/>
    <x v="43"/>
    <x v="12"/>
    <x v="1"/>
    <x v="14"/>
    <x v="29"/>
    <x v="5"/>
    <x v="73"/>
    <x v="112"/>
    <x v="2"/>
    <x v="29"/>
    <x v="118"/>
    <x v="74"/>
    <x v="208"/>
    <x v="208"/>
    <x v="148"/>
    <x v="355"/>
    <x v="371"/>
    <x v="2"/>
    <x v="369"/>
    <x v="111"/>
    <x v="123"/>
    <x v="355"/>
    <x v="84"/>
    <x v="112"/>
    <x v="123"/>
    <x v="357"/>
    <x v="3"/>
    <x v="54"/>
    <x v="86"/>
    <x v="124"/>
    <x v="461"/>
    <x v="357"/>
    <x v="357"/>
    <x v="357"/>
    <x v="2"/>
    <x v="8"/>
    <x v="0"/>
    <x v="8"/>
    <x v="366"/>
    <x v="142"/>
    <x v="316"/>
    <x v="190"/>
    <x v="34"/>
    <x v="153"/>
  </r>
  <r>
    <x v="179"/>
    <x v="174"/>
    <x v="1"/>
    <x v="4"/>
    <x v="44"/>
    <x v="12"/>
    <x v="3"/>
    <x v="14"/>
    <x v="29"/>
    <x v="2"/>
    <x v="73"/>
    <x v="112"/>
    <x v="2"/>
    <x v="16"/>
    <x v="445"/>
    <x v="148"/>
    <x v="316"/>
    <x v="316"/>
    <x v="107"/>
    <x v="83"/>
    <x v="7"/>
    <x v="2"/>
    <x v="57"/>
    <x v="441"/>
    <x v="455"/>
    <x v="62"/>
    <x v="442"/>
    <x v="441"/>
    <x v="455"/>
    <x v="63"/>
    <x v="3"/>
    <x v="405"/>
    <x v="86"/>
    <x v="470"/>
    <x v="494"/>
    <x v="60"/>
    <x v="60"/>
    <x v="60"/>
    <x v="2"/>
    <x v="8"/>
    <x v="0"/>
    <x v="8"/>
    <x v="69"/>
    <x v="102"/>
    <x v="33"/>
    <x v="7"/>
    <x v="34"/>
    <x v="158"/>
  </r>
  <r>
    <x v="273"/>
    <x v="260"/>
    <x v="1"/>
    <x v="11"/>
    <x v="44"/>
    <x v="12"/>
    <x v="3"/>
    <x v="14"/>
    <x v="29"/>
    <x v="5"/>
    <x v="73"/>
    <x v="112"/>
    <x v="2"/>
    <x v="29"/>
    <x v="26"/>
    <x v="148"/>
    <x v="316"/>
    <x v="316"/>
    <x v="107"/>
    <x v="403"/>
    <x v="477"/>
    <x v="2"/>
    <x v="430"/>
    <x v="22"/>
    <x v="23"/>
    <x v="427"/>
    <x v="15"/>
    <x v="22"/>
    <x v="23"/>
    <x v="428"/>
    <x v="3"/>
    <x v="28"/>
    <x v="86"/>
    <x v="24"/>
    <x v="5"/>
    <x v="428"/>
    <x v="428"/>
    <x v="428"/>
    <x v="2"/>
    <x v="8"/>
    <x v="0"/>
    <x v="8"/>
    <x v="421"/>
    <x v="102"/>
    <x v="391"/>
    <x v="264"/>
    <x v="34"/>
    <x v="158"/>
  </r>
  <r>
    <x v="469"/>
    <x v="473"/>
    <x v="1"/>
    <x v="6"/>
    <x v="45"/>
    <x v="15"/>
    <x v="0"/>
    <x v="14"/>
    <x v="33"/>
    <x v="2"/>
    <x v="111"/>
    <x v="23"/>
    <x v="2"/>
    <x v="23"/>
    <x v="226"/>
    <x v="155"/>
    <x v="324"/>
    <x v="324"/>
    <x v="53"/>
    <x v="295"/>
    <x v="406"/>
    <x v="2"/>
    <x v="313"/>
    <x v="290"/>
    <x v="299"/>
    <x v="328"/>
    <x v="240"/>
    <x v="291"/>
    <x v="299"/>
    <x v="327"/>
    <x v="3"/>
    <x v="434"/>
    <x v="86"/>
    <x v="303"/>
    <x v="294"/>
    <x v="329"/>
    <x v="329"/>
    <x v="327"/>
    <x v="6"/>
    <x v="8"/>
    <x v="7"/>
    <x v="15"/>
    <x v="260"/>
    <x v="267"/>
    <x v="213"/>
    <x v="239"/>
    <x v="26"/>
    <x v="56"/>
  </r>
  <r>
    <x v="470"/>
    <x v="468"/>
    <x v="1"/>
    <x v="5"/>
    <x v="45"/>
    <x v="15"/>
    <x v="0"/>
    <x v="14"/>
    <x v="15"/>
    <x v="2"/>
    <x v="111"/>
    <x v="23"/>
    <x v="2"/>
    <x v="20"/>
    <x v="238"/>
    <x v="155"/>
    <x v="324"/>
    <x v="324"/>
    <x v="53"/>
    <x v="182"/>
    <x v="56"/>
    <x v="2"/>
    <x v="160"/>
    <x v="180"/>
    <x v="187"/>
    <x v="151"/>
    <x v="216"/>
    <x v="180"/>
    <x v="187"/>
    <x v="154"/>
    <x v="3"/>
    <x v="434"/>
    <x v="86"/>
    <x v="199"/>
    <x v="212"/>
    <x v="149"/>
    <x v="149"/>
    <x v="151"/>
    <x v="6"/>
    <x v="8"/>
    <x v="7"/>
    <x v="15"/>
    <x v="236"/>
    <x v="267"/>
    <x v="202"/>
    <x v="24"/>
    <x v="5"/>
    <x v="56"/>
  </r>
  <r>
    <x v="471"/>
    <x v="469"/>
    <x v="1"/>
    <x v="3"/>
    <x v="45"/>
    <x v="15"/>
    <x v="0"/>
    <x v="14"/>
    <x v="14"/>
    <x v="2"/>
    <x v="111"/>
    <x v="23"/>
    <x v="2"/>
    <x v="23"/>
    <x v="226"/>
    <x v="155"/>
    <x v="324"/>
    <x v="324"/>
    <x v="53"/>
    <x v="295"/>
    <x v="406"/>
    <x v="2"/>
    <x v="313"/>
    <x v="290"/>
    <x v="299"/>
    <x v="328"/>
    <x v="240"/>
    <x v="291"/>
    <x v="299"/>
    <x v="327"/>
    <x v="3"/>
    <x v="434"/>
    <x v="86"/>
    <x v="303"/>
    <x v="294"/>
    <x v="329"/>
    <x v="329"/>
    <x v="327"/>
    <x v="6"/>
    <x v="8"/>
    <x v="7"/>
    <x v="15"/>
    <x v="260"/>
    <x v="267"/>
    <x v="213"/>
    <x v="239"/>
    <x v="1"/>
    <x v="56"/>
  </r>
  <r>
    <x v="178"/>
    <x v="173"/>
    <x v="1"/>
    <x v="4"/>
    <x v="46"/>
    <x v="12"/>
    <x v="9"/>
    <x v="14"/>
    <x v="29"/>
    <x v="6"/>
    <x v="73"/>
    <x v="112"/>
    <x v="2"/>
    <x v="16"/>
    <x v="393"/>
    <x v="98"/>
    <x v="257"/>
    <x v="258"/>
    <x v="145"/>
    <x v="111"/>
    <x v="67"/>
    <x v="2"/>
    <x v="102"/>
    <x v="383"/>
    <x v="395"/>
    <x v="99"/>
    <x v="388"/>
    <x v="383"/>
    <x v="395"/>
    <x v="100"/>
    <x v="3"/>
    <x v="389"/>
    <x v="86"/>
    <x v="409"/>
    <x v="272"/>
    <x v="97"/>
    <x v="97"/>
    <x v="97"/>
    <x v="2"/>
    <x v="8"/>
    <x v="0"/>
    <x v="8"/>
    <x v="45"/>
    <x v="49"/>
    <x v="132"/>
    <x v="46"/>
    <x v="34"/>
    <x v="96"/>
  </r>
  <r>
    <x v="331"/>
    <x v="313"/>
    <x v="1"/>
    <x v="11"/>
    <x v="46"/>
    <x v="12"/>
    <x v="9"/>
    <x v="14"/>
    <x v="29"/>
    <x v="5"/>
    <x v="73"/>
    <x v="112"/>
    <x v="2"/>
    <x v="29"/>
    <x v="80"/>
    <x v="98"/>
    <x v="257"/>
    <x v="258"/>
    <x v="145"/>
    <x v="368"/>
    <x v="400"/>
    <x v="2"/>
    <x v="382"/>
    <x v="76"/>
    <x v="83"/>
    <x v="385"/>
    <x v="81"/>
    <x v="75"/>
    <x v="84"/>
    <x v="386"/>
    <x v="3"/>
    <x v="49"/>
    <x v="86"/>
    <x v="85"/>
    <x v="231"/>
    <x v="386"/>
    <x v="386"/>
    <x v="386"/>
    <x v="2"/>
    <x v="8"/>
    <x v="0"/>
    <x v="8"/>
    <x v="445"/>
    <x v="49"/>
    <x v="287"/>
    <x v="208"/>
    <x v="34"/>
    <x v="96"/>
  </r>
  <r>
    <x v="157"/>
    <x v="148"/>
    <x v="1"/>
    <x v="4"/>
    <x v="47"/>
    <x v="12"/>
    <x v="0"/>
    <x v="13"/>
    <x v="23"/>
    <x v="2"/>
    <x v="68"/>
    <x v="5"/>
    <x v="2"/>
    <x v="21"/>
    <x v="235"/>
    <x v="148"/>
    <x v="1"/>
    <x v="0"/>
    <x v="336"/>
    <x v="245"/>
    <x v="245"/>
    <x v="2"/>
    <x v="248"/>
    <x v="238"/>
    <x v="244"/>
    <x v="251"/>
    <x v="229"/>
    <x v="238"/>
    <x v="244"/>
    <x v="251"/>
    <x v="3"/>
    <x v="217"/>
    <x v="153"/>
    <x v="458"/>
    <x v="457"/>
    <x v="249"/>
    <x v="249"/>
    <x v="249"/>
    <x v="7"/>
    <x v="8"/>
    <x v="0"/>
    <x v="8"/>
    <x v="247"/>
    <x v="257"/>
    <x v="208"/>
    <x v="132"/>
    <x v="0"/>
    <x v="93"/>
  </r>
  <r>
    <x v="180"/>
    <x v="175"/>
    <x v="1"/>
    <x v="4"/>
    <x v="47"/>
    <x v="12"/>
    <x v="0"/>
    <x v="13"/>
    <x v="29"/>
    <x v="2"/>
    <x v="73"/>
    <x v="112"/>
    <x v="2"/>
    <x v="16"/>
    <x v="441"/>
    <x v="142"/>
    <x v="312"/>
    <x v="312"/>
    <x v="69"/>
    <x v="59"/>
    <x v="12"/>
    <x v="2"/>
    <x v="53"/>
    <x v="65"/>
    <x v="63"/>
    <x v="57"/>
    <x v="423"/>
    <x v="63"/>
    <x v="62"/>
    <x v="57"/>
    <x v="3"/>
    <x v="403"/>
    <x v="86"/>
    <x v="68"/>
    <x v="22"/>
    <x v="55"/>
    <x v="55"/>
    <x v="55"/>
    <x v="2"/>
    <x v="8"/>
    <x v="0"/>
    <x v="8"/>
    <x v="105"/>
    <x v="150"/>
    <x v="35"/>
    <x v="12"/>
    <x v="34"/>
    <x v="93"/>
  </r>
  <r>
    <x v="274"/>
    <x v="261"/>
    <x v="1"/>
    <x v="11"/>
    <x v="47"/>
    <x v="12"/>
    <x v="0"/>
    <x v="13"/>
    <x v="29"/>
    <x v="5"/>
    <x v="73"/>
    <x v="112"/>
    <x v="2"/>
    <x v="29"/>
    <x v="31"/>
    <x v="142"/>
    <x v="312"/>
    <x v="312"/>
    <x v="69"/>
    <x v="424"/>
    <x v="471"/>
    <x v="2"/>
    <x v="433"/>
    <x v="395"/>
    <x v="409"/>
    <x v="432"/>
    <x v="34"/>
    <x v="396"/>
    <x v="411"/>
    <x v="434"/>
    <x v="3"/>
    <x v="31"/>
    <x v="86"/>
    <x v="422"/>
    <x v="477"/>
    <x v="433"/>
    <x v="433"/>
    <x v="433"/>
    <x v="2"/>
    <x v="8"/>
    <x v="0"/>
    <x v="8"/>
    <x v="384"/>
    <x v="150"/>
    <x v="388"/>
    <x v="257"/>
    <x v="34"/>
    <x v="93"/>
  </r>
  <r>
    <x v="181"/>
    <x v="176"/>
    <x v="1"/>
    <x v="4"/>
    <x v="48"/>
    <x v="0"/>
    <x v="2"/>
    <x v="14"/>
    <x v="29"/>
    <x v="9"/>
    <x v="73"/>
    <x v="112"/>
    <x v="2"/>
    <x v="16"/>
    <x v="375"/>
    <x v="72"/>
    <x v="81"/>
    <x v="84"/>
    <x v="271"/>
    <x v="210"/>
    <x v="156"/>
    <x v="2"/>
    <x v="201"/>
    <x v="53"/>
    <x v="59"/>
    <x v="201"/>
    <x v="279"/>
    <x v="53"/>
    <x v="59"/>
    <x v="202"/>
    <x v="3"/>
    <x v="317"/>
    <x v="86"/>
    <x v="64"/>
    <x v="45"/>
    <x v="200"/>
    <x v="200"/>
    <x v="200"/>
    <x v="2"/>
    <x v="5"/>
    <x v="7"/>
    <x v="5"/>
    <x v="220"/>
    <x v="240"/>
    <x v="68"/>
    <x v="67"/>
    <x v="34"/>
    <x v="110"/>
  </r>
  <r>
    <x v="337"/>
    <x v="319"/>
    <x v="1"/>
    <x v="11"/>
    <x v="48"/>
    <x v="0"/>
    <x v="2"/>
    <x v="14"/>
    <x v="29"/>
    <x v="5"/>
    <x v="73"/>
    <x v="112"/>
    <x v="2"/>
    <x v="29"/>
    <x v="102"/>
    <x v="72"/>
    <x v="81"/>
    <x v="84"/>
    <x v="271"/>
    <x v="271"/>
    <x v="304"/>
    <x v="2"/>
    <x v="281"/>
    <x v="404"/>
    <x v="415"/>
    <x v="285"/>
    <x v="186"/>
    <x v="404"/>
    <x v="415"/>
    <x v="286"/>
    <x v="3"/>
    <x v="130"/>
    <x v="86"/>
    <x v="426"/>
    <x v="453"/>
    <x v="285"/>
    <x v="285"/>
    <x v="285"/>
    <x v="2"/>
    <x v="5"/>
    <x v="7"/>
    <x v="5"/>
    <x v="276"/>
    <x v="240"/>
    <x v="356"/>
    <x v="187"/>
    <x v="34"/>
    <x v="110"/>
  </r>
  <r>
    <x v="182"/>
    <x v="177"/>
    <x v="1"/>
    <x v="4"/>
    <x v="49"/>
    <x v="0"/>
    <x v="6"/>
    <x v="14"/>
    <x v="29"/>
    <x v="9"/>
    <x v="73"/>
    <x v="112"/>
    <x v="2"/>
    <x v="16"/>
    <x v="359"/>
    <x v="71"/>
    <x v="187"/>
    <x v="189"/>
    <x v="163"/>
    <x v="124"/>
    <x v="95"/>
    <x v="2"/>
    <x v="117"/>
    <x v="300"/>
    <x v="295"/>
    <x v="126"/>
    <x v="381"/>
    <x v="300"/>
    <x v="296"/>
    <x v="127"/>
    <x v="3"/>
    <x v="313"/>
    <x v="86"/>
    <x v="300"/>
    <x v="245"/>
    <x v="124"/>
    <x v="124"/>
    <x v="124"/>
    <x v="2"/>
    <x v="5"/>
    <x v="7"/>
    <x v="5"/>
    <x v="147"/>
    <x v="169"/>
    <x v="94"/>
    <x v="69"/>
    <x v="34"/>
    <x v="159"/>
  </r>
  <r>
    <x v="355"/>
    <x v="337"/>
    <x v="1"/>
    <x v="11"/>
    <x v="49"/>
    <x v="0"/>
    <x v="6"/>
    <x v="14"/>
    <x v="29"/>
    <x v="5"/>
    <x v="73"/>
    <x v="112"/>
    <x v="2"/>
    <x v="29"/>
    <x v="116"/>
    <x v="71"/>
    <x v="187"/>
    <x v="189"/>
    <x v="163"/>
    <x v="350"/>
    <x v="368"/>
    <x v="2"/>
    <x v="366"/>
    <x v="173"/>
    <x v="189"/>
    <x v="349"/>
    <x v="85"/>
    <x v="173"/>
    <x v="188"/>
    <x v="351"/>
    <x v="3"/>
    <x v="135"/>
    <x v="86"/>
    <x v="200"/>
    <x v="256"/>
    <x v="350"/>
    <x v="350"/>
    <x v="351"/>
    <x v="2"/>
    <x v="5"/>
    <x v="7"/>
    <x v="5"/>
    <x v="340"/>
    <x v="169"/>
    <x v="329"/>
    <x v="186"/>
    <x v="34"/>
    <x v="159"/>
  </r>
  <r>
    <x v="401"/>
    <x v="396"/>
    <x v="1"/>
    <x v="4"/>
    <x v="49"/>
    <x v="0"/>
    <x v="6"/>
    <x v="14"/>
    <x v="23"/>
    <x v="9"/>
    <x v="87"/>
    <x v="126"/>
    <x v="2"/>
    <x v="29"/>
    <x v="77"/>
    <x v="76"/>
    <x v="189"/>
    <x v="190"/>
    <x v="152"/>
    <x v="366"/>
    <x v="366"/>
    <x v="2"/>
    <x v="370"/>
    <x v="218"/>
    <x v="238"/>
    <x v="361"/>
    <x v="92"/>
    <x v="218"/>
    <x v="238"/>
    <x v="363"/>
    <x v="3"/>
    <x v="120"/>
    <x v="86"/>
    <x v="243"/>
    <x v="249"/>
    <x v="363"/>
    <x v="363"/>
    <x v="363"/>
    <x v="2"/>
    <x v="5"/>
    <x v="7"/>
    <x v="5"/>
    <x v="344"/>
    <x v="299"/>
    <x v="421"/>
    <x v="192"/>
    <x v="0"/>
    <x v="159"/>
  </r>
  <r>
    <x v="93"/>
    <x v="95"/>
    <x v="1"/>
    <x v="4"/>
    <x v="50"/>
    <x v="0"/>
    <x v="2"/>
    <x v="4"/>
    <x v="35"/>
    <x v="4"/>
    <x v="49"/>
    <x v="92"/>
    <x v="2"/>
    <x v="16"/>
    <x v="301"/>
    <x v="46"/>
    <x v="247"/>
    <x v="240"/>
    <x v="3"/>
    <x v="15"/>
    <x v="58"/>
    <x v="2"/>
    <x v="15"/>
    <x v="440"/>
    <x v="449"/>
    <x v="15"/>
    <x v="436"/>
    <x v="440"/>
    <x v="450"/>
    <x v="14"/>
    <x v="3"/>
    <x v="297"/>
    <x v="64"/>
    <x v="465"/>
    <x v="347"/>
    <x v="13"/>
    <x v="13"/>
    <x v="13"/>
    <x v="2"/>
    <x v="5"/>
    <x v="7"/>
    <x v="5"/>
    <x v="15"/>
    <x v="299"/>
    <x v="421"/>
    <x v="94"/>
    <x v="2"/>
    <x v="129"/>
  </r>
  <r>
    <x v="145"/>
    <x v="141"/>
    <x v="1"/>
    <x v="4"/>
    <x v="50"/>
    <x v="0"/>
    <x v="2"/>
    <x v="4"/>
    <x v="26"/>
    <x v="4"/>
    <x v="66"/>
    <x v="92"/>
    <x v="2"/>
    <x v="29"/>
    <x v="169"/>
    <x v="85"/>
    <x v="247"/>
    <x v="240"/>
    <x v="4"/>
    <x v="465"/>
    <x v="415"/>
    <x v="2"/>
    <x v="469"/>
    <x v="68"/>
    <x v="97"/>
    <x v="473"/>
    <x v="33"/>
    <x v="66"/>
    <x v="96"/>
    <x v="474"/>
    <x v="3"/>
    <x v="148"/>
    <x v="99"/>
    <x v="113"/>
    <x v="166"/>
    <x v="473"/>
    <x v="473"/>
    <x v="473"/>
    <x v="2"/>
    <x v="5"/>
    <x v="7"/>
    <x v="5"/>
    <x v="471"/>
    <x v="8"/>
    <x v="256"/>
    <x v="197"/>
    <x v="29"/>
    <x v="129"/>
  </r>
  <r>
    <x v="441"/>
    <x v="440"/>
    <x v="1"/>
    <x v="4"/>
    <x v="50"/>
    <x v="0"/>
    <x v="2"/>
    <x v="4"/>
    <x v="25"/>
    <x v="4"/>
    <x v="105"/>
    <x v="143"/>
    <x v="2"/>
    <x v="29"/>
    <x v="40"/>
    <x v="109"/>
    <x v="250"/>
    <x v="247"/>
    <x v="2"/>
    <x v="466"/>
    <x v="431"/>
    <x v="2"/>
    <x v="471"/>
    <x v="337"/>
    <x v="392"/>
    <x v="474"/>
    <x v="20"/>
    <x v="338"/>
    <x v="392"/>
    <x v="476"/>
    <x v="3"/>
    <x v="112"/>
    <x v="86"/>
    <x v="404"/>
    <x v="397"/>
    <x v="475"/>
    <x v="475"/>
    <x v="475"/>
    <x v="2"/>
    <x v="5"/>
    <x v="7"/>
    <x v="5"/>
    <x v="475"/>
    <x v="6"/>
    <x v="301"/>
    <x v="220"/>
    <x v="16"/>
    <x v="129"/>
  </r>
  <r>
    <x v="443"/>
    <x v="442"/>
    <x v="1"/>
    <x v="4"/>
    <x v="50"/>
    <x v="0"/>
    <x v="2"/>
    <x v="4"/>
    <x v="26"/>
    <x v="4"/>
    <x v="105"/>
    <x v="143"/>
    <x v="2"/>
    <x v="16"/>
    <x v="432"/>
    <x v="107"/>
    <x v="250"/>
    <x v="247"/>
    <x v="1"/>
    <x v="10"/>
    <x v="38"/>
    <x v="2"/>
    <x v="9"/>
    <x v="168"/>
    <x v="104"/>
    <x v="10"/>
    <x v="435"/>
    <x v="166"/>
    <x v="103"/>
    <x v="10"/>
    <x v="3"/>
    <x v="331"/>
    <x v="86"/>
    <x v="104"/>
    <x v="119"/>
    <x v="9"/>
    <x v="9"/>
    <x v="9"/>
    <x v="2"/>
    <x v="5"/>
    <x v="7"/>
    <x v="5"/>
    <x v="13"/>
    <x v="6"/>
    <x v="129"/>
    <x v="37"/>
    <x v="29"/>
    <x v="129"/>
  </r>
  <r>
    <x v="183"/>
    <x v="178"/>
    <x v="1"/>
    <x v="4"/>
    <x v="51"/>
    <x v="12"/>
    <x v="2"/>
    <x v="14"/>
    <x v="29"/>
    <x v="2"/>
    <x v="73"/>
    <x v="112"/>
    <x v="2"/>
    <x v="16"/>
    <x v="435"/>
    <x v="147"/>
    <x v="315"/>
    <x v="315"/>
    <x v="68"/>
    <x v="58"/>
    <x v="9"/>
    <x v="2"/>
    <x v="51"/>
    <x v="443"/>
    <x v="458"/>
    <x v="55"/>
    <x v="449"/>
    <x v="443"/>
    <x v="458"/>
    <x v="56"/>
    <x v="3"/>
    <x v="401"/>
    <x v="86"/>
    <x v="474"/>
    <x v="32"/>
    <x v="54"/>
    <x v="54"/>
    <x v="54"/>
    <x v="2"/>
    <x v="8"/>
    <x v="0"/>
    <x v="8"/>
    <x v="85"/>
    <x v="132"/>
    <x v="34"/>
    <x v="8"/>
    <x v="34"/>
    <x v="113"/>
  </r>
  <r>
    <x v="275"/>
    <x v="262"/>
    <x v="1"/>
    <x v="11"/>
    <x v="51"/>
    <x v="12"/>
    <x v="2"/>
    <x v="14"/>
    <x v="29"/>
    <x v="5"/>
    <x v="73"/>
    <x v="112"/>
    <x v="2"/>
    <x v="29"/>
    <x v="38"/>
    <x v="147"/>
    <x v="315"/>
    <x v="315"/>
    <x v="68"/>
    <x v="425"/>
    <x v="475"/>
    <x v="2"/>
    <x v="434"/>
    <x v="20"/>
    <x v="20"/>
    <x v="434"/>
    <x v="8"/>
    <x v="20"/>
    <x v="20"/>
    <x v="436"/>
    <x v="3"/>
    <x v="34"/>
    <x v="86"/>
    <x v="20"/>
    <x v="465"/>
    <x v="435"/>
    <x v="435"/>
    <x v="435"/>
    <x v="2"/>
    <x v="8"/>
    <x v="0"/>
    <x v="8"/>
    <x v="405"/>
    <x v="132"/>
    <x v="389"/>
    <x v="262"/>
    <x v="34"/>
    <x v="113"/>
  </r>
  <r>
    <x v="507"/>
    <x v="509"/>
    <x v="1"/>
    <x v="4"/>
    <x v="52"/>
    <x v="15"/>
    <x v="8"/>
    <x v="14"/>
    <x v="35"/>
    <x v="8"/>
    <x v="120"/>
    <x v="155"/>
    <x v="2"/>
    <x v="16"/>
    <x v="430"/>
    <x v="55"/>
    <x v="114"/>
    <x v="116"/>
    <x v="228"/>
    <x v="157"/>
    <x v="148"/>
    <x v="2"/>
    <x v="167"/>
    <x v="226"/>
    <x v="229"/>
    <x v="178"/>
    <x v="349"/>
    <x v="226"/>
    <x v="228"/>
    <x v="177"/>
    <x v="3"/>
    <x v="434"/>
    <x v="86"/>
    <x v="233"/>
    <x v="243"/>
    <x v="174"/>
    <x v="174"/>
    <x v="174"/>
    <x v="1"/>
    <x v="8"/>
    <x v="7"/>
    <x v="15"/>
    <x v="230"/>
    <x v="279"/>
    <x v="414"/>
    <x v="84"/>
    <x v="2"/>
    <x v="112"/>
  </r>
  <r>
    <x v="184"/>
    <x v="179"/>
    <x v="1"/>
    <x v="4"/>
    <x v="53"/>
    <x v="13"/>
    <x v="2"/>
    <x v="14"/>
    <x v="29"/>
    <x v="4"/>
    <x v="73"/>
    <x v="112"/>
    <x v="2"/>
    <x v="16"/>
    <x v="373"/>
    <x v="108"/>
    <x v="292"/>
    <x v="292"/>
    <x v="86"/>
    <x v="77"/>
    <x v="32"/>
    <x v="2"/>
    <x v="83"/>
    <x v="437"/>
    <x v="453"/>
    <x v="89"/>
    <x v="433"/>
    <x v="437"/>
    <x v="453"/>
    <x v="90"/>
    <x v="3"/>
    <x v="414"/>
    <x v="86"/>
    <x v="467"/>
    <x v="406"/>
    <x v="87"/>
    <x v="87"/>
    <x v="87"/>
    <x v="2"/>
    <x v="8"/>
    <x v="1"/>
    <x v="9"/>
    <x v="423"/>
    <x v="266"/>
    <x v="32"/>
    <x v="36"/>
    <x v="34"/>
    <x v="43"/>
  </r>
  <r>
    <x v="276"/>
    <x v="263"/>
    <x v="1"/>
    <x v="11"/>
    <x v="53"/>
    <x v="13"/>
    <x v="2"/>
    <x v="14"/>
    <x v="29"/>
    <x v="5"/>
    <x v="73"/>
    <x v="112"/>
    <x v="2"/>
    <x v="29"/>
    <x v="105"/>
    <x v="108"/>
    <x v="292"/>
    <x v="292"/>
    <x v="86"/>
    <x v="409"/>
    <x v="441"/>
    <x v="2"/>
    <x v="406"/>
    <x v="26"/>
    <x v="26"/>
    <x v="401"/>
    <x v="23"/>
    <x v="26"/>
    <x v="26"/>
    <x v="403"/>
    <x v="3"/>
    <x v="21"/>
    <x v="86"/>
    <x v="27"/>
    <x v="82"/>
    <x v="403"/>
    <x v="403"/>
    <x v="403"/>
    <x v="2"/>
    <x v="8"/>
    <x v="1"/>
    <x v="9"/>
    <x v="64"/>
    <x v="266"/>
    <x v="396"/>
    <x v="219"/>
    <x v="34"/>
    <x v="43"/>
  </r>
  <r>
    <x v="465"/>
    <x v="464"/>
    <x v="1"/>
    <x v="4"/>
    <x v="53"/>
    <x v="13"/>
    <x v="2"/>
    <x v="14"/>
    <x v="26"/>
    <x v="4"/>
    <x v="109"/>
    <x v="147"/>
    <x v="2"/>
    <x v="29"/>
    <x v="33"/>
    <x v="125"/>
    <x v="294"/>
    <x v="294"/>
    <x v="80"/>
    <x v="418"/>
    <x v="449"/>
    <x v="2"/>
    <x v="416"/>
    <x v="97"/>
    <x v="108"/>
    <x v="418"/>
    <x v="44"/>
    <x v="98"/>
    <x v="106"/>
    <x v="419"/>
    <x v="3"/>
    <x v="7"/>
    <x v="86"/>
    <x v="106"/>
    <x v="120"/>
    <x v="419"/>
    <x v="419"/>
    <x v="419"/>
    <x v="2"/>
    <x v="8"/>
    <x v="1"/>
    <x v="9"/>
    <x v="86"/>
    <x v="265"/>
    <x v="400"/>
    <x v="239"/>
    <x v="29"/>
    <x v="43"/>
  </r>
  <r>
    <x v="377"/>
    <x v="369"/>
    <x v="1"/>
    <x v="4"/>
    <x v="54"/>
    <x v="3"/>
    <x v="6"/>
    <x v="4"/>
    <x v="11"/>
    <x v="7"/>
    <x v="74"/>
    <x v="114"/>
    <x v="0"/>
    <x v="16"/>
    <x v="390"/>
    <x v="18"/>
    <x v="22"/>
    <x v="22"/>
    <x v="308"/>
    <x v="237"/>
    <x v="223"/>
    <x v="2"/>
    <x v="240"/>
    <x v="159"/>
    <x v="166"/>
    <x v="242"/>
    <x v="254"/>
    <x v="165"/>
    <x v="174"/>
    <x v="250"/>
    <x v="3"/>
    <x v="237"/>
    <x v="86"/>
    <x v="186"/>
    <x v="202"/>
    <x v="246"/>
    <x v="246"/>
    <x v="248"/>
    <x v="2"/>
    <x v="2"/>
    <x v="7"/>
    <x v="2"/>
    <x v="206"/>
    <x v="299"/>
    <x v="421"/>
    <x v="117"/>
    <x v="31"/>
    <x v="57"/>
  </r>
  <r>
    <x v="127"/>
    <x v="129"/>
    <x v="1"/>
    <x v="4"/>
    <x v="55"/>
    <x v="0"/>
    <x v="2"/>
    <x v="4"/>
    <x v="37"/>
    <x v="1"/>
    <x v="61"/>
    <x v="49"/>
    <x v="2"/>
    <x v="16"/>
    <x v="280"/>
    <x v="22"/>
    <x v="26"/>
    <x v="25"/>
    <x v="218"/>
    <x v="152"/>
    <x v="213"/>
    <x v="2"/>
    <x v="166"/>
    <x v="164"/>
    <x v="168"/>
    <x v="166"/>
    <x v="261"/>
    <x v="162"/>
    <x v="167"/>
    <x v="167"/>
    <x v="3"/>
    <x v="270"/>
    <x v="78"/>
    <x v="168"/>
    <x v="129"/>
    <x v="162"/>
    <x v="162"/>
    <x v="164"/>
    <x v="3"/>
    <x v="5"/>
    <x v="7"/>
    <x v="5"/>
    <x v="194"/>
    <x v="192"/>
    <x v="173"/>
    <x v="111"/>
    <x v="8"/>
    <x v="74"/>
  </r>
  <r>
    <x v="388"/>
    <x v="381"/>
    <x v="1"/>
    <x v="4"/>
    <x v="55"/>
    <x v="0"/>
    <x v="2"/>
    <x v="4"/>
    <x v="26"/>
    <x v="1"/>
    <x v="79"/>
    <x v="38"/>
    <x v="2"/>
    <x v="14"/>
    <x v="286"/>
    <x v="24"/>
    <x v="18"/>
    <x v="14"/>
    <x v="221"/>
    <x v="146"/>
    <x v="199"/>
    <x v="2"/>
    <x v="159"/>
    <x v="109"/>
    <x v="118"/>
    <x v="157"/>
    <x v="267"/>
    <x v="110"/>
    <x v="117"/>
    <x v="160"/>
    <x v="3"/>
    <x v="289"/>
    <x v="86"/>
    <x v="120"/>
    <x v="136"/>
    <x v="155"/>
    <x v="155"/>
    <x v="157"/>
    <x v="4"/>
    <x v="5"/>
    <x v="7"/>
    <x v="5"/>
    <x v="172"/>
    <x v="190"/>
    <x v="64"/>
    <x v="88"/>
    <x v="29"/>
    <x v="74"/>
  </r>
  <r>
    <x v="6"/>
    <x v="0"/>
    <x v="1"/>
    <x v="4"/>
    <x v="56"/>
    <x v="1"/>
    <x v="1"/>
    <x v="4"/>
    <x v="23"/>
    <x v="7"/>
    <x v="7"/>
    <x v="59"/>
    <x v="2"/>
    <x v="16"/>
    <x v="283"/>
    <x v="16"/>
    <x v="262"/>
    <x v="256"/>
    <x v="41"/>
    <x v="38"/>
    <x v="70"/>
    <x v="2"/>
    <x v="37"/>
    <x v="451"/>
    <x v="467"/>
    <x v="38"/>
    <x v="426"/>
    <x v="451"/>
    <x v="466"/>
    <x v="38"/>
    <x v="3"/>
    <x v="334"/>
    <x v="49"/>
    <x v="480"/>
    <x v="423"/>
    <x v="37"/>
    <x v="37"/>
    <x v="37"/>
    <x v="2"/>
    <x v="6"/>
    <x v="7"/>
    <x v="6"/>
    <x v="67"/>
    <x v="64"/>
    <x v="170"/>
    <x v="119"/>
    <x v="0"/>
    <x v="151"/>
  </r>
  <r>
    <x v="7"/>
    <x v="1"/>
    <x v="1"/>
    <x v="4"/>
    <x v="56"/>
    <x v="1"/>
    <x v="1"/>
    <x v="4"/>
    <x v="25"/>
    <x v="7"/>
    <x v="9"/>
    <x v="0"/>
    <x v="2"/>
    <x v="21"/>
    <x v="235"/>
    <x v="2"/>
    <x v="1"/>
    <x v="0"/>
    <x v="336"/>
    <x v="245"/>
    <x v="245"/>
    <x v="2"/>
    <x v="248"/>
    <x v="238"/>
    <x v="244"/>
    <x v="251"/>
    <x v="229"/>
    <x v="238"/>
    <x v="244"/>
    <x v="251"/>
    <x v="3"/>
    <x v="217"/>
    <x v="95"/>
    <x v="270"/>
    <x v="253"/>
    <x v="249"/>
    <x v="249"/>
    <x v="249"/>
    <x v="7"/>
    <x v="6"/>
    <x v="7"/>
    <x v="6"/>
    <x v="247"/>
    <x v="257"/>
    <x v="208"/>
    <x v="132"/>
    <x v="16"/>
    <x v="151"/>
  </r>
  <r>
    <x v="185"/>
    <x v="180"/>
    <x v="1"/>
    <x v="4"/>
    <x v="56"/>
    <x v="1"/>
    <x v="1"/>
    <x v="4"/>
    <x v="29"/>
    <x v="2"/>
    <x v="73"/>
    <x v="112"/>
    <x v="2"/>
    <x v="16"/>
    <x v="346"/>
    <x v="85"/>
    <x v="279"/>
    <x v="268"/>
    <x v="35"/>
    <x v="29"/>
    <x v="47"/>
    <x v="2"/>
    <x v="27"/>
    <x v="431"/>
    <x v="438"/>
    <x v="29"/>
    <x v="440"/>
    <x v="431"/>
    <x v="438"/>
    <x v="27"/>
    <x v="3"/>
    <x v="364"/>
    <x v="86"/>
    <x v="450"/>
    <x v="455"/>
    <x v="26"/>
    <x v="26"/>
    <x v="26"/>
    <x v="2"/>
    <x v="6"/>
    <x v="7"/>
    <x v="6"/>
    <x v="55"/>
    <x v="63"/>
    <x v="92"/>
    <x v="57"/>
    <x v="34"/>
    <x v="151"/>
  </r>
  <r>
    <x v="277"/>
    <x v="264"/>
    <x v="1"/>
    <x v="11"/>
    <x v="56"/>
    <x v="1"/>
    <x v="1"/>
    <x v="4"/>
    <x v="29"/>
    <x v="5"/>
    <x v="73"/>
    <x v="112"/>
    <x v="2"/>
    <x v="29"/>
    <x v="128"/>
    <x v="85"/>
    <x v="279"/>
    <x v="268"/>
    <x v="35"/>
    <x v="449"/>
    <x v="418"/>
    <x v="2"/>
    <x v="454"/>
    <x v="30"/>
    <x v="37"/>
    <x v="456"/>
    <x v="16"/>
    <x v="30"/>
    <x v="37"/>
    <x v="458"/>
    <x v="3"/>
    <x v="76"/>
    <x v="86"/>
    <x v="41"/>
    <x v="42"/>
    <x v="457"/>
    <x v="457"/>
    <x v="457"/>
    <x v="2"/>
    <x v="6"/>
    <x v="7"/>
    <x v="6"/>
    <x v="433"/>
    <x v="63"/>
    <x v="331"/>
    <x v="197"/>
    <x v="34"/>
    <x v="151"/>
  </r>
  <r>
    <x v="461"/>
    <x v="460"/>
    <x v="1"/>
    <x v="6"/>
    <x v="56"/>
    <x v="1"/>
    <x v="1"/>
    <x v="4"/>
    <x v="11"/>
    <x v="2"/>
    <x v="29"/>
    <x v="75"/>
    <x v="2"/>
    <x v="29"/>
    <x v="179"/>
    <x v="49"/>
    <x v="270"/>
    <x v="262"/>
    <x v="40"/>
    <x v="440"/>
    <x v="403"/>
    <x v="2"/>
    <x v="446"/>
    <x v="18"/>
    <x v="19"/>
    <x v="448"/>
    <x v="26"/>
    <x v="18"/>
    <x v="19"/>
    <x v="449"/>
    <x v="3"/>
    <x v="105"/>
    <x v="123"/>
    <x v="19"/>
    <x v="53"/>
    <x v="448"/>
    <x v="448"/>
    <x v="448"/>
    <x v="2"/>
    <x v="6"/>
    <x v="7"/>
    <x v="6"/>
    <x v="429"/>
    <x v="299"/>
    <x v="421"/>
    <x v="166"/>
    <x v="31"/>
    <x v="151"/>
  </r>
  <r>
    <x v="462"/>
    <x v="461"/>
    <x v="1"/>
    <x v="5"/>
    <x v="56"/>
    <x v="1"/>
    <x v="1"/>
    <x v="4"/>
    <x v="15"/>
    <x v="2"/>
    <x v="29"/>
    <x v="75"/>
    <x v="2"/>
    <x v="16"/>
    <x v="292"/>
    <x v="49"/>
    <x v="270"/>
    <x v="262"/>
    <x v="40"/>
    <x v="36"/>
    <x v="60"/>
    <x v="2"/>
    <x v="34"/>
    <x v="446"/>
    <x v="460"/>
    <x v="36"/>
    <x v="431"/>
    <x v="446"/>
    <x v="460"/>
    <x v="37"/>
    <x v="3"/>
    <x v="339"/>
    <x v="33"/>
    <x v="475"/>
    <x v="440"/>
    <x v="36"/>
    <x v="36"/>
    <x v="36"/>
    <x v="2"/>
    <x v="6"/>
    <x v="7"/>
    <x v="6"/>
    <x v="60"/>
    <x v="65"/>
    <x v="157"/>
    <x v="91"/>
    <x v="5"/>
    <x v="151"/>
  </r>
  <r>
    <x v="463"/>
    <x v="462"/>
    <x v="1"/>
    <x v="3"/>
    <x v="56"/>
    <x v="1"/>
    <x v="1"/>
    <x v="4"/>
    <x v="14"/>
    <x v="2"/>
    <x v="29"/>
    <x v="75"/>
    <x v="2"/>
    <x v="29"/>
    <x v="179"/>
    <x v="49"/>
    <x v="270"/>
    <x v="262"/>
    <x v="40"/>
    <x v="440"/>
    <x v="403"/>
    <x v="2"/>
    <x v="446"/>
    <x v="18"/>
    <x v="19"/>
    <x v="448"/>
    <x v="26"/>
    <x v="18"/>
    <x v="19"/>
    <x v="449"/>
    <x v="3"/>
    <x v="105"/>
    <x v="123"/>
    <x v="19"/>
    <x v="20"/>
    <x v="448"/>
    <x v="448"/>
    <x v="448"/>
    <x v="2"/>
    <x v="6"/>
    <x v="7"/>
    <x v="6"/>
    <x v="429"/>
    <x v="65"/>
    <x v="259"/>
    <x v="166"/>
    <x v="1"/>
    <x v="151"/>
  </r>
  <r>
    <x v="487"/>
    <x v="488"/>
    <x v="1"/>
    <x v="4"/>
    <x v="56"/>
    <x v="1"/>
    <x v="1"/>
    <x v="4"/>
    <x v="25"/>
    <x v="7"/>
    <x v="117"/>
    <x v="152"/>
    <x v="0"/>
    <x v="29"/>
    <x v="25"/>
    <x v="117"/>
    <x v="280"/>
    <x v="273"/>
    <x v="39"/>
    <x v="456"/>
    <x v="436"/>
    <x v="2"/>
    <x v="464"/>
    <x v="315"/>
    <x v="355"/>
    <x v="468"/>
    <x v="93"/>
    <x v="311"/>
    <x v="351"/>
    <x v="453"/>
    <x v="3"/>
    <x v="62"/>
    <x v="86"/>
    <x v="359"/>
    <x v="349"/>
    <x v="452"/>
    <x v="452"/>
    <x v="452"/>
    <x v="2"/>
    <x v="6"/>
    <x v="7"/>
    <x v="6"/>
    <x v="450"/>
    <x v="299"/>
    <x v="421"/>
    <x v="229"/>
    <x v="16"/>
    <x v="151"/>
  </r>
  <r>
    <x v="504"/>
    <x v="506"/>
    <x v="1"/>
    <x v="4"/>
    <x v="56"/>
    <x v="1"/>
    <x v="1"/>
    <x v="4"/>
    <x v="25"/>
    <x v="7"/>
    <x v="120"/>
    <x v="58"/>
    <x v="2"/>
    <x v="29"/>
    <x v="183"/>
    <x v="112"/>
    <x v="261"/>
    <x v="255"/>
    <x v="42"/>
    <x v="438"/>
    <x v="421"/>
    <x v="2"/>
    <x v="443"/>
    <x v="276"/>
    <x v="315"/>
    <x v="447"/>
    <x v="72"/>
    <x v="276"/>
    <x v="316"/>
    <x v="448"/>
    <x v="3"/>
    <x v="106"/>
    <x v="86"/>
    <x v="322"/>
    <x v="310"/>
    <x v="447"/>
    <x v="447"/>
    <x v="447"/>
    <x v="2"/>
    <x v="6"/>
    <x v="7"/>
    <x v="6"/>
    <x v="420"/>
    <x v="299"/>
    <x v="421"/>
    <x v="223"/>
    <x v="16"/>
    <x v="151"/>
  </r>
  <r>
    <x v="186"/>
    <x v="181"/>
    <x v="1"/>
    <x v="4"/>
    <x v="57"/>
    <x v="2"/>
    <x v="3"/>
    <x v="13"/>
    <x v="29"/>
    <x v="1"/>
    <x v="73"/>
    <x v="112"/>
    <x v="2"/>
    <x v="16"/>
    <x v="318"/>
    <x v="11"/>
    <x v="35"/>
    <x v="35"/>
    <x v="234"/>
    <x v="170"/>
    <x v="207"/>
    <x v="2"/>
    <x v="187"/>
    <x v="311"/>
    <x v="313"/>
    <x v="191"/>
    <x v="308"/>
    <x v="313"/>
    <x v="314"/>
    <x v="190"/>
    <x v="3"/>
    <x v="267"/>
    <x v="86"/>
    <x v="320"/>
    <x v="238"/>
    <x v="188"/>
    <x v="188"/>
    <x v="188"/>
    <x v="2"/>
    <x v="4"/>
    <x v="7"/>
    <x v="4"/>
    <x v="173"/>
    <x v="299"/>
    <x v="421"/>
    <x v="124"/>
    <x v="34"/>
    <x v="104"/>
  </r>
  <r>
    <x v="278"/>
    <x v="265"/>
    <x v="1"/>
    <x v="11"/>
    <x v="57"/>
    <x v="2"/>
    <x v="3"/>
    <x v="13"/>
    <x v="29"/>
    <x v="5"/>
    <x v="73"/>
    <x v="112"/>
    <x v="2"/>
    <x v="29"/>
    <x v="157"/>
    <x v="11"/>
    <x v="35"/>
    <x v="35"/>
    <x v="234"/>
    <x v="305"/>
    <x v="268"/>
    <x v="2"/>
    <x v="295"/>
    <x v="152"/>
    <x v="167"/>
    <x v="294"/>
    <x v="163"/>
    <x v="152"/>
    <x v="166"/>
    <x v="295"/>
    <x v="3"/>
    <x v="173"/>
    <x v="86"/>
    <x v="180"/>
    <x v="265"/>
    <x v="294"/>
    <x v="294"/>
    <x v="294"/>
    <x v="2"/>
    <x v="4"/>
    <x v="7"/>
    <x v="4"/>
    <x v="310"/>
    <x v="204"/>
    <x v="299"/>
    <x v="140"/>
    <x v="34"/>
    <x v="104"/>
  </r>
  <r>
    <x v="375"/>
    <x v="367"/>
    <x v="1"/>
    <x v="4"/>
    <x v="57"/>
    <x v="2"/>
    <x v="3"/>
    <x v="13"/>
    <x v="20"/>
    <x v="1"/>
    <x v="74"/>
    <x v="113"/>
    <x v="2"/>
    <x v="29"/>
    <x v="145"/>
    <x v="21"/>
    <x v="36"/>
    <x v="36"/>
    <x v="235"/>
    <x v="306"/>
    <x v="269"/>
    <x v="2"/>
    <x v="296"/>
    <x v="265"/>
    <x v="274"/>
    <x v="298"/>
    <x v="175"/>
    <x v="263"/>
    <x v="272"/>
    <x v="299"/>
    <x v="3"/>
    <x v="171"/>
    <x v="86"/>
    <x v="275"/>
    <x v="275"/>
    <x v="298"/>
    <x v="298"/>
    <x v="298"/>
    <x v="2"/>
    <x v="4"/>
    <x v="7"/>
    <x v="4"/>
    <x v="309"/>
    <x v="205"/>
    <x v="308"/>
    <x v="148"/>
    <x v="9"/>
    <x v="104"/>
  </r>
  <r>
    <x v="17"/>
    <x v="11"/>
    <x v="1"/>
    <x v="2"/>
    <x v="58"/>
    <x v="0"/>
    <x v="5"/>
    <x v="14"/>
    <x v="22"/>
    <x v="6"/>
    <x v="16"/>
    <x v="66"/>
    <x v="2"/>
    <x v="25"/>
    <x v="211"/>
    <x v="81"/>
    <x v="156"/>
    <x v="157"/>
    <x v="209"/>
    <x v="294"/>
    <x v="257"/>
    <x v="2"/>
    <x v="288"/>
    <x v="302"/>
    <x v="306"/>
    <x v="292"/>
    <x v="215"/>
    <x v="302"/>
    <x v="307"/>
    <x v="293"/>
    <x v="3"/>
    <x v="200"/>
    <x v="120"/>
    <x v="361"/>
    <x v="322"/>
    <x v="292"/>
    <x v="292"/>
    <x v="292"/>
    <x v="2"/>
    <x v="5"/>
    <x v="7"/>
    <x v="5"/>
    <x v="274"/>
    <x v="200"/>
    <x v="220"/>
    <x v="150"/>
    <x v="1"/>
    <x v="101"/>
  </r>
  <r>
    <x v="30"/>
    <x v="29"/>
    <x v="1"/>
    <x v="4"/>
    <x v="58"/>
    <x v="0"/>
    <x v="5"/>
    <x v="14"/>
    <x v="23"/>
    <x v="6"/>
    <x v="21"/>
    <x v="36"/>
    <x v="2"/>
    <x v="18"/>
    <x v="247"/>
    <x v="71"/>
    <x v="132"/>
    <x v="138"/>
    <x v="204"/>
    <x v="197"/>
    <x v="233"/>
    <x v="2"/>
    <x v="221"/>
    <x v="185"/>
    <x v="192"/>
    <x v="206"/>
    <x v="238"/>
    <x v="185"/>
    <x v="192"/>
    <x v="206"/>
    <x v="3"/>
    <x v="222"/>
    <x v="57"/>
    <x v="173"/>
    <x v="205"/>
    <x v="204"/>
    <x v="204"/>
    <x v="204"/>
    <x v="4"/>
    <x v="5"/>
    <x v="7"/>
    <x v="5"/>
    <x v="231"/>
    <x v="191"/>
    <x v="198"/>
    <x v="113"/>
    <x v="0"/>
    <x v="101"/>
  </r>
  <r>
    <x v="48"/>
    <x v="30"/>
    <x v="0"/>
    <x v="7"/>
    <x v="58"/>
    <x v="0"/>
    <x v="5"/>
    <x v="14"/>
    <x v="15"/>
    <x v="7"/>
    <x v="16"/>
    <x v="66"/>
    <x v="2"/>
    <x v="18"/>
    <x v="254"/>
    <x v="81"/>
    <x v="156"/>
    <x v="157"/>
    <x v="209"/>
    <x v="183"/>
    <x v="227"/>
    <x v="2"/>
    <x v="195"/>
    <x v="169"/>
    <x v="177"/>
    <x v="194"/>
    <x v="241"/>
    <x v="168"/>
    <x v="173"/>
    <x v="193"/>
    <x v="3"/>
    <x v="238"/>
    <x v="38"/>
    <x v="131"/>
    <x v="179"/>
    <x v="191"/>
    <x v="191"/>
    <x v="191"/>
    <x v="2"/>
    <x v="5"/>
    <x v="7"/>
    <x v="5"/>
    <x v="221"/>
    <x v="299"/>
    <x v="421"/>
    <x v="107"/>
    <x v="5"/>
    <x v="101"/>
  </r>
  <r>
    <x v="41"/>
    <x v="24"/>
    <x v="1"/>
    <x v="6"/>
    <x v="59"/>
    <x v="14"/>
    <x v="10"/>
    <x v="14"/>
    <x v="18"/>
    <x v="4"/>
    <x v="30"/>
    <x v="1"/>
    <x v="2"/>
    <x v="21"/>
    <x v="235"/>
    <x v="31"/>
    <x v="1"/>
    <x v="0"/>
    <x v="336"/>
    <x v="245"/>
    <x v="245"/>
    <x v="2"/>
    <x v="248"/>
    <x v="238"/>
    <x v="244"/>
    <x v="251"/>
    <x v="229"/>
    <x v="238"/>
    <x v="244"/>
    <x v="251"/>
    <x v="3"/>
    <x v="217"/>
    <x v="113"/>
    <x v="297"/>
    <x v="259"/>
    <x v="249"/>
    <x v="249"/>
    <x v="249"/>
    <x v="7"/>
    <x v="7"/>
    <x v="7"/>
    <x v="7"/>
    <x v="247"/>
    <x v="257"/>
    <x v="208"/>
    <x v="132"/>
    <x v="12"/>
    <x v="13"/>
  </r>
  <r>
    <x v="42"/>
    <x v="25"/>
    <x v="1"/>
    <x v="5"/>
    <x v="59"/>
    <x v="14"/>
    <x v="10"/>
    <x v="14"/>
    <x v="15"/>
    <x v="4"/>
    <x v="30"/>
    <x v="1"/>
    <x v="2"/>
    <x v="21"/>
    <x v="235"/>
    <x v="31"/>
    <x v="1"/>
    <x v="0"/>
    <x v="336"/>
    <x v="245"/>
    <x v="245"/>
    <x v="2"/>
    <x v="248"/>
    <x v="238"/>
    <x v="244"/>
    <x v="251"/>
    <x v="229"/>
    <x v="238"/>
    <x v="244"/>
    <x v="251"/>
    <x v="3"/>
    <x v="217"/>
    <x v="56"/>
    <x v="202"/>
    <x v="242"/>
    <x v="249"/>
    <x v="249"/>
    <x v="249"/>
    <x v="7"/>
    <x v="7"/>
    <x v="7"/>
    <x v="7"/>
    <x v="247"/>
    <x v="257"/>
    <x v="208"/>
    <x v="132"/>
    <x v="5"/>
    <x v="13"/>
  </r>
  <r>
    <x v="43"/>
    <x v="26"/>
    <x v="1"/>
    <x v="3"/>
    <x v="59"/>
    <x v="14"/>
    <x v="10"/>
    <x v="14"/>
    <x v="14"/>
    <x v="4"/>
    <x v="30"/>
    <x v="1"/>
    <x v="2"/>
    <x v="21"/>
    <x v="235"/>
    <x v="31"/>
    <x v="1"/>
    <x v="0"/>
    <x v="336"/>
    <x v="245"/>
    <x v="245"/>
    <x v="2"/>
    <x v="248"/>
    <x v="238"/>
    <x v="244"/>
    <x v="251"/>
    <x v="229"/>
    <x v="238"/>
    <x v="244"/>
    <x v="251"/>
    <x v="3"/>
    <x v="217"/>
    <x v="113"/>
    <x v="297"/>
    <x v="259"/>
    <x v="249"/>
    <x v="249"/>
    <x v="249"/>
    <x v="7"/>
    <x v="7"/>
    <x v="7"/>
    <x v="7"/>
    <x v="247"/>
    <x v="257"/>
    <x v="208"/>
    <x v="132"/>
    <x v="1"/>
    <x v="13"/>
  </r>
  <r>
    <x v="505"/>
    <x v="507"/>
    <x v="1"/>
    <x v="4"/>
    <x v="60"/>
    <x v="15"/>
    <x v="5"/>
    <x v="14"/>
    <x v="23"/>
    <x v="9"/>
    <x v="120"/>
    <x v="155"/>
    <x v="2"/>
    <x v="29"/>
    <x v="41"/>
    <x v="72"/>
    <x v="165"/>
    <x v="166"/>
    <x v="132"/>
    <x v="390"/>
    <x v="337"/>
    <x v="2"/>
    <x v="368"/>
    <x v="247"/>
    <x v="263"/>
    <x v="374"/>
    <x v="122"/>
    <x v="247"/>
    <x v="264"/>
    <x v="375"/>
    <x v="3"/>
    <x v="434"/>
    <x v="86"/>
    <x v="266"/>
    <x v="267"/>
    <x v="375"/>
    <x v="375"/>
    <x v="375"/>
    <x v="1"/>
    <x v="8"/>
    <x v="7"/>
    <x v="15"/>
    <x v="280"/>
    <x v="280"/>
    <x v="8"/>
    <x v="187"/>
    <x v="0"/>
    <x v="65"/>
  </r>
  <r>
    <x v="187"/>
    <x v="182"/>
    <x v="1"/>
    <x v="4"/>
    <x v="61"/>
    <x v="2"/>
    <x v="10"/>
    <x v="14"/>
    <x v="29"/>
    <x v="9"/>
    <x v="73"/>
    <x v="112"/>
    <x v="2"/>
    <x v="16"/>
    <x v="350"/>
    <x v="57"/>
    <x v="125"/>
    <x v="127"/>
    <x v="270"/>
    <x v="211"/>
    <x v="146"/>
    <x v="2"/>
    <x v="198"/>
    <x v="234"/>
    <x v="239"/>
    <x v="217"/>
    <x v="338"/>
    <x v="234"/>
    <x v="239"/>
    <x v="219"/>
    <x v="3"/>
    <x v="271"/>
    <x v="86"/>
    <x v="244"/>
    <x v="236"/>
    <x v="218"/>
    <x v="218"/>
    <x v="217"/>
    <x v="2"/>
    <x v="4"/>
    <x v="7"/>
    <x v="4"/>
    <x v="211"/>
    <x v="237"/>
    <x v="75"/>
    <x v="82"/>
    <x v="34"/>
    <x v="55"/>
  </r>
  <r>
    <x v="279"/>
    <x v="266"/>
    <x v="1"/>
    <x v="11"/>
    <x v="61"/>
    <x v="2"/>
    <x v="10"/>
    <x v="14"/>
    <x v="29"/>
    <x v="5"/>
    <x v="73"/>
    <x v="112"/>
    <x v="2"/>
    <x v="29"/>
    <x v="124"/>
    <x v="57"/>
    <x v="125"/>
    <x v="127"/>
    <x v="270"/>
    <x v="270"/>
    <x v="313"/>
    <x v="2"/>
    <x v="283"/>
    <x v="242"/>
    <x v="250"/>
    <x v="275"/>
    <x v="136"/>
    <x v="242"/>
    <x v="250"/>
    <x v="276"/>
    <x v="3"/>
    <x v="169"/>
    <x v="86"/>
    <x v="255"/>
    <x v="269"/>
    <x v="273"/>
    <x v="273"/>
    <x v="274"/>
    <x v="2"/>
    <x v="4"/>
    <x v="7"/>
    <x v="4"/>
    <x v="281"/>
    <x v="237"/>
    <x v="349"/>
    <x v="174"/>
    <x v="34"/>
    <x v="55"/>
  </r>
  <r>
    <x v="0"/>
    <x v="60"/>
    <x v="1"/>
    <x v="4"/>
    <x v="62"/>
    <x v="14"/>
    <x v="10"/>
    <x v="13"/>
    <x v="21"/>
    <x v="2"/>
    <x v="1"/>
    <x v="55"/>
    <x v="1"/>
    <x v="15"/>
    <x v="235"/>
    <x v="43"/>
    <x v="131"/>
    <x v="135"/>
    <x v="336"/>
    <x v="245"/>
    <x v="162"/>
    <x v="2"/>
    <x v="231"/>
    <x v="120"/>
    <x v="127"/>
    <x v="161"/>
    <x v="13"/>
    <x v="95"/>
    <x v="95"/>
    <x v="144"/>
    <x v="3"/>
    <x v="217"/>
    <x v="7"/>
    <x v="32"/>
    <x v="19"/>
    <x v="167"/>
    <x v="167"/>
    <x v="141"/>
    <x v="3"/>
    <x v="7"/>
    <x v="7"/>
    <x v="7"/>
    <x v="139"/>
    <x v="157"/>
    <x v="208"/>
    <x v="71"/>
    <x v="13"/>
    <x v="77"/>
  </r>
  <r>
    <x v="1"/>
    <x v="59"/>
    <x v="1"/>
    <x v="4"/>
    <x v="62"/>
    <x v="14"/>
    <x v="10"/>
    <x v="13"/>
    <x v="21"/>
    <x v="2"/>
    <x v="2"/>
    <x v="54"/>
    <x v="1"/>
    <x v="15"/>
    <x v="235"/>
    <x v="47"/>
    <x v="130"/>
    <x v="133"/>
    <x v="336"/>
    <x v="245"/>
    <x v="159"/>
    <x v="2"/>
    <x v="230"/>
    <x v="99"/>
    <x v="100"/>
    <x v="160"/>
    <x v="14"/>
    <x v="78"/>
    <x v="77"/>
    <x v="148"/>
    <x v="3"/>
    <x v="217"/>
    <x v="9"/>
    <x v="29"/>
    <x v="18"/>
    <x v="168"/>
    <x v="168"/>
    <x v="145"/>
    <x v="3"/>
    <x v="7"/>
    <x v="7"/>
    <x v="7"/>
    <x v="140"/>
    <x v="156"/>
    <x v="208"/>
    <x v="65"/>
    <x v="13"/>
    <x v="77"/>
  </r>
  <r>
    <x v="2"/>
    <x v="61"/>
    <x v="1"/>
    <x v="4"/>
    <x v="62"/>
    <x v="14"/>
    <x v="10"/>
    <x v="13"/>
    <x v="10"/>
    <x v="2"/>
    <x v="2"/>
    <x v="54"/>
    <x v="1"/>
    <x v="31"/>
    <x v="235"/>
    <x v="47"/>
    <x v="130"/>
    <x v="133"/>
    <x v="336"/>
    <x v="245"/>
    <x v="302"/>
    <x v="2"/>
    <x v="261"/>
    <x v="364"/>
    <x v="377"/>
    <x v="323"/>
    <x v="443"/>
    <x v="381"/>
    <x v="397"/>
    <x v="332"/>
    <x v="3"/>
    <x v="217"/>
    <x v="148"/>
    <x v="463"/>
    <x v="481"/>
    <x v="310"/>
    <x v="310"/>
    <x v="332"/>
    <x v="3"/>
    <x v="7"/>
    <x v="7"/>
    <x v="7"/>
    <x v="350"/>
    <x v="156"/>
    <x v="208"/>
    <x v="189"/>
    <x v="34"/>
    <x v="77"/>
  </r>
  <r>
    <x v="3"/>
    <x v="62"/>
    <x v="1"/>
    <x v="4"/>
    <x v="62"/>
    <x v="14"/>
    <x v="10"/>
    <x v="13"/>
    <x v="10"/>
    <x v="2"/>
    <x v="1"/>
    <x v="55"/>
    <x v="1"/>
    <x v="31"/>
    <x v="235"/>
    <x v="43"/>
    <x v="131"/>
    <x v="135"/>
    <x v="336"/>
    <x v="245"/>
    <x v="300"/>
    <x v="2"/>
    <x v="260"/>
    <x v="347"/>
    <x v="353"/>
    <x v="322"/>
    <x v="444"/>
    <x v="366"/>
    <x v="379"/>
    <x v="335"/>
    <x v="3"/>
    <x v="217"/>
    <x v="150"/>
    <x v="459"/>
    <x v="479"/>
    <x v="312"/>
    <x v="312"/>
    <x v="335"/>
    <x v="3"/>
    <x v="7"/>
    <x v="7"/>
    <x v="7"/>
    <x v="351"/>
    <x v="157"/>
    <x v="208"/>
    <x v="183"/>
    <x v="34"/>
    <x v="77"/>
  </r>
  <r>
    <x v="125"/>
    <x v="128"/>
    <x v="1"/>
    <x v="3"/>
    <x v="62"/>
    <x v="14"/>
    <x v="10"/>
    <x v="13"/>
    <x v="35"/>
    <x v="2"/>
    <x v="0"/>
    <x v="8"/>
    <x v="1"/>
    <x v="21"/>
    <x v="236"/>
    <x v="23"/>
    <x v="1"/>
    <x v="0"/>
    <x v="196"/>
    <x v="244"/>
    <x v="192"/>
    <x v="2"/>
    <x v="237"/>
    <x v="241"/>
    <x v="244"/>
    <x v="244"/>
    <x v="309"/>
    <x v="241"/>
    <x v="244"/>
    <x v="238"/>
    <x v="3"/>
    <x v="218"/>
    <x v="10"/>
    <x v="62"/>
    <x v="334"/>
    <x v="279"/>
    <x v="279"/>
    <x v="236"/>
    <x v="7"/>
    <x v="7"/>
    <x v="7"/>
    <x v="7"/>
    <x v="239"/>
    <x v="0"/>
    <x v="137"/>
    <x v="132"/>
    <x v="2"/>
    <x v="77"/>
  </r>
  <r>
    <x v="126"/>
    <x v="127"/>
    <x v="1"/>
    <x v="3"/>
    <x v="62"/>
    <x v="14"/>
    <x v="10"/>
    <x v="13"/>
    <x v="10"/>
    <x v="2"/>
    <x v="0"/>
    <x v="8"/>
    <x v="1"/>
    <x v="21"/>
    <x v="234"/>
    <x v="23"/>
    <x v="1"/>
    <x v="0"/>
    <x v="196"/>
    <x v="246"/>
    <x v="282"/>
    <x v="2"/>
    <x v="256"/>
    <x v="236"/>
    <x v="244"/>
    <x v="255"/>
    <x v="162"/>
    <x v="235"/>
    <x v="244"/>
    <x v="260"/>
    <x v="3"/>
    <x v="216"/>
    <x v="147"/>
    <x v="429"/>
    <x v="168"/>
    <x v="211"/>
    <x v="211"/>
    <x v="258"/>
    <x v="7"/>
    <x v="7"/>
    <x v="7"/>
    <x v="7"/>
    <x v="256"/>
    <x v="0"/>
    <x v="277"/>
    <x v="132"/>
    <x v="34"/>
    <x v="77"/>
  </r>
  <r>
    <x v="4"/>
    <x v="63"/>
    <x v="1"/>
    <x v="4"/>
    <x v="63"/>
    <x v="14"/>
    <x v="10"/>
    <x v="13"/>
    <x v="25"/>
    <x v="2"/>
    <x v="6"/>
    <x v="57"/>
    <x v="2"/>
    <x v="5"/>
    <x v="472"/>
    <x v="48"/>
    <x v="138"/>
    <x v="141"/>
    <x v="166"/>
    <x v="47"/>
    <x v="11"/>
    <x v="2"/>
    <x v="42"/>
    <x v="435"/>
    <x v="448"/>
    <x v="47"/>
    <x v="448"/>
    <x v="435"/>
    <x v="449"/>
    <x v="48"/>
    <x v="3"/>
    <x v="433"/>
    <x v="3"/>
    <x v="194"/>
    <x v="8"/>
    <x v="46"/>
    <x v="46"/>
    <x v="46"/>
    <x v="3"/>
    <x v="7"/>
    <x v="7"/>
    <x v="7"/>
    <x v="23"/>
    <x v="158"/>
    <x v="13"/>
    <x v="18"/>
    <x v="16"/>
    <x v="89"/>
  </r>
  <r>
    <x v="5"/>
    <x v="64"/>
    <x v="1"/>
    <x v="4"/>
    <x v="63"/>
    <x v="14"/>
    <x v="10"/>
    <x v="13"/>
    <x v="10"/>
    <x v="2"/>
    <x v="6"/>
    <x v="57"/>
    <x v="2"/>
    <x v="38"/>
    <x v="1"/>
    <x v="48"/>
    <x v="138"/>
    <x v="141"/>
    <x v="166"/>
    <x v="433"/>
    <x v="472"/>
    <x v="2"/>
    <x v="439"/>
    <x v="27"/>
    <x v="30"/>
    <x v="441"/>
    <x v="9"/>
    <x v="27"/>
    <x v="29"/>
    <x v="442"/>
    <x v="3"/>
    <x v="0"/>
    <x v="154"/>
    <x v="307"/>
    <x v="489"/>
    <x v="441"/>
    <x v="441"/>
    <x v="441"/>
    <x v="3"/>
    <x v="7"/>
    <x v="7"/>
    <x v="7"/>
    <x v="462"/>
    <x v="158"/>
    <x v="408"/>
    <x v="250"/>
    <x v="34"/>
    <x v="89"/>
  </r>
  <r>
    <x v="188"/>
    <x v="183"/>
    <x v="1"/>
    <x v="4"/>
    <x v="64"/>
    <x v="14"/>
    <x v="0"/>
    <x v="14"/>
    <x v="29"/>
    <x v="4"/>
    <x v="73"/>
    <x v="112"/>
    <x v="2"/>
    <x v="16"/>
    <x v="407"/>
    <x v="101"/>
    <x v="240"/>
    <x v="241"/>
    <x v="122"/>
    <x v="95"/>
    <x v="65"/>
    <x v="2"/>
    <x v="100"/>
    <x v="148"/>
    <x v="155"/>
    <x v="97"/>
    <x v="391"/>
    <x v="147"/>
    <x v="155"/>
    <x v="98"/>
    <x v="3"/>
    <x v="367"/>
    <x v="86"/>
    <x v="159"/>
    <x v="133"/>
    <x v="95"/>
    <x v="95"/>
    <x v="95"/>
    <x v="2"/>
    <x v="7"/>
    <x v="7"/>
    <x v="7"/>
    <x v="175"/>
    <x v="221"/>
    <x v="45"/>
    <x v="43"/>
    <x v="34"/>
    <x v="11"/>
  </r>
  <r>
    <x v="280"/>
    <x v="267"/>
    <x v="1"/>
    <x v="11"/>
    <x v="64"/>
    <x v="14"/>
    <x v="0"/>
    <x v="14"/>
    <x v="29"/>
    <x v="5"/>
    <x v="73"/>
    <x v="112"/>
    <x v="2"/>
    <x v="29"/>
    <x v="71"/>
    <x v="101"/>
    <x v="240"/>
    <x v="241"/>
    <x v="122"/>
    <x v="386"/>
    <x v="401"/>
    <x v="2"/>
    <x v="384"/>
    <x v="316"/>
    <x v="326"/>
    <x v="388"/>
    <x v="77"/>
    <x v="316"/>
    <x v="327"/>
    <x v="390"/>
    <x v="3"/>
    <x v="73"/>
    <x v="86"/>
    <x v="335"/>
    <x v="366"/>
    <x v="390"/>
    <x v="390"/>
    <x v="390"/>
    <x v="2"/>
    <x v="7"/>
    <x v="7"/>
    <x v="7"/>
    <x v="306"/>
    <x v="221"/>
    <x v="374"/>
    <x v="212"/>
    <x v="34"/>
    <x v="11"/>
  </r>
  <r>
    <x v="420"/>
    <x v="421"/>
    <x v="1"/>
    <x v="6"/>
    <x v="65"/>
    <x v="2"/>
    <x v="8"/>
    <x v="14"/>
    <x v="34"/>
    <x v="9"/>
    <x v="96"/>
    <x v="135"/>
    <x v="2"/>
    <x v="16"/>
    <x v="427"/>
    <x v="96"/>
    <x v="212"/>
    <x v="213"/>
    <x v="260"/>
    <x v="202"/>
    <x v="77"/>
    <x v="2"/>
    <x v="184"/>
    <x v="106"/>
    <x v="116"/>
    <x v="197"/>
    <x v="386"/>
    <x v="107"/>
    <x v="115"/>
    <x v="198"/>
    <x v="3"/>
    <x v="282"/>
    <x v="86"/>
    <x v="118"/>
    <x v="135"/>
    <x v="195"/>
    <x v="195"/>
    <x v="196"/>
    <x v="2"/>
    <x v="4"/>
    <x v="7"/>
    <x v="4"/>
    <x v="180"/>
    <x v="222"/>
    <x v="40"/>
    <x v="49"/>
    <x v="11"/>
    <x v="7"/>
  </r>
  <r>
    <x v="421"/>
    <x v="422"/>
    <x v="1"/>
    <x v="5"/>
    <x v="65"/>
    <x v="2"/>
    <x v="8"/>
    <x v="14"/>
    <x v="15"/>
    <x v="9"/>
    <x v="96"/>
    <x v="135"/>
    <x v="2"/>
    <x v="29"/>
    <x v="46"/>
    <x v="96"/>
    <x v="212"/>
    <x v="213"/>
    <x v="260"/>
    <x v="277"/>
    <x v="388"/>
    <x v="2"/>
    <x v="298"/>
    <x v="359"/>
    <x v="365"/>
    <x v="289"/>
    <x v="83"/>
    <x v="358"/>
    <x v="365"/>
    <x v="290"/>
    <x v="3"/>
    <x v="163"/>
    <x v="86"/>
    <x v="376"/>
    <x v="365"/>
    <x v="289"/>
    <x v="289"/>
    <x v="289"/>
    <x v="2"/>
    <x v="4"/>
    <x v="7"/>
    <x v="4"/>
    <x v="302"/>
    <x v="222"/>
    <x v="382"/>
    <x v="206"/>
    <x v="5"/>
    <x v="7"/>
  </r>
  <r>
    <x v="422"/>
    <x v="423"/>
    <x v="1"/>
    <x v="3"/>
    <x v="65"/>
    <x v="2"/>
    <x v="8"/>
    <x v="14"/>
    <x v="14"/>
    <x v="9"/>
    <x v="96"/>
    <x v="135"/>
    <x v="2"/>
    <x v="16"/>
    <x v="427"/>
    <x v="96"/>
    <x v="212"/>
    <x v="213"/>
    <x v="260"/>
    <x v="202"/>
    <x v="77"/>
    <x v="2"/>
    <x v="184"/>
    <x v="106"/>
    <x v="116"/>
    <x v="197"/>
    <x v="386"/>
    <x v="107"/>
    <x v="115"/>
    <x v="198"/>
    <x v="3"/>
    <x v="282"/>
    <x v="86"/>
    <x v="118"/>
    <x v="135"/>
    <x v="195"/>
    <x v="195"/>
    <x v="196"/>
    <x v="2"/>
    <x v="4"/>
    <x v="7"/>
    <x v="4"/>
    <x v="180"/>
    <x v="222"/>
    <x v="40"/>
    <x v="49"/>
    <x v="1"/>
    <x v="7"/>
  </r>
  <r>
    <x v="361"/>
    <x v="353"/>
    <x v="1"/>
    <x v="4"/>
    <x v="66"/>
    <x v="8"/>
    <x v="10"/>
    <x v="14"/>
    <x v="23"/>
    <x v="2"/>
    <x v="70"/>
    <x v="53"/>
    <x v="2"/>
    <x v="26"/>
    <x v="212"/>
    <x v="139"/>
    <x v="329"/>
    <x v="329"/>
    <x v="65"/>
    <x v="324"/>
    <x v="470"/>
    <x v="2"/>
    <x v="411"/>
    <x v="10"/>
    <x v="10"/>
    <x v="305"/>
    <x v="3"/>
    <x v="10"/>
    <x v="10"/>
    <x v="306"/>
    <x v="3"/>
    <x v="55"/>
    <x v="86"/>
    <x v="10"/>
    <x v="13"/>
    <x v="306"/>
    <x v="306"/>
    <x v="306"/>
    <x v="3"/>
    <x v="8"/>
    <x v="6"/>
    <x v="14"/>
    <x v="275"/>
    <x v="66"/>
    <x v="224"/>
    <x v="222"/>
    <x v="0"/>
    <x v="41"/>
  </r>
  <r>
    <x v="380"/>
    <x v="374"/>
    <x v="1"/>
    <x v="4"/>
    <x v="66"/>
    <x v="8"/>
    <x v="10"/>
    <x v="14"/>
    <x v="13"/>
    <x v="2"/>
    <x v="75"/>
    <x v="115"/>
    <x v="2"/>
    <x v="26"/>
    <x v="189"/>
    <x v="154"/>
    <x v="328"/>
    <x v="328"/>
    <x v="66"/>
    <x v="385"/>
    <x v="474"/>
    <x v="2"/>
    <x v="424"/>
    <x v="12"/>
    <x v="12"/>
    <x v="400"/>
    <x v="4"/>
    <x v="12"/>
    <x v="12"/>
    <x v="402"/>
    <x v="3"/>
    <x v="4"/>
    <x v="86"/>
    <x v="12"/>
    <x v="9"/>
    <x v="402"/>
    <x v="402"/>
    <x v="402"/>
    <x v="2"/>
    <x v="8"/>
    <x v="6"/>
    <x v="14"/>
    <x v="317"/>
    <x v="109"/>
    <x v="242"/>
    <x v="263"/>
    <x v="32"/>
    <x v="41"/>
  </r>
  <r>
    <x v="155"/>
    <x v="147"/>
    <x v="1"/>
    <x v="4"/>
    <x v="67"/>
    <x v="8"/>
    <x v="10"/>
    <x v="14"/>
    <x v="24"/>
    <x v="2"/>
    <x v="67"/>
    <x v="48"/>
    <x v="2"/>
    <x v="17"/>
    <x v="249"/>
    <x v="125"/>
    <x v="327"/>
    <x v="327"/>
    <x v="61"/>
    <x v="145"/>
    <x v="16"/>
    <x v="2"/>
    <x v="82"/>
    <x v="457"/>
    <x v="472"/>
    <x v="198"/>
    <x v="456"/>
    <x v="456"/>
    <x v="471"/>
    <x v="200"/>
    <x v="3"/>
    <x v="379"/>
    <x v="48"/>
    <x v="489"/>
    <x v="476"/>
    <x v="196"/>
    <x v="196"/>
    <x v="198"/>
    <x v="3"/>
    <x v="8"/>
    <x v="6"/>
    <x v="14"/>
    <x v="229"/>
    <x v="93"/>
    <x v="190"/>
    <x v="54"/>
    <x v="24"/>
    <x v="58"/>
  </r>
  <r>
    <x v="256"/>
    <x v="149"/>
    <x v="1"/>
    <x v="4"/>
    <x v="67"/>
    <x v="8"/>
    <x v="10"/>
    <x v="14"/>
    <x v="26"/>
    <x v="2"/>
    <x v="68"/>
    <x v="60"/>
    <x v="2"/>
    <x v="16"/>
    <x v="282"/>
    <x v="126"/>
    <x v="326"/>
    <x v="326"/>
    <x v="64"/>
    <x v="65"/>
    <x v="5"/>
    <x v="2"/>
    <x v="52"/>
    <x v="463"/>
    <x v="478"/>
    <x v="165"/>
    <x v="460"/>
    <x v="462"/>
    <x v="477"/>
    <x v="166"/>
    <x v="3"/>
    <x v="432"/>
    <x v="61"/>
    <x v="494"/>
    <x v="490"/>
    <x v="161"/>
    <x v="161"/>
    <x v="163"/>
    <x v="2"/>
    <x v="8"/>
    <x v="6"/>
    <x v="14"/>
    <x v="205"/>
    <x v="111"/>
    <x v="165"/>
    <x v="23"/>
    <x v="29"/>
    <x v="58"/>
  </r>
  <r>
    <x v="189"/>
    <x v="184"/>
    <x v="1"/>
    <x v="4"/>
    <x v="68"/>
    <x v="14"/>
    <x v="2"/>
    <x v="11"/>
    <x v="29"/>
    <x v="7"/>
    <x v="73"/>
    <x v="112"/>
    <x v="2"/>
    <x v="16"/>
    <x v="331"/>
    <x v="50"/>
    <x v="142"/>
    <x v="144"/>
    <x v="134"/>
    <x v="110"/>
    <x v="123"/>
    <x v="2"/>
    <x v="121"/>
    <x v="345"/>
    <x v="348"/>
    <x v="135"/>
    <x v="379"/>
    <x v="345"/>
    <x v="348"/>
    <x v="136"/>
    <x v="3"/>
    <x v="345"/>
    <x v="86"/>
    <x v="357"/>
    <x v="241"/>
    <x v="133"/>
    <x v="133"/>
    <x v="133"/>
    <x v="2"/>
    <x v="7"/>
    <x v="7"/>
    <x v="7"/>
    <x v="313"/>
    <x v="263"/>
    <x v="42"/>
    <x v="90"/>
    <x v="34"/>
    <x v="81"/>
  </r>
  <r>
    <x v="281"/>
    <x v="268"/>
    <x v="1"/>
    <x v="11"/>
    <x v="68"/>
    <x v="14"/>
    <x v="2"/>
    <x v="11"/>
    <x v="29"/>
    <x v="5"/>
    <x v="73"/>
    <x v="112"/>
    <x v="2"/>
    <x v="29"/>
    <x v="142"/>
    <x v="50"/>
    <x v="142"/>
    <x v="144"/>
    <x v="134"/>
    <x v="369"/>
    <x v="343"/>
    <x v="2"/>
    <x v="357"/>
    <x v="121"/>
    <x v="134"/>
    <x v="341"/>
    <x v="87"/>
    <x v="120"/>
    <x v="134"/>
    <x v="342"/>
    <x v="3"/>
    <x v="96"/>
    <x v="86"/>
    <x v="135"/>
    <x v="262"/>
    <x v="342"/>
    <x v="342"/>
    <x v="342"/>
    <x v="2"/>
    <x v="7"/>
    <x v="7"/>
    <x v="7"/>
    <x v="171"/>
    <x v="263"/>
    <x v="378"/>
    <x v="167"/>
    <x v="34"/>
    <x v="81"/>
  </r>
  <r>
    <x v="35"/>
    <x v="38"/>
    <x v="1"/>
    <x v="2"/>
    <x v="69"/>
    <x v="9"/>
    <x v="1"/>
    <x v="14"/>
    <x v="22"/>
    <x v="6"/>
    <x v="25"/>
    <x v="15"/>
    <x v="2"/>
    <x v="29"/>
    <x v="223"/>
    <x v="127"/>
    <x v="258"/>
    <x v="254"/>
    <x v="75"/>
    <x v="281"/>
    <x v="408"/>
    <x v="2"/>
    <x v="307"/>
    <x v="322"/>
    <x v="330"/>
    <x v="312"/>
    <x v="203"/>
    <x v="322"/>
    <x v="332"/>
    <x v="313"/>
    <x v="3"/>
    <x v="202"/>
    <x v="149"/>
    <x v="437"/>
    <x v="419"/>
    <x v="315"/>
    <x v="315"/>
    <x v="313"/>
    <x v="6"/>
    <x v="8"/>
    <x v="4"/>
    <x v="12"/>
    <x v="290"/>
    <x v="51"/>
    <x v="233"/>
    <x v="241"/>
    <x v="1"/>
    <x v="161"/>
  </r>
  <r>
    <x v="45"/>
    <x v="39"/>
    <x v="2"/>
    <x v="10"/>
    <x v="69"/>
    <x v="9"/>
    <x v="1"/>
    <x v="14"/>
    <x v="18"/>
    <x v="6"/>
    <x v="25"/>
    <x v="15"/>
    <x v="2"/>
    <x v="29"/>
    <x v="223"/>
    <x v="127"/>
    <x v="258"/>
    <x v="254"/>
    <x v="75"/>
    <x v="281"/>
    <x v="408"/>
    <x v="2"/>
    <x v="307"/>
    <x v="322"/>
    <x v="330"/>
    <x v="312"/>
    <x v="203"/>
    <x v="322"/>
    <x v="332"/>
    <x v="313"/>
    <x v="3"/>
    <x v="202"/>
    <x v="149"/>
    <x v="437"/>
    <x v="419"/>
    <x v="315"/>
    <x v="315"/>
    <x v="313"/>
    <x v="6"/>
    <x v="8"/>
    <x v="4"/>
    <x v="12"/>
    <x v="290"/>
    <x v="51"/>
    <x v="233"/>
    <x v="241"/>
    <x v="12"/>
    <x v="161"/>
  </r>
  <r>
    <x v="50"/>
    <x v="40"/>
    <x v="2"/>
    <x v="9"/>
    <x v="69"/>
    <x v="9"/>
    <x v="1"/>
    <x v="14"/>
    <x v="15"/>
    <x v="6"/>
    <x v="25"/>
    <x v="15"/>
    <x v="2"/>
    <x v="16"/>
    <x v="241"/>
    <x v="127"/>
    <x v="258"/>
    <x v="254"/>
    <x v="75"/>
    <x v="195"/>
    <x v="54"/>
    <x v="2"/>
    <x v="168"/>
    <x v="142"/>
    <x v="149"/>
    <x v="168"/>
    <x v="258"/>
    <x v="142"/>
    <x v="149"/>
    <x v="169"/>
    <x v="3"/>
    <x v="234"/>
    <x v="8"/>
    <x v="51"/>
    <x v="70"/>
    <x v="164"/>
    <x v="164"/>
    <x v="166"/>
    <x v="6"/>
    <x v="8"/>
    <x v="4"/>
    <x v="12"/>
    <x v="199"/>
    <x v="299"/>
    <x v="421"/>
    <x v="22"/>
    <x v="5"/>
    <x v="161"/>
  </r>
  <r>
    <x v="474"/>
    <x v="472"/>
    <x v="1"/>
    <x v="4"/>
    <x v="70"/>
    <x v="15"/>
    <x v="10"/>
    <x v="6"/>
    <x v="12"/>
    <x v="0"/>
    <x v="112"/>
    <x v="149"/>
    <x v="0"/>
    <x v="16"/>
    <x v="437"/>
    <x v="29"/>
    <x v="41"/>
    <x v="43"/>
    <x v="257"/>
    <x v="189"/>
    <x v="203"/>
    <x v="2"/>
    <x v="200"/>
    <x v="188"/>
    <x v="195"/>
    <x v="200"/>
    <x v="269"/>
    <x v="191"/>
    <x v="200"/>
    <x v="211"/>
    <x v="3"/>
    <x v="434"/>
    <x v="86"/>
    <x v="207"/>
    <x v="221"/>
    <x v="209"/>
    <x v="209"/>
    <x v="209"/>
    <x v="2"/>
    <x v="8"/>
    <x v="7"/>
    <x v="15"/>
    <x v="195"/>
    <x v="218"/>
    <x v="194"/>
    <x v="105"/>
    <x v="32"/>
    <x v="125"/>
  </r>
  <r>
    <x v="190"/>
    <x v="185"/>
    <x v="1"/>
    <x v="4"/>
    <x v="71"/>
    <x v="14"/>
    <x v="5"/>
    <x v="13"/>
    <x v="29"/>
    <x v="1"/>
    <x v="73"/>
    <x v="112"/>
    <x v="2"/>
    <x v="16"/>
    <x v="340"/>
    <x v="58"/>
    <x v="109"/>
    <x v="96"/>
    <x v="29"/>
    <x v="28"/>
    <x v="129"/>
    <x v="2"/>
    <x v="28"/>
    <x v="146"/>
    <x v="124"/>
    <x v="28"/>
    <x v="389"/>
    <x v="145"/>
    <x v="124"/>
    <x v="26"/>
    <x v="3"/>
    <x v="349"/>
    <x v="86"/>
    <x v="125"/>
    <x v="141"/>
    <x v="25"/>
    <x v="25"/>
    <x v="25"/>
    <x v="2"/>
    <x v="7"/>
    <x v="7"/>
    <x v="7"/>
    <x v="59"/>
    <x v="68"/>
    <x v="113"/>
    <x v="81"/>
    <x v="34"/>
    <x v="42"/>
  </r>
  <r>
    <x v="282"/>
    <x v="269"/>
    <x v="1"/>
    <x v="11"/>
    <x v="71"/>
    <x v="14"/>
    <x v="5"/>
    <x v="13"/>
    <x v="29"/>
    <x v="5"/>
    <x v="73"/>
    <x v="112"/>
    <x v="2"/>
    <x v="29"/>
    <x v="134"/>
    <x v="58"/>
    <x v="109"/>
    <x v="96"/>
    <x v="29"/>
    <x v="450"/>
    <x v="334"/>
    <x v="2"/>
    <x v="453"/>
    <x v="320"/>
    <x v="356"/>
    <x v="458"/>
    <x v="80"/>
    <x v="320"/>
    <x v="356"/>
    <x v="460"/>
    <x v="3"/>
    <x v="92"/>
    <x v="86"/>
    <x v="365"/>
    <x v="359"/>
    <x v="459"/>
    <x v="459"/>
    <x v="459"/>
    <x v="2"/>
    <x v="7"/>
    <x v="7"/>
    <x v="7"/>
    <x v="430"/>
    <x v="68"/>
    <x v="312"/>
    <x v="175"/>
    <x v="34"/>
    <x v="42"/>
  </r>
  <r>
    <x v="139"/>
    <x v="138"/>
    <x v="1"/>
    <x v="4"/>
    <x v="72"/>
    <x v="3"/>
    <x v="8"/>
    <x v="4"/>
    <x v="39"/>
    <x v="7"/>
    <x v="65"/>
    <x v="107"/>
    <x v="0"/>
    <x v="16"/>
    <x v="374"/>
    <x v="34"/>
    <x v="37"/>
    <x v="37"/>
    <x v="317"/>
    <x v="407"/>
    <x v="208"/>
    <x v="2"/>
    <x v="321"/>
    <x v="127"/>
    <x v="142"/>
    <x v="368"/>
    <x v="271"/>
    <x v="132"/>
    <x v="146"/>
    <x v="350"/>
    <x v="3"/>
    <x v="236"/>
    <x v="69"/>
    <x v="137"/>
    <x v="157"/>
    <x v="356"/>
    <x v="356"/>
    <x v="350"/>
    <x v="2"/>
    <x v="2"/>
    <x v="7"/>
    <x v="2"/>
    <x v="227"/>
    <x v="242"/>
    <x v="191"/>
    <x v="101"/>
    <x v="7"/>
    <x v="66"/>
  </r>
  <r>
    <x v="91"/>
    <x v="93"/>
    <x v="1"/>
    <x v="4"/>
    <x v="73"/>
    <x v="0"/>
    <x v="1"/>
    <x v="11"/>
    <x v="23"/>
    <x v="7"/>
    <x v="49"/>
    <x v="2"/>
    <x v="2"/>
    <x v="21"/>
    <x v="235"/>
    <x v="26"/>
    <x v="1"/>
    <x v="0"/>
    <x v="336"/>
    <x v="245"/>
    <x v="245"/>
    <x v="2"/>
    <x v="248"/>
    <x v="238"/>
    <x v="244"/>
    <x v="251"/>
    <x v="229"/>
    <x v="238"/>
    <x v="244"/>
    <x v="251"/>
    <x v="3"/>
    <x v="217"/>
    <x v="157"/>
    <x v="482"/>
    <x v="458"/>
    <x v="249"/>
    <x v="249"/>
    <x v="249"/>
    <x v="7"/>
    <x v="5"/>
    <x v="7"/>
    <x v="5"/>
    <x v="247"/>
    <x v="257"/>
    <x v="208"/>
    <x v="132"/>
    <x v="0"/>
    <x v="79"/>
  </r>
  <r>
    <x v="134"/>
    <x v="135"/>
    <x v="1"/>
    <x v="4"/>
    <x v="73"/>
    <x v="0"/>
    <x v="1"/>
    <x v="11"/>
    <x v="20"/>
    <x v="7"/>
    <x v="64"/>
    <x v="106"/>
    <x v="2"/>
    <x v="29"/>
    <x v="166"/>
    <x v="52"/>
    <x v="216"/>
    <x v="209"/>
    <x v="36"/>
    <x v="442"/>
    <x v="381"/>
    <x v="2"/>
    <x v="449"/>
    <x v="44"/>
    <x v="48"/>
    <x v="451"/>
    <x v="38"/>
    <x v="44"/>
    <x v="48"/>
    <x v="452"/>
    <x v="3"/>
    <x v="146"/>
    <x v="107"/>
    <x v="55"/>
    <x v="84"/>
    <x v="451"/>
    <x v="451"/>
    <x v="451"/>
    <x v="2"/>
    <x v="5"/>
    <x v="7"/>
    <x v="5"/>
    <x v="434"/>
    <x v="61"/>
    <x v="288"/>
    <x v="170"/>
    <x v="9"/>
    <x v="79"/>
  </r>
  <r>
    <x v="390"/>
    <x v="380"/>
    <x v="1"/>
    <x v="4"/>
    <x v="73"/>
    <x v="0"/>
    <x v="1"/>
    <x v="11"/>
    <x v="26"/>
    <x v="7"/>
    <x v="79"/>
    <x v="38"/>
    <x v="2"/>
    <x v="14"/>
    <x v="289"/>
    <x v="57"/>
    <x v="167"/>
    <x v="162"/>
    <x v="47"/>
    <x v="40"/>
    <x v="52"/>
    <x v="2"/>
    <x v="40"/>
    <x v="325"/>
    <x v="304"/>
    <x v="41"/>
    <x v="373"/>
    <x v="325"/>
    <x v="304"/>
    <x v="42"/>
    <x v="3"/>
    <x v="290"/>
    <x v="86"/>
    <x v="310"/>
    <x v="299"/>
    <x v="40"/>
    <x v="40"/>
    <x v="41"/>
    <x v="4"/>
    <x v="5"/>
    <x v="7"/>
    <x v="5"/>
    <x v="81"/>
    <x v="79"/>
    <x v="58"/>
    <x v="53"/>
    <x v="29"/>
    <x v="79"/>
  </r>
  <r>
    <x v="489"/>
    <x v="490"/>
    <x v="1"/>
    <x v="4"/>
    <x v="73"/>
    <x v="0"/>
    <x v="1"/>
    <x v="11"/>
    <x v="26"/>
    <x v="7"/>
    <x v="117"/>
    <x v="159"/>
    <x v="0"/>
    <x v="31"/>
    <x v="14"/>
    <x v="95"/>
    <x v="228"/>
    <x v="224"/>
    <x v="33"/>
    <x v="464"/>
    <x v="450"/>
    <x v="2"/>
    <x v="468"/>
    <x v="205"/>
    <x v="317"/>
    <x v="472"/>
    <x v="50"/>
    <x v="208"/>
    <x v="311"/>
    <x v="473"/>
    <x v="3"/>
    <x v="57"/>
    <x v="86"/>
    <x v="318"/>
    <x v="306"/>
    <x v="472"/>
    <x v="472"/>
    <x v="472"/>
    <x v="1"/>
    <x v="5"/>
    <x v="7"/>
    <x v="5"/>
    <x v="407"/>
    <x v="288"/>
    <x v="0"/>
    <x v="225"/>
    <x v="29"/>
    <x v="79"/>
  </r>
  <r>
    <x v="494"/>
    <x v="496"/>
    <x v="1"/>
    <x v="4"/>
    <x v="73"/>
    <x v="0"/>
    <x v="1"/>
    <x v="11"/>
    <x v="26"/>
    <x v="7"/>
    <x v="119"/>
    <x v="154"/>
    <x v="2"/>
    <x v="29"/>
    <x v="32"/>
    <x v="94"/>
    <x v="222"/>
    <x v="219"/>
    <x v="32"/>
    <x v="460"/>
    <x v="396"/>
    <x v="2"/>
    <x v="463"/>
    <x v="249"/>
    <x v="308"/>
    <x v="466"/>
    <x v="39"/>
    <x v="249"/>
    <x v="309"/>
    <x v="468"/>
    <x v="3"/>
    <x v="110"/>
    <x v="86"/>
    <x v="317"/>
    <x v="305"/>
    <x v="467"/>
    <x v="467"/>
    <x v="467"/>
    <x v="1"/>
    <x v="5"/>
    <x v="7"/>
    <x v="5"/>
    <x v="404"/>
    <x v="287"/>
    <x v="6"/>
    <x v="204"/>
    <x v="29"/>
    <x v="79"/>
  </r>
  <r>
    <x v="498"/>
    <x v="499"/>
    <x v="1"/>
    <x v="4"/>
    <x v="73"/>
    <x v="0"/>
    <x v="1"/>
    <x v="11"/>
    <x v="23"/>
    <x v="7"/>
    <x v="119"/>
    <x v="47"/>
    <x v="2"/>
    <x v="16"/>
    <x v="279"/>
    <x v="78"/>
    <x v="184"/>
    <x v="183"/>
    <x v="45"/>
    <x v="44"/>
    <x v="103"/>
    <x v="2"/>
    <x v="45"/>
    <x v="250"/>
    <x v="209"/>
    <x v="46"/>
    <x v="344"/>
    <x v="250"/>
    <x v="209"/>
    <x v="47"/>
    <x v="3"/>
    <x v="262"/>
    <x v="86"/>
    <x v="216"/>
    <x v="227"/>
    <x v="45"/>
    <x v="45"/>
    <x v="45"/>
    <x v="3"/>
    <x v="5"/>
    <x v="7"/>
    <x v="5"/>
    <x v="188"/>
    <x v="281"/>
    <x v="413"/>
    <x v="62"/>
    <x v="0"/>
    <x v="79"/>
  </r>
  <r>
    <x v="500"/>
    <x v="501"/>
    <x v="1"/>
    <x v="4"/>
    <x v="73"/>
    <x v="0"/>
    <x v="1"/>
    <x v="11"/>
    <x v="20"/>
    <x v="7"/>
    <x v="119"/>
    <x v="154"/>
    <x v="2"/>
    <x v="17"/>
    <x v="274"/>
    <x v="90"/>
    <x v="220"/>
    <x v="216"/>
    <x v="30"/>
    <x v="45"/>
    <x v="165"/>
    <x v="2"/>
    <x v="47"/>
    <x v="262"/>
    <x v="223"/>
    <x v="48"/>
    <x v="355"/>
    <x v="260"/>
    <x v="223"/>
    <x v="49"/>
    <x v="3"/>
    <x v="253"/>
    <x v="86"/>
    <x v="229"/>
    <x v="239"/>
    <x v="47"/>
    <x v="47"/>
    <x v="47"/>
    <x v="1"/>
    <x v="5"/>
    <x v="7"/>
    <x v="5"/>
    <x v="222"/>
    <x v="284"/>
    <x v="412"/>
    <x v="93"/>
    <x v="9"/>
    <x v="79"/>
  </r>
  <r>
    <x v="503"/>
    <x v="505"/>
    <x v="1"/>
    <x v="4"/>
    <x v="73"/>
    <x v="0"/>
    <x v="1"/>
    <x v="11"/>
    <x v="20"/>
    <x v="7"/>
    <x v="120"/>
    <x v="155"/>
    <x v="2"/>
    <x v="29"/>
    <x v="34"/>
    <x v="91"/>
    <x v="221"/>
    <x v="217"/>
    <x v="31"/>
    <x v="459"/>
    <x v="395"/>
    <x v="2"/>
    <x v="462"/>
    <x v="193"/>
    <x v="286"/>
    <x v="465"/>
    <x v="35"/>
    <x v="193"/>
    <x v="286"/>
    <x v="467"/>
    <x v="3"/>
    <x v="111"/>
    <x v="86"/>
    <x v="289"/>
    <x v="284"/>
    <x v="466"/>
    <x v="466"/>
    <x v="466"/>
    <x v="1"/>
    <x v="5"/>
    <x v="7"/>
    <x v="5"/>
    <x v="321"/>
    <x v="285"/>
    <x v="7"/>
    <x v="201"/>
    <x v="9"/>
    <x v="79"/>
  </r>
  <r>
    <x v="113"/>
    <x v="114"/>
    <x v="1"/>
    <x v="4"/>
    <x v="74"/>
    <x v="11"/>
    <x v="2"/>
    <x v="14"/>
    <x v="7"/>
    <x v="2"/>
    <x v="54"/>
    <x v="18"/>
    <x v="2"/>
    <x v="22"/>
    <x v="233"/>
    <x v="141"/>
    <x v="314"/>
    <x v="314"/>
    <x v="70"/>
    <x v="251"/>
    <x v="253"/>
    <x v="2"/>
    <x v="252"/>
    <x v="252"/>
    <x v="257"/>
    <x v="263"/>
    <x v="227"/>
    <x v="252"/>
    <x v="257"/>
    <x v="263"/>
    <x v="3"/>
    <x v="213"/>
    <x v="86"/>
    <x v="261"/>
    <x v="264"/>
    <x v="260"/>
    <x v="260"/>
    <x v="261"/>
    <x v="6"/>
    <x v="8"/>
    <x v="2"/>
    <x v="10"/>
    <x v="252"/>
    <x v="27"/>
    <x v="209"/>
    <x v="138"/>
    <x v="14"/>
    <x v="1"/>
  </r>
  <r>
    <x v="191"/>
    <x v="345"/>
    <x v="1"/>
    <x v="4"/>
    <x v="75"/>
    <x v="0"/>
    <x v="2"/>
    <x v="6"/>
    <x v="29"/>
    <x v="1"/>
    <x v="73"/>
    <x v="112"/>
    <x v="2"/>
    <x v="16"/>
    <x v="335"/>
    <x v="66"/>
    <x v="204"/>
    <x v="199"/>
    <x v="26"/>
    <x v="27"/>
    <x v="84"/>
    <x v="2"/>
    <x v="26"/>
    <x v="375"/>
    <x v="369"/>
    <x v="27"/>
    <x v="416"/>
    <x v="374"/>
    <x v="369"/>
    <x v="25"/>
    <x v="3"/>
    <x v="308"/>
    <x v="86"/>
    <x v="381"/>
    <x v="297"/>
    <x v="24"/>
    <x v="24"/>
    <x v="24"/>
    <x v="2"/>
    <x v="5"/>
    <x v="7"/>
    <x v="5"/>
    <x v="27"/>
    <x v="26"/>
    <x v="141"/>
    <x v="75"/>
    <x v="34"/>
    <x v="126"/>
  </r>
  <r>
    <x v="283"/>
    <x v="340"/>
    <x v="1"/>
    <x v="11"/>
    <x v="75"/>
    <x v="0"/>
    <x v="2"/>
    <x v="6"/>
    <x v="29"/>
    <x v="5"/>
    <x v="73"/>
    <x v="112"/>
    <x v="2"/>
    <x v="29"/>
    <x v="138"/>
    <x v="66"/>
    <x v="204"/>
    <x v="199"/>
    <x v="26"/>
    <x v="451"/>
    <x v="378"/>
    <x v="2"/>
    <x v="455"/>
    <x v="83"/>
    <x v="112"/>
    <x v="459"/>
    <x v="46"/>
    <x v="84"/>
    <x v="111"/>
    <x v="461"/>
    <x v="3"/>
    <x v="140"/>
    <x v="86"/>
    <x v="112"/>
    <x v="209"/>
    <x v="460"/>
    <x v="460"/>
    <x v="460"/>
    <x v="2"/>
    <x v="5"/>
    <x v="7"/>
    <x v="5"/>
    <x v="459"/>
    <x v="26"/>
    <x v="274"/>
    <x v="181"/>
    <x v="34"/>
    <x v="126"/>
  </r>
  <r>
    <x v="378"/>
    <x v="370"/>
    <x v="1"/>
    <x v="4"/>
    <x v="75"/>
    <x v="0"/>
    <x v="2"/>
    <x v="6"/>
    <x v="23"/>
    <x v="1"/>
    <x v="75"/>
    <x v="115"/>
    <x v="2"/>
    <x v="29"/>
    <x v="95"/>
    <x v="85"/>
    <x v="205"/>
    <x v="200"/>
    <x v="27"/>
    <x v="452"/>
    <x v="387"/>
    <x v="2"/>
    <x v="458"/>
    <x v="321"/>
    <x v="358"/>
    <x v="460"/>
    <x v="62"/>
    <x v="321"/>
    <x v="358"/>
    <x v="462"/>
    <x v="3"/>
    <x v="126"/>
    <x v="86"/>
    <x v="367"/>
    <x v="357"/>
    <x v="461"/>
    <x v="461"/>
    <x v="461"/>
    <x v="2"/>
    <x v="5"/>
    <x v="7"/>
    <x v="5"/>
    <x v="460"/>
    <x v="25"/>
    <x v="278"/>
    <x v="197"/>
    <x v="0"/>
    <x v="126"/>
  </r>
  <r>
    <x v="467"/>
    <x v="466"/>
    <x v="1"/>
    <x v="4"/>
    <x v="75"/>
    <x v="0"/>
    <x v="2"/>
    <x v="6"/>
    <x v="24"/>
    <x v="1"/>
    <x v="109"/>
    <x v="147"/>
    <x v="0"/>
    <x v="16"/>
    <x v="442"/>
    <x v="94"/>
    <x v="207"/>
    <x v="204"/>
    <x v="28"/>
    <x v="18"/>
    <x v="76"/>
    <x v="2"/>
    <x v="18"/>
    <x v="118"/>
    <x v="96"/>
    <x v="18"/>
    <x v="370"/>
    <x v="126"/>
    <x v="108"/>
    <x v="31"/>
    <x v="3"/>
    <x v="333"/>
    <x v="86"/>
    <x v="109"/>
    <x v="126"/>
    <x v="30"/>
    <x v="30"/>
    <x v="30"/>
    <x v="2"/>
    <x v="5"/>
    <x v="7"/>
    <x v="5"/>
    <x v="28"/>
    <x v="24"/>
    <x v="197"/>
    <x v="51"/>
    <x v="24"/>
    <x v="126"/>
  </r>
  <r>
    <x v="192"/>
    <x v="186"/>
    <x v="1"/>
    <x v="4"/>
    <x v="76"/>
    <x v="0"/>
    <x v="6"/>
    <x v="14"/>
    <x v="29"/>
    <x v="9"/>
    <x v="73"/>
    <x v="112"/>
    <x v="2"/>
    <x v="16"/>
    <x v="381"/>
    <x v="82"/>
    <x v="124"/>
    <x v="118"/>
    <x v="11"/>
    <x v="24"/>
    <x v="134"/>
    <x v="2"/>
    <x v="25"/>
    <x v="64"/>
    <x v="57"/>
    <x v="22"/>
    <x v="289"/>
    <x v="62"/>
    <x v="57"/>
    <x v="21"/>
    <x v="3"/>
    <x v="320"/>
    <x v="86"/>
    <x v="60"/>
    <x v="65"/>
    <x v="20"/>
    <x v="20"/>
    <x v="20"/>
    <x v="2"/>
    <x v="5"/>
    <x v="7"/>
    <x v="5"/>
    <x v="77"/>
    <x v="299"/>
    <x v="421"/>
    <x v="59"/>
    <x v="34"/>
    <x v="30"/>
  </r>
  <r>
    <x v="327"/>
    <x v="310"/>
    <x v="1"/>
    <x v="11"/>
    <x v="76"/>
    <x v="0"/>
    <x v="6"/>
    <x v="14"/>
    <x v="29"/>
    <x v="5"/>
    <x v="73"/>
    <x v="112"/>
    <x v="2"/>
    <x v="29"/>
    <x v="92"/>
    <x v="82"/>
    <x v="124"/>
    <x v="118"/>
    <x v="11"/>
    <x v="454"/>
    <x v="327"/>
    <x v="2"/>
    <x v="456"/>
    <x v="396"/>
    <x v="420"/>
    <x v="462"/>
    <x v="182"/>
    <x v="397"/>
    <x v="420"/>
    <x v="464"/>
    <x v="3"/>
    <x v="125"/>
    <x v="86"/>
    <x v="430"/>
    <x v="425"/>
    <x v="463"/>
    <x v="463"/>
    <x v="463"/>
    <x v="2"/>
    <x v="5"/>
    <x v="7"/>
    <x v="5"/>
    <x v="414"/>
    <x v="90"/>
    <x v="360"/>
    <x v="194"/>
    <x v="34"/>
    <x v="30"/>
  </r>
  <r>
    <x v="396"/>
    <x v="391"/>
    <x v="1"/>
    <x v="4"/>
    <x v="77"/>
    <x v="11"/>
    <x v="8"/>
    <x v="13"/>
    <x v="6"/>
    <x v="7"/>
    <x v="82"/>
    <x v="29"/>
    <x v="2"/>
    <x v="29"/>
    <x v="186"/>
    <x v="114"/>
    <x v="272"/>
    <x v="271"/>
    <x v="224"/>
    <x v="316"/>
    <x v="443"/>
    <x v="2"/>
    <x v="335"/>
    <x v="24"/>
    <x v="25"/>
    <x v="319"/>
    <x v="31"/>
    <x v="24"/>
    <x v="25"/>
    <x v="320"/>
    <x v="3"/>
    <x v="104"/>
    <x v="155"/>
    <x v="352"/>
    <x v="342"/>
    <x v="322"/>
    <x v="322"/>
    <x v="320"/>
    <x v="5"/>
    <x v="8"/>
    <x v="2"/>
    <x v="10"/>
    <x v="424"/>
    <x v="22"/>
    <x v="245"/>
    <x v="226"/>
    <x v="4"/>
    <x v="163"/>
  </r>
  <r>
    <x v="193"/>
    <x v="187"/>
    <x v="1"/>
    <x v="4"/>
    <x v="78"/>
    <x v="13"/>
    <x v="8"/>
    <x v="14"/>
    <x v="29"/>
    <x v="6"/>
    <x v="73"/>
    <x v="112"/>
    <x v="2"/>
    <x v="16"/>
    <x v="418"/>
    <x v="116"/>
    <x v="244"/>
    <x v="245"/>
    <x v="91"/>
    <x v="75"/>
    <x v="53"/>
    <x v="2"/>
    <x v="89"/>
    <x v="37"/>
    <x v="34"/>
    <x v="78"/>
    <x v="341"/>
    <x v="37"/>
    <x v="34"/>
    <x v="79"/>
    <x v="3"/>
    <x v="421"/>
    <x v="86"/>
    <x v="38"/>
    <x v="58"/>
    <x v="76"/>
    <x v="76"/>
    <x v="76"/>
    <x v="2"/>
    <x v="8"/>
    <x v="1"/>
    <x v="9"/>
    <x v="114"/>
    <x v="133"/>
    <x v="55"/>
    <x v="31"/>
    <x v="34"/>
    <x v="19"/>
  </r>
  <r>
    <x v="284"/>
    <x v="270"/>
    <x v="1"/>
    <x v="11"/>
    <x v="78"/>
    <x v="13"/>
    <x v="8"/>
    <x v="14"/>
    <x v="29"/>
    <x v="5"/>
    <x v="73"/>
    <x v="112"/>
    <x v="2"/>
    <x v="29"/>
    <x v="58"/>
    <x v="116"/>
    <x v="244"/>
    <x v="245"/>
    <x v="91"/>
    <x v="411"/>
    <x v="409"/>
    <x v="2"/>
    <x v="399"/>
    <x v="425"/>
    <x v="442"/>
    <x v="414"/>
    <x v="129"/>
    <x v="425"/>
    <x v="442"/>
    <x v="415"/>
    <x v="3"/>
    <x v="13"/>
    <x v="86"/>
    <x v="453"/>
    <x v="435"/>
    <x v="415"/>
    <x v="415"/>
    <x v="415"/>
    <x v="2"/>
    <x v="8"/>
    <x v="1"/>
    <x v="9"/>
    <x v="375"/>
    <x v="133"/>
    <x v="365"/>
    <x v="228"/>
    <x v="34"/>
    <x v="19"/>
  </r>
  <r>
    <x v="194"/>
    <x v="188"/>
    <x v="1"/>
    <x v="4"/>
    <x v="79"/>
    <x v="13"/>
    <x v="2"/>
    <x v="1"/>
    <x v="29"/>
    <x v="4"/>
    <x v="73"/>
    <x v="112"/>
    <x v="2"/>
    <x v="16"/>
    <x v="376"/>
    <x v="97"/>
    <x v="230"/>
    <x v="230"/>
    <x v="92"/>
    <x v="81"/>
    <x v="69"/>
    <x v="2"/>
    <x v="93"/>
    <x v="134"/>
    <x v="141"/>
    <x v="92"/>
    <x v="399"/>
    <x v="133"/>
    <x v="140"/>
    <x v="93"/>
    <x v="3"/>
    <x v="415"/>
    <x v="86"/>
    <x v="142"/>
    <x v="110"/>
    <x v="90"/>
    <x v="90"/>
    <x v="90"/>
    <x v="2"/>
    <x v="8"/>
    <x v="1"/>
    <x v="9"/>
    <x v="158"/>
    <x v="193"/>
    <x v="71"/>
    <x v="47"/>
    <x v="34"/>
    <x v="138"/>
  </r>
  <r>
    <x v="338"/>
    <x v="320"/>
    <x v="1"/>
    <x v="11"/>
    <x v="79"/>
    <x v="13"/>
    <x v="2"/>
    <x v="1"/>
    <x v="29"/>
    <x v="5"/>
    <x v="73"/>
    <x v="112"/>
    <x v="2"/>
    <x v="29"/>
    <x v="101"/>
    <x v="97"/>
    <x v="230"/>
    <x v="230"/>
    <x v="92"/>
    <x v="405"/>
    <x v="397"/>
    <x v="2"/>
    <x v="392"/>
    <x v="332"/>
    <x v="339"/>
    <x v="397"/>
    <x v="69"/>
    <x v="332"/>
    <x v="340"/>
    <x v="399"/>
    <x v="3"/>
    <x v="20"/>
    <x v="86"/>
    <x v="349"/>
    <x v="381"/>
    <x v="399"/>
    <x v="399"/>
    <x v="399"/>
    <x v="2"/>
    <x v="8"/>
    <x v="1"/>
    <x v="9"/>
    <x v="327"/>
    <x v="193"/>
    <x v="353"/>
    <x v="207"/>
    <x v="34"/>
    <x v="138"/>
  </r>
  <r>
    <x v="195"/>
    <x v="189"/>
    <x v="1"/>
    <x v="4"/>
    <x v="80"/>
    <x v="0"/>
    <x v="1"/>
    <x v="3"/>
    <x v="29"/>
    <x v="7"/>
    <x v="73"/>
    <x v="112"/>
    <x v="2"/>
    <x v="16"/>
    <x v="330"/>
    <x v="83"/>
    <x v="263"/>
    <x v="260"/>
    <x v="51"/>
    <x v="43"/>
    <x v="51"/>
    <x v="2"/>
    <x v="41"/>
    <x v="430"/>
    <x v="440"/>
    <x v="44"/>
    <x v="434"/>
    <x v="430"/>
    <x v="440"/>
    <x v="45"/>
    <x v="3"/>
    <x v="306"/>
    <x v="86"/>
    <x v="451"/>
    <x v="398"/>
    <x v="44"/>
    <x v="44"/>
    <x v="44"/>
    <x v="2"/>
    <x v="5"/>
    <x v="7"/>
    <x v="5"/>
    <x v="11"/>
    <x v="3"/>
    <x v="169"/>
    <x v="58"/>
    <x v="34"/>
    <x v="118"/>
  </r>
  <r>
    <x v="285"/>
    <x v="271"/>
    <x v="1"/>
    <x v="11"/>
    <x v="80"/>
    <x v="0"/>
    <x v="1"/>
    <x v="3"/>
    <x v="29"/>
    <x v="5"/>
    <x v="73"/>
    <x v="112"/>
    <x v="2"/>
    <x v="29"/>
    <x v="143"/>
    <x v="83"/>
    <x v="263"/>
    <x v="260"/>
    <x v="51"/>
    <x v="436"/>
    <x v="411"/>
    <x v="2"/>
    <x v="440"/>
    <x v="31"/>
    <x v="36"/>
    <x v="442"/>
    <x v="21"/>
    <x v="31"/>
    <x v="36"/>
    <x v="443"/>
    <x v="3"/>
    <x v="142"/>
    <x v="86"/>
    <x v="40"/>
    <x v="92"/>
    <x v="442"/>
    <x v="442"/>
    <x v="442"/>
    <x v="2"/>
    <x v="5"/>
    <x v="7"/>
    <x v="5"/>
    <x v="476"/>
    <x v="3"/>
    <x v="247"/>
    <x v="195"/>
    <x v="34"/>
    <x v="118"/>
  </r>
  <r>
    <x v="373"/>
    <x v="365"/>
    <x v="1"/>
    <x v="4"/>
    <x v="80"/>
    <x v="0"/>
    <x v="1"/>
    <x v="3"/>
    <x v="23"/>
    <x v="7"/>
    <x v="73"/>
    <x v="112"/>
    <x v="2"/>
    <x v="29"/>
    <x v="99"/>
    <x v="103"/>
    <x v="263"/>
    <x v="260"/>
    <x v="52"/>
    <x v="437"/>
    <x v="420"/>
    <x v="2"/>
    <x v="441"/>
    <x v="115"/>
    <x v="143"/>
    <x v="443"/>
    <x v="40"/>
    <x v="116"/>
    <x v="141"/>
    <x v="444"/>
    <x v="3"/>
    <x v="129"/>
    <x v="86"/>
    <x v="143"/>
    <x v="158"/>
    <x v="443"/>
    <x v="443"/>
    <x v="443"/>
    <x v="2"/>
    <x v="5"/>
    <x v="7"/>
    <x v="5"/>
    <x v="470"/>
    <x v="3"/>
    <x v="248"/>
    <x v="215"/>
    <x v="0"/>
    <x v="118"/>
  </r>
  <r>
    <x v="393"/>
    <x v="385"/>
    <x v="1"/>
    <x v="4"/>
    <x v="80"/>
    <x v="0"/>
    <x v="1"/>
    <x v="3"/>
    <x v="28"/>
    <x v="7"/>
    <x v="81"/>
    <x v="20"/>
    <x v="0"/>
    <x v="33"/>
    <x v="210"/>
    <x v="57"/>
    <x v="164"/>
    <x v="164"/>
    <x v="56"/>
    <x v="391"/>
    <x v="440"/>
    <x v="2"/>
    <x v="398"/>
    <x v="246"/>
    <x v="264"/>
    <x v="409"/>
    <x v="123"/>
    <x v="245"/>
    <x v="263"/>
    <x v="398"/>
    <x v="3"/>
    <x v="197"/>
    <x v="86"/>
    <x v="265"/>
    <x v="266"/>
    <x v="398"/>
    <x v="398"/>
    <x v="398"/>
    <x v="6"/>
    <x v="5"/>
    <x v="7"/>
    <x v="5"/>
    <x v="403"/>
    <x v="299"/>
    <x v="421"/>
    <x v="212"/>
    <x v="17"/>
    <x v="118"/>
  </r>
  <r>
    <x v="196"/>
    <x v="190"/>
    <x v="1"/>
    <x v="4"/>
    <x v="81"/>
    <x v="0"/>
    <x v="2"/>
    <x v="14"/>
    <x v="29"/>
    <x v="9"/>
    <x v="73"/>
    <x v="112"/>
    <x v="2"/>
    <x v="16"/>
    <x v="420"/>
    <x v="114"/>
    <x v="210"/>
    <x v="212"/>
    <x v="268"/>
    <x v="209"/>
    <x v="63"/>
    <x v="2"/>
    <x v="181"/>
    <x v="21"/>
    <x v="21"/>
    <x v="184"/>
    <x v="331"/>
    <x v="21"/>
    <x v="21"/>
    <x v="183"/>
    <x v="3"/>
    <x v="329"/>
    <x v="86"/>
    <x v="21"/>
    <x v="36"/>
    <x v="181"/>
    <x v="181"/>
    <x v="181"/>
    <x v="2"/>
    <x v="5"/>
    <x v="7"/>
    <x v="5"/>
    <x v="184"/>
    <x v="227"/>
    <x v="44"/>
    <x v="32"/>
    <x v="34"/>
    <x v="160"/>
  </r>
  <r>
    <x v="330"/>
    <x v="312"/>
    <x v="1"/>
    <x v="11"/>
    <x v="81"/>
    <x v="0"/>
    <x v="2"/>
    <x v="14"/>
    <x v="29"/>
    <x v="5"/>
    <x v="73"/>
    <x v="112"/>
    <x v="2"/>
    <x v="29"/>
    <x v="56"/>
    <x v="114"/>
    <x v="210"/>
    <x v="212"/>
    <x v="268"/>
    <x v="273"/>
    <x v="402"/>
    <x v="2"/>
    <x v="300"/>
    <x v="442"/>
    <x v="457"/>
    <x v="302"/>
    <x v="141"/>
    <x v="442"/>
    <x v="457"/>
    <x v="303"/>
    <x v="3"/>
    <x v="117"/>
    <x v="86"/>
    <x v="473"/>
    <x v="460"/>
    <x v="302"/>
    <x v="302"/>
    <x v="302"/>
    <x v="2"/>
    <x v="5"/>
    <x v="7"/>
    <x v="5"/>
    <x v="296"/>
    <x v="227"/>
    <x v="375"/>
    <x v="226"/>
    <x v="34"/>
    <x v="160"/>
  </r>
  <r>
    <x v="453"/>
    <x v="452"/>
    <x v="1"/>
    <x v="4"/>
    <x v="81"/>
    <x v="0"/>
    <x v="2"/>
    <x v="14"/>
    <x v="26"/>
    <x v="9"/>
    <x v="107"/>
    <x v="145"/>
    <x v="2"/>
    <x v="26"/>
    <x v="191"/>
    <x v="101"/>
    <x v="213"/>
    <x v="215"/>
    <x v="264"/>
    <x v="265"/>
    <x v="295"/>
    <x v="2"/>
    <x v="276"/>
    <x v="343"/>
    <x v="351"/>
    <x v="269"/>
    <x v="164"/>
    <x v="343"/>
    <x v="353"/>
    <x v="270"/>
    <x v="3"/>
    <x v="186"/>
    <x v="86"/>
    <x v="362"/>
    <x v="351"/>
    <x v="267"/>
    <x v="267"/>
    <x v="268"/>
    <x v="2"/>
    <x v="5"/>
    <x v="7"/>
    <x v="5"/>
    <x v="277"/>
    <x v="228"/>
    <x v="234"/>
    <x v="174"/>
    <x v="29"/>
    <x v="160"/>
  </r>
  <r>
    <x v="506"/>
    <x v="508"/>
    <x v="1"/>
    <x v="4"/>
    <x v="81"/>
    <x v="0"/>
    <x v="2"/>
    <x v="14"/>
    <x v="13"/>
    <x v="9"/>
    <x v="120"/>
    <x v="155"/>
    <x v="2"/>
    <x v="17"/>
    <x v="273"/>
    <x v="89"/>
    <x v="215"/>
    <x v="218"/>
    <x v="261"/>
    <x v="220"/>
    <x v="171"/>
    <x v="2"/>
    <x v="214"/>
    <x v="228"/>
    <x v="234"/>
    <x v="230"/>
    <x v="334"/>
    <x v="228"/>
    <x v="234"/>
    <x v="231"/>
    <x v="3"/>
    <x v="252"/>
    <x v="86"/>
    <x v="238"/>
    <x v="246"/>
    <x v="230"/>
    <x v="230"/>
    <x v="229"/>
    <x v="1"/>
    <x v="5"/>
    <x v="7"/>
    <x v="5"/>
    <x v="241"/>
    <x v="286"/>
    <x v="411"/>
    <x v="94"/>
    <x v="32"/>
    <x v="160"/>
  </r>
  <r>
    <x v="197"/>
    <x v="191"/>
    <x v="1"/>
    <x v="4"/>
    <x v="82"/>
    <x v="0"/>
    <x v="2"/>
    <x v="14"/>
    <x v="29"/>
    <x v="4"/>
    <x v="73"/>
    <x v="112"/>
    <x v="2"/>
    <x v="16"/>
    <x v="333"/>
    <x v="63"/>
    <x v="197"/>
    <x v="195"/>
    <x v="172"/>
    <x v="131"/>
    <x v="115"/>
    <x v="2"/>
    <x v="129"/>
    <x v="370"/>
    <x v="378"/>
    <x v="137"/>
    <x v="369"/>
    <x v="369"/>
    <x v="376"/>
    <x v="138"/>
    <x v="3"/>
    <x v="307"/>
    <x v="86"/>
    <x v="390"/>
    <x v="370"/>
    <x v="135"/>
    <x v="135"/>
    <x v="135"/>
    <x v="2"/>
    <x v="5"/>
    <x v="7"/>
    <x v="5"/>
    <x v="119"/>
    <x v="137"/>
    <x v="125"/>
    <x v="77"/>
    <x v="34"/>
    <x v="28"/>
  </r>
  <r>
    <x v="286"/>
    <x v="272"/>
    <x v="1"/>
    <x v="11"/>
    <x v="82"/>
    <x v="0"/>
    <x v="2"/>
    <x v="14"/>
    <x v="29"/>
    <x v="5"/>
    <x v="73"/>
    <x v="112"/>
    <x v="2"/>
    <x v="29"/>
    <x v="140"/>
    <x v="63"/>
    <x v="197"/>
    <x v="195"/>
    <x v="172"/>
    <x v="343"/>
    <x v="353"/>
    <x v="2"/>
    <x v="349"/>
    <x v="92"/>
    <x v="99"/>
    <x v="339"/>
    <x v="97"/>
    <x v="93"/>
    <x v="98"/>
    <x v="340"/>
    <x v="3"/>
    <x v="141"/>
    <x v="86"/>
    <x v="100"/>
    <x v="124"/>
    <x v="340"/>
    <x v="340"/>
    <x v="340"/>
    <x v="2"/>
    <x v="5"/>
    <x v="7"/>
    <x v="5"/>
    <x v="369"/>
    <x v="137"/>
    <x v="300"/>
    <x v="179"/>
    <x v="34"/>
    <x v="28"/>
  </r>
  <r>
    <x v="198"/>
    <x v="192"/>
    <x v="1"/>
    <x v="4"/>
    <x v="83"/>
    <x v="13"/>
    <x v="0"/>
    <x v="14"/>
    <x v="29"/>
    <x v="4"/>
    <x v="73"/>
    <x v="112"/>
    <x v="2"/>
    <x v="16"/>
    <x v="388"/>
    <x v="124"/>
    <x v="298"/>
    <x v="296"/>
    <x v="77"/>
    <x v="72"/>
    <x v="19"/>
    <x v="2"/>
    <x v="71"/>
    <x v="417"/>
    <x v="430"/>
    <x v="77"/>
    <x v="446"/>
    <x v="417"/>
    <x v="430"/>
    <x v="78"/>
    <x v="3"/>
    <x v="417"/>
    <x v="86"/>
    <x v="439"/>
    <x v="28"/>
    <x v="75"/>
    <x v="75"/>
    <x v="75"/>
    <x v="2"/>
    <x v="8"/>
    <x v="1"/>
    <x v="9"/>
    <x v="75"/>
    <x v="95"/>
    <x v="84"/>
    <x v="25"/>
    <x v="34"/>
    <x v="20"/>
  </r>
  <r>
    <x v="287"/>
    <x v="273"/>
    <x v="1"/>
    <x v="11"/>
    <x v="83"/>
    <x v="13"/>
    <x v="0"/>
    <x v="14"/>
    <x v="29"/>
    <x v="5"/>
    <x v="73"/>
    <x v="112"/>
    <x v="2"/>
    <x v="29"/>
    <x v="84"/>
    <x v="124"/>
    <x v="298"/>
    <x v="296"/>
    <x v="77"/>
    <x v="417"/>
    <x v="464"/>
    <x v="2"/>
    <x v="417"/>
    <x v="43"/>
    <x v="45"/>
    <x v="417"/>
    <x v="11"/>
    <x v="43"/>
    <x v="45"/>
    <x v="418"/>
    <x v="3"/>
    <x v="18"/>
    <x v="86"/>
    <x v="49"/>
    <x v="468"/>
    <x v="418"/>
    <x v="418"/>
    <x v="418"/>
    <x v="2"/>
    <x v="8"/>
    <x v="1"/>
    <x v="9"/>
    <x v="415"/>
    <x v="95"/>
    <x v="338"/>
    <x v="237"/>
    <x v="34"/>
    <x v="20"/>
  </r>
  <r>
    <x v="392"/>
    <x v="384"/>
    <x v="1"/>
    <x v="4"/>
    <x v="83"/>
    <x v="13"/>
    <x v="0"/>
    <x v="14"/>
    <x v="23"/>
    <x v="4"/>
    <x v="80"/>
    <x v="120"/>
    <x v="2"/>
    <x v="29"/>
    <x v="43"/>
    <x v="137"/>
    <x v="299"/>
    <x v="297"/>
    <x v="78"/>
    <x v="419"/>
    <x v="468"/>
    <x v="2"/>
    <x v="420"/>
    <x v="416"/>
    <x v="431"/>
    <x v="422"/>
    <x v="22"/>
    <x v="416"/>
    <x v="431"/>
    <x v="423"/>
    <x v="3"/>
    <x v="9"/>
    <x v="86"/>
    <x v="440"/>
    <x v="462"/>
    <x v="423"/>
    <x v="423"/>
    <x v="423"/>
    <x v="2"/>
    <x v="8"/>
    <x v="1"/>
    <x v="9"/>
    <x v="416"/>
    <x v="96"/>
    <x v="376"/>
    <x v="251"/>
    <x v="0"/>
    <x v="20"/>
  </r>
  <r>
    <x v="199"/>
    <x v="193"/>
    <x v="1"/>
    <x v="4"/>
    <x v="84"/>
    <x v="13"/>
    <x v="9"/>
    <x v="8"/>
    <x v="29"/>
    <x v="7"/>
    <x v="73"/>
    <x v="112"/>
    <x v="2"/>
    <x v="16"/>
    <x v="444"/>
    <x v="139"/>
    <x v="308"/>
    <x v="308"/>
    <x v="76"/>
    <x v="70"/>
    <x v="17"/>
    <x v="2"/>
    <x v="66"/>
    <x v="41"/>
    <x v="42"/>
    <x v="64"/>
    <x v="405"/>
    <x v="41"/>
    <x v="42"/>
    <x v="65"/>
    <x v="3"/>
    <x v="424"/>
    <x v="86"/>
    <x v="47"/>
    <x v="46"/>
    <x v="62"/>
    <x v="62"/>
    <x v="62"/>
    <x v="2"/>
    <x v="8"/>
    <x v="1"/>
    <x v="9"/>
    <x v="99"/>
    <x v="299"/>
    <x v="421"/>
    <x v="15"/>
    <x v="34"/>
    <x v="116"/>
  </r>
  <r>
    <x v="339"/>
    <x v="321"/>
    <x v="1"/>
    <x v="11"/>
    <x v="84"/>
    <x v="13"/>
    <x v="9"/>
    <x v="8"/>
    <x v="29"/>
    <x v="5"/>
    <x v="73"/>
    <x v="112"/>
    <x v="2"/>
    <x v="29"/>
    <x v="29"/>
    <x v="139"/>
    <x v="308"/>
    <x v="308"/>
    <x v="76"/>
    <x v="420"/>
    <x v="467"/>
    <x v="2"/>
    <x v="421"/>
    <x v="419"/>
    <x v="433"/>
    <x v="425"/>
    <x v="63"/>
    <x v="419"/>
    <x v="433"/>
    <x v="426"/>
    <x v="3"/>
    <x v="6"/>
    <x v="86"/>
    <x v="442"/>
    <x v="449"/>
    <x v="426"/>
    <x v="426"/>
    <x v="426"/>
    <x v="2"/>
    <x v="8"/>
    <x v="1"/>
    <x v="9"/>
    <x v="389"/>
    <x v="125"/>
    <x v="390"/>
    <x v="254"/>
    <x v="34"/>
    <x v="116"/>
  </r>
  <r>
    <x v="428"/>
    <x v="430"/>
    <x v="1"/>
    <x v="4"/>
    <x v="85"/>
    <x v="0"/>
    <x v="6"/>
    <x v="14"/>
    <x v="11"/>
    <x v="4"/>
    <x v="99"/>
    <x v="138"/>
    <x v="2"/>
    <x v="29"/>
    <x v="44"/>
    <x v="96"/>
    <x v="201"/>
    <x v="205"/>
    <x v="161"/>
    <x v="381"/>
    <x v="370"/>
    <x v="2"/>
    <x v="373"/>
    <x v="378"/>
    <x v="394"/>
    <x v="384"/>
    <x v="134"/>
    <x v="377"/>
    <x v="394"/>
    <x v="385"/>
    <x v="3"/>
    <x v="113"/>
    <x v="86"/>
    <x v="407"/>
    <x v="401"/>
    <x v="385"/>
    <x v="385"/>
    <x v="385"/>
    <x v="2"/>
    <x v="5"/>
    <x v="7"/>
    <x v="5"/>
    <x v="373"/>
    <x v="138"/>
    <x v="380"/>
    <x v="206"/>
    <x v="31"/>
    <x v="121"/>
  </r>
  <r>
    <x v="450"/>
    <x v="449"/>
    <x v="1"/>
    <x v="4"/>
    <x v="85"/>
    <x v="0"/>
    <x v="6"/>
    <x v="14"/>
    <x v="26"/>
    <x v="4"/>
    <x v="106"/>
    <x v="144"/>
    <x v="2"/>
    <x v="33"/>
    <x v="12"/>
    <x v="86"/>
    <x v="202"/>
    <x v="206"/>
    <x v="159"/>
    <x v="426"/>
    <x v="447"/>
    <x v="2"/>
    <x v="428"/>
    <x v="350"/>
    <x v="361"/>
    <x v="428"/>
    <x v="41"/>
    <x v="349"/>
    <x v="361"/>
    <x v="429"/>
    <x v="3"/>
    <x v="26"/>
    <x v="86"/>
    <x v="372"/>
    <x v="360"/>
    <x v="429"/>
    <x v="429"/>
    <x v="429"/>
    <x v="2"/>
    <x v="5"/>
    <x v="7"/>
    <x v="5"/>
    <x v="437"/>
    <x v="139"/>
    <x v="405"/>
    <x v="238"/>
    <x v="29"/>
    <x v="121"/>
  </r>
  <r>
    <x v="482"/>
    <x v="481"/>
    <x v="1"/>
    <x v="4"/>
    <x v="85"/>
    <x v="0"/>
    <x v="6"/>
    <x v="14"/>
    <x v="13"/>
    <x v="4"/>
    <x v="114"/>
    <x v="150"/>
    <x v="2"/>
    <x v="17"/>
    <x v="271"/>
    <x v="84"/>
    <x v="203"/>
    <x v="207"/>
    <x v="158"/>
    <x v="155"/>
    <x v="200"/>
    <x v="2"/>
    <x v="176"/>
    <x v="216"/>
    <x v="219"/>
    <x v="175"/>
    <x v="288"/>
    <x v="216"/>
    <x v="219"/>
    <x v="174"/>
    <x v="3"/>
    <x v="251"/>
    <x v="86"/>
    <x v="224"/>
    <x v="232"/>
    <x v="171"/>
    <x v="171"/>
    <x v="171"/>
    <x v="2"/>
    <x v="5"/>
    <x v="7"/>
    <x v="5"/>
    <x v="187"/>
    <x v="141"/>
    <x v="179"/>
    <x v="96"/>
    <x v="32"/>
    <x v="121"/>
  </r>
  <r>
    <x v="78"/>
    <x v="80"/>
    <x v="1"/>
    <x v="4"/>
    <x v="86"/>
    <x v="2"/>
    <x v="6"/>
    <x v="14"/>
    <x v="24"/>
    <x v="9"/>
    <x v="42"/>
    <x v="86"/>
    <x v="2"/>
    <x v="16"/>
    <x v="299"/>
    <x v="27"/>
    <x v="77"/>
    <x v="78"/>
    <x v="280"/>
    <x v="221"/>
    <x v="186"/>
    <x v="2"/>
    <x v="220"/>
    <x v="334"/>
    <x v="336"/>
    <x v="233"/>
    <x v="321"/>
    <x v="334"/>
    <x v="338"/>
    <x v="234"/>
    <x v="3"/>
    <x v="265"/>
    <x v="68"/>
    <x v="327"/>
    <x v="69"/>
    <x v="233"/>
    <x v="233"/>
    <x v="232"/>
    <x v="2"/>
    <x v="4"/>
    <x v="7"/>
    <x v="4"/>
    <x v="84"/>
    <x v="85"/>
    <x v="159"/>
    <x v="106"/>
    <x v="24"/>
    <x v="78"/>
  </r>
  <r>
    <x v="84"/>
    <x v="86"/>
    <x v="1"/>
    <x v="4"/>
    <x v="86"/>
    <x v="2"/>
    <x v="6"/>
    <x v="14"/>
    <x v="23"/>
    <x v="9"/>
    <x v="47"/>
    <x v="91"/>
    <x v="2"/>
    <x v="29"/>
    <x v="173"/>
    <x v="37"/>
    <x v="78"/>
    <x v="79"/>
    <x v="281"/>
    <x v="266"/>
    <x v="287"/>
    <x v="2"/>
    <x v="272"/>
    <x v="186"/>
    <x v="198"/>
    <x v="267"/>
    <x v="158"/>
    <x v="186"/>
    <x v="195"/>
    <x v="268"/>
    <x v="3"/>
    <x v="176"/>
    <x v="102"/>
    <x v="240"/>
    <x v="421"/>
    <x v="265"/>
    <x v="265"/>
    <x v="266"/>
    <x v="2"/>
    <x v="4"/>
    <x v="7"/>
    <x v="4"/>
    <x v="409"/>
    <x v="84"/>
    <x v="260"/>
    <x v="157"/>
    <x v="0"/>
    <x v="78"/>
  </r>
  <r>
    <x v="115"/>
    <x v="117"/>
    <x v="1"/>
    <x v="4"/>
    <x v="86"/>
    <x v="2"/>
    <x v="6"/>
    <x v="14"/>
    <x v="12"/>
    <x v="9"/>
    <x v="55"/>
    <x v="163"/>
    <x v="2"/>
    <x v="29"/>
    <x v="20"/>
    <x v="47"/>
    <x v="97"/>
    <x v="100"/>
    <x v="266"/>
    <x v="276"/>
    <x v="299"/>
    <x v="2"/>
    <x v="284"/>
    <x v="239"/>
    <x v="246"/>
    <x v="271"/>
    <x v="117"/>
    <x v="239"/>
    <x v="246"/>
    <x v="272"/>
    <x v="3"/>
    <x v="158"/>
    <x v="105"/>
    <x v="294"/>
    <x v="444"/>
    <x v="269"/>
    <x v="269"/>
    <x v="270"/>
    <x v="1"/>
    <x v="4"/>
    <x v="7"/>
    <x v="4"/>
    <x v="426"/>
    <x v="77"/>
    <x v="392"/>
    <x v="165"/>
    <x v="32"/>
    <x v="78"/>
  </r>
  <r>
    <x v="144"/>
    <x v="140"/>
    <x v="1"/>
    <x v="4"/>
    <x v="86"/>
    <x v="2"/>
    <x v="6"/>
    <x v="14"/>
    <x v="26"/>
    <x v="9"/>
    <x v="65"/>
    <x v="107"/>
    <x v="2"/>
    <x v="16"/>
    <x v="329"/>
    <x v="72"/>
    <x v="79"/>
    <x v="81"/>
    <x v="278"/>
    <x v="219"/>
    <x v="161"/>
    <x v="2"/>
    <x v="206"/>
    <x v="63"/>
    <x v="67"/>
    <x v="209"/>
    <x v="276"/>
    <x v="61"/>
    <x v="65"/>
    <x v="209"/>
    <x v="3"/>
    <x v="269"/>
    <x v="51"/>
    <x v="61"/>
    <x v="60"/>
    <x v="207"/>
    <x v="207"/>
    <x v="207"/>
    <x v="2"/>
    <x v="4"/>
    <x v="7"/>
    <x v="4"/>
    <x v="76"/>
    <x v="83"/>
    <x v="140"/>
    <x v="67"/>
    <x v="29"/>
    <x v="78"/>
  </r>
  <r>
    <x v="416"/>
    <x v="417"/>
    <x v="1"/>
    <x v="4"/>
    <x v="86"/>
    <x v="2"/>
    <x v="6"/>
    <x v="14"/>
    <x v="24"/>
    <x v="9"/>
    <x v="94"/>
    <x v="133"/>
    <x v="2"/>
    <x v="16"/>
    <x v="397"/>
    <x v="46"/>
    <x v="83"/>
    <x v="86"/>
    <x v="275"/>
    <x v="217"/>
    <x v="177"/>
    <x v="2"/>
    <x v="210"/>
    <x v="198"/>
    <x v="204"/>
    <x v="226"/>
    <x v="319"/>
    <x v="198"/>
    <x v="204"/>
    <x v="228"/>
    <x v="3"/>
    <x v="278"/>
    <x v="86"/>
    <x v="212"/>
    <x v="225"/>
    <x v="227"/>
    <x v="227"/>
    <x v="226"/>
    <x v="2"/>
    <x v="4"/>
    <x v="7"/>
    <x v="4"/>
    <x v="74"/>
    <x v="82"/>
    <x v="120"/>
    <x v="94"/>
    <x v="24"/>
    <x v="78"/>
  </r>
  <r>
    <x v="451"/>
    <x v="451"/>
    <x v="1"/>
    <x v="4"/>
    <x v="86"/>
    <x v="2"/>
    <x v="6"/>
    <x v="14"/>
    <x v="26"/>
    <x v="9"/>
    <x v="106"/>
    <x v="144"/>
    <x v="2"/>
    <x v="16"/>
    <x v="422"/>
    <x v="52"/>
    <x v="85"/>
    <x v="88"/>
    <x v="273"/>
    <x v="214"/>
    <x v="169"/>
    <x v="2"/>
    <x v="203"/>
    <x v="155"/>
    <x v="164"/>
    <x v="220"/>
    <x v="320"/>
    <x v="155"/>
    <x v="164"/>
    <x v="222"/>
    <x v="3"/>
    <x v="281"/>
    <x v="86"/>
    <x v="178"/>
    <x v="194"/>
    <x v="221"/>
    <x v="221"/>
    <x v="220"/>
    <x v="2"/>
    <x v="4"/>
    <x v="7"/>
    <x v="4"/>
    <x v="72"/>
    <x v="81"/>
    <x v="85"/>
    <x v="87"/>
    <x v="29"/>
    <x v="78"/>
  </r>
  <r>
    <x v="490"/>
    <x v="492"/>
    <x v="1"/>
    <x v="4"/>
    <x v="86"/>
    <x v="2"/>
    <x v="6"/>
    <x v="14"/>
    <x v="5"/>
    <x v="9"/>
    <x v="117"/>
    <x v="152"/>
    <x v="2"/>
    <x v="26"/>
    <x v="195"/>
    <x v="54"/>
    <x v="88"/>
    <x v="89"/>
    <x v="272"/>
    <x v="260"/>
    <x v="260"/>
    <x v="2"/>
    <x v="255"/>
    <x v="294"/>
    <x v="297"/>
    <x v="260"/>
    <x v="199"/>
    <x v="294"/>
    <x v="298"/>
    <x v="259"/>
    <x v="3"/>
    <x v="198"/>
    <x v="86"/>
    <x v="302"/>
    <x v="293"/>
    <x v="257"/>
    <x v="257"/>
    <x v="257"/>
    <x v="2"/>
    <x v="4"/>
    <x v="7"/>
    <x v="4"/>
    <x v="364"/>
    <x v="278"/>
    <x v="9"/>
    <x v="146"/>
    <x v="18"/>
    <x v="78"/>
  </r>
  <r>
    <x v="200"/>
    <x v="194"/>
    <x v="1"/>
    <x v="4"/>
    <x v="87"/>
    <x v="12"/>
    <x v="2"/>
    <x v="14"/>
    <x v="29"/>
    <x v="2"/>
    <x v="73"/>
    <x v="112"/>
    <x v="2"/>
    <x v="16"/>
    <x v="438"/>
    <x v="143"/>
    <x v="311"/>
    <x v="311"/>
    <x v="104"/>
    <x v="85"/>
    <x v="10"/>
    <x v="2"/>
    <x v="64"/>
    <x v="45"/>
    <x v="46"/>
    <x v="69"/>
    <x v="447"/>
    <x v="45"/>
    <x v="46"/>
    <x v="70"/>
    <x v="3"/>
    <x v="402"/>
    <x v="86"/>
    <x v="50"/>
    <x v="6"/>
    <x v="67"/>
    <x v="67"/>
    <x v="67"/>
    <x v="2"/>
    <x v="8"/>
    <x v="0"/>
    <x v="8"/>
    <x v="51"/>
    <x v="69"/>
    <x v="50"/>
    <x v="10"/>
    <x v="34"/>
    <x v="8"/>
  </r>
  <r>
    <x v="288"/>
    <x v="274"/>
    <x v="1"/>
    <x v="11"/>
    <x v="87"/>
    <x v="12"/>
    <x v="2"/>
    <x v="14"/>
    <x v="29"/>
    <x v="5"/>
    <x v="73"/>
    <x v="112"/>
    <x v="2"/>
    <x v="29"/>
    <x v="36"/>
    <x v="143"/>
    <x v="311"/>
    <x v="311"/>
    <x v="104"/>
    <x v="401"/>
    <x v="473"/>
    <x v="2"/>
    <x v="423"/>
    <x v="415"/>
    <x v="429"/>
    <x v="421"/>
    <x v="10"/>
    <x v="415"/>
    <x v="429"/>
    <x v="422"/>
    <x v="3"/>
    <x v="32"/>
    <x v="86"/>
    <x v="438"/>
    <x v="492"/>
    <x v="422"/>
    <x v="422"/>
    <x v="422"/>
    <x v="2"/>
    <x v="8"/>
    <x v="0"/>
    <x v="8"/>
    <x v="436"/>
    <x v="69"/>
    <x v="370"/>
    <x v="259"/>
    <x v="34"/>
    <x v="8"/>
  </r>
  <r>
    <x v="424"/>
    <x v="425"/>
    <x v="1"/>
    <x v="4"/>
    <x v="88"/>
    <x v="6"/>
    <x v="7"/>
    <x v="5"/>
    <x v="11"/>
    <x v="2"/>
    <x v="96"/>
    <x v="164"/>
    <x v="0"/>
    <x v="12"/>
    <x v="471"/>
    <x v="9"/>
    <x v="23"/>
    <x v="23"/>
    <x v="309"/>
    <x v="470"/>
    <x v="188"/>
    <x v="2"/>
    <x v="474"/>
    <x v="235"/>
    <x v="371"/>
    <x v="478"/>
    <x v="229"/>
    <x v="236"/>
    <x v="359"/>
    <x v="479"/>
    <x v="3"/>
    <x v="219"/>
    <x v="86"/>
    <x v="370"/>
    <x v="358"/>
    <x v="478"/>
    <x v="478"/>
    <x v="478"/>
    <x v="0"/>
    <x v="0"/>
    <x v="7"/>
    <x v="0"/>
    <x v="461"/>
    <x v="273"/>
    <x v="418"/>
    <x v="103"/>
    <x v="31"/>
    <x v="174"/>
  </r>
  <r>
    <x v="201"/>
    <x v="195"/>
    <x v="1"/>
    <x v="4"/>
    <x v="89"/>
    <x v="2"/>
    <x v="3"/>
    <x v="3"/>
    <x v="29"/>
    <x v="7"/>
    <x v="73"/>
    <x v="112"/>
    <x v="2"/>
    <x v="16"/>
    <x v="319"/>
    <x v="13"/>
    <x v="33"/>
    <x v="33"/>
    <x v="236"/>
    <x v="172"/>
    <x v="220"/>
    <x v="2"/>
    <x v="191"/>
    <x v="296"/>
    <x v="293"/>
    <x v="189"/>
    <x v="277"/>
    <x v="296"/>
    <x v="294"/>
    <x v="188"/>
    <x v="3"/>
    <x v="268"/>
    <x v="86"/>
    <x v="299"/>
    <x v="280"/>
    <x v="186"/>
    <x v="186"/>
    <x v="186"/>
    <x v="2"/>
    <x v="4"/>
    <x v="7"/>
    <x v="4"/>
    <x v="185"/>
    <x v="215"/>
    <x v="121"/>
    <x v="122"/>
    <x v="34"/>
    <x v="144"/>
  </r>
  <r>
    <x v="340"/>
    <x v="322"/>
    <x v="1"/>
    <x v="11"/>
    <x v="89"/>
    <x v="2"/>
    <x v="3"/>
    <x v="3"/>
    <x v="29"/>
    <x v="5"/>
    <x v="73"/>
    <x v="112"/>
    <x v="2"/>
    <x v="29"/>
    <x v="156"/>
    <x v="13"/>
    <x v="33"/>
    <x v="33"/>
    <x v="236"/>
    <x v="302"/>
    <x v="261"/>
    <x v="2"/>
    <x v="291"/>
    <x v="177"/>
    <x v="190"/>
    <x v="297"/>
    <x v="187"/>
    <x v="176"/>
    <x v="189"/>
    <x v="298"/>
    <x v="3"/>
    <x v="172"/>
    <x v="86"/>
    <x v="201"/>
    <x v="222"/>
    <x v="297"/>
    <x v="297"/>
    <x v="297"/>
    <x v="2"/>
    <x v="4"/>
    <x v="7"/>
    <x v="4"/>
    <x v="294"/>
    <x v="215"/>
    <x v="305"/>
    <x v="141"/>
    <x v="34"/>
    <x v="144"/>
  </r>
  <r>
    <x v="382"/>
    <x v="373"/>
    <x v="1"/>
    <x v="4"/>
    <x v="89"/>
    <x v="2"/>
    <x v="3"/>
    <x v="3"/>
    <x v="23"/>
    <x v="7"/>
    <x v="76"/>
    <x v="116"/>
    <x v="2"/>
    <x v="29"/>
    <x v="144"/>
    <x v="20"/>
    <x v="34"/>
    <x v="34"/>
    <x v="237"/>
    <x v="304"/>
    <x v="262"/>
    <x v="2"/>
    <x v="292"/>
    <x v="256"/>
    <x v="266"/>
    <x v="299"/>
    <x v="193"/>
    <x v="256"/>
    <x v="266"/>
    <x v="300"/>
    <x v="3"/>
    <x v="170"/>
    <x v="86"/>
    <x v="269"/>
    <x v="270"/>
    <x v="299"/>
    <x v="299"/>
    <x v="299"/>
    <x v="2"/>
    <x v="4"/>
    <x v="7"/>
    <x v="4"/>
    <x v="295"/>
    <x v="216"/>
    <x v="317"/>
    <x v="147"/>
    <x v="0"/>
    <x v="144"/>
  </r>
  <r>
    <x v="363"/>
    <x v="355"/>
    <x v="1"/>
    <x v="4"/>
    <x v="90"/>
    <x v="14"/>
    <x v="8"/>
    <x v="13"/>
    <x v="28"/>
    <x v="7"/>
    <x v="72"/>
    <x v="12"/>
    <x v="1"/>
    <x v="27"/>
    <x v="229"/>
    <x v="40"/>
    <x v="43"/>
    <x v="41"/>
    <x v="223"/>
    <x v="256"/>
    <x v="247"/>
    <x v="2"/>
    <x v="251"/>
    <x v="259"/>
    <x v="267"/>
    <x v="262"/>
    <x v="223"/>
    <x v="267"/>
    <x v="274"/>
    <x v="265"/>
    <x v="3"/>
    <x v="210"/>
    <x v="93"/>
    <x v="293"/>
    <x v="298"/>
    <x v="261"/>
    <x v="261"/>
    <x v="263"/>
    <x v="6"/>
    <x v="7"/>
    <x v="7"/>
    <x v="7"/>
    <x v="258"/>
    <x v="103"/>
    <x v="218"/>
    <x v="145"/>
    <x v="17"/>
    <x v="39"/>
  </r>
  <r>
    <x v="364"/>
    <x v="358"/>
    <x v="1"/>
    <x v="4"/>
    <x v="91"/>
    <x v="14"/>
    <x v="3"/>
    <x v="13"/>
    <x v="28"/>
    <x v="7"/>
    <x v="72"/>
    <x v="10"/>
    <x v="1"/>
    <x v="32"/>
    <x v="230"/>
    <x v="5"/>
    <x v="11"/>
    <x v="11"/>
    <x v="259"/>
    <x v="247"/>
    <x v="250"/>
    <x v="2"/>
    <x v="250"/>
    <x v="261"/>
    <x v="269"/>
    <x v="258"/>
    <x v="226"/>
    <x v="271"/>
    <x v="278"/>
    <x v="262"/>
    <x v="3"/>
    <x v="212"/>
    <x v="86"/>
    <x v="280"/>
    <x v="286"/>
    <x v="259"/>
    <x v="259"/>
    <x v="260"/>
    <x v="6"/>
    <x v="7"/>
    <x v="7"/>
    <x v="7"/>
    <x v="255"/>
    <x v="113"/>
    <x v="273"/>
    <x v="144"/>
    <x v="17"/>
    <x v="73"/>
  </r>
  <r>
    <x v="152"/>
    <x v="146"/>
    <x v="1"/>
    <x v="4"/>
    <x v="92"/>
    <x v="14"/>
    <x v="8"/>
    <x v="4"/>
    <x v="24"/>
    <x v="1"/>
    <x v="67"/>
    <x v="108"/>
    <x v="2"/>
    <x v="29"/>
    <x v="152"/>
    <x v="52"/>
    <x v="98"/>
    <x v="103"/>
    <x v="233"/>
    <x v="307"/>
    <x v="310"/>
    <x v="2"/>
    <x v="304"/>
    <x v="271"/>
    <x v="282"/>
    <x v="304"/>
    <x v="127"/>
    <x v="270"/>
    <x v="282"/>
    <x v="305"/>
    <x v="3"/>
    <x v="100"/>
    <x v="108"/>
    <x v="316"/>
    <x v="261"/>
    <x v="305"/>
    <x v="305"/>
    <x v="305"/>
    <x v="2"/>
    <x v="7"/>
    <x v="7"/>
    <x v="7"/>
    <x v="326"/>
    <x v="173"/>
    <x v="295"/>
    <x v="170"/>
    <x v="24"/>
    <x v="83"/>
  </r>
  <r>
    <x v="202"/>
    <x v="196"/>
    <x v="1"/>
    <x v="4"/>
    <x v="92"/>
    <x v="14"/>
    <x v="8"/>
    <x v="4"/>
    <x v="29"/>
    <x v="1"/>
    <x v="73"/>
    <x v="112"/>
    <x v="2"/>
    <x v="16"/>
    <x v="336"/>
    <x v="40"/>
    <x v="99"/>
    <x v="104"/>
    <x v="232"/>
    <x v="167"/>
    <x v="154"/>
    <x v="2"/>
    <x v="172"/>
    <x v="304"/>
    <x v="307"/>
    <x v="186"/>
    <x v="354"/>
    <x v="305"/>
    <x v="308"/>
    <x v="185"/>
    <x v="3"/>
    <x v="347"/>
    <x v="86"/>
    <x v="315"/>
    <x v="250"/>
    <x v="183"/>
    <x v="183"/>
    <x v="183"/>
    <x v="2"/>
    <x v="7"/>
    <x v="7"/>
    <x v="7"/>
    <x v="156"/>
    <x v="171"/>
    <x v="119"/>
    <x v="98"/>
    <x v="34"/>
    <x v="83"/>
  </r>
  <r>
    <x v="289"/>
    <x v="275"/>
    <x v="1"/>
    <x v="11"/>
    <x v="92"/>
    <x v="14"/>
    <x v="8"/>
    <x v="4"/>
    <x v="29"/>
    <x v="5"/>
    <x v="73"/>
    <x v="112"/>
    <x v="2"/>
    <x v="29"/>
    <x v="137"/>
    <x v="40"/>
    <x v="99"/>
    <x v="104"/>
    <x v="232"/>
    <x v="309"/>
    <x v="307"/>
    <x v="2"/>
    <x v="305"/>
    <x v="163"/>
    <x v="176"/>
    <x v="301"/>
    <x v="112"/>
    <x v="161"/>
    <x v="172"/>
    <x v="302"/>
    <x v="3"/>
    <x v="94"/>
    <x v="86"/>
    <x v="185"/>
    <x v="254"/>
    <x v="301"/>
    <x v="301"/>
    <x v="301"/>
    <x v="2"/>
    <x v="7"/>
    <x v="7"/>
    <x v="7"/>
    <x v="329"/>
    <x v="171"/>
    <x v="306"/>
    <x v="160"/>
    <x v="34"/>
    <x v="83"/>
  </r>
  <r>
    <x v="203"/>
    <x v="197"/>
    <x v="1"/>
    <x v="4"/>
    <x v="93"/>
    <x v="13"/>
    <x v="2"/>
    <x v="14"/>
    <x v="29"/>
    <x v="4"/>
    <x v="73"/>
    <x v="112"/>
    <x v="2"/>
    <x v="16"/>
    <x v="387"/>
    <x v="113"/>
    <x v="285"/>
    <x v="285"/>
    <x v="85"/>
    <x v="73"/>
    <x v="37"/>
    <x v="2"/>
    <x v="85"/>
    <x v="281"/>
    <x v="270"/>
    <x v="83"/>
    <x v="407"/>
    <x v="281"/>
    <x v="268"/>
    <x v="84"/>
    <x v="3"/>
    <x v="416"/>
    <x v="86"/>
    <x v="272"/>
    <x v="94"/>
    <x v="81"/>
    <x v="81"/>
    <x v="81"/>
    <x v="2"/>
    <x v="8"/>
    <x v="1"/>
    <x v="9"/>
    <x v="106"/>
    <x v="120"/>
    <x v="77"/>
    <x v="33"/>
    <x v="34"/>
    <x v="24"/>
  </r>
  <r>
    <x v="290"/>
    <x v="276"/>
    <x v="1"/>
    <x v="11"/>
    <x v="93"/>
    <x v="13"/>
    <x v="2"/>
    <x v="14"/>
    <x v="29"/>
    <x v="5"/>
    <x v="73"/>
    <x v="112"/>
    <x v="2"/>
    <x v="29"/>
    <x v="86"/>
    <x v="113"/>
    <x v="285"/>
    <x v="285"/>
    <x v="85"/>
    <x v="413"/>
    <x v="430"/>
    <x v="2"/>
    <x v="403"/>
    <x v="191"/>
    <x v="216"/>
    <x v="406"/>
    <x v="59"/>
    <x v="189"/>
    <x v="216"/>
    <x v="408"/>
    <x v="3"/>
    <x v="19"/>
    <x v="86"/>
    <x v="221"/>
    <x v="392"/>
    <x v="408"/>
    <x v="408"/>
    <x v="408"/>
    <x v="2"/>
    <x v="8"/>
    <x v="1"/>
    <x v="9"/>
    <x v="383"/>
    <x v="120"/>
    <x v="346"/>
    <x v="224"/>
    <x v="34"/>
    <x v="24"/>
  </r>
  <r>
    <x v="407"/>
    <x v="402"/>
    <x v="1"/>
    <x v="4"/>
    <x v="93"/>
    <x v="13"/>
    <x v="2"/>
    <x v="14"/>
    <x v="26"/>
    <x v="4"/>
    <x v="89"/>
    <x v="128"/>
    <x v="2"/>
    <x v="29"/>
    <x v="50"/>
    <x v="119"/>
    <x v="286"/>
    <x v="286"/>
    <x v="81"/>
    <x v="415"/>
    <x v="432"/>
    <x v="2"/>
    <x v="407"/>
    <x v="319"/>
    <x v="332"/>
    <x v="415"/>
    <x v="64"/>
    <x v="319"/>
    <x v="333"/>
    <x v="416"/>
    <x v="3"/>
    <x v="11"/>
    <x v="86"/>
    <x v="340"/>
    <x v="332"/>
    <x v="416"/>
    <x v="416"/>
    <x v="416"/>
    <x v="2"/>
    <x v="8"/>
    <x v="1"/>
    <x v="9"/>
    <x v="387"/>
    <x v="122"/>
    <x v="372"/>
    <x v="232"/>
    <x v="29"/>
    <x v="24"/>
  </r>
  <r>
    <x v="452"/>
    <x v="450"/>
    <x v="1"/>
    <x v="4"/>
    <x v="93"/>
    <x v="13"/>
    <x v="2"/>
    <x v="14"/>
    <x v="23"/>
    <x v="4"/>
    <x v="106"/>
    <x v="100"/>
    <x v="2"/>
    <x v="26"/>
    <x v="199"/>
    <x v="114"/>
    <x v="284"/>
    <x v="284"/>
    <x v="89"/>
    <x v="321"/>
    <x v="340"/>
    <x v="2"/>
    <x v="314"/>
    <x v="202"/>
    <x v="220"/>
    <x v="318"/>
    <x v="151"/>
    <x v="202"/>
    <x v="220"/>
    <x v="319"/>
    <x v="3"/>
    <x v="109"/>
    <x v="86"/>
    <x v="225"/>
    <x v="233"/>
    <x v="321"/>
    <x v="321"/>
    <x v="319"/>
    <x v="2"/>
    <x v="8"/>
    <x v="1"/>
    <x v="9"/>
    <x v="307"/>
    <x v="121"/>
    <x v="231"/>
    <x v="192"/>
    <x v="0"/>
    <x v="24"/>
  </r>
  <r>
    <x v="68"/>
    <x v="69"/>
    <x v="1"/>
    <x v="4"/>
    <x v="94"/>
    <x v="13"/>
    <x v="10"/>
    <x v="13"/>
    <x v="24"/>
    <x v="1"/>
    <x v="41"/>
    <x v="56"/>
    <x v="2"/>
    <x v="29"/>
    <x v="184"/>
    <x v="110"/>
    <x v="229"/>
    <x v="229"/>
    <x v="99"/>
    <x v="335"/>
    <x v="410"/>
    <x v="2"/>
    <x v="381"/>
    <x v="410"/>
    <x v="425"/>
    <x v="391"/>
    <x v="118"/>
    <x v="410"/>
    <x v="425"/>
    <x v="393"/>
    <x v="3"/>
    <x v="33"/>
    <x v="132"/>
    <x v="447"/>
    <x v="451"/>
    <x v="393"/>
    <x v="393"/>
    <x v="393"/>
    <x v="3"/>
    <x v="8"/>
    <x v="1"/>
    <x v="9"/>
    <x v="378"/>
    <x v="107"/>
    <x v="246"/>
    <x v="221"/>
    <x v="24"/>
    <x v="38"/>
  </r>
  <r>
    <x v="204"/>
    <x v="198"/>
    <x v="1"/>
    <x v="4"/>
    <x v="94"/>
    <x v="13"/>
    <x v="10"/>
    <x v="13"/>
    <x v="29"/>
    <x v="1"/>
    <x v="73"/>
    <x v="112"/>
    <x v="2"/>
    <x v="16"/>
    <x v="406"/>
    <x v="110"/>
    <x v="246"/>
    <x v="248"/>
    <x v="90"/>
    <x v="78"/>
    <x v="34"/>
    <x v="2"/>
    <x v="84"/>
    <x v="61"/>
    <x v="64"/>
    <x v="85"/>
    <x v="418"/>
    <x v="59"/>
    <x v="63"/>
    <x v="86"/>
    <x v="3"/>
    <x v="418"/>
    <x v="86"/>
    <x v="69"/>
    <x v="55"/>
    <x v="83"/>
    <x v="83"/>
    <x v="83"/>
    <x v="2"/>
    <x v="8"/>
    <x v="1"/>
    <x v="9"/>
    <x v="88"/>
    <x v="99"/>
    <x v="73"/>
    <x v="35"/>
    <x v="34"/>
    <x v="38"/>
  </r>
  <r>
    <x v="291"/>
    <x v="277"/>
    <x v="1"/>
    <x v="11"/>
    <x v="94"/>
    <x v="13"/>
    <x v="10"/>
    <x v="13"/>
    <x v="29"/>
    <x v="5"/>
    <x v="73"/>
    <x v="112"/>
    <x v="2"/>
    <x v="29"/>
    <x v="72"/>
    <x v="110"/>
    <x v="246"/>
    <x v="248"/>
    <x v="90"/>
    <x v="408"/>
    <x v="437"/>
    <x v="2"/>
    <x v="405"/>
    <x v="397"/>
    <x v="408"/>
    <x v="404"/>
    <x v="43"/>
    <x v="398"/>
    <x v="410"/>
    <x v="406"/>
    <x v="3"/>
    <x v="17"/>
    <x v="86"/>
    <x v="421"/>
    <x v="439"/>
    <x v="406"/>
    <x v="406"/>
    <x v="406"/>
    <x v="2"/>
    <x v="8"/>
    <x v="1"/>
    <x v="9"/>
    <x v="401"/>
    <x v="99"/>
    <x v="352"/>
    <x v="221"/>
    <x v="34"/>
    <x v="38"/>
  </r>
  <r>
    <x v="480"/>
    <x v="479"/>
    <x v="1"/>
    <x v="4"/>
    <x v="95"/>
    <x v="15"/>
    <x v="10"/>
    <x v="10"/>
    <x v="23"/>
    <x v="0"/>
    <x v="114"/>
    <x v="46"/>
    <x v="2"/>
    <x v="17"/>
    <x v="250"/>
    <x v="19"/>
    <x v="30"/>
    <x v="30"/>
    <x v="256"/>
    <x v="224"/>
    <x v="241"/>
    <x v="2"/>
    <x v="242"/>
    <x v="231"/>
    <x v="237"/>
    <x v="237"/>
    <x v="239"/>
    <x v="231"/>
    <x v="237"/>
    <x v="239"/>
    <x v="3"/>
    <x v="434"/>
    <x v="86"/>
    <x v="242"/>
    <x v="248"/>
    <x v="237"/>
    <x v="237"/>
    <x v="237"/>
    <x v="4"/>
    <x v="8"/>
    <x v="7"/>
    <x v="15"/>
    <x v="224"/>
    <x v="213"/>
    <x v="192"/>
    <x v="130"/>
    <x v="0"/>
    <x v="67"/>
  </r>
  <r>
    <x v="384"/>
    <x v="376"/>
    <x v="1"/>
    <x v="4"/>
    <x v="96"/>
    <x v="2"/>
    <x v="9"/>
    <x v="14"/>
    <x v="5"/>
    <x v="4"/>
    <x v="78"/>
    <x v="118"/>
    <x v="2"/>
    <x v="16"/>
    <x v="354"/>
    <x v="34"/>
    <x v="90"/>
    <x v="92"/>
    <x v="230"/>
    <x v="166"/>
    <x v="194"/>
    <x v="2"/>
    <x v="183"/>
    <x v="329"/>
    <x v="333"/>
    <x v="183"/>
    <x v="318"/>
    <x v="329"/>
    <x v="334"/>
    <x v="182"/>
    <x v="3"/>
    <x v="272"/>
    <x v="86"/>
    <x v="341"/>
    <x v="333"/>
    <x v="180"/>
    <x v="180"/>
    <x v="180"/>
    <x v="2"/>
    <x v="4"/>
    <x v="7"/>
    <x v="4"/>
    <x v="212"/>
    <x v="235"/>
    <x v="72"/>
    <x v="101"/>
    <x v="18"/>
    <x v="16"/>
  </r>
  <r>
    <x v="386"/>
    <x v="378"/>
    <x v="1"/>
    <x v="4"/>
    <x v="96"/>
    <x v="2"/>
    <x v="9"/>
    <x v="14"/>
    <x v="23"/>
    <x v="4"/>
    <x v="79"/>
    <x v="119"/>
    <x v="2"/>
    <x v="16"/>
    <x v="369"/>
    <x v="41"/>
    <x v="91"/>
    <x v="93"/>
    <x v="231"/>
    <x v="165"/>
    <x v="189"/>
    <x v="2"/>
    <x v="182"/>
    <x v="282"/>
    <x v="281"/>
    <x v="179"/>
    <x v="306"/>
    <x v="282"/>
    <x v="281"/>
    <x v="178"/>
    <x v="3"/>
    <x v="276"/>
    <x v="86"/>
    <x v="283"/>
    <x v="278"/>
    <x v="175"/>
    <x v="175"/>
    <x v="175"/>
    <x v="2"/>
    <x v="4"/>
    <x v="7"/>
    <x v="4"/>
    <x v="213"/>
    <x v="236"/>
    <x v="70"/>
    <x v="97"/>
    <x v="0"/>
    <x v="16"/>
  </r>
  <r>
    <x v="426"/>
    <x v="428"/>
    <x v="1"/>
    <x v="4"/>
    <x v="96"/>
    <x v="2"/>
    <x v="9"/>
    <x v="14"/>
    <x v="23"/>
    <x v="4"/>
    <x v="98"/>
    <x v="137"/>
    <x v="2"/>
    <x v="16"/>
    <x v="421"/>
    <x v="55"/>
    <x v="93"/>
    <x v="94"/>
    <x v="229"/>
    <x v="159"/>
    <x v="183"/>
    <x v="2"/>
    <x v="178"/>
    <x v="144"/>
    <x v="153"/>
    <x v="177"/>
    <x v="294"/>
    <x v="143"/>
    <x v="153"/>
    <x v="176"/>
    <x v="3"/>
    <x v="280"/>
    <x v="86"/>
    <x v="155"/>
    <x v="175"/>
    <x v="173"/>
    <x v="173"/>
    <x v="173"/>
    <x v="2"/>
    <x v="4"/>
    <x v="7"/>
    <x v="4"/>
    <x v="214"/>
    <x v="299"/>
    <x v="421"/>
    <x v="84"/>
    <x v="0"/>
    <x v="16"/>
  </r>
  <r>
    <x v="205"/>
    <x v="199"/>
    <x v="1"/>
    <x v="4"/>
    <x v="97"/>
    <x v="14"/>
    <x v="0"/>
    <x v="13"/>
    <x v="29"/>
    <x v="1"/>
    <x v="73"/>
    <x v="112"/>
    <x v="2"/>
    <x v="16"/>
    <x v="363"/>
    <x v="67"/>
    <x v="200"/>
    <x v="203"/>
    <x v="184"/>
    <x v="132"/>
    <x v="81"/>
    <x v="2"/>
    <x v="112"/>
    <x v="361"/>
    <x v="364"/>
    <x v="142"/>
    <x v="408"/>
    <x v="360"/>
    <x v="364"/>
    <x v="143"/>
    <x v="3"/>
    <x v="357"/>
    <x v="86"/>
    <x v="375"/>
    <x v="315"/>
    <x v="140"/>
    <x v="140"/>
    <x v="140"/>
    <x v="2"/>
    <x v="7"/>
    <x v="7"/>
    <x v="7"/>
    <x v="123"/>
    <x v="143"/>
    <x v="106"/>
    <x v="73"/>
    <x v="34"/>
    <x v="33"/>
  </r>
  <r>
    <x v="292"/>
    <x v="278"/>
    <x v="1"/>
    <x v="11"/>
    <x v="97"/>
    <x v="14"/>
    <x v="0"/>
    <x v="13"/>
    <x v="29"/>
    <x v="5"/>
    <x v="73"/>
    <x v="112"/>
    <x v="2"/>
    <x v="29"/>
    <x v="113"/>
    <x v="67"/>
    <x v="200"/>
    <x v="203"/>
    <x v="184"/>
    <x v="342"/>
    <x v="382"/>
    <x v="2"/>
    <x v="371"/>
    <x v="103"/>
    <x v="117"/>
    <x v="335"/>
    <x v="58"/>
    <x v="104"/>
    <x v="116"/>
    <x v="336"/>
    <x v="3"/>
    <x v="84"/>
    <x v="86"/>
    <x v="119"/>
    <x v="190"/>
    <x v="336"/>
    <x v="336"/>
    <x v="336"/>
    <x v="2"/>
    <x v="7"/>
    <x v="7"/>
    <x v="7"/>
    <x v="365"/>
    <x v="299"/>
    <x v="421"/>
    <x v="182"/>
    <x v="34"/>
    <x v="33"/>
  </r>
  <r>
    <x v="59"/>
    <x v="53"/>
    <x v="1"/>
    <x v="4"/>
    <x v="98"/>
    <x v="14"/>
    <x v="0"/>
    <x v="14"/>
    <x v="25"/>
    <x v="4"/>
    <x v="37"/>
    <x v="82"/>
    <x v="2"/>
    <x v="16"/>
    <x v="300"/>
    <x v="62"/>
    <x v="191"/>
    <x v="191"/>
    <x v="144"/>
    <x v="139"/>
    <x v="124"/>
    <x v="2"/>
    <x v="137"/>
    <x v="373"/>
    <x v="381"/>
    <x v="134"/>
    <x v="346"/>
    <x v="372"/>
    <x v="381"/>
    <x v="135"/>
    <x v="3"/>
    <x v="340"/>
    <x v="26"/>
    <x v="348"/>
    <x v="54"/>
    <x v="132"/>
    <x v="132"/>
    <x v="132"/>
    <x v="2"/>
    <x v="7"/>
    <x v="7"/>
    <x v="7"/>
    <x v="163"/>
    <x v="184"/>
    <x v="144"/>
    <x v="78"/>
    <x v="16"/>
    <x v="9"/>
  </r>
  <r>
    <x v="124"/>
    <x v="126"/>
    <x v="1"/>
    <x v="4"/>
    <x v="98"/>
    <x v="14"/>
    <x v="0"/>
    <x v="14"/>
    <x v="8"/>
    <x v="4"/>
    <x v="60"/>
    <x v="103"/>
    <x v="2"/>
    <x v="29"/>
    <x v="164"/>
    <x v="76"/>
    <x v="194"/>
    <x v="192"/>
    <x v="139"/>
    <x v="356"/>
    <x v="355"/>
    <x v="2"/>
    <x v="359"/>
    <x v="187"/>
    <x v="205"/>
    <x v="366"/>
    <x v="130"/>
    <x v="187"/>
    <x v="205"/>
    <x v="368"/>
    <x v="3"/>
    <x v="101"/>
    <x v="117"/>
    <x v="287"/>
    <x v="447"/>
    <x v="368"/>
    <x v="368"/>
    <x v="368"/>
    <x v="2"/>
    <x v="7"/>
    <x v="7"/>
    <x v="7"/>
    <x v="323"/>
    <x v="186"/>
    <x v="291"/>
    <x v="192"/>
    <x v="25"/>
    <x v="9"/>
  </r>
  <r>
    <x v="206"/>
    <x v="200"/>
    <x v="1"/>
    <x v="4"/>
    <x v="98"/>
    <x v="14"/>
    <x v="0"/>
    <x v="14"/>
    <x v="29"/>
    <x v="4"/>
    <x v="73"/>
    <x v="112"/>
    <x v="2"/>
    <x v="16"/>
    <x v="356"/>
    <x v="69"/>
    <x v="195"/>
    <x v="193"/>
    <x v="127"/>
    <x v="104"/>
    <x v="113"/>
    <x v="2"/>
    <x v="118"/>
    <x v="328"/>
    <x v="328"/>
    <x v="115"/>
    <x v="356"/>
    <x v="328"/>
    <x v="329"/>
    <x v="116"/>
    <x v="3"/>
    <x v="354"/>
    <x v="86"/>
    <x v="337"/>
    <x v="48"/>
    <x v="113"/>
    <x v="113"/>
    <x v="113"/>
    <x v="2"/>
    <x v="7"/>
    <x v="7"/>
    <x v="7"/>
    <x v="160"/>
    <x v="185"/>
    <x v="87"/>
    <x v="70"/>
    <x v="34"/>
    <x v="9"/>
  </r>
  <r>
    <x v="293"/>
    <x v="279"/>
    <x v="1"/>
    <x v="11"/>
    <x v="98"/>
    <x v="14"/>
    <x v="0"/>
    <x v="14"/>
    <x v="29"/>
    <x v="5"/>
    <x v="73"/>
    <x v="112"/>
    <x v="2"/>
    <x v="29"/>
    <x v="119"/>
    <x v="69"/>
    <x v="195"/>
    <x v="193"/>
    <x v="127"/>
    <x v="374"/>
    <x v="356"/>
    <x v="2"/>
    <x v="364"/>
    <x v="136"/>
    <x v="154"/>
    <x v="363"/>
    <x v="108"/>
    <x v="136"/>
    <x v="154"/>
    <x v="365"/>
    <x v="3"/>
    <x v="87"/>
    <x v="86"/>
    <x v="157"/>
    <x v="446"/>
    <x v="365"/>
    <x v="365"/>
    <x v="365"/>
    <x v="2"/>
    <x v="7"/>
    <x v="7"/>
    <x v="7"/>
    <x v="325"/>
    <x v="185"/>
    <x v="336"/>
    <x v="184"/>
    <x v="34"/>
    <x v="9"/>
  </r>
  <r>
    <x v="397"/>
    <x v="392"/>
    <x v="1"/>
    <x v="4"/>
    <x v="98"/>
    <x v="14"/>
    <x v="0"/>
    <x v="14"/>
    <x v="26"/>
    <x v="4"/>
    <x v="83"/>
    <x v="123"/>
    <x v="2"/>
    <x v="16"/>
    <x v="398"/>
    <x v="86"/>
    <x v="196"/>
    <x v="194"/>
    <x v="128"/>
    <x v="98"/>
    <x v="105"/>
    <x v="2"/>
    <x v="113"/>
    <x v="104"/>
    <x v="109"/>
    <x v="102"/>
    <x v="336"/>
    <x v="105"/>
    <x v="109"/>
    <x v="103"/>
    <x v="3"/>
    <x v="363"/>
    <x v="86"/>
    <x v="110"/>
    <x v="128"/>
    <x v="100"/>
    <x v="100"/>
    <x v="100"/>
    <x v="2"/>
    <x v="7"/>
    <x v="7"/>
    <x v="7"/>
    <x v="159"/>
    <x v="187"/>
    <x v="57"/>
    <x v="56"/>
    <x v="29"/>
    <x v="9"/>
  </r>
  <r>
    <x v="502"/>
    <x v="504"/>
    <x v="1"/>
    <x v="4"/>
    <x v="98"/>
    <x v="14"/>
    <x v="0"/>
    <x v="14"/>
    <x v="13"/>
    <x v="4"/>
    <x v="119"/>
    <x v="154"/>
    <x v="2"/>
    <x v="16"/>
    <x v="434"/>
    <x v="79"/>
    <x v="198"/>
    <x v="196"/>
    <x v="116"/>
    <x v="89"/>
    <x v="110"/>
    <x v="2"/>
    <x v="108"/>
    <x v="278"/>
    <x v="273"/>
    <x v="104"/>
    <x v="364"/>
    <x v="278"/>
    <x v="271"/>
    <x v="105"/>
    <x v="3"/>
    <x v="372"/>
    <x v="86"/>
    <x v="274"/>
    <x v="274"/>
    <x v="102"/>
    <x v="102"/>
    <x v="102"/>
    <x v="1"/>
    <x v="7"/>
    <x v="7"/>
    <x v="7"/>
    <x v="289"/>
    <x v="282"/>
    <x v="415"/>
    <x v="61"/>
    <x v="32"/>
    <x v="9"/>
  </r>
  <r>
    <x v="150"/>
    <x v="408"/>
    <x v="1"/>
    <x v="6"/>
    <x v="99"/>
    <x v="15"/>
    <x v="5"/>
    <x v="3"/>
    <x v="17"/>
    <x v="5"/>
    <x v="70"/>
    <x v="112"/>
    <x v="2"/>
    <x v="0"/>
    <x v="235"/>
    <x v="0"/>
    <x v="1"/>
    <x v="0"/>
    <x v="311"/>
    <x v="245"/>
    <x v="245"/>
    <x v="2"/>
    <x v="248"/>
    <x v="238"/>
    <x v="244"/>
    <x v="251"/>
    <x v="229"/>
    <x v="238"/>
    <x v="244"/>
    <x v="251"/>
    <x v="3"/>
    <x v="434"/>
    <x v="11"/>
    <x v="72"/>
    <x v="71"/>
    <x v="249"/>
    <x v="249"/>
    <x v="249"/>
    <x v="2"/>
    <x v="8"/>
    <x v="7"/>
    <x v="15"/>
    <x v="247"/>
    <x v="257"/>
    <x v="208"/>
    <x v="6"/>
    <x v="33"/>
    <x v="180"/>
  </r>
  <r>
    <x v="150"/>
    <x v="415"/>
    <x v="1"/>
    <x v="3"/>
    <x v="99"/>
    <x v="15"/>
    <x v="5"/>
    <x v="3"/>
    <x v="14"/>
    <x v="5"/>
    <x v="70"/>
    <x v="112"/>
    <x v="2"/>
    <x v="0"/>
    <x v="235"/>
    <x v="0"/>
    <x v="1"/>
    <x v="0"/>
    <x v="311"/>
    <x v="245"/>
    <x v="245"/>
    <x v="2"/>
    <x v="248"/>
    <x v="238"/>
    <x v="244"/>
    <x v="251"/>
    <x v="229"/>
    <x v="238"/>
    <x v="244"/>
    <x v="251"/>
    <x v="3"/>
    <x v="434"/>
    <x v="11"/>
    <x v="72"/>
    <x v="71"/>
    <x v="249"/>
    <x v="249"/>
    <x v="249"/>
    <x v="2"/>
    <x v="8"/>
    <x v="7"/>
    <x v="15"/>
    <x v="247"/>
    <x v="257"/>
    <x v="208"/>
    <x v="6"/>
    <x v="33"/>
    <x v="180"/>
  </r>
  <r>
    <x v="151"/>
    <x v="414"/>
    <x v="1"/>
    <x v="5"/>
    <x v="99"/>
    <x v="15"/>
    <x v="5"/>
    <x v="3"/>
    <x v="15"/>
    <x v="5"/>
    <x v="70"/>
    <x v="112"/>
    <x v="2"/>
    <x v="43"/>
    <x v="235"/>
    <x v="0"/>
    <x v="1"/>
    <x v="0"/>
    <x v="311"/>
    <x v="245"/>
    <x v="245"/>
    <x v="2"/>
    <x v="248"/>
    <x v="238"/>
    <x v="244"/>
    <x v="251"/>
    <x v="229"/>
    <x v="238"/>
    <x v="244"/>
    <x v="251"/>
    <x v="3"/>
    <x v="434"/>
    <x v="145"/>
    <x v="419"/>
    <x v="418"/>
    <x v="249"/>
    <x v="249"/>
    <x v="249"/>
    <x v="2"/>
    <x v="8"/>
    <x v="7"/>
    <x v="15"/>
    <x v="247"/>
    <x v="257"/>
    <x v="208"/>
    <x v="265"/>
    <x v="5"/>
    <x v="180"/>
  </r>
  <r>
    <x v="153"/>
    <x v="409"/>
    <x v="1"/>
    <x v="6"/>
    <x v="99"/>
    <x v="15"/>
    <x v="5"/>
    <x v="3"/>
    <x v="1"/>
    <x v="5"/>
    <x v="73"/>
    <x v="112"/>
    <x v="2"/>
    <x v="5"/>
    <x v="235"/>
    <x v="15"/>
    <x v="1"/>
    <x v="0"/>
    <x v="311"/>
    <x v="245"/>
    <x v="245"/>
    <x v="2"/>
    <x v="248"/>
    <x v="238"/>
    <x v="244"/>
    <x v="251"/>
    <x v="229"/>
    <x v="238"/>
    <x v="244"/>
    <x v="251"/>
    <x v="3"/>
    <x v="434"/>
    <x v="86"/>
    <x v="249"/>
    <x v="252"/>
    <x v="249"/>
    <x v="249"/>
    <x v="249"/>
    <x v="2"/>
    <x v="8"/>
    <x v="7"/>
    <x v="15"/>
    <x v="247"/>
    <x v="257"/>
    <x v="208"/>
    <x v="41"/>
    <x v="21"/>
    <x v="180"/>
  </r>
  <r>
    <x v="153"/>
    <x v="413"/>
    <x v="1"/>
    <x v="3"/>
    <x v="99"/>
    <x v="15"/>
    <x v="5"/>
    <x v="3"/>
    <x v="14"/>
    <x v="5"/>
    <x v="73"/>
    <x v="112"/>
    <x v="2"/>
    <x v="5"/>
    <x v="235"/>
    <x v="15"/>
    <x v="1"/>
    <x v="0"/>
    <x v="311"/>
    <x v="245"/>
    <x v="245"/>
    <x v="2"/>
    <x v="248"/>
    <x v="238"/>
    <x v="244"/>
    <x v="251"/>
    <x v="229"/>
    <x v="238"/>
    <x v="244"/>
    <x v="251"/>
    <x v="3"/>
    <x v="434"/>
    <x v="86"/>
    <x v="249"/>
    <x v="252"/>
    <x v="249"/>
    <x v="249"/>
    <x v="249"/>
    <x v="2"/>
    <x v="8"/>
    <x v="7"/>
    <x v="15"/>
    <x v="247"/>
    <x v="257"/>
    <x v="208"/>
    <x v="41"/>
    <x v="21"/>
    <x v="180"/>
  </r>
  <r>
    <x v="154"/>
    <x v="412"/>
    <x v="1"/>
    <x v="5"/>
    <x v="99"/>
    <x v="15"/>
    <x v="5"/>
    <x v="3"/>
    <x v="15"/>
    <x v="5"/>
    <x v="73"/>
    <x v="112"/>
    <x v="2"/>
    <x v="38"/>
    <x v="235"/>
    <x v="15"/>
    <x v="1"/>
    <x v="0"/>
    <x v="311"/>
    <x v="245"/>
    <x v="245"/>
    <x v="2"/>
    <x v="248"/>
    <x v="238"/>
    <x v="244"/>
    <x v="251"/>
    <x v="229"/>
    <x v="238"/>
    <x v="244"/>
    <x v="251"/>
    <x v="3"/>
    <x v="434"/>
    <x v="86"/>
    <x v="249"/>
    <x v="252"/>
    <x v="249"/>
    <x v="249"/>
    <x v="249"/>
    <x v="2"/>
    <x v="8"/>
    <x v="7"/>
    <x v="15"/>
    <x v="247"/>
    <x v="257"/>
    <x v="208"/>
    <x v="214"/>
    <x v="5"/>
    <x v="180"/>
  </r>
  <r>
    <x v="430"/>
    <x v="485"/>
    <x v="1"/>
    <x v="6"/>
    <x v="99"/>
    <x v="15"/>
    <x v="5"/>
    <x v="3"/>
    <x v="17"/>
    <x v="3"/>
    <x v="99"/>
    <x v="138"/>
    <x v="2"/>
    <x v="3"/>
    <x v="235"/>
    <x v="15"/>
    <x v="1"/>
    <x v="0"/>
    <x v="311"/>
    <x v="245"/>
    <x v="245"/>
    <x v="2"/>
    <x v="248"/>
    <x v="238"/>
    <x v="244"/>
    <x v="251"/>
    <x v="229"/>
    <x v="238"/>
    <x v="244"/>
    <x v="251"/>
    <x v="3"/>
    <x v="434"/>
    <x v="86"/>
    <x v="249"/>
    <x v="252"/>
    <x v="249"/>
    <x v="249"/>
    <x v="249"/>
    <x v="2"/>
    <x v="8"/>
    <x v="7"/>
    <x v="15"/>
    <x v="247"/>
    <x v="257"/>
    <x v="208"/>
    <x v="9"/>
    <x v="33"/>
    <x v="180"/>
  </r>
  <r>
    <x v="431"/>
    <x v="486"/>
    <x v="1"/>
    <x v="5"/>
    <x v="99"/>
    <x v="15"/>
    <x v="5"/>
    <x v="3"/>
    <x v="15"/>
    <x v="3"/>
    <x v="99"/>
    <x v="138"/>
    <x v="2"/>
    <x v="40"/>
    <x v="235"/>
    <x v="15"/>
    <x v="1"/>
    <x v="0"/>
    <x v="311"/>
    <x v="245"/>
    <x v="245"/>
    <x v="2"/>
    <x v="248"/>
    <x v="238"/>
    <x v="244"/>
    <x v="251"/>
    <x v="229"/>
    <x v="238"/>
    <x v="244"/>
    <x v="251"/>
    <x v="3"/>
    <x v="434"/>
    <x v="86"/>
    <x v="249"/>
    <x v="252"/>
    <x v="249"/>
    <x v="249"/>
    <x v="249"/>
    <x v="2"/>
    <x v="8"/>
    <x v="7"/>
    <x v="15"/>
    <x v="247"/>
    <x v="257"/>
    <x v="208"/>
    <x v="260"/>
    <x v="5"/>
    <x v="180"/>
  </r>
  <r>
    <x v="432"/>
    <x v="487"/>
    <x v="1"/>
    <x v="3"/>
    <x v="99"/>
    <x v="15"/>
    <x v="5"/>
    <x v="3"/>
    <x v="14"/>
    <x v="3"/>
    <x v="99"/>
    <x v="138"/>
    <x v="2"/>
    <x v="3"/>
    <x v="235"/>
    <x v="15"/>
    <x v="1"/>
    <x v="0"/>
    <x v="311"/>
    <x v="245"/>
    <x v="245"/>
    <x v="2"/>
    <x v="248"/>
    <x v="238"/>
    <x v="244"/>
    <x v="251"/>
    <x v="229"/>
    <x v="238"/>
    <x v="244"/>
    <x v="251"/>
    <x v="3"/>
    <x v="434"/>
    <x v="86"/>
    <x v="249"/>
    <x v="252"/>
    <x v="249"/>
    <x v="249"/>
    <x v="249"/>
    <x v="2"/>
    <x v="8"/>
    <x v="7"/>
    <x v="15"/>
    <x v="247"/>
    <x v="257"/>
    <x v="208"/>
    <x v="9"/>
    <x v="1"/>
    <x v="180"/>
  </r>
  <r>
    <x v="454"/>
    <x v="453"/>
    <x v="1"/>
    <x v="4"/>
    <x v="100"/>
    <x v="5"/>
    <x v="7"/>
    <x v="7"/>
    <x v="2"/>
    <x v="1"/>
    <x v="108"/>
    <x v="158"/>
    <x v="2"/>
    <x v="33"/>
    <x v="11"/>
    <x v="6"/>
    <x v="12"/>
    <x v="13"/>
    <x v="294"/>
    <x v="262"/>
    <x v="270"/>
    <x v="2"/>
    <x v="257"/>
    <x v="157"/>
    <x v="169"/>
    <x v="257"/>
    <x v="160"/>
    <x v="157"/>
    <x v="168"/>
    <x v="257"/>
    <x v="3"/>
    <x v="183"/>
    <x v="86"/>
    <x v="181"/>
    <x v="195"/>
    <x v="255"/>
    <x v="255"/>
    <x v="255"/>
    <x v="1"/>
    <x v="1"/>
    <x v="7"/>
    <x v="1"/>
    <x v="286"/>
    <x v="244"/>
    <x v="406"/>
    <x v="149"/>
    <x v="28"/>
    <x v="180"/>
  </r>
  <r>
    <x v="161"/>
    <x v="156"/>
    <x v="1"/>
    <x v="4"/>
    <x v="101"/>
    <x v="14"/>
    <x v="3"/>
    <x v="8"/>
    <x v="29"/>
    <x v="7"/>
    <x v="73"/>
    <x v="112"/>
    <x v="2"/>
    <x v="16"/>
    <x v="358"/>
    <x v="53"/>
    <x v="74"/>
    <x v="80"/>
    <x v="320"/>
    <x v="427"/>
    <x v="196"/>
    <x v="2"/>
    <x v="415"/>
    <x v="116"/>
    <x v="132"/>
    <x v="424"/>
    <x v="257"/>
    <x v="117"/>
    <x v="132"/>
    <x v="425"/>
    <x v="3"/>
    <x v="355"/>
    <x v="86"/>
    <x v="134"/>
    <x v="144"/>
    <x v="425"/>
    <x v="425"/>
    <x v="425"/>
    <x v="2"/>
    <x v="7"/>
    <x v="7"/>
    <x v="7"/>
    <x v="225"/>
    <x v="246"/>
    <x v="86"/>
    <x v="86"/>
    <x v="34"/>
    <x v="99"/>
  </r>
  <r>
    <x v="294"/>
    <x v="280"/>
    <x v="1"/>
    <x v="11"/>
    <x v="101"/>
    <x v="14"/>
    <x v="3"/>
    <x v="8"/>
    <x v="29"/>
    <x v="5"/>
    <x v="73"/>
    <x v="112"/>
    <x v="2"/>
    <x v="29"/>
    <x v="117"/>
    <x v="53"/>
    <x v="74"/>
    <x v="80"/>
    <x v="320"/>
    <x v="55"/>
    <x v="278"/>
    <x v="2"/>
    <x v="77"/>
    <x v="351"/>
    <x v="350"/>
    <x v="67"/>
    <x v="204"/>
    <x v="350"/>
    <x v="350"/>
    <x v="68"/>
    <x v="3"/>
    <x v="86"/>
    <x v="86"/>
    <x v="358"/>
    <x v="356"/>
    <x v="65"/>
    <x v="65"/>
    <x v="65"/>
    <x v="2"/>
    <x v="7"/>
    <x v="7"/>
    <x v="7"/>
    <x v="271"/>
    <x v="246"/>
    <x v="337"/>
    <x v="171"/>
    <x v="34"/>
    <x v="99"/>
  </r>
  <r>
    <x v="381"/>
    <x v="372"/>
    <x v="1"/>
    <x v="4"/>
    <x v="101"/>
    <x v="14"/>
    <x v="3"/>
    <x v="8"/>
    <x v="23"/>
    <x v="7"/>
    <x v="76"/>
    <x v="116"/>
    <x v="2"/>
    <x v="29"/>
    <x v="100"/>
    <x v="57"/>
    <x v="76"/>
    <x v="82"/>
    <x v="319"/>
    <x v="54"/>
    <x v="280"/>
    <x v="2"/>
    <x v="75"/>
    <x v="365"/>
    <x v="372"/>
    <x v="68"/>
    <x v="208"/>
    <x v="363"/>
    <x v="371"/>
    <x v="69"/>
    <x v="3"/>
    <x v="82"/>
    <x v="86"/>
    <x v="383"/>
    <x v="368"/>
    <x v="66"/>
    <x v="66"/>
    <x v="66"/>
    <x v="2"/>
    <x v="7"/>
    <x v="7"/>
    <x v="7"/>
    <x v="270"/>
    <x v="247"/>
    <x v="343"/>
    <x v="174"/>
    <x v="0"/>
    <x v="99"/>
  </r>
  <r>
    <x v="10"/>
    <x v="4"/>
    <x v="1"/>
    <x v="4"/>
    <x v="102"/>
    <x v="14"/>
    <x v="1"/>
    <x v="8"/>
    <x v="25"/>
    <x v="7"/>
    <x v="12"/>
    <x v="64"/>
    <x v="2"/>
    <x v="15"/>
    <x v="446"/>
    <x v="32"/>
    <x v="295"/>
    <x v="298"/>
    <x v="329"/>
    <x v="468"/>
    <x v="18"/>
    <x v="2"/>
    <x v="472"/>
    <x v="462"/>
    <x v="477"/>
    <x v="476"/>
    <x v="452"/>
    <x v="461"/>
    <x v="476"/>
    <x v="477"/>
    <x v="3"/>
    <x v="380"/>
    <x v="24"/>
    <x v="493"/>
    <x v="487"/>
    <x v="476"/>
    <x v="476"/>
    <x v="476"/>
    <x v="2"/>
    <x v="7"/>
    <x v="7"/>
    <x v="7"/>
    <x v="478"/>
    <x v="275"/>
    <x v="27"/>
    <x v="85"/>
    <x v="16"/>
    <x v="134"/>
  </r>
  <r>
    <x v="55"/>
    <x v="48"/>
    <x v="1"/>
    <x v="4"/>
    <x v="102"/>
    <x v="14"/>
    <x v="1"/>
    <x v="8"/>
    <x v="23"/>
    <x v="7"/>
    <x v="38"/>
    <x v="83"/>
    <x v="2"/>
    <x v="31"/>
    <x v="18"/>
    <x v="47"/>
    <x v="297"/>
    <x v="303"/>
    <x v="330"/>
    <x v="8"/>
    <x v="466"/>
    <x v="2"/>
    <x v="8"/>
    <x v="6"/>
    <x v="6"/>
    <x v="8"/>
    <x v="7"/>
    <x v="6"/>
    <x v="6"/>
    <x v="8"/>
    <x v="3"/>
    <x v="48"/>
    <x v="131"/>
    <x v="6"/>
    <x v="11"/>
    <x v="7"/>
    <x v="7"/>
    <x v="7"/>
    <x v="2"/>
    <x v="7"/>
    <x v="7"/>
    <x v="7"/>
    <x v="6"/>
    <x v="274"/>
    <x v="403"/>
    <x v="189"/>
    <x v="0"/>
    <x v="134"/>
  </r>
  <r>
    <x v="492"/>
    <x v="494"/>
    <x v="1"/>
    <x v="4"/>
    <x v="102"/>
    <x v="14"/>
    <x v="1"/>
    <x v="8"/>
    <x v="12"/>
    <x v="7"/>
    <x v="118"/>
    <x v="153"/>
    <x v="0"/>
    <x v="29"/>
    <x v="23"/>
    <x v="133"/>
    <x v="300"/>
    <x v="304"/>
    <x v="331"/>
    <x v="12"/>
    <x v="461"/>
    <x v="2"/>
    <x v="14"/>
    <x v="143"/>
    <x v="95"/>
    <x v="13"/>
    <x v="137"/>
    <x v="150"/>
    <x v="107"/>
    <x v="16"/>
    <x v="3"/>
    <x v="64"/>
    <x v="86"/>
    <x v="108"/>
    <x v="123"/>
    <x v="15"/>
    <x v="15"/>
    <x v="15"/>
    <x v="2"/>
    <x v="7"/>
    <x v="7"/>
    <x v="7"/>
    <x v="22"/>
    <x v="296"/>
    <x v="2"/>
    <x v="246"/>
    <x v="32"/>
    <x v="134"/>
  </r>
  <r>
    <x v="509"/>
    <x v="511"/>
    <x v="1"/>
    <x v="4"/>
    <x v="102"/>
    <x v="14"/>
    <x v="1"/>
    <x v="8"/>
    <x v="2"/>
    <x v="7"/>
    <x v="121"/>
    <x v="156"/>
    <x v="0"/>
    <x v="29"/>
    <x v="21"/>
    <x v="135"/>
    <x v="301"/>
    <x v="305"/>
    <x v="332"/>
    <x v="11"/>
    <x v="462"/>
    <x v="2"/>
    <x v="13"/>
    <x v="293"/>
    <x v="178"/>
    <x v="12"/>
    <x v="150"/>
    <x v="289"/>
    <x v="181"/>
    <x v="15"/>
    <x v="3"/>
    <x v="61"/>
    <x v="86"/>
    <x v="193"/>
    <x v="207"/>
    <x v="14"/>
    <x v="14"/>
    <x v="14"/>
    <x v="1"/>
    <x v="7"/>
    <x v="7"/>
    <x v="7"/>
    <x v="101"/>
    <x v="297"/>
    <x v="1"/>
    <x v="248"/>
    <x v="28"/>
    <x v="134"/>
  </r>
  <r>
    <x v="207"/>
    <x v="201"/>
    <x v="1"/>
    <x v="4"/>
    <x v="103"/>
    <x v="13"/>
    <x v="3"/>
    <x v="14"/>
    <x v="29"/>
    <x v="9"/>
    <x v="73"/>
    <x v="112"/>
    <x v="2"/>
    <x v="16"/>
    <x v="410"/>
    <x v="101"/>
    <x v="144"/>
    <x v="126"/>
    <x v="13"/>
    <x v="22"/>
    <x v="112"/>
    <x v="2"/>
    <x v="22"/>
    <x v="29"/>
    <x v="27"/>
    <x v="19"/>
    <x v="250"/>
    <x v="29"/>
    <x v="27"/>
    <x v="19"/>
    <x v="3"/>
    <x v="420"/>
    <x v="86"/>
    <x v="28"/>
    <x v="51"/>
    <x v="18"/>
    <x v="18"/>
    <x v="18"/>
    <x v="2"/>
    <x v="8"/>
    <x v="1"/>
    <x v="9"/>
    <x v="73"/>
    <x v="78"/>
    <x v="43"/>
    <x v="43"/>
    <x v="34"/>
    <x v="21"/>
  </r>
  <r>
    <x v="295"/>
    <x v="281"/>
    <x v="1"/>
    <x v="11"/>
    <x v="103"/>
    <x v="13"/>
    <x v="3"/>
    <x v="14"/>
    <x v="29"/>
    <x v="5"/>
    <x v="73"/>
    <x v="112"/>
    <x v="2"/>
    <x v="29"/>
    <x v="66"/>
    <x v="101"/>
    <x v="144"/>
    <x v="126"/>
    <x v="13"/>
    <x v="455"/>
    <x v="357"/>
    <x v="2"/>
    <x v="460"/>
    <x v="434"/>
    <x v="451"/>
    <x v="467"/>
    <x v="211"/>
    <x v="434"/>
    <x v="451"/>
    <x v="469"/>
    <x v="3"/>
    <x v="14"/>
    <x v="86"/>
    <x v="466"/>
    <x v="442"/>
    <x v="468"/>
    <x v="468"/>
    <x v="468"/>
    <x v="2"/>
    <x v="8"/>
    <x v="1"/>
    <x v="9"/>
    <x v="419"/>
    <x v="78"/>
    <x v="377"/>
    <x v="212"/>
    <x v="34"/>
    <x v="21"/>
  </r>
  <r>
    <x v="65"/>
    <x v="66"/>
    <x v="1"/>
    <x v="4"/>
    <x v="104"/>
    <x v="7"/>
    <x v="1"/>
    <x v="14"/>
    <x v="23"/>
    <x v="4"/>
    <x v="34"/>
    <x v="31"/>
    <x v="2"/>
    <x v="19"/>
    <x v="242"/>
    <x v="146"/>
    <x v="319"/>
    <x v="319"/>
    <x v="60"/>
    <x v="181"/>
    <x v="36"/>
    <x v="2"/>
    <x v="156"/>
    <x v="406"/>
    <x v="419"/>
    <x v="156"/>
    <x v="298"/>
    <x v="406"/>
    <x v="419"/>
    <x v="159"/>
    <x v="3"/>
    <x v="241"/>
    <x v="18"/>
    <x v="397"/>
    <x v="79"/>
    <x v="154"/>
    <x v="154"/>
    <x v="156"/>
    <x v="5"/>
    <x v="8"/>
    <x v="5"/>
    <x v="13"/>
    <x v="189"/>
    <x v="45"/>
    <x v="204"/>
    <x v="44"/>
    <x v="0"/>
    <x v="85"/>
  </r>
  <r>
    <x v="108"/>
    <x v="110"/>
    <x v="2"/>
    <x v="10"/>
    <x v="104"/>
    <x v="7"/>
    <x v="1"/>
    <x v="14"/>
    <x v="12"/>
    <x v="4"/>
    <x v="4"/>
    <x v="31"/>
    <x v="2"/>
    <x v="24"/>
    <x v="222"/>
    <x v="144"/>
    <x v="320"/>
    <x v="320"/>
    <x v="59"/>
    <x v="296"/>
    <x v="429"/>
    <x v="2"/>
    <x v="319"/>
    <x v="47"/>
    <x v="51"/>
    <x v="325"/>
    <x v="174"/>
    <x v="47"/>
    <x v="50"/>
    <x v="324"/>
    <x v="3"/>
    <x v="192"/>
    <x v="144"/>
    <x v="136"/>
    <x v="407"/>
    <x v="326"/>
    <x v="326"/>
    <x v="324"/>
    <x v="5"/>
    <x v="8"/>
    <x v="5"/>
    <x v="13"/>
    <x v="292"/>
    <x v="46"/>
    <x v="212"/>
    <x v="205"/>
    <x v="32"/>
    <x v="85"/>
  </r>
  <r>
    <x v="371"/>
    <x v="363"/>
    <x v="2"/>
    <x v="9"/>
    <x v="104"/>
    <x v="7"/>
    <x v="1"/>
    <x v="14"/>
    <x v="15"/>
    <x v="4"/>
    <x v="4"/>
    <x v="31"/>
    <x v="2"/>
    <x v="19"/>
    <x v="243"/>
    <x v="144"/>
    <x v="320"/>
    <x v="320"/>
    <x v="59"/>
    <x v="180"/>
    <x v="39"/>
    <x v="2"/>
    <x v="157"/>
    <x v="412"/>
    <x v="426"/>
    <x v="159"/>
    <x v="296"/>
    <x v="412"/>
    <x v="426"/>
    <x v="162"/>
    <x v="3"/>
    <x v="242"/>
    <x v="12"/>
    <x v="356"/>
    <x v="81"/>
    <x v="157"/>
    <x v="157"/>
    <x v="159"/>
    <x v="5"/>
    <x v="8"/>
    <x v="5"/>
    <x v="13"/>
    <x v="192"/>
    <x v="46"/>
    <x v="205"/>
    <x v="50"/>
    <x v="5"/>
    <x v="85"/>
  </r>
  <r>
    <x v="372"/>
    <x v="364"/>
    <x v="1"/>
    <x v="2"/>
    <x v="104"/>
    <x v="7"/>
    <x v="1"/>
    <x v="14"/>
    <x v="14"/>
    <x v="4"/>
    <x v="4"/>
    <x v="31"/>
    <x v="2"/>
    <x v="24"/>
    <x v="222"/>
    <x v="144"/>
    <x v="320"/>
    <x v="320"/>
    <x v="59"/>
    <x v="296"/>
    <x v="429"/>
    <x v="2"/>
    <x v="319"/>
    <x v="47"/>
    <x v="51"/>
    <x v="325"/>
    <x v="174"/>
    <x v="47"/>
    <x v="50"/>
    <x v="324"/>
    <x v="3"/>
    <x v="192"/>
    <x v="144"/>
    <x v="136"/>
    <x v="407"/>
    <x v="326"/>
    <x v="326"/>
    <x v="324"/>
    <x v="5"/>
    <x v="8"/>
    <x v="5"/>
    <x v="13"/>
    <x v="292"/>
    <x v="46"/>
    <x v="212"/>
    <x v="205"/>
    <x v="1"/>
    <x v="85"/>
  </r>
  <r>
    <x v="208"/>
    <x v="202"/>
    <x v="1"/>
    <x v="4"/>
    <x v="105"/>
    <x v="1"/>
    <x v="8"/>
    <x v="3"/>
    <x v="29"/>
    <x v="1"/>
    <x v="73"/>
    <x v="112"/>
    <x v="2"/>
    <x v="16"/>
    <x v="368"/>
    <x v="63"/>
    <x v="112"/>
    <x v="101"/>
    <x v="37"/>
    <x v="32"/>
    <x v="126"/>
    <x v="2"/>
    <x v="31"/>
    <x v="123"/>
    <x v="103"/>
    <x v="31"/>
    <x v="378"/>
    <x v="122"/>
    <x v="102"/>
    <x v="29"/>
    <x v="3"/>
    <x v="369"/>
    <x v="86"/>
    <x v="103"/>
    <x v="104"/>
    <x v="28"/>
    <x v="28"/>
    <x v="28"/>
    <x v="2"/>
    <x v="6"/>
    <x v="7"/>
    <x v="6"/>
    <x v="61"/>
    <x v="71"/>
    <x v="93"/>
    <x v="77"/>
    <x v="34"/>
    <x v="86"/>
  </r>
  <r>
    <x v="296"/>
    <x v="282"/>
    <x v="1"/>
    <x v="11"/>
    <x v="105"/>
    <x v="1"/>
    <x v="8"/>
    <x v="3"/>
    <x v="29"/>
    <x v="5"/>
    <x v="73"/>
    <x v="112"/>
    <x v="2"/>
    <x v="29"/>
    <x v="109"/>
    <x v="63"/>
    <x v="112"/>
    <x v="101"/>
    <x v="37"/>
    <x v="444"/>
    <x v="339"/>
    <x v="2"/>
    <x v="448"/>
    <x v="342"/>
    <x v="375"/>
    <x v="453"/>
    <x v="88"/>
    <x v="342"/>
    <x v="374"/>
    <x v="455"/>
    <x v="3"/>
    <x v="70"/>
    <x v="86"/>
    <x v="387"/>
    <x v="387"/>
    <x v="454"/>
    <x v="454"/>
    <x v="454"/>
    <x v="2"/>
    <x v="6"/>
    <x v="7"/>
    <x v="6"/>
    <x v="427"/>
    <x v="71"/>
    <x v="330"/>
    <x v="179"/>
    <x v="34"/>
    <x v="86"/>
  </r>
  <r>
    <x v="379"/>
    <x v="371"/>
    <x v="1"/>
    <x v="4"/>
    <x v="105"/>
    <x v="1"/>
    <x v="8"/>
    <x v="3"/>
    <x v="23"/>
    <x v="1"/>
    <x v="76"/>
    <x v="116"/>
    <x v="2"/>
    <x v="29"/>
    <x v="85"/>
    <x v="76"/>
    <x v="113"/>
    <x v="102"/>
    <x v="38"/>
    <x v="448"/>
    <x v="350"/>
    <x v="2"/>
    <x v="450"/>
    <x v="394"/>
    <x v="417"/>
    <x v="457"/>
    <x v="115"/>
    <x v="394"/>
    <x v="417"/>
    <x v="459"/>
    <x v="3"/>
    <x v="69"/>
    <x v="86"/>
    <x v="428"/>
    <x v="431"/>
    <x v="458"/>
    <x v="458"/>
    <x v="458"/>
    <x v="2"/>
    <x v="6"/>
    <x v="7"/>
    <x v="6"/>
    <x v="428"/>
    <x v="70"/>
    <x v="350"/>
    <x v="192"/>
    <x v="0"/>
    <x v="86"/>
  </r>
  <r>
    <x v="64"/>
    <x v="54"/>
    <x v="1"/>
    <x v="4"/>
    <x v="106"/>
    <x v="0"/>
    <x v="6"/>
    <x v="14"/>
    <x v="23"/>
    <x v="9"/>
    <x v="38"/>
    <x v="83"/>
    <x v="2"/>
    <x v="16"/>
    <x v="297"/>
    <x v="49"/>
    <x v="173"/>
    <x v="168"/>
    <x v="15"/>
    <x v="34"/>
    <x v="106"/>
    <x v="2"/>
    <x v="30"/>
    <x v="390"/>
    <x v="390"/>
    <x v="32"/>
    <x v="390"/>
    <x v="390"/>
    <x v="390"/>
    <x v="30"/>
    <x v="3"/>
    <x v="296"/>
    <x v="35"/>
    <x v="379"/>
    <x v="95"/>
    <x v="29"/>
    <x v="29"/>
    <x v="29"/>
    <x v="2"/>
    <x v="5"/>
    <x v="7"/>
    <x v="5"/>
    <x v="48"/>
    <x v="48"/>
    <x v="155"/>
    <x v="91"/>
    <x v="0"/>
    <x v="2"/>
  </r>
  <r>
    <x v="81"/>
    <x v="83"/>
    <x v="1"/>
    <x v="4"/>
    <x v="106"/>
    <x v="0"/>
    <x v="6"/>
    <x v="14"/>
    <x v="25"/>
    <x v="9"/>
    <x v="44"/>
    <x v="89"/>
    <x v="2"/>
    <x v="16"/>
    <x v="302"/>
    <x v="47"/>
    <x v="174"/>
    <x v="169"/>
    <x v="20"/>
    <x v="31"/>
    <x v="101"/>
    <x v="2"/>
    <x v="29"/>
    <x v="387"/>
    <x v="386"/>
    <x v="30"/>
    <x v="394"/>
    <x v="387"/>
    <x v="386"/>
    <x v="28"/>
    <x v="3"/>
    <x v="298"/>
    <x v="62"/>
    <x v="389"/>
    <x v="99"/>
    <x v="27"/>
    <x v="27"/>
    <x v="27"/>
    <x v="2"/>
    <x v="5"/>
    <x v="7"/>
    <x v="5"/>
    <x v="50"/>
    <x v="52"/>
    <x v="148"/>
    <x v="92"/>
    <x v="16"/>
    <x v="2"/>
  </r>
  <r>
    <x v="82"/>
    <x v="84"/>
    <x v="1"/>
    <x v="4"/>
    <x v="106"/>
    <x v="0"/>
    <x v="6"/>
    <x v="14"/>
    <x v="5"/>
    <x v="9"/>
    <x v="46"/>
    <x v="90"/>
    <x v="2"/>
    <x v="29"/>
    <x v="172"/>
    <x v="54"/>
    <x v="175"/>
    <x v="170"/>
    <x v="19"/>
    <x v="446"/>
    <x v="363"/>
    <x v="2"/>
    <x v="451"/>
    <x v="88"/>
    <x v="119"/>
    <x v="454"/>
    <x v="76"/>
    <x v="89"/>
    <x v="118"/>
    <x v="456"/>
    <x v="3"/>
    <x v="150"/>
    <x v="110"/>
    <x v="139"/>
    <x v="393"/>
    <x v="455"/>
    <x v="455"/>
    <x v="455"/>
    <x v="2"/>
    <x v="5"/>
    <x v="7"/>
    <x v="5"/>
    <x v="439"/>
    <x v="53"/>
    <x v="266"/>
    <x v="172"/>
    <x v="18"/>
    <x v="2"/>
  </r>
  <r>
    <x v="85"/>
    <x v="87"/>
    <x v="1"/>
    <x v="4"/>
    <x v="106"/>
    <x v="0"/>
    <x v="6"/>
    <x v="14"/>
    <x v="8"/>
    <x v="9"/>
    <x v="47"/>
    <x v="91"/>
    <x v="2"/>
    <x v="29"/>
    <x v="171"/>
    <x v="56"/>
    <x v="176"/>
    <x v="171"/>
    <x v="18"/>
    <x v="447"/>
    <x v="364"/>
    <x v="2"/>
    <x v="452"/>
    <x v="95"/>
    <x v="128"/>
    <x v="455"/>
    <x v="79"/>
    <x v="96"/>
    <x v="127"/>
    <x v="457"/>
    <x v="3"/>
    <x v="149"/>
    <x v="114"/>
    <x v="156"/>
    <x v="394"/>
    <x v="456"/>
    <x v="456"/>
    <x v="456"/>
    <x v="2"/>
    <x v="5"/>
    <x v="7"/>
    <x v="5"/>
    <x v="438"/>
    <x v="54"/>
    <x v="270"/>
    <x v="173"/>
    <x v="25"/>
    <x v="2"/>
  </r>
  <r>
    <x v="210"/>
    <x v="204"/>
    <x v="1"/>
    <x v="4"/>
    <x v="106"/>
    <x v="0"/>
    <x v="6"/>
    <x v="14"/>
    <x v="29"/>
    <x v="2"/>
    <x v="73"/>
    <x v="112"/>
    <x v="2"/>
    <x v="16"/>
    <x v="370"/>
    <x v="76"/>
    <x v="182"/>
    <x v="177"/>
    <x v="22"/>
    <x v="25"/>
    <x v="89"/>
    <x v="2"/>
    <x v="24"/>
    <x v="192"/>
    <x v="159"/>
    <x v="25"/>
    <x v="387"/>
    <x v="190"/>
    <x v="159"/>
    <x v="24"/>
    <x v="3"/>
    <x v="316"/>
    <x v="86"/>
    <x v="165"/>
    <x v="98"/>
    <x v="23"/>
    <x v="23"/>
    <x v="23"/>
    <x v="2"/>
    <x v="5"/>
    <x v="7"/>
    <x v="5"/>
    <x v="58"/>
    <x v="67"/>
    <x v="90"/>
    <x v="63"/>
    <x v="34"/>
    <x v="2"/>
  </r>
  <r>
    <x v="341"/>
    <x v="323"/>
    <x v="1"/>
    <x v="11"/>
    <x v="106"/>
    <x v="0"/>
    <x v="6"/>
    <x v="14"/>
    <x v="29"/>
    <x v="5"/>
    <x v="73"/>
    <x v="112"/>
    <x v="2"/>
    <x v="29"/>
    <x v="108"/>
    <x v="76"/>
    <x v="182"/>
    <x v="177"/>
    <x v="22"/>
    <x v="453"/>
    <x v="372"/>
    <x v="2"/>
    <x v="457"/>
    <x v="279"/>
    <x v="321"/>
    <x v="461"/>
    <x v="82"/>
    <x v="279"/>
    <x v="321"/>
    <x v="463"/>
    <x v="3"/>
    <x v="133"/>
    <x v="86"/>
    <x v="329"/>
    <x v="390"/>
    <x v="462"/>
    <x v="462"/>
    <x v="462"/>
    <x v="2"/>
    <x v="5"/>
    <x v="7"/>
    <x v="5"/>
    <x v="431"/>
    <x v="67"/>
    <x v="333"/>
    <x v="192"/>
    <x v="34"/>
    <x v="2"/>
  </r>
  <r>
    <x v="444"/>
    <x v="443"/>
    <x v="1"/>
    <x v="4"/>
    <x v="106"/>
    <x v="0"/>
    <x v="6"/>
    <x v="14"/>
    <x v="26"/>
    <x v="9"/>
    <x v="105"/>
    <x v="6"/>
    <x v="2"/>
    <x v="21"/>
    <x v="235"/>
    <x v="71"/>
    <x v="1"/>
    <x v="0"/>
    <x v="336"/>
    <x v="245"/>
    <x v="245"/>
    <x v="2"/>
    <x v="248"/>
    <x v="238"/>
    <x v="244"/>
    <x v="251"/>
    <x v="229"/>
    <x v="238"/>
    <x v="244"/>
    <x v="251"/>
    <x v="3"/>
    <x v="217"/>
    <x v="22"/>
    <x v="138"/>
    <x v="153"/>
    <x v="249"/>
    <x v="249"/>
    <x v="249"/>
    <x v="7"/>
    <x v="5"/>
    <x v="7"/>
    <x v="5"/>
    <x v="247"/>
    <x v="257"/>
    <x v="208"/>
    <x v="132"/>
    <x v="29"/>
    <x v="2"/>
  </r>
  <r>
    <x v="449"/>
    <x v="448"/>
    <x v="1"/>
    <x v="4"/>
    <x v="106"/>
    <x v="0"/>
    <x v="6"/>
    <x v="14"/>
    <x v="23"/>
    <x v="9"/>
    <x v="106"/>
    <x v="30"/>
    <x v="2"/>
    <x v="29"/>
    <x v="206"/>
    <x v="54"/>
    <x v="102"/>
    <x v="87"/>
    <x v="10"/>
    <x v="431"/>
    <x v="293"/>
    <x v="2"/>
    <x v="435"/>
    <x v="267"/>
    <x v="300"/>
    <x v="437"/>
    <x v="185"/>
    <x v="265"/>
    <x v="300"/>
    <x v="439"/>
    <x v="3"/>
    <x v="195"/>
    <x v="86"/>
    <x v="304"/>
    <x v="295"/>
    <x v="438"/>
    <x v="438"/>
    <x v="438"/>
    <x v="5"/>
    <x v="5"/>
    <x v="7"/>
    <x v="5"/>
    <x v="399"/>
    <x v="35"/>
    <x v="235"/>
    <x v="172"/>
    <x v="0"/>
    <x v="2"/>
  </r>
  <r>
    <x v="209"/>
    <x v="203"/>
    <x v="1"/>
    <x v="4"/>
    <x v="107"/>
    <x v="1"/>
    <x v="8"/>
    <x v="3"/>
    <x v="29"/>
    <x v="1"/>
    <x v="73"/>
    <x v="112"/>
    <x v="2"/>
    <x v="16"/>
    <x v="364"/>
    <x v="63"/>
    <x v="104"/>
    <x v="109"/>
    <x v="170"/>
    <x v="126"/>
    <x v="152"/>
    <x v="2"/>
    <x v="142"/>
    <x v="108"/>
    <x v="114"/>
    <x v="128"/>
    <x v="323"/>
    <x v="109"/>
    <x v="113"/>
    <x v="129"/>
    <x v="3"/>
    <x v="368"/>
    <x v="86"/>
    <x v="116"/>
    <x v="138"/>
    <x v="126"/>
    <x v="126"/>
    <x v="126"/>
    <x v="2"/>
    <x v="6"/>
    <x v="7"/>
    <x v="6"/>
    <x v="150"/>
    <x v="165"/>
    <x v="97"/>
    <x v="77"/>
    <x v="34"/>
    <x v="137"/>
  </r>
  <r>
    <x v="297"/>
    <x v="283"/>
    <x v="1"/>
    <x v="11"/>
    <x v="107"/>
    <x v="1"/>
    <x v="8"/>
    <x v="3"/>
    <x v="29"/>
    <x v="5"/>
    <x v="73"/>
    <x v="112"/>
    <x v="2"/>
    <x v="29"/>
    <x v="112"/>
    <x v="63"/>
    <x v="104"/>
    <x v="109"/>
    <x v="170"/>
    <x v="347"/>
    <x v="309"/>
    <x v="2"/>
    <x v="331"/>
    <x v="357"/>
    <x v="367"/>
    <x v="348"/>
    <x v="147"/>
    <x v="356"/>
    <x v="367"/>
    <x v="349"/>
    <x v="3"/>
    <x v="72"/>
    <x v="86"/>
    <x v="378"/>
    <x v="363"/>
    <x v="349"/>
    <x v="349"/>
    <x v="349"/>
    <x v="2"/>
    <x v="6"/>
    <x v="7"/>
    <x v="6"/>
    <x v="335"/>
    <x v="165"/>
    <x v="326"/>
    <x v="179"/>
    <x v="34"/>
    <x v="137"/>
  </r>
  <r>
    <x v="116"/>
    <x v="118"/>
    <x v="1"/>
    <x v="4"/>
    <x v="108"/>
    <x v="3"/>
    <x v="6"/>
    <x v="13"/>
    <x v="20"/>
    <x v="7"/>
    <x v="56"/>
    <x v="97"/>
    <x v="2"/>
    <x v="12"/>
    <x v="455"/>
    <x v="4"/>
    <x v="9"/>
    <x v="9"/>
    <x v="301"/>
    <x v="231"/>
    <x v="210"/>
    <x v="2"/>
    <x v="239"/>
    <x v="258"/>
    <x v="265"/>
    <x v="240"/>
    <x v="283"/>
    <x v="258"/>
    <x v="265"/>
    <x v="242"/>
    <x v="3"/>
    <x v="261"/>
    <x v="72"/>
    <x v="237"/>
    <x v="154"/>
    <x v="240"/>
    <x v="240"/>
    <x v="240"/>
    <x v="2"/>
    <x v="2"/>
    <x v="7"/>
    <x v="2"/>
    <x v="70"/>
    <x v="152"/>
    <x v="21"/>
    <x v="115"/>
    <x v="9"/>
    <x v="117"/>
  </r>
  <r>
    <x v="8"/>
    <x v="2"/>
    <x v="1"/>
    <x v="6"/>
    <x v="109"/>
    <x v="13"/>
    <x v="8"/>
    <x v="14"/>
    <x v="18"/>
    <x v="4"/>
    <x v="11"/>
    <x v="19"/>
    <x v="2"/>
    <x v="35"/>
    <x v="208"/>
    <x v="81"/>
    <x v="44"/>
    <x v="44"/>
    <x v="103"/>
    <x v="310"/>
    <x v="361"/>
    <x v="2"/>
    <x v="308"/>
    <x v="382"/>
    <x v="398"/>
    <x v="317"/>
    <x v="194"/>
    <x v="382"/>
    <x v="398"/>
    <x v="318"/>
    <x v="3"/>
    <x v="153"/>
    <x v="152"/>
    <x v="469"/>
    <x v="396"/>
    <x v="320"/>
    <x v="320"/>
    <x v="318"/>
    <x v="6"/>
    <x v="8"/>
    <x v="1"/>
    <x v="9"/>
    <x v="299"/>
    <x v="124"/>
    <x v="398"/>
    <x v="241"/>
    <x v="12"/>
    <x v="31"/>
  </r>
  <r>
    <x v="9"/>
    <x v="3"/>
    <x v="1"/>
    <x v="4"/>
    <x v="109"/>
    <x v="13"/>
    <x v="8"/>
    <x v="14"/>
    <x v="23"/>
    <x v="4"/>
    <x v="11"/>
    <x v="27"/>
    <x v="2"/>
    <x v="15"/>
    <x v="256"/>
    <x v="81"/>
    <x v="57"/>
    <x v="56"/>
    <x v="102"/>
    <x v="174"/>
    <x v="150"/>
    <x v="2"/>
    <x v="177"/>
    <x v="79"/>
    <x v="82"/>
    <x v="173"/>
    <x v="259"/>
    <x v="80"/>
    <x v="83"/>
    <x v="172"/>
    <x v="3"/>
    <x v="287"/>
    <x v="14"/>
    <x v="46"/>
    <x v="134"/>
    <x v="169"/>
    <x v="169"/>
    <x v="169"/>
    <x v="5"/>
    <x v="8"/>
    <x v="1"/>
    <x v="9"/>
    <x v="197"/>
    <x v="128"/>
    <x v="167"/>
    <x v="40"/>
    <x v="0"/>
    <x v="31"/>
  </r>
  <r>
    <x v="22"/>
    <x v="21"/>
    <x v="1"/>
    <x v="5"/>
    <x v="109"/>
    <x v="13"/>
    <x v="8"/>
    <x v="14"/>
    <x v="15"/>
    <x v="4"/>
    <x v="11"/>
    <x v="19"/>
    <x v="2"/>
    <x v="9"/>
    <x v="257"/>
    <x v="81"/>
    <x v="44"/>
    <x v="44"/>
    <x v="103"/>
    <x v="161"/>
    <x v="104"/>
    <x v="2"/>
    <x v="164"/>
    <x v="77"/>
    <x v="77"/>
    <x v="163"/>
    <x v="266"/>
    <x v="76"/>
    <x v="76"/>
    <x v="164"/>
    <x v="3"/>
    <x v="293"/>
    <x v="5"/>
    <x v="25"/>
    <x v="93"/>
    <x v="159"/>
    <x v="159"/>
    <x v="161"/>
    <x v="6"/>
    <x v="8"/>
    <x v="1"/>
    <x v="9"/>
    <x v="182"/>
    <x v="124"/>
    <x v="31"/>
    <x v="22"/>
    <x v="5"/>
    <x v="31"/>
  </r>
  <r>
    <x v="27"/>
    <x v="22"/>
    <x v="1"/>
    <x v="3"/>
    <x v="109"/>
    <x v="13"/>
    <x v="8"/>
    <x v="14"/>
    <x v="14"/>
    <x v="4"/>
    <x v="11"/>
    <x v="19"/>
    <x v="2"/>
    <x v="35"/>
    <x v="208"/>
    <x v="81"/>
    <x v="44"/>
    <x v="44"/>
    <x v="103"/>
    <x v="310"/>
    <x v="361"/>
    <x v="2"/>
    <x v="308"/>
    <x v="382"/>
    <x v="398"/>
    <x v="317"/>
    <x v="194"/>
    <x v="382"/>
    <x v="398"/>
    <x v="318"/>
    <x v="3"/>
    <x v="153"/>
    <x v="152"/>
    <x v="469"/>
    <x v="396"/>
    <x v="320"/>
    <x v="320"/>
    <x v="318"/>
    <x v="6"/>
    <x v="8"/>
    <x v="1"/>
    <x v="9"/>
    <x v="299"/>
    <x v="124"/>
    <x v="398"/>
    <x v="241"/>
    <x v="1"/>
    <x v="31"/>
  </r>
  <r>
    <x v="57"/>
    <x v="49"/>
    <x v="1"/>
    <x v="4"/>
    <x v="109"/>
    <x v="13"/>
    <x v="8"/>
    <x v="14"/>
    <x v="24"/>
    <x v="4"/>
    <x v="38"/>
    <x v="14"/>
    <x v="2"/>
    <x v="16"/>
    <x v="240"/>
    <x v="40"/>
    <x v="39"/>
    <x v="38"/>
    <x v="108"/>
    <x v="206"/>
    <x v="221"/>
    <x v="2"/>
    <x v="235"/>
    <x v="204"/>
    <x v="213"/>
    <x v="212"/>
    <x v="235"/>
    <x v="204"/>
    <x v="213"/>
    <x v="213"/>
    <x v="3"/>
    <x v="224"/>
    <x v="42"/>
    <x v="169"/>
    <x v="189"/>
    <x v="212"/>
    <x v="212"/>
    <x v="211"/>
    <x v="6"/>
    <x v="8"/>
    <x v="1"/>
    <x v="9"/>
    <x v="232"/>
    <x v="119"/>
    <x v="177"/>
    <x v="98"/>
    <x v="24"/>
    <x v="31"/>
  </r>
  <r>
    <x v="211"/>
    <x v="205"/>
    <x v="1"/>
    <x v="4"/>
    <x v="109"/>
    <x v="13"/>
    <x v="8"/>
    <x v="14"/>
    <x v="29"/>
    <x v="4"/>
    <x v="73"/>
    <x v="112"/>
    <x v="2"/>
    <x v="16"/>
    <x v="325"/>
    <x v="49"/>
    <x v="158"/>
    <x v="160"/>
    <x v="96"/>
    <x v="86"/>
    <x v="125"/>
    <x v="2"/>
    <x v="107"/>
    <x v="367"/>
    <x v="376"/>
    <x v="105"/>
    <x v="380"/>
    <x v="365"/>
    <x v="375"/>
    <x v="106"/>
    <x v="3"/>
    <x v="410"/>
    <x v="86"/>
    <x v="388"/>
    <x v="193"/>
    <x v="103"/>
    <x v="103"/>
    <x v="103"/>
    <x v="2"/>
    <x v="8"/>
    <x v="1"/>
    <x v="9"/>
    <x v="145"/>
    <x v="162"/>
    <x v="76"/>
    <x v="91"/>
    <x v="34"/>
    <x v="31"/>
  </r>
  <r>
    <x v="298"/>
    <x v="284"/>
    <x v="1"/>
    <x v="11"/>
    <x v="109"/>
    <x v="13"/>
    <x v="8"/>
    <x v="14"/>
    <x v="29"/>
    <x v="5"/>
    <x v="73"/>
    <x v="112"/>
    <x v="2"/>
    <x v="29"/>
    <x v="149"/>
    <x v="49"/>
    <x v="158"/>
    <x v="160"/>
    <x v="96"/>
    <x v="400"/>
    <x v="341"/>
    <x v="2"/>
    <x v="376"/>
    <x v="96"/>
    <x v="102"/>
    <x v="379"/>
    <x v="86"/>
    <x v="97"/>
    <x v="101"/>
    <x v="380"/>
    <x v="3"/>
    <x v="24"/>
    <x v="86"/>
    <x v="102"/>
    <x v="311"/>
    <x v="380"/>
    <x v="380"/>
    <x v="380"/>
    <x v="2"/>
    <x v="8"/>
    <x v="1"/>
    <x v="9"/>
    <x v="345"/>
    <x v="162"/>
    <x v="348"/>
    <x v="166"/>
    <x v="34"/>
    <x v="31"/>
  </r>
  <r>
    <x v="112"/>
    <x v="113"/>
    <x v="0"/>
    <x v="8"/>
    <x v="110"/>
    <x v="4"/>
    <x v="6"/>
    <x v="14"/>
    <x v="12"/>
    <x v="2"/>
    <x v="19"/>
    <x v="69"/>
    <x v="2"/>
    <x v="18"/>
    <x v="255"/>
    <x v="120"/>
    <x v="233"/>
    <x v="130"/>
    <x v="0"/>
    <x v="4"/>
    <x v="185"/>
    <x v="2"/>
    <x v="4"/>
    <x v="66"/>
    <x v="44"/>
    <x v="4"/>
    <x v="246"/>
    <x v="64"/>
    <x v="44"/>
    <x v="4"/>
    <x v="3"/>
    <x v="221"/>
    <x v="25"/>
    <x v="33"/>
    <x v="67"/>
    <x v="3"/>
    <x v="3"/>
    <x v="3"/>
    <x v="2"/>
    <x v="3"/>
    <x v="7"/>
    <x v="3"/>
    <x v="17"/>
    <x v="2"/>
    <x v="186"/>
    <x v="73"/>
    <x v="32"/>
    <x v="97"/>
  </r>
  <r>
    <x v="468"/>
    <x v="467"/>
    <x v="1"/>
    <x v="4"/>
    <x v="111"/>
    <x v="15"/>
    <x v="2"/>
    <x v="13"/>
    <x v="27"/>
    <x v="7"/>
    <x v="110"/>
    <x v="131"/>
    <x v="2"/>
    <x v="16"/>
    <x v="392"/>
    <x v="49"/>
    <x v="105"/>
    <x v="112"/>
    <x v="288"/>
    <x v="225"/>
    <x v="184"/>
    <x v="2"/>
    <x v="222"/>
    <x v="284"/>
    <x v="285"/>
    <x v="229"/>
    <x v="303"/>
    <x v="285"/>
    <x v="285"/>
    <x v="230"/>
    <x v="3"/>
    <x v="434"/>
    <x v="86"/>
    <x v="288"/>
    <x v="283"/>
    <x v="229"/>
    <x v="229"/>
    <x v="228"/>
    <x v="2"/>
    <x v="8"/>
    <x v="7"/>
    <x v="15"/>
    <x v="190"/>
    <x v="224"/>
    <x v="59"/>
    <x v="91"/>
    <x v="6"/>
    <x v="178"/>
  </r>
  <r>
    <x v="212"/>
    <x v="206"/>
    <x v="1"/>
    <x v="4"/>
    <x v="112"/>
    <x v="0"/>
    <x v="8"/>
    <x v="4"/>
    <x v="29"/>
    <x v="7"/>
    <x v="73"/>
    <x v="112"/>
    <x v="2"/>
    <x v="16"/>
    <x v="348"/>
    <x v="49"/>
    <x v="107"/>
    <x v="111"/>
    <x v="200"/>
    <x v="137"/>
    <x v="141"/>
    <x v="2"/>
    <x v="143"/>
    <x v="251"/>
    <x v="249"/>
    <x v="143"/>
    <x v="357"/>
    <x v="251"/>
    <x v="249"/>
    <x v="145"/>
    <x v="3"/>
    <x v="312"/>
    <x v="86"/>
    <x v="254"/>
    <x v="234"/>
    <x v="141"/>
    <x v="141"/>
    <x v="142"/>
    <x v="2"/>
    <x v="5"/>
    <x v="7"/>
    <x v="5"/>
    <x v="46"/>
    <x v="50"/>
    <x v="142"/>
    <x v="91"/>
    <x v="34"/>
    <x v="145"/>
  </r>
  <r>
    <x v="299"/>
    <x v="285"/>
    <x v="1"/>
    <x v="11"/>
    <x v="112"/>
    <x v="0"/>
    <x v="8"/>
    <x v="4"/>
    <x v="29"/>
    <x v="5"/>
    <x v="73"/>
    <x v="112"/>
    <x v="2"/>
    <x v="29"/>
    <x v="126"/>
    <x v="49"/>
    <x v="107"/>
    <x v="111"/>
    <x v="200"/>
    <x v="333"/>
    <x v="319"/>
    <x v="2"/>
    <x v="330"/>
    <x v="222"/>
    <x v="240"/>
    <x v="334"/>
    <x v="107"/>
    <x v="222"/>
    <x v="240"/>
    <x v="334"/>
    <x v="3"/>
    <x v="136"/>
    <x v="86"/>
    <x v="245"/>
    <x v="271"/>
    <x v="335"/>
    <x v="335"/>
    <x v="334"/>
    <x v="2"/>
    <x v="5"/>
    <x v="7"/>
    <x v="5"/>
    <x v="442"/>
    <x v="50"/>
    <x v="272"/>
    <x v="166"/>
    <x v="34"/>
    <x v="145"/>
  </r>
  <r>
    <x v="394"/>
    <x v="386"/>
    <x v="1"/>
    <x v="4"/>
    <x v="112"/>
    <x v="0"/>
    <x v="8"/>
    <x v="4"/>
    <x v="20"/>
    <x v="7"/>
    <x v="81"/>
    <x v="121"/>
    <x v="2"/>
    <x v="29"/>
    <x v="78"/>
    <x v="73"/>
    <x v="108"/>
    <x v="113"/>
    <x v="201"/>
    <x v="339"/>
    <x v="338"/>
    <x v="2"/>
    <x v="338"/>
    <x v="384"/>
    <x v="399"/>
    <x v="353"/>
    <x v="133"/>
    <x v="384"/>
    <x v="399"/>
    <x v="355"/>
    <x v="3"/>
    <x v="121"/>
    <x v="86"/>
    <x v="411"/>
    <x v="409"/>
    <x v="354"/>
    <x v="354"/>
    <x v="355"/>
    <x v="2"/>
    <x v="5"/>
    <x v="7"/>
    <x v="5"/>
    <x v="443"/>
    <x v="55"/>
    <x v="281"/>
    <x v="188"/>
    <x v="9"/>
    <x v="145"/>
  </r>
  <r>
    <x v="213"/>
    <x v="207"/>
    <x v="1"/>
    <x v="4"/>
    <x v="113"/>
    <x v="14"/>
    <x v="3"/>
    <x v="14"/>
    <x v="29"/>
    <x v="6"/>
    <x v="73"/>
    <x v="112"/>
    <x v="2"/>
    <x v="16"/>
    <x v="360"/>
    <x v="74"/>
    <x v="180"/>
    <x v="187"/>
    <x v="123"/>
    <x v="99"/>
    <x v="137"/>
    <x v="2"/>
    <x v="126"/>
    <x v="206"/>
    <x v="202"/>
    <x v="108"/>
    <x v="317"/>
    <x v="205"/>
    <x v="202"/>
    <x v="109"/>
    <x v="3"/>
    <x v="356"/>
    <x v="86"/>
    <x v="210"/>
    <x v="113"/>
    <x v="106"/>
    <x v="106"/>
    <x v="106"/>
    <x v="2"/>
    <x v="7"/>
    <x v="7"/>
    <x v="7"/>
    <x v="152"/>
    <x v="172"/>
    <x v="89"/>
    <x v="64"/>
    <x v="34"/>
    <x v="165"/>
  </r>
  <r>
    <x v="342"/>
    <x v="324"/>
    <x v="1"/>
    <x v="11"/>
    <x v="113"/>
    <x v="14"/>
    <x v="3"/>
    <x v="14"/>
    <x v="29"/>
    <x v="5"/>
    <x v="73"/>
    <x v="112"/>
    <x v="2"/>
    <x v="29"/>
    <x v="115"/>
    <x v="74"/>
    <x v="180"/>
    <x v="187"/>
    <x v="123"/>
    <x v="380"/>
    <x v="321"/>
    <x v="2"/>
    <x v="353"/>
    <x v="264"/>
    <x v="280"/>
    <x v="373"/>
    <x v="154"/>
    <x v="262"/>
    <x v="280"/>
    <x v="374"/>
    <x v="3"/>
    <x v="85"/>
    <x v="86"/>
    <x v="282"/>
    <x v="377"/>
    <x v="374"/>
    <x v="374"/>
    <x v="374"/>
    <x v="2"/>
    <x v="7"/>
    <x v="7"/>
    <x v="7"/>
    <x v="333"/>
    <x v="172"/>
    <x v="334"/>
    <x v="190"/>
    <x v="34"/>
    <x v="165"/>
  </r>
  <r>
    <x v="491"/>
    <x v="493"/>
    <x v="1"/>
    <x v="4"/>
    <x v="114"/>
    <x v="15"/>
    <x v="1"/>
    <x v="13"/>
    <x v="25"/>
    <x v="7"/>
    <x v="118"/>
    <x v="153"/>
    <x v="0"/>
    <x v="29"/>
    <x v="28"/>
    <x v="105"/>
    <x v="252"/>
    <x v="250"/>
    <x v="219"/>
    <x v="352"/>
    <x v="433"/>
    <x v="2"/>
    <x v="388"/>
    <x v="176"/>
    <x v="193"/>
    <x v="396"/>
    <x v="78"/>
    <x v="178"/>
    <x v="196"/>
    <x v="388"/>
    <x v="3"/>
    <x v="434"/>
    <x v="86"/>
    <x v="206"/>
    <x v="220"/>
    <x v="388"/>
    <x v="388"/>
    <x v="388"/>
    <x v="2"/>
    <x v="8"/>
    <x v="7"/>
    <x v="15"/>
    <x v="161"/>
    <x v="294"/>
    <x v="5"/>
    <x v="217"/>
    <x v="16"/>
    <x v="149"/>
  </r>
  <r>
    <x v="37"/>
    <x v="41"/>
    <x v="1"/>
    <x v="4"/>
    <x v="115"/>
    <x v="4"/>
    <x v="2"/>
    <x v="13"/>
    <x v="23"/>
    <x v="7"/>
    <x v="27"/>
    <x v="73"/>
    <x v="2"/>
    <x v="16"/>
    <x v="293"/>
    <x v="25"/>
    <x v="95"/>
    <x v="99"/>
    <x v="296"/>
    <x v="232"/>
    <x v="180"/>
    <x v="2"/>
    <x v="232"/>
    <x v="368"/>
    <x v="379"/>
    <x v="239"/>
    <x v="332"/>
    <x v="367"/>
    <x v="377"/>
    <x v="241"/>
    <x v="3"/>
    <x v="239"/>
    <x v="55"/>
    <x v="368"/>
    <x v="117"/>
    <x v="239"/>
    <x v="239"/>
    <x v="239"/>
    <x v="2"/>
    <x v="3"/>
    <x v="7"/>
    <x v="3"/>
    <x v="238"/>
    <x v="252"/>
    <x v="153"/>
    <x v="108"/>
    <x v="0"/>
    <x v="150"/>
  </r>
  <r>
    <x v="97"/>
    <x v="99"/>
    <x v="1"/>
    <x v="4"/>
    <x v="115"/>
    <x v="4"/>
    <x v="2"/>
    <x v="13"/>
    <x v="39"/>
    <x v="7"/>
    <x v="50"/>
    <x v="73"/>
    <x v="2"/>
    <x v="29"/>
    <x v="178"/>
    <x v="59"/>
    <x v="95"/>
    <x v="99"/>
    <x v="297"/>
    <x v="254"/>
    <x v="298"/>
    <x v="2"/>
    <x v="268"/>
    <x v="338"/>
    <x v="347"/>
    <x v="268"/>
    <x v="177"/>
    <x v="339"/>
    <x v="347"/>
    <x v="269"/>
    <x v="3"/>
    <x v="194"/>
    <x v="116"/>
    <x v="385"/>
    <x v="382"/>
    <x v="266"/>
    <x v="266"/>
    <x v="267"/>
    <x v="2"/>
    <x v="3"/>
    <x v="7"/>
    <x v="3"/>
    <x v="257"/>
    <x v="252"/>
    <x v="265"/>
    <x v="176"/>
    <x v="7"/>
    <x v="150"/>
  </r>
  <r>
    <x v="214"/>
    <x v="208"/>
    <x v="1"/>
    <x v="4"/>
    <x v="116"/>
    <x v="14"/>
    <x v="2"/>
    <x v="14"/>
    <x v="29"/>
    <x v="4"/>
    <x v="73"/>
    <x v="112"/>
    <x v="2"/>
    <x v="16"/>
    <x v="334"/>
    <x v="63"/>
    <x v="166"/>
    <x v="167"/>
    <x v="119"/>
    <x v="101"/>
    <x v="116"/>
    <x v="2"/>
    <x v="119"/>
    <x v="305"/>
    <x v="305"/>
    <x v="120"/>
    <x v="367"/>
    <x v="306"/>
    <x v="306"/>
    <x v="121"/>
    <x v="3"/>
    <x v="346"/>
    <x v="86"/>
    <x v="312"/>
    <x v="125"/>
    <x v="118"/>
    <x v="118"/>
    <x v="118"/>
    <x v="2"/>
    <x v="7"/>
    <x v="7"/>
    <x v="7"/>
    <x v="165"/>
    <x v="197"/>
    <x v="101"/>
    <x v="77"/>
    <x v="34"/>
    <x v="26"/>
  </r>
  <r>
    <x v="343"/>
    <x v="325"/>
    <x v="1"/>
    <x v="11"/>
    <x v="116"/>
    <x v="14"/>
    <x v="2"/>
    <x v="14"/>
    <x v="29"/>
    <x v="5"/>
    <x v="73"/>
    <x v="112"/>
    <x v="2"/>
    <x v="29"/>
    <x v="139"/>
    <x v="63"/>
    <x v="166"/>
    <x v="167"/>
    <x v="119"/>
    <x v="378"/>
    <x v="352"/>
    <x v="2"/>
    <x v="363"/>
    <x v="162"/>
    <x v="179"/>
    <x v="357"/>
    <x v="99"/>
    <x v="160"/>
    <x v="176"/>
    <x v="359"/>
    <x v="3"/>
    <x v="95"/>
    <x v="86"/>
    <x v="188"/>
    <x v="369"/>
    <x v="359"/>
    <x v="359"/>
    <x v="359"/>
    <x v="2"/>
    <x v="7"/>
    <x v="7"/>
    <x v="7"/>
    <x v="319"/>
    <x v="197"/>
    <x v="323"/>
    <x v="179"/>
    <x v="34"/>
    <x v="26"/>
  </r>
  <r>
    <x v="215"/>
    <x v="209"/>
    <x v="1"/>
    <x v="4"/>
    <x v="117"/>
    <x v="12"/>
    <x v="2"/>
    <x v="14"/>
    <x v="29"/>
    <x v="9"/>
    <x v="73"/>
    <x v="112"/>
    <x v="2"/>
    <x v="16"/>
    <x v="443"/>
    <x v="140"/>
    <x v="293"/>
    <x v="293"/>
    <x v="243"/>
    <x v="185"/>
    <x v="13"/>
    <x v="2"/>
    <x v="101"/>
    <x v="13"/>
    <x v="13"/>
    <x v="138"/>
    <x v="432"/>
    <x v="13"/>
    <x v="13"/>
    <x v="139"/>
    <x v="3"/>
    <x v="404"/>
    <x v="86"/>
    <x v="13"/>
    <x v="7"/>
    <x v="136"/>
    <x v="136"/>
    <x v="136"/>
    <x v="2"/>
    <x v="8"/>
    <x v="0"/>
    <x v="8"/>
    <x v="87"/>
    <x v="110"/>
    <x v="36"/>
    <x v="13"/>
    <x v="34"/>
    <x v="162"/>
  </r>
  <r>
    <x v="344"/>
    <x v="326"/>
    <x v="1"/>
    <x v="11"/>
    <x v="117"/>
    <x v="12"/>
    <x v="2"/>
    <x v="14"/>
    <x v="29"/>
    <x v="5"/>
    <x v="73"/>
    <x v="112"/>
    <x v="2"/>
    <x v="29"/>
    <x v="30"/>
    <x v="140"/>
    <x v="293"/>
    <x v="293"/>
    <x v="243"/>
    <x v="293"/>
    <x v="469"/>
    <x v="2"/>
    <x v="383"/>
    <x v="453"/>
    <x v="470"/>
    <x v="338"/>
    <x v="24"/>
    <x v="454"/>
    <x v="469"/>
    <x v="339"/>
    <x v="3"/>
    <x v="30"/>
    <x v="86"/>
    <x v="487"/>
    <x v="491"/>
    <x v="339"/>
    <x v="339"/>
    <x v="339"/>
    <x v="2"/>
    <x v="8"/>
    <x v="0"/>
    <x v="8"/>
    <x v="402"/>
    <x v="110"/>
    <x v="386"/>
    <x v="256"/>
    <x v="34"/>
    <x v="162"/>
  </r>
  <r>
    <x v="216"/>
    <x v="210"/>
    <x v="1"/>
    <x v="4"/>
    <x v="118"/>
    <x v="3"/>
    <x v="6"/>
    <x v="14"/>
    <x v="29"/>
    <x v="9"/>
    <x v="73"/>
    <x v="112"/>
    <x v="2"/>
    <x v="16"/>
    <x v="317"/>
    <x v="21"/>
    <x v="111"/>
    <x v="115"/>
    <x v="284"/>
    <x v="222"/>
    <x v="133"/>
    <x v="2"/>
    <x v="199"/>
    <x v="389"/>
    <x v="404"/>
    <x v="246"/>
    <x v="400"/>
    <x v="389"/>
    <x v="404"/>
    <x v="243"/>
    <x v="3"/>
    <x v="235"/>
    <x v="86"/>
    <x v="415"/>
    <x v="400"/>
    <x v="241"/>
    <x v="241"/>
    <x v="241"/>
    <x v="2"/>
    <x v="2"/>
    <x v="7"/>
    <x v="2"/>
    <x v="32"/>
    <x v="38"/>
    <x v="158"/>
    <x v="112"/>
    <x v="34"/>
    <x v="164"/>
  </r>
  <r>
    <x v="345"/>
    <x v="327"/>
    <x v="1"/>
    <x v="11"/>
    <x v="118"/>
    <x v="3"/>
    <x v="6"/>
    <x v="14"/>
    <x v="29"/>
    <x v="5"/>
    <x v="73"/>
    <x v="112"/>
    <x v="2"/>
    <x v="29"/>
    <x v="158"/>
    <x v="21"/>
    <x v="111"/>
    <x v="115"/>
    <x v="284"/>
    <x v="264"/>
    <x v="328"/>
    <x v="2"/>
    <x v="282"/>
    <x v="72"/>
    <x v="73"/>
    <x v="253"/>
    <x v="68"/>
    <x v="70"/>
    <x v="71"/>
    <x v="255"/>
    <x v="3"/>
    <x v="201"/>
    <x v="86"/>
    <x v="76"/>
    <x v="90"/>
    <x v="253"/>
    <x v="253"/>
    <x v="253"/>
    <x v="2"/>
    <x v="2"/>
    <x v="7"/>
    <x v="2"/>
    <x v="453"/>
    <x v="38"/>
    <x v="258"/>
    <x v="148"/>
    <x v="34"/>
    <x v="164"/>
  </r>
  <r>
    <x v="217"/>
    <x v="211"/>
    <x v="1"/>
    <x v="4"/>
    <x v="119"/>
    <x v="12"/>
    <x v="6"/>
    <x v="14"/>
    <x v="29"/>
    <x v="9"/>
    <x v="73"/>
    <x v="112"/>
    <x v="2"/>
    <x v="16"/>
    <x v="419"/>
    <x v="114"/>
    <x v="236"/>
    <x v="236"/>
    <x v="263"/>
    <x v="204"/>
    <x v="50"/>
    <x v="2"/>
    <x v="171"/>
    <x v="33"/>
    <x v="32"/>
    <x v="182"/>
    <x v="361"/>
    <x v="33"/>
    <x v="32"/>
    <x v="181"/>
    <x v="3"/>
    <x v="398"/>
    <x v="86"/>
    <x v="35"/>
    <x v="59"/>
    <x v="179"/>
    <x v="179"/>
    <x v="179"/>
    <x v="2"/>
    <x v="8"/>
    <x v="0"/>
    <x v="8"/>
    <x v="62"/>
    <x v="72"/>
    <x v="116"/>
    <x v="32"/>
    <x v="34"/>
    <x v="167"/>
  </r>
  <r>
    <x v="328"/>
    <x v="311"/>
    <x v="1"/>
    <x v="11"/>
    <x v="119"/>
    <x v="12"/>
    <x v="6"/>
    <x v="14"/>
    <x v="29"/>
    <x v="5"/>
    <x v="73"/>
    <x v="112"/>
    <x v="2"/>
    <x v="29"/>
    <x v="57"/>
    <x v="114"/>
    <x v="236"/>
    <x v="236"/>
    <x v="263"/>
    <x v="275"/>
    <x v="413"/>
    <x v="2"/>
    <x v="306"/>
    <x v="428"/>
    <x v="444"/>
    <x v="303"/>
    <x v="104"/>
    <x v="428"/>
    <x v="444"/>
    <x v="304"/>
    <x v="3"/>
    <x v="38"/>
    <x v="86"/>
    <x v="456"/>
    <x v="434"/>
    <x v="303"/>
    <x v="303"/>
    <x v="303"/>
    <x v="2"/>
    <x v="8"/>
    <x v="0"/>
    <x v="8"/>
    <x v="425"/>
    <x v="72"/>
    <x v="309"/>
    <x v="226"/>
    <x v="34"/>
    <x v="167"/>
  </r>
  <r>
    <x v="218"/>
    <x v="212"/>
    <x v="1"/>
    <x v="4"/>
    <x v="120"/>
    <x v="12"/>
    <x v="3"/>
    <x v="14"/>
    <x v="29"/>
    <x v="4"/>
    <x v="73"/>
    <x v="112"/>
    <x v="2"/>
    <x v="16"/>
    <x v="404"/>
    <x v="122"/>
    <x v="291"/>
    <x v="291"/>
    <x v="115"/>
    <x v="93"/>
    <x v="31"/>
    <x v="2"/>
    <x v="88"/>
    <x v="153"/>
    <x v="160"/>
    <x v="87"/>
    <x v="404"/>
    <x v="153"/>
    <x v="160"/>
    <x v="88"/>
    <x v="3"/>
    <x v="391"/>
    <x v="86"/>
    <x v="167"/>
    <x v="88"/>
    <x v="85"/>
    <x v="85"/>
    <x v="85"/>
    <x v="2"/>
    <x v="8"/>
    <x v="0"/>
    <x v="8"/>
    <x v="109"/>
    <x v="129"/>
    <x v="61"/>
    <x v="26"/>
    <x v="34"/>
    <x v="109"/>
  </r>
  <r>
    <x v="300"/>
    <x v="286"/>
    <x v="1"/>
    <x v="11"/>
    <x v="120"/>
    <x v="12"/>
    <x v="3"/>
    <x v="14"/>
    <x v="29"/>
    <x v="5"/>
    <x v="73"/>
    <x v="112"/>
    <x v="2"/>
    <x v="29"/>
    <x v="73"/>
    <x v="122"/>
    <x v="291"/>
    <x v="291"/>
    <x v="115"/>
    <x v="392"/>
    <x v="442"/>
    <x v="2"/>
    <x v="400"/>
    <x v="310"/>
    <x v="320"/>
    <x v="403"/>
    <x v="65"/>
    <x v="312"/>
    <x v="320"/>
    <x v="405"/>
    <x v="3"/>
    <x v="45"/>
    <x v="86"/>
    <x v="328"/>
    <x v="403"/>
    <x v="405"/>
    <x v="405"/>
    <x v="405"/>
    <x v="2"/>
    <x v="8"/>
    <x v="0"/>
    <x v="8"/>
    <x v="380"/>
    <x v="129"/>
    <x v="362"/>
    <x v="235"/>
    <x v="34"/>
    <x v="109"/>
  </r>
  <r>
    <x v="219"/>
    <x v="213"/>
    <x v="1"/>
    <x v="4"/>
    <x v="121"/>
    <x v="10"/>
    <x v="6"/>
    <x v="13"/>
    <x v="29"/>
    <x v="1"/>
    <x v="73"/>
    <x v="112"/>
    <x v="2"/>
    <x v="16"/>
    <x v="309"/>
    <x v="74"/>
    <x v="309"/>
    <x v="309"/>
    <x v="71"/>
    <x v="61"/>
    <x v="22"/>
    <x v="2"/>
    <x v="62"/>
    <x v="460"/>
    <x v="475"/>
    <x v="76"/>
    <x v="453"/>
    <x v="459"/>
    <x v="474"/>
    <x v="77"/>
    <x v="3"/>
    <x v="427"/>
    <x v="86"/>
    <x v="490"/>
    <x v="72"/>
    <x v="74"/>
    <x v="74"/>
    <x v="74"/>
    <x v="2"/>
    <x v="8"/>
    <x v="3"/>
    <x v="11"/>
    <x v="94"/>
    <x v="114"/>
    <x v="109"/>
    <x v="64"/>
    <x v="34"/>
    <x v="166"/>
  </r>
  <r>
    <x v="346"/>
    <x v="328"/>
    <x v="1"/>
    <x v="11"/>
    <x v="121"/>
    <x v="10"/>
    <x v="6"/>
    <x v="13"/>
    <x v="29"/>
    <x v="5"/>
    <x v="73"/>
    <x v="112"/>
    <x v="2"/>
    <x v="29"/>
    <x v="165"/>
    <x v="74"/>
    <x v="309"/>
    <x v="309"/>
    <x v="71"/>
    <x v="422"/>
    <x v="458"/>
    <x v="2"/>
    <x v="427"/>
    <x v="8"/>
    <x v="8"/>
    <x v="419"/>
    <x v="6"/>
    <x v="8"/>
    <x v="8"/>
    <x v="420"/>
    <x v="3"/>
    <x v="3"/>
    <x v="86"/>
    <x v="9"/>
    <x v="417"/>
    <x v="420"/>
    <x v="420"/>
    <x v="420"/>
    <x v="2"/>
    <x v="8"/>
    <x v="3"/>
    <x v="11"/>
    <x v="393"/>
    <x v="114"/>
    <x v="315"/>
    <x v="190"/>
    <x v="34"/>
    <x v="166"/>
  </r>
  <r>
    <x v="20"/>
    <x v="19"/>
    <x v="1"/>
    <x v="2"/>
    <x v="122"/>
    <x v="1"/>
    <x v="5"/>
    <x v="14"/>
    <x v="22"/>
    <x v="6"/>
    <x v="17"/>
    <x v="34"/>
    <x v="2"/>
    <x v="25"/>
    <x v="219"/>
    <x v="81"/>
    <x v="149"/>
    <x v="151"/>
    <x v="165"/>
    <x v="280"/>
    <x v="256"/>
    <x v="2"/>
    <x v="270"/>
    <x v="288"/>
    <x v="291"/>
    <x v="284"/>
    <x v="219"/>
    <x v="288"/>
    <x v="291"/>
    <x v="285"/>
    <x v="3"/>
    <x v="207"/>
    <x v="121"/>
    <x v="345"/>
    <x v="372"/>
    <x v="284"/>
    <x v="284"/>
    <x v="284"/>
    <x v="4"/>
    <x v="6"/>
    <x v="7"/>
    <x v="6"/>
    <x v="268"/>
    <x v="178"/>
    <x v="215"/>
    <x v="150"/>
    <x v="1"/>
    <x v="122"/>
  </r>
  <r>
    <x v="29"/>
    <x v="28"/>
    <x v="1"/>
    <x v="4"/>
    <x v="122"/>
    <x v="1"/>
    <x v="5"/>
    <x v="14"/>
    <x v="23"/>
    <x v="6"/>
    <x v="20"/>
    <x v="34"/>
    <x v="2"/>
    <x v="18"/>
    <x v="245"/>
    <x v="72"/>
    <x v="149"/>
    <x v="151"/>
    <x v="164"/>
    <x v="198"/>
    <x v="232"/>
    <x v="2"/>
    <x v="219"/>
    <x v="213"/>
    <x v="218"/>
    <x v="205"/>
    <x v="236"/>
    <x v="213"/>
    <x v="218"/>
    <x v="205"/>
    <x v="3"/>
    <x v="226"/>
    <x v="47"/>
    <x v="182"/>
    <x v="127"/>
    <x v="203"/>
    <x v="203"/>
    <x v="203"/>
    <x v="4"/>
    <x v="6"/>
    <x v="7"/>
    <x v="6"/>
    <x v="228"/>
    <x v="178"/>
    <x v="200"/>
    <x v="112"/>
    <x v="0"/>
    <x v="122"/>
  </r>
  <r>
    <x v="49"/>
    <x v="20"/>
    <x v="0"/>
    <x v="7"/>
    <x v="122"/>
    <x v="1"/>
    <x v="5"/>
    <x v="14"/>
    <x v="15"/>
    <x v="6"/>
    <x v="17"/>
    <x v="34"/>
    <x v="2"/>
    <x v="18"/>
    <x v="246"/>
    <x v="81"/>
    <x v="149"/>
    <x v="151"/>
    <x v="165"/>
    <x v="196"/>
    <x v="230"/>
    <x v="2"/>
    <x v="218"/>
    <x v="183"/>
    <x v="191"/>
    <x v="202"/>
    <x v="234"/>
    <x v="183"/>
    <x v="191"/>
    <x v="203"/>
    <x v="3"/>
    <x v="227"/>
    <x v="37"/>
    <x v="145"/>
    <x v="121"/>
    <x v="201"/>
    <x v="201"/>
    <x v="201"/>
    <x v="4"/>
    <x v="6"/>
    <x v="7"/>
    <x v="6"/>
    <x v="226"/>
    <x v="178"/>
    <x v="199"/>
    <x v="107"/>
    <x v="5"/>
    <x v="122"/>
  </r>
  <r>
    <x v="220"/>
    <x v="214"/>
    <x v="1"/>
    <x v="4"/>
    <x v="123"/>
    <x v="0"/>
    <x v="2"/>
    <x v="14"/>
    <x v="29"/>
    <x v="4"/>
    <x v="73"/>
    <x v="112"/>
    <x v="2"/>
    <x v="16"/>
    <x v="337"/>
    <x v="51"/>
    <x v="122"/>
    <x v="124"/>
    <x v="168"/>
    <x v="128"/>
    <x v="120"/>
    <x v="2"/>
    <x v="131"/>
    <x v="301"/>
    <x v="301"/>
    <x v="140"/>
    <x v="372"/>
    <x v="301"/>
    <x v="301"/>
    <x v="141"/>
    <x v="3"/>
    <x v="309"/>
    <x v="86"/>
    <x v="306"/>
    <x v="187"/>
    <x v="138"/>
    <x v="138"/>
    <x v="138"/>
    <x v="2"/>
    <x v="5"/>
    <x v="7"/>
    <x v="5"/>
    <x v="155"/>
    <x v="174"/>
    <x v="112"/>
    <x v="89"/>
    <x v="34"/>
    <x v="154"/>
  </r>
  <r>
    <x v="301"/>
    <x v="287"/>
    <x v="1"/>
    <x v="11"/>
    <x v="123"/>
    <x v="0"/>
    <x v="2"/>
    <x v="14"/>
    <x v="29"/>
    <x v="5"/>
    <x v="73"/>
    <x v="112"/>
    <x v="2"/>
    <x v="29"/>
    <x v="136"/>
    <x v="51"/>
    <x v="122"/>
    <x v="124"/>
    <x v="168"/>
    <x v="346"/>
    <x v="347"/>
    <x v="2"/>
    <x v="345"/>
    <x v="171"/>
    <x v="184"/>
    <x v="337"/>
    <x v="95"/>
    <x v="170"/>
    <x v="184"/>
    <x v="338"/>
    <x v="3"/>
    <x v="139"/>
    <x v="86"/>
    <x v="197"/>
    <x v="317"/>
    <x v="338"/>
    <x v="338"/>
    <x v="338"/>
    <x v="2"/>
    <x v="5"/>
    <x v="7"/>
    <x v="5"/>
    <x v="330"/>
    <x v="174"/>
    <x v="313"/>
    <x v="169"/>
    <x v="34"/>
    <x v="154"/>
  </r>
  <r>
    <x v="398"/>
    <x v="393"/>
    <x v="1"/>
    <x v="4"/>
    <x v="123"/>
    <x v="0"/>
    <x v="2"/>
    <x v="14"/>
    <x v="13"/>
    <x v="4"/>
    <x v="84"/>
    <x v="102"/>
    <x v="2"/>
    <x v="29"/>
    <x v="167"/>
    <x v="66"/>
    <x v="118"/>
    <x v="120"/>
    <x v="186"/>
    <x v="332"/>
    <x v="349"/>
    <x v="2"/>
    <x v="336"/>
    <x v="331"/>
    <x v="338"/>
    <x v="346"/>
    <x v="125"/>
    <x v="331"/>
    <x v="339"/>
    <x v="347"/>
    <x v="3"/>
    <x v="147"/>
    <x v="86"/>
    <x v="347"/>
    <x v="339"/>
    <x v="347"/>
    <x v="347"/>
    <x v="347"/>
    <x v="2"/>
    <x v="5"/>
    <x v="7"/>
    <x v="5"/>
    <x v="324"/>
    <x v="175"/>
    <x v="289"/>
    <x v="181"/>
    <x v="32"/>
    <x v="154"/>
  </r>
  <r>
    <x v="221"/>
    <x v="215"/>
    <x v="1"/>
    <x v="4"/>
    <x v="124"/>
    <x v="0"/>
    <x v="2"/>
    <x v="14"/>
    <x v="29"/>
    <x v="9"/>
    <x v="73"/>
    <x v="112"/>
    <x v="2"/>
    <x v="16"/>
    <x v="342"/>
    <x v="63"/>
    <x v="55"/>
    <x v="59"/>
    <x v="291"/>
    <x v="228"/>
    <x v="181"/>
    <x v="2"/>
    <x v="226"/>
    <x v="56"/>
    <x v="61"/>
    <x v="224"/>
    <x v="272"/>
    <x v="56"/>
    <x v="61"/>
    <x v="226"/>
    <x v="3"/>
    <x v="310"/>
    <x v="86"/>
    <x v="66"/>
    <x v="109"/>
    <x v="225"/>
    <x v="225"/>
    <x v="224"/>
    <x v="2"/>
    <x v="5"/>
    <x v="7"/>
    <x v="5"/>
    <x v="219"/>
    <x v="238"/>
    <x v="82"/>
    <x v="77"/>
    <x v="34"/>
    <x v="115"/>
  </r>
  <r>
    <x v="347"/>
    <x v="329"/>
    <x v="1"/>
    <x v="11"/>
    <x v="124"/>
    <x v="0"/>
    <x v="2"/>
    <x v="14"/>
    <x v="29"/>
    <x v="5"/>
    <x v="73"/>
    <x v="112"/>
    <x v="2"/>
    <x v="29"/>
    <x v="132"/>
    <x v="63"/>
    <x v="55"/>
    <x v="59"/>
    <x v="291"/>
    <x v="258"/>
    <x v="288"/>
    <x v="2"/>
    <x v="265"/>
    <x v="401"/>
    <x v="414"/>
    <x v="272"/>
    <x v="190"/>
    <x v="401"/>
    <x v="414"/>
    <x v="273"/>
    <x v="3"/>
    <x v="138"/>
    <x v="86"/>
    <x v="425"/>
    <x v="383"/>
    <x v="270"/>
    <x v="270"/>
    <x v="271"/>
    <x v="2"/>
    <x v="5"/>
    <x v="7"/>
    <x v="5"/>
    <x v="278"/>
    <x v="238"/>
    <x v="340"/>
    <x v="179"/>
    <x v="34"/>
    <x v="115"/>
  </r>
  <r>
    <x v="87"/>
    <x v="89"/>
    <x v="1"/>
    <x v="4"/>
    <x v="125"/>
    <x v="0"/>
    <x v="1"/>
    <x v="2"/>
    <x v="23"/>
    <x v="7"/>
    <x v="49"/>
    <x v="92"/>
    <x v="2"/>
    <x v="12"/>
    <x v="454"/>
    <x v="27"/>
    <x v="110"/>
    <x v="97"/>
    <x v="34"/>
    <x v="13"/>
    <x v="64"/>
    <x v="2"/>
    <x v="12"/>
    <x v="413"/>
    <x v="410"/>
    <x v="14"/>
    <x v="429"/>
    <x v="413"/>
    <x v="412"/>
    <x v="11"/>
    <x v="3"/>
    <x v="407"/>
    <x v="52"/>
    <x v="413"/>
    <x v="235"/>
    <x v="11"/>
    <x v="11"/>
    <x v="10"/>
    <x v="2"/>
    <x v="5"/>
    <x v="7"/>
    <x v="5"/>
    <x v="8"/>
    <x v="21"/>
    <x v="23"/>
    <x v="73"/>
    <x v="0"/>
    <x v="127"/>
  </r>
  <r>
    <x v="419"/>
    <x v="420"/>
    <x v="1"/>
    <x v="4"/>
    <x v="125"/>
    <x v="0"/>
    <x v="1"/>
    <x v="2"/>
    <x v="25"/>
    <x v="7"/>
    <x v="96"/>
    <x v="135"/>
    <x v="2"/>
    <x v="29"/>
    <x v="61"/>
    <x v="67"/>
    <x v="117"/>
    <x v="107"/>
    <x v="12"/>
    <x v="457"/>
    <x v="317"/>
    <x v="2"/>
    <x v="459"/>
    <x v="352"/>
    <x v="383"/>
    <x v="463"/>
    <x v="126"/>
    <x v="351"/>
    <x v="383"/>
    <x v="465"/>
    <x v="3"/>
    <x v="119"/>
    <x v="86"/>
    <x v="396"/>
    <x v="385"/>
    <x v="464"/>
    <x v="464"/>
    <x v="464"/>
    <x v="2"/>
    <x v="5"/>
    <x v="7"/>
    <x v="5"/>
    <x v="463"/>
    <x v="23"/>
    <x v="285"/>
    <x v="182"/>
    <x v="16"/>
    <x v="127"/>
  </r>
  <r>
    <x v="478"/>
    <x v="477"/>
    <x v="1"/>
    <x v="4"/>
    <x v="125"/>
    <x v="0"/>
    <x v="1"/>
    <x v="2"/>
    <x v="23"/>
    <x v="7"/>
    <x v="113"/>
    <x v="45"/>
    <x v="2"/>
    <x v="17"/>
    <x v="251"/>
    <x v="52"/>
    <x v="71"/>
    <x v="66"/>
    <x v="46"/>
    <x v="56"/>
    <x v="224"/>
    <x v="2"/>
    <x v="70"/>
    <x v="182"/>
    <x v="183"/>
    <x v="63"/>
    <x v="247"/>
    <x v="182"/>
    <x v="183"/>
    <x v="64"/>
    <x v="3"/>
    <x v="232"/>
    <x v="86"/>
    <x v="195"/>
    <x v="208"/>
    <x v="61"/>
    <x v="61"/>
    <x v="61"/>
    <x v="4"/>
    <x v="5"/>
    <x v="7"/>
    <x v="5"/>
    <x v="95"/>
    <x v="18"/>
    <x v="195"/>
    <x v="116"/>
    <x v="0"/>
    <x v="127"/>
  </r>
  <r>
    <x v="222"/>
    <x v="216"/>
    <x v="1"/>
    <x v="4"/>
    <x v="126"/>
    <x v="1"/>
    <x v="2"/>
    <x v="14"/>
    <x v="29"/>
    <x v="9"/>
    <x v="73"/>
    <x v="112"/>
    <x v="2"/>
    <x v="16"/>
    <x v="423"/>
    <x v="130"/>
    <x v="282"/>
    <x v="281"/>
    <x v="248"/>
    <x v="187"/>
    <x v="26"/>
    <x v="2"/>
    <x v="149"/>
    <x v="25"/>
    <x v="24"/>
    <x v="167"/>
    <x v="425"/>
    <x v="25"/>
    <x v="24"/>
    <x v="168"/>
    <x v="3"/>
    <x v="375"/>
    <x v="86"/>
    <x v="26"/>
    <x v="78"/>
    <x v="163"/>
    <x v="163"/>
    <x v="165"/>
    <x v="2"/>
    <x v="6"/>
    <x v="7"/>
    <x v="6"/>
    <x v="118"/>
    <x v="149"/>
    <x v="53"/>
    <x v="20"/>
    <x v="34"/>
    <x v="169"/>
  </r>
  <r>
    <x v="302"/>
    <x v="288"/>
    <x v="1"/>
    <x v="11"/>
    <x v="126"/>
    <x v="1"/>
    <x v="2"/>
    <x v="14"/>
    <x v="29"/>
    <x v="5"/>
    <x v="73"/>
    <x v="112"/>
    <x v="2"/>
    <x v="29"/>
    <x v="54"/>
    <x v="130"/>
    <x v="282"/>
    <x v="281"/>
    <x v="248"/>
    <x v="288"/>
    <x v="452"/>
    <x v="2"/>
    <x v="324"/>
    <x v="438"/>
    <x v="454"/>
    <x v="313"/>
    <x v="29"/>
    <x v="438"/>
    <x v="454"/>
    <x v="314"/>
    <x v="3"/>
    <x v="66"/>
    <x v="86"/>
    <x v="468"/>
    <x v="410"/>
    <x v="316"/>
    <x v="316"/>
    <x v="314"/>
    <x v="2"/>
    <x v="6"/>
    <x v="7"/>
    <x v="6"/>
    <x v="371"/>
    <x v="149"/>
    <x v="367"/>
    <x v="244"/>
    <x v="34"/>
    <x v="169"/>
  </r>
  <r>
    <x v="109"/>
    <x v="111"/>
    <x v="2"/>
    <x v="10"/>
    <x v="127"/>
    <x v="14"/>
    <x v="10"/>
    <x v="14"/>
    <x v="20"/>
    <x v="2"/>
    <x v="3"/>
    <x v="3"/>
    <x v="2"/>
    <x v="21"/>
    <x v="235"/>
    <x v="108"/>
    <x v="1"/>
    <x v="0"/>
    <x v="336"/>
    <x v="245"/>
    <x v="245"/>
    <x v="2"/>
    <x v="248"/>
    <x v="238"/>
    <x v="244"/>
    <x v="251"/>
    <x v="229"/>
    <x v="238"/>
    <x v="244"/>
    <x v="251"/>
    <x v="3"/>
    <x v="217"/>
    <x v="156"/>
    <x v="478"/>
    <x v="391"/>
    <x v="249"/>
    <x v="249"/>
    <x v="249"/>
    <x v="7"/>
    <x v="7"/>
    <x v="7"/>
    <x v="7"/>
    <x v="247"/>
    <x v="257"/>
    <x v="208"/>
    <x v="132"/>
    <x v="9"/>
    <x v="17"/>
  </r>
  <r>
    <x v="367"/>
    <x v="359"/>
    <x v="2"/>
    <x v="9"/>
    <x v="127"/>
    <x v="14"/>
    <x v="10"/>
    <x v="14"/>
    <x v="15"/>
    <x v="2"/>
    <x v="3"/>
    <x v="3"/>
    <x v="2"/>
    <x v="21"/>
    <x v="235"/>
    <x v="108"/>
    <x v="1"/>
    <x v="0"/>
    <x v="336"/>
    <x v="245"/>
    <x v="245"/>
    <x v="2"/>
    <x v="248"/>
    <x v="238"/>
    <x v="244"/>
    <x v="251"/>
    <x v="229"/>
    <x v="238"/>
    <x v="244"/>
    <x v="251"/>
    <x v="3"/>
    <x v="217"/>
    <x v="2"/>
    <x v="18"/>
    <x v="97"/>
    <x v="249"/>
    <x v="249"/>
    <x v="249"/>
    <x v="7"/>
    <x v="7"/>
    <x v="7"/>
    <x v="7"/>
    <x v="247"/>
    <x v="257"/>
    <x v="208"/>
    <x v="132"/>
    <x v="5"/>
    <x v="17"/>
  </r>
  <r>
    <x v="368"/>
    <x v="360"/>
    <x v="1"/>
    <x v="2"/>
    <x v="127"/>
    <x v="14"/>
    <x v="10"/>
    <x v="14"/>
    <x v="14"/>
    <x v="2"/>
    <x v="3"/>
    <x v="3"/>
    <x v="2"/>
    <x v="21"/>
    <x v="235"/>
    <x v="108"/>
    <x v="1"/>
    <x v="0"/>
    <x v="336"/>
    <x v="245"/>
    <x v="245"/>
    <x v="2"/>
    <x v="248"/>
    <x v="238"/>
    <x v="244"/>
    <x v="251"/>
    <x v="229"/>
    <x v="238"/>
    <x v="244"/>
    <x v="251"/>
    <x v="3"/>
    <x v="217"/>
    <x v="156"/>
    <x v="478"/>
    <x v="391"/>
    <x v="249"/>
    <x v="249"/>
    <x v="249"/>
    <x v="7"/>
    <x v="7"/>
    <x v="7"/>
    <x v="7"/>
    <x v="247"/>
    <x v="257"/>
    <x v="208"/>
    <x v="132"/>
    <x v="1"/>
    <x v="17"/>
  </r>
  <r>
    <x v="223"/>
    <x v="217"/>
    <x v="1"/>
    <x v="4"/>
    <x v="128"/>
    <x v="6"/>
    <x v="3"/>
    <x v="12"/>
    <x v="29"/>
    <x v="1"/>
    <x v="73"/>
    <x v="112"/>
    <x v="2"/>
    <x v="16"/>
    <x v="312"/>
    <x v="4"/>
    <x v="8"/>
    <x v="8"/>
    <x v="300"/>
    <x v="236"/>
    <x v="242"/>
    <x v="2"/>
    <x v="246"/>
    <x v="244"/>
    <x v="251"/>
    <x v="249"/>
    <x v="243"/>
    <x v="246"/>
    <x v="251"/>
    <x v="246"/>
    <x v="3"/>
    <x v="228"/>
    <x v="86"/>
    <x v="256"/>
    <x v="200"/>
    <x v="244"/>
    <x v="244"/>
    <x v="244"/>
    <x v="2"/>
    <x v="0"/>
    <x v="7"/>
    <x v="0"/>
    <x v="243"/>
    <x v="250"/>
    <x v="103"/>
    <x v="130"/>
    <x v="34"/>
    <x v="88"/>
  </r>
  <r>
    <x v="303"/>
    <x v="289"/>
    <x v="1"/>
    <x v="11"/>
    <x v="128"/>
    <x v="6"/>
    <x v="3"/>
    <x v="12"/>
    <x v="29"/>
    <x v="5"/>
    <x v="73"/>
    <x v="112"/>
    <x v="2"/>
    <x v="29"/>
    <x v="163"/>
    <x v="4"/>
    <x v="8"/>
    <x v="8"/>
    <x v="300"/>
    <x v="252"/>
    <x v="246"/>
    <x v="2"/>
    <x v="249"/>
    <x v="225"/>
    <x v="235"/>
    <x v="252"/>
    <x v="214"/>
    <x v="225"/>
    <x v="235"/>
    <x v="254"/>
    <x v="3"/>
    <x v="206"/>
    <x v="86"/>
    <x v="239"/>
    <x v="302"/>
    <x v="252"/>
    <x v="252"/>
    <x v="252"/>
    <x v="2"/>
    <x v="0"/>
    <x v="7"/>
    <x v="0"/>
    <x v="254"/>
    <x v="250"/>
    <x v="321"/>
    <x v="134"/>
    <x v="34"/>
    <x v="88"/>
  </r>
  <r>
    <x v="425"/>
    <x v="426"/>
    <x v="1"/>
    <x v="4"/>
    <x v="128"/>
    <x v="6"/>
    <x v="3"/>
    <x v="12"/>
    <x v="19"/>
    <x v="1"/>
    <x v="97"/>
    <x v="136"/>
    <x v="2"/>
    <x v="16"/>
    <x v="385"/>
    <x v="5"/>
    <x v="10"/>
    <x v="10"/>
    <x v="299"/>
    <x v="234"/>
    <x v="243"/>
    <x v="2"/>
    <x v="245"/>
    <x v="237"/>
    <x v="242"/>
    <x v="247"/>
    <x v="242"/>
    <x v="237"/>
    <x v="242"/>
    <x v="245"/>
    <x v="3"/>
    <x v="230"/>
    <x v="86"/>
    <x v="247"/>
    <x v="251"/>
    <x v="242"/>
    <x v="242"/>
    <x v="243"/>
    <x v="2"/>
    <x v="0"/>
    <x v="7"/>
    <x v="0"/>
    <x v="242"/>
    <x v="251"/>
    <x v="52"/>
    <x v="129"/>
    <x v="27"/>
    <x v="88"/>
  </r>
  <r>
    <x v="88"/>
    <x v="90"/>
    <x v="1"/>
    <x v="6"/>
    <x v="129"/>
    <x v="3"/>
    <x v="1"/>
    <x v="7"/>
    <x v="34"/>
    <x v="7"/>
    <x v="49"/>
    <x v="162"/>
    <x v="2"/>
    <x v="12"/>
    <x v="462"/>
    <x v="19"/>
    <x v="75"/>
    <x v="77"/>
    <x v="283"/>
    <x v="200"/>
    <x v="114"/>
    <x v="2"/>
    <x v="192"/>
    <x v="414"/>
    <x v="428"/>
    <x v="234"/>
    <x v="412"/>
    <x v="414"/>
    <x v="428"/>
    <x v="235"/>
    <x v="3"/>
    <x v="286"/>
    <x v="58"/>
    <x v="435"/>
    <x v="85"/>
    <x v="234"/>
    <x v="234"/>
    <x v="233"/>
    <x v="1"/>
    <x v="2"/>
    <x v="7"/>
    <x v="2"/>
    <x v="78"/>
    <x v="196"/>
    <x v="15"/>
    <x v="86"/>
    <x v="11"/>
    <x v="132"/>
  </r>
  <r>
    <x v="89"/>
    <x v="91"/>
    <x v="1"/>
    <x v="5"/>
    <x v="129"/>
    <x v="3"/>
    <x v="1"/>
    <x v="7"/>
    <x v="15"/>
    <x v="7"/>
    <x v="49"/>
    <x v="162"/>
    <x v="2"/>
    <x v="33"/>
    <x v="7"/>
    <x v="19"/>
    <x v="75"/>
    <x v="77"/>
    <x v="283"/>
    <x v="278"/>
    <x v="354"/>
    <x v="2"/>
    <x v="289"/>
    <x v="46"/>
    <x v="47"/>
    <x v="264"/>
    <x v="52"/>
    <x v="46"/>
    <x v="47"/>
    <x v="264"/>
    <x v="3"/>
    <x v="160"/>
    <x v="111"/>
    <x v="54"/>
    <x v="404"/>
    <x v="262"/>
    <x v="262"/>
    <x v="262"/>
    <x v="1"/>
    <x v="2"/>
    <x v="7"/>
    <x v="2"/>
    <x v="413"/>
    <x v="196"/>
    <x v="407"/>
    <x v="171"/>
    <x v="5"/>
    <x v="132"/>
  </r>
  <r>
    <x v="90"/>
    <x v="92"/>
    <x v="1"/>
    <x v="3"/>
    <x v="129"/>
    <x v="3"/>
    <x v="1"/>
    <x v="7"/>
    <x v="14"/>
    <x v="7"/>
    <x v="49"/>
    <x v="162"/>
    <x v="2"/>
    <x v="12"/>
    <x v="462"/>
    <x v="19"/>
    <x v="75"/>
    <x v="77"/>
    <x v="283"/>
    <x v="200"/>
    <x v="114"/>
    <x v="2"/>
    <x v="192"/>
    <x v="414"/>
    <x v="428"/>
    <x v="234"/>
    <x v="412"/>
    <x v="414"/>
    <x v="428"/>
    <x v="235"/>
    <x v="3"/>
    <x v="286"/>
    <x v="58"/>
    <x v="435"/>
    <x v="85"/>
    <x v="234"/>
    <x v="234"/>
    <x v="233"/>
    <x v="1"/>
    <x v="2"/>
    <x v="7"/>
    <x v="2"/>
    <x v="78"/>
    <x v="196"/>
    <x v="15"/>
    <x v="86"/>
    <x v="1"/>
    <x v="132"/>
  </r>
  <r>
    <x v="75"/>
    <x v="76"/>
    <x v="1"/>
    <x v="5"/>
    <x v="130"/>
    <x v="15"/>
    <x v="6"/>
    <x v="14"/>
    <x v="15"/>
    <x v="5"/>
    <x v="33"/>
    <x v="78"/>
    <x v="2"/>
    <x v="37"/>
    <x v="188"/>
    <x v="149"/>
    <x v="3"/>
    <x v="5"/>
    <x v="314"/>
    <x v="178"/>
    <x v="476"/>
    <x v="2"/>
    <x v="375"/>
    <x v="465"/>
    <x v="480"/>
    <x v="436"/>
    <x v="458"/>
    <x v="464"/>
    <x v="479"/>
    <x v="438"/>
    <x v="3"/>
    <x v="434"/>
    <x v="158"/>
    <x v="496"/>
    <x v="496"/>
    <x v="437"/>
    <x v="437"/>
    <x v="437"/>
    <x v="2"/>
    <x v="8"/>
    <x v="7"/>
    <x v="15"/>
    <x v="377"/>
    <x v="253"/>
    <x v="243"/>
    <x v="267"/>
    <x v="5"/>
    <x v="180"/>
  </r>
  <r>
    <x v="76"/>
    <x v="77"/>
    <x v="1"/>
    <x v="3"/>
    <x v="130"/>
    <x v="15"/>
    <x v="6"/>
    <x v="14"/>
    <x v="14"/>
    <x v="5"/>
    <x v="33"/>
    <x v="78"/>
    <x v="2"/>
    <x v="7"/>
    <x v="275"/>
    <x v="149"/>
    <x v="3"/>
    <x v="5"/>
    <x v="314"/>
    <x v="297"/>
    <x v="8"/>
    <x v="2"/>
    <x v="109"/>
    <x v="2"/>
    <x v="2"/>
    <x v="51"/>
    <x v="1"/>
    <x v="2"/>
    <x v="2"/>
    <x v="52"/>
    <x v="3"/>
    <x v="434"/>
    <x v="1"/>
    <x v="2"/>
    <x v="3"/>
    <x v="50"/>
    <x v="50"/>
    <x v="50"/>
    <x v="2"/>
    <x v="8"/>
    <x v="7"/>
    <x v="15"/>
    <x v="112"/>
    <x v="253"/>
    <x v="174"/>
    <x v="2"/>
    <x v="1"/>
    <x v="180"/>
  </r>
  <r>
    <x v="146"/>
    <x v="142"/>
    <x v="1"/>
    <x v="6"/>
    <x v="131"/>
    <x v="8"/>
    <x v="10"/>
    <x v="14"/>
    <x v="34"/>
    <x v="2"/>
    <x v="66"/>
    <x v="42"/>
    <x v="2"/>
    <x v="16"/>
    <x v="264"/>
    <x v="89"/>
    <x v="330"/>
    <x v="330"/>
    <x v="225"/>
    <x v="475"/>
    <x v="483"/>
    <x v="2"/>
    <x v="248"/>
    <x v="238"/>
    <x v="244"/>
    <x v="251"/>
    <x v="229"/>
    <x v="238"/>
    <x v="244"/>
    <x v="251"/>
    <x v="3"/>
    <x v="425"/>
    <x v="76"/>
    <x v="227"/>
    <x v="4"/>
    <x v="249"/>
    <x v="249"/>
    <x v="249"/>
    <x v="4"/>
    <x v="8"/>
    <x v="6"/>
    <x v="14"/>
    <x v="0"/>
    <x v="47"/>
    <x v="176"/>
    <x v="54"/>
    <x v="11"/>
    <x v="10"/>
  </r>
  <r>
    <x v="147"/>
    <x v="143"/>
    <x v="1"/>
    <x v="5"/>
    <x v="131"/>
    <x v="8"/>
    <x v="10"/>
    <x v="14"/>
    <x v="15"/>
    <x v="2"/>
    <x v="66"/>
    <x v="42"/>
    <x v="2"/>
    <x v="29"/>
    <x v="200"/>
    <x v="89"/>
    <x v="330"/>
    <x v="330"/>
    <x v="225"/>
    <x v="475"/>
    <x v="483"/>
    <x v="2"/>
    <x v="248"/>
    <x v="238"/>
    <x v="244"/>
    <x v="251"/>
    <x v="229"/>
    <x v="238"/>
    <x v="244"/>
    <x v="251"/>
    <x v="3"/>
    <x v="5"/>
    <x v="94"/>
    <x v="267"/>
    <x v="495"/>
    <x v="249"/>
    <x v="249"/>
    <x v="249"/>
    <x v="4"/>
    <x v="8"/>
    <x v="6"/>
    <x v="14"/>
    <x v="485"/>
    <x v="47"/>
    <x v="237"/>
    <x v="200"/>
    <x v="5"/>
    <x v="10"/>
  </r>
  <r>
    <x v="148"/>
    <x v="144"/>
    <x v="1"/>
    <x v="3"/>
    <x v="131"/>
    <x v="8"/>
    <x v="10"/>
    <x v="14"/>
    <x v="14"/>
    <x v="2"/>
    <x v="66"/>
    <x v="42"/>
    <x v="2"/>
    <x v="16"/>
    <x v="264"/>
    <x v="89"/>
    <x v="330"/>
    <x v="330"/>
    <x v="225"/>
    <x v="475"/>
    <x v="483"/>
    <x v="2"/>
    <x v="248"/>
    <x v="238"/>
    <x v="244"/>
    <x v="251"/>
    <x v="229"/>
    <x v="238"/>
    <x v="244"/>
    <x v="251"/>
    <x v="3"/>
    <x v="425"/>
    <x v="76"/>
    <x v="227"/>
    <x v="4"/>
    <x v="249"/>
    <x v="249"/>
    <x v="249"/>
    <x v="4"/>
    <x v="8"/>
    <x v="6"/>
    <x v="14"/>
    <x v="0"/>
    <x v="47"/>
    <x v="176"/>
    <x v="54"/>
    <x v="1"/>
    <x v="10"/>
  </r>
  <r>
    <x v="137"/>
    <x v="79"/>
    <x v="1"/>
    <x v="5"/>
    <x v="132"/>
    <x v="15"/>
    <x v="6"/>
    <x v="14"/>
    <x v="15"/>
    <x v="5"/>
    <x v="33"/>
    <x v="78"/>
    <x v="2"/>
    <x v="1"/>
    <x v="450"/>
    <x v="44"/>
    <x v="2"/>
    <x v="2"/>
    <x v="316"/>
    <x v="421"/>
    <x v="2"/>
    <x v="2"/>
    <x v="104"/>
    <x v="0"/>
    <x v="0"/>
    <x v="40"/>
    <x v="0"/>
    <x v="0"/>
    <x v="0"/>
    <x v="40"/>
    <x v="3"/>
    <x v="434"/>
    <x v="0"/>
    <x v="0"/>
    <x v="1"/>
    <x v="39"/>
    <x v="39"/>
    <x v="39"/>
    <x v="2"/>
    <x v="8"/>
    <x v="7"/>
    <x v="15"/>
    <x v="57"/>
    <x v="255"/>
    <x v="26"/>
    <x v="0"/>
    <x v="5"/>
    <x v="180"/>
  </r>
  <r>
    <x v="138"/>
    <x v="78"/>
    <x v="1"/>
    <x v="3"/>
    <x v="132"/>
    <x v="15"/>
    <x v="6"/>
    <x v="14"/>
    <x v="14"/>
    <x v="5"/>
    <x v="33"/>
    <x v="78"/>
    <x v="2"/>
    <x v="42"/>
    <x v="15"/>
    <x v="44"/>
    <x v="2"/>
    <x v="2"/>
    <x v="316"/>
    <x v="67"/>
    <x v="482"/>
    <x v="2"/>
    <x v="379"/>
    <x v="466"/>
    <x v="481"/>
    <x v="444"/>
    <x v="461"/>
    <x v="465"/>
    <x v="480"/>
    <x v="446"/>
    <x v="3"/>
    <x v="434"/>
    <x v="160"/>
    <x v="497"/>
    <x v="498"/>
    <x v="445"/>
    <x v="445"/>
    <x v="445"/>
    <x v="2"/>
    <x v="8"/>
    <x v="7"/>
    <x v="15"/>
    <x v="432"/>
    <x v="255"/>
    <x v="402"/>
    <x v="268"/>
    <x v="1"/>
    <x v="180"/>
  </r>
  <r>
    <x v="73"/>
    <x v="74"/>
    <x v="1"/>
    <x v="5"/>
    <x v="133"/>
    <x v="15"/>
    <x v="6"/>
    <x v="14"/>
    <x v="15"/>
    <x v="5"/>
    <x v="33"/>
    <x v="78"/>
    <x v="2"/>
    <x v="34"/>
    <x v="227"/>
    <x v="52"/>
    <x v="5"/>
    <x v="3"/>
    <x v="43"/>
    <x v="319"/>
    <x v="265"/>
    <x v="2"/>
    <x v="301"/>
    <x v="450"/>
    <x v="466"/>
    <x v="320"/>
    <x v="333"/>
    <x v="450"/>
    <x v="465"/>
    <x v="321"/>
    <x v="3"/>
    <x v="434"/>
    <x v="136"/>
    <x v="485"/>
    <x v="376"/>
    <x v="323"/>
    <x v="323"/>
    <x v="321"/>
    <x v="2"/>
    <x v="8"/>
    <x v="7"/>
    <x v="15"/>
    <x v="246"/>
    <x v="256"/>
    <x v="210"/>
    <x v="209"/>
    <x v="5"/>
    <x v="180"/>
  </r>
  <r>
    <x v="74"/>
    <x v="75"/>
    <x v="1"/>
    <x v="3"/>
    <x v="133"/>
    <x v="15"/>
    <x v="6"/>
    <x v="14"/>
    <x v="14"/>
    <x v="5"/>
    <x v="33"/>
    <x v="78"/>
    <x v="2"/>
    <x v="11"/>
    <x v="237"/>
    <x v="52"/>
    <x v="5"/>
    <x v="3"/>
    <x v="43"/>
    <x v="153"/>
    <x v="214"/>
    <x v="2"/>
    <x v="180"/>
    <x v="16"/>
    <x v="16"/>
    <x v="162"/>
    <x v="140"/>
    <x v="16"/>
    <x v="16"/>
    <x v="163"/>
    <x v="3"/>
    <x v="434"/>
    <x v="19"/>
    <x v="16"/>
    <x v="16"/>
    <x v="158"/>
    <x v="158"/>
    <x v="160"/>
    <x v="2"/>
    <x v="8"/>
    <x v="7"/>
    <x v="15"/>
    <x v="248"/>
    <x v="256"/>
    <x v="207"/>
    <x v="45"/>
    <x v="1"/>
    <x v="180"/>
  </r>
  <r>
    <x v="51"/>
    <x v="45"/>
    <x v="1"/>
    <x v="4"/>
    <x v="134"/>
    <x v="0"/>
    <x v="3"/>
    <x v="6"/>
    <x v="12"/>
    <x v="1"/>
    <x v="40"/>
    <x v="16"/>
    <x v="2"/>
    <x v="26"/>
    <x v="228"/>
    <x v="89"/>
    <x v="231"/>
    <x v="228"/>
    <x v="106"/>
    <x v="263"/>
    <x v="279"/>
    <x v="0"/>
    <x v="46"/>
    <x v="277"/>
    <x v="233"/>
    <x v="45"/>
    <x v="218"/>
    <x v="277"/>
    <x v="233"/>
    <x v="46"/>
    <x v="0"/>
    <x v="211"/>
    <x v="122"/>
    <x v="313"/>
    <x v="282"/>
    <x v="280"/>
    <x v="280"/>
    <x v="280"/>
    <x v="6"/>
    <x v="5"/>
    <x v="7"/>
    <x v="5"/>
    <x v="267"/>
    <x v="74"/>
    <x v="216"/>
    <x v="164"/>
    <x v="32"/>
    <x v="168"/>
  </r>
  <r>
    <x v="71"/>
    <x v="72"/>
    <x v="1"/>
    <x v="5"/>
    <x v="135"/>
    <x v="15"/>
    <x v="6"/>
    <x v="14"/>
    <x v="15"/>
    <x v="5"/>
    <x v="33"/>
    <x v="78"/>
    <x v="2"/>
    <x v="41"/>
    <x v="185"/>
    <x v="1"/>
    <x v="4"/>
    <x v="4"/>
    <x v="63"/>
    <x v="423"/>
    <x v="446"/>
    <x v="2"/>
    <x v="422"/>
    <x v="459"/>
    <x v="474"/>
    <x v="431"/>
    <x v="329"/>
    <x v="458"/>
    <x v="473"/>
    <x v="433"/>
    <x v="3"/>
    <x v="434"/>
    <x v="151"/>
    <x v="491"/>
    <x v="473"/>
    <x v="431"/>
    <x v="431"/>
    <x v="432"/>
    <x v="2"/>
    <x v="8"/>
    <x v="7"/>
    <x v="15"/>
    <x v="385"/>
    <x v="254"/>
    <x v="250"/>
    <x v="258"/>
    <x v="5"/>
    <x v="180"/>
  </r>
  <r>
    <x v="72"/>
    <x v="73"/>
    <x v="1"/>
    <x v="3"/>
    <x v="135"/>
    <x v="15"/>
    <x v="6"/>
    <x v="14"/>
    <x v="14"/>
    <x v="5"/>
    <x v="33"/>
    <x v="78"/>
    <x v="2"/>
    <x v="2"/>
    <x v="281"/>
    <x v="1"/>
    <x v="4"/>
    <x v="4"/>
    <x v="63"/>
    <x v="60"/>
    <x v="28"/>
    <x v="2"/>
    <x v="65"/>
    <x v="9"/>
    <x v="9"/>
    <x v="59"/>
    <x v="143"/>
    <x v="9"/>
    <x v="9"/>
    <x v="59"/>
    <x v="3"/>
    <x v="434"/>
    <x v="6"/>
    <x v="7"/>
    <x v="38"/>
    <x v="57"/>
    <x v="57"/>
    <x v="57"/>
    <x v="2"/>
    <x v="8"/>
    <x v="7"/>
    <x v="15"/>
    <x v="104"/>
    <x v="254"/>
    <x v="168"/>
    <x v="11"/>
    <x v="1"/>
    <x v="180"/>
  </r>
  <r>
    <x v="224"/>
    <x v="346"/>
    <x v="1"/>
    <x v="4"/>
    <x v="136"/>
    <x v="14"/>
    <x v="1"/>
    <x v="13"/>
    <x v="29"/>
    <x v="7"/>
    <x v="73"/>
    <x v="112"/>
    <x v="2"/>
    <x v="16"/>
    <x v="343"/>
    <x v="59"/>
    <x v="96"/>
    <x v="98"/>
    <x v="143"/>
    <x v="115"/>
    <x v="158"/>
    <x v="2"/>
    <x v="141"/>
    <x v="113"/>
    <x v="120"/>
    <x v="124"/>
    <x v="315"/>
    <x v="114"/>
    <x v="119"/>
    <x v="125"/>
    <x v="3"/>
    <x v="351"/>
    <x v="86"/>
    <x v="121"/>
    <x v="146"/>
    <x v="122"/>
    <x v="122"/>
    <x v="122"/>
    <x v="2"/>
    <x v="7"/>
    <x v="7"/>
    <x v="7"/>
    <x v="204"/>
    <x v="234"/>
    <x v="74"/>
    <x v="80"/>
    <x v="34"/>
    <x v="48"/>
  </r>
  <r>
    <x v="304"/>
    <x v="341"/>
    <x v="1"/>
    <x v="11"/>
    <x v="136"/>
    <x v="14"/>
    <x v="1"/>
    <x v="13"/>
    <x v="29"/>
    <x v="5"/>
    <x v="73"/>
    <x v="112"/>
    <x v="2"/>
    <x v="29"/>
    <x v="131"/>
    <x v="59"/>
    <x v="96"/>
    <x v="98"/>
    <x v="143"/>
    <x v="360"/>
    <x v="303"/>
    <x v="2"/>
    <x v="332"/>
    <x v="354"/>
    <x v="362"/>
    <x v="351"/>
    <x v="157"/>
    <x v="353"/>
    <x v="362"/>
    <x v="353"/>
    <x v="3"/>
    <x v="90"/>
    <x v="86"/>
    <x v="373"/>
    <x v="354"/>
    <x v="352"/>
    <x v="352"/>
    <x v="353"/>
    <x v="2"/>
    <x v="7"/>
    <x v="7"/>
    <x v="7"/>
    <x v="284"/>
    <x v="234"/>
    <x v="351"/>
    <x v="176"/>
    <x v="34"/>
    <x v="48"/>
  </r>
  <r>
    <x v="225"/>
    <x v="218"/>
    <x v="1"/>
    <x v="4"/>
    <x v="137"/>
    <x v="14"/>
    <x v="8"/>
    <x v="14"/>
    <x v="29"/>
    <x v="6"/>
    <x v="73"/>
    <x v="112"/>
    <x v="2"/>
    <x v="16"/>
    <x v="379"/>
    <x v="98"/>
    <x v="277"/>
    <x v="276"/>
    <x v="131"/>
    <x v="103"/>
    <x v="55"/>
    <x v="2"/>
    <x v="99"/>
    <x v="407"/>
    <x v="421"/>
    <x v="106"/>
    <x v="410"/>
    <x v="407"/>
    <x v="421"/>
    <x v="107"/>
    <x v="3"/>
    <x v="359"/>
    <x v="86"/>
    <x v="431"/>
    <x v="448"/>
    <x v="104"/>
    <x v="104"/>
    <x v="104"/>
    <x v="2"/>
    <x v="7"/>
    <x v="7"/>
    <x v="7"/>
    <x v="107"/>
    <x v="116"/>
    <x v="96"/>
    <x v="46"/>
    <x v="34"/>
    <x v="123"/>
  </r>
  <r>
    <x v="348"/>
    <x v="330"/>
    <x v="1"/>
    <x v="11"/>
    <x v="137"/>
    <x v="14"/>
    <x v="8"/>
    <x v="14"/>
    <x v="29"/>
    <x v="5"/>
    <x v="73"/>
    <x v="112"/>
    <x v="2"/>
    <x v="29"/>
    <x v="96"/>
    <x v="98"/>
    <x v="277"/>
    <x v="276"/>
    <x v="131"/>
    <x v="375"/>
    <x v="407"/>
    <x v="2"/>
    <x v="385"/>
    <x v="52"/>
    <x v="56"/>
    <x v="378"/>
    <x v="55"/>
    <x v="52"/>
    <x v="56"/>
    <x v="379"/>
    <x v="3"/>
    <x v="81"/>
    <x v="86"/>
    <x v="59"/>
    <x v="47"/>
    <x v="379"/>
    <x v="379"/>
    <x v="379"/>
    <x v="2"/>
    <x v="7"/>
    <x v="7"/>
    <x v="7"/>
    <x v="382"/>
    <x v="116"/>
    <x v="327"/>
    <x v="208"/>
    <x v="34"/>
    <x v="123"/>
  </r>
  <r>
    <x v="476"/>
    <x v="475"/>
    <x v="1"/>
    <x v="4"/>
    <x v="137"/>
    <x v="14"/>
    <x v="8"/>
    <x v="14"/>
    <x v="13"/>
    <x v="6"/>
    <x v="112"/>
    <x v="39"/>
    <x v="2"/>
    <x v="29"/>
    <x v="193"/>
    <x v="98"/>
    <x v="253"/>
    <x v="251"/>
    <x v="210"/>
    <x v="314"/>
    <x v="393"/>
    <x v="2"/>
    <x v="317"/>
    <x v="117"/>
    <x v="131"/>
    <x v="321"/>
    <x v="172"/>
    <x v="118"/>
    <x v="130"/>
    <x v="322"/>
    <x v="3"/>
    <x v="178"/>
    <x v="86"/>
    <x v="130"/>
    <x v="149"/>
    <x v="324"/>
    <x v="324"/>
    <x v="322"/>
    <x v="4"/>
    <x v="7"/>
    <x v="7"/>
    <x v="7"/>
    <x v="343"/>
    <x v="100"/>
    <x v="240"/>
    <x v="208"/>
    <x v="32"/>
    <x v="123"/>
  </r>
  <r>
    <x v="477"/>
    <x v="476"/>
    <x v="1"/>
    <x v="4"/>
    <x v="137"/>
    <x v="14"/>
    <x v="8"/>
    <x v="14"/>
    <x v="23"/>
    <x v="6"/>
    <x v="112"/>
    <x v="39"/>
    <x v="2"/>
    <x v="29"/>
    <x v="193"/>
    <x v="98"/>
    <x v="253"/>
    <x v="251"/>
    <x v="210"/>
    <x v="314"/>
    <x v="393"/>
    <x v="2"/>
    <x v="317"/>
    <x v="117"/>
    <x v="131"/>
    <x v="321"/>
    <x v="172"/>
    <x v="118"/>
    <x v="130"/>
    <x v="322"/>
    <x v="3"/>
    <x v="178"/>
    <x v="86"/>
    <x v="130"/>
    <x v="149"/>
    <x v="324"/>
    <x v="324"/>
    <x v="322"/>
    <x v="4"/>
    <x v="7"/>
    <x v="7"/>
    <x v="7"/>
    <x v="343"/>
    <x v="100"/>
    <x v="240"/>
    <x v="208"/>
    <x v="0"/>
    <x v="123"/>
  </r>
  <r>
    <x v="258"/>
    <x v="152"/>
    <x v="1"/>
    <x v="4"/>
    <x v="138"/>
    <x v="8"/>
    <x v="10"/>
    <x v="14"/>
    <x v="36"/>
    <x v="2"/>
    <x v="68"/>
    <x v="28"/>
    <x v="2"/>
    <x v="23"/>
    <x v="224"/>
    <x v="128"/>
    <x v="331"/>
    <x v="331"/>
    <x v="62"/>
    <x v="290"/>
    <x v="463"/>
    <x v="2"/>
    <x v="340"/>
    <x v="17"/>
    <x v="17"/>
    <x v="266"/>
    <x v="5"/>
    <x v="17"/>
    <x v="17"/>
    <x v="267"/>
    <x v="3"/>
    <x v="184"/>
    <x v="101"/>
    <x v="17"/>
    <x v="37"/>
    <x v="264"/>
    <x v="264"/>
    <x v="265"/>
    <x v="5"/>
    <x v="8"/>
    <x v="6"/>
    <x v="14"/>
    <x v="253"/>
    <x v="28"/>
    <x v="211"/>
    <x v="159"/>
    <x v="10"/>
    <x v="47"/>
  </r>
  <r>
    <x v="226"/>
    <x v="219"/>
    <x v="1"/>
    <x v="4"/>
    <x v="139"/>
    <x v="0"/>
    <x v="3"/>
    <x v="14"/>
    <x v="29"/>
    <x v="4"/>
    <x v="73"/>
    <x v="112"/>
    <x v="2"/>
    <x v="16"/>
    <x v="383"/>
    <x v="94"/>
    <x v="209"/>
    <x v="210"/>
    <x v="160"/>
    <x v="116"/>
    <x v="87"/>
    <x v="2"/>
    <x v="110"/>
    <x v="107"/>
    <x v="113"/>
    <x v="107"/>
    <x v="362"/>
    <x v="108"/>
    <x v="112"/>
    <x v="108"/>
    <x v="3"/>
    <x v="322"/>
    <x v="86"/>
    <x v="115"/>
    <x v="152"/>
    <x v="105"/>
    <x v="105"/>
    <x v="105"/>
    <x v="2"/>
    <x v="5"/>
    <x v="7"/>
    <x v="5"/>
    <x v="176"/>
    <x v="219"/>
    <x v="104"/>
    <x v="51"/>
    <x v="34"/>
    <x v="107"/>
  </r>
  <r>
    <x v="305"/>
    <x v="290"/>
    <x v="1"/>
    <x v="11"/>
    <x v="139"/>
    <x v="0"/>
    <x v="3"/>
    <x v="14"/>
    <x v="29"/>
    <x v="5"/>
    <x v="73"/>
    <x v="112"/>
    <x v="2"/>
    <x v="29"/>
    <x v="90"/>
    <x v="94"/>
    <x v="209"/>
    <x v="210"/>
    <x v="160"/>
    <x v="359"/>
    <x v="376"/>
    <x v="2"/>
    <x v="374"/>
    <x v="358"/>
    <x v="368"/>
    <x v="375"/>
    <x v="103"/>
    <x v="357"/>
    <x v="368"/>
    <x v="376"/>
    <x v="3"/>
    <x v="123"/>
    <x v="86"/>
    <x v="380"/>
    <x v="346"/>
    <x v="376"/>
    <x v="376"/>
    <x v="376"/>
    <x v="2"/>
    <x v="5"/>
    <x v="7"/>
    <x v="5"/>
    <x v="305"/>
    <x v="219"/>
    <x v="320"/>
    <x v="204"/>
    <x v="34"/>
    <x v="107"/>
  </r>
  <r>
    <x v="389"/>
    <x v="382"/>
    <x v="1"/>
    <x v="4"/>
    <x v="140"/>
    <x v="1"/>
    <x v="8"/>
    <x v="8"/>
    <x v="26"/>
    <x v="7"/>
    <x v="79"/>
    <x v="38"/>
    <x v="2"/>
    <x v="14"/>
    <x v="285"/>
    <x v="11"/>
    <x v="42"/>
    <x v="42"/>
    <x v="220"/>
    <x v="148"/>
    <x v="170"/>
    <x v="2"/>
    <x v="155"/>
    <x v="327"/>
    <x v="327"/>
    <x v="154"/>
    <x v="287"/>
    <x v="327"/>
    <x v="328"/>
    <x v="157"/>
    <x v="3"/>
    <x v="336"/>
    <x v="86"/>
    <x v="336"/>
    <x v="327"/>
    <x v="152"/>
    <x v="152"/>
    <x v="154"/>
    <x v="4"/>
    <x v="6"/>
    <x v="7"/>
    <x v="6"/>
    <x v="181"/>
    <x v="206"/>
    <x v="63"/>
    <x v="104"/>
    <x v="29"/>
    <x v="135"/>
  </r>
  <r>
    <x v="227"/>
    <x v="220"/>
    <x v="1"/>
    <x v="4"/>
    <x v="141"/>
    <x v="12"/>
    <x v="0"/>
    <x v="1"/>
    <x v="29"/>
    <x v="1"/>
    <x v="73"/>
    <x v="112"/>
    <x v="2"/>
    <x v="16"/>
    <x v="416"/>
    <x v="116"/>
    <x v="281"/>
    <x v="279"/>
    <x v="142"/>
    <x v="102"/>
    <x v="35"/>
    <x v="2"/>
    <x v="92"/>
    <x v="102"/>
    <x v="105"/>
    <x v="93"/>
    <x v="406"/>
    <x v="102"/>
    <x v="104"/>
    <x v="94"/>
    <x v="3"/>
    <x v="397"/>
    <x v="86"/>
    <x v="105"/>
    <x v="77"/>
    <x v="91"/>
    <x v="91"/>
    <x v="91"/>
    <x v="2"/>
    <x v="8"/>
    <x v="0"/>
    <x v="8"/>
    <x v="92"/>
    <x v="105"/>
    <x v="67"/>
    <x v="31"/>
    <x v="34"/>
    <x v="71"/>
  </r>
  <r>
    <x v="306"/>
    <x v="291"/>
    <x v="1"/>
    <x v="11"/>
    <x v="141"/>
    <x v="12"/>
    <x v="0"/>
    <x v="1"/>
    <x v="29"/>
    <x v="5"/>
    <x v="73"/>
    <x v="112"/>
    <x v="2"/>
    <x v="29"/>
    <x v="60"/>
    <x v="116"/>
    <x v="281"/>
    <x v="279"/>
    <x v="142"/>
    <x v="377"/>
    <x v="434"/>
    <x v="2"/>
    <x v="393"/>
    <x v="362"/>
    <x v="374"/>
    <x v="394"/>
    <x v="60"/>
    <x v="361"/>
    <x v="373"/>
    <x v="396"/>
    <x v="3"/>
    <x v="39"/>
    <x v="86"/>
    <x v="386"/>
    <x v="411"/>
    <x v="396"/>
    <x v="396"/>
    <x v="396"/>
    <x v="2"/>
    <x v="8"/>
    <x v="0"/>
    <x v="8"/>
    <x v="395"/>
    <x v="105"/>
    <x v="357"/>
    <x v="228"/>
    <x v="34"/>
    <x v="71"/>
  </r>
  <r>
    <x v="61"/>
    <x v="58"/>
    <x v="1"/>
    <x v="6"/>
    <x v="142"/>
    <x v="15"/>
    <x v="11"/>
    <x v="15"/>
    <x v="1"/>
    <x v="5"/>
    <x v="33"/>
    <x v="78"/>
    <x v="2"/>
    <x v="2"/>
    <x v="476"/>
    <x v="1"/>
    <x v="0"/>
    <x v="1"/>
    <x v="336"/>
    <x v="475"/>
    <x v="157"/>
    <x v="2"/>
    <x v="479"/>
    <x v="5"/>
    <x v="5"/>
    <x v="145"/>
    <x v="462"/>
    <x v="5"/>
    <x v="5"/>
    <x v="147"/>
    <x v="3"/>
    <x v="434"/>
    <x v="6"/>
    <x v="4"/>
    <x v="96"/>
    <x v="143"/>
    <x v="143"/>
    <x v="144"/>
    <x v="2"/>
    <x v="8"/>
    <x v="7"/>
    <x v="15"/>
    <x v="261"/>
    <x v="258"/>
    <x v="208"/>
    <x v="11"/>
    <x v="21"/>
    <x v="180"/>
  </r>
  <r>
    <x v="62"/>
    <x v="57"/>
    <x v="1"/>
    <x v="6"/>
    <x v="142"/>
    <x v="15"/>
    <x v="11"/>
    <x v="15"/>
    <x v="0"/>
    <x v="5"/>
    <x v="33"/>
    <x v="78"/>
    <x v="2"/>
    <x v="11"/>
    <x v="476"/>
    <x v="52"/>
    <x v="0"/>
    <x v="1"/>
    <x v="336"/>
    <x v="475"/>
    <x v="237"/>
    <x v="2"/>
    <x v="479"/>
    <x v="15"/>
    <x v="15"/>
    <x v="199"/>
    <x v="462"/>
    <x v="15"/>
    <x v="15"/>
    <x v="201"/>
    <x v="3"/>
    <x v="434"/>
    <x v="19"/>
    <x v="14"/>
    <x v="480"/>
    <x v="198"/>
    <x v="198"/>
    <x v="199"/>
    <x v="2"/>
    <x v="8"/>
    <x v="7"/>
    <x v="15"/>
    <x v="251"/>
    <x v="258"/>
    <x v="208"/>
    <x v="45"/>
    <x v="20"/>
    <x v="180"/>
  </r>
  <r>
    <x v="63"/>
    <x v="55"/>
    <x v="1"/>
    <x v="6"/>
    <x v="142"/>
    <x v="15"/>
    <x v="11"/>
    <x v="15"/>
    <x v="31"/>
    <x v="5"/>
    <x v="33"/>
    <x v="78"/>
    <x v="2"/>
    <x v="7"/>
    <x v="476"/>
    <x v="149"/>
    <x v="0"/>
    <x v="1"/>
    <x v="336"/>
    <x v="475"/>
    <x v="15"/>
    <x v="2"/>
    <x v="479"/>
    <x v="1"/>
    <x v="1"/>
    <x v="50"/>
    <x v="462"/>
    <x v="1"/>
    <x v="1"/>
    <x v="51"/>
    <x v="3"/>
    <x v="434"/>
    <x v="1"/>
    <x v="1"/>
    <x v="14"/>
    <x v="49"/>
    <x v="49"/>
    <x v="49"/>
    <x v="2"/>
    <x v="8"/>
    <x v="7"/>
    <x v="15"/>
    <x v="298"/>
    <x v="258"/>
    <x v="208"/>
    <x v="2"/>
    <x v="22"/>
    <x v="180"/>
  </r>
  <r>
    <x v="77"/>
    <x v="56"/>
    <x v="1"/>
    <x v="6"/>
    <x v="142"/>
    <x v="15"/>
    <x v="11"/>
    <x v="15"/>
    <x v="8"/>
    <x v="5"/>
    <x v="33"/>
    <x v="78"/>
    <x v="2"/>
    <x v="42"/>
    <x v="476"/>
    <x v="44"/>
    <x v="0"/>
    <x v="1"/>
    <x v="336"/>
    <x v="475"/>
    <x v="479"/>
    <x v="2"/>
    <x v="479"/>
    <x v="467"/>
    <x v="482"/>
    <x v="445"/>
    <x v="462"/>
    <x v="466"/>
    <x v="481"/>
    <x v="447"/>
    <x v="3"/>
    <x v="434"/>
    <x v="160"/>
    <x v="498"/>
    <x v="493"/>
    <x v="446"/>
    <x v="446"/>
    <x v="446"/>
    <x v="2"/>
    <x v="8"/>
    <x v="7"/>
    <x v="15"/>
    <x v="135"/>
    <x v="258"/>
    <x v="208"/>
    <x v="268"/>
    <x v="25"/>
    <x v="180"/>
  </r>
  <r>
    <x v="228"/>
    <x v="347"/>
    <x v="1"/>
    <x v="4"/>
    <x v="143"/>
    <x v="14"/>
    <x v="10"/>
    <x v="13"/>
    <x v="29"/>
    <x v="1"/>
    <x v="73"/>
    <x v="112"/>
    <x v="2"/>
    <x v="16"/>
    <x v="339"/>
    <x v="46"/>
    <x v="101"/>
    <x v="106"/>
    <x v="154"/>
    <x v="122"/>
    <x v="147"/>
    <x v="2"/>
    <x v="138"/>
    <x v="260"/>
    <x v="258"/>
    <x v="141"/>
    <x v="350"/>
    <x v="259"/>
    <x v="258"/>
    <x v="142"/>
    <x v="3"/>
    <x v="348"/>
    <x v="86"/>
    <x v="262"/>
    <x v="130"/>
    <x v="139"/>
    <x v="139"/>
    <x v="139"/>
    <x v="2"/>
    <x v="7"/>
    <x v="7"/>
    <x v="7"/>
    <x v="149"/>
    <x v="163"/>
    <x v="115"/>
    <x v="94"/>
    <x v="34"/>
    <x v="72"/>
  </r>
  <r>
    <x v="307"/>
    <x v="342"/>
    <x v="1"/>
    <x v="11"/>
    <x v="143"/>
    <x v="14"/>
    <x v="10"/>
    <x v="13"/>
    <x v="29"/>
    <x v="5"/>
    <x v="73"/>
    <x v="112"/>
    <x v="2"/>
    <x v="29"/>
    <x v="135"/>
    <x v="46"/>
    <x v="101"/>
    <x v="106"/>
    <x v="154"/>
    <x v="351"/>
    <x v="312"/>
    <x v="2"/>
    <x v="334"/>
    <x v="210"/>
    <x v="227"/>
    <x v="336"/>
    <x v="120"/>
    <x v="210"/>
    <x v="227"/>
    <x v="337"/>
    <x v="3"/>
    <x v="93"/>
    <x v="86"/>
    <x v="232"/>
    <x v="367"/>
    <x v="337"/>
    <x v="337"/>
    <x v="337"/>
    <x v="2"/>
    <x v="7"/>
    <x v="7"/>
    <x v="7"/>
    <x v="336"/>
    <x v="163"/>
    <x v="310"/>
    <x v="164"/>
    <x v="34"/>
    <x v="72"/>
  </r>
  <r>
    <x v="395"/>
    <x v="390"/>
    <x v="1"/>
    <x v="4"/>
    <x v="143"/>
    <x v="14"/>
    <x v="10"/>
    <x v="13"/>
    <x v="23"/>
    <x v="1"/>
    <x v="82"/>
    <x v="122"/>
    <x v="2"/>
    <x v="29"/>
    <x v="88"/>
    <x v="63"/>
    <x v="103"/>
    <x v="108"/>
    <x v="155"/>
    <x v="364"/>
    <x v="318"/>
    <x v="2"/>
    <x v="342"/>
    <x v="355"/>
    <x v="363"/>
    <x v="354"/>
    <x v="132"/>
    <x v="354"/>
    <x v="363"/>
    <x v="356"/>
    <x v="3"/>
    <x v="79"/>
    <x v="86"/>
    <x v="374"/>
    <x v="362"/>
    <x v="355"/>
    <x v="355"/>
    <x v="356"/>
    <x v="2"/>
    <x v="7"/>
    <x v="7"/>
    <x v="7"/>
    <x v="338"/>
    <x v="164"/>
    <x v="347"/>
    <x v="179"/>
    <x v="0"/>
    <x v="72"/>
  </r>
  <r>
    <x v="433"/>
    <x v="434"/>
    <x v="1"/>
    <x v="4"/>
    <x v="144"/>
    <x v="14"/>
    <x v="5"/>
    <x v="13"/>
    <x v="27"/>
    <x v="1"/>
    <x v="101"/>
    <x v="131"/>
    <x v="2"/>
    <x v="16"/>
    <x v="396"/>
    <x v="49"/>
    <x v="94"/>
    <x v="95"/>
    <x v="147"/>
    <x v="109"/>
    <x v="163"/>
    <x v="2"/>
    <x v="140"/>
    <x v="214"/>
    <x v="212"/>
    <x v="130"/>
    <x v="337"/>
    <x v="214"/>
    <x v="212"/>
    <x v="131"/>
    <x v="3"/>
    <x v="362"/>
    <x v="86"/>
    <x v="219"/>
    <x v="229"/>
    <x v="128"/>
    <x v="128"/>
    <x v="128"/>
    <x v="2"/>
    <x v="7"/>
    <x v="7"/>
    <x v="7"/>
    <x v="154"/>
    <x v="170"/>
    <x v="62"/>
    <x v="91"/>
    <x v="6"/>
    <x v="40"/>
  </r>
  <r>
    <x v="497"/>
    <x v="502"/>
    <x v="1"/>
    <x v="4"/>
    <x v="145"/>
    <x v="15"/>
    <x v="6"/>
    <x v="14"/>
    <x v="38"/>
    <x v="4"/>
    <x v="119"/>
    <x v="25"/>
    <x v="2"/>
    <x v="29"/>
    <x v="217"/>
    <x v="93"/>
    <x v="219"/>
    <x v="226"/>
    <x v="321"/>
    <x v="151"/>
    <x v="289"/>
    <x v="2"/>
    <x v="196"/>
    <x v="238"/>
    <x v="236"/>
    <x v="188"/>
    <x v="220"/>
    <x v="238"/>
    <x v="236"/>
    <x v="187"/>
    <x v="3"/>
    <x v="434"/>
    <x v="86"/>
    <x v="241"/>
    <x v="247"/>
    <x v="185"/>
    <x v="185"/>
    <x v="185"/>
    <x v="6"/>
    <x v="8"/>
    <x v="7"/>
    <x v="15"/>
    <x v="244"/>
    <x v="289"/>
    <x v="11"/>
    <x v="203"/>
    <x v="34"/>
    <x v="179"/>
  </r>
  <r>
    <x v="229"/>
    <x v="221"/>
    <x v="1"/>
    <x v="4"/>
    <x v="146"/>
    <x v="13"/>
    <x v="8"/>
    <x v="14"/>
    <x v="29"/>
    <x v="4"/>
    <x v="73"/>
    <x v="112"/>
    <x v="2"/>
    <x v="16"/>
    <x v="425"/>
    <x v="114"/>
    <x v="239"/>
    <x v="238"/>
    <x v="94"/>
    <x v="79"/>
    <x v="49"/>
    <x v="2"/>
    <x v="86"/>
    <x v="35"/>
    <x v="33"/>
    <x v="81"/>
    <x v="371"/>
    <x v="35"/>
    <x v="33"/>
    <x v="82"/>
    <x v="3"/>
    <x v="422"/>
    <x v="86"/>
    <x v="36"/>
    <x v="44"/>
    <x v="79"/>
    <x v="79"/>
    <x v="79"/>
    <x v="2"/>
    <x v="8"/>
    <x v="1"/>
    <x v="9"/>
    <x v="103"/>
    <x v="115"/>
    <x v="54"/>
    <x v="32"/>
    <x v="34"/>
    <x v="44"/>
  </r>
  <r>
    <x v="308"/>
    <x v="292"/>
    <x v="1"/>
    <x v="11"/>
    <x v="146"/>
    <x v="13"/>
    <x v="8"/>
    <x v="14"/>
    <x v="29"/>
    <x v="5"/>
    <x v="73"/>
    <x v="112"/>
    <x v="2"/>
    <x v="29"/>
    <x v="51"/>
    <x v="114"/>
    <x v="239"/>
    <x v="238"/>
    <x v="94"/>
    <x v="406"/>
    <x v="414"/>
    <x v="2"/>
    <x v="402"/>
    <x v="426"/>
    <x v="443"/>
    <x v="408"/>
    <x v="96"/>
    <x v="426"/>
    <x v="443"/>
    <x v="410"/>
    <x v="3"/>
    <x v="12"/>
    <x v="86"/>
    <x v="455"/>
    <x v="454"/>
    <x v="410"/>
    <x v="410"/>
    <x v="410"/>
    <x v="2"/>
    <x v="8"/>
    <x v="1"/>
    <x v="9"/>
    <x v="386"/>
    <x v="115"/>
    <x v="366"/>
    <x v="226"/>
    <x v="34"/>
    <x v="44"/>
  </r>
  <r>
    <x v="230"/>
    <x v="222"/>
    <x v="1"/>
    <x v="4"/>
    <x v="147"/>
    <x v="13"/>
    <x v="8"/>
    <x v="14"/>
    <x v="29"/>
    <x v="4"/>
    <x v="73"/>
    <x v="112"/>
    <x v="2"/>
    <x v="16"/>
    <x v="324"/>
    <x v="64"/>
    <x v="241"/>
    <x v="242"/>
    <x v="88"/>
    <x v="82"/>
    <x v="73"/>
    <x v="2"/>
    <x v="97"/>
    <x v="427"/>
    <x v="441"/>
    <x v="98"/>
    <x v="419"/>
    <x v="427"/>
    <x v="441"/>
    <x v="99"/>
    <x v="3"/>
    <x v="409"/>
    <x v="86"/>
    <x v="452"/>
    <x v="445"/>
    <x v="96"/>
    <x v="96"/>
    <x v="96"/>
    <x v="2"/>
    <x v="8"/>
    <x v="1"/>
    <x v="9"/>
    <x v="34"/>
    <x v="40"/>
    <x v="150"/>
    <x v="76"/>
    <x v="34"/>
    <x v="59"/>
  </r>
  <r>
    <x v="309"/>
    <x v="293"/>
    <x v="1"/>
    <x v="11"/>
    <x v="147"/>
    <x v="13"/>
    <x v="8"/>
    <x v="14"/>
    <x v="29"/>
    <x v="5"/>
    <x v="73"/>
    <x v="112"/>
    <x v="2"/>
    <x v="29"/>
    <x v="150"/>
    <x v="64"/>
    <x v="241"/>
    <x v="242"/>
    <x v="88"/>
    <x v="404"/>
    <x v="390"/>
    <x v="2"/>
    <x v="389"/>
    <x v="34"/>
    <x v="35"/>
    <x v="387"/>
    <x v="42"/>
    <x v="34"/>
    <x v="35"/>
    <x v="389"/>
    <x v="3"/>
    <x v="25"/>
    <x v="86"/>
    <x v="39"/>
    <x v="49"/>
    <x v="389"/>
    <x v="389"/>
    <x v="389"/>
    <x v="2"/>
    <x v="8"/>
    <x v="1"/>
    <x v="9"/>
    <x v="452"/>
    <x v="40"/>
    <x v="263"/>
    <x v="180"/>
    <x v="34"/>
    <x v="59"/>
  </r>
  <r>
    <x v="383"/>
    <x v="375"/>
    <x v="1"/>
    <x v="4"/>
    <x v="147"/>
    <x v="13"/>
    <x v="8"/>
    <x v="14"/>
    <x v="24"/>
    <x v="4"/>
    <x v="77"/>
    <x v="117"/>
    <x v="2"/>
    <x v="16"/>
    <x v="338"/>
    <x v="61"/>
    <x v="242"/>
    <x v="243"/>
    <x v="87"/>
    <x v="80"/>
    <x v="74"/>
    <x v="2"/>
    <x v="96"/>
    <x v="433"/>
    <x v="447"/>
    <x v="100"/>
    <x v="420"/>
    <x v="433"/>
    <x v="447"/>
    <x v="101"/>
    <x v="3"/>
    <x v="411"/>
    <x v="86"/>
    <x v="461"/>
    <x v="471"/>
    <x v="98"/>
    <x v="98"/>
    <x v="98"/>
    <x v="2"/>
    <x v="8"/>
    <x v="1"/>
    <x v="9"/>
    <x v="33"/>
    <x v="39"/>
    <x v="147"/>
    <x v="79"/>
    <x v="24"/>
    <x v="59"/>
  </r>
  <r>
    <x v="438"/>
    <x v="437"/>
    <x v="1"/>
    <x v="4"/>
    <x v="147"/>
    <x v="13"/>
    <x v="8"/>
    <x v="14"/>
    <x v="25"/>
    <x v="4"/>
    <x v="103"/>
    <x v="141"/>
    <x v="2"/>
    <x v="29"/>
    <x v="70"/>
    <x v="70"/>
    <x v="243"/>
    <x v="244"/>
    <x v="82"/>
    <x v="414"/>
    <x v="392"/>
    <x v="2"/>
    <x v="397"/>
    <x v="36"/>
    <x v="39"/>
    <x v="390"/>
    <x v="28"/>
    <x v="36"/>
    <x v="39"/>
    <x v="392"/>
    <x v="3"/>
    <x v="16"/>
    <x v="86"/>
    <x v="42"/>
    <x v="29"/>
    <x v="392"/>
    <x v="392"/>
    <x v="392"/>
    <x v="2"/>
    <x v="8"/>
    <x v="1"/>
    <x v="9"/>
    <x v="458"/>
    <x v="30"/>
    <x v="280"/>
    <x v="185"/>
    <x v="16"/>
    <x v="59"/>
  </r>
  <r>
    <x v="439"/>
    <x v="438"/>
    <x v="1"/>
    <x v="4"/>
    <x v="147"/>
    <x v="13"/>
    <x v="8"/>
    <x v="14"/>
    <x v="25"/>
    <x v="4"/>
    <x v="103"/>
    <x v="141"/>
    <x v="2"/>
    <x v="26"/>
    <x v="198"/>
    <x v="73"/>
    <x v="243"/>
    <x v="244"/>
    <x v="83"/>
    <x v="322"/>
    <x v="294"/>
    <x v="2"/>
    <x v="311"/>
    <x v="75"/>
    <x v="81"/>
    <x v="309"/>
    <x v="111"/>
    <x v="74"/>
    <x v="82"/>
    <x v="310"/>
    <x v="3"/>
    <x v="108"/>
    <x v="86"/>
    <x v="84"/>
    <x v="87"/>
    <x v="311"/>
    <x v="311"/>
    <x v="310"/>
    <x v="2"/>
    <x v="8"/>
    <x v="1"/>
    <x v="9"/>
    <x v="417"/>
    <x v="30"/>
    <x v="229"/>
    <x v="155"/>
    <x v="16"/>
    <x v="59"/>
  </r>
  <r>
    <x v="440"/>
    <x v="439"/>
    <x v="1"/>
    <x v="4"/>
    <x v="147"/>
    <x v="13"/>
    <x v="8"/>
    <x v="14"/>
    <x v="25"/>
    <x v="4"/>
    <x v="104"/>
    <x v="142"/>
    <x v="2"/>
    <x v="26"/>
    <x v="197"/>
    <x v="81"/>
    <x v="245"/>
    <x v="246"/>
    <x v="84"/>
    <x v="323"/>
    <x v="297"/>
    <x v="2"/>
    <x v="312"/>
    <x v="85"/>
    <x v="89"/>
    <x v="311"/>
    <x v="121"/>
    <x v="86"/>
    <x v="88"/>
    <x v="312"/>
    <x v="3"/>
    <x v="107"/>
    <x v="86"/>
    <x v="91"/>
    <x v="102"/>
    <x v="314"/>
    <x v="314"/>
    <x v="312"/>
    <x v="2"/>
    <x v="8"/>
    <x v="1"/>
    <x v="9"/>
    <x v="418"/>
    <x v="29"/>
    <x v="230"/>
    <x v="158"/>
    <x v="16"/>
    <x v="59"/>
  </r>
  <r>
    <x v="501"/>
    <x v="503"/>
    <x v="1"/>
    <x v="4"/>
    <x v="147"/>
    <x v="13"/>
    <x v="8"/>
    <x v="14"/>
    <x v="13"/>
    <x v="4"/>
    <x v="119"/>
    <x v="26"/>
    <x v="2"/>
    <x v="29"/>
    <x v="216"/>
    <x v="92"/>
    <x v="199"/>
    <x v="201"/>
    <x v="97"/>
    <x v="292"/>
    <x v="342"/>
    <x v="2"/>
    <x v="297"/>
    <x v="291"/>
    <x v="296"/>
    <x v="307"/>
    <x v="213"/>
    <x v="292"/>
    <x v="297"/>
    <x v="308"/>
    <x v="3"/>
    <x v="185"/>
    <x v="86"/>
    <x v="301"/>
    <x v="292"/>
    <x v="308"/>
    <x v="308"/>
    <x v="308"/>
    <x v="5"/>
    <x v="8"/>
    <x v="1"/>
    <x v="9"/>
    <x v="363"/>
    <x v="283"/>
    <x v="10"/>
    <x v="202"/>
    <x v="32"/>
    <x v="59"/>
  </r>
  <r>
    <x v="231"/>
    <x v="223"/>
    <x v="1"/>
    <x v="4"/>
    <x v="148"/>
    <x v="13"/>
    <x v="2"/>
    <x v="14"/>
    <x v="29"/>
    <x v="9"/>
    <x v="73"/>
    <x v="112"/>
    <x v="2"/>
    <x v="16"/>
    <x v="408"/>
    <x v="126"/>
    <x v="290"/>
    <x v="290"/>
    <x v="245"/>
    <x v="186"/>
    <x v="23"/>
    <x v="2"/>
    <x v="145"/>
    <x v="49"/>
    <x v="50"/>
    <x v="171"/>
    <x v="439"/>
    <x v="49"/>
    <x v="49"/>
    <x v="170"/>
    <x v="3"/>
    <x v="419"/>
    <x v="86"/>
    <x v="52"/>
    <x v="83"/>
    <x v="165"/>
    <x v="165"/>
    <x v="167"/>
    <x v="2"/>
    <x v="8"/>
    <x v="1"/>
    <x v="9"/>
    <x v="110"/>
    <x v="140"/>
    <x v="60"/>
    <x v="23"/>
    <x v="34"/>
    <x v="171"/>
  </r>
  <r>
    <x v="357"/>
    <x v="339"/>
    <x v="1"/>
    <x v="11"/>
    <x v="148"/>
    <x v="13"/>
    <x v="2"/>
    <x v="14"/>
    <x v="29"/>
    <x v="5"/>
    <x v="73"/>
    <x v="112"/>
    <x v="2"/>
    <x v="29"/>
    <x v="69"/>
    <x v="126"/>
    <x v="290"/>
    <x v="290"/>
    <x v="245"/>
    <x v="289"/>
    <x v="456"/>
    <x v="2"/>
    <x v="328"/>
    <x v="411"/>
    <x v="427"/>
    <x v="310"/>
    <x v="17"/>
    <x v="411"/>
    <x v="427"/>
    <x v="311"/>
    <x v="3"/>
    <x v="15"/>
    <x v="86"/>
    <x v="436"/>
    <x v="405"/>
    <x v="313"/>
    <x v="313"/>
    <x v="311"/>
    <x v="2"/>
    <x v="8"/>
    <x v="1"/>
    <x v="9"/>
    <x v="379"/>
    <x v="140"/>
    <x v="363"/>
    <x v="240"/>
    <x v="34"/>
    <x v="171"/>
  </r>
  <r>
    <x v="111"/>
    <x v="112"/>
    <x v="2"/>
    <x v="10"/>
    <x v="149"/>
    <x v="8"/>
    <x v="7"/>
    <x v="9"/>
    <x v="12"/>
    <x v="2"/>
    <x v="5"/>
    <x v="161"/>
    <x v="2"/>
    <x v="17"/>
    <x v="277"/>
    <x v="150"/>
    <x v="325"/>
    <x v="325"/>
    <x v="57"/>
    <x v="68"/>
    <x v="14"/>
    <x v="2"/>
    <x v="60"/>
    <x v="458"/>
    <x v="473"/>
    <x v="147"/>
    <x v="457"/>
    <x v="457"/>
    <x v="472"/>
    <x v="150"/>
    <x v="3"/>
    <x v="430"/>
    <x v="4"/>
    <x v="483"/>
    <x v="105"/>
    <x v="145"/>
    <x v="145"/>
    <x v="147"/>
    <x v="1"/>
    <x v="8"/>
    <x v="6"/>
    <x v="14"/>
    <x v="209"/>
    <x v="260"/>
    <x v="172"/>
    <x v="17"/>
    <x v="32"/>
    <x v="176"/>
  </r>
  <r>
    <x v="53"/>
    <x v="47"/>
    <x v="1"/>
    <x v="4"/>
    <x v="150"/>
    <x v="1"/>
    <x v="5"/>
    <x v="10"/>
    <x v="23"/>
    <x v="7"/>
    <x v="36"/>
    <x v="81"/>
    <x v="2"/>
    <x v="12"/>
    <x v="452"/>
    <x v="18"/>
    <x v="60"/>
    <x v="61"/>
    <x v="212"/>
    <x v="66"/>
    <x v="109"/>
    <x v="2"/>
    <x v="76"/>
    <x v="388"/>
    <x v="400"/>
    <x v="75"/>
    <x v="382"/>
    <x v="388"/>
    <x v="400"/>
    <x v="76"/>
    <x v="3"/>
    <x v="426"/>
    <x v="32"/>
    <x v="393"/>
    <x v="25"/>
    <x v="73"/>
    <x v="73"/>
    <x v="73"/>
    <x v="2"/>
    <x v="6"/>
    <x v="7"/>
    <x v="6"/>
    <x v="102"/>
    <x v="198"/>
    <x v="22"/>
    <x v="89"/>
    <x v="0"/>
    <x v="91"/>
  </r>
  <r>
    <x v="86"/>
    <x v="88"/>
    <x v="1"/>
    <x v="4"/>
    <x v="150"/>
    <x v="1"/>
    <x v="5"/>
    <x v="10"/>
    <x v="32"/>
    <x v="7"/>
    <x v="49"/>
    <x v="81"/>
    <x v="2"/>
    <x v="29"/>
    <x v="177"/>
    <x v="27"/>
    <x v="60"/>
    <x v="61"/>
    <x v="213"/>
    <x v="328"/>
    <x v="275"/>
    <x v="2"/>
    <x v="320"/>
    <x v="172"/>
    <x v="186"/>
    <x v="327"/>
    <x v="176"/>
    <x v="171"/>
    <x v="185"/>
    <x v="326"/>
    <x v="3"/>
    <x v="103"/>
    <x v="112"/>
    <x v="230"/>
    <x v="427"/>
    <x v="328"/>
    <x v="328"/>
    <x v="326"/>
    <x v="2"/>
    <x v="6"/>
    <x v="7"/>
    <x v="6"/>
    <x v="312"/>
    <x v="198"/>
    <x v="264"/>
    <x v="151"/>
    <x v="19"/>
    <x v="91"/>
  </r>
  <r>
    <x v="104"/>
    <x v="106"/>
    <x v="1"/>
    <x v="4"/>
    <x v="150"/>
    <x v="1"/>
    <x v="5"/>
    <x v="10"/>
    <x v="19"/>
    <x v="7"/>
    <x v="53"/>
    <x v="81"/>
    <x v="2"/>
    <x v="29"/>
    <x v="175"/>
    <x v="41"/>
    <x v="60"/>
    <x v="61"/>
    <x v="214"/>
    <x v="329"/>
    <x v="276"/>
    <x v="2"/>
    <x v="322"/>
    <x v="303"/>
    <x v="311"/>
    <x v="330"/>
    <x v="184"/>
    <x v="303"/>
    <x v="312"/>
    <x v="329"/>
    <x v="3"/>
    <x v="102"/>
    <x v="115"/>
    <x v="354"/>
    <x v="432"/>
    <x v="331"/>
    <x v="331"/>
    <x v="329"/>
    <x v="2"/>
    <x v="6"/>
    <x v="7"/>
    <x v="6"/>
    <x v="311"/>
    <x v="198"/>
    <x v="269"/>
    <x v="161"/>
    <x v="27"/>
    <x v="91"/>
  </r>
  <r>
    <x v="232"/>
    <x v="224"/>
    <x v="1"/>
    <x v="4"/>
    <x v="151"/>
    <x v="12"/>
    <x v="8"/>
    <x v="14"/>
    <x v="29"/>
    <x v="9"/>
    <x v="73"/>
    <x v="112"/>
    <x v="2"/>
    <x v="16"/>
    <x v="413"/>
    <x v="104"/>
    <x v="237"/>
    <x v="237"/>
    <x v="265"/>
    <x v="205"/>
    <x v="57"/>
    <x v="2"/>
    <x v="175"/>
    <x v="82"/>
    <x v="86"/>
    <x v="195"/>
    <x v="392"/>
    <x v="83"/>
    <x v="87"/>
    <x v="194"/>
    <x v="3"/>
    <x v="395"/>
    <x v="86"/>
    <x v="89"/>
    <x v="115"/>
    <x v="192"/>
    <x v="192"/>
    <x v="192"/>
    <x v="2"/>
    <x v="8"/>
    <x v="0"/>
    <x v="8"/>
    <x v="179"/>
    <x v="223"/>
    <x v="49"/>
    <x v="39"/>
    <x v="34"/>
    <x v="172"/>
  </r>
  <r>
    <x v="310"/>
    <x v="294"/>
    <x v="1"/>
    <x v="11"/>
    <x v="151"/>
    <x v="12"/>
    <x v="8"/>
    <x v="14"/>
    <x v="29"/>
    <x v="5"/>
    <x v="73"/>
    <x v="112"/>
    <x v="2"/>
    <x v="29"/>
    <x v="63"/>
    <x v="104"/>
    <x v="237"/>
    <x v="237"/>
    <x v="265"/>
    <x v="274"/>
    <x v="405"/>
    <x v="2"/>
    <x v="303"/>
    <x v="376"/>
    <x v="388"/>
    <x v="291"/>
    <x v="74"/>
    <x v="375"/>
    <x v="388"/>
    <x v="292"/>
    <x v="3"/>
    <x v="41"/>
    <x v="86"/>
    <x v="401"/>
    <x v="375"/>
    <x v="291"/>
    <x v="291"/>
    <x v="291"/>
    <x v="2"/>
    <x v="8"/>
    <x v="0"/>
    <x v="8"/>
    <x v="303"/>
    <x v="223"/>
    <x v="371"/>
    <x v="216"/>
    <x v="34"/>
    <x v="172"/>
  </r>
  <r>
    <x v="409"/>
    <x v="404"/>
    <x v="1"/>
    <x v="4"/>
    <x v="151"/>
    <x v="12"/>
    <x v="8"/>
    <x v="14"/>
    <x v="23"/>
    <x v="9"/>
    <x v="90"/>
    <x v="129"/>
    <x v="2"/>
    <x v="16"/>
    <x v="431"/>
    <x v="104"/>
    <x v="238"/>
    <x v="239"/>
    <x v="262"/>
    <x v="203"/>
    <x v="61"/>
    <x v="2"/>
    <x v="173"/>
    <x v="100"/>
    <x v="101"/>
    <x v="196"/>
    <x v="393"/>
    <x v="100"/>
    <x v="100"/>
    <x v="195"/>
    <x v="3"/>
    <x v="400"/>
    <x v="86"/>
    <x v="101"/>
    <x v="118"/>
    <x v="193"/>
    <x v="193"/>
    <x v="193"/>
    <x v="2"/>
    <x v="8"/>
    <x v="0"/>
    <x v="8"/>
    <x v="178"/>
    <x v="225"/>
    <x v="37"/>
    <x v="39"/>
    <x v="0"/>
    <x v="172"/>
  </r>
  <r>
    <x v="233"/>
    <x v="225"/>
    <x v="1"/>
    <x v="4"/>
    <x v="152"/>
    <x v="4"/>
    <x v="1"/>
    <x v="13"/>
    <x v="29"/>
    <x v="7"/>
    <x v="73"/>
    <x v="112"/>
    <x v="2"/>
    <x v="16"/>
    <x v="314"/>
    <x v="8"/>
    <x v="13"/>
    <x v="12"/>
    <x v="250"/>
    <x v="190"/>
    <x v="231"/>
    <x v="2"/>
    <x v="216"/>
    <x v="243"/>
    <x v="245"/>
    <x v="216"/>
    <x v="270"/>
    <x v="243"/>
    <x v="245"/>
    <x v="218"/>
    <x v="3"/>
    <x v="246"/>
    <x v="86"/>
    <x v="250"/>
    <x v="268"/>
    <x v="217"/>
    <x v="217"/>
    <x v="216"/>
    <x v="2"/>
    <x v="3"/>
    <x v="7"/>
    <x v="3"/>
    <x v="233"/>
    <x v="245"/>
    <x v="102"/>
    <x v="128"/>
    <x v="34"/>
    <x v="108"/>
  </r>
  <r>
    <x v="349"/>
    <x v="331"/>
    <x v="1"/>
    <x v="11"/>
    <x v="152"/>
    <x v="4"/>
    <x v="1"/>
    <x v="13"/>
    <x v="29"/>
    <x v="5"/>
    <x v="73"/>
    <x v="112"/>
    <x v="2"/>
    <x v="29"/>
    <x v="161"/>
    <x v="8"/>
    <x v="13"/>
    <x v="12"/>
    <x v="250"/>
    <x v="284"/>
    <x v="255"/>
    <x v="2"/>
    <x v="274"/>
    <x v="233"/>
    <x v="243"/>
    <x v="276"/>
    <x v="191"/>
    <x v="233"/>
    <x v="243"/>
    <x v="277"/>
    <x v="3"/>
    <x v="191"/>
    <x v="86"/>
    <x v="248"/>
    <x v="237"/>
    <x v="274"/>
    <x v="274"/>
    <x v="275"/>
    <x v="2"/>
    <x v="3"/>
    <x v="7"/>
    <x v="3"/>
    <x v="264"/>
    <x v="245"/>
    <x v="322"/>
    <x v="137"/>
    <x v="34"/>
    <x v="108"/>
  </r>
  <r>
    <x v="366"/>
    <x v="357"/>
    <x v="1"/>
    <x v="4"/>
    <x v="153"/>
    <x v="0"/>
    <x v="8"/>
    <x v="13"/>
    <x v="28"/>
    <x v="7"/>
    <x v="72"/>
    <x v="9"/>
    <x v="2"/>
    <x v="33"/>
    <x v="232"/>
    <x v="57"/>
    <x v="206"/>
    <x v="181"/>
    <x v="195"/>
    <x v="248"/>
    <x v="306"/>
    <x v="2"/>
    <x v="269"/>
    <x v="317"/>
    <x v="323"/>
    <x v="286"/>
    <x v="228"/>
    <x v="317"/>
    <x v="324"/>
    <x v="287"/>
    <x v="3"/>
    <x v="215"/>
    <x v="86"/>
    <x v="331"/>
    <x v="323"/>
    <x v="286"/>
    <x v="286"/>
    <x v="286"/>
    <x v="6"/>
    <x v="5"/>
    <x v="7"/>
    <x v="5"/>
    <x v="262"/>
    <x v="269"/>
    <x v="387"/>
    <x v="212"/>
    <x v="17"/>
    <x v="50"/>
  </r>
  <r>
    <x v="79"/>
    <x v="81"/>
    <x v="1"/>
    <x v="4"/>
    <x v="154"/>
    <x v="1"/>
    <x v="0"/>
    <x v="14"/>
    <x v="23"/>
    <x v="4"/>
    <x v="41"/>
    <x v="85"/>
    <x v="2"/>
    <x v="17"/>
    <x v="260"/>
    <x v="38"/>
    <x v="116"/>
    <x v="119"/>
    <x v="181"/>
    <x v="163"/>
    <x v="219"/>
    <x v="2"/>
    <x v="186"/>
    <x v="307"/>
    <x v="309"/>
    <x v="185"/>
    <x v="275"/>
    <x v="308"/>
    <x v="310"/>
    <x v="184"/>
    <x v="3"/>
    <x v="256"/>
    <x v="141"/>
    <x v="417"/>
    <x v="184"/>
    <x v="182"/>
    <x v="182"/>
    <x v="182"/>
    <x v="2"/>
    <x v="6"/>
    <x v="7"/>
    <x v="6"/>
    <x v="44"/>
    <x v="9"/>
    <x v="185"/>
    <x v="125"/>
    <x v="0"/>
    <x v="12"/>
  </r>
  <r>
    <x v="94"/>
    <x v="96"/>
    <x v="1"/>
    <x v="6"/>
    <x v="154"/>
    <x v="1"/>
    <x v="0"/>
    <x v="14"/>
    <x v="37"/>
    <x v="4"/>
    <x v="48"/>
    <x v="84"/>
    <x v="2"/>
    <x v="26"/>
    <x v="202"/>
    <x v="54"/>
    <x v="115"/>
    <x v="117"/>
    <x v="182"/>
    <x v="311"/>
    <x v="263"/>
    <x v="1"/>
    <x v="69"/>
    <x v="253"/>
    <x v="230"/>
    <x v="61"/>
    <x v="197"/>
    <x v="253"/>
    <x v="230"/>
    <x v="62"/>
    <x v="1"/>
    <x v="181"/>
    <x v="106"/>
    <x v="284"/>
    <x v="318"/>
    <x v="304"/>
    <x v="304"/>
    <x v="304"/>
    <x v="2"/>
    <x v="6"/>
    <x v="7"/>
    <x v="6"/>
    <x v="446"/>
    <x v="10"/>
    <x v="223"/>
    <x v="146"/>
    <x v="8"/>
    <x v="12"/>
  </r>
  <r>
    <x v="95"/>
    <x v="97"/>
    <x v="1"/>
    <x v="5"/>
    <x v="154"/>
    <x v="1"/>
    <x v="0"/>
    <x v="14"/>
    <x v="15"/>
    <x v="4"/>
    <x v="48"/>
    <x v="84"/>
    <x v="2"/>
    <x v="17"/>
    <x v="261"/>
    <x v="54"/>
    <x v="115"/>
    <x v="117"/>
    <x v="182"/>
    <x v="160"/>
    <x v="217"/>
    <x v="3"/>
    <x v="418"/>
    <x v="220"/>
    <x v="254"/>
    <x v="429"/>
    <x v="263"/>
    <x v="220"/>
    <x v="255"/>
    <x v="430"/>
    <x v="2"/>
    <x v="257"/>
    <x v="63"/>
    <x v="209"/>
    <x v="182"/>
    <x v="177"/>
    <x v="177"/>
    <x v="177"/>
    <x v="2"/>
    <x v="6"/>
    <x v="7"/>
    <x v="6"/>
    <x v="43"/>
    <x v="10"/>
    <x v="184"/>
    <x v="114"/>
    <x v="5"/>
    <x v="12"/>
  </r>
  <r>
    <x v="96"/>
    <x v="98"/>
    <x v="1"/>
    <x v="3"/>
    <x v="154"/>
    <x v="1"/>
    <x v="0"/>
    <x v="14"/>
    <x v="14"/>
    <x v="4"/>
    <x v="48"/>
    <x v="84"/>
    <x v="2"/>
    <x v="26"/>
    <x v="202"/>
    <x v="54"/>
    <x v="115"/>
    <x v="117"/>
    <x v="182"/>
    <x v="311"/>
    <x v="263"/>
    <x v="1"/>
    <x v="69"/>
    <x v="253"/>
    <x v="230"/>
    <x v="61"/>
    <x v="197"/>
    <x v="253"/>
    <x v="230"/>
    <x v="62"/>
    <x v="1"/>
    <x v="181"/>
    <x v="106"/>
    <x v="284"/>
    <x v="318"/>
    <x v="304"/>
    <x v="304"/>
    <x v="304"/>
    <x v="2"/>
    <x v="6"/>
    <x v="7"/>
    <x v="6"/>
    <x v="446"/>
    <x v="10"/>
    <x v="223"/>
    <x v="146"/>
    <x v="1"/>
    <x v="12"/>
  </r>
  <r>
    <x v="473"/>
    <x v="471"/>
    <x v="1"/>
    <x v="4"/>
    <x v="155"/>
    <x v="15"/>
    <x v="10"/>
    <x v="4"/>
    <x v="12"/>
    <x v="0"/>
    <x v="112"/>
    <x v="149"/>
    <x v="0"/>
    <x v="16"/>
    <x v="436"/>
    <x v="26"/>
    <x v="38"/>
    <x v="39"/>
    <x v="258"/>
    <x v="194"/>
    <x v="205"/>
    <x v="2"/>
    <x v="202"/>
    <x v="189"/>
    <x v="197"/>
    <x v="204"/>
    <x v="273"/>
    <x v="192"/>
    <x v="201"/>
    <x v="217"/>
    <x v="3"/>
    <x v="434"/>
    <x v="86"/>
    <x v="208"/>
    <x v="223"/>
    <x v="216"/>
    <x v="216"/>
    <x v="215"/>
    <x v="2"/>
    <x v="8"/>
    <x v="7"/>
    <x v="15"/>
    <x v="202"/>
    <x v="232"/>
    <x v="404"/>
    <x v="107"/>
    <x v="32"/>
    <x v="130"/>
  </r>
  <r>
    <x v="234"/>
    <x v="226"/>
    <x v="1"/>
    <x v="4"/>
    <x v="156"/>
    <x v="12"/>
    <x v="8"/>
    <x v="14"/>
    <x v="29"/>
    <x v="4"/>
    <x v="73"/>
    <x v="112"/>
    <x v="2"/>
    <x v="16"/>
    <x v="411"/>
    <x v="121"/>
    <x v="256"/>
    <x v="257"/>
    <x v="125"/>
    <x v="96"/>
    <x v="43"/>
    <x v="2"/>
    <x v="95"/>
    <x v="42"/>
    <x v="43"/>
    <x v="88"/>
    <x v="365"/>
    <x v="42"/>
    <x v="43"/>
    <x v="89"/>
    <x v="3"/>
    <x v="393"/>
    <x v="86"/>
    <x v="48"/>
    <x v="23"/>
    <x v="86"/>
    <x v="86"/>
    <x v="86"/>
    <x v="2"/>
    <x v="8"/>
    <x v="0"/>
    <x v="8"/>
    <x v="5"/>
    <x v="1"/>
    <x v="421"/>
    <x v="27"/>
    <x v="34"/>
    <x v="131"/>
  </r>
  <r>
    <x v="311"/>
    <x v="295"/>
    <x v="1"/>
    <x v="11"/>
    <x v="156"/>
    <x v="12"/>
    <x v="8"/>
    <x v="14"/>
    <x v="29"/>
    <x v="5"/>
    <x v="73"/>
    <x v="112"/>
    <x v="2"/>
    <x v="29"/>
    <x v="65"/>
    <x v="121"/>
    <x v="256"/>
    <x v="257"/>
    <x v="125"/>
    <x v="384"/>
    <x v="425"/>
    <x v="2"/>
    <x v="390"/>
    <x v="418"/>
    <x v="432"/>
    <x v="402"/>
    <x v="101"/>
    <x v="418"/>
    <x v="432"/>
    <x v="404"/>
    <x v="3"/>
    <x v="43"/>
    <x v="86"/>
    <x v="441"/>
    <x v="475"/>
    <x v="404"/>
    <x v="404"/>
    <x v="404"/>
    <x v="2"/>
    <x v="8"/>
    <x v="0"/>
    <x v="8"/>
    <x v="479"/>
    <x v="1"/>
    <x v="227"/>
    <x v="234"/>
    <x v="34"/>
    <x v="131"/>
  </r>
  <r>
    <x v="374"/>
    <x v="366"/>
    <x v="1"/>
    <x v="4"/>
    <x v="156"/>
    <x v="12"/>
    <x v="8"/>
    <x v="14"/>
    <x v="13"/>
    <x v="4"/>
    <x v="73"/>
    <x v="112"/>
    <x v="2"/>
    <x v="29"/>
    <x v="48"/>
    <x v="129"/>
    <x v="256"/>
    <x v="257"/>
    <x v="126"/>
    <x v="389"/>
    <x v="435"/>
    <x v="2"/>
    <x v="396"/>
    <x v="444"/>
    <x v="459"/>
    <x v="413"/>
    <x v="152"/>
    <x v="444"/>
    <x v="459"/>
    <x v="414"/>
    <x v="3"/>
    <x v="36"/>
    <x v="86"/>
    <x v="477"/>
    <x v="482"/>
    <x v="414"/>
    <x v="414"/>
    <x v="414"/>
    <x v="2"/>
    <x v="8"/>
    <x v="0"/>
    <x v="8"/>
    <x v="480"/>
    <x v="1"/>
    <x v="226"/>
    <x v="243"/>
    <x v="32"/>
    <x v="131"/>
  </r>
  <r>
    <x v="235"/>
    <x v="227"/>
    <x v="1"/>
    <x v="4"/>
    <x v="157"/>
    <x v="12"/>
    <x v="3"/>
    <x v="14"/>
    <x v="29"/>
    <x v="9"/>
    <x v="73"/>
    <x v="112"/>
    <x v="2"/>
    <x v="16"/>
    <x v="349"/>
    <x v="46"/>
    <x v="56"/>
    <x v="60"/>
    <x v="292"/>
    <x v="229"/>
    <x v="190"/>
    <x v="2"/>
    <x v="229"/>
    <x v="105"/>
    <x v="115"/>
    <x v="231"/>
    <x v="293"/>
    <x v="106"/>
    <x v="114"/>
    <x v="232"/>
    <x v="3"/>
    <x v="384"/>
    <x v="86"/>
    <x v="117"/>
    <x v="50"/>
    <x v="231"/>
    <x v="231"/>
    <x v="230"/>
    <x v="2"/>
    <x v="8"/>
    <x v="0"/>
    <x v="8"/>
    <x v="38"/>
    <x v="43"/>
    <x v="154"/>
    <x v="94"/>
    <x v="34"/>
    <x v="98"/>
  </r>
  <r>
    <x v="312"/>
    <x v="296"/>
    <x v="1"/>
    <x v="11"/>
    <x v="157"/>
    <x v="12"/>
    <x v="3"/>
    <x v="14"/>
    <x v="29"/>
    <x v="5"/>
    <x v="73"/>
    <x v="112"/>
    <x v="2"/>
    <x v="29"/>
    <x v="125"/>
    <x v="46"/>
    <x v="56"/>
    <x v="60"/>
    <x v="292"/>
    <x v="257"/>
    <x v="284"/>
    <x v="2"/>
    <x v="262"/>
    <x v="360"/>
    <x v="366"/>
    <x v="265"/>
    <x v="178"/>
    <x v="359"/>
    <x v="366"/>
    <x v="266"/>
    <x v="3"/>
    <x v="56"/>
    <x v="86"/>
    <x v="377"/>
    <x v="443"/>
    <x v="263"/>
    <x v="263"/>
    <x v="264"/>
    <x v="2"/>
    <x v="8"/>
    <x v="0"/>
    <x v="8"/>
    <x v="449"/>
    <x v="43"/>
    <x v="261"/>
    <x v="164"/>
    <x v="34"/>
    <x v="98"/>
  </r>
  <r>
    <x v="128"/>
    <x v="130"/>
    <x v="1"/>
    <x v="4"/>
    <x v="158"/>
    <x v="0"/>
    <x v="3"/>
    <x v="13"/>
    <x v="20"/>
    <x v="7"/>
    <x v="62"/>
    <x v="104"/>
    <x v="2"/>
    <x v="16"/>
    <x v="311"/>
    <x v="54"/>
    <x v="50"/>
    <x v="45"/>
    <x v="50"/>
    <x v="41"/>
    <x v="195"/>
    <x v="2"/>
    <x v="43"/>
    <x v="81"/>
    <x v="78"/>
    <x v="42"/>
    <x v="278"/>
    <x v="82"/>
    <x v="78"/>
    <x v="43"/>
    <x v="3"/>
    <x v="301"/>
    <x v="59"/>
    <x v="71"/>
    <x v="131"/>
    <x v="42"/>
    <x v="42"/>
    <x v="42"/>
    <x v="2"/>
    <x v="5"/>
    <x v="7"/>
    <x v="5"/>
    <x v="131"/>
    <x v="144"/>
    <x v="117"/>
    <x v="85"/>
    <x v="9"/>
    <x v="76"/>
  </r>
  <r>
    <x v="132"/>
    <x v="133"/>
    <x v="1"/>
    <x v="4"/>
    <x v="158"/>
    <x v="0"/>
    <x v="3"/>
    <x v="13"/>
    <x v="23"/>
    <x v="7"/>
    <x v="63"/>
    <x v="105"/>
    <x v="2"/>
    <x v="16"/>
    <x v="310"/>
    <x v="52"/>
    <x v="51"/>
    <x v="46"/>
    <x v="49"/>
    <x v="42"/>
    <x v="198"/>
    <x v="2"/>
    <x v="44"/>
    <x v="89"/>
    <x v="84"/>
    <x v="43"/>
    <x v="280"/>
    <x v="90"/>
    <x v="85"/>
    <x v="44"/>
    <x v="3"/>
    <x v="300"/>
    <x v="60"/>
    <x v="78"/>
    <x v="132"/>
    <x v="43"/>
    <x v="43"/>
    <x v="43"/>
    <x v="2"/>
    <x v="5"/>
    <x v="7"/>
    <x v="5"/>
    <x v="132"/>
    <x v="145"/>
    <x v="421"/>
    <x v="87"/>
    <x v="0"/>
    <x v="76"/>
  </r>
  <r>
    <x v="98"/>
    <x v="100"/>
    <x v="1"/>
    <x v="4"/>
    <x v="159"/>
    <x v="14"/>
    <x v="6"/>
    <x v="7"/>
    <x v="23"/>
    <x v="9"/>
    <x v="50"/>
    <x v="93"/>
    <x v="2"/>
    <x v="16"/>
    <x v="303"/>
    <x v="27"/>
    <x v="152"/>
    <x v="155"/>
    <x v="303"/>
    <x v="238"/>
    <x v="118"/>
    <x v="2"/>
    <x v="204"/>
    <x v="405"/>
    <x v="418"/>
    <x v="250"/>
    <x v="401"/>
    <x v="405"/>
    <x v="418"/>
    <x v="247"/>
    <x v="3"/>
    <x v="341"/>
    <x v="68"/>
    <x v="424"/>
    <x v="373"/>
    <x v="245"/>
    <x v="245"/>
    <x v="245"/>
    <x v="2"/>
    <x v="7"/>
    <x v="7"/>
    <x v="7"/>
    <x v="53"/>
    <x v="57"/>
    <x v="160"/>
    <x v="106"/>
    <x v="0"/>
    <x v="68"/>
  </r>
  <r>
    <x v="237"/>
    <x v="229"/>
    <x v="1"/>
    <x v="4"/>
    <x v="160"/>
    <x v="12"/>
    <x v="8"/>
    <x v="14"/>
    <x v="29"/>
    <x v="6"/>
    <x v="73"/>
    <x v="112"/>
    <x v="2"/>
    <x v="16"/>
    <x v="365"/>
    <x v="111"/>
    <x v="310"/>
    <x v="310"/>
    <x v="109"/>
    <x v="91"/>
    <x v="27"/>
    <x v="2"/>
    <x v="81"/>
    <x v="455"/>
    <x v="471"/>
    <x v="94"/>
    <x v="445"/>
    <x v="455"/>
    <x v="470"/>
    <x v="95"/>
    <x v="3"/>
    <x v="386"/>
    <x v="86"/>
    <x v="488"/>
    <x v="21"/>
    <x v="92"/>
    <x v="92"/>
    <x v="92"/>
    <x v="2"/>
    <x v="8"/>
    <x v="0"/>
    <x v="8"/>
    <x v="100"/>
    <x v="131"/>
    <x v="78"/>
    <x v="34"/>
    <x v="34"/>
    <x v="52"/>
  </r>
  <r>
    <x v="350"/>
    <x v="332"/>
    <x v="1"/>
    <x v="11"/>
    <x v="160"/>
    <x v="12"/>
    <x v="8"/>
    <x v="14"/>
    <x v="29"/>
    <x v="5"/>
    <x v="73"/>
    <x v="112"/>
    <x v="2"/>
    <x v="29"/>
    <x v="111"/>
    <x v="111"/>
    <x v="310"/>
    <x v="310"/>
    <x v="109"/>
    <x v="393"/>
    <x v="451"/>
    <x v="2"/>
    <x v="409"/>
    <x v="11"/>
    <x v="11"/>
    <x v="393"/>
    <x v="12"/>
    <x v="11"/>
    <x v="11"/>
    <x v="395"/>
    <x v="3"/>
    <x v="53"/>
    <x v="86"/>
    <x v="11"/>
    <x v="478"/>
    <x v="395"/>
    <x v="395"/>
    <x v="395"/>
    <x v="2"/>
    <x v="8"/>
    <x v="0"/>
    <x v="8"/>
    <x v="388"/>
    <x v="131"/>
    <x v="345"/>
    <x v="222"/>
    <x v="34"/>
    <x v="52"/>
  </r>
  <r>
    <x v="238"/>
    <x v="230"/>
    <x v="1"/>
    <x v="4"/>
    <x v="161"/>
    <x v="1"/>
    <x v="2"/>
    <x v="14"/>
    <x v="29"/>
    <x v="9"/>
    <x v="73"/>
    <x v="112"/>
    <x v="2"/>
    <x v="16"/>
    <x v="403"/>
    <x v="104"/>
    <x v="140"/>
    <x v="145"/>
    <x v="312"/>
    <x v="253"/>
    <x v="85"/>
    <x v="2"/>
    <x v="197"/>
    <x v="23"/>
    <x v="22"/>
    <x v="203"/>
    <x v="310"/>
    <x v="23"/>
    <x v="22"/>
    <x v="204"/>
    <x v="3"/>
    <x v="371"/>
    <x v="86"/>
    <x v="23"/>
    <x v="34"/>
    <x v="202"/>
    <x v="202"/>
    <x v="202"/>
    <x v="2"/>
    <x v="6"/>
    <x v="7"/>
    <x v="6"/>
    <x v="31"/>
    <x v="36"/>
    <x v="145"/>
    <x v="39"/>
    <x v="34"/>
    <x v="27"/>
  </r>
  <r>
    <x v="314"/>
    <x v="298"/>
    <x v="1"/>
    <x v="11"/>
    <x v="161"/>
    <x v="1"/>
    <x v="2"/>
    <x v="14"/>
    <x v="29"/>
    <x v="5"/>
    <x v="73"/>
    <x v="112"/>
    <x v="2"/>
    <x v="29"/>
    <x v="75"/>
    <x v="104"/>
    <x v="140"/>
    <x v="145"/>
    <x v="312"/>
    <x v="235"/>
    <x v="377"/>
    <x v="2"/>
    <x v="285"/>
    <x v="439"/>
    <x v="456"/>
    <x v="283"/>
    <x v="161"/>
    <x v="439"/>
    <x v="456"/>
    <x v="284"/>
    <x v="3"/>
    <x v="68"/>
    <x v="86"/>
    <x v="471"/>
    <x v="463"/>
    <x v="283"/>
    <x v="283"/>
    <x v="283"/>
    <x v="2"/>
    <x v="6"/>
    <x v="7"/>
    <x v="6"/>
    <x v="454"/>
    <x v="36"/>
    <x v="271"/>
    <x v="216"/>
    <x v="34"/>
    <x v="27"/>
  </r>
  <r>
    <x v="365"/>
    <x v="356"/>
    <x v="1"/>
    <x v="4"/>
    <x v="162"/>
    <x v="14"/>
    <x v="3"/>
    <x v="11"/>
    <x v="28"/>
    <x v="7"/>
    <x v="72"/>
    <x v="9"/>
    <x v="2"/>
    <x v="36"/>
    <x v="231"/>
    <x v="8"/>
    <x v="163"/>
    <x v="125"/>
    <x v="169"/>
    <x v="249"/>
    <x v="315"/>
    <x v="2"/>
    <x v="273"/>
    <x v="283"/>
    <x v="288"/>
    <x v="287"/>
    <x v="225"/>
    <x v="283"/>
    <x v="289"/>
    <x v="288"/>
    <x v="3"/>
    <x v="214"/>
    <x v="86"/>
    <x v="292"/>
    <x v="340"/>
    <x v="287"/>
    <x v="287"/>
    <x v="287"/>
    <x v="6"/>
    <x v="7"/>
    <x v="7"/>
    <x v="7"/>
    <x v="266"/>
    <x v="268"/>
    <x v="401"/>
    <x v="162"/>
    <x v="17"/>
    <x v="170"/>
  </r>
  <r>
    <x v="488"/>
    <x v="489"/>
    <x v="1"/>
    <x v="4"/>
    <x v="163"/>
    <x v="15"/>
    <x v="8"/>
    <x v="4"/>
    <x v="26"/>
    <x v="7"/>
    <x v="117"/>
    <x v="159"/>
    <x v="0"/>
    <x v="29"/>
    <x v="24"/>
    <x v="36"/>
    <x v="66"/>
    <x v="64"/>
    <x v="54"/>
    <x v="432"/>
    <x v="286"/>
    <x v="2"/>
    <x v="437"/>
    <x v="208"/>
    <x v="255"/>
    <x v="438"/>
    <x v="180"/>
    <x v="209"/>
    <x v="254"/>
    <x v="437"/>
    <x v="3"/>
    <x v="434"/>
    <x v="86"/>
    <x v="259"/>
    <x v="258"/>
    <x v="436"/>
    <x v="436"/>
    <x v="436"/>
    <x v="1"/>
    <x v="8"/>
    <x v="7"/>
    <x v="15"/>
    <x v="265"/>
    <x v="276"/>
    <x v="3"/>
    <x v="156"/>
    <x v="29"/>
    <x v="92"/>
  </r>
  <r>
    <x v="239"/>
    <x v="231"/>
    <x v="1"/>
    <x v="4"/>
    <x v="164"/>
    <x v="14"/>
    <x v="8"/>
    <x v="11"/>
    <x v="29"/>
    <x v="7"/>
    <x v="73"/>
    <x v="112"/>
    <x v="2"/>
    <x v="16"/>
    <x v="386"/>
    <x v="88"/>
    <x v="211"/>
    <x v="211"/>
    <x v="117"/>
    <x v="97"/>
    <x v="78"/>
    <x v="2"/>
    <x v="103"/>
    <x v="158"/>
    <x v="162"/>
    <x v="101"/>
    <x v="377"/>
    <x v="158"/>
    <x v="162"/>
    <x v="102"/>
    <x v="3"/>
    <x v="361"/>
    <x v="86"/>
    <x v="172"/>
    <x v="181"/>
    <x v="99"/>
    <x v="99"/>
    <x v="99"/>
    <x v="2"/>
    <x v="7"/>
    <x v="7"/>
    <x v="7"/>
    <x v="245"/>
    <x v="259"/>
    <x v="41"/>
    <x v="55"/>
    <x v="34"/>
    <x v="51"/>
  </r>
  <r>
    <x v="351"/>
    <x v="333"/>
    <x v="1"/>
    <x v="11"/>
    <x v="164"/>
    <x v="14"/>
    <x v="8"/>
    <x v="11"/>
    <x v="29"/>
    <x v="5"/>
    <x v="73"/>
    <x v="112"/>
    <x v="2"/>
    <x v="29"/>
    <x v="87"/>
    <x v="88"/>
    <x v="211"/>
    <x v="211"/>
    <x v="117"/>
    <x v="383"/>
    <x v="386"/>
    <x v="2"/>
    <x v="380"/>
    <x v="308"/>
    <x v="319"/>
    <x v="382"/>
    <x v="89"/>
    <x v="309"/>
    <x v="319"/>
    <x v="383"/>
    <x v="3"/>
    <x v="78"/>
    <x v="86"/>
    <x v="325"/>
    <x v="321"/>
    <x v="383"/>
    <x v="383"/>
    <x v="383"/>
    <x v="2"/>
    <x v="7"/>
    <x v="7"/>
    <x v="7"/>
    <x v="249"/>
    <x v="259"/>
    <x v="379"/>
    <x v="199"/>
    <x v="34"/>
    <x v="51"/>
  </r>
  <r>
    <x v="28"/>
    <x v="27"/>
    <x v="1"/>
    <x v="4"/>
    <x v="165"/>
    <x v="12"/>
    <x v="8"/>
    <x v="14"/>
    <x v="23"/>
    <x v="2"/>
    <x v="19"/>
    <x v="32"/>
    <x v="2"/>
    <x v="29"/>
    <x v="205"/>
    <x v="108"/>
    <x v="318"/>
    <x v="318"/>
    <x v="100"/>
    <x v="315"/>
    <x v="480"/>
    <x v="2"/>
    <x v="419"/>
    <x v="7"/>
    <x v="7"/>
    <x v="423"/>
    <x v="25"/>
    <x v="7"/>
    <x v="7"/>
    <x v="424"/>
    <x v="3"/>
    <x v="161"/>
    <x v="139"/>
    <x v="8"/>
    <x v="10"/>
    <x v="424"/>
    <x v="424"/>
    <x v="424"/>
    <x v="4"/>
    <x v="8"/>
    <x v="0"/>
    <x v="8"/>
    <x v="4"/>
    <x v="292"/>
    <x v="393"/>
    <x v="219"/>
    <x v="0"/>
    <x v="136"/>
  </r>
  <r>
    <x v="240"/>
    <x v="232"/>
    <x v="1"/>
    <x v="4"/>
    <x v="165"/>
    <x v="12"/>
    <x v="8"/>
    <x v="14"/>
    <x v="29"/>
    <x v="2"/>
    <x v="73"/>
    <x v="112"/>
    <x v="2"/>
    <x v="16"/>
    <x v="306"/>
    <x v="134"/>
    <x v="321"/>
    <x v="321"/>
    <x v="79"/>
    <x v="74"/>
    <x v="6"/>
    <x v="2"/>
    <x v="56"/>
    <x v="464"/>
    <x v="479"/>
    <x v="82"/>
    <x v="455"/>
    <x v="463"/>
    <x v="478"/>
    <x v="83"/>
    <x v="3"/>
    <x v="381"/>
    <x v="86"/>
    <x v="495"/>
    <x v="499"/>
    <x v="80"/>
    <x v="80"/>
    <x v="80"/>
    <x v="2"/>
    <x v="8"/>
    <x v="0"/>
    <x v="8"/>
    <x v="482"/>
    <x v="291"/>
    <x v="16"/>
    <x v="19"/>
    <x v="34"/>
    <x v="136"/>
  </r>
  <r>
    <x v="315"/>
    <x v="299"/>
    <x v="1"/>
    <x v="11"/>
    <x v="165"/>
    <x v="12"/>
    <x v="8"/>
    <x v="14"/>
    <x v="29"/>
    <x v="5"/>
    <x v="73"/>
    <x v="112"/>
    <x v="2"/>
    <x v="29"/>
    <x v="168"/>
    <x v="134"/>
    <x v="321"/>
    <x v="321"/>
    <x v="79"/>
    <x v="412"/>
    <x v="478"/>
    <x v="2"/>
    <x v="431"/>
    <x v="4"/>
    <x v="4"/>
    <x v="407"/>
    <x v="2"/>
    <x v="4"/>
    <x v="4"/>
    <x v="409"/>
    <x v="3"/>
    <x v="59"/>
    <x v="86"/>
    <x v="5"/>
    <x v="2"/>
    <x v="409"/>
    <x v="409"/>
    <x v="409"/>
    <x v="2"/>
    <x v="8"/>
    <x v="0"/>
    <x v="8"/>
    <x v="1"/>
    <x v="299"/>
    <x v="421"/>
    <x v="247"/>
    <x v="34"/>
    <x v="136"/>
  </r>
  <r>
    <x v="447"/>
    <x v="446"/>
    <x v="1"/>
    <x v="4"/>
    <x v="165"/>
    <x v="12"/>
    <x v="8"/>
    <x v="14"/>
    <x v="25"/>
    <x v="2"/>
    <x v="105"/>
    <x v="32"/>
    <x v="2"/>
    <x v="29"/>
    <x v="203"/>
    <x v="145"/>
    <x v="317"/>
    <x v="317"/>
    <x v="101"/>
    <x v="317"/>
    <x v="481"/>
    <x v="2"/>
    <x v="425"/>
    <x v="14"/>
    <x v="14"/>
    <x v="426"/>
    <x v="51"/>
    <x v="14"/>
    <x v="14"/>
    <x v="427"/>
    <x v="3"/>
    <x v="159"/>
    <x v="86"/>
    <x v="15"/>
    <x v="12"/>
    <x v="427"/>
    <x v="427"/>
    <x v="427"/>
    <x v="4"/>
    <x v="8"/>
    <x v="0"/>
    <x v="8"/>
    <x v="2"/>
    <x v="293"/>
    <x v="395"/>
    <x v="261"/>
    <x v="16"/>
    <x v="136"/>
  </r>
  <r>
    <x v="241"/>
    <x v="233"/>
    <x v="1"/>
    <x v="4"/>
    <x v="166"/>
    <x v="0"/>
    <x v="2"/>
    <x v="14"/>
    <x v="29"/>
    <x v="4"/>
    <x v="73"/>
    <x v="112"/>
    <x v="2"/>
    <x v="16"/>
    <x v="316"/>
    <x v="29"/>
    <x v="128"/>
    <x v="132"/>
    <x v="140"/>
    <x v="117"/>
    <x v="127"/>
    <x v="2"/>
    <x v="128"/>
    <x v="393"/>
    <x v="405"/>
    <x v="144"/>
    <x v="397"/>
    <x v="393"/>
    <x v="405"/>
    <x v="146"/>
    <x v="3"/>
    <x v="302"/>
    <x v="86"/>
    <x v="416"/>
    <x v="177"/>
    <x v="142"/>
    <x v="142"/>
    <x v="143"/>
    <x v="2"/>
    <x v="5"/>
    <x v="7"/>
    <x v="5"/>
    <x v="138"/>
    <x v="155"/>
    <x v="131"/>
    <x v="105"/>
    <x v="34"/>
    <x v="63"/>
  </r>
  <r>
    <x v="316"/>
    <x v="300"/>
    <x v="1"/>
    <x v="11"/>
    <x v="166"/>
    <x v="0"/>
    <x v="2"/>
    <x v="14"/>
    <x v="29"/>
    <x v="5"/>
    <x v="73"/>
    <x v="112"/>
    <x v="2"/>
    <x v="29"/>
    <x v="159"/>
    <x v="29"/>
    <x v="128"/>
    <x v="132"/>
    <x v="140"/>
    <x v="358"/>
    <x v="336"/>
    <x v="2"/>
    <x v="350"/>
    <x v="67"/>
    <x v="72"/>
    <x v="333"/>
    <x v="71"/>
    <x v="65"/>
    <x v="70"/>
    <x v="333"/>
    <x v="3"/>
    <x v="145"/>
    <x v="86"/>
    <x v="74"/>
    <x v="324"/>
    <x v="334"/>
    <x v="334"/>
    <x v="333"/>
    <x v="2"/>
    <x v="5"/>
    <x v="7"/>
    <x v="5"/>
    <x v="352"/>
    <x v="155"/>
    <x v="293"/>
    <x v="152"/>
    <x v="34"/>
    <x v="63"/>
  </r>
  <r>
    <x v="242"/>
    <x v="348"/>
    <x v="1"/>
    <x v="4"/>
    <x v="167"/>
    <x v="14"/>
    <x v="5"/>
    <x v="1"/>
    <x v="29"/>
    <x v="1"/>
    <x v="73"/>
    <x v="112"/>
    <x v="2"/>
    <x v="16"/>
    <x v="351"/>
    <x v="66"/>
    <x v="100"/>
    <x v="105"/>
    <x v="138"/>
    <x v="112"/>
    <x v="138"/>
    <x v="2"/>
    <x v="130"/>
    <x v="91"/>
    <x v="92"/>
    <x v="118"/>
    <x v="335"/>
    <x v="92"/>
    <x v="91"/>
    <x v="119"/>
    <x v="3"/>
    <x v="353"/>
    <x v="86"/>
    <x v="94"/>
    <x v="76"/>
    <x v="116"/>
    <x v="116"/>
    <x v="116"/>
    <x v="2"/>
    <x v="7"/>
    <x v="7"/>
    <x v="7"/>
    <x v="134"/>
    <x v="151"/>
    <x v="114"/>
    <x v="75"/>
    <x v="34"/>
    <x v="18"/>
  </r>
  <r>
    <x v="317"/>
    <x v="343"/>
    <x v="1"/>
    <x v="11"/>
    <x v="167"/>
    <x v="14"/>
    <x v="5"/>
    <x v="1"/>
    <x v="29"/>
    <x v="5"/>
    <x v="73"/>
    <x v="112"/>
    <x v="2"/>
    <x v="29"/>
    <x v="123"/>
    <x v="66"/>
    <x v="100"/>
    <x v="105"/>
    <x v="138"/>
    <x v="365"/>
    <x v="320"/>
    <x v="2"/>
    <x v="347"/>
    <x v="371"/>
    <x v="384"/>
    <x v="359"/>
    <x v="138"/>
    <x v="370"/>
    <x v="384"/>
    <x v="361"/>
    <x v="3"/>
    <x v="88"/>
    <x v="86"/>
    <x v="398"/>
    <x v="412"/>
    <x v="361"/>
    <x v="361"/>
    <x v="361"/>
    <x v="2"/>
    <x v="7"/>
    <x v="7"/>
    <x v="7"/>
    <x v="353"/>
    <x v="151"/>
    <x v="311"/>
    <x v="181"/>
    <x v="34"/>
    <x v="18"/>
  </r>
  <r>
    <x v="243"/>
    <x v="234"/>
    <x v="1"/>
    <x v="4"/>
    <x v="168"/>
    <x v="14"/>
    <x v="3"/>
    <x v="13"/>
    <x v="29"/>
    <x v="1"/>
    <x v="73"/>
    <x v="112"/>
    <x v="2"/>
    <x v="16"/>
    <x v="372"/>
    <x v="67"/>
    <x v="148"/>
    <x v="150"/>
    <x v="146"/>
    <x v="114"/>
    <x v="117"/>
    <x v="2"/>
    <x v="123"/>
    <x v="174"/>
    <x v="181"/>
    <x v="125"/>
    <x v="363"/>
    <x v="174"/>
    <x v="179"/>
    <x v="126"/>
    <x v="3"/>
    <x v="358"/>
    <x v="86"/>
    <x v="190"/>
    <x v="61"/>
    <x v="123"/>
    <x v="123"/>
    <x v="123"/>
    <x v="2"/>
    <x v="7"/>
    <x v="7"/>
    <x v="7"/>
    <x v="121"/>
    <x v="135"/>
    <x v="105"/>
    <x v="73"/>
    <x v="34"/>
    <x v="49"/>
  </r>
  <r>
    <x v="352"/>
    <x v="334"/>
    <x v="1"/>
    <x v="11"/>
    <x v="168"/>
    <x v="14"/>
    <x v="3"/>
    <x v="13"/>
    <x v="29"/>
    <x v="5"/>
    <x v="73"/>
    <x v="112"/>
    <x v="2"/>
    <x v="29"/>
    <x v="106"/>
    <x v="67"/>
    <x v="148"/>
    <x v="150"/>
    <x v="146"/>
    <x v="361"/>
    <x v="351"/>
    <x v="2"/>
    <x v="356"/>
    <x v="299"/>
    <x v="303"/>
    <x v="350"/>
    <x v="102"/>
    <x v="299"/>
    <x v="303"/>
    <x v="352"/>
    <x v="3"/>
    <x v="83"/>
    <x v="86"/>
    <x v="309"/>
    <x v="433"/>
    <x v="351"/>
    <x v="351"/>
    <x v="352"/>
    <x v="2"/>
    <x v="7"/>
    <x v="7"/>
    <x v="7"/>
    <x v="367"/>
    <x v="135"/>
    <x v="319"/>
    <x v="182"/>
    <x v="34"/>
    <x v="49"/>
  </r>
  <r>
    <x v="405"/>
    <x v="400"/>
    <x v="1"/>
    <x v="4"/>
    <x v="168"/>
    <x v="14"/>
    <x v="3"/>
    <x v="13"/>
    <x v="26"/>
    <x v="1"/>
    <x v="89"/>
    <x v="128"/>
    <x v="2"/>
    <x v="29"/>
    <x v="67"/>
    <x v="71"/>
    <x v="153"/>
    <x v="154"/>
    <x v="141"/>
    <x v="376"/>
    <x v="348"/>
    <x v="2"/>
    <x v="362"/>
    <x v="306"/>
    <x v="318"/>
    <x v="360"/>
    <x v="109"/>
    <x v="307"/>
    <x v="318"/>
    <x v="362"/>
    <x v="3"/>
    <x v="71"/>
    <x v="86"/>
    <x v="324"/>
    <x v="314"/>
    <x v="362"/>
    <x v="362"/>
    <x v="362"/>
    <x v="2"/>
    <x v="7"/>
    <x v="7"/>
    <x v="7"/>
    <x v="370"/>
    <x v="136"/>
    <x v="361"/>
    <x v="186"/>
    <x v="29"/>
    <x v="49"/>
  </r>
  <r>
    <x v="33"/>
    <x v="33"/>
    <x v="1"/>
    <x v="4"/>
    <x v="169"/>
    <x v="12"/>
    <x v="1"/>
    <x v="6"/>
    <x v="23"/>
    <x v="7"/>
    <x v="25"/>
    <x v="40"/>
    <x v="2"/>
    <x v="29"/>
    <x v="194"/>
    <x v="89"/>
    <x v="249"/>
    <x v="280"/>
    <x v="334"/>
    <x v="6"/>
    <x v="427"/>
    <x v="2"/>
    <x v="6"/>
    <x v="110"/>
    <x v="68"/>
    <x v="6"/>
    <x v="94"/>
    <x v="111"/>
    <x v="66"/>
    <x v="7"/>
    <x v="3"/>
    <x v="155"/>
    <x v="134"/>
    <x v="107"/>
    <x v="320"/>
    <x v="6"/>
    <x v="6"/>
    <x v="6"/>
    <x v="4"/>
    <x v="8"/>
    <x v="0"/>
    <x v="8"/>
    <x v="40"/>
    <x v="271"/>
    <x v="238"/>
    <x v="200"/>
    <x v="0"/>
    <x v="140"/>
  </r>
  <r>
    <x v="36"/>
    <x v="34"/>
    <x v="1"/>
    <x v="4"/>
    <x v="169"/>
    <x v="12"/>
    <x v="1"/>
    <x v="6"/>
    <x v="8"/>
    <x v="7"/>
    <x v="26"/>
    <x v="11"/>
    <x v="2"/>
    <x v="16"/>
    <x v="239"/>
    <x v="61"/>
    <x v="162"/>
    <x v="222"/>
    <x v="335"/>
    <x v="435"/>
    <x v="153"/>
    <x v="2"/>
    <x v="436"/>
    <x v="211"/>
    <x v="261"/>
    <x v="439"/>
    <x v="202"/>
    <x v="211"/>
    <x v="261"/>
    <x v="440"/>
    <x v="3"/>
    <x v="220"/>
    <x v="27"/>
    <x v="176"/>
    <x v="172"/>
    <x v="439"/>
    <x v="439"/>
    <x v="439"/>
    <x v="6"/>
    <x v="8"/>
    <x v="0"/>
    <x v="8"/>
    <x v="285"/>
    <x v="272"/>
    <x v="178"/>
    <x v="79"/>
    <x v="25"/>
    <x v="140"/>
  </r>
  <r>
    <x v="67"/>
    <x v="68"/>
    <x v="1"/>
    <x v="4"/>
    <x v="169"/>
    <x v="12"/>
    <x v="1"/>
    <x v="6"/>
    <x v="12"/>
    <x v="7"/>
    <x v="41"/>
    <x v="43"/>
    <x v="2"/>
    <x v="29"/>
    <x v="187"/>
    <x v="99"/>
    <x v="251"/>
    <x v="283"/>
    <x v="333"/>
    <x v="5"/>
    <x v="438"/>
    <x v="2"/>
    <x v="5"/>
    <x v="179"/>
    <x v="91"/>
    <x v="5"/>
    <x v="75"/>
    <x v="179"/>
    <x v="90"/>
    <x v="6"/>
    <x v="3"/>
    <x v="151"/>
    <x v="128"/>
    <x v="133"/>
    <x v="319"/>
    <x v="5"/>
    <x v="5"/>
    <x v="5"/>
    <x v="4"/>
    <x v="8"/>
    <x v="0"/>
    <x v="8"/>
    <x v="39"/>
    <x v="270"/>
    <x v="239"/>
    <x v="210"/>
    <x v="32"/>
    <x v="140"/>
  </r>
  <r>
    <x v="140"/>
    <x v="139"/>
    <x v="1"/>
    <x v="4"/>
    <x v="170"/>
    <x v="2"/>
    <x v="1"/>
    <x v="10"/>
    <x v="24"/>
    <x v="7"/>
    <x v="65"/>
    <x v="107"/>
    <x v="0"/>
    <x v="16"/>
    <x v="401"/>
    <x v="93"/>
    <x v="168"/>
    <x v="175"/>
    <x v="242"/>
    <x v="173"/>
    <x v="90"/>
    <x v="2"/>
    <x v="165"/>
    <x v="60"/>
    <x v="65"/>
    <x v="170"/>
    <x v="324"/>
    <x v="71"/>
    <x v="73"/>
    <x v="199"/>
    <x v="3"/>
    <x v="279"/>
    <x v="41"/>
    <x v="65"/>
    <x v="68"/>
    <x v="199"/>
    <x v="199"/>
    <x v="197"/>
    <x v="2"/>
    <x v="4"/>
    <x v="7"/>
    <x v="4"/>
    <x v="25"/>
    <x v="15"/>
    <x v="206"/>
    <x v="52"/>
    <x v="24"/>
    <x v="143"/>
  </r>
  <r>
    <x v="244"/>
    <x v="235"/>
    <x v="1"/>
    <x v="4"/>
    <x v="170"/>
    <x v="2"/>
    <x v="1"/>
    <x v="10"/>
    <x v="29"/>
    <x v="7"/>
    <x v="73"/>
    <x v="112"/>
    <x v="2"/>
    <x v="16"/>
    <x v="355"/>
    <x v="72"/>
    <x v="169"/>
    <x v="176"/>
    <x v="226"/>
    <x v="158"/>
    <x v="99"/>
    <x v="2"/>
    <x v="162"/>
    <x v="199"/>
    <x v="203"/>
    <x v="174"/>
    <x v="376"/>
    <x v="199"/>
    <x v="203"/>
    <x v="173"/>
    <x v="3"/>
    <x v="273"/>
    <x v="86"/>
    <x v="211"/>
    <x v="63"/>
    <x v="170"/>
    <x v="170"/>
    <x v="170"/>
    <x v="2"/>
    <x v="4"/>
    <x v="7"/>
    <x v="4"/>
    <x v="21"/>
    <x v="16"/>
    <x v="162"/>
    <x v="67"/>
    <x v="34"/>
    <x v="143"/>
  </r>
  <r>
    <x v="318"/>
    <x v="301"/>
    <x v="1"/>
    <x v="11"/>
    <x v="170"/>
    <x v="2"/>
    <x v="1"/>
    <x v="10"/>
    <x v="29"/>
    <x v="5"/>
    <x v="73"/>
    <x v="112"/>
    <x v="2"/>
    <x v="29"/>
    <x v="120"/>
    <x v="72"/>
    <x v="169"/>
    <x v="176"/>
    <x v="226"/>
    <x v="312"/>
    <x v="365"/>
    <x v="2"/>
    <x v="310"/>
    <x v="269"/>
    <x v="279"/>
    <x v="308"/>
    <x v="90"/>
    <x v="268"/>
    <x v="279"/>
    <x v="309"/>
    <x v="3"/>
    <x v="168"/>
    <x v="86"/>
    <x v="281"/>
    <x v="429"/>
    <x v="309"/>
    <x v="309"/>
    <x v="309"/>
    <x v="2"/>
    <x v="4"/>
    <x v="7"/>
    <x v="4"/>
    <x v="464"/>
    <x v="16"/>
    <x v="255"/>
    <x v="187"/>
    <x v="34"/>
    <x v="143"/>
  </r>
  <r>
    <x v="376"/>
    <x v="368"/>
    <x v="1"/>
    <x v="4"/>
    <x v="170"/>
    <x v="2"/>
    <x v="1"/>
    <x v="10"/>
    <x v="20"/>
    <x v="7"/>
    <x v="74"/>
    <x v="113"/>
    <x v="2"/>
    <x v="29"/>
    <x v="79"/>
    <x v="100"/>
    <x v="170"/>
    <x v="178"/>
    <x v="227"/>
    <x v="313"/>
    <x v="374"/>
    <x v="2"/>
    <x v="315"/>
    <x v="423"/>
    <x v="437"/>
    <x v="316"/>
    <x v="139"/>
    <x v="423"/>
    <x v="437"/>
    <x v="317"/>
    <x v="3"/>
    <x v="164"/>
    <x v="86"/>
    <x v="448"/>
    <x v="467"/>
    <x v="319"/>
    <x v="319"/>
    <x v="317"/>
    <x v="2"/>
    <x v="4"/>
    <x v="7"/>
    <x v="4"/>
    <x v="465"/>
    <x v="17"/>
    <x v="257"/>
    <x v="211"/>
    <x v="9"/>
    <x v="143"/>
  </r>
  <r>
    <x v="399"/>
    <x v="394"/>
    <x v="1"/>
    <x v="4"/>
    <x v="170"/>
    <x v="2"/>
    <x v="1"/>
    <x v="10"/>
    <x v="20"/>
    <x v="7"/>
    <x v="85"/>
    <x v="124"/>
    <x v="0"/>
    <x v="16"/>
    <x v="433"/>
    <x v="89"/>
    <x v="171"/>
    <x v="179"/>
    <x v="240"/>
    <x v="168"/>
    <x v="92"/>
    <x v="2"/>
    <x v="163"/>
    <x v="69"/>
    <x v="70"/>
    <x v="169"/>
    <x v="322"/>
    <x v="77"/>
    <x v="80"/>
    <x v="196"/>
    <x v="3"/>
    <x v="284"/>
    <x v="86"/>
    <x v="83"/>
    <x v="86"/>
    <x v="194"/>
    <x v="194"/>
    <x v="194"/>
    <x v="2"/>
    <x v="4"/>
    <x v="7"/>
    <x v="4"/>
    <x v="26"/>
    <x v="299"/>
    <x v="421"/>
    <x v="54"/>
    <x v="9"/>
    <x v="143"/>
  </r>
  <r>
    <x v="34"/>
    <x v="35"/>
    <x v="1"/>
    <x v="4"/>
    <x v="171"/>
    <x v="14"/>
    <x v="1"/>
    <x v="1"/>
    <x v="23"/>
    <x v="1"/>
    <x v="25"/>
    <x v="72"/>
    <x v="2"/>
    <x v="30"/>
    <x v="22"/>
    <x v="89"/>
    <x v="248"/>
    <x v="249"/>
    <x v="124"/>
    <x v="398"/>
    <x v="448"/>
    <x v="2"/>
    <x v="404"/>
    <x v="62"/>
    <x v="69"/>
    <x v="395"/>
    <x v="18"/>
    <x v="60"/>
    <x v="67"/>
    <x v="397"/>
    <x v="3"/>
    <x v="63"/>
    <x v="137"/>
    <x v="127"/>
    <x v="452"/>
    <x v="397"/>
    <x v="397"/>
    <x v="397"/>
    <x v="2"/>
    <x v="7"/>
    <x v="7"/>
    <x v="7"/>
    <x v="406"/>
    <x v="106"/>
    <x v="369"/>
    <x v="212"/>
    <x v="0"/>
    <x v="114"/>
  </r>
  <r>
    <x v="38"/>
    <x v="36"/>
    <x v="1"/>
    <x v="4"/>
    <x v="171"/>
    <x v="14"/>
    <x v="1"/>
    <x v="1"/>
    <x v="8"/>
    <x v="1"/>
    <x v="28"/>
    <x v="7"/>
    <x v="2"/>
    <x v="21"/>
    <x v="235"/>
    <x v="65"/>
    <x v="1"/>
    <x v="0"/>
    <x v="336"/>
    <x v="245"/>
    <x v="245"/>
    <x v="2"/>
    <x v="248"/>
    <x v="238"/>
    <x v="244"/>
    <x v="251"/>
    <x v="229"/>
    <x v="238"/>
    <x v="244"/>
    <x v="251"/>
    <x v="3"/>
    <x v="217"/>
    <x v="17"/>
    <x v="114"/>
    <x v="191"/>
    <x v="249"/>
    <x v="249"/>
    <x v="249"/>
    <x v="7"/>
    <x v="7"/>
    <x v="7"/>
    <x v="7"/>
    <x v="237"/>
    <x v="299"/>
    <x v="421"/>
    <x v="132"/>
    <x v="25"/>
    <x v="114"/>
  </r>
  <r>
    <x v="39"/>
    <x v="37"/>
    <x v="1"/>
    <x v="4"/>
    <x v="171"/>
    <x v="14"/>
    <x v="1"/>
    <x v="1"/>
    <x v="30"/>
    <x v="1"/>
    <x v="28"/>
    <x v="13"/>
    <x v="2"/>
    <x v="29"/>
    <x v="225"/>
    <x v="84"/>
    <x v="179"/>
    <x v="184"/>
    <x v="205"/>
    <x v="267"/>
    <x v="305"/>
    <x v="2"/>
    <x v="280"/>
    <x v="292"/>
    <x v="294"/>
    <x v="288"/>
    <x v="224"/>
    <x v="293"/>
    <x v="295"/>
    <x v="289"/>
    <x v="3"/>
    <x v="209"/>
    <x v="133"/>
    <x v="384"/>
    <x v="304"/>
    <x v="288"/>
    <x v="288"/>
    <x v="288"/>
    <x v="6"/>
    <x v="7"/>
    <x v="7"/>
    <x v="7"/>
    <x v="272"/>
    <x v="134"/>
    <x v="232"/>
    <x v="196"/>
    <x v="3"/>
    <x v="114"/>
  </r>
  <r>
    <x v="52"/>
    <x v="46"/>
    <x v="1"/>
    <x v="4"/>
    <x v="172"/>
    <x v="3"/>
    <x v="1"/>
    <x v="11"/>
    <x v="20"/>
    <x v="7"/>
    <x v="35"/>
    <x v="80"/>
    <x v="0"/>
    <x v="16"/>
    <x v="304"/>
    <x v="33"/>
    <x v="155"/>
    <x v="158"/>
    <x v="310"/>
    <x v="243"/>
    <x v="149"/>
    <x v="2"/>
    <x v="223"/>
    <x v="400"/>
    <x v="413"/>
    <x v="228"/>
    <x v="301"/>
    <x v="395"/>
    <x v="408"/>
    <x v="197"/>
    <x v="3"/>
    <x v="233"/>
    <x v="54"/>
    <x v="408"/>
    <x v="203"/>
    <x v="197"/>
    <x v="197"/>
    <x v="195"/>
    <x v="2"/>
    <x v="2"/>
    <x v="7"/>
    <x v="2"/>
    <x v="120"/>
    <x v="123"/>
    <x v="193"/>
    <x v="102"/>
    <x v="9"/>
    <x v="111"/>
  </r>
  <r>
    <x v="245"/>
    <x v="236"/>
    <x v="1"/>
    <x v="4"/>
    <x v="173"/>
    <x v="4"/>
    <x v="3"/>
    <x v="13"/>
    <x v="29"/>
    <x v="7"/>
    <x v="73"/>
    <x v="112"/>
    <x v="2"/>
    <x v="16"/>
    <x v="328"/>
    <x v="24"/>
    <x v="28"/>
    <x v="28"/>
    <x v="249"/>
    <x v="188"/>
    <x v="225"/>
    <x v="2"/>
    <x v="213"/>
    <x v="137"/>
    <x v="146"/>
    <x v="208"/>
    <x v="252"/>
    <x v="137"/>
    <x v="145"/>
    <x v="208"/>
    <x v="3"/>
    <x v="249"/>
    <x v="86"/>
    <x v="149"/>
    <x v="160"/>
    <x v="206"/>
    <x v="206"/>
    <x v="206"/>
    <x v="2"/>
    <x v="3"/>
    <x v="7"/>
    <x v="3"/>
    <x v="82"/>
    <x v="92"/>
    <x v="136"/>
    <x v="110"/>
    <x v="34"/>
    <x v="146"/>
  </r>
  <r>
    <x v="353"/>
    <x v="335"/>
    <x v="1"/>
    <x v="11"/>
    <x v="173"/>
    <x v="4"/>
    <x v="3"/>
    <x v="13"/>
    <x v="29"/>
    <x v="5"/>
    <x v="73"/>
    <x v="112"/>
    <x v="2"/>
    <x v="29"/>
    <x v="146"/>
    <x v="24"/>
    <x v="28"/>
    <x v="28"/>
    <x v="249"/>
    <x v="286"/>
    <x v="258"/>
    <x v="2"/>
    <x v="275"/>
    <x v="326"/>
    <x v="334"/>
    <x v="281"/>
    <x v="209"/>
    <x v="326"/>
    <x v="335"/>
    <x v="282"/>
    <x v="3"/>
    <x v="188"/>
    <x v="86"/>
    <x v="343"/>
    <x v="338"/>
    <x v="281"/>
    <x v="281"/>
    <x v="281"/>
    <x v="2"/>
    <x v="3"/>
    <x v="7"/>
    <x v="3"/>
    <x v="408"/>
    <x v="92"/>
    <x v="279"/>
    <x v="149"/>
    <x v="34"/>
    <x v="146"/>
  </r>
  <r>
    <x v="246"/>
    <x v="237"/>
    <x v="1"/>
    <x v="4"/>
    <x v="174"/>
    <x v="14"/>
    <x v="1"/>
    <x v="14"/>
    <x v="29"/>
    <x v="6"/>
    <x v="73"/>
    <x v="112"/>
    <x v="2"/>
    <x v="16"/>
    <x v="344"/>
    <x v="63"/>
    <x v="119"/>
    <x v="121"/>
    <x v="135"/>
    <x v="107"/>
    <x v="145"/>
    <x v="2"/>
    <x v="133"/>
    <x v="151"/>
    <x v="157"/>
    <x v="119"/>
    <x v="328"/>
    <x v="151"/>
    <x v="157"/>
    <x v="120"/>
    <x v="3"/>
    <x v="352"/>
    <x v="86"/>
    <x v="163"/>
    <x v="62"/>
    <x v="117"/>
    <x v="117"/>
    <x v="117"/>
    <x v="2"/>
    <x v="7"/>
    <x v="7"/>
    <x v="7"/>
    <x v="146"/>
    <x v="160"/>
    <x v="107"/>
    <x v="77"/>
    <x v="34"/>
    <x v="53"/>
  </r>
  <r>
    <x v="319"/>
    <x v="302"/>
    <x v="1"/>
    <x v="11"/>
    <x v="174"/>
    <x v="14"/>
    <x v="1"/>
    <x v="14"/>
    <x v="29"/>
    <x v="5"/>
    <x v="73"/>
    <x v="112"/>
    <x v="2"/>
    <x v="29"/>
    <x v="130"/>
    <x v="63"/>
    <x v="119"/>
    <x v="121"/>
    <x v="135"/>
    <x v="371"/>
    <x v="314"/>
    <x v="2"/>
    <x v="341"/>
    <x v="313"/>
    <x v="322"/>
    <x v="358"/>
    <x v="144"/>
    <x v="314"/>
    <x v="322"/>
    <x v="360"/>
    <x v="3"/>
    <x v="89"/>
    <x v="86"/>
    <x v="330"/>
    <x v="430"/>
    <x v="360"/>
    <x v="360"/>
    <x v="360"/>
    <x v="2"/>
    <x v="7"/>
    <x v="7"/>
    <x v="7"/>
    <x v="341"/>
    <x v="160"/>
    <x v="318"/>
    <x v="179"/>
    <x v="34"/>
    <x v="53"/>
  </r>
  <r>
    <x v="402"/>
    <x v="397"/>
    <x v="1"/>
    <x v="4"/>
    <x v="174"/>
    <x v="14"/>
    <x v="1"/>
    <x v="14"/>
    <x v="11"/>
    <x v="6"/>
    <x v="88"/>
    <x v="127"/>
    <x v="2"/>
    <x v="29"/>
    <x v="82"/>
    <x v="57"/>
    <x v="121"/>
    <x v="123"/>
    <x v="129"/>
    <x v="382"/>
    <x v="308"/>
    <x v="2"/>
    <x v="346"/>
    <x v="230"/>
    <x v="252"/>
    <x v="356"/>
    <x v="135"/>
    <x v="230"/>
    <x v="252"/>
    <x v="358"/>
    <x v="3"/>
    <x v="77"/>
    <x v="86"/>
    <x v="257"/>
    <x v="257"/>
    <x v="358"/>
    <x v="358"/>
    <x v="358"/>
    <x v="2"/>
    <x v="7"/>
    <x v="7"/>
    <x v="7"/>
    <x v="348"/>
    <x v="161"/>
    <x v="355"/>
    <x v="174"/>
    <x v="31"/>
    <x v="53"/>
  </r>
  <r>
    <x v="466"/>
    <x v="465"/>
    <x v="1"/>
    <x v="4"/>
    <x v="175"/>
    <x v="15"/>
    <x v="10"/>
    <x v="7"/>
    <x v="24"/>
    <x v="1"/>
    <x v="110"/>
    <x v="148"/>
    <x v="2"/>
    <x v="12"/>
    <x v="458"/>
    <x v="24"/>
    <x v="31"/>
    <x v="32"/>
    <x v="289"/>
    <x v="212"/>
    <x v="119"/>
    <x v="2"/>
    <x v="194"/>
    <x v="132"/>
    <x v="144"/>
    <x v="223"/>
    <x v="374"/>
    <x v="130"/>
    <x v="142"/>
    <x v="225"/>
    <x v="3"/>
    <x v="434"/>
    <x v="86"/>
    <x v="144"/>
    <x v="159"/>
    <x v="224"/>
    <x v="224"/>
    <x v="223"/>
    <x v="2"/>
    <x v="8"/>
    <x v="7"/>
    <x v="15"/>
    <x v="137"/>
    <x v="231"/>
    <x v="18"/>
    <x v="78"/>
    <x v="24"/>
    <x v="94"/>
  </r>
  <r>
    <x v="456"/>
    <x v="455"/>
    <x v="1"/>
    <x v="4"/>
    <x v="176"/>
    <x v="6"/>
    <x v="2"/>
    <x v="7"/>
    <x v="2"/>
    <x v="1"/>
    <x v="108"/>
    <x v="125"/>
    <x v="2"/>
    <x v="12"/>
    <x v="457"/>
    <x v="13"/>
    <x v="29"/>
    <x v="29"/>
    <x v="293"/>
    <x v="223"/>
    <x v="168"/>
    <x v="2"/>
    <x v="215"/>
    <x v="273"/>
    <x v="278"/>
    <x v="235"/>
    <x v="345"/>
    <x v="273"/>
    <x v="277"/>
    <x v="236"/>
    <x v="3"/>
    <x v="250"/>
    <x v="86"/>
    <x v="279"/>
    <x v="276"/>
    <x v="235"/>
    <x v="235"/>
    <x v="234"/>
    <x v="2"/>
    <x v="0"/>
    <x v="7"/>
    <x v="0"/>
    <x v="322"/>
    <x v="261"/>
    <x v="19"/>
    <x v="95"/>
    <x v="28"/>
    <x v="35"/>
  </r>
  <r>
    <x v="11"/>
    <x v="5"/>
    <x v="1"/>
    <x v="2"/>
    <x v="177"/>
    <x v="1"/>
    <x v="5"/>
    <x v="14"/>
    <x v="22"/>
    <x v="6"/>
    <x v="13"/>
    <x v="33"/>
    <x v="2"/>
    <x v="25"/>
    <x v="220"/>
    <x v="72"/>
    <x v="151"/>
    <x v="153"/>
    <x v="192"/>
    <x v="279"/>
    <x v="254"/>
    <x v="2"/>
    <x v="267"/>
    <x v="263"/>
    <x v="272"/>
    <x v="282"/>
    <x v="221"/>
    <x v="261"/>
    <x v="270"/>
    <x v="283"/>
    <x v="3"/>
    <x v="208"/>
    <x v="118"/>
    <x v="326"/>
    <x v="290"/>
    <x v="282"/>
    <x v="282"/>
    <x v="282"/>
    <x v="4"/>
    <x v="6"/>
    <x v="7"/>
    <x v="6"/>
    <x v="263"/>
    <x v="203"/>
    <x v="214"/>
    <x v="148"/>
    <x v="1"/>
    <x v="119"/>
  </r>
  <r>
    <x v="12"/>
    <x v="6"/>
    <x v="1"/>
    <x v="4"/>
    <x v="177"/>
    <x v="1"/>
    <x v="5"/>
    <x v="14"/>
    <x v="25"/>
    <x v="6"/>
    <x v="13"/>
    <x v="33"/>
    <x v="2"/>
    <x v="16"/>
    <x v="262"/>
    <x v="57"/>
    <x v="150"/>
    <x v="152"/>
    <x v="190"/>
    <x v="162"/>
    <x v="167"/>
    <x v="2"/>
    <x v="174"/>
    <x v="289"/>
    <x v="289"/>
    <x v="172"/>
    <x v="248"/>
    <x v="290"/>
    <x v="290"/>
    <x v="171"/>
    <x v="3"/>
    <x v="258"/>
    <x v="23"/>
    <x v="166"/>
    <x v="161"/>
    <x v="166"/>
    <x v="166"/>
    <x v="168"/>
    <x v="4"/>
    <x v="6"/>
    <x v="7"/>
    <x v="6"/>
    <x v="203"/>
    <x v="202"/>
    <x v="175"/>
    <x v="82"/>
    <x v="16"/>
    <x v="119"/>
  </r>
  <r>
    <x v="13"/>
    <x v="7"/>
    <x v="1"/>
    <x v="4"/>
    <x v="177"/>
    <x v="1"/>
    <x v="5"/>
    <x v="14"/>
    <x v="23"/>
    <x v="6"/>
    <x v="13"/>
    <x v="33"/>
    <x v="2"/>
    <x v="28"/>
    <x v="213"/>
    <x v="61"/>
    <x v="151"/>
    <x v="153"/>
    <x v="191"/>
    <x v="291"/>
    <x v="266"/>
    <x v="2"/>
    <x v="286"/>
    <x v="215"/>
    <x v="224"/>
    <x v="290"/>
    <x v="217"/>
    <x v="215"/>
    <x v="224"/>
    <x v="291"/>
    <x v="3"/>
    <x v="199"/>
    <x v="125"/>
    <x v="314"/>
    <x v="303"/>
    <x v="290"/>
    <x v="290"/>
    <x v="290"/>
    <x v="4"/>
    <x v="6"/>
    <x v="7"/>
    <x v="6"/>
    <x v="273"/>
    <x v="203"/>
    <x v="221"/>
    <x v="154"/>
    <x v="0"/>
    <x v="119"/>
  </r>
  <r>
    <x v="47"/>
    <x v="18"/>
    <x v="0"/>
    <x v="7"/>
    <x v="177"/>
    <x v="1"/>
    <x v="5"/>
    <x v="14"/>
    <x v="15"/>
    <x v="6"/>
    <x v="13"/>
    <x v="33"/>
    <x v="2"/>
    <x v="18"/>
    <x v="244"/>
    <x v="72"/>
    <x v="151"/>
    <x v="153"/>
    <x v="192"/>
    <x v="199"/>
    <x v="235"/>
    <x v="2"/>
    <x v="224"/>
    <x v="207"/>
    <x v="214"/>
    <x v="207"/>
    <x v="232"/>
    <x v="206"/>
    <x v="214"/>
    <x v="207"/>
    <x v="3"/>
    <x v="223"/>
    <x v="44"/>
    <x v="171"/>
    <x v="214"/>
    <x v="205"/>
    <x v="205"/>
    <x v="205"/>
    <x v="4"/>
    <x v="6"/>
    <x v="7"/>
    <x v="6"/>
    <x v="234"/>
    <x v="203"/>
    <x v="201"/>
    <x v="112"/>
    <x v="5"/>
    <x v="119"/>
  </r>
  <r>
    <x v="247"/>
    <x v="238"/>
    <x v="1"/>
    <x v="4"/>
    <x v="177"/>
    <x v="1"/>
    <x v="5"/>
    <x v="14"/>
    <x v="29"/>
    <x v="6"/>
    <x v="73"/>
    <x v="112"/>
    <x v="2"/>
    <x v="16"/>
    <x v="353"/>
    <x v="76"/>
    <x v="183"/>
    <x v="188"/>
    <x v="153"/>
    <x v="120"/>
    <x v="94"/>
    <x v="2"/>
    <x v="115"/>
    <x v="194"/>
    <x v="196"/>
    <x v="116"/>
    <x v="368"/>
    <x v="194"/>
    <x v="194"/>
    <x v="117"/>
    <x v="3"/>
    <x v="366"/>
    <x v="86"/>
    <x v="205"/>
    <x v="176"/>
    <x v="114"/>
    <x v="114"/>
    <x v="114"/>
    <x v="2"/>
    <x v="6"/>
    <x v="7"/>
    <x v="6"/>
    <x v="153"/>
    <x v="177"/>
    <x v="91"/>
    <x v="63"/>
    <x v="34"/>
    <x v="119"/>
  </r>
  <r>
    <x v="320"/>
    <x v="303"/>
    <x v="1"/>
    <x v="11"/>
    <x v="177"/>
    <x v="1"/>
    <x v="5"/>
    <x v="14"/>
    <x v="29"/>
    <x v="5"/>
    <x v="73"/>
    <x v="112"/>
    <x v="2"/>
    <x v="29"/>
    <x v="121"/>
    <x v="76"/>
    <x v="183"/>
    <x v="188"/>
    <x v="153"/>
    <x v="354"/>
    <x v="369"/>
    <x v="2"/>
    <x v="367"/>
    <x v="274"/>
    <x v="287"/>
    <x v="362"/>
    <x v="98"/>
    <x v="274"/>
    <x v="288"/>
    <x v="364"/>
    <x v="3"/>
    <x v="74"/>
    <x v="86"/>
    <x v="291"/>
    <x v="328"/>
    <x v="364"/>
    <x v="364"/>
    <x v="364"/>
    <x v="2"/>
    <x v="6"/>
    <x v="7"/>
    <x v="6"/>
    <x v="332"/>
    <x v="177"/>
    <x v="332"/>
    <x v="192"/>
    <x v="34"/>
    <x v="119"/>
  </r>
  <r>
    <x v="248"/>
    <x v="239"/>
    <x v="1"/>
    <x v="4"/>
    <x v="178"/>
    <x v="0"/>
    <x v="1"/>
    <x v="14"/>
    <x v="29"/>
    <x v="9"/>
    <x v="73"/>
    <x v="112"/>
    <x v="2"/>
    <x v="16"/>
    <x v="321"/>
    <x v="27"/>
    <x v="68"/>
    <x v="69"/>
    <x v="290"/>
    <x v="227"/>
    <x v="191"/>
    <x v="2"/>
    <x v="228"/>
    <x v="309"/>
    <x v="314"/>
    <x v="238"/>
    <x v="330"/>
    <x v="310"/>
    <x v="315"/>
    <x v="240"/>
    <x v="3"/>
    <x v="304"/>
    <x v="86"/>
    <x v="321"/>
    <x v="66"/>
    <x v="238"/>
    <x v="238"/>
    <x v="238"/>
    <x v="2"/>
    <x v="5"/>
    <x v="7"/>
    <x v="5"/>
    <x v="80"/>
    <x v="91"/>
    <x v="139"/>
    <x v="106"/>
    <x v="34"/>
    <x v="54"/>
  </r>
  <r>
    <x v="321"/>
    <x v="304"/>
    <x v="1"/>
    <x v="11"/>
    <x v="178"/>
    <x v="0"/>
    <x v="1"/>
    <x v="14"/>
    <x v="29"/>
    <x v="5"/>
    <x v="73"/>
    <x v="112"/>
    <x v="2"/>
    <x v="29"/>
    <x v="154"/>
    <x v="27"/>
    <x v="68"/>
    <x v="69"/>
    <x v="290"/>
    <x v="259"/>
    <x v="283"/>
    <x v="2"/>
    <x v="263"/>
    <x v="154"/>
    <x v="165"/>
    <x v="259"/>
    <x v="142"/>
    <x v="154"/>
    <x v="165"/>
    <x v="258"/>
    <x v="3"/>
    <x v="143"/>
    <x v="86"/>
    <x v="179"/>
    <x v="422"/>
    <x v="256"/>
    <x v="256"/>
    <x v="256"/>
    <x v="2"/>
    <x v="5"/>
    <x v="7"/>
    <x v="5"/>
    <x v="411"/>
    <x v="91"/>
    <x v="276"/>
    <x v="151"/>
    <x v="34"/>
    <x v="54"/>
  </r>
  <r>
    <x v="141"/>
    <x v="387"/>
    <x v="2"/>
    <x v="10"/>
    <x v="179"/>
    <x v="15"/>
    <x v="11"/>
    <x v="15"/>
    <x v="12"/>
    <x v="2"/>
    <x v="10"/>
    <x v="62"/>
    <x v="2"/>
    <x v="26"/>
    <x v="476"/>
    <x v="152"/>
    <x v="1"/>
    <x v="0"/>
    <x v="311"/>
    <x v="245"/>
    <x v="245"/>
    <x v="2"/>
    <x v="248"/>
    <x v="238"/>
    <x v="244"/>
    <x v="251"/>
    <x v="229"/>
    <x v="238"/>
    <x v="244"/>
    <x v="251"/>
    <x v="3"/>
    <x v="434"/>
    <x v="140"/>
    <x v="400"/>
    <x v="389"/>
    <x v="249"/>
    <x v="249"/>
    <x v="249"/>
    <x v="2"/>
    <x v="8"/>
    <x v="7"/>
    <x v="15"/>
    <x v="247"/>
    <x v="257"/>
    <x v="208"/>
    <x v="255"/>
    <x v="32"/>
    <x v="180"/>
  </r>
  <r>
    <x v="142"/>
    <x v="388"/>
    <x v="2"/>
    <x v="9"/>
    <x v="179"/>
    <x v="15"/>
    <x v="11"/>
    <x v="15"/>
    <x v="15"/>
    <x v="2"/>
    <x v="10"/>
    <x v="62"/>
    <x v="2"/>
    <x v="17"/>
    <x v="476"/>
    <x v="152"/>
    <x v="1"/>
    <x v="0"/>
    <x v="311"/>
    <x v="245"/>
    <x v="245"/>
    <x v="2"/>
    <x v="248"/>
    <x v="238"/>
    <x v="244"/>
    <x v="251"/>
    <x v="229"/>
    <x v="238"/>
    <x v="244"/>
    <x v="251"/>
    <x v="3"/>
    <x v="434"/>
    <x v="15"/>
    <x v="90"/>
    <x v="100"/>
    <x v="249"/>
    <x v="249"/>
    <x v="249"/>
    <x v="2"/>
    <x v="8"/>
    <x v="7"/>
    <x v="15"/>
    <x v="247"/>
    <x v="257"/>
    <x v="208"/>
    <x v="14"/>
    <x v="5"/>
    <x v="180"/>
  </r>
  <r>
    <x v="143"/>
    <x v="389"/>
    <x v="1"/>
    <x v="2"/>
    <x v="179"/>
    <x v="15"/>
    <x v="11"/>
    <x v="15"/>
    <x v="22"/>
    <x v="2"/>
    <x v="10"/>
    <x v="62"/>
    <x v="2"/>
    <x v="26"/>
    <x v="476"/>
    <x v="152"/>
    <x v="1"/>
    <x v="0"/>
    <x v="311"/>
    <x v="245"/>
    <x v="245"/>
    <x v="2"/>
    <x v="248"/>
    <x v="238"/>
    <x v="244"/>
    <x v="251"/>
    <x v="229"/>
    <x v="238"/>
    <x v="244"/>
    <x v="251"/>
    <x v="3"/>
    <x v="434"/>
    <x v="140"/>
    <x v="400"/>
    <x v="389"/>
    <x v="249"/>
    <x v="249"/>
    <x v="249"/>
    <x v="2"/>
    <x v="8"/>
    <x v="7"/>
    <x v="15"/>
    <x v="247"/>
    <x v="257"/>
    <x v="208"/>
    <x v="255"/>
    <x v="1"/>
    <x v="180"/>
  </r>
  <r>
    <x v="249"/>
    <x v="240"/>
    <x v="1"/>
    <x v="4"/>
    <x v="180"/>
    <x v="14"/>
    <x v="10"/>
    <x v="14"/>
    <x v="29"/>
    <x v="2"/>
    <x v="73"/>
    <x v="112"/>
    <x v="2"/>
    <x v="16"/>
    <x v="380"/>
    <x v="89"/>
    <x v="224"/>
    <x v="225"/>
    <x v="150"/>
    <x v="113"/>
    <x v="72"/>
    <x v="2"/>
    <x v="105"/>
    <x v="219"/>
    <x v="217"/>
    <x v="109"/>
    <x v="402"/>
    <x v="219"/>
    <x v="217"/>
    <x v="110"/>
    <x v="3"/>
    <x v="360"/>
    <x v="86"/>
    <x v="223"/>
    <x v="56"/>
    <x v="107"/>
    <x v="107"/>
    <x v="107"/>
    <x v="2"/>
    <x v="7"/>
    <x v="7"/>
    <x v="7"/>
    <x v="47"/>
    <x v="56"/>
    <x v="135"/>
    <x v="54"/>
    <x v="34"/>
    <x v="3"/>
  </r>
  <r>
    <x v="322"/>
    <x v="305"/>
    <x v="1"/>
    <x v="11"/>
    <x v="180"/>
    <x v="14"/>
    <x v="10"/>
    <x v="14"/>
    <x v="29"/>
    <x v="5"/>
    <x v="73"/>
    <x v="112"/>
    <x v="2"/>
    <x v="29"/>
    <x v="93"/>
    <x v="89"/>
    <x v="224"/>
    <x v="225"/>
    <x v="150"/>
    <x v="363"/>
    <x v="391"/>
    <x v="2"/>
    <x v="378"/>
    <x v="254"/>
    <x v="268"/>
    <x v="372"/>
    <x v="67"/>
    <x v="254"/>
    <x v="267"/>
    <x v="373"/>
    <x v="3"/>
    <x v="80"/>
    <x v="86"/>
    <x v="271"/>
    <x v="438"/>
    <x v="373"/>
    <x v="373"/>
    <x v="373"/>
    <x v="2"/>
    <x v="7"/>
    <x v="7"/>
    <x v="7"/>
    <x v="441"/>
    <x v="56"/>
    <x v="282"/>
    <x v="200"/>
    <x v="34"/>
    <x v="3"/>
  </r>
  <r>
    <x v="136"/>
    <x v="137"/>
    <x v="1"/>
    <x v="4"/>
    <x v="181"/>
    <x v="2"/>
    <x v="3"/>
    <x v="8"/>
    <x v="11"/>
    <x v="7"/>
    <x v="65"/>
    <x v="107"/>
    <x v="0"/>
    <x v="16"/>
    <x v="361"/>
    <x v="17"/>
    <x v="19"/>
    <x v="19"/>
    <x v="305"/>
    <x v="239"/>
    <x v="226"/>
    <x v="2"/>
    <x v="241"/>
    <x v="165"/>
    <x v="174"/>
    <x v="243"/>
    <x v="251"/>
    <x v="169"/>
    <x v="178"/>
    <x v="248"/>
    <x v="3"/>
    <x v="274"/>
    <x v="74"/>
    <x v="177"/>
    <x v="206"/>
    <x v="247"/>
    <x v="247"/>
    <x v="246"/>
    <x v="2"/>
    <x v="4"/>
    <x v="7"/>
    <x v="4"/>
    <x v="240"/>
    <x v="248"/>
    <x v="189"/>
    <x v="118"/>
    <x v="31"/>
    <x v="36"/>
  </r>
  <r>
    <x v="442"/>
    <x v="441"/>
    <x v="1"/>
    <x v="4"/>
    <x v="181"/>
    <x v="2"/>
    <x v="3"/>
    <x v="8"/>
    <x v="20"/>
    <x v="7"/>
    <x v="105"/>
    <x v="143"/>
    <x v="0"/>
    <x v="29"/>
    <x v="42"/>
    <x v="14"/>
    <x v="21"/>
    <x v="21"/>
    <x v="302"/>
    <x v="250"/>
    <x v="259"/>
    <x v="2"/>
    <x v="254"/>
    <x v="286"/>
    <x v="290"/>
    <x v="256"/>
    <x v="206"/>
    <x v="284"/>
    <x v="287"/>
    <x v="253"/>
    <x v="3"/>
    <x v="162"/>
    <x v="86"/>
    <x v="290"/>
    <x v="285"/>
    <x v="251"/>
    <x v="251"/>
    <x v="251"/>
    <x v="2"/>
    <x v="4"/>
    <x v="7"/>
    <x v="4"/>
    <x v="259"/>
    <x v="249"/>
    <x v="219"/>
    <x v="142"/>
    <x v="9"/>
    <x v="36"/>
  </r>
  <r>
    <x v="250"/>
    <x v="241"/>
    <x v="1"/>
    <x v="4"/>
    <x v="182"/>
    <x v="13"/>
    <x v="8"/>
    <x v="14"/>
    <x v="29"/>
    <x v="4"/>
    <x v="73"/>
    <x v="112"/>
    <x v="2"/>
    <x v="16"/>
    <x v="345"/>
    <x v="67"/>
    <x v="120"/>
    <x v="122"/>
    <x v="95"/>
    <x v="84"/>
    <x v="130"/>
    <x v="2"/>
    <x v="106"/>
    <x v="119"/>
    <x v="126"/>
    <x v="96"/>
    <x v="340"/>
    <x v="119"/>
    <x v="126"/>
    <x v="97"/>
    <x v="3"/>
    <x v="412"/>
    <x v="86"/>
    <x v="126"/>
    <x v="111"/>
    <x v="94"/>
    <x v="94"/>
    <x v="94"/>
    <x v="2"/>
    <x v="8"/>
    <x v="1"/>
    <x v="9"/>
    <x v="130"/>
    <x v="148"/>
    <x v="110"/>
    <x v="73"/>
    <x v="34"/>
    <x v="4"/>
  </r>
  <r>
    <x v="323"/>
    <x v="306"/>
    <x v="1"/>
    <x v="11"/>
    <x v="182"/>
    <x v="13"/>
    <x v="8"/>
    <x v="14"/>
    <x v="29"/>
    <x v="5"/>
    <x v="73"/>
    <x v="112"/>
    <x v="2"/>
    <x v="29"/>
    <x v="129"/>
    <x v="67"/>
    <x v="120"/>
    <x v="122"/>
    <x v="95"/>
    <x v="402"/>
    <x v="333"/>
    <x v="2"/>
    <x v="377"/>
    <x v="348"/>
    <x v="354"/>
    <x v="392"/>
    <x v="131"/>
    <x v="347"/>
    <x v="355"/>
    <x v="394"/>
    <x v="3"/>
    <x v="23"/>
    <x v="86"/>
    <x v="364"/>
    <x v="380"/>
    <x v="394"/>
    <x v="394"/>
    <x v="394"/>
    <x v="2"/>
    <x v="8"/>
    <x v="1"/>
    <x v="9"/>
    <x v="357"/>
    <x v="148"/>
    <x v="314"/>
    <x v="182"/>
    <x v="34"/>
    <x v="4"/>
  </r>
  <r>
    <x v="251"/>
    <x v="349"/>
    <x v="1"/>
    <x v="4"/>
    <x v="183"/>
    <x v="12"/>
    <x v="0"/>
    <x v="3"/>
    <x v="29"/>
    <x v="1"/>
    <x v="73"/>
    <x v="112"/>
    <x v="2"/>
    <x v="16"/>
    <x v="414"/>
    <x v="104"/>
    <x v="225"/>
    <x v="220"/>
    <x v="44"/>
    <x v="35"/>
    <x v="59"/>
    <x v="2"/>
    <x v="32"/>
    <x v="54"/>
    <x v="53"/>
    <x v="33"/>
    <x v="403"/>
    <x v="54"/>
    <x v="52"/>
    <x v="32"/>
    <x v="3"/>
    <x v="396"/>
    <x v="86"/>
    <x v="56"/>
    <x v="30"/>
    <x v="31"/>
    <x v="31"/>
    <x v="31"/>
    <x v="2"/>
    <x v="8"/>
    <x v="0"/>
    <x v="8"/>
    <x v="49"/>
    <x v="299"/>
    <x v="421"/>
    <x v="39"/>
    <x v="34"/>
    <x v="80"/>
  </r>
  <r>
    <x v="329"/>
    <x v="344"/>
    <x v="1"/>
    <x v="11"/>
    <x v="183"/>
    <x v="12"/>
    <x v="0"/>
    <x v="3"/>
    <x v="29"/>
    <x v="5"/>
    <x v="73"/>
    <x v="112"/>
    <x v="2"/>
    <x v="29"/>
    <x v="62"/>
    <x v="104"/>
    <x v="225"/>
    <x v="220"/>
    <x v="44"/>
    <x v="441"/>
    <x v="404"/>
    <x v="2"/>
    <x v="447"/>
    <x v="403"/>
    <x v="424"/>
    <x v="452"/>
    <x v="66"/>
    <x v="403"/>
    <x v="424"/>
    <x v="454"/>
    <x v="3"/>
    <x v="40"/>
    <x v="86"/>
    <x v="434"/>
    <x v="466"/>
    <x v="453"/>
    <x v="453"/>
    <x v="453"/>
    <x v="2"/>
    <x v="8"/>
    <x v="0"/>
    <x v="8"/>
    <x v="440"/>
    <x v="60"/>
    <x v="359"/>
    <x v="216"/>
    <x v="34"/>
    <x v="80"/>
  </r>
  <r>
    <x v="252"/>
    <x v="242"/>
    <x v="1"/>
    <x v="4"/>
    <x v="184"/>
    <x v="1"/>
    <x v="1"/>
    <x v="14"/>
    <x v="29"/>
    <x v="6"/>
    <x v="73"/>
    <x v="112"/>
    <x v="2"/>
    <x v="16"/>
    <x v="352"/>
    <x v="67"/>
    <x v="129"/>
    <x v="131"/>
    <x v="130"/>
    <x v="105"/>
    <x v="136"/>
    <x v="2"/>
    <x v="127"/>
    <x v="133"/>
    <x v="140"/>
    <x v="110"/>
    <x v="326"/>
    <x v="131"/>
    <x v="139"/>
    <x v="111"/>
    <x v="3"/>
    <x v="365"/>
    <x v="86"/>
    <x v="141"/>
    <x v="39"/>
    <x v="108"/>
    <x v="108"/>
    <x v="108"/>
    <x v="2"/>
    <x v="6"/>
    <x v="7"/>
    <x v="6"/>
    <x v="148"/>
    <x v="166"/>
    <x v="100"/>
    <x v="73"/>
    <x v="34"/>
    <x v="120"/>
  </r>
  <r>
    <x v="324"/>
    <x v="307"/>
    <x v="1"/>
    <x v="11"/>
    <x v="184"/>
    <x v="1"/>
    <x v="1"/>
    <x v="14"/>
    <x v="29"/>
    <x v="5"/>
    <x v="73"/>
    <x v="112"/>
    <x v="2"/>
    <x v="29"/>
    <x v="122"/>
    <x v="67"/>
    <x v="129"/>
    <x v="131"/>
    <x v="130"/>
    <x v="373"/>
    <x v="324"/>
    <x v="2"/>
    <x v="352"/>
    <x v="333"/>
    <x v="340"/>
    <x v="371"/>
    <x v="145"/>
    <x v="333"/>
    <x v="341"/>
    <x v="372"/>
    <x v="3"/>
    <x v="75"/>
    <x v="86"/>
    <x v="350"/>
    <x v="459"/>
    <x v="372"/>
    <x v="372"/>
    <x v="372"/>
    <x v="2"/>
    <x v="6"/>
    <x v="7"/>
    <x v="6"/>
    <x v="337"/>
    <x v="166"/>
    <x v="324"/>
    <x v="182"/>
    <x v="34"/>
    <x v="120"/>
  </r>
  <r>
    <x v="423"/>
    <x v="424"/>
    <x v="1"/>
    <x v="4"/>
    <x v="184"/>
    <x v="1"/>
    <x v="1"/>
    <x v="14"/>
    <x v="25"/>
    <x v="6"/>
    <x v="96"/>
    <x v="135"/>
    <x v="2"/>
    <x v="29"/>
    <x v="59"/>
    <x v="72"/>
    <x v="136"/>
    <x v="139"/>
    <x v="121"/>
    <x v="387"/>
    <x v="322"/>
    <x v="2"/>
    <x v="361"/>
    <x v="344"/>
    <x v="352"/>
    <x v="376"/>
    <x v="149"/>
    <x v="344"/>
    <x v="354"/>
    <x v="377"/>
    <x v="3"/>
    <x v="67"/>
    <x v="86"/>
    <x v="363"/>
    <x v="353"/>
    <x v="377"/>
    <x v="377"/>
    <x v="377"/>
    <x v="2"/>
    <x v="6"/>
    <x v="7"/>
    <x v="6"/>
    <x v="342"/>
    <x v="167"/>
    <x v="368"/>
    <x v="187"/>
    <x v="16"/>
    <x v="120"/>
  </r>
  <r>
    <x v="66"/>
    <x v="67"/>
    <x v="1"/>
    <x v="4"/>
    <x v="185"/>
    <x v="12"/>
    <x v="4"/>
    <x v="3"/>
    <x v="2"/>
    <x v="1"/>
    <x v="39"/>
    <x v="41"/>
    <x v="0"/>
    <x v="16"/>
    <x v="276"/>
    <x v="69"/>
    <x v="193"/>
    <x v="202"/>
    <x v="324"/>
    <x v="430"/>
    <x v="111"/>
    <x v="2"/>
    <x v="432"/>
    <x v="312"/>
    <x v="331"/>
    <x v="435"/>
    <x v="285"/>
    <x v="304"/>
    <x v="323"/>
    <x v="435"/>
    <x v="3"/>
    <x v="299"/>
    <x v="28"/>
    <x v="251"/>
    <x v="162"/>
    <x v="434"/>
    <x v="434"/>
    <x v="434"/>
    <x v="4"/>
    <x v="8"/>
    <x v="0"/>
    <x v="8"/>
    <x v="89"/>
    <x v="44"/>
    <x v="187"/>
    <x v="70"/>
    <x v="28"/>
    <x v="100"/>
  </r>
  <r>
    <x v="83"/>
    <x v="85"/>
    <x v="1"/>
    <x v="4"/>
    <x v="185"/>
    <x v="12"/>
    <x v="4"/>
    <x v="3"/>
    <x v="2"/>
    <x v="1"/>
    <x v="45"/>
    <x v="89"/>
    <x v="0"/>
    <x v="33"/>
    <x v="13"/>
    <x v="80"/>
    <x v="223"/>
    <x v="231"/>
    <x v="325"/>
    <x v="14"/>
    <x v="457"/>
    <x v="2"/>
    <x v="16"/>
    <x v="58"/>
    <x v="49"/>
    <x v="16"/>
    <x v="61"/>
    <x v="67"/>
    <x v="55"/>
    <x v="17"/>
    <x v="3"/>
    <x v="1"/>
    <x v="130"/>
    <x v="79"/>
    <x v="413"/>
    <x v="16"/>
    <x v="16"/>
    <x v="16"/>
    <x v="2"/>
    <x v="8"/>
    <x v="0"/>
    <x v="8"/>
    <x v="356"/>
    <x v="233"/>
    <x v="241"/>
    <x v="231"/>
    <x v="28"/>
    <x v="100"/>
  </r>
  <r>
    <x v="99"/>
    <x v="101"/>
    <x v="1"/>
    <x v="4"/>
    <x v="185"/>
    <x v="12"/>
    <x v="4"/>
    <x v="3"/>
    <x v="3"/>
    <x v="1"/>
    <x v="51"/>
    <x v="35"/>
    <x v="0"/>
    <x v="16"/>
    <x v="270"/>
    <x v="94"/>
    <x v="186"/>
    <x v="198"/>
    <x v="322"/>
    <x v="429"/>
    <x v="108"/>
    <x v="2"/>
    <x v="429"/>
    <x v="94"/>
    <x v="110"/>
    <x v="433"/>
    <x v="262"/>
    <x v="103"/>
    <x v="122"/>
    <x v="432"/>
    <x v="3"/>
    <x v="291"/>
    <x v="45"/>
    <x v="93"/>
    <x v="167"/>
    <x v="432"/>
    <x v="432"/>
    <x v="431"/>
    <x v="4"/>
    <x v="8"/>
    <x v="0"/>
    <x v="8"/>
    <x v="96"/>
    <x v="41"/>
    <x v="183"/>
    <x v="51"/>
    <x v="30"/>
    <x v="100"/>
  </r>
  <r>
    <x v="236"/>
    <x v="228"/>
    <x v="1"/>
    <x v="4"/>
    <x v="185"/>
    <x v="12"/>
    <x v="4"/>
    <x v="3"/>
    <x v="29"/>
    <x v="1"/>
    <x v="73"/>
    <x v="112"/>
    <x v="2"/>
    <x v="16"/>
    <x v="391"/>
    <x v="94"/>
    <x v="226"/>
    <x v="232"/>
    <x v="327"/>
    <x v="443"/>
    <x v="71"/>
    <x v="2"/>
    <x v="444"/>
    <x v="178"/>
    <x v="253"/>
    <x v="450"/>
    <x v="375"/>
    <x v="177"/>
    <x v="253"/>
    <x v="451"/>
    <x v="3"/>
    <x v="388"/>
    <x v="86"/>
    <x v="258"/>
    <x v="215"/>
    <x v="450"/>
    <x v="450"/>
    <x v="450"/>
    <x v="2"/>
    <x v="8"/>
    <x v="0"/>
    <x v="8"/>
    <x v="210"/>
    <x v="243"/>
    <x v="127"/>
    <x v="51"/>
    <x v="34"/>
    <x v="100"/>
  </r>
  <r>
    <x v="253"/>
    <x v="243"/>
    <x v="1"/>
    <x v="4"/>
    <x v="185"/>
    <x v="12"/>
    <x v="4"/>
    <x v="3"/>
    <x v="29"/>
    <x v="1"/>
    <x v="73"/>
    <x v="112"/>
    <x v="2"/>
    <x v="16"/>
    <x v="402"/>
    <x v="101"/>
    <x v="226"/>
    <x v="232"/>
    <x v="326"/>
    <x v="445"/>
    <x v="68"/>
    <x v="2"/>
    <x v="445"/>
    <x v="84"/>
    <x v="111"/>
    <x v="449"/>
    <x v="359"/>
    <x v="85"/>
    <x v="110"/>
    <x v="450"/>
    <x v="3"/>
    <x v="390"/>
    <x v="86"/>
    <x v="111"/>
    <x v="122"/>
    <x v="449"/>
    <x v="449"/>
    <x v="449"/>
    <x v="2"/>
    <x v="8"/>
    <x v="0"/>
    <x v="8"/>
    <x v="208"/>
    <x v="243"/>
    <x v="118"/>
    <x v="43"/>
    <x v="34"/>
    <x v="100"/>
  </r>
  <r>
    <x v="313"/>
    <x v="297"/>
    <x v="1"/>
    <x v="11"/>
    <x v="185"/>
    <x v="12"/>
    <x v="4"/>
    <x v="3"/>
    <x v="29"/>
    <x v="5"/>
    <x v="73"/>
    <x v="112"/>
    <x v="2"/>
    <x v="29"/>
    <x v="81"/>
    <x v="94"/>
    <x v="226"/>
    <x v="232"/>
    <x v="327"/>
    <x v="33"/>
    <x v="394"/>
    <x v="2"/>
    <x v="36"/>
    <x v="295"/>
    <x v="232"/>
    <x v="34"/>
    <x v="91"/>
    <x v="295"/>
    <x v="232"/>
    <x v="34"/>
    <x v="3"/>
    <x v="50"/>
    <x v="86"/>
    <x v="236"/>
    <x v="289"/>
    <x v="33"/>
    <x v="33"/>
    <x v="33"/>
    <x v="2"/>
    <x v="8"/>
    <x v="0"/>
    <x v="8"/>
    <x v="282"/>
    <x v="243"/>
    <x v="297"/>
    <x v="204"/>
    <x v="34"/>
    <x v="100"/>
  </r>
  <r>
    <x v="325"/>
    <x v="308"/>
    <x v="1"/>
    <x v="11"/>
    <x v="185"/>
    <x v="12"/>
    <x v="4"/>
    <x v="3"/>
    <x v="29"/>
    <x v="1"/>
    <x v="73"/>
    <x v="112"/>
    <x v="2"/>
    <x v="29"/>
    <x v="76"/>
    <x v="101"/>
    <x v="226"/>
    <x v="232"/>
    <x v="326"/>
    <x v="30"/>
    <x v="399"/>
    <x v="2"/>
    <x v="35"/>
    <x v="374"/>
    <x v="370"/>
    <x v="35"/>
    <x v="105"/>
    <x v="373"/>
    <x v="370"/>
    <x v="35"/>
    <x v="3"/>
    <x v="47"/>
    <x v="86"/>
    <x v="382"/>
    <x v="371"/>
    <x v="34"/>
    <x v="34"/>
    <x v="34"/>
    <x v="2"/>
    <x v="8"/>
    <x v="0"/>
    <x v="8"/>
    <x v="283"/>
    <x v="243"/>
    <x v="307"/>
    <x v="212"/>
    <x v="34"/>
    <x v="100"/>
  </r>
  <r>
    <x v="472"/>
    <x v="470"/>
    <x v="1"/>
    <x v="4"/>
    <x v="185"/>
    <x v="12"/>
    <x v="4"/>
    <x v="3"/>
    <x v="20"/>
    <x v="1"/>
    <x v="112"/>
    <x v="35"/>
    <x v="0"/>
    <x v="29"/>
    <x v="196"/>
    <x v="92"/>
    <x v="185"/>
    <x v="197"/>
    <x v="323"/>
    <x v="48"/>
    <x v="359"/>
    <x v="2"/>
    <x v="58"/>
    <x v="341"/>
    <x v="337"/>
    <x v="56"/>
    <x v="198"/>
    <x v="336"/>
    <x v="331"/>
    <x v="60"/>
    <x v="3"/>
    <x v="156"/>
    <x v="86"/>
    <x v="339"/>
    <x v="330"/>
    <x v="58"/>
    <x v="58"/>
    <x v="58"/>
    <x v="4"/>
    <x v="8"/>
    <x v="0"/>
    <x v="8"/>
    <x v="394"/>
    <x v="42"/>
    <x v="222"/>
    <x v="202"/>
    <x v="9"/>
    <x v="100"/>
  </r>
  <r>
    <x v="496"/>
    <x v="498"/>
    <x v="1"/>
    <x v="4"/>
    <x v="185"/>
    <x v="12"/>
    <x v="4"/>
    <x v="3"/>
    <x v="23"/>
    <x v="1"/>
    <x v="119"/>
    <x v="154"/>
    <x v="0"/>
    <x v="29"/>
    <x v="27"/>
    <x v="96"/>
    <x v="232"/>
    <x v="235"/>
    <x v="328"/>
    <x v="21"/>
    <x v="398"/>
    <x v="2"/>
    <x v="33"/>
    <x v="245"/>
    <x v="185"/>
    <x v="26"/>
    <x v="156"/>
    <x v="244"/>
    <x v="186"/>
    <x v="36"/>
    <x v="3"/>
    <x v="29"/>
    <x v="86"/>
    <x v="198"/>
    <x v="211"/>
    <x v="35"/>
    <x v="35"/>
    <x v="35"/>
    <x v="1"/>
    <x v="8"/>
    <x v="0"/>
    <x v="8"/>
    <x v="124"/>
    <x v="290"/>
    <x v="4"/>
    <x v="206"/>
    <x v="0"/>
    <x v="100"/>
  </r>
  <r>
    <x v="254"/>
    <x v="244"/>
    <x v="1"/>
    <x v="4"/>
    <x v="186"/>
    <x v="14"/>
    <x v="1"/>
    <x v="8"/>
    <x v="29"/>
    <x v="7"/>
    <x v="73"/>
    <x v="112"/>
    <x v="2"/>
    <x v="16"/>
    <x v="341"/>
    <x v="57"/>
    <x v="106"/>
    <x v="110"/>
    <x v="149"/>
    <x v="121"/>
    <x v="135"/>
    <x v="2"/>
    <x v="134"/>
    <x v="147"/>
    <x v="151"/>
    <x v="131"/>
    <x v="351"/>
    <x v="146"/>
    <x v="151"/>
    <x v="132"/>
    <x v="3"/>
    <x v="350"/>
    <x v="86"/>
    <x v="154"/>
    <x v="112"/>
    <x v="129"/>
    <x v="129"/>
    <x v="129"/>
    <x v="2"/>
    <x v="7"/>
    <x v="7"/>
    <x v="7"/>
    <x v="115"/>
    <x v="127"/>
    <x v="128"/>
    <x v="82"/>
    <x v="34"/>
    <x v="152"/>
  </r>
  <r>
    <x v="354"/>
    <x v="336"/>
    <x v="1"/>
    <x v="11"/>
    <x v="186"/>
    <x v="14"/>
    <x v="1"/>
    <x v="8"/>
    <x v="29"/>
    <x v="5"/>
    <x v="73"/>
    <x v="112"/>
    <x v="2"/>
    <x v="29"/>
    <x v="133"/>
    <x v="57"/>
    <x v="106"/>
    <x v="110"/>
    <x v="149"/>
    <x v="353"/>
    <x v="326"/>
    <x v="2"/>
    <x v="339"/>
    <x v="318"/>
    <x v="329"/>
    <x v="345"/>
    <x v="119"/>
    <x v="318"/>
    <x v="330"/>
    <x v="346"/>
    <x v="3"/>
    <x v="91"/>
    <x v="86"/>
    <x v="338"/>
    <x v="378"/>
    <x v="346"/>
    <x v="346"/>
    <x v="346"/>
    <x v="2"/>
    <x v="7"/>
    <x v="7"/>
    <x v="7"/>
    <x v="374"/>
    <x v="127"/>
    <x v="296"/>
    <x v="174"/>
    <x v="34"/>
    <x v="152"/>
  </r>
  <r>
    <x v="479"/>
    <x v="478"/>
    <x v="1"/>
    <x v="4"/>
    <x v="187"/>
    <x v="15"/>
    <x v="1"/>
    <x v="13"/>
    <x v="23"/>
    <x v="7"/>
    <x v="113"/>
    <x v="45"/>
    <x v="2"/>
    <x v="17"/>
    <x v="252"/>
    <x v="50"/>
    <x v="84"/>
    <x v="72"/>
    <x v="8"/>
    <x v="50"/>
    <x v="228"/>
    <x v="2"/>
    <x v="55"/>
    <x v="212"/>
    <x v="194"/>
    <x v="54"/>
    <x v="245"/>
    <x v="212"/>
    <x v="193"/>
    <x v="55"/>
    <x v="3"/>
    <x v="434"/>
    <x v="86"/>
    <x v="204"/>
    <x v="218"/>
    <x v="53"/>
    <x v="53"/>
    <x v="53"/>
    <x v="4"/>
    <x v="8"/>
    <x v="7"/>
    <x v="15"/>
    <x v="66"/>
    <x v="4"/>
    <x v="196"/>
    <x v="118"/>
    <x v="0"/>
    <x v="105"/>
  </r>
  <r>
    <x v="481"/>
    <x v="480"/>
    <x v="1"/>
    <x v="4"/>
    <x v="187"/>
    <x v="15"/>
    <x v="1"/>
    <x v="13"/>
    <x v="20"/>
    <x v="7"/>
    <x v="114"/>
    <x v="46"/>
    <x v="2"/>
    <x v="17"/>
    <x v="253"/>
    <x v="45"/>
    <x v="86"/>
    <x v="73"/>
    <x v="7"/>
    <x v="49"/>
    <x v="229"/>
    <x v="2"/>
    <x v="54"/>
    <x v="240"/>
    <x v="215"/>
    <x v="53"/>
    <x v="244"/>
    <x v="240"/>
    <x v="215"/>
    <x v="54"/>
    <x v="3"/>
    <x v="434"/>
    <x v="86"/>
    <x v="220"/>
    <x v="230"/>
    <x v="52"/>
    <x v="52"/>
    <x v="52"/>
    <x v="4"/>
    <x v="8"/>
    <x v="7"/>
    <x v="15"/>
    <x v="65"/>
    <x v="299"/>
    <x v="421"/>
    <x v="121"/>
    <x v="9"/>
    <x v="105"/>
  </r>
  <r>
    <x v="485"/>
    <x v="484"/>
    <x v="1"/>
    <x v="4"/>
    <x v="187"/>
    <x v="15"/>
    <x v="1"/>
    <x v="13"/>
    <x v="25"/>
    <x v="7"/>
    <x v="115"/>
    <x v="151"/>
    <x v="2"/>
    <x v="29"/>
    <x v="45"/>
    <x v="62"/>
    <x v="123"/>
    <x v="114"/>
    <x v="5"/>
    <x v="462"/>
    <x v="331"/>
    <x v="2"/>
    <x v="466"/>
    <x v="257"/>
    <x v="325"/>
    <x v="470"/>
    <x v="110"/>
    <x v="257"/>
    <x v="326"/>
    <x v="471"/>
    <x v="3"/>
    <x v="434"/>
    <x v="86"/>
    <x v="334"/>
    <x v="326"/>
    <x v="470"/>
    <x v="470"/>
    <x v="470"/>
    <x v="2"/>
    <x v="8"/>
    <x v="7"/>
    <x v="15"/>
    <x v="467"/>
    <x v="299"/>
    <x v="421"/>
    <x v="178"/>
    <x v="16"/>
    <x v="105"/>
  </r>
  <r>
    <x v="499"/>
    <x v="500"/>
    <x v="1"/>
    <x v="4"/>
    <x v="187"/>
    <x v="15"/>
    <x v="1"/>
    <x v="13"/>
    <x v="24"/>
    <x v="7"/>
    <x v="119"/>
    <x v="47"/>
    <x v="2"/>
    <x v="16"/>
    <x v="278"/>
    <x v="38"/>
    <x v="87"/>
    <x v="74"/>
    <x v="6"/>
    <x v="39"/>
    <x v="182"/>
    <x v="2"/>
    <x v="39"/>
    <x v="297"/>
    <x v="256"/>
    <x v="39"/>
    <x v="311"/>
    <x v="297"/>
    <x v="256"/>
    <x v="39"/>
    <x v="3"/>
    <x v="434"/>
    <x v="86"/>
    <x v="260"/>
    <x v="260"/>
    <x v="38"/>
    <x v="38"/>
    <x v="38"/>
    <x v="3"/>
    <x v="8"/>
    <x v="7"/>
    <x v="15"/>
    <x v="269"/>
    <x v="299"/>
    <x v="421"/>
    <x v="100"/>
    <x v="24"/>
    <x v="105"/>
  </r>
  <r>
    <x v="483"/>
    <x v="482"/>
    <x v="1"/>
    <x v="4"/>
    <x v="188"/>
    <x v="15"/>
    <x v="2"/>
    <x v="4"/>
    <x v="20"/>
    <x v="1"/>
    <x v="114"/>
    <x v="150"/>
    <x v="2"/>
    <x v="17"/>
    <x v="267"/>
    <x v="34"/>
    <x v="58"/>
    <x v="53"/>
    <x v="48"/>
    <x v="52"/>
    <x v="234"/>
    <x v="2"/>
    <x v="59"/>
    <x v="227"/>
    <x v="211"/>
    <x v="58"/>
    <x v="265"/>
    <x v="227"/>
    <x v="211"/>
    <x v="58"/>
    <x v="3"/>
    <x v="434"/>
    <x v="86"/>
    <x v="218"/>
    <x v="228"/>
    <x v="56"/>
    <x v="56"/>
    <x v="56"/>
    <x v="2"/>
    <x v="8"/>
    <x v="7"/>
    <x v="15"/>
    <x v="83"/>
    <x v="299"/>
    <x v="421"/>
    <x v="126"/>
    <x v="9"/>
    <x v="128"/>
  </r>
  <r>
    <x v="429"/>
    <x v="431"/>
    <x v="1"/>
    <x v="4"/>
    <x v="189"/>
    <x v="1"/>
    <x v="2"/>
    <x v="11"/>
    <x v="24"/>
    <x v="1"/>
    <x v="99"/>
    <x v="138"/>
    <x v="2"/>
    <x v="16"/>
    <x v="415"/>
    <x v="71"/>
    <x v="133"/>
    <x v="134"/>
    <x v="74"/>
    <x v="63"/>
    <x v="140"/>
    <x v="2"/>
    <x v="73"/>
    <x v="126"/>
    <x v="130"/>
    <x v="70"/>
    <x v="343"/>
    <x v="125"/>
    <x v="129"/>
    <x v="71"/>
    <x v="3"/>
    <x v="373"/>
    <x v="86"/>
    <x v="129"/>
    <x v="147"/>
    <x v="68"/>
    <x v="68"/>
    <x v="68"/>
    <x v="2"/>
    <x v="6"/>
    <x v="7"/>
    <x v="6"/>
    <x v="127"/>
    <x v="299"/>
    <x v="421"/>
    <x v="69"/>
    <x v="24"/>
    <x v="82"/>
  </r>
  <r>
    <x v="434"/>
    <x v="432"/>
    <x v="1"/>
    <x v="4"/>
    <x v="189"/>
    <x v="1"/>
    <x v="2"/>
    <x v="11"/>
    <x v="25"/>
    <x v="1"/>
    <x v="100"/>
    <x v="139"/>
    <x v="2"/>
    <x v="16"/>
    <x v="417"/>
    <x v="68"/>
    <x v="134"/>
    <x v="136"/>
    <x v="73"/>
    <x v="62"/>
    <x v="142"/>
    <x v="2"/>
    <x v="74"/>
    <x v="150"/>
    <x v="150"/>
    <x v="71"/>
    <x v="347"/>
    <x v="149"/>
    <x v="150"/>
    <x v="72"/>
    <x v="3"/>
    <x v="374"/>
    <x v="86"/>
    <x v="153"/>
    <x v="173"/>
    <x v="69"/>
    <x v="69"/>
    <x v="69"/>
    <x v="2"/>
    <x v="6"/>
    <x v="7"/>
    <x v="6"/>
    <x v="128"/>
    <x v="299"/>
    <x v="421"/>
    <x v="72"/>
    <x v="16"/>
    <x v="82"/>
  </r>
  <r>
    <x v="484"/>
    <x v="483"/>
    <x v="1"/>
    <x v="4"/>
    <x v="189"/>
    <x v="1"/>
    <x v="2"/>
    <x v="11"/>
    <x v="5"/>
    <x v="1"/>
    <x v="112"/>
    <x v="149"/>
    <x v="2"/>
    <x v="17"/>
    <x v="269"/>
    <x v="66"/>
    <x v="135"/>
    <x v="137"/>
    <x v="72"/>
    <x v="140"/>
    <x v="211"/>
    <x v="2"/>
    <x v="154"/>
    <x v="209"/>
    <x v="207"/>
    <x v="149"/>
    <x v="284"/>
    <x v="207"/>
    <x v="207"/>
    <x v="152"/>
    <x v="3"/>
    <x v="263"/>
    <x v="86"/>
    <x v="214"/>
    <x v="226"/>
    <x v="147"/>
    <x v="147"/>
    <x v="149"/>
    <x v="2"/>
    <x v="6"/>
    <x v="7"/>
    <x v="6"/>
    <x v="200"/>
    <x v="299"/>
    <x v="421"/>
    <x v="107"/>
    <x v="18"/>
    <x v="82"/>
  </r>
  <r>
    <x v="458"/>
    <x v="457"/>
    <x v="1"/>
    <x v="6"/>
    <x v="190"/>
    <x v="12"/>
    <x v="8"/>
    <x v="14"/>
    <x v="11"/>
    <x v="2"/>
    <x v="24"/>
    <x v="37"/>
    <x v="2"/>
    <x v="16"/>
    <x v="272"/>
    <x v="125"/>
    <x v="283"/>
    <x v="282"/>
    <x v="137"/>
    <x v="154"/>
    <x v="42"/>
    <x v="2"/>
    <x v="147"/>
    <x v="71"/>
    <x v="71"/>
    <x v="133"/>
    <x v="299"/>
    <x v="69"/>
    <x v="69"/>
    <x v="134"/>
    <x v="3"/>
    <x v="292"/>
    <x v="13"/>
    <x v="37"/>
    <x v="57"/>
    <x v="131"/>
    <x v="131"/>
    <x v="131"/>
    <x v="4"/>
    <x v="8"/>
    <x v="0"/>
    <x v="8"/>
    <x v="151"/>
    <x v="299"/>
    <x v="421"/>
    <x v="24"/>
    <x v="31"/>
    <x v="60"/>
  </r>
  <r>
    <x v="459"/>
    <x v="458"/>
    <x v="1"/>
    <x v="5"/>
    <x v="190"/>
    <x v="12"/>
    <x v="8"/>
    <x v="14"/>
    <x v="15"/>
    <x v="2"/>
    <x v="24"/>
    <x v="37"/>
    <x v="2"/>
    <x v="29"/>
    <x v="192"/>
    <x v="125"/>
    <x v="283"/>
    <x v="282"/>
    <x v="137"/>
    <x v="318"/>
    <x v="426"/>
    <x v="2"/>
    <x v="326"/>
    <x v="391"/>
    <x v="406"/>
    <x v="342"/>
    <x v="173"/>
    <x v="391"/>
    <x v="406"/>
    <x v="343"/>
    <x v="3"/>
    <x v="154"/>
    <x v="143"/>
    <x v="454"/>
    <x v="436"/>
    <x v="343"/>
    <x v="343"/>
    <x v="343"/>
    <x v="4"/>
    <x v="8"/>
    <x v="0"/>
    <x v="8"/>
    <x v="334"/>
    <x v="299"/>
    <x v="421"/>
    <x v="239"/>
    <x v="5"/>
    <x v="60"/>
  </r>
  <r>
    <x v="460"/>
    <x v="459"/>
    <x v="1"/>
    <x v="3"/>
    <x v="190"/>
    <x v="12"/>
    <x v="8"/>
    <x v="14"/>
    <x v="14"/>
    <x v="2"/>
    <x v="24"/>
    <x v="37"/>
    <x v="2"/>
    <x v="16"/>
    <x v="272"/>
    <x v="125"/>
    <x v="283"/>
    <x v="282"/>
    <x v="137"/>
    <x v="154"/>
    <x v="42"/>
    <x v="2"/>
    <x v="147"/>
    <x v="71"/>
    <x v="71"/>
    <x v="133"/>
    <x v="299"/>
    <x v="69"/>
    <x v="69"/>
    <x v="134"/>
    <x v="3"/>
    <x v="292"/>
    <x v="13"/>
    <x v="37"/>
    <x v="57"/>
    <x v="131"/>
    <x v="131"/>
    <x v="131"/>
    <x v="4"/>
    <x v="8"/>
    <x v="0"/>
    <x v="8"/>
    <x v="151"/>
    <x v="299"/>
    <x v="421"/>
    <x v="24"/>
    <x v="1"/>
    <x v="60"/>
  </r>
  <r>
    <x v="18"/>
    <x v="12"/>
    <x v="1"/>
    <x v="6"/>
    <x v="191"/>
    <x v="2"/>
    <x v="6"/>
    <x v="14"/>
    <x v="34"/>
    <x v="9"/>
    <x v="21"/>
    <x v="70"/>
    <x v="2"/>
    <x v="16"/>
    <x v="291"/>
    <x v="15"/>
    <x v="54"/>
    <x v="58"/>
    <x v="287"/>
    <x v="226"/>
    <x v="201"/>
    <x v="2"/>
    <x v="236"/>
    <x v="340"/>
    <x v="349"/>
    <x v="236"/>
    <x v="302"/>
    <x v="341"/>
    <x v="349"/>
    <x v="237"/>
    <x v="3"/>
    <x v="259"/>
    <x v="65"/>
    <x v="332"/>
    <x v="170"/>
    <x v="236"/>
    <x v="236"/>
    <x v="235"/>
    <x v="2"/>
    <x v="4"/>
    <x v="7"/>
    <x v="4"/>
    <x v="129"/>
    <x v="299"/>
    <x v="421"/>
    <x v="120"/>
    <x v="11"/>
    <x v="84"/>
  </r>
  <r>
    <x v="19"/>
    <x v="14"/>
    <x v="1"/>
    <x v="6"/>
    <x v="191"/>
    <x v="2"/>
    <x v="6"/>
    <x v="14"/>
    <x v="34"/>
    <x v="9"/>
    <x v="21"/>
    <x v="70"/>
    <x v="2"/>
    <x v="16"/>
    <x v="291"/>
    <x v="15"/>
    <x v="54"/>
    <x v="58"/>
    <x v="287"/>
    <x v="226"/>
    <x v="201"/>
    <x v="2"/>
    <x v="236"/>
    <x v="340"/>
    <x v="349"/>
    <x v="236"/>
    <x v="302"/>
    <x v="341"/>
    <x v="349"/>
    <x v="237"/>
    <x v="3"/>
    <x v="259"/>
    <x v="65"/>
    <x v="332"/>
    <x v="170"/>
    <x v="236"/>
    <x v="236"/>
    <x v="235"/>
    <x v="2"/>
    <x v="4"/>
    <x v="7"/>
    <x v="4"/>
    <x v="129"/>
    <x v="299"/>
    <x v="421"/>
    <x v="120"/>
    <x v="11"/>
    <x v="84"/>
  </r>
  <r>
    <x v="21"/>
    <x v="13"/>
    <x v="1"/>
    <x v="5"/>
    <x v="191"/>
    <x v="2"/>
    <x v="6"/>
    <x v="14"/>
    <x v="15"/>
    <x v="9"/>
    <x v="21"/>
    <x v="70"/>
    <x v="2"/>
    <x v="29"/>
    <x v="180"/>
    <x v="15"/>
    <x v="54"/>
    <x v="58"/>
    <x v="287"/>
    <x v="261"/>
    <x v="274"/>
    <x v="2"/>
    <x v="258"/>
    <x v="124"/>
    <x v="133"/>
    <x v="261"/>
    <x v="170"/>
    <x v="123"/>
    <x v="133"/>
    <x v="261"/>
    <x v="3"/>
    <x v="179"/>
    <x v="104"/>
    <x v="161"/>
    <x v="331"/>
    <x v="258"/>
    <x v="258"/>
    <x v="259"/>
    <x v="2"/>
    <x v="4"/>
    <x v="7"/>
    <x v="4"/>
    <x v="358"/>
    <x v="299"/>
    <x v="421"/>
    <x v="143"/>
    <x v="5"/>
    <x v="84"/>
  </r>
  <r>
    <x v="23"/>
    <x v="15"/>
    <x v="1"/>
    <x v="5"/>
    <x v="191"/>
    <x v="2"/>
    <x v="6"/>
    <x v="14"/>
    <x v="15"/>
    <x v="9"/>
    <x v="21"/>
    <x v="70"/>
    <x v="2"/>
    <x v="29"/>
    <x v="180"/>
    <x v="15"/>
    <x v="54"/>
    <x v="58"/>
    <x v="287"/>
    <x v="261"/>
    <x v="274"/>
    <x v="2"/>
    <x v="258"/>
    <x v="124"/>
    <x v="133"/>
    <x v="261"/>
    <x v="170"/>
    <x v="123"/>
    <x v="133"/>
    <x v="261"/>
    <x v="3"/>
    <x v="179"/>
    <x v="104"/>
    <x v="161"/>
    <x v="331"/>
    <x v="258"/>
    <x v="258"/>
    <x v="259"/>
    <x v="2"/>
    <x v="4"/>
    <x v="7"/>
    <x v="4"/>
    <x v="358"/>
    <x v="299"/>
    <x v="421"/>
    <x v="143"/>
    <x v="5"/>
    <x v="84"/>
  </r>
  <r>
    <x v="25"/>
    <x v="16"/>
    <x v="1"/>
    <x v="3"/>
    <x v="191"/>
    <x v="2"/>
    <x v="6"/>
    <x v="14"/>
    <x v="14"/>
    <x v="9"/>
    <x v="21"/>
    <x v="70"/>
    <x v="2"/>
    <x v="16"/>
    <x v="291"/>
    <x v="15"/>
    <x v="54"/>
    <x v="58"/>
    <x v="287"/>
    <x v="226"/>
    <x v="201"/>
    <x v="2"/>
    <x v="236"/>
    <x v="340"/>
    <x v="349"/>
    <x v="236"/>
    <x v="302"/>
    <x v="341"/>
    <x v="349"/>
    <x v="237"/>
    <x v="3"/>
    <x v="259"/>
    <x v="65"/>
    <x v="332"/>
    <x v="170"/>
    <x v="236"/>
    <x v="236"/>
    <x v="235"/>
    <x v="2"/>
    <x v="4"/>
    <x v="7"/>
    <x v="4"/>
    <x v="129"/>
    <x v="299"/>
    <x v="421"/>
    <x v="120"/>
    <x v="1"/>
    <x v="84"/>
  </r>
  <r>
    <x v="26"/>
    <x v="17"/>
    <x v="1"/>
    <x v="3"/>
    <x v="191"/>
    <x v="2"/>
    <x v="6"/>
    <x v="14"/>
    <x v="14"/>
    <x v="9"/>
    <x v="21"/>
    <x v="70"/>
    <x v="2"/>
    <x v="16"/>
    <x v="291"/>
    <x v="15"/>
    <x v="54"/>
    <x v="58"/>
    <x v="287"/>
    <x v="226"/>
    <x v="201"/>
    <x v="2"/>
    <x v="236"/>
    <x v="340"/>
    <x v="349"/>
    <x v="236"/>
    <x v="302"/>
    <x v="341"/>
    <x v="349"/>
    <x v="237"/>
    <x v="3"/>
    <x v="259"/>
    <x v="65"/>
    <x v="332"/>
    <x v="170"/>
    <x v="236"/>
    <x v="236"/>
    <x v="235"/>
    <x v="2"/>
    <x v="4"/>
    <x v="7"/>
    <x v="4"/>
    <x v="129"/>
    <x v="299"/>
    <x v="421"/>
    <x v="120"/>
    <x v="1"/>
    <x v="84"/>
  </r>
  <r>
    <x v="255"/>
    <x v="245"/>
    <x v="1"/>
    <x v="4"/>
    <x v="192"/>
    <x v="0"/>
    <x v="0"/>
    <x v="14"/>
    <x v="29"/>
    <x v="4"/>
    <x v="73"/>
    <x v="112"/>
    <x v="2"/>
    <x v="16"/>
    <x v="384"/>
    <x v="88"/>
    <x v="214"/>
    <x v="214"/>
    <x v="133"/>
    <x v="100"/>
    <x v="96"/>
    <x v="2"/>
    <x v="111"/>
    <x v="175"/>
    <x v="182"/>
    <x v="103"/>
    <x v="342"/>
    <x v="175"/>
    <x v="180"/>
    <x v="104"/>
    <x v="3"/>
    <x v="323"/>
    <x v="86"/>
    <x v="191"/>
    <x v="27"/>
    <x v="101"/>
    <x v="101"/>
    <x v="101"/>
    <x v="2"/>
    <x v="5"/>
    <x v="7"/>
    <x v="5"/>
    <x v="157"/>
    <x v="299"/>
    <x v="421"/>
    <x v="55"/>
    <x v="34"/>
    <x v="22"/>
  </r>
  <r>
    <x v="326"/>
    <x v="309"/>
    <x v="1"/>
    <x v="11"/>
    <x v="192"/>
    <x v="0"/>
    <x v="0"/>
    <x v="14"/>
    <x v="29"/>
    <x v="5"/>
    <x v="73"/>
    <x v="112"/>
    <x v="2"/>
    <x v="29"/>
    <x v="89"/>
    <x v="88"/>
    <x v="214"/>
    <x v="214"/>
    <x v="133"/>
    <x v="379"/>
    <x v="367"/>
    <x v="2"/>
    <x v="372"/>
    <x v="298"/>
    <x v="302"/>
    <x v="381"/>
    <x v="128"/>
    <x v="298"/>
    <x v="302"/>
    <x v="382"/>
    <x v="3"/>
    <x v="122"/>
    <x v="86"/>
    <x v="308"/>
    <x v="469"/>
    <x v="382"/>
    <x v="382"/>
    <x v="382"/>
    <x v="2"/>
    <x v="5"/>
    <x v="7"/>
    <x v="5"/>
    <x v="328"/>
    <x v="299"/>
    <x v="421"/>
    <x v="199"/>
    <x v="34"/>
    <x v="22"/>
  </r>
  <r>
    <x v="40"/>
    <x v="42"/>
    <x v="1"/>
    <x v="4"/>
    <x v="193"/>
    <x v="1"/>
    <x v="1"/>
    <x v="14"/>
    <x v="24"/>
    <x v="4"/>
    <x v="28"/>
    <x v="74"/>
    <x v="2"/>
    <x v="26"/>
    <x v="204"/>
    <x v="35"/>
    <x v="268"/>
    <x v="266"/>
    <x v="174"/>
    <x v="308"/>
    <x v="290"/>
    <x v="2"/>
    <x v="302"/>
    <x v="38"/>
    <x v="38"/>
    <x v="300"/>
    <x v="124"/>
    <x v="38"/>
    <x v="38"/>
    <x v="301"/>
    <x v="3"/>
    <x v="182"/>
    <x v="100"/>
    <x v="45"/>
    <x v="197"/>
    <x v="300"/>
    <x v="300"/>
    <x v="300"/>
    <x v="2"/>
    <x v="6"/>
    <x v="7"/>
    <x v="6"/>
    <x v="362"/>
    <x v="299"/>
    <x v="421"/>
    <x v="139"/>
    <x v="24"/>
    <x v="103"/>
  </r>
  <r>
    <x v="58"/>
    <x v="52"/>
    <x v="1"/>
    <x v="4"/>
    <x v="193"/>
    <x v="1"/>
    <x v="1"/>
    <x v="14"/>
    <x v="25"/>
    <x v="4"/>
    <x v="37"/>
    <x v="82"/>
    <x v="2"/>
    <x v="17"/>
    <x v="259"/>
    <x v="39"/>
    <x v="269"/>
    <x v="269"/>
    <x v="162"/>
    <x v="164"/>
    <x v="176"/>
    <x v="2"/>
    <x v="179"/>
    <x v="424"/>
    <x v="439"/>
    <x v="187"/>
    <x v="348"/>
    <x v="424"/>
    <x v="439"/>
    <x v="186"/>
    <x v="3"/>
    <x v="255"/>
    <x v="67"/>
    <x v="444"/>
    <x v="308"/>
    <x v="184"/>
    <x v="184"/>
    <x v="184"/>
    <x v="2"/>
    <x v="6"/>
    <x v="7"/>
    <x v="6"/>
    <x v="116"/>
    <x v="299"/>
    <x v="421"/>
    <x v="124"/>
    <x v="16"/>
    <x v="103"/>
  </r>
  <r>
    <x v="436"/>
    <x v="435"/>
    <x v="1"/>
    <x v="4"/>
    <x v="193"/>
    <x v="1"/>
    <x v="1"/>
    <x v="14"/>
    <x v="25"/>
    <x v="6"/>
    <x v="102"/>
    <x v="140"/>
    <x v="2"/>
    <x v="29"/>
    <x v="37"/>
    <x v="115"/>
    <x v="274"/>
    <x v="272"/>
    <x v="113"/>
    <x v="396"/>
    <x v="417"/>
    <x v="2"/>
    <x v="391"/>
    <x v="335"/>
    <x v="345"/>
    <x v="399"/>
    <x v="73"/>
    <x v="335"/>
    <x v="345"/>
    <x v="401"/>
    <x v="3"/>
    <x v="65"/>
    <x v="86"/>
    <x v="353"/>
    <x v="343"/>
    <x v="401"/>
    <x v="401"/>
    <x v="401"/>
    <x v="2"/>
    <x v="6"/>
    <x v="7"/>
    <x v="6"/>
    <x v="448"/>
    <x v="299"/>
    <x v="421"/>
    <x v="227"/>
    <x v="16"/>
    <x v="103"/>
  </r>
  <r>
    <x v="437"/>
    <x v="436"/>
    <x v="1"/>
    <x v="4"/>
    <x v="193"/>
    <x v="1"/>
    <x v="1"/>
    <x v="14"/>
    <x v="25"/>
    <x v="6"/>
    <x v="102"/>
    <x v="140"/>
    <x v="2"/>
    <x v="26"/>
    <x v="190"/>
    <x v="119"/>
    <x v="274"/>
    <x v="272"/>
    <x v="114"/>
    <x v="320"/>
    <x v="323"/>
    <x v="2"/>
    <x v="309"/>
    <x v="330"/>
    <x v="335"/>
    <x v="314"/>
    <x v="168"/>
    <x v="330"/>
    <x v="337"/>
    <x v="315"/>
    <x v="3"/>
    <x v="175"/>
    <x v="86"/>
    <x v="346"/>
    <x v="337"/>
    <x v="317"/>
    <x v="317"/>
    <x v="315"/>
    <x v="2"/>
    <x v="6"/>
    <x v="7"/>
    <x v="6"/>
    <x v="400"/>
    <x v="299"/>
    <x v="421"/>
    <x v="193"/>
    <x v="16"/>
    <x v="103"/>
  </r>
  <r>
    <x v="475"/>
    <x v="474"/>
    <x v="1"/>
    <x v="4"/>
    <x v="193"/>
    <x v="1"/>
    <x v="1"/>
    <x v="14"/>
    <x v="23"/>
    <x v="6"/>
    <x v="112"/>
    <x v="149"/>
    <x v="2"/>
    <x v="16"/>
    <x v="440"/>
    <x v="114"/>
    <x v="275"/>
    <x v="274"/>
    <x v="112"/>
    <x v="88"/>
    <x v="48"/>
    <x v="2"/>
    <x v="94"/>
    <x v="156"/>
    <x v="161"/>
    <x v="90"/>
    <x v="395"/>
    <x v="156"/>
    <x v="161"/>
    <x v="91"/>
    <x v="3"/>
    <x v="376"/>
    <x v="86"/>
    <x v="170"/>
    <x v="183"/>
    <x v="88"/>
    <x v="88"/>
    <x v="88"/>
    <x v="2"/>
    <x v="6"/>
    <x v="7"/>
    <x v="6"/>
    <x v="37"/>
    <x v="299"/>
    <x v="421"/>
    <x v="32"/>
    <x v="0"/>
    <x v="103"/>
  </r>
  <r>
    <x v="493"/>
    <x v="495"/>
    <x v="1"/>
    <x v="4"/>
    <x v="193"/>
    <x v="1"/>
    <x v="1"/>
    <x v="14"/>
    <x v="24"/>
    <x v="6"/>
    <x v="118"/>
    <x v="24"/>
    <x v="2"/>
    <x v="29"/>
    <x v="218"/>
    <x v="94"/>
    <x v="227"/>
    <x v="227"/>
    <x v="208"/>
    <x v="287"/>
    <x v="375"/>
    <x v="2"/>
    <x v="299"/>
    <x v="232"/>
    <x v="247"/>
    <x v="306"/>
    <x v="188"/>
    <x v="232"/>
    <x v="247"/>
    <x v="307"/>
    <x v="3"/>
    <x v="204"/>
    <x v="86"/>
    <x v="252"/>
    <x v="255"/>
    <x v="307"/>
    <x v="307"/>
    <x v="307"/>
    <x v="6"/>
    <x v="6"/>
    <x v="7"/>
    <x v="6"/>
    <x v="250"/>
    <x v="299"/>
    <x v="421"/>
    <x v="204"/>
    <x v="24"/>
    <x v="103"/>
  </r>
  <r>
    <x v="510"/>
    <x v="512"/>
    <x v="1"/>
    <x v="0"/>
    <x v="56"/>
    <x v="1"/>
    <x v="1"/>
    <x v="4"/>
    <x v="4"/>
    <x v="3"/>
    <x v="117"/>
    <x v="157"/>
    <x v="0"/>
    <x v="33"/>
    <x v="10"/>
    <x v="116"/>
    <x v="273"/>
    <x v="275"/>
    <x v="311"/>
    <x v="472"/>
    <x v="383"/>
    <x v="2"/>
    <x v="476"/>
    <x v="238"/>
    <x v="396"/>
    <x v="480"/>
    <x v="229"/>
    <x v="238"/>
    <x v="387"/>
    <x v="481"/>
    <x v="3"/>
    <x v="217"/>
    <x v="91"/>
    <x v="402"/>
    <x v="395"/>
    <x v="480"/>
    <x v="480"/>
    <x v="480"/>
    <x v="1"/>
    <x v="6"/>
    <x v="7"/>
    <x v="6"/>
    <x v="474"/>
    <x v="299"/>
    <x v="421"/>
    <x v="256"/>
    <x v="34"/>
    <x v="151"/>
  </r>
  <r>
    <x v="511"/>
    <x v="513"/>
    <x v="1"/>
    <x v="0"/>
    <x v="73"/>
    <x v="0"/>
    <x v="1"/>
    <x v="11"/>
    <x v="4"/>
    <x v="3"/>
    <x v="117"/>
    <x v="159"/>
    <x v="0"/>
    <x v="33"/>
    <x v="6"/>
    <x v="89"/>
    <x v="217"/>
    <x v="223"/>
    <x v="311"/>
    <x v="37"/>
    <x v="345"/>
    <x v="2"/>
    <x v="38"/>
    <x v="238"/>
    <x v="188"/>
    <x v="37"/>
    <x v="229"/>
    <x v="238"/>
    <x v="190"/>
    <x v="41"/>
    <x v="3"/>
    <x v="217"/>
    <x v="89"/>
    <x v="203"/>
    <x v="216"/>
    <x v="41"/>
    <x v="41"/>
    <x v="40"/>
    <x v="1"/>
    <x v="5"/>
    <x v="7"/>
    <x v="5"/>
    <x v="144"/>
    <x v="299"/>
    <x v="421"/>
    <x v="239"/>
    <x v="34"/>
    <x v="79"/>
  </r>
  <r>
    <x v="512"/>
    <x v="514"/>
    <x v="1"/>
    <x v="4"/>
    <x v="73"/>
    <x v="0"/>
    <x v="1"/>
    <x v="11"/>
    <x v="4"/>
    <x v="7"/>
    <x v="117"/>
    <x v="159"/>
    <x v="0"/>
    <x v="12"/>
    <x v="463"/>
    <x v="89"/>
    <x v="217"/>
    <x v="223"/>
    <x v="311"/>
    <x v="439"/>
    <x v="122"/>
    <x v="2"/>
    <x v="442"/>
    <x v="238"/>
    <x v="298"/>
    <x v="446"/>
    <x v="229"/>
    <x v="238"/>
    <x v="292"/>
    <x v="445"/>
    <x v="3"/>
    <x v="217"/>
    <x v="83"/>
    <x v="295"/>
    <x v="287"/>
    <x v="444"/>
    <x v="444"/>
    <x v="444"/>
    <x v="1"/>
    <x v="5"/>
    <x v="7"/>
    <x v="5"/>
    <x v="346"/>
    <x v="299"/>
    <x v="421"/>
    <x v="24"/>
    <x v="34"/>
    <x v="79"/>
  </r>
  <r>
    <x v="513"/>
    <x v="515"/>
    <x v="1"/>
    <x v="0"/>
    <x v="6"/>
    <x v="0"/>
    <x v="1"/>
    <x v="3"/>
    <x v="4"/>
    <x v="3"/>
    <x v="117"/>
    <x v="159"/>
    <x v="0"/>
    <x v="33"/>
    <x v="8"/>
    <x v="72"/>
    <x v="154"/>
    <x v="156"/>
    <x v="311"/>
    <x v="467"/>
    <x v="281"/>
    <x v="2"/>
    <x v="470"/>
    <x v="238"/>
    <x v="344"/>
    <x v="475"/>
    <x v="229"/>
    <x v="238"/>
    <x v="336"/>
    <x v="475"/>
    <x v="3"/>
    <x v="217"/>
    <x v="88"/>
    <x v="344"/>
    <x v="335"/>
    <x v="474"/>
    <x v="474"/>
    <x v="474"/>
    <x v="1"/>
    <x v="5"/>
    <x v="7"/>
    <x v="5"/>
    <x v="447"/>
    <x v="299"/>
    <x v="421"/>
    <x v="222"/>
    <x v="34"/>
    <x v="87"/>
  </r>
  <r>
    <x v="514"/>
    <x v="516"/>
    <x v="1"/>
    <x v="4"/>
    <x v="6"/>
    <x v="0"/>
    <x v="1"/>
    <x v="3"/>
    <x v="4"/>
    <x v="7"/>
    <x v="117"/>
    <x v="159"/>
    <x v="0"/>
    <x v="12"/>
    <x v="461"/>
    <x v="72"/>
    <x v="154"/>
    <x v="156"/>
    <x v="311"/>
    <x v="9"/>
    <x v="193"/>
    <x v="2"/>
    <x v="10"/>
    <x v="238"/>
    <x v="135"/>
    <x v="9"/>
    <x v="229"/>
    <x v="238"/>
    <x v="144"/>
    <x v="12"/>
    <x v="3"/>
    <x v="217"/>
    <x v="84"/>
    <x v="147"/>
    <x v="165"/>
    <x v="10"/>
    <x v="10"/>
    <x v="11"/>
    <x v="1"/>
    <x v="5"/>
    <x v="7"/>
    <x v="5"/>
    <x v="42"/>
    <x v="299"/>
    <x v="421"/>
    <x v="34"/>
    <x v="34"/>
    <x v="87"/>
  </r>
  <r>
    <x v="515"/>
    <x v="517"/>
    <x v="1"/>
    <x v="0"/>
    <x v="114"/>
    <x v="15"/>
    <x v="1"/>
    <x v="13"/>
    <x v="4"/>
    <x v="3"/>
    <x v="117"/>
    <x v="159"/>
    <x v="0"/>
    <x v="33"/>
    <x v="4"/>
    <x v="110"/>
    <x v="254"/>
    <x v="252"/>
    <x v="311"/>
    <x v="461"/>
    <x v="389"/>
    <x v="2"/>
    <x v="465"/>
    <x v="238"/>
    <x v="310"/>
    <x v="469"/>
    <x v="229"/>
    <x v="238"/>
    <x v="305"/>
    <x v="470"/>
    <x v="3"/>
    <x v="217"/>
    <x v="90"/>
    <x v="311"/>
    <x v="300"/>
    <x v="469"/>
    <x v="469"/>
    <x v="469"/>
    <x v="1"/>
    <x v="8"/>
    <x v="7"/>
    <x v="15"/>
    <x v="397"/>
    <x v="299"/>
    <x v="421"/>
    <x v="253"/>
    <x v="34"/>
    <x v="149"/>
  </r>
  <r>
    <x v="516"/>
    <x v="518"/>
    <x v="1"/>
    <x v="4"/>
    <x v="114"/>
    <x v="15"/>
    <x v="1"/>
    <x v="13"/>
    <x v="4"/>
    <x v="7"/>
    <x v="117"/>
    <x v="159"/>
    <x v="0"/>
    <x v="12"/>
    <x v="465"/>
    <x v="110"/>
    <x v="254"/>
    <x v="252"/>
    <x v="311"/>
    <x v="16"/>
    <x v="75"/>
    <x v="2"/>
    <x v="17"/>
    <x v="238"/>
    <x v="173"/>
    <x v="17"/>
    <x v="229"/>
    <x v="238"/>
    <x v="177"/>
    <x v="18"/>
    <x v="3"/>
    <x v="217"/>
    <x v="82"/>
    <x v="189"/>
    <x v="204"/>
    <x v="17"/>
    <x v="17"/>
    <x v="17"/>
    <x v="1"/>
    <x v="8"/>
    <x v="7"/>
    <x v="15"/>
    <x v="91"/>
    <x v="299"/>
    <x v="421"/>
    <x v="16"/>
    <x v="34"/>
    <x v="149"/>
  </r>
  <r>
    <x v="517"/>
    <x v="519"/>
    <x v="1"/>
    <x v="0"/>
    <x v="163"/>
    <x v="15"/>
    <x v="8"/>
    <x v="4"/>
    <x v="4"/>
    <x v="3"/>
    <x v="117"/>
    <x v="159"/>
    <x v="0"/>
    <x v="33"/>
    <x v="9"/>
    <x v="27"/>
    <x v="61"/>
    <x v="63"/>
    <x v="311"/>
    <x v="7"/>
    <x v="264"/>
    <x v="2"/>
    <x v="7"/>
    <x v="238"/>
    <x v="122"/>
    <x v="7"/>
    <x v="229"/>
    <x v="238"/>
    <x v="131"/>
    <x v="9"/>
    <x v="3"/>
    <x v="217"/>
    <x v="87"/>
    <x v="132"/>
    <x v="150"/>
    <x v="8"/>
    <x v="8"/>
    <x v="8"/>
    <x v="1"/>
    <x v="8"/>
    <x v="7"/>
    <x v="15"/>
    <x v="35"/>
    <x v="299"/>
    <x v="421"/>
    <x v="182"/>
    <x v="34"/>
    <x v="92"/>
  </r>
  <r>
    <x v="518"/>
    <x v="520"/>
    <x v="1"/>
    <x v="4"/>
    <x v="163"/>
    <x v="15"/>
    <x v="8"/>
    <x v="4"/>
    <x v="4"/>
    <x v="7"/>
    <x v="117"/>
    <x v="159"/>
    <x v="0"/>
    <x v="12"/>
    <x v="460"/>
    <x v="27"/>
    <x v="61"/>
    <x v="63"/>
    <x v="311"/>
    <x v="469"/>
    <x v="216"/>
    <x v="2"/>
    <x v="473"/>
    <x v="238"/>
    <x v="359"/>
    <x v="477"/>
    <x v="229"/>
    <x v="238"/>
    <x v="352"/>
    <x v="478"/>
    <x v="3"/>
    <x v="217"/>
    <x v="85"/>
    <x v="360"/>
    <x v="350"/>
    <x v="477"/>
    <x v="477"/>
    <x v="477"/>
    <x v="1"/>
    <x v="8"/>
    <x v="7"/>
    <x v="15"/>
    <x v="451"/>
    <x v="299"/>
    <x v="421"/>
    <x v="73"/>
    <x v="34"/>
    <x v="92"/>
  </r>
  <r>
    <x v="519"/>
    <x v="521"/>
    <x v="1"/>
    <x v="4"/>
    <x v="56"/>
    <x v="1"/>
    <x v="1"/>
    <x v="4"/>
    <x v="4"/>
    <x v="7"/>
    <x v="117"/>
    <x v="159"/>
    <x v="0"/>
    <x v="12"/>
    <x v="466"/>
    <x v="116"/>
    <x v="278"/>
    <x v="278"/>
    <x v="311"/>
    <x v="3"/>
    <x v="79"/>
    <x v="2"/>
    <x v="3"/>
    <x v="238"/>
    <x v="88"/>
    <x v="3"/>
    <x v="229"/>
    <x v="238"/>
    <x v="99"/>
    <x v="5"/>
    <x v="3"/>
    <x v="217"/>
    <x v="81"/>
    <x v="98"/>
    <x v="114"/>
    <x v="4"/>
    <x v="4"/>
    <x v="4"/>
    <x v="1"/>
    <x v="6"/>
    <x v="7"/>
    <x v="6"/>
    <x v="20"/>
    <x v="299"/>
    <x v="421"/>
    <x v="13"/>
    <x v="34"/>
    <x v="151"/>
  </r>
  <r>
    <x v="520"/>
    <x v="522"/>
    <x v="1"/>
    <x v="0"/>
    <x v="80"/>
    <x v="0"/>
    <x v="1"/>
    <x v="3"/>
    <x v="4"/>
    <x v="3"/>
    <x v="117"/>
    <x v="159"/>
    <x v="0"/>
    <x v="33"/>
    <x v="5"/>
    <x v="116"/>
    <x v="266"/>
    <x v="267"/>
    <x v="311"/>
    <x v="473"/>
    <x v="380"/>
    <x v="2"/>
    <x v="477"/>
    <x v="238"/>
    <x v="412"/>
    <x v="481"/>
    <x v="229"/>
    <x v="238"/>
    <x v="407"/>
    <x v="482"/>
    <x v="3"/>
    <x v="217"/>
    <x v="91"/>
    <x v="418"/>
    <x v="415"/>
    <x v="481"/>
    <x v="481"/>
    <x v="481"/>
    <x v="1"/>
    <x v="5"/>
    <x v="7"/>
    <x v="5"/>
    <x v="477"/>
    <x v="299"/>
    <x v="421"/>
    <x v="256"/>
    <x v="34"/>
    <x v="118"/>
  </r>
  <r>
    <x v="521"/>
    <x v="523"/>
    <x v="1"/>
    <x v="4"/>
    <x v="80"/>
    <x v="0"/>
    <x v="1"/>
    <x v="3"/>
    <x v="4"/>
    <x v="7"/>
    <x v="117"/>
    <x v="159"/>
    <x v="0"/>
    <x v="12"/>
    <x v="464"/>
    <x v="116"/>
    <x v="266"/>
    <x v="267"/>
    <x v="311"/>
    <x v="1"/>
    <x v="82"/>
    <x v="2"/>
    <x v="1"/>
    <x v="238"/>
    <x v="62"/>
    <x v="1"/>
    <x v="229"/>
    <x v="238"/>
    <x v="68"/>
    <x v="2"/>
    <x v="3"/>
    <x v="217"/>
    <x v="81"/>
    <x v="73"/>
    <x v="73"/>
    <x v="1"/>
    <x v="1"/>
    <x v="1"/>
    <x v="1"/>
    <x v="5"/>
    <x v="7"/>
    <x v="5"/>
    <x v="9"/>
    <x v="299"/>
    <x v="421"/>
    <x v="13"/>
    <x v="34"/>
    <x v="118"/>
  </r>
  <r>
    <x v="522"/>
    <x v="524"/>
    <x v="1"/>
    <x v="0"/>
    <x v="34"/>
    <x v="0"/>
    <x v="1"/>
    <x v="13"/>
    <x v="4"/>
    <x v="3"/>
    <x v="117"/>
    <x v="159"/>
    <x v="0"/>
    <x v="33"/>
    <x v="3"/>
    <x v="116"/>
    <x v="276"/>
    <x v="277"/>
    <x v="311"/>
    <x v="471"/>
    <x v="385"/>
    <x v="2"/>
    <x v="475"/>
    <x v="238"/>
    <x v="387"/>
    <x v="479"/>
    <x v="229"/>
    <x v="238"/>
    <x v="380"/>
    <x v="480"/>
    <x v="3"/>
    <x v="217"/>
    <x v="91"/>
    <x v="395"/>
    <x v="384"/>
    <x v="479"/>
    <x v="479"/>
    <x v="479"/>
    <x v="1"/>
    <x v="5"/>
    <x v="7"/>
    <x v="5"/>
    <x v="469"/>
    <x v="299"/>
    <x v="421"/>
    <x v="256"/>
    <x v="34"/>
    <x v="106"/>
  </r>
  <r>
    <x v="523"/>
    <x v="525"/>
    <x v="1"/>
    <x v="4"/>
    <x v="34"/>
    <x v="0"/>
    <x v="1"/>
    <x v="13"/>
    <x v="4"/>
    <x v="7"/>
    <x v="117"/>
    <x v="159"/>
    <x v="0"/>
    <x v="12"/>
    <x v="467"/>
    <x v="116"/>
    <x v="276"/>
    <x v="277"/>
    <x v="311"/>
    <x v="2"/>
    <x v="80"/>
    <x v="2"/>
    <x v="2"/>
    <x v="238"/>
    <x v="87"/>
    <x v="2"/>
    <x v="229"/>
    <x v="238"/>
    <x v="94"/>
    <x v="3"/>
    <x v="3"/>
    <x v="217"/>
    <x v="81"/>
    <x v="96"/>
    <x v="108"/>
    <x v="2"/>
    <x v="2"/>
    <x v="2"/>
    <x v="1"/>
    <x v="5"/>
    <x v="7"/>
    <x v="5"/>
    <x v="18"/>
    <x v="299"/>
    <x v="421"/>
    <x v="13"/>
    <x v="34"/>
    <x v="106"/>
  </r>
  <r>
    <x v="524"/>
    <x v="526"/>
    <x v="1"/>
    <x v="0"/>
    <x v="102"/>
    <x v="14"/>
    <x v="1"/>
    <x v="8"/>
    <x v="4"/>
    <x v="3"/>
    <x v="117"/>
    <x v="159"/>
    <x v="0"/>
    <x v="33"/>
    <x v="2"/>
    <x v="132"/>
    <x v="306"/>
    <x v="306"/>
    <x v="311"/>
    <x v="0"/>
    <x v="428"/>
    <x v="2"/>
    <x v="0"/>
    <x v="238"/>
    <x v="28"/>
    <x v="0"/>
    <x v="229"/>
    <x v="238"/>
    <x v="30"/>
    <x v="0"/>
    <x v="3"/>
    <x v="217"/>
    <x v="92"/>
    <x v="31"/>
    <x v="26"/>
    <x v="0"/>
    <x v="0"/>
    <x v="0"/>
    <x v="1"/>
    <x v="7"/>
    <x v="7"/>
    <x v="7"/>
    <x v="3"/>
    <x v="299"/>
    <x v="421"/>
    <x v="266"/>
    <x v="34"/>
    <x v="134"/>
  </r>
  <r>
    <x v="525"/>
    <x v="527"/>
    <x v="1"/>
    <x v="4"/>
    <x v="102"/>
    <x v="14"/>
    <x v="1"/>
    <x v="8"/>
    <x v="4"/>
    <x v="7"/>
    <x v="117"/>
    <x v="159"/>
    <x v="0"/>
    <x v="12"/>
    <x v="468"/>
    <x v="132"/>
    <x v="306"/>
    <x v="306"/>
    <x v="311"/>
    <x v="474"/>
    <x v="41"/>
    <x v="2"/>
    <x v="478"/>
    <x v="238"/>
    <x v="450"/>
    <x v="482"/>
    <x v="229"/>
    <x v="238"/>
    <x v="448"/>
    <x v="483"/>
    <x v="3"/>
    <x v="217"/>
    <x v="80"/>
    <x v="460"/>
    <x v="470"/>
    <x v="482"/>
    <x v="482"/>
    <x v="482"/>
    <x v="1"/>
    <x v="7"/>
    <x v="7"/>
    <x v="7"/>
    <x v="481"/>
    <x v="299"/>
    <x v="421"/>
    <x v="4"/>
    <x v="34"/>
    <x v="134"/>
  </r>
  <r>
    <x v="526"/>
    <x v="528"/>
    <x v="3"/>
    <x v="12"/>
    <x v="194"/>
    <x v="16"/>
    <x v="11"/>
    <x v="15"/>
    <x v="40"/>
    <x v="10"/>
    <x v="122"/>
    <x v="165"/>
    <x v="3"/>
    <x v="44"/>
    <x v="476"/>
    <x v="157"/>
    <x v="332"/>
    <x v="332"/>
    <x v="336"/>
    <x v="475"/>
    <x v="483"/>
    <x v="4"/>
    <x v="479"/>
    <x v="456"/>
    <x v="463"/>
    <x v="483"/>
    <x v="462"/>
    <x v="467"/>
    <x v="482"/>
    <x v="1"/>
    <x v="3"/>
    <x v="434"/>
    <x v="161"/>
    <x v="499"/>
    <x v="500"/>
    <x v="483"/>
    <x v="483"/>
    <x v="483"/>
    <x v="8"/>
    <x v="9"/>
    <x v="8"/>
    <x v="16"/>
    <x v="486"/>
    <x v="299"/>
    <x v="421"/>
    <x v="269"/>
    <x v="34"/>
    <x v="18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529">
  <r>
    <x v="56"/>
    <x v="51"/>
    <x v="1"/>
    <x v="4"/>
    <x v="0"/>
    <x v="13"/>
    <x v="0"/>
    <x v="1"/>
    <x v="8"/>
    <x v="2"/>
    <x v="38"/>
    <x v="83"/>
    <x v="2"/>
    <x v="29"/>
    <x v="170"/>
    <x v="94"/>
    <x v="259"/>
    <x v="259"/>
    <x v="98"/>
    <x v="395"/>
    <x v="423"/>
    <x v="2"/>
    <x v="395"/>
    <x v="48"/>
    <x v="52"/>
    <x v="389"/>
    <x v="37"/>
    <x v="48"/>
    <x v="51"/>
    <x v="391"/>
    <x v="3"/>
    <x v="27"/>
    <x v="135"/>
    <x v="81"/>
    <x v="437"/>
    <x v="391"/>
    <x v="391"/>
    <x v="391"/>
    <x v="2"/>
    <x v="8"/>
    <x v="1"/>
    <x v="9"/>
  </r>
  <r>
    <x v="156"/>
    <x v="246"/>
    <x v="1"/>
    <x v="4"/>
    <x v="0"/>
    <x v="13"/>
    <x v="0"/>
    <x v="1"/>
    <x v="29"/>
    <x v="2"/>
    <x v="73"/>
    <x v="112"/>
    <x v="2"/>
    <x v="16"/>
    <x v="426"/>
    <x v="120"/>
    <x v="264"/>
    <x v="263"/>
    <x v="93"/>
    <x v="76"/>
    <x v="30"/>
    <x v="2"/>
    <x v="80"/>
    <x v="50"/>
    <x v="54"/>
    <x v="79"/>
    <x v="415"/>
    <x v="50"/>
    <x v="53"/>
    <x v="80"/>
    <x v="3"/>
    <x v="423"/>
    <x v="86"/>
    <x v="57"/>
    <x v="52"/>
    <x v="77"/>
    <x v="77"/>
    <x v="77"/>
    <x v="2"/>
    <x v="8"/>
    <x v="1"/>
    <x v="9"/>
  </r>
  <r>
    <x v="358"/>
    <x v="350"/>
    <x v="1"/>
    <x v="11"/>
    <x v="0"/>
    <x v="13"/>
    <x v="0"/>
    <x v="1"/>
    <x v="29"/>
    <x v="5"/>
    <x v="73"/>
    <x v="112"/>
    <x v="2"/>
    <x v="29"/>
    <x v="47"/>
    <x v="120"/>
    <x v="264"/>
    <x v="263"/>
    <x v="93"/>
    <x v="410"/>
    <x v="444"/>
    <x v="2"/>
    <x v="410"/>
    <x v="409"/>
    <x v="423"/>
    <x v="411"/>
    <x v="48"/>
    <x v="409"/>
    <x v="423"/>
    <x v="412"/>
    <x v="3"/>
    <x v="10"/>
    <x v="86"/>
    <x v="433"/>
    <x v="441"/>
    <x v="412"/>
    <x v="412"/>
    <x v="412"/>
    <x v="2"/>
    <x v="8"/>
    <x v="1"/>
    <x v="9"/>
  </r>
  <r>
    <x v="158"/>
    <x v="153"/>
    <x v="1"/>
    <x v="4"/>
    <x v="1"/>
    <x v="14"/>
    <x v="3"/>
    <x v="12"/>
    <x v="29"/>
    <x v="7"/>
    <x v="73"/>
    <x v="112"/>
    <x v="2"/>
    <x v="16"/>
    <x v="323"/>
    <x v="41"/>
    <x v="218"/>
    <x v="221"/>
    <x v="156"/>
    <x v="125"/>
    <x v="102"/>
    <x v="2"/>
    <x v="120"/>
    <x v="429"/>
    <x v="445"/>
    <x v="146"/>
    <x v="409"/>
    <x v="429"/>
    <x v="445"/>
    <x v="149"/>
    <x v="3"/>
    <x v="342"/>
    <x v="86"/>
    <x v="457"/>
    <x v="456"/>
    <x v="144"/>
    <x v="144"/>
    <x v="146"/>
    <x v="2"/>
    <x v="7"/>
    <x v="7"/>
    <x v="7"/>
  </r>
  <r>
    <x v="332"/>
    <x v="314"/>
    <x v="1"/>
    <x v="11"/>
    <x v="1"/>
    <x v="14"/>
    <x v="3"/>
    <x v="12"/>
    <x v="29"/>
    <x v="5"/>
    <x v="73"/>
    <x v="112"/>
    <x v="2"/>
    <x v="29"/>
    <x v="151"/>
    <x v="41"/>
    <x v="218"/>
    <x v="221"/>
    <x v="156"/>
    <x v="348"/>
    <x v="362"/>
    <x v="2"/>
    <x v="360"/>
    <x v="32"/>
    <x v="31"/>
    <x v="332"/>
    <x v="56"/>
    <x v="32"/>
    <x v="31"/>
    <x v="331"/>
    <x v="3"/>
    <x v="99"/>
    <x v="86"/>
    <x v="34"/>
    <x v="41"/>
    <x v="333"/>
    <x v="333"/>
    <x v="331"/>
    <x v="2"/>
    <x v="7"/>
    <x v="7"/>
    <x v="7"/>
  </r>
  <r>
    <x v="159"/>
    <x v="154"/>
    <x v="1"/>
    <x v="4"/>
    <x v="2"/>
    <x v="4"/>
    <x v="6"/>
    <x v="8"/>
    <x v="29"/>
    <x v="7"/>
    <x v="73"/>
    <x v="112"/>
    <x v="2"/>
    <x v="16"/>
    <x v="315"/>
    <x v="8"/>
    <x v="20"/>
    <x v="20"/>
    <x v="252"/>
    <x v="191"/>
    <x v="236"/>
    <x v="2"/>
    <x v="217"/>
    <x v="272"/>
    <x v="276"/>
    <x v="215"/>
    <x v="264"/>
    <x v="272"/>
    <x v="275"/>
    <x v="216"/>
    <x v="3"/>
    <x v="247"/>
    <x v="86"/>
    <x v="277"/>
    <x v="188"/>
    <x v="215"/>
    <x v="215"/>
    <x v="214"/>
    <x v="2"/>
    <x v="3"/>
    <x v="7"/>
    <x v="3"/>
  </r>
  <r>
    <x v="333"/>
    <x v="315"/>
    <x v="1"/>
    <x v="11"/>
    <x v="2"/>
    <x v="4"/>
    <x v="6"/>
    <x v="8"/>
    <x v="29"/>
    <x v="5"/>
    <x v="73"/>
    <x v="112"/>
    <x v="2"/>
    <x v="29"/>
    <x v="160"/>
    <x v="8"/>
    <x v="20"/>
    <x v="20"/>
    <x v="252"/>
    <x v="283"/>
    <x v="252"/>
    <x v="2"/>
    <x v="271"/>
    <x v="196"/>
    <x v="208"/>
    <x v="277"/>
    <x v="196"/>
    <x v="196"/>
    <x v="208"/>
    <x v="278"/>
    <x v="3"/>
    <x v="190"/>
    <x v="86"/>
    <x v="215"/>
    <x v="316"/>
    <x v="275"/>
    <x v="275"/>
    <x v="276"/>
    <x v="2"/>
    <x v="3"/>
    <x v="7"/>
    <x v="3"/>
  </r>
  <r>
    <x v="400"/>
    <x v="395"/>
    <x v="1"/>
    <x v="4"/>
    <x v="3"/>
    <x v="10"/>
    <x v="10"/>
    <x v="14"/>
    <x v="16"/>
    <x v="4"/>
    <x v="86"/>
    <x v="21"/>
    <x v="2"/>
    <x v="29"/>
    <x v="221"/>
    <x v="138"/>
    <x v="305"/>
    <x v="302"/>
    <x v="67"/>
    <x v="299"/>
    <x v="453"/>
    <x v="2"/>
    <x v="344"/>
    <x v="366"/>
    <x v="380"/>
    <x v="383"/>
    <x v="207"/>
    <x v="364"/>
    <x v="378"/>
    <x v="384"/>
    <x v="3"/>
    <x v="187"/>
    <x v="86"/>
    <x v="392"/>
    <x v="379"/>
    <x v="384"/>
    <x v="384"/>
    <x v="384"/>
    <x v="6"/>
    <x v="8"/>
    <x v="3"/>
    <x v="11"/>
  </r>
  <r>
    <x v="160"/>
    <x v="155"/>
    <x v="1"/>
    <x v="4"/>
    <x v="4"/>
    <x v="12"/>
    <x v="0"/>
    <x v="1"/>
    <x v="29"/>
    <x v="4"/>
    <x v="73"/>
    <x v="112"/>
    <x v="2"/>
    <x v="16"/>
    <x v="424"/>
    <x v="126"/>
    <x v="302"/>
    <x v="299"/>
    <x v="111"/>
    <x v="90"/>
    <x v="20"/>
    <x v="2"/>
    <x v="78"/>
    <x v="392"/>
    <x v="403"/>
    <x v="84"/>
    <x v="437"/>
    <x v="392"/>
    <x v="403"/>
    <x v="85"/>
    <x v="3"/>
    <x v="399"/>
    <x v="86"/>
    <x v="414"/>
    <x v="210"/>
    <x v="82"/>
    <x v="82"/>
    <x v="82"/>
    <x v="2"/>
    <x v="8"/>
    <x v="0"/>
    <x v="8"/>
  </r>
  <r>
    <x v="260"/>
    <x v="247"/>
    <x v="1"/>
    <x v="11"/>
    <x v="4"/>
    <x v="12"/>
    <x v="0"/>
    <x v="1"/>
    <x v="29"/>
    <x v="5"/>
    <x v="73"/>
    <x v="112"/>
    <x v="2"/>
    <x v="29"/>
    <x v="53"/>
    <x v="126"/>
    <x v="302"/>
    <x v="299"/>
    <x v="111"/>
    <x v="394"/>
    <x v="460"/>
    <x v="2"/>
    <x v="413"/>
    <x v="70"/>
    <x v="74"/>
    <x v="405"/>
    <x v="19"/>
    <x v="68"/>
    <x v="72"/>
    <x v="407"/>
    <x v="3"/>
    <x v="37"/>
    <x v="86"/>
    <x v="77"/>
    <x v="296"/>
    <x v="407"/>
    <x v="407"/>
    <x v="407"/>
    <x v="2"/>
    <x v="8"/>
    <x v="0"/>
    <x v="8"/>
  </r>
  <r>
    <x v="60"/>
    <x v="65"/>
    <x v="1"/>
    <x v="6"/>
    <x v="5"/>
    <x v="0"/>
    <x v="0"/>
    <x v="14"/>
    <x v="12"/>
    <x v="4"/>
    <x v="37"/>
    <x v="63"/>
    <x v="2"/>
    <x v="16"/>
    <x v="284"/>
    <x v="56"/>
    <x v="70"/>
    <x v="71"/>
    <x v="217"/>
    <x v="147"/>
    <x v="187"/>
    <x v="2"/>
    <x v="158"/>
    <x v="101"/>
    <x v="106"/>
    <x v="155"/>
    <x v="268"/>
    <x v="101"/>
    <x v="105"/>
    <x v="158"/>
    <x v="3"/>
    <x v="288"/>
    <x v="40"/>
    <x v="87"/>
    <x v="106"/>
    <x v="153"/>
    <x v="153"/>
    <x v="155"/>
    <x v="2"/>
    <x v="5"/>
    <x v="7"/>
    <x v="5"/>
  </r>
  <r>
    <x v="69"/>
    <x v="70"/>
    <x v="1"/>
    <x v="5"/>
    <x v="5"/>
    <x v="0"/>
    <x v="0"/>
    <x v="14"/>
    <x v="15"/>
    <x v="4"/>
    <x v="37"/>
    <x v="63"/>
    <x v="2"/>
    <x v="29"/>
    <x v="182"/>
    <x v="56"/>
    <x v="70"/>
    <x v="71"/>
    <x v="217"/>
    <x v="326"/>
    <x v="285"/>
    <x v="2"/>
    <x v="318"/>
    <x v="363"/>
    <x v="373"/>
    <x v="326"/>
    <x v="192"/>
    <x v="362"/>
    <x v="372"/>
    <x v="325"/>
    <x v="3"/>
    <x v="157"/>
    <x v="119"/>
    <x v="405"/>
    <x v="386"/>
    <x v="327"/>
    <x v="327"/>
    <x v="325"/>
    <x v="2"/>
    <x v="5"/>
    <x v="7"/>
    <x v="5"/>
  </r>
  <r>
    <x v="70"/>
    <x v="71"/>
    <x v="1"/>
    <x v="3"/>
    <x v="5"/>
    <x v="0"/>
    <x v="0"/>
    <x v="14"/>
    <x v="14"/>
    <x v="4"/>
    <x v="37"/>
    <x v="63"/>
    <x v="2"/>
    <x v="16"/>
    <x v="284"/>
    <x v="56"/>
    <x v="70"/>
    <x v="71"/>
    <x v="217"/>
    <x v="147"/>
    <x v="187"/>
    <x v="2"/>
    <x v="158"/>
    <x v="101"/>
    <x v="106"/>
    <x v="155"/>
    <x v="268"/>
    <x v="101"/>
    <x v="105"/>
    <x v="158"/>
    <x v="3"/>
    <x v="288"/>
    <x v="40"/>
    <x v="87"/>
    <x v="106"/>
    <x v="153"/>
    <x v="153"/>
    <x v="155"/>
    <x v="2"/>
    <x v="5"/>
    <x v="7"/>
    <x v="5"/>
  </r>
  <r>
    <x v="92"/>
    <x v="94"/>
    <x v="1"/>
    <x v="4"/>
    <x v="6"/>
    <x v="0"/>
    <x v="1"/>
    <x v="3"/>
    <x v="23"/>
    <x v="7"/>
    <x v="49"/>
    <x v="92"/>
    <x v="2"/>
    <x v="12"/>
    <x v="453"/>
    <x v="30"/>
    <x v="141"/>
    <x v="143"/>
    <x v="207"/>
    <x v="64"/>
    <x v="62"/>
    <x v="2"/>
    <x v="72"/>
    <x v="432"/>
    <x v="446"/>
    <x v="73"/>
    <x v="421"/>
    <x v="432"/>
    <x v="446"/>
    <x v="74"/>
    <x v="3"/>
    <x v="406"/>
    <x v="50"/>
    <x v="449"/>
    <x v="301"/>
    <x v="71"/>
    <x v="71"/>
    <x v="71"/>
    <x v="2"/>
    <x v="5"/>
    <x v="7"/>
    <x v="5"/>
  </r>
  <r>
    <x v="404"/>
    <x v="399"/>
    <x v="1"/>
    <x v="4"/>
    <x v="6"/>
    <x v="0"/>
    <x v="1"/>
    <x v="3"/>
    <x v="20"/>
    <x v="7"/>
    <x v="88"/>
    <x v="127"/>
    <x v="2"/>
    <x v="16"/>
    <x v="395"/>
    <x v="69"/>
    <x v="145"/>
    <x v="147"/>
    <x v="180"/>
    <x v="123"/>
    <x v="139"/>
    <x v="2"/>
    <x v="136"/>
    <x v="167"/>
    <x v="172"/>
    <x v="123"/>
    <x v="339"/>
    <x v="164"/>
    <x v="170"/>
    <x v="124"/>
    <x v="3"/>
    <x v="325"/>
    <x v="86"/>
    <x v="183"/>
    <x v="196"/>
    <x v="121"/>
    <x v="121"/>
    <x v="121"/>
    <x v="2"/>
    <x v="5"/>
    <x v="7"/>
    <x v="5"/>
  </r>
  <r>
    <x v="418"/>
    <x v="419"/>
    <x v="1"/>
    <x v="4"/>
    <x v="6"/>
    <x v="0"/>
    <x v="1"/>
    <x v="3"/>
    <x v="25"/>
    <x v="7"/>
    <x v="96"/>
    <x v="135"/>
    <x v="2"/>
    <x v="29"/>
    <x v="55"/>
    <x v="81"/>
    <x v="146"/>
    <x v="148"/>
    <x v="183"/>
    <x v="362"/>
    <x v="330"/>
    <x v="2"/>
    <x v="348"/>
    <x v="372"/>
    <x v="385"/>
    <x v="369"/>
    <x v="155"/>
    <x v="371"/>
    <x v="385"/>
    <x v="370"/>
    <x v="3"/>
    <x v="116"/>
    <x v="86"/>
    <x v="399"/>
    <x v="388"/>
    <x v="370"/>
    <x v="370"/>
    <x v="370"/>
    <x v="2"/>
    <x v="5"/>
    <x v="7"/>
    <x v="5"/>
  </r>
  <r>
    <x v="427"/>
    <x v="429"/>
    <x v="1"/>
    <x v="4"/>
    <x v="6"/>
    <x v="0"/>
    <x v="1"/>
    <x v="3"/>
    <x v="25"/>
    <x v="7"/>
    <x v="99"/>
    <x v="138"/>
    <x v="2"/>
    <x v="29"/>
    <x v="49"/>
    <x v="87"/>
    <x v="147"/>
    <x v="149"/>
    <x v="173"/>
    <x v="367"/>
    <x v="344"/>
    <x v="2"/>
    <x v="358"/>
    <x v="402"/>
    <x v="416"/>
    <x v="377"/>
    <x v="169"/>
    <x v="402"/>
    <x v="416"/>
    <x v="378"/>
    <x v="3"/>
    <x v="114"/>
    <x v="86"/>
    <x v="427"/>
    <x v="428"/>
    <x v="378"/>
    <x v="378"/>
    <x v="378"/>
    <x v="2"/>
    <x v="5"/>
    <x v="7"/>
    <x v="5"/>
  </r>
  <r>
    <x v="120"/>
    <x v="122"/>
    <x v="1"/>
    <x v="6"/>
    <x v="7"/>
    <x v="2"/>
    <x v="0"/>
    <x v="14"/>
    <x v="1"/>
    <x v="4"/>
    <x v="43"/>
    <x v="87"/>
    <x v="2"/>
    <x v="16"/>
    <x v="298"/>
    <x v="13"/>
    <x v="47"/>
    <x v="51"/>
    <x v="239"/>
    <x v="175"/>
    <x v="204"/>
    <x v="2"/>
    <x v="190"/>
    <x v="336"/>
    <x v="342"/>
    <x v="192"/>
    <x v="304"/>
    <x v="337"/>
    <x v="343"/>
    <x v="191"/>
    <x v="3"/>
    <x v="264"/>
    <x v="73"/>
    <x v="342"/>
    <x v="192"/>
    <x v="189"/>
    <x v="189"/>
    <x v="189"/>
    <x v="2"/>
    <x v="4"/>
    <x v="7"/>
    <x v="4"/>
  </r>
  <r>
    <x v="121"/>
    <x v="123"/>
    <x v="1"/>
    <x v="5"/>
    <x v="7"/>
    <x v="2"/>
    <x v="0"/>
    <x v="14"/>
    <x v="15"/>
    <x v="4"/>
    <x v="43"/>
    <x v="87"/>
    <x v="2"/>
    <x v="29"/>
    <x v="176"/>
    <x v="13"/>
    <x v="47"/>
    <x v="51"/>
    <x v="239"/>
    <x v="301"/>
    <x v="271"/>
    <x v="2"/>
    <x v="293"/>
    <x v="128"/>
    <x v="137"/>
    <x v="293"/>
    <x v="167"/>
    <x v="127"/>
    <x v="136"/>
    <x v="294"/>
    <x v="3"/>
    <x v="177"/>
    <x v="96"/>
    <x v="150"/>
    <x v="313"/>
    <x v="293"/>
    <x v="293"/>
    <x v="293"/>
    <x v="2"/>
    <x v="4"/>
    <x v="7"/>
    <x v="4"/>
  </r>
  <r>
    <x v="122"/>
    <x v="124"/>
    <x v="1"/>
    <x v="3"/>
    <x v="7"/>
    <x v="2"/>
    <x v="0"/>
    <x v="14"/>
    <x v="14"/>
    <x v="4"/>
    <x v="43"/>
    <x v="87"/>
    <x v="2"/>
    <x v="16"/>
    <x v="298"/>
    <x v="13"/>
    <x v="47"/>
    <x v="51"/>
    <x v="239"/>
    <x v="175"/>
    <x v="204"/>
    <x v="2"/>
    <x v="190"/>
    <x v="336"/>
    <x v="342"/>
    <x v="192"/>
    <x v="304"/>
    <x v="337"/>
    <x v="343"/>
    <x v="191"/>
    <x v="3"/>
    <x v="264"/>
    <x v="73"/>
    <x v="342"/>
    <x v="192"/>
    <x v="189"/>
    <x v="189"/>
    <x v="189"/>
    <x v="2"/>
    <x v="4"/>
    <x v="7"/>
    <x v="4"/>
  </r>
  <r>
    <x v="445"/>
    <x v="444"/>
    <x v="1"/>
    <x v="4"/>
    <x v="7"/>
    <x v="2"/>
    <x v="0"/>
    <x v="14"/>
    <x v="26"/>
    <x v="4"/>
    <x v="105"/>
    <x v="65"/>
    <x v="2"/>
    <x v="29"/>
    <x v="181"/>
    <x v="30"/>
    <x v="45"/>
    <x v="47"/>
    <x v="241"/>
    <x v="298"/>
    <x v="272"/>
    <x v="2"/>
    <x v="290"/>
    <x v="275"/>
    <x v="283"/>
    <x v="295"/>
    <x v="189"/>
    <x v="275"/>
    <x v="283"/>
    <x v="296"/>
    <x v="3"/>
    <x v="180"/>
    <x v="86"/>
    <x v="285"/>
    <x v="279"/>
    <x v="295"/>
    <x v="295"/>
    <x v="295"/>
    <x v="2"/>
    <x v="4"/>
    <x v="7"/>
    <x v="4"/>
  </r>
  <r>
    <x v="162"/>
    <x v="157"/>
    <x v="1"/>
    <x v="4"/>
    <x v="8"/>
    <x v="14"/>
    <x v="5"/>
    <x v="14"/>
    <x v="29"/>
    <x v="9"/>
    <x v="73"/>
    <x v="112"/>
    <x v="2"/>
    <x v="16"/>
    <x v="326"/>
    <x v="40"/>
    <x v="80"/>
    <x v="83"/>
    <x v="269"/>
    <x v="213"/>
    <x v="175"/>
    <x v="2"/>
    <x v="205"/>
    <x v="255"/>
    <x v="259"/>
    <x v="225"/>
    <x v="325"/>
    <x v="255"/>
    <x v="259"/>
    <x v="227"/>
    <x v="3"/>
    <x v="343"/>
    <x v="86"/>
    <x v="263"/>
    <x v="240"/>
    <x v="226"/>
    <x v="226"/>
    <x v="225"/>
    <x v="2"/>
    <x v="7"/>
    <x v="7"/>
    <x v="7"/>
  </r>
  <r>
    <x v="261"/>
    <x v="248"/>
    <x v="1"/>
    <x v="11"/>
    <x v="8"/>
    <x v="14"/>
    <x v="5"/>
    <x v="14"/>
    <x v="29"/>
    <x v="5"/>
    <x v="73"/>
    <x v="112"/>
    <x v="2"/>
    <x v="29"/>
    <x v="148"/>
    <x v="40"/>
    <x v="80"/>
    <x v="83"/>
    <x v="269"/>
    <x v="269"/>
    <x v="291"/>
    <x v="2"/>
    <x v="279"/>
    <x v="217"/>
    <x v="226"/>
    <x v="270"/>
    <x v="146"/>
    <x v="217"/>
    <x v="226"/>
    <x v="271"/>
    <x v="3"/>
    <x v="98"/>
    <x v="86"/>
    <x v="231"/>
    <x v="263"/>
    <x v="268"/>
    <x v="268"/>
    <x v="269"/>
    <x v="2"/>
    <x v="7"/>
    <x v="7"/>
    <x v="7"/>
  </r>
  <r>
    <x v="163"/>
    <x v="158"/>
    <x v="1"/>
    <x v="4"/>
    <x v="9"/>
    <x v="13"/>
    <x v="2"/>
    <x v="14"/>
    <x v="29"/>
    <x v="4"/>
    <x v="73"/>
    <x v="112"/>
    <x v="2"/>
    <x v="16"/>
    <x v="371"/>
    <x v="102"/>
    <x v="288"/>
    <x v="288"/>
    <x v="315"/>
    <x v="370"/>
    <x v="45"/>
    <x v="2"/>
    <x v="278"/>
    <x v="421"/>
    <x v="435"/>
    <x v="315"/>
    <x v="414"/>
    <x v="421"/>
    <x v="435"/>
    <x v="316"/>
    <x v="3"/>
    <x v="413"/>
    <x v="86"/>
    <x v="445"/>
    <x v="464"/>
    <x v="318"/>
    <x v="318"/>
    <x v="316"/>
    <x v="2"/>
    <x v="8"/>
    <x v="1"/>
    <x v="9"/>
  </r>
  <r>
    <x v="262"/>
    <x v="249"/>
    <x v="1"/>
    <x v="11"/>
    <x v="9"/>
    <x v="13"/>
    <x v="2"/>
    <x v="14"/>
    <x v="29"/>
    <x v="5"/>
    <x v="73"/>
    <x v="112"/>
    <x v="2"/>
    <x v="29"/>
    <x v="107"/>
    <x v="102"/>
    <x v="288"/>
    <x v="288"/>
    <x v="315"/>
    <x v="108"/>
    <x v="424"/>
    <x v="2"/>
    <x v="211"/>
    <x v="39"/>
    <x v="40"/>
    <x v="164"/>
    <x v="49"/>
    <x v="39"/>
    <x v="40"/>
    <x v="165"/>
    <x v="3"/>
    <x v="22"/>
    <x v="86"/>
    <x v="43"/>
    <x v="33"/>
    <x v="160"/>
    <x v="160"/>
    <x v="162"/>
    <x v="2"/>
    <x v="8"/>
    <x v="1"/>
    <x v="9"/>
  </r>
  <r>
    <x v="455"/>
    <x v="454"/>
    <x v="1"/>
    <x v="4"/>
    <x v="9"/>
    <x v="13"/>
    <x v="2"/>
    <x v="14"/>
    <x v="26"/>
    <x v="4"/>
    <x v="108"/>
    <x v="146"/>
    <x v="2"/>
    <x v="29"/>
    <x v="35"/>
    <x v="123"/>
    <x v="289"/>
    <x v="289"/>
    <x v="318"/>
    <x v="69"/>
    <x v="439"/>
    <x v="2"/>
    <x v="170"/>
    <x v="314"/>
    <x v="312"/>
    <x v="117"/>
    <x v="57"/>
    <x v="315"/>
    <x v="313"/>
    <x v="118"/>
    <x v="3"/>
    <x v="8"/>
    <x v="86"/>
    <x v="319"/>
    <x v="309"/>
    <x v="115"/>
    <x v="115"/>
    <x v="115"/>
    <x v="2"/>
    <x v="8"/>
    <x v="1"/>
    <x v="9"/>
  </r>
  <r>
    <x v="110"/>
    <x v="116"/>
    <x v="2"/>
    <x v="10"/>
    <x v="10"/>
    <x v="8"/>
    <x v="0"/>
    <x v="9"/>
    <x v="12"/>
    <x v="2"/>
    <x v="8"/>
    <x v="4"/>
    <x v="2"/>
    <x v="21"/>
    <x v="235"/>
    <x v="156"/>
    <x v="1"/>
    <x v="0"/>
    <x v="336"/>
    <x v="245"/>
    <x v="245"/>
    <x v="2"/>
    <x v="248"/>
    <x v="3"/>
    <x v="3"/>
    <x v="251"/>
    <x v="229"/>
    <x v="3"/>
    <x v="3"/>
    <x v="251"/>
    <x v="3"/>
    <x v="217"/>
    <x v="159"/>
    <x v="3"/>
    <x v="0"/>
    <x v="249"/>
    <x v="249"/>
    <x v="249"/>
    <x v="7"/>
    <x v="8"/>
    <x v="6"/>
    <x v="14"/>
  </r>
  <r>
    <x v="32"/>
    <x v="32"/>
    <x v="1"/>
    <x v="4"/>
    <x v="11"/>
    <x v="9"/>
    <x v="9"/>
    <x v="14"/>
    <x v="23"/>
    <x v="2"/>
    <x v="24"/>
    <x v="44"/>
    <x v="2"/>
    <x v="25"/>
    <x v="215"/>
    <x v="151"/>
    <x v="323"/>
    <x v="323"/>
    <x v="55"/>
    <x v="327"/>
    <x v="465"/>
    <x v="2"/>
    <x v="408"/>
    <x v="73"/>
    <x v="80"/>
    <x v="420"/>
    <x v="153"/>
    <x v="72"/>
    <x v="81"/>
    <x v="421"/>
    <x v="3"/>
    <x v="166"/>
    <x v="146"/>
    <x v="305"/>
    <x v="420"/>
    <x v="421"/>
    <x v="421"/>
    <x v="421"/>
    <x v="4"/>
    <x v="8"/>
    <x v="4"/>
    <x v="12"/>
  </r>
  <r>
    <x v="54"/>
    <x v="50"/>
    <x v="1"/>
    <x v="4"/>
    <x v="12"/>
    <x v="0"/>
    <x v="1"/>
    <x v="14"/>
    <x v="23"/>
    <x v="4"/>
    <x v="34"/>
    <x v="79"/>
    <x v="2"/>
    <x v="16"/>
    <x v="295"/>
    <x v="39"/>
    <x v="234"/>
    <x v="233"/>
    <x v="187"/>
    <x v="141"/>
    <x v="83"/>
    <x v="2"/>
    <x v="122"/>
    <x v="436"/>
    <x v="452"/>
    <x v="152"/>
    <x v="411"/>
    <x v="436"/>
    <x v="452"/>
    <x v="155"/>
    <x v="3"/>
    <x v="295"/>
    <x v="43"/>
    <x v="464"/>
    <x v="74"/>
    <x v="150"/>
    <x v="150"/>
    <x v="152"/>
    <x v="2"/>
    <x v="5"/>
    <x v="7"/>
    <x v="5"/>
  </r>
  <r>
    <x v="80"/>
    <x v="82"/>
    <x v="1"/>
    <x v="4"/>
    <x v="12"/>
    <x v="0"/>
    <x v="1"/>
    <x v="14"/>
    <x v="24"/>
    <x v="4"/>
    <x v="44"/>
    <x v="88"/>
    <x v="2"/>
    <x v="29"/>
    <x v="174"/>
    <x v="45"/>
    <x v="235"/>
    <x v="234"/>
    <x v="176"/>
    <x v="330"/>
    <x v="384"/>
    <x v="2"/>
    <x v="365"/>
    <x v="28"/>
    <x v="29"/>
    <x v="331"/>
    <x v="53"/>
    <x v="28"/>
    <x v="28"/>
    <x v="330"/>
    <x v="3"/>
    <x v="152"/>
    <x v="103"/>
    <x v="30"/>
    <x v="416"/>
    <x v="332"/>
    <x v="332"/>
    <x v="330"/>
    <x v="2"/>
    <x v="5"/>
    <x v="7"/>
    <x v="5"/>
  </r>
  <r>
    <x v="411"/>
    <x v="406"/>
    <x v="1"/>
    <x v="4"/>
    <x v="12"/>
    <x v="0"/>
    <x v="1"/>
    <x v="14"/>
    <x v="11"/>
    <x v="4"/>
    <x v="91"/>
    <x v="22"/>
    <x v="2"/>
    <x v="33"/>
    <x v="209"/>
    <x v="72"/>
    <x v="172"/>
    <x v="180"/>
    <x v="211"/>
    <x v="300"/>
    <x v="412"/>
    <x v="2"/>
    <x v="316"/>
    <x v="285"/>
    <x v="292"/>
    <x v="324"/>
    <x v="195"/>
    <x v="286"/>
    <x v="293"/>
    <x v="323"/>
    <x v="3"/>
    <x v="196"/>
    <x v="86"/>
    <x v="296"/>
    <x v="288"/>
    <x v="325"/>
    <x v="325"/>
    <x v="323"/>
    <x v="6"/>
    <x v="5"/>
    <x v="7"/>
    <x v="5"/>
  </r>
  <r>
    <x v="164"/>
    <x v="159"/>
    <x v="1"/>
    <x v="4"/>
    <x v="13"/>
    <x v="0"/>
    <x v="3"/>
    <x v="14"/>
    <x v="29"/>
    <x v="6"/>
    <x v="73"/>
    <x v="112"/>
    <x v="2"/>
    <x v="16"/>
    <x v="347"/>
    <x v="57"/>
    <x v="72"/>
    <x v="75"/>
    <x v="189"/>
    <x v="135"/>
    <x v="160"/>
    <x v="2"/>
    <x v="146"/>
    <x v="93"/>
    <x v="94"/>
    <x v="132"/>
    <x v="305"/>
    <x v="94"/>
    <x v="93"/>
    <x v="133"/>
    <x v="3"/>
    <x v="311"/>
    <x v="86"/>
    <x v="97"/>
    <x v="137"/>
    <x v="130"/>
    <x v="130"/>
    <x v="130"/>
    <x v="2"/>
    <x v="5"/>
    <x v="7"/>
    <x v="5"/>
  </r>
  <r>
    <x v="263"/>
    <x v="250"/>
    <x v="1"/>
    <x v="11"/>
    <x v="13"/>
    <x v="0"/>
    <x v="3"/>
    <x v="14"/>
    <x v="29"/>
    <x v="5"/>
    <x v="73"/>
    <x v="112"/>
    <x v="2"/>
    <x v="29"/>
    <x v="127"/>
    <x v="57"/>
    <x v="72"/>
    <x v="75"/>
    <x v="189"/>
    <x v="337"/>
    <x v="301"/>
    <x v="2"/>
    <x v="327"/>
    <x v="369"/>
    <x v="382"/>
    <x v="344"/>
    <x v="165"/>
    <x v="368"/>
    <x v="382"/>
    <x v="345"/>
    <x v="3"/>
    <x v="137"/>
    <x v="86"/>
    <x v="394"/>
    <x v="364"/>
    <x v="345"/>
    <x v="345"/>
    <x v="345"/>
    <x v="2"/>
    <x v="5"/>
    <x v="7"/>
    <x v="5"/>
  </r>
  <r>
    <x v="129"/>
    <x v="131"/>
    <x v="1"/>
    <x v="4"/>
    <x v="14"/>
    <x v="0"/>
    <x v="8"/>
    <x v="13"/>
    <x v="30"/>
    <x v="7"/>
    <x v="62"/>
    <x v="104"/>
    <x v="2"/>
    <x v="15"/>
    <x v="448"/>
    <x v="41"/>
    <x v="46"/>
    <x v="48"/>
    <x v="203"/>
    <x v="71"/>
    <x v="100"/>
    <x v="2"/>
    <x v="90"/>
    <x v="98"/>
    <x v="98"/>
    <x v="86"/>
    <x v="384"/>
    <x v="99"/>
    <x v="97"/>
    <x v="87"/>
    <x v="3"/>
    <x v="377"/>
    <x v="53"/>
    <x v="86"/>
    <x v="101"/>
    <x v="84"/>
    <x v="84"/>
    <x v="84"/>
    <x v="2"/>
    <x v="5"/>
    <x v="7"/>
    <x v="5"/>
  </r>
  <r>
    <x v="165"/>
    <x v="160"/>
    <x v="1"/>
    <x v="4"/>
    <x v="14"/>
    <x v="0"/>
    <x v="8"/>
    <x v="13"/>
    <x v="29"/>
    <x v="7"/>
    <x v="73"/>
    <x v="112"/>
    <x v="2"/>
    <x v="16"/>
    <x v="320"/>
    <x v="26"/>
    <x v="48"/>
    <x v="50"/>
    <x v="197"/>
    <x v="138"/>
    <x v="164"/>
    <x v="2"/>
    <x v="148"/>
    <x v="248"/>
    <x v="248"/>
    <x v="148"/>
    <x v="352"/>
    <x v="248"/>
    <x v="248"/>
    <x v="151"/>
    <x v="3"/>
    <x v="303"/>
    <x v="86"/>
    <x v="253"/>
    <x v="148"/>
    <x v="146"/>
    <x v="146"/>
    <x v="148"/>
    <x v="2"/>
    <x v="5"/>
    <x v="7"/>
    <x v="5"/>
  </r>
  <r>
    <x v="264"/>
    <x v="251"/>
    <x v="1"/>
    <x v="11"/>
    <x v="14"/>
    <x v="0"/>
    <x v="8"/>
    <x v="13"/>
    <x v="29"/>
    <x v="5"/>
    <x v="73"/>
    <x v="112"/>
    <x v="2"/>
    <x v="29"/>
    <x v="155"/>
    <x v="26"/>
    <x v="48"/>
    <x v="50"/>
    <x v="197"/>
    <x v="331"/>
    <x v="296"/>
    <x v="2"/>
    <x v="325"/>
    <x v="224"/>
    <x v="241"/>
    <x v="329"/>
    <x v="116"/>
    <x v="223"/>
    <x v="241"/>
    <x v="328"/>
    <x v="3"/>
    <x v="144"/>
    <x v="86"/>
    <x v="246"/>
    <x v="352"/>
    <x v="330"/>
    <x v="330"/>
    <x v="328"/>
    <x v="2"/>
    <x v="5"/>
    <x v="7"/>
    <x v="5"/>
  </r>
  <r>
    <x v="385"/>
    <x v="377"/>
    <x v="1"/>
    <x v="4"/>
    <x v="14"/>
    <x v="0"/>
    <x v="8"/>
    <x v="13"/>
    <x v="26"/>
    <x v="7"/>
    <x v="78"/>
    <x v="118"/>
    <x v="2"/>
    <x v="29"/>
    <x v="104"/>
    <x v="60"/>
    <x v="49"/>
    <x v="52"/>
    <x v="198"/>
    <x v="336"/>
    <x v="311"/>
    <x v="2"/>
    <x v="329"/>
    <x v="399"/>
    <x v="411"/>
    <x v="343"/>
    <x v="148"/>
    <x v="400"/>
    <x v="413"/>
    <x v="344"/>
    <x v="3"/>
    <x v="132"/>
    <x v="86"/>
    <x v="423"/>
    <x v="424"/>
    <x v="344"/>
    <x v="344"/>
    <x v="344"/>
    <x v="2"/>
    <x v="5"/>
    <x v="7"/>
    <x v="5"/>
  </r>
  <r>
    <x v="403"/>
    <x v="398"/>
    <x v="1"/>
    <x v="4"/>
    <x v="14"/>
    <x v="0"/>
    <x v="8"/>
    <x v="13"/>
    <x v="20"/>
    <x v="7"/>
    <x v="88"/>
    <x v="127"/>
    <x v="2"/>
    <x v="16"/>
    <x v="394"/>
    <x v="63"/>
    <x v="52"/>
    <x v="54"/>
    <x v="193"/>
    <x v="127"/>
    <x v="155"/>
    <x v="2"/>
    <x v="144"/>
    <x v="55"/>
    <x v="58"/>
    <x v="127"/>
    <x v="316"/>
    <x v="55"/>
    <x v="58"/>
    <x v="128"/>
    <x v="3"/>
    <x v="324"/>
    <x v="86"/>
    <x v="63"/>
    <x v="64"/>
    <x v="125"/>
    <x v="125"/>
    <x v="125"/>
    <x v="2"/>
    <x v="5"/>
    <x v="7"/>
    <x v="5"/>
  </r>
  <r>
    <x v="117"/>
    <x v="119"/>
    <x v="1"/>
    <x v="4"/>
    <x v="15"/>
    <x v="4"/>
    <x v="6"/>
    <x v="10"/>
    <x v="11"/>
    <x v="9"/>
    <x v="56"/>
    <x v="97"/>
    <x v="0"/>
    <x v="16"/>
    <x v="307"/>
    <x v="10"/>
    <x v="15"/>
    <x v="16"/>
    <x v="306"/>
    <x v="241"/>
    <x v="239"/>
    <x v="2"/>
    <x v="244"/>
    <x v="223"/>
    <x v="228"/>
    <x v="245"/>
    <x v="237"/>
    <x v="224"/>
    <x v="229"/>
    <x v="244"/>
    <x v="3"/>
    <x v="244"/>
    <x v="77"/>
    <x v="222"/>
    <x v="201"/>
    <x v="243"/>
    <x v="243"/>
    <x v="242"/>
    <x v="2"/>
    <x v="3"/>
    <x v="7"/>
    <x v="3"/>
  </r>
  <r>
    <x v="118"/>
    <x v="120"/>
    <x v="1"/>
    <x v="4"/>
    <x v="15"/>
    <x v="4"/>
    <x v="6"/>
    <x v="10"/>
    <x v="11"/>
    <x v="9"/>
    <x v="57"/>
    <x v="98"/>
    <x v="0"/>
    <x v="16"/>
    <x v="308"/>
    <x v="15"/>
    <x v="16"/>
    <x v="17"/>
    <x v="307"/>
    <x v="240"/>
    <x v="238"/>
    <x v="2"/>
    <x v="243"/>
    <x v="161"/>
    <x v="171"/>
    <x v="241"/>
    <x v="233"/>
    <x v="167"/>
    <x v="175"/>
    <x v="249"/>
    <x v="3"/>
    <x v="245"/>
    <x v="75"/>
    <x v="175"/>
    <x v="199"/>
    <x v="248"/>
    <x v="248"/>
    <x v="247"/>
    <x v="2"/>
    <x v="3"/>
    <x v="7"/>
    <x v="3"/>
  </r>
  <r>
    <x v="119"/>
    <x v="121"/>
    <x v="1"/>
    <x v="4"/>
    <x v="15"/>
    <x v="4"/>
    <x v="6"/>
    <x v="10"/>
    <x v="3"/>
    <x v="9"/>
    <x v="58"/>
    <x v="99"/>
    <x v="2"/>
    <x v="12"/>
    <x v="456"/>
    <x v="11"/>
    <x v="14"/>
    <x v="15"/>
    <x v="298"/>
    <x v="230"/>
    <x v="206"/>
    <x v="2"/>
    <x v="238"/>
    <x v="160"/>
    <x v="170"/>
    <x v="232"/>
    <x v="255"/>
    <x v="159"/>
    <x v="169"/>
    <x v="233"/>
    <x v="3"/>
    <x v="305"/>
    <x v="66"/>
    <x v="148"/>
    <x v="142"/>
    <x v="232"/>
    <x v="232"/>
    <x v="231"/>
    <x v="2"/>
    <x v="3"/>
    <x v="7"/>
    <x v="3"/>
  </r>
  <r>
    <x v="149"/>
    <x v="145"/>
    <x v="1"/>
    <x v="4"/>
    <x v="15"/>
    <x v="4"/>
    <x v="6"/>
    <x v="10"/>
    <x v="11"/>
    <x v="9"/>
    <x v="67"/>
    <x v="109"/>
    <x v="0"/>
    <x v="17"/>
    <x v="266"/>
    <x v="21"/>
    <x v="17"/>
    <x v="18"/>
    <x v="304"/>
    <x v="242"/>
    <x v="244"/>
    <x v="2"/>
    <x v="247"/>
    <x v="170"/>
    <x v="180"/>
    <x v="248"/>
    <x v="230"/>
    <x v="172"/>
    <x v="182"/>
    <x v="252"/>
    <x v="3"/>
    <x v="229"/>
    <x v="79"/>
    <x v="187"/>
    <x v="219"/>
    <x v="250"/>
    <x v="250"/>
    <x v="250"/>
    <x v="2"/>
    <x v="3"/>
    <x v="7"/>
    <x v="3"/>
  </r>
  <r>
    <x v="16"/>
    <x v="10"/>
    <x v="1"/>
    <x v="4"/>
    <x v="16"/>
    <x v="2"/>
    <x v="6"/>
    <x v="14"/>
    <x v="23"/>
    <x v="9"/>
    <x v="23"/>
    <x v="71"/>
    <x v="2"/>
    <x v="12"/>
    <x v="451"/>
    <x v="20"/>
    <x v="63"/>
    <x v="65"/>
    <x v="285"/>
    <x v="207"/>
    <x v="98"/>
    <x v="2"/>
    <x v="193"/>
    <x v="377"/>
    <x v="389"/>
    <x v="211"/>
    <x v="385"/>
    <x v="376"/>
    <x v="389"/>
    <x v="212"/>
    <x v="3"/>
    <x v="370"/>
    <x v="29"/>
    <x v="369"/>
    <x v="31"/>
    <x v="210"/>
    <x v="210"/>
    <x v="210"/>
    <x v="2"/>
    <x v="4"/>
    <x v="7"/>
    <x v="4"/>
  </r>
  <r>
    <x v="24"/>
    <x v="23"/>
    <x v="1"/>
    <x v="4"/>
    <x v="16"/>
    <x v="2"/>
    <x v="6"/>
    <x v="14"/>
    <x v="5"/>
    <x v="9"/>
    <x v="18"/>
    <x v="61"/>
    <x v="2"/>
    <x v="26"/>
    <x v="207"/>
    <x v="24"/>
    <x v="59"/>
    <x v="62"/>
    <x v="286"/>
    <x v="255"/>
    <x v="251"/>
    <x v="2"/>
    <x v="253"/>
    <x v="190"/>
    <x v="200"/>
    <x v="254"/>
    <x v="210"/>
    <x v="188"/>
    <x v="198"/>
    <x v="256"/>
    <x v="3"/>
    <x v="203"/>
    <x v="97"/>
    <x v="234"/>
    <x v="348"/>
    <x v="254"/>
    <x v="254"/>
    <x v="254"/>
    <x v="2"/>
    <x v="4"/>
    <x v="7"/>
    <x v="4"/>
  </r>
  <r>
    <x v="114"/>
    <x v="115"/>
    <x v="1"/>
    <x v="4"/>
    <x v="16"/>
    <x v="2"/>
    <x v="6"/>
    <x v="14"/>
    <x v="24"/>
    <x v="9"/>
    <x v="54"/>
    <x v="96"/>
    <x v="2"/>
    <x v="31"/>
    <x v="17"/>
    <x v="28"/>
    <x v="65"/>
    <x v="67"/>
    <x v="282"/>
    <x v="272"/>
    <x v="325"/>
    <x v="2"/>
    <x v="287"/>
    <x v="141"/>
    <x v="152"/>
    <x v="273"/>
    <x v="114"/>
    <x v="141"/>
    <x v="152"/>
    <x v="274"/>
    <x v="3"/>
    <x v="118"/>
    <x v="109"/>
    <x v="192"/>
    <x v="450"/>
    <x v="271"/>
    <x v="271"/>
    <x v="272"/>
    <x v="2"/>
    <x v="4"/>
    <x v="7"/>
    <x v="4"/>
  </r>
  <r>
    <x v="359"/>
    <x v="351"/>
    <x v="1"/>
    <x v="4"/>
    <x v="16"/>
    <x v="2"/>
    <x v="6"/>
    <x v="14"/>
    <x v="29"/>
    <x v="9"/>
    <x v="73"/>
    <x v="112"/>
    <x v="2"/>
    <x v="16"/>
    <x v="362"/>
    <x v="62"/>
    <x v="69"/>
    <x v="70"/>
    <x v="279"/>
    <x v="218"/>
    <x v="172"/>
    <x v="2"/>
    <x v="212"/>
    <x v="74"/>
    <x v="75"/>
    <x v="214"/>
    <x v="286"/>
    <x v="73"/>
    <x v="74"/>
    <x v="215"/>
    <x v="3"/>
    <x v="275"/>
    <x v="86"/>
    <x v="80"/>
    <x v="75"/>
    <x v="214"/>
    <x v="214"/>
    <x v="213"/>
    <x v="2"/>
    <x v="4"/>
    <x v="7"/>
    <x v="4"/>
  </r>
  <r>
    <x v="360"/>
    <x v="352"/>
    <x v="1"/>
    <x v="11"/>
    <x v="16"/>
    <x v="2"/>
    <x v="6"/>
    <x v="14"/>
    <x v="29"/>
    <x v="5"/>
    <x v="73"/>
    <x v="112"/>
    <x v="2"/>
    <x v="29"/>
    <x v="114"/>
    <x v="62"/>
    <x v="69"/>
    <x v="70"/>
    <x v="279"/>
    <x v="268"/>
    <x v="292"/>
    <x v="2"/>
    <x v="277"/>
    <x v="386"/>
    <x v="401"/>
    <x v="278"/>
    <x v="183"/>
    <x v="386"/>
    <x v="401"/>
    <x v="279"/>
    <x v="3"/>
    <x v="167"/>
    <x v="86"/>
    <x v="412"/>
    <x v="414"/>
    <x v="276"/>
    <x v="276"/>
    <x v="277"/>
    <x v="2"/>
    <x v="4"/>
    <x v="7"/>
    <x v="4"/>
  </r>
  <r>
    <x v="166"/>
    <x v="161"/>
    <x v="1"/>
    <x v="4"/>
    <x v="17"/>
    <x v="4"/>
    <x v="0"/>
    <x v="4"/>
    <x v="29"/>
    <x v="1"/>
    <x v="73"/>
    <x v="112"/>
    <x v="2"/>
    <x v="16"/>
    <x v="322"/>
    <x v="15"/>
    <x v="24"/>
    <x v="24"/>
    <x v="238"/>
    <x v="171"/>
    <x v="209"/>
    <x v="2"/>
    <x v="188"/>
    <x v="200"/>
    <x v="206"/>
    <x v="190"/>
    <x v="292"/>
    <x v="200"/>
    <x v="206"/>
    <x v="189"/>
    <x v="3"/>
    <x v="248"/>
    <x v="86"/>
    <x v="213"/>
    <x v="224"/>
    <x v="187"/>
    <x v="187"/>
    <x v="187"/>
    <x v="2"/>
    <x v="3"/>
    <x v="7"/>
    <x v="3"/>
  </r>
  <r>
    <x v="265"/>
    <x v="252"/>
    <x v="1"/>
    <x v="11"/>
    <x v="17"/>
    <x v="4"/>
    <x v="0"/>
    <x v="4"/>
    <x v="29"/>
    <x v="5"/>
    <x v="73"/>
    <x v="112"/>
    <x v="2"/>
    <x v="29"/>
    <x v="153"/>
    <x v="15"/>
    <x v="24"/>
    <x v="24"/>
    <x v="238"/>
    <x v="303"/>
    <x v="267"/>
    <x v="2"/>
    <x v="294"/>
    <x v="268"/>
    <x v="277"/>
    <x v="296"/>
    <x v="179"/>
    <x v="266"/>
    <x v="276"/>
    <x v="297"/>
    <x v="3"/>
    <x v="189"/>
    <x v="86"/>
    <x v="278"/>
    <x v="277"/>
    <x v="296"/>
    <x v="296"/>
    <x v="296"/>
    <x v="2"/>
    <x v="3"/>
    <x v="7"/>
    <x v="3"/>
  </r>
  <r>
    <x v="133"/>
    <x v="134"/>
    <x v="1"/>
    <x v="4"/>
    <x v="18"/>
    <x v="4"/>
    <x v="3"/>
    <x v="14"/>
    <x v="23"/>
    <x v="5"/>
    <x v="37"/>
    <x v="82"/>
    <x v="2"/>
    <x v="15"/>
    <x v="447"/>
    <x v="71"/>
    <x v="255"/>
    <x v="253"/>
    <x v="267"/>
    <x v="201"/>
    <x v="33"/>
    <x v="2"/>
    <x v="161"/>
    <x v="448"/>
    <x v="465"/>
    <x v="193"/>
    <x v="427"/>
    <x v="448"/>
    <x v="464"/>
    <x v="192"/>
    <x v="3"/>
    <x v="277"/>
    <x v="21"/>
    <x v="476"/>
    <x v="40"/>
    <x v="190"/>
    <x v="190"/>
    <x v="190"/>
    <x v="2"/>
    <x v="3"/>
    <x v="7"/>
    <x v="3"/>
  </r>
  <r>
    <x v="508"/>
    <x v="510"/>
    <x v="1"/>
    <x v="1"/>
    <x v="19"/>
    <x v="15"/>
    <x v="5"/>
    <x v="7"/>
    <x v="35"/>
    <x v="5"/>
    <x v="121"/>
    <x v="51"/>
    <x v="2"/>
    <x v="6"/>
    <x v="475"/>
    <x v="114"/>
    <x v="296"/>
    <x v="295"/>
    <x v="274"/>
    <x v="184"/>
    <x v="1"/>
    <x v="2"/>
    <x v="48"/>
    <x v="461"/>
    <x v="476"/>
    <x v="66"/>
    <x v="459"/>
    <x v="460"/>
    <x v="475"/>
    <x v="67"/>
    <x v="3"/>
    <x v="434"/>
    <x v="86"/>
    <x v="492"/>
    <x v="497"/>
    <x v="64"/>
    <x v="64"/>
    <x v="64"/>
    <x v="3"/>
    <x v="8"/>
    <x v="7"/>
    <x v="15"/>
  </r>
  <r>
    <x v="486"/>
    <x v="491"/>
    <x v="1"/>
    <x v="1"/>
    <x v="20"/>
    <x v="15"/>
    <x v="1"/>
    <x v="13"/>
    <x v="28"/>
    <x v="3"/>
    <x v="116"/>
    <x v="159"/>
    <x v="0"/>
    <x v="8"/>
    <x v="474"/>
    <x v="153"/>
    <x v="322"/>
    <x v="322"/>
    <x v="58"/>
    <x v="17"/>
    <x v="0"/>
    <x v="2"/>
    <x v="11"/>
    <x v="454"/>
    <x v="469"/>
    <x v="11"/>
    <x v="454"/>
    <x v="452"/>
    <x v="467"/>
    <x v="13"/>
    <x v="3"/>
    <x v="434"/>
    <x v="86"/>
    <x v="484"/>
    <x v="486"/>
    <x v="12"/>
    <x v="12"/>
    <x v="12"/>
    <x v="1"/>
    <x v="8"/>
    <x v="7"/>
    <x v="15"/>
  </r>
  <r>
    <x v="135"/>
    <x v="136"/>
    <x v="2"/>
    <x v="10"/>
    <x v="21"/>
    <x v="4"/>
    <x v="3"/>
    <x v="14"/>
    <x v="9"/>
    <x v="5"/>
    <x v="33"/>
    <x v="78"/>
    <x v="2"/>
    <x v="39"/>
    <x v="0"/>
    <x v="12"/>
    <x v="53"/>
    <x v="57"/>
    <x v="313"/>
    <x v="150"/>
    <x v="459"/>
    <x v="2"/>
    <x v="259"/>
    <x v="19"/>
    <x v="18"/>
    <x v="213"/>
    <x v="27"/>
    <x v="19"/>
    <x v="18"/>
    <x v="214"/>
    <x v="3"/>
    <x v="2"/>
    <x v="138"/>
    <x v="22"/>
    <x v="474"/>
    <x v="213"/>
    <x v="213"/>
    <x v="212"/>
    <x v="2"/>
    <x v="3"/>
    <x v="7"/>
    <x v="3"/>
  </r>
  <r>
    <x v="369"/>
    <x v="361"/>
    <x v="2"/>
    <x v="9"/>
    <x v="21"/>
    <x v="4"/>
    <x v="3"/>
    <x v="14"/>
    <x v="15"/>
    <x v="5"/>
    <x v="33"/>
    <x v="78"/>
    <x v="2"/>
    <x v="4"/>
    <x v="473"/>
    <x v="12"/>
    <x v="53"/>
    <x v="57"/>
    <x v="313"/>
    <x v="325"/>
    <x v="21"/>
    <x v="2"/>
    <x v="233"/>
    <x v="445"/>
    <x v="461"/>
    <x v="279"/>
    <x v="430"/>
    <x v="445"/>
    <x v="461"/>
    <x v="280"/>
    <x v="3"/>
    <x v="429"/>
    <x v="16"/>
    <x v="472"/>
    <x v="24"/>
    <x v="277"/>
    <x v="277"/>
    <x v="278"/>
    <x v="2"/>
    <x v="3"/>
    <x v="7"/>
    <x v="3"/>
  </r>
  <r>
    <x v="370"/>
    <x v="362"/>
    <x v="1"/>
    <x v="2"/>
    <x v="21"/>
    <x v="4"/>
    <x v="3"/>
    <x v="14"/>
    <x v="14"/>
    <x v="5"/>
    <x v="33"/>
    <x v="78"/>
    <x v="2"/>
    <x v="39"/>
    <x v="0"/>
    <x v="12"/>
    <x v="53"/>
    <x v="57"/>
    <x v="313"/>
    <x v="150"/>
    <x v="459"/>
    <x v="2"/>
    <x v="259"/>
    <x v="19"/>
    <x v="18"/>
    <x v="213"/>
    <x v="27"/>
    <x v="19"/>
    <x v="18"/>
    <x v="214"/>
    <x v="3"/>
    <x v="2"/>
    <x v="138"/>
    <x v="22"/>
    <x v="474"/>
    <x v="213"/>
    <x v="213"/>
    <x v="212"/>
    <x v="2"/>
    <x v="3"/>
    <x v="7"/>
    <x v="3"/>
  </r>
  <r>
    <x v="412"/>
    <x v="407"/>
    <x v="1"/>
    <x v="4"/>
    <x v="22"/>
    <x v="14"/>
    <x v="6"/>
    <x v="7"/>
    <x v="35"/>
    <x v="5"/>
    <x v="92"/>
    <x v="52"/>
    <x v="2"/>
    <x v="13"/>
    <x v="470"/>
    <x v="136"/>
    <x v="313"/>
    <x v="313"/>
    <x v="244"/>
    <x v="176"/>
    <x v="4"/>
    <x v="2"/>
    <x v="68"/>
    <x v="452"/>
    <x v="468"/>
    <x v="72"/>
    <x v="441"/>
    <x v="453"/>
    <x v="468"/>
    <x v="73"/>
    <x v="3"/>
    <x v="382"/>
    <x v="31"/>
    <x v="486"/>
    <x v="488"/>
    <x v="70"/>
    <x v="70"/>
    <x v="70"/>
    <x v="3"/>
    <x v="7"/>
    <x v="7"/>
    <x v="7"/>
  </r>
  <r>
    <x v="406"/>
    <x v="401"/>
    <x v="1"/>
    <x v="4"/>
    <x v="23"/>
    <x v="14"/>
    <x v="6"/>
    <x v="7"/>
    <x v="35"/>
    <x v="5"/>
    <x v="88"/>
    <x v="50"/>
    <x v="2"/>
    <x v="10"/>
    <x v="470"/>
    <x v="125"/>
    <x v="307"/>
    <x v="307"/>
    <x v="251"/>
    <x v="179"/>
    <x v="3"/>
    <x v="2"/>
    <x v="67"/>
    <x v="449"/>
    <x v="464"/>
    <x v="74"/>
    <x v="451"/>
    <x v="449"/>
    <x v="463"/>
    <x v="75"/>
    <x v="3"/>
    <x v="408"/>
    <x v="86"/>
    <x v="481"/>
    <x v="484"/>
    <x v="72"/>
    <x v="72"/>
    <x v="72"/>
    <x v="3"/>
    <x v="7"/>
    <x v="7"/>
    <x v="7"/>
  </r>
  <r>
    <x v="169"/>
    <x v="164"/>
    <x v="1"/>
    <x v="4"/>
    <x v="24"/>
    <x v="0"/>
    <x v="3"/>
    <x v="13"/>
    <x v="29"/>
    <x v="1"/>
    <x v="73"/>
    <x v="112"/>
    <x v="2"/>
    <x v="16"/>
    <x v="382"/>
    <x v="76"/>
    <x v="157"/>
    <x v="159"/>
    <x v="194"/>
    <x v="133"/>
    <x v="107"/>
    <x v="2"/>
    <x v="124"/>
    <x v="114"/>
    <x v="121"/>
    <x v="122"/>
    <x v="358"/>
    <x v="115"/>
    <x v="121"/>
    <x v="123"/>
    <x v="3"/>
    <x v="321"/>
    <x v="86"/>
    <x v="123"/>
    <x v="139"/>
    <x v="120"/>
    <x v="120"/>
    <x v="120"/>
    <x v="2"/>
    <x v="5"/>
    <x v="7"/>
    <x v="5"/>
  </r>
  <r>
    <x v="267"/>
    <x v="254"/>
    <x v="1"/>
    <x v="11"/>
    <x v="24"/>
    <x v="0"/>
    <x v="3"/>
    <x v="13"/>
    <x v="29"/>
    <x v="5"/>
    <x v="73"/>
    <x v="112"/>
    <x v="2"/>
    <x v="29"/>
    <x v="91"/>
    <x v="76"/>
    <x v="157"/>
    <x v="159"/>
    <x v="194"/>
    <x v="340"/>
    <x v="360"/>
    <x v="2"/>
    <x v="355"/>
    <x v="353"/>
    <x v="360"/>
    <x v="352"/>
    <x v="106"/>
    <x v="352"/>
    <x v="360"/>
    <x v="354"/>
    <x v="3"/>
    <x v="124"/>
    <x v="86"/>
    <x v="371"/>
    <x v="361"/>
    <x v="353"/>
    <x v="353"/>
    <x v="354"/>
    <x v="2"/>
    <x v="5"/>
    <x v="7"/>
    <x v="5"/>
  </r>
  <r>
    <x v="100"/>
    <x v="102"/>
    <x v="1"/>
    <x v="6"/>
    <x v="25"/>
    <x v="0"/>
    <x v="6"/>
    <x v="14"/>
    <x v="37"/>
    <x v="9"/>
    <x v="51"/>
    <x v="94"/>
    <x v="2"/>
    <x v="26"/>
    <x v="201"/>
    <x v="67"/>
    <x v="177"/>
    <x v="172"/>
    <x v="16"/>
    <x v="434"/>
    <x v="277"/>
    <x v="2"/>
    <x v="438"/>
    <x v="184"/>
    <x v="225"/>
    <x v="440"/>
    <x v="171"/>
    <x v="184"/>
    <x v="225"/>
    <x v="441"/>
    <x v="3"/>
    <x v="193"/>
    <x v="98"/>
    <x v="268"/>
    <x v="341"/>
    <x v="440"/>
    <x v="440"/>
    <x v="440"/>
    <x v="2"/>
    <x v="5"/>
    <x v="7"/>
    <x v="5"/>
  </r>
  <r>
    <x v="101"/>
    <x v="103"/>
    <x v="1"/>
    <x v="5"/>
    <x v="25"/>
    <x v="0"/>
    <x v="6"/>
    <x v="14"/>
    <x v="15"/>
    <x v="9"/>
    <x v="51"/>
    <x v="94"/>
    <x v="2"/>
    <x v="17"/>
    <x v="263"/>
    <x v="67"/>
    <x v="177"/>
    <x v="172"/>
    <x v="16"/>
    <x v="46"/>
    <x v="197"/>
    <x v="2"/>
    <x v="49"/>
    <x v="287"/>
    <x v="260"/>
    <x v="49"/>
    <x v="300"/>
    <x v="287"/>
    <x v="260"/>
    <x v="50"/>
    <x v="3"/>
    <x v="240"/>
    <x v="68"/>
    <x v="226"/>
    <x v="156"/>
    <x v="48"/>
    <x v="48"/>
    <x v="48"/>
    <x v="2"/>
    <x v="5"/>
    <x v="7"/>
    <x v="5"/>
  </r>
  <r>
    <x v="102"/>
    <x v="104"/>
    <x v="1"/>
    <x v="3"/>
    <x v="25"/>
    <x v="0"/>
    <x v="6"/>
    <x v="14"/>
    <x v="14"/>
    <x v="9"/>
    <x v="51"/>
    <x v="94"/>
    <x v="2"/>
    <x v="26"/>
    <x v="201"/>
    <x v="67"/>
    <x v="177"/>
    <x v="172"/>
    <x v="16"/>
    <x v="434"/>
    <x v="277"/>
    <x v="2"/>
    <x v="438"/>
    <x v="184"/>
    <x v="225"/>
    <x v="440"/>
    <x v="171"/>
    <x v="184"/>
    <x v="225"/>
    <x v="441"/>
    <x v="3"/>
    <x v="193"/>
    <x v="98"/>
    <x v="268"/>
    <x v="341"/>
    <x v="440"/>
    <x v="440"/>
    <x v="440"/>
    <x v="2"/>
    <x v="5"/>
    <x v="7"/>
    <x v="5"/>
  </r>
  <r>
    <x v="103"/>
    <x v="105"/>
    <x v="1"/>
    <x v="4"/>
    <x v="25"/>
    <x v="0"/>
    <x v="6"/>
    <x v="14"/>
    <x v="28"/>
    <x v="9"/>
    <x v="52"/>
    <x v="95"/>
    <x v="2"/>
    <x v="31"/>
    <x v="16"/>
    <x v="67"/>
    <x v="178"/>
    <x v="173"/>
    <x v="17"/>
    <x v="463"/>
    <x v="416"/>
    <x v="2"/>
    <x v="467"/>
    <x v="131"/>
    <x v="201"/>
    <x v="471"/>
    <x v="47"/>
    <x v="129"/>
    <x v="199"/>
    <x v="472"/>
    <x v="3"/>
    <x v="60"/>
    <x v="124"/>
    <x v="298"/>
    <x v="426"/>
    <x v="471"/>
    <x v="471"/>
    <x v="471"/>
    <x v="2"/>
    <x v="5"/>
    <x v="7"/>
    <x v="5"/>
  </r>
  <r>
    <x v="105"/>
    <x v="107"/>
    <x v="1"/>
    <x v="6"/>
    <x v="25"/>
    <x v="0"/>
    <x v="6"/>
    <x v="14"/>
    <x v="34"/>
    <x v="9"/>
    <x v="52"/>
    <x v="17"/>
    <x v="2"/>
    <x v="12"/>
    <x v="248"/>
    <x v="52"/>
    <x v="62"/>
    <x v="49"/>
    <x v="9"/>
    <x v="53"/>
    <x v="131"/>
    <x v="2"/>
    <x v="63"/>
    <x v="138"/>
    <x v="139"/>
    <x v="60"/>
    <x v="260"/>
    <x v="138"/>
    <x v="138"/>
    <x v="61"/>
    <x v="3"/>
    <x v="231"/>
    <x v="30"/>
    <x v="99"/>
    <x v="80"/>
    <x v="59"/>
    <x v="59"/>
    <x v="59"/>
    <x v="6"/>
    <x v="5"/>
    <x v="7"/>
    <x v="5"/>
  </r>
  <r>
    <x v="106"/>
    <x v="108"/>
    <x v="1"/>
    <x v="5"/>
    <x v="25"/>
    <x v="0"/>
    <x v="6"/>
    <x v="14"/>
    <x v="15"/>
    <x v="9"/>
    <x v="52"/>
    <x v="17"/>
    <x v="2"/>
    <x v="33"/>
    <x v="214"/>
    <x v="52"/>
    <x v="62"/>
    <x v="49"/>
    <x v="9"/>
    <x v="428"/>
    <x v="332"/>
    <x v="2"/>
    <x v="426"/>
    <x v="324"/>
    <x v="341"/>
    <x v="430"/>
    <x v="200"/>
    <x v="324"/>
    <x v="342"/>
    <x v="431"/>
    <x v="3"/>
    <x v="205"/>
    <x v="126"/>
    <x v="391"/>
    <x v="408"/>
    <x v="430"/>
    <x v="430"/>
    <x v="430"/>
    <x v="6"/>
    <x v="5"/>
    <x v="7"/>
    <x v="5"/>
  </r>
  <r>
    <x v="107"/>
    <x v="109"/>
    <x v="1"/>
    <x v="3"/>
    <x v="25"/>
    <x v="0"/>
    <x v="6"/>
    <x v="14"/>
    <x v="14"/>
    <x v="9"/>
    <x v="52"/>
    <x v="17"/>
    <x v="2"/>
    <x v="12"/>
    <x v="248"/>
    <x v="52"/>
    <x v="62"/>
    <x v="49"/>
    <x v="9"/>
    <x v="53"/>
    <x v="131"/>
    <x v="2"/>
    <x v="63"/>
    <x v="138"/>
    <x v="139"/>
    <x v="60"/>
    <x v="260"/>
    <x v="138"/>
    <x v="138"/>
    <x v="61"/>
    <x v="3"/>
    <x v="231"/>
    <x v="30"/>
    <x v="99"/>
    <x v="80"/>
    <x v="59"/>
    <x v="59"/>
    <x v="59"/>
    <x v="6"/>
    <x v="5"/>
    <x v="7"/>
    <x v="5"/>
  </r>
  <r>
    <x v="259"/>
    <x v="151"/>
    <x v="1"/>
    <x v="4"/>
    <x v="25"/>
    <x v="0"/>
    <x v="6"/>
    <x v="14"/>
    <x v="24"/>
    <x v="9"/>
    <x v="69"/>
    <x v="110"/>
    <x v="2"/>
    <x v="16"/>
    <x v="367"/>
    <x v="89"/>
    <x v="181"/>
    <x v="174"/>
    <x v="21"/>
    <x v="26"/>
    <x v="86"/>
    <x v="2"/>
    <x v="23"/>
    <x v="86"/>
    <x v="76"/>
    <x v="24"/>
    <x v="360"/>
    <x v="87"/>
    <x v="75"/>
    <x v="23"/>
    <x v="3"/>
    <x v="315"/>
    <x v="36"/>
    <x v="67"/>
    <x v="91"/>
    <x v="22"/>
    <x v="22"/>
    <x v="22"/>
    <x v="2"/>
    <x v="5"/>
    <x v="7"/>
    <x v="5"/>
  </r>
  <r>
    <x v="415"/>
    <x v="416"/>
    <x v="1"/>
    <x v="4"/>
    <x v="25"/>
    <x v="0"/>
    <x v="6"/>
    <x v="14"/>
    <x v="24"/>
    <x v="9"/>
    <x v="94"/>
    <x v="133"/>
    <x v="2"/>
    <x v="16"/>
    <x v="405"/>
    <x v="67"/>
    <x v="188"/>
    <x v="182"/>
    <x v="25"/>
    <x v="23"/>
    <x v="93"/>
    <x v="2"/>
    <x v="21"/>
    <x v="346"/>
    <x v="316"/>
    <x v="23"/>
    <x v="398"/>
    <x v="346"/>
    <x v="317"/>
    <x v="22"/>
    <x v="3"/>
    <x v="328"/>
    <x v="86"/>
    <x v="323"/>
    <x v="312"/>
    <x v="21"/>
    <x v="21"/>
    <x v="21"/>
    <x v="2"/>
    <x v="5"/>
    <x v="7"/>
    <x v="5"/>
  </r>
  <r>
    <x v="435"/>
    <x v="433"/>
    <x v="1"/>
    <x v="4"/>
    <x v="25"/>
    <x v="0"/>
    <x v="6"/>
    <x v="14"/>
    <x v="26"/>
    <x v="9"/>
    <x v="102"/>
    <x v="140"/>
    <x v="2"/>
    <x v="29"/>
    <x v="52"/>
    <x v="75"/>
    <x v="190"/>
    <x v="185"/>
    <x v="24"/>
    <x v="458"/>
    <x v="373"/>
    <x v="2"/>
    <x v="461"/>
    <x v="181"/>
    <x v="271"/>
    <x v="464"/>
    <x v="70"/>
    <x v="181"/>
    <x v="269"/>
    <x v="466"/>
    <x v="3"/>
    <x v="115"/>
    <x v="86"/>
    <x v="273"/>
    <x v="273"/>
    <x v="465"/>
    <x v="465"/>
    <x v="465"/>
    <x v="2"/>
    <x v="5"/>
    <x v="7"/>
    <x v="5"/>
  </r>
  <r>
    <x v="457"/>
    <x v="456"/>
    <x v="1"/>
    <x v="4"/>
    <x v="25"/>
    <x v="0"/>
    <x v="6"/>
    <x v="14"/>
    <x v="23"/>
    <x v="9"/>
    <x v="109"/>
    <x v="147"/>
    <x v="2"/>
    <x v="16"/>
    <x v="428"/>
    <x v="81"/>
    <x v="192"/>
    <x v="186"/>
    <x v="23"/>
    <x v="20"/>
    <x v="88"/>
    <x v="2"/>
    <x v="19"/>
    <x v="203"/>
    <x v="163"/>
    <x v="21"/>
    <x v="396"/>
    <x v="203"/>
    <x v="163"/>
    <x v="20"/>
    <x v="3"/>
    <x v="330"/>
    <x v="86"/>
    <x v="174"/>
    <x v="186"/>
    <x v="19"/>
    <x v="19"/>
    <x v="19"/>
    <x v="2"/>
    <x v="5"/>
    <x v="7"/>
    <x v="5"/>
  </r>
  <r>
    <x v="130"/>
    <x v="427"/>
    <x v="1"/>
    <x v="4"/>
    <x v="26"/>
    <x v="4"/>
    <x v="1"/>
    <x v="14"/>
    <x v="25"/>
    <x v="6"/>
    <x v="62"/>
    <x v="104"/>
    <x v="2"/>
    <x v="15"/>
    <x v="449"/>
    <x v="67"/>
    <x v="89"/>
    <x v="91"/>
    <x v="247"/>
    <x v="177"/>
    <x v="97"/>
    <x v="2"/>
    <x v="169"/>
    <x v="57"/>
    <x v="60"/>
    <x v="176"/>
    <x v="327"/>
    <x v="57"/>
    <x v="60"/>
    <x v="175"/>
    <x v="3"/>
    <x v="285"/>
    <x v="34"/>
    <x v="53"/>
    <x v="43"/>
    <x v="172"/>
    <x v="172"/>
    <x v="172"/>
    <x v="2"/>
    <x v="3"/>
    <x v="7"/>
    <x v="3"/>
  </r>
  <r>
    <x v="131"/>
    <x v="132"/>
    <x v="1"/>
    <x v="4"/>
    <x v="26"/>
    <x v="4"/>
    <x v="1"/>
    <x v="14"/>
    <x v="23"/>
    <x v="6"/>
    <x v="62"/>
    <x v="104"/>
    <x v="2"/>
    <x v="17"/>
    <x v="265"/>
    <x v="67"/>
    <x v="89"/>
    <x v="91"/>
    <x v="246"/>
    <x v="208"/>
    <x v="218"/>
    <x v="2"/>
    <x v="234"/>
    <x v="130"/>
    <x v="138"/>
    <x v="222"/>
    <x v="249"/>
    <x v="128"/>
    <x v="137"/>
    <x v="224"/>
    <x v="3"/>
    <x v="225"/>
    <x v="70"/>
    <x v="128"/>
    <x v="143"/>
    <x v="223"/>
    <x v="223"/>
    <x v="222"/>
    <x v="2"/>
    <x v="3"/>
    <x v="7"/>
    <x v="3"/>
  </r>
  <r>
    <x v="391"/>
    <x v="383"/>
    <x v="1"/>
    <x v="4"/>
    <x v="27"/>
    <x v="12"/>
    <x v="1"/>
    <x v="4"/>
    <x v="26"/>
    <x v="2"/>
    <x v="79"/>
    <x v="38"/>
    <x v="2"/>
    <x v="14"/>
    <x v="287"/>
    <x v="24"/>
    <x v="25"/>
    <x v="26"/>
    <x v="295"/>
    <x v="233"/>
    <x v="166"/>
    <x v="2"/>
    <x v="225"/>
    <x v="135"/>
    <x v="145"/>
    <x v="227"/>
    <x v="297"/>
    <x v="134"/>
    <x v="143"/>
    <x v="229"/>
    <x v="3"/>
    <x v="378"/>
    <x v="86"/>
    <x v="146"/>
    <x v="163"/>
    <x v="228"/>
    <x v="228"/>
    <x v="227"/>
    <x v="4"/>
    <x v="8"/>
    <x v="0"/>
    <x v="8"/>
  </r>
  <r>
    <x v="167"/>
    <x v="162"/>
    <x v="1"/>
    <x v="4"/>
    <x v="28"/>
    <x v="12"/>
    <x v="8"/>
    <x v="14"/>
    <x v="29"/>
    <x v="4"/>
    <x v="73"/>
    <x v="112"/>
    <x v="2"/>
    <x v="16"/>
    <x v="389"/>
    <x v="83"/>
    <x v="161"/>
    <x v="165"/>
    <x v="199"/>
    <x v="134"/>
    <x v="121"/>
    <x v="2"/>
    <x v="132"/>
    <x v="78"/>
    <x v="79"/>
    <x v="112"/>
    <x v="313"/>
    <x v="79"/>
    <x v="79"/>
    <x v="113"/>
    <x v="3"/>
    <x v="387"/>
    <x v="86"/>
    <x v="82"/>
    <x v="17"/>
    <x v="110"/>
    <x v="110"/>
    <x v="110"/>
    <x v="2"/>
    <x v="8"/>
    <x v="0"/>
    <x v="8"/>
  </r>
  <r>
    <x v="266"/>
    <x v="253"/>
    <x v="1"/>
    <x v="11"/>
    <x v="28"/>
    <x v="12"/>
    <x v="8"/>
    <x v="14"/>
    <x v="29"/>
    <x v="5"/>
    <x v="73"/>
    <x v="112"/>
    <x v="2"/>
    <x v="29"/>
    <x v="83"/>
    <x v="83"/>
    <x v="161"/>
    <x v="165"/>
    <x v="199"/>
    <x v="338"/>
    <x v="346"/>
    <x v="2"/>
    <x v="343"/>
    <x v="380"/>
    <x v="397"/>
    <x v="367"/>
    <x v="159"/>
    <x v="379"/>
    <x v="396"/>
    <x v="369"/>
    <x v="3"/>
    <x v="51"/>
    <x v="86"/>
    <x v="410"/>
    <x v="483"/>
    <x v="369"/>
    <x v="369"/>
    <x v="369"/>
    <x v="2"/>
    <x v="8"/>
    <x v="0"/>
    <x v="8"/>
  </r>
  <r>
    <x v="362"/>
    <x v="354"/>
    <x v="1"/>
    <x v="4"/>
    <x v="28"/>
    <x v="12"/>
    <x v="8"/>
    <x v="14"/>
    <x v="23"/>
    <x v="4"/>
    <x v="71"/>
    <x v="111"/>
    <x v="2"/>
    <x v="29"/>
    <x v="74"/>
    <x v="101"/>
    <x v="160"/>
    <x v="163"/>
    <x v="206"/>
    <x v="341"/>
    <x v="358"/>
    <x v="2"/>
    <x v="351"/>
    <x v="422"/>
    <x v="436"/>
    <x v="386"/>
    <x v="201"/>
    <x v="422"/>
    <x v="436"/>
    <x v="387"/>
    <x v="3"/>
    <x v="46"/>
    <x v="127"/>
    <x v="462"/>
    <x v="472"/>
    <x v="387"/>
    <x v="387"/>
    <x v="387"/>
    <x v="2"/>
    <x v="8"/>
    <x v="0"/>
    <x v="8"/>
  </r>
  <r>
    <x v="417"/>
    <x v="418"/>
    <x v="1"/>
    <x v="4"/>
    <x v="29"/>
    <x v="2"/>
    <x v="2"/>
    <x v="4"/>
    <x v="23"/>
    <x v="1"/>
    <x v="95"/>
    <x v="134"/>
    <x v="0"/>
    <x v="16"/>
    <x v="429"/>
    <x v="47"/>
    <x v="64"/>
    <x v="55"/>
    <x v="14"/>
    <x v="19"/>
    <x v="178"/>
    <x v="2"/>
    <x v="20"/>
    <x v="129"/>
    <x v="107"/>
    <x v="20"/>
    <x v="290"/>
    <x v="135"/>
    <x v="120"/>
    <x v="33"/>
    <x v="3"/>
    <x v="283"/>
    <x v="86"/>
    <x v="122"/>
    <x v="140"/>
    <x v="32"/>
    <x v="32"/>
    <x v="32"/>
    <x v="2"/>
    <x v="4"/>
    <x v="7"/>
    <x v="4"/>
  </r>
  <r>
    <x v="168"/>
    <x v="163"/>
    <x v="1"/>
    <x v="4"/>
    <x v="30"/>
    <x v="2"/>
    <x v="6"/>
    <x v="3"/>
    <x v="29"/>
    <x v="7"/>
    <x v="73"/>
    <x v="112"/>
    <x v="2"/>
    <x v="16"/>
    <x v="313"/>
    <x v="3"/>
    <x v="6"/>
    <x v="6"/>
    <x v="255"/>
    <x v="192"/>
    <x v="240"/>
    <x v="2"/>
    <x v="227"/>
    <x v="270"/>
    <x v="275"/>
    <x v="218"/>
    <x v="256"/>
    <x v="269"/>
    <x v="273"/>
    <x v="220"/>
    <x v="3"/>
    <x v="266"/>
    <x v="86"/>
    <x v="276"/>
    <x v="198"/>
    <x v="219"/>
    <x v="219"/>
    <x v="218"/>
    <x v="2"/>
    <x v="4"/>
    <x v="7"/>
    <x v="4"/>
  </r>
  <r>
    <x v="334"/>
    <x v="316"/>
    <x v="1"/>
    <x v="11"/>
    <x v="30"/>
    <x v="2"/>
    <x v="6"/>
    <x v="3"/>
    <x v="29"/>
    <x v="5"/>
    <x v="73"/>
    <x v="112"/>
    <x v="2"/>
    <x v="29"/>
    <x v="162"/>
    <x v="3"/>
    <x v="6"/>
    <x v="6"/>
    <x v="255"/>
    <x v="282"/>
    <x v="248"/>
    <x v="2"/>
    <x v="264"/>
    <x v="197"/>
    <x v="210"/>
    <x v="274"/>
    <x v="205"/>
    <x v="197"/>
    <x v="210"/>
    <x v="275"/>
    <x v="3"/>
    <x v="174"/>
    <x v="86"/>
    <x v="217"/>
    <x v="307"/>
    <x v="272"/>
    <x v="272"/>
    <x v="273"/>
    <x v="2"/>
    <x v="4"/>
    <x v="7"/>
    <x v="4"/>
  </r>
  <r>
    <x v="410"/>
    <x v="405"/>
    <x v="1"/>
    <x v="4"/>
    <x v="30"/>
    <x v="2"/>
    <x v="6"/>
    <x v="3"/>
    <x v="11"/>
    <x v="7"/>
    <x v="91"/>
    <x v="130"/>
    <x v="2"/>
    <x v="29"/>
    <x v="94"/>
    <x v="7"/>
    <x v="7"/>
    <x v="7"/>
    <x v="254"/>
    <x v="285"/>
    <x v="249"/>
    <x v="2"/>
    <x v="266"/>
    <x v="280"/>
    <x v="284"/>
    <x v="280"/>
    <x v="212"/>
    <x v="280"/>
    <x v="284"/>
    <x v="281"/>
    <x v="3"/>
    <x v="165"/>
    <x v="86"/>
    <x v="286"/>
    <x v="281"/>
    <x v="278"/>
    <x v="278"/>
    <x v="279"/>
    <x v="2"/>
    <x v="4"/>
    <x v="7"/>
    <x v="4"/>
  </r>
  <r>
    <x v="123"/>
    <x v="125"/>
    <x v="1"/>
    <x v="4"/>
    <x v="31"/>
    <x v="4"/>
    <x v="8"/>
    <x v="14"/>
    <x v="24"/>
    <x v="7"/>
    <x v="59"/>
    <x v="101"/>
    <x v="2"/>
    <x v="16"/>
    <x v="305"/>
    <x v="21"/>
    <x v="27"/>
    <x v="27"/>
    <x v="253"/>
    <x v="193"/>
    <x v="212"/>
    <x v="2"/>
    <x v="209"/>
    <x v="166"/>
    <x v="175"/>
    <x v="210"/>
    <x v="274"/>
    <x v="163"/>
    <x v="171"/>
    <x v="210"/>
    <x v="3"/>
    <x v="243"/>
    <x v="71"/>
    <x v="162"/>
    <x v="155"/>
    <x v="208"/>
    <x v="208"/>
    <x v="208"/>
    <x v="2"/>
    <x v="3"/>
    <x v="7"/>
    <x v="3"/>
  </r>
  <r>
    <x v="46"/>
    <x v="44"/>
    <x v="1"/>
    <x v="4"/>
    <x v="32"/>
    <x v="14"/>
    <x v="2"/>
    <x v="13"/>
    <x v="25"/>
    <x v="1"/>
    <x v="32"/>
    <x v="77"/>
    <x v="2"/>
    <x v="16"/>
    <x v="296"/>
    <x v="40"/>
    <x v="67"/>
    <x v="68"/>
    <x v="215"/>
    <x v="142"/>
    <x v="179"/>
    <x v="2"/>
    <x v="152"/>
    <x v="195"/>
    <x v="199"/>
    <x v="153"/>
    <x v="314"/>
    <x v="195"/>
    <x v="197"/>
    <x v="156"/>
    <x v="3"/>
    <x v="338"/>
    <x v="42"/>
    <x v="158"/>
    <x v="151"/>
    <x v="151"/>
    <x v="151"/>
    <x v="153"/>
    <x v="2"/>
    <x v="7"/>
    <x v="7"/>
    <x v="7"/>
  </r>
  <r>
    <x v="387"/>
    <x v="379"/>
    <x v="1"/>
    <x v="4"/>
    <x v="32"/>
    <x v="14"/>
    <x v="2"/>
    <x v="13"/>
    <x v="26"/>
    <x v="1"/>
    <x v="79"/>
    <x v="38"/>
    <x v="2"/>
    <x v="14"/>
    <x v="288"/>
    <x v="39"/>
    <x v="32"/>
    <x v="31"/>
    <x v="222"/>
    <x v="149"/>
    <x v="151"/>
    <x v="2"/>
    <x v="153"/>
    <x v="90"/>
    <x v="90"/>
    <x v="150"/>
    <x v="295"/>
    <x v="91"/>
    <x v="89"/>
    <x v="153"/>
    <x v="3"/>
    <x v="335"/>
    <x v="86"/>
    <x v="92"/>
    <x v="103"/>
    <x v="148"/>
    <x v="148"/>
    <x v="150"/>
    <x v="4"/>
    <x v="7"/>
    <x v="7"/>
    <x v="7"/>
  </r>
  <r>
    <x v="495"/>
    <x v="497"/>
    <x v="1"/>
    <x v="4"/>
    <x v="32"/>
    <x v="14"/>
    <x v="2"/>
    <x v="13"/>
    <x v="20"/>
    <x v="1"/>
    <x v="118"/>
    <x v="153"/>
    <x v="2"/>
    <x v="17"/>
    <x v="268"/>
    <x v="42"/>
    <x v="73"/>
    <x v="76"/>
    <x v="188"/>
    <x v="156"/>
    <x v="222"/>
    <x v="2"/>
    <x v="185"/>
    <x v="229"/>
    <x v="231"/>
    <x v="180"/>
    <x v="282"/>
    <x v="229"/>
    <x v="231"/>
    <x v="179"/>
    <x v="3"/>
    <x v="260"/>
    <x v="86"/>
    <x v="235"/>
    <x v="244"/>
    <x v="176"/>
    <x v="176"/>
    <x v="176"/>
    <x v="2"/>
    <x v="7"/>
    <x v="7"/>
    <x v="7"/>
  </r>
  <r>
    <x v="446"/>
    <x v="445"/>
    <x v="1"/>
    <x v="4"/>
    <x v="33"/>
    <x v="14"/>
    <x v="10"/>
    <x v="13"/>
    <x v="23"/>
    <x v="2"/>
    <x v="105"/>
    <x v="143"/>
    <x v="2"/>
    <x v="8"/>
    <x v="469"/>
    <x v="55"/>
    <x v="139"/>
    <x v="142"/>
    <x v="175"/>
    <x v="51"/>
    <x v="24"/>
    <x v="2"/>
    <x v="50"/>
    <x v="381"/>
    <x v="393"/>
    <x v="52"/>
    <x v="450"/>
    <x v="380"/>
    <x v="393"/>
    <x v="53"/>
    <x v="3"/>
    <x v="431"/>
    <x v="86"/>
    <x v="406"/>
    <x v="399"/>
    <x v="51"/>
    <x v="51"/>
    <x v="51"/>
    <x v="2"/>
    <x v="7"/>
    <x v="7"/>
    <x v="7"/>
  </r>
  <r>
    <x v="448"/>
    <x v="447"/>
    <x v="1"/>
    <x v="4"/>
    <x v="33"/>
    <x v="14"/>
    <x v="10"/>
    <x v="13"/>
    <x v="26"/>
    <x v="2"/>
    <x v="106"/>
    <x v="160"/>
    <x v="2"/>
    <x v="12"/>
    <x v="459"/>
    <x v="59"/>
    <x v="143"/>
    <x v="146"/>
    <x v="151"/>
    <x v="57"/>
    <x v="44"/>
    <x v="2"/>
    <x v="61"/>
    <x v="349"/>
    <x v="346"/>
    <x v="65"/>
    <x v="438"/>
    <x v="348"/>
    <x v="346"/>
    <x v="66"/>
    <x v="3"/>
    <x v="428"/>
    <x v="86"/>
    <x v="355"/>
    <x v="344"/>
    <x v="63"/>
    <x v="63"/>
    <x v="63"/>
    <x v="1"/>
    <x v="7"/>
    <x v="7"/>
    <x v="7"/>
  </r>
  <r>
    <x v="44"/>
    <x v="43"/>
    <x v="1"/>
    <x v="4"/>
    <x v="34"/>
    <x v="0"/>
    <x v="1"/>
    <x v="13"/>
    <x v="20"/>
    <x v="7"/>
    <x v="31"/>
    <x v="76"/>
    <x v="2"/>
    <x v="16"/>
    <x v="294"/>
    <x v="41"/>
    <x v="260"/>
    <x v="261"/>
    <x v="216"/>
    <x v="144"/>
    <x v="66"/>
    <x v="2"/>
    <x v="116"/>
    <x v="447"/>
    <x v="462"/>
    <x v="158"/>
    <x v="428"/>
    <x v="447"/>
    <x v="462"/>
    <x v="161"/>
    <x v="3"/>
    <x v="294"/>
    <x v="39"/>
    <x v="479"/>
    <x v="325"/>
    <x v="156"/>
    <x v="156"/>
    <x v="158"/>
    <x v="2"/>
    <x v="5"/>
    <x v="7"/>
    <x v="5"/>
  </r>
  <r>
    <x v="170"/>
    <x v="165"/>
    <x v="1"/>
    <x v="4"/>
    <x v="34"/>
    <x v="0"/>
    <x v="1"/>
    <x v="13"/>
    <x v="29"/>
    <x v="2"/>
    <x v="73"/>
    <x v="112"/>
    <x v="2"/>
    <x v="16"/>
    <x v="377"/>
    <x v="98"/>
    <x v="267"/>
    <x v="265"/>
    <x v="157"/>
    <x v="118"/>
    <x v="46"/>
    <x v="2"/>
    <x v="98"/>
    <x v="398"/>
    <x v="407"/>
    <x v="111"/>
    <x v="422"/>
    <x v="399"/>
    <x v="409"/>
    <x v="112"/>
    <x v="3"/>
    <x v="318"/>
    <x v="86"/>
    <x v="420"/>
    <x v="336"/>
    <x v="109"/>
    <x v="109"/>
    <x v="109"/>
    <x v="2"/>
    <x v="5"/>
    <x v="7"/>
    <x v="5"/>
  </r>
  <r>
    <x v="257"/>
    <x v="150"/>
    <x v="1"/>
    <x v="4"/>
    <x v="34"/>
    <x v="0"/>
    <x v="1"/>
    <x v="13"/>
    <x v="24"/>
    <x v="7"/>
    <x v="69"/>
    <x v="110"/>
    <x v="2"/>
    <x v="29"/>
    <x v="103"/>
    <x v="106"/>
    <x v="265"/>
    <x v="264"/>
    <x v="171"/>
    <x v="349"/>
    <x v="422"/>
    <x v="2"/>
    <x v="387"/>
    <x v="112"/>
    <x v="125"/>
    <x v="380"/>
    <x v="54"/>
    <x v="113"/>
    <x v="125"/>
    <x v="381"/>
    <x v="3"/>
    <x v="131"/>
    <x v="129"/>
    <x v="196"/>
    <x v="178"/>
    <x v="381"/>
    <x v="381"/>
    <x v="381"/>
    <x v="2"/>
    <x v="5"/>
    <x v="7"/>
    <x v="5"/>
  </r>
  <r>
    <x v="268"/>
    <x v="255"/>
    <x v="1"/>
    <x v="11"/>
    <x v="34"/>
    <x v="0"/>
    <x v="1"/>
    <x v="13"/>
    <x v="29"/>
    <x v="5"/>
    <x v="73"/>
    <x v="112"/>
    <x v="2"/>
    <x v="29"/>
    <x v="98"/>
    <x v="98"/>
    <x v="267"/>
    <x v="265"/>
    <x v="157"/>
    <x v="357"/>
    <x v="419"/>
    <x v="2"/>
    <x v="386"/>
    <x v="59"/>
    <x v="66"/>
    <x v="370"/>
    <x v="36"/>
    <x v="58"/>
    <x v="64"/>
    <x v="371"/>
    <x v="3"/>
    <x v="128"/>
    <x v="86"/>
    <x v="70"/>
    <x v="164"/>
    <x v="371"/>
    <x v="371"/>
    <x v="371"/>
    <x v="2"/>
    <x v="5"/>
    <x v="7"/>
    <x v="5"/>
  </r>
  <r>
    <x v="464"/>
    <x v="463"/>
    <x v="1"/>
    <x v="4"/>
    <x v="34"/>
    <x v="0"/>
    <x v="1"/>
    <x v="13"/>
    <x v="20"/>
    <x v="7"/>
    <x v="109"/>
    <x v="147"/>
    <x v="2"/>
    <x v="16"/>
    <x v="439"/>
    <x v="114"/>
    <x v="271"/>
    <x v="270"/>
    <x v="136"/>
    <x v="92"/>
    <x v="40"/>
    <x v="2"/>
    <x v="91"/>
    <x v="145"/>
    <x v="147"/>
    <x v="95"/>
    <x v="413"/>
    <x v="144"/>
    <x v="147"/>
    <x v="96"/>
    <x v="3"/>
    <x v="332"/>
    <x v="86"/>
    <x v="151"/>
    <x v="169"/>
    <x v="93"/>
    <x v="93"/>
    <x v="93"/>
    <x v="2"/>
    <x v="5"/>
    <x v="7"/>
    <x v="5"/>
  </r>
  <r>
    <x v="171"/>
    <x v="166"/>
    <x v="1"/>
    <x v="4"/>
    <x v="35"/>
    <x v="14"/>
    <x v="8"/>
    <x v="14"/>
    <x v="29"/>
    <x v="4"/>
    <x v="73"/>
    <x v="112"/>
    <x v="2"/>
    <x v="16"/>
    <x v="327"/>
    <x v="49"/>
    <x v="137"/>
    <x v="140"/>
    <x v="120"/>
    <x v="106"/>
    <x v="132"/>
    <x v="2"/>
    <x v="125"/>
    <x v="339"/>
    <x v="343"/>
    <x v="129"/>
    <x v="366"/>
    <x v="340"/>
    <x v="344"/>
    <x v="130"/>
    <x v="3"/>
    <x v="344"/>
    <x v="86"/>
    <x v="351"/>
    <x v="116"/>
    <x v="127"/>
    <x v="127"/>
    <x v="127"/>
    <x v="2"/>
    <x v="7"/>
    <x v="7"/>
    <x v="7"/>
  </r>
  <r>
    <x v="269"/>
    <x v="256"/>
    <x v="1"/>
    <x v="11"/>
    <x v="35"/>
    <x v="14"/>
    <x v="8"/>
    <x v="14"/>
    <x v="29"/>
    <x v="5"/>
    <x v="73"/>
    <x v="112"/>
    <x v="2"/>
    <x v="29"/>
    <x v="147"/>
    <x v="49"/>
    <x v="137"/>
    <x v="140"/>
    <x v="120"/>
    <x v="372"/>
    <x v="329"/>
    <x v="2"/>
    <x v="354"/>
    <x v="125"/>
    <x v="136"/>
    <x v="347"/>
    <x v="100"/>
    <x v="124"/>
    <x v="135"/>
    <x v="348"/>
    <x v="3"/>
    <x v="97"/>
    <x v="86"/>
    <x v="140"/>
    <x v="374"/>
    <x v="348"/>
    <x v="348"/>
    <x v="348"/>
    <x v="2"/>
    <x v="7"/>
    <x v="7"/>
    <x v="7"/>
  </r>
  <r>
    <x v="14"/>
    <x v="8"/>
    <x v="1"/>
    <x v="4"/>
    <x v="36"/>
    <x v="1"/>
    <x v="1"/>
    <x v="0"/>
    <x v="25"/>
    <x v="7"/>
    <x v="14"/>
    <x v="67"/>
    <x v="2"/>
    <x v="31"/>
    <x v="19"/>
    <x v="77"/>
    <x v="126"/>
    <x v="128"/>
    <x v="179"/>
    <x v="416"/>
    <x v="379"/>
    <x v="2"/>
    <x v="394"/>
    <x v="385"/>
    <x v="402"/>
    <x v="412"/>
    <x v="166"/>
    <x v="385"/>
    <x v="402"/>
    <x v="413"/>
    <x v="3"/>
    <x v="52"/>
    <x v="142"/>
    <x v="446"/>
    <x v="345"/>
    <x v="413"/>
    <x v="413"/>
    <x v="413"/>
    <x v="2"/>
    <x v="6"/>
    <x v="7"/>
    <x v="6"/>
  </r>
  <r>
    <x v="15"/>
    <x v="9"/>
    <x v="1"/>
    <x v="4"/>
    <x v="36"/>
    <x v="1"/>
    <x v="1"/>
    <x v="0"/>
    <x v="23"/>
    <x v="7"/>
    <x v="15"/>
    <x v="68"/>
    <x v="2"/>
    <x v="16"/>
    <x v="290"/>
    <x v="73"/>
    <x v="127"/>
    <x v="129"/>
    <x v="178"/>
    <x v="143"/>
    <x v="144"/>
    <x v="2"/>
    <x v="150"/>
    <x v="122"/>
    <x v="129"/>
    <x v="139"/>
    <x v="281"/>
    <x v="121"/>
    <x v="128"/>
    <x v="140"/>
    <x v="3"/>
    <x v="337"/>
    <x v="20"/>
    <x v="75"/>
    <x v="185"/>
    <x v="137"/>
    <x v="137"/>
    <x v="137"/>
    <x v="2"/>
    <x v="6"/>
    <x v="7"/>
    <x v="6"/>
  </r>
  <r>
    <x v="31"/>
    <x v="31"/>
    <x v="1"/>
    <x v="4"/>
    <x v="36"/>
    <x v="1"/>
    <x v="1"/>
    <x v="0"/>
    <x v="12"/>
    <x v="7"/>
    <x v="22"/>
    <x v="67"/>
    <x v="2"/>
    <x v="17"/>
    <x v="258"/>
    <x v="63"/>
    <x v="126"/>
    <x v="128"/>
    <x v="177"/>
    <x v="169"/>
    <x v="215"/>
    <x v="2"/>
    <x v="189"/>
    <x v="221"/>
    <x v="222"/>
    <x v="181"/>
    <x v="253"/>
    <x v="221"/>
    <x v="222"/>
    <x v="180"/>
    <x v="3"/>
    <x v="254"/>
    <x v="46"/>
    <x v="184"/>
    <x v="217"/>
    <x v="178"/>
    <x v="178"/>
    <x v="178"/>
    <x v="2"/>
    <x v="6"/>
    <x v="7"/>
    <x v="6"/>
  </r>
  <r>
    <x v="413"/>
    <x v="410"/>
    <x v="1"/>
    <x v="4"/>
    <x v="37"/>
    <x v="0"/>
    <x v="3"/>
    <x v="14"/>
    <x v="23"/>
    <x v="9"/>
    <x v="93"/>
    <x v="132"/>
    <x v="2"/>
    <x v="16"/>
    <x v="400"/>
    <x v="53"/>
    <x v="82"/>
    <x v="85"/>
    <x v="277"/>
    <x v="215"/>
    <x v="173"/>
    <x v="2"/>
    <x v="207"/>
    <x v="140"/>
    <x v="148"/>
    <x v="219"/>
    <x v="307"/>
    <x v="140"/>
    <x v="148"/>
    <x v="221"/>
    <x v="3"/>
    <x v="327"/>
    <x v="86"/>
    <x v="152"/>
    <x v="171"/>
    <x v="220"/>
    <x v="220"/>
    <x v="219"/>
    <x v="2"/>
    <x v="5"/>
    <x v="7"/>
    <x v="5"/>
  </r>
  <r>
    <x v="414"/>
    <x v="411"/>
    <x v="1"/>
    <x v="4"/>
    <x v="37"/>
    <x v="0"/>
    <x v="3"/>
    <x v="14"/>
    <x v="25"/>
    <x v="9"/>
    <x v="93"/>
    <x v="132"/>
    <x v="2"/>
    <x v="16"/>
    <x v="399"/>
    <x v="52"/>
    <x v="82"/>
    <x v="85"/>
    <x v="276"/>
    <x v="216"/>
    <x v="174"/>
    <x v="2"/>
    <x v="208"/>
    <x v="149"/>
    <x v="158"/>
    <x v="221"/>
    <x v="312"/>
    <x v="148"/>
    <x v="158"/>
    <x v="223"/>
    <x v="3"/>
    <x v="326"/>
    <x v="86"/>
    <x v="164"/>
    <x v="180"/>
    <x v="222"/>
    <x v="222"/>
    <x v="221"/>
    <x v="2"/>
    <x v="5"/>
    <x v="7"/>
    <x v="5"/>
  </r>
  <r>
    <x v="172"/>
    <x v="167"/>
    <x v="1"/>
    <x v="4"/>
    <x v="38"/>
    <x v="12"/>
    <x v="8"/>
    <x v="1"/>
    <x v="29"/>
    <x v="1"/>
    <x v="73"/>
    <x v="112"/>
    <x v="2"/>
    <x v="16"/>
    <x v="332"/>
    <x v="57"/>
    <x v="159"/>
    <x v="161"/>
    <x v="167"/>
    <x v="129"/>
    <x v="128"/>
    <x v="2"/>
    <x v="135"/>
    <x v="323"/>
    <x v="324"/>
    <x v="136"/>
    <x v="353"/>
    <x v="323"/>
    <x v="325"/>
    <x v="137"/>
    <x v="3"/>
    <x v="383"/>
    <x v="86"/>
    <x v="333"/>
    <x v="329"/>
    <x v="134"/>
    <x v="134"/>
    <x v="134"/>
    <x v="2"/>
    <x v="8"/>
    <x v="0"/>
    <x v="8"/>
  </r>
  <r>
    <x v="270"/>
    <x v="257"/>
    <x v="1"/>
    <x v="11"/>
    <x v="38"/>
    <x v="12"/>
    <x v="8"/>
    <x v="1"/>
    <x v="29"/>
    <x v="5"/>
    <x v="73"/>
    <x v="112"/>
    <x v="2"/>
    <x v="29"/>
    <x v="141"/>
    <x v="57"/>
    <x v="159"/>
    <x v="161"/>
    <x v="167"/>
    <x v="345"/>
    <x v="335"/>
    <x v="2"/>
    <x v="337"/>
    <x v="139"/>
    <x v="156"/>
    <x v="340"/>
    <x v="113"/>
    <x v="139"/>
    <x v="156"/>
    <x v="341"/>
    <x v="3"/>
    <x v="58"/>
    <x v="86"/>
    <x v="160"/>
    <x v="174"/>
    <x v="341"/>
    <x v="341"/>
    <x v="341"/>
    <x v="2"/>
    <x v="8"/>
    <x v="0"/>
    <x v="8"/>
  </r>
  <r>
    <x v="173"/>
    <x v="168"/>
    <x v="1"/>
    <x v="4"/>
    <x v="39"/>
    <x v="0"/>
    <x v="3"/>
    <x v="14"/>
    <x v="29"/>
    <x v="6"/>
    <x v="73"/>
    <x v="112"/>
    <x v="2"/>
    <x v="16"/>
    <x v="366"/>
    <x v="72"/>
    <x v="40"/>
    <x v="40"/>
    <x v="202"/>
    <x v="136"/>
    <x v="202"/>
    <x v="2"/>
    <x v="151"/>
    <x v="40"/>
    <x v="41"/>
    <x v="114"/>
    <x v="222"/>
    <x v="40"/>
    <x v="41"/>
    <x v="115"/>
    <x v="3"/>
    <x v="314"/>
    <x v="86"/>
    <x v="44"/>
    <x v="145"/>
    <x v="112"/>
    <x v="112"/>
    <x v="112"/>
    <x v="2"/>
    <x v="5"/>
    <x v="7"/>
    <x v="5"/>
  </r>
  <r>
    <x v="335"/>
    <x v="317"/>
    <x v="1"/>
    <x v="11"/>
    <x v="39"/>
    <x v="0"/>
    <x v="3"/>
    <x v="14"/>
    <x v="29"/>
    <x v="5"/>
    <x v="73"/>
    <x v="112"/>
    <x v="2"/>
    <x v="29"/>
    <x v="110"/>
    <x v="72"/>
    <x v="40"/>
    <x v="40"/>
    <x v="202"/>
    <x v="334"/>
    <x v="273"/>
    <x v="2"/>
    <x v="323"/>
    <x v="420"/>
    <x v="434"/>
    <x v="364"/>
    <x v="231"/>
    <x v="420"/>
    <x v="434"/>
    <x v="366"/>
    <x v="3"/>
    <x v="134"/>
    <x v="86"/>
    <x v="443"/>
    <x v="355"/>
    <x v="366"/>
    <x v="366"/>
    <x v="366"/>
    <x v="2"/>
    <x v="5"/>
    <x v="7"/>
    <x v="5"/>
  </r>
  <r>
    <x v="174"/>
    <x v="169"/>
    <x v="1"/>
    <x v="4"/>
    <x v="40"/>
    <x v="0"/>
    <x v="2"/>
    <x v="14"/>
    <x v="29"/>
    <x v="6"/>
    <x v="73"/>
    <x v="112"/>
    <x v="2"/>
    <x v="16"/>
    <x v="378"/>
    <x v="76"/>
    <x v="92"/>
    <x v="90"/>
    <x v="185"/>
    <x v="130"/>
    <x v="143"/>
    <x v="2"/>
    <x v="139"/>
    <x v="51"/>
    <x v="55"/>
    <x v="113"/>
    <x v="291"/>
    <x v="51"/>
    <x v="54"/>
    <x v="114"/>
    <x v="3"/>
    <x v="319"/>
    <x v="86"/>
    <x v="58"/>
    <x v="89"/>
    <x v="111"/>
    <x v="111"/>
    <x v="111"/>
    <x v="2"/>
    <x v="5"/>
    <x v="7"/>
    <x v="5"/>
  </r>
  <r>
    <x v="271"/>
    <x v="258"/>
    <x v="1"/>
    <x v="11"/>
    <x v="40"/>
    <x v="0"/>
    <x v="2"/>
    <x v="14"/>
    <x v="29"/>
    <x v="5"/>
    <x v="73"/>
    <x v="112"/>
    <x v="2"/>
    <x v="29"/>
    <x v="97"/>
    <x v="76"/>
    <x v="92"/>
    <x v="90"/>
    <x v="185"/>
    <x v="344"/>
    <x v="316"/>
    <x v="2"/>
    <x v="333"/>
    <x v="408"/>
    <x v="422"/>
    <x v="365"/>
    <x v="181"/>
    <x v="408"/>
    <x v="422"/>
    <x v="367"/>
    <x v="3"/>
    <x v="127"/>
    <x v="86"/>
    <x v="432"/>
    <x v="402"/>
    <x v="367"/>
    <x v="367"/>
    <x v="367"/>
    <x v="2"/>
    <x v="5"/>
    <x v="7"/>
    <x v="5"/>
  </r>
  <r>
    <x v="175"/>
    <x v="170"/>
    <x v="1"/>
    <x v="4"/>
    <x v="41"/>
    <x v="12"/>
    <x v="3"/>
    <x v="14"/>
    <x v="29"/>
    <x v="6"/>
    <x v="73"/>
    <x v="112"/>
    <x v="2"/>
    <x v="16"/>
    <x v="412"/>
    <x v="128"/>
    <x v="303"/>
    <x v="300"/>
    <x v="110"/>
    <x v="87"/>
    <x v="25"/>
    <x v="2"/>
    <x v="79"/>
    <x v="379"/>
    <x v="391"/>
    <x v="80"/>
    <x v="424"/>
    <x v="378"/>
    <x v="391"/>
    <x v="81"/>
    <x v="3"/>
    <x v="394"/>
    <x v="86"/>
    <x v="403"/>
    <x v="213"/>
    <x v="78"/>
    <x v="78"/>
    <x v="78"/>
    <x v="2"/>
    <x v="8"/>
    <x v="0"/>
    <x v="8"/>
  </r>
  <r>
    <x v="336"/>
    <x v="318"/>
    <x v="1"/>
    <x v="11"/>
    <x v="41"/>
    <x v="12"/>
    <x v="3"/>
    <x v="14"/>
    <x v="29"/>
    <x v="5"/>
    <x v="73"/>
    <x v="112"/>
    <x v="2"/>
    <x v="29"/>
    <x v="64"/>
    <x v="128"/>
    <x v="303"/>
    <x v="300"/>
    <x v="110"/>
    <x v="397"/>
    <x v="455"/>
    <x v="2"/>
    <x v="412"/>
    <x v="80"/>
    <x v="85"/>
    <x v="410"/>
    <x v="30"/>
    <x v="81"/>
    <x v="86"/>
    <x v="411"/>
    <x v="3"/>
    <x v="42"/>
    <x v="86"/>
    <x v="88"/>
    <x v="291"/>
    <x v="411"/>
    <x v="411"/>
    <x v="411"/>
    <x v="2"/>
    <x v="8"/>
    <x v="0"/>
    <x v="8"/>
  </r>
  <r>
    <x v="408"/>
    <x v="403"/>
    <x v="1"/>
    <x v="4"/>
    <x v="41"/>
    <x v="12"/>
    <x v="3"/>
    <x v="14"/>
    <x v="13"/>
    <x v="6"/>
    <x v="90"/>
    <x v="129"/>
    <x v="2"/>
    <x v="29"/>
    <x v="39"/>
    <x v="131"/>
    <x v="304"/>
    <x v="301"/>
    <x v="105"/>
    <x v="399"/>
    <x v="454"/>
    <x v="2"/>
    <x v="414"/>
    <x v="87"/>
    <x v="93"/>
    <x v="416"/>
    <x v="32"/>
    <x v="88"/>
    <x v="92"/>
    <x v="417"/>
    <x v="3"/>
    <x v="35"/>
    <x v="86"/>
    <x v="95"/>
    <x v="107"/>
    <x v="417"/>
    <x v="417"/>
    <x v="417"/>
    <x v="2"/>
    <x v="8"/>
    <x v="0"/>
    <x v="8"/>
  </r>
  <r>
    <x v="176"/>
    <x v="171"/>
    <x v="1"/>
    <x v="4"/>
    <x v="42"/>
    <x v="12"/>
    <x v="6"/>
    <x v="14"/>
    <x v="29"/>
    <x v="2"/>
    <x v="73"/>
    <x v="112"/>
    <x v="2"/>
    <x v="16"/>
    <x v="409"/>
    <x v="118"/>
    <x v="287"/>
    <x v="287"/>
    <x v="118"/>
    <x v="94"/>
    <x v="29"/>
    <x v="2"/>
    <x v="87"/>
    <x v="266"/>
    <x v="262"/>
    <x v="91"/>
    <x v="417"/>
    <x v="264"/>
    <x v="262"/>
    <x v="92"/>
    <x v="3"/>
    <x v="392"/>
    <x v="86"/>
    <x v="264"/>
    <x v="485"/>
    <x v="89"/>
    <x v="89"/>
    <x v="89"/>
    <x v="2"/>
    <x v="8"/>
    <x v="0"/>
    <x v="8"/>
  </r>
  <r>
    <x v="356"/>
    <x v="338"/>
    <x v="1"/>
    <x v="11"/>
    <x v="42"/>
    <x v="12"/>
    <x v="6"/>
    <x v="14"/>
    <x v="29"/>
    <x v="5"/>
    <x v="73"/>
    <x v="112"/>
    <x v="2"/>
    <x v="29"/>
    <x v="68"/>
    <x v="118"/>
    <x v="287"/>
    <x v="287"/>
    <x v="118"/>
    <x v="388"/>
    <x v="445"/>
    <x v="2"/>
    <x v="401"/>
    <x v="201"/>
    <x v="221"/>
    <x v="398"/>
    <x v="45"/>
    <x v="201"/>
    <x v="221"/>
    <x v="400"/>
    <x v="3"/>
    <x v="44"/>
    <x v="86"/>
    <x v="228"/>
    <x v="15"/>
    <x v="400"/>
    <x v="400"/>
    <x v="400"/>
    <x v="2"/>
    <x v="8"/>
    <x v="0"/>
    <x v="8"/>
  </r>
  <r>
    <x v="177"/>
    <x v="172"/>
    <x v="1"/>
    <x v="4"/>
    <x v="43"/>
    <x v="12"/>
    <x v="1"/>
    <x v="14"/>
    <x v="29"/>
    <x v="6"/>
    <x v="73"/>
    <x v="112"/>
    <x v="2"/>
    <x v="16"/>
    <x v="357"/>
    <x v="74"/>
    <x v="208"/>
    <x v="208"/>
    <x v="148"/>
    <x v="119"/>
    <x v="91"/>
    <x v="2"/>
    <x v="114"/>
    <x v="356"/>
    <x v="357"/>
    <x v="121"/>
    <x v="383"/>
    <x v="355"/>
    <x v="357"/>
    <x v="122"/>
    <x v="3"/>
    <x v="385"/>
    <x v="86"/>
    <x v="366"/>
    <x v="35"/>
    <x v="119"/>
    <x v="119"/>
    <x v="119"/>
    <x v="2"/>
    <x v="8"/>
    <x v="0"/>
    <x v="8"/>
  </r>
  <r>
    <x v="272"/>
    <x v="259"/>
    <x v="1"/>
    <x v="11"/>
    <x v="43"/>
    <x v="12"/>
    <x v="1"/>
    <x v="14"/>
    <x v="29"/>
    <x v="5"/>
    <x v="73"/>
    <x v="112"/>
    <x v="2"/>
    <x v="29"/>
    <x v="118"/>
    <x v="74"/>
    <x v="208"/>
    <x v="208"/>
    <x v="148"/>
    <x v="355"/>
    <x v="371"/>
    <x v="2"/>
    <x v="369"/>
    <x v="111"/>
    <x v="123"/>
    <x v="355"/>
    <x v="84"/>
    <x v="112"/>
    <x v="123"/>
    <x v="357"/>
    <x v="3"/>
    <x v="54"/>
    <x v="86"/>
    <x v="124"/>
    <x v="461"/>
    <x v="357"/>
    <x v="357"/>
    <x v="357"/>
    <x v="2"/>
    <x v="8"/>
    <x v="0"/>
    <x v="8"/>
  </r>
  <r>
    <x v="179"/>
    <x v="174"/>
    <x v="1"/>
    <x v="4"/>
    <x v="44"/>
    <x v="12"/>
    <x v="3"/>
    <x v="14"/>
    <x v="29"/>
    <x v="2"/>
    <x v="73"/>
    <x v="112"/>
    <x v="2"/>
    <x v="16"/>
    <x v="445"/>
    <x v="148"/>
    <x v="316"/>
    <x v="316"/>
    <x v="107"/>
    <x v="83"/>
    <x v="7"/>
    <x v="2"/>
    <x v="57"/>
    <x v="441"/>
    <x v="455"/>
    <x v="62"/>
    <x v="442"/>
    <x v="441"/>
    <x v="455"/>
    <x v="63"/>
    <x v="3"/>
    <x v="405"/>
    <x v="86"/>
    <x v="470"/>
    <x v="494"/>
    <x v="60"/>
    <x v="60"/>
    <x v="60"/>
    <x v="2"/>
    <x v="8"/>
    <x v="0"/>
    <x v="8"/>
  </r>
  <r>
    <x v="273"/>
    <x v="260"/>
    <x v="1"/>
    <x v="11"/>
    <x v="44"/>
    <x v="12"/>
    <x v="3"/>
    <x v="14"/>
    <x v="29"/>
    <x v="5"/>
    <x v="73"/>
    <x v="112"/>
    <x v="2"/>
    <x v="29"/>
    <x v="26"/>
    <x v="148"/>
    <x v="316"/>
    <x v="316"/>
    <x v="107"/>
    <x v="403"/>
    <x v="477"/>
    <x v="2"/>
    <x v="430"/>
    <x v="22"/>
    <x v="23"/>
    <x v="427"/>
    <x v="15"/>
    <x v="22"/>
    <x v="23"/>
    <x v="428"/>
    <x v="3"/>
    <x v="28"/>
    <x v="86"/>
    <x v="24"/>
    <x v="5"/>
    <x v="428"/>
    <x v="428"/>
    <x v="428"/>
    <x v="2"/>
    <x v="8"/>
    <x v="0"/>
    <x v="8"/>
  </r>
  <r>
    <x v="469"/>
    <x v="473"/>
    <x v="1"/>
    <x v="6"/>
    <x v="45"/>
    <x v="15"/>
    <x v="0"/>
    <x v="14"/>
    <x v="33"/>
    <x v="2"/>
    <x v="111"/>
    <x v="23"/>
    <x v="2"/>
    <x v="23"/>
    <x v="226"/>
    <x v="155"/>
    <x v="324"/>
    <x v="324"/>
    <x v="53"/>
    <x v="295"/>
    <x v="406"/>
    <x v="2"/>
    <x v="313"/>
    <x v="290"/>
    <x v="299"/>
    <x v="328"/>
    <x v="240"/>
    <x v="291"/>
    <x v="299"/>
    <x v="327"/>
    <x v="3"/>
    <x v="434"/>
    <x v="86"/>
    <x v="303"/>
    <x v="294"/>
    <x v="329"/>
    <x v="329"/>
    <x v="327"/>
    <x v="6"/>
    <x v="8"/>
    <x v="7"/>
    <x v="15"/>
  </r>
  <r>
    <x v="470"/>
    <x v="468"/>
    <x v="1"/>
    <x v="5"/>
    <x v="45"/>
    <x v="15"/>
    <x v="0"/>
    <x v="14"/>
    <x v="15"/>
    <x v="2"/>
    <x v="111"/>
    <x v="23"/>
    <x v="2"/>
    <x v="20"/>
    <x v="238"/>
    <x v="155"/>
    <x v="324"/>
    <x v="324"/>
    <x v="53"/>
    <x v="182"/>
    <x v="56"/>
    <x v="2"/>
    <x v="160"/>
    <x v="180"/>
    <x v="187"/>
    <x v="151"/>
    <x v="216"/>
    <x v="180"/>
    <x v="187"/>
    <x v="154"/>
    <x v="3"/>
    <x v="434"/>
    <x v="86"/>
    <x v="199"/>
    <x v="212"/>
    <x v="149"/>
    <x v="149"/>
    <x v="151"/>
    <x v="6"/>
    <x v="8"/>
    <x v="7"/>
    <x v="15"/>
  </r>
  <r>
    <x v="471"/>
    <x v="469"/>
    <x v="1"/>
    <x v="3"/>
    <x v="45"/>
    <x v="15"/>
    <x v="0"/>
    <x v="14"/>
    <x v="14"/>
    <x v="2"/>
    <x v="111"/>
    <x v="23"/>
    <x v="2"/>
    <x v="23"/>
    <x v="226"/>
    <x v="155"/>
    <x v="324"/>
    <x v="324"/>
    <x v="53"/>
    <x v="295"/>
    <x v="406"/>
    <x v="2"/>
    <x v="313"/>
    <x v="290"/>
    <x v="299"/>
    <x v="328"/>
    <x v="240"/>
    <x v="291"/>
    <x v="299"/>
    <x v="327"/>
    <x v="3"/>
    <x v="434"/>
    <x v="86"/>
    <x v="303"/>
    <x v="294"/>
    <x v="329"/>
    <x v="329"/>
    <x v="327"/>
    <x v="6"/>
    <x v="8"/>
    <x v="7"/>
    <x v="15"/>
  </r>
  <r>
    <x v="178"/>
    <x v="173"/>
    <x v="1"/>
    <x v="4"/>
    <x v="46"/>
    <x v="12"/>
    <x v="9"/>
    <x v="14"/>
    <x v="29"/>
    <x v="6"/>
    <x v="73"/>
    <x v="112"/>
    <x v="2"/>
    <x v="16"/>
    <x v="393"/>
    <x v="98"/>
    <x v="257"/>
    <x v="258"/>
    <x v="145"/>
    <x v="111"/>
    <x v="67"/>
    <x v="2"/>
    <x v="102"/>
    <x v="383"/>
    <x v="395"/>
    <x v="99"/>
    <x v="388"/>
    <x v="383"/>
    <x v="395"/>
    <x v="100"/>
    <x v="3"/>
    <x v="389"/>
    <x v="86"/>
    <x v="409"/>
    <x v="272"/>
    <x v="97"/>
    <x v="97"/>
    <x v="97"/>
    <x v="2"/>
    <x v="8"/>
    <x v="0"/>
    <x v="8"/>
  </r>
  <r>
    <x v="331"/>
    <x v="313"/>
    <x v="1"/>
    <x v="11"/>
    <x v="46"/>
    <x v="12"/>
    <x v="9"/>
    <x v="14"/>
    <x v="29"/>
    <x v="5"/>
    <x v="73"/>
    <x v="112"/>
    <x v="2"/>
    <x v="29"/>
    <x v="80"/>
    <x v="98"/>
    <x v="257"/>
    <x v="258"/>
    <x v="145"/>
    <x v="368"/>
    <x v="400"/>
    <x v="2"/>
    <x v="382"/>
    <x v="76"/>
    <x v="83"/>
    <x v="385"/>
    <x v="81"/>
    <x v="75"/>
    <x v="84"/>
    <x v="386"/>
    <x v="3"/>
    <x v="49"/>
    <x v="86"/>
    <x v="85"/>
    <x v="231"/>
    <x v="386"/>
    <x v="386"/>
    <x v="386"/>
    <x v="2"/>
    <x v="8"/>
    <x v="0"/>
    <x v="8"/>
  </r>
  <r>
    <x v="157"/>
    <x v="148"/>
    <x v="1"/>
    <x v="4"/>
    <x v="47"/>
    <x v="12"/>
    <x v="0"/>
    <x v="13"/>
    <x v="23"/>
    <x v="2"/>
    <x v="68"/>
    <x v="5"/>
    <x v="2"/>
    <x v="21"/>
    <x v="235"/>
    <x v="148"/>
    <x v="1"/>
    <x v="0"/>
    <x v="336"/>
    <x v="245"/>
    <x v="245"/>
    <x v="2"/>
    <x v="248"/>
    <x v="238"/>
    <x v="244"/>
    <x v="251"/>
    <x v="229"/>
    <x v="238"/>
    <x v="244"/>
    <x v="251"/>
    <x v="3"/>
    <x v="217"/>
    <x v="153"/>
    <x v="458"/>
    <x v="457"/>
    <x v="249"/>
    <x v="249"/>
    <x v="249"/>
    <x v="7"/>
    <x v="8"/>
    <x v="0"/>
    <x v="8"/>
  </r>
  <r>
    <x v="180"/>
    <x v="175"/>
    <x v="1"/>
    <x v="4"/>
    <x v="47"/>
    <x v="12"/>
    <x v="0"/>
    <x v="13"/>
    <x v="29"/>
    <x v="2"/>
    <x v="73"/>
    <x v="112"/>
    <x v="2"/>
    <x v="16"/>
    <x v="441"/>
    <x v="142"/>
    <x v="312"/>
    <x v="312"/>
    <x v="69"/>
    <x v="59"/>
    <x v="12"/>
    <x v="2"/>
    <x v="53"/>
    <x v="65"/>
    <x v="63"/>
    <x v="57"/>
    <x v="423"/>
    <x v="63"/>
    <x v="62"/>
    <x v="57"/>
    <x v="3"/>
    <x v="403"/>
    <x v="86"/>
    <x v="68"/>
    <x v="22"/>
    <x v="55"/>
    <x v="55"/>
    <x v="55"/>
    <x v="2"/>
    <x v="8"/>
    <x v="0"/>
    <x v="8"/>
  </r>
  <r>
    <x v="274"/>
    <x v="261"/>
    <x v="1"/>
    <x v="11"/>
    <x v="47"/>
    <x v="12"/>
    <x v="0"/>
    <x v="13"/>
    <x v="29"/>
    <x v="5"/>
    <x v="73"/>
    <x v="112"/>
    <x v="2"/>
    <x v="29"/>
    <x v="31"/>
    <x v="142"/>
    <x v="312"/>
    <x v="312"/>
    <x v="69"/>
    <x v="424"/>
    <x v="471"/>
    <x v="2"/>
    <x v="433"/>
    <x v="395"/>
    <x v="409"/>
    <x v="432"/>
    <x v="34"/>
    <x v="396"/>
    <x v="411"/>
    <x v="434"/>
    <x v="3"/>
    <x v="31"/>
    <x v="86"/>
    <x v="422"/>
    <x v="477"/>
    <x v="433"/>
    <x v="433"/>
    <x v="433"/>
    <x v="2"/>
    <x v="8"/>
    <x v="0"/>
    <x v="8"/>
  </r>
  <r>
    <x v="181"/>
    <x v="176"/>
    <x v="1"/>
    <x v="4"/>
    <x v="48"/>
    <x v="0"/>
    <x v="2"/>
    <x v="14"/>
    <x v="29"/>
    <x v="9"/>
    <x v="73"/>
    <x v="112"/>
    <x v="2"/>
    <x v="16"/>
    <x v="375"/>
    <x v="72"/>
    <x v="81"/>
    <x v="84"/>
    <x v="271"/>
    <x v="210"/>
    <x v="156"/>
    <x v="2"/>
    <x v="201"/>
    <x v="53"/>
    <x v="59"/>
    <x v="201"/>
    <x v="279"/>
    <x v="53"/>
    <x v="59"/>
    <x v="202"/>
    <x v="3"/>
    <x v="317"/>
    <x v="86"/>
    <x v="64"/>
    <x v="45"/>
    <x v="200"/>
    <x v="200"/>
    <x v="200"/>
    <x v="2"/>
    <x v="5"/>
    <x v="7"/>
    <x v="5"/>
  </r>
  <r>
    <x v="337"/>
    <x v="319"/>
    <x v="1"/>
    <x v="11"/>
    <x v="48"/>
    <x v="0"/>
    <x v="2"/>
    <x v="14"/>
    <x v="29"/>
    <x v="5"/>
    <x v="73"/>
    <x v="112"/>
    <x v="2"/>
    <x v="29"/>
    <x v="102"/>
    <x v="72"/>
    <x v="81"/>
    <x v="84"/>
    <x v="271"/>
    <x v="271"/>
    <x v="304"/>
    <x v="2"/>
    <x v="281"/>
    <x v="404"/>
    <x v="415"/>
    <x v="285"/>
    <x v="186"/>
    <x v="404"/>
    <x v="415"/>
    <x v="286"/>
    <x v="3"/>
    <x v="130"/>
    <x v="86"/>
    <x v="426"/>
    <x v="453"/>
    <x v="285"/>
    <x v="285"/>
    <x v="285"/>
    <x v="2"/>
    <x v="5"/>
    <x v="7"/>
    <x v="5"/>
  </r>
  <r>
    <x v="182"/>
    <x v="177"/>
    <x v="1"/>
    <x v="4"/>
    <x v="49"/>
    <x v="0"/>
    <x v="6"/>
    <x v="14"/>
    <x v="29"/>
    <x v="9"/>
    <x v="73"/>
    <x v="112"/>
    <x v="2"/>
    <x v="16"/>
    <x v="359"/>
    <x v="71"/>
    <x v="187"/>
    <x v="189"/>
    <x v="163"/>
    <x v="124"/>
    <x v="95"/>
    <x v="2"/>
    <x v="117"/>
    <x v="300"/>
    <x v="295"/>
    <x v="126"/>
    <x v="381"/>
    <x v="300"/>
    <x v="296"/>
    <x v="127"/>
    <x v="3"/>
    <x v="313"/>
    <x v="86"/>
    <x v="300"/>
    <x v="245"/>
    <x v="124"/>
    <x v="124"/>
    <x v="124"/>
    <x v="2"/>
    <x v="5"/>
    <x v="7"/>
    <x v="5"/>
  </r>
  <r>
    <x v="355"/>
    <x v="337"/>
    <x v="1"/>
    <x v="11"/>
    <x v="49"/>
    <x v="0"/>
    <x v="6"/>
    <x v="14"/>
    <x v="29"/>
    <x v="5"/>
    <x v="73"/>
    <x v="112"/>
    <x v="2"/>
    <x v="29"/>
    <x v="116"/>
    <x v="71"/>
    <x v="187"/>
    <x v="189"/>
    <x v="163"/>
    <x v="350"/>
    <x v="368"/>
    <x v="2"/>
    <x v="366"/>
    <x v="173"/>
    <x v="189"/>
    <x v="349"/>
    <x v="85"/>
    <x v="173"/>
    <x v="188"/>
    <x v="351"/>
    <x v="3"/>
    <x v="135"/>
    <x v="86"/>
    <x v="200"/>
    <x v="256"/>
    <x v="350"/>
    <x v="350"/>
    <x v="351"/>
    <x v="2"/>
    <x v="5"/>
    <x v="7"/>
    <x v="5"/>
  </r>
  <r>
    <x v="401"/>
    <x v="396"/>
    <x v="1"/>
    <x v="4"/>
    <x v="49"/>
    <x v="0"/>
    <x v="6"/>
    <x v="14"/>
    <x v="23"/>
    <x v="9"/>
    <x v="87"/>
    <x v="126"/>
    <x v="2"/>
    <x v="29"/>
    <x v="77"/>
    <x v="76"/>
    <x v="189"/>
    <x v="190"/>
    <x v="152"/>
    <x v="366"/>
    <x v="366"/>
    <x v="2"/>
    <x v="370"/>
    <x v="218"/>
    <x v="238"/>
    <x v="361"/>
    <x v="92"/>
    <x v="218"/>
    <x v="238"/>
    <x v="363"/>
    <x v="3"/>
    <x v="120"/>
    <x v="86"/>
    <x v="243"/>
    <x v="249"/>
    <x v="363"/>
    <x v="363"/>
    <x v="363"/>
    <x v="2"/>
    <x v="5"/>
    <x v="7"/>
    <x v="5"/>
  </r>
  <r>
    <x v="93"/>
    <x v="95"/>
    <x v="1"/>
    <x v="4"/>
    <x v="50"/>
    <x v="0"/>
    <x v="2"/>
    <x v="4"/>
    <x v="35"/>
    <x v="4"/>
    <x v="49"/>
    <x v="92"/>
    <x v="2"/>
    <x v="16"/>
    <x v="301"/>
    <x v="46"/>
    <x v="247"/>
    <x v="240"/>
    <x v="3"/>
    <x v="15"/>
    <x v="58"/>
    <x v="2"/>
    <x v="15"/>
    <x v="440"/>
    <x v="449"/>
    <x v="15"/>
    <x v="436"/>
    <x v="440"/>
    <x v="450"/>
    <x v="14"/>
    <x v="3"/>
    <x v="297"/>
    <x v="64"/>
    <x v="465"/>
    <x v="347"/>
    <x v="13"/>
    <x v="13"/>
    <x v="13"/>
    <x v="2"/>
    <x v="5"/>
    <x v="7"/>
    <x v="5"/>
  </r>
  <r>
    <x v="145"/>
    <x v="141"/>
    <x v="1"/>
    <x v="4"/>
    <x v="50"/>
    <x v="0"/>
    <x v="2"/>
    <x v="4"/>
    <x v="26"/>
    <x v="4"/>
    <x v="66"/>
    <x v="92"/>
    <x v="2"/>
    <x v="29"/>
    <x v="169"/>
    <x v="85"/>
    <x v="247"/>
    <x v="240"/>
    <x v="4"/>
    <x v="465"/>
    <x v="415"/>
    <x v="2"/>
    <x v="469"/>
    <x v="68"/>
    <x v="97"/>
    <x v="473"/>
    <x v="33"/>
    <x v="66"/>
    <x v="96"/>
    <x v="474"/>
    <x v="3"/>
    <x v="148"/>
    <x v="99"/>
    <x v="113"/>
    <x v="166"/>
    <x v="473"/>
    <x v="473"/>
    <x v="473"/>
    <x v="2"/>
    <x v="5"/>
    <x v="7"/>
    <x v="5"/>
  </r>
  <r>
    <x v="441"/>
    <x v="440"/>
    <x v="1"/>
    <x v="4"/>
    <x v="50"/>
    <x v="0"/>
    <x v="2"/>
    <x v="4"/>
    <x v="25"/>
    <x v="4"/>
    <x v="105"/>
    <x v="143"/>
    <x v="2"/>
    <x v="29"/>
    <x v="40"/>
    <x v="109"/>
    <x v="250"/>
    <x v="247"/>
    <x v="2"/>
    <x v="466"/>
    <x v="431"/>
    <x v="2"/>
    <x v="471"/>
    <x v="337"/>
    <x v="392"/>
    <x v="474"/>
    <x v="20"/>
    <x v="338"/>
    <x v="392"/>
    <x v="476"/>
    <x v="3"/>
    <x v="112"/>
    <x v="86"/>
    <x v="404"/>
    <x v="397"/>
    <x v="475"/>
    <x v="475"/>
    <x v="475"/>
    <x v="2"/>
    <x v="5"/>
    <x v="7"/>
    <x v="5"/>
  </r>
  <r>
    <x v="443"/>
    <x v="442"/>
    <x v="1"/>
    <x v="4"/>
    <x v="50"/>
    <x v="0"/>
    <x v="2"/>
    <x v="4"/>
    <x v="26"/>
    <x v="4"/>
    <x v="105"/>
    <x v="143"/>
    <x v="2"/>
    <x v="16"/>
    <x v="432"/>
    <x v="107"/>
    <x v="250"/>
    <x v="247"/>
    <x v="1"/>
    <x v="10"/>
    <x v="38"/>
    <x v="2"/>
    <x v="9"/>
    <x v="168"/>
    <x v="104"/>
    <x v="10"/>
    <x v="435"/>
    <x v="166"/>
    <x v="103"/>
    <x v="10"/>
    <x v="3"/>
    <x v="331"/>
    <x v="86"/>
    <x v="104"/>
    <x v="119"/>
    <x v="9"/>
    <x v="9"/>
    <x v="9"/>
    <x v="2"/>
    <x v="5"/>
    <x v="7"/>
    <x v="5"/>
  </r>
  <r>
    <x v="183"/>
    <x v="178"/>
    <x v="1"/>
    <x v="4"/>
    <x v="51"/>
    <x v="12"/>
    <x v="2"/>
    <x v="14"/>
    <x v="29"/>
    <x v="2"/>
    <x v="73"/>
    <x v="112"/>
    <x v="2"/>
    <x v="16"/>
    <x v="435"/>
    <x v="147"/>
    <x v="315"/>
    <x v="315"/>
    <x v="68"/>
    <x v="58"/>
    <x v="9"/>
    <x v="2"/>
    <x v="51"/>
    <x v="443"/>
    <x v="458"/>
    <x v="55"/>
    <x v="449"/>
    <x v="443"/>
    <x v="458"/>
    <x v="56"/>
    <x v="3"/>
    <x v="401"/>
    <x v="86"/>
    <x v="474"/>
    <x v="32"/>
    <x v="54"/>
    <x v="54"/>
    <x v="54"/>
    <x v="2"/>
    <x v="8"/>
    <x v="0"/>
    <x v="8"/>
  </r>
  <r>
    <x v="275"/>
    <x v="262"/>
    <x v="1"/>
    <x v="11"/>
    <x v="51"/>
    <x v="12"/>
    <x v="2"/>
    <x v="14"/>
    <x v="29"/>
    <x v="5"/>
    <x v="73"/>
    <x v="112"/>
    <x v="2"/>
    <x v="29"/>
    <x v="38"/>
    <x v="147"/>
    <x v="315"/>
    <x v="315"/>
    <x v="68"/>
    <x v="425"/>
    <x v="475"/>
    <x v="2"/>
    <x v="434"/>
    <x v="20"/>
    <x v="20"/>
    <x v="434"/>
    <x v="8"/>
    <x v="20"/>
    <x v="20"/>
    <x v="436"/>
    <x v="3"/>
    <x v="34"/>
    <x v="86"/>
    <x v="20"/>
    <x v="465"/>
    <x v="435"/>
    <x v="435"/>
    <x v="435"/>
    <x v="2"/>
    <x v="8"/>
    <x v="0"/>
    <x v="8"/>
  </r>
  <r>
    <x v="507"/>
    <x v="509"/>
    <x v="1"/>
    <x v="4"/>
    <x v="52"/>
    <x v="15"/>
    <x v="8"/>
    <x v="14"/>
    <x v="35"/>
    <x v="8"/>
    <x v="120"/>
    <x v="155"/>
    <x v="2"/>
    <x v="16"/>
    <x v="430"/>
    <x v="55"/>
    <x v="114"/>
    <x v="116"/>
    <x v="228"/>
    <x v="157"/>
    <x v="148"/>
    <x v="2"/>
    <x v="167"/>
    <x v="226"/>
    <x v="229"/>
    <x v="178"/>
    <x v="349"/>
    <x v="226"/>
    <x v="228"/>
    <x v="177"/>
    <x v="3"/>
    <x v="434"/>
    <x v="86"/>
    <x v="233"/>
    <x v="243"/>
    <x v="174"/>
    <x v="174"/>
    <x v="174"/>
    <x v="1"/>
    <x v="8"/>
    <x v="7"/>
    <x v="15"/>
  </r>
  <r>
    <x v="184"/>
    <x v="179"/>
    <x v="1"/>
    <x v="4"/>
    <x v="53"/>
    <x v="13"/>
    <x v="2"/>
    <x v="14"/>
    <x v="29"/>
    <x v="4"/>
    <x v="73"/>
    <x v="112"/>
    <x v="2"/>
    <x v="16"/>
    <x v="373"/>
    <x v="108"/>
    <x v="292"/>
    <x v="292"/>
    <x v="86"/>
    <x v="77"/>
    <x v="32"/>
    <x v="2"/>
    <x v="83"/>
    <x v="437"/>
    <x v="453"/>
    <x v="89"/>
    <x v="433"/>
    <x v="437"/>
    <x v="453"/>
    <x v="90"/>
    <x v="3"/>
    <x v="414"/>
    <x v="86"/>
    <x v="467"/>
    <x v="406"/>
    <x v="87"/>
    <x v="87"/>
    <x v="87"/>
    <x v="2"/>
    <x v="8"/>
    <x v="1"/>
    <x v="9"/>
  </r>
  <r>
    <x v="276"/>
    <x v="263"/>
    <x v="1"/>
    <x v="11"/>
    <x v="53"/>
    <x v="13"/>
    <x v="2"/>
    <x v="14"/>
    <x v="29"/>
    <x v="5"/>
    <x v="73"/>
    <x v="112"/>
    <x v="2"/>
    <x v="29"/>
    <x v="105"/>
    <x v="108"/>
    <x v="292"/>
    <x v="292"/>
    <x v="86"/>
    <x v="409"/>
    <x v="441"/>
    <x v="2"/>
    <x v="406"/>
    <x v="26"/>
    <x v="26"/>
    <x v="401"/>
    <x v="23"/>
    <x v="26"/>
    <x v="26"/>
    <x v="403"/>
    <x v="3"/>
    <x v="21"/>
    <x v="86"/>
    <x v="27"/>
    <x v="82"/>
    <x v="403"/>
    <x v="403"/>
    <x v="403"/>
    <x v="2"/>
    <x v="8"/>
    <x v="1"/>
    <x v="9"/>
  </r>
  <r>
    <x v="465"/>
    <x v="464"/>
    <x v="1"/>
    <x v="4"/>
    <x v="53"/>
    <x v="13"/>
    <x v="2"/>
    <x v="14"/>
    <x v="26"/>
    <x v="4"/>
    <x v="109"/>
    <x v="147"/>
    <x v="2"/>
    <x v="29"/>
    <x v="33"/>
    <x v="125"/>
    <x v="294"/>
    <x v="294"/>
    <x v="80"/>
    <x v="418"/>
    <x v="449"/>
    <x v="2"/>
    <x v="416"/>
    <x v="97"/>
    <x v="108"/>
    <x v="418"/>
    <x v="44"/>
    <x v="98"/>
    <x v="106"/>
    <x v="419"/>
    <x v="3"/>
    <x v="7"/>
    <x v="86"/>
    <x v="106"/>
    <x v="120"/>
    <x v="419"/>
    <x v="419"/>
    <x v="419"/>
    <x v="2"/>
    <x v="8"/>
    <x v="1"/>
    <x v="9"/>
  </r>
  <r>
    <x v="377"/>
    <x v="369"/>
    <x v="1"/>
    <x v="4"/>
    <x v="54"/>
    <x v="3"/>
    <x v="6"/>
    <x v="4"/>
    <x v="11"/>
    <x v="7"/>
    <x v="74"/>
    <x v="114"/>
    <x v="0"/>
    <x v="16"/>
    <x v="390"/>
    <x v="18"/>
    <x v="22"/>
    <x v="22"/>
    <x v="308"/>
    <x v="237"/>
    <x v="223"/>
    <x v="2"/>
    <x v="240"/>
    <x v="159"/>
    <x v="166"/>
    <x v="242"/>
    <x v="254"/>
    <x v="165"/>
    <x v="174"/>
    <x v="250"/>
    <x v="3"/>
    <x v="237"/>
    <x v="86"/>
    <x v="186"/>
    <x v="202"/>
    <x v="246"/>
    <x v="246"/>
    <x v="248"/>
    <x v="2"/>
    <x v="2"/>
    <x v="7"/>
    <x v="2"/>
  </r>
  <r>
    <x v="127"/>
    <x v="129"/>
    <x v="1"/>
    <x v="4"/>
    <x v="55"/>
    <x v="0"/>
    <x v="2"/>
    <x v="4"/>
    <x v="37"/>
    <x v="1"/>
    <x v="61"/>
    <x v="49"/>
    <x v="2"/>
    <x v="16"/>
    <x v="280"/>
    <x v="22"/>
    <x v="26"/>
    <x v="25"/>
    <x v="218"/>
    <x v="152"/>
    <x v="213"/>
    <x v="2"/>
    <x v="166"/>
    <x v="164"/>
    <x v="168"/>
    <x v="166"/>
    <x v="261"/>
    <x v="162"/>
    <x v="167"/>
    <x v="167"/>
    <x v="3"/>
    <x v="270"/>
    <x v="78"/>
    <x v="168"/>
    <x v="129"/>
    <x v="162"/>
    <x v="162"/>
    <x v="164"/>
    <x v="3"/>
    <x v="5"/>
    <x v="7"/>
    <x v="5"/>
  </r>
  <r>
    <x v="388"/>
    <x v="381"/>
    <x v="1"/>
    <x v="4"/>
    <x v="55"/>
    <x v="0"/>
    <x v="2"/>
    <x v="4"/>
    <x v="26"/>
    <x v="1"/>
    <x v="79"/>
    <x v="38"/>
    <x v="2"/>
    <x v="14"/>
    <x v="286"/>
    <x v="24"/>
    <x v="18"/>
    <x v="14"/>
    <x v="221"/>
    <x v="146"/>
    <x v="199"/>
    <x v="2"/>
    <x v="159"/>
    <x v="109"/>
    <x v="118"/>
    <x v="157"/>
    <x v="267"/>
    <x v="110"/>
    <x v="117"/>
    <x v="160"/>
    <x v="3"/>
    <x v="289"/>
    <x v="86"/>
    <x v="120"/>
    <x v="136"/>
    <x v="155"/>
    <x v="155"/>
    <x v="157"/>
    <x v="4"/>
    <x v="5"/>
    <x v="7"/>
    <x v="5"/>
  </r>
  <r>
    <x v="6"/>
    <x v="0"/>
    <x v="1"/>
    <x v="4"/>
    <x v="56"/>
    <x v="1"/>
    <x v="1"/>
    <x v="4"/>
    <x v="23"/>
    <x v="7"/>
    <x v="7"/>
    <x v="59"/>
    <x v="2"/>
    <x v="16"/>
    <x v="283"/>
    <x v="16"/>
    <x v="262"/>
    <x v="256"/>
    <x v="41"/>
    <x v="38"/>
    <x v="70"/>
    <x v="2"/>
    <x v="37"/>
    <x v="451"/>
    <x v="467"/>
    <x v="38"/>
    <x v="426"/>
    <x v="451"/>
    <x v="466"/>
    <x v="38"/>
    <x v="3"/>
    <x v="334"/>
    <x v="49"/>
    <x v="480"/>
    <x v="423"/>
    <x v="37"/>
    <x v="37"/>
    <x v="37"/>
    <x v="2"/>
    <x v="6"/>
    <x v="7"/>
    <x v="6"/>
  </r>
  <r>
    <x v="7"/>
    <x v="1"/>
    <x v="1"/>
    <x v="4"/>
    <x v="56"/>
    <x v="1"/>
    <x v="1"/>
    <x v="4"/>
    <x v="25"/>
    <x v="7"/>
    <x v="9"/>
    <x v="0"/>
    <x v="2"/>
    <x v="21"/>
    <x v="235"/>
    <x v="2"/>
    <x v="1"/>
    <x v="0"/>
    <x v="336"/>
    <x v="245"/>
    <x v="245"/>
    <x v="2"/>
    <x v="248"/>
    <x v="238"/>
    <x v="244"/>
    <x v="251"/>
    <x v="229"/>
    <x v="238"/>
    <x v="244"/>
    <x v="251"/>
    <x v="3"/>
    <x v="217"/>
    <x v="95"/>
    <x v="270"/>
    <x v="253"/>
    <x v="249"/>
    <x v="249"/>
    <x v="249"/>
    <x v="7"/>
    <x v="6"/>
    <x v="7"/>
    <x v="6"/>
  </r>
  <r>
    <x v="185"/>
    <x v="180"/>
    <x v="1"/>
    <x v="4"/>
    <x v="56"/>
    <x v="1"/>
    <x v="1"/>
    <x v="4"/>
    <x v="29"/>
    <x v="2"/>
    <x v="73"/>
    <x v="112"/>
    <x v="2"/>
    <x v="16"/>
    <x v="346"/>
    <x v="85"/>
    <x v="279"/>
    <x v="268"/>
    <x v="35"/>
    <x v="29"/>
    <x v="47"/>
    <x v="2"/>
    <x v="27"/>
    <x v="431"/>
    <x v="438"/>
    <x v="29"/>
    <x v="440"/>
    <x v="431"/>
    <x v="438"/>
    <x v="27"/>
    <x v="3"/>
    <x v="364"/>
    <x v="86"/>
    <x v="450"/>
    <x v="455"/>
    <x v="26"/>
    <x v="26"/>
    <x v="26"/>
    <x v="2"/>
    <x v="6"/>
    <x v="7"/>
    <x v="6"/>
  </r>
  <r>
    <x v="277"/>
    <x v="264"/>
    <x v="1"/>
    <x v="11"/>
    <x v="56"/>
    <x v="1"/>
    <x v="1"/>
    <x v="4"/>
    <x v="29"/>
    <x v="5"/>
    <x v="73"/>
    <x v="112"/>
    <x v="2"/>
    <x v="29"/>
    <x v="128"/>
    <x v="85"/>
    <x v="279"/>
    <x v="268"/>
    <x v="35"/>
    <x v="449"/>
    <x v="418"/>
    <x v="2"/>
    <x v="454"/>
    <x v="30"/>
    <x v="37"/>
    <x v="456"/>
    <x v="16"/>
    <x v="30"/>
    <x v="37"/>
    <x v="458"/>
    <x v="3"/>
    <x v="76"/>
    <x v="86"/>
    <x v="41"/>
    <x v="42"/>
    <x v="457"/>
    <x v="457"/>
    <x v="457"/>
    <x v="2"/>
    <x v="6"/>
    <x v="7"/>
    <x v="6"/>
  </r>
  <r>
    <x v="461"/>
    <x v="460"/>
    <x v="1"/>
    <x v="6"/>
    <x v="56"/>
    <x v="1"/>
    <x v="1"/>
    <x v="4"/>
    <x v="11"/>
    <x v="2"/>
    <x v="29"/>
    <x v="75"/>
    <x v="2"/>
    <x v="29"/>
    <x v="179"/>
    <x v="49"/>
    <x v="270"/>
    <x v="262"/>
    <x v="40"/>
    <x v="440"/>
    <x v="403"/>
    <x v="2"/>
    <x v="446"/>
    <x v="18"/>
    <x v="19"/>
    <x v="448"/>
    <x v="26"/>
    <x v="18"/>
    <x v="19"/>
    <x v="449"/>
    <x v="3"/>
    <x v="105"/>
    <x v="123"/>
    <x v="19"/>
    <x v="53"/>
    <x v="448"/>
    <x v="448"/>
    <x v="448"/>
    <x v="2"/>
    <x v="6"/>
    <x v="7"/>
    <x v="6"/>
  </r>
  <r>
    <x v="462"/>
    <x v="461"/>
    <x v="1"/>
    <x v="5"/>
    <x v="56"/>
    <x v="1"/>
    <x v="1"/>
    <x v="4"/>
    <x v="15"/>
    <x v="2"/>
    <x v="29"/>
    <x v="75"/>
    <x v="2"/>
    <x v="16"/>
    <x v="292"/>
    <x v="49"/>
    <x v="270"/>
    <x v="262"/>
    <x v="40"/>
    <x v="36"/>
    <x v="60"/>
    <x v="2"/>
    <x v="34"/>
    <x v="446"/>
    <x v="460"/>
    <x v="36"/>
    <x v="431"/>
    <x v="446"/>
    <x v="460"/>
    <x v="37"/>
    <x v="3"/>
    <x v="339"/>
    <x v="33"/>
    <x v="475"/>
    <x v="440"/>
    <x v="36"/>
    <x v="36"/>
    <x v="36"/>
    <x v="2"/>
    <x v="6"/>
    <x v="7"/>
    <x v="6"/>
  </r>
  <r>
    <x v="463"/>
    <x v="462"/>
    <x v="1"/>
    <x v="3"/>
    <x v="56"/>
    <x v="1"/>
    <x v="1"/>
    <x v="4"/>
    <x v="14"/>
    <x v="2"/>
    <x v="29"/>
    <x v="75"/>
    <x v="2"/>
    <x v="29"/>
    <x v="179"/>
    <x v="49"/>
    <x v="270"/>
    <x v="262"/>
    <x v="40"/>
    <x v="440"/>
    <x v="403"/>
    <x v="2"/>
    <x v="446"/>
    <x v="18"/>
    <x v="19"/>
    <x v="448"/>
    <x v="26"/>
    <x v="18"/>
    <x v="19"/>
    <x v="449"/>
    <x v="3"/>
    <x v="105"/>
    <x v="123"/>
    <x v="19"/>
    <x v="20"/>
    <x v="448"/>
    <x v="448"/>
    <x v="448"/>
    <x v="2"/>
    <x v="6"/>
    <x v="7"/>
    <x v="6"/>
  </r>
  <r>
    <x v="487"/>
    <x v="488"/>
    <x v="1"/>
    <x v="4"/>
    <x v="56"/>
    <x v="1"/>
    <x v="1"/>
    <x v="4"/>
    <x v="25"/>
    <x v="7"/>
    <x v="117"/>
    <x v="152"/>
    <x v="0"/>
    <x v="29"/>
    <x v="25"/>
    <x v="117"/>
    <x v="280"/>
    <x v="273"/>
    <x v="39"/>
    <x v="456"/>
    <x v="436"/>
    <x v="2"/>
    <x v="464"/>
    <x v="315"/>
    <x v="355"/>
    <x v="468"/>
    <x v="93"/>
    <x v="311"/>
    <x v="351"/>
    <x v="453"/>
    <x v="3"/>
    <x v="62"/>
    <x v="86"/>
    <x v="359"/>
    <x v="349"/>
    <x v="452"/>
    <x v="452"/>
    <x v="452"/>
    <x v="2"/>
    <x v="6"/>
    <x v="7"/>
    <x v="6"/>
  </r>
  <r>
    <x v="504"/>
    <x v="506"/>
    <x v="1"/>
    <x v="4"/>
    <x v="56"/>
    <x v="1"/>
    <x v="1"/>
    <x v="4"/>
    <x v="25"/>
    <x v="7"/>
    <x v="120"/>
    <x v="58"/>
    <x v="2"/>
    <x v="29"/>
    <x v="183"/>
    <x v="112"/>
    <x v="261"/>
    <x v="255"/>
    <x v="42"/>
    <x v="438"/>
    <x v="421"/>
    <x v="2"/>
    <x v="443"/>
    <x v="276"/>
    <x v="315"/>
    <x v="447"/>
    <x v="72"/>
    <x v="276"/>
    <x v="316"/>
    <x v="448"/>
    <x v="3"/>
    <x v="106"/>
    <x v="86"/>
    <x v="322"/>
    <x v="310"/>
    <x v="447"/>
    <x v="447"/>
    <x v="447"/>
    <x v="2"/>
    <x v="6"/>
    <x v="7"/>
    <x v="6"/>
  </r>
  <r>
    <x v="186"/>
    <x v="181"/>
    <x v="1"/>
    <x v="4"/>
    <x v="57"/>
    <x v="2"/>
    <x v="3"/>
    <x v="13"/>
    <x v="29"/>
    <x v="1"/>
    <x v="73"/>
    <x v="112"/>
    <x v="2"/>
    <x v="16"/>
    <x v="318"/>
    <x v="11"/>
    <x v="35"/>
    <x v="35"/>
    <x v="234"/>
    <x v="170"/>
    <x v="207"/>
    <x v="2"/>
    <x v="187"/>
    <x v="311"/>
    <x v="313"/>
    <x v="191"/>
    <x v="308"/>
    <x v="313"/>
    <x v="314"/>
    <x v="190"/>
    <x v="3"/>
    <x v="267"/>
    <x v="86"/>
    <x v="320"/>
    <x v="238"/>
    <x v="188"/>
    <x v="188"/>
    <x v="188"/>
    <x v="2"/>
    <x v="4"/>
    <x v="7"/>
    <x v="4"/>
  </r>
  <r>
    <x v="278"/>
    <x v="265"/>
    <x v="1"/>
    <x v="11"/>
    <x v="57"/>
    <x v="2"/>
    <x v="3"/>
    <x v="13"/>
    <x v="29"/>
    <x v="5"/>
    <x v="73"/>
    <x v="112"/>
    <x v="2"/>
    <x v="29"/>
    <x v="157"/>
    <x v="11"/>
    <x v="35"/>
    <x v="35"/>
    <x v="234"/>
    <x v="305"/>
    <x v="268"/>
    <x v="2"/>
    <x v="295"/>
    <x v="152"/>
    <x v="167"/>
    <x v="294"/>
    <x v="163"/>
    <x v="152"/>
    <x v="166"/>
    <x v="295"/>
    <x v="3"/>
    <x v="173"/>
    <x v="86"/>
    <x v="180"/>
    <x v="265"/>
    <x v="294"/>
    <x v="294"/>
    <x v="294"/>
    <x v="2"/>
    <x v="4"/>
    <x v="7"/>
    <x v="4"/>
  </r>
  <r>
    <x v="375"/>
    <x v="367"/>
    <x v="1"/>
    <x v="4"/>
    <x v="57"/>
    <x v="2"/>
    <x v="3"/>
    <x v="13"/>
    <x v="20"/>
    <x v="1"/>
    <x v="74"/>
    <x v="113"/>
    <x v="2"/>
    <x v="29"/>
    <x v="145"/>
    <x v="21"/>
    <x v="36"/>
    <x v="36"/>
    <x v="235"/>
    <x v="306"/>
    <x v="269"/>
    <x v="2"/>
    <x v="296"/>
    <x v="265"/>
    <x v="274"/>
    <x v="298"/>
    <x v="175"/>
    <x v="263"/>
    <x v="272"/>
    <x v="299"/>
    <x v="3"/>
    <x v="171"/>
    <x v="86"/>
    <x v="275"/>
    <x v="275"/>
    <x v="298"/>
    <x v="298"/>
    <x v="298"/>
    <x v="2"/>
    <x v="4"/>
    <x v="7"/>
    <x v="4"/>
  </r>
  <r>
    <x v="17"/>
    <x v="11"/>
    <x v="1"/>
    <x v="2"/>
    <x v="58"/>
    <x v="0"/>
    <x v="5"/>
    <x v="14"/>
    <x v="22"/>
    <x v="6"/>
    <x v="16"/>
    <x v="66"/>
    <x v="2"/>
    <x v="25"/>
    <x v="211"/>
    <x v="81"/>
    <x v="156"/>
    <x v="157"/>
    <x v="209"/>
    <x v="294"/>
    <x v="257"/>
    <x v="2"/>
    <x v="288"/>
    <x v="302"/>
    <x v="306"/>
    <x v="292"/>
    <x v="215"/>
    <x v="302"/>
    <x v="307"/>
    <x v="293"/>
    <x v="3"/>
    <x v="200"/>
    <x v="120"/>
    <x v="361"/>
    <x v="322"/>
    <x v="292"/>
    <x v="292"/>
    <x v="292"/>
    <x v="2"/>
    <x v="5"/>
    <x v="7"/>
    <x v="5"/>
  </r>
  <r>
    <x v="30"/>
    <x v="29"/>
    <x v="1"/>
    <x v="4"/>
    <x v="58"/>
    <x v="0"/>
    <x v="5"/>
    <x v="14"/>
    <x v="23"/>
    <x v="6"/>
    <x v="21"/>
    <x v="36"/>
    <x v="2"/>
    <x v="18"/>
    <x v="247"/>
    <x v="71"/>
    <x v="132"/>
    <x v="138"/>
    <x v="204"/>
    <x v="197"/>
    <x v="233"/>
    <x v="2"/>
    <x v="221"/>
    <x v="185"/>
    <x v="192"/>
    <x v="206"/>
    <x v="238"/>
    <x v="185"/>
    <x v="192"/>
    <x v="206"/>
    <x v="3"/>
    <x v="222"/>
    <x v="57"/>
    <x v="173"/>
    <x v="205"/>
    <x v="204"/>
    <x v="204"/>
    <x v="204"/>
    <x v="4"/>
    <x v="5"/>
    <x v="7"/>
    <x v="5"/>
  </r>
  <r>
    <x v="48"/>
    <x v="30"/>
    <x v="0"/>
    <x v="7"/>
    <x v="58"/>
    <x v="0"/>
    <x v="5"/>
    <x v="14"/>
    <x v="15"/>
    <x v="7"/>
    <x v="16"/>
    <x v="66"/>
    <x v="2"/>
    <x v="18"/>
    <x v="254"/>
    <x v="81"/>
    <x v="156"/>
    <x v="157"/>
    <x v="209"/>
    <x v="183"/>
    <x v="227"/>
    <x v="2"/>
    <x v="195"/>
    <x v="169"/>
    <x v="177"/>
    <x v="194"/>
    <x v="241"/>
    <x v="168"/>
    <x v="173"/>
    <x v="193"/>
    <x v="3"/>
    <x v="238"/>
    <x v="38"/>
    <x v="131"/>
    <x v="179"/>
    <x v="191"/>
    <x v="191"/>
    <x v="191"/>
    <x v="2"/>
    <x v="5"/>
    <x v="7"/>
    <x v="5"/>
  </r>
  <r>
    <x v="41"/>
    <x v="24"/>
    <x v="1"/>
    <x v="6"/>
    <x v="59"/>
    <x v="14"/>
    <x v="10"/>
    <x v="14"/>
    <x v="18"/>
    <x v="4"/>
    <x v="30"/>
    <x v="1"/>
    <x v="2"/>
    <x v="21"/>
    <x v="235"/>
    <x v="31"/>
    <x v="1"/>
    <x v="0"/>
    <x v="336"/>
    <x v="245"/>
    <x v="245"/>
    <x v="2"/>
    <x v="248"/>
    <x v="238"/>
    <x v="244"/>
    <x v="251"/>
    <x v="229"/>
    <x v="238"/>
    <x v="244"/>
    <x v="251"/>
    <x v="3"/>
    <x v="217"/>
    <x v="113"/>
    <x v="297"/>
    <x v="259"/>
    <x v="249"/>
    <x v="249"/>
    <x v="249"/>
    <x v="7"/>
    <x v="7"/>
    <x v="7"/>
    <x v="7"/>
  </r>
  <r>
    <x v="42"/>
    <x v="25"/>
    <x v="1"/>
    <x v="5"/>
    <x v="59"/>
    <x v="14"/>
    <x v="10"/>
    <x v="14"/>
    <x v="15"/>
    <x v="4"/>
    <x v="30"/>
    <x v="1"/>
    <x v="2"/>
    <x v="21"/>
    <x v="235"/>
    <x v="31"/>
    <x v="1"/>
    <x v="0"/>
    <x v="336"/>
    <x v="245"/>
    <x v="245"/>
    <x v="2"/>
    <x v="248"/>
    <x v="238"/>
    <x v="244"/>
    <x v="251"/>
    <x v="229"/>
    <x v="238"/>
    <x v="244"/>
    <x v="251"/>
    <x v="3"/>
    <x v="217"/>
    <x v="56"/>
    <x v="202"/>
    <x v="242"/>
    <x v="249"/>
    <x v="249"/>
    <x v="249"/>
    <x v="7"/>
    <x v="7"/>
    <x v="7"/>
    <x v="7"/>
  </r>
  <r>
    <x v="43"/>
    <x v="26"/>
    <x v="1"/>
    <x v="3"/>
    <x v="59"/>
    <x v="14"/>
    <x v="10"/>
    <x v="14"/>
    <x v="14"/>
    <x v="4"/>
    <x v="30"/>
    <x v="1"/>
    <x v="2"/>
    <x v="21"/>
    <x v="235"/>
    <x v="31"/>
    <x v="1"/>
    <x v="0"/>
    <x v="336"/>
    <x v="245"/>
    <x v="245"/>
    <x v="2"/>
    <x v="248"/>
    <x v="238"/>
    <x v="244"/>
    <x v="251"/>
    <x v="229"/>
    <x v="238"/>
    <x v="244"/>
    <x v="251"/>
    <x v="3"/>
    <x v="217"/>
    <x v="113"/>
    <x v="297"/>
    <x v="259"/>
    <x v="249"/>
    <x v="249"/>
    <x v="249"/>
    <x v="7"/>
    <x v="7"/>
    <x v="7"/>
    <x v="7"/>
  </r>
  <r>
    <x v="505"/>
    <x v="507"/>
    <x v="1"/>
    <x v="4"/>
    <x v="60"/>
    <x v="15"/>
    <x v="5"/>
    <x v="14"/>
    <x v="23"/>
    <x v="9"/>
    <x v="120"/>
    <x v="155"/>
    <x v="2"/>
    <x v="29"/>
    <x v="41"/>
    <x v="72"/>
    <x v="165"/>
    <x v="166"/>
    <x v="132"/>
    <x v="390"/>
    <x v="337"/>
    <x v="2"/>
    <x v="368"/>
    <x v="247"/>
    <x v="263"/>
    <x v="374"/>
    <x v="122"/>
    <x v="247"/>
    <x v="264"/>
    <x v="375"/>
    <x v="3"/>
    <x v="434"/>
    <x v="86"/>
    <x v="266"/>
    <x v="267"/>
    <x v="375"/>
    <x v="375"/>
    <x v="375"/>
    <x v="1"/>
    <x v="8"/>
    <x v="7"/>
    <x v="15"/>
  </r>
  <r>
    <x v="187"/>
    <x v="182"/>
    <x v="1"/>
    <x v="4"/>
    <x v="61"/>
    <x v="2"/>
    <x v="10"/>
    <x v="14"/>
    <x v="29"/>
    <x v="9"/>
    <x v="73"/>
    <x v="112"/>
    <x v="2"/>
    <x v="16"/>
    <x v="350"/>
    <x v="57"/>
    <x v="125"/>
    <x v="127"/>
    <x v="270"/>
    <x v="211"/>
    <x v="146"/>
    <x v="2"/>
    <x v="198"/>
    <x v="234"/>
    <x v="239"/>
    <x v="217"/>
    <x v="338"/>
    <x v="234"/>
    <x v="239"/>
    <x v="219"/>
    <x v="3"/>
    <x v="271"/>
    <x v="86"/>
    <x v="244"/>
    <x v="236"/>
    <x v="218"/>
    <x v="218"/>
    <x v="217"/>
    <x v="2"/>
    <x v="4"/>
    <x v="7"/>
    <x v="4"/>
  </r>
  <r>
    <x v="279"/>
    <x v="266"/>
    <x v="1"/>
    <x v="11"/>
    <x v="61"/>
    <x v="2"/>
    <x v="10"/>
    <x v="14"/>
    <x v="29"/>
    <x v="5"/>
    <x v="73"/>
    <x v="112"/>
    <x v="2"/>
    <x v="29"/>
    <x v="124"/>
    <x v="57"/>
    <x v="125"/>
    <x v="127"/>
    <x v="270"/>
    <x v="270"/>
    <x v="313"/>
    <x v="2"/>
    <x v="283"/>
    <x v="242"/>
    <x v="250"/>
    <x v="275"/>
    <x v="136"/>
    <x v="242"/>
    <x v="250"/>
    <x v="276"/>
    <x v="3"/>
    <x v="169"/>
    <x v="86"/>
    <x v="255"/>
    <x v="269"/>
    <x v="273"/>
    <x v="273"/>
    <x v="274"/>
    <x v="2"/>
    <x v="4"/>
    <x v="7"/>
    <x v="4"/>
  </r>
  <r>
    <x v="0"/>
    <x v="60"/>
    <x v="1"/>
    <x v="4"/>
    <x v="62"/>
    <x v="14"/>
    <x v="10"/>
    <x v="13"/>
    <x v="21"/>
    <x v="2"/>
    <x v="1"/>
    <x v="55"/>
    <x v="1"/>
    <x v="15"/>
    <x v="235"/>
    <x v="43"/>
    <x v="131"/>
    <x v="135"/>
    <x v="336"/>
    <x v="245"/>
    <x v="162"/>
    <x v="2"/>
    <x v="231"/>
    <x v="120"/>
    <x v="127"/>
    <x v="161"/>
    <x v="13"/>
    <x v="95"/>
    <x v="95"/>
    <x v="144"/>
    <x v="3"/>
    <x v="217"/>
    <x v="7"/>
    <x v="32"/>
    <x v="19"/>
    <x v="167"/>
    <x v="167"/>
    <x v="141"/>
    <x v="3"/>
    <x v="7"/>
    <x v="7"/>
    <x v="7"/>
  </r>
  <r>
    <x v="1"/>
    <x v="59"/>
    <x v="1"/>
    <x v="4"/>
    <x v="62"/>
    <x v="14"/>
    <x v="10"/>
    <x v="13"/>
    <x v="21"/>
    <x v="2"/>
    <x v="2"/>
    <x v="54"/>
    <x v="1"/>
    <x v="15"/>
    <x v="235"/>
    <x v="47"/>
    <x v="130"/>
    <x v="133"/>
    <x v="336"/>
    <x v="245"/>
    <x v="159"/>
    <x v="2"/>
    <x v="230"/>
    <x v="99"/>
    <x v="100"/>
    <x v="160"/>
    <x v="14"/>
    <x v="78"/>
    <x v="77"/>
    <x v="148"/>
    <x v="3"/>
    <x v="217"/>
    <x v="9"/>
    <x v="29"/>
    <x v="18"/>
    <x v="168"/>
    <x v="168"/>
    <x v="145"/>
    <x v="3"/>
    <x v="7"/>
    <x v="7"/>
    <x v="7"/>
  </r>
  <r>
    <x v="2"/>
    <x v="61"/>
    <x v="1"/>
    <x v="4"/>
    <x v="62"/>
    <x v="14"/>
    <x v="10"/>
    <x v="13"/>
    <x v="10"/>
    <x v="2"/>
    <x v="2"/>
    <x v="54"/>
    <x v="1"/>
    <x v="31"/>
    <x v="235"/>
    <x v="47"/>
    <x v="130"/>
    <x v="133"/>
    <x v="336"/>
    <x v="245"/>
    <x v="302"/>
    <x v="2"/>
    <x v="261"/>
    <x v="364"/>
    <x v="377"/>
    <x v="323"/>
    <x v="443"/>
    <x v="381"/>
    <x v="397"/>
    <x v="332"/>
    <x v="3"/>
    <x v="217"/>
    <x v="148"/>
    <x v="463"/>
    <x v="481"/>
    <x v="310"/>
    <x v="310"/>
    <x v="332"/>
    <x v="3"/>
    <x v="7"/>
    <x v="7"/>
    <x v="7"/>
  </r>
  <r>
    <x v="3"/>
    <x v="62"/>
    <x v="1"/>
    <x v="4"/>
    <x v="62"/>
    <x v="14"/>
    <x v="10"/>
    <x v="13"/>
    <x v="10"/>
    <x v="2"/>
    <x v="1"/>
    <x v="55"/>
    <x v="1"/>
    <x v="31"/>
    <x v="235"/>
    <x v="43"/>
    <x v="131"/>
    <x v="135"/>
    <x v="336"/>
    <x v="245"/>
    <x v="300"/>
    <x v="2"/>
    <x v="260"/>
    <x v="347"/>
    <x v="353"/>
    <x v="322"/>
    <x v="444"/>
    <x v="366"/>
    <x v="379"/>
    <x v="335"/>
    <x v="3"/>
    <x v="217"/>
    <x v="150"/>
    <x v="459"/>
    <x v="479"/>
    <x v="312"/>
    <x v="312"/>
    <x v="335"/>
    <x v="3"/>
    <x v="7"/>
    <x v="7"/>
    <x v="7"/>
  </r>
  <r>
    <x v="125"/>
    <x v="128"/>
    <x v="1"/>
    <x v="3"/>
    <x v="62"/>
    <x v="14"/>
    <x v="10"/>
    <x v="13"/>
    <x v="35"/>
    <x v="2"/>
    <x v="0"/>
    <x v="8"/>
    <x v="1"/>
    <x v="21"/>
    <x v="236"/>
    <x v="23"/>
    <x v="1"/>
    <x v="0"/>
    <x v="196"/>
    <x v="244"/>
    <x v="192"/>
    <x v="2"/>
    <x v="237"/>
    <x v="241"/>
    <x v="244"/>
    <x v="244"/>
    <x v="309"/>
    <x v="241"/>
    <x v="244"/>
    <x v="238"/>
    <x v="3"/>
    <x v="218"/>
    <x v="10"/>
    <x v="62"/>
    <x v="334"/>
    <x v="279"/>
    <x v="279"/>
    <x v="236"/>
    <x v="7"/>
    <x v="7"/>
    <x v="7"/>
    <x v="7"/>
  </r>
  <r>
    <x v="126"/>
    <x v="127"/>
    <x v="1"/>
    <x v="3"/>
    <x v="62"/>
    <x v="14"/>
    <x v="10"/>
    <x v="13"/>
    <x v="10"/>
    <x v="2"/>
    <x v="0"/>
    <x v="8"/>
    <x v="1"/>
    <x v="21"/>
    <x v="234"/>
    <x v="23"/>
    <x v="1"/>
    <x v="0"/>
    <x v="196"/>
    <x v="246"/>
    <x v="282"/>
    <x v="2"/>
    <x v="256"/>
    <x v="236"/>
    <x v="244"/>
    <x v="255"/>
    <x v="162"/>
    <x v="235"/>
    <x v="244"/>
    <x v="260"/>
    <x v="3"/>
    <x v="216"/>
    <x v="147"/>
    <x v="429"/>
    <x v="168"/>
    <x v="211"/>
    <x v="211"/>
    <x v="258"/>
    <x v="7"/>
    <x v="7"/>
    <x v="7"/>
    <x v="7"/>
  </r>
  <r>
    <x v="4"/>
    <x v="63"/>
    <x v="1"/>
    <x v="4"/>
    <x v="63"/>
    <x v="14"/>
    <x v="10"/>
    <x v="13"/>
    <x v="25"/>
    <x v="2"/>
    <x v="6"/>
    <x v="57"/>
    <x v="2"/>
    <x v="5"/>
    <x v="472"/>
    <x v="48"/>
    <x v="138"/>
    <x v="141"/>
    <x v="166"/>
    <x v="47"/>
    <x v="11"/>
    <x v="2"/>
    <x v="42"/>
    <x v="435"/>
    <x v="448"/>
    <x v="47"/>
    <x v="448"/>
    <x v="435"/>
    <x v="449"/>
    <x v="48"/>
    <x v="3"/>
    <x v="433"/>
    <x v="3"/>
    <x v="194"/>
    <x v="8"/>
    <x v="46"/>
    <x v="46"/>
    <x v="46"/>
    <x v="3"/>
    <x v="7"/>
    <x v="7"/>
    <x v="7"/>
  </r>
  <r>
    <x v="5"/>
    <x v="64"/>
    <x v="1"/>
    <x v="4"/>
    <x v="63"/>
    <x v="14"/>
    <x v="10"/>
    <x v="13"/>
    <x v="10"/>
    <x v="2"/>
    <x v="6"/>
    <x v="57"/>
    <x v="2"/>
    <x v="38"/>
    <x v="1"/>
    <x v="48"/>
    <x v="138"/>
    <x v="141"/>
    <x v="166"/>
    <x v="433"/>
    <x v="472"/>
    <x v="2"/>
    <x v="439"/>
    <x v="27"/>
    <x v="30"/>
    <x v="441"/>
    <x v="9"/>
    <x v="27"/>
    <x v="29"/>
    <x v="442"/>
    <x v="3"/>
    <x v="0"/>
    <x v="154"/>
    <x v="307"/>
    <x v="489"/>
    <x v="441"/>
    <x v="441"/>
    <x v="441"/>
    <x v="3"/>
    <x v="7"/>
    <x v="7"/>
    <x v="7"/>
  </r>
  <r>
    <x v="188"/>
    <x v="183"/>
    <x v="1"/>
    <x v="4"/>
    <x v="64"/>
    <x v="14"/>
    <x v="0"/>
    <x v="14"/>
    <x v="29"/>
    <x v="4"/>
    <x v="73"/>
    <x v="112"/>
    <x v="2"/>
    <x v="16"/>
    <x v="407"/>
    <x v="101"/>
    <x v="240"/>
    <x v="241"/>
    <x v="122"/>
    <x v="95"/>
    <x v="65"/>
    <x v="2"/>
    <x v="100"/>
    <x v="148"/>
    <x v="155"/>
    <x v="97"/>
    <x v="391"/>
    <x v="147"/>
    <x v="155"/>
    <x v="98"/>
    <x v="3"/>
    <x v="367"/>
    <x v="86"/>
    <x v="159"/>
    <x v="133"/>
    <x v="95"/>
    <x v="95"/>
    <x v="95"/>
    <x v="2"/>
    <x v="7"/>
    <x v="7"/>
    <x v="7"/>
  </r>
  <r>
    <x v="280"/>
    <x v="267"/>
    <x v="1"/>
    <x v="11"/>
    <x v="64"/>
    <x v="14"/>
    <x v="0"/>
    <x v="14"/>
    <x v="29"/>
    <x v="5"/>
    <x v="73"/>
    <x v="112"/>
    <x v="2"/>
    <x v="29"/>
    <x v="71"/>
    <x v="101"/>
    <x v="240"/>
    <x v="241"/>
    <x v="122"/>
    <x v="386"/>
    <x v="401"/>
    <x v="2"/>
    <x v="384"/>
    <x v="316"/>
    <x v="326"/>
    <x v="388"/>
    <x v="77"/>
    <x v="316"/>
    <x v="327"/>
    <x v="390"/>
    <x v="3"/>
    <x v="73"/>
    <x v="86"/>
    <x v="335"/>
    <x v="366"/>
    <x v="390"/>
    <x v="390"/>
    <x v="390"/>
    <x v="2"/>
    <x v="7"/>
    <x v="7"/>
    <x v="7"/>
  </r>
  <r>
    <x v="420"/>
    <x v="421"/>
    <x v="1"/>
    <x v="6"/>
    <x v="65"/>
    <x v="2"/>
    <x v="8"/>
    <x v="14"/>
    <x v="34"/>
    <x v="9"/>
    <x v="96"/>
    <x v="135"/>
    <x v="2"/>
    <x v="16"/>
    <x v="427"/>
    <x v="96"/>
    <x v="212"/>
    <x v="213"/>
    <x v="260"/>
    <x v="202"/>
    <x v="77"/>
    <x v="2"/>
    <x v="184"/>
    <x v="106"/>
    <x v="116"/>
    <x v="197"/>
    <x v="386"/>
    <x v="107"/>
    <x v="115"/>
    <x v="198"/>
    <x v="3"/>
    <x v="282"/>
    <x v="86"/>
    <x v="118"/>
    <x v="135"/>
    <x v="195"/>
    <x v="195"/>
    <x v="196"/>
    <x v="2"/>
    <x v="4"/>
    <x v="7"/>
    <x v="4"/>
  </r>
  <r>
    <x v="421"/>
    <x v="422"/>
    <x v="1"/>
    <x v="5"/>
    <x v="65"/>
    <x v="2"/>
    <x v="8"/>
    <x v="14"/>
    <x v="15"/>
    <x v="9"/>
    <x v="96"/>
    <x v="135"/>
    <x v="2"/>
    <x v="29"/>
    <x v="46"/>
    <x v="96"/>
    <x v="212"/>
    <x v="213"/>
    <x v="260"/>
    <x v="277"/>
    <x v="388"/>
    <x v="2"/>
    <x v="298"/>
    <x v="359"/>
    <x v="365"/>
    <x v="289"/>
    <x v="83"/>
    <x v="358"/>
    <x v="365"/>
    <x v="290"/>
    <x v="3"/>
    <x v="163"/>
    <x v="86"/>
    <x v="376"/>
    <x v="365"/>
    <x v="289"/>
    <x v="289"/>
    <x v="289"/>
    <x v="2"/>
    <x v="4"/>
    <x v="7"/>
    <x v="4"/>
  </r>
  <r>
    <x v="422"/>
    <x v="423"/>
    <x v="1"/>
    <x v="3"/>
    <x v="65"/>
    <x v="2"/>
    <x v="8"/>
    <x v="14"/>
    <x v="14"/>
    <x v="9"/>
    <x v="96"/>
    <x v="135"/>
    <x v="2"/>
    <x v="16"/>
    <x v="427"/>
    <x v="96"/>
    <x v="212"/>
    <x v="213"/>
    <x v="260"/>
    <x v="202"/>
    <x v="77"/>
    <x v="2"/>
    <x v="184"/>
    <x v="106"/>
    <x v="116"/>
    <x v="197"/>
    <x v="386"/>
    <x v="107"/>
    <x v="115"/>
    <x v="198"/>
    <x v="3"/>
    <x v="282"/>
    <x v="86"/>
    <x v="118"/>
    <x v="135"/>
    <x v="195"/>
    <x v="195"/>
    <x v="196"/>
    <x v="2"/>
    <x v="4"/>
    <x v="7"/>
    <x v="4"/>
  </r>
  <r>
    <x v="361"/>
    <x v="353"/>
    <x v="1"/>
    <x v="4"/>
    <x v="66"/>
    <x v="8"/>
    <x v="10"/>
    <x v="14"/>
    <x v="23"/>
    <x v="2"/>
    <x v="70"/>
    <x v="53"/>
    <x v="2"/>
    <x v="26"/>
    <x v="212"/>
    <x v="139"/>
    <x v="329"/>
    <x v="329"/>
    <x v="65"/>
    <x v="324"/>
    <x v="470"/>
    <x v="2"/>
    <x v="411"/>
    <x v="10"/>
    <x v="10"/>
    <x v="305"/>
    <x v="3"/>
    <x v="10"/>
    <x v="10"/>
    <x v="306"/>
    <x v="3"/>
    <x v="55"/>
    <x v="86"/>
    <x v="10"/>
    <x v="13"/>
    <x v="306"/>
    <x v="306"/>
    <x v="306"/>
    <x v="3"/>
    <x v="8"/>
    <x v="6"/>
    <x v="14"/>
  </r>
  <r>
    <x v="380"/>
    <x v="374"/>
    <x v="1"/>
    <x v="4"/>
    <x v="66"/>
    <x v="8"/>
    <x v="10"/>
    <x v="14"/>
    <x v="13"/>
    <x v="2"/>
    <x v="75"/>
    <x v="115"/>
    <x v="2"/>
    <x v="26"/>
    <x v="189"/>
    <x v="154"/>
    <x v="328"/>
    <x v="328"/>
    <x v="66"/>
    <x v="385"/>
    <x v="474"/>
    <x v="2"/>
    <x v="424"/>
    <x v="12"/>
    <x v="12"/>
    <x v="400"/>
    <x v="4"/>
    <x v="12"/>
    <x v="12"/>
    <x v="402"/>
    <x v="3"/>
    <x v="4"/>
    <x v="86"/>
    <x v="12"/>
    <x v="9"/>
    <x v="402"/>
    <x v="402"/>
    <x v="402"/>
    <x v="2"/>
    <x v="8"/>
    <x v="6"/>
    <x v="14"/>
  </r>
  <r>
    <x v="155"/>
    <x v="147"/>
    <x v="1"/>
    <x v="4"/>
    <x v="67"/>
    <x v="8"/>
    <x v="10"/>
    <x v="14"/>
    <x v="24"/>
    <x v="2"/>
    <x v="67"/>
    <x v="48"/>
    <x v="2"/>
    <x v="17"/>
    <x v="249"/>
    <x v="125"/>
    <x v="327"/>
    <x v="327"/>
    <x v="61"/>
    <x v="145"/>
    <x v="16"/>
    <x v="2"/>
    <x v="82"/>
    <x v="457"/>
    <x v="472"/>
    <x v="198"/>
    <x v="456"/>
    <x v="456"/>
    <x v="471"/>
    <x v="200"/>
    <x v="3"/>
    <x v="379"/>
    <x v="48"/>
    <x v="489"/>
    <x v="476"/>
    <x v="196"/>
    <x v="196"/>
    <x v="198"/>
    <x v="3"/>
    <x v="8"/>
    <x v="6"/>
    <x v="14"/>
  </r>
  <r>
    <x v="256"/>
    <x v="149"/>
    <x v="1"/>
    <x v="4"/>
    <x v="67"/>
    <x v="8"/>
    <x v="10"/>
    <x v="14"/>
    <x v="26"/>
    <x v="2"/>
    <x v="68"/>
    <x v="60"/>
    <x v="2"/>
    <x v="16"/>
    <x v="282"/>
    <x v="126"/>
    <x v="326"/>
    <x v="326"/>
    <x v="64"/>
    <x v="65"/>
    <x v="5"/>
    <x v="2"/>
    <x v="52"/>
    <x v="463"/>
    <x v="478"/>
    <x v="165"/>
    <x v="460"/>
    <x v="462"/>
    <x v="477"/>
    <x v="166"/>
    <x v="3"/>
    <x v="432"/>
    <x v="61"/>
    <x v="494"/>
    <x v="490"/>
    <x v="161"/>
    <x v="161"/>
    <x v="163"/>
    <x v="2"/>
    <x v="8"/>
    <x v="6"/>
    <x v="14"/>
  </r>
  <r>
    <x v="189"/>
    <x v="184"/>
    <x v="1"/>
    <x v="4"/>
    <x v="68"/>
    <x v="14"/>
    <x v="2"/>
    <x v="11"/>
    <x v="29"/>
    <x v="7"/>
    <x v="73"/>
    <x v="112"/>
    <x v="2"/>
    <x v="16"/>
    <x v="331"/>
    <x v="50"/>
    <x v="142"/>
    <x v="144"/>
    <x v="134"/>
    <x v="110"/>
    <x v="123"/>
    <x v="2"/>
    <x v="121"/>
    <x v="345"/>
    <x v="348"/>
    <x v="135"/>
    <x v="379"/>
    <x v="345"/>
    <x v="348"/>
    <x v="136"/>
    <x v="3"/>
    <x v="345"/>
    <x v="86"/>
    <x v="357"/>
    <x v="241"/>
    <x v="133"/>
    <x v="133"/>
    <x v="133"/>
    <x v="2"/>
    <x v="7"/>
    <x v="7"/>
    <x v="7"/>
  </r>
  <r>
    <x v="281"/>
    <x v="268"/>
    <x v="1"/>
    <x v="11"/>
    <x v="68"/>
    <x v="14"/>
    <x v="2"/>
    <x v="11"/>
    <x v="29"/>
    <x v="5"/>
    <x v="73"/>
    <x v="112"/>
    <x v="2"/>
    <x v="29"/>
    <x v="142"/>
    <x v="50"/>
    <x v="142"/>
    <x v="144"/>
    <x v="134"/>
    <x v="369"/>
    <x v="343"/>
    <x v="2"/>
    <x v="357"/>
    <x v="121"/>
    <x v="134"/>
    <x v="341"/>
    <x v="87"/>
    <x v="120"/>
    <x v="134"/>
    <x v="342"/>
    <x v="3"/>
    <x v="96"/>
    <x v="86"/>
    <x v="135"/>
    <x v="262"/>
    <x v="342"/>
    <x v="342"/>
    <x v="342"/>
    <x v="2"/>
    <x v="7"/>
    <x v="7"/>
    <x v="7"/>
  </r>
  <r>
    <x v="35"/>
    <x v="38"/>
    <x v="1"/>
    <x v="2"/>
    <x v="69"/>
    <x v="9"/>
    <x v="1"/>
    <x v="14"/>
    <x v="22"/>
    <x v="6"/>
    <x v="25"/>
    <x v="15"/>
    <x v="2"/>
    <x v="29"/>
    <x v="223"/>
    <x v="127"/>
    <x v="258"/>
    <x v="254"/>
    <x v="75"/>
    <x v="281"/>
    <x v="408"/>
    <x v="2"/>
    <x v="307"/>
    <x v="322"/>
    <x v="330"/>
    <x v="312"/>
    <x v="203"/>
    <x v="322"/>
    <x v="332"/>
    <x v="313"/>
    <x v="3"/>
    <x v="202"/>
    <x v="149"/>
    <x v="437"/>
    <x v="419"/>
    <x v="315"/>
    <x v="315"/>
    <x v="313"/>
    <x v="6"/>
    <x v="8"/>
    <x v="4"/>
    <x v="12"/>
  </r>
  <r>
    <x v="45"/>
    <x v="39"/>
    <x v="2"/>
    <x v="10"/>
    <x v="69"/>
    <x v="9"/>
    <x v="1"/>
    <x v="14"/>
    <x v="18"/>
    <x v="6"/>
    <x v="25"/>
    <x v="15"/>
    <x v="2"/>
    <x v="29"/>
    <x v="223"/>
    <x v="127"/>
    <x v="258"/>
    <x v="254"/>
    <x v="75"/>
    <x v="281"/>
    <x v="408"/>
    <x v="2"/>
    <x v="307"/>
    <x v="322"/>
    <x v="330"/>
    <x v="312"/>
    <x v="203"/>
    <x v="322"/>
    <x v="332"/>
    <x v="313"/>
    <x v="3"/>
    <x v="202"/>
    <x v="149"/>
    <x v="437"/>
    <x v="419"/>
    <x v="315"/>
    <x v="315"/>
    <x v="313"/>
    <x v="6"/>
    <x v="8"/>
    <x v="4"/>
    <x v="12"/>
  </r>
  <r>
    <x v="50"/>
    <x v="40"/>
    <x v="2"/>
    <x v="9"/>
    <x v="69"/>
    <x v="9"/>
    <x v="1"/>
    <x v="14"/>
    <x v="15"/>
    <x v="6"/>
    <x v="25"/>
    <x v="15"/>
    <x v="2"/>
    <x v="16"/>
    <x v="241"/>
    <x v="127"/>
    <x v="258"/>
    <x v="254"/>
    <x v="75"/>
    <x v="195"/>
    <x v="54"/>
    <x v="2"/>
    <x v="168"/>
    <x v="142"/>
    <x v="149"/>
    <x v="168"/>
    <x v="258"/>
    <x v="142"/>
    <x v="149"/>
    <x v="169"/>
    <x v="3"/>
    <x v="234"/>
    <x v="8"/>
    <x v="51"/>
    <x v="70"/>
    <x v="164"/>
    <x v="164"/>
    <x v="166"/>
    <x v="6"/>
    <x v="8"/>
    <x v="4"/>
    <x v="12"/>
  </r>
  <r>
    <x v="474"/>
    <x v="472"/>
    <x v="1"/>
    <x v="4"/>
    <x v="70"/>
    <x v="15"/>
    <x v="10"/>
    <x v="6"/>
    <x v="12"/>
    <x v="0"/>
    <x v="112"/>
    <x v="149"/>
    <x v="0"/>
    <x v="16"/>
    <x v="437"/>
    <x v="29"/>
    <x v="41"/>
    <x v="43"/>
    <x v="257"/>
    <x v="189"/>
    <x v="203"/>
    <x v="2"/>
    <x v="200"/>
    <x v="188"/>
    <x v="195"/>
    <x v="200"/>
    <x v="269"/>
    <x v="191"/>
    <x v="200"/>
    <x v="211"/>
    <x v="3"/>
    <x v="434"/>
    <x v="86"/>
    <x v="207"/>
    <x v="221"/>
    <x v="209"/>
    <x v="209"/>
    <x v="209"/>
    <x v="2"/>
    <x v="8"/>
    <x v="7"/>
    <x v="15"/>
  </r>
  <r>
    <x v="190"/>
    <x v="185"/>
    <x v="1"/>
    <x v="4"/>
    <x v="71"/>
    <x v="14"/>
    <x v="5"/>
    <x v="13"/>
    <x v="29"/>
    <x v="1"/>
    <x v="73"/>
    <x v="112"/>
    <x v="2"/>
    <x v="16"/>
    <x v="340"/>
    <x v="58"/>
    <x v="109"/>
    <x v="96"/>
    <x v="29"/>
    <x v="28"/>
    <x v="129"/>
    <x v="2"/>
    <x v="28"/>
    <x v="146"/>
    <x v="124"/>
    <x v="28"/>
    <x v="389"/>
    <x v="145"/>
    <x v="124"/>
    <x v="26"/>
    <x v="3"/>
    <x v="349"/>
    <x v="86"/>
    <x v="125"/>
    <x v="141"/>
    <x v="25"/>
    <x v="25"/>
    <x v="25"/>
    <x v="2"/>
    <x v="7"/>
    <x v="7"/>
    <x v="7"/>
  </r>
  <r>
    <x v="282"/>
    <x v="269"/>
    <x v="1"/>
    <x v="11"/>
    <x v="71"/>
    <x v="14"/>
    <x v="5"/>
    <x v="13"/>
    <x v="29"/>
    <x v="5"/>
    <x v="73"/>
    <x v="112"/>
    <x v="2"/>
    <x v="29"/>
    <x v="134"/>
    <x v="58"/>
    <x v="109"/>
    <x v="96"/>
    <x v="29"/>
    <x v="450"/>
    <x v="334"/>
    <x v="2"/>
    <x v="453"/>
    <x v="320"/>
    <x v="356"/>
    <x v="458"/>
    <x v="80"/>
    <x v="320"/>
    <x v="356"/>
    <x v="460"/>
    <x v="3"/>
    <x v="92"/>
    <x v="86"/>
    <x v="365"/>
    <x v="359"/>
    <x v="459"/>
    <x v="459"/>
    <x v="459"/>
    <x v="2"/>
    <x v="7"/>
    <x v="7"/>
    <x v="7"/>
  </r>
  <r>
    <x v="139"/>
    <x v="138"/>
    <x v="1"/>
    <x v="4"/>
    <x v="72"/>
    <x v="3"/>
    <x v="8"/>
    <x v="4"/>
    <x v="39"/>
    <x v="7"/>
    <x v="65"/>
    <x v="107"/>
    <x v="0"/>
    <x v="16"/>
    <x v="374"/>
    <x v="34"/>
    <x v="37"/>
    <x v="37"/>
    <x v="317"/>
    <x v="407"/>
    <x v="208"/>
    <x v="2"/>
    <x v="321"/>
    <x v="127"/>
    <x v="142"/>
    <x v="368"/>
    <x v="271"/>
    <x v="132"/>
    <x v="146"/>
    <x v="350"/>
    <x v="3"/>
    <x v="236"/>
    <x v="69"/>
    <x v="137"/>
    <x v="157"/>
    <x v="356"/>
    <x v="356"/>
    <x v="350"/>
    <x v="2"/>
    <x v="2"/>
    <x v="7"/>
    <x v="2"/>
  </r>
  <r>
    <x v="91"/>
    <x v="93"/>
    <x v="1"/>
    <x v="4"/>
    <x v="73"/>
    <x v="0"/>
    <x v="1"/>
    <x v="11"/>
    <x v="23"/>
    <x v="7"/>
    <x v="49"/>
    <x v="2"/>
    <x v="2"/>
    <x v="21"/>
    <x v="235"/>
    <x v="26"/>
    <x v="1"/>
    <x v="0"/>
    <x v="336"/>
    <x v="245"/>
    <x v="245"/>
    <x v="2"/>
    <x v="248"/>
    <x v="238"/>
    <x v="244"/>
    <x v="251"/>
    <x v="229"/>
    <x v="238"/>
    <x v="244"/>
    <x v="251"/>
    <x v="3"/>
    <x v="217"/>
    <x v="157"/>
    <x v="482"/>
    <x v="458"/>
    <x v="249"/>
    <x v="249"/>
    <x v="249"/>
    <x v="7"/>
    <x v="5"/>
    <x v="7"/>
    <x v="5"/>
  </r>
  <r>
    <x v="134"/>
    <x v="135"/>
    <x v="1"/>
    <x v="4"/>
    <x v="73"/>
    <x v="0"/>
    <x v="1"/>
    <x v="11"/>
    <x v="20"/>
    <x v="7"/>
    <x v="64"/>
    <x v="106"/>
    <x v="2"/>
    <x v="29"/>
    <x v="166"/>
    <x v="52"/>
    <x v="216"/>
    <x v="209"/>
    <x v="36"/>
    <x v="442"/>
    <x v="381"/>
    <x v="2"/>
    <x v="449"/>
    <x v="44"/>
    <x v="48"/>
    <x v="451"/>
    <x v="38"/>
    <x v="44"/>
    <x v="48"/>
    <x v="452"/>
    <x v="3"/>
    <x v="146"/>
    <x v="107"/>
    <x v="55"/>
    <x v="84"/>
    <x v="451"/>
    <x v="451"/>
    <x v="451"/>
    <x v="2"/>
    <x v="5"/>
    <x v="7"/>
    <x v="5"/>
  </r>
  <r>
    <x v="390"/>
    <x v="380"/>
    <x v="1"/>
    <x v="4"/>
    <x v="73"/>
    <x v="0"/>
    <x v="1"/>
    <x v="11"/>
    <x v="26"/>
    <x v="7"/>
    <x v="79"/>
    <x v="38"/>
    <x v="2"/>
    <x v="14"/>
    <x v="289"/>
    <x v="57"/>
    <x v="167"/>
    <x v="162"/>
    <x v="47"/>
    <x v="40"/>
    <x v="52"/>
    <x v="2"/>
    <x v="40"/>
    <x v="325"/>
    <x v="304"/>
    <x v="41"/>
    <x v="373"/>
    <x v="325"/>
    <x v="304"/>
    <x v="42"/>
    <x v="3"/>
    <x v="290"/>
    <x v="86"/>
    <x v="310"/>
    <x v="299"/>
    <x v="40"/>
    <x v="40"/>
    <x v="41"/>
    <x v="4"/>
    <x v="5"/>
    <x v="7"/>
    <x v="5"/>
  </r>
  <r>
    <x v="489"/>
    <x v="490"/>
    <x v="1"/>
    <x v="4"/>
    <x v="73"/>
    <x v="0"/>
    <x v="1"/>
    <x v="11"/>
    <x v="26"/>
    <x v="7"/>
    <x v="117"/>
    <x v="159"/>
    <x v="0"/>
    <x v="31"/>
    <x v="14"/>
    <x v="95"/>
    <x v="228"/>
    <x v="224"/>
    <x v="33"/>
    <x v="464"/>
    <x v="450"/>
    <x v="2"/>
    <x v="468"/>
    <x v="205"/>
    <x v="317"/>
    <x v="472"/>
    <x v="50"/>
    <x v="208"/>
    <x v="311"/>
    <x v="473"/>
    <x v="3"/>
    <x v="57"/>
    <x v="86"/>
    <x v="318"/>
    <x v="306"/>
    <x v="472"/>
    <x v="472"/>
    <x v="472"/>
    <x v="1"/>
    <x v="5"/>
    <x v="7"/>
    <x v="5"/>
  </r>
  <r>
    <x v="494"/>
    <x v="496"/>
    <x v="1"/>
    <x v="4"/>
    <x v="73"/>
    <x v="0"/>
    <x v="1"/>
    <x v="11"/>
    <x v="26"/>
    <x v="7"/>
    <x v="119"/>
    <x v="154"/>
    <x v="2"/>
    <x v="29"/>
    <x v="32"/>
    <x v="94"/>
    <x v="222"/>
    <x v="219"/>
    <x v="32"/>
    <x v="460"/>
    <x v="396"/>
    <x v="2"/>
    <x v="463"/>
    <x v="249"/>
    <x v="308"/>
    <x v="466"/>
    <x v="39"/>
    <x v="249"/>
    <x v="309"/>
    <x v="468"/>
    <x v="3"/>
    <x v="110"/>
    <x v="86"/>
    <x v="317"/>
    <x v="305"/>
    <x v="467"/>
    <x v="467"/>
    <x v="467"/>
    <x v="1"/>
    <x v="5"/>
    <x v="7"/>
    <x v="5"/>
  </r>
  <r>
    <x v="498"/>
    <x v="499"/>
    <x v="1"/>
    <x v="4"/>
    <x v="73"/>
    <x v="0"/>
    <x v="1"/>
    <x v="11"/>
    <x v="23"/>
    <x v="7"/>
    <x v="119"/>
    <x v="47"/>
    <x v="2"/>
    <x v="16"/>
    <x v="279"/>
    <x v="78"/>
    <x v="184"/>
    <x v="183"/>
    <x v="45"/>
    <x v="44"/>
    <x v="103"/>
    <x v="2"/>
    <x v="45"/>
    <x v="250"/>
    <x v="209"/>
    <x v="46"/>
    <x v="344"/>
    <x v="250"/>
    <x v="209"/>
    <x v="47"/>
    <x v="3"/>
    <x v="262"/>
    <x v="86"/>
    <x v="216"/>
    <x v="227"/>
    <x v="45"/>
    <x v="45"/>
    <x v="45"/>
    <x v="3"/>
    <x v="5"/>
    <x v="7"/>
    <x v="5"/>
  </r>
  <r>
    <x v="500"/>
    <x v="501"/>
    <x v="1"/>
    <x v="4"/>
    <x v="73"/>
    <x v="0"/>
    <x v="1"/>
    <x v="11"/>
    <x v="20"/>
    <x v="7"/>
    <x v="119"/>
    <x v="154"/>
    <x v="2"/>
    <x v="17"/>
    <x v="274"/>
    <x v="90"/>
    <x v="220"/>
    <x v="216"/>
    <x v="30"/>
    <x v="45"/>
    <x v="165"/>
    <x v="2"/>
    <x v="47"/>
    <x v="262"/>
    <x v="223"/>
    <x v="48"/>
    <x v="355"/>
    <x v="260"/>
    <x v="223"/>
    <x v="49"/>
    <x v="3"/>
    <x v="253"/>
    <x v="86"/>
    <x v="229"/>
    <x v="239"/>
    <x v="47"/>
    <x v="47"/>
    <x v="47"/>
    <x v="1"/>
    <x v="5"/>
    <x v="7"/>
    <x v="5"/>
  </r>
  <r>
    <x v="503"/>
    <x v="505"/>
    <x v="1"/>
    <x v="4"/>
    <x v="73"/>
    <x v="0"/>
    <x v="1"/>
    <x v="11"/>
    <x v="20"/>
    <x v="7"/>
    <x v="120"/>
    <x v="155"/>
    <x v="2"/>
    <x v="29"/>
    <x v="34"/>
    <x v="91"/>
    <x v="221"/>
    <x v="217"/>
    <x v="31"/>
    <x v="459"/>
    <x v="395"/>
    <x v="2"/>
    <x v="462"/>
    <x v="193"/>
    <x v="286"/>
    <x v="465"/>
    <x v="35"/>
    <x v="193"/>
    <x v="286"/>
    <x v="467"/>
    <x v="3"/>
    <x v="111"/>
    <x v="86"/>
    <x v="289"/>
    <x v="284"/>
    <x v="466"/>
    <x v="466"/>
    <x v="466"/>
    <x v="1"/>
    <x v="5"/>
    <x v="7"/>
    <x v="5"/>
  </r>
  <r>
    <x v="113"/>
    <x v="114"/>
    <x v="1"/>
    <x v="4"/>
    <x v="74"/>
    <x v="11"/>
    <x v="2"/>
    <x v="14"/>
    <x v="7"/>
    <x v="2"/>
    <x v="54"/>
    <x v="18"/>
    <x v="2"/>
    <x v="22"/>
    <x v="233"/>
    <x v="141"/>
    <x v="314"/>
    <x v="314"/>
    <x v="70"/>
    <x v="251"/>
    <x v="253"/>
    <x v="2"/>
    <x v="252"/>
    <x v="252"/>
    <x v="257"/>
    <x v="263"/>
    <x v="227"/>
    <x v="252"/>
    <x v="257"/>
    <x v="263"/>
    <x v="3"/>
    <x v="213"/>
    <x v="86"/>
    <x v="261"/>
    <x v="264"/>
    <x v="260"/>
    <x v="260"/>
    <x v="261"/>
    <x v="6"/>
    <x v="8"/>
    <x v="2"/>
    <x v="10"/>
  </r>
  <r>
    <x v="191"/>
    <x v="345"/>
    <x v="1"/>
    <x v="4"/>
    <x v="75"/>
    <x v="0"/>
    <x v="2"/>
    <x v="6"/>
    <x v="29"/>
    <x v="1"/>
    <x v="73"/>
    <x v="112"/>
    <x v="2"/>
    <x v="16"/>
    <x v="335"/>
    <x v="66"/>
    <x v="204"/>
    <x v="199"/>
    <x v="26"/>
    <x v="27"/>
    <x v="84"/>
    <x v="2"/>
    <x v="26"/>
    <x v="375"/>
    <x v="369"/>
    <x v="27"/>
    <x v="416"/>
    <x v="374"/>
    <x v="369"/>
    <x v="25"/>
    <x v="3"/>
    <x v="308"/>
    <x v="86"/>
    <x v="381"/>
    <x v="297"/>
    <x v="24"/>
    <x v="24"/>
    <x v="24"/>
    <x v="2"/>
    <x v="5"/>
    <x v="7"/>
    <x v="5"/>
  </r>
  <r>
    <x v="283"/>
    <x v="340"/>
    <x v="1"/>
    <x v="11"/>
    <x v="75"/>
    <x v="0"/>
    <x v="2"/>
    <x v="6"/>
    <x v="29"/>
    <x v="5"/>
    <x v="73"/>
    <x v="112"/>
    <x v="2"/>
    <x v="29"/>
    <x v="138"/>
    <x v="66"/>
    <x v="204"/>
    <x v="199"/>
    <x v="26"/>
    <x v="451"/>
    <x v="378"/>
    <x v="2"/>
    <x v="455"/>
    <x v="83"/>
    <x v="112"/>
    <x v="459"/>
    <x v="46"/>
    <x v="84"/>
    <x v="111"/>
    <x v="461"/>
    <x v="3"/>
    <x v="140"/>
    <x v="86"/>
    <x v="112"/>
    <x v="209"/>
    <x v="460"/>
    <x v="460"/>
    <x v="460"/>
    <x v="2"/>
    <x v="5"/>
    <x v="7"/>
    <x v="5"/>
  </r>
  <r>
    <x v="378"/>
    <x v="370"/>
    <x v="1"/>
    <x v="4"/>
    <x v="75"/>
    <x v="0"/>
    <x v="2"/>
    <x v="6"/>
    <x v="23"/>
    <x v="1"/>
    <x v="75"/>
    <x v="115"/>
    <x v="2"/>
    <x v="29"/>
    <x v="95"/>
    <x v="85"/>
    <x v="205"/>
    <x v="200"/>
    <x v="27"/>
    <x v="452"/>
    <x v="387"/>
    <x v="2"/>
    <x v="458"/>
    <x v="321"/>
    <x v="358"/>
    <x v="460"/>
    <x v="62"/>
    <x v="321"/>
    <x v="358"/>
    <x v="462"/>
    <x v="3"/>
    <x v="126"/>
    <x v="86"/>
    <x v="367"/>
    <x v="357"/>
    <x v="461"/>
    <x v="461"/>
    <x v="461"/>
    <x v="2"/>
    <x v="5"/>
    <x v="7"/>
    <x v="5"/>
  </r>
  <r>
    <x v="467"/>
    <x v="466"/>
    <x v="1"/>
    <x v="4"/>
    <x v="75"/>
    <x v="0"/>
    <x v="2"/>
    <x v="6"/>
    <x v="24"/>
    <x v="1"/>
    <x v="109"/>
    <x v="147"/>
    <x v="0"/>
    <x v="16"/>
    <x v="442"/>
    <x v="94"/>
    <x v="207"/>
    <x v="204"/>
    <x v="28"/>
    <x v="18"/>
    <x v="76"/>
    <x v="2"/>
    <x v="18"/>
    <x v="118"/>
    <x v="96"/>
    <x v="18"/>
    <x v="370"/>
    <x v="126"/>
    <x v="108"/>
    <x v="31"/>
    <x v="3"/>
    <x v="333"/>
    <x v="86"/>
    <x v="109"/>
    <x v="126"/>
    <x v="30"/>
    <x v="30"/>
    <x v="30"/>
    <x v="2"/>
    <x v="5"/>
    <x v="7"/>
    <x v="5"/>
  </r>
  <r>
    <x v="192"/>
    <x v="186"/>
    <x v="1"/>
    <x v="4"/>
    <x v="76"/>
    <x v="0"/>
    <x v="6"/>
    <x v="14"/>
    <x v="29"/>
    <x v="9"/>
    <x v="73"/>
    <x v="112"/>
    <x v="2"/>
    <x v="16"/>
    <x v="381"/>
    <x v="82"/>
    <x v="124"/>
    <x v="118"/>
    <x v="11"/>
    <x v="24"/>
    <x v="134"/>
    <x v="2"/>
    <x v="25"/>
    <x v="64"/>
    <x v="57"/>
    <x v="22"/>
    <x v="289"/>
    <x v="62"/>
    <x v="57"/>
    <x v="21"/>
    <x v="3"/>
    <x v="320"/>
    <x v="86"/>
    <x v="60"/>
    <x v="65"/>
    <x v="20"/>
    <x v="20"/>
    <x v="20"/>
    <x v="2"/>
    <x v="5"/>
    <x v="7"/>
    <x v="5"/>
  </r>
  <r>
    <x v="327"/>
    <x v="310"/>
    <x v="1"/>
    <x v="11"/>
    <x v="76"/>
    <x v="0"/>
    <x v="6"/>
    <x v="14"/>
    <x v="29"/>
    <x v="5"/>
    <x v="73"/>
    <x v="112"/>
    <x v="2"/>
    <x v="29"/>
    <x v="92"/>
    <x v="82"/>
    <x v="124"/>
    <x v="118"/>
    <x v="11"/>
    <x v="454"/>
    <x v="327"/>
    <x v="2"/>
    <x v="456"/>
    <x v="396"/>
    <x v="420"/>
    <x v="462"/>
    <x v="182"/>
    <x v="397"/>
    <x v="420"/>
    <x v="464"/>
    <x v="3"/>
    <x v="125"/>
    <x v="86"/>
    <x v="430"/>
    <x v="425"/>
    <x v="463"/>
    <x v="463"/>
    <x v="463"/>
    <x v="2"/>
    <x v="5"/>
    <x v="7"/>
    <x v="5"/>
  </r>
  <r>
    <x v="396"/>
    <x v="391"/>
    <x v="1"/>
    <x v="4"/>
    <x v="77"/>
    <x v="11"/>
    <x v="8"/>
    <x v="13"/>
    <x v="6"/>
    <x v="7"/>
    <x v="82"/>
    <x v="29"/>
    <x v="2"/>
    <x v="29"/>
    <x v="186"/>
    <x v="114"/>
    <x v="272"/>
    <x v="271"/>
    <x v="224"/>
    <x v="316"/>
    <x v="443"/>
    <x v="2"/>
    <x v="335"/>
    <x v="24"/>
    <x v="25"/>
    <x v="319"/>
    <x v="31"/>
    <x v="24"/>
    <x v="25"/>
    <x v="320"/>
    <x v="3"/>
    <x v="104"/>
    <x v="155"/>
    <x v="352"/>
    <x v="342"/>
    <x v="322"/>
    <x v="322"/>
    <x v="320"/>
    <x v="5"/>
    <x v="8"/>
    <x v="2"/>
    <x v="10"/>
  </r>
  <r>
    <x v="193"/>
    <x v="187"/>
    <x v="1"/>
    <x v="4"/>
    <x v="78"/>
    <x v="13"/>
    <x v="8"/>
    <x v="14"/>
    <x v="29"/>
    <x v="6"/>
    <x v="73"/>
    <x v="112"/>
    <x v="2"/>
    <x v="16"/>
    <x v="418"/>
    <x v="116"/>
    <x v="244"/>
    <x v="245"/>
    <x v="91"/>
    <x v="75"/>
    <x v="53"/>
    <x v="2"/>
    <x v="89"/>
    <x v="37"/>
    <x v="34"/>
    <x v="78"/>
    <x v="341"/>
    <x v="37"/>
    <x v="34"/>
    <x v="79"/>
    <x v="3"/>
    <x v="421"/>
    <x v="86"/>
    <x v="38"/>
    <x v="58"/>
    <x v="76"/>
    <x v="76"/>
    <x v="76"/>
    <x v="2"/>
    <x v="8"/>
    <x v="1"/>
    <x v="9"/>
  </r>
  <r>
    <x v="284"/>
    <x v="270"/>
    <x v="1"/>
    <x v="11"/>
    <x v="78"/>
    <x v="13"/>
    <x v="8"/>
    <x v="14"/>
    <x v="29"/>
    <x v="5"/>
    <x v="73"/>
    <x v="112"/>
    <x v="2"/>
    <x v="29"/>
    <x v="58"/>
    <x v="116"/>
    <x v="244"/>
    <x v="245"/>
    <x v="91"/>
    <x v="411"/>
    <x v="409"/>
    <x v="2"/>
    <x v="399"/>
    <x v="425"/>
    <x v="442"/>
    <x v="414"/>
    <x v="129"/>
    <x v="425"/>
    <x v="442"/>
    <x v="415"/>
    <x v="3"/>
    <x v="13"/>
    <x v="86"/>
    <x v="453"/>
    <x v="435"/>
    <x v="415"/>
    <x v="415"/>
    <x v="415"/>
    <x v="2"/>
    <x v="8"/>
    <x v="1"/>
    <x v="9"/>
  </r>
  <r>
    <x v="194"/>
    <x v="188"/>
    <x v="1"/>
    <x v="4"/>
    <x v="79"/>
    <x v="13"/>
    <x v="2"/>
    <x v="1"/>
    <x v="29"/>
    <x v="4"/>
    <x v="73"/>
    <x v="112"/>
    <x v="2"/>
    <x v="16"/>
    <x v="376"/>
    <x v="97"/>
    <x v="230"/>
    <x v="230"/>
    <x v="92"/>
    <x v="81"/>
    <x v="69"/>
    <x v="2"/>
    <x v="93"/>
    <x v="134"/>
    <x v="141"/>
    <x v="92"/>
    <x v="399"/>
    <x v="133"/>
    <x v="140"/>
    <x v="93"/>
    <x v="3"/>
    <x v="415"/>
    <x v="86"/>
    <x v="142"/>
    <x v="110"/>
    <x v="90"/>
    <x v="90"/>
    <x v="90"/>
    <x v="2"/>
    <x v="8"/>
    <x v="1"/>
    <x v="9"/>
  </r>
  <r>
    <x v="338"/>
    <x v="320"/>
    <x v="1"/>
    <x v="11"/>
    <x v="79"/>
    <x v="13"/>
    <x v="2"/>
    <x v="1"/>
    <x v="29"/>
    <x v="5"/>
    <x v="73"/>
    <x v="112"/>
    <x v="2"/>
    <x v="29"/>
    <x v="101"/>
    <x v="97"/>
    <x v="230"/>
    <x v="230"/>
    <x v="92"/>
    <x v="405"/>
    <x v="397"/>
    <x v="2"/>
    <x v="392"/>
    <x v="332"/>
    <x v="339"/>
    <x v="397"/>
    <x v="69"/>
    <x v="332"/>
    <x v="340"/>
    <x v="399"/>
    <x v="3"/>
    <x v="20"/>
    <x v="86"/>
    <x v="349"/>
    <x v="381"/>
    <x v="399"/>
    <x v="399"/>
    <x v="399"/>
    <x v="2"/>
    <x v="8"/>
    <x v="1"/>
    <x v="9"/>
  </r>
  <r>
    <x v="195"/>
    <x v="189"/>
    <x v="1"/>
    <x v="4"/>
    <x v="80"/>
    <x v="0"/>
    <x v="1"/>
    <x v="3"/>
    <x v="29"/>
    <x v="7"/>
    <x v="73"/>
    <x v="112"/>
    <x v="2"/>
    <x v="16"/>
    <x v="330"/>
    <x v="83"/>
    <x v="263"/>
    <x v="260"/>
    <x v="51"/>
    <x v="43"/>
    <x v="51"/>
    <x v="2"/>
    <x v="41"/>
    <x v="430"/>
    <x v="440"/>
    <x v="44"/>
    <x v="434"/>
    <x v="430"/>
    <x v="440"/>
    <x v="45"/>
    <x v="3"/>
    <x v="306"/>
    <x v="86"/>
    <x v="451"/>
    <x v="398"/>
    <x v="44"/>
    <x v="44"/>
    <x v="44"/>
    <x v="2"/>
    <x v="5"/>
    <x v="7"/>
    <x v="5"/>
  </r>
  <r>
    <x v="285"/>
    <x v="271"/>
    <x v="1"/>
    <x v="11"/>
    <x v="80"/>
    <x v="0"/>
    <x v="1"/>
    <x v="3"/>
    <x v="29"/>
    <x v="5"/>
    <x v="73"/>
    <x v="112"/>
    <x v="2"/>
    <x v="29"/>
    <x v="143"/>
    <x v="83"/>
    <x v="263"/>
    <x v="260"/>
    <x v="51"/>
    <x v="436"/>
    <x v="411"/>
    <x v="2"/>
    <x v="440"/>
    <x v="31"/>
    <x v="36"/>
    <x v="442"/>
    <x v="21"/>
    <x v="31"/>
    <x v="36"/>
    <x v="443"/>
    <x v="3"/>
    <x v="142"/>
    <x v="86"/>
    <x v="40"/>
    <x v="92"/>
    <x v="442"/>
    <x v="442"/>
    <x v="442"/>
    <x v="2"/>
    <x v="5"/>
    <x v="7"/>
    <x v="5"/>
  </r>
  <r>
    <x v="373"/>
    <x v="365"/>
    <x v="1"/>
    <x v="4"/>
    <x v="80"/>
    <x v="0"/>
    <x v="1"/>
    <x v="3"/>
    <x v="23"/>
    <x v="7"/>
    <x v="73"/>
    <x v="112"/>
    <x v="2"/>
    <x v="29"/>
    <x v="99"/>
    <x v="103"/>
    <x v="263"/>
    <x v="260"/>
    <x v="52"/>
    <x v="437"/>
    <x v="420"/>
    <x v="2"/>
    <x v="441"/>
    <x v="115"/>
    <x v="143"/>
    <x v="443"/>
    <x v="40"/>
    <x v="116"/>
    <x v="141"/>
    <x v="444"/>
    <x v="3"/>
    <x v="129"/>
    <x v="86"/>
    <x v="143"/>
    <x v="158"/>
    <x v="443"/>
    <x v="443"/>
    <x v="443"/>
    <x v="2"/>
    <x v="5"/>
    <x v="7"/>
    <x v="5"/>
  </r>
  <r>
    <x v="393"/>
    <x v="385"/>
    <x v="1"/>
    <x v="4"/>
    <x v="80"/>
    <x v="0"/>
    <x v="1"/>
    <x v="3"/>
    <x v="28"/>
    <x v="7"/>
    <x v="81"/>
    <x v="20"/>
    <x v="0"/>
    <x v="33"/>
    <x v="210"/>
    <x v="57"/>
    <x v="164"/>
    <x v="164"/>
    <x v="56"/>
    <x v="391"/>
    <x v="440"/>
    <x v="2"/>
    <x v="398"/>
    <x v="246"/>
    <x v="264"/>
    <x v="409"/>
    <x v="123"/>
    <x v="245"/>
    <x v="263"/>
    <x v="398"/>
    <x v="3"/>
    <x v="197"/>
    <x v="86"/>
    <x v="265"/>
    <x v="266"/>
    <x v="398"/>
    <x v="398"/>
    <x v="398"/>
    <x v="6"/>
    <x v="5"/>
    <x v="7"/>
    <x v="5"/>
  </r>
  <r>
    <x v="196"/>
    <x v="190"/>
    <x v="1"/>
    <x v="4"/>
    <x v="81"/>
    <x v="0"/>
    <x v="2"/>
    <x v="14"/>
    <x v="29"/>
    <x v="9"/>
    <x v="73"/>
    <x v="112"/>
    <x v="2"/>
    <x v="16"/>
    <x v="420"/>
    <x v="114"/>
    <x v="210"/>
    <x v="212"/>
    <x v="268"/>
    <x v="209"/>
    <x v="63"/>
    <x v="2"/>
    <x v="181"/>
    <x v="21"/>
    <x v="21"/>
    <x v="184"/>
    <x v="331"/>
    <x v="21"/>
    <x v="21"/>
    <x v="183"/>
    <x v="3"/>
    <x v="329"/>
    <x v="86"/>
    <x v="21"/>
    <x v="36"/>
    <x v="181"/>
    <x v="181"/>
    <x v="181"/>
    <x v="2"/>
    <x v="5"/>
    <x v="7"/>
    <x v="5"/>
  </r>
  <r>
    <x v="330"/>
    <x v="312"/>
    <x v="1"/>
    <x v="11"/>
    <x v="81"/>
    <x v="0"/>
    <x v="2"/>
    <x v="14"/>
    <x v="29"/>
    <x v="5"/>
    <x v="73"/>
    <x v="112"/>
    <x v="2"/>
    <x v="29"/>
    <x v="56"/>
    <x v="114"/>
    <x v="210"/>
    <x v="212"/>
    <x v="268"/>
    <x v="273"/>
    <x v="402"/>
    <x v="2"/>
    <x v="300"/>
    <x v="442"/>
    <x v="457"/>
    <x v="302"/>
    <x v="141"/>
    <x v="442"/>
    <x v="457"/>
    <x v="303"/>
    <x v="3"/>
    <x v="117"/>
    <x v="86"/>
    <x v="473"/>
    <x v="460"/>
    <x v="302"/>
    <x v="302"/>
    <x v="302"/>
    <x v="2"/>
    <x v="5"/>
    <x v="7"/>
    <x v="5"/>
  </r>
  <r>
    <x v="453"/>
    <x v="452"/>
    <x v="1"/>
    <x v="4"/>
    <x v="81"/>
    <x v="0"/>
    <x v="2"/>
    <x v="14"/>
    <x v="26"/>
    <x v="9"/>
    <x v="107"/>
    <x v="145"/>
    <x v="2"/>
    <x v="26"/>
    <x v="191"/>
    <x v="101"/>
    <x v="213"/>
    <x v="215"/>
    <x v="264"/>
    <x v="265"/>
    <x v="295"/>
    <x v="2"/>
    <x v="276"/>
    <x v="343"/>
    <x v="351"/>
    <x v="269"/>
    <x v="164"/>
    <x v="343"/>
    <x v="353"/>
    <x v="270"/>
    <x v="3"/>
    <x v="186"/>
    <x v="86"/>
    <x v="362"/>
    <x v="351"/>
    <x v="267"/>
    <x v="267"/>
    <x v="268"/>
    <x v="2"/>
    <x v="5"/>
    <x v="7"/>
    <x v="5"/>
  </r>
  <r>
    <x v="506"/>
    <x v="508"/>
    <x v="1"/>
    <x v="4"/>
    <x v="81"/>
    <x v="0"/>
    <x v="2"/>
    <x v="14"/>
    <x v="13"/>
    <x v="9"/>
    <x v="120"/>
    <x v="155"/>
    <x v="2"/>
    <x v="17"/>
    <x v="273"/>
    <x v="89"/>
    <x v="215"/>
    <x v="218"/>
    <x v="261"/>
    <x v="220"/>
    <x v="171"/>
    <x v="2"/>
    <x v="214"/>
    <x v="228"/>
    <x v="234"/>
    <x v="230"/>
    <x v="334"/>
    <x v="228"/>
    <x v="234"/>
    <x v="231"/>
    <x v="3"/>
    <x v="252"/>
    <x v="86"/>
    <x v="238"/>
    <x v="246"/>
    <x v="230"/>
    <x v="230"/>
    <x v="229"/>
    <x v="1"/>
    <x v="5"/>
    <x v="7"/>
    <x v="5"/>
  </r>
  <r>
    <x v="197"/>
    <x v="191"/>
    <x v="1"/>
    <x v="4"/>
    <x v="82"/>
    <x v="0"/>
    <x v="2"/>
    <x v="14"/>
    <x v="29"/>
    <x v="4"/>
    <x v="73"/>
    <x v="112"/>
    <x v="2"/>
    <x v="16"/>
    <x v="333"/>
    <x v="63"/>
    <x v="197"/>
    <x v="195"/>
    <x v="172"/>
    <x v="131"/>
    <x v="115"/>
    <x v="2"/>
    <x v="129"/>
    <x v="370"/>
    <x v="378"/>
    <x v="137"/>
    <x v="369"/>
    <x v="369"/>
    <x v="376"/>
    <x v="138"/>
    <x v="3"/>
    <x v="307"/>
    <x v="86"/>
    <x v="390"/>
    <x v="370"/>
    <x v="135"/>
    <x v="135"/>
    <x v="135"/>
    <x v="2"/>
    <x v="5"/>
    <x v="7"/>
    <x v="5"/>
  </r>
  <r>
    <x v="286"/>
    <x v="272"/>
    <x v="1"/>
    <x v="11"/>
    <x v="82"/>
    <x v="0"/>
    <x v="2"/>
    <x v="14"/>
    <x v="29"/>
    <x v="5"/>
    <x v="73"/>
    <x v="112"/>
    <x v="2"/>
    <x v="29"/>
    <x v="140"/>
    <x v="63"/>
    <x v="197"/>
    <x v="195"/>
    <x v="172"/>
    <x v="343"/>
    <x v="353"/>
    <x v="2"/>
    <x v="349"/>
    <x v="92"/>
    <x v="99"/>
    <x v="339"/>
    <x v="97"/>
    <x v="93"/>
    <x v="98"/>
    <x v="340"/>
    <x v="3"/>
    <x v="141"/>
    <x v="86"/>
    <x v="100"/>
    <x v="124"/>
    <x v="340"/>
    <x v="340"/>
    <x v="340"/>
    <x v="2"/>
    <x v="5"/>
    <x v="7"/>
    <x v="5"/>
  </r>
  <r>
    <x v="198"/>
    <x v="192"/>
    <x v="1"/>
    <x v="4"/>
    <x v="83"/>
    <x v="13"/>
    <x v="0"/>
    <x v="14"/>
    <x v="29"/>
    <x v="4"/>
    <x v="73"/>
    <x v="112"/>
    <x v="2"/>
    <x v="16"/>
    <x v="388"/>
    <x v="124"/>
    <x v="298"/>
    <x v="296"/>
    <x v="77"/>
    <x v="72"/>
    <x v="19"/>
    <x v="2"/>
    <x v="71"/>
    <x v="417"/>
    <x v="430"/>
    <x v="77"/>
    <x v="446"/>
    <x v="417"/>
    <x v="430"/>
    <x v="78"/>
    <x v="3"/>
    <x v="417"/>
    <x v="86"/>
    <x v="439"/>
    <x v="28"/>
    <x v="75"/>
    <x v="75"/>
    <x v="75"/>
    <x v="2"/>
    <x v="8"/>
    <x v="1"/>
    <x v="9"/>
  </r>
  <r>
    <x v="287"/>
    <x v="273"/>
    <x v="1"/>
    <x v="11"/>
    <x v="83"/>
    <x v="13"/>
    <x v="0"/>
    <x v="14"/>
    <x v="29"/>
    <x v="5"/>
    <x v="73"/>
    <x v="112"/>
    <x v="2"/>
    <x v="29"/>
    <x v="84"/>
    <x v="124"/>
    <x v="298"/>
    <x v="296"/>
    <x v="77"/>
    <x v="417"/>
    <x v="464"/>
    <x v="2"/>
    <x v="417"/>
    <x v="43"/>
    <x v="45"/>
    <x v="417"/>
    <x v="11"/>
    <x v="43"/>
    <x v="45"/>
    <x v="418"/>
    <x v="3"/>
    <x v="18"/>
    <x v="86"/>
    <x v="49"/>
    <x v="468"/>
    <x v="418"/>
    <x v="418"/>
    <x v="418"/>
    <x v="2"/>
    <x v="8"/>
    <x v="1"/>
    <x v="9"/>
  </r>
  <r>
    <x v="392"/>
    <x v="384"/>
    <x v="1"/>
    <x v="4"/>
    <x v="83"/>
    <x v="13"/>
    <x v="0"/>
    <x v="14"/>
    <x v="23"/>
    <x v="4"/>
    <x v="80"/>
    <x v="120"/>
    <x v="2"/>
    <x v="29"/>
    <x v="43"/>
    <x v="137"/>
    <x v="299"/>
    <x v="297"/>
    <x v="78"/>
    <x v="419"/>
    <x v="468"/>
    <x v="2"/>
    <x v="420"/>
    <x v="416"/>
    <x v="431"/>
    <x v="422"/>
    <x v="22"/>
    <x v="416"/>
    <x v="431"/>
    <x v="423"/>
    <x v="3"/>
    <x v="9"/>
    <x v="86"/>
    <x v="440"/>
    <x v="462"/>
    <x v="423"/>
    <x v="423"/>
    <x v="423"/>
    <x v="2"/>
    <x v="8"/>
    <x v="1"/>
    <x v="9"/>
  </r>
  <r>
    <x v="199"/>
    <x v="193"/>
    <x v="1"/>
    <x v="4"/>
    <x v="84"/>
    <x v="13"/>
    <x v="9"/>
    <x v="8"/>
    <x v="29"/>
    <x v="7"/>
    <x v="73"/>
    <x v="112"/>
    <x v="2"/>
    <x v="16"/>
    <x v="444"/>
    <x v="139"/>
    <x v="308"/>
    <x v="308"/>
    <x v="76"/>
    <x v="70"/>
    <x v="17"/>
    <x v="2"/>
    <x v="66"/>
    <x v="41"/>
    <x v="42"/>
    <x v="64"/>
    <x v="405"/>
    <x v="41"/>
    <x v="42"/>
    <x v="65"/>
    <x v="3"/>
    <x v="424"/>
    <x v="86"/>
    <x v="47"/>
    <x v="46"/>
    <x v="62"/>
    <x v="62"/>
    <x v="62"/>
    <x v="2"/>
    <x v="8"/>
    <x v="1"/>
    <x v="9"/>
  </r>
  <r>
    <x v="339"/>
    <x v="321"/>
    <x v="1"/>
    <x v="11"/>
    <x v="84"/>
    <x v="13"/>
    <x v="9"/>
    <x v="8"/>
    <x v="29"/>
    <x v="5"/>
    <x v="73"/>
    <x v="112"/>
    <x v="2"/>
    <x v="29"/>
    <x v="29"/>
    <x v="139"/>
    <x v="308"/>
    <x v="308"/>
    <x v="76"/>
    <x v="420"/>
    <x v="467"/>
    <x v="2"/>
    <x v="421"/>
    <x v="419"/>
    <x v="433"/>
    <x v="425"/>
    <x v="63"/>
    <x v="419"/>
    <x v="433"/>
    <x v="426"/>
    <x v="3"/>
    <x v="6"/>
    <x v="86"/>
    <x v="442"/>
    <x v="449"/>
    <x v="426"/>
    <x v="426"/>
    <x v="426"/>
    <x v="2"/>
    <x v="8"/>
    <x v="1"/>
    <x v="9"/>
  </r>
  <r>
    <x v="428"/>
    <x v="430"/>
    <x v="1"/>
    <x v="4"/>
    <x v="85"/>
    <x v="0"/>
    <x v="6"/>
    <x v="14"/>
    <x v="11"/>
    <x v="4"/>
    <x v="99"/>
    <x v="138"/>
    <x v="2"/>
    <x v="29"/>
    <x v="44"/>
    <x v="96"/>
    <x v="201"/>
    <x v="205"/>
    <x v="161"/>
    <x v="381"/>
    <x v="370"/>
    <x v="2"/>
    <x v="373"/>
    <x v="378"/>
    <x v="394"/>
    <x v="384"/>
    <x v="134"/>
    <x v="377"/>
    <x v="394"/>
    <x v="385"/>
    <x v="3"/>
    <x v="113"/>
    <x v="86"/>
    <x v="407"/>
    <x v="401"/>
    <x v="385"/>
    <x v="385"/>
    <x v="385"/>
    <x v="2"/>
    <x v="5"/>
    <x v="7"/>
    <x v="5"/>
  </r>
  <r>
    <x v="450"/>
    <x v="449"/>
    <x v="1"/>
    <x v="4"/>
    <x v="85"/>
    <x v="0"/>
    <x v="6"/>
    <x v="14"/>
    <x v="26"/>
    <x v="4"/>
    <x v="106"/>
    <x v="144"/>
    <x v="2"/>
    <x v="33"/>
    <x v="12"/>
    <x v="86"/>
    <x v="202"/>
    <x v="206"/>
    <x v="159"/>
    <x v="426"/>
    <x v="447"/>
    <x v="2"/>
    <x v="428"/>
    <x v="350"/>
    <x v="361"/>
    <x v="428"/>
    <x v="41"/>
    <x v="349"/>
    <x v="361"/>
    <x v="429"/>
    <x v="3"/>
    <x v="26"/>
    <x v="86"/>
    <x v="372"/>
    <x v="360"/>
    <x v="429"/>
    <x v="429"/>
    <x v="429"/>
    <x v="2"/>
    <x v="5"/>
    <x v="7"/>
    <x v="5"/>
  </r>
  <r>
    <x v="482"/>
    <x v="481"/>
    <x v="1"/>
    <x v="4"/>
    <x v="85"/>
    <x v="0"/>
    <x v="6"/>
    <x v="14"/>
    <x v="13"/>
    <x v="4"/>
    <x v="114"/>
    <x v="150"/>
    <x v="2"/>
    <x v="17"/>
    <x v="271"/>
    <x v="84"/>
    <x v="203"/>
    <x v="207"/>
    <x v="158"/>
    <x v="155"/>
    <x v="200"/>
    <x v="2"/>
    <x v="176"/>
    <x v="216"/>
    <x v="219"/>
    <x v="175"/>
    <x v="288"/>
    <x v="216"/>
    <x v="219"/>
    <x v="174"/>
    <x v="3"/>
    <x v="251"/>
    <x v="86"/>
    <x v="224"/>
    <x v="232"/>
    <x v="171"/>
    <x v="171"/>
    <x v="171"/>
    <x v="2"/>
    <x v="5"/>
    <x v="7"/>
    <x v="5"/>
  </r>
  <r>
    <x v="78"/>
    <x v="80"/>
    <x v="1"/>
    <x v="4"/>
    <x v="86"/>
    <x v="2"/>
    <x v="6"/>
    <x v="14"/>
    <x v="24"/>
    <x v="9"/>
    <x v="42"/>
    <x v="86"/>
    <x v="2"/>
    <x v="16"/>
    <x v="299"/>
    <x v="27"/>
    <x v="77"/>
    <x v="78"/>
    <x v="280"/>
    <x v="221"/>
    <x v="186"/>
    <x v="2"/>
    <x v="220"/>
    <x v="334"/>
    <x v="336"/>
    <x v="233"/>
    <x v="321"/>
    <x v="334"/>
    <x v="338"/>
    <x v="234"/>
    <x v="3"/>
    <x v="265"/>
    <x v="68"/>
    <x v="327"/>
    <x v="69"/>
    <x v="233"/>
    <x v="233"/>
    <x v="232"/>
    <x v="2"/>
    <x v="4"/>
    <x v="7"/>
    <x v="4"/>
  </r>
  <r>
    <x v="84"/>
    <x v="86"/>
    <x v="1"/>
    <x v="4"/>
    <x v="86"/>
    <x v="2"/>
    <x v="6"/>
    <x v="14"/>
    <x v="23"/>
    <x v="9"/>
    <x v="47"/>
    <x v="91"/>
    <x v="2"/>
    <x v="29"/>
    <x v="173"/>
    <x v="37"/>
    <x v="78"/>
    <x v="79"/>
    <x v="281"/>
    <x v="266"/>
    <x v="287"/>
    <x v="2"/>
    <x v="272"/>
    <x v="186"/>
    <x v="198"/>
    <x v="267"/>
    <x v="158"/>
    <x v="186"/>
    <x v="195"/>
    <x v="268"/>
    <x v="3"/>
    <x v="176"/>
    <x v="102"/>
    <x v="240"/>
    <x v="421"/>
    <x v="265"/>
    <x v="265"/>
    <x v="266"/>
    <x v="2"/>
    <x v="4"/>
    <x v="7"/>
    <x v="4"/>
  </r>
  <r>
    <x v="115"/>
    <x v="117"/>
    <x v="1"/>
    <x v="4"/>
    <x v="86"/>
    <x v="2"/>
    <x v="6"/>
    <x v="14"/>
    <x v="12"/>
    <x v="9"/>
    <x v="55"/>
    <x v="163"/>
    <x v="2"/>
    <x v="29"/>
    <x v="20"/>
    <x v="47"/>
    <x v="97"/>
    <x v="100"/>
    <x v="266"/>
    <x v="276"/>
    <x v="299"/>
    <x v="2"/>
    <x v="284"/>
    <x v="239"/>
    <x v="246"/>
    <x v="271"/>
    <x v="117"/>
    <x v="239"/>
    <x v="246"/>
    <x v="272"/>
    <x v="3"/>
    <x v="158"/>
    <x v="105"/>
    <x v="294"/>
    <x v="444"/>
    <x v="269"/>
    <x v="269"/>
    <x v="270"/>
    <x v="1"/>
    <x v="4"/>
    <x v="7"/>
    <x v="4"/>
  </r>
  <r>
    <x v="144"/>
    <x v="140"/>
    <x v="1"/>
    <x v="4"/>
    <x v="86"/>
    <x v="2"/>
    <x v="6"/>
    <x v="14"/>
    <x v="26"/>
    <x v="9"/>
    <x v="65"/>
    <x v="107"/>
    <x v="2"/>
    <x v="16"/>
    <x v="329"/>
    <x v="72"/>
    <x v="79"/>
    <x v="81"/>
    <x v="278"/>
    <x v="219"/>
    <x v="161"/>
    <x v="2"/>
    <x v="206"/>
    <x v="63"/>
    <x v="67"/>
    <x v="209"/>
    <x v="276"/>
    <x v="61"/>
    <x v="65"/>
    <x v="209"/>
    <x v="3"/>
    <x v="269"/>
    <x v="51"/>
    <x v="61"/>
    <x v="60"/>
    <x v="207"/>
    <x v="207"/>
    <x v="207"/>
    <x v="2"/>
    <x v="4"/>
    <x v="7"/>
    <x v="4"/>
  </r>
  <r>
    <x v="416"/>
    <x v="417"/>
    <x v="1"/>
    <x v="4"/>
    <x v="86"/>
    <x v="2"/>
    <x v="6"/>
    <x v="14"/>
    <x v="24"/>
    <x v="9"/>
    <x v="94"/>
    <x v="133"/>
    <x v="2"/>
    <x v="16"/>
    <x v="397"/>
    <x v="46"/>
    <x v="83"/>
    <x v="86"/>
    <x v="275"/>
    <x v="217"/>
    <x v="177"/>
    <x v="2"/>
    <x v="210"/>
    <x v="198"/>
    <x v="204"/>
    <x v="226"/>
    <x v="319"/>
    <x v="198"/>
    <x v="204"/>
    <x v="228"/>
    <x v="3"/>
    <x v="278"/>
    <x v="86"/>
    <x v="212"/>
    <x v="225"/>
    <x v="227"/>
    <x v="227"/>
    <x v="226"/>
    <x v="2"/>
    <x v="4"/>
    <x v="7"/>
    <x v="4"/>
  </r>
  <r>
    <x v="451"/>
    <x v="451"/>
    <x v="1"/>
    <x v="4"/>
    <x v="86"/>
    <x v="2"/>
    <x v="6"/>
    <x v="14"/>
    <x v="26"/>
    <x v="9"/>
    <x v="106"/>
    <x v="144"/>
    <x v="2"/>
    <x v="16"/>
    <x v="422"/>
    <x v="52"/>
    <x v="85"/>
    <x v="88"/>
    <x v="273"/>
    <x v="214"/>
    <x v="169"/>
    <x v="2"/>
    <x v="203"/>
    <x v="155"/>
    <x v="164"/>
    <x v="220"/>
    <x v="320"/>
    <x v="155"/>
    <x v="164"/>
    <x v="222"/>
    <x v="3"/>
    <x v="281"/>
    <x v="86"/>
    <x v="178"/>
    <x v="194"/>
    <x v="221"/>
    <x v="221"/>
    <x v="220"/>
    <x v="2"/>
    <x v="4"/>
    <x v="7"/>
    <x v="4"/>
  </r>
  <r>
    <x v="490"/>
    <x v="492"/>
    <x v="1"/>
    <x v="4"/>
    <x v="86"/>
    <x v="2"/>
    <x v="6"/>
    <x v="14"/>
    <x v="5"/>
    <x v="9"/>
    <x v="117"/>
    <x v="152"/>
    <x v="2"/>
    <x v="26"/>
    <x v="195"/>
    <x v="54"/>
    <x v="88"/>
    <x v="89"/>
    <x v="272"/>
    <x v="260"/>
    <x v="260"/>
    <x v="2"/>
    <x v="255"/>
    <x v="294"/>
    <x v="297"/>
    <x v="260"/>
    <x v="199"/>
    <x v="294"/>
    <x v="298"/>
    <x v="259"/>
    <x v="3"/>
    <x v="198"/>
    <x v="86"/>
    <x v="302"/>
    <x v="293"/>
    <x v="257"/>
    <x v="257"/>
    <x v="257"/>
    <x v="2"/>
    <x v="4"/>
    <x v="7"/>
    <x v="4"/>
  </r>
  <r>
    <x v="200"/>
    <x v="194"/>
    <x v="1"/>
    <x v="4"/>
    <x v="87"/>
    <x v="12"/>
    <x v="2"/>
    <x v="14"/>
    <x v="29"/>
    <x v="2"/>
    <x v="73"/>
    <x v="112"/>
    <x v="2"/>
    <x v="16"/>
    <x v="438"/>
    <x v="143"/>
    <x v="311"/>
    <x v="311"/>
    <x v="104"/>
    <x v="85"/>
    <x v="10"/>
    <x v="2"/>
    <x v="64"/>
    <x v="45"/>
    <x v="46"/>
    <x v="69"/>
    <x v="447"/>
    <x v="45"/>
    <x v="46"/>
    <x v="70"/>
    <x v="3"/>
    <x v="402"/>
    <x v="86"/>
    <x v="50"/>
    <x v="6"/>
    <x v="67"/>
    <x v="67"/>
    <x v="67"/>
    <x v="2"/>
    <x v="8"/>
    <x v="0"/>
    <x v="8"/>
  </r>
  <r>
    <x v="288"/>
    <x v="274"/>
    <x v="1"/>
    <x v="11"/>
    <x v="87"/>
    <x v="12"/>
    <x v="2"/>
    <x v="14"/>
    <x v="29"/>
    <x v="5"/>
    <x v="73"/>
    <x v="112"/>
    <x v="2"/>
    <x v="29"/>
    <x v="36"/>
    <x v="143"/>
    <x v="311"/>
    <x v="311"/>
    <x v="104"/>
    <x v="401"/>
    <x v="473"/>
    <x v="2"/>
    <x v="423"/>
    <x v="415"/>
    <x v="429"/>
    <x v="421"/>
    <x v="10"/>
    <x v="415"/>
    <x v="429"/>
    <x v="422"/>
    <x v="3"/>
    <x v="32"/>
    <x v="86"/>
    <x v="438"/>
    <x v="492"/>
    <x v="422"/>
    <x v="422"/>
    <x v="422"/>
    <x v="2"/>
    <x v="8"/>
    <x v="0"/>
    <x v="8"/>
  </r>
  <r>
    <x v="424"/>
    <x v="425"/>
    <x v="1"/>
    <x v="4"/>
    <x v="88"/>
    <x v="6"/>
    <x v="7"/>
    <x v="5"/>
    <x v="11"/>
    <x v="2"/>
    <x v="96"/>
    <x v="164"/>
    <x v="0"/>
    <x v="12"/>
    <x v="471"/>
    <x v="9"/>
    <x v="23"/>
    <x v="23"/>
    <x v="309"/>
    <x v="470"/>
    <x v="188"/>
    <x v="2"/>
    <x v="474"/>
    <x v="235"/>
    <x v="371"/>
    <x v="478"/>
    <x v="229"/>
    <x v="236"/>
    <x v="359"/>
    <x v="479"/>
    <x v="3"/>
    <x v="219"/>
    <x v="86"/>
    <x v="370"/>
    <x v="358"/>
    <x v="478"/>
    <x v="478"/>
    <x v="478"/>
    <x v="0"/>
    <x v="0"/>
    <x v="7"/>
    <x v="0"/>
  </r>
  <r>
    <x v="201"/>
    <x v="195"/>
    <x v="1"/>
    <x v="4"/>
    <x v="89"/>
    <x v="2"/>
    <x v="3"/>
    <x v="3"/>
    <x v="29"/>
    <x v="7"/>
    <x v="73"/>
    <x v="112"/>
    <x v="2"/>
    <x v="16"/>
    <x v="319"/>
    <x v="13"/>
    <x v="33"/>
    <x v="33"/>
    <x v="236"/>
    <x v="172"/>
    <x v="220"/>
    <x v="2"/>
    <x v="191"/>
    <x v="296"/>
    <x v="293"/>
    <x v="189"/>
    <x v="277"/>
    <x v="296"/>
    <x v="294"/>
    <x v="188"/>
    <x v="3"/>
    <x v="268"/>
    <x v="86"/>
    <x v="299"/>
    <x v="280"/>
    <x v="186"/>
    <x v="186"/>
    <x v="186"/>
    <x v="2"/>
    <x v="4"/>
    <x v="7"/>
    <x v="4"/>
  </r>
  <r>
    <x v="340"/>
    <x v="322"/>
    <x v="1"/>
    <x v="11"/>
    <x v="89"/>
    <x v="2"/>
    <x v="3"/>
    <x v="3"/>
    <x v="29"/>
    <x v="5"/>
    <x v="73"/>
    <x v="112"/>
    <x v="2"/>
    <x v="29"/>
    <x v="156"/>
    <x v="13"/>
    <x v="33"/>
    <x v="33"/>
    <x v="236"/>
    <x v="302"/>
    <x v="261"/>
    <x v="2"/>
    <x v="291"/>
    <x v="177"/>
    <x v="190"/>
    <x v="297"/>
    <x v="187"/>
    <x v="176"/>
    <x v="189"/>
    <x v="298"/>
    <x v="3"/>
    <x v="172"/>
    <x v="86"/>
    <x v="201"/>
    <x v="222"/>
    <x v="297"/>
    <x v="297"/>
    <x v="297"/>
    <x v="2"/>
    <x v="4"/>
    <x v="7"/>
    <x v="4"/>
  </r>
  <r>
    <x v="382"/>
    <x v="373"/>
    <x v="1"/>
    <x v="4"/>
    <x v="89"/>
    <x v="2"/>
    <x v="3"/>
    <x v="3"/>
    <x v="23"/>
    <x v="7"/>
    <x v="76"/>
    <x v="116"/>
    <x v="2"/>
    <x v="29"/>
    <x v="144"/>
    <x v="20"/>
    <x v="34"/>
    <x v="34"/>
    <x v="237"/>
    <x v="304"/>
    <x v="262"/>
    <x v="2"/>
    <x v="292"/>
    <x v="256"/>
    <x v="266"/>
    <x v="299"/>
    <x v="193"/>
    <x v="256"/>
    <x v="266"/>
    <x v="300"/>
    <x v="3"/>
    <x v="170"/>
    <x v="86"/>
    <x v="269"/>
    <x v="270"/>
    <x v="299"/>
    <x v="299"/>
    <x v="299"/>
    <x v="2"/>
    <x v="4"/>
    <x v="7"/>
    <x v="4"/>
  </r>
  <r>
    <x v="363"/>
    <x v="355"/>
    <x v="1"/>
    <x v="4"/>
    <x v="90"/>
    <x v="14"/>
    <x v="8"/>
    <x v="13"/>
    <x v="28"/>
    <x v="7"/>
    <x v="72"/>
    <x v="12"/>
    <x v="1"/>
    <x v="27"/>
    <x v="229"/>
    <x v="40"/>
    <x v="43"/>
    <x v="41"/>
    <x v="223"/>
    <x v="256"/>
    <x v="247"/>
    <x v="2"/>
    <x v="251"/>
    <x v="259"/>
    <x v="267"/>
    <x v="262"/>
    <x v="223"/>
    <x v="267"/>
    <x v="274"/>
    <x v="265"/>
    <x v="3"/>
    <x v="210"/>
    <x v="93"/>
    <x v="293"/>
    <x v="298"/>
    <x v="261"/>
    <x v="261"/>
    <x v="263"/>
    <x v="6"/>
    <x v="7"/>
    <x v="7"/>
    <x v="7"/>
  </r>
  <r>
    <x v="364"/>
    <x v="358"/>
    <x v="1"/>
    <x v="4"/>
    <x v="91"/>
    <x v="14"/>
    <x v="3"/>
    <x v="13"/>
    <x v="28"/>
    <x v="7"/>
    <x v="72"/>
    <x v="10"/>
    <x v="1"/>
    <x v="32"/>
    <x v="230"/>
    <x v="5"/>
    <x v="11"/>
    <x v="11"/>
    <x v="259"/>
    <x v="247"/>
    <x v="250"/>
    <x v="2"/>
    <x v="250"/>
    <x v="261"/>
    <x v="269"/>
    <x v="258"/>
    <x v="226"/>
    <x v="271"/>
    <x v="278"/>
    <x v="262"/>
    <x v="3"/>
    <x v="212"/>
    <x v="86"/>
    <x v="280"/>
    <x v="286"/>
    <x v="259"/>
    <x v="259"/>
    <x v="260"/>
    <x v="6"/>
    <x v="7"/>
    <x v="7"/>
    <x v="7"/>
  </r>
  <r>
    <x v="152"/>
    <x v="146"/>
    <x v="1"/>
    <x v="4"/>
    <x v="92"/>
    <x v="14"/>
    <x v="8"/>
    <x v="4"/>
    <x v="24"/>
    <x v="1"/>
    <x v="67"/>
    <x v="108"/>
    <x v="2"/>
    <x v="29"/>
    <x v="152"/>
    <x v="52"/>
    <x v="98"/>
    <x v="103"/>
    <x v="233"/>
    <x v="307"/>
    <x v="310"/>
    <x v="2"/>
    <x v="304"/>
    <x v="271"/>
    <x v="282"/>
    <x v="304"/>
    <x v="127"/>
    <x v="270"/>
    <x v="282"/>
    <x v="305"/>
    <x v="3"/>
    <x v="100"/>
    <x v="108"/>
    <x v="316"/>
    <x v="261"/>
    <x v="305"/>
    <x v="305"/>
    <x v="305"/>
    <x v="2"/>
    <x v="7"/>
    <x v="7"/>
    <x v="7"/>
  </r>
  <r>
    <x v="202"/>
    <x v="196"/>
    <x v="1"/>
    <x v="4"/>
    <x v="92"/>
    <x v="14"/>
    <x v="8"/>
    <x v="4"/>
    <x v="29"/>
    <x v="1"/>
    <x v="73"/>
    <x v="112"/>
    <x v="2"/>
    <x v="16"/>
    <x v="336"/>
    <x v="40"/>
    <x v="99"/>
    <x v="104"/>
    <x v="232"/>
    <x v="167"/>
    <x v="154"/>
    <x v="2"/>
    <x v="172"/>
    <x v="304"/>
    <x v="307"/>
    <x v="186"/>
    <x v="354"/>
    <x v="305"/>
    <x v="308"/>
    <x v="185"/>
    <x v="3"/>
    <x v="347"/>
    <x v="86"/>
    <x v="315"/>
    <x v="250"/>
    <x v="183"/>
    <x v="183"/>
    <x v="183"/>
    <x v="2"/>
    <x v="7"/>
    <x v="7"/>
    <x v="7"/>
  </r>
  <r>
    <x v="289"/>
    <x v="275"/>
    <x v="1"/>
    <x v="11"/>
    <x v="92"/>
    <x v="14"/>
    <x v="8"/>
    <x v="4"/>
    <x v="29"/>
    <x v="5"/>
    <x v="73"/>
    <x v="112"/>
    <x v="2"/>
    <x v="29"/>
    <x v="137"/>
    <x v="40"/>
    <x v="99"/>
    <x v="104"/>
    <x v="232"/>
    <x v="309"/>
    <x v="307"/>
    <x v="2"/>
    <x v="305"/>
    <x v="163"/>
    <x v="176"/>
    <x v="301"/>
    <x v="112"/>
    <x v="161"/>
    <x v="172"/>
    <x v="302"/>
    <x v="3"/>
    <x v="94"/>
    <x v="86"/>
    <x v="185"/>
    <x v="254"/>
    <x v="301"/>
    <x v="301"/>
    <x v="301"/>
    <x v="2"/>
    <x v="7"/>
    <x v="7"/>
    <x v="7"/>
  </r>
  <r>
    <x v="203"/>
    <x v="197"/>
    <x v="1"/>
    <x v="4"/>
    <x v="93"/>
    <x v="13"/>
    <x v="2"/>
    <x v="14"/>
    <x v="29"/>
    <x v="4"/>
    <x v="73"/>
    <x v="112"/>
    <x v="2"/>
    <x v="16"/>
    <x v="387"/>
    <x v="113"/>
    <x v="285"/>
    <x v="285"/>
    <x v="85"/>
    <x v="73"/>
    <x v="37"/>
    <x v="2"/>
    <x v="85"/>
    <x v="281"/>
    <x v="270"/>
    <x v="83"/>
    <x v="407"/>
    <x v="281"/>
    <x v="268"/>
    <x v="84"/>
    <x v="3"/>
    <x v="416"/>
    <x v="86"/>
    <x v="272"/>
    <x v="94"/>
    <x v="81"/>
    <x v="81"/>
    <x v="81"/>
    <x v="2"/>
    <x v="8"/>
    <x v="1"/>
    <x v="9"/>
  </r>
  <r>
    <x v="290"/>
    <x v="276"/>
    <x v="1"/>
    <x v="11"/>
    <x v="93"/>
    <x v="13"/>
    <x v="2"/>
    <x v="14"/>
    <x v="29"/>
    <x v="5"/>
    <x v="73"/>
    <x v="112"/>
    <x v="2"/>
    <x v="29"/>
    <x v="86"/>
    <x v="113"/>
    <x v="285"/>
    <x v="285"/>
    <x v="85"/>
    <x v="413"/>
    <x v="430"/>
    <x v="2"/>
    <x v="403"/>
    <x v="191"/>
    <x v="216"/>
    <x v="406"/>
    <x v="59"/>
    <x v="189"/>
    <x v="216"/>
    <x v="408"/>
    <x v="3"/>
    <x v="19"/>
    <x v="86"/>
    <x v="221"/>
    <x v="392"/>
    <x v="408"/>
    <x v="408"/>
    <x v="408"/>
    <x v="2"/>
    <x v="8"/>
    <x v="1"/>
    <x v="9"/>
  </r>
  <r>
    <x v="407"/>
    <x v="402"/>
    <x v="1"/>
    <x v="4"/>
    <x v="93"/>
    <x v="13"/>
    <x v="2"/>
    <x v="14"/>
    <x v="26"/>
    <x v="4"/>
    <x v="89"/>
    <x v="128"/>
    <x v="2"/>
    <x v="29"/>
    <x v="50"/>
    <x v="119"/>
    <x v="286"/>
    <x v="286"/>
    <x v="81"/>
    <x v="415"/>
    <x v="432"/>
    <x v="2"/>
    <x v="407"/>
    <x v="319"/>
    <x v="332"/>
    <x v="415"/>
    <x v="64"/>
    <x v="319"/>
    <x v="333"/>
    <x v="416"/>
    <x v="3"/>
    <x v="11"/>
    <x v="86"/>
    <x v="340"/>
    <x v="332"/>
    <x v="416"/>
    <x v="416"/>
    <x v="416"/>
    <x v="2"/>
    <x v="8"/>
    <x v="1"/>
    <x v="9"/>
  </r>
  <r>
    <x v="452"/>
    <x v="450"/>
    <x v="1"/>
    <x v="4"/>
    <x v="93"/>
    <x v="13"/>
    <x v="2"/>
    <x v="14"/>
    <x v="23"/>
    <x v="4"/>
    <x v="106"/>
    <x v="100"/>
    <x v="2"/>
    <x v="26"/>
    <x v="199"/>
    <x v="114"/>
    <x v="284"/>
    <x v="284"/>
    <x v="89"/>
    <x v="321"/>
    <x v="340"/>
    <x v="2"/>
    <x v="314"/>
    <x v="202"/>
    <x v="220"/>
    <x v="318"/>
    <x v="151"/>
    <x v="202"/>
    <x v="220"/>
    <x v="319"/>
    <x v="3"/>
    <x v="109"/>
    <x v="86"/>
    <x v="225"/>
    <x v="233"/>
    <x v="321"/>
    <x v="321"/>
    <x v="319"/>
    <x v="2"/>
    <x v="8"/>
    <x v="1"/>
    <x v="9"/>
  </r>
  <r>
    <x v="68"/>
    <x v="69"/>
    <x v="1"/>
    <x v="4"/>
    <x v="94"/>
    <x v="13"/>
    <x v="10"/>
    <x v="13"/>
    <x v="24"/>
    <x v="1"/>
    <x v="41"/>
    <x v="56"/>
    <x v="2"/>
    <x v="29"/>
    <x v="184"/>
    <x v="110"/>
    <x v="229"/>
    <x v="229"/>
    <x v="99"/>
    <x v="335"/>
    <x v="410"/>
    <x v="2"/>
    <x v="381"/>
    <x v="410"/>
    <x v="425"/>
    <x v="391"/>
    <x v="118"/>
    <x v="410"/>
    <x v="425"/>
    <x v="393"/>
    <x v="3"/>
    <x v="33"/>
    <x v="132"/>
    <x v="447"/>
    <x v="451"/>
    <x v="393"/>
    <x v="393"/>
    <x v="393"/>
    <x v="3"/>
    <x v="8"/>
    <x v="1"/>
    <x v="9"/>
  </r>
  <r>
    <x v="204"/>
    <x v="198"/>
    <x v="1"/>
    <x v="4"/>
    <x v="94"/>
    <x v="13"/>
    <x v="10"/>
    <x v="13"/>
    <x v="29"/>
    <x v="1"/>
    <x v="73"/>
    <x v="112"/>
    <x v="2"/>
    <x v="16"/>
    <x v="406"/>
    <x v="110"/>
    <x v="246"/>
    <x v="248"/>
    <x v="90"/>
    <x v="78"/>
    <x v="34"/>
    <x v="2"/>
    <x v="84"/>
    <x v="61"/>
    <x v="64"/>
    <x v="85"/>
    <x v="418"/>
    <x v="59"/>
    <x v="63"/>
    <x v="86"/>
    <x v="3"/>
    <x v="418"/>
    <x v="86"/>
    <x v="69"/>
    <x v="55"/>
    <x v="83"/>
    <x v="83"/>
    <x v="83"/>
    <x v="2"/>
    <x v="8"/>
    <x v="1"/>
    <x v="9"/>
  </r>
  <r>
    <x v="291"/>
    <x v="277"/>
    <x v="1"/>
    <x v="11"/>
    <x v="94"/>
    <x v="13"/>
    <x v="10"/>
    <x v="13"/>
    <x v="29"/>
    <x v="5"/>
    <x v="73"/>
    <x v="112"/>
    <x v="2"/>
    <x v="29"/>
    <x v="72"/>
    <x v="110"/>
    <x v="246"/>
    <x v="248"/>
    <x v="90"/>
    <x v="408"/>
    <x v="437"/>
    <x v="2"/>
    <x v="405"/>
    <x v="397"/>
    <x v="408"/>
    <x v="404"/>
    <x v="43"/>
    <x v="398"/>
    <x v="410"/>
    <x v="406"/>
    <x v="3"/>
    <x v="17"/>
    <x v="86"/>
    <x v="421"/>
    <x v="439"/>
    <x v="406"/>
    <x v="406"/>
    <x v="406"/>
    <x v="2"/>
    <x v="8"/>
    <x v="1"/>
    <x v="9"/>
  </r>
  <r>
    <x v="480"/>
    <x v="479"/>
    <x v="1"/>
    <x v="4"/>
    <x v="95"/>
    <x v="15"/>
    <x v="10"/>
    <x v="10"/>
    <x v="23"/>
    <x v="0"/>
    <x v="114"/>
    <x v="46"/>
    <x v="2"/>
    <x v="17"/>
    <x v="250"/>
    <x v="19"/>
    <x v="30"/>
    <x v="30"/>
    <x v="256"/>
    <x v="224"/>
    <x v="241"/>
    <x v="2"/>
    <x v="242"/>
    <x v="231"/>
    <x v="237"/>
    <x v="237"/>
    <x v="239"/>
    <x v="231"/>
    <x v="237"/>
    <x v="239"/>
    <x v="3"/>
    <x v="434"/>
    <x v="86"/>
    <x v="242"/>
    <x v="248"/>
    <x v="237"/>
    <x v="237"/>
    <x v="237"/>
    <x v="4"/>
    <x v="8"/>
    <x v="7"/>
    <x v="15"/>
  </r>
  <r>
    <x v="384"/>
    <x v="376"/>
    <x v="1"/>
    <x v="4"/>
    <x v="96"/>
    <x v="2"/>
    <x v="9"/>
    <x v="14"/>
    <x v="5"/>
    <x v="4"/>
    <x v="78"/>
    <x v="118"/>
    <x v="2"/>
    <x v="16"/>
    <x v="354"/>
    <x v="34"/>
    <x v="90"/>
    <x v="92"/>
    <x v="230"/>
    <x v="166"/>
    <x v="194"/>
    <x v="2"/>
    <x v="183"/>
    <x v="329"/>
    <x v="333"/>
    <x v="183"/>
    <x v="318"/>
    <x v="329"/>
    <x v="334"/>
    <x v="182"/>
    <x v="3"/>
    <x v="272"/>
    <x v="86"/>
    <x v="341"/>
    <x v="333"/>
    <x v="180"/>
    <x v="180"/>
    <x v="180"/>
    <x v="2"/>
    <x v="4"/>
    <x v="7"/>
    <x v="4"/>
  </r>
  <r>
    <x v="386"/>
    <x v="378"/>
    <x v="1"/>
    <x v="4"/>
    <x v="96"/>
    <x v="2"/>
    <x v="9"/>
    <x v="14"/>
    <x v="23"/>
    <x v="4"/>
    <x v="79"/>
    <x v="119"/>
    <x v="2"/>
    <x v="16"/>
    <x v="369"/>
    <x v="41"/>
    <x v="91"/>
    <x v="93"/>
    <x v="231"/>
    <x v="165"/>
    <x v="189"/>
    <x v="2"/>
    <x v="182"/>
    <x v="282"/>
    <x v="281"/>
    <x v="179"/>
    <x v="306"/>
    <x v="282"/>
    <x v="281"/>
    <x v="178"/>
    <x v="3"/>
    <x v="276"/>
    <x v="86"/>
    <x v="283"/>
    <x v="278"/>
    <x v="175"/>
    <x v="175"/>
    <x v="175"/>
    <x v="2"/>
    <x v="4"/>
    <x v="7"/>
    <x v="4"/>
  </r>
  <r>
    <x v="426"/>
    <x v="428"/>
    <x v="1"/>
    <x v="4"/>
    <x v="96"/>
    <x v="2"/>
    <x v="9"/>
    <x v="14"/>
    <x v="23"/>
    <x v="4"/>
    <x v="98"/>
    <x v="137"/>
    <x v="2"/>
    <x v="16"/>
    <x v="421"/>
    <x v="55"/>
    <x v="93"/>
    <x v="94"/>
    <x v="229"/>
    <x v="159"/>
    <x v="183"/>
    <x v="2"/>
    <x v="178"/>
    <x v="144"/>
    <x v="153"/>
    <x v="177"/>
    <x v="294"/>
    <x v="143"/>
    <x v="153"/>
    <x v="176"/>
    <x v="3"/>
    <x v="280"/>
    <x v="86"/>
    <x v="155"/>
    <x v="175"/>
    <x v="173"/>
    <x v="173"/>
    <x v="173"/>
    <x v="2"/>
    <x v="4"/>
    <x v="7"/>
    <x v="4"/>
  </r>
  <r>
    <x v="205"/>
    <x v="199"/>
    <x v="1"/>
    <x v="4"/>
    <x v="97"/>
    <x v="14"/>
    <x v="0"/>
    <x v="13"/>
    <x v="29"/>
    <x v="1"/>
    <x v="73"/>
    <x v="112"/>
    <x v="2"/>
    <x v="16"/>
    <x v="363"/>
    <x v="67"/>
    <x v="200"/>
    <x v="203"/>
    <x v="184"/>
    <x v="132"/>
    <x v="81"/>
    <x v="2"/>
    <x v="112"/>
    <x v="361"/>
    <x v="364"/>
    <x v="142"/>
    <x v="408"/>
    <x v="360"/>
    <x v="364"/>
    <x v="143"/>
    <x v="3"/>
    <x v="357"/>
    <x v="86"/>
    <x v="375"/>
    <x v="315"/>
    <x v="140"/>
    <x v="140"/>
    <x v="140"/>
    <x v="2"/>
    <x v="7"/>
    <x v="7"/>
    <x v="7"/>
  </r>
  <r>
    <x v="292"/>
    <x v="278"/>
    <x v="1"/>
    <x v="11"/>
    <x v="97"/>
    <x v="14"/>
    <x v="0"/>
    <x v="13"/>
    <x v="29"/>
    <x v="5"/>
    <x v="73"/>
    <x v="112"/>
    <x v="2"/>
    <x v="29"/>
    <x v="113"/>
    <x v="67"/>
    <x v="200"/>
    <x v="203"/>
    <x v="184"/>
    <x v="342"/>
    <x v="382"/>
    <x v="2"/>
    <x v="371"/>
    <x v="103"/>
    <x v="117"/>
    <x v="335"/>
    <x v="58"/>
    <x v="104"/>
    <x v="116"/>
    <x v="336"/>
    <x v="3"/>
    <x v="84"/>
    <x v="86"/>
    <x v="119"/>
    <x v="190"/>
    <x v="336"/>
    <x v="336"/>
    <x v="336"/>
    <x v="2"/>
    <x v="7"/>
    <x v="7"/>
    <x v="7"/>
  </r>
  <r>
    <x v="59"/>
    <x v="53"/>
    <x v="1"/>
    <x v="4"/>
    <x v="98"/>
    <x v="14"/>
    <x v="0"/>
    <x v="14"/>
    <x v="25"/>
    <x v="4"/>
    <x v="37"/>
    <x v="82"/>
    <x v="2"/>
    <x v="16"/>
    <x v="300"/>
    <x v="62"/>
    <x v="191"/>
    <x v="191"/>
    <x v="144"/>
    <x v="139"/>
    <x v="124"/>
    <x v="2"/>
    <x v="137"/>
    <x v="373"/>
    <x v="381"/>
    <x v="134"/>
    <x v="346"/>
    <x v="372"/>
    <x v="381"/>
    <x v="135"/>
    <x v="3"/>
    <x v="340"/>
    <x v="26"/>
    <x v="348"/>
    <x v="54"/>
    <x v="132"/>
    <x v="132"/>
    <x v="132"/>
    <x v="2"/>
    <x v="7"/>
    <x v="7"/>
    <x v="7"/>
  </r>
  <r>
    <x v="124"/>
    <x v="126"/>
    <x v="1"/>
    <x v="4"/>
    <x v="98"/>
    <x v="14"/>
    <x v="0"/>
    <x v="14"/>
    <x v="8"/>
    <x v="4"/>
    <x v="60"/>
    <x v="103"/>
    <x v="2"/>
    <x v="29"/>
    <x v="164"/>
    <x v="76"/>
    <x v="194"/>
    <x v="192"/>
    <x v="139"/>
    <x v="356"/>
    <x v="355"/>
    <x v="2"/>
    <x v="359"/>
    <x v="187"/>
    <x v="205"/>
    <x v="366"/>
    <x v="130"/>
    <x v="187"/>
    <x v="205"/>
    <x v="368"/>
    <x v="3"/>
    <x v="101"/>
    <x v="117"/>
    <x v="287"/>
    <x v="447"/>
    <x v="368"/>
    <x v="368"/>
    <x v="368"/>
    <x v="2"/>
    <x v="7"/>
    <x v="7"/>
    <x v="7"/>
  </r>
  <r>
    <x v="206"/>
    <x v="200"/>
    <x v="1"/>
    <x v="4"/>
    <x v="98"/>
    <x v="14"/>
    <x v="0"/>
    <x v="14"/>
    <x v="29"/>
    <x v="4"/>
    <x v="73"/>
    <x v="112"/>
    <x v="2"/>
    <x v="16"/>
    <x v="356"/>
    <x v="69"/>
    <x v="195"/>
    <x v="193"/>
    <x v="127"/>
    <x v="104"/>
    <x v="113"/>
    <x v="2"/>
    <x v="118"/>
    <x v="328"/>
    <x v="328"/>
    <x v="115"/>
    <x v="356"/>
    <x v="328"/>
    <x v="329"/>
    <x v="116"/>
    <x v="3"/>
    <x v="354"/>
    <x v="86"/>
    <x v="337"/>
    <x v="48"/>
    <x v="113"/>
    <x v="113"/>
    <x v="113"/>
    <x v="2"/>
    <x v="7"/>
    <x v="7"/>
    <x v="7"/>
  </r>
  <r>
    <x v="293"/>
    <x v="279"/>
    <x v="1"/>
    <x v="11"/>
    <x v="98"/>
    <x v="14"/>
    <x v="0"/>
    <x v="14"/>
    <x v="29"/>
    <x v="5"/>
    <x v="73"/>
    <x v="112"/>
    <x v="2"/>
    <x v="29"/>
    <x v="119"/>
    <x v="69"/>
    <x v="195"/>
    <x v="193"/>
    <x v="127"/>
    <x v="374"/>
    <x v="356"/>
    <x v="2"/>
    <x v="364"/>
    <x v="136"/>
    <x v="154"/>
    <x v="363"/>
    <x v="108"/>
    <x v="136"/>
    <x v="154"/>
    <x v="365"/>
    <x v="3"/>
    <x v="87"/>
    <x v="86"/>
    <x v="157"/>
    <x v="446"/>
    <x v="365"/>
    <x v="365"/>
    <x v="365"/>
    <x v="2"/>
    <x v="7"/>
    <x v="7"/>
    <x v="7"/>
  </r>
  <r>
    <x v="397"/>
    <x v="392"/>
    <x v="1"/>
    <x v="4"/>
    <x v="98"/>
    <x v="14"/>
    <x v="0"/>
    <x v="14"/>
    <x v="26"/>
    <x v="4"/>
    <x v="83"/>
    <x v="123"/>
    <x v="2"/>
    <x v="16"/>
    <x v="398"/>
    <x v="86"/>
    <x v="196"/>
    <x v="194"/>
    <x v="128"/>
    <x v="98"/>
    <x v="105"/>
    <x v="2"/>
    <x v="113"/>
    <x v="104"/>
    <x v="109"/>
    <x v="102"/>
    <x v="336"/>
    <x v="105"/>
    <x v="109"/>
    <x v="103"/>
    <x v="3"/>
    <x v="363"/>
    <x v="86"/>
    <x v="110"/>
    <x v="128"/>
    <x v="100"/>
    <x v="100"/>
    <x v="100"/>
    <x v="2"/>
    <x v="7"/>
    <x v="7"/>
    <x v="7"/>
  </r>
  <r>
    <x v="502"/>
    <x v="504"/>
    <x v="1"/>
    <x v="4"/>
    <x v="98"/>
    <x v="14"/>
    <x v="0"/>
    <x v="14"/>
    <x v="13"/>
    <x v="4"/>
    <x v="119"/>
    <x v="154"/>
    <x v="2"/>
    <x v="16"/>
    <x v="434"/>
    <x v="79"/>
    <x v="198"/>
    <x v="196"/>
    <x v="116"/>
    <x v="89"/>
    <x v="110"/>
    <x v="2"/>
    <x v="108"/>
    <x v="278"/>
    <x v="273"/>
    <x v="104"/>
    <x v="364"/>
    <x v="278"/>
    <x v="271"/>
    <x v="105"/>
    <x v="3"/>
    <x v="372"/>
    <x v="86"/>
    <x v="274"/>
    <x v="274"/>
    <x v="102"/>
    <x v="102"/>
    <x v="102"/>
    <x v="1"/>
    <x v="7"/>
    <x v="7"/>
    <x v="7"/>
  </r>
  <r>
    <x v="150"/>
    <x v="408"/>
    <x v="1"/>
    <x v="6"/>
    <x v="99"/>
    <x v="15"/>
    <x v="5"/>
    <x v="3"/>
    <x v="17"/>
    <x v="5"/>
    <x v="70"/>
    <x v="112"/>
    <x v="2"/>
    <x v="0"/>
    <x v="235"/>
    <x v="0"/>
    <x v="1"/>
    <x v="0"/>
    <x v="311"/>
    <x v="245"/>
    <x v="245"/>
    <x v="2"/>
    <x v="248"/>
    <x v="238"/>
    <x v="244"/>
    <x v="251"/>
    <x v="229"/>
    <x v="238"/>
    <x v="244"/>
    <x v="251"/>
    <x v="3"/>
    <x v="434"/>
    <x v="11"/>
    <x v="72"/>
    <x v="71"/>
    <x v="249"/>
    <x v="249"/>
    <x v="249"/>
    <x v="2"/>
    <x v="8"/>
    <x v="7"/>
    <x v="15"/>
  </r>
  <r>
    <x v="150"/>
    <x v="415"/>
    <x v="1"/>
    <x v="3"/>
    <x v="99"/>
    <x v="15"/>
    <x v="5"/>
    <x v="3"/>
    <x v="14"/>
    <x v="5"/>
    <x v="70"/>
    <x v="112"/>
    <x v="2"/>
    <x v="0"/>
    <x v="235"/>
    <x v="0"/>
    <x v="1"/>
    <x v="0"/>
    <x v="311"/>
    <x v="245"/>
    <x v="245"/>
    <x v="2"/>
    <x v="248"/>
    <x v="238"/>
    <x v="244"/>
    <x v="251"/>
    <x v="229"/>
    <x v="238"/>
    <x v="244"/>
    <x v="251"/>
    <x v="3"/>
    <x v="434"/>
    <x v="11"/>
    <x v="72"/>
    <x v="71"/>
    <x v="249"/>
    <x v="249"/>
    <x v="249"/>
    <x v="2"/>
    <x v="8"/>
    <x v="7"/>
    <x v="15"/>
  </r>
  <r>
    <x v="151"/>
    <x v="414"/>
    <x v="1"/>
    <x v="5"/>
    <x v="99"/>
    <x v="15"/>
    <x v="5"/>
    <x v="3"/>
    <x v="15"/>
    <x v="5"/>
    <x v="70"/>
    <x v="112"/>
    <x v="2"/>
    <x v="43"/>
    <x v="235"/>
    <x v="0"/>
    <x v="1"/>
    <x v="0"/>
    <x v="311"/>
    <x v="245"/>
    <x v="245"/>
    <x v="2"/>
    <x v="248"/>
    <x v="238"/>
    <x v="244"/>
    <x v="251"/>
    <x v="229"/>
    <x v="238"/>
    <x v="244"/>
    <x v="251"/>
    <x v="3"/>
    <x v="434"/>
    <x v="145"/>
    <x v="419"/>
    <x v="418"/>
    <x v="249"/>
    <x v="249"/>
    <x v="249"/>
    <x v="2"/>
    <x v="8"/>
    <x v="7"/>
    <x v="15"/>
  </r>
  <r>
    <x v="153"/>
    <x v="409"/>
    <x v="1"/>
    <x v="6"/>
    <x v="99"/>
    <x v="15"/>
    <x v="5"/>
    <x v="3"/>
    <x v="1"/>
    <x v="5"/>
    <x v="73"/>
    <x v="112"/>
    <x v="2"/>
    <x v="5"/>
    <x v="235"/>
    <x v="15"/>
    <x v="1"/>
    <x v="0"/>
    <x v="311"/>
    <x v="245"/>
    <x v="245"/>
    <x v="2"/>
    <x v="248"/>
    <x v="238"/>
    <x v="244"/>
    <x v="251"/>
    <x v="229"/>
    <x v="238"/>
    <x v="244"/>
    <x v="251"/>
    <x v="3"/>
    <x v="434"/>
    <x v="86"/>
    <x v="249"/>
    <x v="252"/>
    <x v="249"/>
    <x v="249"/>
    <x v="249"/>
    <x v="2"/>
    <x v="8"/>
    <x v="7"/>
    <x v="15"/>
  </r>
  <r>
    <x v="153"/>
    <x v="413"/>
    <x v="1"/>
    <x v="3"/>
    <x v="99"/>
    <x v="15"/>
    <x v="5"/>
    <x v="3"/>
    <x v="14"/>
    <x v="5"/>
    <x v="73"/>
    <x v="112"/>
    <x v="2"/>
    <x v="5"/>
    <x v="235"/>
    <x v="15"/>
    <x v="1"/>
    <x v="0"/>
    <x v="311"/>
    <x v="245"/>
    <x v="245"/>
    <x v="2"/>
    <x v="248"/>
    <x v="238"/>
    <x v="244"/>
    <x v="251"/>
    <x v="229"/>
    <x v="238"/>
    <x v="244"/>
    <x v="251"/>
    <x v="3"/>
    <x v="434"/>
    <x v="86"/>
    <x v="249"/>
    <x v="252"/>
    <x v="249"/>
    <x v="249"/>
    <x v="249"/>
    <x v="2"/>
    <x v="8"/>
    <x v="7"/>
    <x v="15"/>
  </r>
  <r>
    <x v="154"/>
    <x v="412"/>
    <x v="1"/>
    <x v="5"/>
    <x v="99"/>
    <x v="15"/>
    <x v="5"/>
    <x v="3"/>
    <x v="15"/>
    <x v="5"/>
    <x v="73"/>
    <x v="112"/>
    <x v="2"/>
    <x v="38"/>
    <x v="235"/>
    <x v="15"/>
    <x v="1"/>
    <x v="0"/>
    <x v="311"/>
    <x v="245"/>
    <x v="245"/>
    <x v="2"/>
    <x v="248"/>
    <x v="238"/>
    <x v="244"/>
    <x v="251"/>
    <x v="229"/>
    <x v="238"/>
    <x v="244"/>
    <x v="251"/>
    <x v="3"/>
    <x v="434"/>
    <x v="86"/>
    <x v="249"/>
    <x v="252"/>
    <x v="249"/>
    <x v="249"/>
    <x v="249"/>
    <x v="2"/>
    <x v="8"/>
    <x v="7"/>
    <x v="15"/>
  </r>
  <r>
    <x v="430"/>
    <x v="485"/>
    <x v="1"/>
    <x v="6"/>
    <x v="99"/>
    <x v="15"/>
    <x v="5"/>
    <x v="3"/>
    <x v="17"/>
    <x v="3"/>
    <x v="99"/>
    <x v="138"/>
    <x v="2"/>
    <x v="3"/>
    <x v="235"/>
    <x v="15"/>
    <x v="1"/>
    <x v="0"/>
    <x v="311"/>
    <x v="245"/>
    <x v="245"/>
    <x v="2"/>
    <x v="248"/>
    <x v="238"/>
    <x v="244"/>
    <x v="251"/>
    <x v="229"/>
    <x v="238"/>
    <x v="244"/>
    <x v="251"/>
    <x v="3"/>
    <x v="434"/>
    <x v="86"/>
    <x v="249"/>
    <x v="252"/>
    <x v="249"/>
    <x v="249"/>
    <x v="249"/>
    <x v="2"/>
    <x v="8"/>
    <x v="7"/>
    <x v="15"/>
  </r>
  <r>
    <x v="431"/>
    <x v="486"/>
    <x v="1"/>
    <x v="5"/>
    <x v="99"/>
    <x v="15"/>
    <x v="5"/>
    <x v="3"/>
    <x v="15"/>
    <x v="3"/>
    <x v="99"/>
    <x v="138"/>
    <x v="2"/>
    <x v="40"/>
    <x v="235"/>
    <x v="15"/>
    <x v="1"/>
    <x v="0"/>
    <x v="311"/>
    <x v="245"/>
    <x v="245"/>
    <x v="2"/>
    <x v="248"/>
    <x v="238"/>
    <x v="244"/>
    <x v="251"/>
    <x v="229"/>
    <x v="238"/>
    <x v="244"/>
    <x v="251"/>
    <x v="3"/>
    <x v="434"/>
    <x v="86"/>
    <x v="249"/>
    <x v="252"/>
    <x v="249"/>
    <x v="249"/>
    <x v="249"/>
    <x v="2"/>
    <x v="8"/>
    <x v="7"/>
    <x v="15"/>
  </r>
  <r>
    <x v="432"/>
    <x v="487"/>
    <x v="1"/>
    <x v="3"/>
    <x v="99"/>
    <x v="15"/>
    <x v="5"/>
    <x v="3"/>
    <x v="14"/>
    <x v="3"/>
    <x v="99"/>
    <x v="138"/>
    <x v="2"/>
    <x v="3"/>
    <x v="235"/>
    <x v="15"/>
    <x v="1"/>
    <x v="0"/>
    <x v="311"/>
    <x v="245"/>
    <x v="245"/>
    <x v="2"/>
    <x v="248"/>
    <x v="238"/>
    <x v="244"/>
    <x v="251"/>
    <x v="229"/>
    <x v="238"/>
    <x v="244"/>
    <x v="251"/>
    <x v="3"/>
    <x v="434"/>
    <x v="86"/>
    <x v="249"/>
    <x v="252"/>
    <x v="249"/>
    <x v="249"/>
    <x v="249"/>
    <x v="2"/>
    <x v="8"/>
    <x v="7"/>
    <x v="15"/>
  </r>
  <r>
    <x v="454"/>
    <x v="453"/>
    <x v="1"/>
    <x v="4"/>
    <x v="100"/>
    <x v="5"/>
    <x v="7"/>
    <x v="7"/>
    <x v="2"/>
    <x v="1"/>
    <x v="108"/>
    <x v="158"/>
    <x v="2"/>
    <x v="33"/>
    <x v="11"/>
    <x v="6"/>
    <x v="12"/>
    <x v="13"/>
    <x v="294"/>
    <x v="262"/>
    <x v="270"/>
    <x v="2"/>
    <x v="257"/>
    <x v="157"/>
    <x v="169"/>
    <x v="257"/>
    <x v="160"/>
    <x v="157"/>
    <x v="168"/>
    <x v="257"/>
    <x v="3"/>
    <x v="183"/>
    <x v="86"/>
    <x v="181"/>
    <x v="195"/>
    <x v="255"/>
    <x v="255"/>
    <x v="255"/>
    <x v="1"/>
    <x v="1"/>
    <x v="7"/>
    <x v="1"/>
  </r>
  <r>
    <x v="161"/>
    <x v="156"/>
    <x v="1"/>
    <x v="4"/>
    <x v="101"/>
    <x v="14"/>
    <x v="3"/>
    <x v="8"/>
    <x v="29"/>
    <x v="7"/>
    <x v="73"/>
    <x v="112"/>
    <x v="2"/>
    <x v="16"/>
    <x v="358"/>
    <x v="53"/>
    <x v="74"/>
    <x v="80"/>
    <x v="320"/>
    <x v="427"/>
    <x v="196"/>
    <x v="2"/>
    <x v="415"/>
    <x v="116"/>
    <x v="132"/>
    <x v="424"/>
    <x v="257"/>
    <x v="117"/>
    <x v="132"/>
    <x v="425"/>
    <x v="3"/>
    <x v="355"/>
    <x v="86"/>
    <x v="134"/>
    <x v="144"/>
    <x v="425"/>
    <x v="425"/>
    <x v="425"/>
    <x v="2"/>
    <x v="7"/>
    <x v="7"/>
    <x v="7"/>
  </r>
  <r>
    <x v="294"/>
    <x v="280"/>
    <x v="1"/>
    <x v="11"/>
    <x v="101"/>
    <x v="14"/>
    <x v="3"/>
    <x v="8"/>
    <x v="29"/>
    <x v="5"/>
    <x v="73"/>
    <x v="112"/>
    <x v="2"/>
    <x v="29"/>
    <x v="117"/>
    <x v="53"/>
    <x v="74"/>
    <x v="80"/>
    <x v="320"/>
    <x v="55"/>
    <x v="278"/>
    <x v="2"/>
    <x v="77"/>
    <x v="351"/>
    <x v="350"/>
    <x v="67"/>
    <x v="204"/>
    <x v="350"/>
    <x v="350"/>
    <x v="68"/>
    <x v="3"/>
    <x v="86"/>
    <x v="86"/>
    <x v="358"/>
    <x v="356"/>
    <x v="65"/>
    <x v="65"/>
    <x v="65"/>
    <x v="2"/>
    <x v="7"/>
    <x v="7"/>
    <x v="7"/>
  </r>
  <r>
    <x v="381"/>
    <x v="372"/>
    <x v="1"/>
    <x v="4"/>
    <x v="101"/>
    <x v="14"/>
    <x v="3"/>
    <x v="8"/>
    <x v="23"/>
    <x v="7"/>
    <x v="76"/>
    <x v="116"/>
    <x v="2"/>
    <x v="29"/>
    <x v="100"/>
    <x v="57"/>
    <x v="76"/>
    <x v="82"/>
    <x v="319"/>
    <x v="54"/>
    <x v="280"/>
    <x v="2"/>
    <x v="75"/>
    <x v="365"/>
    <x v="372"/>
    <x v="68"/>
    <x v="208"/>
    <x v="363"/>
    <x v="371"/>
    <x v="69"/>
    <x v="3"/>
    <x v="82"/>
    <x v="86"/>
    <x v="383"/>
    <x v="368"/>
    <x v="66"/>
    <x v="66"/>
    <x v="66"/>
    <x v="2"/>
    <x v="7"/>
    <x v="7"/>
    <x v="7"/>
  </r>
  <r>
    <x v="10"/>
    <x v="4"/>
    <x v="1"/>
    <x v="4"/>
    <x v="102"/>
    <x v="14"/>
    <x v="1"/>
    <x v="8"/>
    <x v="25"/>
    <x v="7"/>
    <x v="12"/>
    <x v="64"/>
    <x v="2"/>
    <x v="15"/>
    <x v="446"/>
    <x v="32"/>
    <x v="295"/>
    <x v="298"/>
    <x v="329"/>
    <x v="468"/>
    <x v="18"/>
    <x v="2"/>
    <x v="472"/>
    <x v="462"/>
    <x v="477"/>
    <x v="476"/>
    <x v="452"/>
    <x v="461"/>
    <x v="476"/>
    <x v="477"/>
    <x v="3"/>
    <x v="380"/>
    <x v="24"/>
    <x v="493"/>
    <x v="487"/>
    <x v="476"/>
    <x v="476"/>
    <x v="476"/>
    <x v="2"/>
    <x v="7"/>
    <x v="7"/>
    <x v="7"/>
  </r>
  <r>
    <x v="55"/>
    <x v="48"/>
    <x v="1"/>
    <x v="4"/>
    <x v="102"/>
    <x v="14"/>
    <x v="1"/>
    <x v="8"/>
    <x v="23"/>
    <x v="7"/>
    <x v="38"/>
    <x v="83"/>
    <x v="2"/>
    <x v="31"/>
    <x v="18"/>
    <x v="47"/>
    <x v="297"/>
    <x v="303"/>
    <x v="330"/>
    <x v="8"/>
    <x v="466"/>
    <x v="2"/>
    <x v="8"/>
    <x v="6"/>
    <x v="6"/>
    <x v="8"/>
    <x v="7"/>
    <x v="6"/>
    <x v="6"/>
    <x v="8"/>
    <x v="3"/>
    <x v="48"/>
    <x v="131"/>
    <x v="6"/>
    <x v="11"/>
    <x v="7"/>
    <x v="7"/>
    <x v="7"/>
    <x v="2"/>
    <x v="7"/>
    <x v="7"/>
    <x v="7"/>
  </r>
  <r>
    <x v="492"/>
    <x v="494"/>
    <x v="1"/>
    <x v="4"/>
    <x v="102"/>
    <x v="14"/>
    <x v="1"/>
    <x v="8"/>
    <x v="12"/>
    <x v="7"/>
    <x v="118"/>
    <x v="153"/>
    <x v="0"/>
    <x v="29"/>
    <x v="23"/>
    <x v="133"/>
    <x v="300"/>
    <x v="304"/>
    <x v="331"/>
    <x v="12"/>
    <x v="461"/>
    <x v="2"/>
    <x v="14"/>
    <x v="143"/>
    <x v="95"/>
    <x v="13"/>
    <x v="137"/>
    <x v="150"/>
    <x v="107"/>
    <x v="16"/>
    <x v="3"/>
    <x v="64"/>
    <x v="86"/>
    <x v="108"/>
    <x v="123"/>
    <x v="15"/>
    <x v="15"/>
    <x v="15"/>
    <x v="2"/>
    <x v="7"/>
    <x v="7"/>
    <x v="7"/>
  </r>
  <r>
    <x v="509"/>
    <x v="511"/>
    <x v="1"/>
    <x v="4"/>
    <x v="102"/>
    <x v="14"/>
    <x v="1"/>
    <x v="8"/>
    <x v="2"/>
    <x v="7"/>
    <x v="121"/>
    <x v="156"/>
    <x v="0"/>
    <x v="29"/>
    <x v="21"/>
    <x v="135"/>
    <x v="301"/>
    <x v="305"/>
    <x v="332"/>
    <x v="11"/>
    <x v="462"/>
    <x v="2"/>
    <x v="13"/>
    <x v="293"/>
    <x v="178"/>
    <x v="12"/>
    <x v="150"/>
    <x v="289"/>
    <x v="181"/>
    <x v="15"/>
    <x v="3"/>
    <x v="61"/>
    <x v="86"/>
    <x v="193"/>
    <x v="207"/>
    <x v="14"/>
    <x v="14"/>
    <x v="14"/>
    <x v="1"/>
    <x v="7"/>
    <x v="7"/>
    <x v="7"/>
  </r>
  <r>
    <x v="207"/>
    <x v="201"/>
    <x v="1"/>
    <x v="4"/>
    <x v="103"/>
    <x v="13"/>
    <x v="3"/>
    <x v="14"/>
    <x v="29"/>
    <x v="9"/>
    <x v="73"/>
    <x v="112"/>
    <x v="2"/>
    <x v="16"/>
    <x v="410"/>
    <x v="101"/>
    <x v="144"/>
    <x v="126"/>
    <x v="13"/>
    <x v="22"/>
    <x v="112"/>
    <x v="2"/>
    <x v="22"/>
    <x v="29"/>
    <x v="27"/>
    <x v="19"/>
    <x v="250"/>
    <x v="29"/>
    <x v="27"/>
    <x v="19"/>
    <x v="3"/>
    <x v="420"/>
    <x v="86"/>
    <x v="28"/>
    <x v="51"/>
    <x v="18"/>
    <x v="18"/>
    <x v="18"/>
    <x v="2"/>
    <x v="8"/>
    <x v="1"/>
    <x v="9"/>
  </r>
  <r>
    <x v="295"/>
    <x v="281"/>
    <x v="1"/>
    <x v="11"/>
    <x v="103"/>
    <x v="13"/>
    <x v="3"/>
    <x v="14"/>
    <x v="29"/>
    <x v="5"/>
    <x v="73"/>
    <x v="112"/>
    <x v="2"/>
    <x v="29"/>
    <x v="66"/>
    <x v="101"/>
    <x v="144"/>
    <x v="126"/>
    <x v="13"/>
    <x v="455"/>
    <x v="357"/>
    <x v="2"/>
    <x v="460"/>
    <x v="434"/>
    <x v="451"/>
    <x v="467"/>
    <x v="211"/>
    <x v="434"/>
    <x v="451"/>
    <x v="469"/>
    <x v="3"/>
    <x v="14"/>
    <x v="86"/>
    <x v="466"/>
    <x v="442"/>
    <x v="468"/>
    <x v="468"/>
    <x v="468"/>
    <x v="2"/>
    <x v="8"/>
    <x v="1"/>
    <x v="9"/>
  </r>
  <r>
    <x v="65"/>
    <x v="66"/>
    <x v="1"/>
    <x v="4"/>
    <x v="104"/>
    <x v="7"/>
    <x v="1"/>
    <x v="14"/>
    <x v="23"/>
    <x v="4"/>
    <x v="34"/>
    <x v="31"/>
    <x v="2"/>
    <x v="19"/>
    <x v="242"/>
    <x v="146"/>
    <x v="319"/>
    <x v="319"/>
    <x v="60"/>
    <x v="181"/>
    <x v="36"/>
    <x v="2"/>
    <x v="156"/>
    <x v="406"/>
    <x v="419"/>
    <x v="156"/>
    <x v="298"/>
    <x v="406"/>
    <x v="419"/>
    <x v="159"/>
    <x v="3"/>
    <x v="241"/>
    <x v="18"/>
    <x v="397"/>
    <x v="79"/>
    <x v="154"/>
    <x v="154"/>
    <x v="156"/>
    <x v="5"/>
    <x v="8"/>
    <x v="5"/>
    <x v="13"/>
  </r>
  <r>
    <x v="108"/>
    <x v="110"/>
    <x v="2"/>
    <x v="10"/>
    <x v="104"/>
    <x v="7"/>
    <x v="1"/>
    <x v="14"/>
    <x v="12"/>
    <x v="4"/>
    <x v="4"/>
    <x v="31"/>
    <x v="2"/>
    <x v="24"/>
    <x v="222"/>
    <x v="144"/>
    <x v="320"/>
    <x v="320"/>
    <x v="59"/>
    <x v="296"/>
    <x v="429"/>
    <x v="2"/>
    <x v="319"/>
    <x v="47"/>
    <x v="51"/>
    <x v="325"/>
    <x v="174"/>
    <x v="47"/>
    <x v="50"/>
    <x v="324"/>
    <x v="3"/>
    <x v="192"/>
    <x v="144"/>
    <x v="136"/>
    <x v="407"/>
    <x v="326"/>
    <x v="326"/>
    <x v="324"/>
    <x v="5"/>
    <x v="8"/>
    <x v="5"/>
    <x v="13"/>
  </r>
  <r>
    <x v="371"/>
    <x v="363"/>
    <x v="2"/>
    <x v="9"/>
    <x v="104"/>
    <x v="7"/>
    <x v="1"/>
    <x v="14"/>
    <x v="15"/>
    <x v="4"/>
    <x v="4"/>
    <x v="31"/>
    <x v="2"/>
    <x v="19"/>
    <x v="243"/>
    <x v="144"/>
    <x v="320"/>
    <x v="320"/>
    <x v="59"/>
    <x v="180"/>
    <x v="39"/>
    <x v="2"/>
    <x v="157"/>
    <x v="412"/>
    <x v="426"/>
    <x v="159"/>
    <x v="296"/>
    <x v="412"/>
    <x v="426"/>
    <x v="162"/>
    <x v="3"/>
    <x v="242"/>
    <x v="12"/>
    <x v="356"/>
    <x v="81"/>
    <x v="157"/>
    <x v="157"/>
    <x v="159"/>
    <x v="5"/>
    <x v="8"/>
    <x v="5"/>
    <x v="13"/>
  </r>
  <r>
    <x v="372"/>
    <x v="364"/>
    <x v="1"/>
    <x v="2"/>
    <x v="104"/>
    <x v="7"/>
    <x v="1"/>
    <x v="14"/>
    <x v="14"/>
    <x v="4"/>
    <x v="4"/>
    <x v="31"/>
    <x v="2"/>
    <x v="24"/>
    <x v="222"/>
    <x v="144"/>
    <x v="320"/>
    <x v="320"/>
    <x v="59"/>
    <x v="296"/>
    <x v="429"/>
    <x v="2"/>
    <x v="319"/>
    <x v="47"/>
    <x v="51"/>
    <x v="325"/>
    <x v="174"/>
    <x v="47"/>
    <x v="50"/>
    <x v="324"/>
    <x v="3"/>
    <x v="192"/>
    <x v="144"/>
    <x v="136"/>
    <x v="407"/>
    <x v="326"/>
    <x v="326"/>
    <x v="324"/>
    <x v="5"/>
    <x v="8"/>
    <x v="5"/>
    <x v="13"/>
  </r>
  <r>
    <x v="208"/>
    <x v="202"/>
    <x v="1"/>
    <x v="4"/>
    <x v="105"/>
    <x v="1"/>
    <x v="8"/>
    <x v="3"/>
    <x v="29"/>
    <x v="1"/>
    <x v="73"/>
    <x v="112"/>
    <x v="2"/>
    <x v="16"/>
    <x v="368"/>
    <x v="63"/>
    <x v="112"/>
    <x v="101"/>
    <x v="37"/>
    <x v="32"/>
    <x v="126"/>
    <x v="2"/>
    <x v="31"/>
    <x v="123"/>
    <x v="103"/>
    <x v="31"/>
    <x v="378"/>
    <x v="122"/>
    <x v="102"/>
    <x v="29"/>
    <x v="3"/>
    <x v="369"/>
    <x v="86"/>
    <x v="103"/>
    <x v="104"/>
    <x v="28"/>
    <x v="28"/>
    <x v="28"/>
    <x v="2"/>
    <x v="6"/>
    <x v="7"/>
    <x v="6"/>
  </r>
  <r>
    <x v="296"/>
    <x v="282"/>
    <x v="1"/>
    <x v="11"/>
    <x v="105"/>
    <x v="1"/>
    <x v="8"/>
    <x v="3"/>
    <x v="29"/>
    <x v="5"/>
    <x v="73"/>
    <x v="112"/>
    <x v="2"/>
    <x v="29"/>
    <x v="109"/>
    <x v="63"/>
    <x v="112"/>
    <x v="101"/>
    <x v="37"/>
    <x v="444"/>
    <x v="339"/>
    <x v="2"/>
    <x v="448"/>
    <x v="342"/>
    <x v="375"/>
    <x v="453"/>
    <x v="88"/>
    <x v="342"/>
    <x v="374"/>
    <x v="455"/>
    <x v="3"/>
    <x v="70"/>
    <x v="86"/>
    <x v="387"/>
    <x v="387"/>
    <x v="454"/>
    <x v="454"/>
    <x v="454"/>
    <x v="2"/>
    <x v="6"/>
    <x v="7"/>
    <x v="6"/>
  </r>
  <r>
    <x v="379"/>
    <x v="371"/>
    <x v="1"/>
    <x v="4"/>
    <x v="105"/>
    <x v="1"/>
    <x v="8"/>
    <x v="3"/>
    <x v="23"/>
    <x v="1"/>
    <x v="76"/>
    <x v="116"/>
    <x v="2"/>
    <x v="29"/>
    <x v="85"/>
    <x v="76"/>
    <x v="113"/>
    <x v="102"/>
    <x v="38"/>
    <x v="448"/>
    <x v="350"/>
    <x v="2"/>
    <x v="450"/>
    <x v="394"/>
    <x v="417"/>
    <x v="457"/>
    <x v="115"/>
    <x v="394"/>
    <x v="417"/>
    <x v="459"/>
    <x v="3"/>
    <x v="69"/>
    <x v="86"/>
    <x v="428"/>
    <x v="431"/>
    <x v="458"/>
    <x v="458"/>
    <x v="458"/>
    <x v="2"/>
    <x v="6"/>
    <x v="7"/>
    <x v="6"/>
  </r>
  <r>
    <x v="64"/>
    <x v="54"/>
    <x v="1"/>
    <x v="4"/>
    <x v="106"/>
    <x v="0"/>
    <x v="6"/>
    <x v="14"/>
    <x v="23"/>
    <x v="9"/>
    <x v="38"/>
    <x v="83"/>
    <x v="2"/>
    <x v="16"/>
    <x v="297"/>
    <x v="49"/>
    <x v="173"/>
    <x v="168"/>
    <x v="15"/>
    <x v="34"/>
    <x v="106"/>
    <x v="2"/>
    <x v="30"/>
    <x v="390"/>
    <x v="390"/>
    <x v="32"/>
    <x v="390"/>
    <x v="390"/>
    <x v="390"/>
    <x v="30"/>
    <x v="3"/>
    <x v="296"/>
    <x v="35"/>
    <x v="379"/>
    <x v="95"/>
    <x v="29"/>
    <x v="29"/>
    <x v="29"/>
    <x v="2"/>
    <x v="5"/>
    <x v="7"/>
    <x v="5"/>
  </r>
  <r>
    <x v="81"/>
    <x v="83"/>
    <x v="1"/>
    <x v="4"/>
    <x v="106"/>
    <x v="0"/>
    <x v="6"/>
    <x v="14"/>
    <x v="25"/>
    <x v="9"/>
    <x v="44"/>
    <x v="89"/>
    <x v="2"/>
    <x v="16"/>
    <x v="302"/>
    <x v="47"/>
    <x v="174"/>
    <x v="169"/>
    <x v="20"/>
    <x v="31"/>
    <x v="101"/>
    <x v="2"/>
    <x v="29"/>
    <x v="387"/>
    <x v="386"/>
    <x v="30"/>
    <x v="394"/>
    <x v="387"/>
    <x v="386"/>
    <x v="28"/>
    <x v="3"/>
    <x v="298"/>
    <x v="62"/>
    <x v="389"/>
    <x v="99"/>
    <x v="27"/>
    <x v="27"/>
    <x v="27"/>
    <x v="2"/>
    <x v="5"/>
    <x v="7"/>
    <x v="5"/>
  </r>
  <r>
    <x v="82"/>
    <x v="84"/>
    <x v="1"/>
    <x v="4"/>
    <x v="106"/>
    <x v="0"/>
    <x v="6"/>
    <x v="14"/>
    <x v="5"/>
    <x v="9"/>
    <x v="46"/>
    <x v="90"/>
    <x v="2"/>
    <x v="29"/>
    <x v="172"/>
    <x v="54"/>
    <x v="175"/>
    <x v="170"/>
    <x v="19"/>
    <x v="446"/>
    <x v="363"/>
    <x v="2"/>
    <x v="451"/>
    <x v="88"/>
    <x v="119"/>
    <x v="454"/>
    <x v="76"/>
    <x v="89"/>
    <x v="118"/>
    <x v="456"/>
    <x v="3"/>
    <x v="150"/>
    <x v="110"/>
    <x v="139"/>
    <x v="393"/>
    <x v="455"/>
    <x v="455"/>
    <x v="455"/>
    <x v="2"/>
    <x v="5"/>
    <x v="7"/>
    <x v="5"/>
  </r>
  <r>
    <x v="85"/>
    <x v="87"/>
    <x v="1"/>
    <x v="4"/>
    <x v="106"/>
    <x v="0"/>
    <x v="6"/>
    <x v="14"/>
    <x v="8"/>
    <x v="9"/>
    <x v="47"/>
    <x v="91"/>
    <x v="2"/>
    <x v="29"/>
    <x v="171"/>
    <x v="56"/>
    <x v="176"/>
    <x v="171"/>
    <x v="18"/>
    <x v="447"/>
    <x v="364"/>
    <x v="2"/>
    <x v="452"/>
    <x v="95"/>
    <x v="128"/>
    <x v="455"/>
    <x v="79"/>
    <x v="96"/>
    <x v="127"/>
    <x v="457"/>
    <x v="3"/>
    <x v="149"/>
    <x v="114"/>
    <x v="156"/>
    <x v="394"/>
    <x v="456"/>
    <x v="456"/>
    <x v="456"/>
    <x v="2"/>
    <x v="5"/>
    <x v="7"/>
    <x v="5"/>
  </r>
  <r>
    <x v="210"/>
    <x v="204"/>
    <x v="1"/>
    <x v="4"/>
    <x v="106"/>
    <x v="0"/>
    <x v="6"/>
    <x v="14"/>
    <x v="29"/>
    <x v="2"/>
    <x v="73"/>
    <x v="112"/>
    <x v="2"/>
    <x v="16"/>
    <x v="370"/>
    <x v="76"/>
    <x v="182"/>
    <x v="177"/>
    <x v="22"/>
    <x v="25"/>
    <x v="89"/>
    <x v="2"/>
    <x v="24"/>
    <x v="192"/>
    <x v="159"/>
    <x v="25"/>
    <x v="387"/>
    <x v="190"/>
    <x v="159"/>
    <x v="24"/>
    <x v="3"/>
    <x v="316"/>
    <x v="86"/>
    <x v="165"/>
    <x v="98"/>
    <x v="23"/>
    <x v="23"/>
    <x v="23"/>
    <x v="2"/>
    <x v="5"/>
    <x v="7"/>
    <x v="5"/>
  </r>
  <r>
    <x v="341"/>
    <x v="323"/>
    <x v="1"/>
    <x v="11"/>
    <x v="106"/>
    <x v="0"/>
    <x v="6"/>
    <x v="14"/>
    <x v="29"/>
    <x v="5"/>
    <x v="73"/>
    <x v="112"/>
    <x v="2"/>
    <x v="29"/>
    <x v="108"/>
    <x v="76"/>
    <x v="182"/>
    <x v="177"/>
    <x v="22"/>
    <x v="453"/>
    <x v="372"/>
    <x v="2"/>
    <x v="457"/>
    <x v="279"/>
    <x v="321"/>
    <x v="461"/>
    <x v="82"/>
    <x v="279"/>
    <x v="321"/>
    <x v="463"/>
    <x v="3"/>
    <x v="133"/>
    <x v="86"/>
    <x v="329"/>
    <x v="390"/>
    <x v="462"/>
    <x v="462"/>
    <x v="462"/>
    <x v="2"/>
    <x v="5"/>
    <x v="7"/>
    <x v="5"/>
  </r>
  <r>
    <x v="444"/>
    <x v="443"/>
    <x v="1"/>
    <x v="4"/>
    <x v="106"/>
    <x v="0"/>
    <x v="6"/>
    <x v="14"/>
    <x v="26"/>
    <x v="9"/>
    <x v="105"/>
    <x v="6"/>
    <x v="2"/>
    <x v="21"/>
    <x v="235"/>
    <x v="71"/>
    <x v="1"/>
    <x v="0"/>
    <x v="336"/>
    <x v="245"/>
    <x v="245"/>
    <x v="2"/>
    <x v="248"/>
    <x v="238"/>
    <x v="244"/>
    <x v="251"/>
    <x v="229"/>
    <x v="238"/>
    <x v="244"/>
    <x v="251"/>
    <x v="3"/>
    <x v="217"/>
    <x v="22"/>
    <x v="138"/>
    <x v="153"/>
    <x v="249"/>
    <x v="249"/>
    <x v="249"/>
    <x v="7"/>
    <x v="5"/>
    <x v="7"/>
    <x v="5"/>
  </r>
  <r>
    <x v="449"/>
    <x v="448"/>
    <x v="1"/>
    <x v="4"/>
    <x v="106"/>
    <x v="0"/>
    <x v="6"/>
    <x v="14"/>
    <x v="23"/>
    <x v="9"/>
    <x v="106"/>
    <x v="30"/>
    <x v="2"/>
    <x v="29"/>
    <x v="206"/>
    <x v="54"/>
    <x v="102"/>
    <x v="87"/>
    <x v="10"/>
    <x v="431"/>
    <x v="293"/>
    <x v="2"/>
    <x v="435"/>
    <x v="267"/>
    <x v="300"/>
    <x v="437"/>
    <x v="185"/>
    <x v="265"/>
    <x v="300"/>
    <x v="439"/>
    <x v="3"/>
    <x v="195"/>
    <x v="86"/>
    <x v="304"/>
    <x v="295"/>
    <x v="438"/>
    <x v="438"/>
    <x v="438"/>
    <x v="5"/>
    <x v="5"/>
    <x v="7"/>
    <x v="5"/>
  </r>
  <r>
    <x v="209"/>
    <x v="203"/>
    <x v="1"/>
    <x v="4"/>
    <x v="107"/>
    <x v="1"/>
    <x v="8"/>
    <x v="3"/>
    <x v="29"/>
    <x v="1"/>
    <x v="73"/>
    <x v="112"/>
    <x v="2"/>
    <x v="16"/>
    <x v="364"/>
    <x v="63"/>
    <x v="104"/>
    <x v="109"/>
    <x v="170"/>
    <x v="126"/>
    <x v="152"/>
    <x v="2"/>
    <x v="142"/>
    <x v="108"/>
    <x v="114"/>
    <x v="128"/>
    <x v="323"/>
    <x v="109"/>
    <x v="113"/>
    <x v="129"/>
    <x v="3"/>
    <x v="368"/>
    <x v="86"/>
    <x v="116"/>
    <x v="138"/>
    <x v="126"/>
    <x v="126"/>
    <x v="126"/>
    <x v="2"/>
    <x v="6"/>
    <x v="7"/>
    <x v="6"/>
  </r>
  <r>
    <x v="297"/>
    <x v="283"/>
    <x v="1"/>
    <x v="11"/>
    <x v="107"/>
    <x v="1"/>
    <x v="8"/>
    <x v="3"/>
    <x v="29"/>
    <x v="5"/>
    <x v="73"/>
    <x v="112"/>
    <x v="2"/>
    <x v="29"/>
    <x v="112"/>
    <x v="63"/>
    <x v="104"/>
    <x v="109"/>
    <x v="170"/>
    <x v="347"/>
    <x v="309"/>
    <x v="2"/>
    <x v="331"/>
    <x v="357"/>
    <x v="367"/>
    <x v="348"/>
    <x v="147"/>
    <x v="356"/>
    <x v="367"/>
    <x v="349"/>
    <x v="3"/>
    <x v="72"/>
    <x v="86"/>
    <x v="378"/>
    <x v="363"/>
    <x v="349"/>
    <x v="349"/>
    <x v="349"/>
    <x v="2"/>
    <x v="6"/>
    <x v="7"/>
    <x v="6"/>
  </r>
  <r>
    <x v="116"/>
    <x v="118"/>
    <x v="1"/>
    <x v="4"/>
    <x v="108"/>
    <x v="3"/>
    <x v="6"/>
    <x v="13"/>
    <x v="20"/>
    <x v="7"/>
    <x v="56"/>
    <x v="97"/>
    <x v="2"/>
    <x v="12"/>
    <x v="455"/>
    <x v="4"/>
    <x v="9"/>
    <x v="9"/>
    <x v="301"/>
    <x v="231"/>
    <x v="210"/>
    <x v="2"/>
    <x v="239"/>
    <x v="258"/>
    <x v="265"/>
    <x v="240"/>
    <x v="283"/>
    <x v="258"/>
    <x v="265"/>
    <x v="242"/>
    <x v="3"/>
    <x v="261"/>
    <x v="72"/>
    <x v="237"/>
    <x v="154"/>
    <x v="240"/>
    <x v="240"/>
    <x v="240"/>
    <x v="2"/>
    <x v="2"/>
    <x v="7"/>
    <x v="2"/>
  </r>
  <r>
    <x v="8"/>
    <x v="2"/>
    <x v="1"/>
    <x v="6"/>
    <x v="109"/>
    <x v="13"/>
    <x v="8"/>
    <x v="14"/>
    <x v="18"/>
    <x v="4"/>
    <x v="11"/>
    <x v="19"/>
    <x v="2"/>
    <x v="35"/>
    <x v="208"/>
    <x v="81"/>
    <x v="44"/>
    <x v="44"/>
    <x v="103"/>
    <x v="310"/>
    <x v="361"/>
    <x v="2"/>
    <x v="308"/>
    <x v="382"/>
    <x v="398"/>
    <x v="317"/>
    <x v="194"/>
    <x v="382"/>
    <x v="398"/>
    <x v="318"/>
    <x v="3"/>
    <x v="153"/>
    <x v="152"/>
    <x v="469"/>
    <x v="396"/>
    <x v="320"/>
    <x v="320"/>
    <x v="318"/>
    <x v="6"/>
    <x v="8"/>
    <x v="1"/>
    <x v="9"/>
  </r>
  <r>
    <x v="9"/>
    <x v="3"/>
    <x v="1"/>
    <x v="4"/>
    <x v="109"/>
    <x v="13"/>
    <x v="8"/>
    <x v="14"/>
    <x v="23"/>
    <x v="4"/>
    <x v="11"/>
    <x v="27"/>
    <x v="2"/>
    <x v="15"/>
    <x v="256"/>
    <x v="81"/>
    <x v="57"/>
    <x v="56"/>
    <x v="102"/>
    <x v="174"/>
    <x v="150"/>
    <x v="2"/>
    <x v="177"/>
    <x v="79"/>
    <x v="82"/>
    <x v="173"/>
    <x v="259"/>
    <x v="80"/>
    <x v="83"/>
    <x v="172"/>
    <x v="3"/>
    <x v="287"/>
    <x v="14"/>
    <x v="46"/>
    <x v="134"/>
    <x v="169"/>
    <x v="169"/>
    <x v="169"/>
    <x v="5"/>
    <x v="8"/>
    <x v="1"/>
    <x v="9"/>
  </r>
  <r>
    <x v="22"/>
    <x v="21"/>
    <x v="1"/>
    <x v="5"/>
    <x v="109"/>
    <x v="13"/>
    <x v="8"/>
    <x v="14"/>
    <x v="15"/>
    <x v="4"/>
    <x v="11"/>
    <x v="19"/>
    <x v="2"/>
    <x v="9"/>
    <x v="257"/>
    <x v="81"/>
    <x v="44"/>
    <x v="44"/>
    <x v="103"/>
    <x v="161"/>
    <x v="104"/>
    <x v="2"/>
    <x v="164"/>
    <x v="77"/>
    <x v="77"/>
    <x v="163"/>
    <x v="266"/>
    <x v="76"/>
    <x v="76"/>
    <x v="164"/>
    <x v="3"/>
    <x v="293"/>
    <x v="5"/>
    <x v="25"/>
    <x v="93"/>
    <x v="159"/>
    <x v="159"/>
    <x v="161"/>
    <x v="6"/>
    <x v="8"/>
    <x v="1"/>
    <x v="9"/>
  </r>
  <r>
    <x v="27"/>
    <x v="22"/>
    <x v="1"/>
    <x v="3"/>
    <x v="109"/>
    <x v="13"/>
    <x v="8"/>
    <x v="14"/>
    <x v="14"/>
    <x v="4"/>
    <x v="11"/>
    <x v="19"/>
    <x v="2"/>
    <x v="35"/>
    <x v="208"/>
    <x v="81"/>
    <x v="44"/>
    <x v="44"/>
    <x v="103"/>
    <x v="310"/>
    <x v="361"/>
    <x v="2"/>
    <x v="308"/>
    <x v="382"/>
    <x v="398"/>
    <x v="317"/>
    <x v="194"/>
    <x v="382"/>
    <x v="398"/>
    <x v="318"/>
    <x v="3"/>
    <x v="153"/>
    <x v="152"/>
    <x v="469"/>
    <x v="396"/>
    <x v="320"/>
    <x v="320"/>
    <x v="318"/>
    <x v="6"/>
    <x v="8"/>
    <x v="1"/>
    <x v="9"/>
  </r>
  <r>
    <x v="57"/>
    <x v="49"/>
    <x v="1"/>
    <x v="4"/>
    <x v="109"/>
    <x v="13"/>
    <x v="8"/>
    <x v="14"/>
    <x v="24"/>
    <x v="4"/>
    <x v="38"/>
    <x v="14"/>
    <x v="2"/>
    <x v="16"/>
    <x v="240"/>
    <x v="40"/>
    <x v="39"/>
    <x v="38"/>
    <x v="108"/>
    <x v="206"/>
    <x v="221"/>
    <x v="2"/>
    <x v="235"/>
    <x v="204"/>
    <x v="213"/>
    <x v="212"/>
    <x v="235"/>
    <x v="204"/>
    <x v="213"/>
    <x v="213"/>
    <x v="3"/>
    <x v="224"/>
    <x v="42"/>
    <x v="169"/>
    <x v="189"/>
    <x v="212"/>
    <x v="212"/>
    <x v="211"/>
    <x v="6"/>
    <x v="8"/>
    <x v="1"/>
    <x v="9"/>
  </r>
  <r>
    <x v="211"/>
    <x v="205"/>
    <x v="1"/>
    <x v="4"/>
    <x v="109"/>
    <x v="13"/>
    <x v="8"/>
    <x v="14"/>
    <x v="29"/>
    <x v="4"/>
    <x v="73"/>
    <x v="112"/>
    <x v="2"/>
    <x v="16"/>
    <x v="325"/>
    <x v="49"/>
    <x v="158"/>
    <x v="160"/>
    <x v="96"/>
    <x v="86"/>
    <x v="125"/>
    <x v="2"/>
    <x v="107"/>
    <x v="367"/>
    <x v="376"/>
    <x v="105"/>
    <x v="380"/>
    <x v="365"/>
    <x v="375"/>
    <x v="106"/>
    <x v="3"/>
    <x v="410"/>
    <x v="86"/>
    <x v="388"/>
    <x v="193"/>
    <x v="103"/>
    <x v="103"/>
    <x v="103"/>
    <x v="2"/>
    <x v="8"/>
    <x v="1"/>
    <x v="9"/>
  </r>
  <r>
    <x v="298"/>
    <x v="284"/>
    <x v="1"/>
    <x v="11"/>
    <x v="109"/>
    <x v="13"/>
    <x v="8"/>
    <x v="14"/>
    <x v="29"/>
    <x v="5"/>
    <x v="73"/>
    <x v="112"/>
    <x v="2"/>
    <x v="29"/>
    <x v="149"/>
    <x v="49"/>
    <x v="158"/>
    <x v="160"/>
    <x v="96"/>
    <x v="400"/>
    <x v="341"/>
    <x v="2"/>
    <x v="376"/>
    <x v="96"/>
    <x v="102"/>
    <x v="379"/>
    <x v="86"/>
    <x v="97"/>
    <x v="101"/>
    <x v="380"/>
    <x v="3"/>
    <x v="24"/>
    <x v="86"/>
    <x v="102"/>
    <x v="311"/>
    <x v="380"/>
    <x v="380"/>
    <x v="380"/>
    <x v="2"/>
    <x v="8"/>
    <x v="1"/>
    <x v="9"/>
  </r>
  <r>
    <x v="112"/>
    <x v="113"/>
    <x v="0"/>
    <x v="8"/>
    <x v="110"/>
    <x v="4"/>
    <x v="6"/>
    <x v="14"/>
    <x v="12"/>
    <x v="2"/>
    <x v="19"/>
    <x v="69"/>
    <x v="2"/>
    <x v="18"/>
    <x v="255"/>
    <x v="120"/>
    <x v="233"/>
    <x v="130"/>
    <x v="0"/>
    <x v="4"/>
    <x v="185"/>
    <x v="2"/>
    <x v="4"/>
    <x v="66"/>
    <x v="44"/>
    <x v="4"/>
    <x v="246"/>
    <x v="64"/>
    <x v="44"/>
    <x v="4"/>
    <x v="3"/>
    <x v="221"/>
    <x v="25"/>
    <x v="33"/>
    <x v="67"/>
    <x v="3"/>
    <x v="3"/>
    <x v="3"/>
    <x v="2"/>
    <x v="3"/>
    <x v="7"/>
    <x v="3"/>
  </r>
  <r>
    <x v="468"/>
    <x v="467"/>
    <x v="1"/>
    <x v="4"/>
    <x v="111"/>
    <x v="15"/>
    <x v="2"/>
    <x v="13"/>
    <x v="27"/>
    <x v="7"/>
    <x v="110"/>
    <x v="131"/>
    <x v="2"/>
    <x v="16"/>
    <x v="392"/>
    <x v="49"/>
    <x v="105"/>
    <x v="112"/>
    <x v="288"/>
    <x v="225"/>
    <x v="184"/>
    <x v="2"/>
    <x v="222"/>
    <x v="284"/>
    <x v="285"/>
    <x v="229"/>
    <x v="303"/>
    <x v="285"/>
    <x v="285"/>
    <x v="230"/>
    <x v="3"/>
    <x v="434"/>
    <x v="86"/>
    <x v="288"/>
    <x v="283"/>
    <x v="229"/>
    <x v="229"/>
    <x v="228"/>
    <x v="2"/>
    <x v="8"/>
    <x v="7"/>
    <x v="15"/>
  </r>
  <r>
    <x v="212"/>
    <x v="206"/>
    <x v="1"/>
    <x v="4"/>
    <x v="112"/>
    <x v="0"/>
    <x v="8"/>
    <x v="4"/>
    <x v="29"/>
    <x v="7"/>
    <x v="73"/>
    <x v="112"/>
    <x v="2"/>
    <x v="16"/>
    <x v="348"/>
    <x v="49"/>
    <x v="107"/>
    <x v="111"/>
    <x v="200"/>
    <x v="137"/>
    <x v="141"/>
    <x v="2"/>
    <x v="143"/>
    <x v="251"/>
    <x v="249"/>
    <x v="143"/>
    <x v="357"/>
    <x v="251"/>
    <x v="249"/>
    <x v="145"/>
    <x v="3"/>
    <x v="312"/>
    <x v="86"/>
    <x v="254"/>
    <x v="234"/>
    <x v="141"/>
    <x v="141"/>
    <x v="142"/>
    <x v="2"/>
    <x v="5"/>
    <x v="7"/>
    <x v="5"/>
  </r>
  <r>
    <x v="299"/>
    <x v="285"/>
    <x v="1"/>
    <x v="11"/>
    <x v="112"/>
    <x v="0"/>
    <x v="8"/>
    <x v="4"/>
    <x v="29"/>
    <x v="5"/>
    <x v="73"/>
    <x v="112"/>
    <x v="2"/>
    <x v="29"/>
    <x v="126"/>
    <x v="49"/>
    <x v="107"/>
    <x v="111"/>
    <x v="200"/>
    <x v="333"/>
    <x v="319"/>
    <x v="2"/>
    <x v="330"/>
    <x v="222"/>
    <x v="240"/>
    <x v="334"/>
    <x v="107"/>
    <x v="222"/>
    <x v="240"/>
    <x v="334"/>
    <x v="3"/>
    <x v="136"/>
    <x v="86"/>
    <x v="245"/>
    <x v="271"/>
    <x v="335"/>
    <x v="335"/>
    <x v="334"/>
    <x v="2"/>
    <x v="5"/>
    <x v="7"/>
    <x v="5"/>
  </r>
  <r>
    <x v="394"/>
    <x v="386"/>
    <x v="1"/>
    <x v="4"/>
    <x v="112"/>
    <x v="0"/>
    <x v="8"/>
    <x v="4"/>
    <x v="20"/>
    <x v="7"/>
    <x v="81"/>
    <x v="121"/>
    <x v="2"/>
    <x v="29"/>
    <x v="78"/>
    <x v="73"/>
    <x v="108"/>
    <x v="113"/>
    <x v="201"/>
    <x v="339"/>
    <x v="338"/>
    <x v="2"/>
    <x v="338"/>
    <x v="384"/>
    <x v="399"/>
    <x v="353"/>
    <x v="133"/>
    <x v="384"/>
    <x v="399"/>
    <x v="355"/>
    <x v="3"/>
    <x v="121"/>
    <x v="86"/>
    <x v="411"/>
    <x v="409"/>
    <x v="354"/>
    <x v="354"/>
    <x v="355"/>
    <x v="2"/>
    <x v="5"/>
    <x v="7"/>
    <x v="5"/>
  </r>
  <r>
    <x v="213"/>
    <x v="207"/>
    <x v="1"/>
    <x v="4"/>
    <x v="113"/>
    <x v="14"/>
    <x v="3"/>
    <x v="14"/>
    <x v="29"/>
    <x v="6"/>
    <x v="73"/>
    <x v="112"/>
    <x v="2"/>
    <x v="16"/>
    <x v="360"/>
    <x v="74"/>
    <x v="180"/>
    <x v="187"/>
    <x v="123"/>
    <x v="99"/>
    <x v="137"/>
    <x v="2"/>
    <x v="126"/>
    <x v="206"/>
    <x v="202"/>
    <x v="108"/>
    <x v="317"/>
    <x v="205"/>
    <x v="202"/>
    <x v="109"/>
    <x v="3"/>
    <x v="356"/>
    <x v="86"/>
    <x v="210"/>
    <x v="113"/>
    <x v="106"/>
    <x v="106"/>
    <x v="106"/>
    <x v="2"/>
    <x v="7"/>
    <x v="7"/>
    <x v="7"/>
  </r>
  <r>
    <x v="342"/>
    <x v="324"/>
    <x v="1"/>
    <x v="11"/>
    <x v="113"/>
    <x v="14"/>
    <x v="3"/>
    <x v="14"/>
    <x v="29"/>
    <x v="5"/>
    <x v="73"/>
    <x v="112"/>
    <x v="2"/>
    <x v="29"/>
    <x v="115"/>
    <x v="74"/>
    <x v="180"/>
    <x v="187"/>
    <x v="123"/>
    <x v="380"/>
    <x v="321"/>
    <x v="2"/>
    <x v="353"/>
    <x v="264"/>
    <x v="280"/>
    <x v="373"/>
    <x v="154"/>
    <x v="262"/>
    <x v="280"/>
    <x v="374"/>
    <x v="3"/>
    <x v="85"/>
    <x v="86"/>
    <x v="282"/>
    <x v="377"/>
    <x v="374"/>
    <x v="374"/>
    <x v="374"/>
    <x v="2"/>
    <x v="7"/>
    <x v="7"/>
    <x v="7"/>
  </r>
  <r>
    <x v="491"/>
    <x v="493"/>
    <x v="1"/>
    <x v="4"/>
    <x v="114"/>
    <x v="15"/>
    <x v="1"/>
    <x v="13"/>
    <x v="25"/>
    <x v="7"/>
    <x v="118"/>
    <x v="153"/>
    <x v="0"/>
    <x v="29"/>
    <x v="28"/>
    <x v="105"/>
    <x v="252"/>
    <x v="250"/>
    <x v="219"/>
    <x v="352"/>
    <x v="433"/>
    <x v="2"/>
    <x v="388"/>
    <x v="176"/>
    <x v="193"/>
    <x v="396"/>
    <x v="78"/>
    <x v="178"/>
    <x v="196"/>
    <x v="388"/>
    <x v="3"/>
    <x v="434"/>
    <x v="86"/>
    <x v="206"/>
    <x v="220"/>
    <x v="388"/>
    <x v="388"/>
    <x v="388"/>
    <x v="2"/>
    <x v="8"/>
    <x v="7"/>
    <x v="15"/>
  </r>
  <r>
    <x v="37"/>
    <x v="41"/>
    <x v="1"/>
    <x v="4"/>
    <x v="115"/>
    <x v="4"/>
    <x v="2"/>
    <x v="13"/>
    <x v="23"/>
    <x v="7"/>
    <x v="27"/>
    <x v="73"/>
    <x v="2"/>
    <x v="16"/>
    <x v="293"/>
    <x v="25"/>
    <x v="95"/>
    <x v="99"/>
    <x v="296"/>
    <x v="232"/>
    <x v="180"/>
    <x v="2"/>
    <x v="232"/>
    <x v="368"/>
    <x v="379"/>
    <x v="239"/>
    <x v="332"/>
    <x v="367"/>
    <x v="377"/>
    <x v="241"/>
    <x v="3"/>
    <x v="239"/>
    <x v="55"/>
    <x v="368"/>
    <x v="117"/>
    <x v="239"/>
    <x v="239"/>
    <x v="239"/>
    <x v="2"/>
    <x v="3"/>
    <x v="7"/>
    <x v="3"/>
  </r>
  <r>
    <x v="97"/>
    <x v="99"/>
    <x v="1"/>
    <x v="4"/>
    <x v="115"/>
    <x v="4"/>
    <x v="2"/>
    <x v="13"/>
    <x v="39"/>
    <x v="7"/>
    <x v="50"/>
    <x v="73"/>
    <x v="2"/>
    <x v="29"/>
    <x v="178"/>
    <x v="59"/>
    <x v="95"/>
    <x v="99"/>
    <x v="297"/>
    <x v="254"/>
    <x v="298"/>
    <x v="2"/>
    <x v="268"/>
    <x v="338"/>
    <x v="347"/>
    <x v="268"/>
    <x v="177"/>
    <x v="339"/>
    <x v="347"/>
    <x v="269"/>
    <x v="3"/>
    <x v="194"/>
    <x v="116"/>
    <x v="385"/>
    <x v="382"/>
    <x v="266"/>
    <x v="266"/>
    <x v="267"/>
    <x v="2"/>
    <x v="3"/>
    <x v="7"/>
    <x v="3"/>
  </r>
  <r>
    <x v="214"/>
    <x v="208"/>
    <x v="1"/>
    <x v="4"/>
    <x v="116"/>
    <x v="14"/>
    <x v="2"/>
    <x v="14"/>
    <x v="29"/>
    <x v="4"/>
    <x v="73"/>
    <x v="112"/>
    <x v="2"/>
    <x v="16"/>
    <x v="334"/>
    <x v="63"/>
    <x v="166"/>
    <x v="167"/>
    <x v="119"/>
    <x v="101"/>
    <x v="116"/>
    <x v="2"/>
    <x v="119"/>
    <x v="305"/>
    <x v="305"/>
    <x v="120"/>
    <x v="367"/>
    <x v="306"/>
    <x v="306"/>
    <x v="121"/>
    <x v="3"/>
    <x v="346"/>
    <x v="86"/>
    <x v="312"/>
    <x v="125"/>
    <x v="118"/>
    <x v="118"/>
    <x v="118"/>
    <x v="2"/>
    <x v="7"/>
    <x v="7"/>
    <x v="7"/>
  </r>
  <r>
    <x v="343"/>
    <x v="325"/>
    <x v="1"/>
    <x v="11"/>
    <x v="116"/>
    <x v="14"/>
    <x v="2"/>
    <x v="14"/>
    <x v="29"/>
    <x v="5"/>
    <x v="73"/>
    <x v="112"/>
    <x v="2"/>
    <x v="29"/>
    <x v="139"/>
    <x v="63"/>
    <x v="166"/>
    <x v="167"/>
    <x v="119"/>
    <x v="378"/>
    <x v="352"/>
    <x v="2"/>
    <x v="363"/>
    <x v="162"/>
    <x v="179"/>
    <x v="357"/>
    <x v="99"/>
    <x v="160"/>
    <x v="176"/>
    <x v="359"/>
    <x v="3"/>
    <x v="95"/>
    <x v="86"/>
    <x v="188"/>
    <x v="369"/>
    <x v="359"/>
    <x v="359"/>
    <x v="359"/>
    <x v="2"/>
    <x v="7"/>
    <x v="7"/>
    <x v="7"/>
  </r>
  <r>
    <x v="215"/>
    <x v="209"/>
    <x v="1"/>
    <x v="4"/>
    <x v="117"/>
    <x v="12"/>
    <x v="2"/>
    <x v="14"/>
    <x v="29"/>
    <x v="9"/>
    <x v="73"/>
    <x v="112"/>
    <x v="2"/>
    <x v="16"/>
    <x v="443"/>
    <x v="140"/>
    <x v="293"/>
    <x v="293"/>
    <x v="243"/>
    <x v="185"/>
    <x v="13"/>
    <x v="2"/>
    <x v="101"/>
    <x v="13"/>
    <x v="13"/>
    <x v="138"/>
    <x v="432"/>
    <x v="13"/>
    <x v="13"/>
    <x v="139"/>
    <x v="3"/>
    <x v="404"/>
    <x v="86"/>
    <x v="13"/>
    <x v="7"/>
    <x v="136"/>
    <x v="136"/>
    <x v="136"/>
    <x v="2"/>
    <x v="8"/>
    <x v="0"/>
    <x v="8"/>
  </r>
  <r>
    <x v="344"/>
    <x v="326"/>
    <x v="1"/>
    <x v="11"/>
    <x v="117"/>
    <x v="12"/>
    <x v="2"/>
    <x v="14"/>
    <x v="29"/>
    <x v="5"/>
    <x v="73"/>
    <x v="112"/>
    <x v="2"/>
    <x v="29"/>
    <x v="30"/>
    <x v="140"/>
    <x v="293"/>
    <x v="293"/>
    <x v="243"/>
    <x v="293"/>
    <x v="469"/>
    <x v="2"/>
    <x v="383"/>
    <x v="453"/>
    <x v="470"/>
    <x v="338"/>
    <x v="24"/>
    <x v="454"/>
    <x v="469"/>
    <x v="339"/>
    <x v="3"/>
    <x v="30"/>
    <x v="86"/>
    <x v="487"/>
    <x v="491"/>
    <x v="339"/>
    <x v="339"/>
    <x v="339"/>
    <x v="2"/>
    <x v="8"/>
    <x v="0"/>
    <x v="8"/>
  </r>
  <r>
    <x v="216"/>
    <x v="210"/>
    <x v="1"/>
    <x v="4"/>
    <x v="118"/>
    <x v="3"/>
    <x v="6"/>
    <x v="14"/>
    <x v="29"/>
    <x v="9"/>
    <x v="73"/>
    <x v="112"/>
    <x v="2"/>
    <x v="16"/>
    <x v="317"/>
    <x v="21"/>
    <x v="111"/>
    <x v="115"/>
    <x v="284"/>
    <x v="222"/>
    <x v="133"/>
    <x v="2"/>
    <x v="199"/>
    <x v="389"/>
    <x v="404"/>
    <x v="246"/>
    <x v="400"/>
    <x v="389"/>
    <x v="404"/>
    <x v="243"/>
    <x v="3"/>
    <x v="235"/>
    <x v="86"/>
    <x v="415"/>
    <x v="400"/>
    <x v="241"/>
    <x v="241"/>
    <x v="241"/>
    <x v="2"/>
    <x v="2"/>
    <x v="7"/>
    <x v="2"/>
  </r>
  <r>
    <x v="345"/>
    <x v="327"/>
    <x v="1"/>
    <x v="11"/>
    <x v="118"/>
    <x v="3"/>
    <x v="6"/>
    <x v="14"/>
    <x v="29"/>
    <x v="5"/>
    <x v="73"/>
    <x v="112"/>
    <x v="2"/>
    <x v="29"/>
    <x v="158"/>
    <x v="21"/>
    <x v="111"/>
    <x v="115"/>
    <x v="284"/>
    <x v="264"/>
    <x v="328"/>
    <x v="2"/>
    <x v="282"/>
    <x v="72"/>
    <x v="73"/>
    <x v="253"/>
    <x v="68"/>
    <x v="70"/>
    <x v="71"/>
    <x v="255"/>
    <x v="3"/>
    <x v="201"/>
    <x v="86"/>
    <x v="76"/>
    <x v="90"/>
    <x v="253"/>
    <x v="253"/>
    <x v="253"/>
    <x v="2"/>
    <x v="2"/>
    <x v="7"/>
    <x v="2"/>
  </r>
  <r>
    <x v="217"/>
    <x v="211"/>
    <x v="1"/>
    <x v="4"/>
    <x v="119"/>
    <x v="12"/>
    <x v="6"/>
    <x v="14"/>
    <x v="29"/>
    <x v="9"/>
    <x v="73"/>
    <x v="112"/>
    <x v="2"/>
    <x v="16"/>
    <x v="419"/>
    <x v="114"/>
    <x v="236"/>
    <x v="236"/>
    <x v="263"/>
    <x v="204"/>
    <x v="50"/>
    <x v="2"/>
    <x v="171"/>
    <x v="33"/>
    <x v="32"/>
    <x v="182"/>
    <x v="361"/>
    <x v="33"/>
    <x v="32"/>
    <x v="181"/>
    <x v="3"/>
    <x v="398"/>
    <x v="86"/>
    <x v="35"/>
    <x v="59"/>
    <x v="179"/>
    <x v="179"/>
    <x v="179"/>
    <x v="2"/>
    <x v="8"/>
    <x v="0"/>
    <x v="8"/>
  </r>
  <r>
    <x v="328"/>
    <x v="311"/>
    <x v="1"/>
    <x v="11"/>
    <x v="119"/>
    <x v="12"/>
    <x v="6"/>
    <x v="14"/>
    <x v="29"/>
    <x v="5"/>
    <x v="73"/>
    <x v="112"/>
    <x v="2"/>
    <x v="29"/>
    <x v="57"/>
    <x v="114"/>
    <x v="236"/>
    <x v="236"/>
    <x v="263"/>
    <x v="275"/>
    <x v="413"/>
    <x v="2"/>
    <x v="306"/>
    <x v="428"/>
    <x v="444"/>
    <x v="303"/>
    <x v="104"/>
    <x v="428"/>
    <x v="444"/>
    <x v="304"/>
    <x v="3"/>
    <x v="38"/>
    <x v="86"/>
    <x v="456"/>
    <x v="434"/>
    <x v="303"/>
    <x v="303"/>
    <x v="303"/>
    <x v="2"/>
    <x v="8"/>
    <x v="0"/>
    <x v="8"/>
  </r>
  <r>
    <x v="218"/>
    <x v="212"/>
    <x v="1"/>
    <x v="4"/>
    <x v="120"/>
    <x v="12"/>
    <x v="3"/>
    <x v="14"/>
    <x v="29"/>
    <x v="4"/>
    <x v="73"/>
    <x v="112"/>
    <x v="2"/>
    <x v="16"/>
    <x v="404"/>
    <x v="122"/>
    <x v="291"/>
    <x v="291"/>
    <x v="115"/>
    <x v="93"/>
    <x v="31"/>
    <x v="2"/>
    <x v="88"/>
    <x v="153"/>
    <x v="160"/>
    <x v="87"/>
    <x v="404"/>
    <x v="153"/>
    <x v="160"/>
    <x v="88"/>
    <x v="3"/>
    <x v="391"/>
    <x v="86"/>
    <x v="167"/>
    <x v="88"/>
    <x v="85"/>
    <x v="85"/>
    <x v="85"/>
    <x v="2"/>
    <x v="8"/>
    <x v="0"/>
    <x v="8"/>
  </r>
  <r>
    <x v="300"/>
    <x v="286"/>
    <x v="1"/>
    <x v="11"/>
    <x v="120"/>
    <x v="12"/>
    <x v="3"/>
    <x v="14"/>
    <x v="29"/>
    <x v="5"/>
    <x v="73"/>
    <x v="112"/>
    <x v="2"/>
    <x v="29"/>
    <x v="73"/>
    <x v="122"/>
    <x v="291"/>
    <x v="291"/>
    <x v="115"/>
    <x v="392"/>
    <x v="442"/>
    <x v="2"/>
    <x v="400"/>
    <x v="310"/>
    <x v="320"/>
    <x v="403"/>
    <x v="65"/>
    <x v="312"/>
    <x v="320"/>
    <x v="405"/>
    <x v="3"/>
    <x v="45"/>
    <x v="86"/>
    <x v="328"/>
    <x v="403"/>
    <x v="405"/>
    <x v="405"/>
    <x v="405"/>
    <x v="2"/>
    <x v="8"/>
    <x v="0"/>
    <x v="8"/>
  </r>
  <r>
    <x v="219"/>
    <x v="213"/>
    <x v="1"/>
    <x v="4"/>
    <x v="121"/>
    <x v="10"/>
    <x v="6"/>
    <x v="13"/>
    <x v="29"/>
    <x v="1"/>
    <x v="73"/>
    <x v="112"/>
    <x v="2"/>
    <x v="16"/>
    <x v="309"/>
    <x v="74"/>
    <x v="309"/>
    <x v="309"/>
    <x v="71"/>
    <x v="61"/>
    <x v="22"/>
    <x v="2"/>
    <x v="62"/>
    <x v="460"/>
    <x v="475"/>
    <x v="76"/>
    <x v="453"/>
    <x v="459"/>
    <x v="474"/>
    <x v="77"/>
    <x v="3"/>
    <x v="427"/>
    <x v="86"/>
    <x v="490"/>
    <x v="72"/>
    <x v="74"/>
    <x v="74"/>
    <x v="74"/>
    <x v="2"/>
    <x v="8"/>
    <x v="3"/>
    <x v="11"/>
  </r>
  <r>
    <x v="346"/>
    <x v="328"/>
    <x v="1"/>
    <x v="11"/>
    <x v="121"/>
    <x v="10"/>
    <x v="6"/>
    <x v="13"/>
    <x v="29"/>
    <x v="5"/>
    <x v="73"/>
    <x v="112"/>
    <x v="2"/>
    <x v="29"/>
    <x v="165"/>
    <x v="74"/>
    <x v="309"/>
    <x v="309"/>
    <x v="71"/>
    <x v="422"/>
    <x v="458"/>
    <x v="2"/>
    <x v="427"/>
    <x v="8"/>
    <x v="8"/>
    <x v="419"/>
    <x v="6"/>
    <x v="8"/>
    <x v="8"/>
    <x v="420"/>
    <x v="3"/>
    <x v="3"/>
    <x v="86"/>
    <x v="9"/>
    <x v="417"/>
    <x v="420"/>
    <x v="420"/>
    <x v="420"/>
    <x v="2"/>
    <x v="8"/>
    <x v="3"/>
    <x v="11"/>
  </r>
  <r>
    <x v="20"/>
    <x v="19"/>
    <x v="1"/>
    <x v="2"/>
    <x v="122"/>
    <x v="1"/>
    <x v="5"/>
    <x v="14"/>
    <x v="22"/>
    <x v="6"/>
    <x v="17"/>
    <x v="34"/>
    <x v="2"/>
    <x v="25"/>
    <x v="219"/>
    <x v="81"/>
    <x v="149"/>
    <x v="151"/>
    <x v="165"/>
    <x v="280"/>
    <x v="256"/>
    <x v="2"/>
    <x v="270"/>
    <x v="288"/>
    <x v="291"/>
    <x v="284"/>
    <x v="219"/>
    <x v="288"/>
    <x v="291"/>
    <x v="285"/>
    <x v="3"/>
    <x v="207"/>
    <x v="121"/>
    <x v="345"/>
    <x v="372"/>
    <x v="284"/>
    <x v="284"/>
    <x v="284"/>
    <x v="4"/>
    <x v="6"/>
    <x v="7"/>
    <x v="6"/>
  </r>
  <r>
    <x v="29"/>
    <x v="28"/>
    <x v="1"/>
    <x v="4"/>
    <x v="122"/>
    <x v="1"/>
    <x v="5"/>
    <x v="14"/>
    <x v="23"/>
    <x v="6"/>
    <x v="20"/>
    <x v="34"/>
    <x v="2"/>
    <x v="18"/>
    <x v="245"/>
    <x v="72"/>
    <x v="149"/>
    <x v="151"/>
    <x v="164"/>
    <x v="198"/>
    <x v="232"/>
    <x v="2"/>
    <x v="219"/>
    <x v="213"/>
    <x v="218"/>
    <x v="205"/>
    <x v="236"/>
    <x v="213"/>
    <x v="218"/>
    <x v="205"/>
    <x v="3"/>
    <x v="226"/>
    <x v="47"/>
    <x v="182"/>
    <x v="127"/>
    <x v="203"/>
    <x v="203"/>
    <x v="203"/>
    <x v="4"/>
    <x v="6"/>
    <x v="7"/>
    <x v="6"/>
  </r>
  <r>
    <x v="49"/>
    <x v="20"/>
    <x v="0"/>
    <x v="7"/>
    <x v="122"/>
    <x v="1"/>
    <x v="5"/>
    <x v="14"/>
    <x v="15"/>
    <x v="6"/>
    <x v="17"/>
    <x v="34"/>
    <x v="2"/>
    <x v="18"/>
    <x v="246"/>
    <x v="81"/>
    <x v="149"/>
    <x v="151"/>
    <x v="165"/>
    <x v="196"/>
    <x v="230"/>
    <x v="2"/>
    <x v="218"/>
    <x v="183"/>
    <x v="191"/>
    <x v="202"/>
    <x v="234"/>
    <x v="183"/>
    <x v="191"/>
    <x v="203"/>
    <x v="3"/>
    <x v="227"/>
    <x v="37"/>
    <x v="145"/>
    <x v="121"/>
    <x v="201"/>
    <x v="201"/>
    <x v="201"/>
    <x v="4"/>
    <x v="6"/>
    <x v="7"/>
    <x v="6"/>
  </r>
  <r>
    <x v="220"/>
    <x v="214"/>
    <x v="1"/>
    <x v="4"/>
    <x v="123"/>
    <x v="0"/>
    <x v="2"/>
    <x v="14"/>
    <x v="29"/>
    <x v="4"/>
    <x v="73"/>
    <x v="112"/>
    <x v="2"/>
    <x v="16"/>
    <x v="337"/>
    <x v="51"/>
    <x v="122"/>
    <x v="124"/>
    <x v="168"/>
    <x v="128"/>
    <x v="120"/>
    <x v="2"/>
    <x v="131"/>
    <x v="301"/>
    <x v="301"/>
    <x v="140"/>
    <x v="372"/>
    <x v="301"/>
    <x v="301"/>
    <x v="141"/>
    <x v="3"/>
    <x v="309"/>
    <x v="86"/>
    <x v="306"/>
    <x v="187"/>
    <x v="138"/>
    <x v="138"/>
    <x v="138"/>
    <x v="2"/>
    <x v="5"/>
    <x v="7"/>
    <x v="5"/>
  </r>
  <r>
    <x v="301"/>
    <x v="287"/>
    <x v="1"/>
    <x v="11"/>
    <x v="123"/>
    <x v="0"/>
    <x v="2"/>
    <x v="14"/>
    <x v="29"/>
    <x v="5"/>
    <x v="73"/>
    <x v="112"/>
    <x v="2"/>
    <x v="29"/>
    <x v="136"/>
    <x v="51"/>
    <x v="122"/>
    <x v="124"/>
    <x v="168"/>
    <x v="346"/>
    <x v="347"/>
    <x v="2"/>
    <x v="345"/>
    <x v="171"/>
    <x v="184"/>
    <x v="337"/>
    <x v="95"/>
    <x v="170"/>
    <x v="184"/>
    <x v="338"/>
    <x v="3"/>
    <x v="139"/>
    <x v="86"/>
    <x v="197"/>
    <x v="317"/>
    <x v="338"/>
    <x v="338"/>
    <x v="338"/>
    <x v="2"/>
    <x v="5"/>
    <x v="7"/>
    <x v="5"/>
  </r>
  <r>
    <x v="398"/>
    <x v="393"/>
    <x v="1"/>
    <x v="4"/>
    <x v="123"/>
    <x v="0"/>
    <x v="2"/>
    <x v="14"/>
    <x v="13"/>
    <x v="4"/>
    <x v="84"/>
    <x v="102"/>
    <x v="2"/>
    <x v="29"/>
    <x v="167"/>
    <x v="66"/>
    <x v="118"/>
    <x v="120"/>
    <x v="186"/>
    <x v="332"/>
    <x v="349"/>
    <x v="2"/>
    <x v="336"/>
    <x v="331"/>
    <x v="338"/>
    <x v="346"/>
    <x v="125"/>
    <x v="331"/>
    <x v="339"/>
    <x v="347"/>
    <x v="3"/>
    <x v="147"/>
    <x v="86"/>
    <x v="347"/>
    <x v="339"/>
    <x v="347"/>
    <x v="347"/>
    <x v="347"/>
    <x v="2"/>
    <x v="5"/>
    <x v="7"/>
    <x v="5"/>
  </r>
  <r>
    <x v="221"/>
    <x v="215"/>
    <x v="1"/>
    <x v="4"/>
    <x v="124"/>
    <x v="0"/>
    <x v="2"/>
    <x v="14"/>
    <x v="29"/>
    <x v="9"/>
    <x v="73"/>
    <x v="112"/>
    <x v="2"/>
    <x v="16"/>
    <x v="342"/>
    <x v="63"/>
    <x v="55"/>
    <x v="59"/>
    <x v="291"/>
    <x v="228"/>
    <x v="181"/>
    <x v="2"/>
    <x v="226"/>
    <x v="56"/>
    <x v="61"/>
    <x v="224"/>
    <x v="272"/>
    <x v="56"/>
    <x v="61"/>
    <x v="226"/>
    <x v="3"/>
    <x v="310"/>
    <x v="86"/>
    <x v="66"/>
    <x v="109"/>
    <x v="225"/>
    <x v="225"/>
    <x v="224"/>
    <x v="2"/>
    <x v="5"/>
    <x v="7"/>
    <x v="5"/>
  </r>
  <r>
    <x v="347"/>
    <x v="329"/>
    <x v="1"/>
    <x v="11"/>
    <x v="124"/>
    <x v="0"/>
    <x v="2"/>
    <x v="14"/>
    <x v="29"/>
    <x v="5"/>
    <x v="73"/>
    <x v="112"/>
    <x v="2"/>
    <x v="29"/>
    <x v="132"/>
    <x v="63"/>
    <x v="55"/>
    <x v="59"/>
    <x v="291"/>
    <x v="258"/>
    <x v="288"/>
    <x v="2"/>
    <x v="265"/>
    <x v="401"/>
    <x v="414"/>
    <x v="272"/>
    <x v="190"/>
    <x v="401"/>
    <x v="414"/>
    <x v="273"/>
    <x v="3"/>
    <x v="138"/>
    <x v="86"/>
    <x v="425"/>
    <x v="383"/>
    <x v="270"/>
    <x v="270"/>
    <x v="271"/>
    <x v="2"/>
    <x v="5"/>
    <x v="7"/>
    <x v="5"/>
  </r>
  <r>
    <x v="87"/>
    <x v="89"/>
    <x v="1"/>
    <x v="4"/>
    <x v="125"/>
    <x v="0"/>
    <x v="1"/>
    <x v="2"/>
    <x v="23"/>
    <x v="7"/>
    <x v="49"/>
    <x v="92"/>
    <x v="2"/>
    <x v="12"/>
    <x v="454"/>
    <x v="27"/>
    <x v="110"/>
    <x v="97"/>
    <x v="34"/>
    <x v="13"/>
    <x v="64"/>
    <x v="2"/>
    <x v="12"/>
    <x v="413"/>
    <x v="410"/>
    <x v="14"/>
    <x v="429"/>
    <x v="413"/>
    <x v="412"/>
    <x v="11"/>
    <x v="3"/>
    <x v="407"/>
    <x v="52"/>
    <x v="413"/>
    <x v="235"/>
    <x v="11"/>
    <x v="11"/>
    <x v="10"/>
    <x v="2"/>
    <x v="5"/>
    <x v="7"/>
    <x v="5"/>
  </r>
  <r>
    <x v="419"/>
    <x v="420"/>
    <x v="1"/>
    <x v="4"/>
    <x v="125"/>
    <x v="0"/>
    <x v="1"/>
    <x v="2"/>
    <x v="25"/>
    <x v="7"/>
    <x v="96"/>
    <x v="135"/>
    <x v="2"/>
    <x v="29"/>
    <x v="61"/>
    <x v="67"/>
    <x v="117"/>
    <x v="107"/>
    <x v="12"/>
    <x v="457"/>
    <x v="317"/>
    <x v="2"/>
    <x v="459"/>
    <x v="352"/>
    <x v="383"/>
    <x v="463"/>
    <x v="126"/>
    <x v="351"/>
    <x v="383"/>
    <x v="465"/>
    <x v="3"/>
    <x v="119"/>
    <x v="86"/>
    <x v="396"/>
    <x v="385"/>
    <x v="464"/>
    <x v="464"/>
    <x v="464"/>
    <x v="2"/>
    <x v="5"/>
    <x v="7"/>
    <x v="5"/>
  </r>
  <r>
    <x v="478"/>
    <x v="477"/>
    <x v="1"/>
    <x v="4"/>
    <x v="125"/>
    <x v="0"/>
    <x v="1"/>
    <x v="2"/>
    <x v="23"/>
    <x v="7"/>
    <x v="113"/>
    <x v="45"/>
    <x v="2"/>
    <x v="17"/>
    <x v="251"/>
    <x v="52"/>
    <x v="71"/>
    <x v="66"/>
    <x v="46"/>
    <x v="56"/>
    <x v="224"/>
    <x v="2"/>
    <x v="70"/>
    <x v="182"/>
    <x v="183"/>
    <x v="63"/>
    <x v="247"/>
    <x v="182"/>
    <x v="183"/>
    <x v="64"/>
    <x v="3"/>
    <x v="232"/>
    <x v="86"/>
    <x v="195"/>
    <x v="208"/>
    <x v="61"/>
    <x v="61"/>
    <x v="61"/>
    <x v="4"/>
    <x v="5"/>
    <x v="7"/>
    <x v="5"/>
  </r>
  <r>
    <x v="222"/>
    <x v="216"/>
    <x v="1"/>
    <x v="4"/>
    <x v="126"/>
    <x v="1"/>
    <x v="2"/>
    <x v="14"/>
    <x v="29"/>
    <x v="9"/>
    <x v="73"/>
    <x v="112"/>
    <x v="2"/>
    <x v="16"/>
    <x v="423"/>
    <x v="130"/>
    <x v="282"/>
    <x v="281"/>
    <x v="248"/>
    <x v="187"/>
    <x v="26"/>
    <x v="2"/>
    <x v="149"/>
    <x v="25"/>
    <x v="24"/>
    <x v="167"/>
    <x v="425"/>
    <x v="25"/>
    <x v="24"/>
    <x v="168"/>
    <x v="3"/>
    <x v="375"/>
    <x v="86"/>
    <x v="26"/>
    <x v="78"/>
    <x v="163"/>
    <x v="163"/>
    <x v="165"/>
    <x v="2"/>
    <x v="6"/>
    <x v="7"/>
    <x v="6"/>
  </r>
  <r>
    <x v="302"/>
    <x v="288"/>
    <x v="1"/>
    <x v="11"/>
    <x v="126"/>
    <x v="1"/>
    <x v="2"/>
    <x v="14"/>
    <x v="29"/>
    <x v="5"/>
    <x v="73"/>
    <x v="112"/>
    <x v="2"/>
    <x v="29"/>
    <x v="54"/>
    <x v="130"/>
    <x v="282"/>
    <x v="281"/>
    <x v="248"/>
    <x v="288"/>
    <x v="452"/>
    <x v="2"/>
    <x v="324"/>
    <x v="438"/>
    <x v="454"/>
    <x v="313"/>
    <x v="29"/>
    <x v="438"/>
    <x v="454"/>
    <x v="314"/>
    <x v="3"/>
    <x v="66"/>
    <x v="86"/>
    <x v="468"/>
    <x v="410"/>
    <x v="316"/>
    <x v="316"/>
    <x v="314"/>
    <x v="2"/>
    <x v="6"/>
    <x v="7"/>
    <x v="6"/>
  </r>
  <r>
    <x v="109"/>
    <x v="111"/>
    <x v="2"/>
    <x v="10"/>
    <x v="127"/>
    <x v="14"/>
    <x v="10"/>
    <x v="14"/>
    <x v="20"/>
    <x v="2"/>
    <x v="3"/>
    <x v="3"/>
    <x v="2"/>
    <x v="21"/>
    <x v="235"/>
    <x v="108"/>
    <x v="1"/>
    <x v="0"/>
    <x v="336"/>
    <x v="245"/>
    <x v="245"/>
    <x v="2"/>
    <x v="248"/>
    <x v="238"/>
    <x v="244"/>
    <x v="251"/>
    <x v="229"/>
    <x v="238"/>
    <x v="244"/>
    <x v="251"/>
    <x v="3"/>
    <x v="217"/>
    <x v="156"/>
    <x v="478"/>
    <x v="391"/>
    <x v="249"/>
    <x v="249"/>
    <x v="249"/>
    <x v="7"/>
    <x v="7"/>
    <x v="7"/>
    <x v="7"/>
  </r>
  <r>
    <x v="367"/>
    <x v="359"/>
    <x v="2"/>
    <x v="9"/>
    <x v="127"/>
    <x v="14"/>
    <x v="10"/>
    <x v="14"/>
    <x v="15"/>
    <x v="2"/>
    <x v="3"/>
    <x v="3"/>
    <x v="2"/>
    <x v="21"/>
    <x v="235"/>
    <x v="108"/>
    <x v="1"/>
    <x v="0"/>
    <x v="336"/>
    <x v="245"/>
    <x v="245"/>
    <x v="2"/>
    <x v="248"/>
    <x v="238"/>
    <x v="244"/>
    <x v="251"/>
    <x v="229"/>
    <x v="238"/>
    <x v="244"/>
    <x v="251"/>
    <x v="3"/>
    <x v="217"/>
    <x v="2"/>
    <x v="18"/>
    <x v="97"/>
    <x v="249"/>
    <x v="249"/>
    <x v="249"/>
    <x v="7"/>
    <x v="7"/>
    <x v="7"/>
    <x v="7"/>
  </r>
  <r>
    <x v="368"/>
    <x v="360"/>
    <x v="1"/>
    <x v="2"/>
    <x v="127"/>
    <x v="14"/>
    <x v="10"/>
    <x v="14"/>
    <x v="14"/>
    <x v="2"/>
    <x v="3"/>
    <x v="3"/>
    <x v="2"/>
    <x v="21"/>
    <x v="235"/>
    <x v="108"/>
    <x v="1"/>
    <x v="0"/>
    <x v="336"/>
    <x v="245"/>
    <x v="245"/>
    <x v="2"/>
    <x v="248"/>
    <x v="238"/>
    <x v="244"/>
    <x v="251"/>
    <x v="229"/>
    <x v="238"/>
    <x v="244"/>
    <x v="251"/>
    <x v="3"/>
    <x v="217"/>
    <x v="156"/>
    <x v="478"/>
    <x v="391"/>
    <x v="249"/>
    <x v="249"/>
    <x v="249"/>
    <x v="7"/>
    <x v="7"/>
    <x v="7"/>
    <x v="7"/>
  </r>
  <r>
    <x v="223"/>
    <x v="217"/>
    <x v="1"/>
    <x v="4"/>
    <x v="128"/>
    <x v="6"/>
    <x v="3"/>
    <x v="12"/>
    <x v="29"/>
    <x v="1"/>
    <x v="73"/>
    <x v="112"/>
    <x v="2"/>
    <x v="16"/>
    <x v="312"/>
    <x v="4"/>
    <x v="8"/>
    <x v="8"/>
    <x v="300"/>
    <x v="236"/>
    <x v="242"/>
    <x v="2"/>
    <x v="246"/>
    <x v="244"/>
    <x v="251"/>
    <x v="249"/>
    <x v="243"/>
    <x v="246"/>
    <x v="251"/>
    <x v="246"/>
    <x v="3"/>
    <x v="228"/>
    <x v="86"/>
    <x v="256"/>
    <x v="200"/>
    <x v="244"/>
    <x v="244"/>
    <x v="244"/>
    <x v="2"/>
    <x v="0"/>
    <x v="7"/>
    <x v="0"/>
  </r>
  <r>
    <x v="303"/>
    <x v="289"/>
    <x v="1"/>
    <x v="11"/>
    <x v="128"/>
    <x v="6"/>
    <x v="3"/>
    <x v="12"/>
    <x v="29"/>
    <x v="5"/>
    <x v="73"/>
    <x v="112"/>
    <x v="2"/>
    <x v="29"/>
    <x v="163"/>
    <x v="4"/>
    <x v="8"/>
    <x v="8"/>
    <x v="300"/>
    <x v="252"/>
    <x v="246"/>
    <x v="2"/>
    <x v="249"/>
    <x v="225"/>
    <x v="235"/>
    <x v="252"/>
    <x v="214"/>
    <x v="225"/>
    <x v="235"/>
    <x v="254"/>
    <x v="3"/>
    <x v="206"/>
    <x v="86"/>
    <x v="239"/>
    <x v="302"/>
    <x v="252"/>
    <x v="252"/>
    <x v="252"/>
    <x v="2"/>
    <x v="0"/>
    <x v="7"/>
    <x v="0"/>
  </r>
  <r>
    <x v="425"/>
    <x v="426"/>
    <x v="1"/>
    <x v="4"/>
    <x v="128"/>
    <x v="6"/>
    <x v="3"/>
    <x v="12"/>
    <x v="19"/>
    <x v="1"/>
    <x v="97"/>
    <x v="136"/>
    <x v="2"/>
    <x v="16"/>
    <x v="385"/>
    <x v="5"/>
    <x v="10"/>
    <x v="10"/>
    <x v="299"/>
    <x v="234"/>
    <x v="243"/>
    <x v="2"/>
    <x v="245"/>
    <x v="237"/>
    <x v="242"/>
    <x v="247"/>
    <x v="242"/>
    <x v="237"/>
    <x v="242"/>
    <x v="245"/>
    <x v="3"/>
    <x v="230"/>
    <x v="86"/>
    <x v="247"/>
    <x v="251"/>
    <x v="242"/>
    <x v="242"/>
    <x v="243"/>
    <x v="2"/>
    <x v="0"/>
    <x v="7"/>
    <x v="0"/>
  </r>
  <r>
    <x v="88"/>
    <x v="90"/>
    <x v="1"/>
    <x v="6"/>
    <x v="129"/>
    <x v="3"/>
    <x v="1"/>
    <x v="7"/>
    <x v="34"/>
    <x v="7"/>
    <x v="49"/>
    <x v="162"/>
    <x v="2"/>
    <x v="12"/>
    <x v="462"/>
    <x v="19"/>
    <x v="75"/>
    <x v="77"/>
    <x v="283"/>
    <x v="200"/>
    <x v="114"/>
    <x v="2"/>
    <x v="192"/>
    <x v="414"/>
    <x v="428"/>
    <x v="234"/>
    <x v="412"/>
    <x v="414"/>
    <x v="428"/>
    <x v="235"/>
    <x v="3"/>
    <x v="286"/>
    <x v="58"/>
    <x v="435"/>
    <x v="85"/>
    <x v="234"/>
    <x v="234"/>
    <x v="233"/>
    <x v="1"/>
    <x v="2"/>
    <x v="7"/>
    <x v="2"/>
  </r>
  <r>
    <x v="89"/>
    <x v="91"/>
    <x v="1"/>
    <x v="5"/>
    <x v="129"/>
    <x v="3"/>
    <x v="1"/>
    <x v="7"/>
    <x v="15"/>
    <x v="7"/>
    <x v="49"/>
    <x v="162"/>
    <x v="2"/>
    <x v="33"/>
    <x v="7"/>
    <x v="19"/>
    <x v="75"/>
    <x v="77"/>
    <x v="283"/>
    <x v="278"/>
    <x v="354"/>
    <x v="2"/>
    <x v="289"/>
    <x v="46"/>
    <x v="47"/>
    <x v="264"/>
    <x v="52"/>
    <x v="46"/>
    <x v="47"/>
    <x v="264"/>
    <x v="3"/>
    <x v="160"/>
    <x v="111"/>
    <x v="54"/>
    <x v="404"/>
    <x v="262"/>
    <x v="262"/>
    <x v="262"/>
    <x v="1"/>
    <x v="2"/>
    <x v="7"/>
    <x v="2"/>
  </r>
  <r>
    <x v="90"/>
    <x v="92"/>
    <x v="1"/>
    <x v="3"/>
    <x v="129"/>
    <x v="3"/>
    <x v="1"/>
    <x v="7"/>
    <x v="14"/>
    <x v="7"/>
    <x v="49"/>
    <x v="162"/>
    <x v="2"/>
    <x v="12"/>
    <x v="462"/>
    <x v="19"/>
    <x v="75"/>
    <x v="77"/>
    <x v="283"/>
    <x v="200"/>
    <x v="114"/>
    <x v="2"/>
    <x v="192"/>
    <x v="414"/>
    <x v="428"/>
    <x v="234"/>
    <x v="412"/>
    <x v="414"/>
    <x v="428"/>
    <x v="235"/>
    <x v="3"/>
    <x v="286"/>
    <x v="58"/>
    <x v="435"/>
    <x v="85"/>
    <x v="234"/>
    <x v="234"/>
    <x v="233"/>
    <x v="1"/>
    <x v="2"/>
    <x v="7"/>
    <x v="2"/>
  </r>
  <r>
    <x v="75"/>
    <x v="76"/>
    <x v="1"/>
    <x v="5"/>
    <x v="130"/>
    <x v="15"/>
    <x v="6"/>
    <x v="14"/>
    <x v="15"/>
    <x v="5"/>
    <x v="33"/>
    <x v="78"/>
    <x v="2"/>
    <x v="37"/>
    <x v="188"/>
    <x v="149"/>
    <x v="3"/>
    <x v="5"/>
    <x v="314"/>
    <x v="178"/>
    <x v="476"/>
    <x v="2"/>
    <x v="375"/>
    <x v="465"/>
    <x v="480"/>
    <x v="436"/>
    <x v="458"/>
    <x v="464"/>
    <x v="479"/>
    <x v="438"/>
    <x v="3"/>
    <x v="434"/>
    <x v="158"/>
    <x v="496"/>
    <x v="496"/>
    <x v="437"/>
    <x v="437"/>
    <x v="437"/>
    <x v="2"/>
    <x v="8"/>
    <x v="7"/>
    <x v="15"/>
  </r>
  <r>
    <x v="76"/>
    <x v="77"/>
    <x v="1"/>
    <x v="3"/>
    <x v="130"/>
    <x v="15"/>
    <x v="6"/>
    <x v="14"/>
    <x v="14"/>
    <x v="5"/>
    <x v="33"/>
    <x v="78"/>
    <x v="2"/>
    <x v="7"/>
    <x v="275"/>
    <x v="149"/>
    <x v="3"/>
    <x v="5"/>
    <x v="314"/>
    <x v="297"/>
    <x v="8"/>
    <x v="2"/>
    <x v="109"/>
    <x v="2"/>
    <x v="2"/>
    <x v="51"/>
    <x v="1"/>
    <x v="2"/>
    <x v="2"/>
    <x v="52"/>
    <x v="3"/>
    <x v="434"/>
    <x v="1"/>
    <x v="2"/>
    <x v="3"/>
    <x v="50"/>
    <x v="50"/>
    <x v="50"/>
    <x v="2"/>
    <x v="8"/>
    <x v="7"/>
    <x v="15"/>
  </r>
  <r>
    <x v="146"/>
    <x v="142"/>
    <x v="1"/>
    <x v="6"/>
    <x v="131"/>
    <x v="8"/>
    <x v="10"/>
    <x v="14"/>
    <x v="34"/>
    <x v="2"/>
    <x v="66"/>
    <x v="42"/>
    <x v="2"/>
    <x v="16"/>
    <x v="264"/>
    <x v="89"/>
    <x v="330"/>
    <x v="330"/>
    <x v="225"/>
    <x v="475"/>
    <x v="483"/>
    <x v="2"/>
    <x v="248"/>
    <x v="238"/>
    <x v="244"/>
    <x v="251"/>
    <x v="229"/>
    <x v="238"/>
    <x v="244"/>
    <x v="251"/>
    <x v="3"/>
    <x v="425"/>
    <x v="76"/>
    <x v="227"/>
    <x v="4"/>
    <x v="249"/>
    <x v="249"/>
    <x v="249"/>
    <x v="4"/>
    <x v="8"/>
    <x v="6"/>
    <x v="14"/>
  </r>
  <r>
    <x v="147"/>
    <x v="143"/>
    <x v="1"/>
    <x v="5"/>
    <x v="131"/>
    <x v="8"/>
    <x v="10"/>
    <x v="14"/>
    <x v="15"/>
    <x v="2"/>
    <x v="66"/>
    <x v="42"/>
    <x v="2"/>
    <x v="29"/>
    <x v="200"/>
    <x v="89"/>
    <x v="330"/>
    <x v="330"/>
    <x v="225"/>
    <x v="475"/>
    <x v="483"/>
    <x v="2"/>
    <x v="248"/>
    <x v="238"/>
    <x v="244"/>
    <x v="251"/>
    <x v="229"/>
    <x v="238"/>
    <x v="244"/>
    <x v="251"/>
    <x v="3"/>
    <x v="5"/>
    <x v="94"/>
    <x v="267"/>
    <x v="495"/>
    <x v="249"/>
    <x v="249"/>
    <x v="249"/>
    <x v="4"/>
    <x v="8"/>
    <x v="6"/>
    <x v="14"/>
  </r>
  <r>
    <x v="148"/>
    <x v="144"/>
    <x v="1"/>
    <x v="3"/>
    <x v="131"/>
    <x v="8"/>
    <x v="10"/>
    <x v="14"/>
    <x v="14"/>
    <x v="2"/>
    <x v="66"/>
    <x v="42"/>
    <x v="2"/>
    <x v="16"/>
    <x v="264"/>
    <x v="89"/>
    <x v="330"/>
    <x v="330"/>
    <x v="225"/>
    <x v="475"/>
    <x v="483"/>
    <x v="2"/>
    <x v="248"/>
    <x v="238"/>
    <x v="244"/>
    <x v="251"/>
    <x v="229"/>
    <x v="238"/>
    <x v="244"/>
    <x v="251"/>
    <x v="3"/>
    <x v="425"/>
    <x v="76"/>
    <x v="227"/>
    <x v="4"/>
    <x v="249"/>
    <x v="249"/>
    <x v="249"/>
    <x v="4"/>
    <x v="8"/>
    <x v="6"/>
    <x v="14"/>
  </r>
  <r>
    <x v="137"/>
    <x v="79"/>
    <x v="1"/>
    <x v="5"/>
    <x v="132"/>
    <x v="15"/>
    <x v="6"/>
    <x v="14"/>
    <x v="15"/>
    <x v="5"/>
    <x v="33"/>
    <x v="78"/>
    <x v="2"/>
    <x v="1"/>
    <x v="450"/>
    <x v="44"/>
    <x v="2"/>
    <x v="2"/>
    <x v="316"/>
    <x v="421"/>
    <x v="2"/>
    <x v="2"/>
    <x v="104"/>
    <x v="0"/>
    <x v="0"/>
    <x v="40"/>
    <x v="0"/>
    <x v="0"/>
    <x v="0"/>
    <x v="40"/>
    <x v="3"/>
    <x v="434"/>
    <x v="0"/>
    <x v="0"/>
    <x v="1"/>
    <x v="39"/>
    <x v="39"/>
    <x v="39"/>
    <x v="2"/>
    <x v="8"/>
    <x v="7"/>
    <x v="15"/>
  </r>
  <r>
    <x v="138"/>
    <x v="78"/>
    <x v="1"/>
    <x v="3"/>
    <x v="132"/>
    <x v="15"/>
    <x v="6"/>
    <x v="14"/>
    <x v="14"/>
    <x v="5"/>
    <x v="33"/>
    <x v="78"/>
    <x v="2"/>
    <x v="42"/>
    <x v="15"/>
    <x v="44"/>
    <x v="2"/>
    <x v="2"/>
    <x v="316"/>
    <x v="67"/>
    <x v="482"/>
    <x v="2"/>
    <x v="379"/>
    <x v="466"/>
    <x v="481"/>
    <x v="444"/>
    <x v="461"/>
    <x v="465"/>
    <x v="480"/>
    <x v="446"/>
    <x v="3"/>
    <x v="434"/>
    <x v="160"/>
    <x v="497"/>
    <x v="498"/>
    <x v="445"/>
    <x v="445"/>
    <x v="445"/>
    <x v="2"/>
    <x v="8"/>
    <x v="7"/>
    <x v="15"/>
  </r>
  <r>
    <x v="73"/>
    <x v="74"/>
    <x v="1"/>
    <x v="5"/>
    <x v="133"/>
    <x v="15"/>
    <x v="6"/>
    <x v="14"/>
    <x v="15"/>
    <x v="5"/>
    <x v="33"/>
    <x v="78"/>
    <x v="2"/>
    <x v="34"/>
    <x v="227"/>
    <x v="52"/>
    <x v="5"/>
    <x v="3"/>
    <x v="43"/>
    <x v="319"/>
    <x v="265"/>
    <x v="2"/>
    <x v="301"/>
    <x v="450"/>
    <x v="466"/>
    <x v="320"/>
    <x v="333"/>
    <x v="450"/>
    <x v="465"/>
    <x v="321"/>
    <x v="3"/>
    <x v="434"/>
    <x v="136"/>
    <x v="485"/>
    <x v="376"/>
    <x v="323"/>
    <x v="323"/>
    <x v="321"/>
    <x v="2"/>
    <x v="8"/>
    <x v="7"/>
    <x v="15"/>
  </r>
  <r>
    <x v="74"/>
    <x v="75"/>
    <x v="1"/>
    <x v="3"/>
    <x v="133"/>
    <x v="15"/>
    <x v="6"/>
    <x v="14"/>
    <x v="14"/>
    <x v="5"/>
    <x v="33"/>
    <x v="78"/>
    <x v="2"/>
    <x v="11"/>
    <x v="237"/>
    <x v="52"/>
    <x v="5"/>
    <x v="3"/>
    <x v="43"/>
    <x v="153"/>
    <x v="214"/>
    <x v="2"/>
    <x v="180"/>
    <x v="16"/>
    <x v="16"/>
    <x v="162"/>
    <x v="140"/>
    <x v="16"/>
    <x v="16"/>
    <x v="163"/>
    <x v="3"/>
    <x v="434"/>
    <x v="19"/>
    <x v="16"/>
    <x v="16"/>
    <x v="158"/>
    <x v="158"/>
    <x v="160"/>
    <x v="2"/>
    <x v="8"/>
    <x v="7"/>
    <x v="15"/>
  </r>
  <r>
    <x v="51"/>
    <x v="45"/>
    <x v="1"/>
    <x v="4"/>
    <x v="134"/>
    <x v="0"/>
    <x v="3"/>
    <x v="6"/>
    <x v="12"/>
    <x v="1"/>
    <x v="40"/>
    <x v="16"/>
    <x v="2"/>
    <x v="26"/>
    <x v="228"/>
    <x v="89"/>
    <x v="231"/>
    <x v="228"/>
    <x v="106"/>
    <x v="263"/>
    <x v="279"/>
    <x v="0"/>
    <x v="46"/>
    <x v="277"/>
    <x v="233"/>
    <x v="45"/>
    <x v="218"/>
    <x v="277"/>
    <x v="233"/>
    <x v="46"/>
    <x v="0"/>
    <x v="211"/>
    <x v="122"/>
    <x v="313"/>
    <x v="282"/>
    <x v="280"/>
    <x v="280"/>
    <x v="280"/>
    <x v="6"/>
    <x v="5"/>
    <x v="7"/>
    <x v="5"/>
  </r>
  <r>
    <x v="71"/>
    <x v="72"/>
    <x v="1"/>
    <x v="5"/>
    <x v="135"/>
    <x v="15"/>
    <x v="6"/>
    <x v="14"/>
    <x v="15"/>
    <x v="5"/>
    <x v="33"/>
    <x v="78"/>
    <x v="2"/>
    <x v="41"/>
    <x v="185"/>
    <x v="1"/>
    <x v="4"/>
    <x v="4"/>
    <x v="63"/>
    <x v="423"/>
    <x v="446"/>
    <x v="2"/>
    <x v="422"/>
    <x v="459"/>
    <x v="474"/>
    <x v="431"/>
    <x v="329"/>
    <x v="458"/>
    <x v="473"/>
    <x v="433"/>
    <x v="3"/>
    <x v="434"/>
    <x v="151"/>
    <x v="491"/>
    <x v="473"/>
    <x v="431"/>
    <x v="431"/>
    <x v="432"/>
    <x v="2"/>
    <x v="8"/>
    <x v="7"/>
    <x v="15"/>
  </r>
  <r>
    <x v="72"/>
    <x v="73"/>
    <x v="1"/>
    <x v="3"/>
    <x v="135"/>
    <x v="15"/>
    <x v="6"/>
    <x v="14"/>
    <x v="14"/>
    <x v="5"/>
    <x v="33"/>
    <x v="78"/>
    <x v="2"/>
    <x v="2"/>
    <x v="281"/>
    <x v="1"/>
    <x v="4"/>
    <x v="4"/>
    <x v="63"/>
    <x v="60"/>
    <x v="28"/>
    <x v="2"/>
    <x v="65"/>
    <x v="9"/>
    <x v="9"/>
    <x v="59"/>
    <x v="143"/>
    <x v="9"/>
    <x v="9"/>
    <x v="59"/>
    <x v="3"/>
    <x v="434"/>
    <x v="6"/>
    <x v="7"/>
    <x v="38"/>
    <x v="57"/>
    <x v="57"/>
    <x v="57"/>
    <x v="2"/>
    <x v="8"/>
    <x v="7"/>
    <x v="15"/>
  </r>
  <r>
    <x v="224"/>
    <x v="346"/>
    <x v="1"/>
    <x v="4"/>
    <x v="136"/>
    <x v="14"/>
    <x v="1"/>
    <x v="13"/>
    <x v="29"/>
    <x v="7"/>
    <x v="73"/>
    <x v="112"/>
    <x v="2"/>
    <x v="16"/>
    <x v="343"/>
    <x v="59"/>
    <x v="96"/>
    <x v="98"/>
    <x v="143"/>
    <x v="115"/>
    <x v="158"/>
    <x v="2"/>
    <x v="141"/>
    <x v="113"/>
    <x v="120"/>
    <x v="124"/>
    <x v="315"/>
    <x v="114"/>
    <x v="119"/>
    <x v="125"/>
    <x v="3"/>
    <x v="351"/>
    <x v="86"/>
    <x v="121"/>
    <x v="146"/>
    <x v="122"/>
    <x v="122"/>
    <x v="122"/>
    <x v="2"/>
    <x v="7"/>
    <x v="7"/>
    <x v="7"/>
  </r>
  <r>
    <x v="304"/>
    <x v="341"/>
    <x v="1"/>
    <x v="11"/>
    <x v="136"/>
    <x v="14"/>
    <x v="1"/>
    <x v="13"/>
    <x v="29"/>
    <x v="5"/>
    <x v="73"/>
    <x v="112"/>
    <x v="2"/>
    <x v="29"/>
    <x v="131"/>
    <x v="59"/>
    <x v="96"/>
    <x v="98"/>
    <x v="143"/>
    <x v="360"/>
    <x v="303"/>
    <x v="2"/>
    <x v="332"/>
    <x v="354"/>
    <x v="362"/>
    <x v="351"/>
    <x v="157"/>
    <x v="353"/>
    <x v="362"/>
    <x v="353"/>
    <x v="3"/>
    <x v="90"/>
    <x v="86"/>
    <x v="373"/>
    <x v="354"/>
    <x v="352"/>
    <x v="352"/>
    <x v="353"/>
    <x v="2"/>
    <x v="7"/>
    <x v="7"/>
    <x v="7"/>
  </r>
  <r>
    <x v="225"/>
    <x v="218"/>
    <x v="1"/>
    <x v="4"/>
    <x v="137"/>
    <x v="14"/>
    <x v="8"/>
    <x v="14"/>
    <x v="29"/>
    <x v="6"/>
    <x v="73"/>
    <x v="112"/>
    <x v="2"/>
    <x v="16"/>
    <x v="379"/>
    <x v="98"/>
    <x v="277"/>
    <x v="276"/>
    <x v="131"/>
    <x v="103"/>
    <x v="55"/>
    <x v="2"/>
    <x v="99"/>
    <x v="407"/>
    <x v="421"/>
    <x v="106"/>
    <x v="410"/>
    <x v="407"/>
    <x v="421"/>
    <x v="107"/>
    <x v="3"/>
    <x v="359"/>
    <x v="86"/>
    <x v="431"/>
    <x v="448"/>
    <x v="104"/>
    <x v="104"/>
    <x v="104"/>
    <x v="2"/>
    <x v="7"/>
    <x v="7"/>
    <x v="7"/>
  </r>
  <r>
    <x v="348"/>
    <x v="330"/>
    <x v="1"/>
    <x v="11"/>
    <x v="137"/>
    <x v="14"/>
    <x v="8"/>
    <x v="14"/>
    <x v="29"/>
    <x v="5"/>
    <x v="73"/>
    <x v="112"/>
    <x v="2"/>
    <x v="29"/>
    <x v="96"/>
    <x v="98"/>
    <x v="277"/>
    <x v="276"/>
    <x v="131"/>
    <x v="375"/>
    <x v="407"/>
    <x v="2"/>
    <x v="385"/>
    <x v="52"/>
    <x v="56"/>
    <x v="378"/>
    <x v="55"/>
    <x v="52"/>
    <x v="56"/>
    <x v="379"/>
    <x v="3"/>
    <x v="81"/>
    <x v="86"/>
    <x v="59"/>
    <x v="47"/>
    <x v="379"/>
    <x v="379"/>
    <x v="379"/>
    <x v="2"/>
    <x v="7"/>
    <x v="7"/>
    <x v="7"/>
  </r>
  <r>
    <x v="476"/>
    <x v="475"/>
    <x v="1"/>
    <x v="4"/>
    <x v="137"/>
    <x v="14"/>
    <x v="8"/>
    <x v="14"/>
    <x v="13"/>
    <x v="6"/>
    <x v="112"/>
    <x v="39"/>
    <x v="2"/>
    <x v="29"/>
    <x v="193"/>
    <x v="98"/>
    <x v="253"/>
    <x v="251"/>
    <x v="210"/>
    <x v="314"/>
    <x v="393"/>
    <x v="2"/>
    <x v="317"/>
    <x v="117"/>
    <x v="131"/>
    <x v="321"/>
    <x v="172"/>
    <x v="118"/>
    <x v="130"/>
    <x v="322"/>
    <x v="3"/>
    <x v="178"/>
    <x v="86"/>
    <x v="130"/>
    <x v="149"/>
    <x v="324"/>
    <x v="324"/>
    <x v="322"/>
    <x v="4"/>
    <x v="7"/>
    <x v="7"/>
    <x v="7"/>
  </r>
  <r>
    <x v="477"/>
    <x v="476"/>
    <x v="1"/>
    <x v="4"/>
    <x v="137"/>
    <x v="14"/>
    <x v="8"/>
    <x v="14"/>
    <x v="23"/>
    <x v="6"/>
    <x v="112"/>
    <x v="39"/>
    <x v="2"/>
    <x v="29"/>
    <x v="193"/>
    <x v="98"/>
    <x v="253"/>
    <x v="251"/>
    <x v="210"/>
    <x v="314"/>
    <x v="393"/>
    <x v="2"/>
    <x v="317"/>
    <x v="117"/>
    <x v="131"/>
    <x v="321"/>
    <x v="172"/>
    <x v="118"/>
    <x v="130"/>
    <x v="322"/>
    <x v="3"/>
    <x v="178"/>
    <x v="86"/>
    <x v="130"/>
    <x v="149"/>
    <x v="324"/>
    <x v="324"/>
    <x v="322"/>
    <x v="4"/>
    <x v="7"/>
    <x v="7"/>
    <x v="7"/>
  </r>
  <r>
    <x v="258"/>
    <x v="152"/>
    <x v="1"/>
    <x v="4"/>
    <x v="138"/>
    <x v="8"/>
    <x v="10"/>
    <x v="14"/>
    <x v="36"/>
    <x v="2"/>
    <x v="68"/>
    <x v="28"/>
    <x v="2"/>
    <x v="23"/>
    <x v="224"/>
    <x v="128"/>
    <x v="331"/>
    <x v="331"/>
    <x v="62"/>
    <x v="290"/>
    <x v="463"/>
    <x v="2"/>
    <x v="340"/>
    <x v="17"/>
    <x v="17"/>
    <x v="266"/>
    <x v="5"/>
    <x v="17"/>
    <x v="17"/>
    <x v="267"/>
    <x v="3"/>
    <x v="184"/>
    <x v="101"/>
    <x v="17"/>
    <x v="37"/>
    <x v="264"/>
    <x v="264"/>
    <x v="265"/>
    <x v="5"/>
    <x v="8"/>
    <x v="6"/>
    <x v="14"/>
  </r>
  <r>
    <x v="226"/>
    <x v="219"/>
    <x v="1"/>
    <x v="4"/>
    <x v="139"/>
    <x v="0"/>
    <x v="3"/>
    <x v="14"/>
    <x v="29"/>
    <x v="4"/>
    <x v="73"/>
    <x v="112"/>
    <x v="2"/>
    <x v="16"/>
    <x v="383"/>
    <x v="94"/>
    <x v="209"/>
    <x v="210"/>
    <x v="160"/>
    <x v="116"/>
    <x v="87"/>
    <x v="2"/>
    <x v="110"/>
    <x v="107"/>
    <x v="113"/>
    <x v="107"/>
    <x v="362"/>
    <x v="108"/>
    <x v="112"/>
    <x v="108"/>
    <x v="3"/>
    <x v="322"/>
    <x v="86"/>
    <x v="115"/>
    <x v="152"/>
    <x v="105"/>
    <x v="105"/>
    <x v="105"/>
    <x v="2"/>
    <x v="5"/>
    <x v="7"/>
    <x v="5"/>
  </r>
  <r>
    <x v="305"/>
    <x v="290"/>
    <x v="1"/>
    <x v="11"/>
    <x v="139"/>
    <x v="0"/>
    <x v="3"/>
    <x v="14"/>
    <x v="29"/>
    <x v="5"/>
    <x v="73"/>
    <x v="112"/>
    <x v="2"/>
    <x v="29"/>
    <x v="90"/>
    <x v="94"/>
    <x v="209"/>
    <x v="210"/>
    <x v="160"/>
    <x v="359"/>
    <x v="376"/>
    <x v="2"/>
    <x v="374"/>
    <x v="358"/>
    <x v="368"/>
    <x v="375"/>
    <x v="103"/>
    <x v="357"/>
    <x v="368"/>
    <x v="376"/>
    <x v="3"/>
    <x v="123"/>
    <x v="86"/>
    <x v="380"/>
    <x v="346"/>
    <x v="376"/>
    <x v="376"/>
    <x v="376"/>
    <x v="2"/>
    <x v="5"/>
    <x v="7"/>
    <x v="5"/>
  </r>
  <r>
    <x v="389"/>
    <x v="382"/>
    <x v="1"/>
    <x v="4"/>
    <x v="140"/>
    <x v="1"/>
    <x v="8"/>
    <x v="8"/>
    <x v="26"/>
    <x v="7"/>
    <x v="79"/>
    <x v="38"/>
    <x v="2"/>
    <x v="14"/>
    <x v="285"/>
    <x v="11"/>
    <x v="42"/>
    <x v="42"/>
    <x v="220"/>
    <x v="148"/>
    <x v="170"/>
    <x v="2"/>
    <x v="155"/>
    <x v="327"/>
    <x v="327"/>
    <x v="154"/>
    <x v="287"/>
    <x v="327"/>
    <x v="328"/>
    <x v="157"/>
    <x v="3"/>
    <x v="336"/>
    <x v="86"/>
    <x v="336"/>
    <x v="327"/>
    <x v="152"/>
    <x v="152"/>
    <x v="154"/>
    <x v="4"/>
    <x v="6"/>
    <x v="7"/>
    <x v="6"/>
  </r>
  <r>
    <x v="227"/>
    <x v="220"/>
    <x v="1"/>
    <x v="4"/>
    <x v="141"/>
    <x v="12"/>
    <x v="0"/>
    <x v="1"/>
    <x v="29"/>
    <x v="1"/>
    <x v="73"/>
    <x v="112"/>
    <x v="2"/>
    <x v="16"/>
    <x v="416"/>
    <x v="116"/>
    <x v="281"/>
    <x v="279"/>
    <x v="142"/>
    <x v="102"/>
    <x v="35"/>
    <x v="2"/>
    <x v="92"/>
    <x v="102"/>
    <x v="105"/>
    <x v="93"/>
    <x v="406"/>
    <x v="102"/>
    <x v="104"/>
    <x v="94"/>
    <x v="3"/>
    <x v="397"/>
    <x v="86"/>
    <x v="105"/>
    <x v="77"/>
    <x v="91"/>
    <x v="91"/>
    <x v="91"/>
    <x v="2"/>
    <x v="8"/>
    <x v="0"/>
    <x v="8"/>
  </r>
  <r>
    <x v="306"/>
    <x v="291"/>
    <x v="1"/>
    <x v="11"/>
    <x v="141"/>
    <x v="12"/>
    <x v="0"/>
    <x v="1"/>
    <x v="29"/>
    <x v="5"/>
    <x v="73"/>
    <x v="112"/>
    <x v="2"/>
    <x v="29"/>
    <x v="60"/>
    <x v="116"/>
    <x v="281"/>
    <x v="279"/>
    <x v="142"/>
    <x v="377"/>
    <x v="434"/>
    <x v="2"/>
    <x v="393"/>
    <x v="362"/>
    <x v="374"/>
    <x v="394"/>
    <x v="60"/>
    <x v="361"/>
    <x v="373"/>
    <x v="396"/>
    <x v="3"/>
    <x v="39"/>
    <x v="86"/>
    <x v="386"/>
    <x v="411"/>
    <x v="396"/>
    <x v="396"/>
    <x v="396"/>
    <x v="2"/>
    <x v="8"/>
    <x v="0"/>
    <x v="8"/>
  </r>
  <r>
    <x v="61"/>
    <x v="58"/>
    <x v="1"/>
    <x v="6"/>
    <x v="142"/>
    <x v="15"/>
    <x v="11"/>
    <x v="15"/>
    <x v="1"/>
    <x v="5"/>
    <x v="33"/>
    <x v="78"/>
    <x v="2"/>
    <x v="2"/>
    <x v="476"/>
    <x v="1"/>
    <x v="0"/>
    <x v="1"/>
    <x v="336"/>
    <x v="475"/>
    <x v="157"/>
    <x v="2"/>
    <x v="479"/>
    <x v="5"/>
    <x v="5"/>
    <x v="145"/>
    <x v="462"/>
    <x v="5"/>
    <x v="5"/>
    <x v="147"/>
    <x v="3"/>
    <x v="434"/>
    <x v="6"/>
    <x v="4"/>
    <x v="96"/>
    <x v="143"/>
    <x v="143"/>
    <x v="144"/>
    <x v="2"/>
    <x v="8"/>
    <x v="7"/>
    <x v="15"/>
  </r>
  <r>
    <x v="62"/>
    <x v="57"/>
    <x v="1"/>
    <x v="6"/>
    <x v="142"/>
    <x v="15"/>
    <x v="11"/>
    <x v="15"/>
    <x v="0"/>
    <x v="5"/>
    <x v="33"/>
    <x v="78"/>
    <x v="2"/>
    <x v="11"/>
    <x v="476"/>
    <x v="52"/>
    <x v="0"/>
    <x v="1"/>
    <x v="336"/>
    <x v="475"/>
    <x v="237"/>
    <x v="2"/>
    <x v="479"/>
    <x v="15"/>
    <x v="15"/>
    <x v="199"/>
    <x v="462"/>
    <x v="15"/>
    <x v="15"/>
    <x v="201"/>
    <x v="3"/>
    <x v="434"/>
    <x v="19"/>
    <x v="14"/>
    <x v="480"/>
    <x v="198"/>
    <x v="198"/>
    <x v="199"/>
    <x v="2"/>
    <x v="8"/>
    <x v="7"/>
    <x v="15"/>
  </r>
  <r>
    <x v="63"/>
    <x v="55"/>
    <x v="1"/>
    <x v="6"/>
    <x v="142"/>
    <x v="15"/>
    <x v="11"/>
    <x v="15"/>
    <x v="31"/>
    <x v="5"/>
    <x v="33"/>
    <x v="78"/>
    <x v="2"/>
    <x v="7"/>
    <x v="476"/>
    <x v="149"/>
    <x v="0"/>
    <x v="1"/>
    <x v="336"/>
    <x v="475"/>
    <x v="15"/>
    <x v="2"/>
    <x v="479"/>
    <x v="1"/>
    <x v="1"/>
    <x v="50"/>
    <x v="462"/>
    <x v="1"/>
    <x v="1"/>
    <x v="51"/>
    <x v="3"/>
    <x v="434"/>
    <x v="1"/>
    <x v="1"/>
    <x v="14"/>
    <x v="49"/>
    <x v="49"/>
    <x v="49"/>
    <x v="2"/>
    <x v="8"/>
    <x v="7"/>
    <x v="15"/>
  </r>
  <r>
    <x v="77"/>
    <x v="56"/>
    <x v="1"/>
    <x v="6"/>
    <x v="142"/>
    <x v="15"/>
    <x v="11"/>
    <x v="15"/>
    <x v="8"/>
    <x v="5"/>
    <x v="33"/>
    <x v="78"/>
    <x v="2"/>
    <x v="42"/>
    <x v="476"/>
    <x v="44"/>
    <x v="0"/>
    <x v="1"/>
    <x v="336"/>
    <x v="475"/>
    <x v="479"/>
    <x v="2"/>
    <x v="479"/>
    <x v="467"/>
    <x v="482"/>
    <x v="445"/>
    <x v="462"/>
    <x v="466"/>
    <x v="481"/>
    <x v="447"/>
    <x v="3"/>
    <x v="434"/>
    <x v="160"/>
    <x v="498"/>
    <x v="493"/>
    <x v="446"/>
    <x v="446"/>
    <x v="446"/>
    <x v="2"/>
    <x v="8"/>
    <x v="7"/>
    <x v="15"/>
  </r>
  <r>
    <x v="228"/>
    <x v="347"/>
    <x v="1"/>
    <x v="4"/>
    <x v="143"/>
    <x v="14"/>
    <x v="10"/>
    <x v="13"/>
    <x v="29"/>
    <x v="1"/>
    <x v="73"/>
    <x v="112"/>
    <x v="2"/>
    <x v="16"/>
    <x v="339"/>
    <x v="46"/>
    <x v="101"/>
    <x v="106"/>
    <x v="154"/>
    <x v="122"/>
    <x v="147"/>
    <x v="2"/>
    <x v="138"/>
    <x v="260"/>
    <x v="258"/>
    <x v="141"/>
    <x v="350"/>
    <x v="259"/>
    <x v="258"/>
    <x v="142"/>
    <x v="3"/>
    <x v="348"/>
    <x v="86"/>
    <x v="262"/>
    <x v="130"/>
    <x v="139"/>
    <x v="139"/>
    <x v="139"/>
    <x v="2"/>
    <x v="7"/>
    <x v="7"/>
    <x v="7"/>
  </r>
  <r>
    <x v="307"/>
    <x v="342"/>
    <x v="1"/>
    <x v="11"/>
    <x v="143"/>
    <x v="14"/>
    <x v="10"/>
    <x v="13"/>
    <x v="29"/>
    <x v="5"/>
    <x v="73"/>
    <x v="112"/>
    <x v="2"/>
    <x v="29"/>
    <x v="135"/>
    <x v="46"/>
    <x v="101"/>
    <x v="106"/>
    <x v="154"/>
    <x v="351"/>
    <x v="312"/>
    <x v="2"/>
    <x v="334"/>
    <x v="210"/>
    <x v="227"/>
    <x v="336"/>
    <x v="120"/>
    <x v="210"/>
    <x v="227"/>
    <x v="337"/>
    <x v="3"/>
    <x v="93"/>
    <x v="86"/>
    <x v="232"/>
    <x v="367"/>
    <x v="337"/>
    <x v="337"/>
    <x v="337"/>
    <x v="2"/>
    <x v="7"/>
    <x v="7"/>
    <x v="7"/>
  </r>
  <r>
    <x v="395"/>
    <x v="390"/>
    <x v="1"/>
    <x v="4"/>
    <x v="143"/>
    <x v="14"/>
    <x v="10"/>
    <x v="13"/>
    <x v="23"/>
    <x v="1"/>
    <x v="82"/>
    <x v="122"/>
    <x v="2"/>
    <x v="29"/>
    <x v="88"/>
    <x v="63"/>
    <x v="103"/>
    <x v="108"/>
    <x v="155"/>
    <x v="364"/>
    <x v="318"/>
    <x v="2"/>
    <x v="342"/>
    <x v="355"/>
    <x v="363"/>
    <x v="354"/>
    <x v="132"/>
    <x v="354"/>
    <x v="363"/>
    <x v="356"/>
    <x v="3"/>
    <x v="79"/>
    <x v="86"/>
    <x v="374"/>
    <x v="362"/>
    <x v="355"/>
    <x v="355"/>
    <x v="356"/>
    <x v="2"/>
    <x v="7"/>
    <x v="7"/>
    <x v="7"/>
  </r>
  <r>
    <x v="433"/>
    <x v="434"/>
    <x v="1"/>
    <x v="4"/>
    <x v="144"/>
    <x v="14"/>
    <x v="5"/>
    <x v="13"/>
    <x v="27"/>
    <x v="1"/>
    <x v="101"/>
    <x v="131"/>
    <x v="2"/>
    <x v="16"/>
    <x v="396"/>
    <x v="49"/>
    <x v="94"/>
    <x v="95"/>
    <x v="147"/>
    <x v="109"/>
    <x v="163"/>
    <x v="2"/>
    <x v="140"/>
    <x v="214"/>
    <x v="212"/>
    <x v="130"/>
    <x v="337"/>
    <x v="214"/>
    <x v="212"/>
    <x v="131"/>
    <x v="3"/>
    <x v="362"/>
    <x v="86"/>
    <x v="219"/>
    <x v="229"/>
    <x v="128"/>
    <x v="128"/>
    <x v="128"/>
    <x v="2"/>
    <x v="7"/>
    <x v="7"/>
    <x v="7"/>
  </r>
  <r>
    <x v="497"/>
    <x v="502"/>
    <x v="1"/>
    <x v="4"/>
    <x v="145"/>
    <x v="15"/>
    <x v="6"/>
    <x v="14"/>
    <x v="38"/>
    <x v="4"/>
    <x v="119"/>
    <x v="25"/>
    <x v="2"/>
    <x v="29"/>
    <x v="217"/>
    <x v="93"/>
    <x v="219"/>
    <x v="226"/>
    <x v="321"/>
    <x v="151"/>
    <x v="289"/>
    <x v="2"/>
    <x v="196"/>
    <x v="238"/>
    <x v="236"/>
    <x v="188"/>
    <x v="220"/>
    <x v="238"/>
    <x v="236"/>
    <x v="187"/>
    <x v="3"/>
    <x v="434"/>
    <x v="86"/>
    <x v="241"/>
    <x v="247"/>
    <x v="185"/>
    <x v="185"/>
    <x v="185"/>
    <x v="6"/>
    <x v="8"/>
    <x v="7"/>
    <x v="15"/>
  </r>
  <r>
    <x v="229"/>
    <x v="221"/>
    <x v="1"/>
    <x v="4"/>
    <x v="146"/>
    <x v="13"/>
    <x v="8"/>
    <x v="14"/>
    <x v="29"/>
    <x v="4"/>
    <x v="73"/>
    <x v="112"/>
    <x v="2"/>
    <x v="16"/>
    <x v="425"/>
    <x v="114"/>
    <x v="239"/>
    <x v="238"/>
    <x v="94"/>
    <x v="79"/>
    <x v="49"/>
    <x v="2"/>
    <x v="86"/>
    <x v="35"/>
    <x v="33"/>
    <x v="81"/>
    <x v="371"/>
    <x v="35"/>
    <x v="33"/>
    <x v="82"/>
    <x v="3"/>
    <x v="422"/>
    <x v="86"/>
    <x v="36"/>
    <x v="44"/>
    <x v="79"/>
    <x v="79"/>
    <x v="79"/>
    <x v="2"/>
    <x v="8"/>
    <x v="1"/>
    <x v="9"/>
  </r>
  <r>
    <x v="308"/>
    <x v="292"/>
    <x v="1"/>
    <x v="11"/>
    <x v="146"/>
    <x v="13"/>
    <x v="8"/>
    <x v="14"/>
    <x v="29"/>
    <x v="5"/>
    <x v="73"/>
    <x v="112"/>
    <x v="2"/>
    <x v="29"/>
    <x v="51"/>
    <x v="114"/>
    <x v="239"/>
    <x v="238"/>
    <x v="94"/>
    <x v="406"/>
    <x v="414"/>
    <x v="2"/>
    <x v="402"/>
    <x v="426"/>
    <x v="443"/>
    <x v="408"/>
    <x v="96"/>
    <x v="426"/>
    <x v="443"/>
    <x v="410"/>
    <x v="3"/>
    <x v="12"/>
    <x v="86"/>
    <x v="455"/>
    <x v="454"/>
    <x v="410"/>
    <x v="410"/>
    <x v="410"/>
    <x v="2"/>
    <x v="8"/>
    <x v="1"/>
    <x v="9"/>
  </r>
  <r>
    <x v="230"/>
    <x v="222"/>
    <x v="1"/>
    <x v="4"/>
    <x v="147"/>
    <x v="13"/>
    <x v="8"/>
    <x v="14"/>
    <x v="29"/>
    <x v="4"/>
    <x v="73"/>
    <x v="112"/>
    <x v="2"/>
    <x v="16"/>
    <x v="324"/>
    <x v="64"/>
    <x v="241"/>
    <x v="242"/>
    <x v="88"/>
    <x v="82"/>
    <x v="73"/>
    <x v="2"/>
    <x v="97"/>
    <x v="427"/>
    <x v="441"/>
    <x v="98"/>
    <x v="419"/>
    <x v="427"/>
    <x v="441"/>
    <x v="99"/>
    <x v="3"/>
    <x v="409"/>
    <x v="86"/>
    <x v="452"/>
    <x v="445"/>
    <x v="96"/>
    <x v="96"/>
    <x v="96"/>
    <x v="2"/>
    <x v="8"/>
    <x v="1"/>
    <x v="9"/>
  </r>
  <r>
    <x v="309"/>
    <x v="293"/>
    <x v="1"/>
    <x v="11"/>
    <x v="147"/>
    <x v="13"/>
    <x v="8"/>
    <x v="14"/>
    <x v="29"/>
    <x v="5"/>
    <x v="73"/>
    <x v="112"/>
    <x v="2"/>
    <x v="29"/>
    <x v="150"/>
    <x v="64"/>
    <x v="241"/>
    <x v="242"/>
    <x v="88"/>
    <x v="404"/>
    <x v="390"/>
    <x v="2"/>
    <x v="389"/>
    <x v="34"/>
    <x v="35"/>
    <x v="387"/>
    <x v="42"/>
    <x v="34"/>
    <x v="35"/>
    <x v="389"/>
    <x v="3"/>
    <x v="25"/>
    <x v="86"/>
    <x v="39"/>
    <x v="49"/>
    <x v="389"/>
    <x v="389"/>
    <x v="389"/>
    <x v="2"/>
    <x v="8"/>
    <x v="1"/>
    <x v="9"/>
  </r>
  <r>
    <x v="383"/>
    <x v="375"/>
    <x v="1"/>
    <x v="4"/>
    <x v="147"/>
    <x v="13"/>
    <x v="8"/>
    <x v="14"/>
    <x v="24"/>
    <x v="4"/>
    <x v="77"/>
    <x v="117"/>
    <x v="2"/>
    <x v="16"/>
    <x v="338"/>
    <x v="61"/>
    <x v="242"/>
    <x v="243"/>
    <x v="87"/>
    <x v="80"/>
    <x v="74"/>
    <x v="2"/>
    <x v="96"/>
    <x v="433"/>
    <x v="447"/>
    <x v="100"/>
    <x v="420"/>
    <x v="433"/>
    <x v="447"/>
    <x v="101"/>
    <x v="3"/>
    <x v="411"/>
    <x v="86"/>
    <x v="461"/>
    <x v="471"/>
    <x v="98"/>
    <x v="98"/>
    <x v="98"/>
    <x v="2"/>
    <x v="8"/>
    <x v="1"/>
    <x v="9"/>
  </r>
  <r>
    <x v="438"/>
    <x v="437"/>
    <x v="1"/>
    <x v="4"/>
    <x v="147"/>
    <x v="13"/>
    <x v="8"/>
    <x v="14"/>
    <x v="25"/>
    <x v="4"/>
    <x v="103"/>
    <x v="141"/>
    <x v="2"/>
    <x v="29"/>
    <x v="70"/>
    <x v="70"/>
    <x v="243"/>
    <x v="244"/>
    <x v="82"/>
    <x v="414"/>
    <x v="392"/>
    <x v="2"/>
    <x v="397"/>
    <x v="36"/>
    <x v="39"/>
    <x v="390"/>
    <x v="28"/>
    <x v="36"/>
    <x v="39"/>
    <x v="392"/>
    <x v="3"/>
    <x v="16"/>
    <x v="86"/>
    <x v="42"/>
    <x v="29"/>
    <x v="392"/>
    <x v="392"/>
    <x v="392"/>
    <x v="2"/>
    <x v="8"/>
    <x v="1"/>
    <x v="9"/>
  </r>
  <r>
    <x v="439"/>
    <x v="438"/>
    <x v="1"/>
    <x v="4"/>
    <x v="147"/>
    <x v="13"/>
    <x v="8"/>
    <x v="14"/>
    <x v="25"/>
    <x v="4"/>
    <x v="103"/>
    <x v="141"/>
    <x v="2"/>
    <x v="26"/>
    <x v="198"/>
    <x v="73"/>
    <x v="243"/>
    <x v="244"/>
    <x v="83"/>
    <x v="322"/>
    <x v="294"/>
    <x v="2"/>
    <x v="311"/>
    <x v="75"/>
    <x v="81"/>
    <x v="309"/>
    <x v="111"/>
    <x v="74"/>
    <x v="82"/>
    <x v="310"/>
    <x v="3"/>
    <x v="108"/>
    <x v="86"/>
    <x v="84"/>
    <x v="87"/>
    <x v="311"/>
    <x v="311"/>
    <x v="310"/>
    <x v="2"/>
    <x v="8"/>
    <x v="1"/>
    <x v="9"/>
  </r>
  <r>
    <x v="440"/>
    <x v="439"/>
    <x v="1"/>
    <x v="4"/>
    <x v="147"/>
    <x v="13"/>
    <x v="8"/>
    <x v="14"/>
    <x v="25"/>
    <x v="4"/>
    <x v="104"/>
    <x v="142"/>
    <x v="2"/>
    <x v="26"/>
    <x v="197"/>
    <x v="81"/>
    <x v="245"/>
    <x v="246"/>
    <x v="84"/>
    <x v="323"/>
    <x v="297"/>
    <x v="2"/>
    <x v="312"/>
    <x v="85"/>
    <x v="89"/>
    <x v="311"/>
    <x v="121"/>
    <x v="86"/>
    <x v="88"/>
    <x v="312"/>
    <x v="3"/>
    <x v="107"/>
    <x v="86"/>
    <x v="91"/>
    <x v="102"/>
    <x v="314"/>
    <x v="314"/>
    <x v="312"/>
    <x v="2"/>
    <x v="8"/>
    <x v="1"/>
    <x v="9"/>
  </r>
  <r>
    <x v="501"/>
    <x v="503"/>
    <x v="1"/>
    <x v="4"/>
    <x v="147"/>
    <x v="13"/>
    <x v="8"/>
    <x v="14"/>
    <x v="13"/>
    <x v="4"/>
    <x v="119"/>
    <x v="26"/>
    <x v="2"/>
    <x v="29"/>
    <x v="216"/>
    <x v="92"/>
    <x v="199"/>
    <x v="201"/>
    <x v="97"/>
    <x v="292"/>
    <x v="342"/>
    <x v="2"/>
    <x v="297"/>
    <x v="291"/>
    <x v="296"/>
    <x v="307"/>
    <x v="213"/>
    <x v="292"/>
    <x v="297"/>
    <x v="308"/>
    <x v="3"/>
    <x v="185"/>
    <x v="86"/>
    <x v="301"/>
    <x v="292"/>
    <x v="308"/>
    <x v="308"/>
    <x v="308"/>
    <x v="5"/>
    <x v="8"/>
    <x v="1"/>
    <x v="9"/>
  </r>
  <r>
    <x v="231"/>
    <x v="223"/>
    <x v="1"/>
    <x v="4"/>
    <x v="148"/>
    <x v="13"/>
    <x v="2"/>
    <x v="14"/>
    <x v="29"/>
    <x v="9"/>
    <x v="73"/>
    <x v="112"/>
    <x v="2"/>
    <x v="16"/>
    <x v="408"/>
    <x v="126"/>
    <x v="290"/>
    <x v="290"/>
    <x v="245"/>
    <x v="186"/>
    <x v="23"/>
    <x v="2"/>
    <x v="145"/>
    <x v="49"/>
    <x v="50"/>
    <x v="171"/>
    <x v="439"/>
    <x v="49"/>
    <x v="49"/>
    <x v="170"/>
    <x v="3"/>
    <x v="419"/>
    <x v="86"/>
    <x v="52"/>
    <x v="83"/>
    <x v="165"/>
    <x v="165"/>
    <x v="167"/>
    <x v="2"/>
    <x v="8"/>
    <x v="1"/>
    <x v="9"/>
  </r>
  <r>
    <x v="357"/>
    <x v="339"/>
    <x v="1"/>
    <x v="11"/>
    <x v="148"/>
    <x v="13"/>
    <x v="2"/>
    <x v="14"/>
    <x v="29"/>
    <x v="5"/>
    <x v="73"/>
    <x v="112"/>
    <x v="2"/>
    <x v="29"/>
    <x v="69"/>
    <x v="126"/>
    <x v="290"/>
    <x v="290"/>
    <x v="245"/>
    <x v="289"/>
    <x v="456"/>
    <x v="2"/>
    <x v="328"/>
    <x v="411"/>
    <x v="427"/>
    <x v="310"/>
    <x v="17"/>
    <x v="411"/>
    <x v="427"/>
    <x v="311"/>
    <x v="3"/>
    <x v="15"/>
    <x v="86"/>
    <x v="436"/>
    <x v="405"/>
    <x v="313"/>
    <x v="313"/>
    <x v="311"/>
    <x v="2"/>
    <x v="8"/>
    <x v="1"/>
    <x v="9"/>
  </r>
  <r>
    <x v="111"/>
    <x v="112"/>
    <x v="2"/>
    <x v="10"/>
    <x v="149"/>
    <x v="8"/>
    <x v="7"/>
    <x v="9"/>
    <x v="12"/>
    <x v="2"/>
    <x v="5"/>
    <x v="161"/>
    <x v="2"/>
    <x v="17"/>
    <x v="277"/>
    <x v="150"/>
    <x v="325"/>
    <x v="325"/>
    <x v="57"/>
    <x v="68"/>
    <x v="14"/>
    <x v="2"/>
    <x v="60"/>
    <x v="458"/>
    <x v="473"/>
    <x v="147"/>
    <x v="457"/>
    <x v="457"/>
    <x v="472"/>
    <x v="150"/>
    <x v="3"/>
    <x v="430"/>
    <x v="4"/>
    <x v="483"/>
    <x v="105"/>
    <x v="145"/>
    <x v="145"/>
    <x v="147"/>
    <x v="1"/>
    <x v="8"/>
    <x v="6"/>
    <x v="14"/>
  </r>
  <r>
    <x v="53"/>
    <x v="47"/>
    <x v="1"/>
    <x v="4"/>
    <x v="150"/>
    <x v="1"/>
    <x v="5"/>
    <x v="10"/>
    <x v="23"/>
    <x v="7"/>
    <x v="36"/>
    <x v="81"/>
    <x v="2"/>
    <x v="12"/>
    <x v="452"/>
    <x v="18"/>
    <x v="60"/>
    <x v="61"/>
    <x v="212"/>
    <x v="66"/>
    <x v="109"/>
    <x v="2"/>
    <x v="76"/>
    <x v="388"/>
    <x v="400"/>
    <x v="75"/>
    <x v="382"/>
    <x v="388"/>
    <x v="400"/>
    <x v="76"/>
    <x v="3"/>
    <x v="426"/>
    <x v="32"/>
    <x v="393"/>
    <x v="25"/>
    <x v="73"/>
    <x v="73"/>
    <x v="73"/>
    <x v="2"/>
    <x v="6"/>
    <x v="7"/>
    <x v="6"/>
  </r>
  <r>
    <x v="86"/>
    <x v="88"/>
    <x v="1"/>
    <x v="4"/>
    <x v="150"/>
    <x v="1"/>
    <x v="5"/>
    <x v="10"/>
    <x v="32"/>
    <x v="7"/>
    <x v="49"/>
    <x v="81"/>
    <x v="2"/>
    <x v="29"/>
    <x v="177"/>
    <x v="27"/>
    <x v="60"/>
    <x v="61"/>
    <x v="213"/>
    <x v="328"/>
    <x v="275"/>
    <x v="2"/>
    <x v="320"/>
    <x v="172"/>
    <x v="186"/>
    <x v="327"/>
    <x v="176"/>
    <x v="171"/>
    <x v="185"/>
    <x v="326"/>
    <x v="3"/>
    <x v="103"/>
    <x v="112"/>
    <x v="230"/>
    <x v="427"/>
    <x v="328"/>
    <x v="328"/>
    <x v="326"/>
    <x v="2"/>
    <x v="6"/>
    <x v="7"/>
    <x v="6"/>
  </r>
  <r>
    <x v="104"/>
    <x v="106"/>
    <x v="1"/>
    <x v="4"/>
    <x v="150"/>
    <x v="1"/>
    <x v="5"/>
    <x v="10"/>
    <x v="19"/>
    <x v="7"/>
    <x v="53"/>
    <x v="81"/>
    <x v="2"/>
    <x v="29"/>
    <x v="175"/>
    <x v="41"/>
    <x v="60"/>
    <x v="61"/>
    <x v="214"/>
    <x v="329"/>
    <x v="276"/>
    <x v="2"/>
    <x v="322"/>
    <x v="303"/>
    <x v="311"/>
    <x v="330"/>
    <x v="184"/>
    <x v="303"/>
    <x v="312"/>
    <x v="329"/>
    <x v="3"/>
    <x v="102"/>
    <x v="115"/>
    <x v="354"/>
    <x v="432"/>
    <x v="331"/>
    <x v="331"/>
    <x v="329"/>
    <x v="2"/>
    <x v="6"/>
    <x v="7"/>
    <x v="6"/>
  </r>
  <r>
    <x v="232"/>
    <x v="224"/>
    <x v="1"/>
    <x v="4"/>
    <x v="151"/>
    <x v="12"/>
    <x v="8"/>
    <x v="14"/>
    <x v="29"/>
    <x v="9"/>
    <x v="73"/>
    <x v="112"/>
    <x v="2"/>
    <x v="16"/>
    <x v="413"/>
    <x v="104"/>
    <x v="237"/>
    <x v="237"/>
    <x v="265"/>
    <x v="205"/>
    <x v="57"/>
    <x v="2"/>
    <x v="175"/>
    <x v="82"/>
    <x v="86"/>
    <x v="195"/>
    <x v="392"/>
    <x v="83"/>
    <x v="87"/>
    <x v="194"/>
    <x v="3"/>
    <x v="395"/>
    <x v="86"/>
    <x v="89"/>
    <x v="115"/>
    <x v="192"/>
    <x v="192"/>
    <x v="192"/>
    <x v="2"/>
    <x v="8"/>
    <x v="0"/>
    <x v="8"/>
  </r>
  <r>
    <x v="310"/>
    <x v="294"/>
    <x v="1"/>
    <x v="11"/>
    <x v="151"/>
    <x v="12"/>
    <x v="8"/>
    <x v="14"/>
    <x v="29"/>
    <x v="5"/>
    <x v="73"/>
    <x v="112"/>
    <x v="2"/>
    <x v="29"/>
    <x v="63"/>
    <x v="104"/>
    <x v="237"/>
    <x v="237"/>
    <x v="265"/>
    <x v="274"/>
    <x v="405"/>
    <x v="2"/>
    <x v="303"/>
    <x v="376"/>
    <x v="388"/>
    <x v="291"/>
    <x v="74"/>
    <x v="375"/>
    <x v="388"/>
    <x v="292"/>
    <x v="3"/>
    <x v="41"/>
    <x v="86"/>
    <x v="401"/>
    <x v="375"/>
    <x v="291"/>
    <x v="291"/>
    <x v="291"/>
    <x v="2"/>
    <x v="8"/>
    <x v="0"/>
    <x v="8"/>
  </r>
  <r>
    <x v="409"/>
    <x v="404"/>
    <x v="1"/>
    <x v="4"/>
    <x v="151"/>
    <x v="12"/>
    <x v="8"/>
    <x v="14"/>
    <x v="23"/>
    <x v="9"/>
    <x v="90"/>
    <x v="129"/>
    <x v="2"/>
    <x v="16"/>
    <x v="431"/>
    <x v="104"/>
    <x v="238"/>
    <x v="239"/>
    <x v="262"/>
    <x v="203"/>
    <x v="61"/>
    <x v="2"/>
    <x v="173"/>
    <x v="100"/>
    <x v="101"/>
    <x v="196"/>
    <x v="393"/>
    <x v="100"/>
    <x v="100"/>
    <x v="195"/>
    <x v="3"/>
    <x v="400"/>
    <x v="86"/>
    <x v="101"/>
    <x v="118"/>
    <x v="193"/>
    <x v="193"/>
    <x v="193"/>
    <x v="2"/>
    <x v="8"/>
    <x v="0"/>
    <x v="8"/>
  </r>
  <r>
    <x v="233"/>
    <x v="225"/>
    <x v="1"/>
    <x v="4"/>
    <x v="152"/>
    <x v="4"/>
    <x v="1"/>
    <x v="13"/>
    <x v="29"/>
    <x v="7"/>
    <x v="73"/>
    <x v="112"/>
    <x v="2"/>
    <x v="16"/>
    <x v="314"/>
    <x v="8"/>
    <x v="13"/>
    <x v="12"/>
    <x v="250"/>
    <x v="190"/>
    <x v="231"/>
    <x v="2"/>
    <x v="216"/>
    <x v="243"/>
    <x v="245"/>
    <x v="216"/>
    <x v="270"/>
    <x v="243"/>
    <x v="245"/>
    <x v="218"/>
    <x v="3"/>
    <x v="246"/>
    <x v="86"/>
    <x v="250"/>
    <x v="268"/>
    <x v="217"/>
    <x v="217"/>
    <x v="216"/>
    <x v="2"/>
    <x v="3"/>
    <x v="7"/>
    <x v="3"/>
  </r>
  <r>
    <x v="349"/>
    <x v="331"/>
    <x v="1"/>
    <x v="11"/>
    <x v="152"/>
    <x v="4"/>
    <x v="1"/>
    <x v="13"/>
    <x v="29"/>
    <x v="5"/>
    <x v="73"/>
    <x v="112"/>
    <x v="2"/>
    <x v="29"/>
    <x v="161"/>
    <x v="8"/>
    <x v="13"/>
    <x v="12"/>
    <x v="250"/>
    <x v="284"/>
    <x v="255"/>
    <x v="2"/>
    <x v="274"/>
    <x v="233"/>
    <x v="243"/>
    <x v="276"/>
    <x v="191"/>
    <x v="233"/>
    <x v="243"/>
    <x v="277"/>
    <x v="3"/>
    <x v="191"/>
    <x v="86"/>
    <x v="248"/>
    <x v="237"/>
    <x v="274"/>
    <x v="274"/>
    <x v="275"/>
    <x v="2"/>
    <x v="3"/>
    <x v="7"/>
    <x v="3"/>
  </r>
  <r>
    <x v="366"/>
    <x v="357"/>
    <x v="1"/>
    <x v="4"/>
    <x v="153"/>
    <x v="0"/>
    <x v="8"/>
    <x v="13"/>
    <x v="28"/>
    <x v="7"/>
    <x v="72"/>
    <x v="9"/>
    <x v="2"/>
    <x v="33"/>
    <x v="232"/>
    <x v="57"/>
    <x v="206"/>
    <x v="181"/>
    <x v="195"/>
    <x v="248"/>
    <x v="306"/>
    <x v="2"/>
    <x v="269"/>
    <x v="317"/>
    <x v="323"/>
    <x v="286"/>
    <x v="228"/>
    <x v="317"/>
    <x v="324"/>
    <x v="287"/>
    <x v="3"/>
    <x v="215"/>
    <x v="86"/>
    <x v="331"/>
    <x v="323"/>
    <x v="286"/>
    <x v="286"/>
    <x v="286"/>
    <x v="6"/>
    <x v="5"/>
    <x v="7"/>
    <x v="5"/>
  </r>
  <r>
    <x v="79"/>
    <x v="81"/>
    <x v="1"/>
    <x v="4"/>
    <x v="154"/>
    <x v="1"/>
    <x v="0"/>
    <x v="14"/>
    <x v="23"/>
    <x v="4"/>
    <x v="41"/>
    <x v="85"/>
    <x v="2"/>
    <x v="17"/>
    <x v="260"/>
    <x v="38"/>
    <x v="116"/>
    <x v="119"/>
    <x v="181"/>
    <x v="163"/>
    <x v="219"/>
    <x v="2"/>
    <x v="186"/>
    <x v="307"/>
    <x v="309"/>
    <x v="185"/>
    <x v="275"/>
    <x v="308"/>
    <x v="310"/>
    <x v="184"/>
    <x v="3"/>
    <x v="256"/>
    <x v="141"/>
    <x v="417"/>
    <x v="184"/>
    <x v="182"/>
    <x v="182"/>
    <x v="182"/>
    <x v="2"/>
    <x v="6"/>
    <x v="7"/>
    <x v="6"/>
  </r>
  <r>
    <x v="94"/>
    <x v="96"/>
    <x v="1"/>
    <x v="6"/>
    <x v="154"/>
    <x v="1"/>
    <x v="0"/>
    <x v="14"/>
    <x v="37"/>
    <x v="4"/>
    <x v="48"/>
    <x v="84"/>
    <x v="2"/>
    <x v="26"/>
    <x v="202"/>
    <x v="54"/>
    <x v="115"/>
    <x v="117"/>
    <x v="182"/>
    <x v="311"/>
    <x v="263"/>
    <x v="1"/>
    <x v="69"/>
    <x v="253"/>
    <x v="230"/>
    <x v="61"/>
    <x v="197"/>
    <x v="253"/>
    <x v="230"/>
    <x v="62"/>
    <x v="1"/>
    <x v="181"/>
    <x v="106"/>
    <x v="284"/>
    <x v="318"/>
    <x v="304"/>
    <x v="304"/>
    <x v="304"/>
    <x v="2"/>
    <x v="6"/>
    <x v="7"/>
    <x v="6"/>
  </r>
  <r>
    <x v="95"/>
    <x v="97"/>
    <x v="1"/>
    <x v="5"/>
    <x v="154"/>
    <x v="1"/>
    <x v="0"/>
    <x v="14"/>
    <x v="15"/>
    <x v="4"/>
    <x v="48"/>
    <x v="84"/>
    <x v="2"/>
    <x v="17"/>
    <x v="261"/>
    <x v="54"/>
    <x v="115"/>
    <x v="117"/>
    <x v="182"/>
    <x v="160"/>
    <x v="217"/>
    <x v="3"/>
    <x v="418"/>
    <x v="220"/>
    <x v="254"/>
    <x v="429"/>
    <x v="263"/>
    <x v="220"/>
    <x v="255"/>
    <x v="430"/>
    <x v="2"/>
    <x v="257"/>
    <x v="63"/>
    <x v="209"/>
    <x v="182"/>
    <x v="177"/>
    <x v="177"/>
    <x v="177"/>
    <x v="2"/>
    <x v="6"/>
    <x v="7"/>
    <x v="6"/>
  </r>
  <r>
    <x v="96"/>
    <x v="98"/>
    <x v="1"/>
    <x v="3"/>
    <x v="154"/>
    <x v="1"/>
    <x v="0"/>
    <x v="14"/>
    <x v="14"/>
    <x v="4"/>
    <x v="48"/>
    <x v="84"/>
    <x v="2"/>
    <x v="26"/>
    <x v="202"/>
    <x v="54"/>
    <x v="115"/>
    <x v="117"/>
    <x v="182"/>
    <x v="311"/>
    <x v="263"/>
    <x v="1"/>
    <x v="69"/>
    <x v="253"/>
    <x v="230"/>
    <x v="61"/>
    <x v="197"/>
    <x v="253"/>
    <x v="230"/>
    <x v="62"/>
    <x v="1"/>
    <x v="181"/>
    <x v="106"/>
    <x v="284"/>
    <x v="318"/>
    <x v="304"/>
    <x v="304"/>
    <x v="304"/>
    <x v="2"/>
    <x v="6"/>
    <x v="7"/>
    <x v="6"/>
  </r>
  <r>
    <x v="473"/>
    <x v="471"/>
    <x v="1"/>
    <x v="4"/>
    <x v="155"/>
    <x v="15"/>
    <x v="10"/>
    <x v="4"/>
    <x v="12"/>
    <x v="0"/>
    <x v="112"/>
    <x v="149"/>
    <x v="0"/>
    <x v="16"/>
    <x v="436"/>
    <x v="26"/>
    <x v="38"/>
    <x v="39"/>
    <x v="258"/>
    <x v="194"/>
    <x v="205"/>
    <x v="2"/>
    <x v="202"/>
    <x v="189"/>
    <x v="197"/>
    <x v="204"/>
    <x v="273"/>
    <x v="192"/>
    <x v="201"/>
    <x v="217"/>
    <x v="3"/>
    <x v="434"/>
    <x v="86"/>
    <x v="208"/>
    <x v="223"/>
    <x v="216"/>
    <x v="216"/>
    <x v="215"/>
    <x v="2"/>
    <x v="8"/>
    <x v="7"/>
    <x v="15"/>
  </r>
  <r>
    <x v="234"/>
    <x v="226"/>
    <x v="1"/>
    <x v="4"/>
    <x v="156"/>
    <x v="12"/>
    <x v="8"/>
    <x v="14"/>
    <x v="29"/>
    <x v="4"/>
    <x v="73"/>
    <x v="112"/>
    <x v="2"/>
    <x v="16"/>
    <x v="411"/>
    <x v="121"/>
    <x v="256"/>
    <x v="257"/>
    <x v="125"/>
    <x v="96"/>
    <x v="43"/>
    <x v="2"/>
    <x v="95"/>
    <x v="42"/>
    <x v="43"/>
    <x v="88"/>
    <x v="365"/>
    <x v="42"/>
    <x v="43"/>
    <x v="89"/>
    <x v="3"/>
    <x v="393"/>
    <x v="86"/>
    <x v="48"/>
    <x v="23"/>
    <x v="86"/>
    <x v="86"/>
    <x v="86"/>
    <x v="2"/>
    <x v="8"/>
    <x v="0"/>
    <x v="8"/>
  </r>
  <r>
    <x v="311"/>
    <x v="295"/>
    <x v="1"/>
    <x v="11"/>
    <x v="156"/>
    <x v="12"/>
    <x v="8"/>
    <x v="14"/>
    <x v="29"/>
    <x v="5"/>
    <x v="73"/>
    <x v="112"/>
    <x v="2"/>
    <x v="29"/>
    <x v="65"/>
    <x v="121"/>
    <x v="256"/>
    <x v="257"/>
    <x v="125"/>
    <x v="384"/>
    <x v="425"/>
    <x v="2"/>
    <x v="390"/>
    <x v="418"/>
    <x v="432"/>
    <x v="402"/>
    <x v="101"/>
    <x v="418"/>
    <x v="432"/>
    <x v="404"/>
    <x v="3"/>
    <x v="43"/>
    <x v="86"/>
    <x v="441"/>
    <x v="475"/>
    <x v="404"/>
    <x v="404"/>
    <x v="404"/>
    <x v="2"/>
    <x v="8"/>
    <x v="0"/>
    <x v="8"/>
  </r>
  <r>
    <x v="374"/>
    <x v="366"/>
    <x v="1"/>
    <x v="4"/>
    <x v="156"/>
    <x v="12"/>
    <x v="8"/>
    <x v="14"/>
    <x v="13"/>
    <x v="4"/>
    <x v="73"/>
    <x v="112"/>
    <x v="2"/>
    <x v="29"/>
    <x v="48"/>
    <x v="129"/>
    <x v="256"/>
    <x v="257"/>
    <x v="126"/>
    <x v="389"/>
    <x v="435"/>
    <x v="2"/>
    <x v="396"/>
    <x v="444"/>
    <x v="459"/>
    <x v="413"/>
    <x v="152"/>
    <x v="444"/>
    <x v="459"/>
    <x v="414"/>
    <x v="3"/>
    <x v="36"/>
    <x v="86"/>
    <x v="477"/>
    <x v="482"/>
    <x v="414"/>
    <x v="414"/>
    <x v="414"/>
    <x v="2"/>
    <x v="8"/>
    <x v="0"/>
    <x v="8"/>
  </r>
  <r>
    <x v="235"/>
    <x v="227"/>
    <x v="1"/>
    <x v="4"/>
    <x v="157"/>
    <x v="12"/>
    <x v="3"/>
    <x v="14"/>
    <x v="29"/>
    <x v="9"/>
    <x v="73"/>
    <x v="112"/>
    <x v="2"/>
    <x v="16"/>
    <x v="349"/>
    <x v="46"/>
    <x v="56"/>
    <x v="60"/>
    <x v="292"/>
    <x v="229"/>
    <x v="190"/>
    <x v="2"/>
    <x v="229"/>
    <x v="105"/>
    <x v="115"/>
    <x v="231"/>
    <x v="293"/>
    <x v="106"/>
    <x v="114"/>
    <x v="232"/>
    <x v="3"/>
    <x v="384"/>
    <x v="86"/>
    <x v="117"/>
    <x v="50"/>
    <x v="231"/>
    <x v="231"/>
    <x v="230"/>
    <x v="2"/>
    <x v="8"/>
    <x v="0"/>
    <x v="8"/>
  </r>
  <r>
    <x v="312"/>
    <x v="296"/>
    <x v="1"/>
    <x v="11"/>
    <x v="157"/>
    <x v="12"/>
    <x v="3"/>
    <x v="14"/>
    <x v="29"/>
    <x v="5"/>
    <x v="73"/>
    <x v="112"/>
    <x v="2"/>
    <x v="29"/>
    <x v="125"/>
    <x v="46"/>
    <x v="56"/>
    <x v="60"/>
    <x v="292"/>
    <x v="257"/>
    <x v="284"/>
    <x v="2"/>
    <x v="262"/>
    <x v="360"/>
    <x v="366"/>
    <x v="265"/>
    <x v="178"/>
    <x v="359"/>
    <x v="366"/>
    <x v="266"/>
    <x v="3"/>
    <x v="56"/>
    <x v="86"/>
    <x v="377"/>
    <x v="443"/>
    <x v="263"/>
    <x v="263"/>
    <x v="264"/>
    <x v="2"/>
    <x v="8"/>
    <x v="0"/>
    <x v="8"/>
  </r>
  <r>
    <x v="128"/>
    <x v="130"/>
    <x v="1"/>
    <x v="4"/>
    <x v="158"/>
    <x v="0"/>
    <x v="3"/>
    <x v="13"/>
    <x v="20"/>
    <x v="7"/>
    <x v="62"/>
    <x v="104"/>
    <x v="2"/>
    <x v="16"/>
    <x v="311"/>
    <x v="54"/>
    <x v="50"/>
    <x v="45"/>
    <x v="50"/>
    <x v="41"/>
    <x v="195"/>
    <x v="2"/>
    <x v="43"/>
    <x v="81"/>
    <x v="78"/>
    <x v="42"/>
    <x v="278"/>
    <x v="82"/>
    <x v="78"/>
    <x v="43"/>
    <x v="3"/>
    <x v="301"/>
    <x v="59"/>
    <x v="71"/>
    <x v="131"/>
    <x v="42"/>
    <x v="42"/>
    <x v="42"/>
    <x v="2"/>
    <x v="5"/>
    <x v="7"/>
    <x v="5"/>
  </r>
  <r>
    <x v="132"/>
    <x v="133"/>
    <x v="1"/>
    <x v="4"/>
    <x v="158"/>
    <x v="0"/>
    <x v="3"/>
    <x v="13"/>
    <x v="23"/>
    <x v="7"/>
    <x v="63"/>
    <x v="105"/>
    <x v="2"/>
    <x v="16"/>
    <x v="310"/>
    <x v="52"/>
    <x v="51"/>
    <x v="46"/>
    <x v="49"/>
    <x v="42"/>
    <x v="198"/>
    <x v="2"/>
    <x v="44"/>
    <x v="89"/>
    <x v="84"/>
    <x v="43"/>
    <x v="280"/>
    <x v="90"/>
    <x v="85"/>
    <x v="44"/>
    <x v="3"/>
    <x v="300"/>
    <x v="60"/>
    <x v="78"/>
    <x v="132"/>
    <x v="43"/>
    <x v="43"/>
    <x v="43"/>
    <x v="2"/>
    <x v="5"/>
    <x v="7"/>
    <x v="5"/>
  </r>
  <r>
    <x v="98"/>
    <x v="100"/>
    <x v="1"/>
    <x v="4"/>
    <x v="159"/>
    <x v="14"/>
    <x v="6"/>
    <x v="7"/>
    <x v="23"/>
    <x v="9"/>
    <x v="50"/>
    <x v="93"/>
    <x v="2"/>
    <x v="16"/>
    <x v="303"/>
    <x v="27"/>
    <x v="152"/>
    <x v="155"/>
    <x v="303"/>
    <x v="238"/>
    <x v="118"/>
    <x v="2"/>
    <x v="204"/>
    <x v="405"/>
    <x v="418"/>
    <x v="250"/>
    <x v="401"/>
    <x v="405"/>
    <x v="418"/>
    <x v="247"/>
    <x v="3"/>
    <x v="341"/>
    <x v="68"/>
    <x v="424"/>
    <x v="373"/>
    <x v="245"/>
    <x v="245"/>
    <x v="245"/>
    <x v="2"/>
    <x v="7"/>
    <x v="7"/>
    <x v="7"/>
  </r>
  <r>
    <x v="237"/>
    <x v="229"/>
    <x v="1"/>
    <x v="4"/>
    <x v="160"/>
    <x v="12"/>
    <x v="8"/>
    <x v="14"/>
    <x v="29"/>
    <x v="6"/>
    <x v="73"/>
    <x v="112"/>
    <x v="2"/>
    <x v="16"/>
    <x v="365"/>
    <x v="111"/>
    <x v="310"/>
    <x v="310"/>
    <x v="109"/>
    <x v="91"/>
    <x v="27"/>
    <x v="2"/>
    <x v="81"/>
    <x v="455"/>
    <x v="471"/>
    <x v="94"/>
    <x v="445"/>
    <x v="455"/>
    <x v="470"/>
    <x v="95"/>
    <x v="3"/>
    <x v="386"/>
    <x v="86"/>
    <x v="488"/>
    <x v="21"/>
    <x v="92"/>
    <x v="92"/>
    <x v="92"/>
    <x v="2"/>
    <x v="8"/>
    <x v="0"/>
    <x v="8"/>
  </r>
  <r>
    <x v="350"/>
    <x v="332"/>
    <x v="1"/>
    <x v="11"/>
    <x v="160"/>
    <x v="12"/>
    <x v="8"/>
    <x v="14"/>
    <x v="29"/>
    <x v="5"/>
    <x v="73"/>
    <x v="112"/>
    <x v="2"/>
    <x v="29"/>
    <x v="111"/>
    <x v="111"/>
    <x v="310"/>
    <x v="310"/>
    <x v="109"/>
    <x v="393"/>
    <x v="451"/>
    <x v="2"/>
    <x v="409"/>
    <x v="11"/>
    <x v="11"/>
    <x v="393"/>
    <x v="12"/>
    <x v="11"/>
    <x v="11"/>
    <x v="395"/>
    <x v="3"/>
    <x v="53"/>
    <x v="86"/>
    <x v="11"/>
    <x v="478"/>
    <x v="395"/>
    <x v="395"/>
    <x v="395"/>
    <x v="2"/>
    <x v="8"/>
    <x v="0"/>
    <x v="8"/>
  </r>
  <r>
    <x v="238"/>
    <x v="230"/>
    <x v="1"/>
    <x v="4"/>
    <x v="161"/>
    <x v="1"/>
    <x v="2"/>
    <x v="14"/>
    <x v="29"/>
    <x v="9"/>
    <x v="73"/>
    <x v="112"/>
    <x v="2"/>
    <x v="16"/>
    <x v="403"/>
    <x v="104"/>
    <x v="140"/>
    <x v="145"/>
    <x v="312"/>
    <x v="253"/>
    <x v="85"/>
    <x v="2"/>
    <x v="197"/>
    <x v="23"/>
    <x v="22"/>
    <x v="203"/>
    <x v="310"/>
    <x v="23"/>
    <x v="22"/>
    <x v="204"/>
    <x v="3"/>
    <x v="371"/>
    <x v="86"/>
    <x v="23"/>
    <x v="34"/>
    <x v="202"/>
    <x v="202"/>
    <x v="202"/>
    <x v="2"/>
    <x v="6"/>
    <x v="7"/>
    <x v="6"/>
  </r>
  <r>
    <x v="314"/>
    <x v="298"/>
    <x v="1"/>
    <x v="11"/>
    <x v="161"/>
    <x v="1"/>
    <x v="2"/>
    <x v="14"/>
    <x v="29"/>
    <x v="5"/>
    <x v="73"/>
    <x v="112"/>
    <x v="2"/>
    <x v="29"/>
    <x v="75"/>
    <x v="104"/>
    <x v="140"/>
    <x v="145"/>
    <x v="312"/>
    <x v="235"/>
    <x v="377"/>
    <x v="2"/>
    <x v="285"/>
    <x v="439"/>
    <x v="456"/>
    <x v="283"/>
    <x v="161"/>
    <x v="439"/>
    <x v="456"/>
    <x v="284"/>
    <x v="3"/>
    <x v="68"/>
    <x v="86"/>
    <x v="471"/>
    <x v="463"/>
    <x v="283"/>
    <x v="283"/>
    <x v="283"/>
    <x v="2"/>
    <x v="6"/>
    <x v="7"/>
    <x v="6"/>
  </r>
  <r>
    <x v="365"/>
    <x v="356"/>
    <x v="1"/>
    <x v="4"/>
    <x v="162"/>
    <x v="14"/>
    <x v="3"/>
    <x v="11"/>
    <x v="28"/>
    <x v="7"/>
    <x v="72"/>
    <x v="9"/>
    <x v="2"/>
    <x v="36"/>
    <x v="231"/>
    <x v="8"/>
    <x v="163"/>
    <x v="125"/>
    <x v="169"/>
    <x v="249"/>
    <x v="315"/>
    <x v="2"/>
    <x v="273"/>
    <x v="283"/>
    <x v="288"/>
    <x v="287"/>
    <x v="225"/>
    <x v="283"/>
    <x v="289"/>
    <x v="288"/>
    <x v="3"/>
    <x v="214"/>
    <x v="86"/>
    <x v="292"/>
    <x v="340"/>
    <x v="287"/>
    <x v="287"/>
    <x v="287"/>
    <x v="6"/>
    <x v="7"/>
    <x v="7"/>
    <x v="7"/>
  </r>
  <r>
    <x v="488"/>
    <x v="489"/>
    <x v="1"/>
    <x v="4"/>
    <x v="163"/>
    <x v="15"/>
    <x v="8"/>
    <x v="4"/>
    <x v="26"/>
    <x v="7"/>
    <x v="117"/>
    <x v="159"/>
    <x v="0"/>
    <x v="29"/>
    <x v="24"/>
    <x v="36"/>
    <x v="66"/>
    <x v="64"/>
    <x v="54"/>
    <x v="432"/>
    <x v="286"/>
    <x v="2"/>
    <x v="437"/>
    <x v="208"/>
    <x v="255"/>
    <x v="438"/>
    <x v="180"/>
    <x v="209"/>
    <x v="254"/>
    <x v="437"/>
    <x v="3"/>
    <x v="434"/>
    <x v="86"/>
    <x v="259"/>
    <x v="258"/>
    <x v="436"/>
    <x v="436"/>
    <x v="436"/>
    <x v="1"/>
    <x v="8"/>
    <x v="7"/>
    <x v="15"/>
  </r>
  <r>
    <x v="239"/>
    <x v="231"/>
    <x v="1"/>
    <x v="4"/>
    <x v="164"/>
    <x v="14"/>
    <x v="8"/>
    <x v="11"/>
    <x v="29"/>
    <x v="7"/>
    <x v="73"/>
    <x v="112"/>
    <x v="2"/>
    <x v="16"/>
    <x v="386"/>
    <x v="88"/>
    <x v="211"/>
    <x v="211"/>
    <x v="117"/>
    <x v="97"/>
    <x v="78"/>
    <x v="2"/>
    <x v="103"/>
    <x v="158"/>
    <x v="162"/>
    <x v="101"/>
    <x v="377"/>
    <x v="158"/>
    <x v="162"/>
    <x v="102"/>
    <x v="3"/>
    <x v="361"/>
    <x v="86"/>
    <x v="172"/>
    <x v="181"/>
    <x v="99"/>
    <x v="99"/>
    <x v="99"/>
    <x v="2"/>
    <x v="7"/>
    <x v="7"/>
    <x v="7"/>
  </r>
  <r>
    <x v="351"/>
    <x v="333"/>
    <x v="1"/>
    <x v="11"/>
    <x v="164"/>
    <x v="14"/>
    <x v="8"/>
    <x v="11"/>
    <x v="29"/>
    <x v="5"/>
    <x v="73"/>
    <x v="112"/>
    <x v="2"/>
    <x v="29"/>
    <x v="87"/>
    <x v="88"/>
    <x v="211"/>
    <x v="211"/>
    <x v="117"/>
    <x v="383"/>
    <x v="386"/>
    <x v="2"/>
    <x v="380"/>
    <x v="308"/>
    <x v="319"/>
    <x v="382"/>
    <x v="89"/>
    <x v="309"/>
    <x v="319"/>
    <x v="383"/>
    <x v="3"/>
    <x v="78"/>
    <x v="86"/>
    <x v="325"/>
    <x v="321"/>
    <x v="383"/>
    <x v="383"/>
    <x v="383"/>
    <x v="2"/>
    <x v="7"/>
    <x v="7"/>
    <x v="7"/>
  </r>
  <r>
    <x v="28"/>
    <x v="27"/>
    <x v="1"/>
    <x v="4"/>
    <x v="165"/>
    <x v="12"/>
    <x v="8"/>
    <x v="14"/>
    <x v="23"/>
    <x v="2"/>
    <x v="19"/>
    <x v="32"/>
    <x v="2"/>
    <x v="29"/>
    <x v="205"/>
    <x v="108"/>
    <x v="318"/>
    <x v="318"/>
    <x v="100"/>
    <x v="315"/>
    <x v="480"/>
    <x v="2"/>
    <x v="419"/>
    <x v="7"/>
    <x v="7"/>
    <x v="423"/>
    <x v="25"/>
    <x v="7"/>
    <x v="7"/>
    <x v="424"/>
    <x v="3"/>
    <x v="161"/>
    <x v="139"/>
    <x v="8"/>
    <x v="10"/>
    <x v="424"/>
    <x v="424"/>
    <x v="424"/>
    <x v="4"/>
    <x v="8"/>
    <x v="0"/>
    <x v="8"/>
  </r>
  <r>
    <x v="240"/>
    <x v="232"/>
    <x v="1"/>
    <x v="4"/>
    <x v="165"/>
    <x v="12"/>
    <x v="8"/>
    <x v="14"/>
    <x v="29"/>
    <x v="2"/>
    <x v="73"/>
    <x v="112"/>
    <x v="2"/>
    <x v="16"/>
    <x v="306"/>
    <x v="134"/>
    <x v="321"/>
    <x v="321"/>
    <x v="79"/>
    <x v="74"/>
    <x v="6"/>
    <x v="2"/>
    <x v="56"/>
    <x v="464"/>
    <x v="479"/>
    <x v="82"/>
    <x v="455"/>
    <x v="463"/>
    <x v="478"/>
    <x v="83"/>
    <x v="3"/>
    <x v="381"/>
    <x v="86"/>
    <x v="495"/>
    <x v="499"/>
    <x v="80"/>
    <x v="80"/>
    <x v="80"/>
    <x v="2"/>
    <x v="8"/>
    <x v="0"/>
    <x v="8"/>
  </r>
  <r>
    <x v="315"/>
    <x v="299"/>
    <x v="1"/>
    <x v="11"/>
    <x v="165"/>
    <x v="12"/>
    <x v="8"/>
    <x v="14"/>
    <x v="29"/>
    <x v="5"/>
    <x v="73"/>
    <x v="112"/>
    <x v="2"/>
    <x v="29"/>
    <x v="168"/>
    <x v="134"/>
    <x v="321"/>
    <x v="321"/>
    <x v="79"/>
    <x v="412"/>
    <x v="478"/>
    <x v="2"/>
    <x v="431"/>
    <x v="4"/>
    <x v="4"/>
    <x v="407"/>
    <x v="2"/>
    <x v="4"/>
    <x v="4"/>
    <x v="409"/>
    <x v="3"/>
    <x v="59"/>
    <x v="86"/>
    <x v="5"/>
    <x v="2"/>
    <x v="409"/>
    <x v="409"/>
    <x v="409"/>
    <x v="2"/>
    <x v="8"/>
    <x v="0"/>
    <x v="8"/>
  </r>
  <r>
    <x v="447"/>
    <x v="446"/>
    <x v="1"/>
    <x v="4"/>
    <x v="165"/>
    <x v="12"/>
    <x v="8"/>
    <x v="14"/>
    <x v="25"/>
    <x v="2"/>
    <x v="105"/>
    <x v="32"/>
    <x v="2"/>
    <x v="29"/>
    <x v="203"/>
    <x v="145"/>
    <x v="317"/>
    <x v="317"/>
    <x v="101"/>
    <x v="317"/>
    <x v="481"/>
    <x v="2"/>
    <x v="425"/>
    <x v="14"/>
    <x v="14"/>
    <x v="426"/>
    <x v="51"/>
    <x v="14"/>
    <x v="14"/>
    <x v="427"/>
    <x v="3"/>
    <x v="159"/>
    <x v="86"/>
    <x v="15"/>
    <x v="12"/>
    <x v="427"/>
    <x v="427"/>
    <x v="427"/>
    <x v="4"/>
    <x v="8"/>
    <x v="0"/>
    <x v="8"/>
  </r>
  <r>
    <x v="241"/>
    <x v="233"/>
    <x v="1"/>
    <x v="4"/>
    <x v="166"/>
    <x v="0"/>
    <x v="2"/>
    <x v="14"/>
    <x v="29"/>
    <x v="4"/>
    <x v="73"/>
    <x v="112"/>
    <x v="2"/>
    <x v="16"/>
    <x v="316"/>
    <x v="29"/>
    <x v="128"/>
    <x v="132"/>
    <x v="140"/>
    <x v="117"/>
    <x v="127"/>
    <x v="2"/>
    <x v="128"/>
    <x v="393"/>
    <x v="405"/>
    <x v="144"/>
    <x v="397"/>
    <x v="393"/>
    <x v="405"/>
    <x v="146"/>
    <x v="3"/>
    <x v="302"/>
    <x v="86"/>
    <x v="416"/>
    <x v="177"/>
    <x v="142"/>
    <x v="142"/>
    <x v="143"/>
    <x v="2"/>
    <x v="5"/>
    <x v="7"/>
    <x v="5"/>
  </r>
  <r>
    <x v="316"/>
    <x v="300"/>
    <x v="1"/>
    <x v="11"/>
    <x v="166"/>
    <x v="0"/>
    <x v="2"/>
    <x v="14"/>
    <x v="29"/>
    <x v="5"/>
    <x v="73"/>
    <x v="112"/>
    <x v="2"/>
    <x v="29"/>
    <x v="159"/>
    <x v="29"/>
    <x v="128"/>
    <x v="132"/>
    <x v="140"/>
    <x v="358"/>
    <x v="336"/>
    <x v="2"/>
    <x v="350"/>
    <x v="67"/>
    <x v="72"/>
    <x v="333"/>
    <x v="71"/>
    <x v="65"/>
    <x v="70"/>
    <x v="333"/>
    <x v="3"/>
    <x v="145"/>
    <x v="86"/>
    <x v="74"/>
    <x v="324"/>
    <x v="334"/>
    <x v="334"/>
    <x v="333"/>
    <x v="2"/>
    <x v="5"/>
    <x v="7"/>
    <x v="5"/>
  </r>
  <r>
    <x v="242"/>
    <x v="348"/>
    <x v="1"/>
    <x v="4"/>
    <x v="167"/>
    <x v="14"/>
    <x v="5"/>
    <x v="1"/>
    <x v="29"/>
    <x v="1"/>
    <x v="73"/>
    <x v="112"/>
    <x v="2"/>
    <x v="16"/>
    <x v="351"/>
    <x v="66"/>
    <x v="100"/>
    <x v="105"/>
    <x v="138"/>
    <x v="112"/>
    <x v="138"/>
    <x v="2"/>
    <x v="130"/>
    <x v="91"/>
    <x v="92"/>
    <x v="118"/>
    <x v="335"/>
    <x v="92"/>
    <x v="91"/>
    <x v="119"/>
    <x v="3"/>
    <x v="353"/>
    <x v="86"/>
    <x v="94"/>
    <x v="76"/>
    <x v="116"/>
    <x v="116"/>
    <x v="116"/>
    <x v="2"/>
    <x v="7"/>
    <x v="7"/>
    <x v="7"/>
  </r>
  <r>
    <x v="317"/>
    <x v="343"/>
    <x v="1"/>
    <x v="11"/>
    <x v="167"/>
    <x v="14"/>
    <x v="5"/>
    <x v="1"/>
    <x v="29"/>
    <x v="5"/>
    <x v="73"/>
    <x v="112"/>
    <x v="2"/>
    <x v="29"/>
    <x v="123"/>
    <x v="66"/>
    <x v="100"/>
    <x v="105"/>
    <x v="138"/>
    <x v="365"/>
    <x v="320"/>
    <x v="2"/>
    <x v="347"/>
    <x v="371"/>
    <x v="384"/>
    <x v="359"/>
    <x v="138"/>
    <x v="370"/>
    <x v="384"/>
    <x v="361"/>
    <x v="3"/>
    <x v="88"/>
    <x v="86"/>
    <x v="398"/>
    <x v="412"/>
    <x v="361"/>
    <x v="361"/>
    <x v="361"/>
    <x v="2"/>
    <x v="7"/>
    <x v="7"/>
    <x v="7"/>
  </r>
  <r>
    <x v="243"/>
    <x v="234"/>
    <x v="1"/>
    <x v="4"/>
    <x v="168"/>
    <x v="14"/>
    <x v="3"/>
    <x v="13"/>
    <x v="29"/>
    <x v="1"/>
    <x v="73"/>
    <x v="112"/>
    <x v="2"/>
    <x v="16"/>
    <x v="372"/>
    <x v="67"/>
    <x v="148"/>
    <x v="150"/>
    <x v="146"/>
    <x v="114"/>
    <x v="117"/>
    <x v="2"/>
    <x v="123"/>
    <x v="174"/>
    <x v="181"/>
    <x v="125"/>
    <x v="363"/>
    <x v="174"/>
    <x v="179"/>
    <x v="126"/>
    <x v="3"/>
    <x v="358"/>
    <x v="86"/>
    <x v="190"/>
    <x v="61"/>
    <x v="123"/>
    <x v="123"/>
    <x v="123"/>
    <x v="2"/>
    <x v="7"/>
    <x v="7"/>
    <x v="7"/>
  </r>
  <r>
    <x v="352"/>
    <x v="334"/>
    <x v="1"/>
    <x v="11"/>
    <x v="168"/>
    <x v="14"/>
    <x v="3"/>
    <x v="13"/>
    <x v="29"/>
    <x v="5"/>
    <x v="73"/>
    <x v="112"/>
    <x v="2"/>
    <x v="29"/>
    <x v="106"/>
    <x v="67"/>
    <x v="148"/>
    <x v="150"/>
    <x v="146"/>
    <x v="361"/>
    <x v="351"/>
    <x v="2"/>
    <x v="356"/>
    <x v="299"/>
    <x v="303"/>
    <x v="350"/>
    <x v="102"/>
    <x v="299"/>
    <x v="303"/>
    <x v="352"/>
    <x v="3"/>
    <x v="83"/>
    <x v="86"/>
    <x v="309"/>
    <x v="433"/>
    <x v="351"/>
    <x v="351"/>
    <x v="352"/>
    <x v="2"/>
    <x v="7"/>
    <x v="7"/>
    <x v="7"/>
  </r>
  <r>
    <x v="405"/>
    <x v="400"/>
    <x v="1"/>
    <x v="4"/>
    <x v="168"/>
    <x v="14"/>
    <x v="3"/>
    <x v="13"/>
    <x v="26"/>
    <x v="1"/>
    <x v="89"/>
    <x v="128"/>
    <x v="2"/>
    <x v="29"/>
    <x v="67"/>
    <x v="71"/>
    <x v="153"/>
    <x v="154"/>
    <x v="141"/>
    <x v="376"/>
    <x v="348"/>
    <x v="2"/>
    <x v="362"/>
    <x v="306"/>
    <x v="318"/>
    <x v="360"/>
    <x v="109"/>
    <x v="307"/>
    <x v="318"/>
    <x v="362"/>
    <x v="3"/>
    <x v="71"/>
    <x v="86"/>
    <x v="324"/>
    <x v="314"/>
    <x v="362"/>
    <x v="362"/>
    <x v="362"/>
    <x v="2"/>
    <x v="7"/>
    <x v="7"/>
    <x v="7"/>
  </r>
  <r>
    <x v="33"/>
    <x v="33"/>
    <x v="1"/>
    <x v="4"/>
    <x v="169"/>
    <x v="12"/>
    <x v="1"/>
    <x v="6"/>
    <x v="23"/>
    <x v="7"/>
    <x v="25"/>
    <x v="40"/>
    <x v="2"/>
    <x v="29"/>
    <x v="194"/>
    <x v="89"/>
    <x v="249"/>
    <x v="280"/>
    <x v="334"/>
    <x v="6"/>
    <x v="427"/>
    <x v="2"/>
    <x v="6"/>
    <x v="110"/>
    <x v="68"/>
    <x v="6"/>
    <x v="94"/>
    <x v="111"/>
    <x v="66"/>
    <x v="7"/>
    <x v="3"/>
    <x v="155"/>
    <x v="134"/>
    <x v="107"/>
    <x v="320"/>
    <x v="6"/>
    <x v="6"/>
    <x v="6"/>
    <x v="4"/>
    <x v="8"/>
    <x v="0"/>
    <x v="8"/>
  </r>
  <r>
    <x v="36"/>
    <x v="34"/>
    <x v="1"/>
    <x v="4"/>
    <x v="169"/>
    <x v="12"/>
    <x v="1"/>
    <x v="6"/>
    <x v="8"/>
    <x v="7"/>
    <x v="26"/>
    <x v="11"/>
    <x v="2"/>
    <x v="16"/>
    <x v="239"/>
    <x v="61"/>
    <x v="162"/>
    <x v="222"/>
    <x v="335"/>
    <x v="435"/>
    <x v="153"/>
    <x v="2"/>
    <x v="436"/>
    <x v="211"/>
    <x v="261"/>
    <x v="439"/>
    <x v="202"/>
    <x v="211"/>
    <x v="261"/>
    <x v="440"/>
    <x v="3"/>
    <x v="220"/>
    <x v="27"/>
    <x v="176"/>
    <x v="172"/>
    <x v="439"/>
    <x v="439"/>
    <x v="439"/>
    <x v="6"/>
    <x v="8"/>
    <x v="0"/>
    <x v="8"/>
  </r>
  <r>
    <x v="67"/>
    <x v="68"/>
    <x v="1"/>
    <x v="4"/>
    <x v="169"/>
    <x v="12"/>
    <x v="1"/>
    <x v="6"/>
    <x v="12"/>
    <x v="7"/>
    <x v="41"/>
    <x v="43"/>
    <x v="2"/>
    <x v="29"/>
    <x v="187"/>
    <x v="99"/>
    <x v="251"/>
    <x v="283"/>
    <x v="333"/>
    <x v="5"/>
    <x v="438"/>
    <x v="2"/>
    <x v="5"/>
    <x v="179"/>
    <x v="91"/>
    <x v="5"/>
    <x v="75"/>
    <x v="179"/>
    <x v="90"/>
    <x v="6"/>
    <x v="3"/>
    <x v="151"/>
    <x v="128"/>
    <x v="133"/>
    <x v="319"/>
    <x v="5"/>
    <x v="5"/>
    <x v="5"/>
    <x v="4"/>
    <x v="8"/>
    <x v="0"/>
    <x v="8"/>
  </r>
  <r>
    <x v="140"/>
    <x v="139"/>
    <x v="1"/>
    <x v="4"/>
    <x v="170"/>
    <x v="2"/>
    <x v="1"/>
    <x v="10"/>
    <x v="24"/>
    <x v="7"/>
    <x v="65"/>
    <x v="107"/>
    <x v="0"/>
    <x v="16"/>
    <x v="401"/>
    <x v="93"/>
    <x v="168"/>
    <x v="175"/>
    <x v="242"/>
    <x v="173"/>
    <x v="90"/>
    <x v="2"/>
    <x v="165"/>
    <x v="60"/>
    <x v="65"/>
    <x v="170"/>
    <x v="324"/>
    <x v="71"/>
    <x v="73"/>
    <x v="199"/>
    <x v="3"/>
    <x v="279"/>
    <x v="41"/>
    <x v="65"/>
    <x v="68"/>
    <x v="199"/>
    <x v="199"/>
    <x v="197"/>
    <x v="2"/>
    <x v="4"/>
    <x v="7"/>
    <x v="4"/>
  </r>
  <r>
    <x v="244"/>
    <x v="235"/>
    <x v="1"/>
    <x v="4"/>
    <x v="170"/>
    <x v="2"/>
    <x v="1"/>
    <x v="10"/>
    <x v="29"/>
    <x v="7"/>
    <x v="73"/>
    <x v="112"/>
    <x v="2"/>
    <x v="16"/>
    <x v="355"/>
    <x v="72"/>
    <x v="169"/>
    <x v="176"/>
    <x v="226"/>
    <x v="158"/>
    <x v="99"/>
    <x v="2"/>
    <x v="162"/>
    <x v="199"/>
    <x v="203"/>
    <x v="174"/>
    <x v="376"/>
    <x v="199"/>
    <x v="203"/>
    <x v="173"/>
    <x v="3"/>
    <x v="273"/>
    <x v="86"/>
    <x v="211"/>
    <x v="63"/>
    <x v="170"/>
    <x v="170"/>
    <x v="170"/>
    <x v="2"/>
    <x v="4"/>
    <x v="7"/>
    <x v="4"/>
  </r>
  <r>
    <x v="318"/>
    <x v="301"/>
    <x v="1"/>
    <x v="11"/>
    <x v="170"/>
    <x v="2"/>
    <x v="1"/>
    <x v="10"/>
    <x v="29"/>
    <x v="5"/>
    <x v="73"/>
    <x v="112"/>
    <x v="2"/>
    <x v="29"/>
    <x v="120"/>
    <x v="72"/>
    <x v="169"/>
    <x v="176"/>
    <x v="226"/>
    <x v="312"/>
    <x v="365"/>
    <x v="2"/>
    <x v="310"/>
    <x v="269"/>
    <x v="279"/>
    <x v="308"/>
    <x v="90"/>
    <x v="268"/>
    <x v="279"/>
    <x v="309"/>
    <x v="3"/>
    <x v="168"/>
    <x v="86"/>
    <x v="281"/>
    <x v="429"/>
    <x v="309"/>
    <x v="309"/>
    <x v="309"/>
    <x v="2"/>
    <x v="4"/>
    <x v="7"/>
    <x v="4"/>
  </r>
  <r>
    <x v="376"/>
    <x v="368"/>
    <x v="1"/>
    <x v="4"/>
    <x v="170"/>
    <x v="2"/>
    <x v="1"/>
    <x v="10"/>
    <x v="20"/>
    <x v="7"/>
    <x v="74"/>
    <x v="113"/>
    <x v="2"/>
    <x v="29"/>
    <x v="79"/>
    <x v="100"/>
    <x v="170"/>
    <x v="178"/>
    <x v="227"/>
    <x v="313"/>
    <x v="374"/>
    <x v="2"/>
    <x v="315"/>
    <x v="423"/>
    <x v="437"/>
    <x v="316"/>
    <x v="139"/>
    <x v="423"/>
    <x v="437"/>
    <x v="317"/>
    <x v="3"/>
    <x v="164"/>
    <x v="86"/>
    <x v="448"/>
    <x v="467"/>
    <x v="319"/>
    <x v="319"/>
    <x v="317"/>
    <x v="2"/>
    <x v="4"/>
    <x v="7"/>
    <x v="4"/>
  </r>
  <r>
    <x v="399"/>
    <x v="394"/>
    <x v="1"/>
    <x v="4"/>
    <x v="170"/>
    <x v="2"/>
    <x v="1"/>
    <x v="10"/>
    <x v="20"/>
    <x v="7"/>
    <x v="85"/>
    <x v="124"/>
    <x v="0"/>
    <x v="16"/>
    <x v="433"/>
    <x v="89"/>
    <x v="171"/>
    <x v="179"/>
    <x v="240"/>
    <x v="168"/>
    <x v="92"/>
    <x v="2"/>
    <x v="163"/>
    <x v="69"/>
    <x v="70"/>
    <x v="169"/>
    <x v="322"/>
    <x v="77"/>
    <x v="80"/>
    <x v="196"/>
    <x v="3"/>
    <x v="284"/>
    <x v="86"/>
    <x v="83"/>
    <x v="86"/>
    <x v="194"/>
    <x v="194"/>
    <x v="194"/>
    <x v="2"/>
    <x v="4"/>
    <x v="7"/>
    <x v="4"/>
  </r>
  <r>
    <x v="34"/>
    <x v="35"/>
    <x v="1"/>
    <x v="4"/>
    <x v="171"/>
    <x v="14"/>
    <x v="1"/>
    <x v="1"/>
    <x v="23"/>
    <x v="1"/>
    <x v="25"/>
    <x v="72"/>
    <x v="2"/>
    <x v="30"/>
    <x v="22"/>
    <x v="89"/>
    <x v="248"/>
    <x v="249"/>
    <x v="124"/>
    <x v="398"/>
    <x v="448"/>
    <x v="2"/>
    <x v="404"/>
    <x v="62"/>
    <x v="69"/>
    <x v="395"/>
    <x v="18"/>
    <x v="60"/>
    <x v="67"/>
    <x v="397"/>
    <x v="3"/>
    <x v="63"/>
    <x v="137"/>
    <x v="127"/>
    <x v="452"/>
    <x v="397"/>
    <x v="397"/>
    <x v="397"/>
    <x v="2"/>
    <x v="7"/>
    <x v="7"/>
    <x v="7"/>
  </r>
  <r>
    <x v="38"/>
    <x v="36"/>
    <x v="1"/>
    <x v="4"/>
    <x v="171"/>
    <x v="14"/>
    <x v="1"/>
    <x v="1"/>
    <x v="8"/>
    <x v="1"/>
    <x v="28"/>
    <x v="7"/>
    <x v="2"/>
    <x v="21"/>
    <x v="235"/>
    <x v="65"/>
    <x v="1"/>
    <x v="0"/>
    <x v="336"/>
    <x v="245"/>
    <x v="245"/>
    <x v="2"/>
    <x v="248"/>
    <x v="238"/>
    <x v="244"/>
    <x v="251"/>
    <x v="229"/>
    <x v="238"/>
    <x v="244"/>
    <x v="251"/>
    <x v="3"/>
    <x v="217"/>
    <x v="17"/>
    <x v="114"/>
    <x v="191"/>
    <x v="249"/>
    <x v="249"/>
    <x v="249"/>
    <x v="7"/>
    <x v="7"/>
    <x v="7"/>
    <x v="7"/>
  </r>
  <r>
    <x v="39"/>
    <x v="37"/>
    <x v="1"/>
    <x v="4"/>
    <x v="171"/>
    <x v="14"/>
    <x v="1"/>
    <x v="1"/>
    <x v="30"/>
    <x v="1"/>
    <x v="28"/>
    <x v="13"/>
    <x v="2"/>
    <x v="29"/>
    <x v="225"/>
    <x v="84"/>
    <x v="179"/>
    <x v="184"/>
    <x v="205"/>
    <x v="267"/>
    <x v="305"/>
    <x v="2"/>
    <x v="280"/>
    <x v="292"/>
    <x v="294"/>
    <x v="288"/>
    <x v="224"/>
    <x v="293"/>
    <x v="295"/>
    <x v="289"/>
    <x v="3"/>
    <x v="209"/>
    <x v="133"/>
    <x v="384"/>
    <x v="304"/>
    <x v="288"/>
    <x v="288"/>
    <x v="288"/>
    <x v="6"/>
    <x v="7"/>
    <x v="7"/>
    <x v="7"/>
  </r>
  <r>
    <x v="52"/>
    <x v="46"/>
    <x v="1"/>
    <x v="4"/>
    <x v="172"/>
    <x v="3"/>
    <x v="1"/>
    <x v="11"/>
    <x v="20"/>
    <x v="7"/>
    <x v="35"/>
    <x v="80"/>
    <x v="0"/>
    <x v="16"/>
    <x v="304"/>
    <x v="33"/>
    <x v="155"/>
    <x v="158"/>
    <x v="310"/>
    <x v="243"/>
    <x v="149"/>
    <x v="2"/>
    <x v="223"/>
    <x v="400"/>
    <x v="413"/>
    <x v="228"/>
    <x v="301"/>
    <x v="395"/>
    <x v="408"/>
    <x v="197"/>
    <x v="3"/>
    <x v="233"/>
    <x v="54"/>
    <x v="408"/>
    <x v="203"/>
    <x v="197"/>
    <x v="197"/>
    <x v="195"/>
    <x v="2"/>
    <x v="2"/>
    <x v="7"/>
    <x v="2"/>
  </r>
  <r>
    <x v="245"/>
    <x v="236"/>
    <x v="1"/>
    <x v="4"/>
    <x v="173"/>
    <x v="4"/>
    <x v="3"/>
    <x v="13"/>
    <x v="29"/>
    <x v="7"/>
    <x v="73"/>
    <x v="112"/>
    <x v="2"/>
    <x v="16"/>
    <x v="328"/>
    <x v="24"/>
    <x v="28"/>
    <x v="28"/>
    <x v="249"/>
    <x v="188"/>
    <x v="225"/>
    <x v="2"/>
    <x v="213"/>
    <x v="137"/>
    <x v="146"/>
    <x v="208"/>
    <x v="252"/>
    <x v="137"/>
    <x v="145"/>
    <x v="208"/>
    <x v="3"/>
    <x v="249"/>
    <x v="86"/>
    <x v="149"/>
    <x v="160"/>
    <x v="206"/>
    <x v="206"/>
    <x v="206"/>
    <x v="2"/>
    <x v="3"/>
    <x v="7"/>
    <x v="3"/>
  </r>
  <r>
    <x v="353"/>
    <x v="335"/>
    <x v="1"/>
    <x v="11"/>
    <x v="173"/>
    <x v="4"/>
    <x v="3"/>
    <x v="13"/>
    <x v="29"/>
    <x v="5"/>
    <x v="73"/>
    <x v="112"/>
    <x v="2"/>
    <x v="29"/>
    <x v="146"/>
    <x v="24"/>
    <x v="28"/>
    <x v="28"/>
    <x v="249"/>
    <x v="286"/>
    <x v="258"/>
    <x v="2"/>
    <x v="275"/>
    <x v="326"/>
    <x v="334"/>
    <x v="281"/>
    <x v="209"/>
    <x v="326"/>
    <x v="335"/>
    <x v="282"/>
    <x v="3"/>
    <x v="188"/>
    <x v="86"/>
    <x v="343"/>
    <x v="338"/>
    <x v="281"/>
    <x v="281"/>
    <x v="281"/>
    <x v="2"/>
    <x v="3"/>
    <x v="7"/>
    <x v="3"/>
  </r>
  <r>
    <x v="246"/>
    <x v="237"/>
    <x v="1"/>
    <x v="4"/>
    <x v="174"/>
    <x v="14"/>
    <x v="1"/>
    <x v="14"/>
    <x v="29"/>
    <x v="6"/>
    <x v="73"/>
    <x v="112"/>
    <x v="2"/>
    <x v="16"/>
    <x v="344"/>
    <x v="63"/>
    <x v="119"/>
    <x v="121"/>
    <x v="135"/>
    <x v="107"/>
    <x v="145"/>
    <x v="2"/>
    <x v="133"/>
    <x v="151"/>
    <x v="157"/>
    <x v="119"/>
    <x v="328"/>
    <x v="151"/>
    <x v="157"/>
    <x v="120"/>
    <x v="3"/>
    <x v="352"/>
    <x v="86"/>
    <x v="163"/>
    <x v="62"/>
    <x v="117"/>
    <x v="117"/>
    <x v="117"/>
    <x v="2"/>
    <x v="7"/>
    <x v="7"/>
    <x v="7"/>
  </r>
  <r>
    <x v="319"/>
    <x v="302"/>
    <x v="1"/>
    <x v="11"/>
    <x v="174"/>
    <x v="14"/>
    <x v="1"/>
    <x v="14"/>
    <x v="29"/>
    <x v="5"/>
    <x v="73"/>
    <x v="112"/>
    <x v="2"/>
    <x v="29"/>
    <x v="130"/>
    <x v="63"/>
    <x v="119"/>
    <x v="121"/>
    <x v="135"/>
    <x v="371"/>
    <x v="314"/>
    <x v="2"/>
    <x v="341"/>
    <x v="313"/>
    <x v="322"/>
    <x v="358"/>
    <x v="144"/>
    <x v="314"/>
    <x v="322"/>
    <x v="360"/>
    <x v="3"/>
    <x v="89"/>
    <x v="86"/>
    <x v="330"/>
    <x v="430"/>
    <x v="360"/>
    <x v="360"/>
    <x v="360"/>
    <x v="2"/>
    <x v="7"/>
    <x v="7"/>
    <x v="7"/>
  </r>
  <r>
    <x v="402"/>
    <x v="397"/>
    <x v="1"/>
    <x v="4"/>
    <x v="174"/>
    <x v="14"/>
    <x v="1"/>
    <x v="14"/>
    <x v="11"/>
    <x v="6"/>
    <x v="88"/>
    <x v="127"/>
    <x v="2"/>
    <x v="29"/>
    <x v="82"/>
    <x v="57"/>
    <x v="121"/>
    <x v="123"/>
    <x v="129"/>
    <x v="382"/>
    <x v="308"/>
    <x v="2"/>
    <x v="346"/>
    <x v="230"/>
    <x v="252"/>
    <x v="356"/>
    <x v="135"/>
    <x v="230"/>
    <x v="252"/>
    <x v="358"/>
    <x v="3"/>
    <x v="77"/>
    <x v="86"/>
    <x v="257"/>
    <x v="257"/>
    <x v="358"/>
    <x v="358"/>
    <x v="358"/>
    <x v="2"/>
    <x v="7"/>
    <x v="7"/>
    <x v="7"/>
  </r>
  <r>
    <x v="466"/>
    <x v="465"/>
    <x v="1"/>
    <x v="4"/>
    <x v="175"/>
    <x v="15"/>
    <x v="10"/>
    <x v="7"/>
    <x v="24"/>
    <x v="1"/>
    <x v="110"/>
    <x v="148"/>
    <x v="2"/>
    <x v="12"/>
    <x v="458"/>
    <x v="24"/>
    <x v="31"/>
    <x v="32"/>
    <x v="289"/>
    <x v="212"/>
    <x v="119"/>
    <x v="2"/>
    <x v="194"/>
    <x v="132"/>
    <x v="144"/>
    <x v="223"/>
    <x v="374"/>
    <x v="130"/>
    <x v="142"/>
    <x v="225"/>
    <x v="3"/>
    <x v="434"/>
    <x v="86"/>
    <x v="144"/>
    <x v="159"/>
    <x v="224"/>
    <x v="224"/>
    <x v="223"/>
    <x v="2"/>
    <x v="8"/>
    <x v="7"/>
    <x v="15"/>
  </r>
  <r>
    <x v="456"/>
    <x v="455"/>
    <x v="1"/>
    <x v="4"/>
    <x v="176"/>
    <x v="6"/>
    <x v="2"/>
    <x v="7"/>
    <x v="2"/>
    <x v="1"/>
    <x v="108"/>
    <x v="125"/>
    <x v="2"/>
    <x v="12"/>
    <x v="457"/>
    <x v="13"/>
    <x v="29"/>
    <x v="29"/>
    <x v="293"/>
    <x v="223"/>
    <x v="168"/>
    <x v="2"/>
    <x v="215"/>
    <x v="273"/>
    <x v="278"/>
    <x v="235"/>
    <x v="345"/>
    <x v="273"/>
    <x v="277"/>
    <x v="236"/>
    <x v="3"/>
    <x v="250"/>
    <x v="86"/>
    <x v="279"/>
    <x v="276"/>
    <x v="235"/>
    <x v="235"/>
    <x v="234"/>
    <x v="2"/>
    <x v="0"/>
    <x v="7"/>
    <x v="0"/>
  </r>
  <r>
    <x v="11"/>
    <x v="5"/>
    <x v="1"/>
    <x v="2"/>
    <x v="177"/>
    <x v="1"/>
    <x v="5"/>
    <x v="14"/>
    <x v="22"/>
    <x v="6"/>
    <x v="13"/>
    <x v="33"/>
    <x v="2"/>
    <x v="25"/>
    <x v="220"/>
    <x v="72"/>
    <x v="151"/>
    <x v="153"/>
    <x v="192"/>
    <x v="279"/>
    <x v="254"/>
    <x v="2"/>
    <x v="267"/>
    <x v="263"/>
    <x v="272"/>
    <x v="282"/>
    <x v="221"/>
    <x v="261"/>
    <x v="270"/>
    <x v="283"/>
    <x v="3"/>
    <x v="208"/>
    <x v="118"/>
    <x v="326"/>
    <x v="290"/>
    <x v="282"/>
    <x v="282"/>
    <x v="282"/>
    <x v="4"/>
    <x v="6"/>
    <x v="7"/>
    <x v="6"/>
  </r>
  <r>
    <x v="12"/>
    <x v="6"/>
    <x v="1"/>
    <x v="4"/>
    <x v="177"/>
    <x v="1"/>
    <x v="5"/>
    <x v="14"/>
    <x v="25"/>
    <x v="6"/>
    <x v="13"/>
    <x v="33"/>
    <x v="2"/>
    <x v="16"/>
    <x v="262"/>
    <x v="57"/>
    <x v="150"/>
    <x v="152"/>
    <x v="190"/>
    <x v="162"/>
    <x v="167"/>
    <x v="2"/>
    <x v="174"/>
    <x v="289"/>
    <x v="289"/>
    <x v="172"/>
    <x v="248"/>
    <x v="290"/>
    <x v="290"/>
    <x v="171"/>
    <x v="3"/>
    <x v="258"/>
    <x v="23"/>
    <x v="166"/>
    <x v="161"/>
    <x v="166"/>
    <x v="166"/>
    <x v="168"/>
    <x v="4"/>
    <x v="6"/>
    <x v="7"/>
    <x v="6"/>
  </r>
  <r>
    <x v="13"/>
    <x v="7"/>
    <x v="1"/>
    <x v="4"/>
    <x v="177"/>
    <x v="1"/>
    <x v="5"/>
    <x v="14"/>
    <x v="23"/>
    <x v="6"/>
    <x v="13"/>
    <x v="33"/>
    <x v="2"/>
    <x v="28"/>
    <x v="213"/>
    <x v="61"/>
    <x v="151"/>
    <x v="153"/>
    <x v="191"/>
    <x v="291"/>
    <x v="266"/>
    <x v="2"/>
    <x v="286"/>
    <x v="215"/>
    <x v="224"/>
    <x v="290"/>
    <x v="217"/>
    <x v="215"/>
    <x v="224"/>
    <x v="291"/>
    <x v="3"/>
    <x v="199"/>
    <x v="125"/>
    <x v="314"/>
    <x v="303"/>
    <x v="290"/>
    <x v="290"/>
    <x v="290"/>
    <x v="4"/>
    <x v="6"/>
    <x v="7"/>
    <x v="6"/>
  </r>
  <r>
    <x v="47"/>
    <x v="18"/>
    <x v="0"/>
    <x v="7"/>
    <x v="177"/>
    <x v="1"/>
    <x v="5"/>
    <x v="14"/>
    <x v="15"/>
    <x v="6"/>
    <x v="13"/>
    <x v="33"/>
    <x v="2"/>
    <x v="18"/>
    <x v="244"/>
    <x v="72"/>
    <x v="151"/>
    <x v="153"/>
    <x v="192"/>
    <x v="199"/>
    <x v="235"/>
    <x v="2"/>
    <x v="224"/>
    <x v="207"/>
    <x v="214"/>
    <x v="207"/>
    <x v="232"/>
    <x v="206"/>
    <x v="214"/>
    <x v="207"/>
    <x v="3"/>
    <x v="223"/>
    <x v="44"/>
    <x v="171"/>
    <x v="214"/>
    <x v="205"/>
    <x v="205"/>
    <x v="205"/>
    <x v="4"/>
    <x v="6"/>
    <x v="7"/>
    <x v="6"/>
  </r>
  <r>
    <x v="247"/>
    <x v="238"/>
    <x v="1"/>
    <x v="4"/>
    <x v="177"/>
    <x v="1"/>
    <x v="5"/>
    <x v="14"/>
    <x v="29"/>
    <x v="6"/>
    <x v="73"/>
    <x v="112"/>
    <x v="2"/>
    <x v="16"/>
    <x v="353"/>
    <x v="76"/>
    <x v="183"/>
    <x v="188"/>
    <x v="153"/>
    <x v="120"/>
    <x v="94"/>
    <x v="2"/>
    <x v="115"/>
    <x v="194"/>
    <x v="196"/>
    <x v="116"/>
    <x v="368"/>
    <x v="194"/>
    <x v="194"/>
    <x v="117"/>
    <x v="3"/>
    <x v="366"/>
    <x v="86"/>
    <x v="205"/>
    <x v="176"/>
    <x v="114"/>
    <x v="114"/>
    <x v="114"/>
    <x v="2"/>
    <x v="6"/>
    <x v="7"/>
    <x v="6"/>
  </r>
  <r>
    <x v="320"/>
    <x v="303"/>
    <x v="1"/>
    <x v="11"/>
    <x v="177"/>
    <x v="1"/>
    <x v="5"/>
    <x v="14"/>
    <x v="29"/>
    <x v="5"/>
    <x v="73"/>
    <x v="112"/>
    <x v="2"/>
    <x v="29"/>
    <x v="121"/>
    <x v="76"/>
    <x v="183"/>
    <x v="188"/>
    <x v="153"/>
    <x v="354"/>
    <x v="369"/>
    <x v="2"/>
    <x v="367"/>
    <x v="274"/>
    <x v="287"/>
    <x v="362"/>
    <x v="98"/>
    <x v="274"/>
    <x v="288"/>
    <x v="364"/>
    <x v="3"/>
    <x v="74"/>
    <x v="86"/>
    <x v="291"/>
    <x v="328"/>
    <x v="364"/>
    <x v="364"/>
    <x v="364"/>
    <x v="2"/>
    <x v="6"/>
    <x v="7"/>
    <x v="6"/>
  </r>
  <r>
    <x v="248"/>
    <x v="239"/>
    <x v="1"/>
    <x v="4"/>
    <x v="178"/>
    <x v="0"/>
    <x v="1"/>
    <x v="14"/>
    <x v="29"/>
    <x v="9"/>
    <x v="73"/>
    <x v="112"/>
    <x v="2"/>
    <x v="16"/>
    <x v="321"/>
    <x v="27"/>
    <x v="68"/>
    <x v="69"/>
    <x v="290"/>
    <x v="227"/>
    <x v="191"/>
    <x v="2"/>
    <x v="228"/>
    <x v="309"/>
    <x v="314"/>
    <x v="238"/>
    <x v="330"/>
    <x v="310"/>
    <x v="315"/>
    <x v="240"/>
    <x v="3"/>
    <x v="304"/>
    <x v="86"/>
    <x v="321"/>
    <x v="66"/>
    <x v="238"/>
    <x v="238"/>
    <x v="238"/>
    <x v="2"/>
    <x v="5"/>
    <x v="7"/>
    <x v="5"/>
  </r>
  <r>
    <x v="321"/>
    <x v="304"/>
    <x v="1"/>
    <x v="11"/>
    <x v="178"/>
    <x v="0"/>
    <x v="1"/>
    <x v="14"/>
    <x v="29"/>
    <x v="5"/>
    <x v="73"/>
    <x v="112"/>
    <x v="2"/>
    <x v="29"/>
    <x v="154"/>
    <x v="27"/>
    <x v="68"/>
    <x v="69"/>
    <x v="290"/>
    <x v="259"/>
    <x v="283"/>
    <x v="2"/>
    <x v="263"/>
    <x v="154"/>
    <x v="165"/>
    <x v="259"/>
    <x v="142"/>
    <x v="154"/>
    <x v="165"/>
    <x v="258"/>
    <x v="3"/>
    <x v="143"/>
    <x v="86"/>
    <x v="179"/>
    <x v="422"/>
    <x v="256"/>
    <x v="256"/>
    <x v="256"/>
    <x v="2"/>
    <x v="5"/>
    <x v="7"/>
    <x v="5"/>
  </r>
  <r>
    <x v="141"/>
    <x v="387"/>
    <x v="2"/>
    <x v="10"/>
    <x v="179"/>
    <x v="15"/>
    <x v="11"/>
    <x v="15"/>
    <x v="12"/>
    <x v="2"/>
    <x v="10"/>
    <x v="62"/>
    <x v="2"/>
    <x v="26"/>
    <x v="476"/>
    <x v="152"/>
    <x v="1"/>
    <x v="0"/>
    <x v="311"/>
    <x v="245"/>
    <x v="245"/>
    <x v="2"/>
    <x v="248"/>
    <x v="238"/>
    <x v="244"/>
    <x v="251"/>
    <x v="229"/>
    <x v="238"/>
    <x v="244"/>
    <x v="251"/>
    <x v="3"/>
    <x v="434"/>
    <x v="140"/>
    <x v="400"/>
    <x v="389"/>
    <x v="249"/>
    <x v="249"/>
    <x v="249"/>
    <x v="2"/>
    <x v="8"/>
    <x v="7"/>
    <x v="15"/>
  </r>
  <r>
    <x v="142"/>
    <x v="388"/>
    <x v="2"/>
    <x v="9"/>
    <x v="179"/>
    <x v="15"/>
    <x v="11"/>
    <x v="15"/>
    <x v="15"/>
    <x v="2"/>
    <x v="10"/>
    <x v="62"/>
    <x v="2"/>
    <x v="17"/>
    <x v="476"/>
    <x v="152"/>
    <x v="1"/>
    <x v="0"/>
    <x v="311"/>
    <x v="245"/>
    <x v="245"/>
    <x v="2"/>
    <x v="248"/>
    <x v="238"/>
    <x v="244"/>
    <x v="251"/>
    <x v="229"/>
    <x v="238"/>
    <x v="244"/>
    <x v="251"/>
    <x v="3"/>
    <x v="434"/>
    <x v="15"/>
    <x v="90"/>
    <x v="100"/>
    <x v="249"/>
    <x v="249"/>
    <x v="249"/>
    <x v="2"/>
    <x v="8"/>
    <x v="7"/>
    <x v="15"/>
  </r>
  <r>
    <x v="143"/>
    <x v="389"/>
    <x v="1"/>
    <x v="2"/>
    <x v="179"/>
    <x v="15"/>
    <x v="11"/>
    <x v="15"/>
    <x v="22"/>
    <x v="2"/>
    <x v="10"/>
    <x v="62"/>
    <x v="2"/>
    <x v="26"/>
    <x v="476"/>
    <x v="152"/>
    <x v="1"/>
    <x v="0"/>
    <x v="311"/>
    <x v="245"/>
    <x v="245"/>
    <x v="2"/>
    <x v="248"/>
    <x v="238"/>
    <x v="244"/>
    <x v="251"/>
    <x v="229"/>
    <x v="238"/>
    <x v="244"/>
    <x v="251"/>
    <x v="3"/>
    <x v="434"/>
    <x v="140"/>
    <x v="400"/>
    <x v="389"/>
    <x v="249"/>
    <x v="249"/>
    <x v="249"/>
    <x v="2"/>
    <x v="8"/>
    <x v="7"/>
    <x v="15"/>
  </r>
  <r>
    <x v="249"/>
    <x v="240"/>
    <x v="1"/>
    <x v="4"/>
    <x v="180"/>
    <x v="14"/>
    <x v="10"/>
    <x v="14"/>
    <x v="29"/>
    <x v="2"/>
    <x v="73"/>
    <x v="112"/>
    <x v="2"/>
    <x v="16"/>
    <x v="380"/>
    <x v="89"/>
    <x v="224"/>
    <x v="225"/>
    <x v="150"/>
    <x v="113"/>
    <x v="72"/>
    <x v="2"/>
    <x v="105"/>
    <x v="219"/>
    <x v="217"/>
    <x v="109"/>
    <x v="402"/>
    <x v="219"/>
    <x v="217"/>
    <x v="110"/>
    <x v="3"/>
    <x v="360"/>
    <x v="86"/>
    <x v="223"/>
    <x v="56"/>
    <x v="107"/>
    <x v="107"/>
    <x v="107"/>
    <x v="2"/>
    <x v="7"/>
    <x v="7"/>
    <x v="7"/>
  </r>
  <r>
    <x v="322"/>
    <x v="305"/>
    <x v="1"/>
    <x v="11"/>
    <x v="180"/>
    <x v="14"/>
    <x v="10"/>
    <x v="14"/>
    <x v="29"/>
    <x v="5"/>
    <x v="73"/>
    <x v="112"/>
    <x v="2"/>
    <x v="29"/>
    <x v="93"/>
    <x v="89"/>
    <x v="224"/>
    <x v="225"/>
    <x v="150"/>
    <x v="363"/>
    <x v="391"/>
    <x v="2"/>
    <x v="378"/>
    <x v="254"/>
    <x v="268"/>
    <x v="372"/>
    <x v="67"/>
    <x v="254"/>
    <x v="267"/>
    <x v="373"/>
    <x v="3"/>
    <x v="80"/>
    <x v="86"/>
    <x v="271"/>
    <x v="438"/>
    <x v="373"/>
    <x v="373"/>
    <x v="373"/>
    <x v="2"/>
    <x v="7"/>
    <x v="7"/>
    <x v="7"/>
  </r>
  <r>
    <x v="136"/>
    <x v="137"/>
    <x v="1"/>
    <x v="4"/>
    <x v="181"/>
    <x v="2"/>
    <x v="3"/>
    <x v="8"/>
    <x v="11"/>
    <x v="7"/>
    <x v="65"/>
    <x v="107"/>
    <x v="0"/>
    <x v="16"/>
    <x v="361"/>
    <x v="17"/>
    <x v="19"/>
    <x v="19"/>
    <x v="305"/>
    <x v="239"/>
    <x v="226"/>
    <x v="2"/>
    <x v="241"/>
    <x v="165"/>
    <x v="174"/>
    <x v="243"/>
    <x v="251"/>
    <x v="169"/>
    <x v="178"/>
    <x v="248"/>
    <x v="3"/>
    <x v="274"/>
    <x v="74"/>
    <x v="177"/>
    <x v="206"/>
    <x v="247"/>
    <x v="247"/>
    <x v="246"/>
    <x v="2"/>
    <x v="4"/>
    <x v="7"/>
    <x v="4"/>
  </r>
  <r>
    <x v="442"/>
    <x v="441"/>
    <x v="1"/>
    <x v="4"/>
    <x v="181"/>
    <x v="2"/>
    <x v="3"/>
    <x v="8"/>
    <x v="20"/>
    <x v="7"/>
    <x v="105"/>
    <x v="143"/>
    <x v="0"/>
    <x v="29"/>
    <x v="42"/>
    <x v="14"/>
    <x v="21"/>
    <x v="21"/>
    <x v="302"/>
    <x v="250"/>
    <x v="259"/>
    <x v="2"/>
    <x v="254"/>
    <x v="286"/>
    <x v="290"/>
    <x v="256"/>
    <x v="206"/>
    <x v="284"/>
    <x v="287"/>
    <x v="253"/>
    <x v="3"/>
    <x v="162"/>
    <x v="86"/>
    <x v="290"/>
    <x v="285"/>
    <x v="251"/>
    <x v="251"/>
    <x v="251"/>
    <x v="2"/>
    <x v="4"/>
    <x v="7"/>
    <x v="4"/>
  </r>
  <r>
    <x v="250"/>
    <x v="241"/>
    <x v="1"/>
    <x v="4"/>
    <x v="182"/>
    <x v="13"/>
    <x v="8"/>
    <x v="14"/>
    <x v="29"/>
    <x v="4"/>
    <x v="73"/>
    <x v="112"/>
    <x v="2"/>
    <x v="16"/>
    <x v="345"/>
    <x v="67"/>
    <x v="120"/>
    <x v="122"/>
    <x v="95"/>
    <x v="84"/>
    <x v="130"/>
    <x v="2"/>
    <x v="106"/>
    <x v="119"/>
    <x v="126"/>
    <x v="96"/>
    <x v="340"/>
    <x v="119"/>
    <x v="126"/>
    <x v="97"/>
    <x v="3"/>
    <x v="412"/>
    <x v="86"/>
    <x v="126"/>
    <x v="111"/>
    <x v="94"/>
    <x v="94"/>
    <x v="94"/>
    <x v="2"/>
    <x v="8"/>
    <x v="1"/>
    <x v="9"/>
  </r>
  <r>
    <x v="323"/>
    <x v="306"/>
    <x v="1"/>
    <x v="11"/>
    <x v="182"/>
    <x v="13"/>
    <x v="8"/>
    <x v="14"/>
    <x v="29"/>
    <x v="5"/>
    <x v="73"/>
    <x v="112"/>
    <x v="2"/>
    <x v="29"/>
    <x v="129"/>
    <x v="67"/>
    <x v="120"/>
    <x v="122"/>
    <x v="95"/>
    <x v="402"/>
    <x v="333"/>
    <x v="2"/>
    <x v="377"/>
    <x v="348"/>
    <x v="354"/>
    <x v="392"/>
    <x v="131"/>
    <x v="347"/>
    <x v="355"/>
    <x v="394"/>
    <x v="3"/>
    <x v="23"/>
    <x v="86"/>
    <x v="364"/>
    <x v="380"/>
    <x v="394"/>
    <x v="394"/>
    <x v="394"/>
    <x v="2"/>
    <x v="8"/>
    <x v="1"/>
    <x v="9"/>
  </r>
  <r>
    <x v="251"/>
    <x v="349"/>
    <x v="1"/>
    <x v="4"/>
    <x v="183"/>
    <x v="12"/>
    <x v="0"/>
    <x v="3"/>
    <x v="29"/>
    <x v="1"/>
    <x v="73"/>
    <x v="112"/>
    <x v="2"/>
    <x v="16"/>
    <x v="414"/>
    <x v="104"/>
    <x v="225"/>
    <x v="220"/>
    <x v="44"/>
    <x v="35"/>
    <x v="59"/>
    <x v="2"/>
    <x v="32"/>
    <x v="54"/>
    <x v="53"/>
    <x v="33"/>
    <x v="403"/>
    <x v="54"/>
    <x v="52"/>
    <x v="32"/>
    <x v="3"/>
    <x v="396"/>
    <x v="86"/>
    <x v="56"/>
    <x v="30"/>
    <x v="31"/>
    <x v="31"/>
    <x v="31"/>
    <x v="2"/>
    <x v="8"/>
    <x v="0"/>
    <x v="8"/>
  </r>
  <r>
    <x v="329"/>
    <x v="344"/>
    <x v="1"/>
    <x v="11"/>
    <x v="183"/>
    <x v="12"/>
    <x v="0"/>
    <x v="3"/>
    <x v="29"/>
    <x v="5"/>
    <x v="73"/>
    <x v="112"/>
    <x v="2"/>
    <x v="29"/>
    <x v="62"/>
    <x v="104"/>
    <x v="225"/>
    <x v="220"/>
    <x v="44"/>
    <x v="441"/>
    <x v="404"/>
    <x v="2"/>
    <x v="447"/>
    <x v="403"/>
    <x v="424"/>
    <x v="452"/>
    <x v="66"/>
    <x v="403"/>
    <x v="424"/>
    <x v="454"/>
    <x v="3"/>
    <x v="40"/>
    <x v="86"/>
    <x v="434"/>
    <x v="466"/>
    <x v="453"/>
    <x v="453"/>
    <x v="453"/>
    <x v="2"/>
    <x v="8"/>
    <x v="0"/>
    <x v="8"/>
  </r>
  <r>
    <x v="252"/>
    <x v="242"/>
    <x v="1"/>
    <x v="4"/>
    <x v="184"/>
    <x v="1"/>
    <x v="1"/>
    <x v="14"/>
    <x v="29"/>
    <x v="6"/>
    <x v="73"/>
    <x v="112"/>
    <x v="2"/>
    <x v="16"/>
    <x v="352"/>
    <x v="67"/>
    <x v="129"/>
    <x v="131"/>
    <x v="130"/>
    <x v="105"/>
    <x v="136"/>
    <x v="2"/>
    <x v="127"/>
    <x v="133"/>
    <x v="140"/>
    <x v="110"/>
    <x v="326"/>
    <x v="131"/>
    <x v="139"/>
    <x v="111"/>
    <x v="3"/>
    <x v="365"/>
    <x v="86"/>
    <x v="141"/>
    <x v="39"/>
    <x v="108"/>
    <x v="108"/>
    <x v="108"/>
    <x v="2"/>
    <x v="6"/>
    <x v="7"/>
    <x v="6"/>
  </r>
  <r>
    <x v="324"/>
    <x v="307"/>
    <x v="1"/>
    <x v="11"/>
    <x v="184"/>
    <x v="1"/>
    <x v="1"/>
    <x v="14"/>
    <x v="29"/>
    <x v="5"/>
    <x v="73"/>
    <x v="112"/>
    <x v="2"/>
    <x v="29"/>
    <x v="122"/>
    <x v="67"/>
    <x v="129"/>
    <x v="131"/>
    <x v="130"/>
    <x v="373"/>
    <x v="324"/>
    <x v="2"/>
    <x v="352"/>
    <x v="333"/>
    <x v="340"/>
    <x v="371"/>
    <x v="145"/>
    <x v="333"/>
    <x v="341"/>
    <x v="372"/>
    <x v="3"/>
    <x v="75"/>
    <x v="86"/>
    <x v="350"/>
    <x v="459"/>
    <x v="372"/>
    <x v="372"/>
    <x v="372"/>
    <x v="2"/>
    <x v="6"/>
    <x v="7"/>
    <x v="6"/>
  </r>
  <r>
    <x v="423"/>
    <x v="424"/>
    <x v="1"/>
    <x v="4"/>
    <x v="184"/>
    <x v="1"/>
    <x v="1"/>
    <x v="14"/>
    <x v="25"/>
    <x v="6"/>
    <x v="96"/>
    <x v="135"/>
    <x v="2"/>
    <x v="29"/>
    <x v="59"/>
    <x v="72"/>
    <x v="136"/>
    <x v="139"/>
    <x v="121"/>
    <x v="387"/>
    <x v="322"/>
    <x v="2"/>
    <x v="361"/>
    <x v="344"/>
    <x v="352"/>
    <x v="376"/>
    <x v="149"/>
    <x v="344"/>
    <x v="354"/>
    <x v="377"/>
    <x v="3"/>
    <x v="67"/>
    <x v="86"/>
    <x v="363"/>
    <x v="353"/>
    <x v="377"/>
    <x v="377"/>
    <x v="377"/>
    <x v="2"/>
    <x v="6"/>
    <x v="7"/>
    <x v="6"/>
  </r>
  <r>
    <x v="66"/>
    <x v="67"/>
    <x v="1"/>
    <x v="4"/>
    <x v="185"/>
    <x v="12"/>
    <x v="4"/>
    <x v="3"/>
    <x v="2"/>
    <x v="1"/>
    <x v="39"/>
    <x v="41"/>
    <x v="0"/>
    <x v="16"/>
    <x v="276"/>
    <x v="69"/>
    <x v="193"/>
    <x v="202"/>
    <x v="324"/>
    <x v="430"/>
    <x v="111"/>
    <x v="2"/>
    <x v="432"/>
    <x v="312"/>
    <x v="331"/>
    <x v="435"/>
    <x v="285"/>
    <x v="304"/>
    <x v="323"/>
    <x v="435"/>
    <x v="3"/>
    <x v="299"/>
    <x v="28"/>
    <x v="251"/>
    <x v="162"/>
    <x v="434"/>
    <x v="434"/>
    <x v="434"/>
    <x v="4"/>
    <x v="8"/>
    <x v="0"/>
    <x v="8"/>
  </r>
  <r>
    <x v="83"/>
    <x v="85"/>
    <x v="1"/>
    <x v="4"/>
    <x v="185"/>
    <x v="12"/>
    <x v="4"/>
    <x v="3"/>
    <x v="2"/>
    <x v="1"/>
    <x v="45"/>
    <x v="89"/>
    <x v="0"/>
    <x v="33"/>
    <x v="13"/>
    <x v="80"/>
    <x v="223"/>
    <x v="231"/>
    <x v="325"/>
    <x v="14"/>
    <x v="457"/>
    <x v="2"/>
    <x v="16"/>
    <x v="58"/>
    <x v="49"/>
    <x v="16"/>
    <x v="61"/>
    <x v="67"/>
    <x v="55"/>
    <x v="17"/>
    <x v="3"/>
    <x v="1"/>
    <x v="130"/>
    <x v="79"/>
    <x v="413"/>
    <x v="16"/>
    <x v="16"/>
    <x v="16"/>
    <x v="2"/>
    <x v="8"/>
    <x v="0"/>
    <x v="8"/>
  </r>
  <r>
    <x v="99"/>
    <x v="101"/>
    <x v="1"/>
    <x v="4"/>
    <x v="185"/>
    <x v="12"/>
    <x v="4"/>
    <x v="3"/>
    <x v="3"/>
    <x v="1"/>
    <x v="51"/>
    <x v="35"/>
    <x v="0"/>
    <x v="16"/>
    <x v="270"/>
    <x v="94"/>
    <x v="186"/>
    <x v="198"/>
    <x v="322"/>
    <x v="429"/>
    <x v="108"/>
    <x v="2"/>
    <x v="429"/>
    <x v="94"/>
    <x v="110"/>
    <x v="433"/>
    <x v="262"/>
    <x v="103"/>
    <x v="122"/>
    <x v="432"/>
    <x v="3"/>
    <x v="291"/>
    <x v="45"/>
    <x v="93"/>
    <x v="167"/>
    <x v="432"/>
    <x v="432"/>
    <x v="431"/>
    <x v="4"/>
    <x v="8"/>
    <x v="0"/>
    <x v="8"/>
  </r>
  <r>
    <x v="236"/>
    <x v="228"/>
    <x v="1"/>
    <x v="4"/>
    <x v="185"/>
    <x v="12"/>
    <x v="4"/>
    <x v="3"/>
    <x v="29"/>
    <x v="1"/>
    <x v="73"/>
    <x v="112"/>
    <x v="2"/>
    <x v="16"/>
    <x v="391"/>
    <x v="94"/>
    <x v="226"/>
    <x v="232"/>
    <x v="327"/>
    <x v="443"/>
    <x v="71"/>
    <x v="2"/>
    <x v="444"/>
    <x v="178"/>
    <x v="253"/>
    <x v="450"/>
    <x v="375"/>
    <x v="177"/>
    <x v="253"/>
    <x v="451"/>
    <x v="3"/>
    <x v="388"/>
    <x v="86"/>
    <x v="258"/>
    <x v="215"/>
    <x v="450"/>
    <x v="450"/>
    <x v="450"/>
    <x v="2"/>
    <x v="8"/>
    <x v="0"/>
    <x v="8"/>
  </r>
  <r>
    <x v="253"/>
    <x v="243"/>
    <x v="1"/>
    <x v="4"/>
    <x v="185"/>
    <x v="12"/>
    <x v="4"/>
    <x v="3"/>
    <x v="29"/>
    <x v="1"/>
    <x v="73"/>
    <x v="112"/>
    <x v="2"/>
    <x v="16"/>
    <x v="402"/>
    <x v="101"/>
    <x v="226"/>
    <x v="232"/>
    <x v="326"/>
    <x v="445"/>
    <x v="68"/>
    <x v="2"/>
    <x v="445"/>
    <x v="84"/>
    <x v="111"/>
    <x v="449"/>
    <x v="359"/>
    <x v="85"/>
    <x v="110"/>
    <x v="450"/>
    <x v="3"/>
    <x v="390"/>
    <x v="86"/>
    <x v="111"/>
    <x v="122"/>
    <x v="449"/>
    <x v="449"/>
    <x v="449"/>
    <x v="2"/>
    <x v="8"/>
    <x v="0"/>
    <x v="8"/>
  </r>
  <r>
    <x v="313"/>
    <x v="297"/>
    <x v="1"/>
    <x v="11"/>
    <x v="185"/>
    <x v="12"/>
    <x v="4"/>
    <x v="3"/>
    <x v="29"/>
    <x v="5"/>
    <x v="73"/>
    <x v="112"/>
    <x v="2"/>
    <x v="29"/>
    <x v="81"/>
    <x v="94"/>
    <x v="226"/>
    <x v="232"/>
    <x v="327"/>
    <x v="33"/>
    <x v="394"/>
    <x v="2"/>
    <x v="36"/>
    <x v="295"/>
    <x v="232"/>
    <x v="34"/>
    <x v="91"/>
    <x v="295"/>
    <x v="232"/>
    <x v="34"/>
    <x v="3"/>
    <x v="50"/>
    <x v="86"/>
    <x v="236"/>
    <x v="289"/>
    <x v="33"/>
    <x v="33"/>
    <x v="33"/>
    <x v="2"/>
    <x v="8"/>
    <x v="0"/>
    <x v="8"/>
  </r>
  <r>
    <x v="325"/>
    <x v="308"/>
    <x v="1"/>
    <x v="11"/>
    <x v="185"/>
    <x v="12"/>
    <x v="4"/>
    <x v="3"/>
    <x v="29"/>
    <x v="1"/>
    <x v="73"/>
    <x v="112"/>
    <x v="2"/>
    <x v="29"/>
    <x v="76"/>
    <x v="101"/>
    <x v="226"/>
    <x v="232"/>
    <x v="326"/>
    <x v="30"/>
    <x v="399"/>
    <x v="2"/>
    <x v="35"/>
    <x v="374"/>
    <x v="370"/>
    <x v="35"/>
    <x v="105"/>
    <x v="373"/>
    <x v="370"/>
    <x v="35"/>
    <x v="3"/>
    <x v="47"/>
    <x v="86"/>
    <x v="382"/>
    <x v="371"/>
    <x v="34"/>
    <x v="34"/>
    <x v="34"/>
    <x v="2"/>
    <x v="8"/>
    <x v="0"/>
    <x v="8"/>
  </r>
  <r>
    <x v="472"/>
    <x v="470"/>
    <x v="1"/>
    <x v="4"/>
    <x v="185"/>
    <x v="12"/>
    <x v="4"/>
    <x v="3"/>
    <x v="20"/>
    <x v="1"/>
    <x v="112"/>
    <x v="35"/>
    <x v="0"/>
    <x v="29"/>
    <x v="196"/>
    <x v="92"/>
    <x v="185"/>
    <x v="197"/>
    <x v="323"/>
    <x v="48"/>
    <x v="359"/>
    <x v="2"/>
    <x v="58"/>
    <x v="341"/>
    <x v="337"/>
    <x v="56"/>
    <x v="198"/>
    <x v="336"/>
    <x v="331"/>
    <x v="60"/>
    <x v="3"/>
    <x v="156"/>
    <x v="86"/>
    <x v="339"/>
    <x v="330"/>
    <x v="58"/>
    <x v="58"/>
    <x v="58"/>
    <x v="4"/>
    <x v="8"/>
    <x v="0"/>
    <x v="8"/>
  </r>
  <r>
    <x v="496"/>
    <x v="498"/>
    <x v="1"/>
    <x v="4"/>
    <x v="185"/>
    <x v="12"/>
    <x v="4"/>
    <x v="3"/>
    <x v="23"/>
    <x v="1"/>
    <x v="119"/>
    <x v="154"/>
    <x v="0"/>
    <x v="29"/>
    <x v="27"/>
    <x v="96"/>
    <x v="232"/>
    <x v="235"/>
    <x v="328"/>
    <x v="21"/>
    <x v="398"/>
    <x v="2"/>
    <x v="33"/>
    <x v="245"/>
    <x v="185"/>
    <x v="26"/>
    <x v="156"/>
    <x v="244"/>
    <x v="186"/>
    <x v="36"/>
    <x v="3"/>
    <x v="29"/>
    <x v="86"/>
    <x v="198"/>
    <x v="211"/>
    <x v="35"/>
    <x v="35"/>
    <x v="35"/>
    <x v="1"/>
    <x v="8"/>
    <x v="0"/>
    <x v="8"/>
  </r>
  <r>
    <x v="254"/>
    <x v="244"/>
    <x v="1"/>
    <x v="4"/>
    <x v="186"/>
    <x v="14"/>
    <x v="1"/>
    <x v="8"/>
    <x v="29"/>
    <x v="7"/>
    <x v="73"/>
    <x v="112"/>
    <x v="2"/>
    <x v="16"/>
    <x v="341"/>
    <x v="57"/>
    <x v="106"/>
    <x v="110"/>
    <x v="149"/>
    <x v="121"/>
    <x v="135"/>
    <x v="2"/>
    <x v="134"/>
    <x v="147"/>
    <x v="151"/>
    <x v="131"/>
    <x v="351"/>
    <x v="146"/>
    <x v="151"/>
    <x v="132"/>
    <x v="3"/>
    <x v="350"/>
    <x v="86"/>
    <x v="154"/>
    <x v="112"/>
    <x v="129"/>
    <x v="129"/>
    <x v="129"/>
    <x v="2"/>
    <x v="7"/>
    <x v="7"/>
    <x v="7"/>
  </r>
  <r>
    <x v="354"/>
    <x v="336"/>
    <x v="1"/>
    <x v="11"/>
    <x v="186"/>
    <x v="14"/>
    <x v="1"/>
    <x v="8"/>
    <x v="29"/>
    <x v="5"/>
    <x v="73"/>
    <x v="112"/>
    <x v="2"/>
    <x v="29"/>
    <x v="133"/>
    <x v="57"/>
    <x v="106"/>
    <x v="110"/>
    <x v="149"/>
    <x v="353"/>
    <x v="326"/>
    <x v="2"/>
    <x v="339"/>
    <x v="318"/>
    <x v="329"/>
    <x v="345"/>
    <x v="119"/>
    <x v="318"/>
    <x v="330"/>
    <x v="346"/>
    <x v="3"/>
    <x v="91"/>
    <x v="86"/>
    <x v="338"/>
    <x v="378"/>
    <x v="346"/>
    <x v="346"/>
    <x v="346"/>
    <x v="2"/>
    <x v="7"/>
    <x v="7"/>
    <x v="7"/>
  </r>
  <r>
    <x v="479"/>
    <x v="478"/>
    <x v="1"/>
    <x v="4"/>
    <x v="187"/>
    <x v="15"/>
    <x v="1"/>
    <x v="13"/>
    <x v="23"/>
    <x v="7"/>
    <x v="113"/>
    <x v="45"/>
    <x v="2"/>
    <x v="17"/>
    <x v="252"/>
    <x v="50"/>
    <x v="84"/>
    <x v="72"/>
    <x v="8"/>
    <x v="50"/>
    <x v="228"/>
    <x v="2"/>
    <x v="55"/>
    <x v="212"/>
    <x v="194"/>
    <x v="54"/>
    <x v="245"/>
    <x v="212"/>
    <x v="193"/>
    <x v="55"/>
    <x v="3"/>
    <x v="434"/>
    <x v="86"/>
    <x v="204"/>
    <x v="218"/>
    <x v="53"/>
    <x v="53"/>
    <x v="53"/>
    <x v="4"/>
    <x v="8"/>
    <x v="7"/>
    <x v="15"/>
  </r>
  <r>
    <x v="481"/>
    <x v="480"/>
    <x v="1"/>
    <x v="4"/>
    <x v="187"/>
    <x v="15"/>
    <x v="1"/>
    <x v="13"/>
    <x v="20"/>
    <x v="7"/>
    <x v="114"/>
    <x v="46"/>
    <x v="2"/>
    <x v="17"/>
    <x v="253"/>
    <x v="45"/>
    <x v="86"/>
    <x v="73"/>
    <x v="7"/>
    <x v="49"/>
    <x v="229"/>
    <x v="2"/>
    <x v="54"/>
    <x v="240"/>
    <x v="215"/>
    <x v="53"/>
    <x v="244"/>
    <x v="240"/>
    <x v="215"/>
    <x v="54"/>
    <x v="3"/>
    <x v="434"/>
    <x v="86"/>
    <x v="220"/>
    <x v="230"/>
    <x v="52"/>
    <x v="52"/>
    <x v="52"/>
    <x v="4"/>
    <x v="8"/>
    <x v="7"/>
    <x v="15"/>
  </r>
  <r>
    <x v="485"/>
    <x v="484"/>
    <x v="1"/>
    <x v="4"/>
    <x v="187"/>
    <x v="15"/>
    <x v="1"/>
    <x v="13"/>
    <x v="25"/>
    <x v="7"/>
    <x v="115"/>
    <x v="151"/>
    <x v="2"/>
    <x v="29"/>
    <x v="45"/>
    <x v="62"/>
    <x v="123"/>
    <x v="114"/>
    <x v="5"/>
    <x v="462"/>
    <x v="331"/>
    <x v="2"/>
    <x v="466"/>
    <x v="257"/>
    <x v="325"/>
    <x v="470"/>
    <x v="110"/>
    <x v="257"/>
    <x v="326"/>
    <x v="471"/>
    <x v="3"/>
    <x v="434"/>
    <x v="86"/>
    <x v="334"/>
    <x v="326"/>
    <x v="470"/>
    <x v="470"/>
    <x v="470"/>
    <x v="2"/>
    <x v="8"/>
    <x v="7"/>
    <x v="15"/>
  </r>
  <r>
    <x v="499"/>
    <x v="500"/>
    <x v="1"/>
    <x v="4"/>
    <x v="187"/>
    <x v="15"/>
    <x v="1"/>
    <x v="13"/>
    <x v="24"/>
    <x v="7"/>
    <x v="119"/>
    <x v="47"/>
    <x v="2"/>
    <x v="16"/>
    <x v="278"/>
    <x v="38"/>
    <x v="87"/>
    <x v="74"/>
    <x v="6"/>
    <x v="39"/>
    <x v="182"/>
    <x v="2"/>
    <x v="39"/>
    <x v="297"/>
    <x v="256"/>
    <x v="39"/>
    <x v="311"/>
    <x v="297"/>
    <x v="256"/>
    <x v="39"/>
    <x v="3"/>
    <x v="434"/>
    <x v="86"/>
    <x v="260"/>
    <x v="260"/>
    <x v="38"/>
    <x v="38"/>
    <x v="38"/>
    <x v="3"/>
    <x v="8"/>
    <x v="7"/>
    <x v="15"/>
  </r>
  <r>
    <x v="483"/>
    <x v="482"/>
    <x v="1"/>
    <x v="4"/>
    <x v="188"/>
    <x v="15"/>
    <x v="2"/>
    <x v="4"/>
    <x v="20"/>
    <x v="1"/>
    <x v="114"/>
    <x v="150"/>
    <x v="2"/>
    <x v="17"/>
    <x v="267"/>
    <x v="34"/>
    <x v="58"/>
    <x v="53"/>
    <x v="48"/>
    <x v="52"/>
    <x v="234"/>
    <x v="2"/>
    <x v="59"/>
    <x v="227"/>
    <x v="211"/>
    <x v="58"/>
    <x v="265"/>
    <x v="227"/>
    <x v="211"/>
    <x v="58"/>
    <x v="3"/>
    <x v="434"/>
    <x v="86"/>
    <x v="218"/>
    <x v="228"/>
    <x v="56"/>
    <x v="56"/>
    <x v="56"/>
    <x v="2"/>
    <x v="8"/>
    <x v="7"/>
    <x v="15"/>
  </r>
  <r>
    <x v="429"/>
    <x v="431"/>
    <x v="1"/>
    <x v="4"/>
    <x v="189"/>
    <x v="1"/>
    <x v="2"/>
    <x v="11"/>
    <x v="24"/>
    <x v="1"/>
    <x v="99"/>
    <x v="138"/>
    <x v="2"/>
    <x v="16"/>
    <x v="415"/>
    <x v="71"/>
    <x v="133"/>
    <x v="134"/>
    <x v="74"/>
    <x v="63"/>
    <x v="140"/>
    <x v="2"/>
    <x v="73"/>
    <x v="126"/>
    <x v="130"/>
    <x v="70"/>
    <x v="343"/>
    <x v="125"/>
    <x v="129"/>
    <x v="71"/>
    <x v="3"/>
    <x v="373"/>
    <x v="86"/>
    <x v="129"/>
    <x v="147"/>
    <x v="68"/>
    <x v="68"/>
    <x v="68"/>
    <x v="2"/>
    <x v="6"/>
    <x v="7"/>
    <x v="6"/>
  </r>
  <r>
    <x v="434"/>
    <x v="432"/>
    <x v="1"/>
    <x v="4"/>
    <x v="189"/>
    <x v="1"/>
    <x v="2"/>
    <x v="11"/>
    <x v="25"/>
    <x v="1"/>
    <x v="100"/>
    <x v="139"/>
    <x v="2"/>
    <x v="16"/>
    <x v="417"/>
    <x v="68"/>
    <x v="134"/>
    <x v="136"/>
    <x v="73"/>
    <x v="62"/>
    <x v="142"/>
    <x v="2"/>
    <x v="74"/>
    <x v="150"/>
    <x v="150"/>
    <x v="71"/>
    <x v="347"/>
    <x v="149"/>
    <x v="150"/>
    <x v="72"/>
    <x v="3"/>
    <x v="374"/>
    <x v="86"/>
    <x v="153"/>
    <x v="173"/>
    <x v="69"/>
    <x v="69"/>
    <x v="69"/>
    <x v="2"/>
    <x v="6"/>
    <x v="7"/>
    <x v="6"/>
  </r>
  <r>
    <x v="484"/>
    <x v="483"/>
    <x v="1"/>
    <x v="4"/>
    <x v="189"/>
    <x v="1"/>
    <x v="2"/>
    <x v="11"/>
    <x v="5"/>
    <x v="1"/>
    <x v="112"/>
    <x v="149"/>
    <x v="2"/>
    <x v="17"/>
    <x v="269"/>
    <x v="66"/>
    <x v="135"/>
    <x v="137"/>
    <x v="72"/>
    <x v="140"/>
    <x v="211"/>
    <x v="2"/>
    <x v="154"/>
    <x v="209"/>
    <x v="207"/>
    <x v="149"/>
    <x v="284"/>
    <x v="207"/>
    <x v="207"/>
    <x v="152"/>
    <x v="3"/>
    <x v="263"/>
    <x v="86"/>
    <x v="214"/>
    <x v="226"/>
    <x v="147"/>
    <x v="147"/>
    <x v="149"/>
    <x v="2"/>
    <x v="6"/>
    <x v="7"/>
    <x v="6"/>
  </r>
  <r>
    <x v="458"/>
    <x v="457"/>
    <x v="1"/>
    <x v="6"/>
    <x v="190"/>
    <x v="12"/>
    <x v="8"/>
    <x v="14"/>
    <x v="11"/>
    <x v="2"/>
    <x v="24"/>
    <x v="37"/>
    <x v="2"/>
    <x v="16"/>
    <x v="272"/>
    <x v="125"/>
    <x v="283"/>
    <x v="282"/>
    <x v="137"/>
    <x v="154"/>
    <x v="42"/>
    <x v="2"/>
    <x v="147"/>
    <x v="71"/>
    <x v="71"/>
    <x v="133"/>
    <x v="299"/>
    <x v="69"/>
    <x v="69"/>
    <x v="134"/>
    <x v="3"/>
    <x v="292"/>
    <x v="13"/>
    <x v="37"/>
    <x v="57"/>
    <x v="131"/>
    <x v="131"/>
    <x v="131"/>
    <x v="4"/>
    <x v="8"/>
    <x v="0"/>
    <x v="8"/>
  </r>
  <r>
    <x v="459"/>
    <x v="458"/>
    <x v="1"/>
    <x v="5"/>
    <x v="190"/>
    <x v="12"/>
    <x v="8"/>
    <x v="14"/>
    <x v="15"/>
    <x v="2"/>
    <x v="24"/>
    <x v="37"/>
    <x v="2"/>
    <x v="29"/>
    <x v="192"/>
    <x v="125"/>
    <x v="283"/>
    <x v="282"/>
    <x v="137"/>
    <x v="318"/>
    <x v="426"/>
    <x v="2"/>
    <x v="326"/>
    <x v="391"/>
    <x v="406"/>
    <x v="342"/>
    <x v="173"/>
    <x v="391"/>
    <x v="406"/>
    <x v="343"/>
    <x v="3"/>
    <x v="154"/>
    <x v="143"/>
    <x v="454"/>
    <x v="436"/>
    <x v="343"/>
    <x v="343"/>
    <x v="343"/>
    <x v="4"/>
    <x v="8"/>
    <x v="0"/>
    <x v="8"/>
  </r>
  <r>
    <x v="460"/>
    <x v="459"/>
    <x v="1"/>
    <x v="3"/>
    <x v="190"/>
    <x v="12"/>
    <x v="8"/>
    <x v="14"/>
    <x v="14"/>
    <x v="2"/>
    <x v="24"/>
    <x v="37"/>
    <x v="2"/>
    <x v="16"/>
    <x v="272"/>
    <x v="125"/>
    <x v="283"/>
    <x v="282"/>
    <x v="137"/>
    <x v="154"/>
    <x v="42"/>
    <x v="2"/>
    <x v="147"/>
    <x v="71"/>
    <x v="71"/>
    <x v="133"/>
    <x v="299"/>
    <x v="69"/>
    <x v="69"/>
    <x v="134"/>
    <x v="3"/>
    <x v="292"/>
    <x v="13"/>
    <x v="37"/>
    <x v="57"/>
    <x v="131"/>
    <x v="131"/>
    <x v="131"/>
    <x v="4"/>
    <x v="8"/>
    <x v="0"/>
    <x v="8"/>
  </r>
  <r>
    <x v="18"/>
    <x v="12"/>
    <x v="1"/>
    <x v="6"/>
    <x v="191"/>
    <x v="2"/>
    <x v="6"/>
    <x v="14"/>
    <x v="34"/>
    <x v="9"/>
    <x v="21"/>
    <x v="70"/>
    <x v="2"/>
    <x v="16"/>
    <x v="291"/>
    <x v="15"/>
    <x v="54"/>
    <x v="58"/>
    <x v="287"/>
    <x v="226"/>
    <x v="201"/>
    <x v="2"/>
    <x v="236"/>
    <x v="340"/>
    <x v="349"/>
    <x v="236"/>
    <x v="302"/>
    <x v="341"/>
    <x v="349"/>
    <x v="237"/>
    <x v="3"/>
    <x v="259"/>
    <x v="65"/>
    <x v="332"/>
    <x v="170"/>
    <x v="236"/>
    <x v="236"/>
    <x v="235"/>
    <x v="2"/>
    <x v="4"/>
    <x v="7"/>
    <x v="4"/>
  </r>
  <r>
    <x v="19"/>
    <x v="14"/>
    <x v="1"/>
    <x v="6"/>
    <x v="191"/>
    <x v="2"/>
    <x v="6"/>
    <x v="14"/>
    <x v="34"/>
    <x v="9"/>
    <x v="21"/>
    <x v="70"/>
    <x v="2"/>
    <x v="16"/>
    <x v="291"/>
    <x v="15"/>
    <x v="54"/>
    <x v="58"/>
    <x v="287"/>
    <x v="226"/>
    <x v="201"/>
    <x v="2"/>
    <x v="236"/>
    <x v="340"/>
    <x v="349"/>
    <x v="236"/>
    <x v="302"/>
    <x v="341"/>
    <x v="349"/>
    <x v="237"/>
    <x v="3"/>
    <x v="259"/>
    <x v="65"/>
    <x v="332"/>
    <x v="170"/>
    <x v="236"/>
    <x v="236"/>
    <x v="235"/>
    <x v="2"/>
    <x v="4"/>
    <x v="7"/>
    <x v="4"/>
  </r>
  <r>
    <x v="21"/>
    <x v="13"/>
    <x v="1"/>
    <x v="5"/>
    <x v="191"/>
    <x v="2"/>
    <x v="6"/>
    <x v="14"/>
    <x v="15"/>
    <x v="9"/>
    <x v="21"/>
    <x v="70"/>
    <x v="2"/>
    <x v="29"/>
    <x v="180"/>
    <x v="15"/>
    <x v="54"/>
    <x v="58"/>
    <x v="287"/>
    <x v="261"/>
    <x v="274"/>
    <x v="2"/>
    <x v="258"/>
    <x v="124"/>
    <x v="133"/>
    <x v="261"/>
    <x v="170"/>
    <x v="123"/>
    <x v="133"/>
    <x v="261"/>
    <x v="3"/>
    <x v="179"/>
    <x v="104"/>
    <x v="161"/>
    <x v="331"/>
    <x v="258"/>
    <x v="258"/>
    <x v="259"/>
    <x v="2"/>
    <x v="4"/>
    <x v="7"/>
    <x v="4"/>
  </r>
  <r>
    <x v="23"/>
    <x v="15"/>
    <x v="1"/>
    <x v="5"/>
    <x v="191"/>
    <x v="2"/>
    <x v="6"/>
    <x v="14"/>
    <x v="15"/>
    <x v="9"/>
    <x v="21"/>
    <x v="70"/>
    <x v="2"/>
    <x v="29"/>
    <x v="180"/>
    <x v="15"/>
    <x v="54"/>
    <x v="58"/>
    <x v="287"/>
    <x v="261"/>
    <x v="274"/>
    <x v="2"/>
    <x v="258"/>
    <x v="124"/>
    <x v="133"/>
    <x v="261"/>
    <x v="170"/>
    <x v="123"/>
    <x v="133"/>
    <x v="261"/>
    <x v="3"/>
    <x v="179"/>
    <x v="104"/>
    <x v="161"/>
    <x v="331"/>
    <x v="258"/>
    <x v="258"/>
    <x v="259"/>
    <x v="2"/>
    <x v="4"/>
    <x v="7"/>
    <x v="4"/>
  </r>
  <r>
    <x v="25"/>
    <x v="16"/>
    <x v="1"/>
    <x v="3"/>
    <x v="191"/>
    <x v="2"/>
    <x v="6"/>
    <x v="14"/>
    <x v="14"/>
    <x v="9"/>
    <x v="21"/>
    <x v="70"/>
    <x v="2"/>
    <x v="16"/>
    <x v="291"/>
    <x v="15"/>
    <x v="54"/>
    <x v="58"/>
    <x v="287"/>
    <x v="226"/>
    <x v="201"/>
    <x v="2"/>
    <x v="236"/>
    <x v="340"/>
    <x v="349"/>
    <x v="236"/>
    <x v="302"/>
    <x v="341"/>
    <x v="349"/>
    <x v="237"/>
    <x v="3"/>
    <x v="259"/>
    <x v="65"/>
    <x v="332"/>
    <x v="170"/>
    <x v="236"/>
    <x v="236"/>
    <x v="235"/>
    <x v="2"/>
    <x v="4"/>
    <x v="7"/>
    <x v="4"/>
  </r>
  <r>
    <x v="26"/>
    <x v="17"/>
    <x v="1"/>
    <x v="3"/>
    <x v="191"/>
    <x v="2"/>
    <x v="6"/>
    <x v="14"/>
    <x v="14"/>
    <x v="9"/>
    <x v="21"/>
    <x v="70"/>
    <x v="2"/>
    <x v="16"/>
    <x v="291"/>
    <x v="15"/>
    <x v="54"/>
    <x v="58"/>
    <x v="287"/>
    <x v="226"/>
    <x v="201"/>
    <x v="2"/>
    <x v="236"/>
    <x v="340"/>
    <x v="349"/>
    <x v="236"/>
    <x v="302"/>
    <x v="341"/>
    <x v="349"/>
    <x v="237"/>
    <x v="3"/>
    <x v="259"/>
    <x v="65"/>
    <x v="332"/>
    <x v="170"/>
    <x v="236"/>
    <x v="236"/>
    <x v="235"/>
    <x v="2"/>
    <x v="4"/>
    <x v="7"/>
    <x v="4"/>
  </r>
  <r>
    <x v="255"/>
    <x v="245"/>
    <x v="1"/>
    <x v="4"/>
    <x v="192"/>
    <x v="0"/>
    <x v="0"/>
    <x v="14"/>
    <x v="29"/>
    <x v="4"/>
    <x v="73"/>
    <x v="112"/>
    <x v="2"/>
    <x v="16"/>
    <x v="384"/>
    <x v="88"/>
    <x v="214"/>
    <x v="214"/>
    <x v="133"/>
    <x v="100"/>
    <x v="96"/>
    <x v="2"/>
    <x v="111"/>
    <x v="175"/>
    <x v="182"/>
    <x v="103"/>
    <x v="342"/>
    <x v="175"/>
    <x v="180"/>
    <x v="104"/>
    <x v="3"/>
    <x v="323"/>
    <x v="86"/>
    <x v="191"/>
    <x v="27"/>
    <x v="101"/>
    <x v="101"/>
    <x v="101"/>
    <x v="2"/>
    <x v="5"/>
    <x v="7"/>
    <x v="5"/>
  </r>
  <r>
    <x v="326"/>
    <x v="309"/>
    <x v="1"/>
    <x v="11"/>
    <x v="192"/>
    <x v="0"/>
    <x v="0"/>
    <x v="14"/>
    <x v="29"/>
    <x v="5"/>
    <x v="73"/>
    <x v="112"/>
    <x v="2"/>
    <x v="29"/>
    <x v="89"/>
    <x v="88"/>
    <x v="214"/>
    <x v="214"/>
    <x v="133"/>
    <x v="379"/>
    <x v="367"/>
    <x v="2"/>
    <x v="372"/>
    <x v="298"/>
    <x v="302"/>
    <x v="381"/>
    <x v="128"/>
    <x v="298"/>
    <x v="302"/>
    <x v="382"/>
    <x v="3"/>
    <x v="122"/>
    <x v="86"/>
    <x v="308"/>
    <x v="469"/>
    <x v="382"/>
    <x v="382"/>
    <x v="382"/>
    <x v="2"/>
    <x v="5"/>
    <x v="7"/>
    <x v="5"/>
  </r>
  <r>
    <x v="40"/>
    <x v="42"/>
    <x v="1"/>
    <x v="4"/>
    <x v="193"/>
    <x v="1"/>
    <x v="1"/>
    <x v="14"/>
    <x v="24"/>
    <x v="4"/>
    <x v="28"/>
    <x v="74"/>
    <x v="2"/>
    <x v="26"/>
    <x v="204"/>
    <x v="35"/>
    <x v="268"/>
    <x v="266"/>
    <x v="174"/>
    <x v="308"/>
    <x v="290"/>
    <x v="2"/>
    <x v="302"/>
    <x v="38"/>
    <x v="38"/>
    <x v="300"/>
    <x v="124"/>
    <x v="38"/>
    <x v="38"/>
    <x v="301"/>
    <x v="3"/>
    <x v="182"/>
    <x v="100"/>
    <x v="45"/>
    <x v="197"/>
    <x v="300"/>
    <x v="300"/>
    <x v="300"/>
    <x v="2"/>
    <x v="6"/>
    <x v="7"/>
    <x v="6"/>
  </r>
  <r>
    <x v="58"/>
    <x v="52"/>
    <x v="1"/>
    <x v="4"/>
    <x v="193"/>
    <x v="1"/>
    <x v="1"/>
    <x v="14"/>
    <x v="25"/>
    <x v="4"/>
    <x v="37"/>
    <x v="82"/>
    <x v="2"/>
    <x v="17"/>
    <x v="259"/>
    <x v="39"/>
    <x v="269"/>
    <x v="269"/>
    <x v="162"/>
    <x v="164"/>
    <x v="176"/>
    <x v="2"/>
    <x v="179"/>
    <x v="424"/>
    <x v="439"/>
    <x v="187"/>
    <x v="348"/>
    <x v="424"/>
    <x v="439"/>
    <x v="186"/>
    <x v="3"/>
    <x v="255"/>
    <x v="67"/>
    <x v="444"/>
    <x v="308"/>
    <x v="184"/>
    <x v="184"/>
    <x v="184"/>
    <x v="2"/>
    <x v="6"/>
    <x v="7"/>
    <x v="6"/>
  </r>
  <r>
    <x v="436"/>
    <x v="435"/>
    <x v="1"/>
    <x v="4"/>
    <x v="193"/>
    <x v="1"/>
    <x v="1"/>
    <x v="14"/>
    <x v="25"/>
    <x v="6"/>
    <x v="102"/>
    <x v="140"/>
    <x v="2"/>
    <x v="29"/>
    <x v="37"/>
    <x v="115"/>
    <x v="274"/>
    <x v="272"/>
    <x v="113"/>
    <x v="396"/>
    <x v="417"/>
    <x v="2"/>
    <x v="391"/>
    <x v="335"/>
    <x v="345"/>
    <x v="399"/>
    <x v="73"/>
    <x v="335"/>
    <x v="345"/>
    <x v="401"/>
    <x v="3"/>
    <x v="65"/>
    <x v="86"/>
    <x v="353"/>
    <x v="343"/>
    <x v="401"/>
    <x v="401"/>
    <x v="401"/>
    <x v="2"/>
    <x v="6"/>
    <x v="7"/>
    <x v="6"/>
  </r>
  <r>
    <x v="437"/>
    <x v="436"/>
    <x v="1"/>
    <x v="4"/>
    <x v="193"/>
    <x v="1"/>
    <x v="1"/>
    <x v="14"/>
    <x v="25"/>
    <x v="6"/>
    <x v="102"/>
    <x v="140"/>
    <x v="2"/>
    <x v="26"/>
    <x v="190"/>
    <x v="119"/>
    <x v="274"/>
    <x v="272"/>
    <x v="114"/>
    <x v="320"/>
    <x v="323"/>
    <x v="2"/>
    <x v="309"/>
    <x v="330"/>
    <x v="335"/>
    <x v="314"/>
    <x v="168"/>
    <x v="330"/>
    <x v="337"/>
    <x v="315"/>
    <x v="3"/>
    <x v="175"/>
    <x v="86"/>
    <x v="346"/>
    <x v="337"/>
    <x v="317"/>
    <x v="317"/>
    <x v="315"/>
    <x v="2"/>
    <x v="6"/>
    <x v="7"/>
    <x v="6"/>
  </r>
  <r>
    <x v="475"/>
    <x v="474"/>
    <x v="1"/>
    <x v="4"/>
    <x v="193"/>
    <x v="1"/>
    <x v="1"/>
    <x v="14"/>
    <x v="23"/>
    <x v="6"/>
    <x v="112"/>
    <x v="149"/>
    <x v="2"/>
    <x v="16"/>
    <x v="440"/>
    <x v="114"/>
    <x v="275"/>
    <x v="274"/>
    <x v="112"/>
    <x v="88"/>
    <x v="48"/>
    <x v="2"/>
    <x v="94"/>
    <x v="156"/>
    <x v="161"/>
    <x v="90"/>
    <x v="395"/>
    <x v="156"/>
    <x v="161"/>
    <x v="91"/>
    <x v="3"/>
    <x v="376"/>
    <x v="86"/>
    <x v="170"/>
    <x v="183"/>
    <x v="88"/>
    <x v="88"/>
    <x v="88"/>
    <x v="2"/>
    <x v="6"/>
    <x v="7"/>
    <x v="6"/>
  </r>
  <r>
    <x v="493"/>
    <x v="495"/>
    <x v="1"/>
    <x v="4"/>
    <x v="193"/>
    <x v="1"/>
    <x v="1"/>
    <x v="14"/>
    <x v="24"/>
    <x v="6"/>
    <x v="118"/>
    <x v="24"/>
    <x v="2"/>
    <x v="29"/>
    <x v="218"/>
    <x v="94"/>
    <x v="227"/>
    <x v="227"/>
    <x v="208"/>
    <x v="287"/>
    <x v="375"/>
    <x v="2"/>
    <x v="299"/>
    <x v="232"/>
    <x v="247"/>
    <x v="306"/>
    <x v="188"/>
    <x v="232"/>
    <x v="247"/>
    <x v="307"/>
    <x v="3"/>
    <x v="204"/>
    <x v="86"/>
    <x v="252"/>
    <x v="255"/>
    <x v="307"/>
    <x v="307"/>
    <x v="307"/>
    <x v="6"/>
    <x v="6"/>
    <x v="7"/>
    <x v="6"/>
  </r>
  <r>
    <x v="510"/>
    <x v="512"/>
    <x v="1"/>
    <x v="0"/>
    <x v="56"/>
    <x v="1"/>
    <x v="1"/>
    <x v="4"/>
    <x v="4"/>
    <x v="3"/>
    <x v="117"/>
    <x v="157"/>
    <x v="0"/>
    <x v="33"/>
    <x v="10"/>
    <x v="116"/>
    <x v="273"/>
    <x v="275"/>
    <x v="311"/>
    <x v="472"/>
    <x v="383"/>
    <x v="2"/>
    <x v="476"/>
    <x v="238"/>
    <x v="396"/>
    <x v="480"/>
    <x v="229"/>
    <x v="238"/>
    <x v="387"/>
    <x v="481"/>
    <x v="3"/>
    <x v="217"/>
    <x v="91"/>
    <x v="402"/>
    <x v="395"/>
    <x v="480"/>
    <x v="480"/>
    <x v="480"/>
    <x v="1"/>
    <x v="6"/>
    <x v="7"/>
    <x v="6"/>
  </r>
  <r>
    <x v="511"/>
    <x v="513"/>
    <x v="1"/>
    <x v="0"/>
    <x v="73"/>
    <x v="0"/>
    <x v="1"/>
    <x v="11"/>
    <x v="4"/>
    <x v="3"/>
    <x v="117"/>
    <x v="159"/>
    <x v="0"/>
    <x v="33"/>
    <x v="6"/>
    <x v="89"/>
    <x v="217"/>
    <x v="223"/>
    <x v="311"/>
    <x v="37"/>
    <x v="345"/>
    <x v="2"/>
    <x v="38"/>
    <x v="238"/>
    <x v="188"/>
    <x v="37"/>
    <x v="229"/>
    <x v="238"/>
    <x v="190"/>
    <x v="41"/>
    <x v="3"/>
    <x v="217"/>
    <x v="89"/>
    <x v="203"/>
    <x v="216"/>
    <x v="41"/>
    <x v="41"/>
    <x v="40"/>
    <x v="1"/>
    <x v="5"/>
    <x v="7"/>
    <x v="5"/>
  </r>
  <r>
    <x v="512"/>
    <x v="514"/>
    <x v="1"/>
    <x v="4"/>
    <x v="73"/>
    <x v="0"/>
    <x v="1"/>
    <x v="11"/>
    <x v="4"/>
    <x v="7"/>
    <x v="117"/>
    <x v="159"/>
    <x v="0"/>
    <x v="12"/>
    <x v="463"/>
    <x v="89"/>
    <x v="217"/>
    <x v="223"/>
    <x v="311"/>
    <x v="439"/>
    <x v="122"/>
    <x v="2"/>
    <x v="442"/>
    <x v="238"/>
    <x v="298"/>
    <x v="446"/>
    <x v="229"/>
    <x v="238"/>
    <x v="292"/>
    <x v="445"/>
    <x v="3"/>
    <x v="217"/>
    <x v="83"/>
    <x v="295"/>
    <x v="287"/>
    <x v="444"/>
    <x v="444"/>
    <x v="444"/>
    <x v="1"/>
    <x v="5"/>
    <x v="7"/>
    <x v="5"/>
  </r>
  <r>
    <x v="513"/>
    <x v="515"/>
    <x v="1"/>
    <x v="0"/>
    <x v="6"/>
    <x v="0"/>
    <x v="1"/>
    <x v="3"/>
    <x v="4"/>
    <x v="3"/>
    <x v="117"/>
    <x v="159"/>
    <x v="0"/>
    <x v="33"/>
    <x v="8"/>
    <x v="72"/>
    <x v="154"/>
    <x v="156"/>
    <x v="311"/>
    <x v="467"/>
    <x v="281"/>
    <x v="2"/>
    <x v="470"/>
    <x v="238"/>
    <x v="344"/>
    <x v="475"/>
    <x v="229"/>
    <x v="238"/>
    <x v="336"/>
    <x v="475"/>
    <x v="3"/>
    <x v="217"/>
    <x v="88"/>
    <x v="344"/>
    <x v="335"/>
    <x v="474"/>
    <x v="474"/>
    <x v="474"/>
    <x v="1"/>
    <x v="5"/>
    <x v="7"/>
    <x v="5"/>
  </r>
  <r>
    <x v="514"/>
    <x v="516"/>
    <x v="1"/>
    <x v="4"/>
    <x v="6"/>
    <x v="0"/>
    <x v="1"/>
    <x v="3"/>
    <x v="4"/>
    <x v="7"/>
    <x v="117"/>
    <x v="159"/>
    <x v="0"/>
    <x v="12"/>
    <x v="461"/>
    <x v="72"/>
    <x v="154"/>
    <x v="156"/>
    <x v="311"/>
    <x v="9"/>
    <x v="193"/>
    <x v="2"/>
    <x v="10"/>
    <x v="238"/>
    <x v="135"/>
    <x v="9"/>
    <x v="229"/>
    <x v="238"/>
    <x v="144"/>
    <x v="12"/>
    <x v="3"/>
    <x v="217"/>
    <x v="84"/>
    <x v="147"/>
    <x v="165"/>
    <x v="10"/>
    <x v="10"/>
    <x v="11"/>
    <x v="1"/>
    <x v="5"/>
    <x v="7"/>
    <x v="5"/>
  </r>
  <r>
    <x v="515"/>
    <x v="517"/>
    <x v="1"/>
    <x v="0"/>
    <x v="114"/>
    <x v="15"/>
    <x v="1"/>
    <x v="13"/>
    <x v="4"/>
    <x v="3"/>
    <x v="117"/>
    <x v="159"/>
    <x v="0"/>
    <x v="33"/>
    <x v="4"/>
    <x v="110"/>
    <x v="254"/>
    <x v="252"/>
    <x v="311"/>
    <x v="461"/>
    <x v="389"/>
    <x v="2"/>
    <x v="465"/>
    <x v="238"/>
    <x v="310"/>
    <x v="469"/>
    <x v="229"/>
    <x v="238"/>
    <x v="305"/>
    <x v="470"/>
    <x v="3"/>
    <x v="217"/>
    <x v="90"/>
    <x v="311"/>
    <x v="300"/>
    <x v="469"/>
    <x v="469"/>
    <x v="469"/>
    <x v="1"/>
    <x v="8"/>
    <x v="7"/>
    <x v="15"/>
  </r>
  <r>
    <x v="516"/>
    <x v="518"/>
    <x v="1"/>
    <x v="4"/>
    <x v="114"/>
    <x v="15"/>
    <x v="1"/>
    <x v="13"/>
    <x v="4"/>
    <x v="7"/>
    <x v="117"/>
    <x v="159"/>
    <x v="0"/>
    <x v="12"/>
    <x v="465"/>
    <x v="110"/>
    <x v="254"/>
    <x v="252"/>
    <x v="311"/>
    <x v="16"/>
    <x v="75"/>
    <x v="2"/>
    <x v="17"/>
    <x v="238"/>
    <x v="173"/>
    <x v="17"/>
    <x v="229"/>
    <x v="238"/>
    <x v="177"/>
    <x v="18"/>
    <x v="3"/>
    <x v="217"/>
    <x v="82"/>
    <x v="189"/>
    <x v="204"/>
    <x v="17"/>
    <x v="17"/>
    <x v="17"/>
    <x v="1"/>
    <x v="8"/>
    <x v="7"/>
    <x v="15"/>
  </r>
  <r>
    <x v="517"/>
    <x v="519"/>
    <x v="1"/>
    <x v="0"/>
    <x v="163"/>
    <x v="15"/>
    <x v="8"/>
    <x v="4"/>
    <x v="4"/>
    <x v="3"/>
    <x v="117"/>
    <x v="159"/>
    <x v="0"/>
    <x v="33"/>
    <x v="9"/>
    <x v="27"/>
    <x v="61"/>
    <x v="63"/>
    <x v="311"/>
    <x v="7"/>
    <x v="264"/>
    <x v="2"/>
    <x v="7"/>
    <x v="238"/>
    <x v="122"/>
    <x v="7"/>
    <x v="229"/>
    <x v="238"/>
    <x v="131"/>
    <x v="9"/>
    <x v="3"/>
    <x v="217"/>
    <x v="87"/>
    <x v="132"/>
    <x v="150"/>
    <x v="8"/>
    <x v="8"/>
    <x v="8"/>
    <x v="1"/>
    <x v="8"/>
    <x v="7"/>
    <x v="15"/>
  </r>
  <r>
    <x v="518"/>
    <x v="520"/>
    <x v="1"/>
    <x v="4"/>
    <x v="163"/>
    <x v="15"/>
    <x v="8"/>
    <x v="4"/>
    <x v="4"/>
    <x v="7"/>
    <x v="117"/>
    <x v="159"/>
    <x v="0"/>
    <x v="12"/>
    <x v="460"/>
    <x v="27"/>
    <x v="61"/>
    <x v="63"/>
    <x v="311"/>
    <x v="469"/>
    <x v="216"/>
    <x v="2"/>
    <x v="473"/>
    <x v="238"/>
    <x v="359"/>
    <x v="477"/>
    <x v="229"/>
    <x v="238"/>
    <x v="352"/>
    <x v="478"/>
    <x v="3"/>
    <x v="217"/>
    <x v="85"/>
    <x v="360"/>
    <x v="350"/>
    <x v="477"/>
    <x v="477"/>
    <x v="477"/>
    <x v="1"/>
    <x v="8"/>
    <x v="7"/>
    <x v="15"/>
  </r>
  <r>
    <x v="519"/>
    <x v="521"/>
    <x v="1"/>
    <x v="4"/>
    <x v="56"/>
    <x v="1"/>
    <x v="1"/>
    <x v="4"/>
    <x v="4"/>
    <x v="7"/>
    <x v="117"/>
    <x v="159"/>
    <x v="0"/>
    <x v="12"/>
    <x v="466"/>
    <x v="116"/>
    <x v="278"/>
    <x v="278"/>
    <x v="311"/>
    <x v="3"/>
    <x v="79"/>
    <x v="2"/>
    <x v="3"/>
    <x v="238"/>
    <x v="88"/>
    <x v="3"/>
    <x v="229"/>
    <x v="238"/>
    <x v="99"/>
    <x v="5"/>
    <x v="3"/>
    <x v="217"/>
    <x v="81"/>
    <x v="98"/>
    <x v="114"/>
    <x v="4"/>
    <x v="4"/>
    <x v="4"/>
    <x v="1"/>
    <x v="6"/>
    <x v="7"/>
    <x v="6"/>
  </r>
  <r>
    <x v="520"/>
    <x v="522"/>
    <x v="1"/>
    <x v="0"/>
    <x v="80"/>
    <x v="0"/>
    <x v="1"/>
    <x v="3"/>
    <x v="4"/>
    <x v="3"/>
    <x v="117"/>
    <x v="159"/>
    <x v="0"/>
    <x v="33"/>
    <x v="5"/>
    <x v="116"/>
    <x v="266"/>
    <x v="267"/>
    <x v="311"/>
    <x v="473"/>
    <x v="380"/>
    <x v="2"/>
    <x v="477"/>
    <x v="238"/>
    <x v="412"/>
    <x v="481"/>
    <x v="229"/>
    <x v="238"/>
    <x v="407"/>
    <x v="482"/>
    <x v="3"/>
    <x v="217"/>
    <x v="91"/>
    <x v="418"/>
    <x v="415"/>
    <x v="481"/>
    <x v="481"/>
    <x v="481"/>
    <x v="1"/>
    <x v="5"/>
    <x v="7"/>
    <x v="5"/>
  </r>
  <r>
    <x v="521"/>
    <x v="523"/>
    <x v="1"/>
    <x v="4"/>
    <x v="80"/>
    <x v="0"/>
    <x v="1"/>
    <x v="3"/>
    <x v="4"/>
    <x v="7"/>
    <x v="117"/>
    <x v="159"/>
    <x v="0"/>
    <x v="12"/>
    <x v="464"/>
    <x v="116"/>
    <x v="266"/>
    <x v="267"/>
    <x v="311"/>
    <x v="1"/>
    <x v="82"/>
    <x v="2"/>
    <x v="1"/>
    <x v="238"/>
    <x v="62"/>
    <x v="1"/>
    <x v="229"/>
    <x v="238"/>
    <x v="68"/>
    <x v="2"/>
    <x v="3"/>
    <x v="217"/>
    <x v="81"/>
    <x v="73"/>
    <x v="73"/>
    <x v="1"/>
    <x v="1"/>
    <x v="1"/>
    <x v="1"/>
    <x v="5"/>
    <x v="7"/>
    <x v="5"/>
  </r>
  <r>
    <x v="522"/>
    <x v="524"/>
    <x v="1"/>
    <x v="0"/>
    <x v="34"/>
    <x v="0"/>
    <x v="1"/>
    <x v="13"/>
    <x v="4"/>
    <x v="3"/>
    <x v="117"/>
    <x v="159"/>
    <x v="0"/>
    <x v="33"/>
    <x v="3"/>
    <x v="116"/>
    <x v="276"/>
    <x v="277"/>
    <x v="311"/>
    <x v="471"/>
    <x v="385"/>
    <x v="2"/>
    <x v="475"/>
    <x v="238"/>
    <x v="387"/>
    <x v="479"/>
    <x v="229"/>
    <x v="238"/>
    <x v="380"/>
    <x v="480"/>
    <x v="3"/>
    <x v="217"/>
    <x v="91"/>
    <x v="395"/>
    <x v="384"/>
    <x v="479"/>
    <x v="479"/>
    <x v="479"/>
    <x v="1"/>
    <x v="5"/>
    <x v="7"/>
    <x v="5"/>
  </r>
  <r>
    <x v="523"/>
    <x v="525"/>
    <x v="1"/>
    <x v="4"/>
    <x v="34"/>
    <x v="0"/>
    <x v="1"/>
    <x v="13"/>
    <x v="4"/>
    <x v="7"/>
    <x v="117"/>
    <x v="159"/>
    <x v="0"/>
    <x v="12"/>
    <x v="467"/>
    <x v="116"/>
    <x v="276"/>
    <x v="277"/>
    <x v="311"/>
    <x v="2"/>
    <x v="80"/>
    <x v="2"/>
    <x v="2"/>
    <x v="238"/>
    <x v="87"/>
    <x v="2"/>
    <x v="229"/>
    <x v="238"/>
    <x v="94"/>
    <x v="3"/>
    <x v="3"/>
    <x v="217"/>
    <x v="81"/>
    <x v="96"/>
    <x v="108"/>
    <x v="2"/>
    <x v="2"/>
    <x v="2"/>
    <x v="1"/>
    <x v="5"/>
    <x v="7"/>
    <x v="5"/>
  </r>
  <r>
    <x v="524"/>
    <x v="526"/>
    <x v="1"/>
    <x v="0"/>
    <x v="102"/>
    <x v="14"/>
    <x v="1"/>
    <x v="8"/>
    <x v="4"/>
    <x v="3"/>
    <x v="117"/>
    <x v="159"/>
    <x v="0"/>
    <x v="33"/>
    <x v="2"/>
    <x v="132"/>
    <x v="306"/>
    <x v="306"/>
    <x v="311"/>
    <x v="0"/>
    <x v="428"/>
    <x v="2"/>
    <x v="0"/>
    <x v="238"/>
    <x v="28"/>
    <x v="0"/>
    <x v="229"/>
    <x v="238"/>
    <x v="30"/>
    <x v="0"/>
    <x v="3"/>
    <x v="217"/>
    <x v="92"/>
    <x v="31"/>
    <x v="26"/>
    <x v="0"/>
    <x v="0"/>
    <x v="0"/>
    <x v="1"/>
    <x v="7"/>
    <x v="7"/>
    <x v="7"/>
  </r>
  <r>
    <x v="525"/>
    <x v="527"/>
    <x v="1"/>
    <x v="4"/>
    <x v="102"/>
    <x v="14"/>
    <x v="1"/>
    <x v="8"/>
    <x v="4"/>
    <x v="7"/>
    <x v="117"/>
    <x v="159"/>
    <x v="0"/>
    <x v="12"/>
    <x v="468"/>
    <x v="132"/>
    <x v="306"/>
    <x v="306"/>
    <x v="311"/>
    <x v="474"/>
    <x v="41"/>
    <x v="2"/>
    <x v="478"/>
    <x v="238"/>
    <x v="450"/>
    <x v="482"/>
    <x v="229"/>
    <x v="238"/>
    <x v="448"/>
    <x v="483"/>
    <x v="3"/>
    <x v="217"/>
    <x v="80"/>
    <x v="460"/>
    <x v="470"/>
    <x v="482"/>
    <x v="482"/>
    <x v="482"/>
    <x v="1"/>
    <x v="7"/>
    <x v="7"/>
    <x v="7"/>
  </r>
  <r>
    <x v="526"/>
    <x v="528"/>
    <x v="3"/>
    <x v="12"/>
    <x v="194"/>
    <x v="16"/>
    <x v="11"/>
    <x v="15"/>
    <x v="40"/>
    <x v="10"/>
    <x v="122"/>
    <x v="165"/>
    <x v="3"/>
    <x v="44"/>
    <x v="476"/>
    <x v="157"/>
    <x v="332"/>
    <x v="332"/>
    <x v="336"/>
    <x v="475"/>
    <x v="483"/>
    <x v="4"/>
    <x v="479"/>
    <x v="456"/>
    <x v="463"/>
    <x v="483"/>
    <x v="462"/>
    <x v="467"/>
    <x v="482"/>
    <x v="1"/>
    <x v="3"/>
    <x v="434"/>
    <x v="161"/>
    <x v="499"/>
    <x v="500"/>
    <x v="483"/>
    <x v="483"/>
    <x v="483"/>
    <x v="8"/>
    <x v="9"/>
    <x v="8"/>
    <x v="16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529">
  <r>
    <x v="56"/>
    <x v="51"/>
    <x v="1"/>
    <x v="4"/>
    <x v="0"/>
    <x v="13"/>
    <x v="0"/>
    <x v="1"/>
    <x v="8"/>
    <x v="2"/>
    <x v="38"/>
    <x v="83"/>
    <x v="2"/>
    <x v="29"/>
    <x v="170"/>
    <x v="94"/>
    <x v="259"/>
    <x v="259"/>
    <x v="98"/>
    <x v="395"/>
    <x v="423"/>
    <x v="2"/>
    <x v="395"/>
    <x v="48"/>
    <x v="52"/>
    <x v="389"/>
    <x v="37"/>
    <x v="48"/>
    <x v="51"/>
    <x v="391"/>
    <x v="3"/>
    <x v="27"/>
    <x v="135"/>
    <x v="81"/>
    <x v="437"/>
    <x v="391"/>
    <x v="391"/>
    <x v="391"/>
    <x v="2"/>
    <x v="8"/>
    <x v="1"/>
    <x v="9"/>
    <x v="472"/>
    <x v="5"/>
  </r>
  <r>
    <x v="156"/>
    <x v="246"/>
    <x v="1"/>
    <x v="4"/>
    <x v="0"/>
    <x v="13"/>
    <x v="0"/>
    <x v="1"/>
    <x v="29"/>
    <x v="2"/>
    <x v="73"/>
    <x v="112"/>
    <x v="2"/>
    <x v="16"/>
    <x v="426"/>
    <x v="120"/>
    <x v="264"/>
    <x v="263"/>
    <x v="93"/>
    <x v="76"/>
    <x v="30"/>
    <x v="2"/>
    <x v="80"/>
    <x v="50"/>
    <x v="54"/>
    <x v="79"/>
    <x v="415"/>
    <x v="50"/>
    <x v="53"/>
    <x v="80"/>
    <x v="3"/>
    <x v="423"/>
    <x v="86"/>
    <x v="57"/>
    <x v="52"/>
    <x v="77"/>
    <x v="77"/>
    <x v="77"/>
    <x v="2"/>
    <x v="8"/>
    <x v="1"/>
    <x v="9"/>
    <x v="14"/>
    <x v="7"/>
  </r>
  <r>
    <x v="358"/>
    <x v="350"/>
    <x v="1"/>
    <x v="11"/>
    <x v="0"/>
    <x v="13"/>
    <x v="0"/>
    <x v="1"/>
    <x v="29"/>
    <x v="5"/>
    <x v="73"/>
    <x v="112"/>
    <x v="2"/>
    <x v="29"/>
    <x v="47"/>
    <x v="120"/>
    <x v="264"/>
    <x v="263"/>
    <x v="93"/>
    <x v="410"/>
    <x v="444"/>
    <x v="2"/>
    <x v="410"/>
    <x v="409"/>
    <x v="423"/>
    <x v="411"/>
    <x v="48"/>
    <x v="409"/>
    <x v="423"/>
    <x v="412"/>
    <x v="3"/>
    <x v="10"/>
    <x v="86"/>
    <x v="433"/>
    <x v="441"/>
    <x v="412"/>
    <x v="412"/>
    <x v="412"/>
    <x v="2"/>
    <x v="8"/>
    <x v="1"/>
    <x v="9"/>
    <x v="473"/>
    <x v="7"/>
  </r>
  <r>
    <x v="158"/>
    <x v="153"/>
    <x v="1"/>
    <x v="4"/>
    <x v="1"/>
    <x v="14"/>
    <x v="3"/>
    <x v="12"/>
    <x v="29"/>
    <x v="7"/>
    <x v="73"/>
    <x v="112"/>
    <x v="2"/>
    <x v="16"/>
    <x v="323"/>
    <x v="41"/>
    <x v="218"/>
    <x v="221"/>
    <x v="156"/>
    <x v="125"/>
    <x v="102"/>
    <x v="2"/>
    <x v="120"/>
    <x v="429"/>
    <x v="445"/>
    <x v="146"/>
    <x v="409"/>
    <x v="429"/>
    <x v="445"/>
    <x v="149"/>
    <x v="3"/>
    <x v="342"/>
    <x v="86"/>
    <x v="457"/>
    <x v="456"/>
    <x v="144"/>
    <x v="144"/>
    <x v="146"/>
    <x v="2"/>
    <x v="7"/>
    <x v="7"/>
    <x v="7"/>
    <x v="113"/>
    <x v="126"/>
  </r>
  <r>
    <x v="332"/>
    <x v="314"/>
    <x v="1"/>
    <x v="11"/>
    <x v="1"/>
    <x v="14"/>
    <x v="3"/>
    <x v="12"/>
    <x v="29"/>
    <x v="5"/>
    <x v="73"/>
    <x v="112"/>
    <x v="2"/>
    <x v="29"/>
    <x v="151"/>
    <x v="41"/>
    <x v="218"/>
    <x v="221"/>
    <x v="156"/>
    <x v="348"/>
    <x v="362"/>
    <x v="2"/>
    <x v="360"/>
    <x v="32"/>
    <x v="31"/>
    <x v="332"/>
    <x v="56"/>
    <x v="32"/>
    <x v="31"/>
    <x v="331"/>
    <x v="3"/>
    <x v="99"/>
    <x v="86"/>
    <x v="34"/>
    <x v="41"/>
    <x v="333"/>
    <x v="333"/>
    <x v="331"/>
    <x v="2"/>
    <x v="7"/>
    <x v="7"/>
    <x v="7"/>
    <x v="376"/>
    <x v="126"/>
  </r>
  <r>
    <x v="159"/>
    <x v="154"/>
    <x v="1"/>
    <x v="4"/>
    <x v="2"/>
    <x v="4"/>
    <x v="6"/>
    <x v="8"/>
    <x v="29"/>
    <x v="7"/>
    <x v="73"/>
    <x v="112"/>
    <x v="2"/>
    <x v="16"/>
    <x v="315"/>
    <x v="8"/>
    <x v="20"/>
    <x v="20"/>
    <x v="252"/>
    <x v="191"/>
    <x v="236"/>
    <x v="2"/>
    <x v="217"/>
    <x v="272"/>
    <x v="276"/>
    <x v="215"/>
    <x v="264"/>
    <x v="272"/>
    <x v="275"/>
    <x v="216"/>
    <x v="3"/>
    <x v="247"/>
    <x v="86"/>
    <x v="277"/>
    <x v="188"/>
    <x v="215"/>
    <x v="215"/>
    <x v="214"/>
    <x v="2"/>
    <x v="3"/>
    <x v="7"/>
    <x v="3"/>
    <x v="198"/>
    <x v="226"/>
  </r>
  <r>
    <x v="333"/>
    <x v="315"/>
    <x v="1"/>
    <x v="11"/>
    <x v="2"/>
    <x v="4"/>
    <x v="6"/>
    <x v="8"/>
    <x v="29"/>
    <x v="5"/>
    <x v="73"/>
    <x v="112"/>
    <x v="2"/>
    <x v="29"/>
    <x v="160"/>
    <x v="8"/>
    <x v="20"/>
    <x v="20"/>
    <x v="252"/>
    <x v="283"/>
    <x v="252"/>
    <x v="2"/>
    <x v="271"/>
    <x v="196"/>
    <x v="208"/>
    <x v="277"/>
    <x v="196"/>
    <x v="196"/>
    <x v="208"/>
    <x v="278"/>
    <x v="3"/>
    <x v="190"/>
    <x v="86"/>
    <x v="215"/>
    <x v="316"/>
    <x v="275"/>
    <x v="275"/>
    <x v="276"/>
    <x v="2"/>
    <x v="3"/>
    <x v="7"/>
    <x v="3"/>
    <x v="291"/>
    <x v="226"/>
  </r>
  <r>
    <x v="400"/>
    <x v="395"/>
    <x v="1"/>
    <x v="4"/>
    <x v="3"/>
    <x v="10"/>
    <x v="10"/>
    <x v="14"/>
    <x v="16"/>
    <x v="4"/>
    <x v="86"/>
    <x v="21"/>
    <x v="2"/>
    <x v="29"/>
    <x v="221"/>
    <x v="138"/>
    <x v="305"/>
    <x v="302"/>
    <x v="67"/>
    <x v="299"/>
    <x v="453"/>
    <x v="2"/>
    <x v="344"/>
    <x v="366"/>
    <x v="380"/>
    <x v="383"/>
    <x v="207"/>
    <x v="364"/>
    <x v="378"/>
    <x v="384"/>
    <x v="3"/>
    <x v="187"/>
    <x v="86"/>
    <x v="392"/>
    <x v="379"/>
    <x v="384"/>
    <x v="384"/>
    <x v="384"/>
    <x v="6"/>
    <x v="8"/>
    <x v="3"/>
    <x v="11"/>
    <x v="301"/>
    <x v="104"/>
  </r>
  <r>
    <x v="160"/>
    <x v="155"/>
    <x v="1"/>
    <x v="4"/>
    <x v="4"/>
    <x v="12"/>
    <x v="0"/>
    <x v="1"/>
    <x v="29"/>
    <x v="4"/>
    <x v="73"/>
    <x v="112"/>
    <x v="2"/>
    <x v="16"/>
    <x v="424"/>
    <x v="126"/>
    <x v="302"/>
    <x v="299"/>
    <x v="111"/>
    <x v="90"/>
    <x v="20"/>
    <x v="2"/>
    <x v="78"/>
    <x v="392"/>
    <x v="403"/>
    <x v="84"/>
    <x v="437"/>
    <x v="392"/>
    <x v="403"/>
    <x v="85"/>
    <x v="3"/>
    <x v="399"/>
    <x v="86"/>
    <x v="414"/>
    <x v="210"/>
    <x v="82"/>
    <x v="82"/>
    <x v="82"/>
    <x v="2"/>
    <x v="8"/>
    <x v="0"/>
    <x v="8"/>
    <x v="108"/>
    <x v="130"/>
  </r>
  <r>
    <x v="260"/>
    <x v="247"/>
    <x v="1"/>
    <x v="11"/>
    <x v="4"/>
    <x v="12"/>
    <x v="0"/>
    <x v="1"/>
    <x v="29"/>
    <x v="5"/>
    <x v="73"/>
    <x v="112"/>
    <x v="2"/>
    <x v="29"/>
    <x v="53"/>
    <x v="126"/>
    <x v="302"/>
    <x v="299"/>
    <x v="111"/>
    <x v="394"/>
    <x v="460"/>
    <x v="2"/>
    <x v="413"/>
    <x v="70"/>
    <x v="74"/>
    <x v="405"/>
    <x v="19"/>
    <x v="68"/>
    <x v="72"/>
    <x v="407"/>
    <x v="3"/>
    <x v="37"/>
    <x v="86"/>
    <x v="77"/>
    <x v="296"/>
    <x v="407"/>
    <x v="407"/>
    <x v="407"/>
    <x v="2"/>
    <x v="8"/>
    <x v="0"/>
    <x v="8"/>
    <x v="381"/>
    <x v="130"/>
  </r>
  <r>
    <x v="60"/>
    <x v="65"/>
    <x v="1"/>
    <x v="6"/>
    <x v="5"/>
    <x v="0"/>
    <x v="0"/>
    <x v="14"/>
    <x v="12"/>
    <x v="4"/>
    <x v="37"/>
    <x v="63"/>
    <x v="2"/>
    <x v="16"/>
    <x v="284"/>
    <x v="56"/>
    <x v="70"/>
    <x v="71"/>
    <x v="217"/>
    <x v="147"/>
    <x v="187"/>
    <x v="2"/>
    <x v="158"/>
    <x v="101"/>
    <x v="106"/>
    <x v="155"/>
    <x v="268"/>
    <x v="101"/>
    <x v="105"/>
    <x v="158"/>
    <x v="3"/>
    <x v="288"/>
    <x v="40"/>
    <x v="87"/>
    <x v="106"/>
    <x v="153"/>
    <x v="153"/>
    <x v="155"/>
    <x v="2"/>
    <x v="5"/>
    <x v="7"/>
    <x v="5"/>
    <x v="169"/>
    <x v="183"/>
  </r>
  <r>
    <x v="69"/>
    <x v="70"/>
    <x v="1"/>
    <x v="5"/>
    <x v="5"/>
    <x v="0"/>
    <x v="0"/>
    <x v="14"/>
    <x v="15"/>
    <x v="4"/>
    <x v="37"/>
    <x v="63"/>
    <x v="2"/>
    <x v="29"/>
    <x v="182"/>
    <x v="56"/>
    <x v="70"/>
    <x v="71"/>
    <x v="217"/>
    <x v="326"/>
    <x v="285"/>
    <x v="2"/>
    <x v="318"/>
    <x v="363"/>
    <x v="373"/>
    <x v="326"/>
    <x v="192"/>
    <x v="362"/>
    <x v="372"/>
    <x v="325"/>
    <x v="3"/>
    <x v="157"/>
    <x v="119"/>
    <x v="405"/>
    <x v="386"/>
    <x v="327"/>
    <x v="327"/>
    <x v="325"/>
    <x v="2"/>
    <x v="5"/>
    <x v="7"/>
    <x v="5"/>
    <x v="314"/>
    <x v="183"/>
  </r>
  <r>
    <x v="70"/>
    <x v="71"/>
    <x v="1"/>
    <x v="3"/>
    <x v="5"/>
    <x v="0"/>
    <x v="0"/>
    <x v="14"/>
    <x v="14"/>
    <x v="4"/>
    <x v="37"/>
    <x v="63"/>
    <x v="2"/>
    <x v="16"/>
    <x v="284"/>
    <x v="56"/>
    <x v="70"/>
    <x v="71"/>
    <x v="217"/>
    <x v="147"/>
    <x v="187"/>
    <x v="2"/>
    <x v="158"/>
    <x v="101"/>
    <x v="106"/>
    <x v="155"/>
    <x v="268"/>
    <x v="101"/>
    <x v="105"/>
    <x v="158"/>
    <x v="3"/>
    <x v="288"/>
    <x v="40"/>
    <x v="87"/>
    <x v="106"/>
    <x v="153"/>
    <x v="153"/>
    <x v="155"/>
    <x v="2"/>
    <x v="5"/>
    <x v="7"/>
    <x v="5"/>
    <x v="169"/>
    <x v="183"/>
  </r>
  <r>
    <x v="92"/>
    <x v="94"/>
    <x v="1"/>
    <x v="4"/>
    <x v="6"/>
    <x v="0"/>
    <x v="1"/>
    <x v="3"/>
    <x v="23"/>
    <x v="7"/>
    <x v="49"/>
    <x v="92"/>
    <x v="2"/>
    <x v="12"/>
    <x v="453"/>
    <x v="30"/>
    <x v="141"/>
    <x v="143"/>
    <x v="207"/>
    <x v="64"/>
    <x v="62"/>
    <x v="2"/>
    <x v="72"/>
    <x v="432"/>
    <x v="446"/>
    <x v="73"/>
    <x v="421"/>
    <x v="432"/>
    <x v="446"/>
    <x v="74"/>
    <x v="3"/>
    <x v="406"/>
    <x v="50"/>
    <x v="449"/>
    <x v="301"/>
    <x v="71"/>
    <x v="71"/>
    <x v="71"/>
    <x v="2"/>
    <x v="5"/>
    <x v="7"/>
    <x v="5"/>
    <x v="10"/>
    <x v="37"/>
  </r>
  <r>
    <x v="404"/>
    <x v="399"/>
    <x v="1"/>
    <x v="4"/>
    <x v="6"/>
    <x v="0"/>
    <x v="1"/>
    <x v="3"/>
    <x v="20"/>
    <x v="7"/>
    <x v="88"/>
    <x v="127"/>
    <x v="2"/>
    <x v="16"/>
    <x v="395"/>
    <x v="69"/>
    <x v="145"/>
    <x v="147"/>
    <x v="180"/>
    <x v="123"/>
    <x v="139"/>
    <x v="2"/>
    <x v="136"/>
    <x v="167"/>
    <x v="172"/>
    <x v="123"/>
    <x v="339"/>
    <x v="164"/>
    <x v="170"/>
    <x v="124"/>
    <x v="3"/>
    <x v="325"/>
    <x v="86"/>
    <x v="183"/>
    <x v="196"/>
    <x v="121"/>
    <x v="121"/>
    <x v="121"/>
    <x v="2"/>
    <x v="5"/>
    <x v="7"/>
    <x v="5"/>
    <x v="30"/>
    <x v="34"/>
  </r>
  <r>
    <x v="418"/>
    <x v="419"/>
    <x v="1"/>
    <x v="4"/>
    <x v="6"/>
    <x v="0"/>
    <x v="1"/>
    <x v="3"/>
    <x v="25"/>
    <x v="7"/>
    <x v="96"/>
    <x v="135"/>
    <x v="2"/>
    <x v="29"/>
    <x v="55"/>
    <x v="81"/>
    <x v="146"/>
    <x v="148"/>
    <x v="183"/>
    <x v="362"/>
    <x v="330"/>
    <x v="2"/>
    <x v="348"/>
    <x v="372"/>
    <x v="385"/>
    <x v="369"/>
    <x v="155"/>
    <x v="371"/>
    <x v="385"/>
    <x v="370"/>
    <x v="3"/>
    <x v="116"/>
    <x v="86"/>
    <x v="399"/>
    <x v="388"/>
    <x v="370"/>
    <x v="370"/>
    <x v="370"/>
    <x v="2"/>
    <x v="5"/>
    <x v="7"/>
    <x v="5"/>
    <x v="455"/>
    <x v="33"/>
  </r>
  <r>
    <x v="427"/>
    <x v="429"/>
    <x v="1"/>
    <x v="4"/>
    <x v="6"/>
    <x v="0"/>
    <x v="1"/>
    <x v="3"/>
    <x v="25"/>
    <x v="7"/>
    <x v="99"/>
    <x v="138"/>
    <x v="2"/>
    <x v="29"/>
    <x v="49"/>
    <x v="87"/>
    <x v="147"/>
    <x v="149"/>
    <x v="173"/>
    <x v="367"/>
    <x v="344"/>
    <x v="2"/>
    <x v="358"/>
    <x v="402"/>
    <x v="416"/>
    <x v="377"/>
    <x v="169"/>
    <x v="402"/>
    <x v="416"/>
    <x v="378"/>
    <x v="3"/>
    <x v="114"/>
    <x v="86"/>
    <x v="427"/>
    <x v="428"/>
    <x v="378"/>
    <x v="378"/>
    <x v="378"/>
    <x v="2"/>
    <x v="5"/>
    <x v="7"/>
    <x v="5"/>
    <x v="456"/>
    <x v="32"/>
  </r>
  <r>
    <x v="120"/>
    <x v="122"/>
    <x v="1"/>
    <x v="6"/>
    <x v="7"/>
    <x v="2"/>
    <x v="0"/>
    <x v="14"/>
    <x v="1"/>
    <x v="4"/>
    <x v="43"/>
    <x v="87"/>
    <x v="2"/>
    <x v="16"/>
    <x v="298"/>
    <x v="13"/>
    <x v="47"/>
    <x v="51"/>
    <x v="239"/>
    <x v="175"/>
    <x v="204"/>
    <x v="2"/>
    <x v="190"/>
    <x v="336"/>
    <x v="342"/>
    <x v="192"/>
    <x v="304"/>
    <x v="337"/>
    <x v="343"/>
    <x v="191"/>
    <x v="3"/>
    <x v="264"/>
    <x v="73"/>
    <x v="342"/>
    <x v="192"/>
    <x v="189"/>
    <x v="189"/>
    <x v="189"/>
    <x v="2"/>
    <x v="4"/>
    <x v="7"/>
    <x v="4"/>
    <x v="174"/>
    <x v="201"/>
  </r>
  <r>
    <x v="121"/>
    <x v="123"/>
    <x v="1"/>
    <x v="5"/>
    <x v="7"/>
    <x v="2"/>
    <x v="0"/>
    <x v="14"/>
    <x v="15"/>
    <x v="4"/>
    <x v="43"/>
    <x v="87"/>
    <x v="2"/>
    <x v="29"/>
    <x v="176"/>
    <x v="13"/>
    <x v="47"/>
    <x v="51"/>
    <x v="239"/>
    <x v="301"/>
    <x v="271"/>
    <x v="2"/>
    <x v="293"/>
    <x v="128"/>
    <x v="137"/>
    <x v="293"/>
    <x v="167"/>
    <x v="127"/>
    <x v="136"/>
    <x v="294"/>
    <x v="3"/>
    <x v="177"/>
    <x v="96"/>
    <x v="150"/>
    <x v="313"/>
    <x v="293"/>
    <x v="293"/>
    <x v="293"/>
    <x v="2"/>
    <x v="4"/>
    <x v="7"/>
    <x v="4"/>
    <x v="308"/>
    <x v="201"/>
  </r>
  <r>
    <x v="122"/>
    <x v="124"/>
    <x v="1"/>
    <x v="3"/>
    <x v="7"/>
    <x v="2"/>
    <x v="0"/>
    <x v="14"/>
    <x v="14"/>
    <x v="4"/>
    <x v="43"/>
    <x v="87"/>
    <x v="2"/>
    <x v="16"/>
    <x v="298"/>
    <x v="13"/>
    <x v="47"/>
    <x v="51"/>
    <x v="239"/>
    <x v="175"/>
    <x v="204"/>
    <x v="2"/>
    <x v="190"/>
    <x v="336"/>
    <x v="342"/>
    <x v="192"/>
    <x v="304"/>
    <x v="337"/>
    <x v="343"/>
    <x v="191"/>
    <x v="3"/>
    <x v="264"/>
    <x v="73"/>
    <x v="342"/>
    <x v="192"/>
    <x v="189"/>
    <x v="189"/>
    <x v="189"/>
    <x v="2"/>
    <x v="4"/>
    <x v="7"/>
    <x v="4"/>
    <x v="174"/>
    <x v="201"/>
  </r>
  <r>
    <x v="445"/>
    <x v="444"/>
    <x v="1"/>
    <x v="4"/>
    <x v="7"/>
    <x v="2"/>
    <x v="0"/>
    <x v="14"/>
    <x v="26"/>
    <x v="4"/>
    <x v="105"/>
    <x v="65"/>
    <x v="2"/>
    <x v="29"/>
    <x v="181"/>
    <x v="30"/>
    <x v="45"/>
    <x v="47"/>
    <x v="241"/>
    <x v="298"/>
    <x v="272"/>
    <x v="2"/>
    <x v="290"/>
    <x v="275"/>
    <x v="283"/>
    <x v="295"/>
    <x v="189"/>
    <x v="275"/>
    <x v="283"/>
    <x v="296"/>
    <x v="3"/>
    <x v="180"/>
    <x v="86"/>
    <x v="285"/>
    <x v="279"/>
    <x v="295"/>
    <x v="295"/>
    <x v="295"/>
    <x v="2"/>
    <x v="4"/>
    <x v="7"/>
    <x v="4"/>
    <x v="300"/>
    <x v="199"/>
  </r>
  <r>
    <x v="162"/>
    <x v="157"/>
    <x v="1"/>
    <x v="4"/>
    <x v="8"/>
    <x v="14"/>
    <x v="5"/>
    <x v="14"/>
    <x v="29"/>
    <x v="9"/>
    <x v="73"/>
    <x v="112"/>
    <x v="2"/>
    <x v="16"/>
    <x v="326"/>
    <x v="40"/>
    <x v="80"/>
    <x v="83"/>
    <x v="269"/>
    <x v="213"/>
    <x v="175"/>
    <x v="2"/>
    <x v="205"/>
    <x v="255"/>
    <x v="259"/>
    <x v="225"/>
    <x v="325"/>
    <x v="255"/>
    <x v="259"/>
    <x v="227"/>
    <x v="3"/>
    <x v="343"/>
    <x v="86"/>
    <x v="263"/>
    <x v="240"/>
    <x v="226"/>
    <x v="226"/>
    <x v="225"/>
    <x v="2"/>
    <x v="7"/>
    <x v="7"/>
    <x v="7"/>
    <x v="218"/>
    <x v="241"/>
  </r>
  <r>
    <x v="261"/>
    <x v="248"/>
    <x v="1"/>
    <x v="11"/>
    <x v="8"/>
    <x v="14"/>
    <x v="5"/>
    <x v="14"/>
    <x v="29"/>
    <x v="5"/>
    <x v="73"/>
    <x v="112"/>
    <x v="2"/>
    <x v="29"/>
    <x v="148"/>
    <x v="40"/>
    <x v="80"/>
    <x v="83"/>
    <x v="269"/>
    <x v="269"/>
    <x v="291"/>
    <x v="2"/>
    <x v="279"/>
    <x v="217"/>
    <x v="226"/>
    <x v="270"/>
    <x v="146"/>
    <x v="217"/>
    <x v="226"/>
    <x v="271"/>
    <x v="3"/>
    <x v="98"/>
    <x v="86"/>
    <x v="231"/>
    <x v="263"/>
    <x v="268"/>
    <x v="268"/>
    <x v="269"/>
    <x v="2"/>
    <x v="7"/>
    <x v="7"/>
    <x v="7"/>
    <x v="279"/>
    <x v="241"/>
  </r>
  <r>
    <x v="163"/>
    <x v="158"/>
    <x v="1"/>
    <x v="4"/>
    <x v="9"/>
    <x v="13"/>
    <x v="2"/>
    <x v="14"/>
    <x v="29"/>
    <x v="4"/>
    <x v="73"/>
    <x v="112"/>
    <x v="2"/>
    <x v="16"/>
    <x v="371"/>
    <x v="102"/>
    <x v="288"/>
    <x v="288"/>
    <x v="315"/>
    <x v="370"/>
    <x v="45"/>
    <x v="2"/>
    <x v="278"/>
    <x v="421"/>
    <x v="435"/>
    <x v="315"/>
    <x v="414"/>
    <x v="421"/>
    <x v="435"/>
    <x v="316"/>
    <x v="3"/>
    <x v="413"/>
    <x v="86"/>
    <x v="445"/>
    <x v="464"/>
    <x v="318"/>
    <x v="318"/>
    <x v="316"/>
    <x v="2"/>
    <x v="8"/>
    <x v="1"/>
    <x v="9"/>
    <x v="143"/>
    <x v="189"/>
  </r>
  <r>
    <x v="262"/>
    <x v="249"/>
    <x v="1"/>
    <x v="11"/>
    <x v="9"/>
    <x v="13"/>
    <x v="2"/>
    <x v="14"/>
    <x v="29"/>
    <x v="5"/>
    <x v="73"/>
    <x v="112"/>
    <x v="2"/>
    <x v="29"/>
    <x v="107"/>
    <x v="102"/>
    <x v="288"/>
    <x v="288"/>
    <x v="315"/>
    <x v="108"/>
    <x v="424"/>
    <x v="2"/>
    <x v="211"/>
    <x v="39"/>
    <x v="40"/>
    <x v="164"/>
    <x v="49"/>
    <x v="39"/>
    <x v="40"/>
    <x v="165"/>
    <x v="3"/>
    <x v="22"/>
    <x v="86"/>
    <x v="43"/>
    <x v="33"/>
    <x v="160"/>
    <x v="160"/>
    <x v="162"/>
    <x v="2"/>
    <x v="8"/>
    <x v="1"/>
    <x v="9"/>
    <x v="347"/>
    <x v="189"/>
  </r>
  <r>
    <x v="455"/>
    <x v="454"/>
    <x v="1"/>
    <x v="4"/>
    <x v="9"/>
    <x v="13"/>
    <x v="2"/>
    <x v="14"/>
    <x v="26"/>
    <x v="4"/>
    <x v="108"/>
    <x v="146"/>
    <x v="2"/>
    <x v="29"/>
    <x v="35"/>
    <x v="123"/>
    <x v="289"/>
    <x v="289"/>
    <x v="318"/>
    <x v="69"/>
    <x v="439"/>
    <x v="2"/>
    <x v="170"/>
    <x v="314"/>
    <x v="312"/>
    <x v="117"/>
    <x v="57"/>
    <x v="315"/>
    <x v="313"/>
    <x v="118"/>
    <x v="3"/>
    <x v="8"/>
    <x v="86"/>
    <x v="319"/>
    <x v="309"/>
    <x v="115"/>
    <x v="115"/>
    <x v="115"/>
    <x v="2"/>
    <x v="8"/>
    <x v="1"/>
    <x v="9"/>
    <x v="331"/>
    <x v="211"/>
  </r>
  <r>
    <x v="110"/>
    <x v="116"/>
    <x v="2"/>
    <x v="10"/>
    <x v="10"/>
    <x v="8"/>
    <x v="0"/>
    <x v="9"/>
    <x v="12"/>
    <x v="2"/>
    <x v="8"/>
    <x v="4"/>
    <x v="2"/>
    <x v="21"/>
    <x v="235"/>
    <x v="156"/>
    <x v="1"/>
    <x v="0"/>
    <x v="336"/>
    <x v="245"/>
    <x v="245"/>
    <x v="2"/>
    <x v="248"/>
    <x v="3"/>
    <x v="3"/>
    <x v="251"/>
    <x v="229"/>
    <x v="3"/>
    <x v="3"/>
    <x v="251"/>
    <x v="3"/>
    <x v="217"/>
    <x v="159"/>
    <x v="3"/>
    <x v="0"/>
    <x v="249"/>
    <x v="249"/>
    <x v="249"/>
    <x v="7"/>
    <x v="8"/>
    <x v="6"/>
    <x v="14"/>
    <x v="247"/>
    <x v="257"/>
  </r>
  <r>
    <x v="32"/>
    <x v="32"/>
    <x v="1"/>
    <x v="4"/>
    <x v="11"/>
    <x v="9"/>
    <x v="9"/>
    <x v="14"/>
    <x v="23"/>
    <x v="2"/>
    <x v="24"/>
    <x v="44"/>
    <x v="2"/>
    <x v="25"/>
    <x v="215"/>
    <x v="151"/>
    <x v="323"/>
    <x v="323"/>
    <x v="55"/>
    <x v="327"/>
    <x v="465"/>
    <x v="2"/>
    <x v="408"/>
    <x v="73"/>
    <x v="80"/>
    <x v="420"/>
    <x v="153"/>
    <x v="72"/>
    <x v="81"/>
    <x v="421"/>
    <x v="3"/>
    <x v="166"/>
    <x v="146"/>
    <x v="305"/>
    <x v="420"/>
    <x v="421"/>
    <x v="421"/>
    <x v="421"/>
    <x v="4"/>
    <x v="8"/>
    <x v="4"/>
    <x v="12"/>
    <x v="339"/>
    <x v="80"/>
  </r>
  <r>
    <x v="54"/>
    <x v="50"/>
    <x v="1"/>
    <x v="4"/>
    <x v="12"/>
    <x v="0"/>
    <x v="1"/>
    <x v="14"/>
    <x v="23"/>
    <x v="4"/>
    <x v="34"/>
    <x v="79"/>
    <x v="2"/>
    <x v="16"/>
    <x v="295"/>
    <x v="39"/>
    <x v="234"/>
    <x v="233"/>
    <x v="187"/>
    <x v="141"/>
    <x v="83"/>
    <x v="2"/>
    <x v="122"/>
    <x v="436"/>
    <x v="452"/>
    <x v="152"/>
    <x v="411"/>
    <x v="436"/>
    <x v="452"/>
    <x v="155"/>
    <x v="3"/>
    <x v="295"/>
    <x v="43"/>
    <x v="464"/>
    <x v="74"/>
    <x v="150"/>
    <x v="150"/>
    <x v="152"/>
    <x v="2"/>
    <x v="5"/>
    <x v="7"/>
    <x v="5"/>
    <x v="136"/>
    <x v="154"/>
  </r>
  <r>
    <x v="80"/>
    <x v="82"/>
    <x v="1"/>
    <x v="4"/>
    <x v="12"/>
    <x v="0"/>
    <x v="1"/>
    <x v="14"/>
    <x v="24"/>
    <x v="4"/>
    <x v="44"/>
    <x v="88"/>
    <x v="2"/>
    <x v="29"/>
    <x v="174"/>
    <x v="45"/>
    <x v="235"/>
    <x v="234"/>
    <x v="176"/>
    <x v="330"/>
    <x v="384"/>
    <x v="2"/>
    <x v="365"/>
    <x v="28"/>
    <x v="29"/>
    <x v="331"/>
    <x v="53"/>
    <x v="28"/>
    <x v="28"/>
    <x v="330"/>
    <x v="3"/>
    <x v="152"/>
    <x v="103"/>
    <x v="30"/>
    <x v="416"/>
    <x v="332"/>
    <x v="332"/>
    <x v="330"/>
    <x v="2"/>
    <x v="5"/>
    <x v="7"/>
    <x v="5"/>
    <x v="354"/>
    <x v="153"/>
  </r>
  <r>
    <x v="411"/>
    <x v="406"/>
    <x v="1"/>
    <x v="4"/>
    <x v="12"/>
    <x v="0"/>
    <x v="1"/>
    <x v="14"/>
    <x v="11"/>
    <x v="4"/>
    <x v="91"/>
    <x v="22"/>
    <x v="2"/>
    <x v="33"/>
    <x v="209"/>
    <x v="72"/>
    <x v="172"/>
    <x v="180"/>
    <x v="211"/>
    <x v="300"/>
    <x v="412"/>
    <x v="2"/>
    <x v="316"/>
    <x v="285"/>
    <x v="292"/>
    <x v="324"/>
    <x v="195"/>
    <x v="286"/>
    <x v="293"/>
    <x v="323"/>
    <x v="3"/>
    <x v="196"/>
    <x v="86"/>
    <x v="296"/>
    <x v="288"/>
    <x v="325"/>
    <x v="325"/>
    <x v="323"/>
    <x v="6"/>
    <x v="5"/>
    <x v="7"/>
    <x v="5"/>
    <x v="320"/>
    <x v="108"/>
  </r>
  <r>
    <x v="164"/>
    <x v="159"/>
    <x v="1"/>
    <x v="4"/>
    <x v="13"/>
    <x v="0"/>
    <x v="3"/>
    <x v="14"/>
    <x v="29"/>
    <x v="6"/>
    <x v="73"/>
    <x v="112"/>
    <x v="2"/>
    <x v="16"/>
    <x v="347"/>
    <x v="57"/>
    <x v="72"/>
    <x v="75"/>
    <x v="189"/>
    <x v="135"/>
    <x v="160"/>
    <x v="2"/>
    <x v="146"/>
    <x v="93"/>
    <x v="94"/>
    <x v="132"/>
    <x v="305"/>
    <x v="94"/>
    <x v="93"/>
    <x v="133"/>
    <x v="3"/>
    <x v="311"/>
    <x v="86"/>
    <x v="97"/>
    <x v="137"/>
    <x v="130"/>
    <x v="130"/>
    <x v="130"/>
    <x v="2"/>
    <x v="5"/>
    <x v="7"/>
    <x v="5"/>
    <x v="168"/>
    <x v="195"/>
  </r>
  <r>
    <x v="263"/>
    <x v="250"/>
    <x v="1"/>
    <x v="11"/>
    <x v="13"/>
    <x v="0"/>
    <x v="3"/>
    <x v="14"/>
    <x v="29"/>
    <x v="5"/>
    <x v="73"/>
    <x v="112"/>
    <x v="2"/>
    <x v="29"/>
    <x v="127"/>
    <x v="57"/>
    <x v="72"/>
    <x v="75"/>
    <x v="189"/>
    <x v="337"/>
    <x v="301"/>
    <x v="2"/>
    <x v="327"/>
    <x v="369"/>
    <x v="382"/>
    <x v="344"/>
    <x v="165"/>
    <x v="368"/>
    <x v="382"/>
    <x v="345"/>
    <x v="3"/>
    <x v="137"/>
    <x v="86"/>
    <x v="394"/>
    <x v="364"/>
    <x v="345"/>
    <x v="345"/>
    <x v="345"/>
    <x v="2"/>
    <x v="5"/>
    <x v="7"/>
    <x v="5"/>
    <x v="316"/>
    <x v="195"/>
  </r>
  <r>
    <x v="129"/>
    <x v="131"/>
    <x v="1"/>
    <x v="4"/>
    <x v="14"/>
    <x v="0"/>
    <x v="8"/>
    <x v="13"/>
    <x v="30"/>
    <x v="7"/>
    <x v="62"/>
    <x v="104"/>
    <x v="2"/>
    <x v="15"/>
    <x v="448"/>
    <x v="41"/>
    <x v="46"/>
    <x v="48"/>
    <x v="203"/>
    <x v="71"/>
    <x v="100"/>
    <x v="2"/>
    <x v="90"/>
    <x v="98"/>
    <x v="98"/>
    <x v="86"/>
    <x v="384"/>
    <x v="99"/>
    <x v="97"/>
    <x v="87"/>
    <x v="3"/>
    <x v="377"/>
    <x v="53"/>
    <x v="86"/>
    <x v="101"/>
    <x v="84"/>
    <x v="84"/>
    <x v="84"/>
    <x v="2"/>
    <x v="5"/>
    <x v="7"/>
    <x v="5"/>
    <x v="52"/>
    <x v="94"/>
  </r>
  <r>
    <x v="165"/>
    <x v="160"/>
    <x v="1"/>
    <x v="4"/>
    <x v="14"/>
    <x v="0"/>
    <x v="8"/>
    <x v="13"/>
    <x v="29"/>
    <x v="7"/>
    <x v="73"/>
    <x v="112"/>
    <x v="2"/>
    <x v="16"/>
    <x v="320"/>
    <x v="26"/>
    <x v="48"/>
    <x v="50"/>
    <x v="197"/>
    <x v="138"/>
    <x v="164"/>
    <x v="2"/>
    <x v="148"/>
    <x v="248"/>
    <x v="248"/>
    <x v="148"/>
    <x v="352"/>
    <x v="248"/>
    <x v="248"/>
    <x v="151"/>
    <x v="3"/>
    <x v="303"/>
    <x v="86"/>
    <x v="253"/>
    <x v="148"/>
    <x v="146"/>
    <x v="146"/>
    <x v="148"/>
    <x v="2"/>
    <x v="5"/>
    <x v="7"/>
    <x v="5"/>
    <x v="90"/>
    <x v="97"/>
  </r>
  <r>
    <x v="264"/>
    <x v="251"/>
    <x v="1"/>
    <x v="11"/>
    <x v="14"/>
    <x v="0"/>
    <x v="8"/>
    <x v="13"/>
    <x v="29"/>
    <x v="5"/>
    <x v="73"/>
    <x v="112"/>
    <x v="2"/>
    <x v="29"/>
    <x v="155"/>
    <x v="26"/>
    <x v="48"/>
    <x v="50"/>
    <x v="197"/>
    <x v="331"/>
    <x v="296"/>
    <x v="2"/>
    <x v="325"/>
    <x v="224"/>
    <x v="241"/>
    <x v="329"/>
    <x v="116"/>
    <x v="223"/>
    <x v="241"/>
    <x v="328"/>
    <x v="3"/>
    <x v="144"/>
    <x v="86"/>
    <x v="246"/>
    <x v="352"/>
    <x v="330"/>
    <x v="330"/>
    <x v="328"/>
    <x v="2"/>
    <x v="5"/>
    <x v="7"/>
    <x v="5"/>
    <x v="398"/>
    <x v="97"/>
  </r>
  <r>
    <x v="385"/>
    <x v="377"/>
    <x v="1"/>
    <x v="4"/>
    <x v="14"/>
    <x v="0"/>
    <x v="8"/>
    <x v="13"/>
    <x v="26"/>
    <x v="7"/>
    <x v="78"/>
    <x v="118"/>
    <x v="2"/>
    <x v="29"/>
    <x v="104"/>
    <x v="60"/>
    <x v="49"/>
    <x v="52"/>
    <x v="198"/>
    <x v="336"/>
    <x v="311"/>
    <x v="2"/>
    <x v="329"/>
    <x v="399"/>
    <x v="411"/>
    <x v="343"/>
    <x v="148"/>
    <x v="400"/>
    <x v="413"/>
    <x v="344"/>
    <x v="3"/>
    <x v="132"/>
    <x v="86"/>
    <x v="423"/>
    <x v="424"/>
    <x v="344"/>
    <x v="344"/>
    <x v="344"/>
    <x v="2"/>
    <x v="5"/>
    <x v="7"/>
    <x v="5"/>
    <x v="396"/>
    <x v="98"/>
  </r>
  <r>
    <x v="403"/>
    <x v="398"/>
    <x v="1"/>
    <x v="4"/>
    <x v="14"/>
    <x v="0"/>
    <x v="8"/>
    <x v="13"/>
    <x v="20"/>
    <x v="7"/>
    <x v="88"/>
    <x v="127"/>
    <x v="2"/>
    <x v="16"/>
    <x v="394"/>
    <x v="63"/>
    <x v="52"/>
    <x v="54"/>
    <x v="193"/>
    <x v="127"/>
    <x v="155"/>
    <x v="2"/>
    <x v="144"/>
    <x v="55"/>
    <x v="58"/>
    <x v="127"/>
    <x v="316"/>
    <x v="55"/>
    <x v="58"/>
    <x v="128"/>
    <x v="3"/>
    <x v="324"/>
    <x v="86"/>
    <x v="63"/>
    <x v="64"/>
    <x v="125"/>
    <x v="125"/>
    <x v="125"/>
    <x v="2"/>
    <x v="5"/>
    <x v="7"/>
    <x v="5"/>
    <x v="93"/>
    <x v="101"/>
  </r>
  <r>
    <x v="117"/>
    <x v="119"/>
    <x v="1"/>
    <x v="4"/>
    <x v="15"/>
    <x v="4"/>
    <x v="6"/>
    <x v="10"/>
    <x v="11"/>
    <x v="9"/>
    <x v="56"/>
    <x v="97"/>
    <x v="0"/>
    <x v="16"/>
    <x v="307"/>
    <x v="10"/>
    <x v="15"/>
    <x v="16"/>
    <x v="306"/>
    <x v="241"/>
    <x v="239"/>
    <x v="2"/>
    <x v="244"/>
    <x v="223"/>
    <x v="228"/>
    <x v="245"/>
    <x v="237"/>
    <x v="224"/>
    <x v="229"/>
    <x v="244"/>
    <x v="3"/>
    <x v="244"/>
    <x v="77"/>
    <x v="222"/>
    <x v="201"/>
    <x v="243"/>
    <x v="243"/>
    <x v="242"/>
    <x v="2"/>
    <x v="3"/>
    <x v="7"/>
    <x v="3"/>
    <x v="193"/>
    <x v="299"/>
  </r>
  <r>
    <x v="118"/>
    <x v="120"/>
    <x v="1"/>
    <x v="4"/>
    <x v="15"/>
    <x v="4"/>
    <x v="6"/>
    <x v="10"/>
    <x v="11"/>
    <x v="9"/>
    <x v="57"/>
    <x v="98"/>
    <x v="0"/>
    <x v="16"/>
    <x v="308"/>
    <x v="15"/>
    <x v="16"/>
    <x v="17"/>
    <x v="307"/>
    <x v="240"/>
    <x v="238"/>
    <x v="2"/>
    <x v="243"/>
    <x v="161"/>
    <x v="171"/>
    <x v="241"/>
    <x v="233"/>
    <x v="167"/>
    <x v="175"/>
    <x v="249"/>
    <x v="3"/>
    <x v="245"/>
    <x v="75"/>
    <x v="175"/>
    <x v="199"/>
    <x v="248"/>
    <x v="248"/>
    <x v="247"/>
    <x v="2"/>
    <x v="3"/>
    <x v="7"/>
    <x v="3"/>
    <x v="196"/>
    <x v="209"/>
  </r>
  <r>
    <x v="119"/>
    <x v="121"/>
    <x v="1"/>
    <x v="4"/>
    <x v="15"/>
    <x v="4"/>
    <x v="6"/>
    <x v="10"/>
    <x v="3"/>
    <x v="9"/>
    <x v="58"/>
    <x v="99"/>
    <x v="2"/>
    <x v="12"/>
    <x v="456"/>
    <x v="11"/>
    <x v="14"/>
    <x v="15"/>
    <x v="298"/>
    <x v="230"/>
    <x v="206"/>
    <x v="2"/>
    <x v="238"/>
    <x v="160"/>
    <x v="170"/>
    <x v="232"/>
    <x v="255"/>
    <x v="159"/>
    <x v="169"/>
    <x v="233"/>
    <x v="3"/>
    <x v="305"/>
    <x v="66"/>
    <x v="148"/>
    <x v="142"/>
    <x v="232"/>
    <x v="232"/>
    <x v="231"/>
    <x v="2"/>
    <x v="3"/>
    <x v="7"/>
    <x v="3"/>
    <x v="111"/>
    <x v="208"/>
  </r>
  <r>
    <x v="149"/>
    <x v="145"/>
    <x v="1"/>
    <x v="4"/>
    <x v="15"/>
    <x v="4"/>
    <x v="6"/>
    <x v="10"/>
    <x v="11"/>
    <x v="9"/>
    <x v="67"/>
    <x v="109"/>
    <x v="0"/>
    <x v="17"/>
    <x v="266"/>
    <x v="21"/>
    <x v="17"/>
    <x v="18"/>
    <x v="304"/>
    <x v="242"/>
    <x v="244"/>
    <x v="2"/>
    <x v="247"/>
    <x v="170"/>
    <x v="180"/>
    <x v="248"/>
    <x v="230"/>
    <x v="172"/>
    <x v="182"/>
    <x v="252"/>
    <x v="3"/>
    <x v="229"/>
    <x v="79"/>
    <x v="187"/>
    <x v="219"/>
    <x v="250"/>
    <x v="250"/>
    <x v="250"/>
    <x v="2"/>
    <x v="3"/>
    <x v="7"/>
    <x v="3"/>
    <x v="223"/>
    <x v="210"/>
  </r>
  <r>
    <x v="16"/>
    <x v="10"/>
    <x v="1"/>
    <x v="4"/>
    <x v="16"/>
    <x v="2"/>
    <x v="6"/>
    <x v="14"/>
    <x v="23"/>
    <x v="9"/>
    <x v="23"/>
    <x v="71"/>
    <x v="2"/>
    <x v="12"/>
    <x v="451"/>
    <x v="20"/>
    <x v="63"/>
    <x v="65"/>
    <x v="285"/>
    <x v="207"/>
    <x v="98"/>
    <x v="2"/>
    <x v="193"/>
    <x v="377"/>
    <x v="389"/>
    <x v="211"/>
    <x v="385"/>
    <x v="376"/>
    <x v="389"/>
    <x v="212"/>
    <x v="3"/>
    <x v="370"/>
    <x v="29"/>
    <x v="369"/>
    <x v="31"/>
    <x v="210"/>
    <x v="210"/>
    <x v="210"/>
    <x v="2"/>
    <x v="4"/>
    <x v="7"/>
    <x v="4"/>
    <x v="36"/>
    <x v="89"/>
  </r>
  <r>
    <x v="24"/>
    <x v="23"/>
    <x v="1"/>
    <x v="4"/>
    <x v="16"/>
    <x v="2"/>
    <x v="6"/>
    <x v="14"/>
    <x v="5"/>
    <x v="9"/>
    <x v="18"/>
    <x v="61"/>
    <x v="2"/>
    <x v="26"/>
    <x v="207"/>
    <x v="24"/>
    <x v="59"/>
    <x v="62"/>
    <x v="286"/>
    <x v="255"/>
    <x v="251"/>
    <x v="2"/>
    <x v="253"/>
    <x v="190"/>
    <x v="200"/>
    <x v="254"/>
    <x v="210"/>
    <x v="188"/>
    <x v="198"/>
    <x v="256"/>
    <x v="3"/>
    <x v="203"/>
    <x v="97"/>
    <x v="234"/>
    <x v="348"/>
    <x v="254"/>
    <x v="254"/>
    <x v="254"/>
    <x v="2"/>
    <x v="4"/>
    <x v="7"/>
    <x v="4"/>
    <x v="315"/>
    <x v="88"/>
  </r>
  <r>
    <x v="114"/>
    <x v="115"/>
    <x v="1"/>
    <x v="4"/>
    <x v="16"/>
    <x v="2"/>
    <x v="6"/>
    <x v="14"/>
    <x v="24"/>
    <x v="9"/>
    <x v="54"/>
    <x v="96"/>
    <x v="2"/>
    <x v="31"/>
    <x v="17"/>
    <x v="28"/>
    <x v="65"/>
    <x v="67"/>
    <x v="282"/>
    <x v="272"/>
    <x v="325"/>
    <x v="2"/>
    <x v="287"/>
    <x v="141"/>
    <x v="152"/>
    <x v="273"/>
    <x v="114"/>
    <x v="141"/>
    <x v="152"/>
    <x v="274"/>
    <x v="3"/>
    <x v="118"/>
    <x v="109"/>
    <x v="192"/>
    <x v="450"/>
    <x v="271"/>
    <x v="271"/>
    <x v="272"/>
    <x v="2"/>
    <x v="4"/>
    <x v="7"/>
    <x v="4"/>
    <x v="444"/>
    <x v="87"/>
  </r>
  <r>
    <x v="359"/>
    <x v="351"/>
    <x v="1"/>
    <x v="4"/>
    <x v="16"/>
    <x v="2"/>
    <x v="6"/>
    <x v="14"/>
    <x v="29"/>
    <x v="9"/>
    <x v="73"/>
    <x v="112"/>
    <x v="2"/>
    <x v="16"/>
    <x v="362"/>
    <x v="62"/>
    <x v="69"/>
    <x v="70"/>
    <x v="279"/>
    <x v="218"/>
    <x v="172"/>
    <x v="2"/>
    <x v="212"/>
    <x v="74"/>
    <x v="75"/>
    <x v="214"/>
    <x v="286"/>
    <x v="73"/>
    <x v="74"/>
    <x v="215"/>
    <x v="3"/>
    <x v="275"/>
    <x v="86"/>
    <x v="80"/>
    <x v="75"/>
    <x v="214"/>
    <x v="214"/>
    <x v="213"/>
    <x v="2"/>
    <x v="4"/>
    <x v="7"/>
    <x v="4"/>
    <x v="79"/>
    <x v="86"/>
  </r>
  <r>
    <x v="360"/>
    <x v="352"/>
    <x v="1"/>
    <x v="11"/>
    <x v="16"/>
    <x v="2"/>
    <x v="6"/>
    <x v="14"/>
    <x v="29"/>
    <x v="5"/>
    <x v="73"/>
    <x v="112"/>
    <x v="2"/>
    <x v="29"/>
    <x v="114"/>
    <x v="62"/>
    <x v="69"/>
    <x v="70"/>
    <x v="279"/>
    <x v="268"/>
    <x v="292"/>
    <x v="2"/>
    <x v="277"/>
    <x v="386"/>
    <x v="401"/>
    <x v="278"/>
    <x v="183"/>
    <x v="386"/>
    <x v="401"/>
    <x v="279"/>
    <x v="3"/>
    <x v="167"/>
    <x v="86"/>
    <x v="412"/>
    <x v="414"/>
    <x v="276"/>
    <x v="276"/>
    <x v="277"/>
    <x v="2"/>
    <x v="4"/>
    <x v="7"/>
    <x v="4"/>
    <x v="412"/>
    <x v="86"/>
  </r>
  <r>
    <x v="166"/>
    <x v="161"/>
    <x v="1"/>
    <x v="4"/>
    <x v="17"/>
    <x v="4"/>
    <x v="0"/>
    <x v="4"/>
    <x v="29"/>
    <x v="1"/>
    <x v="73"/>
    <x v="112"/>
    <x v="2"/>
    <x v="16"/>
    <x v="322"/>
    <x v="15"/>
    <x v="24"/>
    <x v="24"/>
    <x v="238"/>
    <x v="171"/>
    <x v="209"/>
    <x v="2"/>
    <x v="188"/>
    <x v="200"/>
    <x v="206"/>
    <x v="190"/>
    <x v="292"/>
    <x v="200"/>
    <x v="206"/>
    <x v="189"/>
    <x v="3"/>
    <x v="248"/>
    <x v="86"/>
    <x v="213"/>
    <x v="224"/>
    <x v="187"/>
    <x v="187"/>
    <x v="187"/>
    <x v="2"/>
    <x v="3"/>
    <x v="7"/>
    <x v="3"/>
    <x v="177"/>
    <x v="207"/>
  </r>
  <r>
    <x v="265"/>
    <x v="252"/>
    <x v="1"/>
    <x v="11"/>
    <x v="17"/>
    <x v="4"/>
    <x v="0"/>
    <x v="4"/>
    <x v="29"/>
    <x v="5"/>
    <x v="73"/>
    <x v="112"/>
    <x v="2"/>
    <x v="29"/>
    <x v="153"/>
    <x v="15"/>
    <x v="24"/>
    <x v="24"/>
    <x v="238"/>
    <x v="303"/>
    <x v="267"/>
    <x v="2"/>
    <x v="294"/>
    <x v="268"/>
    <x v="277"/>
    <x v="296"/>
    <x v="179"/>
    <x v="266"/>
    <x v="276"/>
    <x v="297"/>
    <x v="3"/>
    <x v="189"/>
    <x v="86"/>
    <x v="278"/>
    <x v="277"/>
    <x v="296"/>
    <x v="296"/>
    <x v="296"/>
    <x v="2"/>
    <x v="3"/>
    <x v="7"/>
    <x v="3"/>
    <x v="304"/>
    <x v="207"/>
  </r>
  <r>
    <x v="133"/>
    <x v="134"/>
    <x v="1"/>
    <x v="4"/>
    <x v="18"/>
    <x v="4"/>
    <x v="3"/>
    <x v="14"/>
    <x v="23"/>
    <x v="5"/>
    <x v="37"/>
    <x v="82"/>
    <x v="2"/>
    <x v="15"/>
    <x v="447"/>
    <x v="71"/>
    <x v="255"/>
    <x v="253"/>
    <x v="267"/>
    <x v="201"/>
    <x v="33"/>
    <x v="2"/>
    <x v="161"/>
    <x v="448"/>
    <x v="465"/>
    <x v="193"/>
    <x v="427"/>
    <x v="448"/>
    <x v="464"/>
    <x v="192"/>
    <x v="3"/>
    <x v="277"/>
    <x v="21"/>
    <x v="476"/>
    <x v="40"/>
    <x v="190"/>
    <x v="190"/>
    <x v="190"/>
    <x v="2"/>
    <x v="3"/>
    <x v="7"/>
    <x v="3"/>
    <x v="410"/>
    <x v="264"/>
  </r>
  <r>
    <x v="508"/>
    <x v="510"/>
    <x v="1"/>
    <x v="1"/>
    <x v="19"/>
    <x v="15"/>
    <x v="5"/>
    <x v="7"/>
    <x v="35"/>
    <x v="5"/>
    <x v="121"/>
    <x v="51"/>
    <x v="2"/>
    <x v="6"/>
    <x v="475"/>
    <x v="114"/>
    <x v="296"/>
    <x v="295"/>
    <x v="274"/>
    <x v="184"/>
    <x v="1"/>
    <x v="2"/>
    <x v="48"/>
    <x v="461"/>
    <x v="476"/>
    <x v="66"/>
    <x v="459"/>
    <x v="460"/>
    <x v="475"/>
    <x v="67"/>
    <x v="3"/>
    <x v="434"/>
    <x v="86"/>
    <x v="492"/>
    <x v="497"/>
    <x v="64"/>
    <x v="64"/>
    <x v="64"/>
    <x v="3"/>
    <x v="8"/>
    <x v="7"/>
    <x v="15"/>
    <x v="484"/>
    <x v="295"/>
  </r>
  <r>
    <x v="486"/>
    <x v="491"/>
    <x v="1"/>
    <x v="1"/>
    <x v="20"/>
    <x v="15"/>
    <x v="1"/>
    <x v="13"/>
    <x v="28"/>
    <x v="3"/>
    <x v="116"/>
    <x v="159"/>
    <x v="0"/>
    <x v="8"/>
    <x v="474"/>
    <x v="153"/>
    <x v="322"/>
    <x v="322"/>
    <x v="58"/>
    <x v="17"/>
    <x v="0"/>
    <x v="2"/>
    <x v="11"/>
    <x v="454"/>
    <x v="469"/>
    <x v="11"/>
    <x v="454"/>
    <x v="452"/>
    <x v="467"/>
    <x v="13"/>
    <x v="3"/>
    <x v="434"/>
    <x v="86"/>
    <x v="484"/>
    <x v="486"/>
    <x v="12"/>
    <x v="12"/>
    <x v="12"/>
    <x v="1"/>
    <x v="8"/>
    <x v="7"/>
    <x v="15"/>
    <x v="483"/>
    <x v="298"/>
  </r>
  <r>
    <x v="135"/>
    <x v="136"/>
    <x v="2"/>
    <x v="10"/>
    <x v="21"/>
    <x v="4"/>
    <x v="3"/>
    <x v="14"/>
    <x v="9"/>
    <x v="5"/>
    <x v="33"/>
    <x v="78"/>
    <x v="2"/>
    <x v="39"/>
    <x v="0"/>
    <x v="12"/>
    <x v="53"/>
    <x v="57"/>
    <x v="313"/>
    <x v="150"/>
    <x v="459"/>
    <x v="2"/>
    <x v="259"/>
    <x v="19"/>
    <x v="18"/>
    <x v="213"/>
    <x v="27"/>
    <x v="19"/>
    <x v="18"/>
    <x v="214"/>
    <x v="3"/>
    <x v="2"/>
    <x v="138"/>
    <x v="22"/>
    <x v="474"/>
    <x v="213"/>
    <x v="213"/>
    <x v="212"/>
    <x v="2"/>
    <x v="3"/>
    <x v="7"/>
    <x v="3"/>
    <x v="54"/>
    <x v="262"/>
  </r>
  <r>
    <x v="369"/>
    <x v="361"/>
    <x v="2"/>
    <x v="9"/>
    <x v="21"/>
    <x v="4"/>
    <x v="3"/>
    <x v="14"/>
    <x v="15"/>
    <x v="5"/>
    <x v="33"/>
    <x v="78"/>
    <x v="2"/>
    <x v="4"/>
    <x v="473"/>
    <x v="12"/>
    <x v="53"/>
    <x v="57"/>
    <x v="313"/>
    <x v="325"/>
    <x v="21"/>
    <x v="2"/>
    <x v="233"/>
    <x v="445"/>
    <x v="461"/>
    <x v="279"/>
    <x v="430"/>
    <x v="445"/>
    <x v="461"/>
    <x v="280"/>
    <x v="3"/>
    <x v="429"/>
    <x v="16"/>
    <x v="472"/>
    <x v="24"/>
    <x v="277"/>
    <x v="277"/>
    <x v="278"/>
    <x v="2"/>
    <x v="3"/>
    <x v="7"/>
    <x v="3"/>
    <x v="435"/>
    <x v="262"/>
  </r>
  <r>
    <x v="370"/>
    <x v="362"/>
    <x v="1"/>
    <x v="2"/>
    <x v="21"/>
    <x v="4"/>
    <x v="3"/>
    <x v="14"/>
    <x v="14"/>
    <x v="5"/>
    <x v="33"/>
    <x v="78"/>
    <x v="2"/>
    <x v="39"/>
    <x v="0"/>
    <x v="12"/>
    <x v="53"/>
    <x v="57"/>
    <x v="313"/>
    <x v="150"/>
    <x v="459"/>
    <x v="2"/>
    <x v="259"/>
    <x v="19"/>
    <x v="18"/>
    <x v="213"/>
    <x v="27"/>
    <x v="19"/>
    <x v="18"/>
    <x v="214"/>
    <x v="3"/>
    <x v="2"/>
    <x v="138"/>
    <x v="22"/>
    <x v="474"/>
    <x v="213"/>
    <x v="213"/>
    <x v="212"/>
    <x v="2"/>
    <x v="3"/>
    <x v="7"/>
    <x v="3"/>
    <x v="54"/>
    <x v="262"/>
  </r>
  <r>
    <x v="412"/>
    <x v="407"/>
    <x v="1"/>
    <x v="4"/>
    <x v="22"/>
    <x v="14"/>
    <x v="6"/>
    <x v="7"/>
    <x v="35"/>
    <x v="5"/>
    <x v="92"/>
    <x v="52"/>
    <x v="2"/>
    <x v="13"/>
    <x v="470"/>
    <x v="136"/>
    <x v="313"/>
    <x v="313"/>
    <x v="244"/>
    <x v="176"/>
    <x v="4"/>
    <x v="2"/>
    <x v="68"/>
    <x v="452"/>
    <x v="468"/>
    <x v="72"/>
    <x v="441"/>
    <x v="453"/>
    <x v="468"/>
    <x v="73"/>
    <x v="3"/>
    <x v="382"/>
    <x v="31"/>
    <x v="486"/>
    <x v="488"/>
    <x v="70"/>
    <x v="70"/>
    <x v="70"/>
    <x v="3"/>
    <x v="7"/>
    <x v="7"/>
    <x v="7"/>
    <x v="12"/>
    <x v="20"/>
  </r>
  <r>
    <x v="406"/>
    <x v="401"/>
    <x v="1"/>
    <x v="4"/>
    <x v="23"/>
    <x v="14"/>
    <x v="6"/>
    <x v="7"/>
    <x v="35"/>
    <x v="5"/>
    <x v="88"/>
    <x v="50"/>
    <x v="2"/>
    <x v="10"/>
    <x v="470"/>
    <x v="125"/>
    <x v="307"/>
    <x v="307"/>
    <x v="251"/>
    <x v="179"/>
    <x v="3"/>
    <x v="2"/>
    <x v="67"/>
    <x v="449"/>
    <x v="464"/>
    <x v="74"/>
    <x v="451"/>
    <x v="449"/>
    <x v="463"/>
    <x v="75"/>
    <x v="3"/>
    <x v="408"/>
    <x v="86"/>
    <x v="481"/>
    <x v="484"/>
    <x v="72"/>
    <x v="72"/>
    <x v="72"/>
    <x v="3"/>
    <x v="7"/>
    <x v="7"/>
    <x v="7"/>
    <x v="7"/>
    <x v="12"/>
  </r>
  <r>
    <x v="169"/>
    <x v="164"/>
    <x v="1"/>
    <x v="4"/>
    <x v="24"/>
    <x v="0"/>
    <x v="3"/>
    <x v="13"/>
    <x v="29"/>
    <x v="1"/>
    <x v="73"/>
    <x v="112"/>
    <x v="2"/>
    <x v="16"/>
    <x v="382"/>
    <x v="76"/>
    <x v="157"/>
    <x v="159"/>
    <x v="194"/>
    <x v="133"/>
    <x v="107"/>
    <x v="2"/>
    <x v="124"/>
    <x v="114"/>
    <x v="121"/>
    <x v="122"/>
    <x v="358"/>
    <x v="115"/>
    <x v="121"/>
    <x v="123"/>
    <x v="3"/>
    <x v="321"/>
    <x v="86"/>
    <x v="123"/>
    <x v="139"/>
    <x v="120"/>
    <x v="120"/>
    <x v="120"/>
    <x v="2"/>
    <x v="5"/>
    <x v="7"/>
    <x v="5"/>
    <x v="141"/>
    <x v="159"/>
  </r>
  <r>
    <x v="267"/>
    <x v="254"/>
    <x v="1"/>
    <x v="11"/>
    <x v="24"/>
    <x v="0"/>
    <x v="3"/>
    <x v="13"/>
    <x v="29"/>
    <x v="5"/>
    <x v="73"/>
    <x v="112"/>
    <x v="2"/>
    <x v="29"/>
    <x v="91"/>
    <x v="76"/>
    <x v="157"/>
    <x v="159"/>
    <x v="194"/>
    <x v="340"/>
    <x v="360"/>
    <x v="2"/>
    <x v="355"/>
    <x v="353"/>
    <x v="360"/>
    <x v="352"/>
    <x v="106"/>
    <x v="352"/>
    <x v="360"/>
    <x v="354"/>
    <x v="3"/>
    <x v="124"/>
    <x v="86"/>
    <x v="371"/>
    <x v="361"/>
    <x v="353"/>
    <x v="353"/>
    <x v="354"/>
    <x v="2"/>
    <x v="5"/>
    <x v="7"/>
    <x v="5"/>
    <x v="349"/>
    <x v="159"/>
  </r>
  <r>
    <x v="100"/>
    <x v="102"/>
    <x v="1"/>
    <x v="6"/>
    <x v="25"/>
    <x v="0"/>
    <x v="6"/>
    <x v="14"/>
    <x v="37"/>
    <x v="9"/>
    <x v="51"/>
    <x v="94"/>
    <x v="2"/>
    <x v="26"/>
    <x v="201"/>
    <x v="67"/>
    <x v="177"/>
    <x v="172"/>
    <x v="16"/>
    <x v="434"/>
    <x v="277"/>
    <x v="2"/>
    <x v="438"/>
    <x v="184"/>
    <x v="225"/>
    <x v="440"/>
    <x v="171"/>
    <x v="184"/>
    <x v="225"/>
    <x v="441"/>
    <x v="3"/>
    <x v="193"/>
    <x v="98"/>
    <x v="268"/>
    <x v="341"/>
    <x v="440"/>
    <x v="440"/>
    <x v="440"/>
    <x v="2"/>
    <x v="5"/>
    <x v="7"/>
    <x v="5"/>
    <x v="372"/>
    <x v="58"/>
  </r>
  <r>
    <x v="101"/>
    <x v="103"/>
    <x v="1"/>
    <x v="5"/>
    <x v="25"/>
    <x v="0"/>
    <x v="6"/>
    <x v="14"/>
    <x v="15"/>
    <x v="9"/>
    <x v="51"/>
    <x v="94"/>
    <x v="2"/>
    <x v="17"/>
    <x v="263"/>
    <x v="67"/>
    <x v="177"/>
    <x v="172"/>
    <x v="16"/>
    <x v="46"/>
    <x v="197"/>
    <x v="2"/>
    <x v="49"/>
    <x v="287"/>
    <x v="260"/>
    <x v="49"/>
    <x v="300"/>
    <x v="287"/>
    <x v="260"/>
    <x v="50"/>
    <x v="3"/>
    <x v="240"/>
    <x v="68"/>
    <x v="226"/>
    <x v="156"/>
    <x v="48"/>
    <x v="48"/>
    <x v="48"/>
    <x v="2"/>
    <x v="5"/>
    <x v="7"/>
    <x v="5"/>
    <x v="117"/>
    <x v="58"/>
  </r>
  <r>
    <x v="102"/>
    <x v="104"/>
    <x v="1"/>
    <x v="3"/>
    <x v="25"/>
    <x v="0"/>
    <x v="6"/>
    <x v="14"/>
    <x v="14"/>
    <x v="9"/>
    <x v="51"/>
    <x v="94"/>
    <x v="2"/>
    <x v="26"/>
    <x v="201"/>
    <x v="67"/>
    <x v="177"/>
    <x v="172"/>
    <x v="16"/>
    <x v="434"/>
    <x v="277"/>
    <x v="2"/>
    <x v="438"/>
    <x v="184"/>
    <x v="225"/>
    <x v="440"/>
    <x v="171"/>
    <x v="184"/>
    <x v="225"/>
    <x v="441"/>
    <x v="3"/>
    <x v="193"/>
    <x v="98"/>
    <x v="268"/>
    <x v="341"/>
    <x v="440"/>
    <x v="440"/>
    <x v="440"/>
    <x v="2"/>
    <x v="5"/>
    <x v="7"/>
    <x v="5"/>
    <x v="372"/>
    <x v="58"/>
  </r>
  <r>
    <x v="103"/>
    <x v="105"/>
    <x v="1"/>
    <x v="4"/>
    <x v="25"/>
    <x v="0"/>
    <x v="6"/>
    <x v="14"/>
    <x v="28"/>
    <x v="9"/>
    <x v="52"/>
    <x v="95"/>
    <x v="2"/>
    <x v="31"/>
    <x v="16"/>
    <x v="67"/>
    <x v="178"/>
    <x v="173"/>
    <x v="17"/>
    <x v="463"/>
    <x v="416"/>
    <x v="2"/>
    <x v="467"/>
    <x v="131"/>
    <x v="201"/>
    <x v="471"/>
    <x v="47"/>
    <x v="129"/>
    <x v="199"/>
    <x v="472"/>
    <x v="3"/>
    <x v="60"/>
    <x v="124"/>
    <x v="298"/>
    <x v="426"/>
    <x v="471"/>
    <x v="471"/>
    <x v="471"/>
    <x v="2"/>
    <x v="5"/>
    <x v="7"/>
    <x v="5"/>
    <x v="457"/>
    <x v="59"/>
  </r>
  <r>
    <x v="105"/>
    <x v="107"/>
    <x v="1"/>
    <x v="6"/>
    <x v="25"/>
    <x v="0"/>
    <x v="6"/>
    <x v="14"/>
    <x v="34"/>
    <x v="9"/>
    <x v="52"/>
    <x v="17"/>
    <x v="2"/>
    <x v="12"/>
    <x v="248"/>
    <x v="52"/>
    <x v="62"/>
    <x v="49"/>
    <x v="9"/>
    <x v="53"/>
    <x v="131"/>
    <x v="2"/>
    <x v="63"/>
    <x v="138"/>
    <x v="139"/>
    <x v="60"/>
    <x v="260"/>
    <x v="138"/>
    <x v="138"/>
    <x v="61"/>
    <x v="3"/>
    <x v="231"/>
    <x v="30"/>
    <x v="99"/>
    <x v="80"/>
    <x v="59"/>
    <x v="59"/>
    <x v="59"/>
    <x v="6"/>
    <x v="5"/>
    <x v="7"/>
    <x v="5"/>
    <x v="133"/>
    <x v="31"/>
  </r>
  <r>
    <x v="106"/>
    <x v="108"/>
    <x v="1"/>
    <x v="5"/>
    <x v="25"/>
    <x v="0"/>
    <x v="6"/>
    <x v="14"/>
    <x v="15"/>
    <x v="9"/>
    <x v="52"/>
    <x v="17"/>
    <x v="2"/>
    <x v="33"/>
    <x v="214"/>
    <x v="52"/>
    <x v="62"/>
    <x v="49"/>
    <x v="9"/>
    <x v="428"/>
    <x v="332"/>
    <x v="2"/>
    <x v="426"/>
    <x v="324"/>
    <x v="341"/>
    <x v="430"/>
    <x v="200"/>
    <x v="324"/>
    <x v="342"/>
    <x v="431"/>
    <x v="3"/>
    <x v="205"/>
    <x v="126"/>
    <x v="391"/>
    <x v="408"/>
    <x v="430"/>
    <x v="430"/>
    <x v="430"/>
    <x v="6"/>
    <x v="5"/>
    <x v="7"/>
    <x v="5"/>
    <x v="355"/>
    <x v="31"/>
  </r>
  <r>
    <x v="107"/>
    <x v="109"/>
    <x v="1"/>
    <x v="3"/>
    <x v="25"/>
    <x v="0"/>
    <x v="6"/>
    <x v="14"/>
    <x v="14"/>
    <x v="9"/>
    <x v="52"/>
    <x v="17"/>
    <x v="2"/>
    <x v="12"/>
    <x v="248"/>
    <x v="52"/>
    <x v="62"/>
    <x v="49"/>
    <x v="9"/>
    <x v="53"/>
    <x v="131"/>
    <x v="2"/>
    <x v="63"/>
    <x v="138"/>
    <x v="139"/>
    <x v="60"/>
    <x v="260"/>
    <x v="138"/>
    <x v="138"/>
    <x v="61"/>
    <x v="3"/>
    <x v="231"/>
    <x v="30"/>
    <x v="99"/>
    <x v="80"/>
    <x v="59"/>
    <x v="59"/>
    <x v="59"/>
    <x v="6"/>
    <x v="5"/>
    <x v="7"/>
    <x v="5"/>
    <x v="133"/>
    <x v="31"/>
  </r>
  <r>
    <x v="259"/>
    <x v="151"/>
    <x v="1"/>
    <x v="4"/>
    <x v="25"/>
    <x v="0"/>
    <x v="6"/>
    <x v="14"/>
    <x v="24"/>
    <x v="9"/>
    <x v="69"/>
    <x v="110"/>
    <x v="2"/>
    <x v="16"/>
    <x v="367"/>
    <x v="89"/>
    <x v="181"/>
    <x v="174"/>
    <x v="21"/>
    <x v="26"/>
    <x v="86"/>
    <x v="2"/>
    <x v="23"/>
    <x v="86"/>
    <x v="76"/>
    <x v="24"/>
    <x v="360"/>
    <x v="87"/>
    <x v="75"/>
    <x v="23"/>
    <x v="3"/>
    <x v="315"/>
    <x v="36"/>
    <x v="67"/>
    <x v="91"/>
    <x v="22"/>
    <x v="22"/>
    <x v="22"/>
    <x v="2"/>
    <x v="5"/>
    <x v="7"/>
    <x v="5"/>
    <x v="56"/>
    <x v="62"/>
  </r>
  <r>
    <x v="415"/>
    <x v="416"/>
    <x v="1"/>
    <x v="4"/>
    <x v="25"/>
    <x v="0"/>
    <x v="6"/>
    <x v="14"/>
    <x v="24"/>
    <x v="9"/>
    <x v="94"/>
    <x v="133"/>
    <x v="2"/>
    <x v="16"/>
    <x v="405"/>
    <x v="67"/>
    <x v="188"/>
    <x v="182"/>
    <x v="25"/>
    <x v="23"/>
    <x v="93"/>
    <x v="2"/>
    <x v="21"/>
    <x v="346"/>
    <x v="316"/>
    <x v="23"/>
    <x v="398"/>
    <x v="346"/>
    <x v="317"/>
    <x v="22"/>
    <x v="3"/>
    <x v="328"/>
    <x v="86"/>
    <x v="323"/>
    <x v="312"/>
    <x v="21"/>
    <x v="21"/>
    <x v="21"/>
    <x v="2"/>
    <x v="5"/>
    <x v="7"/>
    <x v="5"/>
    <x v="63"/>
    <x v="73"/>
  </r>
  <r>
    <x v="435"/>
    <x v="433"/>
    <x v="1"/>
    <x v="4"/>
    <x v="25"/>
    <x v="0"/>
    <x v="6"/>
    <x v="14"/>
    <x v="26"/>
    <x v="9"/>
    <x v="102"/>
    <x v="140"/>
    <x v="2"/>
    <x v="29"/>
    <x v="52"/>
    <x v="75"/>
    <x v="190"/>
    <x v="185"/>
    <x v="24"/>
    <x v="458"/>
    <x v="373"/>
    <x v="2"/>
    <x v="461"/>
    <x v="181"/>
    <x v="271"/>
    <x v="464"/>
    <x v="70"/>
    <x v="181"/>
    <x v="269"/>
    <x v="466"/>
    <x v="3"/>
    <x v="115"/>
    <x v="86"/>
    <x v="273"/>
    <x v="273"/>
    <x v="465"/>
    <x v="465"/>
    <x v="465"/>
    <x v="2"/>
    <x v="5"/>
    <x v="7"/>
    <x v="5"/>
    <x v="422"/>
    <x v="75"/>
  </r>
  <r>
    <x v="457"/>
    <x v="456"/>
    <x v="1"/>
    <x v="4"/>
    <x v="25"/>
    <x v="0"/>
    <x v="6"/>
    <x v="14"/>
    <x v="23"/>
    <x v="9"/>
    <x v="109"/>
    <x v="147"/>
    <x v="2"/>
    <x v="16"/>
    <x v="428"/>
    <x v="81"/>
    <x v="192"/>
    <x v="186"/>
    <x v="23"/>
    <x v="20"/>
    <x v="88"/>
    <x v="2"/>
    <x v="19"/>
    <x v="203"/>
    <x v="163"/>
    <x v="21"/>
    <x v="396"/>
    <x v="203"/>
    <x v="163"/>
    <x v="20"/>
    <x v="3"/>
    <x v="330"/>
    <x v="86"/>
    <x v="174"/>
    <x v="186"/>
    <x v="19"/>
    <x v="19"/>
    <x v="19"/>
    <x v="2"/>
    <x v="5"/>
    <x v="7"/>
    <x v="5"/>
    <x v="68"/>
    <x v="76"/>
  </r>
  <r>
    <x v="130"/>
    <x v="427"/>
    <x v="1"/>
    <x v="4"/>
    <x v="26"/>
    <x v="4"/>
    <x v="1"/>
    <x v="14"/>
    <x v="25"/>
    <x v="6"/>
    <x v="62"/>
    <x v="104"/>
    <x v="2"/>
    <x v="15"/>
    <x v="449"/>
    <x v="67"/>
    <x v="89"/>
    <x v="91"/>
    <x v="247"/>
    <x v="177"/>
    <x v="97"/>
    <x v="2"/>
    <x v="169"/>
    <x v="57"/>
    <x v="60"/>
    <x v="176"/>
    <x v="327"/>
    <x v="57"/>
    <x v="60"/>
    <x v="175"/>
    <x v="3"/>
    <x v="285"/>
    <x v="34"/>
    <x v="53"/>
    <x v="43"/>
    <x v="172"/>
    <x v="172"/>
    <x v="172"/>
    <x v="2"/>
    <x v="3"/>
    <x v="7"/>
    <x v="3"/>
    <x v="142"/>
    <x v="212"/>
  </r>
  <r>
    <x v="131"/>
    <x v="132"/>
    <x v="1"/>
    <x v="4"/>
    <x v="26"/>
    <x v="4"/>
    <x v="1"/>
    <x v="14"/>
    <x v="23"/>
    <x v="6"/>
    <x v="62"/>
    <x v="104"/>
    <x v="2"/>
    <x v="17"/>
    <x v="265"/>
    <x v="67"/>
    <x v="89"/>
    <x v="91"/>
    <x v="246"/>
    <x v="208"/>
    <x v="218"/>
    <x v="2"/>
    <x v="234"/>
    <x v="130"/>
    <x v="138"/>
    <x v="222"/>
    <x v="249"/>
    <x v="128"/>
    <x v="137"/>
    <x v="224"/>
    <x v="3"/>
    <x v="225"/>
    <x v="70"/>
    <x v="128"/>
    <x v="143"/>
    <x v="223"/>
    <x v="223"/>
    <x v="222"/>
    <x v="2"/>
    <x v="3"/>
    <x v="7"/>
    <x v="3"/>
    <x v="217"/>
    <x v="212"/>
  </r>
  <r>
    <x v="391"/>
    <x v="383"/>
    <x v="1"/>
    <x v="4"/>
    <x v="27"/>
    <x v="12"/>
    <x v="1"/>
    <x v="4"/>
    <x v="26"/>
    <x v="2"/>
    <x v="79"/>
    <x v="38"/>
    <x v="2"/>
    <x v="14"/>
    <x v="287"/>
    <x v="24"/>
    <x v="25"/>
    <x v="26"/>
    <x v="295"/>
    <x v="233"/>
    <x v="166"/>
    <x v="2"/>
    <x v="225"/>
    <x v="135"/>
    <x v="145"/>
    <x v="227"/>
    <x v="297"/>
    <x v="134"/>
    <x v="143"/>
    <x v="229"/>
    <x v="3"/>
    <x v="378"/>
    <x v="86"/>
    <x v="146"/>
    <x v="163"/>
    <x v="228"/>
    <x v="228"/>
    <x v="227"/>
    <x v="4"/>
    <x v="8"/>
    <x v="0"/>
    <x v="8"/>
    <x v="170"/>
    <x v="188"/>
  </r>
  <r>
    <x v="167"/>
    <x v="162"/>
    <x v="1"/>
    <x v="4"/>
    <x v="28"/>
    <x v="12"/>
    <x v="8"/>
    <x v="14"/>
    <x v="29"/>
    <x v="4"/>
    <x v="73"/>
    <x v="112"/>
    <x v="2"/>
    <x v="16"/>
    <x v="389"/>
    <x v="83"/>
    <x v="161"/>
    <x v="165"/>
    <x v="199"/>
    <x v="134"/>
    <x v="121"/>
    <x v="2"/>
    <x v="132"/>
    <x v="78"/>
    <x v="79"/>
    <x v="112"/>
    <x v="313"/>
    <x v="79"/>
    <x v="79"/>
    <x v="113"/>
    <x v="3"/>
    <x v="387"/>
    <x v="86"/>
    <x v="82"/>
    <x v="17"/>
    <x v="110"/>
    <x v="110"/>
    <x v="110"/>
    <x v="2"/>
    <x v="8"/>
    <x v="0"/>
    <x v="8"/>
    <x v="125"/>
    <x v="146"/>
  </r>
  <r>
    <x v="266"/>
    <x v="253"/>
    <x v="1"/>
    <x v="11"/>
    <x v="28"/>
    <x v="12"/>
    <x v="8"/>
    <x v="14"/>
    <x v="29"/>
    <x v="5"/>
    <x v="73"/>
    <x v="112"/>
    <x v="2"/>
    <x v="29"/>
    <x v="83"/>
    <x v="83"/>
    <x v="161"/>
    <x v="165"/>
    <x v="199"/>
    <x v="338"/>
    <x v="346"/>
    <x v="2"/>
    <x v="343"/>
    <x v="380"/>
    <x v="397"/>
    <x v="367"/>
    <x v="159"/>
    <x v="379"/>
    <x v="396"/>
    <x v="369"/>
    <x v="3"/>
    <x v="51"/>
    <x v="86"/>
    <x v="410"/>
    <x v="483"/>
    <x v="369"/>
    <x v="369"/>
    <x v="369"/>
    <x v="2"/>
    <x v="8"/>
    <x v="0"/>
    <x v="8"/>
    <x v="361"/>
    <x v="146"/>
  </r>
  <r>
    <x v="362"/>
    <x v="354"/>
    <x v="1"/>
    <x v="4"/>
    <x v="28"/>
    <x v="12"/>
    <x v="8"/>
    <x v="14"/>
    <x v="23"/>
    <x v="4"/>
    <x v="71"/>
    <x v="111"/>
    <x v="2"/>
    <x v="29"/>
    <x v="74"/>
    <x v="101"/>
    <x v="160"/>
    <x v="163"/>
    <x v="206"/>
    <x v="341"/>
    <x v="358"/>
    <x v="2"/>
    <x v="351"/>
    <x v="422"/>
    <x v="436"/>
    <x v="386"/>
    <x v="201"/>
    <x v="422"/>
    <x v="436"/>
    <x v="387"/>
    <x v="3"/>
    <x v="46"/>
    <x v="127"/>
    <x v="462"/>
    <x v="472"/>
    <x v="387"/>
    <x v="387"/>
    <x v="387"/>
    <x v="2"/>
    <x v="8"/>
    <x v="0"/>
    <x v="8"/>
    <x v="360"/>
    <x v="299"/>
  </r>
  <r>
    <x v="417"/>
    <x v="418"/>
    <x v="1"/>
    <x v="4"/>
    <x v="29"/>
    <x v="2"/>
    <x v="2"/>
    <x v="4"/>
    <x v="23"/>
    <x v="1"/>
    <x v="95"/>
    <x v="134"/>
    <x v="0"/>
    <x v="16"/>
    <x v="429"/>
    <x v="47"/>
    <x v="64"/>
    <x v="55"/>
    <x v="14"/>
    <x v="19"/>
    <x v="178"/>
    <x v="2"/>
    <x v="20"/>
    <x v="129"/>
    <x v="107"/>
    <x v="20"/>
    <x v="290"/>
    <x v="135"/>
    <x v="120"/>
    <x v="33"/>
    <x v="3"/>
    <x v="283"/>
    <x v="86"/>
    <x v="122"/>
    <x v="140"/>
    <x v="32"/>
    <x v="32"/>
    <x v="32"/>
    <x v="2"/>
    <x v="4"/>
    <x v="7"/>
    <x v="4"/>
    <x v="29"/>
    <x v="299"/>
  </r>
  <r>
    <x v="168"/>
    <x v="163"/>
    <x v="1"/>
    <x v="4"/>
    <x v="30"/>
    <x v="2"/>
    <x v="6"/>
    <x v="3"/>
    <x v="29"/>
    <x v="7"/>
    <x v="73"/>
    <x v="112"/>
    <x v="2"/>
    <x v="16"/>
    <x v="313"/>
    <x v="3"/>
    <x v="6"/>
    <x v="6"/>
    <x v="255"/>
    <x v="192"/>
    <x v="240"/>
    <x v="2"/>
    <x v="227"/>
    <x v="270"/>
    <x v="275"/>
    <x v="218"/>
    <x v="256"/>
    <x v="269"/>
    <x v="273"/>
    <x v="220"/>
    <x v="3"/>
    <x v="266"/>
    <x v="86"/>
    <x v="276"/>
    <x v="198"/>
    <x v="219"/>
    <x v="219"/>
    <x v="218"/>
    <x v="2"/>
    <x v="4"/>
    <x v="7"/>
    <x v="4"/>
    <x v="201"/>
    <x v="229"/>
  </r>
  <r>
    <x v="334"/>
    <x v="316"/>
    <x v="1"/>
    <x v="11"/>
    <x v="30"/>
    <x v="2"/>
    <x v="6"/>
    <x v="3"/>
    <x v="29"/>
    <x v="5"/>
    <x v="73"/>
    <x v="112"/>
    <x v="2"/>
    <x v="29"/>
    <x v="162"/>
    <x v="3"/>
    <x v="6"/>
    <x v="6"/>
    <x v="255"/>
    <x v="282"/>
    <x v="248"/>
    <x v="2"/>
    <x v="264"/>
    <x v="197"/>
    <x v="210"/>
    <x v="274"/>
    <x v="205"/>
    <x v="197"/>
    <x v="210"/>
    <x v="275"/>
    <x v="3"/>
    <x v="174"/>
    <x v="86"/>
    <x v="217"/>
    <x v="307"/>
    <x v="272"/>
    <x v="272"/>
    <x v="273"/>
    <x v="2"/>
    <x v="4"/>
    <x v="7"/>
    <x v="4"/>
    <x v="287"/>
    <x v="229"/>
  </r>
  <r>
    <x v="410"/>
    <x v="405"/>
    <x v="1"/>
    <x v="4"/>
    <x v="30"/>
    <x v="2"/>
    <x v="6"/>
    <x v="3"/>
    <x v="11"/>
    <x v="7"/>
    <x v="91"/>
    <x v="130"/>
    <x v="2"/>
    <x v="29"/>
    <x v="94"/>
    <x v="7"/>
    <x v="7"/>
    <x v="7"/>
    <x v="254"/>
    <x v="285"/>
    <x v="249"/>
    <x v="2"/>
    <x v="266"/>
    <x v="280"/>
    <x v="284"/>
    <x v="280"/>
    <x v="212"/>
    <x v="280"/>
    <x v="284"/>
    <x v="281"/>
    <x v="3"/>
    <x v="165"/>
    <x v="86"/>
    <x v="286"/>
    <x v="281"/>
    <x v="278"/>
    <x v="278"/>
    <x v="279"/>
    <x v="2"/>
    <x v="4"/>
    <x v="7"/>
    <x v="4"/>
    <x v="288"/>
    <x v="230"/>
  </r>
  <r>
    <x v="123"/>
    <x v="125"/>
    <x v="1"/>
    <x v="4"/>
    <x v="31"/>
    <x v="4"/>
    <x v="8"/>
    <x v="14"/>
    <x v="24"/>
    <x v="7"/>
    <x v="59"/>
    <x v="101"/>
    <x v="2"/>
    <x v="16"/>
    <x v="305"/>
    <x v="21"/>
    <x v="27"/>
    <x v="27"/>
    <x v="253"/>
    <x v="193"/>
    <x v="212"/>
    <x v="2"/>
    <x v="209"/>
    <x v="166"/>
    <x v="175"/>
    <x v="210"/>
    <x v="274"/>
    <x v="163"/>
    <x v="171"/>
    <x v="210"/>
    <x v="3"/>
    <x v="243"/>
    <x v="71"/>
    <x v="162"/>
    <x v="155"/>
    <x v="208"/>
    <x v="208"/>
    <x v="208"/>
    <x v="2"/>
    <x v="3"/>
    <x v="7"/>
    <x v="3"/>
    <x v="191"/>
    <x v="217"/>
  </r>
  <r>
    <x v="46"/>
    <x v="44"/>
    <x v="1"/>
    <x v="4"/>
    <x v="32"/>
    <x v="14"/>
    <x v="2"/>
    <x v="13"/>
    <x v="25"/>
    <x v="1"/>
    <x v="32"/>
    <x v="77"/>
    <x v="2"/>
    <x v="16"/>
    <x v="296"/>
    <x v="40"/>
    <x v="67"/>
    <x v="68"/>
    <x v="215"/>
    <x v="142"/>
    <x v="179"/>
    <x v="2"/>
    <x v="152"/>
    <x v="195"/>
    <x v="199"/>
    <x v="153"/>
    <x v="314"/>
    <x v="195"/>
    <x v="197"/>
    <x v="156"/>
    <x v="3"/>
    <x v="338"/>
    <x v="42"/>
    <x v="158"/>
    <x v="151"/>
    <x v="151"/>
    <x v="151"/>
    <x v="153"/>
    <x v="2"/>
    <x v="7"/>
    <x v="7"/>
    <x v="7"/>
    <x v="164"/>
    <x v="176"/>
  </r>
  <r>
    <x v="387"/>
    <x v="379"/>
    <x v="1"/>
    <x v="4"/>
    <x v="32"/>
    <x v="14"/>
    <x v="2"/>
    <x v="13"/>
    <x v="26"/>
    <x v="1"/>
    <x v="79"/>
    <x v="38"/>
    <x v="2"/>
    <x v="14"/>
    <x v="288"/>
    <x v="39"/>
    <x v="32"/>
    <x v="31"/>
    <x v="222"/>
    <x v="149"/>
    <x v="151"/>
    <x v="2"/>
    <x v="153"/>
    <x v="90"/>
    <x v="90"/>
    <x v="150"/>
    <x v="295"/>
    <x v="91"/>
    <x v="89"/>
    <x v="153"/>
    <x v="3"/>
    <x v="335"/>
    <x v="86"/>
    <x v="92"/>
    <x v="103"/>
    <x v="148"/>
    <x v="148"/>
    <x v="150"/>
    <x v="4"/>
    <x v="7"/>
    <x v="7"/>
    <x v="7"/>
    <x v="162"/>
    <x v="168"/>
  </r>
  <r>
    <x v="495"/>
    <x v="497"/>
    <x v="1"/>
    <x v="4"/>
    <x v="32"/>
    <x v="14"/>
    <x v="2"/>
    <x v="13"/>
    <x v="20"/>
    <x v="1"/>
    <x v="118"/>
    <x v="153"/>
    <x v="2"/>
    <x v="17"/>
    <x v="268"/>
    <x v="42"/>
    <x v="73"/>
    <x v="76"/>
    <x v="188"/>
    <x v="156"/>
    <x v="222"/>
    <x v="2"/>
    <x v="185"/>
    <x v="229"/>
    <x v="231"/>
    <x v="180"/>
    <x v="282"/>
    <x v="229"/>
    <x v="231"/>
    <x v="179"/>
    <x v="3"/>
    <x v="260"/>
    <x v="86"/>
    <x v="235"/>
    <x v="244"/>
    <x v="176"/>
    <x v="176"/>
    <x v="176"/>
    <x v="2"/>
    <x v="7"/>
    <x v="7"/>
    <x v="7"/>
    <x v="235"/>
    <x v="277"/>
  </r>
  <r>
    <x v="446"/>
    <x v="445"/>
    <x v="1"/>
    <x v="4"/>
    <x v="33"/>
    <x v="14"/>
    <x v="10"/>
    <x v="13"/>
    <x v="23"/>
    <x v="2"/>
    <x v="105"/>
    <x v="143"/>
    <x v="2"/>
    <x v="8"/>
    <x v="469"/>
    <x v="55"/>
    <x v="139"/>
    <x v="142"/>
    <x v="175"/>
    <x v="51"/>
    <x v="24"/>
    <x v="2"/>
    <x v="50"/>
    <x v="381"/>
    <x v="393"/>
    <x v="52"/>
    <x v="450"/>
    <x v="380"/>
    <x v="393"/>
    <x v="53"/>
    <x v="3"/>
    <x v="431"/>
    <x v="86"/>
    <x v="406"/>
    <x v="399"/>
    <x v="51"/>
    <x v="51"/>
    <x v="51"/>
    <x v="2"/>
    <x v="7"/>
    <x v="7"/>
    <x v="7"/>
    <x v="41"/>
    <x v="179"/>
  </r>
  <r>
    <x v="448"/>
    <x v="447"/>
    <x v="1"/>
    <x v="4"/>
    <x v="33"/>
    <x v="14"/>
    <x v="10"/>
    <x v="13"/>
    <x v="26"/>
    <x v="2"/>
    <x v="106"/>
    <x v="160"/>
    <x v="2"/>
    <x v="12"/>
    <x v="459"/>
    <x v="59"/>
    <x v="143"/>
    <x v="146"/>
    <x v="151"/>
    <x v="57"/>
    <x v="44"/>
    <x v="2"/>
    <x v="61"/>
    <x v="349"/>
    <x v="346"/>
    <x v="65"/>
    <x v="438"/>
    <x v="348"/>
    <x v="346"/>
    <x v="66"/>
    <x v="3"/>
    <x v="428"/>
    <x v="86"/>
    <x v="355"/>
    <x v="344"/>
    <x v="63"/>
    <x v="63"/>
    <x v="63"/>
    <x v="1"/>
    <x v="7"/>
    <x v="7"/>
    <x v="7"/>
    <x v="71"/>
    <x v="180"/>
  </r>
  <r>
    <x v="44"/>
    <x v="43"/>
    <x v="1"/>
    <x v="4"/>
    <x v="34"/>
    <x v="0"/>
    <x v="1"/>
    <x v="13"/>
    <x v="20"/>
    <x v="7"/>
    <x v="31"/>
    <x v="76"/>
    <x v="2"/>
    <x v="16"/>
    <x v="294"/>
    <x v="41"/>
    <x v="260"/>
    <x v="261"/>
    <x v="216"/>
    <x v="144"/>
    <x v="66"/>
    <x v="2"/>
    <x v="116"/>
    <x v="447"/>
    <x v="462"/>
    <x v="158"/>
    <x v="428"/>
    <x v="447"/>
    <x v="462"/>
    <x v="161"/>
    <x v="3"/>
    <x v="294"/>
    <x v="39"/>
    <x v="479"/>
    <x v="325"/>
    <x v="156"/>
    <x v="156"/>
    <x v="158"/>
    <x v="2"/>
    <x v="5"/>
    <x v="7"/>
    <x v="5"/>
    <x v="24"/>
    <x v="19"/>
  </r>
  <r>
    <x v="170"/>
    <x v="165"/>
    <x v="1"/>
    <x v="4"/>
    <x v="34"/>
    <x v="0"/>
    <x v="1"/>
    <x v="13"/>
    <x v="29"/>
    <x v="2"/>
    <x v="73"/>
    <x v="112"/>
    <x v="2"/>
    <x v="16"/>
    <x v="377"/>
    <x v="98"/>
    <x v="267"/>
    <x v="265"/>
    <x v="157"/>
    <x v="118"/>
    <x v="46"/>
    <x v="2"/>
    <x v="98"/>
    <x v="398"/>
    <x v="407"/>
    <x v="111"/>
    <x v="422"/>
    <x v="399"/>
    <x v="409"/>
    <x v="112"/>
    <x v="3"/>
    <x v="318"/>
    <x v="86"/>
    <x v="420"/>
    <x v="336"/>
    <x v="109"/>
    <x v="109"/>
    <x v="109"/>
    <x v="2"/>
    <x v="5"/>
    <x v="7"/>
    <x v="5"/>
    <x v="19"/>
    <x v="13"/>
  </r>
  <r>
    <x v="257"/>
    <x v="150"/>
    <x v="1"/>
    <x v="4"/>
    <x v="34"/>
    <x v="0"/>
    <x v="1"/>
    <x v="13"/>
    <x v="24"/>
    <x v="7"/>
    <x v="69"/>
    <x v="110"/>
    <x v="2"/>
    <x v="29"/>
    <x v="103"/>
    <x v="106"/>
    <x v="265"/>
    <x v="264"/>
    <x v="171"/>
    <x v="349"/>
    <x v="422"/>
    <x v="2"/>
    <x v="387"/>
    <x v="112"/>
    <x v="125"/>
    <x v="380"/>
    <x v="54"/>
    <x v="113"/>
    <x v="125"/>
    <x v="381"/>
    <x v="3"/>
    <x v="131"/>
    <x v="129"/>
    <x v="196"/>
    <x v="178"/>
    <x v="381"/>
    <x v="381"/>
    <x v="381"/>
    <x v="2"/>
    <x v="5"/>
    <x v="7"/>
    <x v="5"/>
    <x v="466"/>
    <x v="14"/>
  </r>
  <r>
    <x v="268"/>
    <x v="255"/>
    <x v="1"/>
    <x v="11"/>
    <x v="34"/>
    <x v="0"/>
    <x v="1"/>
    <x v="13"/>
    <x v="29"/>
    <x v="5"/>
    <x v="73"/>
    <x v="112"/>
    <x v="2"/>
    <x v="29"/>
    <x v="98"/>
    <x v="98"/>
    <x v="267"/>
    <x v="265"/>
    <x v="157"/>
    <x v="357"/>
    <x v="419"/>
    <x v="2"/>
    <x v="386"/>
    <x v="59"/>
    <x v="66"/>
    <x v="370"/>
    <x v="36"/>
    <x v="58"/>
    <x v="64"/>
    <x v="371"/>
    <x v="3"/>
    <x v="128"/>
    <x v="86"/>
    <x v="70"/>
    <x v="164"/>
    <x v="371"/>
    <x v="371"/>
    <x v="371"/>
    <x v="2"/>
    <x v="5"/>
    <x v="7"/>
    <x v="5"/>
    <x v="468"/>
    <x v="13"/>
  </r>
  <r>
    <x v="464"/>
    <x v="463"/>
    <x v="1"/>
    <x v="4"/>
    <x v="34"/>
    <x v="0"/>
    <x v="1"/>
    <x v="13"/>
    <x v="20"/>
    <x v="7"/>
    <x v="109"/>
    <x v="147"/>
    <x v="2"/>
    <x v="16"/>
    <x v="439"/>
    <x v="114"/>
    <x v="271"/>
    <x v="270"/>
    <x v="136"/>
    <x v="92"/>
    <x v="40"/>
    <x v="2"/>
    <x v="91"/>
    <x v="145"/>
    <x v="147"/>
    <x v="95"/>
    <x v="413"/>
    <x v="144"/>
    <x v="147"/>
    <x v="96"/>
    <x v="3"/>
    <x v="332"/>
    <x v="86"/>
    <x v="151"/>
    <x v="169"/>
    <x v="93"/>
    <x v="93"/>
    <x v="93"/>
    <x v="2"/>
    <x v="5"/>
    <x v="7"/>
    <x v="5"/>
    <x v="16"/>
    <x v="11"/>
  </r>
  <r>
    <x v="171"/>
    <x v="166"/>
    <x v="1"/>
    <x v="4"/>
    <x v="35"/>
    <x v="14"/>
    <x v="8"/>
    <x v="14"/>
    <x v="29"/>
    <x v="4"/>
    <x v="73"/>
    <x v="112"/>
    <x v="2"/>
    <x v="16"/>
    <x v="327"/>
    <x v="49"/>
    <x v="137"/>
    <x v="140"/>
    <x v="120"/>
    <x v="106"/>
    <x v="132"/>
    <x v="2"/>
    <x v="125"/>
    <x v="339"/>
    <x v="343"/>
    <x v="129"/>
    <x v="366"/>
    <x v="340"/>
    <x v="344"/>
    <x v="130"/>
    <x v="3"/>
    <x v="344"/>
    <x v="86"/>
    <x v="351"/>
    <x v="116"/>
    <x v="127"/>
    <x v="127"/>
    <x v="127"/>
    <x v="2"/>
    <x v="7"/>
    <x v="7"/>
    <x v="7"/>
    <x v="183"/>
    <x v="220"/>
  </r>
  <r>
    <x v="269"/>
    <x v="256"/>
    <x v="1"/>
    <x v="11"/>
    <x v="35"/>
    <x v="14"/>
    <x v="8"/>
    <x v="14"/>
    <x v="29"/>
    <x v="5"/>
    <x v="73"/>
    <x v="112"/>
    <x v="2"/>
    <x v="29"/>
    <x v="147"/>
    <x v="49"/>
    <x v="137"/>
    <x v="140"/>
    <x v="120"/>
    <x v="372"/>
    <x v="329"/>
    <x v="2"/>
    <x v="354"/>
    <x v="125"/>
    <x v="136"/>
    <x v="347"/>
    <x v="100"/>
    <x v="124"/>
    <x v="135"/>
    <x v="348"/>
    <x v="3"/>
    <x v="97"/>
    <x v="86"/>
    <x v="140"/>
    <x v="374"/>
    <x v="348"/>
    <x v="348"/>
    <x v="348"/>
    <x v="2"/>
    <x v="7"/>
    <x v="7"/>
    <x v="7"/>
    <x v="297"/>
    <x v="220"/>
  </r>
  <r>
    <x v="14"/>
    <x v="8"/>
    <x v="1"/>
    <x v="4"/>
    <x v="36"/>
    <x v="1"/>
    <x v="1"/>
    <x v="0"/>
    <x v="25"/>
    <x v="7"/>
    <x v="14"/>
    <x v="67"/>
    <x v="2"/>
    <x v="31"/>
    <x v="19"/>
    <x v="77"/>
    <x v="126"/>
    <x v="128"/>
    <x v="179"/>
    <x v="416"/>
    <x v="379"/>
    <x v="2"/>
    <x v="394"/>
    <x v="385"/>
    <x v="402"/>
    <x v="412"/>
    <x v="166"/>
    <x v="385"/>
    <x v="402"/>
    <x v="413"/>
    <x v="3"/>
    <x v="52"/>
    <x v="142"/>
    <x v="446"/>
    <x v="345"/>
    <x v="413"/>
    <x v="413"/>
    <x v="413"/>
    <x v="2"/>
    <x v="6"/>
    <x v="7"/>
    <x v="6"/>
    <x v="368"/>
    <x v="181"/>
  </r>
  <r>
    <x v="15"/>
    <x v="9"/>
    <x v="1"/>
    <x v="4"/>
    <x v="36"/>
    <x v="1"/>
    <x v="1"/>
    <x v="0"/>
    <x v="23"/>
    <x v="7"/>
    <x v="15"/>
    <x v="68"/>
    <x v="2"/>
    <x v="16"/>
    <x v="290"/>
    <x v="73"/>
    <x v="127"/>
    <x v="129"/>
    <x v="178"/>
    <x v="143"/>
    <x v="144"/>
    <x v="2"/>
    <x v="150"/>
    <x v="122"/>
    <x v="129"/>
    <x v="139"/>
    <x v="281"/>
    <x v="121"/>
    <x v="128"/>
    <x v="140"/>
    <x v="3"/>
    <x v="337"/>
    <x v="20"/>
    <x v="75"/>
    <x v="185"/>
    <x v="137"/>
    <x v="137"/>
    <x v="137"/>
    <x v="2"/>
    <x v="6"/>
    <x v="7"/>
    <x v="6"/>
    <x v="167"/>
    <x v="182"/>
  </r>
  <r>
    <x v="31"/>
    <x v="31"/>
    <x v="1"/>
    <x v="4"/>
    <x v="36"/>
    <x v="1"/>
    <x v="1"/>
    <x v="0"/>
    <x v="12"/>
    <x v="7"/>
    <x v="22"/>
    <x v="67"/>
    <x v="2"/>
    <x v="17"/>
    <x v="258"/>
    <x v="63"/>
    <x v="126"/>
    <x v="128"/>
    <x v="177"/>
    <x v="169"/>
    <x v="215"/>
    <x v="2"/>
    <x v="189"/>
    <x v="221"/>
    <x v="222"/>
    <x v="181"/>
    <x v="253"/>
    <x v="221"/>
    <x v="222"/>
    <x v="180"/>
    <x v="3"/>
    <x v="254"/>
    <x v="46"/>
    <x v="184"/>
    <x v="217"/>
    <x v="178"/>
    <x v="178"/>
    <x v="178"/>
    <x v="2"/>
    <x v="6"/>
    <x v="7"/>
    <x v="6"/>
    <x v="207"/>
    <x v="181"/>
  </r>
  <r>
    <x v="413"/>
    <x v="410"/>
    <x v="1"/>
    <x v="4"/>
    <x v="37"/>
    <x v="0"/>
    <x v="3"/>
    <x v="14"/>
    <x v="23"/>
    <x v="9"/>
    <x v="93"/>
    <x v="132"/>
    <x v="2"/>
    <x v="16"/>
    <x v="400"/>
    <x v="53"/>
    <x v="82"/>
    <x v="85"/>
    <x v="277"/>
    <x v="215"/>
    <x v="173"/>
    <x v="2"/>
    <x v="207"/>
    <x v="140"/>
    <x v="148"/>
    <x v="219"/>
    <x v="307"/>
    <x v="140"/>
    <x v="148"/>
    <x v="221"/>
    <x v="3"/>
    <x v="327"/>
    <x v="86"/>
    <x v="152"/>
    <x v="171"/>
    <x v="220"/>
    <x v="220"/>
    <x v="219"/>
    <x v="2"/>
    <x v="5"/>
    <x v="7"/>
    <x v="5"/>
    <x v="216"/>
    <x v="239"/>
  </r>
  <r>
    <x v="414"/>
    <x v="411"/>
    <x v="1"/>
    <x v="4"/>
    <x v="37"/>
    <x v="0"/>
    <x v="3"/>
    <x v="14"/>
    <x v="25"/>
    <x v="9"/>
    <x v="93"/>
    <x v="132"/>
    <x v="2"/>
    <x v="16"/>
    <x v="399"/>
    <x v="52"/>
    <x v="82"/>
    <x v="85"/>
    <x v="276"/>
    <x v="216"/>
    <x v="174"/>
    <x v="2"/>
    <x v="208"/>
    <x v="149"/>
    <x v="158"/>
    <x v="221"/>
    <x v="312"/>
    <x v="148"/>
    <x v="158"/>
    <x v="223"/>
    <x v="3"/>
    <x v="326"/>
    <x v="86"/>
    <x v="164"/>
    <x v="180"/>
    <x v="222"/>
    <x v="222"/>
    <x v="221"/>
    <x v="2"/>
    <x v="5"/>
    <x v="7"/>
    <x v="5"/>
    <x v="215"/>
    <x v="239"/>
  </r>
  <r>
    <x v="172"/>
    <x v="167"/>
    <x v="1"/>
    <x v="4"/>
    <x v="38"/>
    <x v="12"/>
    <x v="8"/>
    <x v="1"/>
    <x v="29"/>
    <x v="1"/>
    <x v="73"/>
    <x v="112"/>
    <x v="2"/>
    <x v="16"/>
    <x v="332"/>
    <x v="57"/>
    <x v="159"/>
    <x v="161"/>
    <x v="167"/>
    <x v="129"/>
    <x v="128"/>
    <x v="2"/>
    <x v="135"/>
    <x v="323"/>
    <x v="324"/>
    <x v="136"/>
    <x v="353"/>
    <x v="323"/>
    <x v="325"/>
    <x v="137"/>
    <x v="3"/>
    <x v="383"/>
    <x v="86"/>
    <x v="333"/>
    <x v="329"/>
    <x v="134"/>
    <x v="134"/>
    <x v="134"/>
    <x v="2"/>
    <x v="8"/>
    <x v="0"/>
    <x v="8"/>
    <x v="126"/>
    <x v="147"/>
  </r>
  <r>
    <x v="270"/>
    <x v="257"/>
    <x v="1"/>
    <x v="11"/>
    <x v="38"/>
    <x v="12"/>
    <x v="8"/>
    <x v="1"/>
    <x v="29"/>
    <x v="5"/>
    <x v="73"/>
    <x v="112"/>
    <x v="2"/>
    <x v="29"/>
    <x v="141"/>
    <x v="57"/>
    <x v="159"/>
    <x v="161"/>
    <x v="167"/>
    <x v="345"/>
    <x v="335"/>
    <x v="2"/>
    <x v="337"/>
    <x v="139"/>
    <x v="156"/>
    <x v="340"/>
    <x v="113"/>
    <x v="139"/>
    <x v="156"/>
    <x v="341"/>
    <x v="3"/>
    <x v="58"/>
    <x v="86"/>
    <x v="160"/>
    <x v="174"/>
    <x v="341"/>
    <x v="341"/>
    <x v="341"/>
    <x v="2"/>
    <x v="8"/>
    <x v="0"/>
    <x v="8"/>
    <x v="359"/>
    <x v="147"/>
  </r>
  <r>
    <x v="173"/>
    <x v="168"/>
    <x v="1"/>
    <x v="4"/>
    <x v="39"/>
    <x v="0"/>
    <x v="3"/>
    <x v="14"/>
    <x v="29"/>
    <x v="6"/>
    <x v="73"/>
    <x v="112"/>
    <x v="2"/>
    <x v="16"/>
    <x v="366"/>
    <x v="72"/>
    <x v="40"/>
    <x v="40"/>
    <x v="202"/>
    <x v="136"/>
    <x v="202"/>
    <x v="2"/>
    <x v="151"/>
    <x v="40"/>
    <x v="41"/>
    <x v="114"/>
    <x v="222"/>
    <x v="40"/>
    <x v="41"/>
    <x v="115"/>
    <x v="3"/>
    <x v="314"/>
    <x v="86"/>
    <x v="44"/>
    <x v="145"/>
    <x v="112"/>
    <x v="112"/>
    <x v="112"/>
    <x v="2"/>
    <x v="5"/>
    <x v="7"/>
    <x v="5"/>
    <x v="186"/>
    <x v="214"/>
  </r>
  <r>
    <x v="335"/>
    <x v="317"/>
    <x v="1"/>
    <x v="11"/>
    <x v="39"/>
    <x v="0"/>
    <x v="3"/>
    <x v="14"/>
    <x v="29"/>
    <x v="5"/>
    <x v="73"/>
    <x v="112"/>
    <x v="2"/>
    <x v="29"/>
    <x v="110"/>
    <x v="72"/>
    <x v="40"/>
    <x v="40"/>
    <x v="202"/>
    <x v="334"/>
    <x v="273"/>
    <x v="2"/>
    <x v="323"/>
    <x v="420"/>
    <x v="434"/>
    <x v="364"/>
    <x v="231"/>
    <x v="420"/>
    <x v="434"/>
    <x v="366"/>
    <x v="3"/>
    <x v="134"/>
    <x v="86"/>
    <x v="443"/>
    <x v="355"/>
    <x v="366"/>
    <x v="366"/>
    <x v="366"/>
    <x v="2"/>
    <x v="5"/>
    <x v="7"/>
    <x v="5"/>
    <x v="293"/>
    <x v="214"/>
  </r>
  <r>
    <x v="174"/>
    <x v="169"/>
    <x v="1"/>
    <x v="4"/>
    <x v="40"/>
    <x v="0"/>
    <x v="2"/>
    <x v="14"/>
    <x v="29"/>
    <x v="6"/>
    <x v="73"/>
    <x v="112"/>
    <x v="2"/>
    <x v="16"/>
    <x v="378"/>
    <x v="76"/>
    <x v="92"/>
    <x v="90"/>
    <x v="185"/>
    <x v="130"/>
    <x v="143"/>
    <x v="2"/>
    <x v="139"/>
    <x v="51"/>
    <x v="55"/>
    <x v="113"/>
    <x v="291"/>
    <x v="51"/>
    <x v="54"/>
    <x v="114"/>
    <x v="3"/>
    <x v="319"/>
    <x v="86"/>
    <x v="58"/>
    <x v="89"/>
    <x v="111"/>
    <x v="111"/>
    <x v="111"/>
    <x v="2"/>
    <x v="5"/>
    <x v="7"/>
    <x v="5"/>
    <x v="166"/>
    <x v="194"/>
  </r>
  <r>
    <x v="271"/>
    <x v="258"/>
    <x v="1"/>
    <x v="11"/>
    <x v="40"/>
    <x v="0"/>
    <x v="2"/>
    <x v="14"/>
    <x v="29"/>
    <x v="5"/>
    <x v="73"/>
    <x v="112"/>
    <x v="2"/>
    <x v="29"/>
    <x v="97"/>
    <x v="76"/>
    <x v="92"/>
    <x v="90"/>
    <x v="185"/>
    <x v="344"/>
    <x v="316"/>
    <x v="2"/>
    <x v="333"/>
    <x v="408"/>
    <x v="422"/>
    <x v="365"/>
    <x v="181"/>
    <x v="408"/>
    <x v="422"/>
    <x v="367"/>
    <x v="3"/>
    <x v="127"/>
    <x v="86"/>
    <x v="432"/>
    <x v="402"/>
    <x v="367"/>
    <x v="367"/>
    <x v="367"/>
    <x v="2"/>
    <x v="5"/>
    <x v="7"/>
    <x v="5"/>
    <x v="318"/>
    <x v="194"/>
  </r>
  <r>
    <x v="175"/>
    <x v="170"/>
    <x v="1"/>
    <x v="4"/>
    <x v="41"/>
    <x v="12"/>
    <x v="3"/>
    <x v="14"/>
    <x v="29"/>
    <x v="6"/>
    <x v="73"/>
    <x v="112"/>
    <x v="2"/>
    <x v="16"/>
    <x v="412"/>
    <x v="128"/>
    <x v="303"/>
    <x v="300"/>
    <x v="110"/>
    <x v="87"/>
    <x v="25"/>
    <x v="2"/>
    <x v="79"/>
    <x v="379"/>
    <x v="391"/>
    <x v="80"/>
    <x v="424"/>
    <x v="378"/>
    <x v="391"/>
    <x v="81"/>
    <x v="3"/>
    <x v="394"/>
    <x v="86"/>
    <x v="403"/>
    <x v="213"/>
    <x v="78"/>
    <x v="78"/>
    <x v="78"/>
    <x v="2"/>
    <x v="8"/>
    <x v="0"/>
    <x v="8"/>
    <x v="97"/>
    <x v="117"/>
  </r>
  <r>
    <x v="336"/>
    <x v="318"/>
    <x v="1"/>
    <x v="11"/>
    <x v="41"/>
    <x v="12"/>
    <x v="3"/>
    <x v="14"/>
    <x v="29"/>
    <x v="5"/>
    <x v="73"/>
    <x v="112"/>
    <x v="2"/>
    <x v="29"/>
    <x v="64"/>
    <x v="128"/>
    <x v="303"/>
    <x v="300"/>
    <x v="110"/>
    <x v="397"/>
    <x v="455"/>
    <x v="2"/>
    <x v="412"/>
    <x v="80"/>
    <x v="85"/>
    <x v="410"/>
    <x v="30"/>
    <x v="81"/>
    <x v="86"/>
    <x v="411"/>
    <x v="3"/>
    <x v="42"/>
    <x v="86"/>
    <x v="88"/>
    <x v="291"/>
    <x v="411"/>
    <x v="411"/>
    <x v="411"/>
    <x v="2"/>
    <x v="8"/>
    <x v="0"/>
    <x v="8"/>
    <x v="391"/>
    <x v="117"/>
  </r>
  <r>
    <x v="408"/>
    <x v="403"/>
    <x v="1"/>
    <x v="4"/>
    <x v="41"/>
    <x v="12"/>
    <x v="3"/>
    <x v="14"/>
    <x v="13"/>
    <x v="6"/>
    <x v="90"/>
    <x v="129"/>
    <x v="2"/>
    <x v="29"/>
    <x v="39"/>
    <x v="131"/>
    <x v="304"/>
    <x v="301"/>
    <x v="105"/>
    <x v="399"/>
    <x v="454"/>
    <x v="2"/>
    <x v="414"/>
    <x v="87"/>
    <x v="93"/>
    <x v="416"/>
    <x v="32"/>
    <x v="88"/>
    <x v="92"/>
    <x v="417"/>
    <x v="3"/>
    <x v="35"/>
    <x v="86"/>
    <x v="95"/>
    <x v="107"/>
    <x v="417"/>
    <x v="417"/>
    <x v="417"/>
    <x v="2"/>
    <x v="8"/>
    <x v="0"/>
    <x v="8"/>
    <x v="392"/>
    <x v="118"/>
  </r>
  <r>
    <x v="176"/>
    <x v="171"/>
    <x v="1"/>
    <x v="4"/>
    <x v="42"/>
    <x v="12"/>
    <x v="6"/>
    <x v="14"/>
    <x v="29"/>
    <x v="2"/>
    <x v="73"/>
    <x v="112"/>
    <x v="2"/>
    <x v="16"/>
    <x v="409"/>
    <x v="118"/>
    <x v="287"/>
    <x v="287"/>
    <x v="118"/>
    <x v="94"/>
    <x v="29"/>
    <x v="2"/>
    <x v="87"/>
    <x v="266"/>
    <x v="262"/>
    <x v="91"/>
    <x v="417"/>
    <x v="264"/>
    <x v="262"/>
    <x v="92"/>
    <x v="3"/>
    <x v="392"/>
    <x v="86"/>
    <x v="264"/>
    <x v="485"/>
    <x v="89"/>
    <x v="89"/>
    <x v="89"/>
    <x v="2"/>
    <x v="8"/>
    <x v="0"/>
    <x v="8"/>
    <x v="98"/>
    <x v="112"/>
  </r>
  <r>
    <x v="356"/>
    <x v="338"/>
    <x v="1"/>
    <x v="11"/>
    <x v="42"/>
    <x v="12"/>
    <x v="6"/>
    <x v="14"/>
    <x v="29"/>
    <x v="5"/>
    <x v="73"/>
    <x v="112"/>
    <x v="2"/>
    <x v="29"/>
    <x v="68"/>
    <x v="118"/>
    <x v="287"/>
    <x v="287"/>
    <x v="118"/>
    <x v="388"/>
    <x v="445"/>
    <x v="2"/>
    <x v="401"/>
    <x v="201"/>
    <x v="221"/>
    <x v="398"/>
    <x v="45"/>
    <x v="201"/>
    <x v="221"/>
    <x v="400"/>
    <x v="3"/>
    <x v="44"/>
    <x v="86"/>
    <x v="228"/>
    <x v="15"/>
    <x v="400"/>
    <x v="400"/>
    <x v="400"/>
    <x v="2"/>
    <x v="8"/>
    <x v="0"/>
    <x v="8"/>
    <x v="390"/>
    <x v="112"/>
  </r>
  <r>
    <x v="177"/>
    <x v="172"/>
    <x v="1"/>
    <x v="4"/>
    <x v="43"/>
    <x v="12"/>
    <x v="1"/>
    <x v="14"/>
    <x v="29"/>
    <x v="6"/>
    <x v="73"/>
    <x v="112"/>
    <x v="2"/>
    <x v="16"/>
    <x v="357"/>
    <x v="74"/>
    <x v="208"/>
    <x v="208"/>
    <x v="148"/>
    <x v="119"/>
    <x v="91"/>
    <x v="2"/>
    <x v="114"/>
    <x v="356"/>
    <x v="357"/>
    <x v="121"/>
    <x v="383"/>
    <x v="355"/>
    <x v="357"/>
    <x v="122"/>
    <x v="3"/>
    <x v="385"/>
    <x v="86"/>
    <x v="366"/>
    <x v="35"/>
    <x v="119"/>
    <x v="119"/>
    <x v="119"/>
    <x v="2"/>
    <x v="8"/>
    <x v="0"/>
    <x v="8"/>
    <x v="122"/>
    <x v="142"/>
  </r>
  <r>
    <x v="272"/>
    <x v="259"/>
    <x v="1"/>
    <x v="11"/>
    <x v="43"/>
    <x v="12"/>
    <x v="1"/>
    <x v="14"/>
    <x v="29"/>
    <x v="5"/>
    <x v="73"/>
    <x v="112"/>
    <x v="2"/>
    <x v="29"/>
    <x v="118"/>
    <x v="74"/>
    <x v="208"/>
    <x v="208"/>
    <x v="148"/>
    <x v="355"/>
    <x v="371"/>
    <x v="2"/>
    <x v="369"/>
    <x v="111"/>
    <x v="123"/>
    <x v="355"/>
    <x v="84"/>
    <x v="112"/>
    <x v="123"/>
    <x v="357"/>
    <x v="3"/>
    <x v="54"/>
    <x v="86"/>
    <x v="124"/>
    <x v="461"/>
    <x v="357"/>
    <x v="357"/>
    <x v="357"/>
    <x v="2"/>
    <x v="8"/>
    <x v="0"/>
    <x v="8"/>
    <x v="366"/>
    <x v="142"/>
  </r>
  <r>
    <x v="179"/>
    <x v="174"/>
    <x v="1"/>
    <x v="4"/>
    <x v="44"/>
    <x v="12"/>
    <x v="3"/>
    <x v="14"/>
    <x v="29"/>
    <x v="2"/>
    <x v="73"/>
    <x v="112"/>
    <x v="2"/>
    <x v="16"/>
    <x v="445"/>
    <x v="148"/>
    <x v="316"/>
    <x v="316"/>
    <x v="107"/>
    <x v="83"/>
    <x v="7"/>
    <x v="2"/>
    <x v="57"/>
    <x v="441"/>
    <x v="455"/>
    <x v="62"/>
    <x v="442"/>
    <x v="441"/>
    <x v="455"/>
    <x v="63"/>
    <x v="3"/>
    <x v="405"/>
    <x v="86"/>
    <x v="470"/>
    <x v="494"/>
    <x v="60"/>
    <x v="60"/>
    <x v="60"/>
    <x v="2"/>
    <x v="8"/>
    <x v="0"/>
    <x v="8"/>
    <x v="69"/>
    <x v="102"/>
  </r>
  <r>
    <x v="273"/>
    <x v="260"/>
    <x v="1"/>
    <x v="11"/>
    <x v="44"/>
    <x v="12"/>
    <x v="3"/>
    <x v="14"/>
    <x v="29"/>
    <x v="5"/>
    <x v="73"/>
    <x v="112"/>
    <x v="2"/>
    <x v="29"/>
    <x v="26"/>
    <x v="148"/>
    <x v="316"/>
    <x v="316"/>
    <x v="107"/>
    <x v="403"/>
    <x v="477"/>
    <x v="2"/>
    <x v="430"/>
    <x v="22"/>
    <x v="23"/>
    <x v="427"/>
    <x v="15"/>
    <x v="22"/>
    <x v="23"/>
    <x v="428"/>
    <x v="3"/>
    <x v="28"/>
    <x v="86"/>
    <x v="24"/>
    <x v="5"/>
    <x v="428"/>
    <x v="428"/>
    <x v="428"/>
    <x v="2"/>
    <x v="8"/>
    <x v="0"/>
    <x v="8"/>
    <x v="421"/>
    <x v="102"/>
  </r>
  <r>
    <x v="469"/>
    <x v="473"/>
    <x v="1"/>
    <x v="6"/>
    <x v="45"/>
    <x v="15"/>
    <x v="0"/>
    <x v="14"/>
    <x v="33"/>
    <x v="2"/>
    <x v="111"/>
    <x v="23"/>
    <x v="2"/>
    <x v="23"/>
    <x v="226"/>
    <x v="155"/>
    <x v="324"/>
    <x v="324"/>
    <x v="53"/>
    <x v="295"/>
    <x v="406"/>
    <x v="2"/>
    <x v="313"/>
    <x v="290"/>
    <x v="299"/>
    <x v="328"/>
    <x v="240"/>
    <x v="291"/>
    <x v="299"/>
    <x v="327"/>
    <x v="3"/>
    <x v="434"/>
    <x v="86"/>
    <x v="303"/>
    <x v="294"/>
    <x v="329"/>
    <x v="329"/>
    <x v="327"/>
    <x v="6"/>
    <x v="8"/>
    <x v="7"/>
    <x v="15"/>
    <x v="260"/>
    <x v="267"/>
  </r>
  <r>
    <x v="470"/>
    <x v="468"/>
    <x v="1"/>
    <x v="5"/>
    <x v="45"/>
    <x v="15"/>
    <x v="0"/>
    <x v="14"/>
    <x v="15"/>
    <x v="2"/>
    <x v="111"/>
    <x v="23"/>
    <x v="2"/>
    <x v="20"/>
    <x v="238"/>
    <x v="155"/>
    <x v="324"/>
    <x v="324"/>
    <x v="53"/>
    <x v="182"/>
    <x v="56"/>
    <x v="2"/>
    <x v="160"/>
    <x v="180"/>
    <x v="187"/>
    <x v="151"/>
    <x v="216"/>
    <x v="180"/>
    <x v="187"/>
    <x v="154"/>
    <x v="3"/>
    <x v="434"/>
    <x v="86"/>
    <x v="199"/>
    <x v="212"/>
    <x v="149"/>
    <x v="149"/>
    <x v="151"/>
    <x v="6"/>
    <x v="8"/>
    <x v="7"/>
    <x v="15"/>
    <x v="236"/>
    <x v="267"/>
  </r>
  <r>
    <x v="471"/>
    <x v="469"/>
    <x v="1"/>
    <x v="3"/>
    <x v="45"/>
    <x v="15"/>
    <x v="0"/>
    <x v="14"/>
    <x v="14"/>
    <x v="2"/>
    <x v="111"/>
    <x v="23"/>
    <x v="2"/>
    <x v="23"/>
    <x v="226"/>
    <x v="155"/>
    <x v="324"/>
    <x v="324"/>
    <x v="53"/>
    <x v="295"/>
    <x v="406"/>
    <x v="2"/>
    <x v="313"/>
    <x v="290"/>
    <x v="299"/>
    <x v="328"/>
    <x v="240"/>
    <x v="291"/>
    <x v="299"/>
    <x v="327"/>
    <x v="3"/>
    <x v="434"/>
    <x v="86"/>
    <x v="303"/>
    <x v="294"/>
    <x v="329"/>
    <x v="329"/>
    <x v="327"/>
    <x v="6"/>
    <x v="8"/>
    <x v="7"/>
    <x v="15"/>
    <x v="260"/>
    <x v="267"/>
  </r>
  <r>
    <x v="178"/>
    <x v="173"/>
    <x v="1"/>
    <x v="4"/>
    <x v="46"/>
    <x v="12"/>
    <x v="9"/>
    <x v="14"/>
    <x v="29"/>
    <x v="6"/>
    <x v="73"/>
    <x v="112"/>
    <x v="2"/>
    <x v="16"/>
    <x v="393"/>
    <x v="98"/>
    <x v="257"/>
    <x v="258"/>
    <x v="145"/>
    <x v="111"/>
    <x v="67"/>
    <x v="2"/>
    <x v="102"/>
    <x v="383"/>
    <x v="395"/>
    <x v="99"/>
    <x v="388"/>
    <x v="383"/>
    <x v="395"/>
    <x v="100"/>
    <x v="3"/>
    <x v="389"/>
    <x v="86"/>
    <x v="409"/>
    <x v="272"/>
    <x v="97"/>
    <x v="97"/>
    <x v="97"/>
    <x v="2"/>
    <x v="8"/>
    <x v="0"/>
    <x v="8"/>
    <x v="45"/>
    <x v="49"/>
  </r>
  <r>
    <x v="331"/>
    <x v="313"/>
    <x v="1"/>
    <x v="11"/>
    <x v="46"/>
    <x v="12"/>
    <x v="9"/>
    <x v="14"/>
    <x v="29"/>
    <x v="5"/>
    <x v="73"/>
    <x v="112"/>
    <x v="2"/>
    <x v="29"/>
    <x v="80"/>
    <x v="98"/>
    <x v="257"/>
    <x v="258"/>
    <x v="145"/>
    <x v="368"/>
    <x v="400"/>
    <x v="2"/>
    <x v="382"/>
    <x v="76"/>
    <x v="83"/>
    <x v="385"/>
    <x v="81"/>
    <x v="75"/>
    <x v="84"/>
    <x v="386"/>
    <x v="3"/>
    <x v="49"/>
    <x v="86"/>
    <x v="85"/>
    <x v="231"/>
    <x v="386"/>
    <x v="386"/>
    <x v="386"/>
    <x v="2"/>
    <x v="8"/>
    <x v="0"/>
    <x v="8"/>
    <x v="445"/>
    <x v="49"/>
  </r>
  <r>
    <x v="157"/>
    <x v="148"/>
    <x v="1"/>
    <x v="4"/>
    <x v="47"/>
    <x v="12"/>
    <x v="0"/>
    <x v="13"/>
    <x v="23"/>
    <x v="2"/>
    <x v="68"/>
    <x v="5"/>
    <x v="2"/>
    <x v="21"/>
    <x v="235"/>
    <x v="148"/>
    <x v="1"/>
    <x v="0"/>
    <x v="336"/>
    <x v="245"/>
    <x v="245"/>
    <x v="2"/>
    <x v="248"/>
    <x v="238"/>
    <x v="244"/>
    <x v="251"/>
    <x v="229"/>
    <x v="238"/>
    <x v="244"/>
    <x v="251"/>
    <x v="3"/>
    <x v="217"/>
    <x v="153"/>
    <x v="458"/>
    <x v="457"/>
    <x v="249"/>
    <x v="249"/>
    <x v="249"/>
    <x v="7"/>
    <x v="8"/>
    <x v="0"/>
    <x v="8"/>
    <x v="247"/>
    <x v="257"/>
  </r>
  <r>
    <x v="180"/>
    <x v="175"/>
    <x v="1"/>
    <x v="4"/>
    <x v="47"/>
    <x v="12"/>
    <x v="0"/>
    <x v="13"/>
    <x v="29"/>
    <x v="2"/>
    <x v="73"/>
    <x v="112"/>
    <x v="2"/>
    <x v="16"/>
    <x v="441"/>
    <x v="142"/>
    <x v="312"/>
    <x v="312"/>
    <x v="69"/>
    <x v="59"/>
    <x v="12"/>
    <x v="2"/>
    <x v="53"/>
    <x v="65"/>
    <x v="63"/>
    <x v="57"/>
    <x v="423"/>
    <x v="63"/>
    <x v="62"/>
    <x v="57"/>
    <x v="3"/>
    <x v="403"/>
    <x v="86"/>
    <x v="68"/>
    <x v="22"/>
    <x v="55"/>
    <x v="55"/>
    <x v="55"/>
    <x v="2"/>
    <x v="8"/>
    <x v="0"/>
    <x v="8"/>
    <x v="105"/>
    <x v="150"/>
  </r>
  <r>
    <x v="274"/>
    <x v="261"/>
    <x v="1"/>
    <x v="11"/>
    <x v="47"/>
    <x v="12"/>
    <x v="0"/>
    <x v="13"/>
    <x v="29"/>
    <x v="5"/>
    <x v="73"/>
    <x v="112"/>
    <x v="2"/>
    <x v="29"/>
    <x v="31"/>
    <x v="142"/>
    <x v="312"/>
    <x v="312"/>
    <x v="69"/>
    <x v="424"/>
    <x v="471"/>
    <x v="2"/>
    <x v="433"/>
    <x v="395"/>
    <x v="409"/>
    <x v="432"/>
    <x v="34"/>
    <x v="396"/>
    <x v="411"/>
    <x v="434"/>
    <x v="3"/>
    <x v="31"/>
    <x v="86"/>
    <x v="422"/>
    <x v="477"/>
    <x v="433"/>
    <x v="433"/>
    <x v="433"/>
    <x v="2"/>
    <x v="8"/>
    <x v="0"/>
    <x v="8"/>
    <x v="384"/>
    <x v="150"/>
  </r>
  <r>
    <x v="181"/>
    <x v="176"/>
    <x v="1"/>
    <x v="4"/>
    <x v="48"/>
    <x v="0"/>
    <x v="2"/>
    <x v="14"/>
    <x v="29"/>
    <x v="9"/>
    <x v="73"/>
    <x v="112"/>
    <x v="2"/>
    <x v="16"/>
    <x v="375"/>
    <x v="72"/>
    <x v="81"/>
    <x v="84"/>
    <x v="271"/>
    <x v="210"/>
    <x v="156"/>
    <x v="2"/>
    <x v="201"/>
    <x v="53"/>
    <x v="59"/>
    <x v="201"/>
    <x v="279"/>
    <x v="53"/>
    <x v="59"/>
    <x v="202"/>
    <x v="3"/>
    <x v="317"/>
    <x v="86"/>
    <x v="64"/>
    <x v="45"/>
    <x v="200"/>
    <x v="200"/>
    <x v="200"/>
    <x v="2"/>
    <x v="5"/>
    <x v="7"/>
    <x v="5"/>
    <x v="220"/>
    <x v="240"/>
  </r>
  <r>
    <x v="337"/>
    <x v="319"/>
    <x v="1"/>
    <x v="11"/>
    <x v="48"/>
    <x v="0"/>
    <x v="2"/>
    <x v="14"/>
    <x v="29"/>
    <x v="5"/>
    <x v="73"/>
    <x v="112"/>
    <x v="2"/>
    <x v="29"/>
    <x v="102"/>
    <x v="72"/>
    <x v="81"/>
    <x v="84"/>
    <x v="271"/>
    <x v="271"/>
    <x v="304"/>
    <x v="2"/>
    <x v="281"/>
    <x v="404"/>
    <x v="415"/>
    <x v="285"/>
    <x v="186"/>
    <x v="404"/>
    <x v="415"/>
    <x v="286"/>
    <x v="3"/>
    <x v="130"/>
    <x v="86"/>
    <x v="426"/>
    <x v="453"/>
    <x v="285"/>
    <x v="285"/>
    <x v="285"/>
    <x v="2"/>
    <x v="5"/>
    <x v="7"/>
    <x v="5"/>
    <x v="276"/>
    <x v="240"/>
  </r>
  <r>
    <x v="182"/>
    <x v="177"/>
    <x v="1"/>
    <x v="4"/>
    <x v="49"/>
    <x v="0"/>
    <x v="6"/>
    <x v="14"/>
    <x v="29"/>
    <x v="9"/>
    <x v="73"/>
    <x v="112"/>
    <x v="2"/>
    <x v="16"/>
    <x v="359"/>
    <x v="71"/>
    <x v="187"/>
    <x v="189"/>
    <x v="163"/>
    <x v="124"/>
    <x v="95"/>
    <x v="2"/>
    <x v="117"/>
    <x v="300"/>
    <x v="295"/>
    <x v="126"/>
    <x v="381"/>
    <x v="300"/>
    <x v="296"/>
    <x v="127"/>
    <x v="3"/>
    <x v="313"/>
    <x v="86"/>
    <x v="300"/>
    <x v="245"/>
    <x v="124"/>
    <x v="124"/>
    <x v="124"/>
    <x v="2"/>
    <x v="5"/>
    <x v="7"/>
    <x v="5"/>
    <x v="147"/>
    <x v="169"/>
  </r>
  <r>
    <x v="355"/>
    <x v="337"/>
    <x v="1"/>
    <x v="11"/>
    <x v="49"/>
    <x v="0"/>
    <x v="6"/>
    <x v="14"/>
    <x v="29"/>
    <x v="5"/>
    <x v="73"/>
    <x v="112"/>
    <x v="2"/>
    <x v="29"/>
    <x v="116"/>
    <x v="71"/>
    <x v="187"/>
    <x v="189"/>
    <x v="163"/>
    <x v="350"/>
    <x v="368"/>
    <x v="2"/>
    <x v="366"/>
    <x v="173"/>
    <x v="189"/>
    <x v="349"/>
    <x v="85"/>
    <x v="173"/>
    <x v="188"/>
    <x v="351"/>
    <x v="3"/>
    <x v="135"/>
    <x v="86"/>
    <x v="200"/>
    <x v="256"/>
    <x v="350"/>
    <x v="350"/>
    <x v="351"/>
    <x v="2"/>
    <x v="5"/>
    <x v="7"/>
    <x v="5"/>
    <x v="340"/>
    <x v="169"/>
  </r>
  <r>
    <x v="401"/>
    <x v="396"/>
    <x v="1"/>
    <x v="4"/>
    <x v="49"/>
    <x v="0"/>
    <x v="6"/>
    <x v="14"/>
    <x v="23"/>
    <x v="9"/>
    <x v="87"/>
    <x v="126"/>
    <x v="2"/>
    <x v="29"/>
    <x v="77"/>
    <x v="76"/>
    <x v="189"/>
    <x v="190"/>
    <x v="152"/>
    <x v="366"/>
    <x v="366"/>
    <x v="2"/>
    <x v="370"/>
    <x v="218"/>
    <x v="238"/>
    <x v="361"/>
    <x v="92"/>
    <x v="218"/>
    <x v="238"/>
    <x v="363"/>
    <x v="3"/>
    <x v="120"/>
    <x v="86"/>
    <x v="243"/>
    <x v="249"/>
    <x v="363"/>
    <x v="363"/>
    <x v="363"/>
    <x v="2"/>
    <x v="5"/>
    <x v="7"/>
    <x v="5"/>
    <x v="344"/>
    <x v="299"/>
  </r>
  <r>
    <x v="93"/>
    <x v="95"/>
    <x v="1"/>
    <x v="4"/>
    <x v="50"/>
    <x v="0"/>
    <x v="2"/>
    <x v="4"/>
    <x v="35"/>
    <x v="4"/>
    <x v="49"/>
    <x v="92"/>
    <x v="2"/>
    <x v="16"/>
    <x v="301"/>
    <x v="46"/>
    <x v="247"/>
    <x v="240"/>
    <x v="3"/>
    <x v="15"/>
    <x v="58"/>
    <x v="2"/>
    <x v="15"/>
    <x v="440"/>
    <x v="449"/>
    <x v="15"/>
    <x v="436"/>
    <x v="440"/>
    <x v="450"/>
    <x v="14"/>
    <x v="3"/>
    <x v="297"/>
    <x v="64"/>
    <x v="465"/>
    <x v="347"/>
    <x v="13"/>
    <x v="13"/>
    <x v="13"/>
    <x v="2"/>
    <x v="5"/>
    <x v="7"/>
    <x v="5"/>
    <x v="15"/>
    <x v="299"/>
  </r>
  <r>
    <x v="145"/>
    <x v="141"/>
    <x v="1"/>
    <x v="4"/>
    <x v="50"/>
    <x v="0"/>
    <x v="2"/>
    <x v="4"/>
    <x v="26"/>
    <x v="4"/>
    <x v="66"/>
    <x v="92"/>
    <x v="2"/>
    <x v="29"/>
    <x v="169"/>
    <x v="85"/>
    <x v="247"/>
    <x v="240"/>
    <x v="4"/>
    <x v="465"/>
    <x v="415"/>
    <x v="2"/>
    <x v="469"/>
    <x v="68"/>
    <x v="97"/>
    <x v="473"/>
    <x v="33"/>
    <x v="66"/>
    <x v="96"/>
    <x v="474"/>
    <x v="3"/>
    <x v="148"/>
    <x v="99"/>
    <x v="113"/>
    <x v="166"/>
    <x v="473"/>
    <x v="473"/>
    <x v="473"/>
    <x v="2"/>
    <x v="5"/>
    <x v="7"/>
    <x v="5"/>
    <x v="471"/>
    <x v="8"/>
  </r>
  <r>
    <x v="441"/>
    <x v="440"/>
    <x v="1"/>
    <x v="4"/>
    <x v="50"/>
    <x v="0"/>
    <x v="2"/>
    <x v="4"/>
    <x v="25"/>
    <x v="4"/>
    <x v="105"/>
    <x v="143"/>
    <x v="2"/>
    <x v="29"/>
    <x v="40"/>
    <x v="109"/>
    <x v="250"/>
    <x v="247"/>
    <x v="2"/>
    <x v="466"/>
    <x v="431"/>
    <x v="2"/>
    <x v="471"/>
    <x v="337"/>
    <x v="392"/>
    <x v="474"/>
    <x v="20"/>
    <x v="338"/>
    <x v="392"/>
    <x v="476"/>
    <x v="3"/>
    <x v="112"/>
    <x v="86"/>
    <x v="404"/>
    <x v="397"/>
    <x v="475"/>
    <x v="475"/>
    <x v="475"/>
    <x v="2"/>
    <x v="5"/>
    <x v="7"/>
    <x v="5"/>
    <x v="475"/>
    <x v="6"/>
  </r>
  <r>
    <x v="443"/>
    <x v="442"/>
    <x v="1"/>
    <x v="4"/>
    <x v="50"/>
    <x v="0"/>
    <x v="2"/>
    <x v="4"/>
    <x v="26"/>
    <x v="4"/>
    <x v="105"/>
    <x v="143"/>
    <x v="2"/>
    <x v="16"/>
    <x v="432"/>
    <x v="107"/>
    <x v="250"/>
    <x v="247"/>
    <x v="1"/>
    <x v="10"/>
    <x v="38"/>
    <x v="2"/>
    <x v="9"/>
    <x v="168"/>
    <x v="104"/>
    <x v="10"/>
    <x v="435"/>
    <x v="166"/>
    <x v="103"/>
    <x v="10"/>
    <x v="3"/>
    <x v="331"/>
    <x v="86"/>
    <x v="104"/>
    <x v="119"/>
    <x v="9"/>
    <x v="9"/>
    <x v="9"/>
    <x v="2"/>
    <x v="5"/>
    <x v="7"/>
    <x v="5"/>
    <x v="13"/>
    <x v="6"/>
  </r>
  <r>
    <x v="183"/>
    <x v="178"/>
    <x v="1"/>
    <x v="4"/>
    <x v="51"/>
    <x v="12"/>
    <x v="2"/>
    <x v="14"/>
    <x v="29"/>
    <x v="2"/>
    <x v="73"/>
    <x v="112"/>
    <x v="2"/>
    <x v="16"/>
    <x v="435"/>
    <x v="147"/>
    <x v="315"/>
    <x v="315"/>
    <x v="68"/>
    <x v="58"/>
    <x v="9"/>
    <x v="2"/>
    <x v="51"/>
    <x v="443"/>
    <x v="458"/>
    <x v="55"/>
    <x v="449"/>
    <x v="443"/>
    <x v="458"/>
    <x v="56"/>
    <x v="3"/>
    <x v="401"/>
    <x v="86"/>
    <x v="474"/>
    <x v="32"/>
    <x v="54"/>
    <x v="54"/>
    <x v="54"/>
    <x v="2"/>
    <x v="8"/>
    <x v="0"/>
    <x v="8"/>
    <x v="85"/>
    <x v="132"/>
  </r>
  <r>
    <x v="275"/>
    <x v="262"/>
    <x v="1"/>
    <x v="11"/>
    <x v="51"/>
    <x v="12"/>
    <x v="2"/>
    <x v="14"/>
    <x v="29"/>
    <x v="5"/>
    <x v="73"/>
    <x v="112"/>
    <x v="2"/>
    <x v="29"/>
    <x v="38"/>
    <x v="147"/>
    <x v="315"/>
    <x v="315"/>
    <x v="68"/>
    <x v="425"/>
    <x v="475"/>
    <x v="2"/>
    <x v="434"/>
    <x v="20"/>
    <x v="20"/>
    <x v="434"/>
    <x v="8"/>
    <x v="20"/>
    <x v="20"/>
    <x v="436"/>
    <x v="3"/>
    <x v="34"/>
    <x v="86"/>
    <x v="20"/>
    <x v="465"/>
    <x v="435"/>
    <x v="435"/>
    <x v="435"/>
    <x v="2"/>
    <x v="8"/>
    <x v="0"/>
    <x v="8"/>
    <x v="405"/>
    <x v="132"/>
  </r>
  <r>
    <x v="507"/>
    <x v="509"/>
    <x v="1"/>
    <x v="4"/>
    <x v="52"/>
    <x v="15"/>
    <x v="8"/>
    <x v="14"/>
    <x v="35"/>
    <x v="8"/>
    <x v="120"/>
    <x v="155"/>
    <x v="2"/>
    <x v="16"/>
    <x v="430"/>
    <x v="55"/>
    <x v="114"/>
    <x v="116"/>
    <x v="228"/>
    <x v="157"/>
    <x v="148"/>
    <x v="2"/>
    <x v="167"/>
    <x v="226"/>
    <x v="229"/>
    <x v="178"/>
    <x v="349"/>
    <x v="226"/>
    <x v="228"/>
    <x v="177"/>
    <x v="3"/>
    <x v="434"/>
    <x v="86"/>
    <x v="233"/>
    <x v="243"/>
    <x v="174"/>
    <x v="174"/>
    <x v="174"/>
    <x v="1"/>
    <x v="8"/>
    <x v="7"/>
    <x v="15"/>
    <x v="230"/>
    <x v="279"/>
  </r>
  <r>
    <x v="184"/>
    <x v="179"/>
    <x v="1"/>
    <x v="4"/>
    <x v="53"/>
    <x v="13"/>
    <x v="2"/>
    <x v="14"/>
    <x v="29"/>
    <x v="4"/>
    <x v="73"/>
    <x v="112"/>
    <x v="2"/>
    <x v="16"/>
    <x v="373"/>
    <x v="108"/>
    <x v="292"/>
    <x v="292"/>
    <x v="86"/>
    <x v="77"/>
    <x v="32"/>
    <x v="2"/>
    <x v="83"/>
    <x v="437"/>
    <x v="453"/>
    <x v="89"/>
    <x v="433"/>
    <x v="437"/>
    <x v="453"/>
    <x v="90"/>
    <x v="3"/>
    <x v="414"/>
    <x v="86"/>
    <x v="467"/>
    <x v="406"/>
    <x v="87"/>
    <x v="87"/>
    <x v="87"/>
    <x v="2"/>
    <x v="8"/>
    <x v="1"/>
    <x v="9"/>
    <x v="423"/>
    <x v="266"/>
  </r>
  <r>
    <x v="276"/>
    <x v="263"/>
    <x v="1"/>
    <x v="11"/>
    <x v="53"/>
    <x v="13"/>
    <x v="2"/>
    <x v="14"/>
    <x v="29"/>
    <x v="5"/>
    <x v="73"/>
    <x v="112"/>
    <x v="2"/>
    <x v="29"/>
    <x v="105"/>
    <x v="108"/>
    <x v="292"/>
    <x v="292"/>
    <x v="86"/>
    <x v="409"/>
    <x v="441"/>
    <x v="2"/>
    <x v="406"/>
    <x v="26"/>
    <x v="26"/>
    <x v="401"/>
    <x v="23"/>
    <x v="26"/>
    <x v="26"/>
    <x v="403"/>
    <x v="3"/>
    <x v="21"/>
    <x v="86"/>
    <x v="27"/>
    <x v="82"/>
    <x v="403"/>
    <x v="403"/>
    <x v="403"/>
    <x v="2"/>
    <x v="8"/>
    <x v="1"/>
    <x v="9"/>
    <x v="64"/>
    <x v="266"/>
  </r>
  <r>
    <x v="465"/>
    <x v="464"/>
    <x v="1"/>
    <x v="4"/>
    <x v="53"/>
    <x v="13"/>
    <x v="2"/>
    <x v="14"/>
    <x v="26"/>
    <x v="4"/>
    <x v="109"/>
    <x v="147"/>
    <x v="2"/>
    <x v="29"/>
    <x v="33"/>
    <x v="125"/>
    <x v="294"/>
    <x v="294"/>
    <x v="80"/>
    <x v="418"/>
    <x v="449"/>
    <x v="2"/>
    <x v="416"/>
    <x v="97"/>
    <x v="108"/>
    <x v="418"/>
    <x v="44"/>
    <x v="98"/>
    <x v="106"/>
    <x v="419"/>
    <x v="3"/>
    <x v="7"/>
    <x v="86"/>
    <x v="106"/>
    <x v="120"/>
    <x v="419"/>
    <x v="419"/>
    <x v="419"/>
    <x v="2"/>
    <x v="8"/>
    <x v="1"/>
    <x v="9"/>
    <x v="86"/>
    <x v="265"/>
  </r>
  <r>
    <x v="377"/>
    <x v="369"/>
    <x v="1"/>
    <x v="4"/>
    <x v="54"/>
    <x v="3"/>
    <x v="6"/>
    <x v="4"/>
    <x v="11"/>
    <x v="7"/>
    <x v="74"/>
    <x v="114"/>
    <x v="0"/>
    <x v="16"/>
    <x v="390"/>
    <x v="18"/>
    <x v="22"/>
    <x v="22"/>
    <x v="308"/>
    <x v="237"/>
    <x v="223"/>
    <x v="2"/>
    <x v="240"/>
    <x v="159"/>
    <x v="166"/>
    <x v="242"/>
    <x v="254"/>
    <x v="165"/>
    <x v="174"/>
    <x v="250"/>
    <x v="3"/>
    <x v="237"/>
    <x v="86"/>
    <x v="186"/>
    <x v="202"/>
    <x v="246"/>
    <x v="246"/>
    <x v="248"/>
    <x v="2"/>
    <x v="2"/>
    <x v="7"/>
    <x v="2"/>
    <x v="206"/>
    <x v="299"/>
  </r>
  <r>
    <x v="127"/>
    <x v="129"/>
    <x v="1"/>
    <x v="4"/>
    <x v="55"/>
    <x v="0"/>
    <x v="2"/>
    <x v="4"/>
    <x v="37"/>
    <x v="1"/>
    <x v="61"/>
    <x v="49"/>
    <x v="2"/>
    <x v="16"/>
    <x v="280"/>
    <x v="22"/>
    <x v="26"/>
    <x v="25"/>
    <x v="218"/>
    <x v="152"/>
    <x v="213"/>
    <x v="2"/>
    <x v="166"/>
    <x v="164"/>
    <x v="168"/>
    <x v="166"/>
    <x v="261"/>
    <x v="162"/>
    <x v="167"/>
    <x v="167"/>
    <x v="3"/>
    <x v="270"/>
    <x v="78"/>
    <x v="168"/>
    <x v="129"/>
    <x v="162"/>
    <x v="162"/>
    <x v="164"/>
    <x v="3"/>
    <x v="5"/>
    <x v="7"/>
    <x v="5"/>
    <x v="194"/>
    <x v="192"/>
  </r>
  <r>
    <x v="388"/>
    <x v="381"/>
    <x v="1"/>
    <x v="4"/>
    <x v="55"/>
    <x v="0"/>
    <x v="2"/>
    <x v="4"/>
    <x v="26"/>
    <x v="1"/>
    <x v="79"/>
    <x v="38"/>
    <x v="2"/>
    <x v="14"/>
    <x v="286"/>
    <x v="24"/>
    <x v="18"/>
    <x v="14"/>
    <x v="221"/>
    <x v="146"/>
    <x v="199"/>
    <x v="2"/>
    <x v="159"/>
    <x v="109"/>
    <x v="118"/>
    <x v="157"/>
    <x v="267"/>
    <x v="110"/>
    <x v="117"/>
    <x v="160"/>
    <x v="3"/>
    <x v="289"/>
    <x v="86"/>
    <x v="120"/>
    <x v="136"/>
    <x v="155"/>
    <x v="155"/>
    <x v="157"/>
    <x v="4"/>
    <x v="5"/>
    <x v="7"/>
    <x v="5"/>
    <x v="172"/>
    <x v="190"/>
  </r>
  <r>
    <x v="6"/>
    <x v="0"/>
    <x v="1"/>
    <x v="4"/>
    <x v="56"/>
    <x v="1"/>
    <x v="1"/>
    <x v="4"/>
    <x v="23"/>
    <x v="7"/>
    <x v="7"/>
    <x v="59"/>
    <x v="2"/>
    <x v="16"/>
    <x v="283"/>
    <x v="16"/>
    <x v="262"/>
    <x v="256"/>
    <x v="41"/>
    <x v="38"/>
    <x v="70"/>
    <x v="2"/>
    <x v="37"/>
    <x v="451"/>
    <x v="467"/>
    <x v="38"/>
    <x v="426"/>
    <x v="451"/>
    <x v="466"/>
    <x v="38"/>
    <x v="3"/>
    <x v="334"/>
    <x v="49"/>
    <x v="480"/>
    <x v="423"/>
    <x v="37"/>
    <x v="37"/>
    <x v="37"/>
    <x v="2"/>
    <x v="6"/>
    <x v="7"/>
    <x v="6"/>
    <x v="67"/>
    <x v="64"/>
  </r>
  <r>
    <x v="7"/>
    <x v="1"/>
    <x v="1"/>
    <x v="4"/>
    <x v="56"/>
    <x v="1"/>
    <x v="1"/>
    <x v="4"/>
    <x v="25"/>
    <x v="7"/>
    <x v="9"/>
    <x v="0"/>
    <x v="2"/>
    <x v="21"/>
    <x v="235"/>
    <x v="2"/>
    <x v="1"/>
    <x v="0"/>
    <x v="336"/>
    <x v="245"/>
    <x v="245"/>
    <x v="2"/>
    <x v="248"/>
    <x v="238"/>
    <x v="244"/>
    <x v="251"/>
    <x v="229"/>
    <x v="238"/>
    <x v="244"/>
    <x v="251"/>
    <x v="3"/>
    <x v="217"/>
    <x v="95"/>
    <x v="270"/>
    <x v="253"/>
    <x v="249"/>
    <x v="249"/>
    <x v="249"/>
    <x v="7"/>
    <x v="6"/>
    <x v="7"/>
    <x v="6"/>
    <x v="247"/>
    <x v="257"/>
  </r>
  <r>
    <x v="185"/>
    <x v="180"/>
    <x v="1"/>
    <x v="4"/>
    <x v="56"/>
    <x v="1"/>
    <x v="1"/>
    <x v="4"/>
    <x v="29"/>
    <x v="2"/>
    <x v="73"/>
    <x v="112"/>
    <x v="2"/>
    <x v="16"/>
    <x v="346"/>
    <x v="85"/>
    <x v="279"/>
    <x v="268"/>
    <x v="35"/>
    <x v="29"/>
    <x v="47"/>
    <x v="2"/>
    <x v="27"/>
    <x v="431"/>
    <x v="438"/>
    <x v="29"/>
    <x v="440"/>
    <x v="431"/>
    <x v="438"/>
    <x v="27"/>
    <x v="3"/>
    <x v="364"/>
    <x v="86"/>
    <x v="450"/>
    <x v="455"/>
    <x v="26"/>
    <x v="26"/>
    <x v="26"/>
    <x v="2"/>
    <x v="6"/>
    <x v="7"/>
    <x v="6"/>
    <x v="55"/>
    <x v="63"/>
  </r>
  <r>
    <x v="277"/>
    <x v="264"/>
    <x v="1"/>
    <x v="11"/>
    <x v="56"/>
    <x v="1"/>
    <x v="1"/>
    <x v="4"/>
    <x v="29"/>
    <x v="5"/>
    <x v="73"/>
    <x v="112"/>
    <x v="2"/>
    <x v="29"/>
    <x v="128"/>
    <x v="85"/>
    <x v="279"/>
    <x v="268"/>
    <x v="35"/>
    <x v="449"/>
    <x v="418"/>
    <x v="2"/>
    <x v="454"/>
    <x v="30"/>
    <x v="37"/>
    <x v="456"/>
    <x v="16"/>
    <x v="30"/>
    <x v="37"/>
    <x v="458"/>
    <x v="3"/>
    <x v="76"/>
    <x v="86"/>
    <x v="41"/>
    <x v="42"/>
    <x v="457"/>
    <x v="457"/>
    <x v="457"/>
    <x v="2"/>
    <x v="6"/>
    <x v="7"/>
    <x v="6"/>
    <x v="433"/>
    <x v="63"/>
  </r>
  <r>
    <x v="461"/>
    <x v="460"/>
    <x v="1"/>
    <x v="6"/>
    <x v="56"/>
    <x v="1"/>
    <x v="1"/>
    <x v="4"/>
    <x v="11"/>
    <x v="2"/>
    <x v="29"/>
    <x v="75"/>
    <x v="2"/>
    <x v="29"/>
    <x v="179"/>
    <x v="49"/>
    <x v="270"/>
    <x v="262"/>
    <x v="40"/>
    <x v="440"/>
    <x v="403"/>
    <x v="2"/>
    <x v="446"/>
    <x v="18"/>
    <x v="19"/>
    <x v="448"/>
    <x v="26"/>
    <x v="18"/>
    <x v="19"/>
    <x v="449"/>
    <x v="3"/>
    <x v="105"/>
    <x v="123"/>
    <x v="19"/>
    <x v="53"/>
    <x v="448"/>
    <x v="448"/>
    <x v="448"/>
    <x v="2"/>
    <x v="6"/>
    <x v="7"/>
    <x v="6"/>
    <x v="429"/>
    <x v="299"/>
  </r>
  <r>
    <x v="462"/>
    <x v="461"/>
    <x v="1"/>
    <x v="5"/>
    <x v="56"/>
    <x v="1"/>
    <x v="1"/>
    <x v="4"/>
    <x v="15"/>
    <x v="2"/>
    <x v="29"/>
    <x v="75"/>
    <x v="2"/>
    <x v="16"/>
    <x v="292"/>
    <x v="49"/>
    <x v="270"/>
    <x v="262"/>
    <x v="40"/>
    <x v="36"/>
    <x v="60"/>
    <x v="2"/>
    <x v="34"/>
    <x v="446"/>
    <x v="460"/>
    <x v="36"/>
    <x v="431"/>
    <x v="446"/>
    <x v="460"/>
    <x v="37"/>
    <x v="3"/>
    <x v="339"/>
    <x v="33"/>
    <x v="475"/>
    <x v="440"/>
    <x v="36"/>
    <x v="36"/>
    <x v="36"/>
    <x v="2"/>
    <x v="6"/>
    <x v="7"/>
    <x v="6"/>
    <x v="60"/>
    <x v="65"/>
  </r>
  <r>
    <x v="463"/>
    <x v="462"/>
    <x v="1"/>
    <x v="3"/>
    <x v="56"/>
    <x v="1"/>
    <x v="1"/>
    <x v="4"/>
    <x v="14"/>
    <x v="2"/>
    <x v="29"/>
    <x v="75"/>
    <x v="2"/>
    <x v="29"/>
    <x v="179"/>
    <x v="49"/>
    <x v="270"/>
    <x v="262"/>
    <x v="40"/>
    <x v="440"/>
    <x v="403"/>
    <x v="2"/>
    <x v="446"/>
    <x v="18"/>
    <x v="19"/>
    <x v="448"/>
    <x v="26"/>
    <x v="18"/>
    <x v="19"/>
    <x v="449"/>
    <x v="3"/>
    <x v="105"/>
    <x v="123"/>
    <x v="19"/>
    <x v="20"/>
    <x v="448"/>
    <x v="448"/>
    <x v="448"/>
    <x v="2"/>
    <x v="6"/>
    <x v="7"/>
    <x v="6"/>
    <x v="429"/>
    <x v="65"/>
  </r>
  <r>
    <x v="487"/>
    <x v="488"/>
    <x v="1"/>
    <x v="4"/>
    <x v="56"/>
    <x v="1"/>
    <x v="1"/>
    <x v="4"/>
    <x v="25"/>
    <x v="7"/>
    <x v="117"/>
    <x v="152"/>
    <x v="0"/>
    <x v="29"/>
    <x v="25"/>
    <x v="117"/>
    <x v="280"/>
    <x v="273"/>
    <x v="39"/>
    <x v="456"/>
    <x v="436"/>
    <x v="2"/>
    <x v="464"/>
    <x v="315"/>
    <x v="355"/>
    <x v="468"/>
    <x v="93"/>
    <x v="311"/>
    <x v="351"/>
    <x v="453"/>
    <x v="3"/>
    <x v="62"/>
    <x v="86"/>
    <x v="359"/>
    <x v="349"/>
    <x v="452"/>
    <x v="452"/>
    <x v="452"/>
    <x v="2"/>
    <x v="6"/>
    <x v="7"/>
    <x v="6"/>
    <x v="450"/>
    <x v="299"/>
  </r>
  <r>
    <x v="504"/>
    <x v="506"/>
    <x v="1"/>
    <x v="4"/>
    <x v="56"/>
    <x v="1"/>
    <x v="1"/>
    <x v="4"/>
    <x v="25"/>
    <x v="7"/>
    <x v="120"/>
    <x v="58"/>
    <x v="2"/>
    <x v="29"/>
    <x v="183"/>
    <x v="112"/>
    <x v="261"/>
    <x v="255"/>
    <x v="42"/>
    <x v="438"/>
    <x v="421"/>
    <x v="2"/>
    <x v="443"/>
    <x v="276"/>
    <x v="315"/>
    <x v="447"/>
    <x v="72"/>
    <x v="276"/>
    <x v="316"/>
    <x v="448"/>
    <x v="3"/>
    <x v="106"/>
    <x v="86"/>
    <x v="322"/>
    <x v="310"/>
    <x v="447"/>
    <x v="447"/>
    <x v="447"/>
    <x v="2"/>
    <x v="6"/>
    <x v="7"/>
    <x v="6"/>
    <x v="420"/>
    <x v="299"/>
  </r>
  <r>
    <x v="186"/>
    <x v="181"/>
    <x v="1"/>
    <x v="4"/>
    <x v="57"/>
    <x v="2"/>
    <x v="3"/>
    <x v="13"/>
    <x v="29"/>
    <x v="1"/>
    <x v="73"/>
    <x v="112"/>
    <x v="2"/>
    <x v="16"/>
    <x v="318"/>
    <x v="11"/>
    <x v="35"/>
    <x v="35"/>
    <x v="234"/>
    <x v="170"/>
    <x v="207"/>
    <x v="2"/>
    <x v="187"/>
    <x v="311"/>
    <x v="313"/>
    <x v="191"/>
    <x v="308"/>
    <x v="313"/>
    <x v="314"/>
    <x v="190"/>
    <x v="3"/>
    <x v="267"/>
    <x v="86"/>
    <x v="320"/>
    <x v="238"/>
    <x v="188"/>
    <x v="188"/>
    <x v="188"/>
    <x v="2"/>
    <x v="4"/>
    <x v="7"/>
    <x v="4"/>
    <x v="173"/>
    <x v="299"/>
  </r>
  <r>
    <x v="278"/>
    <x v="265"/>
    <x v="1"/>
    <x v="11"/>
    <x v="57"/>
    <x v="2"/>
    <x v="3"/>
    <x v="13"/>
    <x v="29"/>
    <x v="5"/>
    <x v="73"/>
    <x v="112"/>
    <x v="2"/>
    <x v="29"/>
    <x v="157"/>
    <x v="11"/>
    <x v="35"/>
    <x v="35"/>
    <x v="234"/>
    <x v="305"/>
    <x v="268"/>
    <x v="2"/>
    <x v="295"/>
    <x v="152"/>
    <x v="167"/>
    <x v="294"/>
    <x v="163"/>
    <x v="152"/>
    <x v="166"/>
    <x v="295"/>
    <x v="3"/>
    <x v="173"/>
    <x v="86"/>
    <x v="180"/>
    <x v="265"/>
    <x v="294"/>
    <x v="294"/>
    <x v="294"/>
    <x v="2"/>
    <x v="4"/>
    <x v="7"/>
    <x v="4"/>
    <x v="310"/>
    <x v="204"/>
  </r>
  <r>
    <x v="375"/>
    <x v="367"/>
    <x v="1"/>
    <x v="4"/>
    <x v="57"/>
    <x v="2"/>
    <x v="3"/>
    <x v="13"/>
    <x v="20"/>
    <x v="1"/>
    <x v="74"/>
    <x v="113"/>
    <x v="2"/>
    <x v="29"/>
    <x v="145"/>
    <x v="21"/>
    <x v="36"/>
    <x v="36"/>
    <x v="235"/>
    <x v="306"/>
    <x v="269"/>
    <x v="2"/>
    <x v="296"/>
    <x v="265"/>
    <x v="274"/>
    <x v="298"/>
    <x v="175"/>
    <x v="263"/>
    <x v="272"/>
    <x v="299"/>
    <x v="3"/>
    <x v="171"/>
    <x v="86"/>
    <x v="275"/>
    <x v="275"/>
    <x v="298"/>
    <x v="298"/>
    <x v="298"/>
    <x v="2"/>
    <x v="4"/>
    <x v="7"/>
    <x v="4"/>
    <x v="309"/>
    <x v="205"/>
  </r>
  <r>
    <x v="17"/>
    <x v="11"/>
    <x v="1"/>
    <x v="2"/>
    <x v="58"/>
    <x v="0"/>
    <x v="5"/>
    <x v="14"/>
    <x v="22"/>
    <x v="6"/>
    <x v="16"/>
    <x v="66"/>
    <x v="2"/>
    <x v="25"/>
    <x v="211"/>
    <x v="81"/>
    <x v="156"/>
    <x v="157"/>
    <x v="209"/>
    <x v="294"/>
    <x v="257"/>
    <x v="2"/>
    <x v="288"/>
    <x v="302"/>
    <x v="306"/>
    <x v="292"/>
    <x v="215"/>
    <x v="302"/>
    <x v="307"/>
    <x v="293"/>
    <x v="3"/>
    <x v="200"/>
    <x v="120"/>
    <x v="361"/>
    <x v="322"/>
    <x v="292"/>
    <x v="292"/>
    <x v="292"/>
    <x v="2"/>
    <x v="5"/>
    <x v="7"/>
    <x v="5"/>
    <x v="274"/>
    <x v="200"/>
  </r>
  <r>
    <x v="30"/>
    <x v="29"/>
    <x v="1"/>
    <x v="4"/>
    <x v="58"/>
    <x v="0"/>
    <x v="5"/>
    <x v="14"/>
    <x v="23"/>
    <x v="6"/>
    <x v="21"/>
    <x v="36"/>
    <x v="2"/>
    <x v="18"/>
    <x v="247"/>
    <x v="71"/>
    <x v="132"/>
    <x v="138"/>
    <x v="204"/>
    <x v="197"/>
    <x v="233"/>
    <x v="2"/>
    <x v="221"/>
    <x v="185"/>
    <x v="192"/>
    <x v="206"/>
    <x v="238"/>
    <x v="185"/>
    <x v="192"/>
    <x v="206"/>
    <x v="3"/>
    <x v="222"/>
    <x v="57"/>
    <x v="173"/>
    <x v="205"/>
    <x v="204"/>
    <x v="204"/>
    <x v="204"/>
    <x v="4"/>
    <x v="5"/>
    <x v="7"/>
    <x v="5"/>
    <x v="231"/>
    <x v="191"/>
  </r>
  <r>
    <x v="48"/>
    <x v="30"/>
    <x v="0"/>
    <x v="7"/>
    <x v="58"/>
    <x v="0"/>
    <x v="5"/>
    <x v="14"/>
    <x v="15"/>
    <x v="7"/>
    <x v="16"/>
    <x v="66"/>
    <x v="2"/>
    <x v="18"/>
    <x v="254"/>
    <x v="81"/>
    <x v="156"/>
    <x v="157"/>
    <x v="209"/>
    <x v="183"/>
    <x v="227"/>
    <x v="2"/>
    <x v="195"/>
    <x v="169"/>
    <x v="177"/>
    <x v="194"/>
    <x v="241"/>
    <x v="168"/>
    <x v="173"/>
    <x v="193"/>
    <x v="3"/>
    <x v="238"/>
    <x v="38"/>
    <x v="131"/>
    <x v="179"/>
    <x v="191"/>
    <x v="191"/>
    <x v="191"/>
    <x v="2"/>
    <x v="5"/>
    <x v="7"/>
    <x v="5"/>
    <x v="221"/>
    <x v="299"/>
  </r>
  <r>
    <x v="41"/>
    <x v="24"/>
    <x v="1"/>
    <x v="6"/>
    <x v="59"/>
    <x v="14"/>
    <x v="10"/>
    <x v="14"/>
    <x v="18"/>
    <x v="4"/>
    <x v="30"/>
    <x v="1"/>
    <x v="2"/>
    <x v="21"/>
    <x v="235"/>
    <x v="31"/>
    <x v="1"/>
    <x v="0"/>
    <x v="336"/>
    <x v="245"/>
    <x v="245"/>
    <x v="2"/>
    <x v="248"/>
    <x v="238"/>
    <x v="244"/>
    <x v="251"/>
    <x v="229"/>
    <x v="238"/>
    <x v="244"/>
    <x v="251"/>
    <x v="3"/>
    <x v="217"/>
    <x v="113"/>
    <x v="297"/>
    <x v="259"/>
    <x v="249"/>
    <x v="249"/>
    <x v="249"/>
    <x v="7"/>
    <x v="7"/>
    <x v="7"/>
    <x v="7"/>
    <x v="247"/>
    <x v="257"/>
  </r>
  <r>
    <x v="42"/>
    <x v="25"/>
    <x v="1"/>
    <x v="5"/>
    <x v="59"/>
    <x v="14"/>
    <x v="10"/>
    <x v="14"/>
    <x v="15"/>
    <x v="4"/>
    <x v="30"/>
    <x v="1"/>
    <x v="2"/>
    <x v="21"/>
    <x v="235"/>
    <x v="31"/>
    <x v="1"/>
    <x v="0"/>
    <x v="336"/>
    <x v="245"/>
    <x v="245"/>
    <x v="2"/>
    <x v="248"/>
    <x v="238"/>
    <x v="244"/>
    <x v="251"/>
    <x v="229"/>
    <x v="238"/>
    <x v="244"/>
    <x v="251"/>
    <x v="3"/>
    <x v="217"/>
    <x v="56"/>
    <x v="202"/>
    <x v="242"/>
    <x v="249"/>
    <x v="249"/>
    <x v="249"/>
    <x v="7"/>
    <x v="7"/>
    <x v="7"/>
    <x v="7"/>
    <x v="247"/>
    <x v="257"/>
  </r>
  <r>
    <x v="43"/>
    <x v="26"/>
    <x v="1"/>
    <x v="3"/>
    <x v="59"/>
    <x v="14"/>
    <x v="10"/>
    <x v="14"/>
    <x v="14"/>
    <x v="4"/>
    <x v="30"/>
    <x v="1"/>
    <x v="2"/>
    <x v="21"/>
    <x v="235"/>
    <x v="31"/>
    <x v="1"/>
    <x v="0"/>
    <x v="336"/>
    <x v="245"/>
    <x v="245"/>
    <x v="2"/>
    <x v="248"/>
    <x v="238"/>
    <x v="244"/>
    <x v="251"/>
    <x v="229"/>
    <x v="238"/>
    <x v="244"/>
    <x v="251"/>
    <x v="3"/>
    <x v="217"/>
    <x v="113"/>
    <x v="297"/>
    <x v="259"/>
    <x v="249"/>
    <x v="249"/>
    <x v="249"/>
    <x v="7"/>
    <x v="7"/>
    <x v="7"/>
    <x v="7"/>
    <x v="247"/>
    <x v="257"/>
  </r>
  <r>
    <x v="505"/>
    <x v="507"/>
    <x v="1"/>
    <x v="4"/>
    <x v="60"/>
    <x v="15"/>
    <x v="5"/>
    <x v="14"/>
    <x v="23"/>
    <x v="9"/>
    <x v="120"/>
    <x v="155"/>
    <x v="2"/>
    <x v="29"/>
    <x v="41"/>
    <x v="72"/>
    <x v="165"/>
    <x v="166"/>
    <x v="132"/>
    <x v="390"/>
    <x v="337"/>
    <x v="2"/>
    <x v="368"/>
    <x v="247"/>
    <x v="263"/>
    <x v="374"/>
    <x v="122"/>
    <x v="247"/>
    <x v="264"/>
    <x v="375"/>
    <x v="3"/>
    <x v="434"/>
    <x v="86"/>
    <x v="266"/>
    <x v="267"/>
    <x v="375"/>
    <x v="375"/>
    <x v="375"/>
    <x v="1"/>
    <x v="8"/>
    <x v="7"/>
    <x v="15"/>
    <x v="280"/>
    <x v="280"/>
  </r>
  <r>
    <x v="187"/>
    <x v="182"/>
    <x v="1"/>
    <x v="4"/>
    <x v="61"/>
    <x v="2"/>
    <x v="10"/>
    <x v="14"/>
    <x v="29"/>
    <x v="9"/>
    <x v="73"/>
    <x v="112"/>
    <x v="2"/>
    <x v="16"/>
    <x v="350"/>
    <x v="57"/>
    <x v="125"/>
    <x v="127"/>
    <x v="270"/>
    <x v="211"/>
    <x v="146"/>
    <x v="2"/>
    <x v="198"/>
    <x v="234"/>
    <x v="239"/>
    <x v="217"/>
    <x v="338"/>
    <x v="234"/>
    <x v="239"/>
    <x v="219"/>
    <x v="3"/>
    <x v="271"/>
    <x v="86"/>
    <x v="244"/>
    <x v="236"/>
    <x v="218"/>
    <x v="218"/>
    <x v="217"/>
    <x v="2"/>
    <x v="4"/>
    <x v="7"/>
    <x v="4"/>
    <x v="211"/>
    <x v="237"/>
  </r>
  <r>
    <x v="279"/>
    <x v="266"/>
    <x v="1"/>
    <x v="11"/>
    <x v="61"/>
    <x v="2"/>
    <x v="10"/>
    <x v="14"/>
    <x v="29"/>
    <x v="5"/>
    <x v="73"/>
    <x v="112"/>
    <x v="2"/>
    <x v="29"/>
    <x v="124"/>
    <x v="57"/>
    <x v="125"/>
    <x v="127"/>
    <x v="270"/>
    <x v="270"/>
    <x v="313"/>
    <x v="2"/>
    <x v="283"/>
    <x v="242"/>
    <x v="250"/>
    <x v="275"/>
    <x v="136"/>
    <x v="242"/>
    <x v="250"/>
    <x v="276"/>
    <x v="3"/>
    <x v="169"/>
    <x v="86"/>
    <x v="255"/>
    <x v="269"/>
    <x v="273"/>
    <x v="273"/>
    <x v="274"/>
    <x v="2"/>
    <x v="4"/>
    <x v="7"/>
    <x v="4"/>
    <x v="281"/>
    <x v="237"/>
  </r>
  <r>
    <x v="0"/>
    <x v="60"/>
    <x v="1"/>
    <x v="4"/>
    <x v="62"/>
    <x v="14"/>
    <x v="10"/>
    <x v="13"/>
    <x v="21"/>
    <x v="2"/>
    <x v="1"/>
    <x v="55"/>
    <x v="1"/>
    <x v="15"/>
    <x v="235"/>
    <x v="43"/>
    <x v="131"/>
    <x v="135"/>
    <x v="336"/>
    <x v="245"/>
    <x v="162"/>
    <x v="2"/>
    <x v="231"/>
    <x v="120"/>
    <x v="127"/>
    <x v="161"/>
    <x v="13"/>
    <x v="95"/>
    <x v="95"/>
    <x v="144"/>
    <x v="3"/>
    <x v="217"/>
    <x v="7"/>
    <x v="32"/>
    <x v="19"/>
    <x v="167"/>
    <x v="167"/>
    <x v="141"/>
    <x v="3"/>
    <x v="7"/>
    <x v="7"/>
    <x v="7"/>
    <x v="139"/>
    <x v="157"/>
  </r>
  <r>
    <x v="1"/>
    <x v="59"/>
    <x v="1"/>
    <x v="4"/>
    <x v="62"/>
    <x v="14"/>
    <x v="10"/>
    <x v="13"/>
    <x v="21"/>
    <x v="2"/>
    <x v="2"/>
    <x v="54"/>
    <x v="1"/>
    <x v="15"/>
    <x v="235"/>
    <x v="47"/>
    <x v="130"/>
    <x v="133"/>
    <x v="336"/>
    <x v="245"/>
    <x v="159"/>
    <x v="2"/>
    <x v="230"/>
    <x v="99"/>
    <x v="100"/>
    <x v="160"/>
    <x v="14"/>
    <x v="78"/>
    <x v="77"/>
    <x v="148"/>
    <x v="3"/>
    <x v="217"/>
    <x v="9"/>
    <x v="29"/>
    <x v="18"/>
    <x v="168"/>
    <x v="168"/>
    <x v="145"/>
    <x v="3"/>
    <x v="7"/>
    <x v="7"/>
    <x v="7"/>
    <x v="140"/>
    <x v="156"/>
  </r>
  <r>
    <x v="2"/>
    <x v="61"/>
    <x v="1"/>
    <x v="4"/>
    <x v="62"/>
    <x v="14"/>
    <x v="10"/>
    <x v="13"/>
    <x v="10"/>
    <x v="2"/>
    <x v="2"/>
    <x v="54"/>
    <x v="1"/>
    <x v="31"/>
    <x v="235"/>
    <x v="47"/>
    <x v="130"/>
    <x v="133"/>
    <x v="336"/>
    <x v="245"/>
    <x v="302"/>
    <x v="2"/>
    <x v="261"/>
    <x v="364"/>
    <x v="377"/>
    <x v="323"/>
    <x v="443"/>
    <x v="381"/>
    <x v="397"/>
    <x v="332"/>
    <x v="3"/>
    <x v="217"/>
    <x v="148"/>
    <x v="463"/>
    <x v="481"/>
    <x v="310"/>
    <x v="310"/>
    <x v="332"/>
    <x v="3"/>
    <x v="7"/>
    <x v="7"/>
    <x v="7"/>
    <x v="350"/>
    <x v="156"/>
  </r>
  <r>
    <x v="3"/>
    <x v="62"/>
    <x v="1"/>
    <x v="4"/>
    <x v="62"/>
    <x v="14"/>
    <x v="10"/>
    <x v="13"/>
    <x v="10"/>
    <x v="2"/>
    <x v="1"/>
    <x v="55"/>
    <x v="1"/>
    <x v="31"/>
    <x v="235"/>
    <x v="43"/>
    <x v="131"/>
    <x v="135"/>
    <x v="336"/>
    <x v="245"/>
    <x v="300"/>
    <x v="2"/>
    <x v="260"/>
    <x v="347"/>
    <x v="353"/>
    <x v="322"/>
    <x v="444"/>
    <x v="366"/>
    <x v="379"/>
    <x v="335"/>
    <x v="3"/>
    <x v="217"/>
    <x v="150"/>
    <x v="459"/>
    <x v="479"/>
    <x v="312"/>
    <x v="312"/>
    <x v="335"/>
    <x v="3"/>
    <x v="7"/>
    <x v="7"/>
    <x v="7"/>
    <x v="351"/>
    <x v="157"/>
  </r>
  <r>
    <x v="125"/>
    <x v="128"/>
    <x v="1"/>
    <x v="3"/>
    <x v="62"/>
    <x v="14"/>
    <x v="10"/>
    <x v="13"/>
    <x v="35"/>
    <x v="2"/>
    <x v="0"/>
    <x v="8"/>
    <x v="1"/>
    <x v="21"/>
    <x v="236"/>
    <x v="23"/>
    <x v="1"/>
    <x v="0"/>
    <x v="196"/>
    <x v="244"/>
    <x v="192"/>
    <x v="2"/>
    <x v="237"/>
    <x v="241"/>
    <x v="244"/>
    <x v="244"/>
    <x v="309"/>
    <x v="241"/>
    <x v="244"/>
    <x v="238"/>
    <x v="3"/>
    <x v="218"/>
    <x v="10"/>
    <x v="62"/>
    <x v="334"/>
    <x v="279"/>
    <x v="279"/>
    <x v="236"/>
    <x v="7"/>
    <x v="7"/>
    <x v="7"/>
    <x v="7"/>
    <x v="239"/>
    <x v="0"/>
  </r>
  <r>
    <x v="126"/>
    <x v="127"/>
    <x v="1"/>
    <x v="3"/>
    <x v="62"/>
    <x v="14"/>
    <x v="10"/>
    <x v="13"/>
    <x v="10"/>
    <x v="2"/>
    <x v="0"/>
    <x v="8"/>
    <x v="1"/>
    <x v="21"/>
    <x v="234"/>
    <x v="23"/>
    <x v="1"/>
    <x v="0"/>
    <x v="196"/>
    <x v="246"/>
    <x v="282"/>
    <x v="2"/>
    <x v="256"/>
    <x v="236"/>
    <x v="244"/>
    <x v="255"/>
    <x v="162"/>
    <x v="235"/>
    <x v="244"/>
    <x v="260"/>
    <x v="3"/>
    <x v="216"/>
    <x v="147"/>
    <x v="429"/>
    <x v="168"/>
    <x v="211"/>
    <x v="211"/>
    <x v="258"/>
    <x v="7"/>
    <x v="7"/>
    <x v="7"/>
    <x v="7"/>
    <x v="256"/>
    <x v="0"/>
  </r>
  <r>
    <x v="4"/>
    <x v="63"/>
    <x v="1"/>
    <x v="4"/>
    <x v="63"/>
    <x v="14"/>
    <x v="10"/>
    <x v="13"/>
    <x v="25"/>
    <x v="2"/>
    <x v="6"/>
    <x v="57"/>
    <x v="2"/>
    <x v="5"/>
    <x v="472"/>
    <x v="48"/>
    <x v="138"/>
    <x v="141"/>
    <x v="166"/>
    <x v="47"/>
    <x v="11"/>
    <x v="2"/>
    <x v="42"/>
    <x v="435"/>
    <x v="448"/>
    <x v="47"/>
    <x v="448"/>
    <x v="435"/>
    <x v="449"/>
    <x v="48"/>
    <x v="3"/>
    <x v="433"/>
    <x v="3"/>
    <x v="194"/>
    <x v="8"/>
    <x v="46"/>
    <x v="46"/>
    <x v="46"/>
    <x v="3"/>
    <x v="7"/>
    <x v="7"/>
    <x v="7"/>
    <x v="23"/>
    <x v="158"/>
  </r>
  <r>
    <x v="5"/>
    <x v="64"/>
    <x v="1"/>
    <x v="4"/>
    <x v="63"/>
    <x v="14"/>
    <x v="10"/>
    <x v="13"/>
    <x v="10"/>
    <x v="2"/>
    <x v="6"/>
    <x v="57"/>
    <x v="2"/>
    <x v="38"/>
    <x v="1"/>
    <x v="48"/>
    <x v="138"/>
    <x v="141"/>
    <x v="166"/>
    <x v="433"/>
    <x v="472"/>
    <x v="2"/>
    <x v="439"/>
    <x v="27"/>
    <x v="30"/>
    <x v="441"/>
    <x v="9"/>
    <x v="27"/>
    <x v="29"/>
    <x v="442"/>
    <x v="3"/>
    <x v="0"/>
    <x v="154"/>
    <x v="307"/>
    <x v="489"/>
    <x v="441"/>
    <x v="441"/>
    <x v="441"/>
    <x v="3"/>
    <x v="7"/>
    <x v="7"/>
    <x v="7"/>
    <x v="462"/>
    <x v="158"/>
  </r>
  <r>
    <x v="188"/>
    <x v="183"/>
    <x v="1"/>
    <x v="4"/>
    <x v="64"/>
    <x v="14"/>
    <x v="0"/>
    <x v="14"/>
    <x v="29"/>
    <x v="4"/>
    <x v="73"/>
    <x v="112"/>
    <x v="2"/>
    <x v="16"/>
    <x v="407"/>
    <x v="101"/>
    <x v="240"/>
    <x v="241"/>
    <x v="122"/>
    <x v="95"/>
    <x v="65"/>
    <x v="2"/>
    <x v="100"/>
    <x v="148"/>
    <x v="155"/>
    <x v="97"/>
    <x v="391"/>
    <x v="147"/>
    <x v="155"/>
    <x v="98"/>
    <x v="3"/>
    <x v="367"/>
    <x v="86"/>
    <x v="159"/>
    <x v="133"/>
    <x v="95"/>
    <x v="95"/>
    <x v="95"/>
    <x v="2"/>
    <x v="7"/>
    <x v="7"/>
    <x v="7"/>
    <x v="175"/>
    <x v="221"/>
  </r>
  <r>
    <x v="280"/>
    <x v="267"/>
    <x v="1"/>
    <x v="11"/>
    <x v="64"/>
    <x v="14"/>
    <x v="0"/>
    <x v="14"/>
    <x v="29"/>
    <x v="5"/>
    <x v="73"/>
    <x v="112"/>
    <x v="2"/>
    <x v="29"/>
    <x v="71"/>
    <x v="101"/>
    <x v="240"/>
    <x v="241"/>
    <x v="122"/>
    <x v="386"/>
    <x v="401"/>
    <x v="2"/>
    <x v="384"/>
    <x v="316"/>
    <x v="326"/>
    <x v="388"/>
    <x v="77"/>
    <x v="316"/>
    <x v="327"/>
    <x v="390"/>
    <x v="3"/>
    <x v="73"/>
    <x v="86"/>
    <x v="335"/>
    <x v="366"/>
    <x v="390"/>
    <x v="390"/>
    <x v="390"/>
    <x v="2"/>
    <x v="7"/>
    <x v="7"/>
    <x v="7"/>
    <x v="306"/>
    <x v="221"/>
  </r>
  <r>
    <x v="420"/>
    <x v="421"/>
    <x v="1"/>
    <x v="6"/>
    <x v="65"/>
    <x v="2"/>
    <x v="8"/>
    <x v="14"/>
    <x v="34"/>
    <x v="9"/>
    <x v="96"/>
    <x v="135"/>
    <x v="2"/>
    <x v="16"/>
    <x v="427"/>
    <x v="96"/>
    <x v="212"/>
    <x v="213"/>
    <x v="260"/>
    <x v="202"/>
    <x v="77"/>
    <x v="2"/>
    <x v="184"/>
    <x v="106"/>
    <x v="116"/>
    <x v="197"/>
    <x v="386"/>
    <x v="107"/>
    <x v="115"/>
    <x v="198"/>
    <x v="3"/>
    <x v="282"/>
    <x v="86"/>
    <x v="118"/>
    <x v="135"/>
    <x v="195"/>
    <x v="195"/>
    <x v="196"/>
    <x v="2"/>
    <x v="4"/>
    <x v="7"/>
    <x v="4"/>
    <x v="180"/>
    <x v="222"/>
  </r>
  <r>
    <x v="421"/>
    <x v="422"/>
    <x v="1"/>
    <x v="5"/>
    <x v="65"/>
    <x v="2"/>
    <x v="8"/>
    <x v="14"/>
    <x v="15"/>
    <x v="9"/>
    <x v="96"/>
    <x v="135"/>
    <x v="2"/>
    <x v="29"/>
    <x v="46"/>
    <x v="96"/>
    <x v="212"/>
    <x v="213"/>
    <x v="260"/>
    <x v="277"/>
    <x v="388"/>
    <x v="2"/>
    <x v="298"/>
    <x v="359"/>
    <x v="365"/>
    <x v="289"/>
    <x v="83"/>
    <x v="358"/>
    <x v="365"/>
    <x v="290"/>
    <x v="3"/>
    <x v="163"/>
    <x v="86"/>
    <x v="376"/>
    <x v="365"/>
    <x v="289"/>
    <x v="289"/>
    <x v="289"/>
    <x v="2"/>
    <x v="4"/>
    <x v="7"/>
    <x v="4"/>
    <x v="302"/>
    <x v="222"/>
  </r>
  <r>
    <x v="422"/>
    <x v="423"/>
    <x v="1"/>
    <x v="3"/>
    <x v="65"/>
    <x v="2"/>
    <x v="8"/>
    <x v="14"/>
    <x v="14"/>
    <x v="9"/>
    <x v="96"/>
    <x v="135"/>
    <x v="2"/>
    <x v="16"/>
    <x v="427"/>
    <x v="96"/>
    <x v="212"/>
    <x v="213"/>
    <x v="260"/>
    <x v="202"/>
    <x v="77"/>
    <x v="2"/>
    <x v="184"/>
    <x v="106"/>
    <x v="116"/>
    <x v="197"/>
    <x v="386"/>
    <x v="107"/>
    <x v="115"/>
    <x v="198"/>
    <x v="3"/>
    <x v="282"/>
    <x v="86"/>
    <x v="118"/>
    <x v="135"/>
    <x v="195"/>
    <x v="195"/>
    <x v="196"/>
    <x v="2"/>
    <x v="4"/>
    <x v="7"/>
    <x v="4"/>
    <x v="180"/>
    <x v="222"/>
  </r>
  <r>
    <x v="361"/>
    <x v="353"/>
    <x v="1"/>
    <x v="4"/>
    <x v="66"/>
    <x v="8"/>
    <x v="10"/>
    <x v="14"/>
    <x v="23"/>
    <x v="2"/>
    <x v="70"/>
    <x v="53"/>
    <x v="2"/>
    <x v="26"/>
    <x v="212"/>
    <x v="139"/>
    <x v="329"/>
    <x v="329"/>
    <x v="65"/>
    <x v="324"/>
    <x v="470"/>
    <x v="2"/>
    <x v="411"/>
    <x v="10"/>
    <x v="10"/>
    <x v="305"/>
    <x v="3"/>
    <x v="10"/>
    <x v="10"/>
    <x v="306"/>
    <x v="3"/>
    <x v="55"/>
    <x v="86"/>
    <x v="10"/>
    <x v="13"/>
    <x v="306"/>
    <x v="306"/>
    <x v="306"/>
    <x v="3"/>
    <x v="8"/>
    <x v="6"/>
    <x v="14"/>
    <x v="275"/>
    <x v="66"/>
  </r>
  <r>
    <x v="380"/>
    <x v="374"/>
    <x v="1"/>
    <x v="4"/>
    <x v="66"/>
    <x v="8"/>
    <x v="10"/>
    <x v="14"/>
    <x v="13"/>
    <x v="2"/>
    <x v="75"/>
    <x v="115"/>
    <x v="2"/>
    <x v="26"/>
    <x v="189"/>
    <x v="154"/>
    <x v="328"/>
    <x v="328"/>
    <x v="66"/>
    <x v="385"/>
    <x v="474"/>
    <x v="2"/>
    <x v="424"/>
    <x v="12"/>
    <x v="12"/>
    <x v="400"/>
    <x v="4"/>
    <x v="12"/>
    <x v="12"/>
    <x v="402"/>
    <x v="3"/>
    <x v="4"/>
    <x v="86"/>
    <x v="12"/>
    <x v="9"/>
    <x v="402"/>
    <x v="402"/>
    <x v="402"/>
    <x v="2"/>
    <x v="8"/>
    <x v="6"/>
    <x v="14"/>
    <x v="317"/>
    <x v="109"/>
  </r>
  <r>
    <x v="155"/>
    <x v="147"/>
    <x v="1"/>
    <x v="4"/>
    <x v="67"/>
    <x v="8"/>
    <x v="10"/>
    <x v="14"/>
    <x v="24"/>
    <x v="2"/>
    <x v="67"/>
    <x v="48"/>
    <x v="2"/>
    <x v="17"/>
    <x v="249"/>
    <x v="125"/>
    <x v="327"/>
    <x v="327"/>
    <x v="61"/>
    <x v="145"/>
    <x v="16"/>
    <x v="2"/>
    <x v="82"/>
    <x v="457"/>
    <x v="472"/>
    <x v="198"/>
    <x v="456"/>
    <x v="456"/>
    <x v="471"/>
    <x v="200"/>
    <x v="3"/>
    <x v="379"/>
    <x v="48"/>
    <x v="489"/>
    <x v="476"/>
    <x v="196"/>
    <x v="196"/>
    <x v="198"/>
    <x v="3"/>
    <x v="8"/>
    <x v="6"/>
    <x v="14"/>
    <x v="229"/>
    <x v="93"/>
  </r>
  <r>
    <x v="256"/>
    <x v="149"/>
    <x v="1"/>
    <x v="4"/>
    <x v="67"/>
    <x v="8"/>
    <x v="10"/>
    <x v="14"/>
    <x v="26"/>
    <x v="2"/>
    <x v="68"/>
    <x v="60"/>
    <x v="2"/>
    <x v="16"/>
    <x v="282"/>
    <x v="126"/>
    <x v="326"/>
    <x v="326"/>
    <x v="64"/>
    <x v="65"/>
    <x v="5"/>
    <x v="2"/>
    <x v="52"/>
    <x v="463"/>
    <x v="478"/>
    <x v="165"/>
    <x v="460"/>
    <x v="462"/>
    <x v="477"/>
    <x v="166"/>
    <x v="3"/>
    <x v="432"/>
    <x v="61"/>
    <x v="494"/>
    <x v="490"/>
    <x v="161"/>
    <x v="161"/>
    <x v="163"/>
    <x v="2"/>
    <x v="8"/>
    <x v="6"/>
    <x v="14"/>
    <x v="205"/>
    <x v="111"/>
  </r>
  <r>
    <x v="189"/>
    <x v="184"/>
    <x v="1"/>
    <x v="4"/>
    <x v="68"/>
    <x v="14"/>
    <x v="2"/>
    <x v="11"/>
    <x v="29"/>
    <x v="7"/>
    <x v="73"/>
    <x v="112"/>
    <x v="2"/>
    <x v="16"/>
    <x v="331"/>
    <x v="50"/>
    <x v="142"/>
    <x v="144"/>
    <x v="134"/>
    <x v="110"/>
    <x v="123"/>
    <x v="2"/>
    <x v="121"/>
    <x v="345"/>
    <x v="348"/>
    <x v="135"/>
    <x v="379"/>
    <x v="345"/>
    <x v="348"/>
    <x v="136"/>
    <x v="3"/>
    <x v="345"/>
    <x v="86"/>
    <x v="357"/>
    <x v="241"/>
    <x v="133"/>
    <x v="133"/>
    <x v="133"/>
    <x v="2"/>
    <x v="7"/>
    <x v="7"/>
    <x v="7"/>
    <x v="313"/>
    <x v="263"/>
  </r>
  <r>
    <x v="281"/>
    <x v="268"/>
    <x v="1"/>
    <x v="11"/>
    <x v="68"/>
    <x v="14"/>
    <x v="2"/>
    <x v="11"/>
    <x v="29"/>
    <x v="5"/>
    <x v="73"/>
    <x v="112"/>
    <x v="2"/>
    <x v="29"/>
    <x v="142"/>
    <x v="50"/>
    <x v="142"/>
    <x v="144"/>
    <x v="134"/>
    <x v="369"/>
    <x v="343"/>
    <x v="2"/>
    <x v="357"/>
    <x v="121"/>
    <x v="134"/>
    <x v="341"/>
    <x v="87"/>
    <x v="120"/>
    <x v="134"/>
    <x v="342"/>
    <x v="3"/>
    <x v="96"/>
    <x v="86"/>
    <x v="135"/>
    <x v="262"/>
    <x v="342"/>
    <x v="342"/>
    <x v="342"/>
    <x v="2"/>
    <x v="7"/>
    <x v="7"/>
    <x v="7"/>
    <x v="171"/>
    <x v="263"/>
  </r>
  <r>
    <x v="35"/>
    <x v="38"/>
    <x v="1"/>
    <x v="2"/>
    <x v="69"/>
    <x v="9"/>
    <x v="1"/>
    <x v="14"/>
    <x v="22"/>
    <x v="6"/>
    <x v="25"/>
    <x v="15"/>
    <x v="2"/>
    <x v="29"/>
    <x v="223"/>
    <x v="127"/>
    <x v="258"/>
    <x v="254"/>
    <x v="75"/>
    <x v="281"/>
    <x v="408"/>
    <x v="2"/>
    <x v="307"/>
    <x v="322"/>
    <x v="330"/>
    <x v="312"/>
    <x v="203"/>
    <x v="322"/>
    <x v="332"/>
    <x v="313"/>
    <x v="3"/>
    <x v="202"/>
    <x v="149"/>
    <x v="437"/>
    <x v="419"/>
    <x v="315"/>
    <x v="315"/>
    <x v="313"/>
    <x v="6"/>
    <x v="8"/>
    <x v="4"/>
    <x v="12"/>
    <x v="290"/>
    <x v="51"/>
  </r>
  <r>
    <x v="45"/>
    <x v="39"/>
    <x v="2"/>
    <x v="10"/>
    <x v="69"/>
    <x v="9"/>
    <x v="1"/>
    <x v="14"/>
    <x v="18"/>
    <x v="6"/>
    <x v="25"/>
    <x v="15"/>
    <x v="2"/>
    <x v="29"/>
    <x v="223"/>
    <x v="127"/>
    <x v="258"/>
    <x v="254"/>
    <x v="75"/>
    <x v="281"/>
    <x v="408"/>
    <x v="2"/>
    <x v="307"/>
    <x v="322"/>
    <x v="330"/>
    <x v="312"/>
    <x v="203"/>
    <x v="322"/>
    <x v="332"/>
    <x v="313"/>
    <x v="3"/>
    <x v="202"/>
    <x v="149"/>
    <x v="437"/>
    <x v="419"/>
    <x v="315"/>
    <x v="315"/>
    <x v="313"/>
    <x v="6"/>
    <x v="8"/>
    <x v="4"/>
    <x v="12"/>
    <x v="290"/>
    <x v="51"/>
  </r>
  <r>
    <x v="50"/>
    <x v="40"/>
    <x v="2"/>
    <x v="9"/>
    <x v="69"/>
    <x v="9"/>
    <x v="1"/>
    <x v="14"/>
    <x v="15"/>
    <x v="6"/>
    <x v="25"/>
    <x v="15"/>
    <x v="2"/>
    <x v="16"/>
    <x v="241"/>
    <x v="127"/>
    <x v="258"/>
    <x v="254"/>
    <x v="75"/>
    <x v="195"/>
    <x v="54"/>
    <x v="2"/>
    <x v="168"/>
    <x v="142"/>
    <x v="149"/>
    <x v="168"/>
    <x v="258"/>
    <x v="142"/>
    <x v="149"/>
    <x v="169"/>
    <x v="3"/>
    <x v="234"/>
    <x v="8"/>
    <x v="51"/>
    <x v="70"/>
    <x v="164"/>
    <x v="164"/>
    <x v="166"/>
    <x v="6"/>
    <x v="8"/>
    <x v="4"/>
    <x v="12"/>
    <x v="199"/>
    <x v="299"/>
  </r>
  <r>
    <x v="474"/>
    <x v="472"/>
    <x v="1"/>
    <x v="4"/>
    <x v="70"/>
    <x v="15"/>
    <x v="10"/>
    <x v="6"/>
    <x v="12"/>
    <x v="0"/>
    <x v="112"/>
    <x v="149"/>
    <x v="0"/>
    <x v="16"/>
    <x v="437"/>
    <x v="29"/>
    <x v="41"/>
    <x v="43"/>
    <x v="257"/>
    <x v="189"/>
    <x v="203"/>
    <x v="2"/>
    <x v="200"/>
    <x v="188"/>
    <x v="195"/>
    <x v="200"/>
    <x v="269"/>
    <x v="191"/>
    <x v="200"/>
    <x v="211"/>
    <x v="3"/>
    <x v="434"/>
    <x v="86"/>
    <x v="207"/>
    <x v="221"/>
    <x v="209"/>
    <x v="209"/>
    <x v="209"/>
    <x v="2"/>
    <x v="8"/>
    <x v="7"/>
    <x v="15"/>
    <x v="195"/>
    <x v="218"/>
  </r>
  <r>
    <x v="190"/>
    <x v="185"/>
    <x v="1"/>
    <x v="4"/>
    <x v="71"/>
    <x v="14"/>
    <x v="5"/>
    <x v="13"/>
    <x v="29"/>
    <x v="1"/>
    <x v="73"/>
    <x v="112"/>
    <x v="2"/>
    <x v="16"/>
    <x v="340"/>
    <x v="58"/>
    <x v="109"/>
    <x v="96"/>
    <x v="29"/>
    <x v="28"/>
    <x v="129"/>
    <x v="2"/>
    <x v="28"/>
    <x v="146"/>
    <x v="124"/>
    <x v="28"/>
    <x v="389"/>
    <x v="145"/>
    <x v="124"/>
    <x v="26"/>
    <x v="3"/>
    <x v="349"/>
    <x v="86"/>
    <x v="125"/>
    <x v="141"/>
    <x v="25"/>
    <x v="25"/>
    <x v="25"/>
    <x v="2"/>
    <x v="7"/>
    <x v="7"/>
    <x v="7"/>
    <x v="59"/>
    <x v="68"/>
  </r>
  <r>
    <x v="282"/>
    <x v="269"/>
    <x v="1"/>
    <x v="11"/>
    <x v="71"/>
    <x v="14"/>
    <x v="5"/>
    <x v="13"/>
    <x v="29"/>
    <x v="5"/>
    <x v="73"/>
    <x v="112"/>
    <x v="2"/>
    <x v="29"/>
    <x v="134"/>
    <x v="58"/>
    <x v="109"/>
    <x v="96"/>
    <x v="29"/>
    <x v="450"/>
    <x v="334"/>
    <x v="2"/>
    <x v="453"/>
    <x v="320"/>
    <x v="356"/>
    <x v="458"/>
    <x v="80"/>
    <x v="320"/>
    <x v="356"/>
    <x v="460"/>
    <x v="3"/>
    <x v="92"/>
    <x v="86"/>
    <x v="365"/>
    <x v="359"/>
    <x v="459"/>
    <x v="459"/>
    <x v="459"/>
    <x v="2"/>
    <x v="7"/>
    <x v="7"/>
    <x v="7"/>
    <x v="430"/>
    <x v="68"/>
  </r>
  <r>
    <x v="139"/>
    <x v="138"/>
    <x v="1"/>
    <x v="4"/>
    <x v="72"/>
    <x v="3"/>
    <x v="8"/>
    <x v="4"/>
    <x v="39"/>
    <x v="7"/>
    <x v="65"/>
    <x v="107"/>
    <x v="0"/>
    <x v="16"/>
    <x v="374"/>
    <x v="34"/>
    <x v="37"/>
    <x v="37"/>
    <x v="317"/>
    <x v="407"/>
    <x v="208"/>
    <x v="2"/>
    <x v="321"/>
    <x v="127"/>
    <x v="142"/>
    <x v="368"/>
    <x v="271"/>
    <x v="132"/>
    <x v="146"/>
    <x v="350"/>
    <x v="3"/>
    <x v="236"/>
    <x v="69"/>
    <x v="137"/>
    <x v="157"/>
    <x v="356"/>
    <x v="356"/>
    <x v="350"/>
    <x v="2"/>
    <x v="2"/>
    <x v="7"/>
    <x v="2"/>
    <x v="227"/>
    <x v="242"/>
  </r>
  <r>
    <x v="91"/>
    <x v="93"/>
    <x v="1"/>
    <x v="4"/>
    <x v="73"/>
    <x v="0"/>
    <x v="1"/>
    <x v="11"/>
    <x v="23"/>
    <x v="7"/>
    <x v="49"/>
    <x v="2"/>
    <x v="2"/>
    <x v="21"/>
    <x v="235"/>
    <x v="26"/>
    <x v="1"/>
    <x v="0"/>
    <x v="336"/>
    <x v="245"/>
    <x v="245"/>
    <x v="2"/>
    <x v="248"/>
    <x v="238"/>
    <x v="244"/>
    <x v="251"/>
    <x v="229"/>
    <x v="238"/>
    <x v="244"/>
    <x v="251"/>
    <x v="3"/>
    <x v="217"/>
    <x v="157"/>
    <x v="482"/>
    <x v="458"/>
    <x v="249"/>
    <x v="249"/>
    <x v="249"/>
    <x v="7"/>
    <x v="5"/>
    <x v="7"/>
    <x v="5"/>
    <x v="247"/>
    <x v="257"/>
  </r>
  <r>
    <x v="134"/>
    <x v="135"/>
    <x v="1"/>
    <x v="4"/>
    <x v="73"/>
    <x v="0"/>
    <x v="1"/>
    <x v="11"/>
    <x v="20"/>
    <x v="7"/>
    <x v="64"/>
    <x v="106"/>
    <x v="2"/>
    <x v="29"/>
    <x v="166"/>
    <x v="52"/>
    <x v="216"/>
    <x v="209"/>
    <x v="36"/>
    <x v="442"/>
    <x v="381"/>
    <x v="2"/>
    <x v="449"/>
    <x v="44"/>
    <x v="48"/>
    <x v="451"/>
    <x v="38"/>
    <x v="44"/>
    <x v="48"/>
    <x v="452"/>
    <x v="3"/>
    <x v="146"/>
    <x v="107"/>
    <x v="55"/>
    <x v="84"/>
    <x v="451"/>
    <x v="451"/>
    <x v="451"/>
    <x v="2"/>
    <x v="5"/>
    <x v="7"/>
    <x v="5"/>
    <x v="434"/>
    <x v="61"/>
  </r>
  <r>
    <x v="390"/>
    <x v="380"/>
    <x v="1"/>
    <x v="4"/>
    <x v="73"/>
    <x v="0"/>
    <x v="1"/>
    <x v="11"/>
    <x v="26"/>
    <x v="7"/>
    <x v="79"/>
    <x v="38"/>
    <x v="2"/>
    <x v="14"/>
    <x v="289"/>
    <x v="57"/>
    <x v="167"/>
    <x v="162"/>
    <x v="47"/>
    <x v="40"/>
    <x v="52"/>
    <x v="2"/>
    <x v="40"/>
    <x v="325"/>
    <x v="304"/>
    <x v="41"/>
    <x v="373"/>
    <x v="325"/>
    <x v="304"/>
    <x v="42"/>
    <x v="3"/>
    <x v="290"/>
    <x v="86"/>
    <x v="310"/>
    <x v="299"/>
    <x v="40"/>
    <x v="40"/>
    <x v="41"/>
    <x v="4"/>
    <x v="5"/>
    <x v="7"/>
    <x v="5"/>
    <x v="81"/>
    <x v="79"/>
  </r>
  <r>
    <x v="489"/>
    <x v="490"/>
    <x v="1"/>
    <x v="4"/>
    <x v="73"/>
    <x v="0"/>
    <x v="1"/>
    <x v="11"/>
    <x v="26"/>
    <x v="7"/>
    <x v="117"/>
    <x v="159"/>
    <x v="0"/>
    <x v="31"/>
    <x v="14"/>
    <x v="95"/>
    <x v="228"/>
    <x v="224"/>
    <x v="33"/>
    <x v="464"/>
    <x v="450"/>
    <x v="2"/>
    <x v="468"/>
    <x v="205"/>
    <x v="317"/>
    <x v="472"/>
    <x v="50"/>
    <x v="208"/>
    <x v="311"/>
    <x v="473"/>
    <x v="3"/>
    <x v="57"/>
    <x v="86"/>
    <x v="318"/>
    <x v="306"/>
    <x v="472"/>
    <x v="472"/>
    <x v="472"/>
    <x v="1"/>
    <x v="5"/>
    <x v="7"/>
    <x v="5"/>
    <x v="407"/>
    <x v="288"/>
  </r>
  <r>
    <x v="494"/>
    <x v="496"/>
    <x v="1"/>
    <x v="4"/>
    <x v="73"/>
    <x v="0"/>
    <x v="1"/>
    <x v="11"/>
    <x v="26"/>
    <x v="7"/>
    <x v="119"/>
    <x v="154"/>
    <x v="2"/>
    <x v="29"/>
    <x v="32"/>
    <x v="94"/>
    <x v="222"/>
    <x v="219"/>
    <x v="32"/>
    <x v="460"/>
    <x v="396"/>
    <x v="2"/>
    <x v="463"/>
    <x v="249"/>
    <x v="308"/>
    <x v="466"/>
    <x v="39"/>
    <x v="249"/>
    <x v="309"/>
    <x v="468"/>
    <x v="3"/>
    <x v="110"/>
    <x v="86"/>
    <x v="317"/>
    <x v="305"/>
    <x v="467"/>
    <x v="467"/>
    <x v="467"/>
    <x v="1"/>
    <x v="5"/>
    <x v="7"/>
    <x v="5"/>
    <x v="404"/>
    <x v="287"/>
  </r>
  <r>
    <x v="498"/>
    <x v="499"/>
    <x v="1"/>
    <x v="4"/>
    <x v="73"/>
    <x v="0"/>
    <x v="1"/>
    <x v="11"/>
    <x v="23"/>
    <x v="7"/>
    <x v="119"/>
    <x v="47"/>
    <x v="2"/>
    <x v="16"/>
    <x v="279"/>
    <x v="78"/>
    <x v="184"/>
    <x v="183"/>
    <x v="45"/>
    <x v="44"/>
    <x v="103"/>
    <x v="2"/>
    <x v="45"/>
    <x v="250"/>
    <x v="209"/>
    <x v="46"/>
    <x v="344"/>
    <x v="250"/>
    <x v="209"/>
    <x v="47"/>
    <x v="3"/>
    <x v="262"/>
    <x v="86"/>
    <x v="216"/>
    <x v="227"/>
    <x v="45"/>
    <x v="45"/>
    <x v="45"/>
    <x v="3"/>
    <x v="5"/>
    <x v="7"/>
    <x v="5"/>
    <x v="188"/>
    <x v="281"/>
  </r>
  <r>
    <x v="500"/>
    <x v="501"/>
    <x v="1"/>
    <x v="4"/>
    <x v="73"/>
    <x v="0"/>
    <x v="1"/>
    <x v="11"/>
    <x v="20"/>
    <x v="7"/>
    <x v="119"/>
    <x v="154"/>
    <x v="2"/>
    <x v="17"/>
    <x v="274"/>
    <x v="90"/>
    <x v="220"/>
    <x v="216"/>
    <x v="30"/>
    <x v="45"/>
    <x v="165"/>
    <x v="2"/>
    <x v="47"/>
    <x v="262"/>
    <x v="223"/>
    <x v="48"/>
    <x v="355"/>
    <x v="260"/>
    <x v="223"/>
    <x v="49"/>
    <x v="3"/>
    <x v="253"/>
    <x v="86"/>
    <x v="229"/>
    <x v="239"/>
    <x v="47"/>
    <x v="47"/>
    <x v="47"/>
    <x v="1"/>
    <x v="5"/>
    <x v="7"/>
    <x v="5"/>
    <x v="222"/>
    <x v="284"/>
  </r>
  <r>
    <x v="503"/>
    <x v="505"/>
    <x v="1"/>
    <x v="4"/>
    <x v="73"/>
    <x v="0"/>
    <x v="1"/>
    <x v="11"/>
    <x v="20"/>
    <x v="7"/>
    <x v="120"/>
    <x v="155"/>
    <x v="2"/>
    <x v="29"/>
    <x v="34"/>
    <x v="91"/>
    <x v="221"/>
    <x v="217"/>
    <x v="31"/>
    <x v="459"/>
    <x v="395"/>
    <x v="2"/>
    <x v="462"/>
    <x v="193"/>
    <x v="286"/>
    <x v="465"/>
    <x v="35"/>
    <x v="193"/>
    <x v="286"/>
    <x v="467"/>
    <x v="3"/>
    <x v="111"/>
    <x v="86"/>
    <x v="289"/>
    <x v="284"/>
    <x v="466"/>
    <x v="466"/>
    <x v="466"/>
    <x v="1"/>
    <x v="5"/>
    <x v="7"/>
    <x v="5"/>
    <x v="321"/>
    <x v="285"/>
  </r>
  <r>
    <x v="113"/>
    <x v="114"/>
    <x v="1"/>
    <x v="4"/>
    <x v="74"/>
    <x v="11"/>
    <x v="2"/>
    <x v="14"/>
    <x v="7"/>
    <x v="2"/>
    <x v="54"/>
    <x v="18"/>
    <x v="2"/>
    <x v="22"/>
    <x v="233"/>
    <x v="141"/>
    <x v="314"/>
    <x v="314"/>
    <x v="70"/>
    <x v="251"/>
    <x v="253"/>
    <x v="2"/>
    <x v="252"/>
    <x v="252"/>
    <x v="257"/>
    <x v="263"/>
    <x v="227"/>
    <x v="252"/>
    <x v="257"/>
    <x v="263"/>
    <x v="3"/>
    <x v="213"/>
    <x v="86"/>
    <x v="261"/>
    <x v="264"/>
    <x v="260"/>
    <x v="260"/>
    <x v="261"/>
    <x v="6"/>
    <x v="8"/>
    <x v="2"/>
    <x v="10"/>
    <x v="252"/>
    <x v="27"/>
  </r>
  <r>
    <x v="191"/>
    <x v="345"/>
    <x v="1"/>
    <x v="4"/>
    <x v="75"/>
    <x v="0"/>
    <x v="2"/>
    <x v="6"/>
    <x v="29"/>
    <x v="1"/>
    <x v="73"/>
    <x v="112"/>
    <x v="2"/>
    <x v="16"/>
    <x v="335"/>
    <x v="66"/>
    <x v="204"/>
    <x v="199"/>
    <x v="26"/>
    <x v="27"/>
    <x v="84"/>
    <x v="2"/>
    <x v="26"/>
    <x v="375"/>
    <x v="369"/>
    <x v="27"/>
    <x v="416"/>
    <x v="374"/>
    <x v="369"/>
    <x v="25"/>
    <x v="3"/>
    <x v="308"/>
    <x v="86"/>
    <x v="381"/>
    <x v="297"/>
    <x v="24"/>
    <x v="24"/>
    <x v="24"/>
    <x v="2"/>
    <x v="5"/>
    <x v="7"/>
    <x v="5"/>
    <x v="27"/>
    <x v="26"/>
  </r>
  <r>
    <x v="283"/>
    <x v="340"/>
    <x v="1"/>
    <x v="11"/>
    <x v="75"/>
    <x v="0"/>
    <x v="2"/>
    <x v="6"/>
    <x v="29"/>
    <x v="5"/>
    <x v="73"/>
    <x v="112"/>
    <x v="2"/>
    <x v="29"/>
    <x v="138"/>
    <x v="66"/>
    <x v="204"/>
    <x v="199"/>
    <x v="26"/>
    <x v="451"/>
    <x v="378"/>
    <x v="2"/>
    <x v="455"/>
    <x v="83"/>
    <x v="112"/>
    <x v="459"/>
    <x v="46"/>
    <x v="84"/>
    <x v="111"/>
    <x v="461"/>
    <x v="3"/>
    <x v="140"/>
    <x v="86"/>
    <x v="112"/>
    <x v="209"/>
    <x v="460"/>
    <x v="460"/>
    <x v="460"/>
    <x v="2"/>
    <x v="5"/>
    <x v="7"/>
    <x v="5"/>
    <x v="459"/>
    <x v="26"/>
  </r>
  <r>
    <x v="378"/>
    <x v="370"/>
    <x v="1"/>
    <x v="4"/>
    <x v="75"/>
    <x v="0"/>
    <x v="2"/>
    <x v="6"/>
    <x v="23"/>
    <x v="1"/>
    <x v="75"/>
    <x v="115"/>
    <x v="2"/>
    <x v="29"/>
    <x v="95"/>
    <x v="85"/>
    <x v="205"/>
    <x v="200"/>
    <x v="27"/>
    <x v="452"/>
    <x v="387"/>
    <x v="2"/>
    <x v="458"/>
    <x v="321"/>
    <x v="358"/>
    <x v="460"/>
    <x v="62"/>
    <x v="321"/>
    <x v="358"/>
    <x v="462"/>
    <x v="3"/>
    <x v="126"/>
    <x v="86"/>
    <x v="367"/>
    <x v="357"/>
    <x v="461"/>
    <x v="461"/>
    <x v="461"/>
    <x v="2"/>
    <x v="5"/>
    <x v="7"/>
    <x v="5"/>
    <x v="460"/>
    <x v="25"/>
  </r>
  <r>
    <x v="467"/>
    <x v="466"/>
    <x v="1"/>
    <x v="4"/>
    <x v="75"/>
    <x v="0"/>
    <x v="2"/>
    <x v="6"/>
    <x v="24"/>
    <x v="1"/>
    <x v="109"/>
    <x v="147"/>
    <x v="0"/>
    <x v="16"/>
    <x v="442"/>
    <x v="94"/>
    <x v="207"/>
    <x v="204"/>
    <x v="28"/>
    <x v="18"/>
    <x v="76"/>
    <x v="2"/>
    <x v="18"/>
    <x v="118"/>
    <x v="96"/>
    <x v="18"/>
    <x v="370"/>
    <x v="126"/>
    <x v="108"/>
    <x v="31"/>
    <x v="3"/>
    <x v="333"/>
    <x v="86"/>
    <x v="109"/>
    <x v="126"/>
    <x v="30"/>
    <x v="30"/>
    <x v="30"/>
    <x v="2"/>
    <x v="5"/>
    <x v="7"/>
    <x v="5"/>
    <x v="28"/>
    <x v="24"/>
  </r>
  <r>
    <x v="192"/>
    <x v="186"/>
    <x v="1"/>
    <x v="4"/>
    <x v="76"/>
    <x v="0"/>
    <x v="6"/>
    <x v="14"/>
    <x v="29"/>
    <x v="9"/>
    <x v="73"/>
    <x v="112"/>
    <x v="2"/>
    <x v="16"/>
    <x v="381"/>
    <x v="82"/>
    <x v="124"/>
    <x v="118"/>
    <x v="11"/>
    <x v="24"/>
    <x v="134"/>
    <x v="2"/>
    <x v="25"/>
    <x v="64"/>
    <x v="57"/>
    <x v="22"/>
    <x v="289"/>
    <x v="62"/>
    <x v="57"/>
    <x v="21"/>
    <x v="3"/>
    <x v="320"/>
    <x v="86"/>
    <x v="60"/>
    <x v="65"/>
    <x v="20"/>
    <x v="20"/>
    <x v="20"/>
    <x v="2"/>
    <x v="5"/>
    <x v="7"/>
    <x v="5"/>
    <x v="77"/>
    <x v="299"/>
  </r>
  <r>
    <x v="327"/>
    <x v="310"/>
    <x v="1"/>
    <x v="11"/>
    <x v="76"/>
    <x v="0"/>
    <x v="6"/>
    <x v="14"/>
    <x v="29"/>
    <x v="5"/>
    <x v="73"/>
    <x v="112"/>
    <x v="2"/>
    <x v="29"/>
    <x v="92"/>
    <x v="82"/>
    <x v="124"/>
    <x v="118"/>
    <x v="11"/>
    <x v="454"/>
    <x v="327"/>
    <x v="2"/>
    <x v="456"/>
    <x v="396"/>
    <x v="420"/>
    <x v="462"/>
    <x v="182"/>
    <x v="397"/>
    <x v="420"/>
    <x v="464"/>
    <x v="3"/>
    <x v="125"/>
    <x v="86"/>
    <x v="430"/>
    <x v="425"/>
    <x v="463"/>
    <x v="463"/>
    <x v="463"/>
    <x v="2"/>
    <x v="5"/>
    <x v="7"/>
    <x v="5"/>
    <x v="414"/>
    <x v="90"/>
  </r>
  <r>
    <x v="396"/>
    <x v="391"/>
    <x v="1"/>
    <x v="4"/>
    <x v="77"/>
    <x v="11"/>
    <x v="8"/>
    <x v="13"/>
    <x v="6"/>
    <x v="7"/>
    <x v="82"/>
    <x v="29"/>
    <x v="2"/>
    <x v="29"/>
    <x v="186"/>
    <x v="114"/>
    <x v="272"/>
    <x v="271"/>
    <x v="224"/>
    <x v="316"/>
    <x v="443"/>
    <x v="2"/>
    <x v="335"/>
    <x v="24"/>
    <x v="25"/>
    <x v="319"/>
    <x v="31"/>
    <x v="24"/>
    <x v="25"/>
    <x v="320"/>
    <x v="3"/>
    <x v="104"/>
    <x v="155"/>
    <x v="352"/>
    <x v="342"/>
    <x v="322"/>
    <x v="322"/>
    <x v="320"/>
    <x v="5"/>
    <x v="8"/>
    <x v="2"/>
    <x v="10"/>
    <x v="424"/>
    <x v="22"/>
  </r>
  <r>
    <x v="193"/>
    <x v="187"/>
    <x v="1"/>
    <x v="4"/>
    <x v="78"/>
    <x v="13"/>
    <x v="8"/>
    <x v="14"/>
    <x v="29"/>
    <x v="6"/>
    <x v="73"/>
    <x v="112"/>
    <x v="2"/>
    <x v="16"/>
    <x v="418"/>
    <x v="116"/>
    <x v="244"/>
    <x v="245"/>
    <x v="91"/>
    <x v="75"/>
    <x v="53"/>
    <x v="2"/>
    <x v="89"/>
    <x v="37"/>
    <x v="34"/>
    <x v="78"/>
    <x v="341"/>
    <x v="37"/>
    <x v="34"/>
    <x v="79"/>
    <x v="3"/>
    <x v="421"/>
    <x v="86"/>
    <x v="38"/>
    <x v="58"/>
    <x v="76"/>
    <x v="76"/>
    <x v="76"/>
    <x v="2"/>
    <x v="8"/>
    <x v="1"/>
    <x v="9"/>
    <x v="114"/>
    <x v="133"/>
  </r>
  <r>
    <x v="284"/>
    <x v="270"/>
    <x v="1"/>
    <x v="11"/>
    <x v="78"/>
    <x v="13"/>
    <x v="8"/>
    <x v="14"/>
    <x v="29"/>
    <x v="5"/>
    <x v="73"/>
    <x v="112"/>
    <x v="2"/>
    <x v="29"/>
    <x v="58"/>
    <x v="116"/>
    <x v="244"/>
    <x v="245"/>
    <x v="91"/>
    <x v="411"/>
    <x v="409"/>
    <x v="2"/>
    <x v="399"/>
    <x v="425"/>
    <x v="442"/>
    <x v="414"/>
    <x v="129"/>
    <x v="425"/>
    <x v="442"/>
    <x v="415"/>
    <x v="3"/>
    <x v="13"/>
    <x v="86"/>
    <x v="453"/>
    <x v="435"/>
    <x v="415"/>
    <x v="415"/>
    <x v="415"/>
    <x v="2"/>
    <x v="8"/>
    <x v="1"/>
    <x v="9"/>
    <x v="375"/>
    <x v="133"/>
  </r>
  <r>
    <x v="194"/>
    <x v="188"/>
    <x v="1"/>
    <x v="4"/>
    <x v="79"/>
    <x v="13"/>
    <x v="2"/>
    <x v="1"/>
    <x v="29"/>
    <x v="4"/>
    <x v="73"/>
    <x v="112"/>
    <x v="2"/>
    <x v="16"/>
    <x v="376"/>
    <x v="97"/>
    <x v="230"/>
    <x v="230"/>
    <x v="92"/>
    <x v="81"/>
    <x v="69"/>
    <x v="2"/>
    <x v="93"/>
    <x v="134"/>
    <x v="141"/>
    <x v="92"/>
    <x v="399"/>
    <x v="133"/>
    <x v="140"/>
    <x v="93"/>
    <x v="3"/>
    <x v="415"/>
    <x v="86"/>
    <x v="142"/>
    <x v="110"/>
    <x v="90"/>
    <x v="90"/>
    <x v="90"/>
    <x v="2"/>
    <x v="8"/>
    <x v="1"/>
    <x v="9"/>
    <x v="158"/>
    <x v="193"/>
  </r>
  <r>
    <x v="338"/>
    <x v="320"/>
    <x v="1"/>
    <x v="11"/>
    <x v="79"/>
    <x v="13"/>
    <x v="2"/>
    <x v="1"/>
    <x v="29"/>
    <x v="5"/>
    <x v="73"/>
    <x v="112"/>
    <x v="2"/>
    <x v="29"/>
    <x v="101"/>
    <x v="97"/>
    <x v="230"/>
    <x v="230"/>
    <x v="92"/>
    <x v="405"/>
    <x v="397"/>
    <x v="2"/>
    <x v="392"/>
    <x v="332"/>
    <x v="339"/>
    <x v="397"/>
    <x v="69"/>
    <x v="332"/>
    <x v="340"/>
    <x v="399"/>
    <x v="3"/>
    <x v="20"/>
    <x v="86"/>
    <x v="349"/>
    <x v="381"/>
    <x v="399"/>
    <x v="399"/>
    <x v="399"/>
    <x v="2"/>
    <x v="8"/>
    <x v="1"/>
    <x v="9"/>
    <x v="327"/>
    <x v="193"/>
  </r>
  <r>
    <x v="195"/>
    <x v="189"/>
    <x v="1"/>
    <x v="4"/>
    <x v="80"/>
    <x v="0"/>
    <x v="1"/>
    <x v="3"/>
    <x v="29"/>
    <x v="7"/>
    <x v="73"/>
    <x v="112"/>
    <x v="2"/>
    <x v="16"/>
    <x v="330"/>
    <x v="83"/>
    <x v="263"/>
    <x v="260"/>
    <x v="51"/>
    <x v="43"/>
    <x v="51"/>
    <x v="2"/>
    <x v="41"/>
    <x v="430"/>
    <x v="440"/>
    <x v="44"/>
    <x v="434"/>
    <x v="430"/>
    <x v="440"/>
    <x v="45"/>
    <x v="3"/>
    <x v="306"/>
    <x v="86"/>
    <x v="451"/>
    <x v="398"/>
    <x v="44"/>
    <x v="44"/>
    <x v="44"/>
    <x v="2"/>
    <x v="5"/>
    <x v="7"/>
    <x v="5"/>
    <x v="11"/>
    <x v="3"/>
  </r>
  <r>
    <x v="285"/>
    <x v="271"/>
    <x v="1"/>
    <x v="11"/>
    <x v="80"/>
    <x v="0"/>
    <x v="1"/>
    <x v="3"/>
    <x v="29"/>
    <x v="5"/>
    <x v="73"/>
    <x v="112"/>
    <x v="2"/>
    <x v="29"/>
    <x v="143"/>
    <x v="83"/>
    <x v="263"/>
    <x v="260"/>
    <x v="51"/>
    <x v="436"/>
    <x v="411"/>
    <x v="2"/>
    <x v="440"/>
    <x v="31"/>
    <x v="36"/>
    <x v="442"/>
    <x v="21"/>
    <x v="31"/>
    <x v="36"/>
    <x v="443"/>
    <x v="3"/>
    <x v="142"/>
    <x v="86"/>
    <x v="40"/>
    <x v="92"/>
    <x v="442"/>
    <x v="442"/>
    <x v="442"/>
    <x v="2"/>
    <x v="5"/>
    <x v="7"/>
    <x v="5"/>
    <x v="476"/>
    <x v="3"/>
  </r>
  <r>
    <x v="373"/>
    <x v="365"/>
    <x v="1"/>
    <x v="4"/>
    <x v="80"/>
    <x v="0"/>
    <x v="1"/>
    <x v="3"/>
    <x v="23"/>
    <x v="7"/>
    <x v="73"/>
    <x v="112"/>
    <x v="2"/>
    <x v="29"/>
    <x v="99"/>
    <x v="103"/>
    <x v="263"/>
    <x v="260"/>
    <x v="52"/>
    <x v="437"/>
    <x v="420"/>
    <x v="2"/>
    <x v="441"/>
    <x v="115"/>
    <x v="143"/>
    <x v="443"/>
    <x v="40"/>
    <x v="116"/>
    <x v="141"/>
    <x v="444"/>
    <x v="3"/>
    <x v="129"/>
    <x v="86"/>
    <x v="143"/>
    <x v="158"/>
    <x v="443"/>
    <x v="443"/>
    <x v="443"/>
    <x v="2"/>
    <x v="5"/>
    <x v="7"/>
    <x v="5"/>
    <x v="470"/>
    <x v="3"/>
  </r>
  <r>
    <x v="393"/>
    <x v="385"/>
    <x v="1"/>
    <x v="4"/>
    <x v="80"/>
    <x v="0"/>
    <x v="1"/>
    <x v="3"/>
    <x v="28"/>
    <x v="7"/>
    <x v="81"/>
    <x v="20"/>
    <x v="0"/>
    <x v="33"/>
    <x v="210"/>
    <x v="57"/>
    <x v="164"/>
    <x v="164"/>
    <x v="56"/>
    <x v="391"/>
    <x v="440"/>
    <x v="2"/>
    <x v="398"/>
    <x v="246"/>
    <x v="264"/>
    <x v="409"/>
    <x v="123"/>
    <x v="245"/>
    <x v="263"/>
    <x v="398"/>
    <x v="3"/>
    <x v="197"/>
    <x v="86"/>
    <x v="265"/>
    <x v="266"/>
    <x v="398"/>
    <x v="398"/>
    <x v="398"/>
    <x v="6"/>
    <x v="5"/>
    <x v="7"/>
    <x v="5"/>
    <x v="403"/>
    <x v="299"/>
  </r>
  <r>
    <x v="196"/>
    <x v="190"/>
    <x v="1"/>
    <x v="4"/>
    <x v="81"/>
    <x v="0"/>
    <x v="2"/>
    <x v="14"/>
    <x v="29"/>
    <x v="9"/>
    <x v="73"/>
    <x v="112"/>
    <x v="2"/>
    <x v="16"/>
    <x v="420"/>
    <x v="114"/>
    <x v="210"/>
    <x v="212"/>
    <x v="268"/>
    <x v="209"/>
    <x v="63"/>
    <x v="2"/>
    <x v="181"/>
    <x v="21"/>
    <x v="21"/>
    <x v="184"/>
    <x v="331"/>
    <x v="21"/>
    <x v="21"/>
    <x v="183"/>
    <x v="3"/>
    <x v="329"/>
    <x v="86"/>
    <x v="21"/>
    <x v="36"/>
    <x v="181"/>
    <x v="181"/>
    <x v="181"/>
    <x v="2"/>
    <x v="5"/>
    <x v="7"/>
    <x v="5"/>
    <x v="184"/>
    <x v="227"/>
  </r>
  <r>
    <x v="330"/>
    <x v="312"/>
    <x v="1"/>
    <x v="11"/>
    <x v="81"/>
    <x v="0"/>
    <x v="2"/>
    <x v="14"/>
    <x v="29"/>
    <x v="5"/>
    <x v="73"/>
    <x v="112"/>
    <x v="2"/>
    <x v="29"/>
    <x v="56"/>
    <x v="114"/>
    <x v="210"/>
    <x v="212"/>
    <x v="268"/>
    <x v="273"/>
    <x v="402"/>
    <x v="2"/>
    <x v="300"/>
    <x v="442"/>
    <x v="457"/>
    <x v="302"/>
    <x v="141"/>
    <x v="442"/>
    <x v="457"/>
    <x v="303"/>
    <x v="3"/>
    <x v="117"/>
    <x v="86"/>
    <x v="473"/>
    <x v="460"/>
    <x v="302"/>
    <x v="302"/>
    <x v="302"/>
    <x v="2"/>
    <x v="5"/>
    <x v="7"/>
    <x v="5"/>
    <x v="296"/>
    <x v="227"/>
  </r>
  <r>
    <x v="453"/>
    <x v="452"/>
    <x v="1"/>
    <x v="4"/>
    <x v="81"/>
    <x v="0"/>
    <x v="2"/>
    <x v="14"/>
    <x v="26"/>
    <x v="9"/>
    <x v="107"/>
    <x v="145"/>
    <x v="2"/>
    <x v="26"/>
    <x v="191"/>
    <x v="101"/>
    <x v="213"/>
    <x v="215"/>
    <x v="264"/>
    <x v="265"/>
    <x v="295"/>
    <x v="2"/>
    <x v="276"/>
    <x v="343"/>
    <x v="351"/>
    <x v="269"/>
    <x v="164"/>
    <x v="343"/>
    <x v="353"/>
    <x v="270"/>
    <x v="3"/>
    <x v="186"/>
    <x v="86"/>
    <x v="362"/>
    <x v="351"/>
    <x v="267"/>
    <x v="267"/>
    <x v="268"/>
    <x v="2"/>
    <x v="5"/>
    <x v="7"/>
    <x v="5"/>
    <x v="277"/>
    <x v="228"/>
  </r>
  <r>
    <x v="506"/>
    <x v="508"/>
    <x v="1"/>
    <x v="4"/>
    <x v="81"/>
    <x v="0"/>
    <x v="2"/>
    <x v="14"/>
    <x v="13"/>
    <x v="9"/>
    <x v="120"/>
    <x v="155"/>
    <x v="2"/>
    <x v="17"/>
    <x v="273"/>
    <x v="89"/>
    <x v="215"/>
    <x v="218"/>
    <x v="261"/>
    <x v="220"/>
    <x v="171"/>
    <x v="2"/>
    <x v="214"/>
    <x v="228"/>
    <x v="234"/>
    <x v="230"/>
    <x v="334"/>
    <x v="228"/>
    <x v="234"/>
    <x v="231"/>
    <x v="3"/>
    <x v="252"/>
    <x v="86"/>
    <x v="238"/>
    <x v="246"/>
    <x v="230"/>
    <x v="230"/>
    <x v="229"/>
    <x v="1"/>
    <x v="5"/>
    <x v="7"/>
    <x v="5"/>
    <x v="241"/>
    <x v="286"/>
  </r>
  <r>
    <x v="197"/>
    <x v="191"/>
    <x v="1"/>
    <x v="4"/>
    <x v="82"/>
    <x v="0"/>
    <x v="2"/>
    <x v="14"/>
    <x v="29"/>
    <x v="4"/>
    <x v="73"/>
    <x v="112"/>
    <x v="2"/>
    <x v="16"/>
    <x v="333"/>
    <x v="63"/>
    <x v="197"/>
    <x v="195"/>
    <x v="172"/>
    <x v="131"/>
    <x v="115"/>
    <x v="2"/>
    <x v="129"/>
    <x v="370"/>
    <x v="378"/>
    <x v="137"/>
    <x v="369"/>
    <x v="369"/>
    <x v="376"/>
    <x v="138"/>
    <x v="3"/>
    <x v="307"/>
    <x v="86"/>
    <x v="390"/>
    <x v="370"/>
    <x v="135"/>
    <x v="135"/>
    <x v="135"/>
    <x v="2"/>
    <x v="5"/>
    <x v="7"/>
    <x v="5"/>
    <x v="119"/>
    <x v="137"/>
  </r>
  <r>
    <x v="286"/>
    <x v="272"/>
    <x v="1"/>
    <x v="11"/>
    <x v="82"/>
    <x v="0"/>
    <x v="2"/>
    <x v="14"/>
    <x v="29"/>
    <x v="5"/>
    <x v="73"/>
    <x v="112"/>
    <x v="2"/>
    <x v="29"/>
    <x v="140"/>
    <x v="63"/>
    <x v="197"/>
    <x v="195"/>
    <x v="172"/>
    <x v="343"/>
    <x v="353"/>
    <x v="2"/>
    <x v="349"/>
    <x v="92"/>
    <x v="99"/>
    <x v="339"/>
    <x v="97"/>
    <x v="93"/>
    <x v="98"/>
    <x v="340"/>
    <x v="3"/>
    <x v="141"/>
    <x v="86"/>
    <x v="100"/>
    <x v="124"/>
    <x v="340"/>
    <x v="340"/>
    <x v="340"/>
    <x v="2"/>
    <x v="5"/>
    <x v="7"/>
    <x v="5"/>
    <x v="369"/>
    <x v="137"/>
  </r>
  <r>
    <x v="198"/>
    <x v="192"/>
    <x v="1"/>
    <x v="4"/>
    <x v="83"/>
    <x v="13"/>
    <x v="0"/>
    <x v="14"/>
    <x v="29"/>
    <x v="4"/>
    <x v="73"/>
    <x v="112"/>
    <x v="2"/>
    <x v="16"/>
    <x v="388"/>
    <x v="124"/>
    <x v="298"/>
    <x v="296"/>
    <x v="77"/>
    <x v="72"/>
    <x v="19"/>
    <x v="2"/>
    <x v="71"/>
    <x v="417"/>
    <x v="430"/>
    <x v="77"/>
    <x v="446"/>
    <x v="417"/>
    <x v="430"/>
    <x v="78"/>
    <x v="3"/>
    <x v="417"/>
    <x v="86"/>
    <x v="439"/>
    <x v="28"/>
    <x v="75"/>
    <x v="75"/>
    <x v="75"/>
    <x v="2"/>
    <x v="8"/>
    <x v="1"/>
    <x v="9"/>
    <x v="75"/>
    <x v="95"/>
  </r>
  <r>
    <x v="287"/>
    <x v="273"/>
    <x v="1"/>
    <x v="11"/>
    <x v="83"/>
    <x v="13"/>
    <x v="0"/>
    <x v="14"/>
    <x v="29"/>
    <x v="5"/>
    <x v="73"/>
    <x v="112"/>
    <x v="2"/>
    <x v="29"/>
    <x v="84"/>
    <x v="124"/>
    <x v="298"/>
    <x v="296"/>
    <x v="77"/>
    <x v="417"/>
    <x v="464"/>
    <x v="2"/>
    <x v="417"/>
    <x v="43"/>
    <x v="45"/>
    <x v="417"/>
    <x v="11"/>
    <x v="43"/>
    <x v="45"/>
    <x v="418"/>
    <x v="3"/>
    <x v="18"/>
    <x v="86"/>
    <x v="49"/>
    <x v="468"/>
    <x v="418"/>
    <x v="418"/>
    <x v="418"/>
    <x v="2"/>
    <x v="8"/>
    <x v="1"/>
    <x v="9"/>
    <x v="415"/>
    <x v="95"/>
  </r>
  <r>
    <x v="392"/>
    <x v="384"/>
    <x v="1"/>
    <x v="4"/>
    <x v="83"/>
    <x v="13"/>
    <x v="0"/>
    <x v="14"/>
    <x v="23"/>
    <x v="4"/>
    <x v="80"/>
    <x v="120"/>
    <x v="2"/>
    <x v="29"/>
    <x v="43"/>
    <x v="137"/>
    <x v="299"/>
    <x v="297"/>
    <x v="78"/>
    <x v="419"/>
    <x v="468"/>
    <x v="2"/>
    <x v="420"/>
    <x v="416"/>
    <x v="431"/>
    <x v="422"/>
    <x v="22"/>
    <x v="416"/>
    <x v="431"/>
    <x v="423"/>
    <x v="3"/>
    <x v="9"/>
    <x v="86"/>
    <x v="440"/>
    <x v="462"/>
    <x v="423"/>
    <x v="423"/>
    <x v="423"/>
    <x v="2"/>
    <x v="8"/>
    <x v="1"/>
    <x v="9"/>
    <x v="416"/>
    <x v="96"/>
  </r>
  <r>
    <x v="199"/>
    <x v="193"/>
    <x v="1"/>
    <x v="4"/>
    <x v="84"/>
    <x v="13"/>
    <x v="9"/>
    <x v="8"/>
    <x v="29"/>
    <x v="7"/>
    <x v="73"/>
    <x v="112"/>
    <x v="2"/>
    <x v="16"/>
    <x v="444"/>
    <x v="139"/>
    <x v="308"/>
    <x v="308"/>
    <x v="76"/>
    <x v="70"/>
    <x v="17"/>
    <x v="2"/>
    <x v="66"/>
    <x v="41"/>
    <x v="42"/>
    <x v="64"/>
    <x v="405"/>
    <x v="41"/>
    <x v="42"/>
    <x v="65"/>
    <x v="3"/>
    <x v="424"/>
    <x v="86"/>
    <x v="47"/>
    <x v="46"/>
    <x v="62"/>
    <x v="62"/>
    <x v="62"/>
    <x v="2"/>
    <x v="8"/>
    <x v="1"/>
    <x v="9"/>
    <x v="99"/>
    <x v="299"/>
  </r>
  <r>
    <x v="339"/>
    <x v="321"/>
    <x v="1"/>
    <x v="11"/>
    <x v="84"/>
    <x v="13"/>
    <x v="9"/>
    <x v="8"/>
    <x v="29"/>
    <x v="5"/>
    <x v="73"/>
    <x v="112"/>
    <x v="2"/>
    <x v="29"/>
    <x v="29"/>
    <x v="139"/>
    <x v="308"/>
    <x v="308"/>
    <x v="76"/>
    <x v="420"/>
    <x v="467"/>
    <x v="2"/>
    <x v="421"/>
    <x v="419"/>
    <x v="433"/>
    <x v="425"/>
    <x v="63"/>
    <x v="419"/>
    <x v="433"/>
    <x v="426"/>
    <x v="3"/>
    <x v="6"/>
    <x v="86"/>
    <x v="442"/>
    <x v="449"/>
    <x v="426"/>
    <x v="426"/>
    <x v="426"/>
    <x v="2"/>
    <x v="8"/>
    <x v="1"/>
    <x v="9"/>
    <x v="389"/>
    <x v="125"/>
  </r>
  <r>
    <x v="428"/>
    <x v="430"/>
    <x v="1"/>
    <x v="4"/>
    <x v="85"/>
    <x v="0"/>
    <x v="6"/>
    <x v="14"/>
    <x v="11"/>
    <x v="4"/>
    <x v="99"/>
    <x v="138"/>
    <x v="2"/>
    <x v="29"/>
    <x v="44"/>
    <x v="96"/>
    <x v="201"/>
    <x v="205"/>
    <x v="161"/>
    <x v="381"/>
    <x v="370"/>
    <x v="2"/>
    <x v="373"/>
    <x v="378"/>
    <x v="394"/>
    <x v="384"/>
    <x v="134"/>
    <x v="377"/>
    <x v="394"/>
    <x v="385"/>
    <x v="3"/>
    <x v="113"/>
    <x v="86"/>
    <x v="407"/>
    <x v="401"/>
    <x v="385"/>
    <x v="385"/>
    <x v="385"/>
    <x v="2"/>
    <x v="5"/>
    <x v="7"/>
    <x v="5"/>
    <x v="373"/>
    <x v="138"/>
  </r>
  <r>
    <x v="450"/>
    <x v="449"/>
    <x v="1"/>
    <x v="4"/>
    <x v="85"/>
    <x v="0"/>
    <x v="6"/>
    <x v="14"/>
    <x v="26"/>
    <x v="4"/>
    <x v="106"/>
    <x v="144"/>
    <x v="2"/>
    <x v="33"/>
    <x v="12"/>
    <x v="86"/>
    <x v="202"/>
    <x v="206"/>
    <x v="159"/>
    <x v="426"/>
    <x v="447"/>
    <x v="2"/>
    <x v="428"/>
    <x v="350"/>
    <x v="361"/>
    <x v="428"/>
    <x v="41"/>
    <x v="349"/>
    <x v="361"/>
    <x v="429"/>
    <x v="3"/>
    <x v="26"/>
    <x v="86"/>
    <x v="372"/>
    <x v="360"/>
    <x v="429"/>
    <x v="429"/>
    <x v="429"/>
    <x v="2"/>
    <x v="5"/>
    <x v="7"/>
    <x v="5"/>
    <x v="437"/>
    <x v="139"/>
  </r>
  <r>
    <x v="482"/>
    <x v="481"/>
    <x v="1"/>
    <x v="4"/>
    <x v="85"/>
    <x v="0"/>
    <x v="6"/>
    <x v="14"/>
    <x v="13"/>
    <x v="4"/>
    <x v="114"/>
    <x v="150"/>
    <x v="2"/>
    <x v="17"/>
    <x v="271"/>
    <x v="84"/>
    <x v="203"/>
    <x v="207"/>
    <x v="158"/>
    <x v="155"/>
    <x v="200"/>
    <x v="2"/>
    <x v="176"/>
    <x v="216"/>
    <x v="219"/>
    <x v="175"/>
    <x v="288"/>
    <x v="216"/>
    <x v="219"/>
    <x v="174"/>
    <x v="3"/>
    <x v="251"/>
    <x v="86"/>
    <x v="224"/>
    <x v="232"/>
    <x v="171"/>
    <x v="171"/>
    <x v="171"/>
    <x v="2"/>
    <x v="5"/>
    <x v="7"/>
    <x v="5"/>
    <x v="187"/>
    <x v="141"/>
  </r>
  <r>
    <x v="78"/>
    <x v="80"/>
    <x v="1"/>
    <x v="4"/>
    <x v="86"/>
    <x v="2"/>
    <x v="6"/>
    <x v="14"/>
    <x v="24"/>
    <x v="9"/>
    <x v="42"/>
    <x v="86"/>
    <x v="2"/>
    <x v="16"/>
    <x v="299"/>
    <x v="27"/>
    <x v="77"/>
    <x v="78"/>
    <x v="280"/>
    <x v="221"/>
    <x v="186"/>
    <x v="2"/>
    <x v="220"/>
    <x v="334"/>
    <x v="336"/>
    <x v="233"/>
    <x v="321"/>
    <x v="334"/>
    <x v="338"/>
    <x v="234"/>
    <x v="3"/>
    <x v="265"/>
    <x v="68"/>
    <x v="327"/>
    <x v="69"/>
    <x v="233"/>
    <x v="233"/>
    <x v="232"/>
    <x v="2"/>
    <x v="4"/>
    <x v="7"/>
    <x v="4"/>
    <x v="84"/>
    <x v="85"/>
  </r>
  <r>
    <x v="84"/>
    <x v="86"/>
    <x v="1"/>
    <x v="4"/>
    <x v="86"/>
    <x v="2"/>
    <x v="6"/>
    <x v="14"/>
    <x v="23"/>
    <x v="9"/>
    <x v="47"/>
    <x v="91"/>
    <x v="2"/>
    <x v="29"/>
    <x v="173"/>
    <x v="37"/>
    <x v="78"/>
    <x v="79"/>
    <x v="281"/>
    <x v="266"/>
    <x v="287"/>
    <x v="2"/>
    <x v="272"/>
    <x v="186"/>
    <x v="198"/>
    <x v="267"/>
    <x v="158"/>
    <x v="186"/>
    <x v="195"/>
    <x v="268"/>
    <x v="3"/>
    <x v="176"/>
    <x v="102"/>
    <x v="240"/>
    <x v="421"/>
    <x v="265"/>
    <x v="265"/>
    <x v="266"/>
    <x v="2"/>
    <x v="4"/>
    <x v="7"/>
    <x v="4"/>
    <x v="409"/>
    <x v="84"/>
  </r>
  <r>
    <x v="115"/>
    <x v="117"/>
    <x v="1"/>
    <x v="4"/>
    <x v="86"/>
    <x v="2"/>
    <x v="6"/>
    <x v="14"/>
    <x v="12"/>
    <x v="9"/>
    <x v="55"/>
    <x v="163"/>
    <x v="2"/>
    <x v="29"/>
    <x v="20"/>
    <x v="47"/>
    <x v="97"/>
    <x v="100"/>
    <x v="266"/>
    <x v="276"/>
    <x v="299"/>
    <x v="2"/>
    <x v="284"/>
    <x v="239"/>
    <x v="246"/>
    <x v="271"/>
    <x v="117"/>
    <x v="239"/>
    <x v="246"/>
    <x v="272"/>
    <x v="3"/>
    <x v="158"/>
    <x v="105"/>
    <x v="294"/>
    <x v="444"/>
    <x v="269"/>
    <x v="269"/>
    <x v="270"/>
    <x v="1"/>
    <x v="4"/>
    <x v="7"/>
    <x v="4"/>
    <x v="426"/>
    <x v="77"/>
  </r>
  <r>
    <x v="144"/>
    <x v="140"/>
    <x v="1"/>
    <x v="4"/>
    <x v="86"/>
    <x v="2"/>
    <x v="6"/>
    <x v="14"/>
    <x v="26"/>
    <x v="9"/>
    <x v="65"/>
    <x v="107"/>
    <x v="2"/>
    <x v="16"/>
    <x v="329"/>
    <x v="72"/>
    <x v="79"/>
    <x v="81"/>
    <x v="278"/>
    <x v="219"/>
    <x v="161"/>
    <x v="2"/>
    <x v="206"/>
    <x v="63"/>
    <x v="67"/>
    <x v="209"/>
    <x v="276"/>
    <x v="61"/>
    <x v="65"/>
    <x v="209"/>
    <x v="3"/>
    <x v="269"/>
    <x v="51"/>
    <x v="61"/>
    <x v="60"/>
    <x v="207"/>
    <x v="207"/>
    <x v="207"/>
    <x v="2"/>
    <x v="4"/>
    <x v="7"/>
    <x v="4"/>
    <x v="76"/>
    <x v="83"/>
  </r>
  <r>
    <x v="416"/>
    <x v="417"/>
    <x v="1"/>
    <x v="4"/>
    <x v="86"/>
    <x v="2"/>
    <x v="6"/>
    <x v="14"/>
    <x v="24"/>
    <x v="9"/>
    <x v="94"/>
    <x v="133"/>
    <x v="2"/>
    <x v="16"/>
    <x v="397"/>
    <x v="46"/>
    <x v="83"/>
    <x v="86"/>
    <x v="275"/>
    <x v="217"/>
    <x v="177"/>
    <x v="2"/>
    <x v="210"/>
    <x v="198"/>
    <x v="204"/>
    <x v="226"/>
    <x v="319"/>
    <x v="198"/>
    <x v="204"/>
    <x v="228"/>
    <x v="3"/>
    <x v="278"/>
    <x v="86"/>
    <x v="212"/>
    <x v="225"/>
    <x v="227"/>
    <x v="227"/>
    <x v="226"/>
    <x v="2"/>
    <x v="4"/>
    <x v="7"/>
    <x v="4"/>
    <x v="74"/>
    <x v="82"/>
  </r>
  <r>
    <x v="451"/>
    <x v="451"/>
    <x v="1"/>
    <x v="4"/>
    <x v="86"/>
    <x v="2"/>
    <x v="6"/>
    <x v="14"/>
    <x v="26"/>
    <x v="9"/>
    <x v="106"/>
    <x v="144"/>
    <x v="2"/>
    <x v="16"/>
    <x v="422"/>
    <x v="52"/>
    <x v="85"/>
    <x v="88"/>
    <x v="273"/>
    <x v="214"/>
    <x v="169"/>
    <x v="2"/>
    <x v="203"/>
    <x v="155"/>
    <x v="164"/>
    <x v="220"/>
    <x v="320"/>
    <x v="155"/>
    <x v="164"/>
    <x v="222"/>
    <x v="3"/>
    <x v="281"/>
    <x v="86"/>
    <x v="178"/>
    <x v="194"/>
    <x v="221"/>
    <x v="221"/>
    <x v="220"/>
    <x v="2"/>
    <x v="4"/>
    <x v="7"/>
    <x v="4"/>
    <x v="72"/>
    <x v="81"/>
  </r>
  <r>
    <x v="490"/>
    <x v="492"/>
    <x v="1"/>
    <x v="4"/>
    <x v="86"/>
    <x v="2"/>
    <x v="6"/>
    <x v="14"/>
    <x v="5"/>
    <x v="9"/>
    <x v="117"/>
    <x v="152"/>
    <x v="2"/>
    <x v="26"/>
    <x v="195"/>
    <x v="54"/>
    <x v="88"/>
    <x v="89"/>
    <x v="272"/>
    <x v="260"/>
    <x v="260"/>
    <x v="2"/>
    <x v="255"/>
    <x v="294"/>
    <x v="297"/>
    <x v="260"/>
    <x v="199"/>
    <x v="294"/>
    <x v="298"/>
    <x v="259"/>
    <x v="3"/>
    <x v="198"/>
    <x v="86"/>
    <x v="302"/>
    <x v="293"/>
    <x v="257"/>
    <x v="257"/>
    <x v="257"/>
    <x v="2"/>
    <x v="4"/>
    <x v="7"/>
    <x v="4"/>
    <x v="364"/>
    <x v="278"/>
  </r>
  <r>
    <x v="200"/>
    <x v="194"/>
    <x v="1"/>
    <x v="4"/>
    <x v="87"/>
    <x v="12"/>
    <x v="2"/>
    <x v="14"/>
    <x v="29"/>
    <x v="2"/>
    <x v="73"/>
    <x v="112"/>
    <x v="2"/>
    <x v="16"/>
    <x v="438"/>
    <x v="143"/>
    <x v="311"/>
    <x v="311"/>
    <x v="104"/>
    <x v="85"/>
    <x v="10"/>
    <x v="2"/>
    <x v="64"/>
    <x v="45"/>
    <x v="46"/>
    <x v="69"/>
    <x v="447"/>
    <x v="45"/>
    <x v="46"/>
    <x v="70"/>
    <x v="3"/>
    <x v="402"/>
    <x v="86"/>
    <x v="50"/>
    <x v="6"/>
    <x v="67"/>
    <x v="67"/>
    <x v="67"/>
    <x v="2"/>
    <x v="8"/>
    <x v="0"/>
    <x v="8"/>
    <x v="51"/>
    <x v="69"/>
  </r>
  <r>
    <x v="288"/>
    <x v="274"/>
    <x v="1"/>
    <x v="11"/>
    <x v="87"/>
    <x v="12"/>
    <x v="2"/>
    <x v="14"/>
    <x v="29"/>
    <x v="5"/>
    <x v="73"/>
    <x v="112"/>
    <x v="2"/>
    <x v="29"/>
    <x v="36"/>
    <x v="143"/>
    <x v="311"/>
    <x v="311"/>
    <x v="104"/>
    <x v="401"/>
    <x v="473"/>
    <x v="2"/>
    <x v="423"/>
    <x v="415"/>
    <x v="429"/>
    <x v="421"/>
    <x v="10"/>
    <x v="415"/>
    <x v="429"/>
    <x v="422"/>
    <x v="3"/>
    <x v="32"/>
    <x v="86"/>
    <x v="438"/>
    <x v="492"/>
    <x v="422"/>
    <x v="422"/>
    <x v="422"/>
    <x v="2"/>
    <x v="8"/>
    <x v="0"/>
    <x v="8"/>
    <x v="436"/>
    <x v="69"/>
  </r>
  <r>
    <x v="424"/>
    <x v="425"/>
    <x v="1"/>
    <x v="4"/>
    <x v="88"/>
    <x v="6"/>
    <x v="7"/>
    <x v="5"/>
    <x v="11"/>
    <x v="2"/>
    <x v="96"/>
    <x v="164"/>
    <x v="0"/>
    <x v="12"/>
    <x v="471"/>
    <x v="9"/>
    <x v="23"/>
    <x v="23"/>
    <x v="309"/>
    <x v="470"/>
    <x v="188"/>
    <x v="2"/>
    <x v="474"/>
    <x v="235"/>
    <x v="371"/>
    <x v="478"/>
    <x v="229"/>
    <x v="236"/>
    <x v="359"/>
    <x v="479"/>
    <x v="3"/>
    <x v="219"/>
    <x v="86"/>
    <x v="370"/>
    <x v="358"/>
    <x v="478"/>
    <x v="478"/>
    <x v="478"/>
    <x v="0"/>
    <x v="0"/>
    <x v="7"/>
    <x v="0"/>
    <x v="461"/>
    <x v="273"/>
  </r>
  <r>
    <x v="201"/>
    <x v="195"/>
    <x v="1"/>
    <x v="4"/>
    <x v="89"/>
    <x v="2"/>
    <x v="3"/>
    <x v="3"/>
    <x v="29"/>
    <x v="7"/>
    <x v="73"/>
    <x v="112"/>
    <x v="2"/>
    <x v="16"/>
    <x v="319"/>
    <x v="13"/>
    <x v="33"/>
    <x v="33"/>
    <x v="236"/>
    <x v="172"/>
    <x v="220"/>
    <x v="2"/>
    <x v="191"/>
    <x v="296"/>
    <x v="293"/>
    <x v="189"/>
    <x v="277"/>
    <x v="296"/>
    <x v="294"/>
    <x v="188"/>
    <x v="3"/>
    <x v="268"/>
    <x v="86"/>
    <x v="299"/>
    <x v="280"/>
    <x v="186"/>
    <x v="186"/>
    <x v="186"/>
    <x v="2"/>
    <x v="4"/>
    <x v="7"/>
    <x v="4"/>
    <x v="185"/>
    <x v="215"/>
  </r>
  <r>
    <x v="340"/>
    <x v="322"/>
    <x v="1"/>
    <x v="11"/>
    <x v="89"/>
    <x v="2"/>
    <x v="3"/>
    <x v="3"/>
    <x v="29"/>
    <x v="5"/>
    <x v="73"/>
    <x v="112"/>
    <x v="2"/>
    <x v="29"/>
    <x v="156"/>
    <x v="13"/>
    <x v="33"/>
    <x v="33"/>
    <x v="236"/>
    <x v="302"/>
    <x v="261"/>
    <x v="2"/>
    <x v="291"/>
    <x v="177"/>
    <x v="190"/>
    <x v="297"/>
    <x v="187"/>
    <x v="176"/>
    <x v="189"/>
    <x v="298"/>
    <x v="3"/>
    <x v="172"/>
    <x v="86"/>
    <x v="201"/>
    <x v="222"/>
    <x v="297"/>
    <x v="297"/>
    <x v="297"/>
    <x v="2"/>
    <x v="4"/>
    <x v="7"/>
    <x v="4"/>
    <x v="294"/>
    <x v="215"/>
  </r>
  <r>
    <x v="382"/>
    <x v="373"/>
    <x v="1"/>
    <x v="4"/>
    <x v="89"/>
    <x v="2"/>
    <x v="3"/>
    <x v="3"/>
    <x v="23"/>
    <x v="7"/>
    <x v="76"/>
    <x v="116"/>
    <x v="2"/>
    <x v="29"/>
    <x v="144"/>
    <x v="20"/>
    <x v="34"/>
    <x v="34"/>
    <x v="237"/>
    <x v="304"/>
    <x v="262"/>
    <x v="2"/>
    <x v="292"/>
    <x v="256"/>
    <x v="266"/>
    <x v="299"/>
    <x v="193"/>
    <x v="256"/>
    <x v="266"/>
    <x v="300"/>
    <x v="3"/>
    <x v="170"/>
    <x v="86"/>
    <x v="269"/>
    <x v="270"/>
    <x v="299"/>
    <x v="299"/>
    <x v="299"/>
    <x v="2"/>
    <x v="4"/>
    <x v="7"/>
    <x v="4"/>
    <x v="295"/>
    <x v="216"/>
  </r>
  <r>
    <x v="363"/>
    <x v="355"/>
    <x v="1"/>
    <x v="4"/>
    <x v="90"/>
    <x v="14"/>
    <x v="8"/>
    <x v="13"/>
    <x v="28"/>
    <x v="7"/>
    <x v="72"/>
    <x v="12"/>
    <x v="1"/>
    <x v="27"/>
    <x v="229"/>
    <x v="40"/>
    <x v="43"/>
    <x v="41"/>
    <x v="223"/>
    <x v="256"/>
    <x v="247"/>
    <x v="2"/>
    <x v="251"/>
    <x v="259"/>
    <x v="267"/>
    <x v="262"/>
    <x v="223"/>
    <x v="267"/>
    <x v="274"/>
    <x v="265"/>
    <x v="3"/>
    <x v="210"/>
    <x v="93"/>
    <x v="293"/>
    <x v="298"/>
    <x v="261"/>
    <x v="261"/>
    <x v="263"/>
    <x v="6"/>
    <x v="7"/>
    <x v="7"/>
    <x v="7"/>
    <x v="258"/>
    <x v="103"/>
  </r>
  <r>
    <x v="364"/>
    <x v="358"/>
    <x v="1"/>
    <x v="4"/>
    <x v="91"/>
    <x v="14"/>
    <x v="3"/>
    <x v="13"/>
    <x v="28"/>
    <x v="7"/>
    <x v="72"/>
    <x v="10"/>
    <x v="1"/>
    <x v="32"/>
    <x v="230"/>
    <x v="5"/>
    <x v="11"/>
    <x v="11"/>
    <x v="259"/>
    <x v="247"/>
    <x v="250"/>
    <x v="2"/>
    <x v="250"/>
    <x v="261"/>
    <x v="269"/>
    <x v="258"/>
    <x v="226"/>
    <x v="271"/>
    <x v="278"/>
    <x v="262"/>
    <x v="3"/>
    <x v="212"/>
    <x v="86"/>
    <x v="280"/>
    <x v="286"/>
    <x v="259"/>
    <x v="259"/>
    <x v="260"/>
    <x v="6"/>
    <x v="7"/>
    <x v="7"/>
    <x v="7"/>
    <x v="255"/>
    <x v="113"/>
  </r>
  <r>
    <x v="152"/>
    <x v="146"/>
    <x v="1"/>
    <x v="4"/>
    <x v="92"/>
    <x v="14"/>
    <x v="8"/>
    <x v="4"/>
    <x v="24"/>
    <x v="1"/>
    <x v="67"/>
    <x v="108"/>
    <x v="2"/>
    <x v="29"/>
    <x v="152"/>
    <x v="52"/>
    <x v="98"/>
    <x v="103"/>
    <x v="233"/>
    <x v="307"/>
    <x v="310"/>
    <x v="2"/>
    <x v="304"/>
    <x v="271"/>
    <x v="282"/>
    <x v="304"/>
    <x v="127"/>
    <x v="270"/>
    <x v="282"/>
    <x v="305"/>
    <x v="3"/>
    <x v="100"/>
    <x v="108"/>
    <x v="316"/>
    <x v="261"/>
    <x v="305"/>
    <x v="305"/>
    <x v="305"/>
    <x v="2"/>
    <x v="7"/>
    <x v="7"/>
    <x v="7"/>
    <x v="326"/>
    <x v="173"/>
  </r>
  <r>
    <x v="202"/>
    <x v="196"/>
    <x v="1"/>
    <x v="4"/>
    <x v="92"/>
    <x v="14"/>
    <x v="8"/>
    <x v="4"/>
    <x v="29"/>
    <x v="1"/>
    <x v="73"/>
    <x v="112"/>
    <x v="2"/>
    <x v="16"/>
    <x v="336"/>
    <x v="40"/>
    <x v="99"/>
    <x v="104"/>
    <x v="232"/>
    <x v="167"/>
    <x v="154"/>
    <x v="2"/>
    <x v="172"/>
    <x v="304"/>
    <x v="307"/>
    <x v="186"/>
    <x v="354"/>
    <x v="305"/>
    <x v="308"/>
    <x v="185"/>
    <x v="3"/>
    <x v="347"/>
    <x v="86"/>
    <x v="315"/>
    <x v="250"/>
    <x v="183"/>
    <x v="183"/>
    <x v="183"/>
    <x v="2"/>
    <x v="7"/>
    <x v="7"/>
    <x v="7"/>
    <x v="156"/>
    <x v="171"/>
  </r>
  <r>
    <x v="289"/>
    <x v="275"/>
    <x v="1"/>
    <x v="11"/>
    <x v="92"/>
    <x v="14"/>
    <x v="8"/>
    <x v="4"/>
    <x v="29"/>
    <x v="5"/>
    <x v="73"/>
    <x v="112"/>
    <x v="2"/>
    <x v="29"/>
    <x v="137"/>
    <x v="40"/>
    <x v="99"/>
    <x v="104"/>
    <x v="232"/>
    <x v="309"/>
    <x v="307"/>
    <x v="2"/>
    <x v="305"/>
    <x v="163"/>
    <x v="176"/>
    <x v="301"/>
    <x v="112"/>
    <x v="161"/>
    <x v="172"/>
    <x v="302"/>
    <x v="3"/>
    <x v="94"/>
    <x v="86"/>
    <x v="185"/>
    <x v="254"/>
    <x v="301"/>
    <x v="301"/>
    <x v="301"/>
    <x v="2"/>
    <x v="7"/>
    <x v="7"/>
    <x v="7"/>
    <x v="329"/>
    <x v="171"/>
  </r>
  <r>
    <x v="203"/>
    <x v="197"/>
    <x v="1"/>
    <x v="4"/>
    <x v="93"/>
    <x v="13"/>
    <x v="2"/>
    <x v="14"/>
    <x v="29"/>
    <x v="4"/>
    <x v="73"/>
    <x v="112"/>
    <x v="2"/>
    <x v="16"/>
    <x v="387"/>
    <x v="113"/>
    <x v="285"/>
    <x v="285"/>
    <x v="85"/>
    <x v="73"/>
    <x v="37"/>
    <x v="2"/>
    <x v="85"/>
    <x v="281"/>
    <x v="270"/>
    <x v="83"/>
    <x v="407"/>
    <x v="281"/>
    <x v="268"/>
    <x v="84"/>
    <x v="3"/>
    <x v="416"/>
    <x v="86"/>
    <x v="272"/>
    <x v="94"/>
    <x v="81"/>
    <x v="81"/>
    <x v="81"/>
    <x v="2"/>
    <x v="8"/>
    <x v="1"/>
    <x v="9"/>
    <x v="106"/>
    <x v="120"/>
  </r>
  <r>
    <x v="290"/>
    <x v="276"/>
    <x v="1"/>
    <x v="11"/>
    <x v="93"/>
    <x v="13"/>
    <x v="2"/>
    <x v="14"/>
    <x v="29"/>
    <x v="5"/>
    <x v="73"/>
    <x v="112"/>
    <x v="2"/>
    <x v="29"/>
    <x v="86"/>
    <x v="113"/>
    <x v="285"/>
    <x v="285"/>
    <x v="85"/>
    <x v="413"/>
    <x v="430"/>
    <x v="2"/>
    <x v="403"/>
    <x v="191"/>
    <x v="216"/>
    <x v="406"/>
    <x v="59"/>
    <x v="189"/>
    <x v="216"/>
    <x v="408"/>
    <x v="3"/>
    <x v="19"/>
    <x v="86"/>
    <x v="221"/>
    <x v="392"/>
    <x v="408"/>
    <x v="408"/>
    <x v="408"/>
    <x v="2"/>
    <x v="8"/>
    <x v="1"/>
    <x v="9"/>
    <x v="383"/>
    <x v="120"/>
  </r>
  <r>
    <x v="407"/>
    <x v="402"/>
    <x v="1"/>
    <x v="4"/>
    <x v="93"/>
    <x v="13"/>
    <x v="2"/>
    <x v="14"/>
    <x v="26"/>
    <x v="4"/>
    <x v="89"/>
    <x v="128"/>
    <x v="2"/>
    <x v="29"/>
    <x v="50"/>
    <x v="119"/>
    <x v="286"/>
    <x v="286"/>
    <x v="81"/>
    <x v="415"/>
    <x v="432"/>
    <x v="2"/>
    <x v="407"/>
    <x v="319"/>
    <x v="332"/>
    <x v="415"/>
    <x v="64"/>
    <x v="319"/>
    <x v="333"/>
    <x v="416"/>
    <x v="3"/>
    <x v="11"/>
    <x v="86"/>
    <x v="340"/>
    <x v="332"/>
    <x v="416"/>
    <x v="416"/>
    <x v="416"/>
    <x v="2"/>
    <x v="8"/>
    <x v="1"/>
    <x v="9"/>
    <x v="387"/>
    <x v="122"/>
  </r>
  <r>
    <x v="452"/>
    <x v="450"/>
    <x v="1"/>
    <x v="4"/>
    <x v="93"/>
    <x v="13"/>
    <x v="2"/>
    <x v="14"/>
    <x v="23"/>
    <x v="4"/>
    <x v="106"/>
    <x v="100"/>
    <x v="2"/>
    <x v="26"/>
    <x v="199"/>
    <x v="114"/>
    <x v="284"/>
    <x v="284"/>
    <x v="89"/>
    <x v="321"/>
    <x v="340"/>
    <x v="2"/>
    <x v="314"/>
    <x v="202"/>
    <x v="220"/>
    <x v="318"/>
    <x v="151"/>
    <x v="202"/>
    <x v="220"/>
    <x v="319"/>
    <x v="3"/>
    <x v="109"/>
    <x v="86"/>
    <x v="225"/>
    <x v="233"/>
    <x v="321"/>
    <x v="321"/>
    <x v="319"/>
    <x v="2"/>
    <x v="8"/>
    <x v="1"/>
    <x v="9"/>
    <x v="307"/>
    <x v="121"/>
  </r>
  <r>
    <x v="68"/>
    <x v="69"/>
    <x v="1"/>
    <x v="4"/>
    <x v="94"/>
    <x v="13"/>
    <x v="10"/>
    <x v="13"/>
    <x v="24"/>
    <x v="1"/>
    <x v="41"/>
    <x v="56"/>
    <x v="2"/>
    <x v="29"/>
    <x v="184"/>
    <x v="110"/>
    <x v="229"/>
    <x v="229"/>
    <x v="99"/>
    <x v="335"/>
    <x v="410"/>
    <x v="2"/>
    <x v="381"/>
    <x v="410"/>
    <x v="425"/>
    <x v="391"/>
    <x v="118"/>
    <x v="410"/>
    <x v="425"/>
    <x v="393"/>
    <x v="3"/>
    <x v="33"/>
    <x v="132"/>
    <x v="447"/>
    <x v="451"/>
    <x v="393"/>
    <x v="393"/>
    <x v="393"/>
    <x v="3"/>
    <x v="8"/>
    <x v="1"/>
    <x v="9"/>
    <x v="378"/>
    <x v="107"/>
  </r>
  <r>
    <x v="204"/>
    <x v="198"/>
    <x v="1"/>
    <x v="4"/>
    <x v="94"/>
    <x v="13"/>
    <x v="10"/>
    <x v="13"/>
    <x v="29"/>
    <x v="1"/>
    <x v="73"/>
    <x v="112"/>
    <x v="2"/>
    <x v="16"/>
    <x v="406"/>
    <x v="110"/>
    <x v="246"/>
    <x v="248"/>
    <x v="90"/>
    <x v="78"/>
    <x v="34"/>
    <x v="2"/>
    <x v="84"/>
    <x v="61"/>
    <x v="64"/>
    <x v="85"/>
    <x v="418"/>
    <x v="59"/>
    <x v="63"/>
    <x v="86"/>
    <x v="3"/>
    <x v="418"/>
    <x v="86"/>
    <x v="69"/>
    <x v="55"/>
    <x v="83"/>
    <x v="83"/>
    <x v="83"/>
    <x v="2"/>
    <x v="8"/>
    <x v="1"/>
    <x v="9"/>
    <x v="88"/>
    <x v="99"/>
  </r>
  <r>
    <x v="291"/>
    <x v="277"/>
    <x v="1"/>
    <x v="11"/>
    <x v="94"/>
    <x v="13"/>
    <x v="10"/>
    <x v="13"/>
    <x v="29"/>
    <x v="5"/>
    <x v="73"/>
    <x v="112"/>
    <x v="2"/>
    <x v="29"/>
    <x v="72"/>
    <x v="110"/>
    <x v="246"/>
    <x v="248"/>
    <x v="90"/>
    <x v="408"/>
    <x v="437"/>
    <x v="2"/>
    <x v="405"/>
    <x v="397"/>
    <x v="408"/>
    <x v="404"/>
    <x v="43"/>
    <x v="398"/>
    <x v="410"/>
    <x v="406"/>
    <x v="3"/>
    <x v="17"/>
    <x v="86"/>
    <x v="421"/>
    <x v="439"/>
    <x v="406"/>
    <x v="406"/>
    <x v="406"/>
    <x v="2"/>
    <x v="8"/>
    <x v="1"/>
    <x v="9"/>
    <x v="401"/>
    <x v="99"/>
  </r>
  <r>
    <x v="480"/>
    <x v="479"/>
    <x v="1"/>
    <x v="4"/>
    <x v="95"/>
    <x v="15"/>
    <x v="10"/>
    <x v="10"/>
    <x v="23"/>
    <x v="0"/>
    <x v="114"/>
    <x v="46"/>
    <x v="2"/>
    <x v="17"/>
    <x v="250"/>
    <x v="19"/>
    <x v="30"/>
    <x v="30"/>
    <x v="256"/>
    <x v="224"/>
    <x v="241"/>
    <x v="2"/>
    <x v="242"/>
    <x v="231"/>
    <x v="237"/>
    <x v="237"/>
    <x v="239"/>
    <x v="231"/>
    <x v="237"/>
    <x v="239"/>
    <x v="3"/>
    <x v="434"/>
    <x v="86"/>
    <x v="242"/>
    <x v="248"/>
    <x v="237"/>
    <x v="237"/>
    <x v="237"/>
    <x v="4"/>
    <x v="8"/>
    <x v="7"/>
    <x v="15"/>
    <x v="224"/>
    <x v="213"/>
  </r>
  <r>
    <x v="384"/>
    <x v="376"/>
    <x v="1"/>
    <x v="4"/>
    <x v="96"/>
    <x v="2"/>
    <x v="9"/>
    <x v="14"/>
    <x v="5"/>
    <x v="4"/>
    <x v="78"/>
    <x v="118"/>
    <x v="2"/>
    <x v="16"/>
    <x v="354"/>
    <x v="34"/>
    <x v="90"/>
    <x v="92"/>
    <x v="230"/>
    <x v="166"/>
    <x v="194"/>
    <x v="2"/>
    <x v="183"/>
    <x v="329"/>
    <x v="333"/>
    <x v="183"/>
    <x v="318"/>
    <x v="329"/>
    <x v="334"/>
    <x v="182"/>
    <x v="3"/>
    <x v="272"/>
    <x v="86"/>
    <x v="341"/>
    <x v="333"/>
    <x v="180"/>
    <x v="180"/>
    <x v="180"/>
    <x v="2"/>
    <x v="4"/>
    <x v="7"/>
    <x v="4"/>
    <x v="212"/>
    <x v="235"/>
  </r>
  <r>
    <x v="386"/>
    <x v="378"/>
    <x v="1"/>
    <x v="4"/>
    <x v="96"/>
    <x v="2"/>
    <x v="9"/>
    <x v="14"/>
    <x v="23"/>
    <x v="4"/>
    <x v="79"/>
    <x v="119"/>
    <x v="2"/>
    <x v="16"/>
    <x v="369"/>
    <x v="41"/>
    <x v="91"/>
    <x v="93"/>
    <x v="231"/>
    <x v="165"/>
    <x v="189"/>
    <x v="2"/>
    <x v="182"/>
    <x v="282"/>
    <x v="281"/>
    <x v="179"/>
    <x v="306"/>
    <x v="282"/>
    <x v="281"/>
    <x v="178"/>
    <x v="3"/>
    <x v="276"/>
    <x v="86"/>
    <x v="283"/>
    <x v="278"/>
    <x v="175"/>
    <x v="175"/>
    <x v="175"/>
    <x v="2"/>
    <x v="4"/>
    <x v="7"/>
    <x v="4"/>
    <x v="213"/>
    <x v="236"/>
  </r>
  <r>
    <x v="426"/>
    <x v="428"/>
    <x v="1"/>
    <x v="4"/>
    <x v="96"/>
    <x v="2"/>
    <x v="9"/>
    <x v="14"/>
    <x v="23"/>
    <x v="4"/>
    <x v="98"/>
    <x v="137"/>
    <x v="2"/>
    <x v="16"/>
    <x v="421"/>
    <x v="55"/>
    <x v="93"/>
    <x v="94"/>
    <x v="229"/>
    <x v="159"/>
    <x v="183"/>
    <x v="2"/>
    <x v="178"/>
    <x v="144"/>
    <x v="153"/>
    <x v="177"/>
    <x v="294"/>
    <x v="143"/>
    <x v="153"/>
    <x v="176"/>
    <x v="3"/>
    <x v="280"/>
    <x v="86"/>
    <x v="155"/>
    <x v="175"/>
    <x v="173"/>
    <x v="173"/>
    <x v="173"/>
    <x v="2"/>
    <x v="4"/>
    <x v="7"/>
    <x v="4"/>
    <x v="214"/>
    <x v="299"/>
  </r>
  <r>
    <x v="205"/>
    <x v="199"/>
    <x v="1"/>
    <x v="4"/>
    <x v="97"/>
    <x v="14"/>
    <x v="0"/>
    <x v="13"/>
    <x v="29"/>
    <x v="1"/>
    <x v="73"/>
    <x v="112"/>
    <x v="2"/>
    <x v="16"/>
    <x v="363"/>
    <x v="67"/>
    <x v="200"/>
    <x v="203"/>
    <x v="184"/>
    <x v="132"/>
    <x v="81"/>
    <x v="2"/>
    <x v="112"/>
    <x v="361"/>
    <x v="364"/>
    <x v="142"/>
    <x v="408"/>
    <x v="360"/>
    <x v="364"/>
    <x v="143"/>
    <x v="3"/>
    <x v="357"/>
    <x v="86"/>
    <x v="375"/>
    <x v="315"/>
    <x v="140"/>
    <x v="140"/>
    <x v="140"/>
    <x v="2"/>
    <x v="7"/>
    <x v="7"/>
    <x v="7"/>
    <x v="123"/>
    <x v="143"/>
  </r>
  <r>
    <x v="292"/>
    <x v="278"/>
    <x v="1"/>
    <x v="11"/>
    <x v="97"/>
    <x v="14"/>
    <x v="0"/>
    <x v="13"/>
    <x v="29"/>
    <x v="5"/>
    <x v="73"/>
    <x v="112"/>
    <x v="2"/>
    <x v="29"/>
    <x v="113"/>
    <x v="67"/>
    <x v="200"/>
    <x v="203"/>
    <x v="184"/>
    <x v="342"/>
    <x v="382"/>
    <x v="2"/>
    <x v="371"/>
    <x v="103"/>
    <x v="117"/>
    <x v="335"/>
    <x v="58"/>
    <x v="104"/>
    <x v="116"/>
    <x v="336"/>
    <x v="3"/>
    <x v="84"/>
    <x v="86"/>
    <x v="119"/>
    <x v="190"/>
    <x v="336"/>
    <x v="336"/>
    <x v="336"/>
    <x v="2"/>
    <x v="7"/>
    <x v="7"/>
    <x v="7"/>
    <x v="365"/>
    <x v="299"/>
  </r>
  <r>
    <x v="59"/>
    <x v="53"/>
    <x v="1"/>
    <x v="4"/>
    <x v="98"/>
    <x v="14"/>
    <x v="0"/>
    <x v="14"/>
    <x v="25"/>
    <x v="4"/>
    <x v="37"/>
    <x v="82"/>
    <x v="2"/>
    <x v="16"/>
    <x v="300"/>
    <x v="62"/>
    <x v="191"/>
    <x v="191"/>
    <x v="144"/>
    <x v="139"/>
    <x v="124"/>
    <x v="2"/>
    <x v="137"/>
    <x v="373"/>
    <x v="381"/>
    <x v="134"/>
    <x v="346"/>
    <x v="372"/>
    <x v="381"/>
    <x v="135"/>
    <x v="3"/>
    <x v="340"/>
    <x v="26"/>
    <x v="348"/>
    <x v="54"/>
    <x v="132"/>
    <x v="132"/>
    <x v="132"/>
    <x v="2"/>
    <x v="7"/>
    <x v="7"/>
    <x v="7"/>
    <x v="163"/>
    <x v="184"/>
  </r>
  <r>
    <x v="124"/>
    <x v="126"/>
    <x v="1"/>
    <x v="4"/>
    <x v="98"/>
    <x v="14"/>
    <x v="0"/>
    <x v="14"/>
    <x v="8"/>
    <x v="4"/>
    <x v="60"/>
    <x v="103"/>
    <x v="2"/>
    <x v="29"/>
    <x v="164"/>
    <x v="76"/>
    <x v="194"/>
    <x v="192"/>
    <x v="139"/>
    <x v="356"/>
    <x v="355"/>
    <x v="2"/>
    <x v="359"/>
    <x v="187"/>
    <x v="205"/>
    <x v="366"/>
    <x v="130"/>
    <x v="187"/>
    <x v="205"/>
    <x v="368"/>
    <x v="3"/>
    <x v="101"/>
    <x v="117"/>
    <x v="287"/>
    <x v="447"/>
    <x v="368"/>
    <x v="368"/>
    <x v="368"/>
    <x v="2"/>
    <x v="7"/>
    <x v="7"/>
    <x v="7"/>
    <x v="323"/>
    <x v="186"/>
  </r>
  <r>
    <x v="206"/>
    <x v="200"/>
    <x v="1"/>
    <x v="4"/>
    <x v="98"/>
    <x v="14"/>
    <x v="0"/>
    <x v="14"/>
    <x v="29"/>
    <x v="4"/>
    <x v="73"/>
    <x v="112"/>
    <x v="2"/>
    <x v="16"/>
    <x v="356"/>
    <x v="69"/>
    <x v="195"/>
    <x v="193"/>
    <x v="127"/>
    <x v="104"/>
    <x v="113"/>
    <x v="2"/>
    <x v="118"/>
    <x v="328"/>
    <x v="328"/>
    <x v="115"/>
    <x v="356"/>
    <x v="328"/>
    <x v="329"/>
    <x v="116"/>
    <x v="3"/>
    <x v="354"/>
    <x v="86"/>
    <x v="337"/>
    <x v="48"/>
    <x v="113"/>
    <x v="113"/>
    <x v="113"/>
    <x v="2"/>
    <x v="7"/>
    <x v="7"/>
    <x v="7"/>
    <x v="160"/>
    <x v="185"/>
  </r>
  <r>
    <x v="293"/>
    <x v="279"/>
    <x v="1"/>
    <x v="11"/>
    <x v="98"/>
    <x v="14"/>
    <x v="0"/>
    <x v="14"/>
    <x v="29"/>
    <x v="5"/>
    <x v="73"/>
    <x v="112"/>
    <x v="2"/>
    <x v="29"/>
    <x v="119"/>
    <x v="69"/>
    <x v="195"/>
    <x v="193"/>
    <x v="127"/>
    <x v="374"/>
    <x v="356"/>
    <x v="2"/>
    <x v="364"/>
    <x v="136"/>
    <x v="154"/>
    <x v="363"/>
    <x v="108"/>
    <x v="136"/>
    <x v="154"/>
    <x v="365"/>
    <x v="3"/>
    <x v="87"/>
    <x v="86"/>
    <x v="157"/>
    <x v="446"/>
    <x v="365"/>
    <x v="365"/>
    <x v="365"/>
    <x v="2"/>
    <x v="7"/>
    <x v="7"/>
    <x v="7"/>
    <x v="325"/>
    <x v="185"/>
  </r>
  <r>
    <x v="397"/>
    <x v="392"/>
    <x v="1"/>
    <x v="4"/>
    <x v="98"/>
    <x v="14"/>
    <x v="0"/>
    <x v="14"/>
    <x v="26"/>
    <x v="4"/>
    <x v="83"/>
    <x v="123"/>
    <x v="2"/>
    <x v="16"/>
    <x v="398"/>
    <x v="86"/>
    <x v="196"/>
    <x v="194"/>
    <x v="128"/>
    <x v="98"/>
    <x v="105"/>
    <x v="2"/>
    <x v="113"/>
    <x v="104"/>
    <x v="109"/>
    <x v="102"/>
    <x v="336"/>
    <x v="105"/>
    <x v="109"/>
    <x v="103"/>
    <x v="3"/>
    <x v="363"/>
    <x v="86"/>
    <x v="110"/>
    <x v="128"/>
    <x v="100"/>
    <x v="100"/>
    <x v="100"/>
    <x v="2"/>
    <x v="7"/>
    <x v="7"/>
    <x v="7"/>
    <x v="159"/>
    <x v="187"/>
  </r>
  <r>
    <x v="502"/>
    <x v="504"/>
    <x v="1"/>
    <x v="4"/>
    <x v="98"/>
    <x v="14"/>
    <x v="0"/>
    <x v="14"/>
    <x v="13"/>
    <x v="4"/>
    <x v="119"/>
    <x v="154"/>
    <x v="2"/>
    <x v="16"/>
    <x v="434"/>
    <x v="79"/>
    <x v="198"/>
    <x v="196"/>
    <x v="116"/>
    <x v="89"/>
    <x v="110"/>
    <x v="2"/>
    <x v="108"/>
    <x v="278"/>
    <x v="273"/>
    <x v="104"/>
    <x v="364"/>
    <x v="278"/>
    <x v="271"/>
    <x v="105"/>
    <x v="3"/>
    <x v="372"/>
    <x v="86"/>
    <x v="274"/>
    <x v="274"/>
    <x v="102"/>
    <x v="102"/>
    <x v="102"/>
    <x v="1"/>
    <x v="7"/>
    <x v="7"/>
    <x v="7"/>
    <x v="289"/>
    <x v="282"/>
  </r>
  <r>
    <x v="150"/>
    <x v="408"/>
    <x v="1"/>
    <x v="6"/>
    <x v="99"/>
    <x v="15"/>
    <x v="5"/>
    <x v="3"/>
    <x v="17"/>
    <x v="5"/>
    <x v="70"/>
    <x v="112"/>
    <x v="2"/>
    <x v="0"/>
    <x v="235"/>
    <x v="0"/>
    <x v="1"/>
    <x v="0"/>
    <x v="311"/>
    <x v="245"/>
    <x v="245"/>
    <x v="2"/>
    <x v="248"/>
    <x v="238"/>
    <x v="244"/>
    <x v="251"/>
    <x v="229"/>
    <x v="238"/>
    <x v="244"/>
    <x v="251"/>
    <x v="3"/>
    <x v="434"/>
    <x v="11"/>
    <x v="72"/>
    <x v="71"/>
    <x v="249"/>
    <x v="249"/>
    <x v="249"/>
    <x v="2"/>
    <x v="8"/>
    <x v="7"/>
    <x v="15"/>
    <x v="247"/>
    <x v="257"/>
  </r>
  <r>
    <x v="150"/>
    <x v="415"/>
    <x v="1"/>
    <x v="3"/>
    <x v="99"/>
    <x v="15"/>
    <x v="5"/>
    <x v="3"/>
    <x v="14"/>
    <x v="5"/>
    <x v="70"/>
    <x v="112"/>
    <x v="2"/>
    <x v="0"/>
    <x v="235"/>
    <x v="0"/>
    <x v="1"/>
    <x v="0"/>
    <x v="311"/>
    <x v="245"/>
    <x v="245"/>
    <x v="2"/>
    <x v="248"/>
    <x v="238"/>
    <x v="244"/>
    <x v="251"/>
    <x v="229"/>
    <x v="238"/>
    <x v="244"/>
    <x v="251"/>
    <x v="3"/>
    <x v="434"/>
    <x v="11"/>
    <x v="72"/>
    <x v="71"/>
    <x v="249"/>
    <x v="249"/>
    <x v="249"/>
    <x v="2"/>
    <x v="8"/>
    <x v="7"/>
    <x v="15"/>
    <x v="247"/>
    <x v="257"/>
  </r>
  <r>
    <x v="151"/>
    <x v="414"/>
    <x v="1"/>
    <x v="5"/>
    <x v="99"/>
    <x v="15"/>
    <x v="5"/>
    <x v="3"/>
    <x v="15"/>
    <x v="5"/>
    <x v="70"/>
    <x v="112"/>
    <x v="2"/>
    <x v="43"/>
    <x v="235"/>
    <x v="0"/>
    <x v="1"/>
    <x v="0"/>
    <x v="311"/>
    <x v="245"/>
    <x v="245"/>
    <x v="2"/>
    <x v="248"/>
    <x v="238"/>
    <x v="244"/>
    <x v="251"/>
    <x v="229"/>
    <x v="238"/>
    <x v="244"/>
    <x v="251"/>
    <x v="3"/>
    <x v="434"/>
    <x v="145"/>
    <x v="419"/>
    <x v="418"/>
    <x v="249"/>
    <x v="249"/>
    <x v="249"/>
    <x v="2"/>
    <x v="8"/>
    <x v="7"/>
    <x v="15"/>
    <x v="247"/>
    <x v="257"/>
  </r>
  <r>
    <x v="153"/>
    <x v="409"/>
    <x v="1"/>
    <x v="6"/>
    <x v="99"/>
    <x v="15"/>
    <x v="5"/>
    <x v="3"/>
    <x v="1"/>
    <x v="5"/>
    <x v="73"/>
    <x v="112"/>
    <x v="2"/>
    <x v="5"/>
    <x v="235"/>
    <x v="15"/>
    <x v="1"/>
    <x v="0"/>
    <x v="311"/>
    <x v="245"/>
    <x v="245"/>
    <x v="2"/>
    <x v="248"/>
    <x v="238"/>
    <x v="244"/>
    <x v="251"/>
    <x v="229"/>
    <x v="238"/>
    <x v="244"/>
    <x v="251"/>
    <x v="3"/>
    <x v="434"/>
    <x v="86"/>
    <x v="249"/>
    <x v="252"/>
    <x v="249"/>
    <x v="249"/>
    <x v="249"/>
    <x v="2"/>
    <x v="8"/>
    <x v="7"/>
    <x v="15"/>
    <x v="247"/>
    <x v="257"/>
  </r>
  <r>
    <x v="153"/>
    <x v="413"/>
    <x v="1"/>
    <x v="3"/>
    <x v="99"/>
    <x v="15"/>
    <x v="5"/>
    <x v="3"/>
    <x v="14"/>
    <x v="5"/>
    <x v="73"/>
    <x v="112"/>
    <x v="2"/>
    <x v="5"/>
    <x v="235"/>
    <x v="15"/>
    <x v="1"/>
    <x v="0"/>
    <x v="311"/>
    <x v="245"/>
    <x v="245"/>
    <x v="2"/>
    <x v="248"/>
    <x v="238"/>
    <x v="244"/>
    <x v="251"/>
    <x v="229"/>
    <x v="238"/>
    <x v="244"/>
    <x v="251"/>
    <x v="3"/>
    <x v="434"/>
    <x v="86"/>
    <x v="249"/>
    <x v="252"/>
    <x v="249"/>
    <x v="249"/>
    <x v="249"/>
    <x v="2"/>
    <x v="8"/>
    <x v="7"/>
    <x v="15"/>
    <x v="247"/>
    <x v="257"/>
  </r>
  <r>
    <x v="154"/>
    <x v="412"/>
    <x v="1"/>
    <x v="5"/>
    <x v="99"/>
    <x v="15"/>
    <x v="5"/>
    <x v="3"/>
    <x v="15"/>
    <x v="5"/>
    <x v="73"/>
    <x v="112"/>
    <x v="2"/>
    <x v="38"/>
    <x v="235"/>
    <x v="15"/>
    <x v="1"/>
    <x v="0"/>
    <x v="311"/>
    <x v="245"/>
    <x v="245"/>
    <x v="2"/>
    <x v="248"/>
    <x v="238"/>
    <x v="244"/>
    <x v="251"/>
    <x v="229"/>
    <x v="238"/>
    <x v="244"/>
    <x v="251"/>
    <x v="3"/>
    <x v="434"/>
    <x v="86"/>
    <x v="249"/>
    <x v="252"/>
    <x v="249"/>
    <x v="249"/>
    <x v="249"/>
    <x v="2"/>
    <x v="8"/>
    <x v="7"/>
    <x v="15"/>
    <x v="247"/>
    <x v="257"/>
  </r>
  <r>
    <x v="430"/>
    <x v="485"/>
    <x v="1"/>
    <x v="6"/>
    <x v="99"/>
    <x v="15"/>
    <x v="5"/>
    <x v="3"/>
    <x v="17"/>
    <x v="3"/>
    <x v="99"/>
    <x v="138"/>
    <x v="2"/>
    <x v="3"/>
    <x v="235"/>
    <x v="15"/>
    <x v="1"/>
    <x v="0"/>
    <x v="311"/>
    <x v="245"/>
    <x v="245"/>
    <x v="2"/>
    <x v="248"/>
    <x v="238"/>
    <x v="244"/>
    <x v="251"/>
    <x v="229"/>
    <x v="238"/>
    <x v="244"/>
    <x v="251"/>
    <x v="3"/>
    <x v="434"/>
    <x v="86"/>
    <x v="249"/>
    <x v="252"/>
    <x v="249"/>
    <x v="249"/>
    <x v="249"/>
    <x v="2"/>
    <x v="8"/>
    <x v="7"/>
    <x v="15"/>
    <x v="247"/>
    <x v="257"/>
  </r>
  <r>
    <x v="431"/>
    <x v="486"/>
    <x v="1"/>
    <x v="5"/>
    <x v="99"/>
    <x v="15"/>
    <x v="5"/>
    <x v="3"/>
    <x v="15"/>
    <x v="3"/>
    <x v="99"/>
    <x v="138"/>
    <x v="2"/>
    <x v="40"/>
    <x v="235"/>
    <x v="15"/>
    <x v="1"/>
    <x v="0"/>
    <x v="311"/>
    <x v="245"/>
    <x v="245"/>
    <x v="2"/>
    <x v="248"/>
    <x v="238"/>
    <x v="244"/>
    <x v="251"/>
    <x v="229"/>
    <x v="238"/>
    <x v="244"/>
    <x v="251"/>
    <x v="3"/>
    <x v="434"/>
    <x v="86"/>
    <x v="249"/>
    <x v="252"/>
    <x v="249"/>
    <x v="249"/>
    <x v="249"/>
    <x v="2"/>
    <x v="8"/>
    <x v="7"/>
    <x v="15"/>
    <x v="247"/>
    <x v="257"/>
  </r>
  <r>
    <x v="432"/>
    <x v="487"/>
    <x v="1"/>
    <x v="3"/>
    <x v="99"/>
    <x v="15"/>
    <x v="5"/>
    <x v="3"/>
    <x v="14"/>
    <x v="3"/>
    <x v="99"/>
    <x v="138"/>
    <x v="2"/>
    <x v="3"/>
    <x v="235"/>
    <x v="15"/>
    <x v="1"/>
    <x v="0"/>
    <x v="311"/>
    <x v="245"/>
    <x v="245"/>
    <x v="2"/>
    <x v="248"/>
    <x v="238"/>
    <x v="244"/>
    <x v="251"/>
    <x v="229"/>
    <x v="238"/>
    <x v="244"/>
    <x v="251"/>
    <x v="3"/>
    <x v="434"/>
    <x v="86"/>
    <x v="249"/>
    <x v="252"/>
    <x v="249"/>
    <x v="249"/>
    <x v="249"/>
    <x v="2"/>
    <x v="8"/>
    <x v="7"/>
    <x v="15"/>
    <x v="247"/>
    <x v="257"/>
  </r>
  <r>
    <x v="454"/>
    <x v="453"/>
    <x v="1"/>
    <x v="4"/>
    <x v="100"/>
    <x v="5"/>
    <x v="7"/>
    <x v="7"/>
    <x v="2"/>
    <x v="1"/>
    <x v="108"/>
    <x v="158"/>
    <x v="2"/>
    <x v="33"/>
    <x v="11"/>
    <x v="6"/>
    <x v="12"/>
    <x v="13"/>
    <x v="294"/>
    <x v="262"/>
    <x v="270"/>
    <x v="2"/>
    <x v="257"/>
    <x v="157"/>
    <x v="169"/>
    <x v="257"/>
    <x v="160"/>
    <x v="157"/>
    <x v="168"/>
    <x v="257"/>
    <x v="3"/>
    <x v="183"/>
    <x v="86"/>
    <x v="181"/>
    <x v="195"/>
    <x v="255"/>
    <x v="255"/>
    <x v="255"/>
    <x v="1"/>
    <x v="1"/>
    <x v="7"/>
    <x v="1"/>
    <x v="286"/>
    <x v="244"/>
  </r>
  <r>
    <x v="161"/>
    <x v="156"/>
    <x v="1"/>
    <x v="4"/>
    <x v="101"/>
    <x v="14"/>
    <x v="3"/>
    <x v="8"/>
    <x v="29"/>
    <x v="7"/>
    <x v="73"/>
    <x v="112"/>
    <x v="2"/>
    <x v="16"/>
    <x v="358"/>
    <x v="53"/>
    <x v="74"/>
    <x v="80"/>
    <x v="320"/>
    <x v="427"/>
    <x v="196"/>
    <x v="2"/>
    <x v="415"/>
    <x v="116"/>
    <x v="132"/>
    <x v="424"/>
    <x v="257"/>
    <x v="117"/>
    <x v="132"/>
    <x v="425"/>
    <x v="3"/>
    <x v="355"/>
    <x v="86"/>
    <x v="134"/>
    <x v="144"/>
    <x v="425"/>
    <x v="425"/>
    <x v="425"/>
    <x v="2"/>
    <x v="7"/>
    <x v="7"/>
    <x v="7"/>
    <x v="225"/>
    <x v="246"/>
  </r>
  <r>
    <x v="294"/>
    <x v="280"/>
    <x v="1"/>
    <x v="11"/>
    <x v="101"/>
    <x v="14"/>
    <x v="3"/>
    <x v="8"/>
    <x v="29"/>
    <x v="5"/>
    <x v="73"/>
    <x v="112"/>
    <x v="2"/>
    <x v="29"/>
    <x v="117"/>
    <x v="53"/>
    <x v="74"/>
    <x v="80"/>
    <x v="320"/>
    <x v="55"/>
    <x v="278"/>
    <x v="2"/>
    <x v="77"/>
    <x v="351"/>
    <x v="350"/>
    <x v="67"/>
    <x v="204"/>
    <x v="350"/>
    <x v="350"/>
    <x v="68"/>
    <x v="3"/>
    <x v="86"/>
    <x v="86"/>
    <x v="358"/>
    <x v="356"/>
    <x v="65"/>
    <x v="65"/>
    <x v="65"/>
    <x v="2"/>
    <x v="7"/>
    <x v="7"/>
    <x v="7"/>
    <x v="271"/>
    <x v="246"/>
  </r>
  <r>
    <x v="381"/>
    <x v="372"/>
    <x v="1"/>
    <x v="4"/>
    <x v="101"/>
    <x v="14"/>
    <x v="3"/>
    <x v="8"/>
    <x v="23"/>
    <x v="7"/>
    <x v="76"/>
    <x v="116"/>
    <x v="2"/>
    <x v="29"/>
    <x v="100"/>
    <x v="57"/>
    <x v="76"/>
    <x v="82"/>
    <x v="319"/>
    <x v="54"/>
    <x v="280"/>
    <x v="2"/>
    <x v="75"/>
    <x v="365"/>
    <x v="372"/>
    <x v="68"/>
    <x v="208"/>
    <x v="363"/>
    <x v="371"/>
    <x v="69"/>
    <x v="3"/>
    <x v="82"/>
    <x v="86"/>
    <x v="383"/>
    <x v="368"/>
    <x v="66"/>
    <x v="66"/>
    <x v="66"/>
    <x v="2"/>
    <x v="7"/>
    <x v="7"/>
    <x v="7"/>
    <x v="270"/>
    <x v="247"/>
  </r>
  <r>
    <x v="10"/>
    <x v="4"/>
    <x v="1"/>
    <x v="4"/>
    <x v="102"/>
    <x v="14"/>
    <x v="1"/>
    <x v="8"/>
    <x v="25"/>
    <x v="7"/>
    <x v="12"/>
    <x v="64"/>
    <x v="2"/>
    <x v="15"/>
    <x v="446"/>
    <x v="32"/>
    <x v="295"/>
    <x v="298"/>
    <x v="329"/>
    <x v="468"/>
    <x v="18"/>
    <x v="2"/>
    <x v="472"/>
    <x v="462"/>
    <x v="477"/>
    <x v="476"/>
    <x v="452"/>
    <x v="461"/>
    <x v="476"/>
    <x v="477"/>
    <x v="3"/>
    <x v="380"/>
    <x v="24"/>
    <x v="493"/>
    <x v="487"/>
    <x v="476"/>
    <x v="476"/>
    <x v="476"/>
    <x v="2"/>
    <x v="7"/>
    <x v="7"/>
    <x v="7"/>
    <x v="478"/>
    <x v="275"/>
  </r>
  <r>
    <x v="55"/>
    <x v="48"/>
    <x v="1"/>
    <x v="4"/>
    <x v="102"/>
    <x v="14"/>
    <x v="1"/>
    <x v="8"/>
    <x v="23"/>
    <x v="7"/>
    <x v="38"/>
    <x v="83"/>
    <x v="2"/>
    <x v="31"/>
    <x v="18"/>
    <x v="47"/>
    <x v="297"/>
    <x v="303"/>
    <x v="330"/>
    <x v="8"/>
    <x v="466"/>
    <x v="2"/>
    <x v="8"/>
    <x v="6"/>
    <x v="6"/>
    <x v="8"/>
    <x v="7"/>
    <x v="6"/>
    <x v="6"/>
    <x v="8"/>
    <x v="3"/>
    <x v="48"/>
    <x v="131"/>
    <x v="6"/>
    <x v="11"/>
    <x v="7"/>
    <x v="7"/>
    <x v="7"/>
    <x v="2"/>
    <x v="7"/>
    <x v="7"/>
    <x v="7"/>
    <x v="6"/>
    <x v="274"/>
  </r>
  <r>
    <x v="492"/>
    <x v="494"/>
    <x v="1"/>
    <x v="4"/>
    <x v="102"/>
    <x v="14"/>
    <x v="1"/>
    <x v="8"/>
    <x v="12"/>
    <x v="7"/>
    <x v="118"/>
    <x v="153"/>
    <x v="0"/>
    <x v="29"/>
    <x v="23"/>
    <x v="133"/>
    <x v="300"/>
    <x v="304"/>
    <x v="331"/>
    <x v="12"/>
    <x v="461"/>
    <x v="2"/>
    <x v="14"/>
    <x v="143"/>
    <x v="95"/>
    <x v="13"/>
    <x v="137"/>
    <x v="150"/>
    <x v="107"/>
    <x v="16"/>
    <x v="3"/>
    <x v="64"/>
    <x v="86"/>
    <x v="108"/>
    <x v="123"/>
    <x v="15"/>
    <x v="15"/>
    <x v="15"/>
    <x v="2"/>
    <x v="7"/>
    <x v="7"/>
    <x v="7"/>
    <x v="22"/>
    <x v="296"/>
  </r>
  <r>
    <x v="509"/>
    <x v="511"/>
    <x v="1"/>
    <x v="4"/>
    <x v="102"/>
    <x v="14"/>
    <x v="1"/>
    <x v="8"/>
    <x v="2"/>
    <x v="7"/>
    <x v="121"/>
    <x v="156"/>
    <x v="0"/>
    <x v="29"/>
    <x v="21"/>
    <x v="135"/>
    <x v="301"/>
    <x v="305"/>
    <x v="332"/>
    <x v="11"/>
    <x v="462"/>
    <x v="2"/>
    <x v="13"/>
    <x v="293"/>
    <x v="178"/>
    <x v="12"/>
    <x v="150"/>
    <x v="289"/>
    <x v="181"/>
    <x v="15"/>
    <x v="3"/>
    <x v="61"/>
    <x v="86"/>
    <x v="193"/>
    <x v="207"/>
    <x v="14"/>
    <x v="14"/>
    <x v="14"/>
    <x v="1"/>
    <x v="7"/>
    <x v="7"/>
    <x v="7"/>
    <x v="101"/>
    <x v="297"/>
  </r>
  <r>
    <x v="207"/>
    <x v="201"/>
    <x v="1"/>
    <x v="4"/>
    <x v="103"/>
    <x v="13"/>
    <x v="3"/>
    <x v="14"/>
    <x v="29"/>
    <x v="9"/>
    <x v="73"/>
    <x v="112"/>
    <x v="2"/>
    <x v="16"/>
    <x v="410"/>
    <x v="101"/>
    <x v="144"/>
    <x v="126"/>
    <x v="13"/>
    <x v="22"/>
    <x v="112"/>
    <x v="2"/>
    <x v="22"/>
    <x v="29"/>
    <x v="27"/>
    <x v="19"/>
    <x v="250"/>
    <x v="29"/>
    <x v="27"/>
    <x v="19"/>
    <x v="3"/>
    <x v="420"/>
    <x v="86"/>
    <x v="28"/>
    <x v="51"/>
    <x v="18"/>
    <x v="18"/>
    <x v="18"/>
    <x v="2"/>
    <x v="8"/>
    <x v="1"/>
    <x v="9"/>
    <x v="73"/>
    <x v="78"/>
  </r>
  <r>
    <x v="295"/>
    <x v="281"/>
    <x v="1"/>
    <x v="11"/>
    <x v="103"/>
    <x v="13"/>
    <x v="3"/>
    <x v="14"/>
    <x v="29"/>
    <x v="5"/>
    <x v="73"/>
    <x v="112"/>
    <x v="2"/>
    <x v="29"/>
    <x v="66"/>
    <x v="101"/>
    <x v="144"/>
    <x v="126"/>
    <x v="13"/>
    <x v="455"/>
    <x v="357"/>
    <x v="2"/>
    <x v="460"/>
    <x v="434"/>
    <x v="451"/>
    <x v="467"/>
    <x v="211"/>
    <x v="434"/>
    <x v="451"/>
    <x v="469"/>
    <x v="3"/>
    <x v="14"/>
    <x v="86"/>
    <x v="466"/>
    <x v="442"/>
    <x v="468"/>
    <x v="468"/>
    <x v="468"/>
    <x v="2"/>
    <x v="8"/>
    <x v="1"/>
    <x v="9"/>
    <x v="419"/>
    <x v="78"/>
  </r>
  <r>
    <x v="65"/>
    <x v="66"/>
    <x v="1"/>
    <x v="4"/>
    <x v="104"/>
    <x v="7"/>
    <x v="1"/>
    <x v="14"/>
    <x v="23"/>
    <x v="4"/>
    <x v="34"/>
    <x v="31"/>
    <x v="2"/>
    <x v="19"/>
    <x v="242"/>
    <x v="146"/>
    <x v="319"/>
    <x v="319"/>
    <x v="60"/>
    <x v="181"/>
    <x v="36"/>
    <x v="2"/>
    <x v="156"/>
    <x v="406"/>
    <x v="419"/>
    <x v="156"/>
    <x v="298"/>
    <x v="406"/>
    <x v="419"/>
    <x v="159"/>
    <x v="3"/>
    <x v="241"/>
    <x v="18"/>
    <x v="397"/>
    <x v="79"/>
    <x v="154"/>
    <x v="154"/>
    <x v="156"/>
    <x v="5"/>
    <x v="8"/>
    <x v="5"/>
    <x v="13"/>
    <x v="189"/>
    <x v="45"/>
  </r>
  <r>
    <x v="108"/>
    <x v="110"/>
    <x v="2"/>
    <x v="10"/>
    <x v="104"/>
    <x v="7"/>
    <x v="1"/>
    <x v="14"/>
    <x v="12"/>
    <x v="4"/>
    <x v="4"/>
    <x v="31"/>
    <x v="2"/>
    <x v="24"/>
    <x v="222"/>
    <x v="144"/>
    <x v="320"/>
    <x v="320"/>
    <x v="59"/>
    <x v="296"/>
    <x v="429"/>
    <x v="2"/>
    <x v="319"/>
    <x v="47"/>
    <x v="51"/>
    <x v="325"/>
    <x v="174"/>
    <x v="47"/>
    <x v="50"/>
    <x v="324"/>
    <x v="3"/>
    <x v="192"/>
    <x v="144"/>
    <x v="136"/>
    <x v="407"/>
    <x v="326"/>
    <x v="326"/>
    <x v="324"/>
    <x v="5"/>
    <x v="8"/>
    <x v="5"/>
    <x v="13"/>
    <x v="292"/>
    <x v="46"/>
  </r>
  <r>
    <x v="371"/>
    <x v="363"/>
    <x v="2"/>
    <x v="9"/>
    <x v="104"/>
    <x v="7"/>
    <x v="1"/>
    <x v="14"/>
    <x v="15"/>
    <x v="4"/>
    <x v="4"/>
    <x v="31"/>
    <x v="2"/>
    <x v="19"/>
    <x v="243"/>
    <x v="144"/>
    <x v="320"/>
    <x v="320"/>
    <x v="59"/>
    <x v="180"/>
    <x v="39"/>
    <x v="2"/>
    <x v="157"/>
    <x v="412"/>
    <x v="426"/>
    <x v="159"/>
    <x v="296"/>
    <x v="412"/>
    <x v="426"/>
    <x v="162"/>
    <x v="3"/>
    <x v="242"/>
    <x v="12"/>
    <x v="356"/>
    <x v="81"/>
    <x v="157"/>
    <x v="157"/>
    <x v="159"/>
    <x v="5"/>
    <x v="8"/>
    <x v="5"/>
    <x v="13"/>
    <x v="192"/>
    <x v="46"/>
  </r>
  <r>
    <x v="372"/>
    <x v="364"/>
    <x v="1"/>
    <x v="2"/>
    <x v="104"/>
    <x v="7"/>
    <x v="1"/>
    <x v="14"/>
    <x v="14"/>
    <x v="4"/>
    <x v="4"/>
    <x v="31"/>
    <x v="2"/>
    <x v="24"/>
    <x v="222"/>
    <x v="144"/>
    <x v="320"/>
    <x v="320"/>
    <x v="59"/>
    <x v="296"/>
    <x v="429"/>
    <x v="2"/>
    <x v="319"/>
    <x v="47"/>
    <x v="51"/>
    <x v="325"/>
    <x v="174"/>
    <x v="47"/>
    <x v="50"/>
    <x v="324"/>
    <x v="3"/>
    <x v="192"/>
    <x v="144"/>
    <x v="136"/>
    <x v="407"/>
    <x v="326"/>
    <x v="326"/>
    <x v="324"/>
    <x v="5"/>
    <x v="8"/>
    <x v="5"/>
    <x v="13"/>
    <x v="292"/>
    <x v="46"/>
  </r>
  <r>
    <x v="208"/>
    <x v="202"/>
    <x v="1"/>
    <x v="4"/>
    <x v="105"/>
    <x v="1"/>
    <x v="8"/>
    <x v="3"/>
    <x v="29"/>
    <x v="1"/>
    <x v="73"/>
    <x v="112"/>
    <x v="2"/>
    <x v="16"/>
    <x v="368"/>
    <x v="63"/>
    <x v="112"/>
    <x v="101"/>
    <x v="37"/>
    <x v="32"/>
    <x v="126"/>
    <x v="2"/>
    <x v="31"/>
    <x v="123"/>
    <x v="103"/>
    <x v="31"/>
    <x v="378"/>
    <x v="122"/>
    <x v="102"/>
    <x v="29"/>
    <x v="3"/>
    <x v="369"/>
    <x v="86"/>
    <x v="103"/>
    <x v="104"/>
    <x v="28"/>
    <x v="28"/>
    <x v="28"/>
    <x v="2"/>
    <x v="6"/>
    <x v="7"/>
    <x v="6"/>
    <x v="61"/>
    <x v="71"/>
  </r>
  <r>
    <x v="296"/>
    <x v="282"/>
    <x v="1"/>
    <x v="11"/>
    <x v="105"/>
    <x v="1"/>
    <x v="8"/>
    <x v="3"/>
    <x v="29"/>
    <x v="5"/>
    <x v="73"/>
    <x v="112"/>
    <x v="2"/>
    <x v="29"/>
    <x v="109"/>
    <x v="63"/>
    <x v="112"/>
    <x v="101"/>
    <x v="37"/>
    <x v="444"/>
    <x v="339"/>
    <x v="2"/>
    <x v="448"/>
    <x v="342"/>
    <x v="375"/>
    <x v="453"/>
    <x v="88"/>
    <x v="342"/>
    <x v="374"/>
    <x v="455"/>
    <x v="3"/>
    <x v="70"/>
    <x v="86"/>
    <x v="387"/>
    <x v="387"/>
    <x v="454"/>
    <x v="454"/>
    <x v="454"/>
    <x v="2"/>
    <x v="6"/>
    <x v="7"/>
    <x v="6"/>
    <x v="427"/>
    <x v="71"/>
  </r>
  <r>
    <x v="379"/>
    <x v="371"/>
    <x v="1"/>
    <x v="4"/>
    <x v="105"/>
    <x v="1"/>
    <x v="8"/>
    <x v="3"/>
    <x v="23"/>
    <x v="1"/>
    <x v="76"/>
    <x v="116"/>
    <x v="2"/>
    <x v="29"/>
    <x v="85"/>
    <x v="76"/>
    <x v="113"/>
    <x v="102"/>
    <x v="38"/>
    <x v="448"/>
    <x v="350"/>
    <x v="2"/>
    <x v="450"/>
    <x v="394"/>
    <x v="417"/>
    <x v="457"/>
    <x v="115"/>
    <x v="394"/>
    <x v="417"/>
    <x v="459"/>
    <x v="3"/>
    <x v="69"/>
    <x v="86"/>
    <x v="428"/>
    <x v="431"/>
    <x v="458"/>
    <x v="458"/>
    <x v="458"/>
    <x v="2"/>
    <x v="6"/>
    <x v="7"/>
    <x v="6"/>
    <x v="428"/>
    <x v="70"/>
  </r>
  <r>
    <x v="64"/>
    <x v="54"/>
    <x v="1"/>
    <x v="4"/>
    <x v="106"/>
    <x v="0"/>
    <x v="6"/>
    <x v="14"/>
    <x v="23"/>
    <x v="9"/>
    <x v="38"/>
    <x v="83"/>
    <x v="2"/>
    <x v="16"/>
    <x v="297"/>
    <x v="49"/>
    <x v="173"/>
    <x v="168"/>
    <x v="15"/>
    <x v="34"/>
    <x v="106"/>
    <x v="2"/>
    <x v="30"/>
    <x v="390"/>
    <x v="390"/>
    <x v="32"/>
    <x v="390"/>
    <x v="390"/>
    <x v="390"/>
    <x v="30"/>
    <x v="3"/>
    <x v="296"/>
    <x v="35"/>
    <x v="379"/>
    <x v="95"/>
    <x v="29"/>
    <x v="29"/>
    <x v="29"/>
    <x v="2"/>
    <x v="5"/>
    <x v="7"/>
    <x v="5"/>
    <x v="48"/>
    <x v="48"/>
  </r>
  <r>
    <x v="81"/>
    <x v="83"/>
    <x v="1"/>
    <x v="4"/>
    <x v="106"/>
    <x v="0"/>
    <x v="6"/>
    <x v="14"/>
    <x v="25"/>
    <x v="9"/>
    <x v="44"/>
    <x v="89"/>
    <x v="2"/>
    <x v="16"/>
    <x v="302"/>
    <x v="47"/>
    <x v="174"/>
    <x v="169"/>
    <x v="20"/>
    <x v="31"/>
    <x v="101"/>
    <x v="2"/>
    <x v="29"/>
    <x v="387"/>
    <x v="386"/>
    <x v="30"/>
    <x v="394"/>
    <x v="387"/>
    <x v="386"/>
    <x v="28"/>
    <x v="3"/>
    <x v="298"/>
    <x v="62"/>
    <x v="389"/>
    <x v="99"/>
    <x v="27"/>
    <x v="27"/>
    <x v="27"/>
    <x v="2"/>
    <x v="5"/>
    <x v="7"/>
    <x v="5"/>
    <x v="50"/>
    <x v="52"/>
  </r>
  <r>
    <x v="82"/>
    <x v="84"/>
    <x v="1"/>
    <x v="4"/>
    <x v="106"/>
    <x v="0"/>
    <x v="6"/>
    <x v="14"/>
    <x v="5"/>
    <x v="9"/>
    <x v="46"/>
    <x v="90"/>
    <x v="2"/>
    <x v="29"/>
    <x v="172"/>
    <x v="54"/>
    <x v="175"/>
    <x v="170"/>
    <x v="19"/>
    <x v="446"/>
    <x v="363"/>
    <x v="2"/>
    <x v="451"/>
    <x v="88"/>
    <x v="119"/>
    <x v="454"/>
    <x v="76"/>
    <x v="89"/>
    <x v="118"/>
    <x v="456"/>
    <x v="3"/>
    <x v="150"/>
    <x v="110"/>
    <x v="139"/>
    <x v="393"/>
    <x v="455"/>
    <x v="455"/>
    <x v="455"/>
    <x v="2"/>
    <x v="5"/>
    <x v="7"/>
    <x v="5"/>
    <x v="439"/>
    <x v="53"/>
  </r>
  <r>
    <x v="85"/>
    <x v="87"/>
    <x v="1"/>
    <x v="4"/>
    <x v="106"/>
    <x v="0"/>
    <x v="6"/>
    <x v="14"/>
    <x v="8"/>
    <x v="9"/>
    <x v="47"/>
    <x v="91"/>
    <x v="2"/>
    <x v="29"/>
    <x v="171"/>
    <x v="56"/>
    <x v="176"/>
    <x v="171"/>
    <x v="18"/>
    <x v="447"/>
    <x v="364"/>
    <x v="2"/>
    <x v="452"/>
    <x v="95"/>
    <x v="128"/>
    <x v="455"/>
    <x v="79"/>
    <x v="96"/>
    <x v="127"/>
    <x v="457"/>
    <x v="3"/>
    <x v="149"/>
    <x v="114"/>
    <x v="156"/>
    <x v="394"/>
    <x v="456"/>
    <x v="456"/>
    <x v="456"/>
    <x v="2"/>
    <x v="5"/>
    <x v="7"/>
    <x v="5"/>
    <x v="438"/>
    <x v="54"/>
  </r>
  <r>
    <x v="210"/>
    <x v="204"/>
    <x v="1"/>
    <x v="4"/>
    <x v="106"/>
    <x v="0"/>
    <x v="6"/>
    <x v="14"/>
    <x v="29"/>
    <x v="2"/>
    <x v="73"/>
    <x v="112"/>
    <x v="2"/>
    <x v="16"/>
    <x v="370"/>
    <x v="76"/>
    <x v="182"/>
    <x v="177"/>
    <x v="22"/>
    <x v="25"/>
    <x v="89"/>
    <x v="2"/>
    <x v="24"/>
    <x v="192"/>
    <x v="159"/>
    <x v="25"/>
    <x v="387"/>
    <x v="190"/>
    <x v="159"/>
    <x v="24"/>
    <x v="3"/>
    <x v="316"/>
    <x v="86"/>
    <x v="165"/>
    <x v="98"/>
    <x v="23"/>
    <x v="23"/>
    <x v="23"/>
    <x v="2"/>
    <x v="5"/>
    <x v="7"/>
    <x v="5"/>
    <x v="58"/>
    <x v="67"/>
  </r>
  <r>
    <x v="341"/>
    <x v="323"/>
    <x v="1"/>
    <x v="11"/>
    <x v="106"/>
    <x v="0"/>
    <x v="6"/>
    <x v="14"/>
    <x v="29"/>
    <x v="5"/>
    <x v="73"/>
    <x v="112"/>
    <x v="2"/>
    <x v="29"/>
    <x v="108"/>
    <x v="76"/>
    <x v="182"/>
    <x v="177"/>
    <x v="22"/>
    <x v="453"/>
    <x v="372"/>
    <x v="2"/>
    <x v="457"/>
    <x v="279"/>
    <x v="321"/>
    <x v="461"/>
    <x v="82"/>
    <x v="279"/>
    <x v="321"/>
    <x v="463"/>
    <x v="3"/>
    <x v="133"/>
    <x v="86"/>
    <x v="329"/>
    <x v="390"/>
    <x v="462"/>
    <x v="462"/>
    <x v="462"/>
    <x v="2"/>
    <x v="5"/>
    <x v="7"/>
    <x v="5"/>
    <x v="431"/>
    <x v="67"/>
  </r>
  <r>
    <x v="444"/>
    <x v="443"/>
    <x v="1"/>
    <x v="4"/>
    <x v="106"/>
    <x v="0"/>
    <x v="6"/>
    <x v="14"/>
    <x v="26"/>
    <x v="9"/>
    <x v="105"/>
    <x v="6"/>
    <x v="2"/>
    <x v="21"/>
    <x v="235"/>
    <x v="71"/>
    <x v="1"/>
    <x v="0"/>
    <x v="336"/>
    <x v="245"/>
    <x v="245"/>
    <x v="2"/>
    <x v="248"/>
    <x v="238"/>
    <x v="244"/>
    <x v="251"/>
    <x v="229"/>
    <x v="238"/>
    <x v="244"/>
    <x v="251"/>
    <x v="3"/>
    <x v="217"/>
    <x v="22"/>
    <x v="138"/>
    <x v="153"/>
    <x v="249"/>
    <x v="249"/>
    <x v="249"/>
    <x v="7"/>
    <x v="5"/>
    <x v="7"/>
    <x v="5"/>
    <x v="247"/>
    <x v="257"/>
  </r>
  <r>
    <x v="449"/>
    <x v="448"/>
    <x v="1"/>
    <x v="4"/>
    <x v="106"/>
    <x v="0"/>
    <x v="6"/>
    <x v="14"/>
    <x v="23"/>
    <x v="9"/>
    <x v="106"/>
    <x v="30"/>
    <x v="2"/>
    <x v="29"/>
    <x v="206"/>
    <x v="54"/>
    <x v="102"/>
    <x v="87"/>
    <x v="10"/>
    <x v="431"/>
    <x v="293"/>
    <x v="2"/>
    <x v="435"/>
    <x v="267"/>
    <x v="300"/>
    <x v="437"/>
    <x v="185"/>
    <x v="265"/>
    <x v="300"/>
    <x v="439"/>
    <x v="3"/>
    <x v="195"/>
    <x v="86"/>
    <x v="304"/>
    <x v="295"/>
    <x v="438"/>
    <x v="438"/>
    <x v="438"/>
    <x v="5"/>
    <x v="5"/>
    <x v="7"/>
    <x v="5"/>
    <x v="399"/>
    <x v="35"/>
  </r>
  <r>
    <x v="209"/>
    <x v="203"/>
    <x v="1"/>
    <x v="4"/>
    <x v="107"/>
    <x v="1"/>
    <x v="8"/>
    <x v="3"/>
    <x v="29"/>
    <x v="1"/>
    <x v="73"/>
    <x v="112"/>
    <x v="2"/>
    <x v="16"/>
    <x v="364"/>
    <x v="63"/>
    <x v="104"/>
    <x v="109"/>
    <x v="170"/>
    <x v="126"/>
    <x v="152"/>
    <x v="2"/>
    <x v="142"/>
    <x v="108"/>
    <x v="114"/>
    <x v="128"/>
    <x v="323"/>
    <x v="109"/>
    <x v="113"/>
    <x v="129"/>
    <x v="3"/>
    <x v="368"/>
    <x v="86"/>
    <x v="116"/>
    <x v="138"/>
    <x v="126"/>
    <x v="126"/>
    <x v="126"/>
    <x v="2"/>
    <x v="6"/>
    <x v="7"/>
    <x v="6"/>
    <x v="150"/>
    <x v="165"/>
  </r>
  <r>
    <x v="297"/>
    <x v="283"/>
    <x v="1"/>
    <x v="11"/>
    <x v="107"/>
    <x v="1"/>
    <x v="8"/>
    <x v="3"/>
    <x v="29"/>
    <x v="5"/>
    <x v="73"/>
    <x v="112"/>
    <x v="2"/>
    <x v="29"/>
    <x v="112"/>
    <x v="63"/>
    <x v="104"/>
    <x v="109"/>
    <x v="170"/>
    <x v="347"/>
    <x v="309"/>
    <x v="2"/>
    <x v="331"/>
    <x v="357"/>
    <x v="367"/>
    <x v="348"/>
    <x v="147"/>
    <x v="356"/>
    <x v="367"/>
    <x v="349"/>
    <x v="3"/>
    <x v="72"/>
    <x v="86"/>
    <x v="378"/>
    <x v="363"/>
    <x v="349"/>
    <x v="349"/>
    <x v="349"/>
    <x v="2"/>
    <x v="6"/>
    <x v="7"/>
    <x v="6"/>
    <x v="335"/>
    <x v="165"/>
  </r>
  <r>
    <x v="116"/>
    <x v="118"/>
    <x v="1"/>
    <x v="4"/>
    <x v="108"/>
    <x v="3"/>
    <x v="6"/>
    <x v="13"/>
    <x v="20"/>
    <x v="7"/>
    <x v="56"/>
    <x v="97"/>
    <x v="2"/>
    <x v="12"/>
    <x v="455"/>
    <x v="4"/>
    <x v="9"/>
    <x v="9"/>
    <x v="301"/>
    <x v="231"/>
    <x v="210"/>
    <x v="2"/>
    <x v="239"/>
    <x v="258"/>
    <x v="265"/>
    <x v="240"/>
    <x v="283"/>
    <x v="258"/>
    <x v="265"/>
    <x v="242"/>
    <x v="3"/>
    <x v="261"/>
    <x v="72"/>
    <x v="237"/>
    <x v="154"/>
    <x v="240"/>
    <x v="240"/>
    <x v="240"/>
    <x v="2"/>
    <x v="2"/>
    <x v="7"/>
    <x v="2"/>
    <x v="70"/>
    <x v="152"/>
  </r>
  <r>
    <x v="8"/>
    <x v="2"/>
    <x v="1"/>
    <x v="6"/>
    <x v="109"/>
    <x v="13"/>
    <x v="8"/>
    <x v="14"/>
    <x v="18"/>
    <x v="4"/>
    <x v="11"/>
    <x v="19"/>
    <x v="2"/>
    <x v="35"/>
    <x v="208"/>
    <x v="81"/>
    <x v="44"/>
    <x v="44"/>
    <x v="103"/>
    <x v="310"/>
    <x v="361"/>
    <x v="2"/>
    <x v="308"/>
    <x v="382"/>
    <x v="398"/>
    <x v="317"/>
    <x v="194"/>
    <x v="382"/>
    <x v="398"/>
    <x v="318"/>
    <x v="3"/>
    <x v="153"/>
    <x v="152"/>
    <x v="469"/>
    <x v="396"/>
    <x v="320"/>
    <x v="320"/>
    <x v="318"/>
    <x v="6"/>
    <x v="8"/>
    <x v="1"/>
    <x v="9"/>
    <x v="299"/>
    <x v="124"/>
  </r>
  <r>
    <x v="9"/>
    <x v="3"/>
    <x v="1"/>
    <x v="4"/>
    <x v="109"/>
    <x v="13"/>
    <x v="8"/>
    <x v="14"/>
    <x v="23"/>
    <x v="4"/>
    <x v="11"/>
    <x v="27"/>
    <x v="2"/>
    <x v="15"/>
    <x v="256"/>
    <x v="81"/>
    <x v="57"/>
    <x v="56"/>
    <x v="102"/>
    <x v="174"/>
    <x v="150"/>
    <x v="2"/>
    <x v="177"/>
    <x v="79"/>
    <x v="82"/>
    <x v="173"/>
    <x v="259"/>
    <x v="80"/>
    <x v="83"/>
    <x v="172"/>
    <x v="3"/>
    <x v="287"/>
    <x v="14"/>
    <x v="46"/>
    <x v="134"/>
    <x v="169"/>
    <x v="169"/>
    <x v="169"/>
    <x v="5"/>
    <x v="8"/>
    <x v="1"/>
    <x v="9"/>
    <x v="197"/>
    <x v="128"/>
  </r>
  <r>
    <x v="22"/>
    <x v="21"/>
    <x v="1"/>
    <x v="5"/>
    <x v="109"/>
    <x v="13"/>
    <x v="8"/>
    <x v="14"/>
    <x v="15"/>
    <x v="4"/>
    <x v="11"/>
    <x v="19"/>
    <x v="2"/>
    <x v="9"/>
    <x v="257"/>
    <x v="81"/>
    <x v="44"/>
    <x v="44"/>
    <x v="103"/>
    <x v="161"/>
    <x v="104"/>
    <x v="2"/>
    <x v="164"/>
    <x v="77"/>
    <x v="77"/>
    <x v="163"/>
    <x v="266"/>
    <x v="76"/>
    <x v="76"/>
    <x v="164"/>
    <x v="3"/>
    <x v="293"/>
    <x v="5"/>
    <x v="25"/>
    <x v="93"/>
    <x v="159"/>
    <x v="159"/>
    <x v="161"/>
    <x v="6"/>
    <x v="8"/>
    <x v="1"/>
    <x v="9"/>
    <x v="182"/>
    <x v="124"/>
  </r>
  <r>
    <x v="27"/>
    <x v="22"/>
    <x v="1"/>
    <x v="3"/>
    <x v="109"/>
    <x v="13"/>
    <x v="8"/>
    <x v="14"/>
    <x v="14"/>
    <x v="4"/>
    <x v="11"/>
    <x v="19"/>
    <x v="2"/>
    <x v="35"/>
    <x v="208"/>
    <x v="81"/>
    <x v="44"/>
    <x v="44"/>
    <x v="103"/>
    <x v="310"/>
    <x v="361"/>
    <x v="2"/>
    <x v="308"/>
    <x v="382"/>
    <x v="398"/>
    <x v="317"/>
    <x v="194"/>
    <x v="382"/>
    <x v="398"/>
    <x v="318"/>
    <x v="3"/>
    <x v="153"/>
    <x v="152"/>
    <x v="469"/>
    <x v="396"/>
    <x v="320"/>
    <x v="320"/>
    <x v="318"/>
    <x v="6"/>
    <x v="8"/>
    <x v="1"/>
    <x v="9"/>
    <x v="299"/>
    <x v="124"/>
  </r>
  <r>
    <x v="57"/>
    <x v="49"/>
    <x v="1"/>
    <x v="4"/>
    <x v="109"/>
    <x v="13"/>
    <x v="8"/>
    <x v="14"/>
    <x v="24"/>
    <x v="4"/>
    <x v="38"/>
    <x v="14"/>
    <x v="2"/>
    <x v="16"/>
    <x v="240"/>
    <x v="40"/>
    <x v="39"/>
    <x v="38"/>
    <x v="108"/>
    <x v="206"/>
    <x v="221"/>
    <x v="2"/>
    <x v="235"/>
    <x v="204"/>
    <x v="213"/>
    <x v="212"/>
    <x v="235"/>
    <x v="204"/>
    <x v="213"/>
    <x v="213"/>
    <x v="3"/>
    <x v="224"/>
    <x v="42"/>
    <x v="169"/>
    <x v="189"/>
    <x v="212"/>
    <x v="212"/>
    <x v="211"/>
    <x v="6"/>
    <x v="8"/>
    <x v="1"/>
    <x v="9"/>
    <x v="232"/>
    <x v="119"/>
  </r>
  <r>
    <x v="211"/>
    <x v="205"/>
    <x v="1"/>
    <x v="4"/>
    <x v="109"/>
    <x v="13"/>
    <x v="8"/>
    <x v="14"/>
    <x v="29"/>
    <x v="4"/>
    <x v="73"/>
    <x v="112"/>
    <x v="2"/>
    <x v="16"/>
    <x v="325"/>
    <x v="49"/>
    <x v="158"/>
    <x v="160"/>
    <x v="96"/>
    <x v="86"/>
    <x v="125"/>
    <x v="2"/>
    <x v="107"/>
    <x v="367"/>
    <x v="376"/>
    <x v="105"/>
    <x v="380"/>
    <x v="365"/>
    <x v="375"/>
    <x v="106"/>
    <x v="3"/>
    <x v="410"/>
    <x v="86"/>
    <x v="388"/>
    <x v="193"/>
    <x v="103"/>
    <x v="103"/>
    <x v="103"/>
    <x v="2"/>
    <x v="8"/>
    <x v="1"/>
    <x v="9"/>
    <x v="145"/>
    <x v="162"/>
  </r>
  <r>
    <x v="298"/>
    <x v="284"/>
    <x v="1"/>
    <x v="11"/>
    <x v="109"/>
    <x v="13"/>
    <x v="8"/>
    <x v="14"/>
    <x v="29"/>
    <x v="5"/>
    <x v="73"/>
    <x v="112"/>
    <x v="2"/>
    <x v="29"/>
    <x v="149"/>
    <x v="49"/>
    <x v="158"/>
    <x v="160"/>
    <x v="96"/>
    <x v="400"/>
    <x v="341"/>
    <x v="2"/>
    <x v="376"/>
    <x v="96"/>
    <x v="102"/>
    <x v="379"/>
    <x v="86"/>
    <x v="97"/>
    <x v="101"/>
    <x v="380"/>
    <x v="3"/>
    <x v="24"/>
    <x v="86"/>
    <x v="102"/>
    <x v="311"/>
    <x v="380"/>
    <x v="380"/>
    <x v="380"/>
    <x v="2"/>
    <x v="8"/>
    <x v="1"/>
    <x v="9"/>
    <x v="345"/>
    <x v="162"/>
  </r>
  <r>
    <x v="112"/>
    <x v="113"/>
    <x v="0"/>
    <x v="8"/>
    <x v="110"/>
    <x v="4"/>
    <x v="6"/>
    <x v="14"/>
    <x v="12"/>
    <x v="2"/>
    <x v="19"/>
    <x v="69"/>
    <x v="2"/>
    <x v="18"/>
    <x v="255"/>
    <x v="120"/>
    <x v="233"/>
    <x v="130"/>
    <x v="0"/>
    <x v="4"/>
    <x v="185"/>
    <x v="2"/>
    <x v="4"/>
    <x v="66"/>
    <x v="44"/>
    <x v="4"/>
    <x v="246"/>
    <x v="64"/>
    <x v="44"/>
    <x v="4"/>
    <x v="3"/>
    <x v="221"/>
    <x v="25"/>
    <x v="33"/>
    <x v="67"/>
    <x v="3"/>
    <x v="3"/>
    <x v="3"/>
    <x v="2"/>
    <x v="3"/>
    <x v="7"/>
    <x v="3"/>
    <x v="17"/>
    <x v="2"/>
  </r>
  <r>
    <x v="468"/>
    <x v="467"/>
    <x v="1"/>
    <x v="4"/>
    <x v="111"/>
    <x v="15"/>
    <x v="2"/>
    <x v="13"/>
    <x v="27"/>
    <x v="7"/>
    <x v="110"/>
    <x v="131"/>
    <x v="2"/>
    <x v="16"/>
    <x v="392"/>
    <x v="49"/>
    <x v="105"/>
    <x v="112"/>
    <x v="288"/>
    <x v="225"/>
    <x v="184"/>
    <x v="2"/>
    <x v="222"/>
    <x v="284"/>
    <x v="285"/>
    <x v="229"/>
    <x v="303"/>
    <x v="285"/>
    <x v="285"/>
    <x v="230"/>
    <x v="3"/>
    <x v="434"/>
    <x v="86"/>
    <x v="288"/>
    <x v="283"/>
    <x v="229"/>
    <x v="229"/>
    <x v="228"/>
    <x v="2"/>
    <x v="8"/>
    <x v="7"/>
    <x v="15"/>
    <x v="190"/>
    <x v="224"/>
  </r>
  <r>
    <x v="212"/>
    <x v="206"/>
    <x v="1"/>
    <x v="4"/>
    <x v="112"/>
    <x v="0"/>
    <x v="8"/>
    <x v="4"/>
    <x v="29"/>
    <x v="7"/>
    <x v="73"/>
    <x v="112"/>
    <x v="2"/>
    <x v="16"/>
    <x v="348"/>
    <x v="49"/>
    <x v="107"/>
    <x v="111"/>
    <x v="200"/>
    <x v="137"/>
    <x v="141"/>
    <x v="2"/>
    <x v="143"/>
    <x v="251"/>
    <x v="249"/>
    <x v="143"/>
    <x v="357"/>
    <x v="251"/>
    <x v="249"/>
    <x v="145"/>
    <x v="3"/>
    <x v="312"/>
    <x v="86"/>
    <x v="254"/>
    <x v="234"/>
    <x v="141"/>
    <x v="141"/>
    <x v="142"/>
    <x v="2"/>
    <x v="5"/>
    <x v="7"/>
    <x v="5"/>
    <x v="46"/>
    <x v="50"/>
  </r>
  <r>
    <x v="299"/>
    <x v="285"/>
    <x v="1"/>
    <x v="11"/>
    <x v="112"/>
    <x v="0"/>
    <x v="8"/>
    <x v="4"/>
    <x v="29"/>
    <x v="5"/>
    <x v="73"/>
    <x v="112"/>
    <x v="2"/>
    <x v="29"/>
    <x v="126"/>
    <x v="49"/>
    <x v="107"/>
    <x v="111"/>
    <x v="200"/>
    <x v="333"/>
    <x v="319"/>
    <x v="2"/>
    <x v="330"/>
    <x v="222"/>
    <x v="240"/>
    <x v="334"/>
    <x v="107"/>
    <x v="222"/>
    <x v="240"/>
    <x v="334"/>
    <x v="3"/>
    <x v="136"/>
    <x v="86"/>
    <x v="245"/>
    <x v="271"/>
    <x v="335"/>
    <x v="335"/>
    <x v="334"/>
    <x v="2"/>
    <x v="5"/>
    <x v="7"/>
    <x v="5"/>
    <x v="442"/>
    <x v="50"/>
  </r>
  <r>
    <x v="394"/>
    <x v="386"/>
    <x v="1"/>
    <x v="4"/>
    <x v="112"/>
    <x v="0"/>
    <x v="8"/>
    <x v="4"/>
    <x v="20"/>
    <x v="7"/>
    <x v="81"/>
    <x v="121"/>
    <x v="2"/>
    <x v="29"/>
    <x v="78"/>
    <x v="73"/>
    <x v="108"/>
    <x v="113"/>
    <x v="201"/>
    <x v="339"/>
    <x v="338"/>
    <x v="2"/>
    <x v="338"/>
    <x v="384"/>
    <x v="399"/>
    <x v="353"/>
    <x v="133"/>
    <x v="384"/>
    <x v="399"/>
    <x v="355"/>
    <x v="3"/>
    <x v="121"/>
    <x v="86"/>
    <x v="411"/>
    <x v="409"/>
    <x v="354"/>
    <x v="354"/>
    <x v="355"/>
    <x v="2"/>
    <x v="5"/>
    <x v="7"/>
    <x v="5"/>
    <x v="443"/>
    <x v="55"/>
  </r>
  <r>
    <x v="213"/>
    <x v="207"/>
    <x v="1"/>
    <x v="4"/>
    <x v="113"/>
    <x v="14"/>
    <x v="3"/>
    <x v="14"/>
    <x v="29"/>
    <x v="6"/>
    <x v="73"/>
    <x v="112"/>
    <x v="2"/>
    <x v="16"/>
    <x v="360"/>
    <x v="74"/>
    <x v="180"/>
    <x v="187"/>
    <x v="123"/>
    <x v="99"/>
    <x v="137"/>
    <x v="2"/>
    <x v="126"/>
    <x v="206"/>
    <x v="202"/>
    <x v="108"/>
    <x v="317"/>
    <x v="205"/>
    <x v="202"/>
    <x v="109"/>
    <x v="3"/>
    <x v="356"/>
    <x v="86"/>
    <x v="210"/>
    <x v="113"/>
    <x v="106"/>
    <x v="106"/>
    <x v="106"/>
    <x v="2"/>
    <x v="7"/>
    <x v="7"/>
    <x v="7"/>
    <x v="152"/>
    <x v="172"/>
  </r>
  <r>
    <x v="342"/>
    <x v="324"/>
    <x v="1"/>
    <x v="11"/>
    <x v="113"/>
    <x v="14"/>
    <x v="3"/>
    <x v="14"/>
    <x v="29"/>
    <x v="5"/>
    <x v="73"/>
    <x v="112"/>
    <x v="2"/>
    <x v="29"/>
    <x v="115"/>
    <x v="74"/>
    <x v="180"/>
    <x v="187"/>
    <x v="123"/>
    <x v="380"/>
    <x v="321"/>
    <x v="2"/>
    <x v="353"/>
    <x v="264"/>
    <x v="280"/>
    <x v="373"/>
    <x v="154"/>
    <x v="262"/>
    <x v="280"/>
    <x v="374"/>
    <x v="3"/>
    <x v="85"/>
    <x v="86"/>
    <x v="282"/>
    <x v="377"/>
    <x v="374"/>
    <x v="374"/>
    <x v="374"/>
    <x v="2"/>
    <x v="7"/>
    <x v="7"/>
    <x v="7"/>
    <x v="333"/>
    <x v="172"/>
  </r>
  <r>
    <x v="491"/>
    <x v="493"/>
    <x v="1"/>
    <x v="4"/>
    <x v="114"/>
    <x v="15"/>
    <x v="1"/>
    <x v="13"/>
    <x v="25"/>
    <x v="7"/>
    <x v="118"/>
    <x v="153"/>
    <x v="0"/>
    <x v="29"/>
    <x v="28"/>
    <x v="105"/>
    <x v="252"/>
    <x v="250"/>
    <x v="219"/>
    <x v="352"/>
    <x v="433"/>
    <x v="2"/>
    <x v="388"/>
    <x v="176"/>
    <x v="193"/>
    <x v="396"/>
    <x v="78"/>
    <x v="178"/>
    <x v="196"/>
    <x v="388"/>
    <x v="3"/>
    <x v="434"/>
    <x v="86"/>
    <x v="206"/>
    <x v="220"/>
    <x v="388"/>
    <x v="388"/>
    <x v="388"/>
    <x v="2"/>
    <x v="8"/>
    <x v="7"/>
    <x v="15"/>
    <x v="161"/>
    <x v="294"/>
  </r>
  <r>
    <x v="37"/>
    <x v="41"/>
    <x v="1"/>
    <x v="4"/>
    <x v="115"/>
    <x v="4"/>
    <x v="2"/>
    <x v="13"/>
    <x v="23"/>
    <x v="7"/>
    <x v="27"/>
    <x v="73"/>
    <x v="2"/>
    <x v="16"/>
    <x v="293"/>
    <x v="25"/>
    <x v="95"/>
    <x v="99"/>
    <x v="296"/>
    <x v="232"/>
    <x v="180"/>
    <x v="2"/>
    <x v="232"/>
    <x v="368"/>
    <x v="379"/>
    <x v="239"/>
    <x v="332"/>
    <x v="367"/>
    <x v="377"/>
    <x v="241"/>
    <x v="3"/>
    <x v="239"/>
    <x v="55"/>
    <x v="368"/>
    <x v="117"/>
    <x v="239"/>
    <x v="239"/>
    <x v="239"/>
    <x v="2"/>
    <x v="3"/>
    <x v="7"/>
    <x v="3"/>
    <x v="238"/>
    <x v="252"/>
  </r>
  <r>
    <x v="97"/>
    <x v="99"/>
    <x v="1"/>
    <x v="4"/>
    <x v="115"/>
    <x v="4"/>
    <x v="2"/>
    <x v="13"/>
    <x v="39"/>
    <x v="7"/>
    <x v="50"/>
    <x v="73"/>
    <x v="2"/>
    <x v="29"/>
    <x v="178"/>
    <x v="59"/>
    <x v="95"/>
    <x v="99"/>
    <x v="297"/>
    <x v="254"/>
    <x v="298"/>
    <x v="2"/>
    <x v="268"/>
    <x v="338"/>
    <x v="347"/>
    <x v="268"/>
    <x v="177"/>
    <x v="339"/>
    <x v="347"/>
    <x v="269"/>
    <x v="3"/>
    <x v="194"/>
    <x v="116"/>
    <x v="385"/>
    <x v="382"/>
    <x v="266"/>
    <x v="266"/>
    <x v="267"/>
    <x v="2"/>
    <x v="3"/>
    <x v="7"/>
    <x v="3"/>
    <x v="257"/>
    <x v="252"/>
  </r>
  <r>
    <x v="214"/>
    <x v="208"/>
    <x v="1"/>
    <x v="4"/>
    <x v="116"/>
    <x v="14"/>
    <x v="2"/>
    <x v="14"/>
    <x v="29"/>
    <x v="4"/>
    <x v="73"/>
    <x v="112"/>
    <x v="2"/>
    <x v="16"/>
    <x v="334"/>
    <x v="63"/>
    <x v="166"/>
    <x v="167"/>
    <x v="119"/>
    <x v="101"/>
    <x v="116"/>
    <x v="2"/>
    <x v="119"/>
    <x v="305"/>
    <x v="305"/>
    <x v="120"/>
    <x v="367"/>
    <x v="306"/>
    <x v="306"/>
    <x v="121"/>
    <x v="3"/>
    <x v="346"/>
    <x v="86"/>
    <x v="312"/>
    <x v="125"/>
    <x v="118"/>
    <x v="118"/>
    <x v="118"/>
    <x v="2"/>
    <x v="7"/>
    <x v="7"/>
    <x v="7"/>
    <x v="165"/>
    <x v="197"/>
  </r>
  <r>
    <x v="343"/>
    <x v="325"/>
    <x v="1"/>
    <x v="11"/>
    <x v="116"/>
    <x v="14"/>
    <x v="2"/>
    <x v="14"/>
    <x v="29"/>
    <x v="5"/>
    <x v="73"/>
    <x v="112"/>
    <x v="2"/>
    <x v="29"/>
    <x v="139"/>
    <x v="63"/>
    <x v="166"/>
    <x v="167"/>
    <x v="119"/>
    <x v="378"/>
    <x v="352"/>
    <x v="2"/>
    <x v="363"/>
    <x v="162"/>
    <x v="179"/>
    <x v="357"/>
    <x v="99"/>
    <x v="160"/>
    <x v="176"/>
    <x v="359"/>
    <x v="3"/>
    <x v="95"/>
    <x v="86"/>
    <x v="188"/>
    <x v="369"/>
    <x v="359"/>
    <x v="359"/>
    <x v="359"/>
    <x v="2"/>
    <x v="7"/>
    <x v="7"/>
    <x v="7"/>
    <x v="319"/>
    <x v="197"/>
  </r>
  <r>
    <x v="215"/>
    <x v="209"/>
    <x v="1"/>
    <x v="4"/>
    <x v="117"/>
    <x v="12"/>
    <x v="2"/>
    <x v="14"/>
    <x v="29"/>
    <x v="9"/>
    <x v="73"/>
    <x v="112"/>
    <x v="2"/>
    <x v="16"/>
    <x v="443"/>
    <x v="140"/>
    <x v="293"/>
    <x v="293"/>
    <x v="243"/>
    <x v="185"/>
    <x v="13"/>
    <x v="2"/>
    <x v="101"/>
    <x v="13"/>
    <x v="13"/>
    <x v="138"/>
    <x v="432"/>
    <x v="13"/>
    <x v="13"/>
    <x v="139"/>
    <x v="3"/>
    <x v="404"/>
    <x v="86"/>
    <x v="13"/>
    <x v="7"/>
    <x v="136"/>
    <x v="136"/>
    <x v="136"/>
    <x v="2"/>
    <x v="8"/>
    <x v="0"/>
    <x v="8"/>
    <x v="87"/>
    <x v="110"/>
  </r>
  <r>
    <x v="344"/>
    <x v="326"/>
    <x v="1"/>
    <x v="11"/>
    <x v="117"/>
    <x v="12"/>
    <x v="2"/>
    <x v="14"/>
    <x v="29"/>
    <x v="5"/>
    <x v="73"/>
    <x v="112"/>
    <x v="2"/>
    <x v="29"/>
    <x v="30"/>
    <x v="140"/>
    <x v="293"/>
    <x v="293"/>
    <x v="243"/>
    <x v="293"/>
    <x v="469"/>
    <x v="2"/>
    <x v="383"/>
    <x v="453"/>
    <x v="470"/>
    <x v="338"/>
    <x v="24"/>
    <x v="454"/>
    <x v="469"/>
    <x v="339"/>
    <x v="3"/>
    <x v="30"/>
    <x v="86"/>
    <x v="487"/>
    <x v="491"/>
    <x v="339"/>
    <x v="339"/>
    <x v="339"/>
    <x v="2"/>
    <x v="8"/>
    <x v="0"/>
    <x v="8"/>
    <x v="402"/>
    <x v="110"/>
  </r>
  <r>
    <x v="216"/>
    <x v="210"/>
    <x v="1"/>
    <x v="4"/>
    <x v="118"/>
    <x v="3"/>
    <x v="6"/>
    <x v="14"/>
    <x v="29"/>
    <x v="9"/>
    <x v="73"/>
    <x v="112"/>
    <x v="2"/>
    <x v="16"/>
    <x v="317"/>
    <x v="21"/>
    <x v="111"/>
    <x v="115"/>
    <x v="284"/>
    <x v="222"/>
    <x v="133"/>
    <x v="2"/>
    <x v="199"/>
    <x v="389"/>
    <x v="404"/>
    <x v="246"/>
    <x v="400"/>
    <x v="389"/>
    <x v="404"/>
    <x v="243"/>
    <x v="3"/>
    <x v="235"/>
    <x v="86"/>
    <x v="415"/>
    <x v="400"/>
    <x v="241"/>
    <x v="241"/>
    <x v="241"/>
    <x v="2"/>
    <x v="2"/>
    <x v="7"/>
    <x v="2"/>
    <x v="32"/>
    <x v="38"/>
  </r>
  <r>
    <x v="345"/>
    <x v="327"/>
    <x v="1"/>
    <x v="11"/>
    <x v="118"/>
    <x v="3"/>
    <x v="6"/>
    <x v="14"/>
    <x v="29"/>
    <x v="5"/>
    <x v="73"/>
    <x v="112"/>
    <x v="2"/>
    <x v="29"/>
    <x v="158"/>
    <x v="21"/>
    <x v="111"/>
    <x v="115"/>
    <x v="284"/>
    <x v="264"/>
    <x v="328"/>
    <x v="2"/>
    <x v="282"/>
    <x v="72"/>
    <x v="73"/>
    <x v="253"/>
    <x v="68"/>
    <x v="70"/>
    <x v="71"/>
    <x v="255"/>
    <x v="3"/>
    <x v="201"/>
    <x v="86"/>
    <x v="76"/>
    <x v="90"/>
    <x v="253"/>
    <x v="253"/>
    <x v="253"/>
    <x v="2"/>
    <x v="2"/>
    <x v="7"/>
    <x v="2"/>
    <x v="453"/>
    <x v="38"/>
  </r>
  <r>
    <x v="217"/>
    <x v="211"/>
    <x v="1"/>
    <x v="4"/>
    <x v="119"/>
    <x v="12"/>
    <x v="6"/>
    <x v="14"/>
    <x v="29"/>
    <x v="9"/>
    <x v="73"/>
    <x v="112"/>
    <x v="2"/>
    <x v="16"/>
    <x v="419"/>
    <x v="114"/>
    <x v="236"/>
    <x v="236"/>
    <x v="263"/>
    <x v="204"/>
    <x v="50"/>
    <x v="2"/>
    <x v="171"/>
    <x v="33"/>
    <x v="32"/>
    <x v="182"/>
    <x v="361"/>
    <x v="33"/>
    <x v="32"/>
    <x v="181"/>
    <x v="3"/>
    <x v="398"/>
    <x v="86"/>
    <x v="35"/>
    <x v="59"/>
    <x v="179"/>
    <x v="179"/>
    <x v="179"/>
    <x v="2"/>
    <x v="8"/>
    <x v="0"/>
    <x v="8"/>
    <x v="62"/>
    <x v="72"/>
  </r>
  <r>
    <x v="328"/>
    <x v="311"/>
    <x v="1"/>
    <x v="11"/>
    <x v="119"/>
    <x v="12"/>
    <x v="6"/>
    <x v="14"/>
    <x v="29"/>
    <x v="5"/>
    <x v="73"/>
    <x v="112"/>
    <x v="2"/>
    <x v="29"/>
    <x v="57"/>
    <x v="114"/>
    <x v="236"/>
    <x v="236"/>
    <x v="263"/>
    <x v="275"/>
    <x v="413"/>
    <x v="2"/>
    <x v="306"/>
    <x v="428"/>
    <x v="444"/>
    <x v="303"/>
    <x v="104"/>
    <x v="428"/>
    <x v="444"/>
    <x v="304"/>
    <x v="3"/>
    <x v="38"/>
    <x v="86"/>
    <x v="456"/>
    <x v="434"/>
    <x v="303"/>
    <x v="303"/>
    <x v="303"/>
    <x v="2"/>
    <x v="8"/>
    <x v="0"/>
    <x v="8"/>
    <x v="425"/>
    <x v="72"/>
  </r>
  <r>
    <x v="218"/>
    <x v="212"/>
    <x v="1"/>
    <x v="4"/>
    <x v="120"/>
    <x v="12"/>
    <x v="3"/>
    <x v="14"/>
    <x v="29"/>
    <x v="4"/>
    <x v="73"/>
    <x v="112"/>
    <x v="2"/>
    <x v="16"/>
    <x v="404"/>
    <x v="122"/>
    <x v="291"/>
    <x v="291"/>
    <x v="115"/>
    <x v="93"/>
    <x v="31"/>
    <x v="2"/>
    <x v="88"/>
    <x v="153"/>
    <x v="160"/>
    <x v="87"/>
    <x v="404"/>
    <x v="153"/>
    <x v="160"/>
    <x v="88"/>
    <x v="3"/>
    <x v="391"/>
    <x v="86"/>
    <x v="167"/>
    <x v="88"/>
    <x v="85"/>
    <x v="85"/>
    <x v="85"/>
    <x v="2"/>
    <x v="8"/>
    <x v="0"/>
    <x v="8"/>
    <x v="109"/>
    <x v="129"/>
  </r>
  <r>
    <x v="300"/>
    <x v="286"/>
    <x v="1"/>
    <x v="11"/>
    <x v="120"/>
    <x v="12"/>
    <x v="3"/>
    <x v="14"/>
    <x v="29"/>
    <x v="5"/>
    <x v="73"/>
    <x v="112"/>
    <x v="2"/>
    <x v="29"/>
    <x v="73"/>
    <x v="122"/>
    <x v="291"/>
    <x v="291"/>
    <x v="115"/>
    <x v="392"/>
    <x v="442"/>
    <x v="2"/>
    <x v="400"/>
    <x v="310"/>
    <x v="320"/>
    <x v="403"/>
    <x v="65"/>
    <x v="312"/>
    <x v="320"/>
    <x v="405"/>
    <x v="3"/>
    <x v="45"/>
    <x v="86"/>
    <x v="328"/>
    <x v="403"/>
    <x v="405"/>
    <x v="405"/>
    <x v="405"/>
    <x v="2"/>
    <x v="8"/>
    <x v="0"/>
    <x v="8"/>
    <x v="380"/>
    <x v="129"/>
  </r>
  <r>
    <x v="219"/>
    <x v="213"/>
    <x v="1"/>
    <x v="4"/>
    <x v="121"/>
    <x v="10"/>
    <x v="6"/>
    <x v="13"/>
    <x v="29"/>
    <x v="1"/>
    <x v="73"/>
    <x v="112"/>
    <x v="2"/>
    <x v="16"/>
    <x v="309"/>
    <x v="74"/>
    <x v="309"/>
    <x v="309"/>
    <x v="71"/>
    <x v="61"/>
    <x v="22"/>
    <x v="2"/>
    <x v="62"/>
    <x v="460"/>
    <x v="475"/>
    <x v="76"/>
    <x v="453"/>
    <x v="459"/>
    <x v="474"/>
    <x v="77"/>
    <x v="3"/>
    <x v="427"/>
    <x v="86"/>
    <x v="490"/>
    <x v="72"/>
    <x v="74"/>
    <x v="74"/>
    <x v="74"/>
    <x v="2"/>
    <x v="8"/>
    <x v="3"/>
    <x v="11"/>
    <x v="94"/>
    <x v="114"/>
  </r>
  <r>
    <x v="346"/>
    <x v="328"/>
    <x v="1"/>
    <x v="11"/>
    <x v="121"/>
    <x v="10"/>
    <x v="6"/>
    <x v="13"/>
    <x v="29"/>
    <x v="5"/>
    <x v="73"/>
    <x v="112"/>
    <x v="2"/>
    <x v="29"/>
    <x v="165"/>
    <x v="74"/>
    <x v="309"/>
    <x v="309"/>
    <x v="71"/>
    <x v="422"/>
    <x v="458"/>
    <x v="2"/>
    <x v="427"/>
    <x v="8"/>
    <x v="8"/>
    <x v="419"/>
    <x v="6"/>
    <x v="8"/>
    <x v="8"/>
    <x v="420"/>
    <x v="3"/>
    <x v="3"/>
    <x v="86"/>
    <x v="9"/>
    <x v="417"/>
    <x v="420"/>
    <x v="420"/>
    <x v="420"/>
    <x v="2"/>
    <x v="8"/>
    <x v="3"/>
    <x v="11"/>
    <x v="393"/>
    <x v="114"/>
  </r>
  <r>
    <x v="20"/>
    <x v="19"/>
    <x v="1"/>
    <x v="2"/>
    <x v="122"/>
    <x v="1"/>
    <x v="5"/>
    <x v="14"/>
    <x v="22"/>
    <x v="6"/>
    <x v="17"/>
    <x v="34"/>
    <x v="2"/>
    <x v="25"/>
    <x v="219"/>
    <x v="81"/>
    <x v="149"/>
    <x v="151"/>
    <x v="165"/>
    <x v="280"/>
    <x v="256"/>
    <x v="2"/>
    <x v="270"/>
    <x v="288"/>
    <x v="291"/>
    <x v="284"/>
    <x v="219"/>
    <x v="288"/>
    <x v="291"/>
    <x v="285"/>
    <x v="3"/>
    <x v="207"/>
    <x v="121"/>
    <x v="345"/>
    <x v="372"/>
    <x v="284"/>
    <x v="284"/>
    <x v="284"/>
    <x v="4"/>
    <x v="6"/>
    <x v="7"/>
    <x v="6"/>
    <x v="268"/>
    <x v="178"/>
  </r>
  <r>
    <x v="29"/>
    <x v="28"/>
    <x v="1"/>
    <x v="4"/>
    <x v="122"/>
    <x v="1"/>
    <x v="5"/>
    <x v="14"/>
    <x v="23"/>
    <x v="6"/>
    <x v="20"/>
    <x v="34"/>
    <x v="2"/>
    <x v="18"/>
    <x v="245"/>
    <x v="72"/>
    <x v="149"/>
    <x v="151"/>
    <x v="164"/>
    <x v="198"/>
    <x v="232"/>
    <x v="2"/>
    <x v="219"/>
    <x v="213"/>
    <x v="218"/>
    <x v="205"/>
    <x v="236"/>
    <x v="213"/>
    <x v="218"/>
    <x v="205"/>
    <x v="3"/>
    <x v="226"/>
    <x v="47"/>
    <x v="182"/>
    <x v="127"/>
    <x v="203"/>
    <x v="203"/>
    <x v="203"/>
    <x v="4"/>
    <x v="6"/>
    <x v="7"/>
    <x v="6"/>
    <x v="228"/>
    <x v="178"/>
  </r>
  <r>
    <x v="49"/>
    <x v="20"/>
    <x v="0"/>
    <x v="7"/>
    <x v="122"/>
    <x v="1"/>
    <x v="5"/>
    <x v="14"/>
    <x v="15"/>
    <x v="6"/>
    <x v="17"/>
    <x v="34"/>
    <x v="2"/>
    <x v="18"/>
    <x v="246"/>
    <x v="81"/>
    <x v="149"/>
    <x v="151"/>
    <x v="165"/>
    <x v="196"/>
    <x v="230"/>
    <x v="2"/>
    <x v="218"/>
    <x v="183"/>
    <x v="191"/>
    <x v="202"/>
    <x v="234"/>
    <x v="183"/>
    <x v="191"/>
    <x v="203"/>
    <x v="3"/>
    <x v="227"/>
    <x v="37"/>
    <x v="145"/>
    <x v="121"/>
    <x v="201"/>
    <x v="201"/>
    <x v="201"/>
    <x v="4"/>
    <x v="6"/>
    <x v="7"/>
    <x v="6"/>
    <x v="226"/>
    <x v="178"/>
  </r>
  <r>
    <x v="220"/>
    <x v="214"/>
    <x v="1"/>
    <x v="4"/>
    <x v="123"/>
    <x v="0"/>
    <x v="2"/>
    <x v="14"/>
    <x v="29"/>
    <x v="4"/>
    <x v="73"/>
    <x v="112"/>
    <x v="2"/>
    <x v="16"/>
    <x v="337"/>
    <x v="51"/>
    <x v="122"/>
    <x v="124"/>
    <x v="168"/>
    <x v="128"/>
    <x v="120"/>
    <x v="2"/>
    <x v="131"/>
    <x v="301"/>
    <x v="301"/>
    <x v="140"/>
    <x v="372"/>
    <x v="301"/>
    <x v="301"/>
    <x v="141"/>
    <x v="3"/>
    <x v="309"/>
    <x v="86"/>
    <x v="306"/>
    <x v="187"/>
    <x v="138"/>
    <x v="138"/>
    <x v="138"/>
    <x v="2"/>
    <x v="5"/>
    <x v="7"/>
    <x v="5"/>
    <x v="155"/>
    <x v="174"/>
  </r>
  <r>
    <x v="301"/>
    <x v="287"/>
    <x v="1"/>
    <x v="11"/>
    <x v="123"/>
    <x v="0"/>
    <x v="2"/>
    <x v="14"/>
    <x v="29"/>
    <x v="5"/>
    <x v="73"/>
    <x v="112"/>
    <x v="2"/>
    <x v="29"/>
    <x v="136"/>
    <x v="51"/>
    <x v="122"/>
    <x v="124"/>
    <x v="168"/>
    <x v="346"/>
    <x v="347"/>
    <x v="2"/>
    <x v="345"/>
    <x v="171"/>
    <x v="184"/>
    <x v="337"/>
    <x v="95"/>
    <x v="170"/>
    <x v="184"/>
    <x v="338"/>
    <x v="3"/>
    <x v="139"/>
    <x v="86"/>
    <x v="197"/>
    <x v="317"/>
    <x v="338"/>
    <x v="338"/>
    <x v="338"/>
    <x v="2"/>
    <x v="5"/>
    <x v="7"/>
    <x v="5"/>
    <x v="330"/>
    <x v="174"/>
  </r>
  <r>
    <x v="398"/>
    <x v="393"/>
    <x v="1"/>
    <x v="4"/>
    <x v="123"/>
    <x v="0"/>
    <x v="2"/>
    <x v="14"/>
    <x v="13"/>
    <x v="4"/>
    <x v="84"/>
    <x v="102"/>
    <x v="2"/>
    <x v="29"/>
    <x v="167"/>
    <x v="66"/>
    <x v="118"/>
    <x v="120"/>
    <x v="186"/>
    <x v="332"/>
    <x v="349"/>
    <x v="2"/>
    <x v="336"/>
    <x v="331"/>
    <x v="338"/>
    <x v="346"/>
    <x v="125"/>
    <x v="331"/>
    <x v="339"/>
    <x v="347"/>
    <x v="3"/>
    <x v="147"/>
    <x v="86"/>
    <x v="347"/>
    <x v="339"/>
    <x v="347"/>
    <x v="347"/>
    <x v="347"/>
    <x v="2"/>
    <x v="5"/>
    <x v="7"/>
    <x v="5"/>
    <x v="324"/>
    <x v="175"/>
  </r>
  <r>
    <x v="221"/>
    <x v="215"/>
    <x v="1"/>
    <x v="4"/>
    <x v="124"/>
    <x v="0"/>
    <x v="2"/>
    <x v="14"/>
    <x v="29"/>
    <x v="9"/>
    <x v="73"/>
    <x v="112"/>
    <x v="2"/>
    <x v="16"/>
    <x v="342"/>
    <x v="63"/>
    <x v="55"/>
    <x v="59"/>
    <x v="291"/>
    <x v="228"/>
    <x v="181"/>
    <x v="2"/>
    <x v="226"/>
    <x v="56"/>
    <x v="61"/>
    <x v="224"/>
    <x v="272"/>
    <x v="56"/>
    <x v="61"/>
    <x v="226"/>
    <x v="3"/>
    <x v="310"/>
    <x v="86"/>
    <x v="66"/>
    <x v="109"/>
    <x v="225"/>
    <x v="225"/>
    <x v="224"/>
    <x v="2"/>
    <x v="5"/>
    <x v="7"/>
    <x v="5"/>
    <x v="219"/>
    <x v="238"/>
  </r>
  <r>
    <x v="347"/>
    <x v="329"/>
    <x v="1"/>
    <x v="11"/>
    <x v="124"/>
    <x v="0"/>
    <x v="2"/>
    <x v="14"/>
    <x v="29"/>
    <x v="5"/>
    <x v="73"/>
    <x v="112"/>
    <x v="2"/>
    <x v="29"/>
    <x v="132"/>
    <x v="63"/>
    <x v="55"/>
    <x v="59"/>
    <x v="291"/>
    <x v="258"/>
    <x v="288"/>
    <x v="2"/>
    <x v="265"/>
    <x v="401"/>
    <x v="414"/>
    <x v="272"/>
    <x v="190"/>
    <x v="401"/>
    <x v="414"/>
    <x v="273"/>
    <x v="3"/>
    <x v="138"/>
    <x v="86"/>
    <x v="425"/>
    <x v="383"/>
    <x v="270"/>
    <x v="270"/>
    <x v="271"/>
    <x v="2"/>
    <x v="5"/>
    <x v="7"/>
    <x v="5"/>
    <x v="278"/>
    <x v="238"/>
  </r>
  <r>
    <x v="87"/>
    <x v="89"/>
    <x v="1"/>
    <x v="4"/>
    <x v="125"/>
    <x v="0"/>
    <x v="1"/>
    <x v="2"/>
    <x v="23"/>
    <x v="7"/>
    <x v="49"/>
    <x v="92"/>
    <x v="2"/>
    <x v="12"/>
    <x v="454"/>
    <x v="27"/>
    <x v="110"/>
    <x v="97"/>
    <x v="34"/>
    <x v="13"/>
    <x v="64"/>
    <x v="2"/>
    <x v="12"/>
    <x v="413"/>
    <x v="410"/>
    <x v="14"/>
    <x v="429"/>
    <x v="413"/>
    <x v="412"/>
    <x v="11"/>
    <x v="3"/>
    <x v="407"/>
    <x v="52"/>
    <x v="413"/>
    <x v="235"/>
    <x v="11"/>
    <x v="11"/>
    <x v="10"/>
    <x v="2"/>
    <x v="5"/>
    <x v="7"/>
    <x v="5"/>
    <x v="8"/>
    <x v="21"/>
  </r>
  <r>
    <x v="419"/>
    <x v="420"/>
    <x v="1"/>
    <x v="4"/>
    <x v="125"/>
    <x v="0"/>
    <x v="1"/>
    <x v="2"/>
    <x v="25"/>
    <x v="7"/>
    <x v="96"/>
    <x v="135"/>
    <x v="2"/>
    <x v="29"/>
    <x v="61"/>
    <x v="67"/>
    <x v="117"/>
    <x v="107"/>
    <x v="12"/>
    <x v="457"/>
    <x v="317"/>
    <x v="2"/>
    <x v="459"/>
    <x v="352"/>
    <x v="383"/>
    <x v="463"/>
    <x v="126"/>
    <x v="351"/>
    <x v="383"/>
    <x v="465"/>
    <x v="3"/>
    <x v="119"/>
    <x v="86"/>
    <x v="396"/>
    <x v="385"/>
    <x v="464"/>
    <x v="464"/>
    <x v="464"/>
    <x v="2"/>
    <x v="5"/>
    <x v="7"/>
    <x v="5"/>
    <x v="463"/>
    <x v="23"/>
  </r>
  <r>
    <x v="478"/>
    <x v="477"/>
    <x v="1"/>
    <x v="4"/>
    <x v="125"/>
    <x v="0"/>
    <x v="1"/>
    <x v="2"/>
    <x v="23"/>
    <x v="7"/>
    <x v="113"/>
    <x v="45"/>
    <x v="2"/>
    <x v="17"/>
    <x v="251"/>
    <x v="52"/>
    <x v="71"/>
    <x v="66"/>
    <x v="46"/>
    <x v="56"/>
    <x v="224"/>
    <x v="2"/>
    <x v="70"/>
    <x v="182"/>
    <x v="183"/>
    <x v="63"/>
    <x v="247"/>
    <x v="182"/>
    <x v="183"/>
    <x v="64"/>
    <x v="3"/>
    <x v="232"/>
    <x v="86"/>
    <x v="195"/>
    <x v="208"/>
    <x v="61"/>
    <x v="61"/>
    <x v="61"/>
    <x v="4"/>
    <x v="5"/>
    <x v="7"/>
    <x v="5"/>
    <x v="95"/>
    <x v="18"/>
  </r>
  <r>
    <x v="222"/>
    <x v="216"/>
    <x v="1"/>
    <x v="4"/>
    <x v="126"/>
    <x v="1"/>
    <x v="2"/>
    <x v="14"/>
    <x v="29"/>
    <x v="9"/>
    <x v="73"/>
    <x v="112"/>
    <x v="2"/>
    <x v="16"/>
    <x v="423"/>
    <x v="130"/>
    <x v="282"/>
    <x v="281"/>
    <x v="248"/>
    <x v="187"/>
    <x v="26"/>
    <x v="2"/>
    <x v="149"/>
    <x v="25"/>
    <x v="24"/>
    <x v="167"/>
    <x v="425"/>
    <x v="25"/>
    <x v="24"/>
    <x v="168"/>
    <x v="3"/>
    <x v="375"/>
    <x v="86"/>
    <x v="26"/>
    <x v="78"/>
    <x v="163"/>
    <x v="163"/>
    <x v="165"/>
    <x v="2"/>
    <x v="6"/>
    <x v="7"/>
    <x v="6"/>
    <x v="118"/>
    <x v="149"/>
  </r>
  <r>
    <x v="302"/>
    <x v="288"/>
    <x v="1"/>
    <x v="11"/>
    <x v="126"/>
    <x v="1"/>
    <x v="2"/>
    <x v="14"/>
    <x v="29"/>
    <x v="5"/>
    <x v="73"/>
    <x v="112"/>
    <x v="2"/>
    <x v="29"/>
    <x v="54"/>
    <x v="130"/>
    <x v="282"/>
    <x v="281"/>
    <x v="248"/>
    <x v="288"/>
    <x v="452"/>
    <x v="2"/>
    <x v="324"/>
    <x v="438"/>
    <x v="454"/>
    <x v="313"/>
    <x v="29"/>
    <x v="438"/>
    <x v="454"/>
    <x v="314"/>
    <x v="3"/>
    <x v="66"/>
    <x v="86"/>
    <x v="468"/>
    <x v="410"/>
    <x v="316"/>
    <x v="316"/>
    <x v="314"/>
    <x v="2"/>
    <x v="6"/>
    <x v="7"/>
    <x v="6"/>
    <x v="371"/>
    <x v="149"/>
  </r>
  <r>
    <x v="109"/>
    <x v="111"/>
    <x v="2"/>
    <x v="10"/>
    <x v="127"/>
    <x v="14"/>
    <x v="10"/>
    <x v="14"/>
    <x v="20"/>
    <x v="2"/>
    <x v="3"/>
    <x v="3"/>
    <x v="2"/>
    <x v="21"/>
    <x v="235"/>
    <x v="108"/>
    <x v="1"/>
    <x v="0"/>
    <x v="336"/>
    <x v="245"/>
    <x v="245"/>
    <x v="2"/>
    <x v="248"/>
    <x v="238"/>
    <x v="244"/>
    <x v="251"/>
    <x v="229"/>
    <x v="238"/>
    <x v="244"/>
    <x v="251"/>
    <x v="3"/>
    <x v="217"/>
    <x v="156"/>
    <x v="478"/>
    <x v="391"/>
    <x v="249"/>
    <x v="249"/>
    <x v="249"/>
    <x v="7"/>
    <x v="7"/>
    <x v="7"/>
    <x v="7"/>
    <x v="247"/>
    <x v="257"/>
  </r>
  <r>
    <x v="367"/>
    <x v="359"/>
    <x v="2"/>
    <x v="9"/>
    <x v="127"/>
    <x v="14"/>
    <x v="10"/>
    <x v="14"/>
    <x v="15"/>
    <x v="2"/>
    <x v="3"/>
    <x v="3"/>
    <x v="2"/>
    <x v="21"/>
    <x v="235"/>
    <x v="108"/>
    <x v="1"/>
    <x v="0"/>
    <x v="336"/>
    <x v="245"/>
    <x v="245"/>
    <x v="2"/>
    <x v="248"/>
    <x v="238"/>
    <x v="244"/>
    <x v="251"/>
    <x v="229"/>
    <x v="238"/>
    <x v="244"/>
    <x v="251"/>
    <x v="3"/>
    <x v="217"/>
    <x v="2"/>
    <x v="18"/>
    <x v="97"/>
    <x v="249"/>
    <x v="249"/>
    <x v="249"/>
    <x v="7"/>
    <x v="7"/>
    <x v="7"/>
    <x v="7"/>
    <x v="247"/>
    <x v="257"/>
  </r>
  <r>
    <x v="368"/>
    <x v="360"/>
    <x v="1"/>
    <x v="2"/>
    <x v="127"/>
    <x v="14"/>
    <x v="10"/>
    <x v="14"/>
    <x v="14"/>
    <x v="2"/>
    <x v="3"/>
    <x v="3"/>
    <x v="2"/>
    <x v="21"/>
    <x v="235"/>
    <x v="108"/>
    <x v="1"/>
    <x v="0"/>
    <x v="336"/>
    <x v="245"/>
    <x v="245"/>
    <x v="2"/>
    <x v="248"/>
    <x v="238"/>
    <x v="244"/>
    <x v="251"/>
    <x v="229"/>
    <x v="238"/>
    <x v="244"/>
    <x v="251"/>
    <x v="3"/>
    <x v="217"/>
    <x v="156"/>
    <x v="478"/>
    <x v="391"/>
    <x v="249"/>
    <x v="249"/>
    <x v="249"/>
    <x v="7"/>
    <x v="7"/>
    <x v="7"/>
    <x v="7"/>
    <x v="247"/>
    <x v="257"/>
  </r>
  <r>
    <x v="223"/>
    <x v="217"/>
    <x v="1"/>
    <x v="4"/>
    <x v="128"/>
    <x v="6"/>
    <x v="3"/>
    <x v="12"/>
    <x v="29"/>
    <x v="1"/>
    <x v="73"/>
    <x v="112"/>
    <x v="2"/>
    <x v="16"/>
    <x v="312"/>
    <x v="4"/>
    <x v="8"/>
    <x v="8"/>
    <x v="300"/>
    <x v="236"/>
    <x v="242"/>
    <x v="2"/>
    <x v="246"/>
    <x v="244"/>
    <x v="251"/>
    <x v="249"/>
    <x v="243"/>
    <x v="246"/>
    <x v="251"/>
    <x v="246"/>
    <x v="3"/>
    <x v="228"/>
    <x v="86"/>
    <x v="256"/>
    <x v="200"/>
    <x v="244"/>
    <x v="244"/>
    <x v="244"/>
    <x v="2"/>
    <x v="0"/>
    <x v="7"/>
    <x v="0"/>
    <x v="243"/>
    <x v="250"/>
  </r>
  <r>
    <x v="303"/>
    <x v="289"/>
    <x v="1"/>
    <x v="11"/>
    <x v="128"/>
    <x v="6"/>
    <x v="3"/>
    <x v="12"/>
    <x v="29"/>
    <x v="5"/>
    <x v="73"/>
    <x v="112"/>
    <x v="2"/>
    <x v="29"/>
    <x v="163"/>
    <x v="4"/>
    <x v="8"/>
    <x v="8"/>
    <x v="300"/>
    <x v="252"/>
    <x v="246"/>
    <x v="2"/>
    <x v="249"/>
    <x v="225"/>
    <x v="235"/>
    <x v="252"/>
    <x v="214"/>
    <x v="225"/>
    <x v="235"/>
    <x v="254"/>
    <x v="3"/>
    <x v="206"/>
    <x v="86"/>
    <x v="239"/>
    <x v="302"/>
    <x v="252"/>
    <x v="252"/>
    <x v="252"/>
    <x v="2"/>
    <x v="0"/>
    <x v="7"/>
    <x v="0"/>
    <x v="254"/>
    <x v="250"/>
  </r>
  <r>
    <x v="425"/>
    <x v="426"/>
    <x v="1"/>
    <x v="4"/>
    <x v="128"/>
    <x v="6"/>
    <x v="3"/>
    <x v="12"/>
    <x v="19"/>
    <x v="1"/>
    <x v="97"/>
    <x v="136"/>
    <x v="2"/>
    <x v="16"/>
    <x v="385"/>
    <x v="5"/>
    <x v="10"/>
    <x v="10"/>
    <x v="299"/>
    <x v="234"/>
    <x v="243"/>
    <x v="2"/>
    <x v="245"/>
    <x v="237"/>
    <x v="242"/>
    <x v="247"/>
    <x v="242"/>
    <x v="237"/>
    <x v="242"/>
    <x v="245"/>
    <x v="3"/>
    <x v="230"/>
    <x v="86"/>
    <x v="247"/>
    <x v="251"/>
    <x v="242"/>
    <x v="242"/>
    <x v="243"/>
    <x v="2"/>
    <x v="0"/>
    <x v="7"/>
    <x v="0"/>
    <x v="242"/>
    <x v="251"/>
  </r>
  <r>
    <x v="88"/>
    <x v="90"/>
    <x v="1"/>
    <x v="6"/>
    <x v="129"/>
    <x v="3"/>
    <x v="1"/>
    <x v="7"/>
    <x v="34"/>
    <x v="7"/>
    <x v="49"/>
    <x v="162"/>
    <x v="2"/>
    <x v="12"/>
    <x v="462"/>
    <x v="19"/>
    <x v="75"/>
    <x v="77"/>
    <x v="283"/>
    <x v="200"/>
    <x v="114"/>
    <x v="2"/>
    <x v="192"/>
    <x v="414"/>
    <x v="428"/>
    <x v="234"/>
    <x v="412"/>
    <x v="414"/>
    <x v="428"/>
    <x v="235"/>
    <x v="3"/>
    <x v="286"/>
    <x v="58"/>
    <x v="435"/>
    <x v="85"/>
    <x v="234"/>
    <x v="234"/>
    <x v="233"/>
    <x v="1"/>
    <x v="2"/>
    <x v="7"/>
    <x v="2"/>
    <x v="78"/>
    <x v="196"/>
  </r>
  <r>
    <x v="89"/>
    <x v="91"/>
    <x v="1"/>
    <x v="5"/>
    <x v="129"/>
    <x v="3"/>
    <x v="1"/>
    <x v="7"/>
    <x v="15"/>
    <x v="7"/>
    <x v="49"/>
    <x v="162"/>
    <x v="2"/>
    <x v="33"/>
    <x v="7"/>
    <x v="19"/>
    <x v="75"/>
    <x v="77"/>
    <x v="283"/>
    <x v="278"/>
    <x v="354"/>
    <x v="2"/>
    <x v="289"/>
    <x v="46"/>
    <x v="47"/>
    <x v="264"/>
    <x v="52"/>
    <x v="46"/>
    <x v="47"/>
    <x v="264"/>
    <x v="3"/>
    <x v="160"/>
    <x v="111"/>
    <x v="54"/>
    <x v="404"/>
    <x v="262"/>
    <x v="262"/>
    <x v="262"/>
    <x v="1"/>
    <x v="2"/>
    <x v="7"/>
    <x v="2"/>
    <x v="413"/>
    <x v="196"/>
  </r>
  <r>
    <x v="90"/>
    <x v="92"/>
    <x v="1"/>
    <x v="3"/>
    <x v="129"/>
    <x v="3"/>
    <x v="1"/>
    <x v="7"/>
    <x v="14"/>
    <x v="7"/>
    <x v="49"/>
    <x v="162"/>
    <x v="2"/>
    <x v="12"/>
    <x v="462"/>
    <x v="19"/>
    <x v="75"/>
    <x v="77"/>
    <x v="283"/>
    <x v="200"/>
    <x v="114"/>
    <x v="2"/>
    <x v="192"/>
    <x v="414"/>
    <x v="428"/>
    <x v="234"/>
    <x v="412"/>
    <x v="414"/>
    <x v="428"/>
    <x v="235"/>
    <x v="3"/>
    <x v="286"/>
    <x v="58"/>
    <x v="435"/>
    <x v="85"/>
    <x v="234"/>
    <x v="234"/>
    <x v="233"/>
    <x v="1"/>
    <x v="2"/>
    <x v="7"/>
    <x v="2"/>
    <x v="78"/>
    <x v="196"/>
  </r>
  <r>
    <x v="75"/>
    <x v="76"/>
    <x v="1"/>
    <x v="5"/>
    <x v="130"/>
    <x v="15"/>
    <x v="6"/>
    <x v="14"/>
    <x v="15"/>
    <x v="5"/>
    <x v="33"/>
    <x v="78"/>
    <x v="2"/>
    <x v="37"/>
    <x v="188"/>
    <x v="149"/>
    <x v="3"/>
    <x v="5"/>
    <x v="314"/>
    <x v="178"/>
    <x v="476"/>
    <x v="2"/>
    <x v="375"/>
    <x v="465"/>
    <x v="480"/>
    <x v="436"/>
    <x v="458"/>
    <x v="464"/>
    <x v="479"/>
    <x v="438"/>
    <x v="3"/>
    <x v="434"/>
    <x v="158"/>
    <x v="496"/>
    <x v="496"/>
    <x v="437"/>
    <x v="437"/>
    <x v="437"/>
    <x v="2"/>
    <x v="8"/>
    <x v="7"/>
    <x v="15"/>
    <x v="377"/>
    <x v="253"/>
  </r>
  <r>
    <x v="76"/>
    <x v="77"/>
    <x v="1"/>
    <x v="3"/>
    <x v="130"/>
    <x v="15"/>
    <x v="6"/>
    <x v="14"/>
    <x v="14"/>
    <x v="5"/>
    <x v="33"/>
    <x v="78"/>
    <x v="2"/>
    <x v="7"/>
    <x v="275"/>
    <x v="149"/>
    <x v="3"/>
    <x v="5"/>
    <x v="314"/>
    <x v="297"/>
    <x v="8"/>
    <x v="2"/>
    <x v="109"/>
    <x v="2"/>
    <x v="2"/>
    <x v="51"/>
    <x v="1"/>
    <x v="2"/>
    <x v="2"/>
    <x v="52"/>
    <x v="3"/>
    <x v="434"/>
    <x v="1"/>
    <x v="2"/>
    <x v="3"/>
    <x v="50"/>
    <x v="50"/>
    <x v="50"/>
    <x v="2"/>
    <x v="8"/>
    <x v="7"/>
    <x v="15"/>
    <x v="112"/>
    <x v="253"/>
  </r>
  <r>
    <x v="146"/>
    <x v="142"/>
    <x v="1"/>
    <x v="6"/>
    <x v="131"/>
    <x v="8"/>
    <x v="10"/>
    <x v="14"/>
    <x v="34"/>
    <x v="2"/>
    <x v="66"/>
    <x v="42"/>
    <x v="2"/>
    <x v="16"/>
    <x v="264"/>
    <x v="89"/>
    <x v="330"/>
    <x v="330"/>
    <x v="225"/>
    <x v="475"/>
    <x v="483"/>
    <x v="2"/>
    <x v="248"/>
    <x v="238"/>
    <x v="244"/>
    <x v="251"/>
    <x v="229"/>
    <x v="238"/>
    <x v="244"/>
    <x v="251"/>
    <x v="3"/>
    <x v="425"/>
    <x v="76"/>
    <x v="227"/>
    <x v="4"/>
    <x v="249"/>
    <x v="249"/>
    <x v="249"/>
    <x v="4"/>
    <x v="8"/>
    <x v="6"/>
    <x v="14"/>
    <x v="0"/>
    <x v="47"/>
  </r>
  <r>
    <x v="147"/>
    <x v="143"/>
    <x v="1"/>
    <x v="5"/>
    <x v="131"/>
    <x v="8"/>
    <x v="10"/>
    <x v="14"/>
    <x v="15"/>
    <x v="2"/>
    <x v="66"/>
    <x v="42"/>
    <x v="2"/>
    <x v="29"/>
    <x v="200"/>
    <x v="89"/>
    <x v="330"/>
    <x v="330"/>
    <x v="225"/>
    <x v="475"/>
    <x v="483"/>
    <x v="2"/>
    <x v="248"/>
    <x v="238"/>
    <x v="244"/>
    <x v="251"/>
    <x v="229"/>
    <x v="238"/>
    <x v="244"/>
    <x v="251"/>
    <x v="3"/>
    <x v="5"/>
    <x v="94"/>
    <x v="267"/>
    <x v="495"/>
    <x v="249"/>
    <x v="249"/>
    <x v="249"/>
    <x v="4"/>
    <x v="8"/>
    <x v="6"/>
    <x v="14"/>
    <x v="485"/>
    <x v="47"/>
  </r>
  <r>
    <x v="148"/>
    <x v="144"/>
    <x v="1"/>
    <x v="3"/>
    <x v="131"/>
    <x v="8"/>
    <x v="10"/>
    <x v="14"/>
    <x v="14"/>
    <x v="2"/>
    <x v="66"/>
    <x v="42"/>
    <x v="2"/>
    <x v="16"/>
    <x v="264"/>
    <x v="89"/>
    <x v="330"/>
    <x v="330"/>
    <x v="225"/>
    <x v="475"/>
    <x v="483"/>
    <x v="2"/>
    <x v="248"/>
    <x v="238"/>
    <x v="244"/>
    <x v="251"/>
    <x v="229"/>
    <x v="238"/>
    <x v="244"/>
    <x v="251"/>
    <x v="3"/>
    <x v="425"/>
    <x v="76"/>
    <x v="227"/>
    <x v="4"/>
    <x v="249"/>
    <x v="249"/>
    <x v="249"/>
    <x v="4"/>
    <x v="8"/>
    <x v="6"/>
    <x v="14"/>
    <x v="0"/>
    <x v="47"/>
  </r>
  <r>
    <x v="137"/>
    <x v="79"/>
    <x v="1"/>
    <x v="5"/>
    <x v="132"/>
    <x v="15"/>
    <x v="6"/>
    <x v="14"/>
    <x v="15"/>
    <x v="5"/>
    <x v="33"/>
    <x v="78"/>
    <x v="2"/>
    <x v="1"/>
    <x v="450"/>
    <x v="44"/>
    <x v="2"/>
    <x v="2"/>
    <x v="316"/>
    <x v="421"/>
    <x v="2"/>
    <x v="2"/>
    <x v="104"/>
    <x v="0"/>
    <x v="0"/>
    <x v="40"/>
    <x v="0"/>
    <x v="0"/>
    <x v="0"/>
    <x v="40"/>
    <x v="3"/>
    <x v="434"/>
    <x v="0"/>
    <x v="0"/>
    <x v="1"/>
    <x v="39"/>
    <x v="39"/>
    <x v="39"/>
    <x v="2"/>
    <x v="8"/>
    <x v="7"/>
    <x v="15"/>
    <x v="57"/>
    <x v="255"/>
  </r>
  <r>
    <x v="138"/>
    <x v="78"/>
    <x v="1"/>
    <x v="3"/>
    <x v="132"/>
    <x v="15"/>
    <x v="6"/>
    <x v="14"/>
    <x v="14"/>
    <x v="5"/>
    <x v="33"/>
    <x v="78"/>
    <x v="2"/>
    <x v="42"/>
    <x v="15"/>
    <x v="44"/>
    <x v="2"/>
    <x v="2"/>
    <x v="316"/>
    <x v="67"/>
    <x v="482"/>
    <x v="2"/>
    <x v="379"/>
    <x v="466"/>
    <x v="481"/>
    <x v="444"/>
    <x v="461"/>
    <x v="465"/>
    <x v="480"/>
    <x v="446"/>
    <x v="3"/>
    <x v="434"/>
    <x v="160"/>
    <x v="497"/>
    <x v="498"/>
    <x v="445"/>
    <x v="445"/>
    <x v="445"/>
    <x v="2"/>
    <x v="8"/>
    <x v="7"/>
    <x v="15"/>
    <x v="432"/>
    <x v="255"/>
  </r>
  <r>
    <x v="73"/>
    <x v="74"/>
    <x v="1"/>
    <x v="5"/>
    <x v="133"/>
    <x v="15"/>
    <x v="6"/>
    <x v="14"/>
    <x v="15"/>
    <x v="5"/>
    <x v="33"/>
    <x v="78"/>
    <x v="2"/>
    <x v="34"/>
    <x v="227"/>
    <x v="52"/>
    <x v="5"/>
    <x v="3"/>
    <x v="43"/>
    <x v="319"/>
    <x v="265"/>
    <x v="2"/>
    <x v="301"/>
    <x v="450"/>
    <x v="466"/>
    <x v="320"/>
    <x v="333"/>
    <x v="450"/>
    <x v="465"/>
    <x v="321"/>
    <x v="3"/>
    <x v="434"/>
    <x v="136"/>
    <x v="485"/>
    <x v="376"/>
    <x v="323"/>
    <x v="323"/>
    <x v="321"/>
    <x v="2"/>
    <x v="8"/>
    <x v="7"/>
    <x v="15"/>
    <x v="246"/>
    <x v="256"/>
  </r>
  <r>
    <x v="74"/>
    <x v="75"/>
    <x v="1"/>
    <x v="3"/>
    <x v="133"/>
    <x v="15"/>
    <x v="6"/>
    <x v="14"/>
    <x v="14"/>
    <x v="5"/>
    <x v="33"/>
    <x v="78"/>
    <x v="2"/>
    <x v="11"/>
    <x v="237"/>
    <x v="52"/>
    <x v="5"/>
    <x v="3"/>
    <x v="43"/>
    <x v="153"/>
    <x v="214"/>
    <x v="2"/>
    <x v="180"/>
    <x v="16"/>
    <x v="16"/>
    <x v="162"/>
    <x v="140"/>
    <x v="16"/>
    <x v="16"/>
    <x v="163"/>
    <x v="3"/>
    <x v="434"/>
    <x v="19"/>
    <x v="16"/>
    <x v="16"/>
    <x v="158"/>
    <x v="158"/>
    <x v="160"/>
    <x v="2"/>
    <x v="8"/>
    <x v="7"/>
    <x v="15"/>
    <x v="248"/>
    <x v="256"/>
  </r>
  <r>
    <x v="51"/>
    <x v="45"/>
    <x v="1"/>
    <x v="4"/>
    <x v="134"/>
    <x v="0"/>
    <x v="3"/>
    <x v="6"/>
    <x v="12"/>
    <x v="1"/>
    <x v="40"/>
    <x v="16"/>
    <x v="2"/>
    <x v="26"/>
    <x v="228"/>
    <x v="89"/>
    <x v="231"/>
    <x v="228"/>
    <x v="106"/>
    <x v="263"/>
    <x v="279"/>
    <x v="0"/>
    <x v="46"/>
    <x v="277"/>
    <x v="233"/>
    <x v="45"/>
    <x v="218"/>
    <x v="277"/>
    <x v="233"/>
    <x v="46"/>
    <x v="0"/>
    <x v="211"/>
    <x v="122"/>
    <x v="313"/>
    <x v="282"/>
    <x v="280"/>
    <x v="280"/>
    <x v="280"/>
    <x v="6"/>
    <x v="5"/>
    <x v="7"/>
    <x v="5"/>
    <x v="267"/>
    <x v="74"/>
  </r>
  <r>
    <x v="71"/>
    <x v="72"/>
    <x v="1"/>
    <x v="5"/>
    <x v="135"/>
    <x v="15"/>
    <x v="6"/>
    <x v="14"/>
    <x v="15"/>
    <x v="5"/>
    <x v="33"/>
    <x v="78"/>
    <x v="2"/>
    <x v="41"/>
    <x v="185"/>
    <x v="1"/>
    <x v="4"/>
    <x v="4"/>
    <x v="63"/>
    <x v="423"/>
    <x v="446"/>
    <x v="2"/>
    <x v="422"/>
    <x v="459"/>
    <x v="474"/>
    <x v="431"/>
    <x v="329"/>
    <x v="458"/>
    <x v="473"/>
    <x v="433"/>
    <x v="3"/>
    <x v="434"/>
    <x v="151"/>
    <x v="491"/>
    <x v="473"/>
    <x v="431"/>
    <x v="431"/>
    <x v="432"/>
    <x v="2"/>
    <x v="8"/>
    <x v="7"/>
    <x v="15"/>
    <x v="385"/>
    <x v="254"/>
  </r>
  <r>
    <x v="72"/>
    <x v="73"/>
    <x v="1"/>
    <x v="3"/>
    <x v="135"/>
    <x v="15"/>
    <x v="6"/>
    <x v="14"/>
    <x v="14"/>
    <x v="5"/>
    <x v="33"/>
    <x v="78"/>
    <x v="2"/>
    <x v="2"/>
    <x v="281"/>
    <x v="1"/>
    <x v="4"/>
    <x v="4"/>
    <x v="63"/>
    <x v="60"/>
    <x v="28"/>
    <x v="2"/>
    <x v="65"/>
    <x v="9"/>
    <x v="9"/>
    <x v="59"/>
    <x v="143"/>
    <x v="9"/>
    <x v="9"/>
    <x v="59"/>
    <x v="3"/>
    <x v="434"/>
    <x v="6"/>
    <x v="7"/>
    <x v="38"/>
    <x v="57"/>
    <x v="57"/>
    <x v="57"/>
    <x v="2"/>
    <x v="8"/>
    <x v="7"/>
    <x v="15"/>
    <x v="104"/>
    <x v="254"/>
  </r>
  <r>
    <x v="224"/>
    <x v="346"/>
    <x v="1"/>
    <x v="4"/>
    <x v="136"/>
    <x v="14"/>
    <x v="1"/>
    <x v="13"/>
    <x v="29"/>
    <x v="7"/>
    <x v="73"/>
    <x v="112"/>
    <x v="2"/>
    <x v="16"/>
    <x v="343"/>
    <x v="59"/>
    <x v="96"/>
    <x v="98"/>
    <x v="143"/>
    <x v="115"/>
    <x v="158"/>
    <x v="2"/>
    <x v="141"/>
    <x v="113"/>
    <x v="120"/>
    <x v="124"/>
    <x v="315"/>
    <x v="114"/>
    <x v="119"/>
    <x v="125"/>
    <x v="3"/>
    <x v="351"/>
    <x v="86"/>
    <x v="121"/>
    <x v="146"/>
    <x v="122"/>
    <x v="122"/>
    <x v="122"/>
    <x v="2"/>
    <x v="7"/>
    <x v="7"/>
    <x v="7"/>
    <x v="204"/>
    <x v="234"/>
  </r>
  <r>
    <x v="304"/>
    <x v="341"/>
    <x v="1"/>
    <x v="11"/>
    <x v="136"/>
    <x v="14"/>
    <x v="1"/>
    <x v="13"/>
    <x v="29"/>
    <x v="5"/>
    <x v="73"/>
    <x v="112"/>
    <x v="2"/>
    <x v="29"/>
    <x v="131"/>
    <x v="59"/>
    <x v="96"/>
    <x v="98"/>
    <x v="143"/>
    <x v="360"/>
    <x v="303"/>
    <x v="2"/>
    <x v="332"/>
    <x v="354"/>
    <x v="362"/>
    <x v="351"/>
    <x v="157"/>
    <x v="353"/>
    <x v="362"/>
    <x v="353"/>
    <x v="3"/>
    <x v="90"/>
    <x v="86"/>
    <x v="373"/>
    <x v="354"/>
    <x v="352"/>
    <x v="352"/>
    <x v="353"/>
    <x v="2"/>
    <x v="7"/>
    <x v="7"/>
    <x v="7"/>
    <x v="284"/>
    <x v="234"/>
  </r>
  <r>
    <x v="225"/>
    <x v="218"/>
    <x v="1"/>
    <x v="4"/>
    <x v="137"/>
    <x v="14"/>
    <x v="8"/>
    <x v="14"/>
    <x v="29"/>
    <x v="6"/>
    <x v="73"/>
    <x v="112"/>
    <x v="2"/>
    <x v="16"/>
    <x v="379"/>
    <x v="98"/>
    <x v="277"/>
    <x v="276"/>
    <x v="131"/>
    <x v="103"/>
    <x v="55"/>
    <x v="2"/>
    <x v="99"/>
    <x v="407"/>
    <x v="421"/>
    <x v="106"/>
    <x v="410"/>
    <x v="407"/>
    <x v="421"/>
    <x v="107"/>
    <x v="3"/>
    <x v="359"/>
    <x v="86"/>
    <x v="431"/>
    <x v="448"/>
    <x v="104"/>
    <x v="104"/>
    <x v="104"/>
    <x v="2"/>
    <x v="7"/>
    <x v="7"/>
    <x v="7"/>
    <x v="107"/>
    <x v="116"/>
  </r>
  <r>
    <x v="348"/>
    <x v="330"/>
    <x v="1"/>
    <x v="11"/>
    <x v="137"/>
    <x v="14"/>
    <x v="8"/>
    <x v="14"/>
    <x v="29"/>
    <x v="5"/>
    <x v="73"/>
    <x v="112"/>
    <x v="2"/>
    <x v="29"/>
    <x v="96"/>
    <x v="98"/>
    <x v="277"/>
    <x v="276"/>
    <x v="131"/>
    <x v="375"/>
    <x v="407"/>
    <x v="2"/>
    <x v="385"/>
    <x v="52"/>
    <x v="56"/>
    <x v="378"/>
    <x v="55"/>
    <x v="52"/>
    <x v="56"/>
    <x v="379"/>
    <x v="3"/>
    <x v="81"/>
    <x v="86"/>
    <x v="59"/>
    <x v="47"/>
    <x v="379"/>
    <x v="379"/>
    <x v="379"/>
    <x v="2"/>
    <x v="7"/>
    <x v="7"/>
    <x v="7"/>
    <x v="382"/>
    <x v="116"/>
  </r>
  <r>
    <x v="476"/>
    <x v="475"/>
    <x v="1"/>
    <x v="4"/>
    <x v="137"/>
    <x v="14"/>
    <x v="8"/>
    <x v="14"/>
    <x v="13"/>
    <x v="6"/>
    <x v="112"/>
    <x v="39"/>
    <x v="2"/>
    <x v="29"/>
    <x v="193"/>
    <x v="98"/>
    <x v="253"/>
    <x v="251"/>
    <x v="210"/>
    <x v="314"/>
    <x v="393"/>
    <x v="2"/>
    <x v="317"/>
    <x v="117"/>
    <x v="131"/>
    <x v="321"/>
    <x v="172"/>
    <x v="118"/>
    <x v="130"/>
    <x v="322"/>
    <x v="3"/>
    <x v="178"/>
    <x v="86"/>
    <x v="130"/>
    <x v="149"/>
    <x v="324"/>
    <x v="324"/>
    <x v="322"/>
    <x v="4"/>
    <x v="7"/>
    <x v="7"/>
    <x v="7"/>
    <x v="343"/>
    <x v="100"/>
  </r>
  <r>
    <x v="477"/>
    <x v="476"/>
    <x v="1"/>
    <x v="4"/>
    <x v="137"/>
    <x v="14"/>
    <x v="8"/>
    <x v="14"/>
    <x v="23"/>
    <x v="6"/>
    <x v="112"/>
    <x v="39"/>
    <x v="2"/>
    <x v="29"/>
    <x v="193"/>
    <x v="98"/>
    <x v="253"/>
    <x v="251"/>
    <x v="210"/>
    <x v="314"/>
    <x v="393"/>
    <x v="2"/>
    <x v="317"/>
    <x v="117"/>
    <x v="131"/>
    <x v="321"/>
    <x v="172"/>
    <x v="118"/>
    <x v="130"/>
    <x v="322"/>
    <x v="3"/>
    <x v="178"/>
    <x v="86"/>
    <x v="130"/>
    <x v="149"/>
    <x v="324"/>
    <x v="324"/>
    <x v="322"/>
    <x v="4"/>
    <x v="7"/>
    <x v="7"/>
    <x v="7"/>
    <x v="343"/>
    <x v="100"/>
  </r>
  <r>
    <x v="258"/>
    <x v="152"/>
    <x v="1"/>
    <x v="4"/>
    <x v="138"/>
    <x v="8"/>
    <x v="10"/>
    <x v="14"/>
    <x v="36"/>
    <x v="2"/>
    <x v="68"/>
    <x v="28"/>
    <x v="2"/>
    <x v="23"/>
    <x v="224"/>
    <x v="128"/>
    <x v="331"/>
    <x v="331"/>
    <x v="62"/>
    <x v="290"/>
    <x v="463"/>
    <x v="2"/>
    <x v="340"/>
    <x v="17"/>
    <x v="17"/>
    <x v="266"/>
    <x v="5"/>
    <x v="17"/>
    <x v="17"/>
    <x v="267"/>
    <x v="3"/>
    <x v="184"/>
    <x v="101"/>
    <x v="17"/>
    <x v="37"/>
    <x v="264"/>
    <x v="264"/>
    <x v="265"/>
    <x v="5"/>
    <x v="8"/>
    <x v="6"/>
    <x v="14"/>
    <x v="253"/>
    <x v="28"/>
  </r>
  <r>
    <x v="226"/>
    <x v="219"/>
    <x v="1"/>
    <x v="4"/>
    <x v="139"/>
    <x v="0"/>
    <x v="3"/>
    <x v="14"/>
    <x v="29"/>
    <x v="4"/>
    <x v="73"/>
    <x v="112"/>
    <x v="2"/>
    <x v="16"/>
    <x v="383"/>
    <x v="94"/>
    <x v="209"/>
    <x v="210"/>
    <x v="160"/>
    <x v="116"/>
    <x v="87"/>
    <x v="2"/>
    <x v="110"/>
    <x v="107"/>
    <x v="113"/>
    <x v="107"/>
    <x v="362"/>
    <x v="108"/>
    <x v="112"/>
    <x v="108"/>
    <x v="3"/>
    <x v="322"/>
    <x v="86"/>
    <x v="115"/>
    <x v="152"/>
    <x v="105"/>
    <x v="105"/>
    <x v="105"/>
    <x v="2"/>
    <x v="5"/>
    <x v="7"/>
    <x v="5"/>
    <x v="176"/>
    <x v="219"/>
  </r>
  <r>
    <x v="305"/>
    <x v="290"/>
    <x v="1"/>
    <x v="11"/>
    <x v="139"/>
    <x v="0"/>
    <x v="3"/>
    <x v="14"/>
    <x v="29"/>
    <x v="5"/>
    <x v="73"/>
    <x v="112"/>
    <x v="2"/>
    <x v="29"/>
    <x v="90"/>
    <x v="94"/>
    <x v="209"/>
    <x v="210"/>
    <x v="160"/>
    <x v="359"/>
    <x v="376"/>
    <x v="2"/>
    <x v="374"/>
    <x v="358"/>
    <x v="368"/>
    <x v="375"/>
    <x v="103"/>
    <x v="357"/>
    <x v="368"/>
    <x v="376"/>
    <x v="3"/>
    <x v="123"/>
    <x v="86"/>
    <x v="380"/>
    <x v="346"/>
    <x v="376"/>
    <x v="376"/>
    <x v="376"/>
    <x v="2"/>
    <x v="5"/>
    <x v="7"/>
    <x v="5"/>
    <x v="305"/>
    <x v="219"/>
  </r>
  <r>
    <x v="389"/>
    <x v="382"/>
    <x v="1"/>
    <x v="4"/>
    <x v="140"/>
    <x v="1"/>
    <x v="8"/>
    <x v="8"/>
    <x v="26"/>
    <x v="7"/>
    <x v="79"/>
    <x v="38"/>
    <x v="2"/>
    <x v="14"/>
    <x v="285"/>
    <x v="11"/>
    <x v="42"/>
    <x v="42"/>
    <x v="220"/>
    <x v="148"/>
    <x v="170"/>
    <x v="2"/>
    <x v="155"/>
    <x v="327"/>
    <x v="327"/>
    <x v="154"/>
    <x v="287"/>
    <x v="327"/>
    <x v="328"/>
    <x v="157"/>
    <x v="3"/>
    <x v="336"/>
    <x v="86"/>
    <x v="336"/>
    <x v="327"/>
    <x v="152"/>
    <x v="152"/>
    <x v="154"/>
    <x v="4"/>
    <x v="6"/>
    <x v="7"/>
    <x v="6"/>
    <x v="181"/>
    <x v="206"/>
  </r>
  <r>
    <x v="227"/>
    <x v="220"/>
    <x v="1"/>
    <x v="4"/>
    <x v="141"/>
    <x v="12"/>
    <x v="0"/>
    <x v="1"/>
    <x v="29"/>
    <x v="1"/>
    <x v="73"/>
    <x v="112"/>
    <x v="2"/>
    <x v="16"/>
    <x v="416"/>
    <x v="116"/>
    <x v="281"/>
    <x v="279"/>
    <x v="142"/>
    <x v="102"/>
    <x v="35"/>
    <x v="2"/>
    <x v="92"/>
    <x v="102"/>
    <x v="105"/>
    <x v="93"/>
    <x v="406"/>
    <x v="102"/>
    <x v="104"/>
    <x v="94"/>
    <x v="3"/>
    <x v="397"/>
    <x v="86"/>
    <x v="105"/>
    <x v="77"/>
    <x v="91"/>
    <x v="91"/>
    <x v="91"/>
    <x v="2"/>
    <x v="8"/>
    <x v="0"/>
    <x v="8"/>
    <x v="92"/>
    <x v="105"/>
  </r>
  <r>
    <x v="306"/>
    <x v="291"/>
    <x v="1"/>
    <x v="11"/>
    <x v="141"/>
    <x v="12"/>
    <x v="0"/>
    <x v="1"/>
    <x v="29"/>
    <x v="5"/>
    <x v="73"/>
    <x v="112"/>
    <x v="2"/>
    <x v="29"/>
    <x v="60"/>
    <x v="116"/>
    <x v="281"/>
    <x v="279"/>
    <x v="142"/>
    <x v="377"/>
    <x v="434"/>
    <x v="2"/>
    <x v="393"/>
    <x v="362"/>
    <x v="374"/>
    <x v="394"/>
    <x v="60"/>
    <x v="361"/>
    <x v="373"/>
    <x v="396"/>
    <x v="3"/>
    <x v="39"/>
    <x v="86"/>
    <x v="386"/>
    <x v="411"/>
    <x v="396"/>
    <x v="396"/>
    <x v="396"/>
    <x v="2"/>
    <x v="8"/>
    <x v="0"/>
    <x v="8"/>
    <x v="395"/>
    <x v="105"/>
  </r>
  <r>
    <x v="61"/>
    <x v="58"/>
    <x v="1"/>
    <x v="6"/>
    <x v="142"/>
    <x v="15"/>
    <x v="11"/>
    <x v="15"/>
    <x v="1"/>
    <x v="5"/>
    <x v="33"/>
    <x v="78"/>
    <x v="2"/>
    <x v="2"/>
    <x v="476"/>
    <x v="1"/>
    <x v="0"/>
    <x v="1"/>
    <x v="336"/>
    <x v="475"/>
    <x v="157"/>
    <x v="2"/>
    <x v="479"/>
    <x v="5"/>
    <x v="5"/>
    <x v="145"/>
    <x v="462"/>
    <x v="5"/>
    <x v="5"/>
    <x v="147"/>
    <x v="3"/>
    <x v="434"/>
    <x v="6"/>
    <x v="4"/>
    <x v="96"/>
    <x v="143"/>
    <x v="143"/>
    <x v="144"/>
    <x v="2"/>
    <x v="8"/>
    <x v="7"/>
    <x v="15"/>
    <x v="261"/>
    <x v="258"/>
  </r>
  <r>
    <x v="62"/>
    <x v="57"/>
    <x v="1"/>
    <x v="6"/>
    <x v="142"/>
    <x v="15"/>
    <x v="11"/>
    <x v="15"/>
    <x v="0"/>
    <x v="5"/>
    <x v="33"/>
    <x v="78"/>
    <x v="2"/>
    <x v="11"/>
    <x v="476"/>
    <x v="52"/>
    <x v="0"/>
    <x v="1"/>
    <x v="336"/>
    <x v="475"/>
    <x v="237"/>
    <x v="2"/>
    <x v="479"/>
    <x v="15"/>
    <x v="15"/>
    <x v="199"/>
    <x v="462"/>
    <x v="15"/>
    <x v="15"/>
    <x v="201"/>
    <x v="3"/>
    <x v="434"/>
    <x v="19"/>
    <x v="14"/>
    <x v="480"/>
    <x v="198"/>
    <x v="198"/>
    <x v="199"/>
    <x v="2"/>
    <x v="8"/>
    <x v="7"/>
    <x v="15"/>
    <x v="251"/>
    <x v="258"/>
  </r>
  <r>
    <x v="63"/>
    <x v="55"/>
    <x v="1"/>
    <x v="6"/>
    <x v="142"/>
    <x v="15"/>
    <x v="11"/>
    <x v="15"/>
    <x v="31"/>
    <x v="5"/>
    <x v="33"/>
    <x v="78"/>
    <x v="2"/>
    <x v="7"/>
    <x v="476"/>
    <x v="149"/>
    <x v="0"/>
    <x v="1"/>
    <x v="336"/>
    <x v="475"/>
    <x v="15"/>
    <x v="2"/>
    <x v="479"/>
    <x v="1"/>
    <x v="1"/>
    <x v="50"/>
    <x v="462"/>
    <x v="1"/>
    <x v="1"/>
    <x v="51"/>
    <x v="3"/>
    <x v="434"/>
    <x v="1"/>
    <x v="1"/>
    <x v="14"/>
    <x v="49"/>
    <x v="49"/>
    <x v="49"/>
    <x v="2"/>
    <x v="8"/>
    <x v="7"/>
    <x v="15"/>
    <x v="298"/>
    <x v="258"/>
  </r>
  <r>
    <x v="77"/>
    <x v="56"/>
    <x v="1"/>
    <x v="6"/>
    <x v="142"/>
    <x v="15"/>
    <x v="11"/>
    <x v="15"/>
    <x v="8"/>
    <x v="5"/>
    <x v="33"/>
    <x v="78"/>
    <x v="2"/>
    <x v="42"/>
    <x v="476"/>
    <x v="44"/>
    <x v="0"/>
    <x v="1"/>
    <x v="336"/>
    <x v="475"/>
    <x v="479"/>
    <x v="2"/>
    <x v="479"/>
    <x v="467"/>
    <x v="482"/>
    <x v="445"/>
    <x v="462"/>
    <x v="466"/>
    <x v="481"/>
    <x v="447"/>
    <x v="3"/>
    <x v="434"/>
    <x v="160"/>
    <x v="498"/>
    <x v="493"/>
    <x v="446"/>
    <x v="446"/>
    <x v="446"/>
    <x v="2"/>
    <x v="8"/>
    <x v="7"/>
    <x v="15"/>
    <x v="135"/>
    <x v="258"/>
  </r>
  <r>
    <x v="228"/>
    <x v="347"/>
    <x v="1"/>
    <x v="4"/>
    <x v="143"/>
    <x v="14"/>
    <x v="10"/>
    <x v="13"/>
    <x v="29"/>
    <x v="1"/>
    <x v="73"/>
    <x v="112"/>
    <x v="2"/>
    <x v="16"/>
    <x v="339"/>
    <x v="46"/>
    <x v="101"/>
    <x v="106"/>
    <x v="154"/>
    <x v="122"/>
    <x v="147"/>
    <x v="2"/>
    <x v="138"/>
    <x v="260"/>
    <x v="258"/>
    <x v="141"/>
    <x v="350"/>
    <x v="259"/>
    <x v="258"/>
    <x v="142"/>
    <x v="3"/>
    <x v="348"/>
    <x v="86"/>
    <x v="262"/>
    <x v="130"/>
    <x v="139"/>
    <x v="139"/>
    <x v="139"/>
    <x v="2"/>
    <x v="7"/>
    <x v="7"/>
    <x v="7"/>
    <x v="149"/>
    <x v="163"/>
  </r>
  <r>
    <x v="307"/>
    <x v="342"/>
    <x v="1"/>
    <x v="11"/>
    <x v="143"/>
    <x v="14"/>
    <x v="10"/>
    <x v="13"/>
    <x v="29"/>
    <x v="5"/>
    <x v="73"/>
    <x v="112"/>
    <x v="2"/>
    <x v="29"/>
    <x v="135"/>
    <x v="46"/>
    <x v="101"/>
    <x v="106"/>
    <x v="154"/>
    <x v="351"/>
    <x v="312"/>
    <x v="2"/>
    <x v="334"/>
    <x v="210"/>
    <x v="227"/>
    <x v="336"/>
    <x v="120"/>
    <x v="210"/>
    <x v="227"/>
    <x v="337"/>
    <x v="3"/>
    <x v="93"/>
    <x v="86"/>
    <x v="232"/>
    <x v="367"/>
    <x v="337"/>
    <x v="337"/>
    <x v="337"/>
    <x v="2"/>
    <x v="7"/>
    <x v="7"/>
    <x v="7"/>
    <x v="336"/>
    <x v="163"/>
  </r>
  <r>
    <x v="395"/>
    <x v="390"/>
    <x v="1"/>
    <x v="4"/>
    <x v="143"/>
    <x v="14"/>
    <x v="10"/>
    <x v="13"/>
    <x v="23"/>
    <x v="1"/>
    <x v="82"/>
    <x v="122"/>
    <x v="2"/>
    <x v="29"/>
    <x v="88"/>
    <x v="63"/>
    <x v="103"/>
    <x v="108"/>
    <x v="155"/>
    <x v="364"/>
    <x v="318"/>
    <x v="2"/>
    <x v="342"/>
    <x v="355"/>
    <x v="363"/>
    <x v="354"/>
    <x v="132"/>
    <x v="354"/>
    <x v="363"/>
    <x v="356"/>
    <x v="3"/>
    <x v="79"/>
    <x v="86"/>
    <x v="374"/>
    <x v="362"/>
    <x v="355"/>
    <x v="355"/>
    <x v="356"/>
    <x v="2"/>
    <x v="7"/>
    <x v="7"/>
    <x v="7"/>
    <x v="338"/>
    <x v="164"/>
  </r>
  <r>
    <x v="433"/>
    <x v="434"/>
    <x v="1"/>
    <x v="4"/>
    <x v="144"/>
    <x v="14"/>
    <x v="5"/>
    <x v="13"/>
    <x v="27"/>
    <x v="1"/>
    <x v="101"/>
    <x v="131"/>
    <x v="2"/>
    <x v="16"/>
    <x v="396"/>
    <x v="49"/>
    <x v="94"/>
    <x v="95"/>
    <x v="147"/>
    <x v="109"/>
    <x v="163"/>
    <x v="2"/>
    <x v="140"/>
    <x v="214"/>
    <x v="212"/>
    <x v="130"/>
    <x v="337"/>
    <x v="214"/>
    <x v="212"/>
    <x v="131"/>
    <x v="3"/>
    <x v="362"/>
    <x v="86"/>
    <x v="219"/>
    <x v="229"/>
    <x v="128"/>
    <x v="128"/>
    <x v="128"/>
    <x v="2"/>
    <x v="7"/>
    <x v="7"/>
    <x v="7"/>
    <x v="154"/>
    <x v="170"/>
  </r>
  <r>
    <x v="497"/>
    <x v="502"/>
    <x v="1"/>
    <x v="4"/>
    <x v="145"/>
    <x v="15"/>
    <x v="6"/>
    <x v="14"/>
    <x v="38"/>
    <x v="4"/>
    <x v="119"/>
    <x v="25"/>
    <x v="2"/>
    <x v="29"/>
    <x v="217"/>
    <x v="93"/>
    <x v="219"/>
    <x v="226"/>
    <x v="321"/>
    <x v="151"/>
    <x v="289"/>
    <x v="2"/>
    <x v="196"/>
    <x v="238"/>
    <x v="236"/>
    <x v="188"/>
    <x v="220"/>
    <x v="238"/>
    <x v="236"/>
    <x v="187"/>
    <x v="3"/>
    <x v="434"/>
    <x v="86"/>
    <x v="241"/>
    <x v="247"/>
    <x v="185"/>
    <x v="185"/>
    <x v="185"/>
    <x v="6"/>
    <x v="8"/>
    <x v="7"/>
    <x v="15"/>
    <x v="244"/>
    <x v="289"/>
  </r>
  <r>
    <x v="229"/>
    <x v="221"/>
    <x v="1"/>
    <x v="4"/>
    <x v="146"/>
    <x v="13"/>
    <x v="8"/>
    <x v="14"/>
    <x v="29"/>
    <x v="4"/>
    <x v="73"/>
    <x v="112"/>
    <x v="2"/>
    <x v="16"/>
    <x v="425"/>
    <x v="114"/>
    <x v="239"/>
    <x v="238"/>
    <x v="94"/>
    <x v="79"/>
    <x v="49"/>
    <x v="2"/>
    <x v="86"/>
    <x v="35"/>
    <x v="33"/>
    <x v="81"/>
    <x v="371"/>
    <x v="35"/>
    <x v="33"/>
    <x v="82"/>
    <x v="3"/>
    <x v="422"/>
    <x v="86"/>
    <x v="36"/>
    <x v="44"/>
    <x v="79"/>
    <x v="79"/>
    <x v="79"/>
    <x v="2"/>
    <x v="8"/>
    <x v="1"/>
    <x v="9"/>
    <x v="103"/>
    <x v="115"/>
  </r>
  <r>
    <x v="308"/>
    <x v="292"/>
    <x v="1"/>
    <x v="11"/>
    <x v="146"/>
    <x v="13"/>
    <x v="8"/>
    <x v="14"/>
    <x v="29"/>
    <x v="5"/>
    <x v="73"/>
    <x v="112"/>
    <x v="2"/>
    <x v="29"/>
    <x v="51"/>
    <x v="114"/>
    <x v="239"/>
    <x v="238"/>
    <x v="94"/>
    <x v="406"/>
    <x v="414"/>
    <x v="2"/>
    <x v="402"/>
    <x v="426"/>
    <x v="443"/>
    <x v="408"/>
    <x v="96"/>
    <x v="426"/>
    <x v="443"/>
    <x v="410"/>
    <x v="3"/>
    <x v="12"/>
    <x v="86"/>
    <x v="455"/>
    <x v="454"/>
    <x v="410"/>
    <x v="410"/>
    <x v="410"/>
    <x v="2"/>
    <x v="8"/>
    <x v="1"/>
    <x v="9"/>
    <x v="386"/>
    <x v="115"/>
  </r>
  <r>
    <x v="230"/>
    <x v="222"/>
    <x v="1"/>
    <x v="4"/>
    <x v="147"/>
    <x v="13"/>
    <x v="8"/>
    <x v="14"/>
    <x v="29"/>
    <x v="4"/>
    <x v="73"/>
    <x v="112"/>
    <x v="2"/>
    <x v="16"/>
    <x v="324"/>
    <x v="64"/>
    <x v="241"/>
    <x v="242"/>
    <x v="88"/>
    <x v="82"/>
    <x v="73"/>
    <x v="2"/>
    <x v="97"/>
    <x v="427"/>
    <x v="441"/>
    <x v="98"/>
    <x v="419"/>
    <x v="427"/>
    <x v="441"/>
    <x v="99"/>
    <x v="3"/>
    <x v="409"/>
    <x v="86"/>
    <x v="452"/>
    <x v="445"/>
    <x v="96"/>
    <x v="96"/>
    <x v="96"/>
    <x v="2"/>
    <x v="8"/>
    <x v="1"/>
    <x v="9"/>
    <x v="34"/>
    <x v="40"/>
  </r>
  <r>
    <x v="309"/>
    <x v="293"/>
    <x v="1"/>
    <x v="11"/>
    <x v="147"/>
    <x v="13"/>
    <x v="8"/>
    <x v="14"/>
    <x v="29"/>
    <x v="5"/>
    <x v="73"/>
    <x v="112"/>
    <x v="2"/>
    <x v="29"/>
    <x v="150"/>
    <x v="64"/>
    <x v="241"/>
    <x v="242"/>
    <x v="88"/>
    <x v="404"/>
    <x v="390"/>
    <x v="2"/>
    <x v="389"/>
    <x v="34"/>
    <x v="35"/>
    <x v="387"/>
    <x v="42"/>
    <x v="34"/>
    <x v="35"/>
    <x v="389"/>
    <x v="3"/>
    <x v="25"/>
    <x v="86"/>
    <x v="39"/>
    <x v="49"/>
    <x v="389"/>
    <x v="389"/>
    <x v="389"/>
    <x v="2"/>
    <x v="8"/>
    <x v="1"/>
    <x v="9"/>
    <x v="452"/>
    <x v="40"/>
  </r>
  <r>
    <x v="383"/>
    <x v="375"/>
    <x v="1"/>
    <x v="4"/>
    <x v="147"/>
    <x v="13"/>
    <x v="8"/>
    <x v="14"/>
    <x v="24"/>
    <x v="4"/>
    <x v="77"/>
    <x v="117"/>
    <x v="2"/>
    <x v="16"/>
    <x v="338"/>
    <x v="61"/>
    <x v="242"/>
    <x v="243"/>
    <x v="87"/>
    <x v="80"/>
    <x v="74"/>
    <x v="2"/>
    <x v="96"/>
    <x v="433"/>
    <x v="447"/>
    <x v="100"/>
    <x v="420"/>
    <x v="433"/>
    <x v="447"/>
    <x v="101"/>
    <x v="3"/>
    <x v="411"/>
    <x v="86"/>
    <x v="461"/>
    <x v="471"/>
    <x v="98"/>
    <x v="98"/>
    <x v="98"/>
    <x v="2"/>
    <x v="8"/>
    <x v="1"/>
    <x v="9"/>
    <x v="33"/>
    <x v="39"/>
  </r>
  <r>
    <x v="438"/>
    <x v="437"/>
    <x v="1"/>
    <x v="4"/>
    <x v="147"/>
    <x v="13"/>
    <x v="8"/>
    <x v="14"/>
    <x v="25"/>
    <x v="4"/>
    <x v="103"/>
    <x v="141"/>
    <x v="2"/>
    <x v="29"/>
    <x v="70"/>
    <x v="70"/>
    <x v="243"/>
    <x v="244"/>
    <x v="82"/>
    <x v="414"/>
    <x v="392"/>
    <x v="2"/>
    <x v="397"/>
    <x v="36"/>
    <x v="39"/>
    <x v="390"/>
    <x v="28"/>
    <x v="36"/>
    <x v="39"/>
    <x v="392"/>
    <x v="3"/>
    <x v="16"/>
    <x v="86"/>
    <x v="42"/>
    <x v="29"/>
    <x v="392"/>
    <x v="392"/>
    <x v="392"/>
    <x v="2"/>
    <x v="8"/>
    <x v="1"/>
    <x v="9"/>
    <x v="458"/>
    <x v="30"/>
  </r>
  <r>
    <x v="439"/>
    <x v="438"/>
    <x v="1"/>
    <x v="4"/>
    <x v="147"/>
    <x v="13"/>
    <x v="8"/>
    <x v="14"/>
    <x v="25"/>
    <x v="4"/>
    <x v="103"/>
    <x v="141"/>
    <x v="2"/>
    <x v="26"/>
    <x v="198"/>
    <x v="73"/>
    <x v="243"/>
    <x v="244"/>
    <x v="83"/>
    <x v="322"/>
    <x v="294"/>
    <x v="2"/>
    <x v="311"/>
    <x v="75"/>
    <x v="81"/>
    <x v="309"/>
    <x v="111"/>
    <x v="74"/>
    <x v="82"/>
    <x v="310"/>
    <x v="3"/>
    <x v="108"/>
    <x v="86"/>
    <x v="84"/>
    <x v="87"/>
    <x v="311"/>
    <x v="311"/>
    <x v="310"/>
    <x v="2"/>
    <x v="8"/>
    <x v="1"/>
    <x v="9"/>
    <x v="417"/>
    <x v="30"/>
  </r>
  <r>
    <x v="440"/>
    <x v="439"/>
    <x v="1"/>
    <x v="4"/>
    <x v="147"/>
    <x v="13"/>
    <x v="8"/>
    <x v="14"/>
    <x v="25"/>
    <x v="4"/>
    <x v="104"/>
    <x v="142"/>
    <x v="2"/>
    <x v="26"/>
    <x v="197"/>
    <x v="81"/>
    <x v="245"/>
    <x v="246"/>
    <x v="84"/>
    <x v="323"/>
    <x v="297"/>
    <x v="2"/>
    <x v="312"/>
    <x v="85"/>
    <x v="89"/>
    <x v="311"/>
    <x v="121"/>
    <x v="86"/>
    <x v="88"/>
    <x v="312"/>
    <x v="3"/>
    <x v="107"/>
    <x v="86"/>
    <x v="91"/>
    <x v="102"/>
    <x v="314"/>
    <x v="314"/>
    <x v="312"/>
    <x v="2"/>
    <x v="8"/>
    <x v="1"/>
    <x v="9"/>
    <x v="418"/>
    <x v="29"/>
  </r>
  <r>
    <x v="501"/>
    <x v="503"/>
    <x v="1"/>
    <x v="4"/>
    <x v="147"/>
    <x v="13"/>
    <x v="8"/>
    <x v="14"/>
    <x v="13"/>
    <x v="4"/>
    <x v="119"/>
    <x v="26"/>
    <x v="2"/>
    <x v="29"/>
    <x v="216"/>
    <x v="92"/>
    <x v="199"/>
    <x v="201"/>
    <x v="97"/>
    <x v="292"/>
    <x v="342"/>
    <x v="2"/>
    <x v="297"/>
    <x v="291"/>
    <x v="296"/>
    <x v="307"/>
    <x v="213"/>
    <x v="292"/>
    <x v="297"/>
    <x v="308"/>
    <x v="3"/>
    <x v="185"/>
    <x v="86"/>
    <x v="301"/>
    <x v="292"/>
    <x v="308"/>
    <x v="308"/>
    <x v="308"/>
    <x v="5"/>
    <x v="8"/>
    <x v="1"/>
    <x v="9"/>
    <x v="363"/>
    <x v="283"/>
  </r>
  <r>
    <x v="231"/>
    <x v="223"/>
    <x v="1"/>
    <x v="4"/>
    <x v="148"/>
    <x v="13"/>
    <x v="2"/>
    <x v="14"/>
    <x v="29"/>
    <x v="9"/>
    <x v="73"/>
    <x v="112"/>
    <x v="2"/>
    <x v="16"/>
    <x v="408"/>
    <x v="126"/>
    <x v="290"/>
    <x v="290"/>
    <x v="245"/>
    <x v="186"/>
    <x v="23"/>
    <x v="2"/>
    <x v="145"/>
    <x v="49"/>
    <x v="50"/>
    <x v="171"/>
    <x v="439"/>
    <x v="49"/>
    <x v="49"/>
    <x v="170"/>
    <x v="3"/>
    <x v="419"/>
    <x v="86"/>
    <x v="52"/>
    <x v="83"/>
    <x v="165"/>
    <x v="165"/>
    <x v="167"/>
    <x v="2"/>
    <x v="8"/>
    <x v="1"/>
    <x v="9"/>
    <x v="110"/>
    <x v="140"/>
  </r>
  <r>
    <x v="357"/>
    <x v="339"/>
    <x v="1"/>
    <x v="11"/>
    <x v="148"/>
    <x v="13"/>
    <x v="2"/>
    <x v="14"/>
    <x v="29"/>
    <x v="5"/>
    <x v="73"/>
    <x v="112"/>
    <x v="2"/>
    <x v="29"/>
    <x v="69"/>
    <x v="126"/>
    <x v="290"/>
    <x v="290"/>
    <x v="245"/>
    <x v="289"/>
    <x v="456"/>
    <x v="2"/>
    <x v="328"/>
    <x v="411"/>
    <x v="427"/>
    <x v="310"/>
    <x v="17"/>
    <x v="411"/>
    <x v="427"/>
    <x v="311"/>
    <x v="3"/>
    <x v="15"/>
    <x v="86"/>
    <x v="436"/>
    <x v="405"/>
    <x v="313"/>
    <x v="313"/>
    <x v="311"/>
    <x v="2"/>
    <x v="8"/>
    <x v="1"/>
    <x v="9"/>
    <x v="379"/>
    <x v="140"/>
  </r>
  <r>
    <x v="111"/>
    <x v="112"/>
    <x v="2"/>
    <x v="10"/>
    <x v="149"/>
    <x v="8"/>
    <x v="7"/>
    <x v="9"/>
    <x v="12"/>
    <x v="2"/>
    <x v="5"/>
    <x v="161"/>
    <x v="2"/>
    <x v="17"/>
    <x v="277"/>
    <x v="150"/>
    <x v="325"/>
    <x v="325"/>
    <x v="57"/>
    <x v="68"/>
    <x v="14"/>
    <x v="2"/>
    <x v="60"/>
    <x v="458"/>
    <x v="473"/>
    <x v="147"/>
    <x v="457"/>
    <x v="457"/>
    <x v="472"/>
    <x v="150"/>
    <x v="3"/>
    <x v="430"/>
    <x v="4"/>
    <x v="483"/>
    <x v="105"/>
    <x v="145"/>
    <x v="145"/>
    <x v="147"/>
    <x v="1"/>
    <x v="8"/>
    <x v="6"/>
    <x v="14"/>
    <x v="209"/>
    <x v="260"/>
  </r>
  <r>
    <x v="53"/>
    <x v="47"/>
    <x v="1"/>
    <x v="4"/>
    <x v="150"/>
    <x v="1"/>
    <x v="5"/>
    <x v="10"/>
    <x v="23"/>
    <x v="7"/>
    <x v="36"/>
    <x v="81"/>
    <x v="2"/>
    <x v="12"/>
    <x v="452"/>
    <x v="18"/>
    <x v="60"/>
    <x v="61"/>
    <x v="212"/>
    <x v="66"/>
    <x v="109"/>
    <x v="2"/>
    <x v="76"/>
    <x v="388"/>
    <x v="400"/>
    <x v="75"/>
    <x v="382"/>
    <x v="388"/>
    <x v="400"/>
    <x v="76"/>
    <x v="3"/>
    <x v="426"/>
    <x v="32"/>
    <x v="393"/>
    <x v="25"/>
    <x v="73"/>
    <x v="73"/>
    <x v="73"/>
    <x v="2"/>
    <x v="6"/>
    <x v="7"/>
    <x v="6"/>
    <x v="102"/>
    <x v="198"/>
  </r>
  <r>
    <x v="86"/>
    <x v="88"/>
    <x v="1"/>
    <x v="4"/>
    <x v="150"/>
    <x v="1"/>
    <x v="5"/>
    <x v="10"/>
    <x v="32"/>
    <x v="7"/>
    <x v="49"/>
    <x v="81"/>
    <x v="2"/>
    <x v="29"/>
    <x v="177"/>
    <x v="27"/>
    <x v="60"/>
    <x v="61"/>
    <x v="213"/>
    <x v="328"/>
    <x v="275"/>
    <x v="2"/>
    <x v="320"/>
    <x v="172"/>
    <x v="186"/>
    <x v="327"/>
    <x v="176"/>
    <x v="171"/>
    <x v="185"/>
    <x v="326"/>
    <x v="3"/>
    <x v="103"/>
    <x v="112"/>
    <x v="230"/>
    <x v="427"/>
    <x v="328"/>
    <x v="328"/>
    <x v="326"/>
    <x v="2"/>
    <x v="6"/>
    <x v="7"/>
    <x v="6"/>
    <x v="312"/>
    <x v="198"/>
  </r>
  <r>
    <x v="104"/>
    <x v="106"/>
    <x v="1"/>
    <x v="4"/>
    <x v="150"/>
    <x v="1"/>
    <x v="5"/>
    <x v="10"/>
    <x v="19"/>
    <x v="7"/>
    <x v="53"/>
    <x v="81"/>
    <x v="2"/>
    <x v="29"/>
    <x v="175"/>
    <x v="41"/>
    <x v="60"/>
    <x v="61"/>
    <x v="214"/>
    <x v="329"/>
    <x v="276"/>
    <x v="2"/>
    <x v="322"/>
    <x v="303"/>
    <x v="311"/>
    <x v="330"/>
    <x v="184"/>
    <x v="303"/>
    <x v="312"/>
    <x v="329"/>
    <x v="3"/>
    <x v="102"/>
    <x v="115"/>
    <x v="354"/>
    <x v="432"/>
    <x v="331"/>
    <x v="331"/>
    <x v="329"/>
    <x v="2"/>
    <x v="6"/>
    <x v="7"/>
    <x v="6"/>
    <x v="311"/>
    <x v="198"/>
  </r>
  <r>
    <x v="232"/>
    <x v="224"/>
    <x v="1"/>
    <x v="4"/>
    <x v="151"/>
    <x v="12"/>
    <x v="8"/>
    <x v="14"/>
    <x v="29"/>
    <x v="9"/>
    <x v="73"/>
    <x v="112"/>
    <x v="2"/>
    <x v="16"/>
    <x v="413"/>
    <x v="104"/>
    <x v="237"/>
    <x v="237"/>
    <x v="265"/>
    <x v="205"/>
    <x v="57"/>
    <x v="2"/>
    <x v="175"/>
    <x v="82"/>
    <x v="86"/>
    <x v="195"/>
    <x v="392"/>
    <x v="83"/>
    <x v="87"/>
    <x v="194"/>
    <x v="3"/>
    <x v="395"/>
    <x v="86"/>
    <x v="89"/>
    <x v="115"/>
    <x v="192"/>
    <x v="192"/>
    <x v="192"/>
    <x v="2"/>
    <x v="8"/>
    <x v="0"/>
    <x v="8"/>
    <x v="179"/>
    <x v="223"/>
  </r>
  <r>
    <x v="310"/>
    <x v="294"/>
    <x v="1"/>
    <x v="11"/>
    <x v="151"/>
    <x v="12"/>
    <x v="8"/>
    <x v="14"/>
    <x v="29"/>
    <x v="5"/>
    <x v="73"/>
    <x v="112"/>
    <x v="2"/>
    <x v="29"/>
    <x v="63"/>
    <x v="104"/>
    <x v="237"/>
    <x v="237"/>
    <x v="265"/>
    <x v="274"/>
    <x v="405"/>
    <x v="2"/>
    <x v="303"/>
    <x v="376"/>
    <x v="388"/>
    <x v="291"/>
    <x v="74"/>
    <x v="375"/>
    <x v="388"/>
    <x v="292"/>
    <x v="3"/>
    <x v="41"/>
    <x v="86"/>
    <x v="401"/>
    <x v="375"/>
    <x v="291"/>
    <x v="291"/>
    <x v="291"/>
    <x v="2"/>
    <x v="8"/>
    <x v="0"/>
    <x v="8"/>
    <x v="303"/>
    <x v="223"/>
  </r>
  <r>
    <x v="409"/>
    <x v="404"/>
    <x v="1"/>
    <x v="4"/>
    <x v="151"/>
    <x v="12"/>
    <x v="8"/>
    <x v="14"/>
    <x v="23"/>
    <x v="9"/>
    <x v="90"/>
    <x v="129"/>
    <x v="2"/>
    <x v="16"/>
    <x v="431"/>
    <x v="104"/>
    <x v="238"/>
    <x v="239"/>
    <x v="262"/>
    <x v="203"/>
    <x v="61"/>
    <x v="2"/>
    <x v="173"/>
    <x v="100"/>
    <x v="101"/>
    <x v="196"/>
    <x v="393"/>
    <x v="100"/>
    <x v="100"/>
    <x v="195"/>
    <x v="3"/>
    <x v="400"/>
    <x v="86"/>
    <x v="101"/>
    <x v="118"/>
    <x v="193"/>
    <x v="193"/>
    <x v="193"/>
    <x v="2"/>
    <x v="8"/>
    <x v="0"/>
    <x v="8"/>
    <x v="178"/>
    <x v="225"/>
  </r>
  <r>
    <x v="233"/>
    <x v="225"/>
    <x v="1"/>
    <x v="4"/>
    <x v="152"/>
    <x v="4"/>
    <x v="1"/>
    <x v="13"/>
    <x v="29"/>
    <x v="7"/>
    <x v="73"/>
    <x v="112"/>
    <x v="2"/>
    <x v="16"/>
    <x v="314"/>
    <x v="8"/>
    <x v="13"/>
    <x v="12"/>
    <x v="250"/>
    <x v="190"/>
    <x v="231"/>
    <x v="2"/>
    <x v="216"/>
    <x v="243"/>
    <x v="245"/>
    <x v="216"/>
    <x v="270"/>
    <x v="243"/>
    <x v="245"/>
    <x v="218"/>
    <x v="3"/>
    <x v="246"/>
    <x v="86"/>
    <x v="250"/>
    <x v="268"/>
    <x v="217"/>
    <x v="217"/>
    <x v="216"/>
    <x v="2"/>
    <x v="3"/>
    <x v="7"/>
    <x v="3"/>
    <x v="233"/>
    <x v="245"/>
  </r>
  <r>
    <x v="349"/>
    <x v="331"/>
    <x v="1"/>
    <x v="11"/>
    <x v="152"/>
    <x v="4"/>
    <x v="1"/>
    <x v="13"/>
    <x v="29"/>
    <x v="5"/>
    <x v="73"/>
    <x v="112"/>
    <x v="2"/>
    <x v="29"/>
    <x v="161"/>
    <x v="8"/>
    <x v="13"/>
    <x v="12"/>
    <x v="250"/>
    <x v="284"/>
    <x v="255"/>
    <x v="2"/>
    <x v="274"/>
    <x v="233"/>
    <x v="243"/>
    <x v="276"/>
    <x v="191"/>
    <x v="233"/>
    <x v="243"/>
    <x v="277"/>
    <x v="3"/>
    <x v="191"/>
    <x v="86"/>
    <x v="248"/>
    <x v="237"/>
    <x v="274"/>
    <x v="274"/>
    <x v="275"/>
    <x v="2"/>
    <x v="3"/>
    <x v="7"/>
    <x v="3"/>
    <x v="264"/>
    <x v="245"/>
  </r>
  <r>
    <x v="366"/>
    <x v="357"/>
    <x v="1"/>
    <x v="4"/>
    <x v="153"/>
    <x v="0"/>
    <x v="8"/>
    <x v="13"/>
    <x v="28"/>
    <x v="7"/>
    <x v="72"/>
    <x v="9"/>
    <x v="2"/>
    <x v="33"/>
    <x v="232"/>
    <x v="57"/>
    <x v="206"/>
    <x v="181"/>
    <x v="195"/>
    <x v="248"/>
    <x v="306"/>
    <x v="2"/>
    <x v="269"/>
    <x v="317"/>
    <x v="323"/>
    <x v="286"/>
    <x v="228"/>
    <x v="317"/>
    <x v="324"/>
    <x v="287"/>
    <x v="3"/>
    <x v="215"/>
    <x v="86"/>
    <x v="331"/>
    <x v="323"/>
    <x v="286"/>
    <x v="286"/>
    <x v="286"/>
    <x v="6"/>
    <x v="5"/>
    <x v="7"/>
    <x v="5"/>
    <x v="262"/>
    <x v="269"/>
  </r>
  <r>
    <x v="79"/>
    <x v="81"/>
    <x v="1"/>
    <x v="4"/>
    <x v="154"/>
    <x v="1"/>
    <x v="0"/>
    <x v="14"/>
    <x v="23"/>
    <x v="4"/>
    <x v="41"/>
    <x v="85"/>
    <x v="2"/>
    <x v="17"/>
    <x v="260"/>
    <x v="38"/>
    <x v="116"/>
    <x v="119"/>
    <x v="181"/>
    <x v="163"/>
    <x v="219"/>
    <x v="2"/>
    <x v="186"/>
    <x v="307"/>
    <x v="309"/>
    <x v="185"/>
    <x v="275"/>
    <x v="308"/>
    <x v="310"/>
    <x v="184"/>
    <x v="3"/>
    <x v="256"/>
    <x v="141"/>
    <x v="417"/>
    <x v="184"/>
    <x v="182"/>
    <x v="182"/>
    <x v="182"/>
    <x v="2"/>
    <x v="6"/>
    <x v="7"/>
    <x v="6"/>
    <x v="44"/>
    <x v="9"/>
  </r>
  <r>
    <x v="94"/>
    <x v="96"/>
    <x v="1"/>
    <x v="6"/>
    <x v="154"/>
    <x v="1"/>
    <x v="0"/>
    <x v="14"/>
    <x v="37"/>
    <x v="4"/>
    <x v="48"/>
    <x v="84"/>
    <x v="2"/>
    <x v="26"/>
    <x v="202"/>
    <x v="54"/>
    <x v="115"/>
    <x v="117"/>
    <x v="182"/>
    <x v="311"/>
    <x v="263"/>
    <x v="1"/>
    <x v="69"/>
    <x v="253"/>
    <x v="230"/>
    <x v="61"/>
    <x v="197"/>
    <x v="253"/>
    <x v="230"/>
    <x v="62"/>
    <x v="1"/>
    <x v="181"/>
    <x v="106"/>
    <x v="284"/>
    <x v="318"/>
    <x v="304"/>
    <x v="304"/>
    <x v="304"/>
    <x v="2"/>
    <x v="6"/>
    <x v="7"/>
    <x v="6"/>
    <x v="446"/>
    <x v="10"/>
  </r>
  <r>
    <x v="95"/>
    <x v="97"/>
    <x v="1"/>
    <x v="5"/>
    <x v="154"/>
    <x v="1"/>
    <x v="0"/>
    <x v="14"/>
    <x v="15"/>
    <x v="4"/>
    <x v="48"/>
    <x v="84"/>
    <x v="2"/>
    <x v="17"/>
    <x v="261"/>
    <x v="54"/>
    <x v="115"/>
    <x v="117"/>
    <x v="182"/>
    <x v="160"/>
    <x v="217"/>
    <x v="3"/>
    <x v="418"/>
    <x v="220"/>
    <x v="254"/>
    <x v="429"/>
    <x v="263"/>
    <x v="220"/>
    <x v="255"/>
    <x v="430"/>
    <x v="2"/>
    <x v="257"/>
    <x v="63"/>
    <x v="209"/>
    <x v="182"/>
    <x v="177"/>
    <x v="177"/>
    <x v="177"/>
    <x v="2"/>
    <x v="6"/>
    <x v="7"/>
    <x v="6"/>
    <x v="43"/>
    <x v="10"/>
  </r>
  <r>
    <x v="96"/>
    <x v="98"/>
    <x v="1"/>
    <x v="3"/>
    <x v="154"/>
    <x v="1"/>
    <x v="0"/>
    <x v="14"/>
    <x v="14"/>
    <x v="4"/>
    <x v="48"/>
    <x v="84"/>
    <x v="2"/>
    <x v="26"/>
    <x v="202"/>
    <x v="54"/>
    <x v="115"/>
    <x v="117"/>
    <x v="182"/>
    <x v="311"/>
    <x v="263"/>
    <x v="1"/>
    <x v="69"/>
    <x v="253"/>
    <x v="230"/>
    <x v="61"/>
    <x v="197"/>
    <x v="253"/>
    <x v="230"/>
    <x v="62"/>
    <x v="1"/>
    <x v="181"/>
    <x v="106"/>
    <x v="284"/>
    <x v="318"/>
    <x v="304"/>
    <x v="304"/>
    <x v="304"/>
    <x v="2"/>
    <x v="6"/>
    <x v="7"/>
    <x v="6"/>
    <x v="446"/>
    <x v="10"/>
  </r>
  <r>
    <x v="473"/>
    <x v="471"/>
    <x v="1"/>
    <x v="4"/>
    <x v="155"/>
    <x v="15"/>
    <x v="10"/>
    <x v="4"/>
    <x v="12"/>
    <x v="0"/>
    <x v="112"/>
    <x v="149"/>
    <x v="0"/>
    <x v="16"/>
    <x v="436"/>
    <x v="26"/>
    <x v="38"/>
    <x v="39"/>
    <x v="258"/>
    <x v="194"/>
    <x v="205"/>
    <x v="2"/>
    <x v="202"/>
    <x v="189"/>
    <x v="197"/>
    <x v="204"/>
    <x v="273"/>
    <x v="192"/>
    <x v="201"/>
    <x v="217"/>
    <x v="3"/>
    <x v="434"/>
    <x v="86"/>
    <x v="208"/>
    <x v="223"/>
    <x v="216"/>
    <x v="216"/>
    <x v="215"/>
    <x v="2"/>
    <x v="8"/>
    <x v="7"/>
    <x v="15"/>
    <x v="202"/>
    <x v="232"/>
  </r>
  <r>
    <x v="234"/>
    <x v="226"/>
    <x v="1"/>
    <x v="4"/>
    <x v="156"/>
    <x v="12"/>
    <x v="8"/>
    <x v="14"/>
    <x v="29"/>
    <x v="4"/>
    <x v="73"/>
    <x v="112"/>
    <x v="2"/>
    <x v="16"/>
    <x v="411"/>
    <x v="121"/>
    <x v="256"/>
    <x v="257"/>
    <x v="125"/>
    <x v="96"/>
    <x v="43"/>
    <x v="2"/>
    <x v="95"/>
    <x v="42"/>
    <x v="43"/>
    <x v="88"/>
    <x v="365"/>
    <x v="42"/>
    <x v="43"/>
    <x v="89"/>
    <x v="3"/>
    <x v="393"/>
    <x v="86"/>
    <x v="48"/>
    <x v="23"/>
    <x v="86"/>
    <x v="86"/>
    <x v="86"/>
    <x v="2"/>
    <x v="8"/>
    <x v="0"/>
    <x v="8"/>
    <x v="5"/>
    <x v="1"/>
  </r>
  <r>
    <x v="311"/>
    <x v="295"/>
    <x v="1"/>
    <x v="11"/>
    <x v="156"/>
    <x v="12"/>
    <x v="8"/>
    <x v="14"/>
    <x v="29"/>
    <x v="5"/>
    <x v="73"/>
    <x v="112"/>
    <x v="2"/>
    <x v="29"/>
    <x v="65"/>
    <x v="121"/>
    <x v="256"/>
    <x v="257"/>
    <x v="125"/>
    <x v="384"/>
    <x v="425"/>
    <x v="2"/>
    <x v="390"/>
    <x v="418"/>
    <x v="432"/>
    <x v="402"/>
    <x v="101"/>
    <x v="418"/>
    <x v="432"/>
    <x v="404"/>
    <x v="3"/>
    <x v="43"/>
    <x v="86"/>
    <x v="441"/>
    <x v="475"/>
    <x v="404"/>
    <x v="404"/>
    <x v="404"/>
    <x v="2"/>
    <x v="8"/>
    <x v="0"/>
    <x v="8"/>
    <x v="479"/>
    <x v="1"/>
  </r>
  <r>
    <x v="374"/>
    <x v="366"/>
    <x v="1"/>
    <x v="4"/>
    <x v="156"/>
    <x v="12"/>
    <x v="8"/>
    <x v="14"/>
    <x v="13"/>
    <x v="4"/>
    <x v="73"/>
    <x v="112"/>
    <x v="2"/>
    <x v="29"/>
    <x v="48"/>
    <x v="129"/>
    <x v="256"/>
    <x v="257"/>
    <x v="126"/>
    <x v="389"/>
    <x v="435"/>
    <x v="2"/>
    <x v="396"/>
    <x v="444"/>
    <x v="459"/>
    <x v="413"/>
    <x v="152"/>
    <x v="444"/>
    <x v="459"/>
    <x v="414"/>
    <x v="3"/>
    <x v="36"/>
    <x v="86"/>
    <x v="477"/>
    <x v="482"/>
    <x v="414"/>
    <x v="414"/>
    <x v="414"/>
    <x v="2"/>
    <x v="8"/>
    <x v="0"/>
    <x v="8"/>
    <x v="480"/>
    <x v="1"/>
  </r>
  <r>
    <x v="235"/>
    <x v="227"/>
    <x v="1"/>
    <x v="4"/>
    <x v="157"/>
    <x v="12"/>
    <x v="3"/>
    <x v="14"/>
    <x v="29"/>
    <x v="9"/>
    <x v="73"/>
    <x v="112"/>
    <x v="2"/>
    <x v="16"/>
    <x v="349"/>
    <x v="46"/>
    <x v="56"/>
    <x v="60"/>
    <x v="292"/>
    <x v="229"/>
    <x v="190"/>
    <x v="2"/>
    <x v="229"/>
    <x v="105"/>
    <x v="115"/>
    <x v="231"/>
    <x v="293"/>
    <x v="106"/>
    <x v="114"/>
    <x v="232"/>
    <x v="3"/>
    <x v="384"/>
    <x v="86"/>
    <x v="117"/>
    <x v="50"/>
    <x v="231"/>
    <x v="231"/>
    <x v="230"/>
    <x v="2"/>
    <x v="8"/>
    <x v="0"/>
    <x v="8"/>
    <x v="38"/>
    <x v="43"/>
  </r>
  <r>
    <x v="312"/>
    <x v="296"/>
    <x v="1"/>
    <x v="11"/>
    <x v="157"/>
    <x v="12"/>
    <x v="3"/>
    <x v="14"/>
    <x v="29"/>
    <x v="5"/>
    <x v="73"/>
    <x v="112"/>
    <x v="2"/>
    <x v="29"/>
    <x v="125"/>
    <x v="46"/>
    <x v="56"/>
    <x v="60"/>
    <x v="292"/>
    <x v="257"/>
    <x v="284"/>
    <x v="2"/>
    <x v="262"/>
    <x v="360"/>
    <x v="366"/>
    <x v="265"/>
    <x v="178"/>
    <x v="359"/>
    <x v="366"/>
    <x v="266"/>
    <x v="3"/>
    <x v="56"/>
    <x v="86"/>
    <x v="377"/>
    <x v="443"/>
    <x v="263"/>
    <x v="263"/>
    <x v="264"/>
    <x v="2"/>
    <x v="8"/>
    <x v="0"/>
    <x v="8"/>
    <x v="449"/>
    <x v="43"/>
  </r>
  <r>
    <x v="128"/>
    <x v="130"/>
    <x v="1"/>
    <x v="4"/>
    <x v="158"/>
    <x v="0"/>
    <x v="3"/>
    <x v="13"/>
    <x v="20"/>
    <x v="7"/>
    <x v="62"/>
    <x v="104"/>
    <x v="2"/>
    <x v="16"/>
    <x v="311"/>
    <x v="54"/>
    <x v="50"/>
    <x v="45"/>
    <x v="50"/>
    <x v="41"/>
    <x v="195"/>
    <x v="2"/>
    <x v="43"/>
    <x v="81"/>
    <x v="78"/>
    <x v="42"/>
    <x v="278"/>
    <x v="82"/>
    <x v="78"/>
    <x v="43"/>
    <x v="3"/>
    <x v="301"/>
    <x v="59"/>
    <x v="71"/>
    <x v="131"/>
    <x v="42"/>
    <x v="42"/>
    <x v="42"/>
    <x v="2"/>
    <x v="5"/>
    <x v="7"/>
    <x v="5"/>
    <x v="131"/>
    <x v="144"/>
  </r>
  <r>
    <x v="132"/>
    <x v="133"/>
    <x v="1"/>
    <x v="4"/>
    <x v="158"/>
    <x v="0"/>
    <x v="3"/>
    <x v="13"/>
    <x v="23"/>
    <x v="7"/>
    <x v="63"/>
    <x v="105"/>
    <x v="2"/>
    <x v="16"/>
    <x v="310"/>
    <x v="52"/>
    <x v="51"/>
    <x v="46"/>
    <x v="49"/>
    <x v="42"/>
    <x v="198"/>
    <x v="2"/>
    <x v="44"/>
    <x v="89"/>
    <x v="84"/>
    <x v="43"/>
    <x v="280"/>
    <x v="90"/>
    <x v="85"/>
    <x v="44"/>
    <x v="3"/>
    <x v="300"/>
    <x v="60"/>
    <x v="78"/>
    <x v="132"/>
    <x v="43"/>
    <x v="43"/>
    <x v="43"/>
    <x v="2"/>
    <x v="5"/>
    <x v="7"/>
    <x v="5"/>
    <x v="132"/>
    <x v="145"/>
  </r>
  <r>
    <x v="98"/>
    <x v="100"/>
    <x v="1"/>
    <x v="4"/>
    <x v="159"/>
    <x v="14"/>
    <x v="6"/>
    <x v="7"/>
    <x v="23"/>
    <x v="9"/>
    <x v="50"/>
    <x v="93"/>
    <x v="2"/>
    <x v="16"/>
    <x v="303"/>
    <x v="27"/>
    <x v="152"/>
    <x v="155"/>
    <x v="303"/>
    <x v="238"/>
    <x v="118"/>
    <x v="2"/>
    <x v="204"/>
    <x v="405"/>
    <x v="418"/>
    <x v="250"/>
    <x v="401"/>
    <x v="405"/>
    <x v="418"/>
    <x v="247"/>
    <x v="3"/>
    <x v="341"/>
    <x v="68"/>
    <x v="424"/>
    <x v="373"/>
    <x v="245"/>
    <x v="245"/>
    <x v="245"/>
    <x v="2"/>
    <x v="7"/>
    <x v="7"/>
    <x v="7"/>
    <x v="53"/>
    <x v="57"/>
  </r>
  <r>
    <x v="237"/>
    <x v="229"/>
    <x v="1"/>
    <x v="4"/>
    <x v="160"/>
    <x v="12"/>
    <x v="8"/>
    <x v="14"/>
    <x v="29"/>
    <x v="6"/>
    <x v="73"/>
    <x v="112"/>
    <x v="2"/>
    <x v="16"/>
    <x v="365"/>
    <x v="111"/>
    <x v="310"/>
    <x v="310"/>
    <x v="109"/>
    <x v="91"/>
    <x v="27"/>
    <x v="2"/>
    <x v="81"/>
    <x v="455"/>
    <x v="471"/>
    <x v="94"/>
    <x v="445"/>
    <x v="455"/>
    <x v="470"/>
    <x v="95"/>
    <x v="3"/>
    <x v="386"/>
    <x v="86"/>
    <x v="488"/>
    <x v="21"/>
    <x v="92"/>
    <x v="92"/>
    <x v="92"/>
    <x v="2"/>
    <x v="8"/>
    <x v="0"/>
    <x v="8"/>
    <x v="100"/>
    <x v="131"/>
  </r>
  <r>
    <x v="350"/>
    <x v="332"/>
    <x v="1"/>
    <x v="11"/>
    <x v="160"/>
    <x v="12"/>
    <x v="8"/>
    <x v="14"/>
    <x v="29"/>
    <x v="5"/>
    <x v="73"/>
    <x v="112"/>
    <x v="2"/>
    <x v="29"/>
    <x v="111"/>
    <x v="111"/>
    <x v="310"/>
    <x v="310"/>
    <x v="109"/>
    <x v="393"/>
    <x v="451"/>
    <x v="2"/>
    <x v="409"/>
    <x v="11"/>
    <x v="11"/>
    <x v="393"/>
    <x v="12"/>
    <x v="11"/>
    <x v="11"/>
    <x v="395"/>
    <x v="3"/>
    <x v="53"/>
    <x v="86"/>
    <x v="11"/>
    <x v="478"/>
    <x v="395"/>
    <x v="395"/>
    <x v="395"/>
    <x v="2"/>
    <x v="8"/>
    <x v="0"/>
    <x v="8"/>
    <x v="388"/>
    <x v="131"/>
  </r>
  <r>
    <x v="238"/>
    <x v="230"/>
    <x v="1"/>
    <x v="4"/>
    <x v="161"/>
    <x v="1"/>
    <x v="2"/>
    <x v="14"/>
    <x v="29"/>
    <x v="9"/>
    <x v="73"/>
    <x v="112"/>
    <x v="2"/>
    <x v="16"/>
    <x v="403"/>
    <x v="104"/>
    <x v="140"/>
    <x v="145"/>
    <x v="312"/>
    <x v="253"/>
    <x v="85"/>
    <x v="2"/>
    <x v="197"/>
    <x v="23"/>
    <x v="22"/>
    <x v="203"/>
    <x v="310"/>
    <x v="23"/>
    <x v="22"/>
    <x v="204"/>
    <x v="3"/>
    <x v="371"/>
    <x v="86"/>
    <x v="23"/>
    <x v="34"/>
    <x v="202"/>
    <x v="202"/>
    <x v="202"/>
    <x v="2"/>
    <x v="6"/>
    <x v="7"/>
    <x v="6"/>
    <x v="31"/>
    <x v="36"/>
  </r>
  <r>
    <x v="314"/>
    <x v="298"/>
    <x v="1"/>
    <x v="11"/>
    <x v="161"/>
    <x v="1"/>
    <x v="2"/>
    <x v="14"/>
    <x v="29"/>
    <x v="5"/>
    <x v="73"/>
    <x v="112"/>
    <x v="2"/>
    <x v="29"/>
    <x v="75"/>
    <x v="104"/>
    <x v="140"/>
    <x v="145"/>
    <x v="312"/>
    <x v="235"/>
    <x v="377"/>
    <x v="2"/>
    <x v="285"/>
    <x v="439"/>
    <x v="456"/>
    <x v="283"/>
    <x v="161"/>
    <x v="439"/>
    <x v="456"/>
    <x v="284"/>
    <x v="3"/>
    <x v="68"/>
    <x v="86"/>
    <x v="471"/>
    <x v="463"/>
    <x v="283"/>
    <x v="283"/>
    <x v="283"/>
    <x v="2"/>
    <x v="6"/>
    <x v="7"/>
    <x v="6"/>
    <x v="454"/>
    <x v="36"/>
  </r>
  <r>
    <x v="365"/>
    <x v="356"/>
    <x v="1"/>
    <x v="4"/>
    <x v="162"/>
    <x v="14"/>
    <x v="3"/>
    <x v="11"/>
    <x v="28"/>
    <x v="7"/>
    <x v="72"/>
    <x v="9"/>
    <x v="2"/>
    <x v="36"/>
    <x v="231"/>
    <x v="8"/>
    <x v="163"/>
    <x v="125"/>
    <x v="169"/>
    <x v="249"/>
    <x v="315"/>
    <x v="2"/>
    <x v="273"/>
    <x v="283"/>
    <x v="288"/>
    <x v="287"/>
    <x v="225"/>
    <x v="283"/>
    <x v="289"/>
    <x v="288"/>
    <x v="3"/>
    <x v="214"/>
    <x v="86"/>
    <x v="292"/>
    <x v="340"/>
    <x v="287"/>
    <x v="287"/>
    <x v="287"/>
    <x v="6"/>
    <x v="7"/>
    <x v="7"/>
    <x v="7"/>
    <x v="266"/>
    <x v="268"/>
  </r>
  <r>
    <x v="488"/>
    <x v="489"/>
    <x v="1"/>
    <x v="4"/>
    <x v="163"/>
    <x v="15"/>
    <x v="8"/>
    <x v="4"/>
    <x v="26"/>
    <x v="7"/>
    <x v="117"/>
    <x v="159"/>
    <x v="0"/>
    <x v="29"/>
    <x v="24"/>
    <x v="36"/>
    <x v="66"/>
    <x v="64"/>
    <x v="54"/>
    <x v="432"/>
    <x v="286"/>
    <x v="2"/>
    <x v="437"/>
    <x v="208"/>
    <x v="255"/>
    <x v="438"/>
    <x v="180"/>
    <x v="209"/>
    <x v="254"/>
    <x v="437"/>
    <x v="3"/>
    <x v="434"/>
    <x v="86"/>
    <x v="259"/>
    <x v="258"/>
    <x v="436"/>
    <x v="436"/>
    <x v="436"/>
    <x v="1"/>
    <x v="8"/>
    <x v="7"/>
    <x v="15"/>
    <x v="265"/>
    <x v="276"/>
  </r>
  <r>
    <x v="239"/>
    <x v="231"/>
    <x v="1"/>
    <x v="4"/>
    <x v="164"/>
    <x v="14"/>
    <x v="8"/>
    <x v="11"/>
    <x v="29"/>
    <x v="7"/>
    <x v="73"/>
    <x v="112"/>
    <x v="2"/>
    <x v="16"/>
    <x v="386"/>
    <x v="88"/>
    <x v="211"/>
    <x v="211"/>
    <x v="117"/>
    <x v="97"/>
    <x v="78"/>
    <x v="2"/>
    <x v="103"/>
    <x v="158"/>
    <x v="162"/>
    <x v="101"/>
    <x v="377"/>
    <x v="158"/>
    <x v="162"/>
    <x v="102"/>
    <x v="3"/>
    <x v="361"/>
    <x v="86"/>
    <x v="172"/>
    <x v="181"/>
    <x v="99"/>
    <x v="99"/>
    <x v="99"/>
    <x v="2"/>
    <x v="7"/>
    <x v="7"/>
    <x v="7"/>
    <x v="245"/>
    <x v="259"/>
  </r>
  <r>
    <x v="351"/>
    <x v="333"/>
    <x v="1"/>
    <x v="11"/>
    <x v="164"/>
    <x v="14"/>
    <x v="8"/>
    <x v="11"/>
    <x v="29"/>
    <x v="5"/>
    <x v="73"/>
    <x v="112"/>
    <x v="2"/>
    <x v="29"/>
    <x v="87"/>
    <x v="88"/>
    <x v="211"/>
    <x v="211"/>
    <x v="117"/>
    <x v="383"/>
    <x v="386"/>
    <x v="2"/>
    <x v="380"/>
    <x v="308"/>
    <x v="319"/>
    <x v="382"/>
    <x v="89"/>
    <x v="309"/>
    <x v="319"/>
    <x v="383"/>
    <x v="3"/>
    <x v="78"/>
    <x v="86"/>
    <x v="325"/>
    <x v="321"/>
    <x v="383"/>
    <x v="383"/>
    <x v="383"/>
    <x v="2"/>
    <x v="7"/>
    <x v="7"/>
    <x v="7"/>
    <x v="249"/>
    <x v="259"/>
  </r>
  <r>
    <x v="28"/>
    <x v="27"/>
    <x v="1"/>
    <x v="4"/>
    <x v="165"/>
    <x v="12"/>
    <x v="8"/>
    <x v="14"/>
    <x v="23"/>
    <x v="2"/>
    <x v="19"/>
    <x v="32"/>
    <x v="2"/>
    <x v="29"/>
    <x v="205"/>
    <x v="108"/>
    <x v="318"/>
    <x v="318"/>
    <x v="100"/>
    <x v="315"/>
    <x v="480"/>
    <x v="2"/>
    <x v="419"/>
    <x v="7"/>
    <x v="7"/>
    <x v="423"/>
    <x v="25"/>
    <x v="7"/>
    <x v="7"/>
    <x v="424"/>
    <x v="3"/>
    <x v="161"/>
    <x v="139"/>
    <x v="8"/>
    <x v="10"/>
    <x v="424"/>
    <x v="424"/>
    <x v="424"/>
    <x v="4"/>
    <x v="8"/>
    <x v="0"/>
    <x v="8"/>
    <x v="4"/>
    <x v="292"/>
  </r>
  <r>
    <x v="240"/>
    <x v="232"/>
    <x v="1"/>
    <x v="4"/>
    <x v="165"/>
    <x v="12"/>
    <x v="8"/>
    <x v="14"/>
    <x v="29"/>
    <x v="2"/>
    <x v="73"/>
    <x v="112"/>
    <x v="2"/>
    <x v="16"/>
    <x v="306"/>
    <x v="134"/>
    <x v="321"/>
    <x v="321"/>
    <x v="79"/>
    <x v="74"/>
    <x v="6"/>
    <x v="2"/>
    <x v="56"/>
    <x v="464"/>
    <x v="479"/>
    <x v="82"/>
    <x v="455"/>
    <x v="463"/>
    <x v="478"/>
    <x v="83"/>
    <x v="3"/>
    <x v="381"/>
    <x v="86"/>
    <x v="495"/>
    <x v="499"/>
    <x v="80"/>
    <x v="80"/>
    <x v="80"/>
    <x v="2"/>
    <x v="8"/>
    <x v="0"/>
    <x v="8"/>
    <x v="482"/>
    <x v="291"/>
  </r>
  <r>
    <x v="315"/>
    <x v="299"/>
    <x v="1"/>
    <x v="11"/>
    <x v="165"/>
    <x v="12"/>
    <x v="8"/>
    <x v="14"/>
    <x v="29"/>
    <x v="5"/>
    <x v="73"/>
    <x v="112"/>
    <x v="2"/>
    <x v="29"/>
    <x v="168"/>
    <x v="134"/>
    <x v="321"/>
    <x v="321"/>
    <x v="79"/>
    <x v="412"/>
    <x v="478"/>
    <x v="2"/>
    <x v="431"/>
    <x v="4"/>
    <x v="4"/>
    <x v="407"/>
    <x v="2"/>
    <x v="4"/>
    <x v="4"/>
    <x v="409"/>
    <x v="3"/>
    <x v="59"/>
    <x v="86"/>
    <x v="5"/>
    <x v="2"/>
    <x v="409"/>
    <x v="409"/>
    <x v="409"/>
    <x v="2"/>
    <x v="8"/>
    <x v="0"/>
    <x v="8"/>
    <x v="1"/>
    <x v="299"/>
  </r>
  <r>
    <x v="447"/>
    <x v="446"/>
    <x v="1"/>
    <x v="4"/>
    <x v="165"/>
    <x v="12"/>
    <x v="8"/>
    <x v="14"/>
    <x v="25"/>
    <x v="2"/>
    <x v="105"/>
    <x v="32"/>
    <x v="2"/>
    <x v="29"/>
    <x v="203"/>
    <x v="145"/>
    <x v="317"/>
    <x v="317"/>
    <x v="101"/>
    <x v="317"/>
    <x v="481"/>
    <x v="2"/>
    <x v="425"/>
    <x v="14"/>
    <x v="14"/>
    <x v="426"/>
    <x v="51"/>
    <x v="14"/>
    <x v="14"/>
    <x v="427"/>
    <x v="3"/>
    <x v="159"/>
    <x v="86"/>
    <x v="15"/>
    <x v="12"/>
    <x v="427"/>
    <x v="427"/>
    <x v="427"/>
    <x v="4"/>
    <x v="8"/>
    <x v="0"/>
    <x v="8"/>
    <x v="2"/>
    <x v="293"/>
  </r>
  <r>
    <x v="241"/>
    <x v="233"/>
    <x v="1"/>
    <x v="4"/>
    <x v="166"/>
    <x v="0"/>
    <x v="2"/>
    <x v="14"/>
    <x v="29"/>
    <x v="4"/>
    <x v="73"/>
    <x v="112"/>
    <x v="2"/>
    <x v="16"/>
    <x v="316"/>
    <x v="29"/>
    <x v="128"/>
    <x v="132"/>
    <x v="140"/>
    <x v="117"/>
    <x v="127"/>
    <x v="2"/>
    <x v="128"/>
    <x v="393"/>
    <x v="405"/>
    <x v="144"/>
    <x v="397"/>
    <x v="393"/>
    <x v="405"/>
    <x v="146"/>
    <x v="3"/>
    <x v="302"/>
    <x v="86"/>
    <x v="416"/>
    <x v="177"/>
    <x v="142"/>
    <x v="142"/>
    <x v="143"/>
    <x v="2"/>
    <x v="5"/>
    <x v="7"/>
    <x v="5"/>
    <x v="138"/>
    <x v="155"/>
  </r>
  <r>
    <x v="316"/>
    <x v="300"/>
    <x v="1"/>
    <x v="11"/>
    <x v="166"/>
    <x v="0"/>
    <x v="2"/>
    <x v="14"/>
    <x v="29"/>
    <x v="5"/>
    <x v="73"/>
    <x v="112"/>
    <x v="2"/>
    <x v="29"/>
    <x v="159"/>
    <x v="29"/>
    <x v="128"/>
    <x v="132"/>
    <x v="140"/>
    <x v="358"/>
    <x v="336"/>
    <x v="2"/>
    <x v="350"/>
    <x v="67"/>
    <x v="72"/>
    <x v="333"/>
    <x v="71"/>
    <x v="65"/>
    <x v="70"/>
    <x v="333"/>
    <x v="3"/>
    <x v="145"/>
    <x v="86"/>
    <x v="74"/>
    <x v="324"/>
    <x v="334"/>
    <x v="334"/>
    <x v="333"/>
    <x v="2"/>
    <x v="5"/>
    <x v="7"/>
    <x v="5"/>
    <x v="352"/>
    <x v="155"/>
  </r>
  <r>
    <x v="242"/>
    <x v="348"/>
    <x v="1"/>
    <x v="4"/>
    <x v="167"/>
    <x v="14"/>
    <x v="5"/>
    <x v="1"/>
    <x v="29"/>
    <x v="1"/>
    <x v="73"/>
    <x v="112"/>
    <x v="2"/>
    <x v="16"/>
    <x v="351"/>
    <x v="66"/>
    <x v="100"/>
    <x v="105"/>
    <x v="138"/>
    <x v="112"/>
    <x v="138"/>
    <x v="2"/>
    <x v="130"/>
    <x v="91"/>
    <x v="92"/>
    <x v="118"/>
    <x v="335"/>
    <x v="92"/>
    <x v="91"/>
    <x v="119"/>
    <x v="3"/>
    <x v="353"/>
    <x v="86"/>
    <x v="94"/>
    <x v="76"/>
    <x v="116"/>
    <x v="116"/>
    <x v="116"/>
    <x v="2"/>
    <x v="7"/>
    <x v="7"/>
    <x v="7"/>
    <x v="134"/>
    <x v="151"/>
  </r>
  <r>
    <x v="317"/>
    <x v="343"/>
    <x v="1"/>
    <x v="11"/>
    <x v="167"/>
    <x v="14"/>
    <x v="5"/>
    <x v="1"/>
    <x v="29"/>
    <x v="5"/>
    <x v="73"/>
    <x v="112"/>
    <x v="2"/>
    <x v="29"/>
    <x v="123"/>
    <x v="66"/>
    <x v="100"/>
    <x v="105"/>
    <x v="138"/>
    <x v="365"/>
    <x v="320"/>
    <x v="2"/>
    <x v="347"/>
    <x v="371"/>
    <x v="384"/>
    <x v="359"/>
    <x v="138"/>
    <x v="370"/>
    <x v="384"/>
    <x v="361"/>
    <x v="3"/>
    <x v="88"/>
    <x v="86"/>
    <x v="398"/>
    <x v="412"/>
    <x v="361"/>
    <x v="361"/>
    <x v="361"/>
    <x v="2"/>
    <x v="7"/>
    <x v="7"/>
    <x v="7"/>
    <x v="353"/>
    <x v="151"/>
  </r>
  <r>
    <x v="243"/>
    <x v="234"/>
    <x v="1"/>
    <x v="4"/>
    <x v="168"/>
    <x v="14"/>
    <x v="3"/>
    <x v="13"/>
    <x v="29"/>
    <x v="1"/>
    <x v="73"/>
    <x v="112"/>
    <x v="2"/>
    <x v="16"/>
    <x v="372"/>
    <x v="67"/>
    <x v="148"/>
    <x v="150"/>
    <x v="146"/>
    <x v="114"/>
    <x v="117"/>
    <x v="2"/>
    <x v="123"/>
    <x v="174"/>
    <x v="181"/>
    <x v="125"/>
    <x v="363"/>
    <x v="174"/>
    <x v="179"/>
    <x v="126"/>
    <x v="3"/>
    <x v="358"/>
    <x v="86"/>
    <x v="190"/>
    <x v="61"/>
    <x v="123"/>
    <x v="123"/>
    <x v="123"/>
    <x v="2"/>
    <x v="7"/>
    <x v="7"/>
    <x v="7"/>
    <x v="121"/>
    <x v="135"/>
  </r>
  <r>
    <x v="352"/>
    <x v="334"/>
    <x v="1"/>
    <x v="11"/>
    <x v="168"/>
    <x v="14"/>
    <x v="3"/>
    <x v="13"/>
    <x v="29"/>
    <x v="5"/>
    <x v="73"/>
    <x v="112"/>
    <x v="2"/>
    <x v="29"/>
    <x v="106"/>
    <x v="67"/>
    <x v="148"/>
    <x v="150"/>
    <x v="146"/>
    <x v="361"/>
    <x v="351"/>
    <x v="2"/>
    <x v="356"/>
    <x v="299"/>
    <x v="303"/>
    <x v="350"/>
    <x v="102"/>
    <x v="299"/>
    <x v="303"/>
    <x v="352"/>
    <x v="3"/>
    <x v="83"/>
    <x v="86"/>
    <x v="309"/>
    <x v="433"/>
    <x v="351"/>
    <x v="351"/>
    <x v="352"/>
    <x v="2"/>
    <x v="7"/>
    <x v="7"/>
    <x v="7"/>
    <x v="367"/>
    <x v="135"/>
  </r>
  <r>
    <x v="405"/>
    <x v="400"/>
    <x v="1"/>
    <x v="4"/>
    <x v="168"/>
    <x v="14"/>
    <x v="3"/>
    <x v="13"/>
    <x v="26"/>
    <x v="1"/>
    <x v="89"/>
    <x v="128"/>
    <x v="2"/>
    <x v="29"/>
    <x v="67"/>
    <x v="71"/>
    <x v="153"/>
    <x v="154"/>
    <x v="141"/>
    <x v="376"/>
    <x v="348"/>
    <x v="2"/>
    <x v="362"/>
    <x v="306"/>
    <x v="318"/>
    <x v="360"/>
    <x v="109"/>
    <x v="307"/>
    <x v="318"/>
    <x v="362"/>
    <x v="3"/>
    <x v="71"/>
    <x v="86"/>
    <x v="324"/>
    <x v="314"/>
    <x v="362"/>
    <x v="362"/>
    <x v="362"/>
    <x v="2"/>
    <x v="7"/>
    <x v="7"/>
    <x v="7"/>
    <x v="370"/>
    <x v="136"/>
  </r>
  <r>
    <x v="33"/>
    <x v="33"/>
    <x v="1"/>
    <x v="4"/>
    <x v="169"/>
    <x v="12"/>
    <x v="1"/>
    <x v="6"/>
    <x v="23"/>
    <x v="7"/>
    <x v="25"/>
    <x v="40"/>
    <x v="2"/>
    <x v="29"/>
    <x v="194"/>
    <x v="89"/>
    <x v="249"/>
    <x v="280"/>
    <x v="334"/>
    <x v="6"/>
    <x v="427"/>
    <x v="2"/>
    <x v="6"/>
    <x v="110"/>
    <x v="68"/>
    <x v="6"/>
    <x v="94"/>
    <x v="111"/>
    <x v="66"/>
    <x v="7"/>
    <x v="3"/>
    <x v="155"/>
    <x v="134"/>
    <x v="107"/>
    <x v="320"/>
    <x v="6"/>
    <x v="6"/>
    <x v="6"/>
    <x v="4"/>
    <x v="8"/>
    <x v="0"/>
    <x v="8"/>
    <x v="40"/>
    <x v="271"/>
  </r>
  <r>
    <x v="36"/>
    <x v="34"/>
    <x v="1"/>
    <x v="4"/>
    <x v="169"/>
    <x v="12"/>
    <x v="1"/>
    <x v="6"/>
    <x v="8"/>
    <x v="7"/>
    <x v="26"/>
    <x v="11"/>
    <x v="2"/>
    <x v="16"/>
    <x v="239"/>
    <x v="61"/>
    <x v="162"/>
    <x v="222"/>
    <x v="335"/>
    <x v="435"/>
    <x v="153"/>
    <x v="2"/>
    <x v="436"/>
    <x v="211"/>
    <x v="261"/>
    <x v="439"/>
    <x v="202"/>
    <x v="211"/>
    <x v="261"/>
    <x v="440"/>
    <x v="3"/>
    <x v="220"/>
    <x v="27"/>
    <x v="176"/>
    <x v="172"/>
    <x v="439"/>
    <x v="439"/>
    <x v="439"/>
    <x v="6"/>
    <x v="8"/>
    <x v="0"/>
    <x v="8"/>
    <x v="285"/>
    <x v="272"/>
  </r>
  <r>
    <x v="67"/>
    <x v="68"/>
    <x v="1"/>
    <x v="4"/>
    <x v="169"/>
    <x v="12"/>
    <x v="1"/>
    <x v="6"/>
    <x v="12"/>
    <x v="7"/>
    <x v="41"/>
    <x v="43"/>
    <x v="2"/>
    <x v="29"/>
    <x v="187"/>
    <x v="99"/>
    <x v="251"/>
    <x v="283"/>
    <x v="333"/>
    <x v="5"/>
    <x v="438"/>
    <x v="2"/>
    <x v="5"/>
    <x v="179"/>
    <x v="91"/>
    <x v="5"/>
    <x v="75"/>
    <x v="179"/>
    <x v="90"/>
    <x v="6"/>
    <x v="3"/>
    <x v="151"/>
    <x v="128"/>
    <x v="133"/>
    <x v="319"/>
    <x v="5"/>
    <x v="5"/>
    <x v="5"/>
    <x v="4"/>
    <x v="8"/>
    <x v="0"/>
    <x v="8"/>
    <x v="39"/>
    <x v="270"/>
  </r>
  <r>
    <x v="140"/>
    <x v="139"/>
    <x v="1"/>
    <x v="4"/>
    <x v="170"/>
    <x v="2"/>
    <x v="1"/>
    <x v="10"/>
    <x v="24"/>
    <x v="7"/>
    <x v="65"/>
    <x v="107"/>
    <x v="0"/>
    <x v="16"/>
    <x v="401"/>
    <x v="93"/>
    <x v="168"/>
    <x v="175"/>
    <x v="242"/>
    <x v="173"/>
    <x v="90"/>
    <x v="2"/>
    <x v="165"/>
    <x v="60"/>
    <x v="65"/>
    <x v="170"/>
    <x v="324"/>
    <x v="71"/>
    <x v="73"/>
    <x v="199"/>
    <x v="3"/>
    <x v="279"/>
    <x v="41"/>
    <x v="65"/>
    <x v="68"/>
    <x v="199"/>
    <x v="199"/>
    <x v="197"/>
    <x v="2"/>
    <x v="4"/>
    <x v="7"/>
    <x v="4"/>
    <x v="25"/>
    <x v="15"/>
  </r>
  <r>
    <x v="244"/>
    <x v="235"/>
    <x v="1"/>
    <x v="4"/>
    <x v="170"/>
    <x v="2"/>
    <x v="1"/>
    <x v="10"/>
    <x v="29"/>
    <x v="7"/>
    <x v="73"/>
    <x v="112"/>
    <x v="2"/>
    <x v="16"/>
    <x v="355"/>
    <x v="72"/>
    <x v="169"/>
    <x v="176"/>
    <x v="226"/>
    <x v="158"/>
    <x v="99"/>
    <x v="2"/>
    <x v="162"/>
    <x v="199"/>
    <x v="203"/>
    <x v="174"/>
    <x v="376"/>
    <x v="199"/>
    <x v="203"/>
    <x v="173"/>
    <x v="3"/>
    <x v="273"/>
    <x v="86"/>
    <x v="211"/>
    <x v="63"/>
    <x v="170"/>
    <x v="170"/>
    <x v="170"/>
    <x v="2"/>
    <x v="4"/>
    <x v="7"/>
    <x v="4"/>
    <x v="21"/>
    <x v="16"/>
  </r>
  <r>
    <x v="318"/>
    <x v="301"/>
    <x v="1"/>
    <x v="11"/>
    <x v="170"/>
    <x v="2"/>
    <x v="1"/>
    <x v="10"/>
    <x v="29"/>
    <x v="5"/>
    <x v="73"/>
    <x v="112"/>
    <x v="2"/>
    <x v="29"/>
    <x v="120"/>
    <x v="72"/>
    <x v="169"/>
    <x v="176"/>
    <x v="226"/>
    <x v="312"/>
    <x v="365"/>
    <x v="2"/>
    <x v="310"/>
    <x v="269"/>
    <x v="279"/>
    <x v="308"/>
    <x v="90"/>
    <x v="268"/>
    <x v="279"/>
    <x v="309"/>
    <x v="3"/>
    <x v="168"/>
    <x v="86"/>
    <x v="281"/>
    <x v="429"/>
    <x v="309"/>
    <x v="309"/>
    <x v="309"/>
    <x v="2"/>
    <x v="4"/>
    <x v="7"/>
    <x v="4"/>
    <x v="464"/>
    <x v="16"/>
  </r>
  <r>
    <x v="376"/>
    <x v="368"/>
    <x v="1"/>
    <x v="4"/>
    <x v="170"/>
    <x v="2"/>
    <x v="1"/>
    <x v="10"/>
    <x v="20"/>
    <x v="7"/>
    <x v="74"/>
    <x v="113"/>
    <x v="2"/>
    <x v="29"/>
    <x v="79"/>
    <x v="100"/>
    <x v="170"/>
    <x v="178"/>
    <x v="227"/>
    <x v="313"/>
    <x v="374"/>
    <x v="2"/>
    <x v="315"/>
    <x v="423"/>
    <x v="437"/>
    <x v="316"/>
    <x v="139"/>
    <x v="423"/>
    <x v="437"/>
    <x v="317"/>
    <x v="3"/>
    <x v="164"/>
    <x v="86"/>
    <x v="448"/>
    <x v="467"/>
    <x v="319"/>
    <x v="319"/>
    <x v="317"/>
    <x v="2"/>
    <x v="4"/>
    <x v="7"/>
    <x v="4"/>
    <x v="465"/>
    <x v="17"/>
  </r>
  <r>
    <x v="399"/>
    <x v="394"/>
    <x v="1"/>
    <x v="4"/>
    <x v="170"/>
    <x v="2"/>
    <x v="1"/>
    <x v="10"/>
    <x v="20"/>
    <x v="7"/>
    <x v="85"/>
    <x v="124"/>
    <x v="0"/>
    <x v="16"/>
    <x v="433"/>
    <x v="89"/>
    <x v="171"/>
    <x v="179"/>
    <x v="240"/>
    <x v="168"/>
    <x v="92"/>
    <x v="2"/>
    <x v="163"/>
    <x v="69"/>
    <x v="70"/>
    <x v="169"/>
    <x v="322"/>
    <x v="77"/>
    <x v="80"/>
    <x v="196"/>
    <x v="3"/>
    <x v="284"/>
    <x v="86"/>
    <x v="83"/>
    <x v="86"/>
    <x v="194"/>
    <x v="194"/>
    <x v="194"/>
    <x v="2"/>
    <x v="4"/>
    <x v="7"/>
    <x v="4"/>
    <x v="26"/>
    <x v="299"/>
  </r>
  <r>
    <x v="34"/>
    <x v="35"/>
    <x v="1"/>
    <x v="4"/>
    <x v="171"/>
    <x v="14"/>
    <x v="1"/>
    <x v="1"/>
    <x v="23"/>
    <x v="1"/>
    <x v="25"/>
    <x v="72"/>
    <x v="2"/>
    <x v="30"/>
    <x v="22"/>
    <x v="89"/>
    <x v="248"/>
    <x v="249"/>
    <x v="124"/>
    <x v="398"/>
    <x v="448"/>
    <x v="2"/>
    <x v="404"/>
    <x v="62"/>
    <x v="69"/>
    <x v="395"/>
    <x v="18"/>
    <x v="60"/>
    <x v="67"/>
    <x v="397"/>
    <x v="3"/>
    <x v="63"/>
    <x v="137"/>
    <x v="127"/>
    <x v="452"/>
    <x v="397"/>
    <x v="397"/>
    <x v="397"/>
    <x v="2"/>
    <x v="7"/>
    <x v="7"/>
    <x v="7"/>
    <x v="406"/>
    <x v="106"/>
  </r>
  <r>
    <x v="38"/>
    <x v="36"/>
    <x v="1"/>
    <x v="4"/>
    <x v="171"/>
    <x v="14"/>
    <x v="1"/>
    <x v="1"/>
    <x v="8"/>
    <x v="1"/>
    <x v="28"/>
    <x v="7"/>
    <x v="2"/>
    <x v="21"/>
    <x v="235"/>
    <x v="65"/>
    <x v="1"/>
    <x v="0"/>
    <x v="336"/>
    <x v="245"/>
    <x v="245"/>
    <x v="2"/>
    <x v="248"/>
    <x v="238"/>
    <x v="244"/>
    <x v="251"/>
    <x v="229"/>
    <x v="238"/>
    <x v="244"/>
    <x v="251"/>
    <x v="3"/>
    <x v="217"/>
    <x v="17"/>
    <x v="114"/>
    <x v="191"/>
    <x v="249"/>
    <x v="249"/>
    <x v="249"/>
    <x v="7"/>
    <x v="7"/>
    <x v="7"/>
    <x v="7"/>
    <x v="237"/>
    <x v="299"/>
  </r>
  <r>
    <x v="39"/>
    <x v="37"/>
    <x v="1"/>
    <x v="4"/>
    <x v="171"/>
    <x v="14"/>
    <x v="1"/>
    <x v="1"/>
    <x v="30"/>
    <x v="1"/>
    <x v="28"/>
    <x v="13"/>
    <x v="2"/>
    <x v="29"/>
    <x v="225"/>
    <x v="84"/>
    <x v="179"/>
    <x v="184"/>
    <x v="205"/>
    <x v="267"/>
    <x v="305"/>
    <x v="2"/>
    <x v="280"/>
    <x v="292"/>
    <x v="294"/>
    <x v="288"/>
    <x v="224"/>
    <x v="293"/>
    <x v="295"/>
    <x v="289"/>
    <x v="3"/>
    <x v="209"/>
    <x v="133"/>
    <x v="384"/>
    <x v="304"/>
    <x v="288"/>
    <x v="288"/>
    <x v="288"/>
    <x v="6"/>
    <x v="7"/>
    <x v="7"/>
    <x v="7"/>
    <x v="272"/>
    <x v="134"/>
  </r>
  <r>
    <x v="52"/>
    <x v="46"/>
    <x v="1"/>
    <x v="4"/>
    <x v="172"/>
    <x v="3"/>
    <x v="1"/>
    <x v="11"/>
    <x v="20"/>
    <x v="7"/>
    <x v="35"/>
    <x v="80"/>
    <x v="0"/>
    <x v="16"/>
    <x v="304"/>
    <x v="33"/>
    <x v="155"/>
    <x v="158"/>
    <x v="310"/>
    <x v="243"/>
    <x v="149"/>
    <x v="2"/>
    <x v="223"/>
    <x v="400"/>
    <x v="413"/>
    <x v="228"/>
    <x v="301"/>
    <x v="395"/>
    <x v="408"/>
    <x v="197"/>
    <x v="3"/>
    <x v="233"/>
    <x v="54"/>
    <x v="408"/>
    <x v="203"/>
    <x v="197"/>
    <x v="197"/>
    <x v="195"/>
    <x v="2"/>
    <x v="2"/>
    <x v="7"/>
    <x v="2"/>
    <x v="120"/>
    <x v="123"/>
  </r>
  <r>
    <x v="245"/>
    <x v="236"/>
    <x v="1"/>
    <x v="4"/>
    <x v="173"/>
    <x v="4"/>
    <x v="3"/>
    <x v="13"/>
    <x v="29"/>
    <x v="7"/>
    <x v="73"/>
    <x v="112"/>
    <x v="2"/>
    <x v="16"/>
    <x v="328"/>
    <x v="24"/>
    <x v="28"/>
    <x v="28"/>
    <x v="249"/>
    <x v="188"/>
    <x v="225"/>
    <x v="2"/>
    <x v="213"/>
    <x v="137"/>
    <x v="146"/>
    <x v="208"/>
    <x v="252"/>
    <x v="137"/>
    <x v="145"/>
    <x v="208"/>
    <x v="3"/>
    <x v="249"/>
    <x v="86"/>
    <x v="149"/>
    <x v="160"/>
    <x v="206"/>
    <x v="206"/>
    <x v="206"/>
    <x v="2"/>
    <x v="3"/>
    <x v="7"/>
    <x v="3"/>
    <x v="82"/>
    <x v="92"/>
  </r>
  <r>
    <x v="353"/>
    <x v="335"/>
    <x v="1"/>
    <x v="11"/>
    <x v="173"/>
    <x v="4"/>
    <x v="3"/>
    <x v="13"/>
    <x v="29"/>
    <x v="5"/>
    <x v="73"/>
    <x v="112"/>
    <x v="2"/>
    <x v="29"/>
    <x v="146"/>
    <x v="24"/>
    <x v="28"/>
    <x v="28"/>
    <x v="249"/>
    <x v="286"/>
    <x v="258"/>
    <x v="2"/>
    <x v="275"/>
    <x v="326"/>
    <x v="334"/>
    <x v="281"/>
    <x v="209"/>
    <x v="326"/>
    <x v="335"/>
    <x v="282"/>
    <x v="3"/>
    <x v="188"/>
    <x v="86"/>
    <x v="343"/>
    <x v="338"/>
    <x v="281"/>
    <x v="281"/>
    <x v="281"/>
    <x v="2"/>
    <x v="3"/>
    <x v="7"/>
    <x v="3"/>
    <x v="408"/>
    <x v="92"/>
  </r>
  <r>
    <x v="246"/>
    <x v="237"/>
    <x v="1"/>
    <x v="4"/>
    <x v="174"/>
    <x v="14"/>
    <x v="1"/>
    <x v="14"/>
    <x v="29"/>
    <x v="6"/>
    <x v="73"/>
    <x v="112"/>
    <x v="2"/>
    <x v="16"/>
    <x v="344"/>
    <x v="63"/>
    <x v="119"/>
    <x v="121"/>
    <x v="135"/>
    <x v="107"/>
    <x v="145"/>
    <x v="2"/>
    <x v="133"/>
    <x v="151"/>
    <x v="157"/>
    <x v="119"/>
    <x v="328"/>
    <x v="151"/>
    <x v="157"/>
    <x v="120"/>
    <x v="3"/>
    <x v="352"/>
    <x v="86"/>
    <x v="163"/>
    <x v="62"/>
    <x v="117"/>
    <x v="117"/>
    <x v="117"/>
    <x v="2"/>
    <x v="7"/>
    <x v="7"/>
    <x v="7"/>
    <x v="146"/>
    <x v="160"/>
  </r>
  <r>
    <x v="319"/>
    <x v="302"/>
    <x v="1"/>
    <x v="11"/>
    <x v="174"/>
    <x v="14"/>
    <x v="1"/>
    <x v="14"/>
    <x v="29"/>
    <x v="5"/>
    <x v="73"/>
    <x v="112"/>
    <x v="2"/>
    <x v="29"/>
    <x v="130"/>
    <x v="63"/>
    <x v="119"/>
    <x v="121"/>
    <x v="135"/>
    <x v="371"/>
    <x v="314"/>
    <x v="2"/>
    <x v="341"/>
    <x v="313"/>
    <x v="322"/>
    <x v="358"/>
    <x v="144"/>
    <x v="314"/>
    <x v="322"/>
    <x v="360"/>
    <x v="3"/>
    <x v="89"/>
    <x v="86"/>
    <x v="330"/>
    <x v="430"/>
    <x v="360"/>
    <x v="360"/>
    <x v="360"/>
    <x v="2"/>
    <x v="7"/>
    <x v="7"/>
    <x v="7"/>
    <x v="341"/>
    <x v="160"/>
  </r>
  <r>
    <x v="402"/>
    <x v="397"/>
    <x v="1"/>
    <x v="4"/>
    <x v="174"/>
    <x v="14"/>
    <x v="1"/>
    <x v="14"/>
    <x v="11"/>
    <x v="6"/>
    <x v="88"/>
    <x v="127"/>
    <x v="2"/>
    <x v="29"/>
    <x v="82"/>
    <x v="57"/>
    <x v="121"/>
    <x v="123"/>
    <x v="129"/>
    <x v="382"/>
    <x v="308"/>
    <x v="2"/>
    <x v="346"/>
    <x v="230"/>
    <x v="252"/>
    <x v="356"/>
    <x v="135"/>
    <x v="230"/>
    <x v="252"/>
    <x v="358"/>
    <x v="3"/>
    <x v="77"/>
    <x v="86"/>
    <x v="257"/>
    <x v="257"/>
    <x v="358"/>
    <x v="358"/>
    <x v="358"/>
    <x v="2"/>
    <x v="7"/>
    <x v="7"/>
    <x v="7"/>
    <x v="348"/>
    <x v="161"/>
  </r>
  <r>
    <x v="466"/>
    <x v="465"/>
    <x v="1"/>
    <x v="4"/>
    <x v="175"/>
    <x v="15"/>
    <x v="10"/>
    <x v="7"/>
    <x v="24"/>
    <x v="1"/>
    <x v="110"/>
    <x v="148"/>
    <x v="2"/>
    <x v="12"/>
    <x v="458"/>
    <x v="24"/>
    <x v="31"/>
    <x v="32"/>
    <x v="289"/>
    <x v="212"/>
    <x v="119"/>
    <x v="2"/>
    <x v="194"/>
    <x v="132"/>
    <x v="144"/>
    <x v="223"/>
    <x v="374"/>
    <x v="130"/>
    <x v="142"/>
    <x v="225"/>
    <x v="3"/>
    <x v="434"/>
    <x v="86"/>
    <x v="144"/>
    <x v="159"/>
    <x v="224"/>
    <x v="224"/>
    <x v="223"/>
    <x v="2"/>
    <x v="8"/>
    <x v="7"/>
    <x v="15"/>
    <x v="137"/>
    <x v="231"/>
  </r>
  <r>
    <x v="456"/>
    <x v="455"/>
    <x v="1"/>
    <x v="4"/>
    <x v="176"/>
    <x v="6"/>
    <x v="2"/>
    <x v="7"/>
    <x v="2"/>
    <x v="1"/>
    <x v="108"/>
    <x v="125"/>
    <x v="2"/>
    <x v="12"/>
    <x v="457"/>
    <x v="13"/>
    <x v="29"/>
    <x v="29"/>
    <x v="293"/>
    <x v="223"/>
    <x v="168"/>
    <x v="2"/>
    <x v="215"/>
    <x v="273"/>
    <x v="278"/>
    <x v="235"/>
    <x v="345"/>
    <x v="273"/>
    <x v="277"/>
    <x v="236"/>
    <x v="3"/>
    <x v="250"/>
    <x v="86"/>
    <x v="279"/>
    <x v="276"/>
    <x v="235"/>
    <x v="235"/>
    <x v="234"/>
    <x v="2"/>
    <x v="0"/>
    <x v="7"/>
    <x v="0"/>
    <x v="322"/>
    <x v="261"/>
  </r>
  <r>
    <x v="11"/>
    <x v="5"/>
    <x v="1"/>
    <x v="2"/>
    <x v="177"/>
    <x v="1"/>
    <x v="5"/>
    <x v="14"/>
    <x v="22"/>
    <x v="6"/>
    <x v="13"/>
    <x v="33"/>
    <x v="2"/>
    <x v="25"/>
    <x v="220"/>
    <x v="72"/>
    <x v="151"/>
    <x v="153"/>
    <x v="192"/>
    <x v="279"/>
    <x v="254"/>
    <x v="2"/>
    <x v="267"/>
    <x v="263"/>
    <x v="272"/>
    <x v="282"/>
    <x v="221"/>
    <x v="261"/>
    <x v="270"/>
    <x v="283"/>
    <x v="3"/>
    <x v="208"/>
    <x v="118"/>
    <x v="326"/>
    <x v="290"/>
    <x v="282"/>
    <x v="282"/>
    <x v="282"/>
    <x v="4"/>
    <x v="6"/>
    <x v="7"/>
    <x v="6"/>
    <x v="263"/>
    <x v="203"/>
  </r>
  <r>
    <x v="12"/>
    <x v="6"/>
    <x v="1"/>
    <x v="4"/>
    <x v="177"/>
    <x v="1"/>
    <x v="5"/>
    <x v="14"/>
    <x v="25"/>
    <x v="6"/>
    <x v="13"/>
    <x v="33"/>
    <x v="2"/>
    <x v="16"/>
    <x v="262"/>
    <x v="57"/>
    <x v="150"/>
    <x v="152"/>
    <x v="190"/>
    <x v="162"/>
    <x v="167"/>
    <x v="2"/>
    <x v="174"/>
    <x v="289"/>
    <x v="289"/>
    <x v="172"/>
    <x v="248"/>
    <x v="290"/>
    <x v="290"/>
    <x v="171"/>
    <x v="3"/>
    <x v="258"/>
    <x v="23"/>
    <x v="166"/>
    <x v="161"/>
    <x v="166"/>
    <x v="166"/>
    <x v="168"/>
    <x v="4"/>
    <x v="6"/>
    <x v="7"/>
    <x v="6"/>
    <x v="203"/>
    <x v="202"/>
  </r>
  <r>
    <x v="13"/>
    <x v="7"/>
    <x v="1"/>
    <x v="4"/>
    <x v="177"/>
    <x v="1"/>
    <x v="5"/>
    <x v="14"/>
    <x v="23"/>
    <x v="6"/>
    <x v="13"/>
    <x v="33"/>
    <x v="2"/>
    <x v="28"/>
    <x v="213"/>
    <x v="61"/>
    <x v="151"/>
    <x v="153"/>
    <x v="191"/>
    <x v="291"/>
    <x v="266"/>
    <x v="2"/>
    <x v="286"/>
    <x v="215"/>
    <x v="224"/>
    <x v="290"/>
    <x v="217"/>
    <x v="215"/>
    <x v="224"/>
    <x v="291"/>
    <x v="3"/>
    <x v="199"/>
    <x v="125"/>
    <x v="314"/>
    <x v="303"/>
    <x v="290"/>
    <x v="290"/>
    <x v="290"/>
    <x v="4"/>
    <x v="6"/>
    <x v="7"/>
    <x v="6"/>
    <x v="273"/>
    <x v="203"/>
  </r>
  <r>
    <x v="47"/>
    <x v="18"/>
    <x v="0"/>
    <x v="7"/>
    <x v="177"/>
    <x v="1"/>
    <x v="5"/>
    <x v="14"/>
    <x v="15"/>
    <x v="6"/>
    <x v="13"/>
    <x v="33"/>
    <x v="2"/>
    <x v="18"/>
    <x v="244"/>
    <x v="72"/>
    <x v="151"/>
    <x v="153"/>
    <x v="192"/>
    <x v="199"/>
    <x v="235"/>
    <x v="2"/>
    <x v="224"/>
    <x v="207"/>
    <x v="214"/>
    <x v="207"/>
    <x v="232"/>
    <x v="206"/>
    <x v="214"/>
    <x v="207"/>
    <x v="3"/>
    <x v="223"/>
    <x v="44"/>
    <x v="171"/>
    <x v="214"/>
    <x v="205"/>
    <x v="205"/>
    <x v="205"/>
    <x v="4"/>
    <x v="6"/>
    <x v="7"/>
    <x v="6"/>
    <x v="234"/>
    <x v="203"/>
  </r>
  <r>
    <x v="247"/>
    <x v="238"/>
    <x v="1"/>
    <x v="4"/>
    <x v="177"/>
    <x v="1"/>
    <x v="5"/>
    <x v="14"/>
    <x v="29"/>
    <x v="6"/>
    <x v="73"/>
    <x v="112"/>
    <x v="2"/>
    <x v="16"/>
    <x v="353"/>
    <x v="76"/>
    <x v="183"/>
    <x v="188"/>
    <x v="153"/>
    <x v="120"/>
    <x v="94"/>
    <x v="2"/>
    <x v="115"/>
    <x v="194"/>
    <x v="196"/>
    <x v="116"/>
    <x v="368"/>
    <x v="194"/>
    <x v="194"/>
    <x v="117"/>
    <x v="3"/>
    <x v="366"/>
    <x v="86"/>
    <x v="205"/>
    <x v="176"/>
    <x v="114"/>
    <x v="114"/>
    <x v="114"/>
    <x v="2"/>
    <x v="6"/>
    <x v="7"/>
    <x v="6"/>
    <x v="153"/>
    <x v="177"/>
  </r>
  <r>
    <x v="320"/>
    <x v="303"/>
    <x v="1"/>
    <x v="11"/>
    <x v="177"/>
    <x v="1"/>
    <x v="5"/>
    <x v="14"/>
    <x v="29"/>
    <x v="5"/>
    <x v="73"/>
    <x v="112"/>
    <x v="2"/>
    <x v="29"/>
    <x v="121"/>
    <x v="76"/>
    <x v="183"/>
    <x v="188"/>
    <x v="153"/>
    <x v="354"/>
    <x v="369"/>
    <x v="2"/>
    <x v="367"/>
    <x v="274"/>
    <x v="287"/>
    <x v="362"/>
    <x v="98"/>
    <x v="274"/>
    <x v="288"/>
    <x v="364"/>
    <x v="3"/>
    <x v="74"/>
    <x v="86"/>
    <x v="291"/>
    <x v="328"/>
    <x v="364"/>
    <x v="364"/>
    <x v="364"/>
    <x v="2"/>
    <x v="6"/>
    <x v="7"/>
    <x v="6"/>
    <x v="332"/>
    <x v="177"/>
  </r>
  <r>
    <x v="248"/>
    <x v="239"/>
    <x v="1"/>
    <x v="4"/>
    <x v="178"/>
    <x v="0"/>
    <x v="1"/>
    <x v="14"/>
    <x v="29"/>
    <x v="9"/>
    <x v="73"/>
    <x v="112"/>
    <x v="2"/>
    <x v="16"/>
    <x v="321"/>
    <x v="27"/>
    <x v="68"/>
    <x v="69"/>
    <x v="290"/>
    <x v="227"/>
    <x v="191"/>
    <x v="2"/>
    <x v="228"/>
    <x v="309"/>
    <x v="314"/>
    <x v="238"/>
    <x v="330"/>
    <x v="310"/>
    <x v="315"/>
    <x v="240"/>
    <x v="3"/>
    <x v="304"/>
    <x v="86"/>
    <x v="321"/>
    <x v="66"/>
    <x v="238"/>
    <x v="238"/>
    <x v="238"/>
    <x v="2"/>
    <x v="5"/>
    <x v="7"/>
    <x v="5"/>
    <x v="80"/>
    <x v="91"/>
  </r>
  <r>
    <x v="321"/>
    <x v="304"/>
    <x v="1"/>
    <x v="11"/>
    <x v="178"/>
    <x v="0"/>
    <x v="1"/>
    <x v="14"/>
    <x v="29"/>
    <x v="5"/>
    <x v="73"/>
    <x v="112"/>
    <x v="2"/>
    <x v="29"/>
    <x v="154"/>
    <x v="27"/>
    <x v="68"/>
    <x v="69"/>
    <x v="290"/>
    <x v="259"/>
    <x v="283"/>
    <x v="2"/>
    <x v="263"/>
    <x v="154"/>
    <x v="165"/>
    <x v="259"/>
    <x v="142"/>
    <x v="154"/>
    <x v="165"/>
    <x v="258"/>
    <x v="3"/>
    <x v="143"/>
    <x v="86"/>
    <x v="179"/>
    <x v="422"/>
    <x v="256"/>
    <x v="256"/>
    <x v="256"/>
    <x v="2"/>
    <x v="5"/>
    <x v="7"/>
    <x v="5"/>
    <x v="411"/>
    <x v="91"/>
  </r>
  <r>
    <x v="141"/>
    <x v="387"/>
    <x v="2"/>
    <x v="10"/>
    <x v="179"/>
    <x v="15"/>
    <x v="11"/>
    <x v="15"/>
    <x v="12"/>
    <x v="2"/>
    <x v="10"/>
    <x v="62"/>
    <x v="2"/>
    <x v="26"/>
    <x v="476"/>
    <x v="152"/>
    <x v="1"/>
    <x v="0"/>
    <x v="311"/>
    <x v="245"/>
    <x v="245"/>
    <x v="2"/>
    <x v="248"/>
    <x v="238"/>
    <x v="244"/>
    <x v="251"/>
    <x v="229"/>
    <x v="238"/>
    <x v="244"/>
    <x v="251"/>
    <x v="3"/>
    <x v="434"/>
    <x v="140"/>
    <x v="400"/>
    <x v="389"/>
    <x v="249"/>
    <x v="249"/>
    <x v="249"/>
    <x v="2"/>
    <x v="8"/>
    <x v="7"/>
    <x v="15"/>
    <x v="247"/>
    <x v="257"/>
  </r>
  <r>
    <x v="142"/>
    <x v="388"/>
    <x v="2"/>
    <x v="9"/>
    <x v="179"/>
    <x v="15"/>
    <x v="11"/>
    <x v="15"/>
    <x v="15"/>
    <x v="2"/>
    <x v="10"/>
    <x v="62"/>
    <x v="2"/>
    <x v="17"/>
    <x v="476"/>
    <x v="152"/>
    <x v="1"/>
    <x v="0"/>
    <x v="311"/>
    <x v="245"/>
    <x v="245"/>
    <x v="2"/>
    <x v="248"/>
    <x v="238"/>
    <x v="244"/>
    <x v="251"/>
    <x v="229"/>
    <x v="238"/>
    <x v="244"/>
    <x v="251"/>
    <x v="3"/>
    <x v="434"/>
    <x v="15"/>
    <x v="90"/>
    <x v="100"/>
    <x v="249"/>
    <x v="249"/>
    <x v="249"/>
    <x v="2"/>
    <x v="8"/>
    <x v="7"/>
    <x v="15"/>
    <x v="247"/>
    <x v="257"/>
  </r>
  <r>
    <x v="143"/>
    <x v="389"/>
    <x v="1"/>
    <x v="2"/>
    <x v="179"/>
    <x v="15"/>
    <x v="11"/>
    <x v="15"/>
    <x v="22"/>
    <x v="2"/>
    <x v="10"/>
    <x v="62"/>
    <x v="2"/>
    <x v="26"/>
    <x v="476"/>
    <x v="152"/>
    <x v="1"/>
    <x v="0"/>
    <x v="311"/>
    <x v="245"/>
    <x v="245"/>
    <x v="2"/>
    <x v="248"/>
    <x v="238"/>
    <x v="244"/>
    <x v="251"/>
    <x v="229"/>
    <x v="238"/>
    <x v="244"/>
    <x v="251"/>
    <x v="3"/>
    <x v="434"/>
    <x v="140"/>
    <x v="400"/>
    <x v="389"/>
    <x v="249"/>
    <x v="249"/>
    <x v="249"/>
    <x v="2"/>
    <x v="8"/>
    <x v="7"/>
    <x v="15"/>
    <x v="247"/>
    <x v="257"/>
  </r>
  <r>
    <x v="249"/>
    <x v="240"/>
    <x v="1"/>
    <x v="4"/>
    <x v="180"/>
    <x v="14"/>
    <x v="10"/>
    <x v="14"/>
    <x v="29"/>
    <x v="2"/>
    <x v="73"/>
    <x v="112"/>
    <x v="2"/>
    <x v="16"/>
    <x v="380"/>
    <x v="89"/>
    <x v="224"/>
    <x v="225"/>
    <x v="150"/>
    <x v="113"/>
    <x v="72"/>
    <x v="2"/>
    <x v="105"/>
    <x v="219"/>
    <x v="217"/>
    <x v="109"/>
    <x v="402"/>
    <x v="219"/>
    <x v="217"/>
    <x v="110"/>
    <x v="3"/>
    <x v="360"/>
    <x v="86"/>
    <x v="223"/>
    <x v="56"/>
    <x v="107"/>
    <x v="107"/>
    <x v="107"/>
    <x v="2"/>
    <x v="7"/>
    <x v="7"/>
    <x v="7"/>
    <x v="47"/>
    <x v="56"/>
  </r>
  <r>
    <x v="322"/>
    <x v="305"/>
    <x v="1"/>
    <x v="11"/>
    <x v="180"/>
    <x v="14"/>
    <x v="10"/>
    <x v="14"/>
    <x v="29"/>
    <x v="5"/>
    <x v="73"/>
    <x v="112"/>
    <x v="2"/>
    <x v="29"/>
    <x v="93"/>
    <x v="89"/>
    <x v="224"/>
    <x v="225"/>
    <x v="150"/>
    <x v="363"/>
    <x v="391"/>
    <x v="2"/>
    <x v="378"/>
    <x v="254"/>
    <x v="268"/>
    <x v="372"/>
    <x v="67"/>
    <x v="254"/>
    <x v="267"/>
    <x v="373"/>
    <x v="3"/>
    <x v="80"/>
    <x v="86"/>
    <x v="271"/>
    <x v="438"/>
    <x v="373"/>
    <x v="373"/>
    <x v="373"/>
    <x v="2"/>
    <x v="7"/>
    <x v="7"/>
    <x v="7"/>
    <x v="441"/>
    <x v="56"/>
  </r>
  <r>
    <x v="136"/>
    <x v="137"/>
    <x v="1"/>
    <x v="4"/>
    <x v="181"/>
    <x v="2"/>
    <x v="3"/>
    <x v="8"/>
    <x v="11"/>
    <x v="7"/>
    <x v="65"/>
    <x v="107"/>
    <x v="0"/>
    <x v="16"/>
    <x v="361"/>
    <x v="17"/>
    <x v="19"/>
    <x v="19"/>
    <x v="305"/>
    <x v="239"/>
    <x v="226"/>
    <x v="2"/>
    <x v="241"/>
    <x v="165"/>
    <x v="174"/>
    <x v="243"/>
    <x v="251"/>
    <x v="169"/>
    <x v="178"/>
    <x v="248"/>
    <x v="3"/>
    <x v="274"/>
    <x v="74"/>
    <x v="177"/>
    <x v="206"/>
    <x v="247"/>
    <x v="247"/>
    <x v="246"/>
    <x v="2"/>
    <x v="4"/>
    <x v="7"/>
    <x v="4"/>
    <x v="240"/>
    <x v="248"/>
  </r>
  <r>
    <x v="442"/>
    <x v="441"/>
    <x v="1"/>
    <x v="4"/>
    <x v="181"/>
    <x v="2"/>
    <x v="3"/>
    <x v="8"/>
    <x v="20"/>
    <x v="7"/>
    <x v="105"/>
    <x v="143"/>
    <x v="0"/>
    <x v="29"/>
    <x v="42"/>
    <x v="14"/>
    <x v="21"/>
    <x v="21"/>
    <x v="302"/>
    <x v="250"/>
    <x v="259"/>
    <x v="2"/>
    <x v="254"/>
    <x v="286"/>
    <x v="290"/>
    <x v="256"/>
    <x v="206"/>
    <x v="284"/>
    <x v="287"/>
    <x v="253"/>
    <x v="3"/>
    <x v="162"/>
    <x v="86"/>
    <x v="290"/>
    <x v="285"/>
    <x v="251"/>
    <x v="251"/>
    <x v="251"/>
    <x v="2"/>
    <x v="4"/>
    <x v="7"/>
    <x v="4"/>
    <x v="259"/>
    <x v="249"/>
  </r>
  <r>
    <x v="250"/>
    <x v="241"/>
    <x v="1"/>
    <x v="4"/>
    <x v="182"/>
    <x v="13"/>
    <x v="8"/>
    <x v="14"/>
    <x v="29"/>
    <x v="4"/>
    <x v="73"/>
    <x v="112"/>
    <x v="2"/>
    <x v="16"/>
    <x v="345"/>
    <x v="67"/>
    <x v="120"/>
    <x v="122"/>
    <x v="95"/>
    <x v="84"/>
    <x v="130"/>
    <x v="2"/>
    <x v="106"/>
    <x v="119"/>
    <x v="126"/>
    <x v="96"/>
    <x v="340"/>
    <x v="119"/>
    <x v="126"/>
    <x v="97"/>
    <x v="3"/>
    <x v="412"/>
    <x v="86"/>
    <x v="126"/>
    <x v="111"/>
    <x v="94"/>
    <x v="94"/>
    <x v="94"/>
    <x v="2"/>
    <x v="8"/>
    <x v="1"/>
    <x v="9"/>
    <x v="130"/>
    <x v="148"/>
  </r>
  <r>
    <x v="323"/>
    <x v="306"/>
    <x v="1"/>
    <x v="11"/>
    <x v="182"/>
    <x v="13"/>
    <x v="8"/>
    <x v="14"/>
    <x v="29"/>
    <x v="5"/>
    <x v="73"/>
    <x v="112"/>
    <x v="2"/>
    <x v="29"/>
    <x v="129"/>
    <x v="67"/>
    <x v="120"/>
    <x v="122"/>
    <x v="95"/>
    <x v="402"/>
    <x v="333"/>
    <x v="2"/>
    <x v="377"/>
    <x v="348"/>
    <x v="354"/>
    <x v="392"/>
    <x v="131"/>
    <x v="347"/>
    <x v="355"/>
    <x v="394"/>
    <x v="3"/>
    <x v="23"/>
    <x v="86"/>
    <x v="364"/>
    <x v="380"/>
    <x v="394"/>
    <x v="394"/>
    <x v="394"/>
    <x v="2"/>
    <x v="8"/>
    <x v="1"/>
    <x v="9"/>
    <x v="357"/>
    <x v="148"/>
  </r>
  <r>
    <x v="251"/>
    <x v="349"/>
    <x v="1"/>
    <x v="4"/>
    <x v="183"/>
    <x v="12"/>
    <x v="0"/>
    <x v="3"/>
    <x v="29"/>
    <x v="1"/>
    <x v="73"/>
    <x v="112"/>
    <x v="2"/>
    <x v="16"/>
    <x v="414"/>
    <x v="104"/>
    <x v="225"/>
    <x v="220"/>
    <x v="44"/>
    <x v="35"/>
    <x v="59"/>
    <x v="2"/>
    <x v="32"/>
    <x v="54"/>
    <x v="53"/>
    <x v="33"/>
    <x v="403"/>
    <x v="54"/>
    <x v="52"/>
    <x v="32"/>
    <x v="3"/>
    <x v="396"/>
    <x v="86"/>
    <x v="56"/>
    <x v="30"/>
    <x v="31"/>
    <x v="31"/>
    <x v="31"/>
    <x v="2"/>
    <x v="8"/>
    <x v="0"/>
    <x v="8"/>
    <x v="49"/>
    <x v="299"/>
  </r>
  <r>
    <x v="329"/>
    <x v="344"/>
    <x v="1"/>
    <x v="11"/>
    <x v="183"/>
    <x v="12"/>
    <x v="0"/>
    <x v="3"/>
    <x v="29"/>
    <x v="5"/>
    <x v="73"/>
    <x v="112"/>
    <x v="2"/>
    <x v="29"/>
    <x v="62"/>
    <x v="104"/>
    <x v="225"/>
    <x v="220"/>
    <x v="44"/>
    <x v="441"/>
    <x v="404"/>
    <x v="2"/>
    <x v="447"/>
    <x v="403"/>
    <x v="424"/>
    <x v="452"/>
    <x v="66"/>
    <x v="403"/>
    <x v="424"/>
    <x v="454"/>
    <x v="3"/>
    <x v="40"/>
    <x v="86"/>
    <x v="434"/>
    <x v="466"/>
    <x v="453"/>
    <x v="453"/>
    <x v="453"/>
    <x v="2"/>
    <x v="8"/>
    <x v="0"/>
    <x v="8"/>
    <x v="440"/>
    <x v="60"/>
  </r>
  <r>
    <x v="252"/>
    <x v="242"/>
    <x v="1"/>
    <x v="4"/>
    <x v="184"/>
    <x v="1"/>
    <x v="1"/>
    <x v="14"/>
    <x v="29"/>
    <x v="6"/>
    <x v="73"/>
    <x v="112"/>
    <x v="2"/>
    <x v="16"/>
    <x v="352"/>
    <x v="67"/>
    <x v="129"/>
    <x v="131"/>
    <x v="130"/>
    <x v="105"/>
    <x v="136"/>
    <x v="2"/>
    <x v="127"/>
    <x v="133"/>
    <x v="140"/>
    <x v="110"/>
    <x v="326"/>
    <x v="131"/>
    <x v="139"/>
    <x v="111"/>
    <x v="3"/>
    <x v="365"/>
    <x v="86"/>
    <x v="141"/>
    <x v="39"/>
    <x v="108"/>
    <x v="108"/>
    <x v="108"/>
    <x v="2"/>
    <x v="6"/>
    <x v="7"/>
    <x v="6"/>
    <x v="148"/>
    <x v="166"/>
  </r>
  <r>
    <x v="324"/>
    <x v="307"/>
    <x v="1"/>
    <x v="11"/>
    <x v="184"/>
    <x v="1"/>
    <x v="1"/>
    <x v="14"/>
    <x v="29"/>
    <x v="5"/>
    <x v="73"/>
    <x v="112"/>
    <x v="2"/>
    <x v="29"/>
    <x v="122"/>
    <x v="67"/>
    <x v="129"/>
    <x v="131"/>
    <x v="130"/>
    <x v="373"/>
    <x v="324"/>
    <x v="2"/>
    <x v="352"/>
    <x v="333"/>
    <x v="340"/>
    <x v="371"/>
    <x v="145"/>
    <x v="333"/>
    <x v="341"/>
    <x v="372"/>
    <x v="3"/>
    <x v="75"/>
    <x v="86"/>
    <x v="350"/>
    <x v="459"/>
    <x v="372"/>
    <x v="372"/>
    <x v="372"/>
    <x v="2"/>
    <x v="6"/>
    <x v="7"/>
    <x v="6"/>
    <x v="337"/>
    <x v="166"/>
  </r>
  <r>
    <x v="423"/>
    <x v="424"/>
    <x v="1"/>
    <x v="4"/>
    <x v="184"/>
    <x v="1"/>
    <x v="1"/>
    <x v="14"/>
    <x v="25"/>
    <x v="6"/>
    <x v="96"/>
    <x v="135"/>
    <x v="2"/>
    <x v="29"/>
    <x v="59"/>
    <x v="72"/>
    <x v="136"/>
    <x v="139"/>
    <x v="121"/>
    <x v="387"/>
    <x v="322"/>
    <x v="2"/>
    <x v="361"/>
    <x v="344"/>
    <x v="352"/>
    <x v="376"/>
    <x v="149"/>
    <x v="344"/>
    <x v="354"/>
    <x v="377"/>
    <x v="3"/>
    <x v="67"/>
    <x v="86"/>
    <x v="363"/>
    <x v="353"/>
    <x v="377"/>
    <x v="377"/>
    <x v="377"/>
    <x v="2"/>
    <x v="6"/>
    <x v="7"/>
    <x v="6"/>
    <x v="342"/>
    <x v="167"/>
  </r>
  <r>
    <x v="66"/>
    <x v="67"/>
    <x v="1"/>
    <x v="4"/>
    <x v="185"/>
    <x v="12"/>
    <x v="4"/>
    <x v="3"/>
    <x v="2"/>
    <x v="1"/>
    <x v="39"/>
    <x v="41"/>
    <x v="0"/>
    <x v="16"/>
    <x v="276"/>
    <x v="69"/>
    <x v="193"/>
    <x v="202"/>
    <x v="324"/>
    <x v="430"/>
    <x v="111"/>
    <x v="2"/>
    <x v="432"/>
    <x v="312"/>
    <x v="331"/>
    <x v="435"/>
    <x v="285"/>
    <x v="304"/>
    <x v="323"/>
    <x v="435"/>
    <x v="3"/>
    <x v="299"/>
    <x v="28"/>
    <x v="251"/>
    <x v="162"/>
    <x v="434"/>
    <x v="434"/>
    <x v="434"/>
    <x v="4"/>
    <x v="8"/>
    <x v="0"/>
    <x v="8"/>
    <x v="89"/>
    <x v="44"/>
  </r>
  <r>
    <x v="83"/>
    <x v="85"/>
    <x v="1"/>
    <x v="4"/>
    <x v="185"/>
    <x v="12"/>
    <x v="4"/>
    <x v="3"/>
    <x v="2"/>
    <x v="1"/>
    <x v="45"/>
    <x v="89"/>
    <x v="0"/>
    <x v="33"/>
    <x v="13"/>
    <x v="80"/>
    <x v="223"/>
    <x v="231"/>
    <x v="325"/>
    <x v="14"/>
    <x v="457"/>
    <x v="2"/>
    <x v="16"/>
    <x v="58"/>
    <x v="49"/>
    <x v="16"/>
    <x v="61"/>
    <x v="67"/>
    <x v="55"/>
    <x v="17"/>
    <x v="3"/>
    <x v="1"/>
    <x v="130"/>
    <x v="79"/>
    <x v="413"/>
    <x v="16"/>
    <x v="16"/>
    <x v="16"/>
    <x v="2"/>
    <x v="8"/>
    <x v="0"/>
    <x v="8"/>
    <x v="356"/>
    <x v="233"/>
  </r>
  <r>
    <x v="99"/>
    <x v="101"/>
    <x v="1"/>
    <x v="4"/>
    <x v="185"/>
    <x v="12"/>
    <x v="4"/>
    <x v="3"/>
    <x v="3"/>
    <x v="1"/>
    <x v="51"/>
    <x v="35"/>
    <x v="0"/>
    <x v="16"/>
    <x v="270"/>
    <x v="94"/>
    <x v="186"/>
    <x v="198"/>
    <x v="322"/>
    <x v="429"/>
    <x v="108"/>
    <x v="2"/>
    <x v="429"/>
    <x v="94"/>
    <x v="110"/>
    <x v="433"/>
    <x v="262"/>
    <x v="103"/>
    <x v="122"/>
    <x v="432"/>
    <x v="3"/>
    <x v="291"/>
    <x v="45"/>
    <x v="93"/>
    <x v="167"/>
    <x v="432"/>
    <x v="432"/>
    <x v="431"/>
    <x v="4"/>
    <x v="8"/>
    <x v="0"/>
    <x v="8"/>
    <x v="96"/>
    <x v="41"/>
  </r>
  <r>
    <x v="236"/>
    <x v="228"/>
    <x v="1"/>
    <x v="4"/>
    <x v="185"/>
    <x v="12"/>
    <x v="4"/>
    <x v="3"/>
    <x v="29"/>
    <x v="1"/>
    <x v="73"/>
    <x v="112"/>
    <x v="2"/>
    <x v="16"/>
    <x v="391"/>
    <x v="94"/>
    <x v="226"/>
    <x v="232"/>
    <x v="327"/>
    <x v="443"/>
    <x v="71"/>
    <x v="2"/>
    <x v="444"/>
    <x v="178"/>
    <x v="253"/>
    <x v="450"/>
    <x v="375"/>
    <x v="177"/>
    <x v="253"/>
    <x v="451"/>
    <x v="3"/>
    <x v="388"/>
    <x v="86"/>
    <x v="258"/>
    <x v="215"/>
    <x v="450"/>
    <x v="450"/>
    <x v="450"/>
    <x v="2"/>
    <x v="8"/>
    <x v="0"/>
    <x v="8"/>
    <x v="210"/>
    <x v="243"/>
  </r>
  <r>
    <x v="253"/>
    <x v="243"/>
    <x v="1"/>
    <x v="4"/>
    <x v="185"/>
    <x v="12"/>
    <x v="4"/>
    <x v="3"/>
    <x v="29"/>
    <x v="1"/>
    <x v="73"/>
    <x v="112"/>
    <x v="2"/>
    <x v="16"/>
    <x v="402"/>
    <x v="101"/>
    <x v="226"/>
    <x v="232"/>
    <x v="326"/>
    <x v="445"/>
    <x v="68"/>
    <x v="2"/>
    <x v="445"/>
    <x v="84"/>
    <x v="111"/>
    <x v="449"/>
    <x v="359"/>
    <x v="85"/>
    <x v="110"/>
    <x v="450"/>
    <x v="3"/>
    <x v="390"/>
    <x v="86"/>
    <x v="111"/>
    <x v="122"/>
    <x v="449"/>
    <x v="449"/>
    <x v="449"/>
    <x v="2"/>
    <x v="8"/>
    <x v="0"/>
    <x v="8"/>
    <x v="208"/>
    <x v="243"/>
  </r>
  <r>
    <x v="313"/>
    <x v="297"/>
    <x v="1"/>
    <x v="11"/>
    <x v="185"/>
    <x v="12"/>
    <x v="4"/>
    <x v="3"/>
    <x v="29"/>
    <x v="5"/>
    <x v="73"/>
    <x v="112"/>
    <x v="2"/>
    <x v="29"/>
    <x v="81"/>
    <x v="94"/>
    <x v="226"/>
    <x v="232"/>
    <x v="327"/>
    <x v="33"/>
    <x v="394"/>
    <x v="2"/>
    <x v="36"/>
    <x v="295"/>
    <x v="232"/>
    <x v="34"/>
    <x v="91"/>
    <x v="295"/>
    <x v="232"/>
    <x v="34"/>
    <x v="3"/>
    <x v="50"/>
    <x v="86"/>
    <x v="236"/>
    <x v="289"/>
    <x v="33"/>
    <x v="33"/>
    <x v="33"/>
    <x v="2"/>
    <x v="8"/>
    <x v="0"/>
    <x v="8"/>
    <x v="282"/>
    <x v="243"/>
  </r>
  <r>
    <x v="325"/>
    <x v="308"/>
    <x v="1"/>
    <x v="11"/>
    <x v="185"/>
    <x v="12"/>
    <x v="4"/>
    <x v="3"/>
    <x v="29"/>
    <x v="1"/>
    <x v="73"/>
    <x v="112"/>
    <x v="2"/>
    <x v="29"/>
    <x v="76"/>
    <x v="101"/>
    <x v="226"/>
    <x v="232"/>
    <x v="326"/>
    <x v="30"/>
    <x v="399"/>
    <x v="2"/>
    <x v="35"/>
    <x v="374"/>
    <x v="370"/>
    <x v="35"/>
    <x v="105"/>
    <x v="373"/>
    <x v="370"/>
    <x v="35"/>
    <x v="3"/>
    <x v="47"/>
    <x v="86"/>
    <x v="382"/>
    <x v="371"/>
    <x v="34"/>
    <x v="34"/>
    <x v="34"/>
    <x v="2"/>
    <x v="8"/>
    <x v="0"/>
    <x v="8"/>
    <x v="283"/>
    <x v="243"/>
  </r>
  <r>
    <x v="472"/>
    <x v="470"/>
    <x v="1"/>
    <x v="4"/>
    <x v="185"/>
    <x v="12"/>
    <x v="4"/>
    <x v="3"/>
    <x v="20"/>
    <x v="1"/>
    <x v="112"/>
    <x v="35"/>
    <x v="0"/>
    <x v="29"/>
    <x v="196"/>
    <x v="92"/>
    <x v="185"/>
    <x v="197"/>
    <x v="323"/>
    <x v="48"/>
    <x v="359"/>
    <x v="2"/>
    <x v="58"/>
    <x v="341"/>
    <x v="337"/>
    <x v="56"/>
    <x v="198"/>
    <x v="336"/>
    <x v="331"/>
    <x v="60"/>
    <x v="3"/>
    <x v="156"/>
    <x v="86"/>
    <x v="339"/>
    <x v="330"/>
    <x v="58"/>
    <x v="58"/>
    <x v="58"/>
    <x v="4"/>
    <x v="8"/>
    <x v="0"/>
    <x v="8"/>
    <x v="394"/>
    <x v="42"/>
  </r>
  <r>
    <x v="496"/>
    <x v="498"/>
    <x v="1"/>
    <x v="4"/>
    <x v="185"/>
    <x v="12"/>
    <x v="4"/>
    <x v="3"/>
    <x v="23"/>
    <x v="1"/>
    <x v="119"/>
    <x v="154"/>
    <x v="0"/>
    <x v="29"/>
    <x v="27"/>
    <x v="96"/>
    <x v="232"/>
    <x v="235"/>
    <x v="328"/>
    <x v="21"/>
    <x v="398"/>
    <x v="2"/>
    <x v="33"/>
    <x v="245"/>
    <x v="185"/>
    <x v="26"/>
    <x v="156"/>
    <x v="244"/>
    <x v="186"/>
    <x v="36"/>
    <x v="3"/>
    <x v="29"/>
    <x v="86"/>
    <x v="198"/>
    <x v="211"/>
    <x v="35"/>
    <x v="35"/>
    <x v="35"/>
    <x v="1"/>
    <x v="8"/>
    <x v="0"/>
    <x v="8"/>
    <x v="124"/>
    <x v="290"/>
  </r>
  <r>
    <x v="254"/>
    <x v="244"/>
    <x v="1"/>
    <x v="4"/>
    <x v="186"/>
    <x v="14"/>
    <x v="1"/>
    <x v="8"/>
    <x v="29"/>
    <x v="7"/>
    <x v="73"/>
    <x v="112"/>
    <x v="2"/>
    <x v="16"/>
    <x v="341"/>
    <x v="57"/>
    <x v="106"/>
    <x v="110"/>
    <x v="149"/>
    <x v="121"/>
    <x v="135"/>
    <x v="2"/>
    <x v="134"/>
    <x v="147"/>
    <x v="151"/>
    <x v="131"/>
    <x v="351"/>
    <x v="146"/>
    <x v="151"/>
    <x v="132"/>
    <x v="3"/>
    <x v="350"/>
    <x v="86"/>
    <x v="154"/>
    <x v="112"/>
    <x v="129"/>
    <x v="129"/>
    <x v="129"/>
    <x v="2"/>
    <x v="7"/>
    <x v="7"/>
    <x v="7"/>
    <x v="115"/>
    <x v="127"/>
  </r>
  <r>
    <x v="354"/>
    <x v="336"/>
    <x v="1"/>
    <x v="11"/>
    <x v="186"/>
    <x v="14"/>
    <x v="1"/>
    <x v="8"/>
    <x v="29"/>
    <x v="5"/>
    <x v="73"/>
    <x v="112"/>
    <x v="2"/>
    <x v="29"/>
    <x v="133"/>
    <x v="57"/>
    <x v="106"/>
    <x v="110"/>
    <x v="149"/>
    <x v="353"/>
    <x v="326"/>
    <x v="2"/>
    <x v="339"/>
    <x v="318"/>
    <x v="329"/>
    <x v="345"/>
    <x v="119"/>
    <x v="318"/>
    <x v="330"/>
    <x v="346"/>
    <x v="3"/>
    <x v="91"/>
    <x v="86"/>
    <x v="338"/>
    <x v="378"/>
    <x v="346"/>
    <x v="346"/>
    <x v="346"/>
    <x v="2"/>
    <x v="7"/>
    <x v="7"/>
    <x v="7"/>
    <x v="374"/>
    <x v="127"/>
  </r>
  <r>
    <x v="479"/>
    <x v="478"/>
    <x v="1"/>
    <x v="4"/>
    <x v="187"/>
    <x v="15"/>
    <x v="1"/>
    <x v="13"/>
    <x v="23"/>
    <x v="7"/>
    <x v="113"/>
    <x v="45"/>
    <x v="2"/>
    <x v="17"/>
    <x v="252"/>
    <x v="50"/>
    <x v="84"/>
    <x v="72"/>
    <x v="8"/>
    <x v="50"/>
    <x v="228"/>
    <x v="2"/>
    <x v="55"/>
    <x v="212"/>
    <x v="194"/>
    <x v="54"/>
    <x v="245"/>
    <x v="212"/>
    <x v="193"/>
    <x v="55"/>
    <x v="3"/>
    <x v="434"/>
    <x v="86"/>
    <x v="204"/>
    <x v="218"/>
    <x v="53"/>
    <x v="53"/>
    <x v="53"/>
    <x v="4"/>
    <x v="8"/>
    <x v="7"/>
    <x v="15"/>
    <x v="66"/>
    <x v="4"/>
  </r>
  <r>
    <x v="481"/>
    <x v="480"/>
    <x v="1"/>
    <x v="4"/>
    <x v="187"/>
    <x v="15"/>
    <x v="1"/>
    <x v="13"/>
    <x v="20"/>
    <x v="7"/>
    <x v="114"/>
    <x v="46"/>
    <x v="2"/>
    <x v="17"/>
    <x v="253"/>
    <x v="45"/>
    <x v="86"/>
    <x v="73"/>
    <x v="7"/>
    <x v="49"/>
    <x v="229"/>
    <x v="2"/>
    <x v="54"/>
    <x v="240"/>
    <x v="215"/>
    <x v="53"/>
    <x v="244"/>
    <x v="240"/>
    <x v="215"/>
    <x v="54"/>
    <x v="3"/>
    <x v="434"/>
    <x v="86"/>
    <x v="220"/>
    <x v="230"/>
    <x v="52"/>
    <x v="52"/>
    <x v="52"/>
    <x v="4"/>
    <x v="8"/>
    <x v="7"/>
    <x v="15"/>
    <x v="65"/>
    <x v="299"/>
  </r>
  <r>
    <x v="485"/>
    <x v="484"/>
    <x v="1"/>
    <x v="4"/>
    <x v="187"/>
    <x v="15"/>
    <x v="1"/>
    <x v="13"/>
    <x v="25"/>
    <x v="7"/>
    <x v="115"/>
    <x v="151"/>
    <x v="2"/>
    <x v="29"/>
    <x v="45"/>
    <x v="62"/>
    <x v="123"/>
    <x v="114"/>
    <x v="5"/>
    <x v="462"/>
    <x v="331"/>
    <x v="2"/>
    <x v="466"/>
    <x v="257"/>
    <x v="325"/>
    <x v="470"/>
    <x v="110"/>
    <x v="257"/>
    <x v="326"/>
    <x v="471"/>
    <x v="3"/>
    <x v="434"/>
    <x v="86"/>
    <x v="334"/>
    <x v="326"/>
    <x v="470"/>
    <x v="470"/>
    <x v="470"/>
    <x v="2"/>
    <x v="8"/>
    <x v="7"/>
    <x v="15"/>
    <x v="467"/>
    <x v="299"/>
  </r>
  <r>
    <x v="499"/>
    <x v="500"/>
    <x v="1"/>
    <x v="4"/>
    <x v="187"/>
    <x v="15"/>
    <x v="1"/>
    <x v="13"/>
    <x v="24"/>
    <x v="7"/>
    <x v="119"/>
    <x v="47"/>
    <x v="2"/>
    <x v="16"/>
    <x v="278"/>
    <x v="38"/>
    <x v="87"/>
    <x v="74"/>
    <x v="6"/>
    <x v="39"/>
    <x v="182"/>
    <x v="2"/>
    <x v="39"/>
    <x v="297"/>
    <x v="256"/>
    <x v="39"/>
    <x v="311"/>
    <x v="297"/>
    <x v="256"/>
    <x v="39"/>
    <x v="3"/>
    <x v="434"/>
    <x v="86"/>
    <x v="260"/>
    <x v="260"/>
    <x v="38"/>
    <x v="38"/>
    <x v="38"/>
    <x v="3"/>
    <x v="8"/>
    <x v="7"/>
    <x v="15"/>
    <x v="269"/>
    <x v="299"/>
  </r>
  <r>
    <x v="483"/>
    <x v="482"/>
    <x v="1"/>
    <x v="4"/>
    <x v="188"/>
    <x v="15"/>
    <x v="2"/>
    <x v="4"/>
    <x v="20"/>
    <x v="1"/>
    <x v="114"/>
    <x v="150"/>
    <x v="2"/>
    <x v="17"/>
    <x v="267"/>
    <x v="34"/>
    <x v="58"/>
    <x v="53"/>
    <x v="48"/>
    <x v="52"/>
    <x v="234"/>
    <x v="2"/>
    <x v="59"/>
    <x v="227"/>
    <x v="211"/>
    <x v="58"/>
    <x v="265"/>
    <x v="227"/>
    <x v="211"/>
    <x v="58"/>
    <x v="3"/>
    <x v="434"/>
    <x v="86"/>
    <x v="218"/>
    <x v="228"/>
    <x v="56"/>
    <x v="56"/>
    <x v="56"/>
    <x v="2"/>
    <x v="8"/>
    <x v="7"/>
    <x v="15"/>
    <x v="83"/>
    <x v="299"/>
  </r>
  <r>
    <x v="429"/>
    <x v="431"/>
    <x v="1"/>
    <x v="4"/>
    <x v="189"/>
    <x v="1"/>
    <x v="2"/>
    <x v="11"/>
    <x v="24"/>
    <x v="1"/>
    <x v="99"/>
    <x v="138"/>
    <x v="2"/>
    <x v="16"/>
    <x v="415"/>
    <x v="71"/>
    <x v="133"/>
    <x v="134"/>
    <x v="74"/>
    <x v="63"/>
    <x v="140"/>
    <x v="2"/>
    <x v="73"/>
    <x v="126"/>
    <x v="130"/>
    <x v="70"/>
    <x v="343"/>
    <x v="125"/>
    <x v="129"/>
    <x v="71"/>
    <x v="3"/>
    <x v="373"/>
    <x v="86"/>
    <x v="129"/>
    <x v="147"/>
    <x v="68"/>
    <x v="68"/>
    <x v="68"/>
    <x v="2"/>
    <x v="6"/>
    <x v="7"/>
    <x v="6"/>
    <x v="127"/>
    <x v="299"/>
  </r>
  <r>
    <x v="434"/>
    <x v="432"/>
    <x v="1"/>
    <x v="4"/>
    <x v="189"/>
    <x v="1"/>
    <x v="2"/>
    <x v="11"/>
    <x v="25"/>
    <x v="1"/>
    <x v="100"/>
    <x v="139"/>
    <x v="2"/>
    <x v="16"/>
    <x v="417"/>
    <x v="68"/>
    <x v="134"/>
    <x v="136"/>
    <x v="73"/>
    <x v="62"/>
    <x v="142"/>
    <x v="2"/>
    <x v="74"/>
    <x v="150"/>
    <x v="150"/>
    <x v="71"/>
    <x v="347"/>
    <x v="149"/>
    <x v="150"/>
    <x v="72"/>
    <x v="3"/>
    <x v="374"/>
    <x v="86"/>
    <x v="153"/>
    <x v="173"/>
    <x v="69"/>
    <x v="69"/>
    <x v="69"/>
    <x v="2"/>
    <x v="6"/>
    <x v="7"/>
    <x v="6"/>
    <x v="128"/>
    <x v="299"/>
  </r>
  <r>
    <x v="484"/>
    <x v="483"/>
    <x v="1"/>
    <x v="4"/>
    <x v="189"/>
    <x v="1"/>
    <x v="2"/>
    <x v="11"/>
    <x v="5"/>
    <x v="1"/>
    <x v="112"/>
    <x v="149"/>
    <x v="2"/>
    <x v="17"/>
    <x v="269"/>
    <x v="66"/>
    <x v="135"/>
    <x v="137"/>
    <x v="72"/>
    <x v="140"/>
    <x v="211"/>
    <x v="2"/>
    <x v="154"/>
    <x v="209"/>
    <x v="207"/>
    <x v="149"/>
    <x v="284"/>
    <x v="207"/>
    <x v="207"/>
    <x v="152"/>
    <x v="3"/>
    <x v="263"/>
    <x v="86"/>
    <x v="214"/>
    <x v="226"/>
    <x v="147"/>
    <x v="147"/>
    <x v="149"/>
    <x v="2"/>
    <x v="6"/>
    <x v="7"/>
    <x v="6"/>
    <x v="200"/>
    <x v="299"/>
  </r>
  <r>
    <x v="458"/>
    <x v="457"/>
    <x v="1"/>
    <x v="6"/>
    <x v="190"/>
    <x v="12"/>
    <x v="8"/>
    <x v="14"/>
    <x v="11"/>
    <x v="2"/>
    <x v="24"/>
    <x v="37"/>
    <x v="2"/>
    <x v="16"/>
    <x v="272"/>
    <x v="125"/>
    <x v="283"/>
    <x v="282"/>
    <x v="137"/>
    <x v="154"/>
    <x v="42"/>
    <x v="2"/>
    <x v="147"/>
    <x v="71"/>
    <x v="71"/>
    <x v="133"/>
    <x v="299"/>
    <x v="69"/>
    <x v="69"/>
    <x v="134"/>
    <x v="3"/>
    <x v="292"/>
    <x v="13"/>
    <x v="37"/>
    <x v="57"/>
    <x v="131"/>
    <x v="131"/>
    <x v="131"/>
    <x v="4"/>
    <x v="8"/>
    <x v="0"/>
    <x v="8"/>
    <x v="151"/>
    <x v="299"/>
  </r>
  <r>
    <x v="459"/>
    <x v="458"/>
    <x v="1"/>
    <x v="5"/>
    <x v="190"/>
    <x v="12"/>
    <x v="8"/>
    <x v="14"/>
    <x v="15"/>
    <x v="2"/>
    <x v="24"/>
    <x v="37"/>
    <x v="2"/>
    <x v="29"/>
    <x v="192"/>
    <x v="125"/>
    <x v="283"/>
    <x v="282"/>
    <x v="137"/>
    <x v="318"/>
    <x v="426"/>
    <x v="2"/>
    <x v="326"/>
    <x v="391"/>
    <x v="406"/>
    <x v="342"/>
    <x v="173"/>
    <x v="391"/>
    <x v="406"/>
    <x v="343"/>
    <x v="3"/>
    <x v="154"/>
    <x v="143"/>
    <x v="454"/>
    <x v="436"/>
    <x v="343"/>
    <x v="343"/>
    <x v="343"/>
    <x v="4"/>
    <x v="8"/>
    <x v="0"/>
    <x v="8"/>
    <x v="334"/>
    <x v="299"/>
  </r>
  <r>
    <x v="460"/>
    <x v="459"/>
    <x v="1"/>
    <x v="3"/>
    <x v="190"/>
    <x v="12"/>
    <x v="8"/>
    <x v="14"/>
    <x v="14"/>
    <x v="2"/>
    <x v="24"/>
    <x v="37"/>
    <x v="2"/>
    <x v="16"/>
    <x v="272"/>
    <x v="125"/>
    <x v="283"/>
    <x v="282"/>
    <x v="137"/>
    <x v="154"/>
    <x v="42"/>
    <x v="2"/>
    <x v="147"/>
    <x v="71"/>
    <x v="71"/>
    <x v="133"/>
    <x v="299"/>
    <x v="69"/>
    <x v="69"/>
    <x v="134"/>
    <x v="3"/>
    <x v="292"/>
    <x v="13"/>
    <x v="37"/>
    <x v="57"/>
    <x v="131"/>
    <x v="131"/>
    <x v="131"/>
    <x v="4"/>
    <x v="8"/>
    <x v="0"/>
    <x v="8"/>
    <x v="151"/>
    <x v="299"/>
  </r>
  <r>
    <x v="18"/>
    <x v="12"/>
    <x v="1"/>
    <x v="6"/>
    <x v="191"/>
    <x v="2"/>
    <x v="6"/>
    <x v="14"/>
    <x v="34"/>
    <x v="9"/>
    <x v="21"/>
    <x v="70"/>
    <x v="2"/>
    <x v="16"/>
    <x v="291"/>
    <x v="15"/>
    <x v="54"/>
    <x v="58"/>
    <x v="287"/>
    <x v="226"/>
    <x v="201"/>
    <x v="2"/>
    <x v="236"/>
    <x v="340"/>
    <x v="349"/>
    <x v="236"/>
    <x v="302"/>
    <x v="341"/>
    <x v="349"/>
    <x v="237"/>
    <x v="3"/>
    <x v="259"/>
    <x v="65"/>
    <x v="332"/>
    <x v="170"/>
    <x v="236"/>
    <x v="236"/>
    <x v="235"/>
    <x v="2"/>
    <x v="4"/>
    <x v="7"/>
    <x v="4"/>
    <x v="129"/>
    <x v="299"/>
  </r>
  <r>
    <x v="19"/>
    <x v="14"/>
    <x v="1"/>
    <x v="6"/>
    <x v="191"/>
    <x v="2"/>
    <x v="6"/>
    <x v="14"/>
    <x v="34"/>
    <x v="9"/>
    <x v="21"/>
    <x v="70"/>
    <x v="2"/>
    <x v="16"/>
    <x v="291"/>
    <x v="15"/>
    <x v="54"/>
    <x v="58"/>
    <x v="287"/>
    <x v="226"/>
    <x v="201"/>
    <x v="2"/>
    <x v="236"/>
    <x v="340"/>
    <x v="349"/>
    <x v="236"/>
    <x v="302"/>
    <x v="341"/>
    <x v="349"/>
    <x v="237"/>
    <x v="3"/>
    <x v="259"/>
    <x v="65"/>
    <x v="332"/>
    <x v="170"/>
    <x v="236"/>
    <x v="236"/>
    <x v="235"/>
    <x v="2"/>
    <x v="4"/>
    <x v="7"/>
    <x v="4"/>
    <x v="129"/>
    <x v="299"/>
  </r>
  <r>
    <x v="21"/>
    <x v="13"/>
    <x v="1"/>
    <x v="5"/>
    <x v="191"/>
    <x v="2"/>
    <x v="6"/>
    <x v="14"/>
    <x v="15"/>
    <x v="9"/>
    <x v="21"/>
    <x v="70"/>
    <x v="2"/>
    <x v="29"/>
    <x v="180"/>
    <x v="15"/>
    <x v="54"/>
    <x v="58"/>
    <x v="287"/>
    <x v="261"/>
    <x v="274"/>
    <x v="2"/>
    <x v="258"/>
    <x v="124"/>
    <x v="133"/>
    <x v="261"/>
    <x v="170"/>
    <x v="123"/>
    <x v="133"/>
    <x v="261"/>
    <x v="3"/>
    <x v="179"/>
    <x v="104"/>
    <x v="161"/>
    <x v="331"/>
    <x v="258"/>
    <x v="258"/>
    <x v="259"/>
    <x v="2"/>
    <x v="4"/>
    <x v="7"/>
    <x v="4"/>
    <x v="358"/>
    <x v="299"/>
  </r>
  <r>
    <x v="23"/>
    <x v="15"/>
    <x v="1"/>
    <x v="5"/>
    <x v="191"/>
    <x v="2"/>
    <x v="6"/>
    <x v="14"/>
    <x v="15"/>
    <x v="9"/>
    <x v="21"/>
    <x v="70"/>
    <x v="2"/>
    <x v="29"/>
    <x v="180"/>
    <x v="15"/>
    <x v="54"/>
    <x v="58"/>
    <x v="287"/>
    <x v="261"/>
    <x v="274"/>
    <x v="2"/>
    <x v="258"/>
    <x v="124"/>
    <x v="133"/>
    <x v="261"/>
    <x v="170"/>
    <x v="123"/>
    <x v="133"/>
    <x v="261"/>
    <x v="3"/>
    <x v="179"/>
    <x v="104"/>
    <x v="161"/>
    <x v="331"/>
    <x v="258"/>
    <x v="258"/>
    <x v="259"/>
    <x v="2"/>
    <x v="4"/>
    <x v="7"/>
    <x v="4"/>
    <x v="358"/>
    <x v="299"/>
  </r>
  <r>
    <x v="25"/>
    <x v="16"/>
    <x v="1"/>
    <x v="3"/>
    <x v="191"/>
    <x v="2"/>
    <x v="6"/>
    <x v="14"/>
    <x v="14"/>
    <x v="9"/>
    <x v="21"/>
    <x v="70"/>
    <x v="2"/>
    <x v="16"/>
    <x v="291"/>
    <x v="15"/>
    <x v="54"/>
    <x v="58"/>
    <x v="287"/>
    <x v="226"/>
    <x v="201"/>
    <x v="2"/>
    <x v="236"/>
    <x v="340"/>
    <x v="349"/>
    <x v="236"/>
    <x v="302"/>
    <x v="341"/>
    <x v="349"/>
    <x v="237"/>
    <x v="3"/>
    <x v="259"/>
    <x v="65"/>
    <x v="332"/>
    <x v="170"/>
    <x v="236"/>
    <x v="236"/>
    <x v="235"/>
    <x v="2"/>
    <x v="4"/>
    <x v="7"/>
    <x v="4"/>
    <x v="129"/>
    <x v="299"/>
  </r>
  <r>
    <x v="26"/>
    <x v="17"/>
    <x v="1"/>
    <x v="3"/>
    <x v="191"/>
    <x v="2"/>
    <x v="6"/>
    <x v="14"/>
    <x v="14"/>
    <x v="9"/>
    <x v="21"/>
    <x v="70"/>
    <x v="2"/>
    <x v="16"/>
    <x v="291"/>
    <x v="15"/>
    <x v="54"/>
    <x v="58"/>
    <x v="287"/>
    <x v="226"/>
    <x v="201"/>
    <x v="2"/>
    <x v="236"/>
    <x v="340"/>
    <x v="349"/>
    <x v="236"/>
    <x v="302"/>
    <x v="341"/>
    <x v="349"/>
    <x v="237"/>
    <x v="3"/>
    <x v="259"/>
    <x v="65"/>
    <x v="332"/>
    <x v="170"/>
    <x v="236"/>
    <x v="236"/>
    <x v="235"/>
    <x v="2"/>
    <x v="4"/>
    <x v="7"/>
    <x v="4"/>
    <x v="129"/>
    <x v="299"/>
  </r>
  <r>
    <x v="255"/>
    <x v="245"/>
    <x v="1"/>
    <x v="4"/>
    <x v="192"/>
    <x v="0"/>
    <x v="0"/>
    <x v="14"/>
    <x v="29"/>
    <x v="4"/>
    <x v="73"/>
    <x v="112"/>
    <x v="2"/>
    <x v="16"/>
    <x v="384"/>
    <x v="88"/>
    <x v="214"/>
    <x v="214"/>
    <x v="133"/>
    <x v="100"/>
    <x v="96"/>
    <x v="2"/>
    <x v="111"/>
    <x v="175"/>
    <x v="182"/>
    <x v="103"/>
    <x v="342"/>
    <x v="175"/>
    <x v="180"/>
    <x v="104"/>
    <x v="3"/>
    <x v="323"/>
    <x v="86"/>
    <x v="191"/>
    <x v="27"/>
    <x v="101"/>
    <x v="101"/>
    <x v="101"/>
    <x v="2"/>
    <x v="5"/>
    <x v="7"/>
    <x v="5"/>
    <x v="157"/>
    <x v="299"/>
  </r>
  <r>
    <x v="326"/>
    <x v="309"/>
    <x v="1"/>
    <x v="11"/>
    <x v="192"/>
    <x v="0"/>
    <x v="0"/>
    <x v="14"/>
    <x v="29"/>
    <x v="5"/>
    <x v="73"/>
    <x v="112"/>
    <x v="2"/>
    <x v="29"/>
    <x v="89"/>
    <x v="88"/>
    <x v="214"/>
    <x v="214"/>
    <x v="133"/>
    <x v="379"/>
    <x v="367"/>
    <x v="2"/>
    <x v="372"/>
    <x v="298"/>
    <x v="302"/>
    <x v="381"/>
    <x v="128"/>
    <x v="298"/>
    <x v="302"/>
    <x v="382"/>
    <x v="3"/>
    <x v="122"/>
    <x v="86"/>
    <x v="308"/>
    <x v="469"/>
    <x v="382"/>
    <x v="382"/>
    <x v="382"/>
    <x v="2"/>
    <x v="5"/>
    <x v="7"/>
    <x v="5"/>
    <x v="328"/>
    <x v="299"/>
  </r>
  <r>
    <x v="40"/>
    <x v="42"/>
    <x v="1"/>
    <x v="4"/>
    <x v="193"/>
    <x v="1"/>
    <x v="1"/>
    <x v="14"/>
    <x v="24"/>
    <x v="4"/>
    <x v="28"/>
    <x v="74"/>
    <x v="2"/>
    <x v="26"/>
    <x v="204"/>
    <x v="35"/>
    <x v="268"/>
    <x v="266"/>
    <x v="174"/>
    <x v="308"/>
    <x v="290"/>
    <x v="2"/>
    <x v="302"/>
    <x v="38"/>
    <x v="38"/>
    <x v="300"/>
    <x v="124"/>
    <x v="38"/>
    <x v="38"/>
    <x v="301"/>
    <x v="3"/>
    <x v="182"/>
    <x v="100"/>
    <x v="45"/>
    <x v="197"/>
    <x v="300"/>
    <x v="300"/>
    <x v="300"/>
    <x v="2"/>
    <x v="6"/>
    <x v="7"/>
    <x v="6"/>
    <x v="362"/>
    <x v="299"/>
  </r>
  <r>
    <x v="58"/>
    <x v="52"/>
    <x v="1"/>
    <x v="4"/>
    <x v="193"/>
    <x v="1"/>
    <x v="1"/>
    <x v="14"/>
    <x v="25"/>
    <x v="4"/>
    <x v="37"/>
    <x v="82"/>
    <x v="2"/>
    <x v="17"/>
    <x v="259"/>
    <x v="39"/>
    <x v="269"/>
    <x v="269"/>
    <x v="162"/>
    <x v="164"/>
    <x v="176"/>
    <x v="2"/>
    <x v="179"/>
    <x v="424"/>
    <x v="439"/>
    <x v="187"/>
    <x v="348"/>
    <x v="424"/>
    <x v="439"/>
    <x v="186"/>
    <x v="3"/>
    <x v="255"/>
    <x v="67"/>
    <x v="444"/>
    <x v="308"/>
    <x v="184"/>
    <x v="184"/>
    <x v="184"/>
    <x v="2"/>
    <x v="6"/>
    <x v="7"/>
    <x v="6"/>
    <x v="116"/>
    <x v="299"/>
  </r>
  <r>
    <x v="436"/>
    <x v="435"/>
    <x v="1"/>
    <x v="4"/>
    <x v="193"/>
    <x v="1"/>
    <x v="1"/>
    <x v="14"/>
    <x v="25"/>
    <x v="6"/>
    <x v="102"/>
    <x v="140"/>
    <x v="2"/>
    <x v="29"/>
    <x v="37"/>
    <x v="115"/>
    <x v="274"/>
    <x v="272"/>
    <x v="113"/>
    <x v="396"/>
    <x v="417"/>
    <x v="2"/>
    <x v="391"/>
    <x v="335"/>
    <x v="345"/>
    <x v="399"/>
    <x v="73"/>
    <x v="335"/>
    <x v="345"/>
    <x v="401"/>
    <x v="3"/>
    <x v="65"/>
    <x v="86"/>
    <x v="353"/>
    <x v="343"/>
    <x v="401"/>
    <x v="401"/>
    <x v="401"/>
    <x v="2"/>
    <x v="6"/>
    <x v="7"/>
    <x v="6"/>
    <x v="448"/>
    <x v="299"/>
  </r>
  <r>
    <x v="437"/>
    <x v="436"/>
    <x v="1"/>
    <x v="4"/>
    <x v="193"/>
    <x v="1"/>
    <x v="1"/>
    <x v="14"/>
    <x v="25"/>
    <x v="6"/>
    <x v="102"/>
    <x v="140"/>
    <x v="2"/>
    <x v="26"/>
    <x v="190"/>
    <x v="119"/>
    <x v="274"/>
    <x v="272"/>
    <x v="114"/>
    <x v="320"/>
    <x v="323"/>
    <x v="2"/>
    <x v="309"/>
    <x v="330"/>
    <x v="335"/>
    <x v="314"/>
    <x v="168"/>
    <x v="330"/>
    <x v="337"/>
    <x v="315"/>
    <x v="3"/>
    <x v="175"/>
    <x v="86"/>
    <x v="346"/>
    <x v="337"/>
    <x v="317"/>
    <x v="317"/>
    <x v="315"/>
    <x v="2"/>
    <x v="6"/>
    <x v="7"/>
    <x v="6"/>
    <x v="400"/>
    <x v="299"/>
  </r>
  <r>
    <x v="475"/>
    <x v="474"/>
    <x v="1"/>
    <x v="4"/>
    <x v="193"/>
    <x v="1"/>
    <x v="1"/>
    <x v="14"/>
    <x v="23"/>
    <x v="6"/>
    <x v="112"/>
    <x v="149"/>
    <x v="2"/>
    <x v="16"/>
    <x v="440"/>
    <x v="114"/>
    <x v="275"/>
    <x v="274"/>
    <x v="112"/>
    <x v="88"/>
    <x v="48"/>
    <x v="2"/>
    <x v="94"/>
    <x v="156"/>
    <x v="161"/>
    <x v="90"/>
    <x v="395"/>
    <x v="156"/>
    <x v="161"/>
    <x v="91"/>
    <x v="3"/>
    <x v="376"/>
    <x v="86"/>
    <x v="170"/>
    <x v="183"/>
    <x v="88"/>
    <x v="88"/>
    <x v="88"/>
    <x v="2"/>
    <x v="6"/>
    <x v="7"/>
    <x v="6"/>
    <x v="37"/>
    <x v="299"/>
  </r>
  <r>
    <x v="493"/>
    <x v="495"/>
    <x v="1"/>
    <x v="4"/>
    <x v="193"/>
    <x v="1"/>
    <x v="1"/>
    <x v="14"/>
    <x v="24"/>
    <x v="6"/>
    <x v="118"/>
    <x v="24"/>
    <x v="2"/>
    <x v="29"/>
    <x v="218"/>
    <x v="94"/>
    <x v="227"/>
    <x v="227"/>
    <x v="208"/>
    <x v="287"/>
    <x v="375"/>
    <x v="2"/>
    <x v="299"/>
    <x v="232"/>
    <x v="247"/>
    <x v="306"/>
    <x v="188"/>
    <x v="232"/>
    <x v="247"/>
    <x v="307"/>
    <x v="3"/>
    <x v="204"/>
    <x v="86"/>
    <x v="252"/>
    <x v="255"/>
    <x v="307"/>
    <x v="307"/>
    <x v="307"/>
    <x v="6"/>
    <x v="6"/>
    <x v="7"/>
    <x v="6"/>
    <x v="250"/>
    <x v="299"/>
  </r>
  <r>
    <x v="510"/>
    <x v="512"/>
    <x v="1"/>
    <x v="0"/>
    <x v="56"/>
    <x v="1"/>
    <x v="1"/>
    <x v="4"/>
    <x v="4"/>
    <x v="3"/>
    <x v="117"/>
    <x v="157"/>
    <x v="0"/>
    <x v="33"/>
    <x v="10"/>
    <x v="116"/>
    <x v="273"/>
    <x v="275"/>
    <x v="311"/>
    <x v="472"/>
    <x v="383"/>
    <x v="2"/>
    <x v="476"/>
    <x v="238"/>
    <x v="396"/>
    <x v="480"/>
    <x v="229"/>
    <x v="238"/>
    <x v="387"/>
    <x v="481"/>
    <x v="3"/>
    <x v="217"/>
    <x v="91"/>
    <x v="402"/>
    <x v="395"/>
    <x v="480"/>
    <x v="480"/>
    <x v="480"/>
    <x v="1"/>
    <x v="6"/>
    <x v="7"/>
    <x v="6"/>
    <x v="474"/>
    <x v="299"/>
  </r>
  <r>
    <x v="511"/>
    <x v="513"/>
    <x v="1"/>
    <x v="0"/>
    <x v="73"/>
    <x v="0"/>
    <x v="1"/>
    <x v="11"/>
    <x v="4"/>
    <x v="3"/>
    <x v="117"/>
    <x v="159"/>
    <x v="0"/>
    <x v="33"/>
    <x v="6"/>
    <x v="89"/>
    <x v="217"/>
    <x v="223"/>
    <x v="311"/>
    <x v="37"/>
    <x v="345"/>
    <x v="2"/>
    <x v="38"/>
    <x v="238"/>
    <x v="188"/>
    <x v="37"/>
    <x v="229"/>
    <x v="238"/>
    <x v="190"/>
    <x v="41"/>
    <x v="3"/>
    <x v="217"/>
    <x v="89"/>
    <x v="203"/>
    <x v="216"/>
    <x v="41"/>
    <x v="41"/>
    <x v="40"/>
    <x v="1"/>
    <x v="5"/>
    <x v="7"/>
    <x v="5"/>
    <x v="144"/>
    <x v="299"/>
  </r>
  <r>
    <x v="512"/>
    <x v="514"/>
    <x v="1"/>
    <x v="4"/>
    <x v="73"/>
    <x v="0"/>
    <x v="1"/>
    <x v="11"/>
    <x v="4"/>
    <x v="7"/>
    <x v="117"/>
    <x v="159"/>
    <x v="0"/>
    <x v="12"/>
    <x v="463"/>
    <x v="89"/>
    <x v="217"/>
    <x v="223"/>
    <x v="311"/>
    <x v="439"/>
    <x v="122"/>
    <x v="2"/>
    <x v="442"/>
    <x v="238"/>
    <x v="298"/>
    <x v="446"/>
    <x v="229"/>
    <x v="238"/>
    <x v="292"/>
    <x v="445"/>
    <x v="3"/>
    <x v="217"/>
    <x v="83"/>
    <x v="295"/>
    <x v="287"/>
    <x v="444"/>
    <x v="444"/>
    <x v="444"/>
    <x v="1"/>
    <x v="5"/>
    <x v="7"/>
    <x v="5"/>
    <x v="346"/>
    <x v="299"/>
  </r>
  <r>
    <x v="513"/>
    <x v="515"/>
    <x v="1"/>
    <x v="0"/>
    <x v="6"/>
    <x v="0"/>
    <x v="1"/>
    <x v="3"/>
    <x v="4"/>
    <x v="3"/>
    <x v="117"/>
    <x v="159"/>
    <x v="0"/>
    <x v="33"/>
    <x v="8"/>
    <x v="72"/>
    <x v="154"/>
    <x v="156"/>
    <x v="311"/>
    <x v="467"/>
    <x v="281"/>
    <x v="2"/>
    <x v="470"/>
    <x v="238"/>
    <x v="344"/>
    <x v="475"/>
    <x v="229"/>
    <x v="238"/>
    <x v="336"/>
    <x v="475"/>
    <x v="3"/>
    <x v="217"/>
    <x v="88"/>
    <x v="344"/>
    <x v="335"/>
    <x v="474"/>
    <x v="474"/>
    <x v="474"/>
    <x v="1"/>
    <x v="5"/>
    <x v="7"/>
    <x v="5"/>
    <x v="447"/>
    <x v="299"/>
  </r>
  <r>
    <x v="514"/>
    <x v="516"/>
    <x v="1"/>
    <x v="4"/>
    <x v="6"/>
    <x v="0"/>
    <x v="1"/>
    <x v="3"/>
    <x v="4"/>
    <x v="7"/>
    <x v="117"/>
    <x v="159"/>
    <x v="0"/>
    <x v="12"/>
    <x v="461"/>
    <x v="72"/>
    <x v="154"/>
    <x v="156"/>
    <x v="311"/>
    <x v="9"/>
    <x v="193"/>
    <x v="2"/>
    <x v="10"/>
    <x v="238"/>
    <x v="135"/>
    <x v="9"/>
    <x v="229"/>
    <x v="238"/>
    <x v="144"/>
    <x v="12"/>
    <x v="3"/>
    <x v="217"/>
    <x v="84"/>
    <x v="147"/>
    <x v="165"/>
    <x v="10"/>
    <x v="10"/>
    <x v="11"/>
    <x v="1"/>
    <x v="5"/>
    <x v="7"/>
    <x v="5"/>
    <x v="42"/>
    <x v="299"/>
  </r>
  <r>
    <x v="515"/>
    <x v="517"/>
    <x v="1"/>
    <x v="0"/>
    <x v="114"/>
    <x v="15"/>
    <x v="1"/>
    <x v="13"/>
    <x v="4"/>
    <x v="3"/>
    <x v="117"/>
    <x v="159"/>
    <x v="0"/>
    <x v="33"/>
    <x v="4"/>
    <x v="110"/>
    <x v="254"/>
    <x v="252"/>
    <x v="311"/>
    <x v="461"/>
    <x v="389"/>
    <x v="2"/>
    <x v="465"/>
    <x v="238"/>
    <x v="310"/>
    <x v="469"/>
    <x v="229"/>
    <x v="238"/>
    <x v="305"/>
    <x v="470"/>
    <x v="3"/>
    <x v="217"/>
    <x v="90"/>
    <x v="311"/>
    <x v="300"/>
    <x v="469"/>
    <x v="469"/>
    <x v="469"/>
    <x v="1"/>
    <x v="8"/>
    <x v="7"/>
    <x v="15"/>
    <x v="397"/>
    <x v="299"/>
  </r>
  <r>
    <x v="516"/>
    <x v="518"/>
    <x v="1"/>
    <x v="4"/>
    <x v="114"/>
    <x v="15"/>
    <x v="1"/>
    <x v="13"/>
    <x v="4"/>
    <x v="7"/>
    <x v="117"/>
    <x v="159"/>
    <x v="0"/>
    <x v="12"/>
    <x v="465"/>
    <x v="110"/>
    <x v="254"/>
    <x v="252"/>
    <x v="311"/>
    <x v="16"/>
    <x v="75"/>
    <x v="2"/>
    <x v="17"/>
    <x v="238"/>
    <x v="173"/>
    <x v="17"/>
    <x v="229"/>
    <x v="238"/>
    <x v="177"/>
    <x v="18"/>
    <x v="3"/>
    <x v="217"/>
    <x v="82"/>
    <x v="189"/>
    <x v="204"/>
    <x v="17"/>
    <x v="17"/>
    <x v="17"/>
    <x v="1"/>
    <x v="8"/>
    <x v="7"/>
    <x v="15"/>
    <x v="91"/>
    <x v="299"/>
  </r>
  <r>
    <x v="517"/>
    <x v="519"/>
    <x v="1"/>
    <x v="0"/>
    <x v="163"/>
    <x v="15"/>
    <x v="8"/>
    <x v="4"/>
    <x v="4"/>
    <x v="3"/>
    <x v="117"/>
    <x v="159"/>
    <x v="0"/>
    <x v="33"/>
    <x v="9"/>
    <x v="27"/>
    <x v="61"/>
    <x v="63"/>
    <x v="311"/>
    <x v="7"/>
    <x v="264"/>
    <x v="2"/>
    <x v="7"/>
    <x v="238"/>
    <x v="122"/>
    <x v="7"/>
    <x v="229"/>
    <x v="238"/>
    <x v="131"/>
    <x v="9"/>
    <x v="3"/>
    <x v="217"/>
    <x v="87"/>
    <x v="132"/>
    <x v="150"/>
    <x v="8"/>
    <x v="8"/>
    <x v="8"/>
    <x v="1"/>
    <x v="8"/>
    <x v="7"/>
    <x v="15"/>
    <x v="35"/>
    <x v="299"/>
  </r>
  <r>
    <x v="518"/>
    <x v="520"/>
    <x v="1"/>
    <x v="4"/>
    <x v="163"/>
    <x v="15"/>
    <x v="8"/>
    <x v="4"/>
    <x v="4"/>
    <x v="7"/>
    <x v="117"/>
    <x v="159"/>
    <x v="0"/>
    <x v="12"/>
    <x v="460"/>
    <x v="27"/>
    <x v="61"/>
    <x v="63"/>
    <x v="311"/>
    <x v="469"/>
    <x v="216"/>
    <x v="2"/>
    <x v="473"/>
    <x v="238"/>
    <x v="359"/>
    <x v="477"/>
    <x v="229"/>
    <x v="238"/>
    <x v="352"/>
    <x v="478"/>
    <x v="3"/>
    <x v="217"/>
    <x v="85"/>
    <x v="360"/>
    <x v="350"/>
    <x v="477"/>
    <x v="477"/>
    <x v="477"/>
    <x v="1"/>
    <x v="8"/>
    <x v="7"/>
    <x v="15"/>
    <x v="451"/>
    <x v="299"/>
  </r>
  <r>
    <x v="519"/>
    <x v="521"/>
    <x v="1"/>
    <x v="4"/>
    <x v="56"/>
    <x v="1"/>
    <x v="1"/>
    <x v="4"/>
    <x v="4"/>
    <x v="7"/>
    <x v="117"/>
    <x v="159"/>
    <x v="0"/>
    <x v="12"/>
    <x v="466"/>
    <x v="116"/>
    <x v="278"/>
    <x v="278"/>
    <x v="311"/>
    <x v="3"/>
    <x v="79"/>
    <x v="2"/>
    <x v="3"/>
    <x v="238"/>
    <x v="88"/>
    <x v="3"/>
    <x v="229"/>
    <x v="238"/>
    <x v="99"/>
    <x v="5"/>
    <x v="3"/>
    <x v="217"/>
    <x v="81"/>
    <x v="98"/>
    <x v="114"/>
    <x v="4"/>
    <x v="4"/>
    <x v="4"/>
    <x v="1"/>
    <x v="6"/>
    <x v="7"/>
    <x v="6"/>
    <x v="20"/>
    <x v="299"/>
  </r>
  <r>
    <x v="520"/>
    <x v="522"/>
    <x v="1"/>
    <x v="0"/>
    <x v="80"/>
    <x v="0"/>
    <x v="1"/>
    <x v="3"/>
    <x v="4"/>
    <x v="3"/>
    <x v="117"/>
    <x v="159"/>
    <x v="0"/>
    <x v="33"/>
    <x v="5"/>
    <x v="116"/>
    <x v="266"/>
    <x v="267"/>
    <x v="311"/>
    <x v="473"/>
    <x v="380"/>
    <x v="2"/>
    <x v="477"/>
    <x v="238"/>
    <x v="412"/>
    <x v="481"/>
    <x v="229"/>
    <x v="238"/>
    <x v="407"/>
    <x v="482"/>
    <x v="3"/>
    <x v="217"/>
    <x v="91"/>
    <x v="418"/>
    <x v="415"/>
    <x v="481"/>
    <x v="481"/>
    <x v="481"/>
    <x v="1"/>
    <x v="5"/>
    <x v="7"/>
    <x v="5"/>
    <x v="477"/>
    <x v="299"/>
  </r>
  <r>
    <x v="521"/>
    <x v="523"/>
    <x v="1"/>
    <x v="4"/>
    <x v="80"/>
    <x v="0"/>
    <x v="1"/>
    <x v="3"/>
    <x v="4"/>
    <x v="7"/>
    <x v="117"/>
    <x v="159"/>
    <x v="0"/>
    <x v="12"/>
    <x v="464"/>
    <x v="116"/>
    <x v="266"/>
    <x v="267"/>
    <x v="311"/>
    <x v="1"/>
    <x v="82"/>
    <x v="2"/>
    <x v="1"/>
    <x v="238"/>
    <x v="62"/>
    <x v="1"/>
    <x v="229"/>
    <x v="238"/>
    <x v="68"/>
    <x v="2"/>
    <x v="3"/>
    <x v="217"/>
    <x v="81"/>
    <x v="73"/>
    <x v="73"/>
    <x v="1"/>
    <x v="1"/>
    <x v="1"/>
    <x v="1"/>
    <x v="5"/>
    <x v="7"/>
    <x v="5"/>
    <x v="9"/>
    <x v="299"/>
  </r>
  <r>
    <x v="522"/>
    <x v="524"/>
    <x v="1"/>
    <x v="0"/>
    <x v="34"/>
    <x v="0"/>
    <x v="1"/>
    <x v="13"/>
    <x v="4"/>
    <x v="3"/>
    <x v="117"/>
    <x v="159"/>
    <x v="0"/>
    <x v="33"/>
    <x v="3"/>
    <x v="116"/>
    <x v="276"/>
    <x v="277"/>
    <x v="311"/>
    <x v="471"/>
    <x v="385"/>
    <x v="2"/>
    <x v="475"/>
    <x v="238"/>
    <x v="387"/>
    <x v="479"/>
    <x v="229"/>
    <x v="238"/>
    <x v="380"/>
    <x v="480"/>
    <x v="3"/>
    <x v="217"/>
    <x v="91"/>
    <x v="395"/>
    <x v="384"/>
    <x v="479"/>
    <x v="479"/>
    <x v="479"/>
    <x v="1"/>
    <x v="5"/>
    <x v="7"/>
    <x v="5"/>
    <x v="469"/>
    <x v="299"/>
  </r>
  <r>
    <x v="523"/>
    <x v="525"/>
    <x v="1"/>
    <x v="4"/>
    <x v="34"/>
    <x v="0"/>
    <x v="1"/>
    <x v="13"/>
    <x v="4"/>
    <x v="7"/>
    <x v="117"/>
    <x v="159"/>
    <x v="0"/>
    <x v="12"/>
    <x v="467"/>
    <x v="116"/>
    <x v="276"/>
    <x v="277"/>
    <x v="311"/>
    <x v="2"/>
    <x v="80"/>
    <x v="2"/>
    <x v="2"/>
    <x v="238"/>
    <x v="87"/>
    <x v="2"/>
    <x v="229"/>
    <x v="238"/>
    <x v="94"/>
    <x v="3"/>
    <x v="3"/>
    <x v="217"/>
    <x v="81"/>
    <x v="96"/>
    <x v="108"/>
    <x v="2"/>
    <x v="2"/>
    <x v="2"/>
    <x v="1"/>
    <x v="5"/>
    <x v="7"/>
    <x v="5"/>
    <x v="18"/>
    <x v="299"/>
  </r>
  <r>
    <x v="524"/>
    <x v="526"/>
    <x v="1"/>
    <x v="0"/>
    <x v="102"/>
    <x v="14"/>
    <x v="1"/>
    <x v="8"/>
    <x v="4"/>
    <x v="3"/>
    <x v="117"/>
    <x v="159"/>
    <x v="0"/>
    <x v="33"/>
    <x v="2"/>
    <x v="132"/>
    <x v="306"/>
    <x v="306"/>
    <x v="311"/>
    <x v="0"/>
    <x v="428"/>
    <x v="2"/>
    <x v="0"/>
    <x v="238"/>
    <x v="28"/>
    <x v="0"/>
    <x v="229"/>
    <x v="238"/>
    <x v="30"/>
    <x v="0"/>
    <x v="3"/>
    <x v="217"/>
    <x v="92"/>
    <x v="31"/>
    <x v="26"/>
    <x v="0"/>
    <x v="0"/>
    <x v="0"/>
    <x v="1"/>
    <x v="7"/>
    <x v="7"/>
    <x v="7"/>
    <x v="3"/>
    <x v="299"/>
  </r>
  <r>
    <x v="525"/>
    <x v="527"/>
    <x v="1"/>
    <x v="4"/>
    <x v="102"/>
    <x v="14"/>
    <x v="1"/>
    <x v="8"/>
    <x v="4"/>
    <x v="7"/>
    <x v="117"/>
    <x v="159"/>
    <x v="0"/>
    <x v="12"/>
    <x v="468"/>
    <x v="132"/>
    <x v="306"/>
    <x v="306"/>
    <x v="311"/>
    <x v="474"/>
    <x v="41"/>
    <x v="2"/>
    <x v="478"/>
    <x v="238"/>
    <x v="450"/>
    <x v="482"/>
    <x v="229"/>
    <x v="238"/>
    <x v="448"/>
    <x v="483"/>
    <x v="3"/>
    <x v="217"/>
    <x v="80"/>
    <x v="460"/>
    <x v="470"/>
    <x v="482"/>
    <x v="482"/>
    <x v="482"/>
    <x v="1"/>
    <x v="7"/>
    <x v="7"/>
    <x v="7"/>
    <x v="481"/>
    <x v="299"/>
  </r>
  <r>
    <x v="526"/>
    <x v="528"/>
    <x v="3"/>
    <x v="12"/>
    <x v="194"/>
    <x v="16"/>
    <x v="11"/>
    <x v="15"/>
    <x v="40"/>
    <x v="10"/>
    <x v="122"/>
    <x v="165"/>
    <x v="3"/>
    <x v="44"/>
    <x v="476"/>
    <x v="157"/>
    <x v="332"/>
    <x v="332"/>
    <x v="336"/>
    <x v="475"/>
    <x v="483"/>
    <x v="4"/>
    <x v="479"/>
    <x v="456"/>
    <x v="463"/>
    <x v="483"/>
    <x v="462"/>
    <x v="467"/>
    <x v="482"/>
    <x v="1"/>
    <x v="3"/>
    <x v="434"/>
    <x v="161"/>
    <x v="499"/>
    <x v="500"/>
    <x v="483"/>
    <x v="483"/>
    <x v="483"/>
    <x v="8"/>
    <x v="9"/>
    <x v="8"/>
    <x v="16"/>
    <x v="486"/>
    <x v="299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529">
  <r>
    <x v="56"/>
    <x v="51"/>
    <x v="1"/>
    <x v="4"/>
    <x v="0"/>
    <x v="13"/>
    <x v="0"/>
    <x v="1"/>
    <x v="8"/>
    <x v="2"/>
    <x v="38"/>
    <x v="83"/>
    <x v="2"/>
    <x v="29"/>
    <x v="170"/>
    <x v="94"/>
    <x v="259"/>
    <x v="259"/>
    <x v="98"/>
    <x v="395"/>
    <x v="423"/>
    <x v="2"/>
    <x v="395"/>
    <x v="48"/>
    <x v="52"/>
    <x v="389"/>
    <x v="37"/>
    <x v="48"/>
    <x v="51"/>
    <x v="391"/>
    <x v="3"/>
    <x v="27"/>
    <x v="135"/>
    <x v="81"/>
    <x v="437"/>
    <x v="391"/>
    <x v="391"/>
    <x v="391"/>
    <x v="2"/>
    <x v="8"/>
    <x v="1"/>
    <x v="9"/>
    <x v="472"/>
    <x v="5"/>
  </r>
  <r>
    <x v="156"/>
    <x v="246"/>
    <x v="1"/>
    <x v="4"/>
    <x v="0"/>
    <x v="13"/>
    <x v="0"/>
    <x v="1"/>
    <x v="29"/>
    <x v="2"/>
    <x v="73"/>
    <x v="112"/>
    <x v="2"/>
    <x v="16"/>
    <x v="426"/>
    <x v="120"/>
    <x v="264"/>
    <x v="263"/>
    <x v="93"/>
    <x v="76"/>
    <x v="30"/>
    <x v="2"/>
    <x v="80"/>
    <x v="50"/>
    <x v="54"/>
    <x v="79"/>
    <x v="415"/>
    <x v="50"/>
    <x v="53"/>
    <x v="80"/>
    <x v="3"/>
    <x v="423"/>
    <x v="86"/>
    <x v="57"/>
    <x v="52"/>
    <x v="77"/>
    <x v="77"/>
    <x v="77"/>
    <x v="2"/>
    <x v="8"/>
    <x v="1"/>
    <x v="9"/>
    <x v="14"/>
    <x v="7"/>
  </r>
  <r>
    <x v="358"/>
    <x v="350"/>
    <x v="1"/>
    <x v="11"/>
    <x v="0"/>
    <x v="13"/>
    <x v="0"/>
    <x v="1"/>
    <x v="29"/>
    <x v="5"/>
    <x v="73"/>
    <x v="112"/>
    <x v="2"/>
    <x v="29"/>
    <x v="47"/>
    <x v="120"/>
    <x v="264"/>
    <x v="263"/>
    <x v="93"/>
    <x v="410"/>
    <x v="444"/>
    <x v="2"/>
    <x v="410"/>
    <x v="409"/>
    <x v="423"/>
    <x v="411"/>
    <x v="48"/>
    <x v="409"/>
    <x v="423"/>
    <x v="412"/>
    <x v="3"/>
    <x v="10"/>
    <x v="86"/>
    <x v="433"/>
    <x v="441"/>
    <x v="412"/>
    <x v="412"/>
    <x v="412"/>
    <x v="2"/>
    <x v="8"/>
    <x v="1"/>
    <x v="9"/>
    <x v="473"/>
    <x v="7"/>
  </r>
  <r>
    <x v="158"/>
    <x v="153"/>
    <x v="1"/>
    <x v="4"/>
    <x v="1"/>
    <x v="14"/>
    <x v="3"/>
    <x v="12"/>
    <x v="29"/>
    <x v="7"/>
    <x v="73"/>
    <x v="112"/>
    <x v="2"/>
    <x v="16"/>
    <x v="323"/>
    <x v="41"/>
    <x v="218"/>
    <x v="221"/>
    <x v="156"/>
    <x v="125"/>
    <x v="102"/>
    <x v="2"/>
    <x v="120"/>
    <x v="429"/>
    <x v="445"/>
    <x v="146"/>
    <x v="409"/>
    <x v="429"/>
    <x v="445"/>
    <x v="149"/>
    <x v="3"/>
    <x v="342"/>
    <x v="86"/>
    <x v="457"/>
    <x v="456"/>
    <x v="144"/>
    <x v="144"/>
    <x v="146"/>
    <x v="2"/>
    <x v="7"/>
    <x v="7"/>
    <x v="7"/>
    <x v="113"/>
    <x v="126"/>
  </r>
  <r>
    <x v="332"/>
    <x v="314"/>
    <x v="1"/>
    <x v="11"/>
    <x v="1"/>
    <x v="14"/>
    <x v="3"/>
    <x v="12"/>
    <x v="29"/>
    <x v="5"/>
    <x v="73"/>
    <x v="112"/>
    <x v="2"/>
    <x v="29"/>
    <x v="151"/>
    <x v="41"/>
    <x v="218"/>
    <x v="221"/>
    <x v="156"/>
    <x v="348"/>
    <x v="362"/>
    <x v="2"/>
    <x v="360"/>
    <x v="32"/>
    <x v="31"/>
    <x v="332"/>
    <x v="56"/>
    <x v="32"/>
    <x v="31"/>
    <x v="331"/>
    <x v="3"/>
    <x v="99"/>
    <x v="86"/>
    <x v="34"/>
    <x v="41"/>
    <x v="333"/>
    <x v="333"/>
    <x v="331"/>
    <x v="2"/>
    <x v="7"/>
    <x v="7"/>
    <x v="7"/>
    <x v="376"/>
    <x v="126"/>
  </r>
  <r>
    <x v="159"/>
    <x v="154"/>
    <x v="1"/>
    <x v="4"/>
    <x v="2"/>
    <x v="4"/>
    <x v="6"/>
    <x v="8"/>
    <x v="29"/>
    <x v="7"/>
    <x v="73"/>
    <x v="112"/>
    <x v="2"/>
    <x v="16"/>
    <x v="315"/>
    <x v="8"/>
    <x v="20"/>
    <x v="20"/>
    <x v="252"/>
    <x v="191"/>
    <x v="236"/>
    <x v="2"/>
    <x v="217"/>
    <x v="272"/>
    <x v="276"/>
    <x v="215"/>
    <x v="264"/>
    <x v="272"/>
    <x v="275"/>
    <x v="216"/>
    <x v="3"/>
    <x v="247"/>
    <x v="86"/>
    <x v="277"/>
    <x v="188"/>
    <x v="215"/>
    <x v="215"/>
    <x v="214"/>
    <x v="2"/>
    <x v="3"/>
    <x v="7"/>
    <x v="3"/>
    <x v="198"/>
    <x v="226"/>
  </r>
  <r>
    <x v="333"/>
    <x v="315"/>
    <x v="1"/>
    <x v="11"/>
    <x v="2"/>
    <x v="4"/>
    <x v="6"/>
    <x v="8"/>
    <x v="29"/>
    <x v="5"/>
    <x v="73"/>
    <x v="112"/>
    <x v="2"/>
    <x v="29"/>
    <x v="160"/>
    <x v="8"/>
    <x v="20"/>
    <x v="20"/>
    <x v="252"/>
    <x v="283"/>
    <x v="252"/>
    <x v="2"/>
    <x v="271"/>
    <x v="196"/>
    <x v="208"/>
    <x v="277"/>
    <x v="196"/>
    <x v="196"/>
    <x v="208"/>
    <x v="278"/>
    <x v="3"/>
    <x v="190"/>
    <x v="86"/>
    <x v="215"/>
    <x v="316"/>
    <x v="275"/>
    <x v="275"/>
    <x v="276"/>
    <x v="2"/>
    <x v="3"/>
    <x v="7"/>
    <x v="3"/>
    <x v="291"/>
    <x v="226"/>
  </r>
  <r>
    <x v="400"/>
    <x v="395"/>
    <x v="1"/>
    <x v="4"/>
    <x v="3"/>
    <x v="10"/>
    <x v="10"/>
    <x v="14"/>
    <x v="16"/>
    <x v="4"/>
    <x v="86"/>
    <x v="21"/>
    <x v="2"/>
    <x v="29"/>
    <x v="221"/>
    <x v="138"/>
    <x v="305"/>
    <x v="302"/>
    <x v="67"/>
    <x v="299"/>
    <x v="453"/>
    <x v="2"/>
    <x v="344"/>
    <x v="366"/>
    <x v="380"/>
    <x v="383"/>
    <x v="207"/>
    <x v="364"/>
    <x v="378"/>
    <x v="384"/>
    <x v="3"/>
    <x v="187"/>
    <x v="86"/>
    <x v="392"/>
    <x v="379"/>
    <x v="384"/>
    <x v="384"/>
    <x v="384"/>
    <x v="6"/>
    <x v="8"/>
    <x v="3"/>
    <x v="11"/>
    <x v="301"/>
    <x v="104"/>
  </r>
  <r>
    <x v="160"/>
    <x v="155"/>
    <x v="1"/>
    <x v="4"/>
    <x v="4"/>
    <x v="12"/>
    <x v="0"/>
    <x v="1"/>
    <x v="29"/>
    <x v="4"/>
    <x v="73"/>
    <x v="112"/>
    <x v="2"/>
    <x v="16"/>
    <x v="424"/>
    <x v="126"/>
    <x v="302"/>
    <x v="299"/>
    <x v="111"/>
    <x v="90"/>
    <x v="20"/>
    <x v="2"/>
    <x v="78"/>
    <x v="392"/>
    <x v="403"/>
    <x v="84"/>
    <x v="437"/>
    <x v="392"/>
    <x v="403"/>
    <x v="85"/>
    <x v="3"/>
    <x v="399"/>
    <x v="86"/>
    <x v="414"/>
    <x v="210"/>
    <x v="82"/>
    <x v="82"/>
    <x v="82"/>
    <x v="2"/>
    <x v="8"/>
    <x v="0"/>
    <x v="8"/>
    <x v="108"/>
    <x v="130"/>
  </r>
  <r>
    <x v="260"/>
    <x v="247"/>
    <x v="1"/>
    <x v="11"/>
    <x v="4"/>
    <x v="12"/>
    <x v="0"/>
    <x v="1"/>
    <x v="29"/>
    <x v="5"/>
    <x v="73"/>
    <x v="112"/>
    <x v="2"/>
    <x v="29"/>
    <x v="53"/>
    <x v="126"/>
    <x v="302"/>
    <x v="299"/>
    <x v="111"/>
    <x v="394"/>
    <x v="460"/>
    <x v="2"/>
    <x v="413"/>
    <x v="70"/>
    <x v="74"/>
    <x v="405"/>
    <x v="19"/>
    <x v="68"/>
    <x v="72"/>
    <x v="407"/>
    <x v="3"/>
    <x v="37"/>
    <x v="86"/>
    <x v="77"/>
    <x v="296"/>
    <x v="407"/>
    <x v="407"/>
    <x v="407"/>
    <x v="2"/>
    <x v="8"/>
    <x v="0"/>
    <x v="8"/>
    <x v="381"/>
    <x v="130"/>
  </r>
  <r>
    <x v="60"/>
    <x v="65"/>
    <x v="1"/>
    <x v="6"/>
    <x v="5"/>
    <x v="0"/>
    <x v="0"/>
    <x v="14"/>
    <x v="12"/>
    <x v="4"/>
    <x v="37"/>
    <x v="63"/>
    <x v="2"/>
    <x v="16"/>
    <x v="284"/>
    <x v="56"/>
    <x v="70"/>
    <x v="71"/>
    <x v="217"/>
    <x v="147"/>
    <x v="187"/>
    <x v="2"/>
    <x v="158"/>
    <x v="101"/>
    <x v="106"/>
    <x v="155"/>
    <x v="268"/>
    <x v="101"/>
    <x v="105"/>
    <x v="158"/>
    <x v="3"/>
    <x v="288"/>
    <x v="40"/>
    <x v="87"/>
    <x v="106"/>
    <x v="153"/>
    <x v="153"/>
    <x v="155"/>
    <x v="2"/>
    <x v="5"/>
    <x v="7"/>
    <x v="5"/>
    <x v="169"/>
    <x v="183"/>
  </r>
  <r>
    <x v="69"/>
    <x v="70"/>
    <x v="1"/>
    <x v="5"/>
    <x v="5"/>
    <x v="0"/>
    <x v="0"/>
    <x v="14"/>
    <x v="15"/>
    <x v="4"/>
    <x v="37"/>
    <x v="63"/>
    <x v="2"/>
    <x v="29"/>
    <x v="182"/>
    <x v="56"/>
    <x v="70"/>
    <x v="71"/>
    <x v="217"/>
    <x v="326"/>
    <x v="285"/>
    <x v="2"/>
    <x v="318"/>
    <x v="363"/>
    <x v="373"/>
    <x v="326"/>
    <x v="192"/>
    <x v="362"/>
    <x v="372"/>
    <x v="325"/>
    <x v="3"/>
    <x v="157"/>
    <x v="119"/>
    <x v="405"/>
    <x v="386"/>
    <x v="327"/>
    <x v="327"/>
    <x v="325"/>
    <x v="2"/>
    <x v="5"/>
    <x v="7"/>
    <x v="5"/>
    <x v="314"/>
    <x v="183"/>
  </r>
  <r>
    <x v="70"/>
    <x v="71"/>
    <x v="1"/>
    <x v="3"/>
    <x v="5"/>
    <x v="0"/>
    <x v="0"/>
    <x v="14"/>
    <x v="14"/>
    <x v="4"/>
    <x v="37"/>
    <x v="63"/>
    <x v="2"/>
    <x v="16"/>
    <x v="284"/>
    <x v="56"/>
    <x v="70"/>
    <x v="71"/>
    <x v="217"/>
    <x v="147"/>
    <x v="187"/>
    <x v="2"/>
    <x v="158"/>
    <x v="101"/>
    <x v="106"/>
    <x v="155"/>
    <x v="268"/>
    <x v="101"/>
    <x v="105"/>
    <x v="158"/>
    <x v="3"/>
    <x v="288"/>
    <x v="40"/>
    <x v="87"/>
    <x v="106"/>
    <x v="153"/>
    <x v="153"/>
    <x v="155"/>
    <x v="2"/>
    <x v="5"/>
    <x v="7"/>
    <x v="5"/>
    <x v="169"/>
    <x v="183"/>
  </r>
  <r>
    <x v="92"/>
    <x v="94"/>
    <x v="1"/>
    <x v="4"/>
    <x v="6"/>
    <x v="0"/>
    <x v="1"/>
    <x v="3"/>
    <x v="23"/>
    <x v="7"/>
    <x v="49"/>
    <x v="92"/>
    <x v="2"/>
    <x v="12"/>
    <x v="453"/>
    <x v="30"/>
    <x v="141"/>
    <x v="143"/>
    <x v="207"/>
    <x v="64"/>
    <x v="62"/>
    <x v="2"/>
    <x v="72"/>
    <x v="432"/>
    <x v="446"/>
    <x v="73"/>
    <x v="421"/>
    <x v="432"/>
    <x v="446"/>
    <x v="74"/>
    <x v="3"/>
    <x v="406"/>
    <x v="50"/>
    <x v="449"/>
    <x v="301"/>
    <x v="71"/>
    <x v="71"/>
    <x v="71"/>
    <x v="2"/>
    <x v="5"/>
    <x v="7"/>
    <x v="5"/>
    <x v="10"/>
    <x v="37"/>
  </r>
  <r>
    <x v="404"/>
    <x v="399"/>
    <x v="1"/>
    <x v="4"/>
    <x v="6"/>
    <x v="0"/>
    <x v="1"/>
    <x v="3"/>
    <x v="20"/>
    <x v="7"/>
    <x v="88"/>
    <x v="127"/>
    <x v="2"/>
    <x v="16"/>
    <x v="395"/>
    <x v="69"/>
    <x v="145"/>
    <x v="147"/>
    <x v="180"/>
    <x v="123"/>
    <x v="139"/>
    <x v="2"/>
    <x v="136"/>
    <x v="167"/>
    <x v="172"/>
    <x v="123"/>
    <x v="339"/>
    <x v="164"/>
    <x v="170"/>
    <x v="124"/>
    <x v="3"/>
    <x v="325"/>
    <x v="86"/>
    <x v="183"/>
    <x v="196"/>
    <x v="121"/>
    <x v="121"/>
    <x v="121"/>
    <x v="2"/>
    <x v="5"/>
    <x v="7"/>
    <x v="5"/>
    <x v="30"/>
    <x v="34"/>
  </r>
  <r>
    <x v="418"/>
    <x v="419"/>
    <x v="1"/>
    <x v="4"/>
    <x v="6"/>
    <x v="0"/>
    <x v="1"/>
    <x v="3"/>
    <x v="25"/>
    <x v="7"/>
    <x v="96"/>
    <x v="135"/>
    <x v="2"/>
    <x v="29"/>
    <x v="55"/>
    <x v="81"/>
    <x v="146"/>
    <x v="148"/>
    <x v="183"/>
    <x v="362"/>
    <x v="330"/>
    <x v="2"/>
    <x v="348"/>
    <x v="372"/>
    <x v="385"/>
    <x v="369"/>
    <x v="155"/>
    <x v="371"/>
    <x v="385"/>
    <x v="370"/>
    <x v="3"/>
    <x v="116"/>
    <x v="86"/>
    <x v="399"/>
    <x v="388"/>
    <x v="370"/>
    <x v="370"/>
    <x v="370"/>
    <x v="2"/>
    <x v="5"/>
    <x v="7"/>
    <x v="5"/>
    <x v="455"/>
    <x v="33"/>
  </r>
  <r>
    <x v="427"/>
    <x v="429"/>
    <x v="1"/>
    <x v="4"/>
    <x v="6"/>
    <x v="0"/>
    <x v="1"/>
    <x v="3"/>
    <x v="25"/>
    <x v="7"/>
    <x v="99"/>
    <x v="138"/>
    <x v="2"/>
    <x v="29"/>
    <x v="49"/>
    <x v="87"/>
    <x v="147"/>
    <x v="149"/>
    <x v="173"/>
    <x v="367"/>
    <x v="344"/>
    <x v="2"/>
    <x v="358"/>
    <x v="402"/>
    <x v="416"/>
    <x v="377"/>
    <x v="169"/>
    <x v="402"/>
    <x v="416"/>
    <x v="378"/>
    <x v="3"/>
    <x v="114"/>
    <x v="86"/>
    <x v="427"/>
    <x v="428"/>
    <x v="378"/>
    <x v="378"/>
    <x v="378"/>
    <x v="2"/>
    <x v="5"/>
    <x v="7"/>
    <x v="5"/>
    <x v="456"/>
    <x v="32"/>
  </r>
  <r>
    <x v="120"/>
    <x v="122"/>
    <x v="1"/>
    <x v="6"/>
    <x v="7"/>
    <x v="2"/>
    <x v="0"/>
    <x v="14"/>
    <x v="1"/>
    <x v="4"/>
    <x v="43"/>
    <x v="87"/>
    <x v="2"/>
    <x v="16"/>
    <x v="298"/>
    <x v="13"/>
    <x v="47"/>
    <x v="51"/>
    <x v="239"/>
    <x v="175"/>
    <x v="204"/>
    <x v="2"/>
    <x v="190"/>
    <x v="336"/>
    <x v="342"/>
    <x v="192"/>
    <x v="304"/>
    <x v="337"/>
    <x v="343"/>
    <x v="191"/>
    <x v="3"/>
    <x v="264"/>
    <x v="73"/>
    <x v="342"/>
    <x v="192"/>
    <x v="189"/>
    <x v="189"/>
    <x v="189"/>
    <x v="2"/>
    <x v="4"/>
    <x v="7"/>
    <x v="4"/>
    <x v="174"/>
    <x v="201"/>
  </r>
  <r>
    <x v="121"/>
    <x v="123"/>
    <x v="1"/>
    <x v="5"/>
    <x v="7"/>
    <x v="2"/>
    <x v="0"/>
    <x v="14"/>
    <x v="15"/>
    <x v="4"/>
    <x v="43"/>
    <x v="87"/>
    <x v="2"/>
    <x v="29"/>
    <x v="176"/>
    <x v="13"/>
    <x v="47"/>
    <x v="51"/>
    <x v="239"/>
    <x v="301"/>
    <x v="271"/>
    <x v="2"/>
    <x v="293"/>
    <x v="128"/>
    <x v="137"/>
    <x v="293"/>
    <x v="167"/>
    <x v="127"/>
    <x v="136"/>
    <x v="294"/>
    <x v="3"/>
    <x v="177"/>
    <x v="96"/>
    <x v="150"/>
    <x v="313"/>
    <x v="293"/>
    <x v="293"/>
    <x v="293"/>
    <x v="2"/>
    <x v="4"/>
    <x v="7"/>
    <x v="4"/>
    <x v="308"/>
    <x v="201"/>
  </r>
  <r>
    <x v="122"/>
    <x v="124"/>
    <x v="1"/>
    <x v="3"/>
    <x v="7"/>
    <x v="2"/>
    <x v="0"/>
    <x v="14"/>
    <x v="14"/>
    <x v="4"/>
    <x v="43"/>
    <x v="87"/>
    <x v="2"/>
    <x v="16"/>
    <x v="298"/>
    <x v="13"/>
    <x v="47"/>
    <x v="51"/>
    <x v="239"/>
    <x v="175"/>
    <x v="204"/>
    <x v="2"/>
    <x v="190"/>
    <x v="336"/>
    <x v="342"/>
    <x v="192"/>
    <x v="304"/>
    <x v="337"/>
    <x v="343"/>
    <x v="191"/>
    <x v="3"/>
    <x v="264"/>
    <x v="73"/>
    <x v="342"/>
    <x v="192"/>
    <x v="189"/>
    <x v="189"/>
    <x v="189"/>
    <x v="2"/>
    <x v="4"/>
    <x v="7"/>
    <x v="4"/>
    <x v="174"/>
    <x v="201"/>
  </r>
  <r>
    <x v="445"/>
    <x v="444"/>
    <x v="1"/>
    <x v="4"/>
    <x v="7"/>
    <x v="2"/>
    <x v="0"/>
    <x v="14"/>
    <x v="26"/>
    <x v="4"/>
    <x v="105"/>
    <x v="65"/>
    <x v="2"/>
    <x v="29"/>
    <x v="181"/>
    <x v="30"/>
    <x v="45"/>
    <x v="47"/>
    <x v="241"/>
    <x v="298"/>
    <x v="272"/>
    <x v="2"/>
    <x v="290"/>
    <x v="275"/>
    <x v="283"/>
    <x v="295"/>
    <x v="189"/>
    <x v="275"/>
    <x v="283"/>
    <x v="296"/>
    <x v="3"/>
    <x v="180"/>
    <x v="86"/>
    <x v="285"/>
    <x v="279"/>
    <x v="295"/>
    <x v="295"/>
    <x v="295"/>
    <x v="2"/>
    <x v="4"/>
    <x v="7"/>
    <x v="4"/>
    <x v="300"/>
    <x v="199"/>
  </r>
  <r>
    <x v="162"/>
    <x v="157"/>
    <x v="1"/>
    <x v="4"/>
    <x v="8"/>
    <x v="14"/>
    <x v="5"/>
    <x v="14"/>
    <x v="29"/>
    <x v="9"/>
    <x v="73"/>
    <x v="112"/>
    <x v="2"/>
    <x v="16"/>
    <x v="326"/>
    <x v="40"/>
    <x v="80"/>
    <x v="83"/>
    <x v="269"/>
    <x v="213"/>
    <x v="175"/>
    <x v="2"/>
    <x v="205"/>
    <x v="255"/>
    <x v="259"/>
    <x v="225"/>
    <x v="325"/>
    <x v="255"/>
    <x v="259"/>
    <x v="227"/>
    <x v="3"/>
    <x v="343"/>
    <x v="86"/>
    <x v="263"/>
    <x v="240"/>
    <x v="226"/>
    <x v="226"/>
    <x v="225"/>
    <x v="2"/>
    <x v="7"/>
    <x v="7"/>
    <x v="7"/>
    <x v="218"/>
    <x v="241"/>
  </r>
  <r>
    <x v="261"/>
    <x v="248"/>
    <x v="1"/>
    <x v="11"/>
    <x v="8"/>
    <x v="14"/>
    <x v="5"/>
    <x v="14"/>
    <x v="29"/>
    <x v="5"/>
    <x v="73"/>
    <x v="112"/>
    <x v="2"/>
    <x v="29"/>
    <x v="148"/>
    <x v="40"/>
    <x v="80"/>
    <x v="83"/>
    <x v="269"/>
    <x v="269"/>
    <x v="291"/>
    <x v="2"/>
    <x v="279"/>
    <x v="217"/>
    <x v="226"/>
    <x v="270"/>
    <x v="146"/>
    <x v="217"/>
    <x v="226"/>
    <x v="271"/>
    <x v="3"/>
    <x v="98"/>
    <x v="86"/>
    <x v="231"/>
    <x v="263"/>
    <x v="268"/>
    <x v="268"/>
    <x v="269"/>
    <x v="2"/>
    <x v="7"/>
    <x v="7"/>
    <x v="7"/>
    <x v="279"/>
    <x v="241"/>
  </r>
  <r>
    <x v="163"/>
    <x v="158"/>
    <x v="1"/>
    <x v="4"/>
    <x v="9"/>
    <x v="13"/>
    <x v="2"/>
    <x v="14"/>
    <x v="29"/>
    <x v="4"/>
    <x v="73"/>
    <x v="112"/>
    <x v="2"/>
    <x v="16"/>
    <x v="371"/>
    <x v="102"/>
    <x v="288"/>
    <x v="288"/>
    <x v="315"/>
    <x v="370"/>
    <x v="45"/>
    <x v="2"/>
    <x v="278"/>
    <x v="421"/>
    <x v="435"/>
    <x v="315"/>
    <x v="414"/>
    <x v="421"/>
    <x v="435"/>
    <x v="316"/>
    <x v="3"/>
    <x v="413"/>
    <x v="86"/>
    <x v="445"/>
    <x v="464"/>
    <x v="318"/>
    <x v="318"/>
    <x v="316"/>
    <x v="2"/>
    <x v="8"/>
    <x v="1"/>
    <x v="9"/>
    <x v="143"/>
    <x v="189"/>
  </r>
  <r>
    <x v="262"/>
    <x v="249"/>
    <x v="1"/>
    <x v="11"/>
    <x v="9"/>
    <x v="13"/>
    <x v="2"/>
    <x v="14"/>
    <x v="29"/>
    <x v="5"/>
    <x v="73"/>
    <x v="112"/>
    <x v="2"/>
    <x v="29"/>
    <x v="107"/>
    <x v="102"/>
    <x v="288"/>
    <x v="288"/>
    <x v="315"/>
    <x v="108"/>
    <x v="424"/>
    <x v="2"/>
    <x v="211"/>
    <x v="39"/>
    <x v="40"/>
    <x v="164"/>
    <x v="49"/>
    <x v="39"/>
    <x v="40"/>
    <x v="165"/>
    <x v="3"/>
    <x v="22"/>
    <x v="86"/>
    <x v="43"/>
    <x v="33"/>
    <x v="160"/>
    <x v="160"/>
    <x v="162"/>
    <x v="2"/>
    <x v="8"/>
    <x v="1"/>
    <x v="9"/>
    <x v="347"/>
    <x v="189"/>
  </r>
  <r>
    <x v="455"/>
    <x v="454"/>
    <x v="1"/>
    <x v="4"/>
    <x v="9"/>
    <x v="13"/>
    <x v="2"/>
    <x v="14"/>
    <x v="26"/>
    <x v="4"/>
    <x v="108"/>
    <x v="146"/>
    <x v="2"/>
    <x v="29"/>
    <x v="35"/>
    <x v="123"/>
    <x v="289"/>
    <x v="289"/>
    <x v="318"/>
    <x v="69"/>
    <x v="439"/>
    <x v="2"/>
    <x v="170"/>
    <x v="314"/>
    <x v="312"/>
    <x v="117"/>
    <x v="57"/>
    <x v="315"/>
    <x v="313"/>
    <x v="118"/>
    <x v="3"/>
    <x v="8"/>
    <x v="86"/>
    <x v="319"/>
    <x v="309"/>
    <x v="115"/>
    <x v="115"/>
    <x v="115"/>
    <x v="2"/>
    <x v="8"/>
    <x v="1"/>
    <x v="9"/>
    <x v="331"/>
    <x v="211"/>
  </r>
  <r>
    <x v="110"/>
    <x v="116"/>
    <x v="2"/>
    <x v="10"/>
    <x v="10"/>
    <x v="8"/>
    <x v="0"/>
    <x v="9"/>
    <x v="12"/>
    <x v="2"/>
    <x v="8"/>
    <x v="4"/>
    <x v="2"/>
    <x v="21"/>
    <x v="235"/>
    <x v="156"/>
    <x v="1"/>
    <x v="0"/>
    <x v="336"/>
    <x v="245"/>
    <x v="245"/>
    <x v="2"/>
    <x v="248"/>
    <x v="3"/>
    <x v="3"/>
    <x v="251"/>
    <x v="229"/>
    <x v="3"/>
    <x v="3"/>
    <x v="251"/>
    <x v="3"/>
    <x v="217"/>
    <x v="159"/>
    <x v="3"/>
    <x v="0"/>
    <x v="249"/>
    <x v="249"/>
    <x v="249"/>
    <x v="7"/>
    <x v="8"/>
    <x v="6"/>
    <x v="14"/>
    <x v="247"/>
    <x v="257"/>
  </r>
  <r>
    <x v="32"/>
    <x v="32"/>
    <x v="1"/>
    <x v="4"/>
    <x v="11"/>
    <x v="9"/>
    <x v="9"/>
    <x v="14"/>
    <x v="23"/>
    <x v="2"/>
    <x v="24"/>
    <x v="44"/>
    <x v="2"/>
    <x v="25"/>
    <x v="215"/>
    <x v="151"/>
    <x v="323"/>
    <x v="323"/>
    <x v="55"/>
    <x v="327"/>
    <x v="465"/>
    <x v="2"/>
    <x v="408"/>
    <x v="73"/>
    <x v="80"/>
    <x v="420"/>
    <x v="153"/>
    <x v="72"/>
    <x v="81"/>
    <x v="421"/>
    <x v="3"/>
    <x v="166"/>
    <x v="146"/>
    <x v="305"/>
    <x v="420"/>
    <x v="421"/>
    <x v="421"/>
    <x v="421"/>
    <x v="4"/>
    <x v="8"/>
    <x v="4"/>
    <x v="12"/>
    <x v="339"/>
    <x v="80"/>
  </r>
  <r>
    <x v="54"/>
    <x v="50"/>
    <x v="1"/>
    <x v="4"/>
    <x v="12"/>
    <x v="0"/>
    <x v="1"/>
    <x v="14"/>
    <x v="23"/>
    <x v="4"/>
    <x v="34"/>
    <x v="79"/>
    <x v="2"/>
    <x v="16"/>
    <x v="295"/>
    <x v="39"/>
    <x v="234"/>
    <x v="233"/>
    <x v="187"/>
    <x v="141"/>
    <x v="83"/>
    <x v="2"/>
    <x v="122"/>
    <x v="436"/>
    <x v="452"/>
    <x v="152"/>
    <x v="411"/>
    <x v="436"/>
    <x v="452"/>
    <x v="155"/>
    <x v="3"/>
    <x v="295"/>
    <x v="43"/>
    <x v="464"/>
    <x v="74"/>
    <x v="150"/>
    <x v="150"/>
    <x v="152"/>
    <x v="2"/>
    <x v="5"/>
    <x v="7"/>
    <x v="5"/>
    <x v="136"/>
    <x v="154"/>
  </r>
  <r>
    <x v="80"/>
    <x v="82"/>
    <x v="1"/>
    <x v="4"/>
    <x v="12"/>
    <x v="0"/>
    <x v="1"/>
    <x v="14"/>
    <x v="24"/>
    <x v="4"/>
    <x v="44"/>
    <x v="88"/>
    <x v="2"/>
    <x v="29"/>
    <x v="174"/>
    <x v="45"/>
    <x v="235"/>
    <x v="234"/>
    <x v="176"/>
    <x v="330"/>
    <x v="384"/>
    <x v="2"/>
    <x v="365"/>
    <x v="28"/>
    <x v="29"/>
    <x v="331"/>
    <x v="53"/>
    <x v="28"/>
    <x v="28"/>
    <x v="330"/>
    <x v="3"/>
    <x v="152"/>
    <x v="103"/>
    <x v="30"/>
    <x v="416"/>
    <x v="332"/>
    <x v="332"/>
    <x v="330"/>
    <x v="2"/>
    <x v="5"/>
    <x v="7"/>
    <x v="5"/>
    <x v="354"/>
    <x v="153"/>
  </r>
  <r>
    <x v="411"/>
    <x v="406"/>
    <x v="1"/>
    <x v="4"/>
    <x v="12"/>
    <x v="0"/>
    <x v="1"/>
    <x v="14"/>
    <x v="11"/>
    <x v="4"/>
    <x v="91"/>
    <x v="22"/>
    <x v="2"/>
    <x v="33"/>
    <x v="209"/>
    <x v="72"/>
    <x v="172"/>
    <x v="180"/>
    <x v="211"/>
    <x v="300"/>
    <x v="412"/>
    <x v="2"/>
    <x v="316"/>
    <x v="285"/>
    <x v="292"/>
    <x v="324"/>
    <x v="195"/>
    <x v="286"/>
    <x v="293"/>
    <x v="323"/>
    <x v="3"/>
    <x v="196"/>
    <x v="86"/>
    <x v="296"/>
    <x v="288"/>
    <x v="325"/>
    <x v="325"/>
    <x v="323"/>
    <x v="6"/>
    <x v="5"/>
    <x v="7"/>
    <x v="5"/>
    <x v="320"/>
    <x v="108"/>
  </r>
  <r>
    <x v="164"/>
    <x v="159"/>
    <x v="1"/>
    <x v="4"/>
    <x v="13"/>
    <x v="0"/>
    <x v="3"/>
    <x v="14"/>
    <x v="29"/>
    <x v="6"/>
    <x v="73"/>
    <x v="112"/>
    <x v="2"/>
    <x v="16"/>
    <x v="347"/>
    <x v="57"/>
    <x v="72"/>
    <x v="75"/>
    <x v="189"/>
    <x v="135"/>
    <x v="160"/>
    <x v="2"/>
    <x v="146"/>
    <x v="93"/>
    <x v="94"/>
    <x v="132"/>
    <x v="305"/>
    <x v="94"/>
    <x v="93"/>
    <x v="133"/>
    <x v="3"/>
    <x v="311"/>
    <x v="86"/>
    <x v="97"/>
    <x v="137"/>
    <x v="130"/>
    <x v="130"/>
    <x v="130"/>
    <x v="2"/>
    <x v="5"/>
    <x v="7"/>
    <x v="5"/>
    <x v="168"/>
    <x v="195"/>
  </r>
  <r>
    <x v="263"/>
    <x v="250"/>
    <x v="1"/>
    <x v="11"/>
    <x v="13"/>
    <x v="0"/>
    <x v="3"/>
    <x v="14"/>
    <x v="29"/>
    <x v="5"/>
    <x v="73"/>
    <x v="112"/>
    <x v="2"/>
    <x v="29"/>
    <x v="127"/>
    <x v="57"/>
    <x v="72"/>
    <x v="75"/>
    <x v="189"/>
    <x v="337"/>
    <x v="301"/>
    <x v="2"/>
    <x v="327"/>
    <x v="369"/>
    <x v="382"/>
    <x v="344"/>
    <x v="165"/>
    <x v="368"/>
    <x v="382"/>
    <x v="345"/>
    <x v="3"/>
    <x v="137"/>
    <x v="86"/>
    <x v="394"/>
    <x v="364"/>
    <x v="345"/>
    <x v="345"/>
    <x v="345"/>
    <x v="2"/>
    <x v="5"/>
    <x v="7"/>
    <x v="5"/>
    <x v="316"/>
    <x v="195"/>
  </r>
  <r>
    <x v="129"/>
    <x v="131"/>
    <x v="1"/>
    <x v="4"/>
    <x v="14"/>
    <x v="0"/>
    <x v="8"/>
    <x v="13"/>
    <x v="30"/>
    <x v="7"/>
    <x v="62"/>
    <x v="104"/>
    <x v="2"/>
    <x v="15"/>
    <x v="448"/>
    <x v="41"/>
    <x v="46"/>
    <x v="48"/>
    <x v="203"/>
    <x v="71"/>
    <x v="100"/>
    <x v="2"/>
    <x v="90"/>
    <x v="98"/>
    <x v="98"/>
    <x v="86"/>
    <x v="384"/>
    <x v="99"/>
    <x v="97"/>
    <x v="87"/>
    <x v="3"/>
    <x v="377"/>
    <x v="53"/>
    <x v="86"/>
    <x v="101"/>
    <x v="84"/>
    <x v="84"/>
    <x v="84"/>
    <x v="2"/>
    <x v="5"/>
    <x v="7"/>
    <x v="5"/>
    <x v="52"/>
    <x v="94"/>
  </r>
  <r>
    <x v="165"/>
    <x v="160"/>
    <x v="1"/>
    <x v="4"/>
    <x v="14"/>
    <x v="0"/>
    <x v="8"/>
    <x v="13"/>
    <x v="29"/>
    <x v="7"/>
    <x v="73"/>
    <x v="112"/>
    <x v="2"/>
    <x v="16"/>
    <x v="320"/>
    <x v="26"/>
    <x v="48"/>
    <x v="50"/>
    <x v="197"/>
    <x v="138"/>
    <x v="164"/>
    <x v="2"/>
    <x v="148"/>
    <x v="248"/>
    <x v="248"/>
    <x v="148"/>
    <x v="352"/>
    <x v="248"/>
    <x v="248"/>
    <x v="151"/>
    <x v="3"/>
    <x v="303"/>
    <x v="86"/>
    <x v="253"/>
    <x v="148"/>
    <x v="146"/>
    <x v="146"/>
    <x v="148"/>
    <x v="2"/>
    <x v="5"/>
    <x v="7"/>
    <x v="5"/>
    <x v="90"/>
    <x v="97"/>
  </r>
  <r>
    <x v="264"/>
    <x v="251"/>
    <x v="1"/>
    <x v="11"/>
    <x v="14"/>
    <x v="0"/>
    <x v="8"/>
    <x v="13"/>
    <x v="29"/>
    <x v="5"/>
    <x v="73"/>
    <x v="112"/>
    <x v="2"/>
    <x v="29"/>
    <x v="155"/>
    <x v="26"/>
    <x v="48"/>
    <x v="50"/>
    <x v="197"/>
    <x v="331"/>
    <x v="296"/>
    <x v="2"/>
    <x v="325"/>
    <x v="224"/>
    <x v="241"/>
    <x v="329"/>
    <x v="116"/>
    <x v="223"/>
    <x v="241"/>
    <x v="328"/>
    <x v="3"/>
    <x v="144"/>
    <x v="86"/>
    <x v="246"/>
    <x v="352"/>
    <x v="330"/>
    <x v="330"/>
    <x v="328"/>
    <x v="2"/>
    <x v="5"/>
    <x v="7"/>
    <x v="5"/>
    <x v="398"/>
    <x v="97"/>
  </r>
  <r>
    <x v="385"/>
    <x v="377"/>
    <x v="1"/>
    <x v="4"/>
    <x v="14"/>
    <x v="0"/>
    <x v="8"/>
    <x v="13"/>
    <x v="26"/>
    <x v="7"/>
    <x v="78"/>
    <x v="118"/>
    <x v="2"/>
    <x v="29"/>
    <x v="104"/>
    <x v="60"/>
    <x v="49"/>
    <x v="52"/>
    <x v="198"/>
    <x v="336"/>
    <x v="311"/>
    <x v="2"/>
    <x v="329"/>
    <x v="399"/>
    <x v="411"/>
    <x v="343"/>
    <x v="148"/>
    <x v="400"/>
    <x v="413"/>
    <x v="344"/>
    <x v="3"/>
    <x v="132"/>
    <x v="86"/>
    <x v="423"/>
    <x v="424"/>
    <x v="344"/>
    <x v="344"/>
    <x v="344"/>
    <x v="2"/>
    <x v="5"/>
    <x v="7"/>
    <x v="5"/>
    <x v="396"/>
    <x v="98"/>
  </r>
  <r>
    <x v="403"/>
    <x v="398"/>
    <x v="1"/>
    <x v="4"/>
    <x v="14"/>
    <x v="0"/>
    <x v="8"/>
    <x v="13"/>
    <x v="20"/>
    <x v="7"/>
    <x v="88"/>
    <x v="127"/>
    <x v="2"/>
    <x v="16"/>
    <x v="394"/>
    <x v="63"/>
    <x v="52"/>
    <x v="54"/>
    <x v="193"/>
    <x v="127"/>
    <x v="155"/>
    <x v="2"/>
    <x v="144"/>
    <x v="55"/>
    <x v="58"/>
    <x v="127"/>
    <x v="316"/>
    <x v="55"/>
    <x v="58"/>
    <x v="128"/>
    <x v="3"/>
    <x v="324"/>
    <x v="86"/>
    <x v="63"/>
    <x v="64"/>
    <x v="125"/>
    <x v="125"/>
    <x v="125"/>
    <x v="2"/>
    <x v="5"/>
    <x v="7"/>
    <x v="5"/>
    <x v="93"/>
    <x v="101"/>
  </r>
  <r>
    <x v="117"/>
    <x v="119"/>
    <x v="1"/>
    <x v="4"/>
    <x v="15"/>
    <x v="4"/>
    <x v="6"/>
    <x v="10"/>
    <x v="11"/>
    <x v="9"/>
    <x v="56"/>
    <x v="97"/>
    <x v="0"/>
    <x v="16"/>
    <x v="307"/>
    <x v="10"/>
    <x v="15"/>
    <x v="16"/>
    <x v="306"/>
    <x v="241"/>
    <x v="239"/>
    <x v="2"/>
    <x v="244"/>
    <x v="223"/>
    <x v="228"/>
    <x v="245"/>
    <x v="237"/>
    <x v="224"/>
    <x v="229"/>
    <x v="244"/>
    <x v="3"/>
    <x v="244"/>
    <x v="77"/>
    <x v="222"/>
    <x v="201"/>
    <x v="243"/>
    <x v="243"/>
    <x v="242"/>
    <x v="2"/>
    <x v="3"/>
    <x v="7"/>
    <x v="3"/>
    <x v="193"/>
    <x v="299"/>
  </r>
  <r>
    <x v="118"/>
    <x v="120"/>
    <x v="1"/>
    <x v="4"/>
    <x v="15"/>
    <x v="4"/>
    <x v="6"/>
    <x v="10"/>
    <x v="11"/>
    <x v="9"/>
    <x v="57"/>
    <x v="98"/>
    <x v="0"/>
    <x v="16"/>
    <x v="308"/>
    <x v="15"/>
    <x v="16"/>
    <x v="17"/>
    <x v="307"/>
    <x v="240"/>
    <x v="238"/>
    <x v="2"/>
    <x v="243"/>
    <x v="161"/>
    <x v="171"/>
    <x v="241"/>
    <x v="233"/>
    <x v="167"/>
    <x v="175"/>
    <x v="249"/>
    <x v="3"/>
    <x v="245"/>
    <x v="75"/>
    <x v="175"/>
    <x v="199"/>
    <x v="248"/>
    <x v="248"/>
    <x v="247"/>
    <x v="2"/>
    <x v="3"/>
    <x v="7"/>
    <x v="3"/>
    <x v="196"/>
    <x v="209"/>
  </r>
  <r>
    <x v="119"/>
    <x v="121"/>
    <x v="1"/>
    <x v="4"/>
    <x v="15"/>
    <x v="4"/>
    <x v="6"/>
    <x v="10"/>
    <x v="3"/>
    <x v="9"/>
    <x v="58"/>
    <x v="99"/>
    <x v="2"/>
    <x v="12"/>
    <x v="456"/>
    <x v="11"/>
    <x v="14"/>
    <x v="15"/>
    <x v="298"/>
    <x v="230"/>
    <x v="206"/>
    <x v="2"/>
    <x v="238"/>
    <x v="160"/>
    <x v="170"/>
    <x v="232"/>
    <x v="255"/>
    <x v="159"/>
    <x v="169"/>
    <x v="233"/>
    <x v="3"/>
    <x v="305"/>
    <x v="66"/>
    <x v="148"/>
    <x v="142"/>
    <x v="232"/>
    <x v="232"/>
    <x v="231"/>
    <x v="2"/>
    <x v="3"/>
    <x v="7"/>
    <x v="3"/>
    <x v="111"/>
    <x v="208"/>
  </r>
  <r>
    <x v="149"/>
    <x v="145"/>
    <x v="1"/>
    <x v="4"/>
    <x v="15"/>
    <x v="4"/>
    <x v="6"/>
    <x v="10"/>
    <x v="11"/>
    <x v="9"/>
    <x v="67"/>
    <x v="109"/>
    <x v="0"/>
    <x v="17"/>
    <x v="266"/>
    <x v="21"/>
    <x v="17"/>
    <x v="18"/>
    <x v="304"/>
    <x v="242"/>
    <x v="244"/>
    <x v="2"/>
    <x v="247"/>
    <x v="170"/>
    <x v="180"/>
    <x v="248"/>
    <x v="230"/>
    <x v="172"/>
    <x v="182"/>
    <x v="252"/>
    <x v="3"/>
    <x v="229"/>
    <x v="79"/>
    <x v="187"/>
    <x v="219"/>
    <x v="250"/>
    <x v="250"/>
    <x v="250"/>
    <x v="2"/>
    <x v="3"/>
    <x v="7"/>
    <x v="3"/>
    <x v="223"/>
    <x v="210"/>
  </r>
  <r>
    <x v="16"/>
    <x v="10"/>
    <x v="1"/>
    <x v="4"/>
    <x v="16"/>
    <x v="2"/>
    <x v="6"/>
    <x v="14"/>
    <x v="23"/>
    <x v="9"/>
    <x v="23"/>
    <x v="71"/>
    <x v="2"/>
    <x v="12"/>
    <x v="451"/>
    <x v="20"/>
    <x v="63"/>
    <x v="65"/>
    <x v="285"/>
    <x v="207"/>
    <x v="98"/>
    <x v="2"/>
    <x v="193"/>
    <x v="377"/>
    <x v="389"/>
    <x v="211"/>
    <x v="385"/>
    <x v="376"/>
    <x v="389"/>
    <x v="212"/>
    <x v="3"/>
    <x v="370"/>
    <x v="29"/>
    <x v="369"/>
    <x v="31"/>
    <x v="210"/>
    <x v="210"/>
    <x v="210"/>
    <x v="2"/>
    <x v="4"/>
    <x v="7"/>
    <x v="4"/>
    <x v="36"/>
    <x v="89"/>
  </r>
  <r>
    <x v="24"/>
    <x v="23"/>
    <x v="1"/>
    <x v="4"/>
    <x v="16"/>
    <x v="2"/>
    <x v="6"/>
    <x v="14"/>
    <x v="5"/>
    <x v="9"/>
    <x v="18"/>
    <x v="61"/>
    <x v="2"/>
    <x v="26"/>
    <x v="207"/>
    <x v="24"/>
    <x v="59"/>
    <x v="62"/>
    <x v="286"/>
    <x v="255"/>
    <x v="251"/>
    <x v="2"/>
    <x v="253"/>
    <x v="190"/>
    <x v="200"/>
    <x v="254"/>
    <x v="210"/>
    <x v="188"/>
    <x v="198"/>
    <x v="256"/>
    <x v="3"/>
    <x v="203"/>
    <x v="97"/>
    <x v="234"/>
    <x v="348"/>
    <x v="254"/>
    <x v="254"/>
    <x v="254"/>
    <x v="2"/>
    <x v="4"/>
    <x v="7"/>
    <x v="4"/>
    <x v="315"/>
    <x v="88"/>
  </r>
  <r>
    <x v="114"/>
    <x v="115"/>
    <x v="1"/>
    <x v="4"/>
    <x v="16"/>
    <x v="2"/>
    <x v="6"/>
    <x v="14"/>
    <x v="24"/>
    <x v="9"/>
    <x v="54"/>
    <x v="96"/>
    <x v="2"/>
    <x v="31"/>
    <x v="17"/>
    <x v="28"/>
    <x v="65"/>
    <x v="67"/>
    <x v="282"/>
    <x v="272"/>
    <x v="325"/>
    <x v="2"/>
    <x v="287"/>
    <x v="141"/>
    <x v="152"/>
    <x v="273"/>
    <x v="114"/>
    <x v="141"/>
    <x v="152"/>
    <x v="274"/>
    <x v="3"/>
    <x v="118"/>
    <x v="109"/>
    <x v="192"/>
    <x v="450"/>
    <x v="271"/>
    <x v="271"/>
    <x v="272"/>
    <x v="2"/>
    <x v="4"/>
    <x v="7"/>
    <x v="4"/>
    <x v="444"/>
    <x v="87"/>
  </r>
  <r>
    <x v="359"/>
    <x v="351"/>
    <x v="1"/>
    <x v="4"/>
    <x v="16"/>
    <x v="2"/>
    <x v="6"/>
    <x v="14"/>
    <x v="29"/>
    <x v="9"/>
    <x v="73"/>
    <x v="112"/>
    <x v="2"/>
    <x v="16"/>
    <x v="362"/>
    <x v="62"/>
    <x v="69"/>
    <x v="70"/>
    <x v="279"/>
    <x v="218"/>
    <x v="172"/>
    <x v="2"/>
    <x v="212"/>
    <x v="74"/>
    <x v="75"/>
    <x v="214"/>
    <x v="286"/>
    <x v="73"/>
    <x v="74"/>
    <x v="215"/>
    <x v="3"/>
    <x v="275"/>
    <x v="86"/>
    <x v="80"/>
    <x v="75"/>
    <x v="214"/>
    <x v="214"/>
    <x v="213"/>
    <x v="2"/>
    <x v="4"/>
    <x v="7"/>
    <x v="4"/>
    <x v="79"/>
    <x v="86"/>
  </r>
  <r>
    <x v="360"/>
    <x v="352"/>
    <x v="1"/>
    <x v="11"/>
    <x v="16"/>
    <x v="2"/>
    <x v="6"/>
    <x v="14"/>
    <x v="29"/>
    <x v="5"/>
    <x v="73"/>
    <x v="112"/>
    <x v="2"/>
    <x v="29"/>
    <x v="114"/>
    <x v="62"/>
    <x v="69"/>
    <x v="70"/>
    <x v="279"/>
    <x v="268"/>
    <x v="292"/>
    <x v="2"/>
    <x v="277"/>
    <x v="386"/>
    <x v="401"/>
    <x v="278"/>
    <x v="183"/>
    <x v="386"/>
    <x v="401"/>
    <x v="279"/>
    <x v="3"/>
    <x v="167"/>
    <x v="86"/>
    <x v="412"/>
    <x v="414"/>
    <x v="276"/>
    <x v="276"/>
    <x v="277"/>
    <x v="2"/>
    <x v="4"/>
    <x v="7"/>
    <x v="4"/>
    <x v="412"/>
    <x v="86"/>
  </r>
  <r>
    <x v="166"/>
    <x v="161"/>
    <x v="1"/>
    <x v="4"/>
    <x v="17"/>
    <x v="4"/>
    <x v="0"/>
    <x v="4"/>
    <x v="29"/>
    <x v="1"/>
    <x v="73"/>
    <x v="112"/>
    <x v="2"/>
    <x v="16"/>
    <x v="322"/>
    <x v="15"/>
    <x v="24"/>
    <x v="24"/>
    <x v="238"/>
    <x v="171"/>
    <x v="209"/>
    <x v="2"/>
    <x v="188"/>
    <x v="200"/>
    <x v="206"/>
    <x v="190"/>
    <x v="292"/>
    <x v="200"/>
    <x v="206"/>
    <x v="189"/>
    <x v="3"/>
    <x v="248"/>
    <x v="86"/>
    <x v="213"/>
    <x v="224"/>
    <x v="187"/>
    <x v="187"/>
    <x v="187"/>
    <x v="2"/>
    <x v="3"/>
    <x v="7"/>
    <x v="3"/>
    <x v="177"/>
    <x v="207"/>
  </r>
  <r>
    <x v="265"/>
    <x v="252"/>
    <x v="1"/>
    <x v="11"/>
    <x v="17"/>
    <x v="4"/>
    <x v="0"/>
    <x v="4"/>
    <x v="29"/>
    <x v="5"/>
    <x v="73"/>
    <x v="112"/>
    <x v="2"/>
    <x v="29"/>
    <x v="153"/>
    <x v="15"/>
    <x v="24"/>
    <x v="24"/>
    <x v="238"/>
    <x v="303"/>
    <x v="267"/>
    <x v="2"/>
    <x v="294"/>
    <x v="268"/>
    <x v="277"/>
    <x v="296"/>
    <x v="179"/>
    <x v="266"/>
    <x v="276"/>
    <x v="297"/>
    <x v="3"/>
    <x v="189"/>
    <x v="86"/>
    <x v="278"/>
    <x v="277"/>
    <x v="296"/>
    <x v="296"/>
    <x v="296"/>
    <x v="2"/>
    <x v="3"/>
    <x v="7"/>
    <x v="3"/>
    <x v="304"/>
    <x v="207"/>
  </r>
  <r>
    <x v="133"/>
    <x v="134"/>
    <x v="1"/>
    <x v="4"/>
    <x v="18"/>
    <x v="4"/>
    <x v="3"/>
    <x v="14"/>
    <x v="23"/>
    <x v="5"/>
    <x v="37"/>
    <x v="82"/>
    <x v="2"/>
    <x v="15"/>
    <x v="447"/>
    <x v="71"/>
    <x v="255"/>
    <x v="253"/>
    <x v="267"/>
    <x v="201"/>
    <x v="33"/>
    <x v="2"/>
    <x v="161"/>
    <x v="448"/>
    <x v="465"/>
    <x v="193"/>
    <x v="427"/>
    <x v="448"/>
    <x v="464"/>
    <x v="192"/>
    <x v="3"/>
    <x v="277"/>
    <x v="21"/>
    <x v="476"/>
    <x v="40"/>
    <x v="190"/>
    <x v="190"/>
    <x v="190"/>
    <x v="2"/>
    <x v="3"/>
    <x v="7"/>
    <x v="3"/>
    <x v="410"/>
    <x v="264"/>
  </r>
  <r>
    <x v="508"/>
    <x v="510"/>
    <x v="1"/>
    <x v="1"/>
    <x v="19"/>
    <x v="15"/>
    <x v="5"/>
    <x v="7"/>
    <x v="35"/>
    <x v="5"/>
    <x v="121"/>
    <x v="51"/>
    <x v="2"/>
    <x v="6"/>
    <x v="475"/>
    <x v="114"/>
    <x v="296"/>
    <x v="295"/>
    <x v="274"/>
    <x v="184"/>
    <x v="1"/>
    <x v="2"/>
    <x v="48"/>
    <x v="461"/>
    <x v="476"/>
    <x v="66"/>
    <x v="459"/>
    <x v="460"/>
    <x v="475"/>
    <x v="67"/>
    <x v="3"/>
    <x v="434"/>
    <x v="86"/>
    <x v="492"/>
    <x v="497"/>
    <x v="64"/>
    <x v="64"/>
    <x v="64"/>
    <x v="3"/>
    <x v="8"/>
    <x v="7"/>
    <x v="15"/>
    <x v="484"/>
    <x v="295"/>
  </r>
  <r>
    <x v="486"/>
    <x v="491"/>
    <x v="1"/>
    <x v="1"/>
    <x v="20"/>
    <x v="15"/>
    <x v="1"/>
    <x v="13"/>
    <x v="28"/>
    <x v="3"/>
    <x v="116"/>
    <x v="159"/>
    <x v="0"/>
    <x v="8"/>
    <x v="474"/>
    <x v="153"/>
    <x v="322"/>
    <x v="322"/>
    <x v="58"/>
    <x v="17"/>
    <x v="0"/>
    <x v="2"/>
    <x v="11"/>
    <x v="454"/>
    <x v="469"/>
    <x v="11"/>
    <x v="454"/>
    <x v="452"/>
    <x v="467"/>
    <x v="13"/>
    <x v="3"/>
    <x v="434"/>
    <x v="86"/>
    <x v="484"/>
    <x v="486"/>
    <x v="12"/>
    <x v="12"/>
    <x v="12"/>
    <x v="1"/>
    <x v="8"/>
    <x v="7"/>
    <x v="15"/>
    <x v="483"/>
    <x v="298"/>
  </r>
  <r>
    <x v="135"/>
    <x v="136"/>
    <x v="2"/>
    <x v="10"/>
    <x v="21"/>
    <x v="4"/>
    <x v="3"/>
    <x v="14"/>
    <x v="9"/>
    <x v="5"/>
    <x v="33"/>
    <x v="78"/>
    <x v="2"/>
    <x v="39"/>
    <x v="0"/>
    <x v="12"/>
    <x v="53"/>
    <x v="57"/>
    <x v="313"/>
    <x v="150"/>
    <x v="459"/>
    <x v="2"/>
    <x v="259"/>
    <x v="19"/>
    <x v="18"/>
    <x v="213"/>
    <x v="27"/>
    <x v="19"/>
    <x v="18"/>
    <x v="214"/>
    <x v="3"/>
    <x v="2"/>
    <x v="138"/>
    <x v="22"/>
    <x v="474"/>
    <x v="213"/>
    <x v="213"/>
    <x v="212"/>
    <x v="2"/>
    <x v="3"/>
    <x v="7"/>
    <x v="3"/>
    <x v="54"/>
    <x v="262"/>
  </r>
  <r>
    <x v="369"/>
    <x v="361"/>
    <x v="2"/>
    <x v="9"/>
    <x v="21"/>
    <x v="4"/>
    <x v="3"/>
    <x v="14"/>
    <x v="15"/>
    <x v="5"/>
    <x v="33"/>
    <x v="78"/>
    <x v="2"/>
    <x v="4"/>
    <x v="473"/>
    <x v="12"/>
    <x v="53"/>
    <x v="57"/>
    <x v="313"/>
    <x v="325"/>
    <x v="21"/>
    <x v="2"/>
    <x v="233"/>
    <x v="445"/>
    <x v="461"/>
    <x v="279"/>
    <x v="430"/>
    <x v="445"/>
    <x v="461"/>
    <x v="280"/>
    <x v="3"/>
    <x v="429"/>
    <x v="16"/>
    <x v="472"/>
    <x v="24"/>
    <x v="277"/>
    <x v="277"/>
    <x v="278"/>
    <x v="2"/>
    <x v="3"/>
    <x v="7"/>
    <x v="3"/>
    <x v="435"/>
    <x v="262"/>
  </r>
  <r>
    <x v="370"/>
    <x v="362"/>
    <x v="1"/>
    <x v="2"/>
    <x v="21"/>
    <x v="4"/>
    <x v="3"/>
    <x v="14"/>
    <x v="14"/>
    <x v="5"/>
    <x v="33"/>
    <x v="78"/>
    <x v="2"/>
    <x v="39"/>
    <x v="0"/>
    <x v="12"/>
    <x v="53"/>
    <x v="57"/>
    <x v="313"/>
    <x v="150"/>
    <x v="459"/>
    <x v="2"/>
    <x v="259"/>
    <x v="19"/>
    <x v="18"/>
    <x v="213"/>
    <x v="27"/>
    <x v="19"/>
    <x v="18"/>
    <x v="214"/>
    <x v="3"/>
    <x v="2"/>
    <x v="138"/>
    <x v="22"/>
    <x v="474"/>
    <x v="213"/>
    <x v="213"/>
    <x v="212"/>
    <x v="2"/>
    <x v="3"/>
    <x v="7"/>
    <x v="3"/>
    <x v="54"/>
    <x v="262"/>
  </r>
  <r>
    <x v="412"/>
    <x v="407"/>
    <x v="1"/>
    <x v="4"/>
    <x v="22"/>
    <x v="14"/>
    <x v="6"/>
    <x v="7"/>
    <x v="35"/>
    <x v="5"/>
    <x v="92"/>
    <x v="52"/>
    <x v="2"/>
    <x v="13"/>
    <x v="470"/>
    <x v="136"/>
    <x v="313"/>
    <x v="313"/>
    <x v="244"/>
    <x v="176"/>
    <x v="4"/>
    <x v="2"/>
    <x v="68"/>
    <x v="452"/>
    <x v="468"/>
    <x v="72"/>
    <x v="441"/>
    <x v="453"/>
    <x v="468"/>
    <x v="73"/>
    <x v="3"/>
    <x v="382"/>
    <x v="31"/>
    <x v="486"/>
    <x v="488"/>
    <x v="70"/>
    <x v="70"/>
    <x v="70"/>
    <x v="3"/>
    <x v="7"/>
    <x v="7"/>
    <x v="7"/>
    <x v="12"/>
    <x v="20"/>
  </r>
  <r>
    <x v="406"/>
    <x v="401"/>
    <x v="1"/>
    <x v="4"/>
    <x v="23"/>
    <x v="14"/>
    <x v="6"/>
    <x v="7"/>
    <x v="35"/>
    <x v="5"/>
    <x v="88"/>
    <x v="50"/>
    <x v="2"/>
    <x v="10"/>
    <x v="470"/>
    <x v="125"/>
    <x v="307"/>
    <x v="307"/>
    <x v="251"/>
    <x v="179"/>
    <x v="3"/>
    <x v="2"/>
    <x v="67"/>
    <x v="449"/>
    <x v="464"/>
    <x v="74"/>
    <x v="451"/>
    <x v="449"/>
    <x v="463"/>
    <x v="75"/>
    <x v="3"/>
    <x v="408"/>
    <x v="86"/>
    <x v="481"/>
    <x v="484"/>
    <x v="72"/>
    <x v="72"/>
    <x v="72"/>
    <x v="3"/>
    <x v="7"/>
    <x v="7"/>
    <x v="7"/>
    <x v="7"/>
    <x v="12"/>
  </r>
  <r>
    <x v="169"/>
    <x v="164"/>
    <x v="1"/>
    <x v="4"/>
    <x v="24"/>
    <x v="0"/>
    <x v="3"/>
    <x v="13"/>
    <x v="29"/>
    <x v="1"/>
    <x v="73"/>
    <x v="112"/>
    <x v="2"/>
    <x v="16"/>
    <x v="382"/>
    <x v="76"/>
    <x v="157"/>
    <x v="159"/>
    <x v="194"/>
    <x v="133"/>
    <x v="107"/>
    <x v="2"/>
    <x v="124"/>
    <x v="114"/>
    <x v="121"/>
    <x v="122"/>
    <x v="358"/>
    <x v="115"/>
    <x v="121"/>
    <x v="123"/>
    <x v="3"/>
    <x v="321"/>
    <x v="86"/>
    <x v="123"/>
    <x v="139"/>
    <x v="120"/>
    <x v="120"/>
    <x v="120"/>
    <x v="2"/>
    <x v="5"/>
    <x v="7"/>
    <x v="5"/>
    <x v="141"/>
    <x v="159"/>
  </r>
  <r>
    <x v="267"/>
    <x v="254"/>
    <x v="1"/>
    <x v="11"/>
    <x v="24"/>
    <x v="0"/>
    <x v="3"/>
    <x v="13"/>
    <x v="29"/>
    <x v="5"/>
    <x v="73"/>
    <x v="112"/>
    <x v="2"/>
    <x v="29"/>
    <x v="91"/>
    <x v="76"/>
    <x v="157"/>
    <x v="159"/>
    <x v="194"/>
    <x v="340"/>
    <x v="360"/>
    <x v="2"/>
    <x v="355"/>
    <x v="353"/>
    <x v="360"/>
    <x v="352"/>
    <x v="106"/>
    <x v="352"/>
    <x v="360"/>
    <x v="354"/>
    <x v="3"/>
    <x v="124"/>
    <x v="86"/>
    <x v="371"/>
    <x v="361"/>
    <x v="353"/>
    <x v="353"/>
    <x v="354"/>
    <x v="2"/>
    <x v="5"/>
    <x v="7"/>
    <x v="5"/>
    <x v="349"/>
    <x v="159"/>
  </r>
  <r>
    <x v="100"/>
    <x v="102"/>
    <x v="1"/>
    <x v="6"/>
    <x v="25"/>
    <x v="0"/>
    <x v="6"/>
    <x v="14"/>
    <x v="37"/>
    <x v="9"/>
    <x v="51"/>
    <x v="94"/>
    <x v="2"/>
    <x v="26"/>
    <x v="201"/>
    <x v="67"/>
    <x v="177"/>
    <x v="172"/>
    <x v="16"/>
    <x v="434"/>
    <x v="277"/>
    <x v="2"/>
    <x v="438"/>
    <x v="184"/>
    <x v="225"/>
    <x v="440"/>
    <x v="171"/>
    <x v="184"/>
    <x v="225"/>
    <x v="441"/>
    <x v="3"/>
    <x v="193"/>
    <x v="98"/>
    <x v="268"/>
    <x v="341"/>
    <x v="440"/>
    <x v="440"/>
    <x v="440"/>
    <x v="2"/>
    <x v="5"/>
    <x v="7"/>
    <x v="5"/>
    <x v="372"/>
    <x v="58"/>
  </r>
  <r>
    <x v="101"/>
    <x v="103"/>
    <x v="1"/>
    <x v="5"/>
    <x v="25"/>
    <x v="0"/>
    <x v="6"/>
    <x v="14"/>
    <x v="15"/>
    <x v="9"/>
    <x v="51"/>
    <x v="94"/>
    <x v="2"/>
    <x v="17"/>
    <x v="263"/>
    <x v="67"/>
    <x v="177"/>
    <x v="172"/>
    <x v="16"/>
    <x v="46"/>
    <x v="197"/>
    <x v="2"/>
    <x v="49"/>
    <x v="287"/>
    <x v="260"/>
    <x v="49"/>
    <x v="300"/>
    <x v="287"/>
    <x v="260"/>
    <x v="50"/>
    <x v="3"/>
    <x v="240"/>
    <x v="68"/>
    <x v="226"/>
    <x v="156"/>
    <x v="48"/>
    <x v="48"/>
    <x v="48"/>
    <x v="2"/>
    <x v="5"/>
    <x v="7"/>
    <x v="5"/>
    <x v="117"/>
    <x v="58"/>
  </r>
  <r>
    <x v="102"/>
    <x v="104"/>
    <x v="1"/>
    <x v="3"/>
    <x v="25"/>
    <x v="0"/>
    <x v="6"/>
    <x v="14"/>
    <x v="14"/>
    <x v="9"/>
    <x v="51"/>
    <x v="94"/>
    <x v="2"/>
    <x v="26"/>
    <x v="201"/>
    <x v="67"/>
    <x v="177"/>
    <x v="172"/>
    <x v="16"/>
    <x v="434"/>
    <x v="277"/>
    <x v="2"/>
    <x v="438"/>
    <x v="184"/>
    <x v="225"/>
    <x v="440"/>
    <x v="171"/>
    <x v="184"/>
    <x v="225"/>
    <x v="441"/>
    <x v="3"/>
    <x v="193"/>
    <x v="98"/>
    <x v="268"/>
    <x v="341"/>
    <x v="440"/>
    <x v="440"/>
    <x v="440"/>
    <x v="2"/>
    <x v="5"/>
    <x v="7"/>
    <x v="5"/>
    <x v="372"/>
    <x v="58"/>
  </r>
  <r>
    <x v="103"/>
    <x v="105"/>
    <x v="1"/>
    <x v="4"/>
    <x v="25"/>
    <x v="0"/>
    <x v="6"/>
    <x v="14"/>
    <x v="28"/>
    <x v="9"/>
    <x v="52"/>
    <x v="95"/>
    <x v="2"/>
    <x v="31"/>
    <x v="16"/>
    <x v="67"/>
    <x v="178"/>
    <x v="173"/>
    <x v="17"/>
    <x v="463"/>
    <x v="416"/>
    <x v="2"/>
    <x v="467"/>
    <x v="131"/>
    <x v="201"/>
    <x v="471"/>
    <x v="47"/>
    <x v="129"/>
    <x v="199"/>
    <x v="472"/>
    <x v="3"/>
    <x v="60"/>
    <x v="124"/>
    <x v="298"/>
    <x v="426"/>
    <x v="471"/>
    <x v="471"/>
    <x v="471"/>
    <x v="2"/>
    <x v="5"/>
    <x v="7"/>
    <x v="5"/>
    <x v="457"/>
    <x v="59"/>
  </r>
  <r>
    <x v="105"/>
    <x v="107"/>
    <x v="1"/>
    <x v="6"/>
    <x v="25"/>
    <x v="0"/>
    <x v="6"/>
    <x v="14"/>
    <x v="34"/>
    <x v="9"/>
    <x v="52"/>
    <x v="17"/>
    <x v="2"/>
    <x v="12"/>
    <x v="248"/>
    <x v="52"/>
    <x v="62"/>
    <x v="49"/>
    <x v="9"/>
    <x v="53"/>
    <x v="131"/>
    <x v="2"/>
    <x v="63"/>
    <x v="138"/>
    <x v="139"/>
    <x v="60"/>
    <x v="260"/>
    <x v="138"/>
    <x v="138"/>
    <x v="61"/>
    <x v="3"/>
    <x v="231"/>
    <x v="30"/>
    <x v="99"/>
    <x v="80"/>
    <x v="59"/>
    <x v="59"/>
    <x v="59"/>
    <x v="6"/>
    <x v="5"/>
    <x v="7"/>
    <x v="5"/>
    <x v="133"/>
    <x v="31"/>
  </r>
  <r>
    <x v="106"/>
    <x v="108"/>
    <x v="1"/>
    <x v="5"/>
    <x v="25"/>
    <x v="0"/>
    <x v="6"/>
    <x v="14"/>
    <x v="15"/>
    <x v="9"/>
    <x v="52"/>
    <x v="17"/>
    <x v="2"/>
    <x v="33"/>
    <x v="214"/>
    <x v="52"/>
    <x v="62"/>
    <x v="49"/>
    <x v="9"/>
    <x v="428"/>
    <x v="332"/>
    <x v="2"/>
    <x v="426"/>
    <x v="324"/>
    <x v="341"/>
    <x v="430"/>
    <x v="200"/>
    <x v="324"/>
    <x v="342"/>
    <x v="431"/>
    <x v="3"/>
    <x v="205"/>
    <x v="126"/>
    <x v="391"/>
    <x v="408"/>
    <x v="430"/>
    <x v="430"/>
    <x v="430"/>
    <x v="6"/>
    <x v="5"/>
    <x v="7"/>
    <x v="5"/>
    <x v="355"/>
    <x v="31"/>
  </r>
  <r>
    <x v="107"/>
    <x v="109"/>
    <x v="1"/>
    <x v="3"/>
    <x v="25"/>
    <x v="0"/>
    <x v="6"/>
    <x v="14"/>
    <x v="14"/>
    <x v="9"/>
    <x v="52"/>
    <x v="17"/>
    <x v="2"/>
    <x v="12"/>
    <x v="248"/>
    <x v="52"/>
    <x v="62"/>
    <x v="49"/>
    <x v="9"/>
    <x v="53"/>
    <x v="131"/>
    <x v="2"/>
    <x v="63"/>
    <x v="138"/>
    <x v="139"/>
    <x v="60"/>
    <x v="260"/>
    <x v="138"/>
    <x v="138"/>
    <x v="61"/>
    <x v="3"/>
    <x v="231"/>
    <x v="30"/>
    <x v="99"/>
    <x v="80"/>
    <x v="59"/>
    <x v="59"/>
    <x v="59"/>
    <x v="6"/>
    <x v="5"/>
    <x v="7"/>
    <x v="5"/>
    <x v="133"/>
    <x v="31"/>
  </r>
  <r>
    <x v="259"/>
    <x v="151"/>
    <x v="1"/>
    <x v="4"/>
    <x v="25"/>
    <x v="0"/>
    <x v="6"/>
    <x v="14"/>
    <x v="24"/>
    <x v="9"/>
    <x v="69"/>
    <x v="110"/>
    <x v="2"/>
    <x v="16"/>
    <x v="367"/>
    <x v="89"/>
    <x v="181"/>
    <x v="174"/>
    <x v="21"/>
    <x v="26"/>
    <x v="86"/>
    <x v="2"/>
    <x v="23"/>
    <x v="86"/>
    <x v="76"/>
    <x v="24"/>
    <x v="360"/>
    <x v="87"/>
    <x v="75"/>
    <x v="23"/>
    <x v="3"/>
    <x v="315"/>
    <x v="36"/>
    <x v="67"/>
    <x v="91"/>
    <x v="22"/>
    <x v="22"/>
    <x v="22"/>
    <x v="2"/>
    <x v="5"/>
    <x v="7"/>
    <x v="5"/>
    <x v="56"/>
    <x v="62"/>
  </r>
  <r>
    <x v="415"/>
    <x v="416"/>
    <x v="1"/>
    <x v="4"/>
    <x v="25"/>
    <x v="0"/>
    <x v="6"/>
    <x v="14"/>
    <x v="24"/>
    <x v="9"/>
    <x v="94"/>
    <x v="133"/>
    <x v="2"/>
    <x v="16"/>
    <x v="405"/>
    <x v="67"/>
    <x v="188"/>
    <x v="182"/>
    <x v="25"/>
    <x v="23"/>
    <x v="93"/>
    <x v="2"/>
    <x v="21"/>
    <x v="346"/>
    <x v="316"/>
    <x v="23"/>
    <x v="398"/>
    <x v="346"/>
    <x v="317"/>
    <x v="22"/>
    <x v="3"/>
    <x v="328"/>
    <x v="86"/>
    <x v="323"/>
    <x v="312"/>
    <x v="21"/>
    <x v="21"/>
    <x v="21"/>
    <x v="2"/>
    <x v="5"/>
    <x v="7"/>
    <x v="5"/>
    <x v="63"/>
    <x v="73"/>
  </r>
  <r>
    <x v="435"/>
    <x v="433"/>
    <x v="1"/>
    <x v="4"/>
    <x v="25"/>
    <x v="0"/>
    <x v="6"/>
    <x v="14"/>
    <x v="26"/>
    <x v="9"/>
    <x v="102"/>
    <x v="140"/>
    <x v="2"/>
    <x v="29"/>
    <x v="52"/>
    <x v="75"/>
    <x v="190"/>
    <x v="185"/>
    <x v="24"/>
    <x v="458"/>
    <x v="373"/>
    <x v="2"/>
    <x v="461"/>
    <x v="181"/>
    <x v="271"/>
    <x v="464"/>
    <x v="70"/>
    <x v="181"/>
    <x v="269"/>
    <x v="466"/>
    <x v="3"/>
    <x v="115"/>
    <x v="86"/>
    <x v="273"/>
    <x v="273"/>
    <x v="465"/>
    <x v="465"/>
    <x v="465"/>
    <x v="2"/>
    <x v="5"/>
    <x v="7"/>
    <x v="5"/>
    <x v="422"/>
    <x v="75"/>
  </r>
  <r>
    <x v="457"/>
    <x v="456"/>
    <x v="1"/>
    <x v="4"/>
    <x v="25"/>
    <x v="0"/>
    <x v="6"/>
    <x v="14"/>
    <x v="23"/>
    <x v="9"/>
    <x v="109"/>
    <x v="147"/>
    <x v="2"/>
    <x v="16"/>
    <x v="428"/>
    <x v="81"/>
    <x v="192"/>
    <x v="186"/>
    <x v="23"/>
    <x v="20"/>
    <x v="88"/>
    <x v="2"/>
    <x v="19"/>
    <x v="203"/>
    <x v="163"/>
    <x v="21"/>
    <x v="396"/>
    <x v="203"/>
    <x v="163"/>
    <x v="20"/>
    <x v="3"/>
    <x v="330"/>
    <x v="86"/>
    <x v="174"/>
    <x v="186"/>
    <x v="19"/>
    <x v="19"/>
    <x v="19"/>
    <x v="2"/>
    <x v="5"/>
    <x v="7"/>
    <x v="5"/>
    <x v="68"/>
    <x v="76"/>
  </r>
  <r>
    <x v="130"/>
    <x v="427"/>
    <x v="1"/>
    <x v="4"/>
    <x v="26"/>
    <x v="4"/>
    <x v="1"/>
    <x v="14"/>
    <x v="25"/>
    <x v="6"/>
    <x v="62"/>
    <x v="104"/>
    <x v="2"/>
    <x v="15"/>
    <x v="449"/>
    <x v="67"/>
    <x v="89"/>
    <x v="91"/>
    <x v="247"/>
    <x v="177"/>
    <x v="97"/>
    <x v="2"/>
    <x v="169"/>
    <x v="57"/>
    <x v="60"/>
    <x v="176"/>
    <x v="327"/>
    <x v="57"/>
    <x v="60"/>
    <x v="175"/>
    <x v="3"/>
    <x v="285"/>
    <x v="34"/>
    <x v="53"/>
    <x v="43"/>
    <x v="172"/>
    <x v="172"/>
    <x v="172"/>
    <x v="2"/>
    <x v="3"/>
    <x v="7"/>
    <x v="3"/>
    <x v="142"/>
    <x v="212"/>
  </r>
  <r>
    <x v="131"/>
    <x v="132"/>
    <x v="1"/>
    <x v="4"/>
    <x v="26"/>
    <x v="4"/>
    <x v="1"/>
    <x v="14"/>
    <x v="23"/>
    <x v="6"/>
    <x v="62"/>
    <x v="104"/>
    <x v="2"/>
    <x v="17"/>
    <x v="265"/>
    <x v="67"/>
    <x v="89"/>
    <x v="91"/>
    <x v="246"/>
    <x v="208"/>
    <x v="218"/>
    <x v="2"/>
    <x v="234"/>
    <x v="130"/>
    <x v="138"/>
    <x v="222"/>
    <x v="249"/>
    <x v="128"/>
    <x v="137"/>
    <x v="224"/>
    <x v="3"/>
    <x v="225"/>
    <x v="70"/>
    <x v="128"/>
    <x v="143"/>
    <x v="223"/>
    <x v="223"/>
    <x v="222"/>
    <x v="2"/>
    <x v="3"/>
    <x v="7"/>
    <x v="3"/>
    <x v="217"/>
    <x v="212"/>
  </r>
  <r>
    <x v="391"/>
    <x v="383"/>
    <x v="1"/>
    <x v="4"/>
    <x v="27"/>
    <x v="12"/>
    <x v="1"/>
    <x v="4"/>
    <x v="26"/>
    <x v="2"/>
    <x v="79"/>
    <x v="38"/>
    <x v="2"/>
    <x v="14"/>
    <x v="287"/>
    <x v="24"/>
    <x v="25"/>
    <x v="26"/>
    <x v="295"/>
    <x v="233"/>
    <x v="166"/>
    <x v="2"/>
    <x v="225"/>
    <x v="135"/>
    <x v="145"/>
    <x v="227"/>
    <x v="297"/>
    <x v="134"/>
    <x v="143"/>
    <x v="229"/>
    <x v="3"/>
    <x v="378"/>
    <x v="86"/>
    <x v="146"/>
    <x v="163"/>
    <x v="228"/>
    <x v="228"/>
    <x v="227"/>
    <x v="4"/>
    <x v="8"/>
    <x v="0"/>
    <x v="8"/>
    <x v="170"/>
    <x v="188"/>
  </r>
  <r>
    <x v="167"/>
    <x v="162"/>
    <x v="1"/>
    <x v="4"/>
    <x v="28"/>
    <x v="12"/>
    <x v="8"/>
    <x v="14"/>
    <x v="29"/>
    <x v="4"/>
    <x v="73"/>
    <x v="112"/>
    <x v="2"/>
    <x v="16"/>
    <x v="389"/>
    <x v="83"/>
    <x v="161"/>
    <x v="165"/>
    <x v="199"/>
    <x v="134"/>
    <x v="121"/>
    <x v="2"/>
    <x v="132"/>
    <x v="78"/>
    <x v="79"/>
    <x v="112"/>
    <x v="313"/>
    <x v="79"/>
    <x v="79"/>
    <x v="113"/>
    <x v="3"/>
    <x v="387"/>
    <x v="86"/>
    <x v="82"/>
    <x v="17"/>
    <x v="110"/>
    <x v="110"/>
    <x v="110"/>
    <x v="2"/>
    <x v="8"/>
    <x v="0"/>
    <x v="8"/>
    <x v="125"/>
    <x v="146"/>
  </r>
  <r>
    <x v="266"/>
    <x v="253"/>
    <x v="1"/>
    <x v="11"/>
    <x v="28"/>
    <x v="12"/>
    <x v="8"/>
    <x v="14"/>
    <x v="29"/>
    <x v="5"/>
    <x v="73"/>
    <x v="112"/>
    <x v="2"/>
    <x v="29"/>
    <x v="83"/>
    <x v="83"/>
    <x v="161"/>
    <x v="165"/>
    <x v="199"/>
    <x v="338"/>
    <x v="346"/>
    <x v="2"/>
    <x v="343"/>
    <x v="380"/>
    <x v="397"/>
    <x v="367"/>
    <x v="159"/>
    <x v="379"/>
    <x v="396"/>
    <x v="369"/>
    <x v="3"/>
    <x v="51"/>
    <x v="86"/>
    <x v="410"/>
    <x v="483"/>
    <x v="369"/>
    <x v="369"/>
    <x v="369"/>
    <x v="2"/>
    <x v="8"/>
    <x v="0"/>
    <x v="8"/>
    <x v="361"/>
    <x v="146"/>
  </r>
  <r>
    <x v="362"/>
    <x v="354"/>
    <x v="1"/>
    <x v="4"/>
    <x v="28"/>
    <x v="12"/>
    <x v="8"/>
    <x v="14"/>
    <x v="23"/>
    <x v="4"/>
    <x v="71"/>
    <x v="111"/>
    <x v="2"/>
    <x v="29"/>
    <x v="74"/>
    <x v="101"/>
    <x v="160"/>
    <x v="163"/>
    <x v="206"/>
    <x v="341"/>
    <x v="358"/>
    <x v="2"/>
    <x v="351"/>
    <x v="422"/>
    <x v="436"/>
    <x v="386"/>
    <x v="201"/>
    <x v="422"/>
    <x v="436"/>
    <x v="387"/>
    <x v="3"/>
    <x v="46"/>
    <x v="127"/>
    <x v="462"/>
    <x v="472"/>
    <x v="387"/>
    <x v="387"/>
    <x v="387"/>
    <x v="2"/>
    <x v="8"/>
    <x v="0"/>
    <x v="8"/>
    <x v="360"/>
    <x v="299"/>
  </r>
  <r>
    <x v="417"/>
    <x v="418"/>
    <x v="1"/>
    <x v="4"/>
    <x v="29"/>
    <x v="2"/>
    <x v="2"/>
    <x v="4"/>
    <x v="23"/>
    <x v="1"/>
    <x v="95"/>
    <x v="134"/>
    <x v="0"/>
    <x v="16"/>
    <x v="429"/>
    <x v="47"/>
    <x v="64"/>
    <x v="55"/>
    <x v="14"/>
    <x v="19"/>
    <x v="178"/>
    <x v="2"/>
    <x v="20"/>
    <x v="129"/>
    <x v="107"/>
    <x v="20"/>
    <x v="290"/>
    <x v="135"/>
    <x v="120"/>
    <x v="33"/>
    <x v="3"/>
    <x v="283"/>
    <x v="86"/>
    <x v="122"/>
    <x v="140"/>
    <x v="32"/>
    <x v="32"/>
    <x v="32"/>
    <x v="2"/>
    <x v="4"/>
    <x v="7"/>
    <x v="4"/>
    <x v="29"/>
    <x v="299"/>
  </r>
  <r>
    <x v="168"/>
    <x v="163"/>
    <x v="1"/>
    <x v="4"/>
    <x v="30"/>
    <x v="2"/>
    <x v="6"/>
    <x v="3"/>
    <x v="29"/>
    <x v="7"/>
    <x v="73"/>
    <x v="112"/>
    <x v="2"/>
    <x v="16"/>
    <x v="313"/>
    <x v="3"/>
    <x v="6"/>
    <x v="6"/>
    <x v="255"/>
    <x v="192"/>
    <x v="240"/>
    <x v="2"/>
    <x v="227"/>
    <x v="270"/>
    <x v="275"/>
    <x v="218"/>
    <x v="256"/>
    <x v="269"/>
    <x v="273"/>
    <x v="220"/>
    <x v="3"/>
    <x v="266"/>
    <x v="86"/>
    <x v="276"/>
    <x v="198"/>
    <x v="219"/>
    <x v="219"/>
    <x v="218"/>
    <x v="2"/>
    <x v="4"/>
    <x v="7"/>
    <x v="4"/>
    <x v="201"/>
    <x v="229"/>
  </r>
  <r>
    <x v="334"/>
    <x v="316"/>
    <x v="1"/>
    <x v="11"/>
    <x v="30"/>
    <x v="2"/>
    <x v="6"/>
    <x v="3"/>
    <x v="29"/>
    <x v="5"/>
    <x v="73"/>
    <x v="112"/>
    <x v="2"/>
    <x v="29"/>
    <x v="162"/>
    <x v="3"/>
    <x v="6"/>
    <x v="6"/>
    <x v="255"/>
    <x v="282"/>
    <x v="248"/>
    <x v="2"/>
    <x v="264"/>
    <x v="197"/>
    <x v="210"/>
    <x v="274"/>
    <x v="205"/>
    <x v="197"/>
    <x v="210"/>
    <x v="275"/>
    <x v="3"/>
    <x v="174"/>
    <x v="86"/>
    <x v="217"/>
    <x v="307"/>
    <x v="272"/>
    <x v="272"/>
    <x v="273"/>
    <x v="2"/>
    <x v="4"/>
    <x v="7"/>
    <x v="4"/>
    <x v="287"/>
    <x v="229"/>
  </r>
  <r>
    <x v="410"/>
    <x v="405"/>
    <x v="1"/>
    <x v="4"/>
    <x v="30"/>
    <x v="2"/>
    <x v="6"/>
    <x v="3"/>
    <x v="11"/>
    <x v="7"/>
    <x v="91"/>
    <x v="130"/>
    <x v="2"/>
    <x v="29"/>
    <x v="94"/>
    <x v="7"/>
    <x v="7"/>
    <x v="7"/>
    <x v="254"/>
    <x v="285"/>
    <x v="249"/>
    <x v="2"/>
    <x v="266"/>
    <x v="280"/>
    <x v="284"/>
    <x v="280"/>
    <x v="212"/>
    <x v="280"/>
    <x v="284"/>
    <x v="281"/>
    <x v="3"/>
    <x v="165"/>
    <x v="86"/>
    <x v="286"/>
    <x v="281"/>
    <x v="278"/>
    <x v="278"/>
    <x v="279"/>
    <x v="2"/>
    <x v="4"/>
    <x v="7"/>
    <x v="4"/>
    <x v="288"/>
    <x v="230"/>
  </r>
  <r>
    <x v="123"/>
    <x v="125"/>
    <x v="1"/>
    <x v="4"/>
    <x v="31"/>
    <x v="4"/>
    <x v="8"/>
    <x v="14"/>
    <x v="24"/>
    <x v="7"/>
    <x v="59"/>
    <x v="101"/>
    <x v="2"/>
    <x v="16"/>
    <x v="305"/>
    <x v="21"/>
    <x v="27"/>
    <x v="27"/>
    <x v="253"/>
    <x v="193"/>
    <x v="212"/>
    <x v="2"/>
    <x v="209"/>
    <x v="166"/>
    <x v="175"/>
    <x v="210"/>
    <x v="274"/>
    <x v="163"/>
    <x v="171"/>
    <x v="210"/>
    <x v="3"/>
    <x v="243"/>
    <x v="71"/>
    <x v="162"/>
    <x v="155"/>
    <x v="208"/>
    <x v="208"/>
    <x v="208"/>
    <x v="2"/>
    <x v="3"/>
    <x v="7"/>
    <x v="3"/>
    <x v="191"/>
    <x v="217"/>
  </r>
  <r>
    <x v="46"/>
    <x v="44"/>
    <x v="1"/>
    <x v="4"/>
    <x v="32"/>
    <x v="14"/>
    <x v="2"/>
    <x v="13"/>
    <x v="25"/>
    <x v="1"/>
    <x v="32"/>
    <x v="77"/>
    <x v="2"/>
    <x v="16"/>
    <x v="296"/>
    <x v="40"/>
    <x v="67"/>
    <x v="68"/>
    <x v="215"/>
    <x v="142"/>
    <x v="179"/>
    <x v="2"/>
    <x v="152"/>
    <x v="195"/>
    <x v="199"/>
    <x v="153"/>
    <x v="314"/>
    <x v="195"/>
    <x v="197"/>
    <x v="156"/>
    <x v="3"/>
    <x v="338"/>
    <x v="42"/>
    <x v="158"/>
    <x v="151"/>
    <x v="151"/>
    <x v="151"/>
    <x v="153"/>
    <x v="2"/>
    <x v="7"/>
    <x v="7"/>
    <x v="7"/>
    <x v="164"/>
    <x v="176"/>
  </r>
  <r>
    <x v="387"/>
    <x v="379"/>
    <x v="1"/>
    <x v="4"/>
    <x v="32"/>
    <x v="14"/>
    <x v="2"/>
    <x v="13"/>
    <x v="26"/>
    <x v="1"/>
    <x v="79"/>
    <x v="38"/>
    <x v="2"/>
    <x v="14"/>
    <x v="288"/>
    <x v="39"/>
    <x v="32"/>
    <x v="31"/>
    <x v="222"/>
    <x v="149"/>
    <x v="151"/>
    <x v="2"/>
    <x v="153"/>
    <x v="90"/>
    <x v="90"/>
    <x v="150"/>
    <x v="295"/>
    <x v="91"/>
    <x v="89"/>
    <x v="153"/>
    <x v="3"/>
    <x v="335"/>
    <x v="86"/>
    <x v="92"/>
    <x v="103"/>
    <x v="148"/>
    <x v="148"/>
    <x v="150"/>
    <x v="4"/>
    <x v="7"/>
    <x v="7"/>
    <x v="7"/>
    <x v="162"/>
    <x v="168"/>
  </r>
  <r>
    <x v="495"/>
    <x v="497"/>
    <x v="1"/>
    <x v="4"/>
    <x v="32"/>
    <x v="14"/>
    <x v="2"/>
    <x v="13"/>
    <x v="20"/>
    <x v="1"/>
    <x v="118"/>
    <x v="153"/>
    <x v="2"/>
    <x v="17"/>
    <x v="268"/>
    <x v="42"/>
    <x v="73"/>
    <x v="76"/>
    <x v="188"/>
    <x v="156"/>
    <x v="222"/>
    <x v="2"/>
    <x v="185"/>
    <x v="229"/>
    <x v="231"/>
    <x v="180"/>
    <x v="282"/>
    <x v="229"/>
    <x v="231"/>
    <x v="179"/>
    <x v="3"/>
    <x v="260"/>
    <x v="86"/>
    <x v="235"/>
    <x v="244"/>
    <x v="176"/>
    <x v="176"/>
    <x v="176"/>
    <x v="2"/>
    <x v="7"/>
    <x v="7"/>
    <x v="7"/>
    <x v="235"/>
    <x v="277"/>
  </r>
  <r>
    <x v="446"/>
    <x v="445"/>
    <x v="1"/>
    <x v="4"/>
    <x v="33"/>
    <x v="14"/>
    <x v="10"/>
    <x v="13"/>
    <x v="23"/>
    <x v="2"/>
    <x v="105"/>
    <x v="143"/>
    <x v="2"/>
    <x v="8"/>
    <x v="469"/>
    <x v="55"/>
    <x v="139"/>
    <x v="142"/>
    <x v="175"/>
    <x v="51"/>
    <x v="24"/>
    <x v="2"/>
    <x v="50"/>
    <x v="381"/>
    <x v="393"/>
    <x v="52"/>
    <x v="450"/>
    <x v="380"/>
    <x v="393"/>
    <x v="53"/>
    <x v="3"/>
    <x v="431"/>
    <x v="86"/>
    <x v="406"/>
    <x v="399"/>
    <x v="51"/>
    <x v="51"/>
    <x v="51"/>
    <x v="2"/>
    <x v="7"/>
    <x v="7"/>
    <x v="7"/>
    <x v="41"/>
    <x v="179"/>
  </r>
  <r>
    <x v="448"/>
    <x v="447"/>
    <x v="1"/>
    <x v="4"/>
    <x v="33"/>
    <x v="14"/>
    <x v="10"/>
    <x v="13"/>
    <x v="26"/>
    <x v="2"/>
    <x v="106"/>
    <x v="160"/>
    <x v="2"/>
    <x v="12"/>
    <x v="459"/>
    <x v="59"/>
    <x v="143"/>
    <x v="146"/>
    <x v="151"/>
    <x v="57"/>
    <x v="44"/>
    <x v="2"/>
    <x v="61"/>
    <x v="349"/>
    <x v="346"/>
    <x v="65"/>
    <x v="438"/>
    <x v="348"/>
    <x v="346"/>
    <x v="66"/>
    <x v="3"/>
    <x v="428"/>
    <x v="86"/>
    <x v="355"/>
    <x v="344"/>
    <x v="63"/>
    <x v="63"/>
    <x v="63"/>
    <x v="1"/>
    <x v="7"/>
    <x v="7"/>
    <x v="7"/>
    <x v="71"/>
    <x v="180"/>
  </r>
  <r>
    <x v="44"/>
    <x v="43"/>
    <x v="1"/>
    <x v="4"/>
    <x v="34"/>
    <x v="0"/>
    <x v="1"/>
    <x v="13"/>
    <x v="20"/>
    <x v="7"/>
    <x v="31"/>
    <x v="76"/>
    <x v="2"/>
    <x v="16"/>
    <x v="294"/>
    <x v="41"/>
    <x v="260"/>
    <x v="261"/>
    <x v="216"/>
    <x v="144"/>
    <x v="66"/>
    <x v="2"/>
    <x v="116"/>
    <x v="447"/>
    <x v="462"/>
    <x v="158"/>
    <x v="428"/>
    <x v="447"/>
    <x v="462"/>
    <x v="161"/>
    <x v="3"/>
    <x v="294"/>
    <x v="39"/>
    <x v="479"/>
    <x v="325"/>
    <x v="156"/>
    <x v="156"/>
    <x v="158"/>
    <x v="2"/>
    <x v="5"/>
    <x v="7"/>
    <x v="5"/>
    <x v="24"/>
    <x v="19"/>
  </r>
  <r>
    <x v="170"/>
    <x v="165"/>
    <x v="1"/>
    <x v="4"/>
    <x v="34"/>
    <x v="0"/>
    <x v="1"/>
    <x v="13"/>
    <x v="29"/>
    <x v="2"/>
    <x v="73"/>
    <x v="112"/>
    <x v="2"/>
    <x v="16"/>
    <x v="377"/>
    <x v="98"/>
    <x v="267"/>
    <x v="265"/>
    <x v="157"/>
    <x v="118"/>
    <x v="46"/>
    <x v="2"/>
    <x v="98"/>
    <x v="398"/>
    <x v="407"/>
    <x v="111"/>
    <x v="422"/>
    <x v="399"/>
    <x v="409"/>
    <x v="112"/>
    <x v="3"/>
    <x v="318"/>
    <x v="86"/>
    <x v="420"/>
    <x v="336"/>
    <x v="109"/>
    <x v="109"/>
    <x v="109"/>
    <x v="2"/>
    <x v="5"/>
    <x v="7"/>
    <x v="5"/>
    <x v="19"/>
    <x v="13"/>
  </r>
  <r>
    <x v="257"/>
    <x v="150"/>
    <x v="1"/>
    <x v="4"/>
    <x v="34"/>
    <x v="0"/>
    <x v="1"/>
    <x v="13"/>
    <x v="24"/>
    <x v="7"/>
    <x v="69"/>
    <x v="110"/>
    <x v="2"/>
    <x v="29"/>
    <x v="103"/>
    <x v="106"/>
    <x v="265"/>
    <x v="264"/>
    <x v="171"/>
    <x v="349"/>
    <x v="422"/>
    <x v="2"/>
    <x v="387"/>
    <x v="112"/>
    <x v="125"/>
    <x v="380"/>
    <x v="54"/>
    <x v="113"/>
    <x v="125"/>
    <x v="381"/>
    <x v="3"/>
    <x v="131"/>
    <x v="129"/>
    <x v="196"/>
    <x v="178"/>
    <x v="381"/>
    <x v="381"/>
    <x v="381"/>
    <x v="2"/>
    <x v="5"/>
    <x v="7"/>
    <x v="5"/>
    <x v="466"/>
    <x v="14"/>
  </r>
  <r>
    <x v="268"/>
    <x v="255"/>
    <x v="1"/>
    <x v="11"/>
    <x v="34"/>
    <x v="0"/>
    <x v="1"/>
    <x v="13"/>
    <x v="29"/>
    <x v="5"/>
    <x v="73"/>
    <x v="112"/>
    <x v="2"/>
    <x v="29"/>
    <x v="98"/>
    <x v="98"/>
    <x v="267"/>
    <x v="265"/>
    <x v="157"/>
    <x v="357"/>
    <x v="419"/>
    <x v="2"/>
    <x v="386"/>
    <x v="59"/>
    <x v="66"/>
    <x v="370"/>
    <x v="36"/>
    <x v="58"/>
    <x v="64"/>
    <x v="371"/>
    <x v="3"/>
    <x v="128"/>
    <x v="86"/>
    <x v="70"/>
    <x v="164"/>
    <x v="371"/>
    <x v="371"/>
    <x v="371"/>
    <x v="2"/>
    <x v="5"/>
    <x v="7"/>
    <x v="5"/>
    <x v="468"/>
    <x v="13"/>
  </r>
  <r>
    <x v="464"/>
    <x v="463"/>
    <x v="1"/>
    <x v="4"/>
    <x v="34"/>
    <x v="0"/>
    <x v="1"/>
    <x v="13"/>
    <x v="20"/>
    <x v="7"/>
    <x v="109"/>
    <x v="147"/>
    <x v="2"/>
    <x v="16"/>
    <x v="439"/>
    <x v="114"/>
    <x v="271"/>
    <x v="270"/>
    <x v="136"/>
    <x v="92"/>
    <x v="40"/>
    <x v="2"/>
    <x v="91"/>
    <x v="145"/>
    <x v="147"/>
    <x v="95"/>
    <x v="413"/>
    <x v="144"/>
    <x v="147"/>
    <x v="96"/>
    <x v="3"/>
    <x v="332"/>
    <x v="86"/>
    <x v="151"/>
    <x v="169"/>
    <x v="93"/>
    <x v="93"/>
    <x v="93"/>
    <x v="2"/>
    <x v="5"/>
    <x v="7"/>
    <x v="5"/>
    <x v="16"/>
    <x v="11"/>
  </r>
  <r>
    <x v="171"/>
    <x v="166"/>
    <x v="1"/>
    <x v="4"/>
    <x v="35"/>
    <x v="14"/>
    <x v="8"/>
    <x v="14"/>
    <x v="29"/>
    <x v="4"/>
    <x v="73"/>
    <x v="112"/>
    <x v="2"/>
    <x v="16"/>
    <x v="327"/>
    <x v="49"/>
    <x v="137"/>
    <x v="140"/>
    <x v="120"/>
    <x v="106"/>
    <x v="132"/>
    <x v="2"/>
    <x v="125"/>
    <x v="339"/>
    <x v="343"/>
    <x v="129"/>
    <x v="366"/>
    <x v="340"/>
    <x v="344"/>
    <x v="130"/>
    <x v="3"/>
    <x v="344"/>
    <x v="86"/>
    <x v="351"/>
    <x v="116"/>
    <x v="127"/>
    <x v="127"/>
    <x v="127"/>
    <x v="2"/>
    <x v="7"/>
    <x v="7"/>
    <x v="7"/>
    <x v="183"/>
    <x v="220"/>
  </r>
  <r>
    <x v="269"/>
    <x v="256"/>
    <x v="1"/>
    <x v="11"/>
    <x v="35"/>
    <x v="14"/>
    <x v="8"/>
    <x v="14"/>
    <x v="29"/>
    <x v="5"/>
    <x v="73"/>
    <x v="112"/>
    <x v="2"/>
    <x v="29"/>
    <x v="147"/>
    <x v="49"/>
    <x v="137"/>
    <x v="140"/>
    <x v="120"/>
    <x v="372"/>
    <x v="329"/>
    <x v="2"/>
    <x v="354"/>
    <x v="125"/>
    <x v="136"/>
    <x v="347"/>
    <x v="100"/>
    <x v="124"/>
    <x v="135"/>
    <x v="348"/>
    <x v="3"/>
    <x v="97"/>
    <x v="86"/>
    <x v="140"/>
    <x v="374"/>
    <x v="348"/>
    <x v="348"/>
    <x v="348"/>
    <x v="2"/>
    <x v="7"/>
    <x v="7"/>
    <x v="7"/>
    <x v="297"/>
    <x v="220"/>
  </r>
  <r>
    <x v="14"/>
    <x v="8"/>
    <x v="1"/>
    <x v="4"/>
    <x v="36"/>
    <x v="1"/>
    <x v="1"/>
    <x v="0"/>
    <x v="25"/>
    <x v="7"/>
    <x v="14"/>
    <x v="67"/>
    <x v="2"/>
    <x v="31"/>
    <x v="19"/>
    <x v="77"/>
    <x v="126"/>
    <x v="128"/>
    <x v="179"/>
    <x v="416"/>
    <x v="379"/>
    <x v="2"/>
    <x v="394"/>
    <x v="385"/>
    <x v="402"/>
    <x v="412"/>
    <x v="166"/>
    <x v="385"/>
    <x v="402"/>
    <x v="413"/>
    <x v="3"/>
    <x v="52"/>
    <x v="142"/>
    <x v="446"/>
    <x v="345"/>
    <x v="413"/>
    <x v="413"/>
    <x v="413"/>
    <x v="2"/>
    <x v="6"/>
    <x v="7"/>
    <x v="6"/>
    <x v="368"/>
    <x v="181"/>
  </r>
  <r>
    <x v="15"/>
    <x v="9"/>
    <x v="1"/>
    <x v="4"/>
    <x v="36"/>
    <x v="1"/>
    <x v="1"/>
    <x v="0"/>
    <x v="23"/>
    <x v="7"/>
    <x v="15"/>
    <x v="68"/>
    <x v="2"/>
    <x v="16"/>
    <x v="290"/>
    <x v="73"/>
    <x v="127"/>
    <x v="129"/>
    <x v="178"/>
    <x v="143"/>
    <x v="144"/>
    <x v="2"/>
    <x v="150"/>
    <x v="122"/>
    <x v="129"/>
    <x v="139"/>
    <x v="281"/>
    <x v="121"/>
    <x v="128"/>
    <x v="140"/>
    <x v="3"/>
    <x v="337"/>
    <x v="20"/>
    <x v="75"/>
    <x v="185"/>
    <x v="137"/>
    <x v="137"/>
    <x v="137"/>
    <x v="2"/>
    <x v="6"/>
    <x v="7"/>
    <x v="6"/>
    <x v="167"/>
    <x v="182"/>
  </r>
  <r>
    <x v="31"/>
    <x v="31"/>
    <x v="1"/>
    <x v="4"/>
    <x v="36"/>
    <x v="1"/>
    <x v="1"/>
    <x v="0"/>
    <x v="12"/>
    <x v="7"/>
    <x v="22"/>
    <x v="67"/>
    <x v="2"/>
    <x v="17"/>
    <x v="258"/>
    <x v="63"/>
    <x v="126"/>
    <x v="128"/>
    <x v="177"/>
    <x v="169"/>
    <x v="215"/>
    <x v="2"/>
    <x v="189"/>
    <x v="221"/>
    <x v="222"/>
    <x v="181"/>
    <x v="253"/>
    <x v="221"/>
    <x v="222"/>
    <x v="180"/>
    <x v="3"/>
    <x v="254"/>
    <x v="46"/>
    <x v="184"/>
    <x v="217"/>
    <x v="178"/>
    <x v="178"/>
    <x v="178"/>
    <x v="2"/>
    <x v="6"/>
    <x v="7"/>
    <x v="6"/>
    <x v="207"/>
    <x v="181"/>
  </r>
  <r>
    <x v="413"/>
    <x v="410"/>
    <x v="1"/>
    <x v="4"/>
    <x v="37"/>
    <x v="0"/>
    <x v="3"/>
    <x v="14"/>
    <x v="23"/>
    <x v="9"/>
    <x v="93"/>
    <x v="132"/>
    <x v="2"/>
    <x v="16"/>
    <x v="400"/>
    <x v="53"/>
    <x v="82"/>
    <x v="85"/>
    <x v="277"/>
    <x v="215"/>
    <x v="173"/>
    <x v="2"/>
    <x v="207"/>
    <x v="140"/>
    <x v="148"/>
    <x v="219"/>
    <x v="307"/>
    <x v="140"/>
    <x v="148"/>
    <x v="221"/>
    <x v="3"/>
    <x v="327"/>
    <x v="86"/>
    <x v="152"/>
    <x v="171"/>
    <x v="220"/>
    <x v="220"/>
    <x v="219"/>
    <x v="2"/>
    <x v="5"/>
    <x v="7"/>
    <x v="5"/>
    <x v="216"/>
    <x v="239"/>
  </r>
  <r>
    <x v="414"/>
    <x v="411"/>
    <x v="1"/>
    <x v="4"/>
    <x v="37"/>
    <x v="0"/>
    <x v="3"/>
    <x v="14"/>
    <x v="25"/>
    <x v="9"/>
    <x v="93"/>
    <x v="132"/>
    <x v="2"/>
    <x v="16"/>
    <x v="399"/>
    <x v="52"/>
    <x v="82"/>
    <x v="85"/>
    <x v="276"/>
    <x v="216"/>
    <x v="174"/>
    <x v="2"/>
    <x v="208"/>
    <x v="149"/>
    <x v="158"/>
    <x v="221"/>
    <x v="312"/>
    <x v="148"/>
    <x v="158"/>
    <x v="223"/>
    <x v="3"/>
    <x v="326"/>
    <x v="86"/>
    <x v="164"/>
    <x v="180"/>
    <x v="222"/>
    <x v="222"/>
    <x v="221"/>
    <x v="2"/>
    <x v="5"/>
    <x v="7"/>
    <x v="5"/>
    <x v="215"/>
    <x v="239"/>
  </r>
  <r>
    <x v="172"/>
    <x v="167"/>
    <x v="1"/>
    <x v="4"/>
    <x v="38"/>
    <x v="12"/>
    <x v="8"/>
    <x v="1"/>
    <x v="29"/>
    <x v="1"/>
    <x v="73"/>
    <x v="112"/>
    <x v="2"/>
    <x v="16"/>
    <x v="332"/>
    <x v="57"/>
    <x v="159"/>
    <x v="161"/>
    <x v="167"/>
    <x v="129"/>
    <x v="128"/>
    <x v="2"/>
    <x v="135"/>
    <x v="323"/>
    <x v="324"/>
    <x v="136"/>
    <x v="353"/>
    <x v="323"/>
    <x v="325"/>
    <x v="137"/>
    <x v="3"/>
    <x v="383"/>
    <x v="86"/>
    <x v="333"/>
    <x v="329"/>
    <x v="134"/>
    <x v="134"/>
    <x v="134"/>
    <x v="2"/>
    <x v="8"/>
    <x v="0"/>
    <x v="8"/>
    <x v="126"/>
    <x v="147"/>
  </r>
  <r>
    <x v="270"/>
    <x v="257"/>
    <x v="1"/>
    <x v="11"/>
    <x v="38"/>
    <x v="12"/>
    <x v="8"/>
    <x v="1"/>
    <x v="29"/>
    <x v="5"/>
    <x v="73"/>
    <x v="112"/>
    <x v="2"/>
    <x v="29"/>
    <x v="141"/>
    <x v="57"/>
    <x v="159"/>
    <x v="161"/>
    <x v="167"/>
    <x v="345"/>
    <x v="335"/>
    <x v="2"/>
    <x v="337"/>
    <x v="139"/>
    <x v="156"/>
    <x v="340"/>
    <x v="113"/>
    <x v="139"/>
    <x v="156"/>
    <x v="341"/>
    <x v="3"/>
    <x v="58"/>
    <x v="86"/>
    <x v="160"/>
    <x v="174"/>
    <x v="341"/>
    <x v="341"/>
    <x v="341"/>
    <x v="2"/>
    <x v="8"/>
    <x v="0"/>
    <x v="8"/>
    <x v="359"/>
    <x v="147"/>
  </r>
  <r>
    <x v="173"/>
    <x v="168"/>
    <x v="1"/>
    <x v="4"/>
    <x v="39"/>
    <x v="0"/>
    <x v="3"/>
    <x v="14"/>
    <x v="29"/>
    <x v="6"/>
    <x v="73"/>
    <x v="112"/>
    <x v="2"/>
    <x v="16"/>
    <x v="366"/>
    <x v="72"/>
    <x v="40"/>
    <x v="40"/>
    <x v="202"/>
    <x v="136"/>
    <x v="202"/>
    <x v="2"/>
    <x v="151"/>
    <x v="40"/>
    <x v="41"/>
    <x v="114"/>
    <x v="222"/>
    <x v="40"/>
    <x v="41"/>
    <x v="115"/>
    <x v="3"/>
    <x v="314"/>
    <x v="86"/>
    <x v="44"/>
    <x v="145"/>
    <x v="112"/>
    <x v="112"/>
    <x v="112"/>
    <x v="2"/>
    <x v="5"/>
    <x v="7"/>
    <x v="5"/>
    <x v="186"/>
    <x v="214"/>
  </r>
  <r>
    <x v="335"/>
    <x v="317"/>
    <x v="1"/>
    <x v="11"/>
    <x v="39"/>
    <x v="0"/>
    <x v="3"/>
    <x v="14"/>
    <x v="29"/>
    <x v="5"/>
    <x v="73"/>
    <x v="112"/>
    <x v="2"/>
    <x v="29"/>
    <x v="110"/>
    <x v="72"/>
    <x v="40"/>
    <x v="40"/>
    <x v="202"/>
    <x v="334"/>
    <x v="273"/>
    <x v="2"/>
    <x v="323"/>
    <x v="420"/>
    <x v="434"/>
    <x v="364"/>
    <x v="231"/>
    <x v="420"/>
    <x v="434"/>
    <x v="366"/>
    <x v="3"/>
    <x v="134"/>
    <x v="86"/>
    <x v="443"/>
    <x v="355"/>
    <x v="366"/>
    <x v="366"/>
    <x v="366"/>
    <x v="2"/>
    <x v="5"/>
    <x v="7"/>
    <x v="5"/>
    <x v="293"/>
    <x v="214"/>
  </r>
  <r>
    <x v="174"/>
    <x v="169"/>
    <x v="1"/>
    <x v="4"/>
    <x v="40"/>
    <x v="0"/>
    <x v="2"/>
    <x v="14"/>
    <x v="29"/>
    <x v="6"/>
    <x v="73"/>
    <x v="112"/>
    <x v="2"/>
    <x v="16"/>
    <x v="378"/>
    <x v="76"/>
    <x v="92"/>
    <x v="90"/>
    <x v="185"/>
    <x v="130"/>
    <x v="143"/>
    <x v="2"/>
    <x v="139"/>
    <x v="51"/>
    <x v="55"/>
    <x v="113"/>
    <x v="291"/>
    <x v="51"/>
    <x v="54"/>
    <x v="114"/>
    <x v="3"/>
    <x v="319"/>
    <x v="86"/>
    <x v="58"/>
    <x v="89"/>
    <x v="111"/>
    <x v="111"/>
    <x v="111"/>
    <x v="2"/>
    <x v="5"/>
    <x v="7"/>
    <x v="5"/>
    <x v="166"/>
    <x v="194"/>
  </r>
  <r>
    <x v="271"/>
    <x v="258"/>
    <x v="1"/>
    <x v="11"/>
    <x v="40"/>
    <x v="0"/>
    <x v="2"/>
    <x v="14"/>
    <x v="29"/>
    <x v="5"/>
    <x v="73"/>
    <x v="112"/>
    <x v="2"/>
    <x v="29"/>
    <x v="97"/>
    <x v="76"/>
    <x v="92"/>
    <x v="90"/>
    <x v="185"/>
    <x v="344"/>
    <x v="316"/>
    <x v="2"/>
    <x v="333"/>
    <x v="408"/>
    <x v="422"/>
    <x v="365"/>
    <x v="181"/>
    <x v="408"/>
    <x v="422"/>
    <x v="367"/>
    <x v="3"/>
    <x v="127"/>
    <x v="86"/>
    <x v="432"/>
    <x v="402"/>
    <x v="367"/>
    <x v="367"/>
    <x v="367"/>
    <x v="2"/>
    <x v="5"/>
    <x v="7"/>
    <x v="5"/>
    <x v="318"/>
    <x v="194"/>
  </r>
  <r>
    <x v="175"/>
    <x v="170"/>
    <x v="1"/>
    <x v="4"/>
    <x v="41"/>
    <x v="12"/>
    <x v="3"/>
    <x v="14"/>
    <x v="29"/>
    <x v="6"/>
    <x v="73"/>
    <x v="112"/>
    <x v="2"/>
    <x v="16"/>
    <x v="412"/>
    <x v="128"/>
    <x v="303"/>
    <x v="300"/>
    <x v="110"/>
    <x v="87"/>
    <x v="25"/>
    <x v="2"/>
    <x v="79"/>
    <x v="379"/>
    <x v="391"/>
    <x v="80"/>
    <x v="424"/>
    <x v="378"/>
    <x v="391"/>
    <x v="81"/>
    <x v="3"/>
    <x v="394"/>
    <x v="86"/>
    <x v="403"/>
    <x v="213"/>
    <x v="78"/>
    <x v="78"/>
    <x v="78"/>
    <x v="2"/>
    <x v="8"/>
    <x v="0"/>
    <x v="8"/>
    <x v="97"/>
    <x v="117"/>
  </r>
  <r>
    <x v="336"/>
    <x v="318"/>
    <x v="1"/>
    <x v="11"/>
    <x v="41"/>
    <x v="12"/>
    <x v="3"/>
    <x v="14"/>
    <x v="29"/>
    <x v="5"/>
    <x v="73"/>
    <x v="112"/>
    <x v="2"/>
    <x v="29"/>
    <x v="64"/>
    <x v="128"/>
    <x v="303"/>
    <x v="300"/>
    <x v="110"/>
    <x v="397"/>
    <x v="455"/>
    <x v="2"/>
    <x v="412"/>
    <x v="80"/>
    <x v="85"/>
    <x v="410"/>
    <x v="30"/>
    <x v="81"/>
    <x v="86"/>
    <x v="411"/>
    <x v="3"/>
    <x v="42"/>
    <x v="86"/>
    <x v="88"/>
    <x v="291"/>
    <x v="411"/>
    <x v="411"/>
    <x v="411"/>
    <x v="2"/>
    <x v="8"/>
    <x v="0"/>
    <x v="8"/>
    <x v="391"/>
    <x v="117"/>
  </r>
  <r>
    <x v="408"/>
    <x v="403"/>
    <x v="1"/>
    <x v="4"/>
    <x v="41"/>
    <x v="12"/>
    <x v="3"/>
    <x v="14"/>
    <x v="13"/>
    <x v="6"/>
    <x v="90"/>
    <x v="129"/>
    <x v="2"/>
    <x v="29"/>
    <x v="39"/>
    <x v="131"/>
    <x v="304"/>
    <x v="301"/>
    <x v="105"/>
    <x v="399"/>
    <x v="454"/>
    <x v="2"/>
    <x v="414"/>
    <x v="87"/>
    <x v="93"/>
    <x v="416"/>
    <x v="32"/>
    <x v="88"/>
    <x v="92"/>
    <x v="417"/>
    <x v="3"/>
    <x v="35"/>
    <x v="86"/>
    <x v="95"/>
    <x v="107"/>
    <x v="417"/>
    <x v="417"/>
    <x v="417"/>
    <x v="2"/>
    <x v="8"/>
    <x v="0"/>
    <x v="8"/>
    <x v="392"/>
    <x v="118"/>
  </r>
  <r>
    <x v="176"/>
    <x v="171"/>
    <x v="1"/>
    <x v="4"/>
    <x v="42"/>
    <x v="12"/>
    <x v="6"/>
    <x v="14"/>
    <x v="29"/>
    <x v="2"/>
    <x v="73"/>
    <x v="112"/>
    <x v="2"/>
    <x v="16"/>
    <x v="409"/>
    <x v="118"/>
    <x v="287"/>
    <x v="287"/>
    <x v="118"/>
    <x v="94"/>
    <x v="29"/>
    <x v="2"/>
    <x v="87"/>
    <x v="266"/>
    <x v="262"/>
    <x v="91"/>
    <x v="417"/>
    <x v="264"/>
    <x v="262"/>
    <x v="92"/>
    <x v="3"/>
    <x v="392"/>
    <x v="86"/>
    <x v="264"/>
    <x v="485"/>
    <x v="89"/>
    <x v="89"/>
    <x v="89"/>
    <x v="2"/>
    <x v="8"/>
    <x v="0"/>
    <x v="8"/>
    <x v="98"/>
    <x v="112"/>
  </r>
  <r>
    <x v="356"/>
    <x v="338"/>
    <x v="1"/>
    <x v="11"/>
    <x v="42"/>
    <x v="12"/>
    <x v="6"/>
    <x v="14"/>
    <x v="29"/>
    <x v="5"/>
    <x v="73"/>
    <x v="112"/>
    <x v="2"/>
    <x v="29"/>
    <x v="68"/>
    <x v="118"/>
    <x v="287"/>
    <x v="287"/>
    <x v="118"/>
    <x v="388"/>
    <x v="445"/>
    <x v="2"/>
    <x v="401"/>
    <x v="201"/>
    <x v="221"/>
    <x v="398"/>
    <x v="45"/>
    <x v="201"/>
    <x v="221"/>
    <x v="400"/>
    <x v="3"/>
    <x v="44"/>
    <x v="86"/>
    <x v="228"/>
    <x v="15"/>
    <x v="400"/>
    <x v="400"/>
    <x v="400"/>
    <x v="2"/>
    <x v="8"/>
    <x v="0"/>
    <x v="8"/>
    <x v="390"/>
    <x v="112"/>
  </r>
  <r>
    <x v="177"/>
    <x v="172"/>
    <x v="1"/>
    <x v="4"/>
    <x v="43"/>
    <x v="12"/>
    <x v="1"/>
    <x v="14"/>
    <x v="29"/>
    <x v="6"/>
    <x v="73"/>
    <x v="112"/>
    <x v="2"/>
    <x v="16"/>
    <x v="357"/>
    <x v="74"/>
    <x v="208"/>
    <x v="208"/>
    <x v="148"/>
    <x v="119"/>
    <x v="91"/>
    <x v="2"/>
    <x v="114"/>
    <x v="356"/>
    <x v="357"/>
    <x v="121"/>
    <x v="383"/>
    <x v="355"/>
    <x v="357"/>
    <x v="122"/>
    <x v="3"/>
    <x v="385"/>
    <x v="86"/>
    <x v="366"/>
    <x v="35"/>
    <x v="119"/>
    <x v="119"/>
    <x v="119"/>
    <x v="2"/>
    <x v="8"/>
    <x v="0"/>
    <x v="8"/>
    <x v="122"/>
    <x v="142"/>
  </r>
  <r>
    <x v="272"/>
    <x v="259"/>
    <x v="1"/>
    <x v="11"/>
    <x v="43"/>
    <x v="12"/>
    <x v="1"/>
    <x v="14"/>
    <x v="29"/>
    <x v="5"/>
    <x v="73"/>
    <x v="112"/>
    <x v="2"/>
    <x v="29"/>
    <x v="118"/>
    <x v="74"/>
    <x v="208"/>
    <x v="208"/>
    <x v="148"/>
    <x v="355"/>
    <x v="371"/>
    <x v="2"/>
    <x v="369"/>
    <x v="111"/>
    <x v="123"/>
    <x v="355"/>
    <x v="84"/>
    <x v="112"/>
    <x v="123"/>
    <x v="357"/>
    <x v="3"/>
    <x v="54"/>
    <x v="86"/>
    <x v="124"/>
    <x v="461"/>
    <x v="357"/>
    <x v="357"/>
    <x v="357"/>
    <x v="2"/>
    <x v="8"/>
    <x v="0"/>
    <x v="8"/>
    <x v="366"/>
    <x v="142"/>
  </r>
  <r>
    <x v="179"/>
    <x v="174"/>
    <x v="1"/>
    <x v="4"/>
    <x v="44"/>
    <x v="12"/>
    <x v="3"/>
    <x v="14"/>
    <x v="29"/>
    <x v="2"/>
    <x v="73"/>
    <x v="112"/>
    <x v="2"/>
    <x v="16"/>
    <x v="445"/>
    <x v="148"/>
    <x v="316"/>
    <x v="316"/>
    <x v="107"/>
    <x v="83"/>
    <x v="7"/>
    <x v="2"/>
    <x v="57"/>
    <x v="441"/>
    <x v="455"/>
    <x v="62"/>
    <x v="442"/>
    <x v="441"/>
    <x v="455"/>
    <x v="63"/>
    <x v="3"/>
    <x v="405"/>
    <x v="86"/>
    <x v="470"/>
    <x v="494"/>
    <x v="60"/>
    <x v="60"/>
    <x v="60"/>
    <x v="2"/>
    <x v="8"/>
    <x v="0"/>
    <x v="8"/>
    <x v="69"/>
    <x v="102"/>
  </r>
  <r>
    <x v="273"/>
    <x v="260"/>
    <x v="1"/>
    <x v="11"/>
    <x v="44"/>
    <x v="12"/>
    <x v="3"/>
    <x v="14"/>
    <x v="29"/>
    <x v="5"/>
    <x v="73"/>
    <x v="112"/>
    <x v="2"/>
    <x v="29"/>
    <x v="26"/>
    <x v="148"/>
    <x v="316"/>
    <x v="316"/>
    <x v="107"/>
    <x v="403"/>
    <x v="477"/>
    <x v="2"/>
    <x v="430"/>
    <x v="22"/>
    <x v="23"/>
    <x v="427"/>
    <x v="15"/>
    <x v="22"/>
    <x v="23"/>
    <x v="428"/>
    <x v="3"/>
    <x v="28"/>
    <x v="86"/>
    <x v="24"/>
    <x v="5"/>
    <x v="428"/>
    <x v="428"/>
    <x v="428"/>
    <x v="2"/>
    <x v="8"/>
    <x v="0"/>
    <x v="8"/>
    <x v="421"/>
    <x v="102"/>
  </r>
  <r>
    <x v="469"/>
    <x v="473"/>
    <x v="1"/>
    <x v="6"/>
    <x v="45"/>
    <x v="15"/>
    <x v="0"/>
    <x v="14"/>
    <x v="33"/>
    <x v="2"/>
    <x v="111"/>
    <x v="23"/>
    <x v="2"/>
    <x v="23"/>
    <x v="226"/>
    <x v="155"/>
    <x v="324"/>
    <x v="324"/>
    <x v="53"/>
    <x v="295"/>
    <x v="406"/>
    <x v="2"/>
    <x v="313"/>
    <x v="290"/>
    <x v="299"/>
    <x v="328"/>
    <x v="240"/>
    <x v="291"/>
    <x v="299"/>
    <x v="327"/>
    <x v="3"/>
    <x v="434"/>
    <x v="86"/>
    <x v="303"/>
    <x v="294"/>
    <x v="329"/>
    <x v="329"/>
    <x v="327"/>
    <x v="6"/>
    <x v="8"/>
    <x v="7"/>
    <x v="15"/>
    <x v="260"/>
    <x v="267"/>
  </r>
  <r>
    <x v="470"/>
    <x v="468"/>
    <x v="1"/>
    <x v="5"/>
    <x v="45"/>
    <x v="15"/>
    <x v="0"/>
    <x v="14"/>
    <x v="15"/>
    <x v="2"/>
    <x v="111"/>
    <x v="23"/>
    <x v="2"/>
    <x v="20"/>
    <x v="238"/>
    <x v="155"/>
    <x v="324"/>
    <x v="324"/>
    <x v="53"/>
    <x v="182"/>
    <x v="56"/>
    <x v="2"/>
    <x v="160"/>
    <x v="180"/>
    <x v="187"/>
    <x v="151"/>
    <x v="216"/>
    <x v="180"/>
    <x v="187"/>
    <x v="154"/>
    <x v="3"/>
    <x v="434"/>
    <x v="86"/>
    <x v="199"/>
    <x v="212"/>
    <x v="149"/>
    <x v="149"/>
    <x v="151"/>
    <x v="6"/>
    <x v="8"/>
    <x v="7"/>
    <x v="15"/>
    <x v="236"/>
    <x v="267"/>
  </r>
  <r>
    <x v="471"/>
    <x v="469"/>
    <x v="1"/>
    <x v="3"/>
    <x v="45"/>
    <x v="15"/>
    <x v="0"/>
    <x v="14"/>
    <x v="14"/>
    <x v="2"/>
    <x v="111"/>
    <x v="23"/>
    <x v="2"/>
    <x v="23"/>
    <x v="226"/>
    <x v="155"/>
    <x v="324"/>
    <x v="324"/>
    <x v="53"/>
    <x v="295"/>
    <x v="406"/>
    <x v="2"/>
    <x v="313"/>
    <x v="290"/>
    <x v="299"/>
    <x v="328"/>
    <x v="240"/>
    <x v="291"/>
    <x v="299"/>
    <x v="327"/>
    <x v="3"/>
    <x v="434"/>
    <x v="86"/>
    <x v="303"/>
    <x v="294"/>
    <x v="329"/>
    <x v="329"/>
    <x v="327"/>
    <x v="6"/>
    <x v="8"/>
    <x v="7"/>
    <x v="15"/>
    <x v="260"/>
    <x v="267"/>
  </r>
  <r>
    <x v="178"/>
    <x v="173"/>
    <x v="1"/>
    <x v="4"/>
    <x v="46"/>
    <x v="12"/>
    <x v="9"/>
    <x v="14"/>
    <x v="29"/>
    <x v="6"/>
    <x v="73"/>
    <x v="112"/>
    <x v="2"/>
    <x v="16"/>
    <x v="393"/>
    <x v="98"/>
    <x v="257"/>
    <x v="258"/>
    <x v="145"/>
    <x v="111"/>
    <x v="67"/>
    <x v="2"/>
    <x v="102"/>
    <x v="383"/>
    <x v="395"/>
    <x v="99"/>
    <x v="388"/>
    <x v="383"/>
    <x v="395"/>
    <x v="100"/>
    <x v="3"/>
    <x v="389"/>
    <x v="86"/>
    <x v="409"/>
    <x v="272"/>
    <x v="97"/>
    <x v="97"/>
    <x v="97"/>
    <x v="2"/>
    <x v="8"/>
    <x v="0"/>
    <x v="8"/>
    <x v="45"/>
    <x v="49"/>
  </r>
  <r>
    <x v="331"/>
    <x v="313"/>
    <x v="1"/>
    <x v="11"/>
    <x v="46"/>
    <x v="12"/>
    <x v="9"/>
    <x v="14"/>
    <x v="29"/>
    <x v="5"/>
    <x v="73"/>
    <x v="112"/>
    <x v="2"/>
    <x v="29"/>
    <x v="80"/>
    <x v="98"/>
    <x v="257"/>
    <x v="258"/>
    <x v="145"/>
    <x v="368"/>
    <x v="400"/>
    <x v="2"/>
    <x v="382"/>
    <x v="76"/>
    <x v="83"/>
    <x v="385"/>
    <x v="81"/>
    <x v="75"/>
    <x v="84"/>
    <x v="386"/>
    <x v="3"/>
    <x v="49"/>
    <x v="86"/>
    <x v="85"/>
    <x v="231"/>
    <x v="386"/>
    <x v="386"/>
    <x v="386"/>
    <x v="2"/>
    <x v="8"/>
    <x v="0"/>
    <x v="8"/>
    <x v="445"/>
    <x v="49"/>
  </r>
  <r>
    <x v="157"/>
    <x v="148"/>
    <x v="1"/>
    <x v="4"/>
    <x v="47"/>
    <x v="12"/>
    <x v="0"/>
    <x v="13"/>
    <x v="23"/>
    <x v="2"/>
    <x v="68"/>
    <x v="5"/>
    <x v="2"/>
    <x v="21"/>
    <x v="235"/>
    <x v="148"/>
    <x v="1"/>
    <x v="0"/>
    <x v="336"/>
    <x v="245"/>
    <x v="245"/>
    <x v="2"/>
    <x v="248"/>
    <x v="238"/>
    <x v="244"/>
    <x v="251"/>
    <x v="229"/>
    <x v="238"/>
    <x v="244"/>
    <x v="251"/>
    <x v="3"/>
    <x v="217"/>
    <x v="153"/>
    <x v="458"/>
    <x v="457"/>
    <x v="249"/>
    <x v="249"/>
    <x v="249"/>
    <x v="7"/>
    <x v="8"/>
    <x v="0"/>
    <x v="8"/>
    <x v="247"/>
    <x v="257"/>
  </r>
  <r>
    <x v="180"/>
    <x v="175"/>
    <x v="1"/>
    <x v="4"/>
    <x v="47"/>
    <x v="12"/>
    <x v="0"/>
    <x v="13"/>
    <x v="29"/>
    <x v="2"/>
    <x v="73"/>
    <x v="112"/>
    <x v="2"/>
    <x v="16"/>
    <x v="441"/>
    <x v="142"/>
    <x v="312"/>
    <x v="312"/>
    <x v="69"/>
    <x v="59"/>
    <x v="12"/>
    <x v="2"/>
    <x v="53"/>
    <x v="65"/>
    <x v="63"/>
    <x v="57"/>
    <x v="423"/>
    <x v="63"/>
    <x v="62"/>
    <x v="57"/>
    <x v="3"/>
    <x v="403"/>
    <x v="86"/>
    <x v="68"/>
    <x v="22"/>
    <x v="55"/>
    <x v="55"/>
    <x v="55"/>
    <x v="2"/>
    <x v="8"/>
    <x v="0"/>
    <x v="8"/>
    <x v="105"/>
    <x v="150"/>
  </r>
  <r>
    <x v="274"/>
    <x v="261"/>
    <x v="1"/>
    <x v="11"/>
    <x v="47"/>
    <x v="12"/>
    <x v="0"/>
    <x v="13"/>
    <x v="29"/>
    <x v="5"/>
    <x v="73"/>
    <x v="112"/>
    <x v="2"/>
    <x v="29"/>
    <x v="31"/>
    <x v="142"/>
    <x v="312"/>
    <x v="312"/>
    <x v="69"/>
    <x v="424"/>
    <x v="471"/>
    <x v="2"/>
    <x v="433"/>
    <x v="395"/>
    <x v="409"/>
    <x v="432"/>
    <x v="34"/>
    <x v="396"/>
    <x v="411"/>
    <x v="434"/>
    <x v="3"/>
    <x v="31"/>
    <x v="86"/>
    <x v="422"/>
    <x v="477"/>
    <x v="433"/>
    <x v="433"/>
    <x v="433"/>
    <x v="2"/>
    <x v="8"/>
    <x v="0"/>
    <x v="8"/>
    <x v="384"/>
    <x v="150"/>
  </r>
  <r>
    <x v="181"/>
    <x v="176"/>
    <x v="1"/>
    <x v="4"/>
    <x v="48"/>
    <x v="0"/>
    <x v="2"/>
    <x v="14"/>
    <x v="29"/>
    <x v="9"/>
    <x v="73"/>
    <x v="112"/>
    <x v="2"/>
    <x v="16"/>
    <x v="375"/>
    <x v="72"/>
    <x v="81"/>
    <x v="84"/>
    <x v="271"/>
    <x v="210"/>
    <x v="156"/>
    <x v="2"/>
    <x v="201"/>
    <x v="53"/>
    <x v="59"/>
    <x v="201"/>
    <x v="279"/>
    <x v="53"/>
    <x v="59"/>
    <x v="202"/>
    <x v="3"/>
    <x v="317"/>
    <x v="86"/>
    <x v="64"/>
    <x v="45"/>
    <x v="200"/>
    <x v="200"/>
    <x v="200"/>
    <x v="2"/>
    <x v="5"/>
    <x v="7"/>
    <x v="5"/>
    <x v="220"/>
    <x v="240"/>
  </r>
  <r>
    <x v="337"/>
    <x v="319"/>
    <x v="1"/>
    <x v="11"/>
    <x v="48"/>
    <x v="0"/>
    <x v="2"/>
    <x v="14"/>
    <x v="29"/>
    <x v="5"/>
    <x v="73"/>
    <x v="112"/>
    <x v="2"/>
    <x v="29"/>
    <x v="102"/>
    <x v="72"/>
    <x v="81"/>
    <x v="84"/>
    <x v="271"/>
    <x v="271"/>
    <x v="304"/>
    <x v="2"/>
    <x v="281"/>
    <x v="404"/>
    <x v="415"/>
    <x v="285"/>
    <x v="186"/>
    <x v="404"/>
    <x v="415"/>
    <x v="286"/>
    <x v="3"/>
    <x v="130"/>
    <x v="86"/>
    <x v="426"/>
    <x v="453"/>
    <x v="285"/>
    <x v="285"/>
    <x v="285"/>
    <x v="2"/>
    <x v="5"/>
    <x v="7"/>
    <x v="5"/>
    <x v="276"/>
    <x v="240"/>
  </r>
  <r>
    <x v="182"/>
    <x v="177"/>
    <x v="1"/>
    <x v="4"/>
    <x v="49"/>
    <x v="0"/>
    <x v="6"/>
    <x v="14"/>
    <x v="29"/>
    <x v="9"/>
    <x v="73"/>
    <x v="112"/>
    <x v="2"/>
    <x v="16"/>
    <x v="359"/>
    <x v="71"/>
    <x v="187"/>
    <x v="189"/>
    <x v="163"/>
    <x v="124"/>
    <x v="95"/>
    <x v="2"/>
    <x v="117"/>
    <x v="300"/>
    <x v="295"/>
    <x v="126"/>
    <x v="381"/>
    <x v="300"/>
    <x v="296"/>
    <x v="127"/>
    <x v="3"/>
    <x v="313"/>
    <x v="86"/>
    <x v="300"/>
    <x v="245"/>
    <x v="124"/>
    <x v="124"/>
    <x v="124"/>
    <x v="2"/>
    <x v="5"/>
    <x v="7"/>
    <x v="5"/>
    <x v="147"/>
    <x v="169"/>
  </r>
  <r>
    <x v="355"/>
    <x v="337"/>
    <x v="1"/>
    <x v="11"/>
    <x v="49"/>
    <x v="0"/>
    <x v="6"/>
    <x v="14"/>
    <x v="29"/>
    <x v="5"/>
    <x v="73"/>
    <x v="112"/>
    <x v="2"/>
    <x v="29"/>
    <x v="116"/>
    <x v="71"/>
    <x v="187"/>
    <x v="189"/>
    <x v="163"/>
    <x v="350"/>
    <x v="368"/>
    <x v="2"/>
    <x v="366"/>
    <x v="173"/>
    <x v="189"/>
    <x v="349"/>
    <x v="85"/>
    <x v="173"/>
    <x v="188"/>
    <x v="351"/>
    <x v="3"/>
    <x v="135"/>
    <x v="86"/>
    <x v="200"/>
    <x v="256"/>
    <x v="350"/>
    <x v="350"/>
    <x v="351"/>
    <x v="2"/>
    <x v="5"/>
    <x v="7"/>
    <x v="5"/>
    <x v="340"/>
    <x v="169"/>
  </r>
  <r>
    <x v="401"/>
    <x v="396"/>
    <x v="1"/>
    <x v="4"/>
    <x v="49"/>
    <x v="0"/>
    <x v="6"/>
    <x v="14"/>
    <x v="23"/>
    <x v="9"/>
    <x v="87"/>
    <x v="126"/>
    <x v="2"/>
    <x v="29"/>
    <x v="77"/>
    <x v="76"/>
    <x v="189"/>
    <x v="190"/>
    <x v="152"/>
    <x v="366"/>
    <x v="366"/>
    <x v="2"/>
    <x v="370"/>
    <x v="218"/>
    <x v="238"/>
    <x v="361"/>
    <x v="92"/>
    <x v="218"/>
    <x v="238"/>
    <x v="363"/>
    <x v="3"/>
    <x v="120"/>
    <x v="86"/>
    <x v="243"/>
    <x v="249"/>
    <x v="363"/>
    <x v="363"/>
    <x v="363"/>
    <x v="2"/>
    <x v="5"/>
    <x v="7"/>
    <x v="5"/>
    <x v="344"/>
    <x v="299"/>
  </r>
  <r>
    <x v="93"/>
    <x v="95"/>
    <x v="1"/>
    <x v="4"/>
    <x v="50"/>
    <x v="0"/>
    <x v="2"/>
    <x v="4"/>
    <x v="35"/>
    <x v="4"/>
    <x v="49"/>
    <x v="92"/>
    <x v="2"/>
    <x v="16"/>
    <x v="301"/>
    <x v="46"/>
    <x v="247"/>
    <x v="240"/>
    <x v="3"/>
    <x v="15"/>
    <x v="58"/>
    <x v="2"/>
    <x v="15"/>
    <x v="440"/>
    <x v="449"/>
    <x v="15"/>
    <x v="436"/>
    <x v="440"/>
    <x v="450"/>
    <x v="14"/>
    <x v="3"/>
    <x v="297"/>
    <x v="64"/>
    <x v="465"/>
    <x v="347"/>
    <x v="13"/>
    <x v="13"/>
    <x v="13"/>
    <x v="2"/>
    <x v="5"/>
    <x v="7"/>
    <x v="5"/>
    <x v="15"/>
    <x v="299"/>
  </r>
  <r>
    <x v="145"/>
    <x v="141"/>
    <x v="1"/>
    <x v="4"/>
    <x v="50"/>
    <x v="0"/>
    <x v="2"/>
    <x v="4"/>
    <x v="26"/>
    <x v="4"/>
    <x v="66"/>
    <x v="92"/>
    <x v="2"/>
    <x v="29"/>
    <x v="169"/>
    <x v="85"/>
    <x v="247"/>
    <x v="240"/>
    <x v="4"/>
    <x v="465"/>
    <x v="415"/>
    <x v="2"/>
    <x v="469"/>
    <x v="68"/>
    <x v="97"/>
    <x v="473"/>
    <x v="33"/>
    <x v="66"/>
    <x v="96"/>
    <x v="474"/>
    <x v="3"/>
    <x v="148"/>
    <x v="99"/>
    <x v="113"/>
    <x v="166"/>
    <x v="473"/>
    <x v="473"/>
    <x v="473"/>
    <x v="2"/>
    <x v="5"/>
    <x v="7"/>
    <x v="5"/>
    <x v="471"/>
    <x v="8"/>
  </r>
  <r>
    <x v="441"/>
    <x v="440"/>
    <x v="1"/>
    <x v="4"/>
    <x v="50"/>
    <x v="0"/>
    <x v="2"/>
    <x v="4"/>
    <x v="25"/>
    <x v="4"/>
    <x v="105"/>
    <x v="143"/>
    <x v="2"/>
    <x v="29"/>
    <x v="40"/>
    <x v="109"/>
    <x v="250"/>
    <x v="247"/>
    <x v="2"/>
    <x v="466"/>
    <x v="431"/>
    <x v="2"/>
    <x v="471"/>
    <x v="337"/>
    <x v="392"/>
    <x v="474"/>
    <x v="20"/>
    <x v="338"/>
    <x v="392"/>
    <x v="476"/>
    <x v="3"/>
    <x v="112"/>
    <x v="86"/>
    <x v="404"/>
    <x v="397"/>
    <x v="475"/>
    <x v="475"/>
    <x v="475"/>
    <x v="2"/>
    <x v="5"/>
    <x v="7"/>
    <x v="5"/>
    <x v="475"/>
    <x v="6"/>
  </r>
  <r>
    <x v="443"/>
    <x v="442"/>
    <x v="1"/>
    <x v="4"/>
    <x v="50"/>
    <x v="0"/>
    <x v="2"/>
    <x v="4"/>
    <x v="26"/>
    <x v="4"/>
    <x v="105"/>
    <x v="143"/>
    <x v="2"/>
    <x v="16"/>
    <x v="432"/>
    <x v="107"/>
    <x v="250"/>
    <x v="247"/>
    <x v="1"/>
    <x v="10"/>
    <x v="38"/>
    <x v="2"/>
    <x v="9"/>
    <x v="168"/>
    <x v="104"/>
    <x v="10"/>
    <x v="435"/>
    <x v="166"/>
    <x v="103"/>
    <x v="10"/>
    <x v="3"/>
    <x v="331"/>
    <x v="86"/>
    <x v="104"/>
    <x v="119"/>
    <x v="9"/>
    <x v="9"/>
    <x v="9"/>
    <x v="2"/>
    <x v="5"/>
    <x v="7"/>
    <x v="5"/>
    <x v="13"/>
    <x v="6"/>
  </r>
  <r>
    <x v="183"/>
    <x v="178"/>
    <x v="1"/>
    <x v="4"/>
    <x v="51"/>
    <x v="12"/>
    <x v="2"/>
    <x v="14"/>
    <x v="29"/>
    <x v="2"/>
    <x v="73"/>
    <x v="112"/>
    <x v="2"/>
    <x v="16"/>
    <x v="435"/>
    <x v="147"/>
    <x v="315"/>
    <x v="315"/>
    <x v="68"/>
    <x v="58"/>
    <x v="9"/>
    <x v="2"/>
    <x v="51"/>
    <x v="443"/>
    <x v="458"/>
    <x v="55"/>
    <x v="449"/>
    <x v="443"/>
    <x v="458"/>
    <x v="56"/>
    <x v="3"/>
    <x v="401"/>
    <x v="86"/>
    <x v="474"/>
    <x v="32"/>
    <x v="54"/>
    <x v="54"/>
    <x v="54"/>
    <x v="2"/>
    <x v="8"/>
    <x v="0"/>
    <x v="8"/>
    <x v="85"/>
    <x v="132"/>
  </r>
  <r>
    <x v="275"/>
    <x v="262"/>
    <x v="1"/>
    <x v="11"/>
    <x v="51"/>
    <x v="12"/>
    <x v="2"/>
    <x v="14"/>
    <x v="29"/>
    <x v="5"/>
    <x v="73"/>
    <x v="112"/>
    <x v="2"/>
    <x v="29"/>
    <x v="38"/>
    <x v="147"/>
    <x v="315"/>
    <x v="315"/>
    <x v="68"/>
    <x v="425"/>
    <x v="475"/>
    <x v="2"/>
    <x v="434"/>
    <x v="20"/>
    <x v="20"/>
    <x v="434"/>
    <x v="8"/>
    <x v="20"/>
    <x v="20"/>
    <x v="436"/>
    <x v="3"/>
    <x v="34"/>
    <x v="86"/>
    <x v="20"/>
    <x v="465"/>
    <x v="435"/>
    <x v="435"/>
    <x v="435"/>
    <x v="2"/>
    <x v="8"/>
    <x v="0"/>
    <x v="8"/>
    <x v="405"/>
    <x v="132"/>
  </r>
  <r>
    <x v="507"/>
    <x v="509"/>
    <x v="1"/>
    <x v="4"/>
    <x v="52"/>
    <x v="15"/>
    <x v="8"/>
    <x v="14"/>
    <x v="35"/>
    <x v="8"/>
    <x v="120"/>
    <x v="155"/>
    <x v="2"/>
    <x v="16"/>
    <x v="430"/>
    <x v="55"/>
    <x v="114"/>
    <x v="116"/>
    <x v="228"/>
    <x v="157"/>
    <x v="148"/>
    <x v="2"/>
    <x v="167"/>
    <x v="226"/>
    <x v="229"/>
    <x v="178"/>
    <x v="349"/>
    <x v="226"/>
    <x v="228"/>
    <x v="177"/>
    <x v="3"/>
    <x v="434"/>
    <x v="86"/>
    <x v="233"/>
    <x v="243"/>
    <x v="174"/>
    <x v="174"/>
    <x v="174"/>
    <x v="1"/>
    <x v="8"/>
    <x v="7"/>
    <x v="15"/>
    <x v="230"/>
    <x v="279"/>
  </r>
  <r>
    <x v="184"/>
    <x v="179"/>
    <x v="1"/>
    <x v="4"/>
    <x v="53"/>
    <x v="13"/>
    <x v="2"/>
    <x v="14"/>
    <x v="29"/>
    <x v="4"/>
    <x v="73"/>
    <x v="112"/>
    <x v="2"/>
    <x v="16"/>
    <x v="373"/>
    <x v="108"/>
    <x v="292"/>
    <x v="292"/>
    <x v="86"/>
    <x v="77"/>
    <x v="32"/>
    <x v="2"/>
    <x v="83"/>
    <x v="437"/>
    <x v="453"/>
    <x v="89"/>
    <x v="433"/>
    <x v="437"/>
    <x v="453"/>
    <x v="90"/>
    <x v="3"/>
    <x v="414"/>
    <x v="86"/>
    <x v="467"/>
    <x v="406"/>
    <x v="87"/>
    <x v="87"/>
    <x v="87"/>
    <x v="2"/>
    <x v="8"/>
    <x v="1"/>
    <x v="9"/>
    <x v="423"/>
    <x v="266"/>
  </r>
  <r>
    <x v="276"/>
    <x v="263"/>
    <x v="1"/>
    <x v="11"/>
    <x v="53"/>
    <x v="13"/>
    <x v="2"/>
    <x v="14"/>
    <x v="29"/>
    <x v="5"/>
    <x v="73"/>
    <x v="112"/>
    <x v="2"/>
    <x v="29"/>
    <x v="105"/>
    <x v="108"/>
    <x v="292"/>
    <x v="292"/>
    <x v="86"/>
    <x v="409"/>
    <x v="441"/>
    <x v="2"/>
    <x v="406"/>
    <x v="26"/>
    <x v="26"/>
    <x v="401"/>
    <x v="23"/>
    <x v="26"/>
    <x v="26"/>
    <x v="403"/>
    <x v="3"/>
    <x v="21"/>
    <x v="86"/>
    <x v="27"/>
    <x v="82"/>
    <x v="403"/>
    <x v="403"/>
    <x v="403"/>
    <x v="2"/>
    <x v="8"/>
    <x v="1"/>
    <x v="9"/>
    <x v="64"/>
    <x v="266"/>
  </r>
  <r>
    <x v="465"/>
    <x v="464"/>
    <x v="1"/>
    <x v="4"/>
    <x v="53"/>
    <x v="13"/>
    <x v="2"/>
    <x v="14"/>
    <x v="26"/>
    <x v="4"/>
    <x v="109"/>
    <x v="147"/>
    <x v="2"/>
    <x v="29"/>
    <x v="33"/>
    <x v="125"/>
    <x v="294"/>
    <x v="294"/>
    <x v="80"/>
    <x v="418"/>
    <x v="449"/>
    <x v="2"/>
    <x v="416"/>
    <x v="97"/>
    <x v="108"/>
    <x v="418"/>
    <x v="44"/>
    <x v="98"/>
    <x v="106"/>
    <x v="419"/>
    <x v="3"/>
    <x v="7"/>
    <x v="86"/>
    <x v="106"/>
    <x v="120"/>
    <x v="419"/>
    <x v="419"/>
    <x v="419"/>
    <x v="2"/>
    <x v="8"/>
    <x v="1"/>
    <x v="9"/>
    <x v="86"/>
    <x v="265"/>
  </r>
  <r>
    <x v="377"/>
    <x v="369"/>
    <x v="1"/>
    <x v="4"/>
    <x v="54"/>
    <x v="3"/>
    <x v="6"/>
    <x v="4"/>
    <x v="11"/>
    <x v="7"/>
    <x v="74"/>
    <x v="114"/>
    <x v="0"/>
    <x v="16"/>
    <x v="390"/>
    <x v="18"/>
    <x v="22"/>
    <x v="22"/>
    <x v="308"/>
    <x v="237"/>
    <x v="223"/>
    <x v="2"/>
    <x v="240"/>
    <x v="159"/>
    <x v="166"/>
    <x v="242"/>
    <x v="254"/>
    <x v="165"/>
    <x v="174"/>
    <x v="250"/>
    <x v="3"/>
    <x v="237"/>
    <x v="86"/>
    <x v="186"/>
    <x v="202"/>
    <x v="246"/>
    <x v="246"/>
    <x v="248"/>
    <x v="2"/>
    <x v="2"/>
    <x v="7"/>
    <x v="2"/>
    <x v="206"/>
    <x v="299"/>
  </r>
  <r>
    <x v="127"/>
    <x v="129"/>
    <x v="1"/>
    <x v="4"/>
    <x v="55"/>
    <x v="0"/>
    <x v="2"/>
    <x v="4"/>
    <x v="37"/>
    <x v="1"/>
    <x v="61"/>
    <x v="49"/>
    <x v="2"/>
    <x v="16"/>
    <x v="280"/>
    <x v="22"/>
    <x v="26"/>
    <x v="25"/>
    <x v="218"/>
    <x v="152"/>
    <x v="213"/>
    <x v="2"/>
    <x v="166"/>
    <x v="164"/>
    <x v="168"/>
    <x v="166"/>
    <x v="261"/>
    <x v="162"/>
    <x v="167"/>
    <x v="167"/>
    <x v="3"/>
    <x v="270"/>
    <x v="78"/>
    <x v="168"/>
    <x v="129"/>
    <x v="162"/>
    <x v="162"/>
    <x v="164"/>
    <x v="3"/>
    <x v="5"/>
    <x v="7"/>
    <x v="5"/>
    <x v="194"/>
    <x v="192"/>
  </r>
  <r>
    <x v="388"/>
    <x v="381"/>
    <x v="1"/>
    <x v="4"/>
    <x v="55"/>
    <x v="0"/>
    <x v="2"/>
    <x v="4"/>
    <x v="26"/>
    <x v="1"/>
    <x v="79"/>
    <x v="38"/>
    <x v="2"/>
    <x v="14"/>
    <x v="286"/>
    <x v="24"/>
    <x v="18"/>
    <x v="14"/>
    <x v="221"/>
    <x v="146"/>
    <x v="199"/>
    <x v="2"/>
    <x v="159"/>
    <x v="109"/>
    <x v="118"/>
    <x v="157"/>
    <x v="267"/>
    <x v="110"/>
    <x v="117"/>
    <x v="160"/>
    <x v="3"/>
    <x v="289"/>
    <x v="86"/>
    <x v="120"/>
    <x v="136"/>
    <x v="155"/>
    <x v="155"/>
    <x v="157"/>
    <x v="4"/>
    <x v="5"/>
    <x v="7"/>
    <x v="5"/>
    <x v="172"/>
    <x v="190"/>
  </r>
  <r>
    <x v="6"/>
    <x v="0"/>
    <x v="1"/>
    <x v="4"/>
    <x v="56"/>
    <x v="1"/>
    <x v="1"/>
    <x v="4"/>
    <x v="23"/>
    <x v="7"/>
    <x v="7"/>
    <x v="59"/>
    <x v="2"/>
    <x v="16"/>
    <x v="283"/>
    <x v="16"/>
    <x v="262"/>
    <x v="256"/>
    <x v="41"/>
    <x v="38"/>
    <x v="70"/>
    <x v="2"/>
    <x v="37"/>
    <x v="451"/>
    <x v="467"/>
    <x v="38"/>
    <x v="426"/>
    <x v="451"/>
    <x v="466"/>
    <x v="38"/>
    <x v="3"/>
    <x v="334"/>
    <x v="49"/>
    <x v="480"/>
    <x v="423"/>
    <x v="37"/>
    <x v="37"/>
    <x v="37"/>
    <x v="2"/>
    <x v="6"/>
    <x v="7"/>
    <x v="6"/>
    <x v="67"/>
    <x v="64"/>
  </r>
  <r>
    <x v="7"/>
    <x v="1"/>
    <x v="1"/>
    <x v="4"/>
    <x v="56"/>
    <x v="1"/>
    <x v="1"/>
    <x v="4"/>
    <x v="25"/>
    <x v="7"/>
    <x v="9"/>
    <x v="0"/>
    <x v="2"/>
    <x v="21"/>
    <x v="235"/>
    <x v="2"/>
    <x v="1"/>
    <x v="0"/>
    <x v="336"/>
    <x v="245"/>
    <x v="245"/>
    <x v="2"/>
    <x v="248"/>
    <x v="238"/>
    <x v="244"/>
    <x v="251"/>
    <x v="229"/>
    <x v="238"/>
    <x v="244"/>
    <x v="251"/>
    <x v="3"/>
    <x v="217"/>
    <x v="95"/>
    <x v="270"/>
    <x v="253"/>
    <x v="249"/>
    <x v="249"/>
    <x v="249"/>
    <x v="7"/>
    <x v="6"/>
    <x v="7"/>
    <x v="6"/>
    <x v="247"/>
    <x v="257"/>
  </r>
  <r>
    <x v="185"/>
    <x v="180"/>
    <x v="1"/>
    <x v="4"/>
    <x v="56"/>
    <x v="1"/>
    <x v="1"/>
    <x v="4"/>
    <x v="29"/>
    <x v="2"/>
    <x v="73"/>
    <x v="112"/>
    <x v="2"/>
    <x v="16"/>
    <x v="346"/>
    <x v="85"/>
    <x v="279"/>
    <x v="268"/>
    <x v="35"/>
    <x v="29"/>
    <x v="47"/>
    <x v="2"/>
    <x v="27"/>
    <x v="431"/>
    <x v="438"/>
    <x v="29"/>
    <x v="440"/>
    <x v="431"/>
    <x v="438"/>
    <x v="27"/>
    <x v="3"/>
    <x v="364"/>
    <x v="86"/>
    <x v="450"/>
    <x v="455"/>
    <x v="26"/>
    <x v="26"/>
    <x v="26"/>
    <x v="2"/>
    <x v="6"/>
    <x v="7"/>
    <x v="6"/>
    <x v="55"/>
    <x v="63"/>
  </r>
  <r>
    <x v="277"/>
    <x v="264"/>
    <x v="1"/>
    <x v="11"/>
    <x v="56"/>
    <x v="1"/>
    <x v="1"/>
    <x v="4"/>
    <x v="29"/>
    <x v="5"/>
    <x v="73"/>
    <x v="112"/>
    <x v="2"/>
    <x v="29"/>
    <x v="128"/>
    <x v="85"/>
    <x v="279"/>
    <x v="268"/>
    <x v="35"/>
    <x v="449"/>
    <x v="418"/>
    <x v="2"/>
    <x v="454"/>
    <x v="30"/>
    <x v="37"/>
    <x v="456"/>
    <x v="16"/>
    <x v="30"/>
    <x v="37"/>
    <x v="458"/>
    <x v="3"/>
    <x v="76"/>
    <x v="86"/>
    <x v="41"/>
    <x v="42"/>
    <x v="457"/>
    <x v="457"/>
    <x v="457"/>
    <x v="2"/>
    <x v="6"/>
    <x v="7"/>
    <x v="6"/>
    <x v="433"/>
    <x v="63"/>
  </r>
  <r>
    <x v="461"/>
    <x v="460"/>
    <x v="1"/>
    <x v="6"/>
    <x v="56"/>
    <x v="1"/>
    <x v="1"/>
    <x v="4"/>
    <x v="11"/>
    <x v="2"/>
    <x v="29"/>
    <x v="75"/>
    <x v="2"/>
    <x v="29"/>
    <x v="179"/>
    <x v="49"/>
    <x v="270"/>
    <x v="262"/>
    <x v="40"/>
    <x v="440"/>
    <x v="403"/>
    <x v="2"/>
    <x v="446"/>
    <x v="18"/>
    <x v="19"/>
    <x v="448"/>
    <x v="26"/>
    <x v="18"/>
    <x v="19"/>
    <x v="449"/>
    <x v="3"/>
    <x v="105"/>
    <x v="123"/>
    <x v="19"/>
    <x v="53"/>
    <x v="448"/>
    <x v="448"/>
    <x v="448"/>
    <x v="2"/>
    <x v="6"/>
    <x v="7"/>
    <x v="6"/>
    <x v="429"/>
    <x v="299"/>
  </r>
  <r>
    <x v="462"/>
    <x v="461"/>
    <x v="1"/>
    <x v="5"/>
    <x v="56"/>
    <x v="1"/>
    <x v="1"/>
    <x v="4"/>
    <x v="15"/>
    <x v="2"/>
    <x v="29"/>
    <x v="75"/>
    <x v="2"/>
    <x v="16"/>
    <x v="292"/>
    <x v="49"/>
    <x v="270"/>
    <x v="262"/>
    <x v="40"/>
    <x v="36"/>
    <x v="60"/>
    <x v="2"/>
    <x v="34"/>
    <x v="446"/>
    <x v="460"/>
    <x v="36"/>
    <x v="431"/>
    <x v="446"/>
    <x v="460"/>
    <x v="37"/>
    <x v="3"/>
    <x v="339"/>
    <x v="33"/>
    <x v="475"/>
    <x v="440"/>
    <x v="36"/>
    <x v="36"/>
    <x v="36"/>
    <x v="2"/>
    <x v="6"/>
    <x v="7"/>
    <x v="6"/>
    <x v="60"/>
    <x v="65"/>
  </r>
  <r>
    <x v="463"/>
    <x v="462"/>
    <x v="1"/>
    <x v="3"/>
    <x v="56"/>
    <x v="1"/>
    <x v="1"/>
    <x v="4"/>
    <x v="14"/>
    <x v="2"/>
    <x v="29"/>
    <x v="75"/>
    <x v="2"/>
    <x v="29"/>
    <x v="179"/>
    <x v="49"/>
    <x v="270"/>
    <x v="262"/>
    <x v="40"/>
    <x v="440"/>
    <x v="403"/>
    <x v="2"/>
    <x v="446"/>
    <x v="18"/>
    <x v="19"/>
    <x v="448"/>
    <x v="26"/>
    <x v="18"/>
    <x v="19"/>
    <x v="449"/>
    <x v="3"/>
    <x v="105"/>
    <x v="123"/>
    <x v="19"/>
    <x v="20"/>
    <x v="448"/>
    <x v="448"/>
    <x v="448"/>
    <x v="2"/>
    <x v="6"/>
    <x v="7"/>
    <x v="6"/>
    <x v="429"/>
    <x v="65"/>
  </r>
  <r>
    <x v="487"/>
    <x v="488"/>
    <x v="1"/>
    <x v="4"/>
    <x v="56"/>
    <x v="1"/>
    <x v="1"/>
    <x v="4"/>
    <x v="25"/>
    <x v="7"/>
    <x v="117"/>
    <x v="152"/>
    <x v="0"/>
    <x v="29"/>
    <x v="25"/>
    <x v="117"/>
    <x v="280"/>
    <x v="273"/>
    <x v="39"/>
    <x v="456"/>
    <x v="436"/>
    <x v="2"/>
    <x v="464"/>
    <x v="315"/>
    <x v="355"/>
    <x v="468"/>
    <x v="93"/>
    <x v="311"/>
    <x v="351"/>
    <x v="453"/>
    <x v="3"/>
    <x v="62"/>
    <x v="86"/>
    <x v="359"/>
    <x v="349"/>
    <x v="452"/>
    <x v="452"/>
    <x v="452"/>
    <x v="2"/>
    <x v="6"/>
    <x v="7"/>
    <x v="6"/>
    <x v="450"/>
    <x v="299"/>
  </r>
  <r>
    <x v="504"/>
    <x v="506"/>
    <x v="1"/>
    <x v="4"/>
    <x v="56"/>
    <x v="1"/>
    <x v="1"/>
    <x v="4"/>
    <x v="25"/>
    <x v="7"/>
    <x v="120"/>
    <x v="58"/>
    <x v="2"/>
    <x v="29"/>
    <x v="183"/>
    <x v="112"/>
    <x v="261"/>
    <x v="255"/>
    <x v="42"/>
    <x v="438"/>
    <x v="421"/>
    <x v="2"/>
    <x v="443"/>
    <x v="276"/>
    <x v="315"/>
    <x v="447"/>
    <x v="72"/>
    <x v="276"/>
    <x v="316"/>
    <x v="448"/>
    <x v="3"/>
    <x v="106"/>
    <x v="86"/>
    <x v="322"/>
    <x v="310"/>
    <x v="447"/>
    <x v="447"/>
    <x v="447"/>
    <x v="2"/>
    <x v="6"/>
    <x v="7"/>
    <x v="6"/>
    <x v="420"/>
    <x v="299"/>
  </r>
  <r>
    <x v="186"/>
    <x v="181"/>
    <x v="1"/>
    <x v="4"/>
    <x v="57"/>
    <x v="2"/>
    <x v="3"/>
    <x v="13"/>
    <x v="29"/>
    <x v="1"/>
    <x v="73"/>
    <x v="112"/>
    <x v="2"/>
    <x v="16"/>
    <x v="318"/>
    <x v="11"/>
    <x v="35"/>
    <x v="35"/>
    <x v="234"/>
    <x v="170"/>
    <x v="207"/>
    <x v="2"/>
    <x v="187"/>
    <x v="311"/>
    <x v="313"/>
    <x v="191"/>
    <x v="308"/>
    <x v="313"/>
    <x v="314"/>
    <x v="190"/>
    <x v="3"/>
    <x v="267"/>
    <x v="86"/>
    <x v="320"/>
    <x v="238"/>
    <x v="188"/>
    <x v="188"/>
    <x v="188"/>
    <x v="2"/>
    <x v="4"/>
    <x v="7"/>
    <x v="4"/>
    <x v="173"/>
    <x v="299"/>
  </r>
  <r>
    <x v="278"/>
    <x v="265"/>
    <x v="1"/>
    <x v="11"/>
    <x v="57"/>
    <x v="2"/>
    <x v="3"/>
    <x v="13"/>
    <x v="29"/>
    <x v="5"/>
    <x v="73"/>
    <x v="112"/>
    <x v="2"/>
    <x v="29"/>
    <x v="157"/>
    <x v="11"/>
    <x v="35"/>
    <x v="35"/>
    <x v="234"/>
    <x v="305"/>
    <x v="268"/>
    <x v="2"/>
    <x v="295"/>
    <x v="152"/>
    <x v="167"/>
    <x v="294"/>
    <x v="163"/>
    <x v="152"/>
    <x v="166"/>
    <x v="295"/>
    <x v="3"/>
    <x v="173"/>
    <x v="86"/>
    <x v="180"/>
    <x v="265"/>
    <x v="294"/>
    <x v="294"/>
    <x v="294"/>
    <x v="2"/>
    <x v="4"/>
    <x v="7"/>
    <x v="4"/>
    <x v="310"/>
    <x v="204"/>
  </r>
  <r>
    <x v="375"/>
    <x v="367"/>
    <x v="1"/>
    <x v="4"/>
    <x v="57"/>
    <x v="2"/>
    <x v="3"/>
    <x v="13"/>
    <x v="20"/>
    <x v="1"/>
    <x v="74"/>
    <x v="113"/>
    <x v="2"/>
    <x v="29"/>
    <x v="145"/>
    <x v="21"/>
    <x v="36"/>
    <x v="36"/>
    <x v="235"/>
    <x v="306"/>
    <x v="269"/>
    <x v="2"/>
    <x v="296"/>
    <x v="265"/>
    <x v="274"/>
    <x v="298"/>
    <x v="175"/>
    <x v="263"/>
    <x v="272"/>
    <x v="299"/>
    <x v="3"/>
    <x v="171"/>
    <x v="86"/>
    <x v="275"/>
    <x v="275"/>
    <x v="298"/>
    <x v="298"/>
    <x v="298"/>
    <x v="2"/>
    <x v="4"/>
    <x v="7"/>
    <x v="4"/>
    <x v="309"/>
    <x v="205"/>
  </r>
  <r>
    <x v="17"/>
    <x v="11"/>
    <x v="1"/>
    <x v="2"/>
    <x v="58"/>
    <x v="0"/>
    <x v="5"/>
    <x v="14"/>
    <x v="22"/>
    <x v="6"/>
    <x v="16"/>
    <x v="66"/>
    <x v="2"/>
    <x v="25"/>
    <x v="211"/>
    <x v="81"/>
    <x v="156"/>
    <x v="157"/>
    <x v="209"/>
    <x v="294"/>
    <x v="257"/>
    <x v="2"/>
    <x v="288"/>
    <x v="302"/>
    <x v="306"/>
    <x v="292"/>
    <x v="215"/>
    <x v="302"/>
    <x v="307"/>
    <x v="293"/>
    <x v="3"/>
    <x v="200"/>
    <x v="120"/>
    <x v="361"/>
    <x v="322"/>
    <x v="292"/>
    <x v="292"/>
    <x v="292"/>
    <x v="2"/>
    <x v="5"/>
    <x v="7"/>
    <x v="5"/>
    <x v="274"/>
    <x v="200"/>
  </r>
  <r>
    <x v="30"/>
    <x v="29"/>
    <x v="1"/>
    <x v="4"/>
    <x v="58"/>
    <x v="0"/>
    <x v="5"/>
    <x v="14"/>
    <x v="23"/>
    <x v="6"/>
    <x v="21"/>
    <x v="36"/>
    <x v="2"/>
    <x v="18"/>
    <x v="247"/>
    <x v="71"/>
    <x v="132"/>
    <x v="138"/>
    <x v="204"/>
    <x v="197"/>
    <x v="233"/>
    <x v="2"/>
    <x v="221"/>
    <x v="185"/>
    <x v="192"/>
    <x v="206"/>
    <x v="238"/>
    <x v="185"/>
    <x v="192"/>
    <x v="206"/>
    <x v="3"/>
    <x v="222"/>
    <x v="57"/>
    <x v="173"/>
    <x v="205"/>
    <x v="204"/>
    <x v="204"/>
    <x v="204"/>
    <x v="4"/>
    <x v="5"/>
    <x v="7"/>
    <x v="5"/>
    <x v="231"/>
    <x v="191"/>
  </r>
  <r>
    <x v="48"/>
    <x v="30"/>
    <x v="0"/>
    <x v="7"/>
    <x v="58"/>
    <x v="0"/>
    <x v="5"/>
    <x v="14"/>
    <x v="15"/>
    <x v="7"/>
    <x v="16"/>
    <x v="66"/>
    <x v="2"/>
    <x v="18"/>
    <x v="254"/>
    <x v="81"/>
    <x v="156"/>
    <x v="157"/>
    <x v="209"/>
    <x v="183"/>
    <x v="227"/>
    <x v="2"/>
    <x v="195"/>
    <x v="169"/>
    <x v="177"/>
    <x v="194"/>
    <x v="241"/>
    <x v="168"/>
    <x v="173"/>
    <x v="193"/>
    <x v="3"/>
    <x v="238"/>
    <x v="38"/>
    <x v="131"/>
    <x v="179"/>
    <x v="191"/>
    <x v="191"/>
    <x v="191"/>
    <x v="2"/>
    <x v="5"/>
    <x v="7"/>
    <x v="5"/>
    <x v="221"/>
    <x v="299"/>
  </r>
  <r>
    <x v="41"/>
    <x v="24"/>
    <x v="1"/>
    <x v="6"/>
    <x v="59"/>
    <x v="14"/>
    <x v="10"/>
    <x v="14"/>
    <x v="18"/>
    <x v="4"/>
    <x v="30"/>
    <x v="1"/>
    <x v="2"/>
    <x v="21"/>
    <x v="235"/>
    <x v="31"/>
    <x v="1"/>
    <x v="0"/>
    <x v="336"/>
    <x v="245"/>
    <x v="245"/>
    <x v="2"/>
    <x v="248"/>
    <x v="238"/>
    <x v="244"/>
    <x v="251"/>
    <x v="229"/>
    <x v="238"/>
    <x v="244"/>
    <x v="251"/>
    <x v="3"/>
    <x v="217"/>
    <x v="113"/>
    <x v="297"/>
    <x v="259"/>
    <x v="249"/>
    <x v="249"/>
    <x v="249"/>
    <x v="7"/>
    <x v="7"/>
    <x v="7"/>
    <x v="7"/>
    <x v="247"/>
    <x v="257"/>
  </r>
  <r>
    <x v="42"/>
    <x v="25"/>
    <x v="1"/>
    <x v="5"/>
    <x v="59"/>
    <x v="14"/>
    <x v="10"/>
    <x v="14"/>
    <x v="15"/>
    <x v="4"/>
    <x v="30"/>
    <x v="1"/>
    <x v="2"/>
    <x v="21"/>
    <x v="235"/>
    <x v="31"/>
    <x v="1"/>
    <x v="0"/>
    <x v="336"/>
    <x v="245"/>
    <x v="245"/>
    <x v="2"/>
    <x v="248"/>
    <x v="238"/>
    <x v="244"/>
    <x v="251"/>
    <x v="229"/>
    <x v="238"/>
    <x v="244"/>
    <x v="251"/>
    <x v="3"/>
    <x v="217"/>
    <x v="56"/>
    <x v="202"/>
    <x v="242"/>
    <x v="249"/>
    <x v="249"/>
    <x v="249"/>
    <x v="7"/>
    <x v="7"/>
    <x v="7"/>
    <x v="7"/>
    <x v="247"/>
    <x v="257"/>
  </r>
  <r>
    <x v="43"/>
    <x v="26"/>
    <x v="1"/>
    <x v="3"/>
    <x v="59"/>
    <x v="14"/>
    <x v="10"/>
    <x v="14"/>
    <x v="14"/>
    <x v="4"/>
    <x v="30"/>
    <x v="1"/>
    <x v="2"/>
    <x v="21"/>
    <x v="235"/>
    <x v="31"/>
    <x v="1"/>
    <x v="0"/>
    <x v="336"/>
    <x v="245"/>
    <x v="245"/>
    <x v="2"/>
    <x v="248"/>
    <x v="238"/>
    <x v="244"/>
    <x v="251"/>
    <x v="229"/>
    <x v="238"/>
    <x v="244"/>
    <x v="251"/>
    <x v="3"/>
    <x v="217"/>
    <x v="113"/>
    <x v="297"/>
    <x v="259"/>
    <x v="249"/>
    <x v="249"/>
    <x v="249"/>
    <x v="7"/>
    <x v="7"/>
    <x v="7"/>
    <x v="7"/>
    <x v="247"/>
    <x v="257"/>
  </r>
  <r>
    <x v="505"/>
    <x v="507"/>
    <x v="1"/>
    <x v="4"/>
    <x v="60"/>
    <x v="15"/>
    <x v="5"/>
    <x v="14"/>
    <x v="23"/>
    <x v="9"/>
    <x v="120"/>
    <x v="155"/>
    <x v="2"/>
    <x v="29"/>
    <x v="41"/>
    <x v="72"/>
    <x v="165"/>
    <x v="166"/>
    <x v="132"/>
    <x v="390"/>
    <x v="337"/>
    <x v="2"/>
    <x v="368"/>
    <x v="247"/>
    <x v="263"/>
    <x v="374"/>
    <x v="122"/>
    <x v="247"/>
    <x v="264"/>
    <x v="375"/>
    <x v="3"/>
    <x v="434"/>
    <x v="86"/>
    <x v="266"/>
    <x v="267"/>
    <x v="375"/>
    <x v="375"/>
    <x v="375"/>
    <x v="1"/>
    <x v="8"/>
    <x v="7"/>
    <x v="15"/>
    <x v="280"/>
    <x v="280"/>
  </r>
  <r>
    <x v="187"/>
    <x v="182"/>
    <x v="1"/>
    <x v="4"/>
    <x v="61"/>
    <x v="2"/>
    <x v="10"/>
    <x v="14"/>
    <x v="29"/>
    <x v="9"/>
    <x v="73"/>
    <x v="112"/>
    <x v="2"/>
    <x v="16"/>
    <x v="350"/>
    <x v="57"/>
    <x v="125"/>
    <x v="127"/>
    <x v="270"/>
    <x v="211"/>
    <x v="146"/>
    <x v="2"/>
    <x v="198"/>
    <x v="234"/>
    <x v="239"/>
    <x v="217"/>
    <x v="338"/>
    <x v="234"/>
    <x v="239"/>
    <x v="219"/>
    <x v="3"/>
    <x v="271"/>
    <x v="86"/>
    <x v="244"/>
    <x v="236"/>
    <x v="218"/>
    <x v="218"/>
    <x v="217"/>
    <x v="2"/>
    <x v="4"/>
    <x v="7"/>
    <x v="4"/>
    <x v="211"/>
    <x v="237"/>
  </r>
  <r>
    <x v="279"/>
    <x v="266"/>
    <x v="1"/>
    <x v="11"/>
    <x v="61"/>
    <x v="2"/>
    <x v="10"/>
    <x v="14"/>
    <x v="29"/>
    <x v="5"/>
    <x v="73"/>
    <x v="112"/>
    <x v="2"/>
    <x v="29"/>
    <x v="124"/>
    <x v="57"/>
    <x v="125"/>
    <x v="127"/>
    <x v="270"/>
    <x v="270"/>
    <x v="313"/>
    <x v="2"/>
    <x v="283"/>
    <x v="242"/>
    <x v="250"/>
    <x v="275"/>
    <x v="136"/>
    <x v="242"/>
    <x v="250"/>
    <x v="276"/>
    <x v="3"/>
    <x v="169"/>
    <x v="86"/>
    <x v="255"/>
    <x v="269"/>
    <x v="273"/>
    <x v="273"/>
    <x v="274"/>
    <x v="2"/>
    <x v="4"/>
    <x v="7"/>
    <x v="4"/>
    <x v="281"/>
    <x v="237"/>
  </r>
  <r>
    <x v="0"/>
    <x v="60"/>
    <x v="1"/>
    <x v="4"/>
    <x v="62"/>
    <x v="14"/>
    <x v="10"/>
    <x v="13"/>
    <x v="21"/>
    <x v="2"/>
    <x v="1"/>
    <x v="55"/>
    <x v="1"/>
    <x v="15"/>
    <x v="235"/>
    <x v="43"/>
    <x v="131"/>
    <x v="135"/>
    <x v="336"/>
    <x v="245"/>
    <x v="162"/>
    <x v="2"/>
    <x v="231"/>
    <x v="120"/>
    <x v="127"/>
    <x v="161"/>
    <x v="13"/>
    <x v="95"/>
    <x v="95"/>
    <x v="144"/>
    <x v="3"/>
    <x v="217"/>
    <x v="7"/>
    <x v="32"/>
    <x v="19"/>
    <x v="167"/>
    <x v="167"/>
    <x v="141"/>
    <x v="3"/>
    <x v="7"/>
    <x v="7"/>
    <x v="7"/>
    <x v="139"/>
    <x v="157"/>
  </r>
  <r>
    <x v="1"/>
    <x v="59"/>
    <x v="1"/>
    <x v="4"/>
    <x v="62"/>
    <x v="14"/>
    <x v="10"/>
    <x v="13"/>
    <x v="21"/>
    <x v="2"/>
    <x v="2"/>
    <x v="54"/>
    <x v="1"/>
    <x v="15"/>
    <x v="235"/>
    <x v="47"/>
    <x v="130"/>
    <x v="133"/>
    <x v="336"/>
    <x v="245"/>
    <x v="159"/>
    <x v="2"/>
    <x v="230"/>
    <x v="99"/>
    <x v="100"/>
    <x v="160"/>
    <x v="14"/>
    <x v="78"/>
    <x v="77"/>
    <x v="148"/>
    <x v="3"/>
    <x v="217"/>
    <x v="9"/>
    <x v="29"/>
    <x v="18"/>
    <x v="168"/>
    <x v="168"/>
    <x v="145"/>
    <x v="3"/>
    <x v="7"/>
    <x v="7"/>
    <x v="7"/>
    <x v="140"/>
    <x v="156"/>
  </r>
  <r>
    <x v="2"/>
    <x v="61"/>
    <x v="1"/>
    <x v="4"/>
    <x v="62"/>
    <x v="14"/>
    <x v="10"/>
    <x v="13"/>
    <x v="10"/>
    <x v="2"/>
    <x v="2"/>
    <x v="54"/>
    <x v="1"/>
    <x v="31"/>
    <x v="235"/>
    <x v="47"/>
    <x v="130"/>
    <x v="133"/>
    <x v="336"/>
    <x v="245"/>
    <x v="302"/>
    <x v="2"/>
    <x v="261"/>
    <x v="364"/>
    <x v="377"/>
    <x v="323"/>
    <x v="443"/>
    <x v="381"/>
    <x v="397"/>
    <x v="332"/>
    <x v="3"/>
    <x v="217"/>
    <x v="148"/>
    <x v="463"/>
    <x v="481"/>
    <x v="310"/>
    <x v="310"/>
    <x v="332"/>
    <x v="3"/>
    <x v="7"/>
    <x v="7"/>
    <x v="7"/>
    <x v="350"/>
    <x v="156"/>
  </r>
  <r>
    <x v="3"/>
    <x v="62"/>
    <x v="1"/>
    <x v="4"/>
    <x v="62"/>
    <x v="14"/>
    <x v="10"/>
    <x v="13"/>
    <x v="10"/>
    <x v="2"/>
    <x v="1"/>
    <x v="55"/>
    <x v="1"/>
    <x v="31"/>
    <x v="235"/>
    <x v="43"/>
    <x v="131"/>
    <x v="135"/>
    <x v="336"/>
    <x v="245"/>
    <x v="300"/>
    <x v="2"/>
    <x v="260"/>
    <x v="347"/>
    <x v="353"/>
    <x v="322"/>
    <x v="444"/>
    <x v="366"/>
    <x v="379"/>
    <x v="335"/>
    <x v="3"/>
    <x v="217"/>
    <x v="150"/>
    <x v="459"/>
    <x v="479"/>
    <x v="312"/>
    <x v="312"/>
    <x v="335"/>
    <x v="3"/>
    <x v="7"/>
    <x v="7"/>
    <x v="7"/>
    <x v="351"/>
    <x v="157"/>
  </r>
  <r>
    <x v="125"/>
    <x v="128"/>
    <x v="1"/>
    <x v="3"/>
    <x v="62"/>
    <x v="14"/>
    <x v="10"/>
    <x v="13"/>
    <x v="35"/>
    <x v="2"/>
    <x v="0"/>
    <x v="8"/>
    <x v="1"/>
    <x v="21"/>
    <x v="236"/>
    <x v="23"/>
    <x v="1"/>
    <x v="0"/>
    <x v="196"/>
    <x v="244"/>
    <x v="192"/>
    <x v="2"/>
    <x v="237"/>
    <x v="241"/>
    <x v="244"/>
    <x v="244"/>
    <x v="309"/>
    <x v="241"/>
    <x v="244"/>
    <x v="238"/>
    <x v="3"/>
    <x v="218"/>
    <x v="10"/>
    <x v="62"/>
    <x v="334"/>
    <x v="279"/>
    <x v="279"/>
    <x v="236"/>
    <x v="7"/>
    <x v="7"/>
    <x v="7"/>
    <x v="7"/>
    <x v="239"/>
    <x v="0"/>
  </r>
  <r>
    <x v="126"/>
    <x v="127"/>
    <x v="1"/>
    <x v="3"/>
    <x v="62"/>
    <x v="14"/>
    <x v="10"/>
    <x v="13"/>
    <x v="10"/>
    <x v="2"/>
    <x v="0"/>
    <x v="8"/>
    <x v="1"/>
    <x v="21"/>
    <x v="234"/>
    <x v="23"/>
    <x v="1"/>
    <x v="0"/>
    <x v="196"/>
    <x v="246"/>
    <x v="282"/>
    <x v="2"/>
    <x v="256"/>
    <x v="236"/>
    <x v="244"/>
    <x v="255"/>
    <x v="162"/>
    <x v="235"/>
    <x v="244"/>
    <x v="260"/>
    <x v="3"/>
    <x v="216"/>
    <x v="147"/>
    <x v="429"/>
    <x v="168"/>
    <x v="211"/>
    <x v="211"/>
    <x v="258"/>
    <x v="7"/>
    <x v="7"/>
    <x v="7"/>
    <x v="7"/>
    <x v="256"/>
    <x v="0"/>
  </r>
  <r>
    <x v="4"/>
    <x v="63"/>
    <x v="1"/>
    <x v="4"/>
    <x v="63"/>
    <x v="14"/>
    <x v="10"/>
    <x v="13"/>
    <x v="25"/>
    <x v="2"/>
    <x v="6"/>
    <x v="57"/>
    <x v="2"/>
    <x v="5"/>
    <x v="472"/>
    <x v="48"/>
    <x v="138"/>
    <x v="141"/>
    <x v="166"/>
    <x v="47"/>
    <x v="11"/>
    <x v="2"/>
    <x v="42"/>
    <x v="435"/>
    <x v="448"/>
    <x v="47"/>
    <x v="448"/>
    <x v="435"/>
    <x v="449"/>
    <x v="48"/>
    <x v="3"/>
    <x v="433"/>
    <x v="3"/>
    <x v="194"/>
    <x v="8"/>
    <x v="46"/>
    <x v="46"/>
    <x v="46"/>
    <x v="3"/>
    <x v="7"/>
    <x v="7"/>
    <x v="7"/>
    <x v="23"/>
    <x v="158"/>
  </r>
  <r>
    <x v="5"/>
    <x v="64"/>
    <x v="1"/>
    <x v="4"/>
    <x v="63"/>
    <x v="14"/>
    <x v="10"/>
    <x v="13"/>
    <x v="10"/>
    <x v="2"/>
    <x v="6"/>
    <x v="57"/>
    <x v="2"/>
    <x v="38"/>
    <x v="1"/>
    <x v="48"/>
    <x v="138"/>
    <x v="141"/>
    <x v="166"/>
    <x v="433"/>
    <x v="472"/>
    <x v="2"/>
    <x v="439"/>
    <x v="27"/>
    <x v="30"/>
    <x v="441"/>
    <x v="9"/>
    <x v="27"/>
    <x v="29"/>
    <x v="442"/>
    <x v="3"/>
    <x v="0"/>
    <x v="154"/>
    <x v="307"/>
    <x v="489"/>
    <x v="441"/>
    <x v="441"/>
    <x v="441"/>
    <x v="3"/>
    <x v="7"/>
    <x v="7"/>
    <x v="7"/>
    <x v="462"/>
    <x v="158"/>
  </r>
  <r>
    <x v="188"/>
    <x v="183"/>
    <x v="1"/>
    <x v="4"/>
    <x v="64"/>
    <x v="14"/>
    <x v="0"/>
    <x v="14"/>
    <x v="29"/>
    <x v="4"/>
    <x v="73"/>
    <x v="112"/>
    <x v="2"/>
    <x v="16"/>
    <x v="407"/>
    <x v="101"/>
    <x v="240"/>
    <x v="241"/>
    <x v="122"/>
    <x v="95"/>
    <x v="65"/>
    <x v="2"/>
    <x v="100"/>
    <x v="148"/>
    <x v="155"/>
    <x v="97"/>
    <x v="391"/>
    <x v="147"/>
    <x v="155"/>
    <x v="98"/>
    <x v="3"/>
    <x v="367"/>
    <x v="86"/>
    <x v="159"/>
    <x v="133"/>
    <x v="95"/>
    <x v="95"/>
    <x v="95"/>
    <x v="2"/>
    <x v="7"/>
    <x v="7"/>
    <x v="7"/>
    <x v="175"/>
    <x v="221"/>
  </r>
  <r>
    <x v="280"/>
    <x v="267"/>
    <x v="1"/>
    <x v="11"/>
    <x v="64"/>
    <x v="14"/>
    <x v="0"/>
    <x v="14"/>
    <x v="29"/>
    <x v="5"/>
    <x v="73"/>
    <x v="112"/>
    <x v="2"/>
    <x v="29"/>
    <x v="71"/>
    <x v="101"/>
    <x v="240"/>
    <x v="241"/>
    <x v="122"/>
    <x v="386"/>
    <x v="401"/>
    <x v="2"/>
    <x v="384"/>
    <x v="316"/>
    <x v="326"/>
    <x v="388"/>
    <x v="77"/>
    <x v="316"/>
    <x v="327"/>
    <x v="390"/>
    <x v="3"/>
    <x v="73"/>
    <x v="86"/>
    <x v="335"/>
    <x v="366"/>
    <x v="390"/>
    <x v="390"/>
    <x v="390"/>
    <x v="2"/>
    <x v="7"/>
    <x v="7"/>
    <x v="7"/>
    <x v="306"/>
    <x v="221"/>
  </r>
  <r>
    <x v="420"/>
    <x v="421"/>
    <x v="1"/>
    <x v="6"/>
    <x v="65"/>
    <x v="2"/>
    <x v="8"/>
    <x v="14"/>
    <x v="34"/>
    <x v="9"/>
    <x v="96"/>
    <x v="135"/>
    <x v="2"/>
    <x v="16"/>
    <x v="427"/>
    <x v="96"/>
    <x v="212"/>
    <x v="213"/>
    <x v="260"/>
    <x v="202"/>
    <x v="77"/>
    <x v="2"/>
    <x v="184"/>
    <x v="106"/>
    <x v="116"/>
    <x v="197"/>
    <x v="386"/>
    <x v="107"/>
    <x v="115"/>
    <x v="198"/>
    <x v="3"/>
    <x v="282"/>
    <x v="86"/>
    <x v="118"/>
    <x v="135"/>
    <x v="195"/>
    <x v="195"/>
    <x v="196"/>
    <x v="2"/>
    <x v="4"/>
    <x v="7"/>
    <x v="4"/>
    <x v="180"/>
    <x v="222"/>
  </r>
  <r>
    <x v="421"/>
    <x v="422"/>
    <x v="1"/>
    <x v="5"/>
    <x v="65"/>
    <x v="2"/>
    <x v="8"/>
    <x v="14"/>
    <x v="15"/>
    <x v="9"/>
    <x v="96"/>
    <x v="135"/>
    <x v="2"/>
    <x v="29"/>
    <x v="46"/>
    <x v="96"/>
    <x v="212"/>
    <x v="213"/>
    <x v="260"/>
    <x v="277"/>
    <x v="388"/>
    <x v="2"/>
    <x v="298"/>
    <x v="359"/>
    <x v="365"/>
    <x v="289"/>
    <x v="83"/>
    <x v="358"/>
    <x v="365"/>
    <x v="290"/>
    <x v="3"/>
    <x v="163"/>
    <x v="86"/>
    <x v="376"/>
    <x v="365"/>
    <x v="289"/>
    <x v="289"/>
    <x v="289"/>
    <x v="2"/>
    <x v="4"/>
    <x v="7"/>
    <x v="4"/>
    <x v="302"/>
    <x v="222"/>
  </r>
  <r>
    <x v="422"/>
    <x v="423"/>
    <x v="1"/>
    <x v="3"/>
    <x v="65"/>
    <x v="2"/>
    <x v="8"/>
    <x v="14"/>
    <x v="14"/>
    <x v="9"/>
    <x v="96"/>
    <x v="135"/>
    <x v="2"/>
    <x v="16"/>
    <x v="427"/>
    <x v="96"/>
    <x v="212"/>
    <x v="213"/>
    <x v="260"/>
    <x v="202"/>
    <x v="77"/>
    <x v="2"/>
    <x v="184"/>
    <x v="106"/>
    <x v="116"/>
    <x v="197"/>
    <x v="386"/>
    <x v="107"/>
    <x v="115"/>
    <x v="198"/>
    <x v="3"/>
    <x v="282"/>
    <x v="86"/>
    <x v="118"/>
    <x v="135"/>
    <x v="195"/>
    <x v="195"/>
    <x v="196"/>
    <x v="2"/>
    <x v="4"/>
    <x v="7"/>
    <x v="4"/>
    <x v="180"/>
    <x v="222"/>
  </r>
  <r>
    <x v="361"/>
    <x v="353"/>
    <x v="1"/>
    <x v="4"/>
    <x v="66"/>
    <x v="8"/>
    <x v="10"/>
    <x v="14"/>
    <x v="23"/>
    <x v="2"/>
    <x v="70"/>
    <x v="53"/>
    <x v="2"/>
    <x v="26"/>
    <x v="212"/>
    <x v="139"/>
    <x v="329"/>
    <x v="329"/>
    <x v="65"/>
    <x v="324"/>
    <x v="470"/>
    <x v="2"/>
    <x v="411"/>
    <x v="10"/>
    <x v="10"/>
    <x v="305"/>
    <x v="3"/>
    <x v="10"/>
    <x v="10"/>
    <x v="306"/>
    <x v="3"/>
    <x v="55"/>
    <x v="86"/>
    <x v="10"/>
    <x v="13"/>
    <x v="306"/>
    <x v="306"/>
    <x v="306"/>
    <x v="3"/>
    <x v="8"/>
    <x v="6"/>
    <x v="14"/>
    <x v="275"/>
    <x v="66"/>
  </r>
  <r>
    <x v="380"/>
    <x v="374"/>
    <x v="1"/>
    <x v="4"/>
    <x v="66"/>
    <x v="8"/>
    <x v="10"/>
    <x v="14"/>
    <x v="13"/>
    <x v="2"/>
    <x v="75"/>
    <x v="115"/>
    <x v="2"/>
    <x v="26"/>
    <x v="189"/>
    <x v="154"/>
    <x v="328"/>
    <x v="328"/>
    <x v="66"/>
    <x v="385"/>
    <x v="474"/>
    <x v="2"/>
    <x v="424"/>
    <x v="12"/>
    <x v="12"/>
    <x v="400"/>
    <x v="4"/>
    <x v="12"/>
    <x v="12"/>
    <x v="402"/>
    <x v="3"/>
    <x v="4"/>
    <x v="86"/>
    <x v="12"/>
    <x v="9"/>
    <x v="402"/>
    <x v="402"/>
    <x v="402"/>
    <x v="2"/>
    <x v="8"/>
    <x v="6"/>
    <x v="14"/>
    <x v="317"/>
    <x v="109"/>
  </r>
  <r>
    <x v="155"/>
    <x v="147"/>
    <x v="1"/>
    <x v="4"/>
    <x v="67"/>
    <x v="8"/>
    <x v="10"/>
    <x v="14"/>
    <x v="24"/>
    <x v="2"/>
    <x v="67"/>
    <x v="48"/>
    <x v="2"/>
    <x v="17"/>
    <x v="249"/>
    <x v="125"/>
    <x v="327"/>
    <x v="327"/>
    <x v="61"/>
    <x v="145"/>
    <x v="16"/>
    <x v="2"/>
    <x v="82"/>
    <x v="457"/>
    <x v="472"/>
    <x v="198"/>
    <x v="456"/>
    <x v="456"/>
    <x v="471"/>
    <x v="200"/>
    <x v="3"/>
    <x v="379"/>
    <x v="48"/>
    <x v="489"/>
    <x v="476"/>
    <x v="196"/>
    <x v="196"/>
    <x v="198"/>
    <x v="3"/>
    <x v="8"/>
    <x v="6"/>
    <x v="14"/>
    <x v="229"/>
    <x v="93"/>
  </r>
  <r>
    <x v="256"/>
    <x v="149"/>
    <x v="1"/>
    <x v="4"/>
    <x v="67"/>
    <x v="8"/>
    <x v="10"/>
    <x v="14"/>
    <x v="26"/>
    <x v="2"/>
    <x v="68"/>
    <x v="60"/>
    <x v="2"/>
    <x v="16"/>
    <x v="282"/>
    <x v="126"/>
    <x v="326"/>
    <x v="326"/>
    <x v="64"/>
    <x v="65"/>
    <x v="5"/>
    <x v="2"/>
    <x v="52"/>
    <x v="463"/>
    <x v="478"/>
    <x v="165"/>
    <x v="460"/>
    <x v="462"/>
    <x v="477"/>
    <x v="166"/>
    <x v="3"/>
    <x v="432"/>
    <x v="61"/>
    <x v="494"/>
    <x v="490"/>
    <x v="161"/>
    <x v="161"/>
    <x v="163"/>
    <x v="2"/>
    <x v="8"/>
    <x v="6"/>
    <x v="14"/>
    <x v="205"/>
    <x v="111"/>
  </r>
  <r>
    <x v="189"/>
    <x v="184"/>
    <x v="1"/>
    <x v="4"/>
    <x v="68"/>
    <x v="14"/>
    <x v="2"/>
    <x v="11"/>
    <x v="29"/>
    <x v="7"/>
    <x v="73"/>
    <x v="112"/>
    <x v="2"/>
    <x v="16"/>
    <x v="331"/>
    <x v="50"/>
    <x v="142"/>
    <x v="144"/>
    <x v="134"/>
    <x v="110"/>
    <x v="123"/>
    <x v="2"/>
    <x v="121"/>
    <x v="345"/>
    <x v="348"/>
    <x v="135"/>
    <x v="379"/>
    <x v="345"/>
    <x v="348"/>
    <x v="136"/>
    <x v="3"/>
    <x v="345"/>
    <x v="86"/>
    <x v="357"/>
    <x v="241"/>
    <x v="133"/>
    <x v="133"/>
    <x v="133"/>
    <x v="2"/>
    <x v="7"/>
    <x v="7"/>
    <x v="7"/>
    <x v="313"/>
    <x v="263"/>
  </r>
  <r>
    <x v="281"/>
    <x v="268"/>
    <x v="1"/>
    <x v="11"/>
    <x v="68"/>
    <x v="14"/>
    <x v="2"/>
    <x v="11"/>
    <x v="29"/>
    <x v="5"/>
    <x v="73"/>
    <x v="112"/>
    <x v="2"/>
    <x v="29"/>
    <x v="142"/>
    <x v="50"/>
    <x v="142"/>
    <x v="144"/>
    <x v="134"/>
    <x v="369"/>
    <x v="343"/>
    <x v="2"/>
    <x v="357"/>
    <x v="121"/>
    <x v="134"/>
    <x v="341"/>
    <x v="87"/>
    <x v="120"/>
    <x v="134"/>
    <x v="342"/>
    <x v="3"/>
    <x v="96"/>
    <x v="86"/>
    <x v="135"/>
    <x v="262"/>
    <x v="342"/>
    <x v="342"/>
    <x v="342"/>
    <x v="2"/>
    <x v="7"/>
    <x v="7"/>
    <x v="7"/>
    <x v="171"/>
    <x v="263"/>
  </r>
  <r>
    <x v="35"/>
    <x v="38"/>
    <x v="1"/>
    <x v="2"/>
    <x v="69"/>
    <x v="9"/>
    <x v="1"/>
    <x v="14"/>
    <x v="22"/>
    <x v="6"/>
    <x v="25"/>
    <x v="15"/>
    <x v="2"/>
    <x v="29"/>
    <x v="223"/>
    <x v="127"/>
    <x v="258"/>
    <x v="254"/>
    <x v="75"/>
    <x v="281"/>
    <x v="408"/>
    <x v="2"/>
    <x v="307"/>
    <x v="322"/>
    <x v="330"/>
    <x v="312"/>
    <x v="203"/>
    <x v="322"/>
    <x v="332"/>
    <x v="313"/>
    <x v="3"/>
    <x v="202"/>
    <x v="149"/>
    <x v="437"/>
    <x v="419"/>
    <x v="315"/>
    <x v="315"/>
    <x v="313"/>
    <x v="6"/>
    <x v="8"/>
    <x v="4"/>
    <x v="12"/>
    <x v="290"/>
    <x v="51"/>
  </r>
  <r>
    <x v="45"/>
    <x v="39"/>
    <x v="2"/>
    <x v="10"/>
    <x v="69"/>
    <x v="9"/>
    <x v="1"/>
    <x v="14"/>
    <x v="18"/>
    <x v="6"/>
    <x v="25"/>
    <x v="15"/>
    <x v="2"/>
    <x v="29"/>
    <x v="223"/>
    <x v="127"/>
    <x v="258"/>
    <x v="254"/>
    <x v="75"/>
    <x v="281"/>
    <x v="408"/>
    <x v="2"/>
    <x v="307"/>
    <x v="322"/>
    <x v="330"/>
    <x v="312"/>
    <x v="203"/>
    <x v="322"/>
    <x v="332"/>
    <x v="313"/>
    <x v="3"/>
    <x v="202"/>
    <x v="149"/>
    <x v="437"/>
    <x v="419"/>
    <x v="315"/>
    <x v="315"/>
    <x v="313"/>
    <x v="6"/>
    <x v="8"/>
    <x v="4"/>
    <x v="12"/>
    <x v="290"/>
    <x v="51"/>
  </r>
  <r>
    <x v="50"/>
    <x v="40"/>
    <x v="2"/>
    <x v="9"/>
    <x v="69"/>
    <x v="9"/>
    <x v="1"/>
    <x v="14"/>
    <x v="15"/>
    <x v="6"/>
    <x v="25"/>
    <x v="15"/>
    <x v="2"/>
    <x v="16"/>
    <x v="241"/>
    <x v="127"/>
    <x v="258"/>
    <x v="254"/>
    <x v="75"/>
    <x v="195"/>
    <x v="54"/>
    <x v="2"/>
    <x v="168"/>
    <x v="142"/>
    <x v="149"/>
    <x v="168"/>
    <x v="258"/>
    <x v="142"/>
    <x v="149"/>
    <x v="169"/>
    <x v="3"/>
    <x v="234"/>
    <x v="8"/>
    <x v="51"/>
    <x v="70"/>
    <x v="164"/>
    <x v="164"/>
    <x v="166"/>
    <x v="6"/>
    <x v="8"/>
    <x v="4"/>
    <x v="12"/>
    <x v="199"/>
    <x v="299"/>
  </r>
  <r>
    <x v="474"/>
    <x v="472"/>
    <x v="1"/>
    <x v="4"/>
    <x v="70"/>
    <x v="15"/>
    <x v="10"/>
    <x v="6"/>
    <x v="12"/>
    <x v="0"/>
    <x v="112"/>
    <x v="149"/>
    <x v="0"/>
    <x v="16"/>
    <x v="437"/>
    <x v="29"/>
    <x v="41"/>
    <x v="43"/>
    <x v="257"/>
    <x v="189"/>
    <x v="203"/>
    <x v="2"/>
    <x v="200"/>
    <x v="188"/>
    <x v="195"/>
    <x v="200"/>
    <x v="269"/>
    <x v="191"/>
    <x v="200"/>
    <x v="211"/>
    <x v="3"/>
    <x v="434"/>
    <x v="86"/>
    <x v="207"/>
    <x v="221"/>
    <x v="209"/>
    <x v="209"/>
    <x v="209"/>
    <x v="2"/>
    <x v="8"/>
    <x v="7"/>
    <x v="15"/>
    <x v="195"/>
    <x v="218"/>
  </r>
  <r>
    <x v="190"/>
    <x v="185"/>
    <x v="1"/>
    <x v="4"/>
    <x v="71"/>
    <x v="14"/>
    <x v="5"/>
    <x v="13"/>
    <x v="29"/>
    <x v="1"/>
    <x v="73"/>
    <x v="112"/>
    <x v="2"/>
    <x v="16"/>
    <x v="340"/>
    <x v="58"/>
    <x v="109"/>
    <x v="96"/>
    <x v="29"/>
    <x v="28"/>
    <x v="129"/>
    <x v="2"/>
    <x v="28"/>
    <x v="146"/>
    <x v="124"/>
    <x v="28"/>
    <x v="389"/>
    <x v="145"/>
    <x v="124"/>
    <x v="26"/>
    <x v="3"/>
    <x v="349"/>
    <x v="86"/>
    <x v="125"/>
    <x v="141"/>
    <x v="25"/>
    <x v="25"/>
    <x v="25"/>
    <x v="2"/>
    <x v="7"/>
    <x v="7"/>
    <x v="7"/>
    <x v="59"/>
    <x v="68"/>
  </r>
  <r>
    <x v="282"/>
    <x v="269"/>
    <x v="1"/>
    <x v="11"/>
    <x v="71"/>
    <x v="14"/>
    <x v="5"/>
    <x v="13"/>
    <x v="29"/>
    <x v="5"/>
    <x v="73"/>
    <x v="112"/>
    <x v="2"/>
    <x v="29"/>
    <x v="134"/>
    <x v="58"/>
    <x v="109"/>
    <x v="96"/>
    <x v="29"/>
    <x v="450"/>
    <x v="334"/>
    <x v="2"/>
    <x v="453"/>
    <x v="320"/>
    <x v="356"/>
    <x v="458"/>
    <x v="80"/>
    <x v="320"/>
    <x v="356"/>
    <x v="460"/>
    <x v="3"/>
    <x v="92"/>
    <x v="86"/>
    <x v="365"/>
    <x v="359"/>
    <x v="459"/>
    <x v="459"/>
    <x v="459"/>
    <x v="2"/>
    <x v="7"/>
    <x v="7"/>
    <x v="7"/>
    <x v="430"/>
    <x v="68"/>
  </r>
  <r>
    <x v="139"/>
    <x v="138"/>
    <x v="1"/>
    <x v="4"/>
    <x v="72"/>
    <x v="3"/>
    <x v="8"/>
    <x v="4"/>
    <x v="39"/>
    <x v="7"/>
    <x v="65"/>
    <x v="107"/>
    <x v="0"/>
    <x v="16"/>
    <x v="374"/>
    <x v="34"/>
    <x v="37"/>
    <x v="37"/>
    <x v="317"/>
    <x v="407"/>
    <x v="208"/>
    <x v="2"/>
    <x v="321"/>
    <x v="127"/>
    <x v="142"/>
    <x v="368"/>
    <x v="271"/>
    <x v="132"/>
    <x v="146"/>
    <x v="350"/>
    <x v="3"/>
    <x v="236"/>
    <x v="69"/>
    <x v="137"/>
    <x v="157"/>
    <x v="356"/>
    <x v="356"/>
    <x v="350"/>
    <x v="2"/>
    <x v="2"/>
    <x v="7"/>
    <x v="2"/>
    <x v="227"/>
    <x v="242"/>
  </r>
  <r>
    <x v="91"/>
    <x v="93"/>
    <x v="1"/>
    <x v="4"/>
    <x v="73"/>
    <x v="0"/>
    <x v="1"/>
    <x v="11"/>
    <x v="23"/>
    <x v="7"/>
    <x v="49"/>
    <x v="2"/>
    <x v="2"/>
    <x v="21"/>
    <x v="235"/>
    <x v="26"/>
    <x v="1"/>
    <x v="0"/>
    <x v="336"/>
    <x v="245"/>
    <x v="245"/>
    <x v="2"/>
    <x v="248"/>
    <x v="238"/>
    <x v="244"/>
    <x v="251"/>
    <x v="229"/>
    <x v="238"/>
    <x v="244"/>
    <x v="251"/>
    <x v="3"/>
    <x v="217"/>
    <x v="157"/>
    <x v="482"/>
    <x v="458"/>
    <x v="249"/>
    <x v="249"/>
    <x v="249"/>
    <x v="7"/>
    <x v="5"/>
    <x v="7"/>
    <x v="5"/>
    <x v="247"/>
    <x v="257"/>
  </r>
  <r>
    <x v="134"/>
    <x v="135"/>
    <x v="1"/>
    <x v="4"/>
    <x v="73"/>
    <x v="0"/>
    <x v="1"/>
    <x v="11"/>
    <x v="20"/>
    <x v="7"/>
    <x v="64"/>
    <x v="106"/>
    <x v="2"/>
    <x v="29"/>
    <x v="166"/>
    <x v="52"/>
    <x v="216"/>
    <x v="209"/>
    <x v="36"/>
    <x v="442"/>
    <x v="381"/>
    <x v="2"/>
    <x v="449"/>
    <x v="44"/>
    <x v="48"/>
    <x v="451"/>
    <x v="38"/>
    <x v="44"/>
    <x v="48"/>
    <x v="452"/>
    <x v="3"/>
    <x v="146"/>
    <x v="107"/>
    <x v="55"/>
    <x v="84"/>
    <x v="451"/>
    <x v="451"/>
    <x v="451"/>
    <x v="2"/>
    <x v="5"/>
    <x v="7"/>
    <x v="5"/>
    <x v="434"/>
    <x v="61"/>
  </r>
  <r>
    <x v="390"/>
    <x v="380"/>
    <x v="1"/>
    <x v="4"/>
    <x v="73"/>
    <x v="0"/>
    <x v="1"/>
    <x v="11"/>
    <x v="26"/>
    <x v="7"/>
    <x v="79"/>
    <x v="38"/>
    <x v="2"/>
    <x v="14"/>
    <x v="289"/>
    <x v="57"/>
    <x v="167"/>
    <x v="162"/>
    <x v="47"/>
    <x v="40"/>
    <x v="52"/>
    <x v="2"/>
    <x v="40"/>
    <x v="325"/>
    <x v="304"/>
    <x v="41"/>
    <x v="373"/>
    <x v="325"/>
    <x v="304"/>
    <x v="42"/>
    <x v="3"/>
    <x v="290"/>
    <x v="86"/>
    <x v="310"/>
    <x v="299"/>
    <x v="40"/>
    <x v="40"/>
    <x v="41"/>
    <x v="4"/>
    <x v="5"/>
    <x v="7"/>
    <x v="5"/>
    <x v="81"/>
    <x v="79"/>
  </r>
  <r>
    <x v="489"/>
    <x v="490"/>
    <x v="1"/>
    <x v="4"/>
    <x v="73"/>
    <x v="0"/>
    <x v="1"/>
    <x v="11"/>
    <x v="26"/>
    <x v="7"/>
    <x v="117"/>
    <x v="159"/>
    <x v="0"/>
    <x v="31"/>
    <x v="14"/>
    <x v="95"/>
    <x v="228"/>
    <x v="224"/>
    <x v="33"/>
    <x v="464"/>
    <x v="450"/>
    <x v="2"/>
    <x v="468"/>
    <x v="205"/>
    <x v="317"/>
    <x v="472"/>
    <x v="50"/>
    <x v="208"/>
    <x v="311"/>
    <x v="473"/>
    <x v="3"/>
    <x v="57"/>
    <x v="86"/>
    <x v="318"/>
    <x v="306"/>
    <x v="472"/>
    <x v="472"/>
    <x v="472"/>
    <x v="1"/>
    <x v="5"/>
    <x v="7"/>
    <x v="5"/>
    <x v="407"/>
    <x v="288"/>
  </r>
  <r>
    <x v="494"/>
    <x v="496"/>
    <x v="1"/>
    <x v="4"/>
    <x v="73"/>
    <x v="0"/>
    <x v="1"/>
    <x v="11"/>
    <x v="26"/>
    <x v="7"/>
    <x v="119"/>
    <x v="154"/>
    <x v="2"/>
    <x v="29"/>
    <x v="32"/>
    <x v="94"/>
    <x v="222"/>
    <x v="219"/>
    <x v="32"/>
    <x v="460"/>
    <x v="396"/>
    <x v="2"/>
    <x v="463"/>
    <x v="249"/>
    <x v="308"/>
    <x v="466"/>
    <x v="39"/>
    <x v="249"/>
    <x v="309"/>
    <x v="468"/>
    <x v="3"/>
    <x v="110"/>
    <x v="86"/>
    <x v="317"/>
    <x v="305"/>
    <x v="467"/>
    <x v="467"/>
    <x v="467"/>
    <x v="1"/>
    <x v="5"/>
    <x v="7"/>
    <x v="5"/>
    <x v="404"/>
    <x v="287"/>
  </r>
  <r>
    <x v="498"/>
    <x v="499"/>
    <x v="1"/>
    <x v="4"/>
    <x v="73"/>
    <x v="0"/>
    <x v="1"/>
    <x v="11"/>
    <x v="23"/>
    <x v="7"/>
    <x v="119"/>
    <x v="47"/>
    <x v="2"/>
    <x v="16"/>
    <x v="279"/>
    <x v="78"/>
    <x v="184"/>
    <x v="183"/>
    <x v="45"/>
    <x v="44"/>
    <x v="103"/>
    <x v="2"/>
    <x v="45"/>
    <x v="250"/>
    <x v="209"/>
    <x v="46"/>
    <x v="344"/>
    <x v="250"/>
    <x v="209"/>
    <x v="47"/>
    <x v="3"/>
    <x v="262"/>
    <x v="86"/>
    <x v="216"/>
    <x v="227"/>
    <x v="45"/>
    <x v="45"/>
    <x v="45"/>
    <x v="3"/>
    <x v="5"/>
    <x v="7"/>
    <x v="5"/>
    <x v="188"/>
    <x v="281"/>
  </r>
  <r>
    <x v="500"/>
    <x v="501"/>
    <x v="1"/>
    <x v="4"/>
    <x v="73"/>
    <x v="0"/>
    <x v="1"/>
    <x v="11"/>
    <x v="20"/>
    <x v="7"/>
    <x v="119"/>
    <x v="154"/>
    <x v="2"/>
    <x v="17"/>
    <x v="274"/>
    <x v="90"/>
    <x v="220"/>
    <x v="216"/>
    <x v="30"/>
    <x v="45"/>
    <x v="165"/>
    <x v="2"/>
    <x v="47"/>
    <x v="262"/>
    <x v="223"/>
    <x v="48"/>
    <x v="355"/>
    <x v="260"/>
    <x v="223"/>
    <x v="49"/>
    <x v="3"/>
    <x v="253"/>
    <x v="86"/>
    <x v="229"/>
    <x v="239"/>
    <x v="47"/>
    <x v="47"/>
    <x v="47"/>
    <x v="1"/>
    <x v="5"/>
    <x v="7"/>
    <x v="5"/>
    <x v="222"/>
    <x v="284"/>
  </r>
  <r>
    <x v="503"/>
    <x v="505"/>
    <x v="1"/>
    <x v="4"/>
    <x v="73"/>
    <x v="0"/>
    <x v="1"/>
    <x v="11"/>
    <x v="20"/>
    <x v="7"/>
    <x v="120"/>
    <x v="155"/>
    <x v="2"/>
    <x v="29"/>
    <x v="34"/>
    <x v="91"/>
    <x v="221"/>
    <x v="217"/>
    <x v="31"/>
    <x v="459"/>
    <x v="395"/>
    <x v="2"/>
    <x v="462"/>
    <x v="193"/>
    <x v="286"/>
    <x v="465"/>
    <x v="35"/>
    <x v="193"/>
    <x v="286"/>
    <x v="467"/>
    <x v="3"/>
    <x v="111"/>
    <x v="86"/>
    <x v="289"/>
    <x v="284"/>
    <x v="466"/>
    <x v="466"/>
    <x v="466"/>
    <x v="1"/>
    <x v="5"/>
    <x v="7"/>
    <x v="5"/>
    <x v="321"/>
    <x v="285"/>
  </r>
  <r>
    <x v="113"/>
    <x v="114"/>
    <x v="1"/>
    <x v="4"/>
    <x v="74"/>
    <x v="11"/>
    <x v="2"/>
    <x v="14"/>
    <x v="7"/>
    <x v="2"/>
    <x v="54"/>
    <x v="18"/>
    <x v="2"/>
    <x v="22"/>
    <x v="233"/>
    <x v="141"/>
    <x v="314"/>
    <x v="314"/>
    <x v="70"/>
    <x v="251"/>
    <x v="253"/>
    <x v="2"/>
    <x v="252"/>
    <x v="252"/>
    <x v="257"/>
    <x v="263"/>
    <x v="227"/>
    <x v="252"/>
    <x v="257"/>
    <x v="263"/>
    <x v="3"/>
    <x v="213"/>
    <x v="86"/>
    <x v="261"/>
    <x v="264"/>
    <x v="260"/>
    <x v="260"/>
    <x v="261"/>
    <x v="6"/>
    <x v="8"/>
    <x v="2"/>
    <x v="10"/>
    <x v="252"/>
    <x v="27"/>
  </r>
  <r>
    <x v="191"/>
    <x v="345"/>
    <x v="1"/>
    <x v="4"/>
    <x v="75"/>
    <x v="0"/>
    <x v="2"/>
    <x v="6"/>
    <x v="29"/>
    <x v="1"/>
    <x v="73"/>
    <x v="112"/>
    <x v="2"/>
    <x v="16"/>
    <x v="335"/>
    <x v="66"/>
    <x v="204"/>
    <x v="199"/>
    <x v="26"/>
    <x v="27"/>
    <x v="84"/>
    <x v="2"/>
    <x v="26"/>
    <x v="375"/>
    <x v="369"/>
    <x v="27"/>
    <x v="416"/>
    <x v="374"/>
    <x v="369"/>
    <x v="25"/>
    <x v="3"/>
    <x v="308"/>
    <x v="86"/>
    <x v="381"/>
    <x v="297"/>
    <x v="24"/>
    <x v="24"/>
    <x v="24"/>
    <x v="2"/>
    <x v="5"/>
    <x v="7"/>
    <x v="5"/>
    <x v="27"/>
    <x v="26"/>
  </r>
  <r>
    <x v="283"/>
    <x v="340"/>
    <x v="1"/>
    <x v="11"/>
    <x v="75"/>
    <x v="0"/>
    <x v="2"/>
    <x v="6"/>
    <x v="29"/>
    <x v="5"/>
    <x v="73"/>
    <x v="112"/>
    <x v="2"/>
    <x v="29"/>
    <x v="138"/>
    <x v="66"/>
    <x v="204"/>
    <x v="199"/>
    <x v="26"/>
    <x v="451"/>
    <x v="378"/>
    <x v="2"/>
    <x v="455"/>
    <x v="83"/>
    <x v="112"/>
    <x v="459"/>
    <x v="46"/>
    <x v="84"/>
    <x v="111"/>
    <x v="461"/>
    <x v="3"/>
    <x v="140"/>
    <x v="86"/>
    <x v="112"/>
    <x v="209"/>
    <x v="460"/>
    <x v="460"/>
    <x v="460"/>
    <x v="2"/>
    <x v="5"/>
    <x v="7"/>
    <x v="5"/>
    <x v="459"/>
    <x v="26"/>
  </r>
  <r>
    <x v="378"/>
    <x v="370"/>
    <x v="1"/>
    <x v="4"/>
    <x v="75"/>
    <x v="0"/>
    <x v="2"/>
    <x v="6"/>
    <x v="23"/>
    <x v="1"/>
    <x v="75"/>
    <x v="115"/>
    <x v="2"/>
    <x v="29"/>
    <x v="95"/>
    <x v="85"/>
    <x v="205"/>
    <x v="200"/>
    <x v="27"/>
    <x v="452"/>
    <x v="387"/>
    <x v="2"/>
    <x v="458"/>
    <x v="321"/>
    <x v="358"/>
    <x v="460"/>
    <x v="62"/>
    <x v="321"/>
    <x v="358"/>
    <x v="462"/>
    <x v="3"/>
    <x v="126"/>
    <x v="86"/>
    <x v="367"/>
    <x v="357"/>
    <x v="461"/>
    <x v="461"/>
    <x v="461"/>
    <x v="2"/>
    <x v="5"/>
    <x v="7"/>
    <x v="5"/>
    <x v="460"/>
    <x v="25"/>
  </r>
  <r>
    <x v="467"/>
    <x v="466"/>
    <x v="1"/>
    <x v="4"/>
    <x v="75"/>
    <x v="0"/>
    <x v="2"/>
    <x v="6"/>
    <x v="24"/>
    <x v="1"/>
    <x v="109"/>
    <x v="147"/>
    <x v="0"/>
    <x v="16"/>
    <x v="442"/>
    <x v="94"/>
    <x v="207"/>
    <x v="204"/>
    <x v="28"/>
    <x v="18"/>
    <x v="76"/>
    <x v="2"/>
    <x v="18"/>
    <x v="118"/>
    <x v="96"/>
    <x v="18"/>
    <x v="370"/>
    <x v="126"/>
    <x v="108"/>
    <x v="31"/>
    <x v="3"/>
    <x v="333"/>
    <x v="86"/>
    <x v="109"/>
    <x v="126"/>
    <x v="30"/>
    <x v="30"/>
    <x v="30"/>
    <x v="2"/>
    <x v="5"/>
    <x v="7"/>
    <x v="5"/>
    <x v="28"/>
    <x v="24"/>
  </r>
  <r>
    <x v="192"/>
    <x v="186"/>
    <x v="1"/>
    <x v="4"/>
    <x v="76"/>
    <x v="0"/>
    <x v="6"/>
    <x v="14"/>
    <x v="29"/>
    <x v="9"/>
    <x v="73"/>
    <x v="112"/>
    <x v="2"/>
    <x v="16"/>
    <x v="381"/>
    <x v="82"/>
    <x v="124"/>
    <x v="118"/>
    <x v="11"/>
    <x v="24"/>
    <x v="134"/>
    <x v="2"/>
    <x v="25"/>
    <x v="64"/>
    <x v="57"/>
    <x v="22"/>
    <x v="289"/>
    <x v="62"/>
    <x v="57"/>
    <x v="21"/>
    <x v="3"/>
    <x v="320"/>
    <x v="86"/>
    <x v="60"/>
    <x v="65"/>
    <x v="20"/>
    <x v="20"/>
    <x v="20"/>
    <x v="2"/>
    <x v="5"/>
    <x v="7"/>
    <x v="5"/>
    <x v="77"/>
    <x v="299"/>
  </r>
  <r>
    <x v="327"/>
    <x v="310"/>
    <x v="1"/>
    <x v="11"/>
    <x v="76"/>
    <x v="0"/>
    <x v="6"/>
    <x v="14"/>
    <x v="29"/>
    <x v="5"/>
    <x v="73"/>
    <x v="112"/>
    <x v="2"/>
    <x v="29"/>
    <x v="92"/>
    <x v="82"/>
    <x v="124"/>
    <x v="118"/>
    <x v="11"/>
    <x v="454"/>
    <x v="327"/>
    <x v="2"/>
    <x v="456"/>
    <x v="396"/>
    <x v="420"/>
    <x v="462"/>
    <x v="182"/>
    <x v="397"/>
    <x v="420"/>
    <x v="464"/>
    <x v="3"/>
    <x v="125"/>
    <x v="86"/>
    <x v="430"/>
    <x v="425"/>
    <x v="463"/>
    <x v="463"/>
    <x v="463"/>
    <x v="2"/>
    <x v="5"/>
    <x v="7"/>
    <x v="5"/>
    <x v="414"/>
    <x v="90"/>
  </r>
  <r>
    <x v="396"/>
    <x v="391"/>
    <x v="1"/>
    <x v="4"/>
    <x v="77"/>
    <x v="11"/>
    <x v="8"/>
    <x v="13"/>
    <x v="6"/>
    <x v="7"/>
    <x v="82"/>
    <x v="29"/>
    <x v="2"/>
    <x v="29"/>
    <x v="186"/>
    <x v="114"/>
    <x v="272"/>
    <x v="271"/>
    <x v="224"/>
    <x v="316"/>
    <x v="443"/>
    <x v="2"/>
    <x v="335"/>
    <x v="24"/>
    <x v="25"/>
    <x v="319"/>
    <x v="31"/>
    <x v="24"/>
    <x v="25"/>
    <x v="320"/>
    <x v="3"/>
    <x v="104"/>
    <x v="155"/>
    <x v="352"/>
    <x v="342"/>
    <x v="322"/>
    <x v="322"/>
    <x v="320"/>
    <x v="5"/>
    <x v="8"/>
    <x v="2"/>
    <x v="10"/>
    <x v="424"/>
    <x v="22"/>
  </r>
  <r>
    <x v="193"/>
    <x v="187"/>
    <x v="1"/>
    <x v="4"/>
    <x v="78"/>
    <x v="13"/>
    <x v="8"/>
    <x v="14"/>
    <x v="29"/>
    <x v="6"/>
    <x v="73"/>
    <x v="112"/>
    <x v="2"/>
    <x v="16"/>
    <x v="418"/>
    <x v="116"/>
    <x v="244"/>
    <x v="245"/>
    <x v="91"/>
    <x v="75"/>
    <x v="53"/>
    <x v="2"/>
    <x v="89"/>
    <x v="37"/>
    <x v="34"/>
    <x v="78"/>
    <x v="341"/>
    <x v="37"/>
    <x v="34"/>
    <x v="79"/>
    <x v="3"/>
    <x v="421"/>
    <x v="86"/>
    <x v="38"/>
    <x v="58"/>
    <x v="76"/>
    <x v="76"/>
    <x v="76"/>
    <x v="2"/>
    <x v="8"/>
    <x v="1"/>
    <x v="9"/>
    <x v="114"/>
    <x v="133"/>
  </r>
  <r>
    <x v="284"/>
    <x v="270"/>
    <x v="1"/>
    <x v="11"/>
    <x v="78"/>
    <x v="13"/>
    <x v="8"/>
    <x v="14"/>
    <x v="29"/>
    <x v="5"/>
    <x v="73"/>
    <x v="112"/>
    <x v="2"/>
    <x v="29"/>
    <x v="58"/>
    <x v="116"/>
    <x v="244"/>
    <x v="245"/>
    <x v="91"/>
    <x v="411"/>
    <x v="409"/>
    <x v="2"/>
    <x v="399"/>
    <x v="425"/>
    <x v="442"/>
    <x v="414"/>
    <x v="129"/>
    <x v="425"/>
    <x v="442"/>
    <x v="415"/>
    <x v="3"/>
    <x v="13"/>
    <x v="86"/>
    <x v="453"/>
    <x v="435"/>
    <x v="415"/>
    <x v="415"/>
    <x v="415"/>
    <x v="2"/>
    <x v="8"/>
    <x v="1"/>
    <x v="9"/>
    <x v="375"/>
    <x v="133"/>
  </r>
  <r>
    <x v="194"/>
    <x v="188"/>
    <x v="1"/>
    <x v="4"/>
    <x v="79"/>
    <x v="13"/>
    <x v="2"/>
    <x v="1"/>
    <x v="29"/>
    <x v="4"/>
    <x v="73"/>
    <x v="112"/>
    <x v="2"/>
    <x v="16"/>
    <x v="376"/>
    <x v="97"/>
    <x v="230"/>
    <x v="230"/>
    <x v="92"/>
    <x v="81"/>
    <x v="69"/>
    <x v="2"/>
    <x v="93"/>
    <x v="134"/>
    <x v="141"/>
    <x v="92"/>
    <x v="399"/>
    <x v="133"/>
    <x v="140"/>
    <x v="93"/>
    <x v="3"/>
    <x v="415"/>
    <x v="86"/>
    <x v="142"/>
    <x v="110"/>
    <x v="90"/>
    <x v="90"/>
    <x v="90"/>
    <x v="2"/>
    <x v="8"/>
    <x v="1"/>
    <x v="9"/>
    <x v="158"/>
    <x v="193"/>
  </r>
  <r>
    <x v="338"/>
    <x v="320"/>
    <x v="1"/>
    <x v="11"/>
    <x v="79"/>
    <x v="13"/>
    <x v="2"/>
    <x v="1"/>
    <x v="29"/>
    <x v="5"/>
    <x v="73"/>
    <x v="112"/>
    <x v="2"/>
    <x v="29"/>
    <x v="101"/>
    <x v="97"/>
    <x v="230"/>
    <x v="230"/>
    <x v="92"/>
    <x v="405"/>
    <x v="397"/>
    <x v="2"/>
    <x v="392"/>
    <x v="332"/>
    <x v="339"/>
    <x v="397"/>
    <x v="69"/>
    <x v="332"/>
    <x v="340"/>
    <x v="399"/>
    <x v="3"/>
    <x v="20"/>
    <x v="86"/>
    <x v="349"/>
    <x v="381"/>
    <x v="399"/>
    <x v="399"/>
    <x v="399"/>
    <x v="2"/>
    <x v="8"/>
    <x v="1"/>
    <x v="9"/>
    <x v="327"/>
    <x v="193"/>
  </r>
  <r>
    <x v="195"/>
    <x v="189"/>
    <x v="1"/>
    <x v="4"/>
    <x v="80"/>
    <x v="0"/>
    <x v="1"/>
    <x v="3"/>
    <x v="29"/>
    <x v="7"/>
    <x v="73"/>
    <x v="112"/>
    <x v="2"/>
    <x v="16"/>
    <x v="330"/>
    <x v="83"/>
    <x v="263"/>
    <x v="260"/>
    <x v="51"/>
    <x v="43"/>
    <x v="51"/>
    <x v="2"/>
    <x v="41"/>
    <x v="430"/>
    <x v="440"/>
    <x v="44"/>
    <x v="434"/>
    <x v="430"/>
    <x v="440"/>
    <x v="45"/>
    <x v="3"/>
    <x v="306"/>
    <x v="86"/>
    <x v="451"/>
    <x v="398"/>
    <x v="44"/>
    <x v="44"/>
    <x v="44"/>
    <x v="2"/>
    <x v="5"/>
    <x v="7"/>
    <x v="5"/>
    <x v="11"/>
    <x v="3"/>
  </r>
  <r>
    <x v="285"/>
    <x v="271"/>
    <x v="1"/>
    <x v="11"/>
    <x v="80"/>
    <x v="0"/>
    <x v="1"/>
    <x v="3"/>
    <x v="29"/>
    <x v="5"/>
    <x v="73"/>
    <x v="112"/>
    <x v="2"/>
    <x v="29"/>
    <x v="143"/>
    <x v="83"/>
    <x v="263"/>
    <x v="260"/>
    <x v="51"/>
    <x v="436"/>
    <x v="411"/>
    <x v="2"/>
    <x v="440"/>
    <x v="31"/>
    <x v="36"/>
    <x v="442"/>
    <x v="21"/>
    <x v="31"/>
    <x v="36"/>
    <x v="443"/>
    <x v="3"/>
    <x v="142"/>
    <x v="86"/>
    <x v="40"/>
    <x v="92"/>
    <x v="442"/>
    <x v="442"/>
    <x v="442"/>
    <x v="2"/>
    <x v="5"/>
    <x v="7"/>
    <x v="5"/>
    <x v="476"/>
    <x v="3"/>
  </r>
  <r>
    <x v="373"/>
    <x v="365"/>
    <x v="1"/>
    <x v="4"/>
    <x v="80"/>
    <x v="0"/>
    <x v="1"/>
    <x v="3"/>
    <x v="23"/>
    <x v="7"/>
    <x v="73"/>
    <x v="112"/>
    <x v="2"/>
    <x v="29"/>
    <x v="99"/>
    <x v="103"/>
    <x v="263"/>
    <x v="260"/>
    <x v="52"/>
    <x v="437"/>
    <x v="420"/>
    <x v="2"/>
    <x v="441"/>
    <x v="115"/>
    <x v="143"/>
    <x v="443"/>
    <x v="40"/>
    <x v="116"/>
    <x v="141"/>
    <x v="444"/>
    <x v="3"/>
    <x v="129"/>
    <x v="86"/>
    <x v="143"/>
    <x v="158"/>
    <x v="443"/>
    <x v="443"/>
    <x v="443"/>
    <x v="2"/>
    <x v="5"/>
    <x v="7"/>
    <x v="5"/>
    <x v="470"/>
    <x v="3"/>
  </r>
  <r>
    <x v="393"/>
    <x v="385"/>
    <x v="1"/>
    <x v="4"/>
    <x v="80"/>
    <x v="0"/>
    <x v="1"/>
    <x v="3"/>
    <x v="28"/>
    <x v="7"/>
    <x v="81"/>
    <x v="20"/>
    <x v="0"/>
    <x v="33"/>
    <x v="210"/>
    <x v="57"/>
    <x v="164"/>
    <x v="164"/>
    <x v="56"/>
    <x v="391"/>
    <x v="440"/>
    <x v="2"/>
    <x v="398"/>
    <x v="246"/>
    <x v="264"/>
    <x v="409"/>
    <x v="123"/>
    <x v="245"/>
    <x v="263"/>
    <x v="398"/>
    <x v="3"/>
    <x v="197"/>
    <x v="86"/>
    <x v="265"/>
    <x v="266"/>
    <x v="398"/>
    <x v="398"/>
    <x v="398"/>
    <x v="6"/>
    <x v="5"/>
    <x v="7"/>
    <x v="5"/>
    <x v="403"/>
    <x v="299"/>
  </r>
  <r>
    <x v="196"/>
    <x v="190"/>
    <x v="1"/>
    <x v="4"/>
    <x v="81"/>
    <x v="0"/>
    <x v="2"/>
    <x v="14"/>
    <x v="29"/>
    <x v="9"/>
    <x v="73"/>
    <x v="112"/>
    <x v="2"/>
    <x v="16"/>
    <x v="420"/>
    <x v="114"/>
    <x v="210"/>
    <x v="212"/>
    <x v="268"/>
    <x v="209"/>
    <x v="63"/>
    <x v="2"/>
    <x v="181"/>
    <x v="21"/>
    <x v="21"/>
    <x v="184"/>
    <x v="331"/>
    <x v="21"/>
    <x v="21"/>
    <x v="183"/>
    <x v="3"/>
    <x v="329"/>
    <x v="86"/>
    <x v="21"/>
    <x v="36"/>
    <x v="181"/>
    <x v="181"/>
    <x v="181"/>
    <x v="2"/>
    <x v="5"/>
    <x v="7"/>
    <x v="5"/>
    <x v="184"/>
    <x v="227"/>
  </r>
  <r>
    <x v="330"/>
    <x v="312"/>
    <x v="1"/>
    <x v="11"/>
    <x v="81"/>
    <x v="0"/>
    <x v="2"/>
    <x v="14"/>
    <x v="29"/>
    <x v="5"/>
    <x v="73"/>
    <x v="112"/>
    <x v="2"/>
    <x v="29"/>
    <x v="56"/>
    <x v="114"/>
    <x v="210"/>
    <x v="212"/>
    <x v="268"/>
    <x v="273"/>
    <x v="402"/>
    <x v="2"/>
    <x v="300"/>
    <x v="442"/>
    <x v="457"/>
    <x v="302"/>
    <x v="141"/>
    <x v="442"/>
    <x v="457"/>
    <x v="303"/>
    <x v="3"/>
    <x v="117"/>
    <x v="86"/>
    <x v="473"/>
    <x v="460"/>
    <x v="302"/>
    <x v="302"/>
    <x v="302"/>
    <x v="2"/>
    <x v="5"/>
    <x v="7"/>
    <x v="5"/>
    <x v="296"/>
    <x v="227"/>
  </r>
  <r>
    <x v="453"/>
    <x v="452"/>
    <x v="1"/>
    <x v="4"/>
    <x v="81"/>
    <x v="0"/>
    <x v="2"/>
    <x v="14"/>
    <x v="26"/>
    <x v="9"/>
    <x v="107"/>
    <x v="145"/>
    <x v="2"/>
    <x v="26"/>
    <x v="191"/>
    <x v="101"/>
    <x v="213"/>
    <x v="215"/>
    <x v="264"/>
    <x v="265"/>
    <x v="295"/>
    <x v="2"/>
    <x v="276"/>
    <x v="343"/>
    <x v="351"/>
    <x v="269"/>
    <x v="164"/>
    <x v="343"/>
    <x v="353"/>
    <x v="270"/>
    <x v="3"/>
    <x v="186"/>
    <x v="86"/>
    <x v="362"/>
    <x v="351"/>
    <x v="267"/>
    <x v="267"/>
    <x v="268"/>
    <x v="2"/>
    <x v="5"/>
    <x v="7"/>
    <x v="5"/>
    <x v="277"/>
    <x v="228"/>
  </r>
  <r>
    <x v="506"/>
    <x v="508"/>
    <x v="1"/>
    <x v="4"/>
    <x v="81"/>
    <x v="0"/>
    <x v="2"/>
    <x v="14"/>
    <x v="13"/>
    <x v="9"/>
    <x v="120"/>
    <x v="155"/>
    <x v="2"/>
    <x v="17"/>
    <x v="273"/>
    <x v="89"/>
    <x v="215"/>
    <x v="218"/>
    <x v="261"/>
    <x v="220"/>
    <x v="171"/>
    <x v="2"/>
    <x v="214"/>
    <x v="228"/>
    <x v="234"/>
    <x v="230"/>
    <x v="334"/>
    <x v="228"/>
    <x v="234"/>
    <x v="231"/>
    <x v="3"/>
    <x v="252"/>
    <x v="86"/>
    <x v="238"/>
    <x v="246"/>
    <x v="230"/>
    <x v="230"/>
    <x v="229"/>
    <x v="1"/>
    <x v="5"/>
    <x v="7"/>
    <x v="5"/>
    <x v="241"/>
    <x v="286"/>
  </r>
  <r>
    <x v="197"/>
    <x v="191"/>
    <x v="1"/>
    <x v="4"/>
    <x v="82"/>
    <x v="0"/>
    <x v="2"/>
    <x v="14"/>
    <x v="29"/>
    <x v="4"/>
    <x v="73"/>
    <x v="112"/>
    <x v="2"/>
    <x v="16"/>
    <x v="333"/>
    <x v="63"/>
    <x v="197"/>
    <x v="195"/>
    <x v="172"/>
    <x v="131"/>
    <x v="115"/>
    <x v="2"/>
    <x v="129"/>
    <x v="370"/>
    <x v="378"/>
    <x v="137"/>
    <x v="369"/>
    <x v="369"/>
    <x v="376"/>
    <x v="138"/>
    <x v="3"/>
    <x v="307"/>
    <x v="86"/>
    <x v="390"/>
    <x v="370"/>
    <x v="135"/>
    <x v="135"/>
    <x v="135"/>
    <x v="2"/>
    <x v="5"/>
    <x v="7"/>
    <x v="5"/>
    <x v="119"/>
    <x v="137"/>
  </r>
  <r>
    <x v="286"/>
    <x v="272"/>
    <x v="1"/>
    <x v="11"/>
    <x v="82"/>
    <x v="0"/>
    <x v="2"/>
    <x v="14"/>
    <x v="29"/>
    <x v="5"/>
    <x v="73"/>
    <x v="112"/>
    <x v="2"/>
    <x v="29"/>
    <x v="140"/>
    <x v="63"/>
    <x v="197"/>
    <x v="195"/>
    <x v="172"/>
    <x v="343"/>
    <x v="353"/>
    <x v="2"/>
    <x v="349"/>
    <x v="92"/>
    <x v="99"/>
    <x v="339"/>
    <x v="97"/>
    <x v="93"/>
    <x v="98"/>
    <x v="340"/>
    <x v="3"/>
    <x v="141"/>
    <x v="86"/>
    <x v="100"/>
    <x v="124"/>
    <x v="340"/>
    <x v="340"/>
    <x v="340"/>
    <x v="2"/>
    <x v="5"/>
    <x v="7"/>
    <x v="5"/>
    <x v="369"/>
    <x v="137"/>
  </r>
  <r>
    <x v="198"/>
    <x v="192"/>
    <x v="1"/>
    <x v="4"/>
    <x v="83"/>
    <x v="13"/>
    <x v="0"/>
    <x v="14"/>
    <x v="29"/>
    <x v="4"/>
    <x v="73"/>
    <x v="112"/>
    <x v="2"/>
    <x v="16"/>
    <x v="388"/>
    <x v="124"/>
    <x v="298"/>
    <x v="296"/>
    <x v="77"/>
    <x v="72"/>
    <x v="19"/>
    <x v="2"/>
    <x v="71"/>
    <x v="417"/>
    <x v="430"/>
    <x v="77"/>
    <x v="446"/>
    <x v="417"/>
    <x v="430"/>
    <x v="78"/>
    <x v="3"/>
    <x v="417"/>
    <x v="86"/>
    <x v="439"/>
    <x v="28"/>
    <x v="75"/>
    <x v="75"/>
    <x v="75"/>
    <x v="2"/>
    <x v="8"/>
    <x v="1"/>
    <x v="9"/>
    <x v="75"/>
    <x v="95"/>
  </r>
  <r>
    <x v="287"/>
    <x v="273"/>
    <x v="1"/>
    <x v="11"/>
    <x v="83"/>
    <x v="13"/>
    <x v="0"/>
    <x v="14"/>
    <x v="29"/>
    <x v="5"/>
    <x v="73"/>
    <x v="112"/>
    <x v="2"/>
    <x v="29"/>
    <x v="84"/>
    <x v="124"/>
    <x v="298"/>
    <x v="296"/>
    <x v="77"/>
    <x v="417"/>
    <x v="464"/>
    <x v="2"/>
    <x v="417"/>
    <x v="43"/>
    <x v="45"/>
    <x v="417"/>
    <x v="11"/>
    <x v="43"/>
    <x v="45"/>
    <x v="418"/>
    <x v="3"/>
    <x v="18"/>
    <x v="86"/>
    <x v="49"/>
    <x v="468"/>
    <x v="418"/>
    <x v="418"/>
    <x v="418"/>
    <x v="2"/>
    <x v="8"/>
    <x v="1"/>
    <x v="9"/>
    <x v="415"/>
    <x v="95"/>
  </r>
  <r>
    <x v="392"/>
    <x v="384"/>
    <x v="1"/>
    <x v="4"/>
    <x v="83"/>
    <x v="13"/>
    <x v="0"/>
    <x v="14"/>
    <x v="23"/>
    <x v="4"/>
    <x v="80"/>
    <x v="120"/>
    <x v="2"/>
    <x v="29"/>
    <x v="43"/>
    <x v="137"/>
    <x v="299"/>
    <x v="297"/>
    <x v="78"/>
    <x v="419"/>
    <x v="468"/>
    <x v="2"/>
    <x v="420"/>
    <x v="416"/>
    <x v="431"/>
    <x v="422"/>
    <x v="22"/>
    <x v="416"/>
    <x v="431"/>
    <x v="423"/>
    <x v="3"/>
    <x v="9"/>
    <x v="86"/>
    <x v="440"/>
    <x v="462"/>
    <x v="423"/>
    <x v="423"/>
    <x v="423"/>
    <x v="2"/>
    <x v="8"/>
    <x v="1"/>
    <x v="9"/>
    <x v="416"/>
    <x v="96"/>
  </r>
  <r>
    <x v="199"/>
    <x v="193"/>
    <x v="1"/>
    <x v="4"/>
    <x v="84"/>
    <x v="13"/>
    <x v="9"/>
    <x v="8"/>
    <x v="29"/>
    <x v="7"/>
    <x v="73"/>
    <x v="112"/>
    <x v="2"/>
    <x v="16"/>
    <x v="444"/>
    <x v="139"/>
    <x v="308"/>
    <x v="308"/>
    <x v="76"/>
    <x v="70"/>
    <x v="17"/>
    <x v="2"/>
    <x v="66"/>
    <x v="41"/>
    <x v="42"/>
    <x v="64"/>
    <x v="405"/>
    <x v="41"/>
    <x v="42"/>
    <x v="65"/>
    <x v="3"/>
    <x v="424"/>
    <x v="86"/>
    <x v="47"/>
    <x v="46"/>
    <x v="62"/>
    <x v="62"/>
    <x v="62"/>
    <x v="2"/>
    <x v="8"/>
    <x v="1"/>
    <x v="9"/>
    <x v="99"/>
    <x v="299"/>
  </r>
  <r>
    <x v="339"/>
    <x v="321"/>
    <x v="1"/>
    <x v="11"/>
    <x v="84"/>
    <x v="13"/>
    <x v="9"/>
    <x v="8"/>
    <x v="29"/>
    <x v="5"/>
    <x v="73"/>
    <x v="112"/>
    <x v="2"/>
    <x v="29"/>
    <x v="29"/>
    <x v="139"/>
    <x v="308"/>
    <x v="308"/>
    <x v="76"/>
    <x v="420"/>
    <x v="467"/>
    <x v="2"/>
    <x v="421"/>
    <x v="419"/>
    <x v="433"/>
    <x v="425"/>
    <x v="63"/>
    <x v="419"/>
    <x v="433"/>
    <x v="426"/>
    <x v="3"/>
    <x v="6"/>
    <x v="86"/>
    <x v="442"/>
    <x v="449"/>
    <x v="426"/>
    <x v="426"/>
    <x v="426"/>
    <x v="2"/>
    <x v="8"/>
    <x v="1"/>
    <x v="9"/>
    <x v="389"/>
    <x v="125"/>
  </r>
  <r>
    <x v="428"/>
    <x v="430"/>
    <x v="1"/>
    <x v="4"/>
    <x v="85"/>
    <x v="0"/>
    <x v="6"/>
    <x v="14"/>
    <x v="11"/>
    <x v="4"/>
    <x v="99"/>
    <x v="138"/>
    <x v="2"/>
    <x v="29"/>
    <x v="44"/>
    <x v="96"/>
    <x v="201"/>
    <x v="205"/>
    <x v="161"/>
    <x v="381"/>
    <x v="370"/>
    <x v="2"/>
    <x v="373"/>
    <x v="378"/>
    <x v="394"/>
    <x v="384"/>
    <x v="134"/>
    <x v="377"/>
    <x v="394"/>
    <x v="385"/>
    <x v="3"/>
    <x v="113"/>
    <x v="86"/>
    <x v="407"/>
    <x v="401"/>
    <x v="385"/>
    <x v="385"/>
    <x v="385"/>
    <x v="2"/>
    <x v="5"/>
    <x v="7"/>
    <x v="5"/>
    <x v="373"/>
    <x v="138"/>
  </r>
  <r>
    <x v="450"/>
    <x v="449"/>
    <x v="1"/>
    <x v="4"/>
    <x v="85"/>
    <x v="0"/>
    <x v="6"/>
    <x v="14"/>
    <x v="26"/>
    <x v="4"/>
    <x v="106"/>
    <x v="144"/>
    <x v="2"/>
    <x v="33"/>
    <x v="12"/>
    <x v="86"/>
    <x v="202"/>
    <x v="206"/>
    <x v="159"/>
    <x v="426"/>
    <x v="447"/>
    <x v="2"/>
    <x v="428"/>
    <x v="350"/>
    <x v="361"/>
    <x v="428"/>
    <x v="41"/>
    <x v="349"/>
    <x v="361"/>
    <x v="429"/>
    <x v="3"/>
    <x v="26"/>
    <x v="86"/>
    <x v="372"/>
    <x v="360"/>
    <x v="429"/>
    <x v="429"/>
    <x v="429"/>
    <x v="2"/>
    <x v="5"/>
    <x v="7"/>
    <x v="5"/>
    <x v="437"/>
    <x v="139"/>
  </r>
  <r>
    <x v="482"/>
    <x v="481"/>
    <x v="1"/>
    <x v="4"/>
    <x v="85"/>
    <x v="0"/>
    <x v="6"/>
    <x v="14"/>
    <x v="13"/>
    <x v="4"/>
    <x v="114"/>
    <x v="150"/>
    <x v="2"/>
    <x v="17"/>
    <x v="271"/>
    <x v="84"/>
    <x v="203"/>
    <x v="207"/>
    <x v="158"/>
    <x v="155"/>
    <x v="200"/>
    <x v="2"/>
    <x v="176"/>
    <x v="216"/>
    <x v="219"/>
    <x v="175"/>
    <x v="288"/>
    <x v="216"/>
    <x v="219"/>
    <x v="174"/>
    <x v="3"/>
    <x v="251"/>
    <x v="86"/>
    <x v="224"/>
    <x v="232"/>
    <x v="171"/>
    <x v="171"/>
    <x v="171"/>
    <x v="2"/>
    <x v="5"/>
    <x v="7"/>
    <x v="5"/>
    <x v="187"/>
    <x v="141"/>
  </r>
  <r>
    <x v="78"/>
    <x v="80"/>
    <x v="1"/>
    <x v="4"/>
    <x v="86"/>
    <x v="2"/>
    <x v="6"/>
    <x v="14"/>
    <x v="24"/>
    <x v="9"/>
    <x v="42"/>
    <x v="86"/>
    <x v="2"/>
    <x v="16"/>
    <x v="299"/>
    <x v="27"/>
    <x v="77"/>
    <x v="78"/>
    <x v="280"/>
    <x v="221"/>
    <x v="186"/>
    <x v="2"/>
    <x v="220"/>
    <x v="334"/>
    <x v="336"/>
    <x v="233"/>
    <x v="321"/>
    <x v="334"/>
    <x v="338"/>
    <x v="234"/>
    <x v="3"/>
    <x v="265"/>
    <x v="68"/>
    <x v="327"/>
    <x v="69"/>
    <x v="233"/>
    <x v="233"/>
    <x v="232"/>
    <x v="2"/>
    <x v="4"/>
    <x v="7"/>
    <x v="4"/>
    <x v="84"/>
    <x v="85"/>
  </r>
  <r>
    <x v="84"/>
    <x v="86"/>
    <x v="1"/>
    <x v="4"/>
    <x v="86"/>
    <x v="2"/>
    <x v="6"/>
    <x v="14"/>
    <x v="23"/>
    <x v="9"/>
    <x v="47"/>
    <x v="91"/>
    <x v="2"/>
    <x v="29"/>
    <x v="173"/>
    <x v="37"/>
    <x v="78"/>
    <x v="79"/>
    <x v="281"/>
    <x v="266"/>
    <x v="287"/>
    <x v="2"/>
    <x v="272"/>
    <x v="186"/>
    <x v="198"/>
    <x v="267"/>
    <x v="158"/>
    <x v="186"/>
    <x v="195"/>
    <x v="268"/>
    <x v="3"/>
    <x v="176"/>
    <x v="102"/>
    <x v="240"/>
    <x v="421"/>
    <x v="265"/>
    <x v="265"/>
    <x v="266"/>
    <x v="2"/>
    <x v="4"/>
    <x v="7"/>
    <x v="4"/>
    <x v="409"/>
    <x v="84"/>
  </r>
  <r>
    <x v="115"/>
    <x v="117"/>
    <x v="1"/>
    <x v="4"/>
    <x v="86"/>
    <x v="2"/>
    <x v="6"/>
    <x v="14"/>
    <x v="12"/>
    <x v="9"/>
    <x v="55"/>
    <x v="163"/>
    <x v="2"/>
    <x v="29"/>
    <x v="20"/>
    <x v="47"/>
    <x v="97"/>
    <x v="100"/>
    <x v="266"/>
    <x v="276"/>
    <x v="299"/>
    <x v="2"/>
    <x v="284"/>
    <x v="239"/>
    <x v="246"/>
    <x v="271"/>
    <x v="117"/>
    <x v="239"/>
    <x v="246"/>
    <x v="272"/>
    <x v="3"/>
    <x v="158"/>
    <x v="105"/>
    <x v="294"/>
    <x v="444"/>
    <x v="269"/>
    <x v="269"/>
    <x v="270"/>
    <x v="1"/>
    <x v="4"/>
    <x v="7"/>
    <x v="4"/>
    <x v="426"/>
    <x v="77"/>
  </r>
  <r>
    <x v="144"/>
    <x v="140"/>
    <x v="1"/>
    <x v="4"/>
    <x v="86"/>
    <x v="2"/>
    <x v="6"/>
    <x v="14"/>
    <x v="26"/>
    <x v="9"/>
    <x v="65"/>
    <x v="107"/>
    <x v="2"/>
    <x v="16"/>
    <x v="329"/>
    <x v="72"/>
    <x v="79"/>
    <x v="81"/>
    <x v="278"/>
    <x v="219"/>
    <x v="161"/>
    <x v="2"/>
    <x v="206"/>
    <x v="63"/>
    <x v="67"/>
    <x v="209"/>
    <x v="276"/>
    <x v="61"/>
    <x v="65"/>
    <x v="209"/>
    <x v="3"/>
    <x v="269"/>
    <x v="51"/>
    <x v="61"/>
    <x v="60"/>
    <x v="207"/>
    <x v="207"/>
    <x v="207"/>
    <x v="2"/>
    <x v="4"/>
    <x v="7"/>
    <x v="4"/>
    <x v="76"/>
    <x v="83"/>
  </r>
  <r>
    <x v="416"/>
    <x v="417"/>
    <x v="1"/>
    <x v="4"/>
    <x v="86"/>
    <x v="2"/>
    <x v="6"/>
    <x v="14"/>
    <x v="24"/>
    <x v="9"/>
    <x v="94"/>
    <x v="133"/>
    <x v="2"/>
    <x v="16"/>
    <x v="397"/>
    <x v="46"/>
    <x v="83"/>
    <x v="86"/>
    <x v="275"/>
    <x v="217"/>
    <x v="177"/>
    <x v="2"/>
    <x v="210"/>
    <x v="198"/>
    <x v="204"/>
    <x v="226"/>
    <x v="319"/>
    <x v="198"/>
    <x v="204"/>
    <x v="228"/>
    <x v="3"/>
    <x v="278"/>
    <x v="86"/>
    <x v="212"/>
    <x v="225"/>
    <x v="227"/>
    <x v="227"/>
    <x v="226"/>
    <x v="2"/>
    <x v="4"/>
    <x v="7"/>
    <x v="4"/>
    <x v="74"/>
    <x v="82"/>
  </r>
  <r>
    <x v="451"/>
    <x v="451"/>
    <x v="1"/>
    <x v="4"/>
    <x v="86"/>
    <x v="2"/>
    <x v="6"/>
    <x v="14"/>
    <x v="26"/>
    <x v="9"/>
    <x v="106"/>
    <x v="144"/>
    <x v="2"/>
    <x v="16"/>
    <x v="422"/>
    <x v="52"/>
    <x v="85"/>
    <x v="88"/>
    <x v="273"/>
    <x v="214"/>
    <x v="169"/>
    <x v="2"/>
    <x v="203"/>
    <x v="155"/>
    <x v="164"/>
    <x v="220"/>
    <x v="320"/>
    <x v="155"/>
    <x v="164"/>
    <x v="222"/>
    <x v="3"/>
    <x v="281"/>
    <x v="86"/>
    <x v="178"/>
    <x v="194"/>
    <x v="221"/>
    <x v="221"/>
    <x v="220"/>
    <x v="2"/>
    <x v="4"/>
    <x v="7"/>
    <x v="4"/>
    <x v="72"/>
    <x v="81"/>
  </r>
  <r>
    <x v="490"/>
    <x v="492"/>
    <x v="1"/>
    <x v="4"/>
    <x v="86"/>
    <x v="2"/>
    <x v="6"/>
    <x v="14"/>
    <x v="5"/>
    <x v="9"/>
    <x v="117"/>
    <x v="152"/>
    <x v="2"/>
    <x v="26"/>
    <x v="195"/>
    <x v="54"/>
    <x v="88"/>
    <x v="89"/>
    <x v="272"/>
    <x v="260"/>
    <x v="260"/>
    <x v="2"/>
    <x v="255"/>
    <x v="294"/>
    <x v="297"/>
    <x v="260"/>
    <x v="199"/>
    <x v="294"/>
    <x v="298"/>
    <x v="259"/>
    <x v="3"/>
    <x v="198"/>
    <x v="86"/>
    <x v="302"/>
    <x v="293"/>
    <x v="257"/>
    <x v="257"/>
    <x v="257"/>
    <x v="2"/>
    <x v="4"/>
    <x v="7"/>
    <x v="4"/>
    <x v="364"/>
    <x v="278"/>
  </r>
  <r>
    <x v="200"/>
    <x v="194"/>
    <x v="1"/>
    <x v="4"/>
    <x v="87"/>
    <x v="12"/>
    <x v="2"/>
    <x v="14"/>
    <x v="29"/>
    <x v="2"/>
    <x v="73"/>
    <x v="112"/>
    <x v="2"/>
    <x v="16"/>
    <x v="438"/>
    <x v="143"/>
    <x v="311"/>
    <x v="311"/>
    <x v="104"/>
    <x v="85"/>
    <x v="10"/>
    <x v="2"/>
    <x v="64"/>
    <x v="45"/>
    <x v="46"/>
    <x v="69"/>
    <x v="447"/>
    <x v="45"/>
    <x v="46"/>
    <x v="70"/>
    <x v="3"/>
    <x v="402"/>
    <x v="86"/>
    <x v="50"/>
    <x v="6"/>
    <x v="67"/>
    <x v="67"/>
    <x v="67"/>
    <x v="2"/>
    <x v="8"/>
    <x v="0"/>
    <x v="8"/>
    <x v="51"/>
    <x v="69"/>
  </r>
  <r>
    <x v="288"/>
    <x v="274"/>
    <x v="1"/>
    <x v="11"/>
    <x v="87"/>
    <x v="12"/>
    <x v="2"/>
    <x v="14"/>
    <x v="29"/>
    <x v="5"/>
    <x v="73"/>
    <x v="112"/>
    <x v="2"/>
    <x v="29"/>
    <x v="36"/>
    <x v="143"/>
    <x v="311"/>
    <x v="311"/>
    <x v="104"/>
    <x v="401"/>
    <x v="473"/>
    <x v="2"/>
    <x v="423"/>
    <x v="415"/>
    <x v="429"/>
    <x v="421"/>
    <x v="10"/>
    <x v="415"/>
    <x v="429"/>
    <x v="422"/>
    <x v="3"/>
    <x v="32"/>
    <x v="86"/>
    <x v="438"/>
    <x v="492"/>
    <x v="422"/>
    <x v="422"/>
    <x v="422"/>
    <x v="2"/>
    <x v="8"/>
    <x v="0"/>
    <x v="8"/>
    <x v="436"/>
    <x v="69"/>
  </r>
  <r>
    <x v="424"/>
    <x v="425"/>
    <x v="1"/>
    <x v="4"/>
    <x v="88"/>
    <x v="6"/>
    <x v="7"/>
    <x v="5"/>
    <x v="11"/>
    <x v="2"/>
    <x v="96"/>
    <x v="164"/>
    <x v="0"/>
    <x v="12"/>
    <x v="471"/>
    <x v="9"/>
    <x v="23"/>
    <x v="23"/>
    <x v="309"/>
    <x v="470"/>
    <x v="188"/>
    <x v="2"/>
    <x v="474"/>
    <x v="235"/>
    <x v="371"/>
    <x v="478"/>
    <x v="229"/>
    <x v="236"/>
    <x v="359"/>
    <x v="479"/>
    <x v="3"/>
    <x v="219"/>
    <x v="86"/>
    <x v="370"/>
    <x v="358"/>
    <x v="478"/>
    <x v="478"/>
    <x v="478"/>
    <x v="0"/>
    <x v="0"/>
    <x v="7"/>
    <x v="0"/>
    <x v="461"/>
    <x v="273"/>
  </r>
  <r>
    <x v="201"/>
    <x v="195"/>
    <x v="1"/>
    <x v="4"/>
    <x v="89"/>
    <x v="2"/>
    <x v="3"/>
    <x v="3"/>
    <x v="29"/>
    <x v="7"/>
    <x v="73"/>
    <x v="112"/>
    <x v="2"/>
    <x v="16"/>
    <x v="319"/>
    <x v="13"/>
    <x v="33"/>
    <x v="33"/>
    <x v="236"/>
    <x v="172"/>
    <x v="220"/>
    <x v="2"/>
    <x v="191"/>
    <x v="296"/>
    <x v="293"/>
    <x v="189"/>
    <x v="277"/>
    <x v="296"/>
    <x v="294"/>
    <x v="188"/>
    <x v="3"/>
    <x v="268"/>
    <x v="86"/>
    <x v="299"/>
    <x v="280"/>
    <x v="186"/>
    <x v="186"/>
    <x v="186"/>
    <x v="2"/>
    <x v="4"/>
    <x v="7"/>
    <x v="4"/>
    <x v="185"/>
    <x v="215"/>
  </r>
  <r>
    <x v="340"/>
    <x v="322"/>
    <x v="1"/>
    <x v="11"/>
    <x v="89"/>
    <x v="2"/>
    <x v="3"/>
    <x v="3"/>
    <x v="29"/>
    <x v="5"/>
    <x v="73"/>
    <x v="112"/>
    <x v="2"/>
    <x v="29"/>
    <x v="156"/>
    <x v="13"/>
    <x v="33"/>
    <x v="33"/>
    <x v="236"/>
    <x v="302"/>
    <x v="261"/>
    <x v="2"/>
    <x v="291"/>
    <x v="177"/>
    <x v="190"/>
    <x v="297"/>
    <x v="187"/>
    <x v="176"/>
    <x v="189"/>
    <x v="298"/>
    <x v="3"/>
    <x v="172"/>
    <x v="86"/>
    <x v="201"/>
    <x v="222"/>
    <x v="297"/>
    <x v="297"/>
    <x v="297"/>
    <x v="2"/>
    <x v="4"/>
    <x v="7"/>
    <x v="4"/>
    <x v="294"/>
    <x v="215"/>
  </r>
  <r>
    <x v="382"/>
    <x v="373"/>
    <x v="1"/>
    <x v="4"/>
    <x v="89"/>
    <x v="2"/>
    <x v="3"/>
    <x v="3"/>
    <x v="23"/>
    <x v="7"/>
    <x v="76"/>
    <x v="116"/>
    <x v="2"/>
    <x v="29"/>
    <x v="144"/>
    <x v="20"/>
    <x v="34"/>
    <x v="34"/>
    <x v="237"/>
    <x v="304"/>
    <x v="262"/>
    <x v="2"/>
    <x v="292"/>
    <x v="256"/>
    <x v="266"/>
    <x v="299"/>
    <x v="193"/>
    <x v="256"/>
    <x v="266"/>
    <x v="300"/>
    <x v="3"/>
    <x v="170"/>
    <x v="86"/>
    <x v="269"/>
    <x v="270"/>
    <x v="299"/>
    <x v="299"/>
    <x v="299"/>
    <x v="2"/>
    <x v="4"/>
    <x v="7"/>
    <x v="4"/>
    <x v="295"/>
    <x v="216"/>
  </r>
  <r>
    <x v="363"/>
    <x v="355"/>
    <x v="1"/>
    <x v="4"/>
    <x v="90"/>
    <x v="14"/>
    <x v="8"/>
    <x v="13"/>
    <x v="28"/>
    <x v="7"/>
    <x v="72"/>
    <x v="12"/>
    <x v="1"/>
    <x v="27"/>
    <x v="229"/>
    <x v="40"/>
    <x v="43"/>
    <x v="41"/>
    <x v="223"/>
    <x v="256"/>
    <x v="247"/>
    <x v="2"/>
    <x v="251"/>
    <x v="259"/>
    <x v="267"/>
    <x v="262"/>
    <x v="223"/>
    <x v="267"/>
    <x v="274"/>
    <x v="265"/>
    <x v="3"/>
    <x v="210"/>
    <x v="93"/>
    <x v="293"/>
    <x v="298"/>
    <x v="261"/>
    <x v="261"/>
    <x v="263"/>
    <x v="6"/>
    <x v="7"/>
    <x v="7"/>
    <x v="7"/>
    <x v="258"/>
    <x v="103"/>
  </r>
  <r>
    <x v="364"/>
    <x v="358"/>
    <x v="1"/>
    <x v="4"/>
    <x v="91"/>
    <x v="14"/>
    <x v="3"/>
    <x v="13"/>
    <x v="28"/>
    <x v="7"/>
    <x v="72"/>
    <x v="10"/>
    <x v="1"/>
    <x v="32"/>
    <x v="230"/>
    <x v="5"/>
    <x v="11"/>
    <x v="11"/>
    <x v="259"/>
    <x v="247"/>
    <x v="250"/>
    <x v="2"/>
    <x v="250"/>
    <x v="261"/>
    <x v="269"/>
    <x v="258"/>
    <x v="226"/>
    <x v="271"/>
    <x v="278"/>
    <x v="262"/>
    <x v="3"/>
    <x v="212"/>
    <x v="86"/>
    <x v="280"/>
    <x v="286"/>
    <x v="259"/>
    <x v="259"/>
    <x v="260"/>
    <x v="6"/>
    <x v="7"/>
    <x v="7"/>
    <x v="7"/>
    <x v="255"/>
    <x v="113"/>
  </r>
  <r>
    <x v="152"/>
    <x v="146"/>
    <x v="1"/>
    <x v="4"/>
    <x v="92"/>
    <x v="14"/>
    <x v="8"/>
    <x v="4"/>
    <x v="24"/>
    <x v="1"/>
    <x v="67"/>
    <x v="108"/>
    <x v="2"/>
    <x v="29"/>
    <x v="152"/>
    <x v="52"/>
    <x v="98"/>
    <x v="103"/>
    <x v="233"/>
    <x v="307"/>
    <x v="310"/>
    <x v="2"/>
    <x v="304"/>
    <x v="271"/>
    <x v="282"/>
    <x v="304"/>
    <x v="127"/>
    <x v="270"/>
    <x v="282"/>
    <x v="305"/>
    <x v="3"/>
    <x v="100"/>
    <x v="108"/>
    <x v="316"/>
    <x v="261"/>
    <x v="305"/>
    <x v="305"/>
    <x v="305"/>
    <x v="2"/>
    <x v="7"/>
    <x v="7"/>
    <x v="7"/>
    <x v="326"/>
    <x v="173"/>
  </r>
  <r>
    <x v="202"/>
    <x v="196"/>
    <x v="1"/>
    <x v="4"/>
    <x v="92"/>
    <x v="14"/>
    <x v="8"/>
    <x v="4"/>
    <x v="29"/>
    <x v="1"/>
    <x v="73"/>
    <x v="112"/>
    <x v="2"/>
    <x v="16"/>
    <x v="336"/>
    <x v="40"/>
    <x v="99"/>
    <x v="104"/>
    <x v="232"/>
    <x v="167"/>
    <x v="154"/>
    <x v="2"/>
    <x v="172"/>
    <x v="304"/>
    <x v="307"/>
    <x v="186"/>
    <x v="354"/>
    <x v="305"/>
    <x v="308"/>
    <x v="185"/>
    <x v="3"/>
    <x v="347"/>
    <x v="86"/>
    <x v="315"/>
    <x v="250"/>
    <x v="183"/>
    <x v="183"/>
    <x v="183"/>
    <x v="2"/>
    <x v="7"/>
    <x v="7"/>
    <x v="7"/>
    <x v="156"/>
    <x v="171"/>
  </r>
  <r>
    <x v="289"/>
    <x v="275"/>
    <x v="1"/>
    <x v="11"/>
    <x v="92"/>
    <x v="14"/>
    <x v="8"/>
    <x v="4"/>
    <x v="29"/>
    <x v="5"/>
    <x v="73"/>
    <x v="112"/>
    <x v="2"/>
    <x v="29"/>
    <x v="137"/>
    <x v="40"/>
    <x v="99"/>
    <x v="104"/>
    <x v="232"/>
    <x v="309"/>
    <x v="307"/>
    <x v="2"/>
    <x v="305"/>
    <x v="163"/>
    <x v="176"/>
    <x v="301"/>
    <x v="112"/>
    <x v="161"/>
    <x v="172"/>
    <x v="302"/>
    <x v="3"/>
    <x v="94"/>
    <x v="86"/>
    <x v="185"/>
    <x v="254"/>
    <x v="301"/>
    <x v="301"/>
    <x v="301"/>
    <x v="2"/>
    <x v="7"/>
    <x v="7"/>
    <x v="7"/>
    <x v="329"/>
    <x v="171"/>
  </r>
  <r>
    <x v="203"/>
    <x v="197"/>
    <x v="1"/>
    <x v="4"/>
    <x v="93"/>
    <x v="13"/>
    <x v="2"/>
    <x v="14"/>
    <x v="29"/>
    <x v="4"/>
    <x v="73"/>
    <x v="112"/>
    <x v="2"/>
    <x v="16"/>
    <x v="387"/>
    <x v="113"/>
    <x v="285"/>
    <x v="285"/>
    <x v="85"/>
    <x v="73"/>
    <x v="37"/>
    <x v="2"/>
    <x v="85"/>
    <x v="281"/>
    <x v="270"/>
    <x v="83"/>
    <x v="407"/>
    <x v="281"/>
    <x v="268"/>
    <x v="84"/>
    <x v="3"/>
    <x v="416"/>
    <x v="86"/>
    <x v="272"/>
    <x v="94"/>
    <x v="81"/>
    <x v="81"/>
    <x v="81"/>
    <x v="2"/>
    <x v="8"/>
    <x v="1"/>
    <x v="9"/>
    <x v="106"/>
    <x v="120"/>
  </r>
  <r>
    <x v="290"/>
    <x v="276"/>
    <x v="1"/>
    <x v="11"/>
    <x v="93"/>
    <x v="13"/>
    <x v="2"/>
    <x v="14"/>
    <x v="29"/>
    <x v="5"/>
    <x v="73"/>
    <x v="112"/>
    <x v="2"/>
    <x v="29"/>
    <x v="86"/>
    <x v="113"/>
    <x v="285"/>
    <x v="285"/>
    <x v="85"/>
    <x v="413"/>
    <x v="430"/>
    <x v="2"/>
    <x v="403"/>
    <x v="191"/>
    <x v="216"/>
    <x v="406"/>
    <x v="59"/>
    <x v="189"/>
    <x v="216"/>
    <x v="408"/>
    <x v="3"/>
    <x v="19"/>
    <x v="86"/>
    <x v="221"/>
    <x v="392"/>
    <x v="408"/>
    <x v="408"/>
    <x v="408"/>
    <x v="2"/>
    <x v="8"/>
    <x v="1"/>
    <x v="9"/>
    <x v="383"/>
    <x v="120"/>
  </r>
  <r>
    <x v="407"/>
    <x v="402"/>
    <x v="1"/>
    <x v="4"/>
    <x v="93"/>
    <x v="13"/>
    <x v="2"/>
    <x v="14"/>
    <x v="26"/>
    <x v="4"/>
    <x v="89"/>
    <x v="128"/>
    <x v="2"/>
    <x v="29"/>
    <x v="50"/>
    <x v="119"/>
    <x v="286"/>
    <x v="286"/>
    <x v="81"/>
    <x v="415"/>
    <x v="432"/>
    <x v="2"/>
    <x v="407"/>
    <x v="319"/>
    <x v="332"/>
    <x v="415"/>
    <x v="64"/>
    <x v="319"/>
    <x v="333"/>
    <x v="416"/>
    <x v="3"/>
    <x v="11"/>
    <x v="86"/>
    <x v="340"/>
    <x v="332"/>
    <x v="416"/>
    <x v="416"/>
    <x v="416"/>
    <x v="2"/>
    <x v="8"/>
    <x v="1"/>
    <x v="9"/>
    <x v="387"/>
    <x v="122"/>
  </r>
  <r>
    <x v="452"/>
    <x v="450"/>
    <x v="1"/>
    <x v="4"/>
    <x v="93"/>
    <x v="13"/>
    <x v="2"/>
    <x v="14"/>
    <x v="23"/>
    <x v="4"/>
    <x v="106"/>
    <x v="100"/>
    <x v="2"/>
    <x v="26"/>
    <x v="199"/>
    <x v="114"/>
    <x v="284"/>
    <x v="284"/>
    <x v="89"/>
    <x v="321"/>
    <x v="340"/>
    <x v="2"/>
    <x v="314"/>
    <x v="202"/>
    <x v="220"/>
    <x v="318"/>
    <x v="151"/>
    <x v="202"/>
    <x v="220"/>
    <x v="319"/>
    <x v="3"/>
    <x v="109"/>
    <x v="86"/>
    <x v="225"/>
    <x v="233"/>
    <x v="321"/>
    <x v="321"/>
    <x v="319"/>
    <x v="2"/>
    <x v="8"/>
    <x v="1"/>
    <x v="9"/>
    <x v="307"/>
    <x v="121"/>
  </r>
  <r>
    <x v="68"/>
    <x v="69"/>
    <x v="1"/>
    <x v="4"/>
    <x v="94"/>
    <x v="13"/>
    <x v="10"/>
    <x v="13"/>
    <x v="24"/>
    <x v="1"/>
    <x v="41"/>
    <x v="56"/>
    <x v="2"/>
    <x v="29"/>
    <x v="184"/>
    <x v="110"/>
    <x v="229"/>
    <x v="229"/>
    <x v="99"/>
    <x v="335"/>
    <x v="410"/>
    <x v="2"/>
    <x v="381"/>
    <x v="410"/>
    <x v="425"/>
    <x v="391"/>
    <x v="118"/>
    <x v="410"/>
    <x v="425"/>
    <x v="393"/>
    <x v="3"/>
    <x v="33"/>
    <x v="132"/>
    <x v="447"/>
    <x v="451"/>
    <x v="393"/>
    <x v="393"/>
    <x v="393"/>
    <x v="3"/>
    <x v="8"/>
    <x v="1"/>
    <x v="9"/>
    <x v="378"/>
    <x v="107"/>
  </r>
  <r>
    <x v="204"/>
    <x v="198"/>
    <x v="1"/>
    <x v="4"/>
    <x v="94"/>
    <x v="13"/>
    <x v="10"/>
    <x v="13"/>
    <x v="29"/>
    <x v="1"/>
    <x v="73"/>
    <x v="112"/>
    <x v="2"/>
    <x v="16"/>
    <x v="406"/>
    <x v="110"/>
    <x v="246"/>
    <x v="248"/>
    <x v="90"/>
    <x v="78"/>
    <x v="34"/>
    <x v="2"/>
    <x v="84"/>
    <x v="61"/>
    <x v="64"/>
    <x v="85"/>
    <x v="418"/>
    <x v="59"/>
    <x v="63"/>
    <x v="86"/>
    <x v="3"/>
    <x v="418"/>
    <x v="86"/>
    <x v="69"/>
    <x v="55"/>
    <x v="83"/>
    <x v="83"/>
    <x v="83"/>
    <x v="2"/>
    <x v="8"/>
    <x v="1"/>
    <x v="9"/>
    <x v="88"/>
    <x v="99"/>
  </r>
  <r>
    <x v="291"/>
    <x v="277"/>
    <x v="1"/>
    <x v="11"/>
    <x v="94"/>
    <x v="13"/>
    <x v="10"/>
    <x v="13"/>
    <x v="29"/>
    <x v="5"/>
    <x v="73"/>
    <x v="112"/>
    <x v="2"/>
    <x v="29"/>
    <x v="72"/>
    <x v="110"/>
    <x v="246"/>
    <x v="248"/>
    <x v="90"/>
    <x v="408"/>
    <x v="437"/>
    <x v="2"/>
    <x v="405"/>
    <x v="397"/>
    <x v="408"/>
    <x v="404"/>
    <x v="43"/>
    <x v="398"/>
    <x v="410"/>
    <x v="406"/>
    <x v="3"/>
    <x v="17"/>
    <x v="86"/>
    <x v="421"/>
    <x v="439"/>
    <x v="406"/>
    <x v="406"/>
    <x v="406"/>
    <x v="2"/>
    <x v="8"/>
    <x v="1"/>
    <x v="9"/>
    <x v="401"/>
    <x v="99"/>
  </r>
  <r>
    <x v="480"/>
    <x v="479"/>
    <x v="1"/>
    <x v="4"/>
    <x v="95"/>
    <x v="15"/>
    <x v="10"/>
    <x v="10"/>
    <x v="23"/>
    <x v="0"/>
    <x v="114"/>
    <x v="46"/>
    <x v="2"/>
    <x v="17"/>
    <x v="250"/>
    <x v="19"/>
    <x v="30"/>
    <x v="30"/>
    <x v="256"/>
    <x v="224"/>
    <x v="241"/>
    <x v="2"/>
    <x v="242"/>
    <x v="231"/>
    <x v="237"/>
    <x v="237"/>
    <x v="239"/>
    <x v="231"/>
    <x v="237"/>
    <x v="239"/>
    <x v="3"/>
    <x v="434"/>
    <x v="86"/>
    <x v="242"/>
    <x v="248"/>
    <x v="237"/>
    <x v="237"/>
    <x v="237"/>
    <x v="4"/>
    <x v="8"/>
    <x v="7"/>
    <x v="15"/>
    <x v="224"/>
    <x v="213"/>
  </r>
  <r>
    <x v="384"/>
    <x v="376"/>
    <x v="1"/>
    <x v="4"/>
    <x v="96"/>
    <x v="2"/>
    <x v="9"/>
    <x v="14"/>
    <x v="5"/>
    <x v="4"/>
    <x v="78"/>
    <x v="118"/>
    <x v="2"/>
    <x v="16"/>
    <x v="354"/>
    <x v="34"/>
    <x v="90"/>
    <x v="92"/>
    <x v="230"/>
    <x v="166"/>
    <x v="194"/>
    <x v="2"/>
    <x v="183"/>
    <x v="329"/>
    <x v="333"/>
    <x v="183"/>
    <x v="318"/>
    <x v="329"/>
    <x v="334"/>
    <x v="182"/>
    <x v="3"/>
    <x v="272"/>
    <x v="86"/>
    <x v="341"/>
    <x v="333"/>
    <x v="180"/>
    <x v="180"/>
    <x v="180"/>
    <x v="2"/>
    <x v="4"/>
    <x v="7"/>
    <x v="4"/>
    <x v="212"/>
    <x v="235"/>
  </r>
  <r>
    <x v="386"/>
    <x v="378"/>
    <x v="1"/>
    <x v="4"/>
    <x v="96"/>
    <x v="2"/>
    <x v="9"/>
    <x v="14"/>
    <x v="23"/>
    <x v="4"/>
    <x v="79"/>
    <x v="119"/>
    <x v="2"/>
    <x v="16"/>
    <x v="369"/>
    <x v="41"/>
    <x v="91"/>
    <x v="93"/>
    <x v="231"/>
    <x v="165"/>
    <x v="189"/>
    <x v="2"/>
    <x v="182"/>
    <x v="282"/>
    <x v="281"/>
    <x v="179"/>
    <x v="306"/>
    <x v="282"/>
    <x v="281"/>
    <x v="178"/>
    <x v="3"/>
    <x v="276"/>
    <x v="86"/>
    <x v="283"/>
    <x v="278"/>
    <x v="175"/>
    <x v="175"/>
    <x v="175"/>
    <x v="2"/>
    <x v="4"/>
    <x v="7"/>
    <x v="4"/>
    <x v="213"/>
    <x v="236"/>
  </r>
  <r>
    <x v="426"/>
    <x v="428"/>
    <x v="1"/>
    <x v="4"/>
    <x v="96"/>
    <x v="2"/>
    <x v="9"/>
    <x v="14"/>
    <x v="23"/>
    <x v="4"/>
    <x v="98"/>
    <x v="137"/>
    <x v="2"/>
    <x v="16"/>
    <x v="421"/>
    <x v="55"/>
    <x v="93"/>
    <x v="94"/>
    <x v="229"/>
    <x v="159"/>
    <x v="183"/>
    <x v="2"/>
    <x v="178"/>
    <x v="144"/>
    <x v="153"/>
    <x v="177"/>
    <x v="294"/>
    <x v="143"/>
    <x v="153"/>
    <x v="176"/>
    <x v="3"/>
    <x v="280"/>
    <x v="86"/>
    <x v="155"/>
    <x v="175"/>
    <x v="173"/>
    <x v="173"/>
    <x v="173"/>
    <x v="2"/>
    <x v="4"/>
    <x v="7"/>
    <x v="4"/>
    <x v="214"/>
    <x v="299"/>
  </r>
  <r>
    <x v="205"/>
    <x v="199"/>
    <x v="1"/>
    <x v="4"/>
    <x v="97"/>
    <x v="14"/>
    <x v="0"/>
    <x v="13"/>
    <x v="29"/>
    <x v="1"/>
    <x v="73"/>
    <x v="112"/>
    <x v="2"/>
    <x v="16"/>
    <x v="363"/>
    <x v="67"/>
    <x v="200"/>
    <x v="203"/>
    <x v="184"/>
    <x v="132"/>
    <x v="81"/>
    <x v="2"/>
    <x v="112"/>
    <x v="361"/>
    <x v="364"/>
    <x v="142"/>
    <x v="408"/>
    <x v="360"/>
    <x v="364"/>
    <x v="143"/>
    <x v="3"/>
    <x v="357"/>
    <x v="86"/>
    <x v="375"/>
    <x v="315"/>
    <x v="140"/>
    <x v="140"/>
    <x v="140"/>
    <x v="2"/>
    <x v="7"/>
    <x v="7"/>
    <x v="7"/>
    <x v="123"/>
    <x v="143"/>
  </r>
  <r>
    <x v="292"/>
    <x v="278"/>
    <x v="1"/>
    <x v="11"/>
    <x v="97"/>
    <x v="14"/>
    <x v="0"/>
    <x v="13"/>
    <x v="29"/>
    <x v="5"/>
    <x v="73"/>
    <x v="112"/>
    <x v="2"/>
    <x v="29"/>
    <x v="113"/>
    <x v="67"/>
    <x v="200"/>
    <x v="203"/>
    <x v="184"/>
    <x v="342"/>
    <x v="382"/>
    <x v="2"/>
    <x v="371"/>
    <x v="103"/>
    <x v="117"/>
    <x v="335"/>
    <x v="58"/>
    <x v="104"/>
    <x v="116"/>
    <x v="336"/>
    <x v="3"/>
    <x v="84"/>
    <x v="86"/>
    <x v="119"/>
    <x v="190"/>
    <x v="336"/>
    <x v="336"/>
    <x v="336"/>
    <x v="2"/>
    <x v="7"/>
    <x v="7"/>
    <x v="7"/>
    <x v="365"/>
    <x v="299"/>
  </r>
  <r>
    <x v="59"/>
    <x v="53"/>
    <x v="1"/>
    <x v="4"/>
    <x v="98"/>
    <x v="14"/>
    <x v="0"/>
    <x v="14"/>
    <x v="25"/>
    <x v="4"/>
    <x v="37"/>
    <x v="82"/>
    <x v="2"/>
    <x v="16"/>
    <x v="300"/>
    <x v="62"/>
    <x v="191"/>
    <x v="191"/>
    <x v="144"/>
    <x v="139"/>
    <x v="124"/>
    <x v="2"/>
    <x v="137"/>
    <x v="373"/>
    <x v="381"/>
    <x v="134"/>
    <x v="346"/>
    <x v="372"/>
    <x v="381"/>
    <x v="135"/>
    <x v="3"/>
    <x v="340"/>
    <x v="26"/>
    <x v="348"/>
    <x v="54"/>
    <x v="132"/>
    <x v="132"/>
    <x v="132"/>
    <x v="2"/>
    <x v="7"/>
    <x v="7"/>
    <x v="7"/>
    <x v="163"/>
    <x v="184"/>
  </r>
  <r>
    <x v="124"/>
    <x v="126"/>
    <x v="1"/>
    <x v="4"/>
    <x v="98"/>
    <x v="14"/>
    <x v="0"/>
    <x v="14"/>
    <x v="8"/>
    <x v="4"/>
    <x v="60"/>
    <x v="103"/>
    <x v="2"/>
    <x v="29"/>
    <x v="164"/>
    <x v="76"/>
    <x v="194"/>
    <x v="192"/>
    <x v="139"/>
    <x v="356"/>
    <x v="355"/>
    <x v="2"/>
    <x v="359"/>
    <x v="187"/>
    <x v="205"/>
    <x v="366"/>
    <x v="130"/>
    <x v="187"/>
    <x v="205"/>
    <x v="368"/>
    <x v="3"/>
    <x v="101"/>
    <x v="117"/>
    <x v="287"/>
    <x v="447"/>
    <x v="368"/>
    <x v="368"/>
    <x v="368"/>
    <x v="2"/>
    <x v="7"/>
    <x v="7"/>
    <x v="7"/>
    <x v="323"/>
    <x v="186"/>
  </r>
  <r>
    <x v="206"/>
    <x v="200"/>
    <x v="1"/>
    <x v="4"/>
    <x v="98"/>
    <x v="14"/>
    <x v="0"/>
    <x v="14"/>
    <x v="29"/>
    <x v="4"/>
    <x v="73"/>
    <x v="112"/>
    <x v="2"/>
    <x v="16"/>
    <x v="356"/>
    <x v="69"/>
    <x v="195"/>
    <x v="193"/>
    <x v="127"/>
    <x v="104"/>
    <x v="113"/>
    <x v="2"/>
    <x v="118"/>
    <x v="328"/>
    <x v="328"/>
    <x v="115"/>
    <x v="356"/>
    <x v="328"/>
    <x v="329"/>
    <x v="116"/>
    <x v="3"/>
    <x v="354"/>
    <x v="86"/>
    <x v="337"/>
    <x v="48"/>
    <x v="113"/>
    <x v="113"/>
    <x v="113"/>
    <x v="2"/>
    <x v="7"/>
    <x v="7"/>
    <x v="7"/>
    <x v="160"/>
    <x v="185"/>
  </r>
  <r>
    <x v="293"/>
    <x v="279"/>
    <x v="1"/>
    <x v="11"/>
    <x v="98"/>
    <x v="14"/>
    <x v="0"/>
    <x v="14"/>
    <x v="29"/>
    <x v="5"/>
    <x v="73"/>
    <x v="112"/>
    <x v="2"/>
    <x v="29"/>
    <x v="119"/>
    <x v="69"/>
    <x v="195"/>
    <x v="193"/>
    <x v="127"/>
    <x v="374"/>
    <x v="356"/>
    <x v="2"/>
    <x v="364"/>
    <x v="136"/>
    <x v="154"/>
    <x v="363"/>
    <x v="108"/>
    <x v="136"/>
    <x v="154"/>
    <x v="365"/>
    <x v="3"/>
    <x v="87"/>
    <x v="86"/>
    <x v="157"/>
    <x v="446"/>
    <x v="365"/>
    <x v="365"/>
    <x v="365"/>
    <x v="2"/>
    <x v="7"/>
    <x v="7"/>
    <x v="7"/>
    <x v="325"/>
    <x v="185"/>
  </r>
  <r>
    <x v="397"/>
    <x v="392"/>
    <x v="1"/>
    <x v="4"/>
    <x v="98"/>
    <x v="14"/>
    <x v="0"/>
    <x v="14"/>
    <x v="26"/>
    <x v="4"/>
    <x v="83"/>
    <x v="123"/>
    <x v="2"/>
    <x v="16"/>
    <x v="398"/>
    <x v="86"/>
    <x v="196"/>
    <x v="194"/>
    <x v="128"/>
    <x v="98"/>
    <x v="105"/>
    <x v="2"/>
    <x v="113"/>
    <x v="104"/>
    <x v="109"/>
    <x v="102"/>
    <x v="336"/>
    <x v="105"/>
    <x v="109"/>
    <x v="103"/>
    <x v="3"/>
    <x v="363"/>
    <x v="86"/>
    <x v="110"/>
    <x v="128"/>
    <x v="100"/>
    <x v="100"/>
    <x v="100"/>
    <x v="2"/>
    <x v="7"/>
    <x v="7"/>
    <x v="7"/>
    <x v="159"/>
    <x v="187"/>
  </r>
  <r>
    <x v="502"/>
    <x v="504"/>
    <x v="1"/>
    <x v="4"/>
    <x v="98"/>
    <x v="14"/>
    <x v="0"/>
    <x v="14"/>
    <x v="13"/>
    <x v="4"/>
    <x v="119"/>
    <x v="154"/>
    <x v="2"/>
    <x v="16"/>
    <x v="434"/>
    <x v="79"/>
    <x v="198"/>
    <x v="196"/>
    <x v="116"/>
    <x v="89"/>
    <x v="110"/>
    <x v="2"/>
    <x v="108"/>
    <x v="278"/>
    <x v="273"/>
    <x v="104"/>
    <x v="364"/>
    <x v="278"/>
    <x v="271"/>
    <x v="105"/>
    <x v="3"/>
    <x v="372"/>
    <x v="86"/>
    <x v="274"/>
    <x v="274"/>
    <x v="102"/>
    <x v="102"/>
    <x v="102"/>
    <x v="1"/>
    <x v="7"/>
    <x v="7"/>
    <x v="7"/>
    <x v="289"/>
    <x v="282"/>
  </r>
  <r>
    <x v="150"/>
    <x v="408"/>
    <x v="1"/>
    <x v="6"/>
    <x v="99"/>
    <x v="15"/>
    <x v="5"/>
    <x v="3"/>
    <x v="17"/>
    <x v="5"/>
    <x v="70"/>
    <x v="112"/>
    <x v="2"/>
    <x v="0"/>
    <x v="235"/>
    <x v="0"/>
    <x v="1"/>
    <x v="0"/>
    <x v="311"/>
    <x v="245"/>
    <x v="245"/>
    <x v="2"/>
    <x v="248"/>
    <x v="238"/>
    <x v="244"/>
    <x v="251"/>
    <x v="229"/>
    <x v="238"/>
    <x v="244"/>
    <x v="251"/>
    <x v="3"/>
    <x v="434"/>
    <x v="11"/>
    <x v="72"/>
    <x v="71"/>
    <x v="249"/>
    <x v="249"/>
    <x v="249"/>
    <x v="2"/>
    <x v="8"/>
    <x v="7"/>
    <x v="15"/>
    <x v="247"/>
    <x v="257"/>
  </r>
  <r>
    <x v="150"/>
    <x v="415"/>
    <x v="1"/>
    <x v="3"/>
    <x v="99"/>
    <x v="15"/>
    <x v="5"/>
    <x v="3"/>
    <x v="14"/>
    <x v="5"/>
    <x v="70"/>
    <x v="112"/>
    <x v="2"/>
    <x v="0"/>
    <x v="235"/>
    <x v="0"/>
    <x v="1"/>
    <x v="0"/>
    <x v="311"/>
    <x v="245"/>
    <x v="245"/>
    <x v="2"/>
    <x v="248"/>
    <x v="238"/>
    <x v="244"/>
    <x v="251"/>
    <x v="229"/>
    <x v="238"/>
    <x v="244"/>
    <x v="251"/>
    <x v="3"/>
    <x v="434"/>
    <x v="11"/>
    <x v="72"/>
    <x v="71"/>
    <x v="249"/>
    <x v="249"/>
    <x v="249"/>
    <x v="2"/>
    <x v="8"/>
    <x v="7"/>
    <x v="15"/>
    <x v="247"/>
    <x v="257"/>
  </r>
  <r>
    <x v="151"/>
    <x v="414"/>
    <x v="1"/>
    <x v="5"/>
    <x v="99"/>
    <x v="15"/>
    <x v="5"/>
    <x v="3"/>
    <x v="15"/>
    <x v="5"/>
    <x v="70"/>
    <x v="112"/>
    <x v="2"/>
    <x v="43"/>
    <x v="235"/>
    <x v="0"/>
    <x v="1"/>
    <x v="0"/>
    <x v="311"/>
    <x v="245"/>
    <x v="245"/>
    <x v="2"/>
    <x v="248"/>
    <x v="238"/>
    <x v="244"/>
    <x v="251"/>
    <x v="229"/>
    <x v="238"/>
    <x v="244"/>
    <x v="251"/>
    <x v="3"/>
    <x v="434"/>
    <x v="145"/>
    <x v="419"/>
    <x v="418"/>
    <x v="249"/>
    <x v="249"/>
    <x v="249"/>
    <x v="2"/>
    <x v="8"/>
    <x v="7"/>
    <x v="15"/>
    <x v="247"/>
    <x v="257"/>
  </r>
  <r>
    <x v="153"/>
    <x v="409"/>
    <x v="1"/>
    <x v="6"/>
    <x v="99"/>
    <x v="15"/>
    <x v="5"/>
    <x v="3"/>
    <x v="1"/>
    <x v="5"/>
    <x v="73"/>
    <x v="112"/>
    <x v="2"/>
    <x v="5"/>
    <x v="235"/>
    <x v="15"/>
    <x v="1"/>
    <x v="0"/>
    <x v="311"/>
    <x v="245"/>
    <x v="245"/>
    <x v="2"/>
    <x v="248"/>
    <x v="238"/>
    <x v="244"/>
    <x v="251"/>
    <x v="229"/>
    <x v="238"/>
    <x v="244"/>
    <x v="251"/>
    <x v="3"/>
    <x v="434"/>
    <x v="86"/>
    <x v="249"/>
    <x v="252"/>
    <x v="249"/>
    <x v="249"/>
    <x v="249"/>
    <x v="2"/>
    <x v="8"/>
    <x v="7"/>
    <x v="15"/>
    <x v="247"/>
    <x v="257"/>
  </r>
  <r>
    <x v="153"/>
    <x v="413"/>
    <x v="1"/>
    <x v="3"/>
    <x v="99"/>
    <x v="15"/>
    <x v="5"/>
    <x v="3"/>
    <x v="14"/>
    <x v="5"/>
    <x v="73"/>
    <x v="112"/>
    <x v="2"/>
    <x v="5"/>
    <x v="235"/>
    <x v="15"/>
    <x v="1"/>
    <x v="0"/>
    <x v="311"/>
    <x v="245"/>
    <x v="245"/>
    <x v="2"/>
    <x v="248"/>
    <x v="238"/>
    <x v="244"/>
    <x v="251"/>
    <x v="229"/>
    <x v="238"/>
    <x v="244"/>
    <x v="251"/>
    <x v="3"/>
    <x v="434"/>
    <x v="86"/>
    <x v="249"/>
    <x v="252"/>
    <x v="249"/>
    <x v="249"/>
    <x v="249"/>
    <x v="2"/>
    <x v="8"/>
    <x v="7"/>
    <x v="15"/>
    <x v="247"/>
    <x v="257"/>
  </r>
  <r>
    <x v="154"/>
    <x v="412"/>
    <x v="1"/>
    <x v="5"/>
    <x v="99"/>
    <x v="15"/>
    <x v="5"/>
    <x v="3"/>
    <x v="15"/>
    <x v="5"/>
    <x v="73"/>
    <x v="112"/>
    <x v="2"/>
    <x v="38"/>
    <x v="235"/>
    <x v="15"/>
    <x v="1"/>
    <x v="0"/>
    <x v="311"/>
    <x v="245"/>
    <x v="245"/>
    <x v="2"/>
    <x v="248"/>
    <x v="238"/>
    <x v="244"/>
    <x v="251"/>
    <x v="229"/>
    <x v="238"/>
    <x v="244"/>
    <x v="251"/>
    <x v="3"/>
    <x v="434"/>
    <x v="86"/>
    <x v="249"/>
    <x v="252"/>
    <x v="249"/>
    <x v="249"/>
    <x v="249"/>
    <x v="2"/>
    <x v="8"/>
    <x v="7"/>
    <x v="15"/>
    <x v="247"/>
    <x v="257"/>
  </r>
  <r>
    <x v="430"/>
    <x v="485"/>
    <x v="1"/>
    <x v="6"/>
    <x v="99"/>
    <x v="15"/>
    <x v="5"/>
    <x v="3"/>
    <x v="17"/>
    <x v="3"/>
    <x v="99"/>
    <x v="138"/>
    <x v="2"/>
    <x v="3"/>
    <x v="235"/>
    <x v="15"/>
    <x v="1"/>
    <x v="0"/>
    <x v="311"/>
    <x v="245"/>
    <x v="245"/>
    <x v="2"/>
    <x v="248"/>
    <x v="238"/>
    <x v="244"/>
    <x v="251"/>
    <x v="229"/>
    <x v="238"/>
    <x v="244"/>
    <x v="251"/>
    <x v="3"/>
    <x v="434"/>
    <x v="86"/>
    <x v="249"/>
    <x v="252"/>
    <x v="249"/>
    <x v="249"/>
    <x v="249"/>
    <x v="2"/>
    <x v="8"/>
    <x v="7"/>
    <x v="15"/>
    <x v="247"/>
    <x v="257"/>
  </r>
  <r>
    <x v="431"/>
    <x v="486"/>
    <x v="1"/>
    <x v="5"/>
    <x v="99"/>
    <x v="15"/>
    <x v="5"/>
    <x v="3"/>
    <x v="15"/>
    <x v="3"/>
    <x v="99"/>
    <x v="138"/>
    <x v="2"/>
    <x v="40"/>
    <x v="235"/>
    <x v="15"/>
    <x v="1"/>
    <x v="0"/>
    <x v="311"/>
    <x v="245"/>
    <x v="245"/>
    <x v="2"/>
    <x v="248"/>
    <x v="238"/>
    <x v="244"/>
    <x v="251"/>
    <x v="229"/>
    <x v="238"/>
    <x v="244"/>
    <x v="251"/>
    <x v="3"/>
    <x v="434"/>
    <x v="86"/>
    <x v="249"/>
    <x v="252"/>
    <x v="249"/>
    <x v="249"/>
    <x v="249"/>
    <x v="2"/>
    <x v="8"/>
    <x v="7"/>
    <x v="15"/>
    <x v="247"/>
    <x v="257"/>
  </r>
  <r>
    <x v="432"/>
    <x v="487"/>
    <x v="1"/>
    <x v="3"/>
    <x v="99"/>
    <x v="15"/>
    <x v="5"/>
    <x v="3"/>
    <x v="14"/>
    <x v="3"/>
    <x v="99"/>
    <x v="138"/>
    <x v="2"/>
    <x v="3"/>
    <x v="235"/>
    <x v="15"/>
    <x v="1"/>
    <x v="0"/>
    <x v="311"/>
    <x v="245"/>
    <x v="245"/>
    <x v="2"/>
    <x v="248"/>
    <x v="238"/>
    <x v="244"/>
    <x v="251"/>
    <x v="229"/>
    <x v="238"/>
    <x v="244"/>
    <x v="251"/>
    <x v="3"/>
    <x v="434"/>
    <x v="86"/>
    <x v="249"/>
    <x v="252"/>
    <x v="249"/>
    <x v="249"/>
    <x v="249"/>
    <x v="2"/>
    <x v="8"/>
    <x v="7"/>
    <x v="15"/>
    <x v="247"/>
    <x v="257"/>
  </r>
  <r>
    <x v="454"/>
    <x v="453"/>
    <x v="1"/>
    <x v="4"/>
    <x v="100"/>
    <x v="5"/>
    <x v="7"/>
    <x v="7"/>
    <x v="2"/>
    <x v="1"/>
    <x v="108"/>
    <x v="158"/>
    <x v="2"/>
    <x v="33"/>
    <x v="11"/>
    <x v="6"/>
    <x v="12"/>
    <x v="13"/>
    <x v="294"/>
    <x v="262"/>
    <x v="270"/>
    <x v="2"/>
    <x v="257"/>
    <x v="157"/>
    <x v="169"/>
    <x v="257"/>
    <x v="160"/>
    <x v="157"/>
    <x v="168"/>
    <x v="257"/>
    <x v="3"/>
    <x v="183"/>
    <x v="86"/>
    <x v="181"/>
    <x v="195"/>
    <x v="255"/>
    <x v="255"/>
    <x v="255"/>
    <x v="1"/>
    <x v="1"/>
    <x v="7"/>
    <x v="1"/>
    <x v="286"/>
    <x v="244"/>
  </r>
  <r>
    <x v="161"/>
    <x v="156"/>
    <x v="1"/>
    <x v="4"/>
    <x v="101"/>
    <x v="14"/>
    <x v="3"/>
    <x v="8"/>
    <x v="29"/>
    <x v="7"/>
    <x v="73"/>
    <x v="112"/>
    <x v="2"/>
    <x v="16"/>
    <x v="358"/>
    <x v="53"/>
    <x v="74"/>
    <x v="80"/>
    <x v="320"/>
    <x v="427"/>
    <x v="196"/>
    <x v="2"/>
    <x v="415"/>
    <x v="116"/>
    <x v="132"/>
    <x v="424"/>
    <x v="257"/>
    <x v="117"/>
    <x v="132"/>
    <x v="425"/>
    <x v="3"/>
    <x v="355"/>
    <x v="86"/>
    <x v="134"/>
    <x v="144"/>
    <x v="425"/>
    <x v="425"/>
    <x v="425"/>
    <x v="2"/>
    <x v="7"/>
    <x v="7"/>
    <x v="7"/>
    <x v="225"/>
    <x v="246"/>
  </r>
  <r>
    <x v="294"/>
    <x v="280"/>
    <x v="1"/>
    <x v="11"/>
    <x v="101"/>
    <x v="14"/>
    <x v="3"/>
    <x v="8"/>
    <x v="29"/>
    <x v="5"/>
    <x v="73"/>
    <x v="112"/>
    <x v="2"/>
    <x v="29"/>
    <x v="117"/>
    <x v="53"/>
    <x v="74"/>
    <x v="80"/>
    <x v="320"/>
    <x v="55"/>
    <x v="278"/>
    <x v="2"/>
    <x v="77"/>
    <x v="351"/>
    <x v="350"/>
    <x v="67"/>
    <x v="204"/>
    <x v="350"/>
    <x v="350"/>
    <x v="68"/>
    <x v="3"/>
    <x v="86"/>
    <x v="86"/>
    <x v="358"/>
    <x v="356"/>
    <x v="65"/>
    <x v="65"/>
    <x v="65"/>
    <x v="2"/>
    <x v="7"/>
    <x v="7"/>
    <x v="7"/>
    <x v="271"/>
    <x v="246"/>
  </r>
  <r>
    <x v="381"/>
    <x v="372"/>
    <x v="1"/>
    <x v="4"/>
    <x v="101"/>
    <x v="14"/>
    <x v="3"/>
    <x v="8"/>
    <x v="23"/>
    <x v="7"/>
    <x v="76"/>
    <x v="116"/>
    <x v="2"/>
    <x v="29"/>
    <x v="100"/>
    <x v="57"/>
    <x v="76"/>
    <x v="82"/>
    <x v="319"/>
    <x v="54"/>
    <x v="280"/>
    <x v="2"/>
    <x v="75"/>
    <x v="365"/>
    <x v="372"/>
    <x v="68"/>
    <x v="208"/>
    <x v="363"/>
    <x v="371"/>
    <x v="69"/>
    <x v="3"/>
    <x v="82"/>
    <x v="86"/>
    <x v="383"/>
    <x v="368"/>
    <x v="66"/>
    <x v="66"/>
    <x v="66"/>
    <x v="2"/>
    <x v="7"/>
    <x v="7"/>
    <x v="7"/>
    <x v="270"/>
    <x v="247"/>
  </r>
  <r>
    <x v="10"/>
    <x v="4"/>
    <x v="1"/>
    <x v="4"/>
    <x v="102"/>
    <x v="14"/>
    <x v="1"/>
    <x v="8"/>
    <x v="25"/>
    <x v="7"/>
    <x v="12"/>
    <x v="64"/>
    <x v="2"/>
    <x v="15"/>
    <x v="446"/>
    <x v="32"/>
    <x v="295"/>
    <x v="298"/>
    <x v="329"/>
    <x v="468"/>
    <x v="18"/>
    <x v="2"/>
    <x v="472"/>
    <x v="462"/>
    <x v="477"/>
    <x v="476"/>
    <x v="452"/>
    <x v="461"/>
    <x v="476"/>
    <x v="477"/>
    <x v="3"/>
    <x v="380"/>
    <x v="24"/>
    <x v="493"/>
    <x v="487"/>
    <x v="476"/>
    <x v="476"/>
    <x v="476"/>
    <x v="2"/>
    <x v="7"/>
    <x v="7"/>
    <x v="7"/>
    <x v="478"/>
    <x v="275"/>
  </r>
  <r>
    <x v="55"/>
    <x v="48"/>
    <x v="1"/>
    <x v="4"/>
    <x v="102"/>
    <x v="14"/>
    <x v="1"/>
    <x v="8"/>
    <x v="23"/>
    <x v="7"/>
    <x v="38"/>
    <x v="83"/>
    <x v="2"/>
    <x v="31"/>
    <x v="18"/>
    <x v="47"/>
    <x v="297"/>
    <x v="303"/>
    <x v="330"/>
    <x v="8"/>
    <x v="466"/>
    <x v="2"/>
    <x v="8"/>
    <x v="6"/>
    <x v="6"/>
    <x v="8"/>
    <x v="7"/>
    <x v="6"/>
    <x v="6"/>
    <x v="8"/>
    <x v="3"/>
    <x v="48"/>
    <x v="131"/>
    <x v="6"/>
    <x v="11"/>
    <x v="7"/>
    <x v="7"/>
    <x v="7"/>
    <x v="2"/>
    <x v="7"/>
    <x v="7"/>
    <x v="7"/>
    <x v="6"/>
    <x v="274"/>
  </r>
  <r>
    <x v="492"/>
    <x v="494"/>
    <x v="1"/>
    <x v="4"/>
    <x v="102"/>
    <x v="14"/>
    <x v="1"/>
    <x v="8"/>
    <x v="12"/>
    <x v="7"/>
    <x v="118"/>
    <x v="153"/>
    <x v="0"/>
    <x v="29"/>
    <x v="23"/>
    <x v="133"/>
    <x v="300"/>
    <x v="304"/>
    <x v="331"/>
    <x v="12"/>
    <x v="461"/>
    <x v="2"/>
    <x v="14"/>
    <x v="143"/>
    <x v="95"/>
    <x v="13"/>
    <x v="137"/>
    <x v="150"/>
    <x v="107"/>
    <x v="16"/>
    <x v="3"/>
    <x v="64"/>
    <x v="86"/>
    <x v="108"/>
    <x v="123"/>
    <x v="15"/>
    <x v="15"/>
    <x v="15"/>
    <x v="2"/>
    <x v="7"/>
    <x v="7"/>
    <x v="7"/>
    <x v="22"/>
    <x v="296"/>
  </r>
  <r>
    <x v="509"/>
    <x v="511"/>
    <x v="1"/>
    <x v="4"/>
    <x v="102"/>
    <x v="14"/>
    <x v="1"/>
    <x v="8"/>
    <x v="2"/>
    <x v="7"/>
    <x v="121"/>
    <x v="156"/>
    <x v="0"/>
    <x v="29"/>
    <x v="21"/>
    <x v="135"/>
    <x v="301"/>
    <x v="305"/>
    <x v="332"/>
    <x v="11"/>
    <x v="462"/>
    <x v="2"/>
    <x v="13"/>
    <x v="293"/>
    <x v="178"/>
    <x v="12"/>
    <x v="150"/>
    <x v="289"/>
    <x v="181"/>
    <x v="15"/>
    <x v="3"/>
    <x v="61"/>
    <x v="86"/>
    <x v="193"/>
    <x v="207"/>
    <x v="14"/>
    <x v="14"/>
    <x v="14"/>
    <x v="1"/>
    <x v="7"/>
    <x v="7"/>
    <x v="7"/>
    <x v="101"/>
    <x v="297"/>
  </r>
  <r>
    <x v="207"/>
    <x v="201"/>
    <x v="1"/>
    <x v="4"/>
    <x v="103"/>
    <x v="13"/>
    <x v="3"/>
    <x v="14"/>
    <x v="29"/>
    <x v="9"/>
    <x v="73"/>
    <x v="112"/>
    <x v="2"/>
    <x v="16"/>
    <x v="410"/>
    <x v="101"/>
    <x v="144"/>
    <x v="126"/>
    <x v="13"/>
    <x v="22"/>
    <x v="112"/>
    <x v="2"/>
    <x v="22"/>
    <x v="29"/>
    <x v="27"/>
    <x v="19"/>
    <x v="250"/>
    <x v="29"/>
    <x v="27"/>
    <x v="19"/>
    <x v="3"/>
    <x v="420"/>
    <x v="86"/>
    <x v="28"/>
    <x v="51"/>
    <x v="18"/>
    <x v="18"/>
    <x v="18"/>
    <x v="2"/>
    <x v="8"/>
    <x v="1"/>
    <x v="9"/>
    <x v="73"/>
    <x v="78"/>
  </r>
  <r>
    <x v="295"/>
    <x v="281"/>
    <x v="1"/>
    <x v="11"/>
    <x v="103"/>
    <x v="13"/>
    <x v="3"/>
    <x v="14"/>
    <x v="29"/>
    <x v="5"/>
    <x v="73"/>
    <x v="112"/>
    <x v="2"/>
    <x v="29"/>
    <x v="66"/>
    <x v="101"/>
    <x v="144"/>
    <x v="126"/>
    <x v="13"/>
    <x v="455"/>
    <x v="357"/>
    <x v="2"/>
    <x v="460"/>
    <x v="434"/>
    <x v="451"/>
    <x v="467"/>
    <x v="211"/>
    <x v="434"/>
    <x v="451"/>
    <x v="469"/>
    <x v="3"/>
    <x v="14"/>
    <x v="86"/>
    <x v="466"/>
    <x v="442"/>
    <x v="468"/>
    <x v="468"/>
    <x v="468"/>
    <x v="2"/>
    <x v="8"/>
    <x v="1"/>
    <x v="9"/>
    <x v="419"/>
    <x v="78"/>
  </r>
  <r>
    <x v="65"/>
    <x v="66"/>
    <x v="1"/>
    <x v="4"/>
    <x v="104"/>
    <x v="7"/>
    <x v="1"/>
    <x v="14"/>
    <x v="23"/>
    <x v="4"/>
    <x v="34"/>
    <x v="31"/>
    <x v="2"/>
    <x v="19"/>
    <x v="242"/>
    <x v="146"/>
    <x v="319"/>
    <x v="319"/>
    <x v="60"/>
    <x v="181"/>
    <x v="36"/>
    <x v="2"/>
    <x v="156"/>
    <x v="406"/>
    <x v="419"/>
    <x v="156"/>
    <x v="298"/>
    <x v="406"/>
    <x v="419"/>
    <x v="159"/>
    <x v="3"/>
    <x v="241"/>
    <x v="18"/>
    <x v="397"/>
    <x v="79"/>
    <x v="154"/>
    <x v="154"/>
    <x v="156"/>
    <x v="5"/>
    <x v="8"/>
    <x v="5"/>
    <x v="13"/>
    <x v="189"/>
    <x v="45"/>
  </r>
  <r>
    <x v="108"/>
    <x v="110"/>
    <x v="2"/>
    <x v="10"/>
    <x v="104"/>
    <x v="7"/>
    <x v="1"/>
    <x v="14"/>
    <x v="12"/>
    <x v="4"/>
    <x v="4"/>
    <x v="31"/>
    <x v="2"/>
    <x v="24"/>
    <x v="222"/>
    <x v="144"/>
    <x v="320"/>
    <x v="320"/>
    <x v="59"/>
    <x v="296"/>
    <x v="429"/>
    <x v="2"/>
    <x v="319"/>
    <x v="47"/>
    <x v="51"/>
    <x v="325"/>
    <x v="174"/>
    <x v="47"/>
    <x v="50"/>
    <x v="324"/>
    <x v="3"/>
    <x v="192"/>
    <x v="144"/>
    <x v="136"/>
    <x v="407"/>
    <x v="326"/>
    <x v="326"/>
    <x v="324"/>
    <x v="5"/>
    <x v="8"/>
    <x v="5"/>
    <x v="13"/>
    <x v="292"/>
    <x v="46"/>
  </r>
  <r>
    <x v="371"/>
    <x v="363"/>
    <x v="2"/>
    <x v="9"/>
    <x v="104"/>
    <x v="7"/>
    <x v="1"/>
    <x v="14"/>
    <x v="15"/>
    <x v="4"/>
    <x v="4"/>
    <x v="31"/>
    <x v="2"/>
    <x v="19"/>
    <x v="243"/>
    <x v="144"/>
    <x v="320"/>
    <x v="320"/>
    <x v="59"/>
    <x v="180"/>
    <x v="39"/>
    <x v="2"/>
    <x v="157"/>
    <x v="412"/>
    <x v="426"/>
    <x v="159"/>
    <x v="296"/>
    <x v="412"/>
    <x v="426"/>
    <x v="162"/>
    <x v="3"/>
    <x v="242"/>
    <x v="12"/>
    <x v="356"/>
    <x v="81"/>
    <x v="157"/>
    <x v="157"/>
    <x v="159"/>
    <x v="5"/>
    <x v="8"/>
    <x v="5"/>
    <x v="13"/>
    <x v="192"/>
    <x v="46"/>
  </r>
  <r>
    <x v="372"/>
    <x v="364"/>
    <x v="1"/>
    <x v="2"/>
    <x v="104"/>
    <x v="7"/>
    <x v="1"/>
    <x v="14"/>
    <x v="14"/>
    <x v="4"/>
    <x v="4"/>
    <x v="31"/>
    <x v="2"/>
    <x v="24"/>
    <x v="222"/>
    <x v="144"/>
    <x v="320"/>
    <x v="320"/>
    <x v="59"/>
    <x v="296"/>
    <x v="429"/>
    <x v="2"/>
    <x v="319"/>
    <x v="47"/>
    <x v="51"/>
    <x v="325"/>
    <x v="174"/>
    <x v="47"/>
    <x v="50"/>
    <x v="324"/>
    <x v="3"/>
    <x v="192"/>
    <x v="144"/>
    <x v="136"/>
    <x v="407"/>
    <x v="326"/>
    <x v="326"/>
    <x v="324"/>
    <x v="5"/>
    <x v="8"/>
    <x v="5"/>
    <x v="13"/>
    <x v="292"/>
    <x v="46"/>
  </r>
  <r>
    <x v="208"/>
    <x v="202"/>
    <x v="1"/>
    <x v="4"/>
    <x v="105"/>
    <x v="1"/>
    <x v="8"/>
    <x v="3"/>
    <x v="29"/>
    <x v="1"/>
    <x v="73"/>
    <x v="112"/>
    <x v="2"/>
    <x v="16"/>
    <x v="368"/>
    <x v="63"/>
    <x v="112"/>
    <x v="101"/>
    <x v="37"/>
    <x v="32"/>
    <x v="126"/>
    <x v="2"/>
    <x v="31"/>
    <x v="123"/>
    <x v="103"/>
    <x v="31"/>
    <x v="378"/>
    <x v="122"/>
    <x v="102"/>
    <x v="29"/>
    <x v="3"/>
    <x v="369"/>
    <x v="86"/>
    <x v="103"/>
    <x v="104"/>
    <x v="28"/>
    <x v="28"/>
    <x v="28"/>
    <x v="2"/>
    <x v="6"/>
    <x v="7"/>
    <x v="6"/>
    <x v="61"/>
    <x v="71"/>
  </r>
  <r>
    <x v="296"/>
    <x v="282"/>
    <x v="1"/>
    <x v="11"/>
    <x v="105"/>
    <x v="1"/>
    <x v="8"/>
    <x v="3"/>
    <x v="29"/>
    <x v="5"/>
    <x v="73"/>
    <x v="112"/>
    <x v="2"/>
    <x v="29"/>
    <x v="109"/>
    <x v="63"/>
    <x v="112"/>
    <x v="101"/>
    <x v="37"/>
    <x v="444"/>
    <x v="339"/>
    <x v="2"/>
    <x v="448"/>
    <x v="342"/>
    <x v="375"/>
    <x v="453"/>
    <x v="88"/>
    <x v="342"/>
    <x v="374"/>
    <x v="455"/>
    <x v="3"/>
    <x v="70"/>
    <x v="86"/>
    <x v="387"/>
    <x v="387"/>
    <x v="454"/>
    <x v="454"/>
    <x v="454"/>
    <x v="2"/>
    <x v="6"/>
    <x v="7"/>
    <x v="6"/>
    <x v="427"/>
    <x v="71"/>
  </r>
  <r>
    <x v="379"/>
    <x v="371"/>
    <x v="1"/>
    <x v="4"/>
    <x v="105"/>
    <x v="1"/>
    <x v="8"/>
    <x v="3"/>
    <x v="23"/>
    <x v="1"/>
    <x v="76"/>
    <x v="116"/>
    <x v="2"/>
    <x v="29"/>
    <x v="85"/>
    <x v="76"/>
    <x v="113"/>
    <x v="102"/>
    <x v="38"/>
    <x v="448"/>
    <x v="350"/>
    <x v="2"/>
    <x v="450"/>
    <x v="394"/>
    <x v="417"/>
    <x v="457"/>
    <x v="115"/>
    <x v="394"/>
    <x v="417"/>
    <x v="459"/>
    <x v="3"/>
    <x v="69"/>
    <x v="86"/>
    <x v="428"/>
    <x v="431"/>
    <x v="458"/>
    <x v="458"/>
    <x v="458"/>
    <x v="2"/>
    <x v="6"/>
    <x v="7"/>
    <x v="6"/>
    <x v="428"/>
    <x v="70"/>
  </r>
  <r>
    <x v="64"/>
    <x v="54"/>
    <x v="1"/>
    <x v="4"/>
    <x v="106"/>
    <x v="0"/>
    <x v="6"/>
    <x v="14"/>
    <x v="23"/>
    <x v="9"/>
    <x v="38"/>
    <x v="83"/>
    <x v="2"/>
    <x v="16"/>
    <x v="297"/>
    <x v="49"/>
    <x v="173"/>
    <x v="168"/>
    <x v="15"/>
    <x v="34"/>
    <x v="106"/>
    <x v="2"/>
    <x v="30"/>
    <x v="390"/>
    <x v="390"/>
    <x v="32"/>
    <x v="390"/>
    <x v="390"/>
    <x v="390"/>
    <x v="30"/>
    <x v="3"/>
    <x v="296"/>
    <x v="35"/>
    <x v="379"/>
    <x v="95"/>
    <x v="29"/>
    <x v="29"/>
    <x v="29"/>
    <x v="2"/>
    <x v="5"/>
    <x v="7"/>
    <x v="5"/>
    <x v="48"/>
    <x v="48"/>
  </r>
  <r>
    <x v="81"/>
    <x v="83"/>
    <x v="1"/>
    <x v="4"/>
    <x v="106"/>
    <x v="0"/>
    <x v="6"/>
    <x v="14"/>
    <x v="25"/>
    <x v="9"/>
    <x v="44"/>
    <x v="89"/>
    <x v="2"/>
    <x v="16"/>
    <x v="302"/>
    <x v="47"/>
    <x v="174"/>
    <x v="169"/>
    <x v="20"/>
    <x v="31"/>
    <x v="101"/>
    <x v="2"/>
    <x v="29"/>
    <x v="387"/>
    <x v="386"/>
    <x v="30"/>
    <x v="394"/>
    <x v="387"/>
    <x v="386"/>
    <x v="28"/>
    <x v="3"/>
    <x v="298"/>
    <x v="62"/>
    <x v="389"/>
    <x v="99"/>
    <x v="27"/>
    <x v="27"/>
    <x v="27"/>
    <x v="2"/>
    <x v="5"/>
    <x v="7"/>
    <x v="5"/>
    <x v="50"/>
    <x v="52"/>
  </r>
  <r>
    <x v="82"/>
    <x v="84"/>
    <x v="1"/>
    <x v="4"/>
    <x v="106"/>
    <x v="0"/>
    <x v="6"/>
    <x v="14"/>
    <x v="5"/>
    <x v="9"/>
    <x v="46"/>
    <x v="90"/>
    <x v="2"/>
    <x v="29"/>
    <x v="172"/>
    <x v="54"/>
    <x v="175"/>
    <x v="170"/>
    <x v="19"/>
    <x v="446"/>
    <x v="363"/>
    <x v="2"/>
    <x v="451"/>
    <x v="88"/>
    <x v="119"/>
    <x v="454"/>
    <x v="76"/>
    <x v="89"/>
    <x v="118"/>
    <x v="456"/>
    <x v="3"/>
    <x v="150"/>
    <x v="110"/>
    <x v="139"/>
    <x v="393"/>
    <x v="455"/>
    <x v="455"/>
    <x v="455"/>
    <x v="2"/>
    <x v="5"/>
    <x v="7"/>
    <x v="5"/>
    <x v="439"/>
    <x v="53"/>
  </r>
  <r>
    <x v="85"/>
    <x v="87"/>
    <x v="1"/>
    <x v="4"/>
    <x v="106"/>
    <x v="0"/>
    <x v="6"/>
    <x v="14"/>
    <x v="8"/>
    <x v="9"/>
    <x v="47"/>
    <x v="91"/>
    <x v="2"/>
    <x v="29"/>
    <x v="171"/>
    <x v="56"/>
    <x v="176"/>
    <x v="171"/>
    <x v="18"/>
    <x v="447"/>
    <x v="364"/>
    <x v="2"/>
    <x v="452"/>
    <x v="95"/>
    <x v="128"/>
    <x v="455"/>
    <x v="79"/>
    <x v="96"/>
    <x v="127"/>
    <x v="457"/>
    <x v="3"/>
    <x v="149"/>
    <x v="114"/>
    <x v="156"/>
    <x v="394"/>
    <x v="456"/>
    <x v="456"/>
    <x v="456"/>
    <x v="2"/>
    <x v="5"/>
    <x v="7"/>
    <x v="5"/>
    <x v="438"/>
    <x v="54"/>
  </r>
  <r>
    <x v="210"/>
    <x v="204"/>
    <x v="1"/>
    <x v="4"/>
    <x v="106"/>
    <x v="0"/>
    <x v="6"/>
    <x v="14"/>
    <x v="29"/>
    <x v="2"/>
    <x v="73"/>
    <x v="112"/>
    <x v="2"/>
    <x v="16"/>
    <x v="370"/>
    <x v="76"/>
    <x v="182"/>
    <x v="177"/>
    <x v="22"/>
    <x v="25"/>
    <x v="89"/>
    <x v="2"/>
    <x v="24"/>
    <x v="192"/>
    <x v="159"/>
    <x v="25"/>
    <x v="387"/>
    <x v="190"/>
    <x v="159"/>
    <x v="24"/>
    <x v="3"/>
    <x v="316"/>
    <x v="86"/>
    <x v="165"/>
    <x v="98"/>
    <x v="23"/>
    <x v="23"/>
    <x v="23"/>
    <x v="2"/>
    <x v="5"/>
    <x v="7"/>
    <x v="5"/>
    <x v="58"/>
    <x v="67"/>
  </r>
  <r>
    <x v="341"/>
    <x v="323"/>
    <x v="1"/>
    <x v="11"/>
    <x v="106"/>
    <x v="0"/>
    <x v="6"/>
    <x v="14"/>
    <x v="29"/>
    <x v="5"/>
    <x v="73"/>
    <x v="112"/>
    <x v="2"/>
    <x v="29"/>
    <x v="108"/>
    <x v="76"/>
    <x v="182"/>
    <x v="177"/>
    <x v="22"/>
    <x v="453"/>
    <x v="372"/>
    <x v="2"/>
    <x v="457"/>
    <x v="279"/>
    <x v="321"/>
    <x v="461"/>
    <x v="82"/>
    <x v="279"/>
    <x v="321"/>
    <x v="463"/>
    <x v="3"/>
    <x v="133"/>
    <x v="86"/>
    <x v="329"/>
    <x v="390"/>
    <x v="462"/>
    <x v="462"/>
    <x v="462"/>
    <x v="2"/>
    <x v="5"/>
    <x v="7"/>
    <x v="5"/>
    <x v="431"/>
    <x v="67"/>
  </r>
  <r>
    <x v="444"/>
    <x v="443"/>
    <x v="1"/>
    <x v="4"/>
    <x v="106"/>
    <x v="0"/>
    <x v="6"/>
    <x v="14"/>
    <x v="26"/>
    <x v="9"/>
    <x v="105"/>
    <x v="6"/>
    <x v="2"/>
    <x v="21"/>
    <x v="235"/>
    <x v="71"/>
    <x v="1"/>
    <x v="0"/>
    <x v="336"/>
    <x v="245"/>
    <x v="245"/>
    <x v="2"/>
    <x v="248"/>
    <x v="238"/>
    <x v="244"/>
    <x v="251"/>
    <x v="229"/>
    <x v="238"/>
    <x v="244"/>
    <x v="251"/>
    <x v="3"/>
    <x v="217"/>
    <x v="22"/>
    <x v="138"/>
    <x v="153"/>
    <x v="249"/>
    <x v="249"/>
    <x v="249"/>
    <x v="7"/>
    <x v="5"/>
    <x v="7"/>
    <x v="5"/>
    <x v="247"/>
    <x v="257"/>
  </r>
  <r>
    <x v="449"/>
    <x v="448"/>
    <x v="1"/>
    <x v="4"/>
    <x v="106"/>
    <x v="0"/>
    <x v="6"/>
    <x v="14"/>
    <x v="23"/>
    <x v="9"/>
    <x v="106"/>
    <x v="30"/>
    <x v="2"/>
    <x v="29"/>
    <x v="206"/>
    <x v="54"/>
    <x v="102"/>
    <x v="87"/>
    <x v="10"/>
    <x v="431"/>
    <x v="293"/>
    <x v="2"/>
    <x v="435"/>
    <x v="267"/>
    <x v="300"/>
    <x v="437"/>
    <x v="185"/>
    <x v="265"/>
    <x v="300"/>
    <x v="439"/>
    <x v="3"/>
    <x v="195"/>
    <x v="86"/>
    <x v="304"/>
    <x v="295"/>
    <x v="438"/>
    <x v="438"/>
    <x v="438"/>
    <x v="5"/>
    <x v="5"/>
    <x v="7"/>
    <x v="5"/>
    <x v="399"/>
    <x v="35"/>
  </r>
  <r>
    <x v="209"/>
    <x v="203"/>
    <x v="1"/>
    <x v="4"/>
    <x v="107"/>
    <x v="1"/>
    <x v="8"/>
    <x v="3"/>
    <x v="29"/>
    <x v="1"/>
    <x v="73"/>
    <x v="112"/>
    <x v="2"/>
    <x v="16"/>
    <x v="364"/>
    <x v="63"/>
    <x v="104"/>
    <x v="109"/>
    <x v="170"/>
    <x v="126"/>
    <x v="152"/>
    <x v="2"/>
    <x v="142"/>
    <x v="108"/>
    <x v="114"/>
    <x v="128"/>
    <x v="323"/>
    <x v="109"/>
    <x v="113"/>
    <x v="129"/>
    <x v="3"/>
    <x v="368"/>
    <x v="86"/>
    <x v="116"/>
    <x v="138"/>
    <x v="126"/>
    <x v="126"/>
    <x v="126"/>
    <x v="2"/>
    <x v="6"/>
    <x v="7"/>
    <x v="6"/>
    <x v="150"/>
    <x v="165"/>
  </r>
  <r>
    <x v="297"/>
    <x v="283"/>
    <x v="1"/>
    <x v="11"/>
    <x v="107"/>
    <x v="1"/>
    <x v="8"/>
    <x v="3"/>
    <x v="29"/>
    <x v="5"/>
    <x v="73"/>
    <x v="112"/>
    <x v="2"/>
    <x v="29"/>
    <x v="112"/>
    <x v="63"/>
    <x v="104"/>
    <x v="109"/>
    <x v="170"/>
    <x v="347"/>
    <x v="309"/>
    <x v="2"/>
    <x v="331"/>
    <x v="357"/>
    <x v="367"/>
    <x v="348"/>
    <x v="147"/>
    <x v="356"/>
    <x v="367"/>
    <x v="349"/>
    <x v="3"/>
    <x v="72"/>
    <x v="86"/>
    <x v="378"/>
    <x v="363"/>
    <x v="349"/>
    <x v="349"/>
    <x v="349"/>
    <x v="2"/>
    <x v="6"/>
    <x v="7"/>
    <x v="6"/>
    <x v="335"/>
    <x v="165"/>
  </r>
  <r>
    <x v="116"/>
    <x v="118"/>
    <x v="1"/>
    <x v="4"/>
    <x v="108"/>
    <x v="3"/>
    <x v="6"/>
    <x v="13"/>
    <x v="20"/>
    <x v="7"/>
    <x v="56"/>
    <x v="97"/>
    <x v="2"/>
    <x v="12"/>
    <x v="455"/>
    <x v="4"/>
    <x v="9"/>
    <x v="9"/>
    <x v="301"/>
    <x v="231"/>
    <x v="210"/>
    <x v="2"/>
    <x v="239"/>
    <x v="258"/>
    <x v="265"/>
    <x v="240"/>
    <x v="283"/>
    <x v="258"/>
    <x v="265"/>
    <x v="242"/>
    <x v="3"/>
    <x v="261"/>
    <x v="72"/>
    <x v="237"/>
    <x v="154"/>
    <x v="240"/>
    <x v="240"/>
    <x v="240"/>
    <x v="2"/>
    <x v="2"/>
    <x v="7"/>
    <x v="2"/>
    <x v="70"/>
    <x v="152"/>
  </r>
  <r>
    <x v="8"/>
    <x v="2"/>
    <x v="1"/>
    <x v="6"/>
    <x v="109"/>
    <x v="13"/>
    <x v="8"/>
    <x v="14"/>
    <x v="18"/>
    <x v="4"/>
    <x v="11"/>
    <x v="19"/>
    <x v="2"/>
    <x v="35"/>
    <x v="208"/>
    <x v="81"/>
    <x v="44"/>
    <x v="44"/>
    <x v="103"/>
    <x v="310"/>
    <x v="361"/>
    <x v="2"/>
    <x v="308"/>
    <x v="382"/>
    <x v="398"/>
    <x v="317"/>
    <x v="194"/>
    <x v="382"/>
    <x v="398"/>
    <x v="318"/>
    <x v="3"/>
    <x v="153"/>
    <x v="152"/>
    <x v="469"/>
    <x v="396"/>
    <x v="320"/>
    <x v="320"/>
    <x v="318"/>
    <x v="6"/>
    <x v="8"/>
    <x v="1"/>
    <x v="9"/>
    <x v="299"/>
    <x v="124"/>
  </r>
  <r>
    <x v="9"/>
    <x v="3"/>
    <x v="1"/>
    <x v="4"/>
    <x v="109"/>
    <x v="13"/>
    <x v="8"/>
    <x v="14"/>
    <x v="23"/>
    <x v="4"/>
    <x v="11"/>
    <x v="27"/>
    <x v="2"/>
    <x v="15"/>
    <x v="256"/>
    <x v="81"/>
    <x v="57"/>
    <x v="56"/>
    <x v="102"/>
    <x v="174"/>
    <x v="150"/>
    <x v="2"/>
    <x v="177"/>
    <x v="79"/>
    <x v="82"/>
    <x v="173"/>
    <x v="259"/>
    <x v="80"/>
    <x v="83"/>
    <x v="172"/>
    <x v="3"/>
    <x v="287"/>
    <x v="14"/>
    <x v="46"/>
    <x v="134"/>
    <x v="169"/>
    <x v="169"/>
    <x v="169"/>
    <x v="5"/>
    <x v="8"/>
    <x v="1"/>
    <x v="9"/>
    <x v="197"/>
    <x v="128"/>
  </r>
  <r>
    <x v="22"/>
    <x v="21"/>
    <x v="1"/>
    <x v="5"/>
    <x v="109"/>
    <x v="13"/>
    <x v="8"/>
    <x v="14"/>
    <x v="15"/>
    <x v="4"/>
    <x v="11"/>
    <x v="19"/>
    <x v="2"/>
    <x v="9"/>
    <x v="257"/>
    <x v="81"/>
    <x v="44"/>
    <x v="44"/>
    <x v="103"/>
    <x v="161"/>
    <x v="104"/>
    <x v="2"/>
    <x v="164"/>
    <x v="77"/>
    <x v="77"/>
    <x v="163"/>
    <x v="266"/>
    <x v="76"/>
    <x v="76"/>
    <x v="164"/>
    <x v="3"/>
    <x v="293"/>
    <x v="5"/>
    <x v="25"/>
    <x v="93"/>
    <x v="159"/>
    <x v="159"/>
    <x v="161"/>
    <x v="6"/>
    <x v="8"/>
    <x v="1"/>
    <x v="9"/>
    <x v="182"/>
    <x v="124"/>
  </r>
  <r>
    <x v="27"/>
    <x v="22"/>
    <x v="1"/>
    <x v="3"/>
    <x v="109"/>
    <x v="13"/>
    <x v="8"/>
    <x v="14"/>
    <x v="14"/>
    <x v="4"/>
    <x v="11"/>
    <x v="19"/>
    <x v="2"/>
    <x v="35"/>
    <x v="208"/>
    <x v="81"/>
    <x v="44"/>
    <x v="44"/>
    <x v="103"/>
    <x v="310"/>
    <x v="361"/>
    <x v="2"/>
    <x v="308"/>
    <x v="382"/>
    <x v="398"/>
    <x v="317"/>
    <x v="194"/>
    <x v="382"/>
    <x v="398"/>
    <x v="318"/>
    <x v="3"/>
    <x v="153"/>
    <x v="152"/>
    <x v="469"/>
    <x v="396"/>
    <x v="320"/>
    <x v="320"/>
    <x v="318"/>
    <x v="6"/>
    <x v="8"/>
    <x v="1"/>
    <x v="9"/>
    <x v="299"/>
    <x v="124"/>
  </r>
  <r>
    <x v="57"/>
    <x v="49"/>
    <x v="1"/>
    <x v="4"/>
    <x v="109"/>
    <x v="13"/>
    <x v="8"/>
    <x v="14"/>
    <x v="24"/>
    <x v="4"/>
    <x v="38"/>
    <x v="14"/>
    <x v="2"/>
    <x v="16"/>
    <x v="240"/>
    <x v="40"/>
    <x v="39"/>
    <x v="38"/>
    <x v="108"/>
    <x v="206"/>
    <x v="221"/>
    <x v="2"/>
    <x v="235"/>
    <x v="204"/>
    <x v="213"/>
    <x v="212"/>
    <x v="235"/>
    <x v="204"/>
    <x v="213"/>
    <x v="213"/>
    <x v="3"/>
    <x v="224"/>
    <x v="42"/>
    <x v="169"/>
    <x v="189"/>
    <x v="212"/>
    <x v="212"/>
    <x v="211"/>
    <x v="6"/>
    <x v="8"/>
    <x v="1"/>
    <x v="9"/>
    <x v="232"/>
    <x v="119"/>
  </r>
  <r>
    <x v="211"/>
    <x v="205"/>
    <x v="1"/>
    <x v="4"/>
    <x v="109"/>
    <x v="13"/>
    <x v="8"/>
    <x v="14"/>
    <x v="29"/>
    <x v="4"/>
    <x v="73"/>
    <x v="112"/>
    <x v="2"/>
    <x v="16"/>
    <x v="325"/>
    <x v="49"/>
    <x v="158"/>
    <x v="160"/>
    <x v="96"/>
    <x v="86"/>
    <x v="125"/>
    <x v="2"/>
    <x v="107"/>
    <x v="367"/>
    <x v="376"/>
    <x v="105"/>
    <x v="380"/>
    <x v="365"/>
    <x v="375"/>
    <x v="106"/>
    <x v="3"/>
    <x v="410"/>
    <x v="86"/>
    <x v="388"/>
    <x v="193"/>
    <x v="103"/>
    <x v="103"/>
    <x v="103"/>
    <x v="2"/>
    <x v="8"/>
    <x v="1"/>
    <x v="9"/>
    <x v="145"/>
    <x v="162"/>
  </r>
  <r>
    <x v="298"/>
    <x v="284"/>
    <x v="1"/>
    <x v="11"/>
    <x v="109"/>
    <x v="13"/>
    <x v="8"/>
    <x v="14"/>
    <x v="29"/>
    <x v="5"/>
    <x v="73"/>
    <x v="112"/>
    <x v="2"/>
    <x v="29"/>
    <x v="149"/>
    <x v="49"/>
    <x v="158"/>
    <x v="160"/>
    <x v="96"/>
    <x v="400"/>
    <x v="341"/>
    <x v="2"/>
    <x v="376"/>
    <x v="96"/>
    <x v="102"/>
    <x v="379"/>
    <x v="86"/>
    <x v="97"/>
    <x v="101"/>
    <x v="380"/>
    <x v="3"/>
    <x v="24"/>
    <x v="86"/>
    <x v="102"/>
    <x v="311"/>
    <x v="380"/>
    <x v="380"/>
    <x v="380"/>
    <x v="2"/>
    <x v="8"/>
    <x v="1"/>
    <x v="9"/>
    <x v="345"/>
    <x v="162"/>
  </r>
  <r>
    <x v="112"/>
    <x v="113"/>
    <x v="0"/>
    <x v="8"/>
    <x v="110"/>
    <x v="4"/>
    <x v="6"/>
    <x v="14"/>
    <x v="12"/>
    <x v="2"/>
    <x v="19"/>
    <x v="69"/>
    <x v="2"/>
    <x v="18"/>
    <x v="255"/>
    <x v="120"/>
    <x v="233"/>
    <x v="130"/>
    <x v="0"/>
    <x v="4"/>
    <x v="185"/>
    <x v="2"/>
    <x v="4"/>
    <x v="66"/>
    <x v="44"/>
    <x v="4"/>
    <x v="246"/>
    <x v="64"/>
    <x v="44"/>
    <x v="4"/>
    <x v="3"/>
    <x v="221"/>
    <x v="25"/>
    <x v="33"/>
    <x v="67"/>
    <x v="3"/>
    <x v="3"/>
    <x v="3"/>
    <x v="2"/>
    <x v="3"/>
    <x v="7"/>
    <x v="3"/>
    <x v="17"/>
    <x v="2"/>
  </r>
  <r>
    <x v="468"/>
    <x v="467"/>
    <x v="1"/>
    <x v="4"/>
    <x v="111"/>
    <x v="15"/>
    <x v="2"/>
    <x v="13"/>
    <x v="27"/>
    <x v="7"/>
    <x v="110"/>
    <x v="131"/>
    <x v="2"/>
    <x v="16"/>
    <x v="392"/>
    <x v="49"/>
    <x v="105"/>
    <x v="112"/>
    <x v="288"/>
    <x v="225"/>
    <x v="184"/>
    <x v="2"/>
    <x v="222"/>
    <x v="284"/>
    <x v="285"/>
    <x v="229"/>
    <x v="303"/>
    <x v="285"/>
    <x v="285"/>
    <x v="230"/>
    <x v="3"/>
    <x v="434"/>
    <x v="86"/>
    <x v="288"/>
    <x v="283"/>
    <x v="229"/>
    <x v="229"/>
    <x v="228"/>
    <x v="2"/>
    <x v="8"/>
    <x v="7"/>
    <x v="15"/>
    <x v="190"/>
    <x v="224"/>
  </r>
  <r>
    <x v="212"/>
    <x v="206"/>
    <x v="1"/>
    <x v="4"/>
    <x v="112"/>
    <x v="0"/>
    <x v="8"/>
    <x v="4"/>
    <x v="29"/>
    <x v="7"/>
    <x v="73"/>
    <x v="112"/>
    <x v="2"/>
    <x v="16"/>
    <x v="348"/>
    <x v="49"/>
    <x v="107"/>
    <x v="111"/>
    <x v="200"/>
    <x v="137"/>
    <x v="141"/>
    <x v="2"/>
    <x v="143"/>
    <x v="251"/>
    <x v="249"/>
    <x v="143"/>
    <x v="357"/>
    <x v="251"/>
    <x v="249"/>
    <x v="145"/>
    <x v="3"/>
    <x v="312"/>
    <x v="86"/>
    <x v="254"/>
    <x v="234"/>
    <x v="141"/>
    <x v="141"/>
    <x v="142"/>
    <x v="2"/>
    <x v="5"/>
    <x v="7"/>
    <x v="5"/>
    <x v="46"/>
    <x v="50"/>
  </r>
  <r>
    <x v="299"/>
    <x v="285"/>
    <x v="1"/>
    <x v="11"/>
    <x v="112"/>
    <x v="0"/>
    <x v="8"/>
    <x v="4"/>
    <x v="29"/>
    <x v="5"/>
    <x v="73"/>
    <x v="112"/>
    <x v="2"/>
    <x v="29"/>
    <x v="126"/>
    <x v="49"/>
    <x v="107"/>
    <x v="111"/>
    <x v="200"/>
    <x v="333"/>
    <x v="319"/>
    <x v="2"/>
    <x v="330"/>
    <x v="222"/>
    <x v="240"/>
    <x v="334"/>
    <x v="107"/>
    <x v="222"/>
    <x v="240"/>
    <x v="334"/>
    <x v="3"/>
    <x v="136"/>
    <x v="86"/>
    <x v="245"/>
    <x v="271"/>
    <x v="335"/>
    <x v="335"/>
    <x v="334"/>
    <x v="2"/>
    <x v="5"/>
    <x v="7"/>
    <x v="5"/>
    <x v="442"/>
    <x v="50"/>
  </r>
  <r>
    <x v="394"/>
    <x v="386"/>
    <x v="1"/>
    <x v="4"/>
    <x v="112"/>
    <x v="0"/>
    <x v="8"/>
    <x v="4"/>
    <x v="20"/>
    <x v="7"/>
    <x v="81"/>
    <x v="121"/>
    <x v="2"/>
    <x v="29"/>
    <x v="78"/>
    <x v="73"/>
    <x v="108"/>
    <x v="113"/>
    <x v="201"/>
    <x v="339"/>
    <x v="338"/>
    <x v="2"/>
    <x v="338"/>
    <x v="384"/>
    <x v="399"/>
    <x v="353"/>
    <x v="133"/>
    <x v="384"/>
    <x v="399"/>
    <x v="355"/>
    <x v="3"/>
    <x v="121"/>
    <x v="86"/>
    <x v="411"/>
    <x v="409"/>
    <x v="354"/>
    <x v="354"/>
    <x v="355"/>
    <x v="2"/>
    <x v="5"/>
    <x v="7"/>
    <x v="5"/>
    <x v="443"/>
    <x v="55"/>
  </r>
  <r>
    <x v="213"/>
    <x v="207"/>
    <x v="1"/>
    <x v="4"/>
    <x v="113"/>
    <x v="14"/>
    <x v="3"/>
    <x v="14"/>
    <x v="29"/>
    <x v="6"/>
    <x v="73"/>
    <x v="112"/>
    <x v="2"/>
    <x v="16"/>
    <x v="360"/>
    <x v="74"/>
    <x v="180"/>
    <x v="187"/>
    <x v="123"/>
    <x v="99"/>
    <x v="137"/>
    <x v="2"/>
    <x v="126"/>
    <x v="206"/>
    <x v="202"/>
    <x v="108"/>
    <x v="317"/>
    <x v="205"/>
    <x v="202"/>
    <x v="109"/>
    <x v="3"/>
    <x v="356"/>
    <x v="86"/>
    <x v="210"/>
    <x v="113"/>
    <x v="106"/>
    <x v="106"/>
    <x v="106"/>
    <x v="2"/>
    <x v="7"/>
    <x v="7"/>
    <x v="7"/>
    <x v="152"/>
    <x v="172"/>
  </r>
  <r>
    <x v="342"/>
    <x v="324"/>
    <x v="1"/>
    <x v="11"/>
    <x v="113"/>
    <x v="14"/>
    <x v="3"/>
    <x v="14"/>
    <x v="29"/>
    <x v="5"/>
    <x v="73"/>
    <x v="112"/>
    <x v="2"/>
    <x v="29"/>
    <x v="115"/>
    <x v="74"/>
    <x v="180"/>
    <x v="187"/>
    <x v="123"/>
    <x v="380"/>
    <x v="321"/>
    <x v="2"/>
    <x v="353"/>
    <x v="264"/>
    <x v="280"/>
    <x v="373"/>
    <x v="154"/>
    <x v="262"/>
    <x v="280"/>
    <x v="374"/>
    <x v="3"/>
    <x v="85"/>
    <x v="86"/>
    <x v="282"/>
    <x v="377"/>
    <x v="374"/>
    <x v="374"/>
    <x v="374"/>
    <x v="2"/>
    <x v="7"/>
    <x v="7"/>
    <x v="7"/>
    <x v="333"/>
    <x v="172"/>
  </r>
  <r>
    <x v="491"/>
    <x v="493"/>
    <x v="1"/>
    <x v="4"/>
    <x v="114"/>
    <x v="15"/>
    <x v="1"/>
    <x v="13"/>
    <x v="25"/>
    <x v="7"/>
    <x v="118"/>
    <x v="153"/>
    <x v="0"/>
    <x v="29"/>
    <x v="28"/>
    <x v="105"/>
    <x v="252"/>
    <x v="250"/>
    <x v="219"/>
    <x v="352"/>
    <x v="433"/>
    <x v="2"/>
    <x v="388"/>
    <x v="176"/>
    <x v="193"/>
    <x v="396"/>
    <x v="78"/>
    <x v="178"/>
    <x v="196"/>
    <x v="388"/>
    <x v="3"/>
    <x v="434"/>
    <x v="86"/>
    <x v="206"/>
    <x v="220"/>
    <x v="388"/>
    <x v="388"/>
    <x v="388"/>
    <x v="2"/>
    <x v="8"/>
    <x v="7"/>
    <x v="15"/>
    <x v="161"/>
    <x v="294"/>
  </r>
  <r>
    <x v="37"/>
    <x v="41"/>
    <x v="1"/>
    <x v="4"/>
    <x v="115"/>
    <x v="4"/>
    <x v="2"/>
    <x v="13"/>
    <x v="23"/>
    <x v="7"/>
    <x v="27"/>
    <x v="73"/>
    <x v="2"/>
    <x v="16"/>
    <x v="293"/>
    <x v="25"/>
    <x v="95"/>
    <x v="99"/>
    <x v="296"/>
    <x v="232"/>
    <x v="180"/>
    <x v="2"/>
    <x v="232"/>
    <x v="368"/>
    <x v="379"/>
    <x v="239"/>
    <x v="332"/>
    <x v="367"/>
    <x v="377"/>
    <x v="241"/>
    <x v="3"/>
    <x v="239"/>
    <x v="55"/>
    <x v="368"/>
    <x v="117"/>
    <x v="239"/>
    <x v="239"/>
    <x v="239"/>
    <x v="2"/>
    <x v="3"/>
    <x v="7"/>
    <x v="3"/>
    <x v="238"/>
    <x v="252"/>
  </r>
  <r>
    <x v="97"/>
    <x v="99"/>
    <x v="1"/>
    <x v="4"/>
    <x v="115"/>
    <x v="4"/>
    <x v="2"/>
    <x v="13"/>
    <x v="39"/>
    <x v="7"/>
    <x v="50"/>
    <x v="73"/>
    <x v="2"/>
    <x v="29"/>
    <x v="178"/>
    <x v="59"/>
    <x v="95"/>
    <x v="99"/>
    <x v="297"/>
    <x v="254"/>
    <x v="298"/>
    <x v="2"/>
    <x v="268"/>
    <x v="338"/>
    <x v="347"/>
    <x v="268"/>
    <x v="177"/>
    <x v="339"/>
    <x v="347"/>
    <x v="269"/>
    <x v="3"/>
    <x v="194"/>
    <x v="116"/>
    <x v="385"/>
    <x v="382"/>
    <x v="266"/>
    <x v="266"/>
    <x v="267"/>
    <x v="2"/>
    <x v="3"/>
    <x v="7"/>
    <x v="3"/>
    <x v="257"/>
    <x v="252"/>
  </r>
  <r>
    <x v="214"/>
    <x v="208"/>
    <x v="1"/>
    <x v="4"/>
    <x v="116"/>
    <x v="14"/>
    <x v="2"/>
    <x v="14"/>
    <x v="29"/>
    <x v="4"/>
    <x v="73"/>
    <x v="112"/>
    <x v="2"/>
    <x v="16"/>
    <x v="334"/>
    <x v="63"/>
    <x v="166"/>
    <x v="167"/>
    <x v="119"/>
    <x v="101"/>
    <x v="116"/>
    <x v="2"/>
    <x v="119"/>
    <x v="305"/>
    <x v="305"/>
    <x v="120"/>
    <x v="367"/>
    <x v="306"/>
    <x v="306"/>
    <x v="121"/>
    <x v="3"/>
    <x v="346"/>
    <x v="86"/>
    <x v="312"/>
    <x v="125"/>
    <x v="118"/>
    <x v="118"/>
    <x v="118"/>
    <x v="2"/>
    <x v="7"/>
    <x v="7"/>
    <x v="7"/>
    <x v="165"/>
    <x v="197"/>
  </r>
  <r>
    <x v="343"/>
    <x v="325"/>
    <x v="1"/>
    <x v="11"/>
    <x v="116"/>
    <x v="14"/>
    <x v="2"/>
    <x v="14"/>
    <x v="29"/>
    <x v="5"/>
    <x v="73"/>
    <x v="112"/>
    <x v="2"/>
    <x v="29"/>
    <x v="139"/>
    <x v="63"/>
    <x v="166"/>
    <x v="167"/>
    <x v="119"/>
    <x v="378"/>
    <x v="352"/>
    <x v="2"/>
    <x v="363"/>
    <x v="162"/>
    <x v="179"/>
    <x v="357"/>
    <x v="99"/>
    <x v="160"/>
    <x v="176"/>
    <x v="359"/>
    <x v="3"/>
    <x v="95"/>
    <x v="86"/>
    <x v="188"/>
    <x v="369"/>
    <x v="359"/>
    <x v="359"/>
    <x v="359"/>
    <x v="2"/>
    <x v="7"/>
    <x v="7"/>
    <x v="7"/>
    <x v="319"/>
    <x v="197"/>
  </r>
  <r>
    <x v="215"/>
    <x v="209"/>
    <x v="1"/>
    <x v="4"/>
    <x v="117"/>
    <x v="12"/>
    <x v="2"/>
    <x v="14"/>
    <x v="29"/>
    <x v="9"/>
    <x v="73"/>
    <x v="112"/>
    <x v="2"/>
    <x v="16"/>
    <x v="443"/>
    <x v="140"/>
    <x v="293"/>
    <x v="293"/>
    <x v="243"/>
    <x v="185"/>
    <x v="13"/>
    <x v="2"/>
    <x v="101"/>
    <x v="13"/>
    <x v="13"/>
    <x v="138"/>
    <x v="432"/>
    <x v="13"/>
    <x v="13"/>
    <x v="139"/>
    <x v="3"/>
    <x v="404"/>
    <x v="86"/>
    <x v="13"/>
    <x v="7"/>
    <x v="136"/>
    <x v="136"/>
    <x v="136"/>
    <x v="2"/>
    <x v="8"/>
    <x v="0"/>
    <x v="8"/>
    <x v="87"/>
    <x v="110"/>
  </r>
  <r>
    <x v="344"/>
    <x v="326"/>
    <x v="1"/>
    <x v="11"/>
    <x v="117"/>
    <x v="12"/>
    <x v="2"/>
    <x v="14"/>
    <x v="29"/>
    <x v="5"/>
    <x v="73"/>
    <x v="112"/>
    <x v="2"/>
    <x v="29"/>
    <x v="30"/>
    <x v="140"/>
    <x v="293"/>
    <x v="293"/>
    <x v="243"/>
    <x v="293"/>
    <x v="469"/>
    <x v="2"/>
    <x v="383"/>
    <x v="453"/>
    <x v="470"/>
    <x v="338"/>
    <x v="24"/>
    <x v="454"/>
    <x v="469"/>
    <x v="339"/>
    <x v="3"/>
    <x v="30"/>
    <x v="86"/>
    <x v="487"/>
    <x v="491"/>
    <x v="339"/>
    <x v="339"/>
    <x v="339"/>
    <x v="2"/>
    <x v="8"/>
    <x v="0"/>
    <x v="8"/>
    <x v="402"/>
    <x v="110"/>
  </r>
  <r>
    <x v="216"/>
    <x v="210"/>
    <x v="1"/>
    <x v="4"/>
    <x v="118"/>
    <x v="3"/>
    <x v="6"/>
    <x v="14"/>
    <x v="29"/>
    <x v="9"/>
    <x v="73"/>
    <x v="112"/>
    <x v="2"/>
    <x v="16"/>
    <x v="317"/>
    <x v="21"/>
    <x v="111"/>
    <x v="115"/>
    <x v="284"/>
    <x v="222"/>
    <x v="133"/>
    <x v="2"/>
    <x v="199"/>
    <x v="389"/>
    <x v="404"/>
    <x v="246"/>
    <x v="400"/>
    <x v="389"/>
    <x v="404"/>
    <x v="243"/>
    <x v="3"/>
    <x v="235"/>
    <x v="86"/>
    <x v="415"/>
    <x v="400"/>
    <x v="241"/>
    <x v="241"/>
    <x v="241"/>
    <x v="2"/>
    <x v="2"/>
    <x v="7"/>
    <x v="2"/>
    <x v="32"/>
    <x v="38"/>
  </r>
  <r>
    <x v="345"/>
    <x v="327"/>
    <x v="1"/>
    <x v="11"/>
    <x v="118"/>
    <x v="3"/>
    <x v="6"/>
    <x v="14"/>
    <x v="29"/>
    <x v="5"/>
    <x v="73"/>
    <x v="112"/>
    <x v="2"/>
    <x v="29"/>
    <x v="158"/>
    <x v="21"/>
    <x v="111"/>
    <x v="115"/>
    <x v="284"/>
    <x v="264"/>
    <x v="328"/>
    <x v="2"/>
    <x v="282"/>
    <x v="72"/>
    <x v="73"/>
    <x v="253"/>
    <x v="68"/>
    <x v="70"/>
    <x v="71"/>
    <x v="255"/>
    <x v="3"/>
    <x v="201"/>
    <x v="86"/>
    <x v="76"/>
    <x v="90"/>
    <x v="253"/>
    <x v="253"/>
    <x v="253"/>
    <x v="2"/>
    <x v="2"/>
    <x v="7"/>
    <x v="2"/>
    <x v="453"/>
    <x v="38"/>
  </r>
  <r>
    <x v="217"/>
    <x v="211"/>
    <x v="1"/>
    <x v="4"/>
    <x v="119"/>
    <x v="12"/>
    <x v="6"/>
    <x v="14"/>
    <x v="29"/>
    <x v="9"/>
    <x v="73"/>
    <x v="112"/>
    <x v="2"/>
    <x v="16"/>
    <x v="419"/>
    <x v="114"/>
    <x v="236"/>
    <x v="236"/>
    <x v="263"/>
    <x v="204"/>
    <x v="50"/>
    <x v="2"/>
    <x v="171"/>
    <x v="33"/>
    <x v="32"/>
    <x v="182"/>
    <x v="361"/>
    <x v="33"/>
    <x v="32"/>
    <x v="181"/>
    <x v="3"/>
    <x v="398"/>
    <x v="86"/>
    <x v="35"/>
    <x v="59"/>
    <x v="179"/>
    <x v="179"/>
    <x v="179"/>
    <x v="2"/>
    <x v="8"/>
    <x v="0"/>
    <x v="8"/>
    <x v="62"/>
    <x v="72"/>
  </r>
  <r>
    <x v="328"/>
    <x v="311"/>
    <x v="1"/>
    <x v="11"/>
    <x v="119"/>
    <x v="12"/>
    <x v="6"/>
    <x v="14"/>
    <x v="29"/>
    <x v="5"/>
    <x v="73"/>
    <x v="112"/>
    <x v="2"/>
    <x v="29"/>
    <x v="57"/>
    <x v="114"/>
    <x v="236"/>
    <x v="236"/>
    <x v="263"/>
    <x v="275"/>
    <x v="413"/>
    <x v="2"/>
    <x v="306"/>
    <x v="428"/>
    <x v="444"/>
    <x v="303"/>
    <x v="104"/>
    <x v="428"/>
    <x v="444"/>
    <x v="304"/>
    <x v="3"/>
    <x v="38"/>
    <x v="86"/>
    <x v="456"/>
    <x v="434"/>
    <x v="303"/>
    <x v="303"/>
    <x v="303"/>
    <x v="2"/>
    <x v="8"/>
    <x v="0"/>
    <x v="8"/>
    <x v="425"/>
    <x v="72"/>
  </r>
  <r>
    <x v="218"/>
    <x v="212"/>
    <x v="1"/>
    <x v="4"/>
    <x v="120"/>
    <x v="12"/>
    <x v="3"/>
    <x v="14"/>
    <x v="29"/>
    <x v="4"/>
    <x v="73"/>
    <x v="112"/>
    <x v="2"/>
    <x v="16"/>
    <x v="404"/>
    <x v="122"/>
    <x v="291"/>
    <x v="291"/>
    <x v="115"/>
    <x v="93"/>
    <x v="31"/>
    <x v="2"/>
    <x v="88"/>
    <x v="153"/>
    <x v="160"/>
    <x v="87"/>
    <x v="404"/>
    <x v="153"/>
    <x v="160"/>
    <x v="88"/>
    <x v="3"/>
    <x v="391"/>
    <x v="86"/>
    <x v="167"/>
    <x v="88"/>
    <x v="85"/>
    <x v="85"/>
    <x v="85"/>
    <x v="2"/>
    <x v="8"/>
    <x v="0"/>
    <x v="8"/>
    <x v="109"/>
    <x v="129"/>
  </r>
  <r>
    <x v="300"/>
    <x v="286"/>
    <x v="1"/>
    <x v="11"/>
    <x v="120"/>
    <x v="12"/>
    <x v="3"/>
    <x v="14"/>
    <x v="29"/>
    <x v="5"/>
    <x v="73"/>
    <x v="112"/>
    <x v="2"/>
    <x v="29"/>
    <x v="73"/>
    <x v="122"/>
    <x v="291"/>
    <x v="291"/>
    <x v="115"/>
    <x v="392"/>
    <x v="442"/>
    <x v="2"/>
    <x v="400"/>
    <x v="310"/>
    <x v="320"/>
    <x v="403"/>
    <x v="65"/>
    <x v="312"/>
    <x v="320"/>
    <x v="405"/>
    <x v="3"/>
    <x v="45"/>
    <x v="86"/>
    <x v="328"/>
    <x v="403"/>
    <x v="405"/>
    <x v="405"/>
    <x v="405"/>
    <x v="2"/>
    <x v="8"/>
    <x v="0"/>
    <x v="8"/>
    <x v="380"/>
    <x v="129"/>
  </r>
  <r>
    <x v="219"/>
    <x v="213"/>
    <x v="1"/>
    <x v="4"/>
    <x v="121"/>
    <x v="10"/>
    <x v="6"/>
    <x v="13"/>
    <x v="29"/>
    <x v="1"/>
    <x v="73"/>
    <x v="112"/>
    <x v="2"/>
    <x v="16"/>
    <x v="309"/>
    <x v="74"/>
    <x v="309"/>
    <x v="309"/>
    <x v="71"/>
    <x v="61"/>
    <x v="22"/>
    <x v="2"/>
    <x v="62"/>
    <x v="460"/>
    <x v="475"/>
    <x v="76"/>
    <x v="453"/>
    <x v="459"/>
    <x v="474"/>
    <x v="77"/>
    <x v="3"/>
    <x v="427"/>
    <x v="86"/>
    <x v="490"/>
    <x v="72"/>
    <x v="74"/>
    <x v="74"/>
    <x v="74"/>
    <x v="2"/>
    <x v="8"/>
    <x v="3"/>
    <x v="11"/>
    <x v="94"/>
    <x v="114"/>
  </r>
  <r>
    <x v="346"/>
    <x v="328"/>
    <x v="1"/>
    <x v="11"/>
    <x v="121"/>
    <x v="10"/>
    <x v="6"/>
    <x v="13"/>
    <x v="29"/>
    <x v="5"/>
    <x v="73"/>
    <x v="112"/>
    <x v="2"/>
    <x v="29"/>
    <x v="165"/>
    <x v="74"/>
    <x v="309"/>
    <x v="309"/>
    <x v="71"/>
    <x v="422"/>
    <x v="458"/>
    <x v="2"/>
    <x v="427"/>
    <x v="8"/>
    <x v="8"/>
    <x v="419"/>
    <x v="6"/>
    <x v="8"/>
    <x v="8"/>
    <x v="420"/>
    <x v="3"/>
    <x v="3"/>
    <x v="86"/>
    <x v="9"/>
    <x v="417"/>
    <x v="420"/>
    <x v="420"/>
    <x v="420"/>
    <x v="2"/>
    <x v="8"/>
    <x v="3"/>
    <x v="11"/>
    <x v="393"/>
    <x v="114"/>
  </r>
  <r>
    <x v="20"/>
    <x v="19"/>
    <x v="1"/>
    <x v="2"/>
    <x v="122"/>
    <x v="1"/>
    <x v="5"/>
    <x v="14"/>
    <x v="22"/>
    <x v="6"/>
    <x v="17"/>
    <x v="34"/>
    <x v="2"/>
    <x v="25"/>
    <x v="219"/>
    <x v="81"/>
    <x v="149"/>
    <x v="151"/>
    <x v="165"/>
    <x v="280"/>
    <x v="256"/>
    <x v="2"/>
    <x v="270"/>
    <x v="288"/>
    <x v="291"/>
    <x v="284"/>
    <x v="219"/>
    <x v="288"/>
    <x v="291"/>
    <x v="285"/>
    <x v="3"/>
    <x v="207"/>
    <x v="121"/>
    <x v="345"/>
    <x v="372"/>
    <x v="284"/>
    <x v="284"/>
    <x v="284"/>
    <x v="4"/>
    <x v="6"/>
    <x v="7"/>
    <x v="6"/>
    <x v="268"/>
    <x v="178"/>
  </r>
  <r>
    <x v="29"/>
    <x v="28"/>
    <x v="1"/>
    <x v="4"/>
    <x v="122"/>
    <x v="1"/>
    <x v="5"/>
    <x v="14"/>
    <x v="23"/>
    <x v="6"/>
    <x v="20"/>
    <x v="34"/>
    <x v="2"/>
    <x v="18"/>
    <x v="245"/>
    <x v="72"/>
    <x v="149"/>
    <x v="151"/>
    <x v="164"/>
    <x v="198"/>
    <x v="232"/>
    <x v="2"/>
    <x v="219"/>
    <x v="213"/>
    <x v="218"/>
    <x v="205"/>
    <x v="236"/>
    <x v="213"/>
    <x v="218"/>
    <x v="205"/>
    <x v="3"/>
    <x v="226"/>
    <x v="47"/>
    <x v="182"/>
    <x v="127"/>
    <x v="203"/>
    <x v="203"/>
    <x v="203"/>
    <x v="4"/>
    <x v="6"/>
    <x v="7"/>
    <x v="6"/>
    <x v="228"/>
    <x v="178"/>
  </r>
  <r>
    <x v="49"/>
    <x v="20"/>
    <x v="0"/>
    <x v="7"/>
    <x v="122"/>
    <x v="1"/>
    <x v="5"/>
    <x v="14"/>
    <x v="15"/>
    <x v="6"/>
    <x v="17"/>
    <x v="34"/>
    <x v="2"/>
    <x v="18"/>
    <x v="246"/>
    <x v="81"/>
    <x v="149"/>
    <x v="151"/>
    <x v="165"/>
    <x v="196"/>
    <x v="230"/>
    <x v="2"/>
    <x v="218"/>
    <x v="183"/>
    <x v="191"/>
    <x v="202"/>
    <x v="234"/>
    <x v="183"/>
    <x v="191"/>
    <x v="203"/>
    <x v="3"/>
    <x v="227"/>
    <x v="37"/>
    <x v="145"/>
    <x v="121"/>
    <x v="201"/>
    <x v="201"/>
    <x v="201"/>
    <x v="4"/>
    <x v="6"/>
    <x v="7"/>
    <x v="6"/>
    <x v="226"/>
    <x v="178"/>
  </r>
  <r>
    <x v="220"/>
    <x v="214"/>
    <x v="1"/>
    <x v="4"/>
    <x v="123"/>
    <x v="0"/>
    <x v="2"/>
    <x v="14"/>
    <x v="29"/>
    <x v="4"/>
    <x v="73"/>
    <x v="112"/>
    <x v="2"/>
    <x v="16"/>
    <x v="337"/>
    <x v="51"/>
    <x v="122"/>
    <x v="124"/>
    <x v="168"/>
    <x v="128"/>
    <x v="120"/>
    <x v="2"/>
    <x v="131"/>
    <x v="301"/>
    <x v="301"/>
    <x v="140"/>
    <x v="372"/>
    <x v="301"/>
    <x v="301"/>
    <x v="141"/>
    <x v="3"/>
    <x v="309"/>
    <x v="86"/>
    <x v="306"/>
    <x v="187"/>
    <x v="138"/>
    <x v="138"/>
    <x v="138"/>
    <x v="2"/>
    <x v="5"/>
    <x v="7"/>
    <x v="5"/>
    <x v="155"/>
    <x v="174"/>
  </r>
  <r>
    <x v="301"/>
    <x v="287"/>
    <x v="1"/>
    <x v="11"/>
    <x v="123"/>
    <x v="0"/>
    <x v="2"/>
    <x v="14"/>
    <x v="29"/>
    <x v="5"/>
    <x v="73"/>
    <x v="112"/>
    <x v="2"/>
    <x v="29"/>
    <x v="136"/>
    <x v="51"/>
    <x v="122"/>
    <x v="124"/>
    <x v="168"/>
    <x v="346"/>
    <x v="347"/>
    <x v="2"/>
    <x v="345"/>
    <x v="171"/>
    <x v="184"/>
    <x v="337"/>
    <x v="95"/>
    <x v="170"/>
    <x v="184"/>
    <x v="338"/>
    <x v="3"/>
    <x v="139"/>
    <x v="86"/>
    <x v="197"/>
    <x v="317"/>
    <x v="338"/>
    <x v="338"/>
    <x v="338"/>
    <x v="2"/>
    <x v="5"/>
    <x v="7"/>
    <x v="5"/>
    <x v="330"/>
    <x v="174"/>
  </r>
  <r>
    <x v="398"/>
    <x v="393"/>
    <x v="1"/>
    <x v="4"/>
    <x v="123"/>
    <x v="0"/>
    <x v="2"/>
    <x v="14"/>
    <x v="13"/>
    <x v="4"/>
    <x v="84"/>
    <x v="102"/>
    <x v="2"/>
    <x v="29"/>
    <x v="167"/>
    <x v="66"/>
    <x v="118"/>
    <x v="120"/>
    <x v="186"/>
    <x v="332"/>
    <x v="349"/>
    <x v="2"/>
    <x v="336"/>
    <x v="331"/>
    <x v="338"/>
    <x v="346"/>
    <x v="125"/>
    <x v="331"/>
    <x v="339"/>
    <x v="347"/>
    <x v="3"/>
    <x v="147"/>
    <x v="86"/>
    <x v="347"/>
    <x v="339"/>
    <x v="347"/>
    <x v="347"/>
    <x v="347"/>
    <x v="2"/>
    <x v="5"/>
    <x v="7"/>
    <x v="5"/>
    <x v="324"/>
    <x v="175"/>
  </r>
  <r>
    <x v="221"/>
    <x v="215"/>
    <x v="1"/>
    <x v="4"/>
    <x v="124"/>
    <x v="0"/>
    <x v="2"/>
    <x v="14"/>
    <x v="29"/>
    <x v="9"/>
    <x v="73"/>
    <x v="112"/>
    <x v="2"/>
    <x v="16"/>
    <x v="342"/>
    <x v="63"/>
    <x v="55"/>
    <x v="59"/>
    <x v="291"/>
    <x v="228"/>
    <x v="181"/>
    <x v="2"/>
    <x v="226"/>
    <x v="56"/>
    <x v="61"/>
    <x v="224"/>
    <x v="272"/>
    <x v="56"/>
    <x v="61"/>
    <x v="226"/>
    <x v="3"/>
    <x v="310"/>
    <x v="86"/>
    <x v="66"/>
    <x v="109"/>
    <x v="225"/>
    <x v="225"/>
    <x v="224"/>
    <x v="2"/>
    <x v="5"/>
    <x v="7"/>
    <x v="5"/>
    <x v="219"/>
    <x v="238"/>
  </r>
  <r>
    <x v="347"/>
    <x v="329"/>
    <x v="1"/>
    <x v="11"/>
    <x v="124"/>
    <x v="0"/>
    <x v="2"/>
    <x v="14"/>
    <x v="29"/>
    <x v="5"/>
    <x v="73"/>
    <x v="112"/>
    <x v="2"/>
    <x v="29"/>
    <x v="132"/>
    <x v="63"/>
    <x v="55"/>
    <x v="59"/>
    <x v="291"/>
    <x v="258"/>
    <x v="288"/>
    <x v="2"/>
    <x v="265"/>
    <x v="401"/>
    <x v="414"/>
    <x v="272"/>
    <x v="190"/>
    <x v="401"/>
    <x v="414"/>
    <x v="273"/>
    <x v="3"/>
    <x v="138"/>
    <x v="86"/>
    <x v="425"/>
    <x v="383"/>
    <x v="270"/>
    <x v="270"/>
    <x v="271"/>
    <x v="2"/>
    <x v="5"/>
    <x v="7"/>
    <x v="5"/>
    <x v="278"/>
    <x v="238"/>
  </r>
  <r>
    <x v="87"/>
    <x v="89"/>
    <x v="1"/>
    <x v="4"/>
    <x v="125"/>
    <x v="0"/>
    <x v="1"/>
    <x v="2"/>
    <x v="23"/>
    <x v="7"/>
    <x v="49"/>
    <x v="92"/>
    <x v="2"/>
    <x v="12"/>
    <x v="454"/>
    <x v="27"/>
    <x v="110"/>
    <x v="97"/>
    <x v="34"/>
    <x v="13"/>
    <x v="64"/>
    <x v="2"/>
    <x v="12"/>
    <x v="413"/>
    <x v="410"/>
    <x v="14"/>
    <x v="429"/>
    <x v="413"/>
    <x v="412"/>
    <x v="11"/>
    <x v="3"/>
    <x v="407"/>
    <x v="52"/>
    <x v="413"/>
    <x v="235"/>
    <x v="11"/>
    <x v="11"/>
    <x v="10"/>
    <x v="2"/>
    <x v="5"/>
    <x v="7"/>
    <x v="5"/>
    <x v="8"/>
    <x v="21"/>
  </r>
  <r>
    <x v="419"/>
    <x v="420"/>
    <x v="1"/>
    <x v="4"/>
    <x v="125"/>
    <x v="0"/>
    <x v="1"/>
    <x v="2"/>
    <x v="25"/>
    <x v="7"/>
    <x v="96"/>
    <x v="135"/>
    <x v="2"/>
    <x v="29"/>
    <x v="61"/>
    <x v="67"/>
    <x v="117"/>
    <x v="107"/>
    <x v="12"/>
    <x v="457"/>
    <x v="317"/>
    <x v="2"/>
    <x v="459"/>
    <x v="352"/>
    <x v="383"/>
    <x v="463"/>
    <x v="126"/>
    <x v="351"/>
    <x v="383"/>
    <x v="465"/>
    <x v="3"/>
    <x v="119"/>
    <x v="86"/>
    <x v="396"/>
    <x v="385"/>
    <x v="464"/>
    <x v="464"/>
    <x v="464"/>
    <x v="2"/>
    <x v="5"/>
    <x v="7"/>
    <x v="5"/>
    <x v="463"/>
    <x v="23"/>
  </r>
  <r>
    <x v="478"/>
    <x v="477"/>
    <x v="1"/>
    <x v="4"/>
    <x v="125"/>
    <x v="0"/>
    <x v="1"/>
    <x v="2"/>
    <x v="23"/>
    <x v="7"/>
    <x v="113"/>
    <x v="45"/>
    <x v="2"/>
    <x v="17"/>
    <x v="251"/>
    <x v="52"/>
    <x v="71"/>
    <x v="66"/>
    <x v="46"/>
    <x v="56"/>
    <x v="224"/>
    <x v="2"/>
    <x v="70"/>
    <x v="182"/>
    <x v="183"/>
    <x v="63"/>
    <x v="247"/>
    <x v="182"/>
    <x v="183"/>
    <x v="64"/>
    <x v="3"/>
    <x v="232"/>
    <x v="86"/>
    <x v="195"/>
    <x v="208"/>
    <x v="61"/>
    <x v="61"/>
    <x v="61"/>
    <x v="4"/>
    <x v="5"/>
    <x v="7"/>
    <x v="5"/>
    <x v="95"/>
    <x v="18"/>
  </r>
  <r>
    <x v="222"/>
    <x v="216"/>
    <x v="1"/>
    <x v="4"/>
    <x v="126"/>
    <x v="1"/>
    <x v="2"/>
    <x v="14"/>
    <x v="29"/>
    <x v="9"/>
    <x v="73"/>
    <x v="112"/>
    <x v="2"/>
    <x v="16"/>
    <x v="423"/>
    <x v="130"/>
    <x v="282"/>
    <x v="281"/>
    <x v="248"/>
    <x v="187"/>
    <x v="26"/>
    <x v="2"/>
    <x v="149"/>
    <x v="25"/>
    <x v="24"/>
    <x v="167"/>
    <x v="425"/>
    <x v="25"/>
    <x v="24"/>
    <x v="168"/>
    <x v="3"/>
    <x v="375"/>
    <x v="86"/>
    <x v="26"/>
    <x v="78"/>
    <x v="163"/>
    <x v="163"/>
    <x v="165"/>
    <x v="2"/>
    <x v="6"/>
    <x v="7"/>
    <x v="6"/>
    <x v="118"/>
    <x v="149"/>
  </r>
  <r>
    <x v="302"/>
    <x v="288"/>
    <x v="1"/>
    <x v="11"/>
    <x v="126"/>
    <x v="1"/>
    <x v="2"/>
    <x v="14"/>
    <x v="29"/>
    <x v="5"/>
    <x v="73"/>
    <x v="112"/>
    <x v="2"/>
    <x v="29"/>
    <x v="54"/>
    <x v="130"/>
    <x v="282"/>
    <x v="281"/>
    <x v="248"/>
    <x v="288"/>
    <x v="452"/>
    <x v="2"/>
    <x v="324"/>
    <x v="438"/>
    <x v="454"/>
    <x v="313"/>
    <x v="29"/>
    <x v="438"/>
    <x v="454"/>
    <x v="314"/>
    <x v="3"/>
    <x v="66"/>
    <x v="86"/>
    <x v="468"/>
    <x v="410"/>
    <x v="316"/>
    <x v="316"/>
    <x v="314"/>
    <x v="2"/>
    <x v="6"/>
    <x v="7"/>
    <x v="6"/>
    <x v="371"/>
    <x v="149"/>
  </r>
  <r>
    <x v="109"/>
    <x v="111"/>
    <x v="2"/>
    <x v="10"/>
    <x v="127"/>
    <x v="14"/>
    <x v="10"/>
    <x v="14"/>
    <x v="20"/>
    <x v="2"/>
    <x v="3"/>
    <x v="3"/>
    <x v="2"/>
    <x v="21"/>
    <x v="235"/>
    <x v="108"/>
    <x v="1"/>
    <x v="0"/>
    <x v="336"/>
    <x v="245"/>
    <x v="245"/>
    <x v="2"/>
    <x v="248"/>
    <x v="238"/>
    <x v="244"/>
    <x v="251"/>
    <x v="229"/>
    <x v="238"/>
    <x v="244"/>
    <x v="251"/>
    <x v="3"/>
    <x v="217"/>
    <x v="156"/>
    <x v="478"/>
    <x v="391"/>
    <x v="249"/>
    <x v="249"/>
    <x v="249"/>
    <x v="7"/>
    <x v="7"/>
    <x v="7"/>
    <x v="7"/>
    <x v="247"/>
    <x v="257"/>
  </r>
  <r>
    <x v="367"/>
    <x v="359"/>
    <x v="2"/>
    <x v="9"/>
    <x v="127"/>
    <x v="14"/>
    <x v="10"/>
    <x v="14"/>
    <x v="15"/>
    <x v="2"/>
    <x v="3"/>
    <x v="3"/>
    <x v="2"/>
    <x v="21"/>
    <x v="235"/>
    <x v="108"/>
    <x v="1"/>
    <x v="0"/>
    <x v="336"/>
    <x v="245"/>
    <x v="245"/>
    <x v="2"/>
    <x v="248"/>
    <x v="238"/>
    <x v="244"/>
    <x v="251"/>
    <x v="229"/>
    <x v="238"/>
    <x v="244"/>
    <x v="251"/>
    <x v="3"/>
    <x v="217"/>
    <x v="2"/>
    <x v="18"/>
    <x v="97"/>
    <x v="249"/>
    <x v="249"/>
    <x v="249"/>
    <x v="7"/>
    <x v="7"/>
    <x v="7"/>
    <x v="7"/>
    <x v="247"/>
    <x v="257"/>
  </r>
  <r>
    <x v="368"/>
    <x v="360"/>
    <x v="1"/>
    <x v="2"/>
    <x v="127"/>
    <x v="14"/>
    <x v="10"/>
    <x v="14"/>
    <x v="14"/>
    <x v="2"/>
    <x v="3"/>
    <x v="3"/>
    <x v="2"/>
    <x v="21"/>
    <x v="235"/>
    <x v="108"/>
    <x v="1"/>
    <x v="0"/>
    <x v="336"/>
    <x v="245"/>
    <x v="245"/>
    <x v="2"/>
    <x v="248"/>
    <x v="238"/>
    <x v="244"/>
    <x v="251"/>
    <x v="229"/>
    <x v="238"/>
    <x v="244"/>
    <x v="251"/>
    <x v="3"/>
    <x v="217"/>
    <x v="156"/>
    <x v="478"/>
    <x v="391"/>
    <x v="249"/>
    <x v="249"/>
    <x v="249"/>
    <x v="7"/>
    <x v="7"/>
    <x v="7"/>
    <x v="7"/>
    <x v="247"/>
    <x v="257"/>
  </r>
  <r>
    <x v="223"/>
    <x v="217"/>
    <x v="1"/>
    <x v="4"/>
    <x v="128"/>
    <x v="6"/>
    <x v="3"/>
    <x v="12"/>
    <x v="29"/>
    <x v="1"/>
    <x v="73"/>
    <x v="112"/>
    <x v="2"/>
    <x v="16"/>
    <x v="312"/>
    <x v="4"/>
    <x v="8"/>
    <x v="8"/>
    <x v="300"/>
    <x v="236"/>
    <x v="242"/>
    <x v="2"/>
    <x v="246"/>
    <x v="244"/>
    <x v="251"/>
    <x v="249"/>
    <x v="243"/>
    <x v="246"/>
    <x v="251"/>
    <x v="246"/>
    <x v="3"/>
    <x v="228"/>
    <x v="86"/>
    <x v="256"/>
    <x v="200"/>
    <x v="244"/>
    <x v="244"/>
    <x v="244"/>
    <x v="2"/>
    <x v="0"/>
    <x v="7"/>
    <x v="0"/>
    <x v="243"/>
    <x v="250"/>
  </r>
  <r>
    <x v="303"/>
    <x v="289"/>
    <x v="1"/>
    <x v="11"/>
    <x v="128"/>
    <x v="6"/>
    <x v="3"/>
    <x v="12"/>
    <x v="29"/>
    <x v="5"/>
    <x v="73"/>
    <x v="112"/>
    <x v="2"/>
    <x v="29"/>
    <x v="163"/>
    <x v="4"/>
    <x v="8"/>
    <x v="8"/>
    <x v="300"/>
    <x v="252"/>
    <x v="246"/>
    <x v="2"/>
    <x v="249"/>
    <x v="225"/>
    <x v="235"/>
    <x v="252"/>
    <x v="214"/>
    <x v="225"/>
    <x v="235"/>
    <x v="254"/>
    <x v="3"/>
    <x v="206"/>
    <x v="86"/>
    <x v="239"/>
    <x v="302"/>
    <x v="252"/>
    <x v="252"/>
    <x v="252"/>
    <x v="2"/>
    <x v="0"/>
    <x v="7"/>
    <x v="0"/>
    <x v="254"/>
    <x v="250"/>
  </r>
  <r>
    <x v="425"/>
    <x v="426"/>
    <x v="1"/>
    <x v="4"/>
    <x v="128"/>
    <x v="6"/>
    <x v="3"/>
    <x v="12"/>
    <x v="19"/>
    <x v="1"/>
    <x v="97"/>
    <x v="136"/>
    <x v="2"/>
    <x v="16"/>
    <x v="385"/>
    <x v="5"/>
    <x v="10"/>
    <x v="10"/>
    <x v="299"/>
    <x v="234"/>
    <x v="243"/>
    <x v="2"/>
    <x v="245"/>
    <x v="237"/>
    <x v="242"/>
    <x v="247"/>
    <x v="242"/>
    <x v="237"/>
    <x v="242"/>
    <x v="245"/>
    <x v="3"/>
    <x v="230"/>
    <x v="86"/>
    <x v="247"/>
    <x v="251"/>
    <x v="242"/>
    <x v="242"/>
    <x v="243"/>
    <x v="2"/>
    <x v="0"/>
    <x v="7"/>
    <x v="0"/>
    <x v="242"/>
    <x v="251"/>
  </r>
  <r>
    <x v="88"/>
    <x v="90"/>
    <x v="1"/>
    <x v="6"/>
    <x v="129"/>
    <x v="3"/>
    <x v="1"/>
    <x v="7"/>
    <x v="34"/>
    <x v="7"/>
    <x v="49"/>
    <x v="162"/>
    <x v="2"/>
    <x v="12"/>
    <x v="462"/>
    <x v="19"/>
    <x v="75"/>
    <x v="77"/>
    <x v="283"/>
    <x v="200"/>
    <x v="114"/>
    <x v="2"/>
    <x v="192"/>
    <x v="414"/>
    <x v="428"/>
    <x v="234"/>
    <x v="412"/>
    <x v="414"/>
    <x v="428"/>
    <x v="235"/>
    <x v="3"/>
    <x v="286"/>
    <x v="58"/>
    <x v="435"/>
    <x v="85"/>
    <x v="234"/>
    <x v="234"/>
    <x v="233"/>
    <x v="1"/>
    <x v="2"/>
    <x v="7"/>
    <x v="2"/>
    <x v="78"/>
    <x v="196"/>
  </r>
  <r>
    <x v="89"/>
    <x v="91"/>
    <x v="1"/>
    <x v="5"/>
    <x v="129"/>
    <x v="3"/>
    <x v="1"/>
    <x v="7"/>
    <x v="15"/>
    <x v="7"/>
    <x v="49"/>
    <x v="162"/>
    <x v="2"/>
    <x v="33"/>
    <x v="7"/>
    <x v="19"/>
    <x v="75"/>
    <x v="77"/>
    <x v="283"/>
    <x v="278"/>
    <x v="354"/>
    <x v="2"/>
    <x v="289"/>
    <x v="46"/>
    <x v="47"/>
    <x v="264"/>
    <x v="52"/>
    <x v="46"/>
    <x v="47"/>
    <x v="264"/>
    <x v="3"/>
    <x v="160"/>
    <x v="111"/>
    <x v="54"/>
    <x v="404"/>
    <x v="262"/>
    <x v="262"/>
    <x v="262"/>
    <x v="1"/>
    <x v="2"/>
    <x v="7"/>
    <x v="2"/>
    <x v="413"/>
    <x v="196"/>
  </r>
  <r>
    <x v="90"/>
    <x v="92"/>
    <x v="1"/>
    <x v="3"/>
    <x v="129"/>
    <x v="3"/>
    <x v="1"/>
    <x v="7"/>
    <x v="14"/>
    <x v="7"/>
    <x v="49"/>
    <x v="162"/>
    <x v="2"/>
    <x v="12"/>
    <x v="462"/>
    <x v="19"/>
    <x v="75"/>
    <x v="77"/>
    <x v="283"/>
    <x v="200"/>
    <x v="114"/>
    <x v="2"/>
    <x v="192"/>
    <x v="414"/>
    <x v="428"/>
    <x v="234"/>
    <x v="412"/>
    <x v="414"/>
    <x v="428"/>
    <x v="235"/>
    <x v="3"/>
    <x v="286"/>
    <x v="58"/>
    <x v="435"/>
    <x v="85"/>
    <x v="234"/>
    <x v="234"/>
    <x v="233"/>
    <x v="1"/>
    <x v="2"/>
    <x v="7"/>
    <x v="2"/>
    <x v="78"/>
    <x v="196"/>
  </r>
  <r>
    <x v="75"/>
    <x v="76"/>
    <x v="1"/>
    <x v="5"/>
    <x v="130"/>
    <x v="15"/>
    <x v="6"/>
    <x v="14"/>
    <x v="15"/>
    <x v="5"/>
    <x v="33"/>
    <x v="78"/>
    <x v="2"/>
    <x v="37"/>
    <x v="188"/>
    <x v="149"/>
    <x v="3"/>
    <x v="5"/>
    <x v="314"/>
    <x v="178"/>
    <x v="476"/>
    <x v="2"/>
    <x v="375"/>
    <x v="465"/>
    <x v="480"/>
    <x v="436"/>
    <x v="458"/>
    <x v="464"/>
    <x v="479"/>
    <x v="438"/>
    <x v="3"/>
    <x v="434"/>
    <x v="158"/>
    <x v="496"/>
    <x v="496"/>
    <x v="437"/>
    <x v="437"/>
    <x v="437"/>
    <x v="2"/>
    <x v="8"/>
    <x v="7"/>
    <x v="15"/>
    <x v="377"/>
    <x v="253"/>
  </r>
  <r>
    <x v="76"/>
    <x v="77"/>
    <x v="1"/>
    <x v="3"/>
    <x v="130"/>
    <x v="15"/>
    <x v="6"/>
    <x v="14"/>
    <x v="14"/>
    <x v="5"/>
    <x v="33"/>
    <x v="78"/>
    <x v="2"/>
    <x v="7"/>
    <x v="275"/>
    <x v="149"/>
    <x v="3"/>
    <x v="5"/>
    <x v="314"/>
    <x v="297"/>
    <x v="8"/>
    <x v="2"/>
    <x v="109"/>
    <x v="2"/>
    <x v="2"/>
    <x v="51"/>
    <x v="1"/>
    <x v="2"/>
    <x v="2"/>
    <x v="52"/>
    <x v="3"/>
    <x v="434"/>
    <x v="1"/>
    <x v="2"/>
    <x v="3"/>
    <x v="50"/>
    <x v="50"/>
    <x v="50"/>
    <x v="2"/>
    <x v="8"/>
    <x v="7"/>
    <x v="15"/>
    <x v="112"/>
    <x v="253"/>
  </r>
  <r>
    <x v="146"/>
    <x v="142"/>
    <x v="1"/>
    <x v="6"/>
    <x v="131"/>
    <x v="8"/>
    <x v="10"/>
    <x v="14"/>
    <x v="34"/>
    <x v="2"/>
    <x v="66"/>
    <x v="42"/>
    <x v="2"/>
    <x v="16"/>
    <x v="264"/>
    <x v="89"/>
    <x v="330"/>
    <x v="330"/>
    <x v="225"/>
    <x v="475"/>
    <x v="483"/>
    <x v="2"/>
    <x v="248"/>
    <x v="238"/>
    <x v="244"/>
    <x v="251"/>
    <x v="229"/>
    <x v="238"/>
    <x v="244"/>
    <x v="251"/>
    <x v="3"/>
    <x v="425"/>
    <x v="76"/>
    <x v="227"/>
    <x v="4"/>
    <x v="249"/>
    <x v="249"/>
    <x v="249"/>
    <x v="4"/>
    <x v="8"/>
    <x v="6"/>
    <x v="14"/>
    <x v="0"/>
    <x v="47"/>
  </r>
  <r>
    <x v="147"/>
    <x v="143"/>
    <x v="1"/>
    <x v="5"/>
    <x v="131"/>
    <x v="8"/>
    <x v="10"/>
    <x v="14"/>
    <x v="15"/>
    <x v="2"/>
    <x v="66"/>
    <x v="42"/>
    <x v="2"/>
    <x v="29"/>
    <x v="200"/>
    <x v="89"/>
    <x v="330"/>
    <x v="330"/>
    <x v="225"/>
    <x v="475"/>
    <x v="483"/>
    <x v="2"/>
    <x v="248"/>
    <x v="238"/>
    <x v="244"/>
    <x v="251"/>
    <x v="229"/>
    <x v="238"/>
    <x v="244"/>
    <x v="251"/>
    <x v="3"/>
    <x v="5"/>
    <x v="94"/>
    <x v="267"/>
    <x v="495"/>
    <x v="249"/>
    <x v="249"/>
    <x v="249"/>
    <x v="4"/>
    <x v="8"/>
    <x v="6"/>
    <x v="14"/>
    <x v="485"/>
    <x v="47"/>
  </r>
  <r>
    <x v="148"/>
    <x v="144"/>
    <x v="1"/>
    <x v="3"/>
    <x v="131"/>
    <x v="8"/>
    <x v="10"/>
    <x v="14"/>
    <x v="14"/>
    <x v="2"/>
    <x v="66"/>
    <x v="42"/>
    <x v="2"/>
    <x v="16"/>
    <x v="264"/>
    <x v="89"/>
    <x v="330"/>
    <x v="330"/>
    <x v="225"/>
    <x v="475"/>
    <x v="483"/>
    <x v="2"/>
    <x v="248"/>
    <x v="238"/>
    <x v="244"/>
    <x v="251"/>
    <x v="229"/>
    <x v="238"/>
    <x v="244"/>
    <x v="251"/>
    <x v="3"/>
    <x v="425"/>
    <x v="76"/>
    <x v="227"/>
    <x v="4"/>
    <x v="249"/>
    <x v="249"/>
    <x v="249"/>
    <x v="4"/>
    <x v="8"/>
    <x v="6"/>
    <x v="14"/>
    <x v="0"/>
    <x v="47"/>
  </r>
  <r>
    <x v="137"/>
    <x v="79"/>
    <x v="1"/>
    <x v="5"/>
    <x v="132"/>
    <x v="15"/>
    <x v="6"/>
    <x v="14"/>
    <x v="15"/>
    <x v="5"/>
    <x v="33"/>
    <x v="78"/>
    <x v="2"/>
    <x v="1"/>
    <x v="450"/>
    <x v="44"/>
    <x v="2"/>
    <x v="2"/>
    <x v="316"/>
    <x v="421"/>
    <x v="2"/>
    <x v="2"/>
    <x v="104"/>
    <x v="0"/>
    <x v="0"/>
    <x v="40"/>
    <x v="0"/>
    <x v="0"/>
    <x v="0"/>
    <x v="40"/>
    <x v="3"/>
    <x v="434"/>
    <x v="0"/>
    <x v="0"/>
    <x v="1"/>
    <x v="39"/>
    <x v="39"/>
    <x v="39"/>
    <x v="2"/>
    <x v="8"/>
    <x v="7"/>
    <x v="15"/>
    <x v="57"/>
    <x v="255"/>
  </r>
  <r>
    <x v="138"/>
    <x v="78"/>
    <x v="1"/>
    <x v="3"/>
    <x v="132"/>
    <x v="15"/>
    <x v="6"/>
    <x v="14"/>
    <x v="14"/>
    <x v="5"/>
    <x v="33"/>
    <x v="78"/>
    <x v="2"/>
    <x v="42"/>
    <x v="15"/>
    <x v="44"/>
    <x v="2"/>
    <x v="2"/>
    <x v="316"/>
    <x v="67"/>
    <x v="482"/>
    <x v="2"/>
    <x v="379"/>
    <x v="466"/>
    <x v="481"/>
    <x v="444"/>
    <x v="461"/>
    <x v="465"/>
    <x v="480"/>
    <x v="446"/>
    <x v="3"/>
    <x v="434"/>
    <x v="160"/>
    <x v="497"/>
    <x v="498"/>
    <x v="445"/>
    <x v="445"/>
    <x v="445"/>
    <x v="2"/>
    <x v="8"/>
    <x v="7"/>
    <x v="15"/>
    <x v="432"/>
    <x v="255"/>
  </r>
  <r>
    <x v="73"/>
    <x v="74"/>
    <x v="1"/>
    <x v="5"/>
    <x v="133"/>
    <x v="15"/>
    <x v="6"/>
    <x v="14"/>
    <x v="15"/>
    <x v="5"/>
    <x v="33"/>
    <x v="78"/>
    <x v="2"/>
    <x v="34"/>
    <x v="227"/>
    <x v="52"/>
    <x v="5"/>
    <x v="3"/>
    <x v="43"/>
    <x v="319"/>
    <x v="265"/>
    <x v="2"/>
    <x v="301"/>
    <x v="450"/>
    <x v="466"/>
    <x v="320"/>
    <x v="333"/>
    <x v="450"/>
    <x v="465"/>
    <x v="321"/>
    <x v="3"/>
    <x v="434"/>
    <x v="136"/>
    <x v="485"/>
    <x v="376"/>
    <x v="323"/>
    <x v="323"/>
    <x v="321"/>
    <x v="2"/>
    <x v="8"/>
    <x v="7"/>
    <x v="15"/>
    <x v="246"/>
    <x v="256"/>
  </r>
  <r>
    <x v="74"/>
    <x v="75"/>
    <x v="1"/>
    <x v="3"/>
    <x v="133"/>
    <x v="15"/>
    <x v="6"/>
    <x v="14"/>
    <x v="14"/>
    <x v="5"/>
    <x v="33"/>
    <x v="78"/>
    <x v="2"/>
    <x v="11"/>
    <x v="237"/>
    <x v="52"/>
    <x v="5"/>
    <x v="3"/>
    <x v="43"/>
    <x v="153"/>
    <x v="214"/>
    <x v="2"/>
    <x v="180"/>
    <x v="16"/>
    <x v="16"/>
    <x v="162"/>
    <x v="140"/>
    <x v="16"/>
    <x v="16"/>
    <x v="163"/>
    <x v="3"/>
    <x v="434"/>
    <x v="19"/>
    <x v="16"/>
    <x v="16"/>
    <x v="158"/>
    <x v="158"/>
    <x v="160"/>
    <x v="2"/>
    <x v="8"/>
    <x v="7"/>
    <x v="15"/>
    <x v="248"/>
    <x v="256"/>
  </r>
  <r>
    <x v="51"/>
    <x v="45"/>
    <x v="1"/>
    <x v="4"/>
    <x v="134"/>
    <x v="0"/>
    <x v="3"/>
    <x v="6"/>
    <x v="12"/>
    <x v="1"/>
    <x v="40"/>
    <x v="16"/>
    <x v="2"/>
    <x v="26"/>
    <x v="228"/>
    <x v="89"/>
    <x v="231"/>
    <x v="228"/>
    <x v="106"/>
    <x v="263"/>
    <x v="279"/>
    <x v="0"/>
    <x v="46"/>
    <x v="277"/>
    <x v="233"/>
    <x v="45"/>
    <x v="218"/>
    <x v="277"/>
    <x v="233"/>
    <x v="46"/>
    <x v="0"/>
    <x v="211"/>
    <x v="122"/>
    <x v="313"/>
    <x v="282"/>
    <x v="280"/>
    <x v="280"/>
    <x v="280"/>
    <x v="6"/>
    <x v="5"/>
    <x v="7"/>
    <x v="5"/>
    <x v="267"/>
    <x v="74"/>
  </r>
  <r>
    <x v="71"/>
    <x v="72"/>
    <x v="1"/>
    <x v="5"/>
    <x v="135"/>
    <x v="15"/>
    <x v="6"/>
    <x v="14"/>
    <x v="15"/>
    <x v="5"/>
    <x v="33"/>
    <x v="78"/>
    <x v="2"/>
    <x v="41"/>
    <x v="185"/>
    <x v="1"/>
    <x v="4"/>
    <x v="4"/>
    <x v="63"/>
    <x v="423"/>
    <x v="446"/>
    <x v="2"/>
    <x v="422"/>
    <x v="459"/>
    <x v="474"/>
    <x v="431"/>
    <x v="329"/>
    <x v="458"/>
    <x v="473"/>
    <x v="433"/>
    <x v="3"/>
    <x v="434"/>
    <x v="151"/>
    <x v="491"/>
    <x v="473"/>
    <x v="431"/>
    <x v="431"/>
    <x v="432"/>
    <x v="2"/>
    <x v="8"/>
    <x v="7"/>
    <x v="15"/>
    <x v="385"/>
    <x v="254"/>
  </r>
  <r>
    <x v="72"/>
    <x v="73"/>
    <x v="1"/>
    <x v="3"/>
    <x v="135"/>
    <x v="15"/>
    <x v="6"/>
    <x v="14"/>
    <x v="14"/>
    <x v="5"/>
    <x v="33"/>
    <x v="78"/>
    <x v="2"/>
    <x v="2"/>
    <x v="281"/>
    <x v="1"/>
    <x v="4"/>
    <x v="4"/>
    <x v="63"/>
    <x v="60"/>
    <x v="28"/>
    <x v="2"/>
    <x v="65"/>
    <x v="9"/>
    <x v="9"/>
    <x v="59"/>
    <x v="143"/>
    <x v="9"/>
    <x v="9"/>
    <x v="59"/>
    <x v="3"/>
    <x v="434"/>
    <x v="6"/>
    <x v="7"/>
    <x v="38"/>
    <x v="57"/>
    <x v="57"/>
    <x v="57"/>
    <x v="2"/>
    <x v="8"/>
    <x v="7"/>
    <x v="15"/>
    <x v="104"/>
    <x v="254"/>
  </r>
  <r>
    <x v="224"/>
    <x v="346"/>
    <x v="1"/>
    <x v="4"/>
    <x v="136"/>
    <x v="14"/>
    <x v="1"/>
    <x v="13"/>
    <x v="29"/>
    <x v="7"/>
    <x v="73"/>
    <x v="112"/>
    <x v="2"/>
    <x v="16"/>
    <x v="343"/>
    <x v="59"/>
    <x v="96"/>
    <x v="98"/>
    <x v="143"/>
    <x v="115"/>
    <x v="158"/>
    <x v="2"/>
    <x v="141"/>
    <x v="113"/>
    <x v="120"/>
    <x v="124"/>
    <x v="315"/>
    <x v="114"/>
    <x v="119"/>
    <x v="125"/>
    <x v="3"/>
    <x v="351"/>
    <x v="86"/>
    <x v="121"/>
    <x v="146"/>
    <x v="122"/>
    <x v="122"/>
    <x v="122"/>
    <x v="2"/>
    <x v="7"/>
    <x v="7"/>
    <x v="7"/>
    <x v="204"/>
    <x v="234"/>
  </r>
  <r>
    <x v="304"/>
    <x v="341"/>
    <x v="1"/>
    <x v="11"/>
    <x v="136"/>
    <x v="14"/>
    <x v="1"/>
    <x v="13"/>
    <x v="29"/>
    <x v="5"/>
    <x v="73"/>
    <x v="112"/>
    <x v="2"/>
    <x v="29"/>
    <x v="131"/>
    <x v="59"/>
    <x v="96"/>
    <x v="98"/>
    <x v="143"/>
    <x v="360"/>
    <x v="303"/>
    <x v="2"/>
    <x v="332"/>
    <x v="354"/>
    <x v="362"/>
    <x v="351"/>
    <x v="157"/>
    <x v="353"/>
    <x v="362"/>
    <x v="353"/>
    <x v="3"/>
    <x v="90"/>
    <x v="86"/>
    <x v="373"/>
    <x v="354"/>
    <x v="352"/>
    <x v="352"/>
    <x v="353"/>
    <x v="2"/>
    <x v="7"/>
    <x v="7"/>
    <x v="7"/>
    <x v="284"/>
    <x v="234"/>
  </r>
  <r>
    <x v="225"/>
    <x v="218"/>
    <x v="1"/>
    <x v="4"/>
    <x v="137"/>
    <x v="14"/>
    <x v="8"/>
    <x v="14"/>
    <x v="29"/>
    <x v="6"/>
    <x v="73"/>
    <x v="112"/>
    <x v="2"/>
    <x v="16"/>
    <x v="379"/>
    <x v="98"/>
    <x v="277"/>
    <x v="276"/>
    <x v="131"/>
    <x v="103"/>
    <x v="55"/>
    <x v="2"/>
    <x v="99"/>
    <x v="407"/>
    <x v="421"/>
    <x v="106"/>
    <x v="410"/>
    <x v="407"/>
    <x v="421"/>
    <x v="107"/>
    <x v="3"/>
    <x v="359"/>
    <x v="86"/>
    <x v="431"/>
    <x v="448"/>
    <x v="104"/>
    <x v="104"/>
    <x v="104"/>
    <x v="2"/>
    <x v="7"/>
    <x v="7"/>
    <x v="7"/>
    <x v="107"/>
    <x v="116"/>
  </r>
  <r>
    <x v="348"/>
    <x v="330"/>
    <x v="1"/>
    <x v="11"/>
    <x v="137"/>
    <x v="14"/>
    <x v="8"/>
    <x v="14"/>
    <x v="29"/>
    <x v="5"/>
    <x v="73"/>
    <x v="112"/>
    <x v="2"/>
    <x v="29"/>
    <x v="96"/>
    <x v="98"/>
    <x v="277"/>
    <x v="276"/>
    <x v="131"/>
    <x v="375"/>
    <x v="407"/>
    <x v="2"/>
    <x v="385"/>
    <x v="52"/>
    <x v="56"/>
    <x v="378"/>
    <x v="55"/>
    <x v="52"/>
    <x v="56"/>
    <x v="379"/>
    <x v="3"/>
    <x v="81"/>
    <x v="86"/>
    <x v="59"/>
    <x v="47"/>
    <x v="379"/>
    <x v="379"/>
    <x v="379"/>
    <x v="2"/>
    <x v="7"/>
    <x v="7"/>
    <x v="7"/>
    <x v="382"/>
    <x v="116"/>
  </r>
  <r>
    <x v="476"/>
    <x v="475"/>
    <x v="1"/>
    <x v="4"/>
    <x v="137"/>
    <x v="14"/>
    <x v="8"/>
    <x v="14"/>
    <x v="13"/>
    <x v="6"/>
    <x v="112"/>
    <x v="39"/>
    <x v="2"/>
    <x v="29"/>
    <x v="193"/>
    <x v="98"/>
    <x v="253"/>
    <x v="251"/>
    <x v="210"/>
    <x v="314"/>
    <x v="393"/>
    <x v="2"/>
    <x v="317"/>
    <x v="117"/>
    <x v="131"/>
    <x v="321"/>
    <x v="172"/>
    <x v="118"/>
    <x v="130"/>
    <x v="322"/>
    <x v="3"/>
    <x v="178"/>
    <x v="86"/>
    <x v="130"/>
    <x v="149"/>
    <x v="324"/>
    <x v="324"/>
    <x v="322"/>
    <x v="4"/>
    <x v="7"/>
    <x v="7"/>
    <x v="7"/>
    <x v="343"/>
    <x v="100"/>
  </r>
  <r>
    <x v="477"/>
    <x v="476"/>
    <x v="1"/>
    <x v="4"/>
    <x v="137"/>
    <x v="14"/>
    <x v="8"/>
    <x v="14"/>
    <x v="23"/>
    <x v="6"/>
    <x v="112"/>
    <x v="39"/>
    <x v="2"/>
    <x v="29"/>
    <x v="193"/>
    <x v="98"/>
    <x v="253"/>
    <x v="251"/>
    <x v="210"/>
    <x v="314"/>
    <x v="393"/>
    <x v="2"/>
    <x v="317"/>
    <x v="117"/>
    <x v="131"/>
    <x v="321"/>
    <x v="172"/>
    <x v="118"/>
    <x v="130"/>
    <x v="322"/>
    <x v="3"/>
    <x v="178"/>
    <x v="86"/>
    <x v="130"/>
    <x v="149"/>
    <x v="324"/>
    <x v="324"/>
    <x v="322"/>
    <x v="4"/>
    <x v="7"/>
    <x v="7"/>
    <x v="7"/>
    <x v="343"/>
    <x v="100"/>
  </r>
  <r>
    <x v="258"/>
    <x v="152"/>
    <x v="1"/>
    <x v="4"/>
    <x v="138"/>
    <x v="8"/>
    <x v="10"/>
    <x v="14"/>
    <x v="36"/>
    <x v="2"/>
    <x v="68"/>
    <x v="28"/>
    <x v="2"/>
    <x v="23"/>
    <x v="224"/>
    <x v="128"/>
    <x v="331"/>
    <x v="331"/>
    <x v="62"/>
    <x v="290"/>
    <x v="463"/>
    <x v="2"/>
    <x v="340"/>
    <x v="17"/>
    <x v="17"/>
    <x v="266"/>
    <x v="5"/>
    <x v="17"/>
    <x v="17"/>
    <x v="267"/>
    <x v="3"/>
    <x v="184"/>
    <x v="101"/>
    <x v="17"/>
    <x v="37"/>
    <x v="264"/>
    <x v="264"/>
    <x v="265"/>
    <x v="5"/>
    <x v="8"/>
    <x v="6"/>
    <x v="14"/>
    <x v="253"/>
    <x v="28"/>
  </r>
  <r>
    <x v="226"/>
    <x v="219"/>
    <x v="1"/>
    <x v="4"/>
    <x v="139"/>
    <x v="0"/>
    <x v="3"/>
    <x v="14"/>
    <x v="29"/>
    <x v="4"/>
    <x v="73"/>
    <x v="112"/>
    <x v="2"/>
    <x v="16"/>
    <x v="383"/>
    <x v="94"/>
    <x v="209"/>
    <x v="210"/>
    <x v="160"/>
    <x v="116"/>
    <x v="87"/>
    <x v="2"/>
    <x v="110"/>
    <x v="107"/>
    <x v="113"/>
    <x v="107"/>
    <x v="362"/>
    <x v="108"/>
    <x v="112"/>
    <x v="108"/>
    <x v="3"/>
    <x v="322"/>
    <x v="86"/>
    <x v="115"/>
    <x v="152"/>
    <x v="105"/>
    <x v="105"/>
    <x v="105"/>
    <x v="2"/>
    <x v="5"/>
    <x v="7"/>
    <x v="5"/>
    <x v="176"/>
    <x v="219"/>
  </r>
  <r>
    <x v="305"/>
    <x v="290"/>
    <x v="1"/>
    <x v="11"/>
    <x v="139"/>
    <x v="0"/>
    <x v="3"/>
    <x v="14"/>
    <x v="29"/>
    <x v="5"/>
    <x v="73"/>
    <x v="112"/>
    <x v="2"/>
    <x v="29"/>
    <x v="90"/>
    <x v="94"/>
    <x v="209"/>
    <x v="210"/>
    <x v="160"/>
    <x v="359"/>
    <x v="376"/>
    <x v="2"/>
    <x v="374"/>
    <x v="358"/>
    <x v="368"/>
    <x v="375"/>
    <x v="103"/>
    <x v="357"/>
    <x v="368"/>
    <x v="376"/>
    <x v="3"/>
    <x v="123"/>
    <x v="86"/>
    <x v="380"/>
    <x v="346"/>
    <x v="376"/>
    <x v="376"/>
    <x v="376"/>
    <x v="2"/>
    <x v="5"/>
    <x v="7"/>
    <x v="5"/>
    <x v="305"/>
    <x v="219"/>
  </r>
  <r>
    <x v="389"/>
    <x v="382"/>
    <x v="1"/>
    <x v="4"/>
    <x v="140"/>
    <x v="1"/>
    <x v="8"/>
    <x v="8"/>
    <x v="26"/>
    <x v="7"/>
    <x v="79"/>
    <x v="38"/>
    <x v="2"/>
    <x v="14"/>
    <x v="285"/>
    <x v="11"/>
    <x v="42"/>
    <x v="42"/>
    <x v="220"/>
    <x v="148"/>
    <x v="170"/>
    <x v="2"/>
    <x v="155"/>
    <x v="327"/>
    <x v="327"/>
    <x v="154"/>
    <x v="287"/>
    <x v="327"/>
    <x v="328"/>
    <x v="157"/>
    <x v="3"/>
    <x v="336"/>
    <x v="86"/>
    <x v="336"/>
    <x v="327"/>
    <x v="152"/>
    <x v="152"/>
    <x v="154"/>
    <x v="4"/>
    <x v="6"/>
    <x v="7"/>
    <x v="6"/>
    <x v="181"/>
    <x v="206"/>
  </r>
  <r>
    <x v="227"/>
    <x v="220"/>
    <x v="1"/>
    <x v="4"/>
    <x v="141"/>
    <x v="12"/>
    <x v="0"/>
    <x v="1"/>
    <x v="29"/>
    <x v="1"/>
    <x v="73"/>
    <x v="112"/>
    <x v="2"/>
    <x v="16"/>
    <x v="416"/>
    <x v="116"/>
    <x v="281"/>
    <x v="279"/>
    <x v="142"/>
    <x v="102"/>
    <x v="35"/>
    <x v="2"/>
    <x v="92"/>
    <x v="102"/>
    <x v="105"/>
    <x v="93"/>
    <x v="406"/>
    <x v="102"/>
    <x v="104"/>
    <x v="94"/>
    <x v="3"/>
    <x v="397"/>
    <x v="86"/>
    <x v="105"/>
    <x v="77"/>
    <x v="91"/>
    <x v="91"/>
    <x v="91"/>
    <x v="2"/>
    <x v="8"/>
    <x v="0"/>
    <x v="8"/>
    <x v="92"/>
    <x v="105"/>
  </r>
  <r>
    <x v="306"/>
    <x v="291"/>
    <x v="1"/>
    <x v="11"/>
    <x v="141"/>
    <x v="12"/>
    <x v="0"/>
    <x v="1"/>
    <x v="29"/>
    <x v="5"/>
    <x v="73"/>
    <x v="112"/>
    <x v="2"/>
    <x v="29"/>
    <x v="60"/>
    <x v="116"/>
    <x v="281"/>
    <x v="279"/>
    <x v="142"/>
    <x v="377"/>
    <x v="434"/>
    <x v="2"/>
    <x v="393"/>
    <x v="362"/>
    <x v="374"/>
    <x v="394"/>
    <x v="60"/>
    <x v="361"/>
    <x v="373"/>
    <x v="396"/>
    <x v="3"/>
    <x v="39"/>
    <x v="86"/>
    <x v="386"/>
    <x v="411"/>
    <x v="396"/>
    <x v="396"/>
    <x v="396"/>
    <x v="2"/>
    <x v="8"/>
    <x v="0"/>
    <x v="8"/>
    <x v="395"/>
    <x v="105"/>
  </r>
  <r>
    <x v="61"/>
    <x v="58"/>
    <x v="1"/>
    <x v="6"/>
    <x v="142"/>
    <x v="15"/>
    <x v="11"/>
    <x v="15"/>
    <x v="1"/>
    <x v="5"/>
    <x v="33"/>
    <x v="78"/>
    <x v="2"/>
    <x v="2"/>
    <x v="476"/>
    <x v="1"/>
    <x v="0"/>
    <x v="1"/>
    <x v="336"/>
    <x v="475"/>
    <x v="157"/>
    <x v="2"/>
    <x v="479"/>
    <x v="5"/>
    <x v="5"/>
    <x v="145"/>
    <x v="462"/>
    <x v="5"/>
    <x v="5"/>
    <x v="147"/>
    <x v="3"/>
    <x v="434"/>
    <x v="6"/>
    <x v="4"/>
    <x v="96"/>
    <x v="143"/>
    <x v="143"/>
    <x v="144"/>
    <x v="2"/>
    <x v="8"/>
    <x v="7"/>
    <x v="15"/>
    <x v="261"/>
    <x v="258"/>
  </r>
  <r>
    <x v="62"/>
    <x v="57"/>
    <x v="1"/>
    <x v="6"/>
    <x v="142"/>
    <x v="15"/>
    <x v="11"/>
    <x v="15"/>
    <x v="0"/>
    <x v="5"/>
    <x v="33"/>
    <x v="78"/>
    <x v="2"/>
    <x v="11"/>
    <x v="476"/>
    <x v="52"/>
    <x v="0"/>
    <x v="1"/>
    <x v="336"/>
    <x v="475"/>
    <x v="237"/>
    <x v="2"/>
    <x v="479"/>
    <x v="15"/>
    <x v="15"/>
    <x v="199"/>
    <x v="462"/>
    <x v="15"/>
    <x v="15"/>
    <x v="201"/>
    <x v="3"/>
    <x v="434"/>
    <x v="19"/>
    <x v="14"/>
    <x v="480"/>
    <x v="198"/>
    <x v="198"/>
    <x v="199"/>
    <x v="2"/>
    <x v="8"/>
    <x v="7"/>
    <x v="15"/>
    <x v="251"/>
    <x v="258"/>
  </r>
  <r>
    <x v="63"/>
    <x v="55"/>
    <x v="1"/>
    <x v="6"/>
    <x v="142"/>
    <x v="15"/>
    <x v="11"/>
    <x v="15"/>
    <x v="31"/>
    <x v="5"/>
    <x v="33"/>
    <x v="78"/>
    <x v="2"/>
    <x v="7"/>
    <x v="476"/>
    <x v="149"/>
    <x v="0"/>
    <x v="1"/>
    <x v="336"/>
    <x v="475"/>
    <x v="15"/>
    <x v="2"/>
    <x v="479"/>
    <x v="1"/>
    <x v="1"/>
    <x v="50"/>
    <x v="462"/>
    <x v="1"/>
    <x v="1"/>
    <x v="51"/>
    <x v="3"/>
    <x v="434"/>
    <x v="1"/>
    <x v="1"/>
    <x v="14"/>
    <x v="49"/>
    <x v="49"/>
    <x v="49"/>
    <x v="2"/>
    <x v="8"/>
    <x v="7"/>
    <x v="15"/>
    <x v="298"/>
    <x v="258"/>
  </r>
  <r>
    <x v="77"/>
    <x v="56"/>
    <x v="1"/>
    <x v="6"/>
    <x v="142"/>
    <x v="15"/>
    <x v="11"/>
    <x v="15"/>
    <x v="8"/>
    <x v="5"/>
    <x v="33"/>
    <x v="78"/>
    <x v="2"/>
    <x v="42"/>
    <x v="476"/>
    <x v="44"/>
    <x v="0"/>
    <x v="1"/>
    <x v="336"/>
    <x v="475"/>
    <x v="479"/>
    <x v="2"/>
    <x v="479"/>
    <x v="467"/>
    <x v="482"/>
    <x v="445"/>
    <x v="462"/>
    <x v="466"/>
    <x v="481"/>
    <x v="447"/>
    <x v="3"/>
    <x v="434"/>
    <x v="160"/>
    <x v="498"/>
    <x v="493"/>
    <x v="446"/>
    <x v="446"/>
    <x v="446"/>
    <x v="2"/>
    <x v="8"/>
    <x v="7"/>
    <x v="15"/>
    <x v="135"/>
    <x v="258"/>
  </r>
  <r>
    <x v="228"/>
    <x v="347"/>
    <x v="1"/>
    <x v="4"/>
    <x v="143"/>
    <x v="14"/>
    <x v="10"/>
    <x v="13"/>
    <x v="29"/>
    <x v="1"/>
    <x v="73"/>
    <x v="112"/>
    <x v="2"/>
    <x v="16"/>
    <x v="339"/>
    <x v="46"/>
    <x v="101"/>
    <x v="106"/>
    <x v="154"/>
    <x v="122"/>
    <x v="147"/>
    <x v="2"/>
    <x v="138"/>
    <x v="260"/>
    <x v="258"/>
    <x v="141"/>
    <x v="350"/>
    <x v="259"/>
    <x v="258"/>
    <x v="142"/>
    <x v="3"/>
    <x v="348"/>
    <x v="86"/>
    <x v="262"/>
    <x v="130"/>
    <x v="139"/>
    <x v="139"/>
    <x v="139"/>
    <x v="2"/>
    <x v="7"/>
    <x v="7"/>
    <x v="7"/>
    <x v="149"/>
    <x v="163"/>
  </r>
  <r>
    <x v="307"/>
    <x v="342"/>
    <x v="1"/>
    <x v="11"/>
    <x v="143"/>
    <x v="14"/>
    <x v="10"/>
    <x v="13"/>
    <x v="29"/>
    <x v="5"/>
    <x v="73"/>
    <x v="112"/>
    <x v="2"/>
    <x v="29"/>
    <x v="135"/>
    <x v="46"/>
    <x v="101"/>
    <x v="106"/>
    <x v="154"/>
    <x v="351"/>
    <x v="312"/>
    <x v="2"/>
    <x v="334"/>
    <x v="210"/>
    <x v="227"/>
    <x v="336"/>
    <x v="120"/>
    <x v="210"/>
    <x v="227"/>
    <x v="337"/>
    <x v="3"/>
    <x v="93"/>
    <x v="86"/>
    <x v="232"/>
    <x v="367"/>
    <x v="337"/>
    <x v="337"/>
    <x v="337"/>
    <x v="2"/>
    <x v="7"/>
    <x v="7"/>
    <x v="7"/>
    <x v="336"/>
    <x v="163"/>
  </r>
  <r>
    <x v="395"/>
    <x v="390"/>
    <x v="1"/>
    <x v="4"/>
    <x v="143"/>
    <x v="14"/>
    <x v="10"/>
    <x v="13"/>
    <x v="23"/>
    <x v="1"/>
    <x v="82"/>
    <x v="122"/>
    <x v="2"/>
    <x v="29"/>
    <x v="88"/>
    <x v="63"/>
    <x v="103"/>
    <x v="108"/>
    <x v="155"/>
    <x v="364"/>
    <x v="318"/>
    <x v="2"/>
    <x v="342"/>
    <x v="355"/>
    <x v="363"/>
    <x v="354"/>
    <x v="132"/>
    <x v="354"/>
    <x v="363"/>
    <x v="356"/>
    <x v="3"/>
    <x v="79"/>
    <x v="86"/>
    <x v="374"/>
    <x v="362"/>
    <x v="355"/>
    <x v="355"/>
    <x v="356"/>
    <x v="2"/>
    <x v="7"/>
    <x v="7"/>
    <x v="7"/>
    <x v="338"/>
    <x v="164"/>
  </r>
  <r>
    <x v="433"/>
    <x v="434"/>
    <x v="1"/>
    <x v="4"/>
    <x v="144"/>
    <x v="14"/>
    <x v="5"/>
    <x v="13"/>
    <x v="27"/>
    <x v="1"/>
    <x v="101"/>
    <x v="131"/>
    <x v="2"/>
    <x v="16"/>
    <x v="396"/>
    <x v="49"/>
    <x v="94"/>
    <x v="95"/>
    <x v="147"/>
    <x v="109"/>
    <x v="163"/>
    <x v="2"/>
    <x v="140"/>
    <x v="214"/>
    <x v="212"/>
    <x v="130"/>
    <x v="337"/>
    <x v="214"/>
    <x v="212"/>
    <x v="131"/>
    <x v="3"/>
    <x v="362"/>
    <x v="86"/>
    <x v="219"/>
    <x v="229"/>
    <x v="128"/>
    <x v="128"/>
    <x v="128"/>
    <x v="2"/>
    <x v="7"/>
    <x v="7"/>
    <x v="7"/>
    <x v="154"/>
    <x v="170"/>
  </r>
  <r>
    <x v="497"/>
    <x v="502"/>
    <x v="1"/>
    <x v="4"/>
    <x v="145"/>
    <x v="15"/>
    <x v="6"/>
    <x v="14"/>
    <x v="38"/>
    <x v="4"/>
    <x v="119"/>
    <x v="25"/>
    <x v="2"/>
    <x v="29"/>
    <x v="217"/>
    <x v="93"/>
    <x v="219"/>
    <x v="226"/>
    <x v="321"/>
    <x v="151"/>
    <x v="289"/>
    <x v="2"/>
    <x v="196"/>
    <x v="238"/>
    <x v="236"/>
    <x v="188"/>
    <x v="220"/>
    <x v="238"/>
    <x v="236"/>
    <x v="187"/>
    <x v="3"/>
    <x v="434"/>
    <x v="86"/>
    <x v="241"/>
    <x v="247"/>
    <x v="185"/>
    <x v="185"/>
    <x v="185"/>
    <x v="6"/>
    <x v="8"/>
    <x v="7"/>
    <x v="15"/>
    <x v="244"/>
    <x v="289"/>
  </r>
  <r>
    <x v="229"/>
    <x v="221"/>
    <x v="1"/>
    <x v="4"/>
    <x v="146"/>
    <x v="13"/>
    <x v="8"/>
    <x v="14"/>
    <x v="29"/>
    <x v="4"/>
    <x v="73"/>
    <x v="112"/>
    <x v="2"/>
    <x v="16"/>
    <x v="425"/>
    <x v="114"/>
    <x v="239"/>
    <x v="238"/>
    <x v="94"/>
    <x v="79"/>
    <x v="49"/>
    <x v="2"/>
    <x v="86"/>
    <x v="35"/>
    <x v="33"/>
    <x v="81"/>
    <x v="371"/>
    <x v="35"/>
    <x v="33"/>
    <x v="82"/>
    <x v="3"/>
    <x v="422"/>
    <x v="86"/>
    <x v="36"/>
    <x v="44"/>
    <x v="79"/>
    <x v="79"/>
    <x v="79"/>
    <x v="2"/>
    <x v="8"/>
    <x v="1"/>
    <x v="9"/>
    <x v="103"/>
    <x v="115"/>
  </r>
  <r>
    <x v="308"/>
    <x v="292"/>
    <x v="1"/>
    <x v="11"/>
    <x v="146"/>
    <x v="13"/>
    <x v="8"/>
    <x v="14"/>
    <x v="29"/>
    <x v="5"/>
    <x v="73"/>
    <x v="112"/>
    <x v="2"/>
    <x v="29"/>
    <x v="51"/>
    <x v="114"/>
    <x v="239"/>
    <x v="238"/>
    <x v="94"/>
    <x v="406"/>
    <x v="414"/>
    <x v="2"/>
    <x v="402"/>
    <x v="426"/>
    <x v="443"/>
    <x v="408"/>
    <x v="96"/>
    <x v="426"/>
    <x v="443"/>
    <x v="410"/>
    <x v="3"/>
    <x v="12"/>
    <x v="86"/>
    <x v="455"/>
    <x v="454"/>
    <x v="410"/>
    <x v="410"/>
    <x v="410"/>
    <x v="2"/>
    <x v="8"/>
    <x v="1"/>
    <x v="9"/>
    <x v="386"/>
    <x v="115"/>
  </r>
  <r>
    <x v="230"/>
    <x v="222"/>
    <x v="1"/>
    <x v="4"/>
    <x v="147"/>
    <x v="13"/>
    <x v="8"/>
    <x v="14"/>
    <x v="29"/>
    <x v="4"/>
    <x v="73"/>
    <x v="112"/>
    <x v="2"/>
    <x v="16"/>
    <x v="324"/>
    <x v="64"/>
    <x v="241"/>
    <x v="242"/>
    <x v="88"/>
    <x v="82"/>
    <x v="73"/>
    <x v="2"/>
    <x v="97"/>
    <x v="427"/>
    <x v="441"/>
    <x v="98"/>
    <x v="419"/>
    <x v="427"/>
    <x v="441"/>
    <x v="99"/>
    <x v="3"/>
    <x v="409"/>
    <x v="86"/>
    <x v="452"/>
    <x v="445"/>
    <x v="96"/>
    <x v="96"/>
    <x v="96"/>
    <x v="2"/>
    <x v="8"/>
    <x v="1"/>
    <x v="9"/>
    <x v="34"/>
    <x v="40"/>
  </r>
  <r>
    <x v="309"/>
    <x v="293"/>
    <x v="1"/>
    <x v="11"/>
    <x v="147"/>
    <x v="13"/>
    <x v="8"/>
    <x v="14"/>
    <x v="29"/>
    <x v="5"/>
    <x v="73"/>
    <x v="112"/>
    <x v="2"/>
    <x v="29"/>
    <x v="150"/>
    <x v="64"/>
    <x v="241"/>
    <x v="242"/>
    <x v="88"/>
    <x v="404"/>
    <x v="390"/>
    <x v="2"/>
    <x v="389"/>
    <x v="34"/>
    <x v="35"/>
    <x v="387"/>
    <x v="42"/>
    <x v="34"/>
    <x v="35"/>
    <x v="389"/>
    <x v="3"/>
    <x v="25"/>
    <x v="86"/>
    <x v="39"/>
    <x v="49"/>
    <x v="389"/>
    <x v="389"/>
    <x v="389"/>
    <x v="2"/>
    <x v="8"/>
    <x v="1"/>
    <x v="9"/>
    <x v="452"/>
    <x v="40"/>
  </r>
  <r>
    <x v="383"/>
    <x v="375"/>
    <x v="1"/>
    <x v="4"/>
    <x v="147"/>
    <x v="13"/>
    <x v="8"/>
    <x v="14"/>
    <x v="24"/>
    <x v="4"/>
    <x v="77"/>
    <x v="117"/>
    <x v="2"/>
    <x v="16"/>
    <x v="338"/>
    <x v="61"/>
    <x v="242"/>
    <x v="243"/>
    <x v="87"/>
    <x v="80"/>
    <x v="74"/>
    <x v="2"/>
    <x v="96"/>
    <x v="433"/>
    <x v="447"/>
    <x v="100"/>
    <x v="420"/>
    <x v="433"/>
    <x v="447"/>
    <x v="101"/>
    <x v="3"/>
    <x v="411"/>
    <x v="86"/>
    <x v="461"/>
    <x v="471"/>
    <x v="98"/>
    <x v="98"/>
    <x v="98"/>
    <x v="2"/>
    <x v="8"/>
    <x v="1"/>
    <x v="9"/>
    <x v="33"/>
    <x v="39"/>
  </r>
  <r>
    <x v="438"/>
    <x v="437"/>
    <x v="1"/>
    <x v="4"/>
    <x v="147"/>
    <x v="13"/>
    <x v="8"/>
    <x v="14"/>
    <x v="25"/>
    <x v="4"/>
    <x v="103"/>
    <x v="141"/>
    <x v="2"/>
    <x v="29"/>
    <x v="70"/>
    <x v="70"/>
    <x v="243"/>
    <x v="244"/>
    <x v="82"/>
    <x v="414"/>
    <x v="392"/>
    <x v="2"/>
    <x v="397"/>
    <x v="36"/>
    <x v="39"/>
    <x v="390"/>
    <x v="28"/>
    <x v="36"/>
    <x v="39"/>
    <x v="392"/>
    <x v="3"/>
    <x v="16"/>
    <x v="86"/>
    <x v="42"/>
    <x v="29"/>
    <x v="392"/>
    <x v="392"/>
    <x v="392"/>
    <x v="2"/>
    <x v="8"/>
    <x v="1"/>
    <x v="9"/>
    <x v="458"/>
    <x v="30"/>
  </r>
  <r>
    <x v="439"/>
    <x v="438"/>
    <x v="1"/>
    <x v="4"/>
    <x v="147"/>
    <x v="13"/>
    <x v="8"/>
    <x v="14"/>
    <x v="25"/>
    <x v="4"/>
    <x v="103"/>
    <x v="141"/>
    <x v="2"/>
    <x v="26"/>
    <x v="198"/>
    <x v="73"/>
    <x v="243"/>
    <x v="244"/>
    <x v="83"/>
    <x v="322"/>
    <x v="294"/>
    <x v="2"/>
    <x v="311"/>
    <x v="75"/>
    <x v="81"/>
    <x v="309"/>
    <x v="111"/>
    <x v="74"/>
    <x v="82"/>
    <x v="310"/>
    <x v="3"/>
    <x v="108"/>
    <x v="86"/>
    <x v="84"/>
    <x v="87"/>
    <x v="311"/>
    <x v="311"/>
    <x v="310"/>
    <x v="2"/>
    <x v="8"/>
    <x v="1"/>
    <x v="9"/>
    <x v="417"/>
    <x v="30"/>
  </r>
  <r>
    <x v="440"/>
    <x v="439"/>
    <x v="1"/>
    <x v="4"/>
    <x v="147"/>
    <x v="13"/>
    <x v="8"/>
    <x v="14"/>
    <x v="25"/>
    <x v="4"/>
    <x v="104"/>
    <x v="142"/>
    <x v="2"/>
    <x v="26"/>
    <x v="197"/>
    <x v="81"/>
    <x v="245"/>
    <x v="246"/>
    <x v="84"/>
    <x v="323"/>
    <x v="297"/>
    <x v="2"/>
    <x v="312"/>
    <x v="85"/>
    <x v="89"/>
    <x v="311"/>
    <x v="121"/>
    <x v="86"/>
    <x v="88"/>
    <x v="312"/>
    <x v="3"/>
    <x v="107"/>
    <x v="86"/>
    <x v="91"/>
    <x v="102"/>
    <x v="314"/>
    <x v="314"/>
    <x v="312"/>
    <x v="2"/>
    <x v="8"/>
    <x v="1"/>
    <x v="9"/>
    <x v="418"/>
    <x v="29"/>
  </r>
  <r>
    <x v="501"/>
    <x v="503"/>
    <x v="1"/>
    <x v="4"/>
    <x v="147"/>
    <x v="13"/>
    <x v="8"/>
    <x v="14"/>
    <x v="13"/>
    <x v="4"/>
    <x v="119"/>
    <x v="26"/>
    <x v="2"/>
    <x v="29"/>
    <x v="216"/>
    <x v="92"/>
    <x v="199"/>
    <x v="201"/>
    <x v="97"/>
    <x v="292"/>
    <x v="342"/>
    <x v="2"/>
    <x v="297"/>
    <x v="291"/>
    <x v="296"/>
    <x v="307"/>
    <x v="213"/>
    <x v="292"/>
    <x v="297"/>
    <x v="308"/>
    <x v="3"/>
    <x v="185"/>
    <x v="86"/>
    <x v="301"/>
    <x v="292"/>
    <x v="308"/>
    <x v="308"/>
    <x v="308"/>
    <x v="5"/>
    <x v="8"/>
    <x v="1"/>
    <x v="9"/>
    <x v="363"/>
    <x v="283"/>
  </r>
  <r>
    <x v="231"/>
    <x v="223"/>
    <x v="1"/>
    <x v="4"/>
    <x v="148"/>
    <x v="13"/>
    <x v="2"/>
    <x v="14"/>
    <x v="29"/>
    <x v="9"/>
    <x v="73"/>
    <x v="112"/>
    <x v="2"/>
    <x v="16"/>
    <x v="408"/>
    <x v="126"/>
    <x v="290"/>
    <x v="290"/>
    <x v="245"/>
    <x v="186"/>
    <x v="23"/>
    <x v="2"/>
    <x v="145"/>
    <x v="49"/>
    <x v="50"/>
    <x v="171"/>
    <x v="439"/>
    <x v="49"/>
    <x v="49"/>
    <x v="170"/>
    <x v="3"/>
    <x v="419"/>
    <x v="86"/>
    <x v="52"/>
    <x v="83"/>
    <x v="165"/>
    <x v="165"/>
    <x v="167"/>
    <x v="2"/>
    <x v="8"/>
    <x v="1"/>
    <x v="9"/>
    <x v="110"/>
    <x v="140"/>
  </r>
  <r>
    <x v="357"/>
    <x v="339"/>
    <x v="1"/>
    <x v="11"/>
    <x v="148"/>
    <x v="13"/>
    <x v="2"/>
    <x v="14"/>
    <x v="29"/>
    <x v="5"/>
    <x v="73"/>
    <x v="112"/>
    <x v="2"/>
    <x v="29"/>
    <x v="69"/>
    <x v="126"/>
    <x v="290"/>
    <x v="290"/>
    <x v="245"/>
    <x v="289"/>
    <x v="456"/>
    <x v="2"/>
    <x v="328"/>
    <x v="411"/>
    <x v="427"/>
    <x v="310"/>
    <x v="17"/>
    <x v="411"/>
    <x v="427"/>
    <x v="311"/>
    <x v="3"/>
    <x v="15"/>
    <x v="86"/>
    <x v="436"/>
    <x v="405"/>
    <x v="313"/>
    <x v="313"/>
    <x v="311"/>
    <x v="2"/>
    <x v="8"/>
    <x v="1"/>
    <x v="9"/>
    <x v="379"/>
    <x v="140"/>
  </r>
  <r>
    <x v="111"/>
    <x v="112"/>
    <x v="2"/>
    <x v="10"/>
    <x v="149"/>
    <x v="8"/>
    <x v="7"/>
    <x v="9"/>
    <x v="12"/>
    <x v="2"/>
    <x v="5"/>
    <x v="161"/>
    <x v="2"/>
    <x v="17"/>
    <x v="277"/>
    <x v="150"/>
    <x v="325"/>
    <x v="325"/>
    <x v="57"/>
    <x v="68"/>
    <x v="14"/>
    <x v="2"/>
    <x v="60"/>
    <x v="458"/>
    <x v="473"/>
    <x v="147"/>
    <x v="457"/>
    <x v="457"/>
    <x v="472"/>
    <x v="150"/>
    <x v="3"/>
    <x v="430"/>
    <x v="4"/>
    <x v="483"/>
    <x v="105"/>
    <x v="145"/>
    <x v="145"/>
    <x v="147"/>
    <x v="1"/>
    <x v="8"/>
    <x v="6"/>
    <x v="14"/>
    <x v="209"/>
    <x v="260"/>
  </r>
  <r>
    <x v="53"/>
    <x v="47"/>
    <x v="1"/>
    <x v="4"/>
    <x v="150"/>
    <x v="1"/>
    <x v="5"/>
    <x v="10"/>
    <x v="23"/>
    <x v="7"/>
    <x v="36"/>
    <x v="81"/>
    <x v="2"/>
    <x v="12"/>
    <x v="452"/>
    <x v="18"/>
    <x v="60"/>
    <x v="61"/>
    <x v="212"/>
    <x v="66"/>
    <x v="109"/>
    <x v="2"/>
    <x v="76"/>
    <x v="388"/>
    <x v="400"/>
    <x v="75"/>
    <x v="382"/>
    <x v="388"/>
    <x v="400"/>
    <x v="76"/>
    <x v="3"/>
    <x v="426"/>
    <x v="32"/>
    <x v="393"/>
    <x v="25"/>
    <x v="73"/>
    <x v="73"/>
    <x v="73"/>
    <x v="2"/>
    <x v="6"/>
    <x v="7"/>
    <x v="6"/>
    <x v="102"/>
    <x v="198"/>
  </r>
  <r>
    <x v="86"/>
    <x v="88"/>
    <x v="1"/>
    <x v="4"/>
    <x v="150"/>
    <x v="1"/>
    <x v="5"/>
    <x v="10"/>
    <x v="32"/>
    <x v="7"/>
    <x v="49"/>
    <x v="81"/>
    <x v="2"/>
    <x v="29"/>
    <x v="177"/>
    <x v="27"/>
    <x v="60"/>
    <x v="61"/>
    <x v="213"/>
    <x v="328"/>
    <x v="275"/>
    <x v="2"/>
    <x v="320"/>
    <x v="172"/>
    <x v="186"/>
    <x v="327"/>
    <x v="176"/>
    <x v="171"/>
    <x v="185"/>
    <x v="326"/>
    <x v="3"/>
    <x v="103"/>
    <x v="112"/>
    <x v="230"/>
    <x v="427"/>
    <x v="328"/>
    <x v="328"/>
    <x v="326"/>
    <x v="2"/>
    <x v="6"/>
    <x v="7"/>
    <x v="6"/>
    <x v="312"/>
    <x v="198"/>
  </r>
  <r>
    <x v="104"/>
    <x v="106"/>
    <x v="1"/>
    <x v="4"/>
    <x v="150"/>
    <x v="1"/>
    <x v="5"/>
    <x v="10"/>
    <x v="19"/>
    <x v="7"/>
    <x v="53"/>
    <x v="81"/>
    <x v="2"/>
    <x v="29"/>
    <x v="175"/>
    <x v="41"/>
    <x v="60"/>
    <x v="61"/>
    <x v="214"/>
    <x v="329"/>
    <x v="276"/>
    <x v="2"/>
    <x v="322"/>
    <x v="303"/>
    <x v="311"/>
    <x v="330"/>
    <x v="184"/>
    <x v="303"/>
    <x v="312"/>
    <x v="329"/>
    <x v="3"/>
    <x v="102"/>
    <x v="115"/>
    <x v="354"/>
    <x v="432"/>
    <x v="331"/>
    <x v="331"/>
    <x v="329"/>
    <x v="2"/>
    <x v="6"/>
    <x v="7"/>
    <x v="6"/>
    <x v="311"/>
    <x v="198"/>
  </r>
  <r>
    <x v="232"/>
    <x v="224"/>
    <x v="1"/>
    <x v="4"/>
    <x v="151"/>
    <x v="12"/>
    <x v="8"/>
    <x v="14"/>
    <x v="29"/>
    <x v="9"/>
    <x v="73"/>
    <x v="112"/>
    <x v="2"/>
    <x v="16"/>
    <x v="413"/>
    <x v="104"/>
    <x v="237"/>
    <x v="237"/>
    <x v="265"/>
    <x v="205"/>
    <x v="57"/>
    <x v="2"/>
    <x v="175"/>
    <x v="82"/>
    <x v="86"/>
    <x v="195"/>
    <x v="392"/>
    <x v="83"/>
    <x v="87"/>
    <x v="194"/>
    <x v="3"/>
    <x v="395"/>
    <x v="86"/>
    <x v="89"/>
    <x v="115"/>
    <x v="192"/>
    <x v="192"/>
    <x v="192"/>
    <x v="2"/>
    <x v="8"/>
    <x v="0"/>
    <x v="8"/>
    <x v="179"/>
    <x v="223"/>
  </r>
  <r>
    <x v="310"/>
    <x v="294"/>
    <x v="1"/>
    <x v="11"/>
    <x v="151"/>
    <x v="12"/>
    <x v="8"/>
    <x v="14"/>
    <x v="29"/>
    <x v="5"/>
    <x v="73"/>
    <x v="112"/>
    <x v="2"/>
    <x v="29"/>
    <x v="63"/>
    <x v="104"/>
    <x v="237"/>
    <x v="237"/>
    <x v="265"/>
    <x v="274"/>
    <x v="405"/>
    <x v="2"/>
    <x v="303"/>
    <x v="376"/>
    <x v="388"/>
    <x v="291"/>
    <x v="74"/>
    <x v="375"/>
    <x v="388"/>
    <x v="292"/>
    <x v="3"/>
    <x v="41"/>
    <x v="86"/>
    <x v="401"/>
    <x v="375"/>
    <x v="291"/>
    <x v="291"/>
    <x v="291"/>
    <x v="2"/>
    <x v="8"/>
    <x v="0"/>
    <x v="8"/>
    <x v="303"/>
    <x v="223"/>
  </r>
  <r>
    <x v="409"/>
    <x v="404"/>
    <x v="1"/>
    <x v="4"/>
    <x v="151"/>
    <x v="12"/>
    <x v="8"/>
    <x v="14"/>
    <x v="23"/>
    <x v="9"/>
    <x v="90"/>
    <x v="129"/>
    <x v="2"/>
    <x v="16"/>
    <x v="431"/>
    <x v="104"/>
    <x v="238"/>
    <x v="239"/>
    <x v="262"/>
    <x v="203"/>
    <x v="61"/>
    <x v="2"/>
    <x v="173"/>
    <x v="100"/>
    <x v="101"/>
    <x v="196"/>
    <x v="393"/>
    <x v="100"/>
    <x v="100"/>
    <x v="195"/>
    <x v="3"/>
    <x v="400"/>
    <x v="86"/>
    <x v="101"/>
    <x v="118"/>
    <x v="193"/>
    <x v="193"/>
    <x v="193"/>
    <x v="2"/>
    <x v="8"/>
    <x v="0"/>
    <x v="8"/>
    <x v="178"/>
    <x v="225"/>
  </r>
  <r>
    <x v="233"/>
    <x v="225"/>
    <x v="1"/>
    <x v="4"/>
    <x v="152"/>
    <x v="4"/>
    <x v="1"/>
    <x v="13"/>
    <x v="29"/>
    <x v="7"/>
    <x v="73"/>
    <x v="112"/>
    <x v="2"/>
    <x v="16"/>
    <x v="314"/>
    <x v="8"/>
    <x v="13"/>
    <x v="12"/>
    <x v="250"/>
    <x v="190"/>
    <x v="231"/>
    <x v="2"/>
    <x v="216"/>
    <x v="243"/>
    <x v="245"/>
    <x v="216"/>
    <x v="270"/>
    <x v="243"/>
    <x v="245"/>
    <x v="218"/>
    <x v="3"/>
    <x v="246"/>
    <x v="86"/>
    <x v="250"/>
    <x v="268"/>
    <x v="217"/>
    <x v="217"/>
    <x v="216"/>
    <x v="2"/>
    <x v="3"/>
    <x v="7"/>
    <x v="3"/>
    <x v="233"/>
    <x v="245"/>
  </r>
  <r>
    <x v="349"/>
    <x v="331"/>
    <x v="1"/>
    <x v="11"/>
    <x v="152"/>
    <x v="4"/>
    <x v="1"/>
    <x v="13"/>
    <x v="29"/>
    <x v="5"/>
    <x v="73"/>
    <x v="112"/>
    <x v="2"/>
    <x v="29"/>
    <x v="161"/>
    <x v="8"/>
    <x v="13"/>
    <x v="12"/>
    <x v="250"/>
    <x v="284"/>
    <x v="255"/>
    <x v="2"/>
    <x v="274"/>
    <x v="233"/>
    <x v="243"/>
    <x v="276"/>
    <x v="191"/>
    <x v="233"/>
    <x v="243"/>
    <x v="277"/>
    <x v="3"/>
    <x v="191"/>
    <x v="86"/>
    <x v="248"/>
    <x v="237"/>
    <x v="274"/>
    <x v="274"/>
    <x v="275"/>
    <x v="2"/>
    <x v="3"/>
    <x v="7"/>
    <x v="3"/>
    <x v="264"/>
    <x v="245"/>
  </r>
  <r>
    <x v="366"/>
    <x v="357"/>
    <x v="1"/>
    <x v="4"/>
    <x v="153"/>
    <x v="0"/>
    <x v="8"/>
    <x v="13"/>
    <x v="28"/>
    <x v="7"/>
    <x v="72"/>
    <x v="9"/>
    <x v="2"/>
    <x v="33"/>
    <x v="232"/>
    <x v="57"/>
    <x v="206"/>
    <x v="181"/>
    <x v="195"/>
    <x v="248"/>
    <x v="306"/>
    <x v="2"/>
    <x v="269"/>
    <x v="317"/>
    <x v="323"/>
    <x v="286"/>
    <x v="228"/>
    <x v="317"/>
    <x v="324"/>
    <x v="287"/>
    <x v="3"/>
    <x v="215"/>
    <x v="86"/>
    <x v="331"/>
    <x v="323"/>
    <x v="286"/>
    <x v="286"/>
    <x v="286"/>
    <x v="6"/>
    <x v="5"/>
    <x v="7"/>
    <x v="5"/>
    <x v="262"/>
    <x v="269"/>
  </r>
  <r>
    <x v="79"/>
    <x v="81"/>
    <x v="1"/>
    <x v="4"/>
    <x v="154"/>
    <x v="1"/>
    <x v="0"/>
    <x v="14"/>
    <x v="23"/>
    <x v="4"/>
    <x v="41"/>
    <x v="85"/>
    <x v="2"/>
    <x v="17"/>
    <x v="260"/>
    <x v="38"/>
    <x v="116"/>
    <x v="119"/>
    <x v="181"/>
    <x v="163"/>
    <x v="219"/>
    <x v="2"/>
    <x v="186"/>
    <x v="307"/>
    <x v="309"/>
    <x v="185"/>
    <x v="275"/>
    <x v="308"/>
    <x v="310"/>
    <x v="184"/>
    <x v="3"/>
    <x v="256"/>
    <x v="141"/>
    <x v="417"/>
    <x v="184"/>
    <x v="182"/>
    <x v="182"/>
    <x v="182"/>
    <x v="2"/>
    <x v="6"/>
    <x v="7"/>
    <x v="6"/>
    <x v="44"/>
    <x v="9"/>
  </r>
  <r>
    <x v="94"/>
    <x v="96"/>
    <x v="1"/>
    <x v="6"/>
    <x v="154"/>
    <x v="1"/>
    <x v="0"/>
    <x v="14"/>
    <x v="37"/>
    <x v="4"/>
    <x v="48"/>
    <x v="84"/>
    <x v="2"/>
    <x v="26"/>
    <x v="202"/>
    <x v="54"/>
    <x v="115"/>
    <x v="117"/>
    <x v="182"/>
    <x v="311"/>
    <x v="263"/>
    <x v="1"/>
    <x v="69"/>
    <x v="253"/>
    <x v="230"/>
    <x v="61"/>
    <x v="197"/>
    <x v="253"/>
    <x v="230"/>
    <x v="62"/>
    <x v="1"/>
    <x v="181"/>
    <x v="106"/>
    <x v="284"/>
    <x v="318"/>
    <x v="304"/>
    <x v="304"/>
    <x v="304"/>
    <x v="2"/>
    <x v="6"/>
    <x v="7"/>
    <x v="6"/>
    <x v="446"/>
    <x v="10"/>
  </r>
  <r>
    <x v="95"/>
    <x v="97"/>
    <x v="1"/>
    <x v="5"/>
    <x v="154"/>
    <x v="1"/>
    <x v="0"/>
    <x v="14"/>
    <x v="15"/>
    <x v="4"/>
    <x v="48"/>
    <x v="84"/>
    <x v="2"/>
    <x v="17"/>
    <x v="261"/>
    <x v="54"/>
    <x v="115"/>
    <x v="117"/>
    <x v="182"/>
    <x v="160"/>
    <x v="217"/>
    <x v="3"/>
    <x v="418"/>
    <x v="220"/>
    <x v="254"/>
    <x v="429"/>
    <x v="263"/>
    <x v="220"/>
    <x v="255"/>
    <x v="430"/>
    <x v="2"/>
    <x v="257"/>
    <x v="63"/>
    <x v="209"/>
    <x v="182"/>
    <x v="177"/>
    <x v="177"/>
    <x v="177"/>
    <x v="2"/>
    <x v="6"/>
    <x v="7"/>
    <x v="6"/>
    <x v="43"/>
    <x v="10"/>
  </r>
  <r>
    <x v="96"/>
    <x v="98"/>
    <x v="1"/>
    <x v="3"/>
    <x v="154"/>
    <x v="1"/>
    <x v="0"/>
    <x v="14"/>
    <x v="14"/>
    <x v="4"/>
    <x v="48"/>
    <x v="84"/>
    <x v="2"/>
    <x v="26"/>
    <x v="202"/>
    <x v="54"/>
    <x v="115"/>
    <x v="117"/>
    <x v="182"/>
    <x v="311"/>
    <x v="263"/>
    <x v="1"/>
    <x v="69"/>
    <x v="253"/>
    <x v="230"/>
    <x v="61"/>
    <x v="197"/>
    <x v="253"/>
    <x v="230"/>
    <x v="62"/>
    <x v="1"/>
    <x v="181"/>
    <x v="106"/>
    <x v="284"/>
    <x v="318"/>
    <x v="304"/>
    <x v="304"/>
    <x v="304"/>
    <x v="2"/>
    <x v="6"/>
    <x v="7"/>
    <x v="6"/>
    <x v="446"/>
    <x v="10"/>
  </r>
  <r>
    <x v="473"/>
    <x v="471"/>
    <x v="1"/>
    <x v="4"/>
    <x v="155"/>
    <x v="15"/>
    <x v="10"/>
    <x v="4"/>
    <x v="12"/>
    <x v="0"/>
    <x v="112"/>
    <x v="149"/>
    <x v="0"/>
    <x v="16"/>
    <x v="436"/>
    <x v="26"/>
    <x v="38"/>
    <x v="39"/>
    <x v="258"/>
    <x v="194"/>
    <x v="205"/>
    <x v="2"/>
    <x v="202"/>
    <x v="189"/>
    <x v="197"/>
    <x v="204"/>
    <x v="273"/>
    <x v="192"/>
    <x v="201"/>
    <x v="217"/>
    <x v="3"/>
    <x v="434"/>
    <x v="86"/>
    <x v="208"/>
    <x v="223"/>
    <x v="216"/>
    <x v="216"/>
    <x v="215"/>
    <x v="2"/>
    <x v="8"/>
    <x v="7"/>
    <x v="15"/>
    <x v="202"/>
    <x v="232"/>
  </r>
  <r>
    <x v="234"/>
    <x v="226"/>
    <x v="1"/>
    <x v="4"/>
    <x v="156"/>
    <x v="12"/>
    <x v="8"/>
    <x v="14"/>
    <x v="29"/>
    <x v="4"/>
    <x v="73"/>
    <x v="112"/>
    <x v="2"/>
    <x v="16"/>
    <x v="411"/>
    <x v="121"/>
    <x v="256"/>
    <x v="257"/>
    <x v="125"/>
    <x v="96"/>
    <x v="43"/>
    <x v="2"/>
    <x v="95"/>
    <x v="42"/>
    <x v="43"/>
    <x v="88"/>
    <x v="365"/>
    <x v="42"/>
    <x v="43"/>
    <x v="89"/>
    <x v="3"/>
    <x v="393"/>
    <x v="86"/>
    <x v="48"/>
    <x v="23"/>
    <x v="86"/>
    <x v="86"/>
    <x v="86"/>
    <x v="2"/>
    <x v="8"/>
    <x v="0"/>
    <x v="8"/>
    <x v="5"/>
    <x v="1"/>
  </r>
  <r>
    <x v="311"/>
    <x v="295"/>
    <x v="1"/>
    <x v="11"/>
    <x v="156"/>
    <x v="12"/>
    <x v="8"/>
    <x v="14"/>
    <x v="29"/>
    <x v="5"/>
    <x v="73"/>
    <x v="112"/>
    <x v="2"/>
    <x v="29"/>
    <x v="65"/>
    <x v="121"/>
    <x v="256"/>
    <x v="257"/>
    <x v="125"/>
    <x v="384"/>
    <x v="425"/>
    <x v="2"/>
    <x v="390"/>
    <x v="418"/>
    <x v="432"/>
    <x v="402"/>
    <x v="101"/>
    <x v="418"/>
    <x v="432"/>
    <x v="404"/>
    <x v="3"/>
    <x v="43"/>
    <x v="86"/>
    <x v="441"/>
    <x v="475"/>
    <x v="404"/>
    <x v="404"/>
    <x v="404"/>
    <x v="2"/>
    <x v="8"/>
    <x v="0"/>
    <x v="8"/>
    <x v="479"/>
    <x v="1"/>
  </r>
  <r>
    <x v="374"/>
    <x v="366"/>
    <x v="1"/>
    <x v="4"/>
    <x v="156"/>
    <x v="12"/>
    <x v="8"/>
    <x v="14"/>
    <x v="13"/>
    <x v="4"/>
    <x v="73"/>
    <x v="112"/>
    <x v="2"/>
    <x v="29"/>
    <x v="48"/>
    <x v="129"/>
    <x v="256"/>
    <x v="257"/>
    <x v="126"/>
    <x v="389"/>
    <x v="435"/>
    <x v="2"/>
    <x v="396"/>
    <x v="444"/>
    <x v="459"/>
    <x v="413"/>
    <x v="152"/>
    <x v="444"/>
    <x v="459"/>
    <x v="414"/>
    <x v="3"/>
    <x v="36"/>
    <x v="86"/>
    <x v="477"/>
    <x v="482"/>
    <x v="414"/>
    <x v="414"/>
    <x v="414"/>
    <x v="2"/>
    <x v="8"/>
    <x v="0"/>
    <x v="8"/>
    <x v="480"/>
    <x v="1"/>
  </r>
  <r>
    <x v="235"/>
    <x v="227"/>
    <x v="1"/>
    <x v="4"/>
    <x v="157"/>
    <x v="12"/>
    <x v="3"/>
    <x v="14"/>
    <x v="29"/>
    <x v="9"/>
    <x v="73"/>
    <x v="112"/>
    <x v="2"/>
    <x v="16"/>
    <x v="349"/>
    <x v="46"/>
    <x v="56"/>
    <x v="60"/>
    <x v="292"/>
    <x v="229"/>
    <x v="190"/>
    <x v="2"/>
    <x v="229"/>
    <x v="105"/>
    <x v="115"/>
    <x v="231"/>
    <x v="293"/>
    <x v="106"/>
    <x v="114"/>
    <x v="232"/>
    <x v="3"/>
    <x v="384"/>
    <x v="86"/>
    <x v="117"/>
    <x v="50"/>
    <x v="231"/>
    <x v="231"/>
    <x v="230"/>
    <x v="2"/>
    <x v="8"/>
    <x v="0"/>
    <x v="8"/>
    <x v="38"/>
    <x v="43"/>
  </r>
  <r>
    <x v="312"/>
    <x v="296"/>
    <x v="1"/>
    <x v="11"/>
    <x v="157"/>
    <x v="12"/>
    <x v="3"/>
    <x v="14"/>
    <x v="29"/>
    <x v="5"/>
    <x v="73"/>
    <x v="112"/>
    <x v="2"/>
    <x v="29"/>
    <x v="125"/>
    <x v="46"/>
    <x v="56"/>
    <x v="60"/>
    <x v="292"/>
    <x v="257"/>
    <x v="284"/>
    <x v="2"/>
    <x v="262"/>
    <x v="360"/>
    <x v="366"/>
    <x v="265"/>
    <x v="178"/>
    <x v="359"/>
    <x v="366"/>
    <x v="266"/>
    <x v="3"/>
    <x v="56"/>
    <x v="86"/>
    <x v="377"/>
    <x v="443"/>
    <x v="263"/>
    <x v="263"/>
    <x v="264"/>
    <x v="2"/>
    <x v="8"/>
    <x v="0"/>
    <x v="8"/>
    <x v="449"/>
    <x v="43"/>
  </r>
  <r>
    <x v="128"/>
    <x v="130"/>
    <x v="1"/>
    <x v="4"/>
    <x v="158"/>
    <x v="0"/>
    <x v="3"/>
    <x v="13"/>
    <x v="20"/>
    <x v="7"/>
    <x v="62"/>
    <x v="104"/>
    <x v="2"/>
    <x v="16"/>
    <x v="311"/>
    <x v="54"/>
    <x v="50"/>
    <x v="45"/>
    <x v="50"/>
    <x v="41"/>
    <x v="195"/>
    <x v="2"/>
    <x v="43"/>
    <x v="81"/>
    <x v="78"/>
    <x v="42"/>
    <x v="278"/>
    <x v="82"/>
    <x v="78"/>
    <x v="43"/>
    <x v="3"/>
    <x v="301"/>
    <x v="59"/>
    <x v="71"/>
    <x v="131"/>
    <x v="42"/>
    <x v="42"/>
    <x v="42"/>
    <x v="2"/>
    <x v="5"/>
    <x v="7"/>
    <x v="5"/>
    <x v="131"/>
    <x v="144"/>
  </r>
  <r>
    <x v="132"/>
    <x v="133"/>
    <x v="1"/>
    <x v="4"/>
    <x v="158"/>
    <x v="0"/>
    <x v="3"/>
    <x v="13"/>
    <x v="23"/>
    <x v="7"/>
    <x v="63"/>
    <x v="105"/>
    <x v="2"/>
    <x v="16"/>
    <x v="310"/>
    <x v="52"/>
    <x v="51"/>
    <x v="46"/>
    <x v="49"/>
    <x v="42"/>
    <x v="198"/>
    <x v="2"/>
    <x v="44"/>
    <x v="89"/>
    <x v="84"/>
    <x v="43"/>
    <x v="280"/>
    <x v="90"/>
    <x v="85"/>
    <x v="44"/>
    <x v="3"/>
    <x v="300"/>
    <x v="60"/>
    <x v="78"/>
    <x v="132"/>
    <x v="43"/>
    <x v="43"/>
    <x v="43"/>
    <x v="2"/>
    <x v="5"/>
    <x v="7"/>
    <x v="5"/>
    <x v="132"/>
    <x v="145"/>
  </r>
  <r>
    <x v="98"/>
    <x v="100"/>
    <x v="1"/>
    <x v="4"/>
    <x v="159"/>
    <x v="14"/>
    <x v="6"/>
    <x v="7"/>
    <x v="23"/>
    <x v="9"/>
    <x v="50"/>
    <x v="93"/>
    <x v="2"/>
    <x v="16"/>
    <x v="303"/>
    <x v="27"/>
    <x v="152"/>
    <x v="155"/>
    <x v="303"/>
    <x v="238"/>
    <x v="118"/>
    <x v="2"/>
    <x v="204"/>
    <x v="405"/>
    <x v="418"/>
    <x v="250"/>
    <x v="401"/>
    <x v="405"/>
    <x v="418"/>
    <x v="247"/>
    <x v="3"/>
    <x v="341"/>
    <x v="68"/>
    <x v="424"/>
    <x v="373"/>
    <x v="245"/>
    <x v="245"/>
    <x v="245"/>
    <x v="2"/>
    <x v="7"/>
    <x v="7"/>
    <x v="7"/>
    <x v="53"/>
    <x v="57"/>
  </r>
  <r>
    <x v="237"/>
    <x v="229"/>
    <x v="1"/>
    <x v="4"/>
    <x v="160"/>
    <x v="12"/>
    <x v="8"/>
    <x v="14"/>
    <x v="29"/>
    <x v="6"/>
    <x v="73"/>
    <x v="112"/>
    <x v="2"/>
    <x v="16"/>
    <x v="365"/>
    <x v="111"/>
    <x v="310"/>
    <x v="310"/>
    <x v="109"/>
    <x v="91"/>
    <x v="27"/>
    <x v="2"/>
    <x v="81"/>
    <x v="455"/>
    <x v="471"/>
    <x v="94"/>
    <x v="445"/>
    <x v="455"/>
    <x v="470"/>
    <x v="95"/>
    <x v="3"/>
    <x v="386"/>
    <x v="86"/>
    <x v="488"/>
    <x v="21"/>
    <x v="92"/>
    <x v="92"/>
    <x v="92"/>
    <x v="2"/>
    <x v="8"/>
    <x v="0"/>
    <x v="8"/>
    <x v="100"/>
    <x v="131"/>
  </r>
  <r>
    <x v="350"/>
    <x v="332"/>
    <x v="1"/>
    <x v="11"/>
    <x v="160"/>
    <x v="12"/>
    <x v="8"/>
    <x v="14"/>
    <x v="29"/>
    <x v="5"/>
    <x v="73"/>
    <x v="112"/>
    <x v="2"/>
    <x v="29"/>
    <x v="111"/>
    <x v="111"/>
    <x v="310"/>
    <x v="310"/>
    <x v="109"/>
    <x v="393"/>
    <x v="451"/>
    <x v="2"/>
    <x v="409"/>
    <x v="11"/>
    <x v="11"/>
    <x v="393"/>
    <x v="12"/>
    <x v="11"/>
    <x v="11"/>
    <x v="395"/>
    <x v="3"/>
    <x v="53"/>
    <x v="86"/>
    <x v="11"/>
    <x v="478"/>
    <x v="395"/>
    <x v="395"/>
    <x v="395"/>
    <x v="2"/>
    <x v="8"/>
    <x v="0"/>
    <x v="8"/>
    <x v="388"/>
    <x v="131"/>
  </r>
  <r>
    <x v="238"/>
    <x v="230"/>
    <x v="1"/>
    <x v="4"/>
    <x v="161"/>
    <x v="1"/>
    <x v="2"/>
    <x v="14"/>
    <x v="29"/>
    <x v="9"/>
    <x v="73"/>
    <x v="112"/>
    <x v="2"/>
    <x v="16"/>
    <x v="403"/>
    <x v="104"/>
    <x v="140"/>
    <x v="145"/>
    <x v="312"/>
    <x v="253"/>
    <x v="85"/>
    <x v="2"/>
    <x v="197"/>
    <x v="23"/>
    <x v="22"/>
    <x v="203"/>
    <x v="310"/>
    <x v="23"/>
    <x v="22"/>
    <x v="204"/>
    <x v="3"/>
    <x v="371"/>
    <x v="86"/>
    <x v="23"/>
    <x v="34"/>
    <x v="202"/>
    <x v="202"/>
    <x v="202"/>
    <x v="2"/>
    <x v="6"/>
    <x v="7"/>
    <x v="6"/>
    <x v="31"/>
    <x v="36"/>
  </r>
  <r>
    <x v="314"/>
    <x v="298"/>
    <x v="1"/>
    <x v="11"/>
    <x v="161"/>
    <x v="1"/>
    <x v="2"/>
    <x v="14"/>
    <x v="29"/>
    <x v="5"/>
    <x v="73"/>
    <x v="112"/>
    <x v="2"/>
    <x v="29"/>
    <x v="75"/>
    <x v="104"/>
    <x v="140"/>
    <x v="145"/>
    <x v="312"/>
    <x v="235"/>
    <x v="377"/>
    <x v="2"/>
    <x v="285"/>
    <x v="439"/>
    <x v="456"/>
    <x v="283"/>
    <x v="161"/>
    <x v="439"/>
    <x v="456"/>
    <x v="284"/>
    <x v="3"/>
    <x v="68"/>
    <x v="86"/>
    <x v="471"/>
    <x v="463"/>
    <x v="283"/>
    <x v="283"/>
    <x v="283"/>
    <x v="2"/>
    <x v="6"/>
    <x v="7"/>
    <x v="6"/>
    <x v="454"/>
    <x v="36"/>
  </r>
  <r>
    <x v="365"/>
    <x v="356"/>
    <x v="1"/>
    <x v="4"/>
    <x v="162"/>
    <x v="14"/>
    <x v="3"/>
    <x v="11"/>
    <x v="28"/>
    <x v="7"/>
    <x v="72"/>
    <x v="9"/>
    <x v="2"/>
    <x v="36"/>
    <x v="231"/>
    <x v="8"/>
    <x v="163"/>
    <x v="125"/>
    <x v="169"/>
    <x v="249"/>
    <x v="315"/>
    <x v="2"/>
    <x v="273"/>
    <x v="283"/>
    <x v="288"/>
    <x v="287"/>
    <x v="225"/>
    <x v="283"/>
    <x v="289"/>
    <x v="288"/>
    <x v="3"/>
    <x v="214"/>
    <x v="86"/>
    <x v="292"/>
    <x v="340"/>
    <x v="287"/>
    <x v="287"/>
    <x v="287"/>
    <x v="6"/>
    <x v="7"/>
    <x v="7"/>
    <x v="7"/>
    <x v="266"/>
    <x v="268"/>
  </r>
  <r>
    <x v="488"/>
    <x v="489"/>
    <x v="1"/>
    <x v="4"/>
    <x v="163"/>
    <x v="15"/>
    <x v="8"/>
    <x v="4"/>
    <x v="26"/>
    <x v="7"/>
    <x v="117"/>
    <x v="159"/>
    <x v="0"/>
    <x v="29"/>
    <x v="24"/>
    <x v="36"/>
    <x v="66"/>
    <x v="64"/>
    <x v="54"/>
    <x v="432"/>
    <x v="286"/>
    <x v="2"/>
    <x v="437"/>
    <x v="208"/>
    <x v="255"/>
    <x v="438"/>
    <x v="180"/>
    <x v="209"/>
    <x v="254"/>
    <x v="437"/>
    <x v="3"/>
    <x v="434"/>
    <x v="86"/>
    <x v="259"/>
    <x v="258"/>
    <x v="436"/>
    <x v="436"/>
    <x v="436"/>
    <x v="1"/>
    <x v="8"/>
    <x v="7"/>
    <x v="15"/>
    <x v="265"/>
    <x v="276"/>
  </r>
  <r>
    <x v="239"/>
    <x v="231"/>
    <x v="1"/>
    <x v="4"/>
    <x v="164"/>
    <x v="14"/>
    <x v="8"/>
    <x v="11"/>
    <x v="29"/>
    <x v="7"/>
    <x v="73"/>
    <x v="112"/>
    <x v="2"/>
    <x v="16"/>
    <x v="386"/>
    <x v="88"/>
    <x v="211"/>
    <x v="211"/>
    <x v="117"/>
    <x v="97"/>
    <x v="78"/>
    <x v="2"/>
    <x v="103"/>
    <x v="158"/>
    <x v="162"/>
    <x v="101"/>
    <x v="377"/>
    <x v="158"/>
    <x v="162"/>
    <x v="102"/>
    <x v="3"/>
    <x v="361"/>
    <x v="86"/>
    <x v="172"/>
    <x v="181"/>
    <x v="99"/>
    <x v="99"/>
    <x v="99"/>
    <x v="2"/>
    <x v="7"/>
    <x v="7"/>
    <x v="7"/>
    <x v="245"/>
    <x v="259"/>
  </r>
  <r>
    <x v="351"/>
    <x v="333"/>
    <x v="1"/>
    <x v="11"/>
    <x v="164"/>
    <x v="14"/>
    <x v="8"/>
    <x v="11"/>
    <x v="29"/>
    <x v="5"/>
    <x v="73"/>
    <x v="112"/>
    <x v="2"/>
    <x v="29"/>
    <x v="87"/>
    <x v="88"/>
    <x v="211"/>
    <x v="211"/>
    <x v="117"/>
    <x v="383"/>
    <x v="386"/>
    <x v="2"/>
    <x v="380"/>
    <x v="308"/>
    <x v="319"/>
    <x v="382"/>
    <x v="89"/>
    <x v="309"/>
    <x v="319"/>
    <x v="383"/>
    <x v="3"/>
    <x v="78"/>
    <x v="86"/>
    <x v="325"/>
    <x v="321"/>
    <x v="383"/>
    <x v="383"/>
    <x v="383"/>
    <x v="2"/>
    <x v="7"/>
    <x v="7"/>
    <x v="7"/>
    <x v="249"/>
    <x v="259"/>
  </r>
  <r>
    <x v="28"/>
    <x v="27"/>
    <x v="1"/>
    <x v="4"/>
    <x v="165"/>
    <x v="12"/>
    <x v="8"/>
    <x v="14"/>
    <x v="23"/>
    <x v="2"/>
    <x v="19"/>
    <x v="32"/>
    <x v="2"/>
    <x v="29"/>
    <x v="205"/>
    <x v="108"/>
    <x v="318"/>
    <x v="318"/>
    <x v="100"/>
    <x v="315"/>
    <x v="480"/>
    <x v="2"/>
    <x v="419"/>
    <x v="7"/>
    <x v="7"/>
    <x v="423"/>
    <x v="25"/>
    <x v="7"/>
    <x v="7"/>
    <x v="424"/>
    <x v="3"/>
    <x v="161"/>
    <x v="139"/>
    <x v="8"/>
    <x v="10"/>
    <x v="424"/>
    <x v="424"/>
    <x v="424"/>
    <x v="4"/>
    <x v="8"/>
    <x v="0"/>
    <x v="8"/>
    <x v="4"/>
    <x v="292"/>
  </r>
  <r>
    <x v="240"/>
    <x v="232"/>
    <x v="1"/>
    <x v="4"/>
    <x v="165"/>
    <x v="12"/>
    <x v="8"/>
    <x v="14"/>
    <x v="29"/>
    <x v="2"/>
    <x v="73"/>
    <x v="112"/>
    <x v="2"/>
    <x v="16"/>
    <x v="306"/>
    <x v="134"/>
    <x v="321"/>
    <x v="321"/>
    <x v="79"/>
    <x v="74"/>
    <x v="6"/>
    <x v="2"/>
    <x v="56"/>
    <x v="464"/>
    <x v="479"/>
    <x v="82"/>
    <x v="455"/>
    <x v="463"/>
    <x v="478"/>
    <x v="83"/>
    <x v="3"/>
    <x v="381"/>
    <x v="86"/>
    <x v="495"/>
    <x v="499"/>
    <x v="80"/>
    <x v="80"/>
    <x v="80"/>
    <x v="2"/>
    <x v="8"/>
    <x v="0"/>
    <x v="8"/>
    <x v="482"/>
    <x v="291"/>
  </r>
  <r>
    <x v="315"/>
    <x v="299"/>
    <x v="1"/>
    <x v="11"/>
    <x v="165"/>
    <x v="12"/>
    <x v="8"/>
    <x v="14"/>
    <x v="29"/>
    <x v="5"/>
    <x v="73"/>
    <x v="112"/>
    <x v="2"/>
    <x v="29"/>
    <x v="168"/>
    <x v="134"/>
    <x v="321"/>
    <x v="321"/>
    <x v="79"/>
    <x v="412"/>
    <x v="478"/>
    <x v="2"/>
    <x v="431"/>
    <x v="4"/>
    <x v="4"/>
    <x v="407"/>
    <x v="2"/>
    <x v="4"/>
    <x v="4"/>
    <x v="409"/>
    <x v="3"/>
    <x v="59"/>
    <x v="86"/>
    <x v="5"/>
    <x v="2"/>
    <x v="409"/>
    <x v="409"/>
    <x v="409"/>
    <x v="2"/>
    <x v="8"/>
    <x v="0"/>
    <x v="8"/>
    <x v="1"/>
    <x v="299"/>
  </r>
  <r>
    <x v="447"/>
    <x v="446"/>
    <x v="1"/>
    <x v="4"/>
    <x v="165"/>
    <x v="12"/>
    <x v="8"/>
    <x v="14"/>
    <x v="25"/>
    <x v="2"/>
    <x v="105"/>
    <x v="32"/>
    <x v="2"/>
    <x v="29"/>
    <x v="203"/>
    <x v="145"/>
    <x v="317"/>
    <x v="317"/>
    <x v="101"/>
    <x v="317"/>
    <x v="481"/>
    <x v="2"/>
    <x v="425"/>
    <x v="14"/>
    <x v="14"/>
    <x v="426"/>
    <x v="51"/>
    <x v="14"/>
    <x v="14"/>
    <x v="427"/>
    <x v="3"/>
    <x v="159"/>
    <x v="86"/>
    <x v="15"/>
    <x v="12"/>
    <x v="427"/>
    <x v="427"/>
    <x v="427"/>
    <x v="4"/>
    <x v="8"/>
    <x v="0"/>
    <x v="8"/>
    <x v="2"/>
    <x v="293"/>
  </r>
  <r>
    <x v="241"/>
    <x v="233"/>
    <x v="1"/>
    <x v="4"/>
    <x v="166"/>
    <x v="0"/>
    <x v="2"/>
    <x v="14"/>
    <x v="29"/>
    <x v="4"/>
    <x v="73"/>
    <x v="112"/>
    <x v="2"/>
    <x v="16"/>
    <x v="316"/>
    <x v="29"/>
    <x v="128"/>
    <x v="132"/>
    <x v="140"/>
    <x v="117"/>
    <x v="127"/>
    <x v="2"/>
    <x v="128"/>
    <x v="393"/>
    <x v="405"/>
    <x v="144"/>
    <x v="397"/>
    <x v="393"/>
    <x v="405"/>
    <x v="146"/>
    <x v="3"/>
    <x v="302"/>
    <x v="86"/>
    <x v="416"/>
    <x v="177"/>
    <x v="142"/>
    <x v="142"/>
    <x v="143"/>
    <x v="2"/>
    <x v="5"/>
    <x v="7"/>
    <x v="5"/>
    <x v="138"/>
    <x v="155"/>
  </r>
  <r>
    <x v="316"/>
    <x v="300"/>
    <x v="1"/>
    <x v="11"/>
    <x v="166"/>
    <x v="0"/>
    <x v="2"/>
    <x v="14"/>
    <x v="29"/>
    <x v="5"/>
    <x v="73"/>
    <x v="112"/>
    <x v="2"/>
    <x v="29"/>
    <x v="159"/>
    <x v="29"/>
    <x v="128"/>
    <x v="132"/>
    <x v="140"/>
    <x v="358"/>
    <x v="336"/>
    <x v="2"/>
    <x v="350"/>
    <x v="67"/>
    <x v="72"/>
    <x v="333"/>
    <x v="71"/>
    <x v="65"/>
    <x v="70"/>
    <x v="333"/>
    <x v="3"/>
    <x v="145"/>
    <x v="86"/>
    <x v="74"/>
    <x v="324"/>
    <x v="334"/>
    <x v="334"/>
    <x v="333"/>
    <x v="2"/>
    <x v="5"/>
    <x v="7"/>
    <x v="5"/>
    <x v="352"/>
    <x v="155"/>
  </r>
  <r>
    <x v="242"/>
    <x v="348"/>
    <x v="1"/>
    <x v="4"/>
    <x v="167"/>
    <x v="14"/>
    <x v="5"/>
    <x v="1"/>
    <x v="29"/>
    <x v="1"/>
    <x v="73"/>
    <x v="112"/>
    <x v="2"/>
    <x v="16"/>
    <x v="351"/>
    <x v="66"/>
    <x v="100"/>
    <x v="105"/>
    <x v="138"/>
    <x v="112"/>
    <x v="138"/>
    <x v="2"/>
    <x v="130"/>
    <x v="91"/>
    <x v="92"/>
    <x v="118"/>
    <x v="335"/>
    <x v="92"/>
    <x v="91"/>
    <x v="119"/>
    <x v="3"/>
    <x v="353"/>
    <x v="86"/>
    <x v="94"/>
    <x v="76"/>
    <x v="116"/>
    <x v="116"/>
    <x v="116"/>
    <x v="2"/>
    <x v="7"/>
    <x v="7"/>
    <x v="7"/>
    <x v="134"/>
    <x v="151"/>
  </r>
  <r>
    <x v="317"/>
    <x v="343"/>
    <x v="1"/>
    <x v="11"/>
    <x v="167"/>
    <x v="14"/>
    <x v="5"/>
    <x v="1"/>
    <x v="29"/>
    <x v="5"/>
    <x v="73"/>
    <x v="112"/>
    <x v="2"/>
    <x v="29"/>
    <x v="123"/>
    <x v="66"/>
    <x v="100"/>
    <x v="105"/>
    <x v="138"/>
    <x v="365"/>
    <x v="320"/>
    <x v="2"/>
    <x v="347"/>
    <x v="371"/>
    <x v="384"/>
    <x v="359"/>
    <x v="138"/>
    <x v="370"/>
    <x v="384"/>
    <x v="361"/>
    <x v="3"/>
    <x v="88"/>
    <x v="86"/>
    <x v="398"/>
    <x v="412"/>
    <x v="361"/>
    <x v="361"/>
    <x v="361"/>
    <x v="2"/>
    <x v="7"/>
    <x v="7"/>
    <x v="7"/>
    <x v="353"/>
    <x v="151"/>
  </r>
  <r>
    <x v="243"/>
    <x v="234"/>
    <x v="1"/>
    <x v="4"/>
    <x v="168"/>
    <x v="14"/>
    <x v="3"/>
    <x v="13"/>
    <x v="29"/>
    <x v="1"/>
    <x v="73"/>
    <x v="112"/>
    <x v="2"/>
    <x v="16"/>
    <x v="372"/>
    <x v="67"/>
    <x v="148"/>
    <x v="150"/>
    <x v="146"/>
    <x v="114"/>
    <x v="117"/>
    <x v="2"/>
    <x v="123"/>
    <x v="174"/>
    <x v="181"/>
    <x v="125"/>
    <x v="363"/>
    <x v="174"/>
    <x v="179"/>
    <x v="126"/>
    <x v="3"/>
    <x v="358"/>
    <x v="86"/>
    <x v="190"/>
    <x v="61"/>
    <x v="123"/>
    <x v="123"/>
    <x v="123"/>
    <x v="2"/>
    <x v="7"/>
    <x v="7"/>
    <x v="7"/>
    <x v="121"/>
    <x v="135"/>
  </r>
  <r>
    <x v="352"/>
    <x v="334"/>
    <x v="1"/>
    <x v="11"/>
    <x v="168"/>
    <x v="14"/>
    <x v="3"/>
    <x v="13"/>
    <x v="29"/>
    <x v="5"/>
    <x v="73"/>
    <x v="112"/>
    <x v="2"/>
    <x v="29"/>
    <x v="106"/>
    <x v="67"/>
    <x v="148"/>
    <x v="150"/>
    <x v="146"/>
    <x v="361"/>
    <x v="351"/>
    <x v="2"/>
    <x v="356"/>
    <x v="299"/>
    <x v="303"/>
    <x v="350"/>
    <x v="102"/>
    <x v="299"/>
    <x v="303"/>
    <x v="352"/>
    <x v="3"/>
    <x v="83"/>
    <x v="86"/>
    <x v="309"/>
    <x v="433"/>
    <x v="351"/>
    <x v="351"/>
    <x v="352"/>
    <x v="2"/>
    <x v="7"/>
    <x v="7"/>
    <x v="7"/>
    <x v="367"/>
    <x v="135"/>
  </r>
  <r>
    <x v="405"/>
    <x v="400"/>
    <x v="1"/>
    <x v="4"/>
    <x v="168"/>
    <x v="14"/>
    <x v="3"/>
    <x v="13"/>
    <x v="26"/>
    <x v="1"/>
    <x v="89"/>
    <x v="128"/>
    <x v="2"/>
    <x v="29"/>
    <x v="67"/>
    <x v="71"/>
    <x v="153"/>
    <x v="154"/>
    <x v="141"/>
    <x v="376"/>
    <x v="348"/>
    <x v="2"/>
    <x v="362"/>
    <x v="306"/>
    <x v="318"/>
    <x v="360"/>
    <x v="109"/>
    <x v="307"/>
    <x v="318"/>
    <x v="362"/>
    <x v="3"/>
    <x v="71"/>
    <x v="86"/>
    <x v="324"/>
    <x v="314"/>
    <x v="362"/>
    <x v="362"/>
    <x v="362"/>
    <x v="2"/>
    <x v="7"/>
    <x v="7"/>
    <x v="7"/>
    <x v="370"/>
    <x v="136"/>
  </r>
  <r>
    <x v="33"/>
    <x v="33"/>
    <x v="1"/>
    <x v="4"/>
    <x v="169"/>
    <x v="12"/>
    <x v="1"/>
    <x v="6"/>
    <x v="23"/>
    <x v="7"/>
    <x v="25"/>
    <x v="40"/>
    <x v="2"/>
    <x v="29"/>
    <x v="194"/>
    <x v="89"/>
    <x v="249"/>
    <x v="280"/>
    <x v="334"/>
    <x v="6"/>
    <x v="427"/>
    <x v="2"/>
    <x v="6"/>
    <x v="110"/>
    <x v="68"/>
    <x v="6"/>
    <x v="94"/>
    <x v="111"/>
    <x v="66"/>
    <x v="7"/>
    <x v="3"/>
    <x v="155"/>
    <x v="134"/>
    <x v="107"/>
    <x v="320"/>
    <x v="6"/>
    <x v="6"/>
    <x v="6"/>
    <x v="4"/>
    <x v="8"/>
    <x v="0"/>
    <x v="8"/>
    <x v="40"/>
    <x v="271"/>
  </r>
  <r>
    <x v="36"/>
    <x v="34"/>
    <x v="1"/>
    <x v="4"/>
    <x v="169"/>
    <x v="12"/>
    <x v="1"/>
    <x v="6"/>
    <x v="8"/>
    <x v="7"/>
    <x v="26"/>
    <x v="11"/>
    <x v="2"/>
    <x v="16"/>
    <x v="239"/>
    <x v="61"/>
    <x v="162"/>
    <x v="222"/>
    <x v="335"/>
    <x v="435"/>
    <x v="153"/>
    <x v="2"/>
    <x v="436"/>
    <x v="211"/>
    <x v="261"/>
    <x v="439"/>
    <x v="202"/>
    <x v="211"/>
    <x v="261"/>
    <x v="440"/>
    <x v="3"/>
    <x v="220"/>
    <x v="27"/>
    <x v="176"/>
    <x v="172"/>
    <x v="439"/>
    <x v="439"/>
    <x v="439"/>
    <x v="6"/>
    <x v="8"/>
    <x v="0"/>
    <x v="8"/>
    <x v="285"/>
    <x v="272"/>
  </r>
  <r>
    <x v="67"/>
    <x v="68"/>
    <x v="1"/>
    <x v="4"/>
    <x v="169"/>
    <x v="12"/>
    <x v="1"/>
    <x v="6"/>
    <x v="12"/>
    <x v="7"/>
    <x v="41"/>
    <x v="43"/>
    <x v="2"/>
    <x v="29"/>
    <x v="187"/>
    <x v="99"/>
    <x v="251"/>
    <x v="283"/>
    <x v="333"/>
    <x v="5"/>
    <x v="438"/>
    <x v="2"/>
    <x v="5"/>
    <x v="179"/>
    <x v="91"/>
    <x v="5"/>
    <x v="75"/>
    <x v="179"/>
    <x v="90"/>
    <x v="6"/>
    <x v="3"/>
    <x v="151"/>
    <x v="128"/>
    <x v="133"/>
    <x v="319"/>
    <x v="5"/>
    <x v="5"/>
    <x v="5"/>
    <x v="4"/>
    <x v="8"/>
    <x v="0"/>
    <x v="8"/>
    <x v="39"/>
    <x v="270"/>
  </r>
  <r>
    <x v="140"/>
    <x v="139"/>
    <x v="1"/>
    <x v="4"/>
    <x v="170"/>
    <x v="2"/>
    <x v="1"/>
    <x v="10"/>
    <x v="24"/>
    <x v="7"/>
    <x v="65"/>
    <x v="107"/>
    <x v="0"/>
    <x v="16"/>
    <x v="401"/>
    <x v="93"/>
    <x v="168"/>
    <x v="175"/>
    <x v="242"/>
    <x v="173"/>
    <x v="90"/>
    <x v="2"/>
    <x v="165"/>
    <x v="60"/>
    <x v="65"/>
    <x v="170"/>
    <x v="324"/>
    <x v="71"/>
    <x v="73"/>
    <x v="199"/>
    <x v="3"/>
    <x v="279"/>
    <x v="41"/>
    <x v="65"/>
    <x v="68"/>
    <x v="199"/>
    <x v="199"/>
    <x v="197"/>
    <x v="2"/>
    <x v="4"/>
    <x v="7"/>
    <x v="4"/>
    <x v="25"/>
    <x v="15"/>
  </r>
  <r>
    <x v="244"/>
    <x v="235"/>
    <x v="1"/>
    <x v="4"/>
    <x v="170"/>
    <x v="2"/>
    <x v="1"/>
    <x v="10"/>
    <x v="29"/>
    <x v="7"/>
    <x v="73"/>
    <x v="112"/>
    <x v="2"/>
    <x v="16"/>
    <x v="355"/>
    <x v="72"/>
    <x v="169"/>
    <x v="176"/>
    <x v="226"/>
    <x v="158"/>
    <x v="99"/>
    <x v="2"/>
    <x v="162"/>
    <x v="199"/>
    <x v="203"/>
    <x v="174"/>
    <x v="376"/>
    <x v="199"/>
    <x v="203"/>
    <x v="173"/>
    <x v="3"/>
    <x v="273"/>
    <x v="86"/>
    <x v="211"/>
    <x v="63"/>
    <x v="170"/>
    <x v="170"/>
    <x v="170"/>
    <x v="2"/>
    <x v="4"/>
    <x v="7"/>
    <x v="4"/>
    <x v="21"/>
    <x v="16"/>
  </r>
  <r>
    <x v="318"/>
    <x v="301"/>
    <x v="1"/>
    <x v="11"/>
    <x v="170"/>
    <x v="2"/>
    <x v="1"/>
    <x v="10"/>
    <x v="29"/>
    <x v="5"/>
    <x v="73"/>
    <x v="112"/>
    <x v="2"/>
    <x v="29"/>
    <x v="120"/>
    <x v="72"/>
    <x v="169"/>
    <x v="176"/>
    <x v="226"/>
    <x v="312"/>
    <x v="365"/>
    <x v="2"/>
    <x v="310"/>
    <x v="269"/>
    <x v="279"/>
    <x v="308"/>
    <x v="90"/>
    <x v="268"/>
    <x v="279"/>
    <x v="309"/>
    <x v="3"/>
    <x v="168"/>
    <x v="86"/>
    <x v="281"/>
    <x v="429"/>
    <x v="309"/>
    <x v="309"/>
    <x v="309"/>
    <x v="2"/>
    <x v="4"/>
    <x v="7"/>
    <x v="4"/>
    <x v="464"/>
    <x v="16"/>
  </r>
  <r>
    <x v="376"/>
    <x v="368"/>
    <x v="1"/>
    <x v="4"/>
    <x v="170"/>
    <x v="2"/>
    <x v="1"/>
    <x v="10"/>
    <x v="20"/>
    <x v="7"/>
    <x v="74"/>
    <x v="113"/>
    <x v="2"/>
    <x v="29"/>
    <x v="79"/>
    <x v="100"/>
    <x v="170"/>
    <x v="178"/>
    <x v="227"/>
    <x v="313"/>
    <x v="374"/>
    <x v="2"/>
    <x v="315"/>
    <x v="423"/>
    <x v="437"/>
    <x v="316"/>
    <x v="139"/>
    <x v="423"/>
    <x v="437"/>
    <x v="317"/>
    <x v="3"/>
    <x v="164"/>
    <x v="86"/>
    <x v="448"/>
    <x v="467"/>
    <x v="319"/>
    <x v="319"/>
    <x v="317"/>
    <x v="2"/>
    <x v="4"/>
    <x v="7"/>
    <x v="4"/>
    <x v="465"/>
    <x v="17"/>
  </r>
  <r>
    <x v="399"/>
    <x v="394"/>
    <x v="1"/>
    <x v="4"/>
    <x v="170"/>
    <x v="2"/>
    <x v="1"/>
    <x v="10"/>
    <x v="20"/>
    <x v="7"/>
    <x v="85"/>
    <x v="124"/>
    <x v="0"/>
    <x v="16"/>
    <x v="433"/>
    <x v="89"/>
    <x v="171"/>
    <x v="179"/>
    <x v="240"/>
    <x v="168"/>
    <x v="92"/>
    <x v="2"/>
    <x v="163"/>
    <x v="69"/>
    <x v="70"/>
    <x v="169"/>
    <x v="322"/>
    <x v="77"/>
    <x v="80"/>
    <x v="196"/>
    <x v="3"/>
    <x v="284"/>
    <x v="86"/>
    <x v="83"/>
    <x v="86"/>
    <x v="194"/>
    <x v="194"/>
    <x v="194"/>
    <x v="2"/>
    <x v="4"/>
    <x v="7"/>
    <x v="4"/>
    <x v="26"/>
    <x v="299"/>
  </r>
  <r>
    <x v="34"/>
    <x v="35"/>
    <x v="1"/>
    <x v="4"/>
    <x v="171"/>
    <x v="14"/>
    <x v="1"/>
    <x v="1"/>
    <x v="23"/>
    <x v="1"/>
    <x v="25"/>
    <x v="72"/>
    <x v="2"/>
    <x v="30"/>
    <x v="22"/>
    <x v="89"/>
    <x v="248"/>
    <x v="249"/>
    <x v="124"/>
    <x v="398"/>
    <x v="448"/>
    <x v="2"/>
    <x v="404"/>
    <x v="62"/>
    <x v="69"/>
    <x v="395"/>
    <x v="18"/>
    <x v="60"/>
    <x v="67"/>
    <x v="397"/>
    <x v="3"/>
    <x v="63"/>
    <x v="137"/>
    <x v="127"/>
    <x v="452"/>
    <x v="397"/>
    <x v="397"/>
    <x v="397"/>
    <x v="2"/>
    <x v="7"/>
    <x v="7"/>
    <x v="7"/>
    <x v="406"/>
    <x v="106"/>
  </r>
  <r>
    <x v="38"/>
    <x v="36"/>
    <x v="1"/>
    <x v="4"/>
    <x v="171"/>
    <x v="14"/>
    <x v="1"/>
    <x v="1"/>
    <x v="8"/>
    <x v="1"/>
    <x v="28"/>
    <x v="7"/>
    <x v="2"/>
    <x v="21"/>
    <x v="235"/>
    <x v="65"/>
    <x v="1"/>
    <x v="0"/>
    <x v="336"/>
    <x v="245"/>
    <x v="245"/>
    <x v="2"/>
    <x v="248"/>
    <x v="238"/>
    <x v="244"/>
    <x v="251"/>
    <x v="229"/>
    <x v="238"/>
    <x v="244"/>
    <x v="251"/>
    <x v="3"/>
    <x v="217"/>
    <x v="17"/>
    <x v="114"/>
    <x v="191"/>
    <x v="249"/>
    <x v="249"/>
    <x v="249"/>
    <x v="7"/>
    <x v="7"/>
    <x v="7"/>
    <x v="7"/>
    <x v="237"/>
    <x v="299"/>
  </r>
  <r>
    <x v="39"/>
    <x v="37"/>
    <x v="1"/>
    <x v="4"/>
    <x v="171"/>
    <x v="14"/>
    <x v="1"/>
    <x v="1"/>
    <x v="30"/>
    <x v="1"/>
    <x v="28"/>
    <x v="13"/>
    <x v="2"/>
    <x v="29"/>
    <x v="225"/>
    <x v="84"/>
    <x v="179"/>
    <x v="184"/>
    <x v="205"/>
    <x v="267"/>
    <x v="305"/>
    <x v="2"/>
    <x v="280"/>
    <x v="292"/>
    <x v="294"/>
    <x v="288"/>
    <x v="224"/>
    <x v="293"/>
    <x v="295"/>
    <x v="289"/>
    <x v="3"/>
    <x v="209"/>
    <x v="133"/>
    <x v="384"/>
    <x v="304"/>
    <x v="288"/>
    <x v="288"/>
    <x v="288"/>
    <x v="6"/>
    <x v="7"/>
    <x v="7"/>
    <x v="7"/>
    <x v="272"/>
    <x v="134"/>
  </r>
  <r>
    <x v="52"/>
    <x v="46"/>
    <x v="1"/>
    <x v="4"/>
    <x v="172"/>
    <x v="3"/>
    <x v="1"/>
    <x v="11"/>
    <x v="20"/>
    <x v="7"/>
    <x v="35"/>
    <x v="80"/>
    <x v="0"/>
    <x v="16"/>
    <x v="304"/>
    <x v="33"/>
    <x v="155"/>
    <x v="158"/>
    <x v="310"/>
    <x v="243"/>
    <x v="149"/>
    <x v="2"/>
    <x v="223"/>
    <x v="400"/>
    <x v="413"/>
    <x v="228"/>
    <x v="301"/>
    <x v="395"/>
    <x v="408"/>
    <x v="197"/>
    <x v="3"/>
    <x v="233"/>
    <x v="54"/>
    <x v="408"/>
    <x v="203"/>
    <x v="197"/>
    <x v="197"/>
    <x v="195"/>
    <x v="2"/>
    <x v="2"/>
    <x v="7"/>
    <x v="2"/>
    <x v="120"/>
    <x v="123"/>
  </r>
  <r>
    <x v="245"/>
    <x v="236"/>
    <x v="1"/>
    <x v="4"/>
    <x v="173"/>
    <x v="4"/>
    <x v="3"/>
    <x v="13"/>
    <x v="29"/>
    <x v="7"/>
    <x v="73"/>
    <x v="112"/>
    <x v="2"/>
    <x v="16"/>
    <x v="328"/>
    <x v="24"/>
    <x v="28"/>
    <x v="28"/>
    <x v="249"/>
    <x v="188"/>
    <x v="225"/>
    <x v="2"/>
    <x v="213"/>
    <x v="137"/>
    <x v="146"/>
    <x v="208"/>
    <x v="252"/>
    <x v="137"/>
    <x v="145"/>
    <x v="208"/>
    <x v="3"/>
    <x v="249"/>
    <x v="86"/>
    <x v="149"/>
    <x v="160"/>
    <x v="206"/>
    <x v="206"/>
    <x v="206"/>
    <x v="2"/>
    <x v="3"/>
    <x v="7"/>
    <x v="3"/>
    <x v="82"/>
    <x v="92"/>
  </r>
  <r>
    <x v="353"/>
    <x v="335"/>
    <x v="1"/>
    <x v="11"/>
    <x v="173"/>
    <x v="4"/>
    <x v="3"/>
    <x v="13"/>
    <x v="29"/>
    <x v="5"/>
    <x v="73"/>
    <x v="112"/>
    <x v="2"/>
    <x v="29"/>
    <x v="146"/>
    <x v="24"/>
    <x v="28"/>
    <x v="28"/>
    <x v="249"/>
    <x v="286"/>
    <x v="258"/>
    <x v="2"/>
    <x v="275"/>
    <x v="326"/>
    <x v="334"/>
    <x v="281"/>
    <x v="209"/>
    <x v="326"/>
    <x v="335"/>
    <x v="282"/>
    <x v="3"/>
    <x v="188"/>
    <x v="86"/>
    <x v="343"/>
    <x v="338"/>
    <x v="281"/>
    <x v="281"/>
    <x v="281"/>
    <x v="2"/>
    <x v="3"/>
    <x v="7"/>
    <x v="3"/>
    <x v="408"/>
    <x v="92"/>
  </r>
  <r>
    <x v="246"/>
    <x v="237"/>
    <x v="1"/>
    <x v="4"/>
    <x v="174"/>
    <x v="14"/>
    <x v="1"/>
    <x v="14"/>
    <x v="29"/>
    <x v="6"/>
    <x v="73"/>
    <x v="112"/>
    <x v="2"/>
    <x v="16"/>
    <x v="344"/>
    <x v="63"/>
    <x v="119"/>
    <x v="121"/>
    <x v="135"/>
    <x v="107"/>
    <x v="145"/>
    <x v="2"/>
    <x v="133"/>
    <x v="151"/>
    <x v="157"/>
    <x v="119"/>
    <x v="328"/>
    <x v="151"/>
    <x v="157"/>
    <x v="120"/>
    <x v="3"/>
    <x v="352"/>
    <x v="86"/>
    <x v="163"/>
    <x v="62"/>
    <x v="117"/>
    <x v="117"/>
    <x v="117"/>
    <x v="2"/>
    <x v="7"/>
    <x v="7"/>
    <x v="7"/>
    <x v="146"/>
    <x v="160"/>
  </r>
  <r>
    <x v="319"/>
    <x v="302"/>
    <x v="1"/>
    <x v="11"/>
    <x v="174"/>
    <x v="14"/>
    <x v="1"/>
    <x v="14"/>
    <x v="29"/>
    <x v="5"/>
    <x v="73"/>
    <x v="112"/>
    <x v="2"/>
    <x v="29"/>
    <x v="130"/>
    <x v="63"/>
    <x v="119"/>
    <x v="121"/>
    <x v="135"/>
    <x v="371"/>
    <x v="314"/>
    <x v="2"/>
    <x v="341"/>
    <x v="313"/>
    <x v="322"/>
    <x v="358"/>
    <x v="144"/>
    <x v="314"/>
    <x v="322"/>
    <x v="360"/>
    <x v="3"/>
    <x v="89"/>
    <x v="86"/>
    <x v="330"/>
    <x v="430"/>
    <x v="360"/>
    <x v="360"/>
    <x v="360"/>
    <x v="2"/>
    <x v="7"/>
    <x v="7"/>
    <x v="7"/>
    <x v="341"/>
    <x v="160"/>
  </r>
  <r>
    <x v="402"/>
    <x v="397"/>
    <x v="1"/>
    <x v="4"/>
    <x v="174"/>
    <x v="14"/>
    <x v="1"/>
    <x v="14"/>
    <x v="11"/>
    <x v="6"/>
    <x v="88"/>
    <x v="127"/>
    <x v="2"/>
    <x v="29"/>
    <x v="82"/>
    <x v="57"/>
    <x v="121"/>
    <x v="123"/>
    <x v="129"/>
    <x v="382"/>
    <x v="308"/>
    <x v="2"/>
    <x v="346"/>
    <x v="230"/>
    <x v="252"/>
    <x v="356"/>
    <x v="135"/>
    <x v="230"/>
    <x v="252"/>
    <x v="358"/>
    <x v="3"/>
    <x v="77"/>
    <x v="86"/>
    <x v="257"/>
    <x v="257"/>
    <x v="358"/>
    <x v="358"/>
    <x v="358"/>
    <x v="2"/>
    <x v="7"/>
    <x v="7"/>
    <x v="7"/>
    <x v="348"/>
    <x v="161"/>
  </r>
  <r>
    <x v="466"/>
    <x v="465"/>
    <x v="1"/>
    <x v="4"/>
    <x v="175"/>
    <x v="15"/>
    <x v="10"/>
    <x v="7"/>
    <x v="24"/>
    <x v="1"/>
    <x v="110"/>
    <x v="148"/>
    <x v="2"/>
    <x v="12"/>
    <x v="458"/>
    <x v="24"/>
    <x v="31"/>
    <x v="32"/>
    <x v="289"/>
    <x v="212"/>
    <x v="119"/>
    <x v="2"/>
    <x v="194"/>
    <x v="132"/>
    <x v="144"/>
    <x v="223"/>
    <x v="374"/>
    <x v="130"/>
    <x v="142"/>
    <x v="225"/>
    <x v="3"/>
    <x v="434"/>
    <x v="86"/>
    <x v="144"/>
    <x v="159"/>
    <x v="224"/>
    <x v="224"/>
    <x v="223"/>
    <x v="2"/>
    <x v="8"/>
    <x v="7"/>
    <x v="15"/>
    <x v="137"/>
    <x v="231"/>
  </r>
  <r>
    <x v="456"/>
    <x v="455"/>
    <x v="1"/>
    <x v="4"/>
    <x v="176"/>
    <x v="6"/>
    <x v="2"/>
    <x v="7"/>
    <x v="2"/>
    <x v="1"/>
    <x v="108"/>
    <x v="125"/>
    <x v="2"/>
    <x v="12"/>
    <x v="457"/>
    <x v="13"/>
    <x v="29"/>
    <x v="29"/>
    <x v="293"/>
    <x v="223"/>
    <x v="168"/>
    <x v="2"/>
    <x v="215"/>
    <x v="273"/>
    <x v="278"/>
    <x v="235"/>
    <x v="345"/>
    <x v="273"/>
    <x v="277"/>
    <x v="236"/>
    <x v="3"/>
    <x v="250"/>
    <x v="86"/>
    <x v="279"/>
    <x v="276"/>
    <x v="235"/>
    <x v="235"/>
    <x v="234"/>
    <x v="2"/>
    <x v="0"/>
    <x v="7"/>
    <x v="0"/>
    <x v="322"/>
    <x v="261"/>
  </r>
  <r>
    <x v="11"/>
    <x v="5"/>
    <x v="1"/>
    <x v="2"/>
    <x v="177"/>
    <x v="1"/>
    <x v="5"/>
    <x v="14"/>
    <x v="22"/>
    <x v="6"/>
    <x v="13"/>
    <x v="33"/>
    <x v="2"/>
    <x v="25"/>
    <x v="220"/>
    <x v="72"/>
    <x v="151"/>
    <x v="153"/>
    <x v="192"/>
    <x v="279"/>
    <x v="254"/>
    <x v="2"/>
    <x v="267"/>
    <x v="263"/>
    <x v="272"/>
    <x v="282"/>
    <x v="221"/>
    <x v="261"/>
    <x v="270"/>
    <x v="283"/>
    <x v="3"/>
    <x v="208"/>
    <x v="118"/>
    <x v="326"/>
    <x v="290"/>
    <x v="282"/>
    <x v="282"/>
    <x v="282"/>
    <x v="4"/>
    <x v="6"/>
    <x v="7"/>
    <x v="6"/>
    <x v="263"/>
    <x v="203"/>
  </r>
  <r>
    <x v="12"/>
    <x v="6"/>
    <x v="1"/>
    <x v="4"/>
    <x v="177"/>
    <x v="1"/>
    <x v="5"/>
    <x v="14"/>
    <x v="25"/>
    <x v="6"/>
    <x v="13"/>
    <x v="33"/>
    <x v="2"/>
    <x v="16"/>
    <x v="262"/>
    <x v="57"/>
    <x v="150"/>
    <x v="152"/>
    <x v="190"/>
    <x v="162"/>
    <x v="167"/>
    <x v="2"/>
    <x v="174"/>
    <x v="289"/>
    <x v="289"/>
    <x v="172"/>
    <x v="248"/>
    <x v="290"/>
    <x v="290"/>
    <x v="171"/>
    <x v="3"/>
    <x v="258"/>
    <x v="23"/>
    <x v="166"/>
    <x v="161"/>
    <x v="166"/>
    <x v="166"/>
    <x v="168"/>
    <x v="4"/>
    <x v="6"/>
    <x v="7"/>
    <x v="6"/>
    <x v="203"/>
    <x v="202"/>
  </r>
  <r>
    <x v="13"/>
    <x v="7"/>
    <x v="1"/>
    <x v="4"/>
    <x v="177"/>
    <x v="1"/>
    <x v="5"/>
    <x v="14"/>
    <x v="23"/>
    <x v="6"/>
    <x v="13"/>
    <x v="33"/>
    <x v="2"/>
    <x v="28"/>
    <x v="213"/>
    <x v="61"/>
    <x v="151"/>
    <x v="153"/>
    <x v="191"/>
    <x v="291"/>
    <x v="266"/>
    <x v="2"/>
    <x v="286"/>
    <x v="215"/>
    <x v="224"/>
    <x v="290"/>
    <x v="217"/>
    <x v="215"/>
    <x v="224"/>
    <x v="291"/>
    <x v="3"/>
    <x v="199"/>
    <x v="125"/>
    <x v="314"/>
    <x v="303"/>
    <x v="290"/>
    <x v="290"/>
    <x v="290"/>
    <x v="4"/>
    <x v="6"/>
    <x v="7"/>
    <x v="6"/>
    <x v="273"/>
    <x v="203"/>
  </r>
  <r>
    <x v="47"/>
    <x v="18"/>
    <x v="0"/>
    <x v="7"/>
    <x v="177"/>
    <x v="1"/>
    <x v="5"/>
    <x v="14"/>
    <x v="15"/>
    <x v="6"/>
    <x v="13"/>
    <x v="33"/>
    <x v="2"/>
    <x v="18"/>
    <x v="244"/>
    <x v="72"/>
    <x v="151"/>
    <x v="153"/>
    <x v="192"/>
    <x v="199"/>
    <x v="235"/>
    <x v="2"/>
    <x v="224"/>
    <x v="207"/>
    <x v="214"/>
    <x v="207"/>
    <x v="232"/>
    <x v="206"/>
    <x v="214"/>
    <x v="207"/>
    <x v="3"/>
    <x v="223"/>
    <x v="44"/>
    <x v="171"/>
    <x v="214"/>
    <x v="205"/>
    <x v="205"/>
    <x v="205"/>
    <x v="4"/>
    <x v="6"/>
    <x v="7"/>
    <x v="6"/>
    <x v="234"/>
    <x v="203"/>
  </r>
  <r>
    <x v="247"/>
    <x v="238"/>
    <x v="1"/>
    <x v="4"/>
    <x v="177"/>
    <x v="1"/>
    <x v="5"/>
    <x v="14"/>
    <x v="29"/>
    <x v="6"/>
    <x v="73"/>
    <x v="112"/>
    <x v="2"/>
    <x v="16"/>
    <x v="353"/>
    <x v="76"/>
    <x v="183"/>
    <x v="188"/>
    <x v="153"/>
    <x v="120"/>
    <x v="94"/>
    <x v="2"/>
    <x v="115"/>
    <x v="194"/>
    <x v="196"/>
    <x v="116"/>
    <x v="368"/>
    <x v="194"/>
    <x v="194"/>
    <x v="117"/>
    <x v="3"/>
    <x v="366"/>
    <x v="86"/>
    <x v="205"/>
    <x v="176"/>
    <x v="114"/>
    <x v="114"/>
    <x v="114"/>
    <x v="2"/>
    <x v="6"/>
    <x v="7"/>
    <x v="6"/>
    <x v="153"/>
    <x v="177"/>
  </r>
  <r>
    <x v="320"/>
    <x v="303"/>
    <x v="1"/>
    <x v="11"/>
    <x v="177"/>
    <x v="1"/>
    <x v="5"/>
    <x v="14"/>
    <x v="29"/>
    <x v="5"/>
    <x v="73"/>
    <x v="112"/>
    <x v="2"/>
    <x v="29"/>
    <x v="121"/>
    <x v="76"/>
    <x v="183"/>
    <x v="188"/>
    <x v="153"/>
    <x v="354"/>
    <x v="369"/>
    <x v="2"/>
    <x v="367"/>
    <x v="274"/>
    <x v="287"/>
    <x v="362"/>
    <x v="98"/>
    <x v="274"/>
    <x v="288"/>
    <x v="364"/>
    <x v="3"/>
    <x v="74"/>
    <x v="86"/>
    <x v="291"/>
    <x v="328"/>
    <x v="364"/>
    <x v="364"/>
    <x v="364"/>
    <x v="2"/>
    <x v="6"/>
    <x v="7"/>
    <x v="6"/>
    <x v="332"/>
    <x v="177"/>
  </r>
  <r>
    <x v="248"/>
    <x v="239"/>
    <x v="1"/>
    <x v="4"/>
    <x v="178"/>
    <x v="0"/>
    <x v="1"/>
    <x v="14"/>
    <x v="29"/>
    <x v="9"/>
    <x v="73"/>
    <x v="112"/>
    <x v="2"/>
    <x v="16"/>
    <x v="321"/>
    <x v="27"/>
    <x v="68"/>
    <x v="69"/>
    <x v="290"/>
    <x v="227"/>
    <x v="191"/>
    <x v="2"/>
    <x v="228"/>
    <x v="309"/>
    <x v="314"/>
    <x v="238"/>
    <x v="330"/>
    <x v="310"/>
    <x v="315"/>
    <x v="240"/>
    <x v="3"/>
    <x v="304"/>
    <x v="86"/>
    <x v="321"/>
    <x v="66"/>
    <x v="238"/>
    <x v="238"/>
    <x v="238"/>
    <x v="2"/>
    <x v="5"/>
    <x v="7"/>
    <x v="5"/>
    <x v="80"/>
    <x v="91"/>
  </r>
  <r>
    <x v="321"/>
    <x v="304"/>
    <x v="1"/>
    <x v="11"/>
    <x v="178"/>
    <x v="0"/>
    <x v="1"/>
    <x v="14"/>
    <x v="29"/>
    <x v="5"/>
    <x v="73"/>
    <x v="112"/>
    <x v="2"/>
    <x v="29"/>
    <x v="154"/>
    <x v="27"/>
    <x v="68"/>
    <x v="69"/>
    <x v="290"/>
    <x v="259"/>
    <x v="283"/>
    <x v="2"/>
    <x v="263"/>
    <x v="154"/>
    <x v="165"/>
    <x v="259"/>
    <x v="142"/>
    <x v="154"/>
    <x v="165"/>
    <x v="258"/>
    <x v="3"/>
    <x v="143"/>
    <x v="86"/>
    <x v="179"/>
    <x v="422"/>
    <x v="256"/>
    <x v="256"/>
    <x v="256"/>
    <x v="2"/>
    <x v="5"/>
    <x v="7"/>
    <x v="5"/>
    <x v="411"/>
    <x v="91"/>
  </r>
  <r>
    <x v="141"/>
    <x v="387"/>
    <x v="2"/>
    <x v="10"/>
    <x v="179"/>
    <x v="15"/>
    <x v="11"/>
    <x v="15"/>
    <x v="12"/>
    <x v="2"/>
    <x v="10"/>
    <x v="62"/>
    <x v="2"/>
    <x v="26"/>
    <x v="476"/>
    <x v="152"/>
    <x v="1"/>
    <x v="0"/>
    <x v="311"/>
    <x v="245"/>
    <x v="245"/>
    <x v="2"/>
    <x v="248"/>
    <x v="238"/>
    <x v="244"/>
    <x v="251"/>
    <x v="229"/>
    <x v="238"/>
    <x v="244"/>
    <x v="251"/>
    <x v="3"/>
    <x v="434"/>
    <x v="140"/>
    <x v="400"/>
    <x v="389"/>
    <x v="249"/>
    <x v="249"/>
    <x v="249"/>
    <x v="2"/>
    <x v="8"/>
    <x v="7"/>
    <x v="15"/>
    <x v="247"/>
    <x v="257"/>
  </r>
  <r>
    <x v="142"/>
    <x v="388"/>
    <x v="2"/>
    <x v="9"/>
    <x v="179"/>
    <x v="15"/>
    <x v="11"/>
    <x v="15"/>
    <x v="15"/>
    <x v="2"/>
    <x v="10"/>
    <x v="62"/>
    <x v="2"/>
    <x v="17"/>
    <x v="476"/>
    <x v="152"/>
    <x v="1"/>
    <x v="0"/>
    <x v="311"/>
    <x v="245"/>
    <x v="245"/>
    <x v="2"/>
    <x v="248"/>
    <x v="238"/>
    <x v="244"/>
    <x v="251"/>
    <x v="229"/>
    <x v="238"/>
    <x v="244"/>
    <x v="251"/>
    <x v="3"/>
    <x v="434"/>
    <x v="15"/>
    <x v="90"/>
    <x v="100"/>
    <x v="249"/>
    <x v="249"/>
    <x v="249"/>
    <x v="2"/>
    <x v="8"/>
    <x v="7"/>
    <x v="15"/>
    <x v="247"/>
    <x v="257"/>
  </r>
  <r>
    <x v="143"/>
    <x v="389"/>
    <x v="1"/>
    <x v="2"/>
    <x v="179"/>
    <x v="15"/>
    <x v="11"/>
    <x v="15"/>
    <x v="22"/>
    <x v="2"/>
    <x v="10"/>
    <x v="62"/>
    <x v="2"/>
    <x v="26"/>
    <x v="476"/>
    <x v="152"/>
    <x v="1"/>
    <x v="0"/>
    <x v="311"/>
    <x v="245"/>
    <x v="245"/>
    <x v="2"/>
    <x v="248"/>
    <x v="238"/>
    <x v="244"/>
    <x v="251"/>
    <x v="229"/>
    <x v="238"/>
    <x v="244"/>
    <x v="251"/>
    <x v="3"/>
    <x v="434"/>
    <x v="140"/>
    <x v="400"/>
    <x v="389"/>
    <x v="249"/>
    <x v="249"/>
    <x v="249"/>
    <x v="2"/>
    <x v="8"/>
    <x v="7"/>
    <x v="15"/>
    <x v="247"/>
    <x v="257"/>
  </r>
  <r>
    <x v="249"/>
    <x v="240"/>
    <x v="1"/>
    <x v="4"/>
    <x v="180"/>
    <x v="14"/>
    <x v="10"/>
    <x v="14"/>
    <x v="29"/>
    <x v="2"/>
    <x v="73"/>
    <x v="112"/>
    <x v="2"/>
    <x v="16"/>
    <x v="380"/>
    <x v="89"/>
    <x v="224"/>
    <x v="225"/>
    <x v="150"/>
    <x v="113"/>
    <x v="72"/>
    <x v="2"/>
    <x v="105"/>
    <x v="219"/>
    <x v="217"/>
    <x v="109"/>
    <x v="402"/>
    <x v="219"/>
    <x v="217"/>
    <x v="110"/>
    <x v="3"/>
    <x v="360"/>
    <x v="86"/>
    <x v="223"/>
    <x v="56"/>
    <x v="107"/>
    <x v="107"/>
    <x v="107"/>
    <x v="2"/>
    <x v="7"/>
    <x v="7"/>
    <x v="7"/>
    <x v="47"/>
    <x v="56"/>
  </r>
  <r>
    <x v="322"/>
    <x v="305"/>
    <x v="1"/>
    <x v="11"/>
    <x v="180"/>
    <x v="14"/>
    <x v="10"/>
    <x v="14"/>
    <x v="29"/>
    <x v="5"/>
    <x v="73"/>
    <x v="112"/>
    <x v="2"/>
    <x v="29"/>
    <x v="93"/>
    <x v="89"/>
    <x v="224"/>
    <x v="225"/>
    <x v="150"/>
    <x v="363"/>
    <x v="391"/>
    <x v="2"/>
    <x v="378"/>
    <x v="254"/>
    <x v="268"/>
    <x v="372"/>
    <x v="67"/>
    <x v="254"/>
    <x v="267"/>
    <x v="373"/>
    <x v="3"/>
    <x v="80"/>
    <x v="86"/>
    <x v="271"/>
    <x v="438"/>
    <x v="373"/>
    <x v="373"/>
    <x v="373"/>
    <x v="2"/>
    <x v="7"/>
    <x v="7"/>
    <x v="7"/>
    <x v="441"/>
    <x v="56"/>
  </r>
  <r>
    <x v="136"/>
    <x v="137"/>
    <x v="1"/>
    <x v="4"/>
    <x v="181"/>
    <x v="2"/>
    <x v="3"/>
    <x v="8"/>
    <x v="11"/>
    <x v="7"/>
    <x v="65"/>
    <x v="107"/>
    <x v="0"/>
    <x v="16"/>
    <x v="361"/>
    <x v="17"/>
    <x v="19"/>
    <x v="19"/>
    <x v="305"/>
    <x v="239"/>
    <x v="226"/>
    <x v="2"/>
    <x v="241"/>
    <x v="165"/>
    <x v="174"/>
    <x v="243"/>
    <x v="251"/>
    <x v="169"/>
    <x v="178"/>
    <x v="248"/>
    <x v="3"/>
    <x v="274"/>
    <x v="74"/>
    <x v="177"/>
    <x v="206"/>
    <x v="247"/>
    <x v="247"/>
    <x v="246"/>
    <x v="2"/>
    <x v="4"/>
    <x v="7"/>
    <x v="4"/>
    <x v="240"/>
    <x v="248"/>
  </r>
  <r>
    <x v="442"/>
    <x v="441"/>
    <x v="1"/>
    <x v="4"/>
    <x v="181"/>
    <x v="2"/>
    <x v="3"/>
    <x v="8"/>
    <x v="20"/>
    <x v="7"/>
    <x v="105"/>
    <x v="143"/>
    <x v="0"/>
    <x v="29"/>
    <x v="42"/>
    <x v="14"/>
    <x v="21"/>
    <x v="21"/>
    <x v="302"/>
    <x v="250"/>
    <x v="259"/>
    <x v="2"/>
    <x v="254"/>
    <x v="286"/>
    <x v="290"/>
    <x v="256"/>
    <x v="206"/>
    <x v="284"/>
    <x v="287"/>
    <x v="253"/>
    <x v="3"/>
    <x v="162"/>
    <x v="86"/>
    <x v="290"/>
    <x v="285"/>
    <x v="251"/>
    <x v="251"/>
    <x v="251"/>
    <x v="2"/>
    <x v="4"/>
    <x v="7"/>
    <x v="4"/>
    <x v="259"/>
    <x v="249"/>
  </r>
  <r>
    <x v="250"/>
    <x v="241"/>
    <x v="1"/>
    <x v="4"/>
    <x v="182"/>
    <x v="13"/>
    <x v="8"/>
    <x v="14"/>
    <x v="29"/>
    <x v="4"/>
    <x v="73"/>
    <x v="112"/>
    <x v="2"/>
    <x v="16"/>
    <x v="345"/>
    <x v="67"/>
    <x v="120"/>
    <x v="122"/>
    <x v="95"/>
    <x v="84"/>
    <x v="130"/>
    <x v="2"/>
    <x v="106"/>
    <x v="119"/>
    <x v="126"/>
    <x v="96"/>
    <x v="340"/>
    <x v="119"/>
    <x v="126"/>
    <x v="97"/>
    <x v="3"/>
    <x v="412"/>
    <x v="86"/>
    <x v="126"/>
    <x v="111"/>
    <x v="94"/>
    <x v="94"/>
    <x v="94"/>
    <x v="2"/>
    <x v="8"/>
    <x v="1"/>
    <x v="9"/>
    <x v="130"/>
    <x v="148"/>
  </r>
  <r>
    <x v="323"/>
    <x v="306"/>
    <x v="1"/>
    <x v="11"/>
    <x v="182"/>
    <x v="13"/>
    <x v="8"/>
    <x v="14"/>
    <x v="29"/>
    <x v="5"/>
    <x v="73"/>
    <x v="112"/>
    <x v="2"/>
    <x v="29"/>
    <x v="129"/>
    <x v="67"/>
    <x v="120"/>
    <x v="122"/>
    <x v="95"/>
    <x v="402"/>
    <x v="333"/>
    <x v="2"/>
    <x v="377"/>
    <x v="348"/>
    <x v="354"/>
    <x v="392"/>
    <x v="131"/>
    <x v="347"/>
    <x v="355"/>
    <x v="394"/>
    <x v="3"/>
    <x v="23"/>
    <x v="86"/>
    <x v="364"/>
    <x v="380"/>
    <x v="394"/>
    <x v="394"/>
    <x v="394"/>
    <x v="2"/>
    <x v="8"/>
    <x v="1"/>
    <x v="9"/>
    <x v="357"/>
    <x v="148"/>
  </r>
  <r>
    <x v="251"/>
    <x v="349"/>
    <x v="1"/>
    <x v="4"/>
    <x v="183"/>
    <x v="12"/>
    <x v="0"/>
    <x v="3"/>
    <x v="29"/>
    <x v="1"/>
    <x v="73"/>
    <x v="112"/>
    <x v="2"/>
    <x v="16"/>
    <x v="414"/>
    <x v="104"/>
    <x v="225"/>
    <x v="220"/>
    <x v="44"/>
    <x v="35"/>
    <x v="59"/>
    <x v="2"/>
    <x v="32"/>
    <x v="54"/>
    <x v="53"/>
    <x v="33"/>
    <x v="403"/>
    <x v="54"/>
    <x v="52"/>
    <x v="32"/>
    <x v="3"/>
    <x v="396"/>
    <x v="86"/>
    <x v="56"/>
    <x v="30"/>
    <x v="31"/>
    <x v="31"/>
    <x v="31"/>
    <x v="2"/>
    <x v="8"/>
    <x v="0"/>
    <x v="8"/>
    <x v="49"/>
    <x v="299"/>
  </r>
  <r>
    <x v="329"/>
    <x v="344"/>
    <x v="1"/>
    <x v="11"/>
    <x v="183"/>
    <x v="12"/>
    <x v="0"/>
    <x v="3"/>
    <x v="29"/>
    <x v="5"/>
    <x v="73"/>
    <x v="112"/>
    <x v="2"/>
    <x v="29"/>
    <x v="62"/>
    <x v="104"/>
    <x v="225"/>
    <x v="220"/>
    <x v="44"/>
    <x v="441"/>
    <x v="404"/>
    <x v="2"/>
    <x v="447"/>
    <x v="403"/>
    <x v="424"/>
    <x v="452"/>
    <x v="66"/>
    <x v="403"/>
    <x v="424"/>
    <x v="454"/>
    <x v="3"/>
    <x v="40"/>
    <x v="86"/>
    <x v="434"/>
    <x v="466"/>
    <x v="453"/>
    <x v="453"/>
    <x v="453"/>
    <x v="2"/>
    <x v="8"/>
    <x v="0"/>
    <x v="8"/>
    <x v="440"/>
    <x v="60"/>
  </r>
  <r>
    <x v="252"/>
    <x v="242"/>
    <x v="1"/>
    <x v="4"/>
    <x v="184"/>
    <x v="1"/>
    <x v="1"/>
    <x v="14"/>
    <x v="29"/>
    <x v="6"/>
    <x v="73"/>
    <x v="112"/>
    <x v="2"/>
    <x v="16"/>
    <x v="352"/>
    <x v="67"/>
    <x v="129"/>
    <x v="131"/>
    <x v="130"/>
    <x v="105"/>
    <x v="136"/>
    <x v="2"/>
    <x v="127"/>
    <x v="133"/>
    <x v="140"/>
    <x v="110"/>
    <x v="326"/>
    <x v="131"/>
    <x v="139"/>
    <x v="111"/>
    <x v="3"/>
    <x v="365"/>
    <x v="86"/>
    <x v="141"/>
    <x v="39"/>
    <x v="108"/>
    <x v="108"/>
    <x v="108"/>
    <x v="2"/>
    <x v="6"/>
    <x v="7"/>
    <x v="6"/>
    <x v="148"/>
    <x v="166"/>
  </r>
  <r>
    <x v="324"/>
    <x v="307"/>
    <x v="1"/>
    <x v="11"/>
    <x v="184"/>
    <x v="1"/>
    <x v="1"/>
    <x v="14"/>
    <x v="29"/>
    <x v="5"/>
    <x v="73"/>
    <x v="112"/>
    <x v="2"/>
    <x v="29"/>
    <x v="122"/>
    <x v="67"/>
    <x v="129"/>
    <x v="131"/>
    <x v="130"/>
    <x v="373"/>
    <x v="324"/>
    <x v="2"/>
    <x v="352"/>
    <x v="333"/>
    <x v="340"/>
    <x v="371"/>
    <x v="145"/>
    <x v="333"/>
    <x v="341"/>
    <x v="372"/>
    <x v="3"/>
    <x v="75"/>
    <x v="86"/>
    <x v="350"/>
    <x v="459"/>
    <x v="372"/>
    <x v="372"/>
    <x v="372"/>
    <x v="2"/>
    <x v="6"/>
    <x v="7"/>
    <x v="6"/>
    <x v="337"/>
    <x v="166"/>
  </r>
  <r>
    <x v="423"/>
    <x v="424"/>
    <x v="1"/>
    <x v="4"/>
    <x v="184"/>
    <x v="1"/>
    <x v="1"/>
    <x v="14"/>
    <x v="25"/>
    <x v="6"/>
    <x v="96"/>
    <x v="135"/>
    <x v="2"/>
    <x v="29"/>
    <x v="59"/>
    <x v="72"/>
    <x v="136"/>
    <x v="139"/>
    <x v="121"/>
    <x v="387"/>
    <x v="322"/>
    <x v="2"/>
    <x v="361"/>
    <x v="344"/>
    <x v="352"/>
    <x v="376"/>
    <x v="149"/>
    <x v="344"/>
    <x v="354"/>
    <x v="377"/>
    <x v="3"/>
    <x v="67"/>
    <x v="86"/>
    <x v="363"/>
    <x v="353"/>
    <x v="377"/>
    <x v="377"/>
    <x v="377"/>
    <x v="2"/>
    <x v="6"/>
    <x v="7"/>
    <x v="6"/>
    <x v="342"/>
    <x v="167"/>
  </r>
  <r>
    <x v="66"/>
    <x v="67"/>
    <x v="1"/>
    <x v="4"/>
    <x v="185"/>
    <x v="12"/>
    <x v="4"/>
    <x v="3"/>
    <x v="2"/>
    <x v="1"/>
    <x v="39"/>
    <x v="41"/>
    <x v="0"/>
    <x v="16"/>
    <x v="276"/>
    <x v="69"/>
    <x v="193"/>
    <x v="202"/>
    <x v="324"/>
    <x v="430"/>
    <x v="111"/>
    <x v="2"/>
    <x v="432"/>
    <x v="312"/>
    <x v="331"/>
    <x v="435"/>
    <x v="285"/>
    <x v="304"/>
    <x v="323"/>
    <x v="435"/>
    <x v="3"/>
    <x v="299"/>
    <x v="28"/>
    <x v="251"/>
    <x v="162"/>
    <x v="434"/>
    <x v="434"/>
    <x v="434"/>
    <x v="4"/>
    <x v="8"/>
    <x v="0"/>
    <x v="8"/>
    <x v="89"/>
    <x v="44"/>
  </r>
  <r>
    <x v="83"/>
    <x v="85"/>
    <x v="1"/>
    <x v="4"/>
    <x v="185"/>
    <x v="12"/>
    <x v="4"/>
    <x v="3"/>
    <x v="2"/>
    <x v="1"/>
    <x v="45"/>
    <x v="89"/>
    <x v="0"/>
    <x v="33"/>
    <x v="13"/>
    <x v="80"/>
    <x v="223"/>
    <x v="231"/>
    <x v="325"/>
    <x v="14"/>
    <x v="457"/>
    <x v="2"/>
    <x v="16"/>
    <x v="58"/>
    <x v="49"/>
    <x v="16"/>
    <x v="61"/>
    <x v="67"/>
    <x v="55"/>
    <x v="17"/>
    <x v="3"/>
    <x v="1"/>
    <x v="130"/>
    <x v="79"/>
    <x v="413"/>
    <x v="16"/>
    <x v="16"/>
    <x v="16"/>
    <x v="2"/>
    <x v="8"/>
    <x v="0"/>
    <x v="8"/>
    <x v="356"/>
    <x v="233"/>
  </r>
  <r>
    <x v="99"/>
    <x v="101"/>
    <x v="1"/>
    <x v="4"/>
    <x v="185"/>
    <x v="12"/>
    <x v="4"/>
    <x v="3"/>
    <x v="3"/>
    <x v="1"/>
    <x v="51"/>
    <x v="35"/>
    <x v="0"/>
    <x v="16"/>
    <x v="270"/>
    <x v="94"/>
    <x v="186"/>
    <x v="198"/>
    <x v="322"/>
    <x v="429"/>
    <x v="108"/>
    <x v="2"/>
    <x v="429"/>
    <x v="94"/>
    <x v="110"/>
    <x v="433"/>
    <x v="262"/>
    <x v="103"/>
    <x v="122"/>
    <x v="432"/>
    <x v="3"/>
    <x v="291"/>
    <x v="45"/>
    <x v="93"/>
    <x v="167"/>
    <x v="432"/>
    <x v="432"/>
    <x v="431"/>
    <x v="4"/>
    <x v="8"/>
    <x v="0"/>
    <x v="8"/>
    <x v="96"/>
    <x v="41"/>
  </r>
  <r>
    <x v="236"/>
    <x v="228"/>
    <x v="1"/>
    <x v="4"/>
    <x v="185"/>
    <x v="12"/>
    <x v="4"/>
    <x v="3"/>
    <x v="29"/>
    <x v="1"/>
    <x v="73"/>
    <x v="112"/>
    <x v="2"/>
    <x v="16"/>
    <x v="391"/>
    <x v="94"/>
    <x v="226"/>
    <x v="232"/>
    <x v="327"/>
    <x v="443"/>
    <x v="71"/>
    <x v="2"/>
    <x v="444"/>
    <x v="178"/>
    <x v="253"/>
    <x v="450"/>
    <x v="375"/>
    <x v="177"/>
    <x v="253"/>
    <x v="451"/>
    <x v="3"/>
    <x v="388"/>
    <x v="86"/>
    <x v="258"/>
    <x v="215"/>
    <x v="450"/>
    <x v="450"/>
    <x v="450"/>
    <x v="2"/>
    <x v="8"/>
    <x v="0"/>
    <x v="8"/>
    <x v="210"/>
    <x v="243"/>
  </r>
  <r>
    <x v="253"/>
    <x v="243"/>
    <x v="1"/>
    <x v="4"/>
    <x v="185"/>
    <x v="12"/>
    <x v="4"/>
    <x v="3"/>
    <x v="29"/>
    <x v="1"/>
    <x v="73"/>
    <x v="112"/>
    <x v="2"/>
    <x v="16"/>
    <x v="402"/>
    <x v="101"/>
    <x v="226"/>
    <x v="232"/>
    <x v="326"/>
    <x v="445"/>
    <x v="68"/>
    <x v="2"/>
    <x v="445"/>
    <x v="84"/>
    <x v="111"/>
    <x v="449"/>
    <x v="359"/>
    <x v="85"/>
    <x v="110"/>
    <x v="450"/>
    <x v="3"/>
    <x v="390"/>
    <x v="86"/>
    <x v="111"/>
    <x v="122"/>
    <x v="449"/>
    <x v="449"/>
    <x v="449"/>
    <x v="2"/>
    <x v="8"/>
    <x v="0"/>
    <x v="8"/>
    <x v="208"/>
    <x v="243"/>
  </r>
  <r>
    <x v="313"/>
    <x v="297"/>
    <x v="1"/>
    <x v="11"/>
    <x v="185"/>
    <x v="12"/>
    <x v="4"/>
    <x v="3"/>
    <x v="29"/>
    <x v="5"/>
    <x v="73"/>
    <x v="112"/>
    <x v="2"/>
    <x v="29"/>
    <x v="81"/>
    <x v="94"/>
    <x v="226"/>
    <x v="232"/>
    <x v="327"/>
    <x v="33"/>
    <x v="394"/>
    <x v="2"/>
    <x v="36"/>
    <x v="295"/>
    <x v="232"/>
    <x v="34"/>
    <x v="91"/>
    <x v="295"/>
    <x v="232"/>
    <x v="34"/>
    <x v="3"/>
    <x v="50"/>
    <x v="86"/>
    <x v="236"/>
    <x v="289"/>
    <x v="33"/>
    <x v="33"/>
    <x v="33"/>
    <x v="2"/>
    <x v="8"/>
    <x v="0"/>
    <x v="8"/>
    <x v="282"/>
    <x v="243"/>
  </r>
  <r>
    <x v="325"/>
    <x v="308"/>
    <x v="1"/>
    <x v="11"/>
    <x v="185"/>
    <x v="12"/>
    <x v="4"/>
    <x v="3"/>
    <x v="29"/>
    <x v="1"/>
    <x v="73"/>
    <x v="112"/>
    <x v="2"/>
    <x v="29"/>
    <x v="76"/>
    <x v="101"/>
    <x v="226"/>
    <x v="232"/>
    <x v="326"/>
    <x v="30"/>
    <x v="399"/>
    <x v="2"/>
    <x v="35"/>
    <x v="374"/>
    <x v="370"/>
    <x v="35"/>
    <x v="105"/>
    <x v="373"/>
    <x v="370"/>
    <x v="35"/>
    <x v="3"/>
    <x v="47"/>
    <x v="86"/>
    <x v="382"/>
    <x v="371"/>
    <x v="34"/>
    <x v="34"/>
    <x v="34"/>
    <x v="2"/>
    <x v="8"/>
    <x v="0"/>
    <x v="8"/>
    <x v="283"/>
    <x v="243"/>
  </r>
  <r>
    <x v="472"/>
    <x v="470"/>
    <x v="1"/>
    <x v="4"/>
    <x v="185"/>
    <x v="12"/>
    <x v="4"/>
    <x v="3"/>
    <x v="20"/>
    <x v="1"/>
    <x v="112"/>
    <x v="35"/>
    <x v="0"/>
    <x v="29"/>
    <x v="196"/>
    <x v="92"/>
    <x v="185"/>
    <x v="197"/>
    <x v="323"/>
    <x v="48"/>
    <x v="359"/>
    <x v="2"/>
    <x v="58"/>
    <x v="341"/>
    <x v="337"/>
    <x v="56"/>
    <x v="198"/>
    <x v="336"/>
    <x v="331"/>
    <x v="60"/>
    <x v="3"/>
    <x v="156"/>
    <x v="86"/>
    <x v="339"/>
    <x v="330"/>
    <x v="58"/>
    <x v="58"/>
    <x v="58"/>
    <x v="4"/>
    <x v="8"/>
    <x v="0"/>
    <x v="8"/>
    <x v="394"/>
    <x v="42"/>
  </r>
  <r>
    <x v="496"/>
    <x v="498"/>
    <x v="1"/>
    <x v="4"/>
    <x v="185"/>
    <x v="12"/>
    <x v="4"/>
    <x v="3"/>
    <x v="23"/>
    <x v="1"/>
    <x v="119"/>
    <x v="154"/>
    <x v="0"/>
    <x v="29"/>
    <x v="27"/>
    <x v="96"/>
    <x v="232"/>
    <x v="235"/>
    <x v="328"/>
    <x v="21"/>
    <x v="398"/>
    <x v="2"/>
    <x v="33"/>
    <x v="245"/>
    <x v="185"/>
    <x v="26"/>
    <x v="156"/>
    <x v="244"/>
    <x v="186"/>
    <x v="36"/>
    <x v="3"/>
    <x v="29"/>
    <x v="86"/>
    <x v="198"/>
    <x v="211"/>
    <x v="35"/>
    <x v="35"/>
    <x v="35"/>
    <x v="1"/>
    <x v="8"/>
    <x v="0"/>
    <x v="8"/>
    <x v="124"/>
    <x v="290"/>
  </r>
  <r>
    <x v="254"/>
    <x v="244"/>
    <x v="1"/>
    <x v="4"/>
    <x v="186"/>
    <x v="14"/>
    <x v="1"/>
    <x v="8"/>
    <x v="29"/>
    <x v="7"/>
    <x v="73"/>
    <x v="112"/>
    <x v="2"/>
    <x v="16"/>
    <x v="341"/>
    <x v="57"/>
    <x v="106"/>
    <x v="110"/>
    <x v="149"/>
    <x v="121"/>
    <x v="135"/>
    <x v="2"/>
    <x v="134"/>
    <x v="147"/>
    <x v="151"/>
    <x v="131"/>
    <x v="351"/>
    <x v="146"/>
    <x v="151"/>
    <x v="132"/>
    <x v="3"/>
    <x v="350"/>
    <x v="86"/>
    <x v="154"/>
    <x v="112"/>
    <x v="129"/>
    <x v="129"/>
    <x v="129"/>
    <x v="2"/>
    <x v="7"/>
    <x v="7"/>
    <x v="7"/>
    <x v="115"/>
    <x v="127"/>
  </r>
  <r>
    <x v="354"/>
    <x v="336"/>
    <x v="1"/>
    <x v="11"/>
    <x v="186"/>
    <x v="14"/>
    <x v="1"/>
    <x v="8"/>
    <x v="29"/>
    <x v="5"/>
    <x v="73"/>
    <x v="112"/>
    <x v="2"/>
    <x v="29"/>
    <x v="133"/>
    <x v="57"/>
    <x v="106"/>
    <x v="110"/>
    <x v="149"/>
    <x v="353"/>
    <x v="326"/>
    <x v="2"/>
    <x v="339"/>
    <x v="318"/>
    <x v="329"/>
    <x v="345"/>
    <x v="119"/>
    <x v="318"/>
    <x v="330"/>
    <x v="346"/>
    <x v="3"/>
    <x v="91"/>
    <x v="86"/>
    <x v="338"/>
    <x v="378"/>
    <x v="346"/>
    <x v="346"/>
    <x v="346"/>
    <x v="2"/>
    <x v="7"/>
    <x v="7"/>
    <x v="7"/>
    <x v="374"/>
    <x v="127"/>
  </r>
  <r>
    <x v="479"/>
    <x v="478"/>
    <x v="1"/>
    <x v="4"/>
    <x v="187"/>
    <x v="15"/>
    <x v="1"/>
    <x v="13"/>
    <x v="23"/>
    <x v="7"/>
    <x v="113"/>
    <x v="45"/>
    <x v="2"/>
    <x v="17"/>
    <x v="252"/>
    <x v="50"/>
    <x v="84"/>
    <x v="72"/>
    <x v="8"/>
    <x v="50"/>
    <x v="228"/>
    <x v="2"/>
    <x v="55"/>
    <x v="212"/>
    <x v="194"/>
    <x v="54"/>
    <x v="245"/>
    <x v="212"/>
    <x v="193"/>
    <x v="55"/>
    <x v="3"/>
    <x v="434"/>
    <x v="86"/>
    <x v="204"/>
    <x v="218"/>
    <x v="53"/>
    <x v="53"/>
    <x v="53"/>
    <x v="4"/>
    <x v="8"/>
    <x v="7"/>
    <x v="15"/>
    <x v="66"/>
    <x v="4"/>
  </r>
  <r>
    <x v="481"/>
    <x v="480"/>
    <x v="1"/>
    <x v="4"/>
    <x v="187"/>
    <x v="15"/>
    <x v="1"/>
    <x v="13"/>
    <x v="20"/>
    <x v="7"/>
    <x v="114"/>
    <x v="46"/>
    <x v="2"/>
    <x v="17"/>
    <x v="253"/>
    <x v="45"/>
    <x v="86"/>
    <x v="73"/>
    <x v="7"/>
    <x v="49"/>
    <x v="229"/>
    <x v="2"/>
    <x v="54"/>
    <x v="240"/>
    <x v="215"/>
    <x v="53"/>
    <x v="244"/>
    <x v="240"/>
    <x v="215"/>
    <x v="54"/>
    <x v="3"/>
    <x v="434"/>
    <x v="86"/>
    <x v="220"/>
    <x v="230"/>
    <x v="52"/>
    <x v="52"/>
    <x v="52"/>
    <x v="4"/>
    <x v="8"/>
    <x v="7"/>
    <x v="15"/>
    <x v="65"/>
    <x v="299"/>
  </r>
  <r>
    <x v="485"/>
    <x v="484"/>
    <x v="1"/>
    <x v="4"/>
    <x v="187"/>
    <x v="15"/>
    <x v="1"/>
    <x v="13"/>
    <x v="25"/>
    <x v="7"/>
    <x v="115"/>
    <x v="151"/>
    <x v="2"/>
    <x v="29"/>
    <x v="45"/>
    <x v="62"/>
    <x v="123"/>
    <x v="114"/>
    <x v="5"/>
    <x v="462"/>
    <x v="331"/>
    <x v="2"/>
    <x v="466"/>
    <x v="257"/>
    <x v="325"/>
    <x v="470"/>
    <x v="110"/>
    <x v="257"/>
    <x v="326"/>
    <x v="471"/>
    <x v="3"/>
    <x v="434"/>
    <x v="86"/>
    <x v="334"/>
    <x v="326"/>
    <x v="470"/>
    <x v="470"/>
    <x v="470"/>
    <x v="2"/>
    <x v="8"/>
    <x v="7"/>
    <x v="15"/>
    <x v="467"/>
    <x v="299"/>
  </r>
  <r>
    <x v="499"/>
    <x v="500"/>
    <x v="1"/>
    <x v="4"/>
    <x v="187"/>
    <x v="15"/>
    <x v="1"/>
    <x v="13"/>
    <x v="24"/>
    <x v="7"/>
    <x v="119"/>
    <x v="47"/>
    <x v="2"/>
    <x v="16"/>
    <x v="278"/>
    <x v="38"/>
    <x v="87"/>
    <x v="74"/>
    <x v="6"/>
    <x v="39"/>
    <x v="182"/>
    <x v="2"/>
    <x v="39"/>
    <x v="297"/>
    <x v="256"/>
    <x v="39"/>
    <x v="311"/>
    <x v="297"/>
    <x v="256"/>
    <x v="39"/>
    <x v="3"/>
    <x v="434"/>
    <x v="86"/>
    <x v="260"/>
    <x v="260"/>
    <x v="38"/>
    <x v="38"/>
    <x v="38"/>
    <x v="3"/>
    <x v="8"/>
    <x v="7"/>
    <x v="15"/>
    <x v="269"/>
    <x v="299"/>
  </r>
  <r>
    <x v="483"/>
    <x v="482"/>
    <x v="1"/>
    <x v="4"/>
    <x v="188"/>
    <x v="15"/>
    <x v="2"/>
    <x v="4"/>
    <x v="20"/>
    <x v="1"/>
    <x v="114"/>
    <x v="150"/>
    <x v="2"/>
    <x v="17"/>
    <x v="267"/>
    <x v="34"/>
    <x v="58"/>
    <x v="53"/>
    <x v="48"/>
    <x v="52"/>
    <x v="234"/>
    <x v="2"/>
    <x v="59"/>
    <x v="227"/>
    <x v="211"/>
    <x v="58"/>
    <x v="265"/>
    <x v="227"/>
    <x v="211"/>
    <x v="58"/>
    <x v="3"/>
    <x v="434"/>
    <x v="86"/>
    <x v="218"/>
    <x v="228"/>
    <x v="56"/>
    <x v="56"/>
    <x v="56"/>
    <x v="2"/>
    <x v="8"/>
    <x v="7"/>
    <x v="15"/>
    <x v="83"/>
    <x v="299"/>
  </r>
  <r>
    <x v="429"/>
    <x v="431"/>
    <x v="1"/>
    <x v="4"/>
    <x v="189"/>
    <x v="1"/>
    <x v="2"/>
    <x v="11"/>
    <x v="24"/>
    <x v="1"/>
    <x v="99"/>
    <x v="138"/>
    <x v="2"/>
    <x v="16"/>
    <x v="415"/>
    <x v="71"/>
    <x v="133"/>
    <x v="134"/>
    <x v="74"/>
    <x v="63"/>
    <x v="140"/>
    <x v="2"/>
    <x v="73"/>
    <x v="126"/>
    <x v="130"/>
    <x v="70"/>
    <x v="343"/>
    <x v="125"/>
    <x v="129"/>
    <x v="71"/>
    <x v="3"/>
    <x v="373"/>
    <x v="86"/>
    <x v="129"/>
    <x v="147"/>
    <x v="68"/>
    <x v="68"/>
    <x v="68"/>
    <x v="2"/>
    <x v="6"/>
    <x v="7"/>
    <x v="6"/>
    <x v="127"/>
    <x v="299"/>
  </r>
  <r>
    <x v="434"/>
    <x v="432"/>
    <x v="1"/>
    <x v="4"/>
    <x v="189"/>
    <x v="1"/>
    <x v="2"/>
    <x v="11"/>
    <x v="25"/>
    <x v="1"/>
    <x v="100"/>
    <x v="139"/>
    <x v="2"/>
    <x v="16"/>
    <x v="417"/>
    <x v="68"/>
    <x v="134"/>
    <x v="136"/>
    <x v="73"/>
    <x v="62"/>
    <x v="142"/>
    <x v="2"/>
    <x v="74"/>
    <x v="150"/>
    <x v="150"/>
    <x v="71"/>
    <x v="347"/>
    <x v="149"/>
    <x v="150"/>
    <x v="72"/>
    <x v="3"/>
    <x v="374"/>
    <x v="86"/>
    <x v="153"/>
    <x v="173"/>
    <x v="69"/>
    <x v="69"/>
    <x v="69"/>
    <x v="2"/>
    <x v="6"/>
    <x v="7"/>
    <x v="6"/>
    <x v="128"/>
    <x v="299"/>
  </r>
  <r>
    <x v="484"/>
    <x v="483"/>
    <x v="1"/>
    <x v="4"/>
    <x v="189"/>
    <x v="1"/>
    <x v="2"/>
    <x v="11"/>
    <x v="5"/>
    <x v="1"/>
    <x v="112"/>
    <x v="149"/>
    <x v="2"/>
    <x v="17"/>
    <x v="269"/>
    <x v="66"/>
    <x v="135"/>
    <x v="137"/>
    <x v="72"/>
    <x v="140"/>
    <x v="211"/>
    <x v="2"/>
    <x v="154"/>
    <x v="209"/>
    <x v="207"/>
    <x v="149"/>
    <x v="284"/>
    <x v="207"/>
    <x v="207"/>
    <x v="152"/>
    <x v="3"/>
    <x v="263"/>
    <x v="86"/>
    <x v="214"/>
    <x v="226"/>
    <x v="147"/>
    <x v="147"/>
    <x v="149"/>
    <x v="2"/>
    <x v="6"/>
    <x v="7"/>
    <x v="6"/>
    <x v="200"/>
    <x v="299"/>
  </r>
  <r>
    <x v="458"/>
    <x v="457"/>
    <x v="1"/>
    <x v="6"/>
    <x v="190"/>
    <x v="12"/>
    <x v="8"/>
    <x v="14"/>
    <x v="11"/>
    <x v="2"/>
    <x v="24"/>
    <x v="37"/>
    <x v="2"/>
    <x v="16"/>
    <x v="272"/>
    <x v="125"/>
    <x v="283"/>
    <x v="282"/>
    <x v="137"/>
    <x v="154"/>
    <x v="42"/>
    <x v="2"/>
    <x v="147"/>
    <x v="71"/>
    <x v="71"/>
    <x v="133"/>
    <x v="299"/>
    <x v="69"/>
    <x v="69"/>
    <x v="134"/>
    <x v="3"/>
    <x v="292"/>
    <x v="13"/>
    <x v="37"/>
    <x v="57"/>
    <x v="131"/>
    <x v="131"/>
    <x v="131"/>
    <x v="4"/>
    <x v="8"/>
    <x v="0"/>
    <x v="8"/>
    <x v="151"/>
    <x v="299"/>
  </r>
  <r>
    <x v="459"/>
    <x v="458"/>
    <x v="1"/>
    <x v="5"/>
    <x v="190"/>
    <x v="12"/>
    <x v="8"/>
    <x v="14"/>
    <x v="15"/>
    <x v="2"/>
    <x v="24"/>
    <x v="37"/>
    <x v="2"/>
    <x v="29"/>
    <x v="192"/>
    <x v="125"/>
    <x v="283"/>
    <x v="282"/>
    <x v="137"/>
    <x v="318"/>
    <x v="426"/>
    <x v="2"/>
    <x v="326"/>
    <x v="391"/>
    <x v="406"/>
    <x v="342"/>
    <x v="173"/>
    <x v="391"/>
    <x v="406"/>
    <x v="343"/>
    <x v="3"/>
    <x v="154"/>
    <x v="143"/>
    <x v="454"/>
    <x v="436"/>
    <x v="343"/>
    <x v="343"/>
    <x v="343"/>
    <x v="4"/>
    <x v="8"/>
    <x v="0"/>
    <x v="8"/>
    <x v="334"/>
    <x v="299"/>
  </r>
  <r>
    <x v="460"/>
    <x v="459"/>
    <x v="1"/>
    <x v="3"/>
    <x v="190"/>
    <x v="12"/>
    <x v="8"/>
    <x v="14"/>
    <x v="14"/>
    <x v="2"/>
    <x v="24"/>
    <x v="37"/>
    <x v="2"/>
    <x v="16"/>
    <x v="272"/>
    <x v="125"/>
    <x v="283"/>
    <x v="282"/>
    <x v="137"/>
    <x v="154"/>
    <x v="42"/>
    <x v="2"/>
    <x v="147"/>
    <x v="71"/>
    <x v="71"/>
    <x v="133"/>
    <x v="299"/>
    <x v="69"/>
    <x v="69"/>
    <x v="134"/>
    <x v="3"/>
    <x v="292"/>
    <x v="13"/>
    <x v="37"/>
    <x v="57"/>
    <x v="131"/>
    <x v="131"/>
    <x v="131"/>
    <x v="4"/>
    <x v="8"/>
    <x v="0"/>
    <x v="8"/>
    <x v="151"/>
    <x v="299"/>
  </r>
  <r>
    <x v="18"/>
    <x v="12"/>
    <x v="1"/>
    <x v="6"/>
    <x v="191"/>
    <x v="2"/>
    <x v="6"/>
    <x v="14"/>
    <x v="34"/>
    <x v="9"/>
    <x v="21"/>
    <x v="70"/>
    <x v="2"/>
    <x v="16"/>
    <x v="291"/>
    <x v="15"/>
    <x v="54"/>
    <x v="58"/>
    <x v="287"/>
    <x v="226"/>
    <x v="201"/>
    <x v="2"/>
    <x v="236"/>
    <x v="340"/>
    <x v="349"/>
    <x v="236"/>
    <x v="302"/>
    <x v="341"/>
    <x v="349"/>
    <x v="237"/>
    <x v="3"/>
    <x v="259"/>
    <x v="65"/>
    <x v="332"/>
    <x v="170"/>
    <x v="236"/>
    <x v="236"/>
    <x v="235"/>
    <x v="2"/>
    <x v="4"/>
    <x v="7"/>
    <x v="4"/>
    <x v="129"/>
    <x v="299"/>
  </r>
  <r>
    <x v="19"/>
    <x v="14"/>
    <x v="1"/>
    <x v="6"/>
    <x v="191"/>
    <x v="2"/>
    <x v="6"/>
    <x v="14"/>
    <x v="34"/>
    <x v="9"/>
    <x v="21"/>
    <x v="70"/>
    <x v="2"/>
    <x v="16"/>
    <x v="291"/>
    <x v="15"/>
    <x v="54"/>
    <x v="58"/>
    <x v="287"/>
    <x v="226"/>
    <x v="201"/>
    <x v="2"/>
    <x v="236"/>
    <x v="340"/>
    <x v="349"/>
    <x v="236"/>
    <x v="302"/>
    <x v="341"/>
    <x v="349"/>
    <x v="237"/>
    <x v="3"/>
    <x v="259"/>
    <x v="65"/>
    <x v="332"/>
    <x v="170"/>
    <x v="236"/>
    <x v="236"/>
    <x v="235"/>
    <x v="2"/>
    <x v="4"/>
    <x v="7"/>
    <x v="4"/>
    <x v="129"/>
    <x v="299"/>
  </r>
  <r>
    <x v="21"/>
    <x v="13"/>
    <x v="1"/>
    <x v="5"/>
    <x v="191"/>
    <x v="2"/>
    <x v="6"/>
    <x v="14"/>
    <x v="15"/>
    <x v="9"/>
    <x v="21"/>
    <x v="70"/>
    <x v="2"/>
    <x v="29"/>
    <x v="180"/>
    <x v="15"/>
    <x v="54"/>
    <x v="58"/>
    <x v="287"/>
    <x v="261"/>
    <x v="274"/>
    <x v="2"/>
    <x v="258"/>
    <x v="124"/>
    <x v="133"/>
    <x v="261"/>
    <x v="170"/>
    <x v="123"/>
    <x v="133"/>
    <x v="261"/>
    <x v="3"/>
    <x v="179"/>
    <x v="104"/>
    <x v="161"/>
    <x v="331"/>
    <x v="258"/>
    <x v="258"/>
    <x v="259"/>
    <x v="2"/>
    <x v="4"/>
    <x v="7"/>
    <x v="4"/>
    <x v="358"/>
    <x v="299"/>
  </r>
  <r>
    <x v="23"/>
    <x v="15"/>
    <x v="1"/>
    <x v="5"/>
    <x v="191"/>
    <x v="2"/>
    <x v="6"/>
    <x v="14"/>
    <x v="15"/>
    <x v="9"/>
    <x v="21"/>
    <x v="70"/>
    <x v="2"/>
    <x v="29"/>
    <x v="180"/>
    <x v="15"/>
    <x v="54"/>
    <x v="58"/>
    <x v="287"/>
    <x v="261"/>
    <x v="274"/>
    <x v="2"/>
    <x v="258"/>
    <x v="124"/>
    <x v="133"/>
    <x v="261"/>
    <x v="170"/>
    <x v="123"/>
    <x v="133"/>
    <x v="261"/>
    <x v="3"/>
    <x v="179"/>
    <x v="104"/>
    <x v="161"/>
    <x v="331"/>
    <x v="258"/>
    <x v="258"/>
    <x v="259"/>
    <x v="2"/>
    <x v="4"/>
    <x v="7"/>
    <x v="4"/>
    <x v="358"/>
    <x v="299"/>
  </r>
  <r>
    <x v="25"/>
    <x v="16"/>
    <x v="1"/>
    <x v="3"/>
    <x v="191"/>
    <x v="2"/>
    <x v="6"/>
    <x v="14"/>
    <x v="14"/>
    <x v="9"/>
    <x v="21"/>
    <x v="70"/>
    <x v="2"/>
    <x v="16"/>
    <x v="291"/>
    <x v="15"/>
    <x v="54"/>
    <x v="58"/>
    <x v="287"/>
    <x v="226"/>
    <x v="201"/>
    <x v="2"/>
    <x v="236"/>
    <x v="340"/>
    <x v="349"/>
    <x v="236"/>
    <x v="302"/>
    <x v="341"/>
    <x v="349"/>
    <x v="237"/>
    <x v="3"/>
    <x v="259"/>
    <x v="65"/>
    <x v="332"/>
    <x v="170"/>
    <x v="236"/>
    <x v="236"/>
    <x v="235"/>
    <x v="2"/>
    <x v="4"/>
    <x v="7"/>
    <x v="4"/>
    <x v="129"/>
    <x v="299"/>
  </r>
  <r>
    <x v="26"/>
    <x v="17"/>
    <x v="1"/>
    <x v="3"/>
    <x v="191"/>
    <x v="2"/>
    <x v="6"/>
    <x v="14"/>
    <x v="14"/>
    <x v="9"/>
    <x v="21"/>
    <x v="70"/>
    <x v="2"/>
    <x v="16"/>
    <x v="291"/>
    <x v="15"/>
    <x v="54"/>
    <x v="58"/>
    <x v="287"/>
    <x v="226"/>
    <x v="201"/>
    <x v="2"/>
    <x v="236"/>
    <x v="340"/>
    <x v="349"/>
    <x v="236"/>
    <x v="302"/>
    <x v="341"/>
    <x v="349"/>
    <x v="237"/>
    <x v="3"/>
    <x v="259"/>
    <x v="65"/>
    <x v="332"/>
    <x v="170"/>
    <x v="236"/>
    <x v="236"/>
    <x v="235"/>
    <x v="2"/>
    <x v="4"/>
    <x v="7"/>
    <x v="4"/>
    <x v="129"/>
    <x v="299"/>
  </r>
  <r>
    <x v="255"/>
    <x v="245"/>
    <x v="1"/>
    <x v="4"/>
    <x v="192"/>
    <x v="0"/>
    <x v="0"/>
    <x v="14"/>
    <x v="29"/>
    <x v="4"/>
    <x v="73"/>
    <x v="112"/>
    <x v="2"/>
    <x v="16"/>
    <x v="384"/>
    <x v="88"/>
    <x v="214"/>
    <x v="214"/>
    <x v="133"/>
    <x v="100"/>
    <x v="96"/>
    <x v="2"/>
    <x v="111"/>
    <x v="175"/>
    <x v="182"/>
    <x v="103"/>
    <x v="342"/>
    <x v="175"/>
    <x v="180"/>
    <x v="104"/>
    <x v="3"/>
    <x v="323"/>
    <x v="86"/>
    <x v="191"/>
    <x v="27"/>
    <x v="101"/>
    <x v="101"/>
    <x v="101"/>
    <x v="2"/>
    <x v="5"/>
    <x v="7"/>
    <x v="5"/>
    <x v="157"/>
    <x v="299"/>
  </r>
  <r>
    <x v="326"/>
    <x v="309"/>
    <x v="1"/>
    <x v="11"/>
    <x v="192"/>
    <x v="0"/>
    <x v="0"/>
    <x v="14"/>
    <x v="29"/>
    <x v="5"/>
    <x v="73"/>
    <x v="112"/>
    <x v="2"/>
    <x v="29"/>
    <x v="89"/>
    <x v="88"/>
    <x v="214"/>
    <x v="214"/>
    <x v="133"/>
    <x v="379"/>
    <x v="367"/>
    <x v="2"/>
    <x v="372"/>
    <x v="298"/>
    <x v="302"/>
    <x v="381"/>
    <x v="128"/>
    <x v="298"/>
    <x v="302"/>
    <x v="382"/>
    <x v="3"/>
    <x v="122"/>
    <x v="86"/>
    <x v="308"/>
    <x v="469"/>
    <x v="382"/>
    <x v="382"/>
    <x v="382"/>
    <x v="2"/>
    <x v="5"/>
    <x v="7"/>
    <x v="5"/>
    <x v="328"/>
    <x v="299"/>
  </r>
  <r>
    <x v="40"/>
    <x v="42"/>
    <x v="1"/>
    <x v="4"/>
    <x v="193"/>
    <x v="1"/>
    <x v="1"/>
    <x v="14"/>
    <x v="24"/>
    <x v="4"/>
    <x v="28"/>
    <x v="74"/>
    <x v="2"/>
    <x v="26"/>
    <x v="204"/>
    <x v="35"/>
    <x v="268"/>
    <x v="266"/>
    <x v="174"/>
    <x v="308"/>
    <x v="290"/>
    <x v="2"/>
    <x v="302"/>
    <x v="38"/>
    <x v="38"/>
    <x v="300"/>
    <x v="124"/>
    <x v="38"/>
    <x v="38"/>
    <x v="301"/>
    <x v="3"/>
    <x v="182"/>
    <x v="100"/>
    <x v="45"/>
    <x v="197"/>
    <x v="300"/>
    <x v="300"/>
    <x v="300"/>
    <x v="2"/>
    <x v="6"/>
    <x v="7"/>
    <x v="6"/>
    <x v="362"/>
    <x v="299"/>
  </r>
  <r>
    <x v="58"/>
    <x v="52"/>
    <x v="1"/>
    <x v="4"/>
    <x v="193"/>
    <x v="1"/>
    <x v="1"/>
    <x v="14"/>
    <x v="25"/>
    <x v="4"/>
    <x v="37"/>
    <x v="82"/>
    <x v="2"/>
    <x v="17"/>
    <x v="259"/>
    <x v="39"/>
    <x v="269"/>
    <x v="269"/>
    <x v="162"/>
    <x v="164"/>
    <x v="176"/>
    <x v="2"/>
    <x v="179"/>
    <x v="424"/>
    <x v="439"/>
    <x v="187"/>
    <x v="348"/>
    <x v="424"/>
    <x v="439"/>
    <x v="186"/>
    <x v="3"/>
    <x v="255"/>
    <x v="67"/>
    <x v="444"/>
    <x v="308"/>
    <x v="184"/>
    <x v="184"/>
    <x v="184"/>
    <x v="2"/>
    <x v="6"/>
    <x v="7"/>
    <x v="6"/>
    <x v="116"/>
    <x v="299"/>
  </r>
  <r>
    <x v="436"/>
    <x v="435"/>
    <x v="1"/>
    <x v="4"/>
    <x v="193"/>
    <x v="1"/>
    <x v="1"/>
    <x v="14"/>
    <x v="25"/>
    <x v="6"/>
    <x v="102"/>
    <x v="140"/>
    <x v="2"/>
    <x v="29"/>
    <x v="37"/>
    <x v="115"/>
    <x v="274"/>
    <x v="272"/>
    <x v="113"/>
    <x v="396"/>
    <x v="417"/>
    <x v="2"/>
    <x v="391"/>
    <x v="335"/>
    <x v="345"/>
    <x v="399"/>
    <x v="73"/>
    <x v="335"/>
    <x v="345"/>
    <x v="401"/>
    <x v="3"/>
    <x v="65"/>
    <x v="86"/>
    <x v="353"/>
    <x v="343"/>
    <x v="401"/>
    <x v="401"/>
    <x v="401"/>
    <x v="2"/>
    <x v="6"/>
    <x v="7"/>
    <x v="6"/>
    <x v="448"/>
    <x v="299"/>
  </r>
  <r>
    <x v="437"/>
    <x v="436"/>
    <x v="1"/>
    <x v="4"/>
    <x v="193"/>
    <x v="1"/>
    <x v="1"/>
    <x v="14"/>
    <x v="25"/>
    <x v="6"/>
    <x v="102"/>
    <x v="140"/>
    <x v="2"/>
    <x v="26"/>
    <x v="190"/>
    <x v="119"/>
    <x v="274"/>
    <x v="272"/>
    <x v="114"/>
    <x v="320"/>
    <x v="323"/>
    <x v="2"/>
    <x v="309"/>
    <x v="330"/>
    <x v="335"/>
    <x v="314"/>
    <x v="168"/>
    <x v="330"/>
    <x v="337"/>
    <x v="315"/>
    <x v="3"/>
    <x v="175"/>
    <x v="86"/>
    <x v="346"/>
    <x v="337"/>
    <x v="317"/>
    <x v="317"/>
    <x v="315"/>
    <x v="2"/>
    <x v="6"/>
    <x v="7"/>
    <x v="6"/>
    <x v="400"/>
    <x v="299"/>
  </r>
  <r>
    <x v="475"/>
    <x v="474"/>
    <x v="1"/>
    <x v="4"/>
    <x v="193"/>
    <x v="1"/>
    <x v="1"/>
    <x v="14"/>
    <x v="23"/>
    <x v="6"/>
    <x v="112"/>
    <x v="149"/>
    <x v="2"/>
    <x v="16"/>
    <x v="440"/>
    <x v="114"/>
    <x v="275"/>
    <x v="274"/>
    <x v="112"/>
    <x v="88"/>
    <x v="48"/>
    <x v="2"/>
    <x v="94"/>
    <x v="156"/>
    <x v="161"/>
    <x v="90"/>
    <x v="395"/>
    <x v="156"/>
    <x v="161"/>
    <x v="91"/>
    <x v="3"/>
    <x v="376"/>
    <x v="86"/>
    <x v="170"/>
    <x v="183"/>
    <x v="88"/>
    <x v="88"/>
    <x v="88"/>
    <x v="2"/>
    <x v="6"/>
    <x v="7"/>
    <x v="6"/>
    <x v="37"/>
    <x v="299"/>
  </r>
  <r>
    <x v="493"/>
    <x v="495"/>
    <x v="1"/>
    <x v="4"/>
    <x v="193"/>
    <x v="1"/>
    <x v="1"/>
    <x v="14"/>
    <x v="24"/>
    <x v="6"/>
    <x v="118"/>
    <x v="24"/>
    <x v="2"/>
    <x v="29"/>
    <x v="218"/>
    <x v="94"/>
    <x v="227"/>
    <x v="227"/>
    <x v="208"/>
    <x v="287"/>
    <x v="375"/>
    <x v="2"/>
    <x v="299"/>
    <x v="232"/>
    <x v="247"/>
    <x v="306"/>
    <x v="188"/>
    <x v="232"/>
    <x v="247"/>
    <x v="307"/>
    <x v="3"/>
    <x v="204"/>
    <x v="86"/>
    <x v="252"/>
    <x v="255"/>
    <x v="307"/>
    <x v="307"/>
    <x v="307"/>
    <x v="6"/>
    <x v="6"/>
    <x v="7"/>
    <x v="6"/>
    <x v="250"/>
    <x v="299"/>
  </r>
  <r>
    <x v="510"/>
    <x v="512"/>
    <x v="1"/>
    <x v="0"/>
    <x v="56"/>
    <x v="1"/>
    <x v="1"/>
    <x v="4"/>
    <x v="4"/>
    <x v="3"/>
    <x v="117"/>
    <x v="157"/>
    <x v="0"/>
    <x v="33"/>
    <x v="10"/>
    <x v="116"/>
    <x v="273"/>
    <x v="275"/>
    <x v="311"/>
    <x v="472"/>
    <x v="383"/>
    <x v="2"/>
    <x v="476"/>
    <x v="238"/>
    <x v="396"/>
    <x v="480"/>
    <x v="229"/>
    <x v="238"/>
    <x v="387"/>
    <x v="481"/>
    <x v="3"/>
    <x v="217"/>
    <x v="91"/>
    <x v="402"/>
    <x v="395"/>
    <x v="480"/>
    <x v="480"/>
    <x v="480"/>
    <x v="1"/>
    <x v="6"/>
    <x v="7"/>
    <x v="6"/>
    <x v="474"/>
    <x v="299"/>
  </r>
  <r>
    <x v="511"/>
    <x v="513"/>
    <x v="1"/>
    <x v="0"/>
    <x v="73"/>
    <x v="0"/>
    <x v="1"/>
    <x v="11"/>
    <x v="4"/>
    <x v="3"/>
    <x v="117"/>
    <x v="159"/>
    <x v="0"/>
    <x v="33"/>
    <x v="6"/>
    <x v="89"/>
    <x v="217"/>
    <x v="223"/>
    <x v="311"/>
    <x v="37"/>
    <x v="345"/>
    <x v="2"/>
    <x v="38"/>
    <x v="238"/>
    <x v="188"/>
    <x v="37"/>
    <x v="229"/>
    <x v="238"/>
    <x v="190"/>
    <x v="41"/>
    <x v="3"/>
    <x v="217"/>
    <x v="89"/>
    <x v="203"/>
    <x v="216"/>
    <x v="41"/>
    <x v="41"/>
    <x v="40"/>
    <x v="1"/>
    <x v="5"/>
    <x v="7"/>
    <x v="5"/>
    <x v="144"/>
    <x v="299"/>
  </r>
  <r>
    <x v="512"/>
    <x v="514"/>
    <x v="1"/>
    <x v="4"/>
    <x v="73"/>
    <x v="0"/>
    <x v="1"/>
    <x v="11"/>
    <x v="4"/>
    <x v="7"/>
    <x v="117"/>
    <x v="159"/>
    <x v="0"/>
    <x v="12"/>
    <x v="463"/>
    <x v="89"/>
    <x v="217"/>
    <x v="223"/>
    <x v="311"/>
    <x v="439"/>
    <x v="122"/>
    <x v="2"/>
    <x v="442"/>
    <x v="238"/>
    <x v="298"/>
    <x v="446"/>
    <x v="229"/>
    <x v="238"/>
    <x v="292"/>
    <x v="445"/>
    <x v="3"/>
    <x v="217"/>
    <x v="83"/>
    <x v="295"/>
    <x v="287"/>
    <x v="444"/>
    <x v="444"/>
    <x v="444"/>
    <x v="1"/>
    <x v="5"/>
    <x v="7"/>
    <x v="5"/>
    <x v="346"/>
    <x v="299"/>
  </r>
  <r>
    <x v="513"/>
    <x v="515"/>
    <x v="1"/>
    <x v="0"/>
    <x v="6"/>
    <x v="0"/>
    <x v="1"/>
    <x v="3"/>
    <x v="4"/>
    <x v="3"/>
    <x v="117"/>
    <x v="159"/>
    <x v="0"/>
    <x v="33"/>
    <x v="8"/>
    <x v="72"/>
    <x v="154"/>
    <x v="156"/>
    <x v="311"/>
    <x v="467"/>
    <x v="281"/>
    <x v="2"/>
    <x v="470"/>
    <x v="238"/>
    <x v="344"/>
    <x v="475"/>
    <x v="229"/>
    <x v="238"/>
    <x v="336"/>
    <x v="475"/>
    <x v="3"/>
    <x v="217"/>
    <x v="88"/>
    <x v="344"/>
    <x v="335"/>
    <x v="474"/>
    <x v="474"/>
    <x v="474"/>
    <x v="1"/>
    <x v="5"/>
    <x v="7"/>
    <x v="5"/>
    <x v="447"/>
    <x v="299"/>
  </r>
  <r>
    <x v="514"/>
    <x v="516"/>
    <x v="1"/>
    <x v="4"/>
    <x v="6"/>
    <x v="0"/>
    <x v="1"/>
    <x v="3"/>
    <x v="4"/>
    <x v="7"/>
    <x v="117"/>
    <x v="159"/>
    <x v="0"/>
    <x v="12"/>
    <x v="461"/>
    <x v="72"/>
    <x v="154"/>
    <x v="156"/>
    <x v="311"/>
    <x v="9"/>
    <x v="193"/>
    <x v="2"/>
    <x v="10"/>
    <x v="238"/>
    <x v="135"/>
    <x v="9"/>
    <x v="229"/>
    <x v="238"/>
    <x v="144"/>
    <x v="12"/>
    <x v="3"/>
    <x v="217"/>
    <x v="84"/>
    <x v="147"/>
    <x v="165"/>
    <x v="10"/>
    <x v="10"/>
    <x v="11"/>
    <x v="1"/>
    <x v="5"/>
    <x v="7"/>
    <x v="5"/>
    <x v="42"/>
    <x v="299"/>
  </r>
  <r>
    <x v="515"/>
    <x v="517"/>
    <x v="1"/>
    <x v="0"/>
    <x v="114"/>
    <x v="15"/>
    <x v="1"/>
    <x v="13"/>
    <x v="4"/>
    <x v="3"/>
    <x v="117"/>
    <x v="159"/>
    <x v="0"/>
    <x v="33"/>
    <x v="4"/>
    <x v="110"/>
    <x v="254"/>
    <x v="252"/>
    <x v="311"/>
    <x v="461"/>
    <x v="389"/>
    <x v="2"/>
    <x v="465"/>
    <x v="238"/>
    <x v="310"/>
    <x v="469"/>
    <x v="229"/>
    <x v="238"/>
    <x v="305"/>
    <x v="470"/>
    <x v="3"/>
    <x v="217"/>
    <x v="90"/>
    <x v="311"/>
    <x v="300"/>
    <x v="469"/>
    <x v="469"/>
    <x v="469"/>
    <x v="1"/>
    <x v="8"/>
    <x v="7"/>
    <x v="15"/>
    <x v="397"/>
    <x v="299"/>
  </r>
  <r>
    <x v="516"/>
    <x v="518"/>
    <x v="1"/>
    <x v="4"/>
    <x v="114"/>
    <x v="15"/>
    <x v="1"/>
    <x v="13"/>
    <x v="4"/>
    <x v="7"/>
    <x v="117"/>
    <x v="159"/>
    <x v="0"/>
    <x v="12"/>
    <x v="465"/>
    <x v="110"/>
    <x v="254"/>
    <x v="252"/>
    <x v="311"/>
    <x v="16"/>
    <x v="75"/>
    <x v="2"/>
    <x v="17"/>
    <x v="238"/>
    <x v="173"/>
    <x v="17"/>
    <x v="229"/>
    <x v="238"/>
    <x v="177"/>
    <x v="18"/>
    <x v="3"/>
    <x v="217"/>
    <x v="82"/>
    <x v="189"/>
    <x v="204"/>
    <x v="17"/>
    <x v="17"/>
    <x v="17"/>
    <x v="1"/>
    <x v="8"/>
    <x v="7"/>
    <x v="15"/>
    <x v="91"/>
    <x v="299"/>
  </r>
  <r>
    <x v="517"/>
    <x v="519"/>
    <x v="1"/>
    <x v="0"/>
    <x v="163"/>
    <x v="15"/>
    <x v="8"/>
    <x v="4"/>
    <x v="4"/>
    <x v="3"/>
    <x v="117"/>
    <x v="159"/>
    <x v="0"/>
    <x v="33"/>
    <x v="9"/>
    <x v="27"/>
    <x v="61"/>
    <x v="63"/>
    <x v="311"/>
    <x v="7"/>
    <x v="264"/>
    <x v="2"/>
    <x v="7"/>
    <x v="238"/>
    <x v="122"/>
    <x v="7"/>
    <x v="229"/>
    <x v="238"/>
    <x v="131"/>
    <x v="9"/>
    <x v="3"/>
    <x v="217"/>
    <x v="87"/>
    <x v="132"/>
    <x v="150"/>
    <x v="8"/>
    <x v="8"/>
    <x v="8"/>
    <x v="1"/>
    <x v="8"/>
    <x v="7"/>
    <x v="15"/>
    <x v="35"/>
    <x v="299"/>
  </r>
  <r>
    <x v="518"/>
    <x v="520"/>
    <x v="1"/>
    <x v="4"/>
    <x v="163"/>
    <x v="15"/>
    <x v="8"/>
    <x v="4"/>
    <x v="4"/>
    <x v="7"/>
    <x v="117"/>
    <x v="159"/>
    <x v="0"/>
    <x v="12"/>
    <x v="460"/>
    <x v="27"/>
    <x v="61"/>
    <x v="63"/>
    <x v="311"/>
    <x v="469"/>
    <x v="216"/>
    <x v="2"/>
    <x v="473"/>
    <x v="238"/>
    <x v="359"/>
    <x v="477"/>
    <x v="229"/>
    <x v="238"/>
    <x v="352"/>
    <x v="478"/>
    <x v="3"/>
    <x v="217"/>
    <x v="85"/>
    <x v="360"/>
    <x v="350"/>
    <x v="477"/>
    <x v="477"/>
    <x v="477"/>
    <x v="1"/>
    <x v="8"/>
    <x v="7"/>
    <x v="15"/>
    <x v="451"/>
    <x v="299"/>
  </r>
  <r>
    <x v="519"/>
    <x v="521"/>
    <x v="1"/>
    <x v="4"/>
    <x v="56"/>
    <x v="1"/>
    <x v="1"/>
    <x v="4"/>
    <x v="4"/>
    <x v="7"/>
    <x v="117"/>
    <x v="159"/>
    <x v="0"/>
    <x v="12"/>
    <x v="466"/>
    <x v="116"/>
    <x v="278"/>
    <x v="278"/>
    <x v="311"/>
    <x v="3"/>
    <x v="79"/>
    <x v="2"/>
    <x v="3"/>
    <x v="238"/>
    <x v="88"/>
    <x v="3"/>
    <x v="229"/>
    <x v="238"/>
    <x v="99"/>
    <x v="5"/>
    <x v="3"/>
    <x v="217"/>
    <x v="81"/>
    <x v="98"/>
    <x v="114"/>
    <x v="4"/>
    <x v="4"/>
    <x v="4"/>
    <x v="1"/>
    <x v="6"/>
    <x v="7"/>
    <x v="6"/>
    <x v="20"/>
    <x v="299"/>
  </r>
  <r>
    <x v="520"/>
    <x v="522"/>
    <x v="1"/>
    <x v="0"/>
    <x v="80"/>
    <x v="0"/>
    <x v="1"/>
    <x v="3"/>
    <x v="4"/>
    <x v="3"/>
    <x v="117"/>
    <x v="159"/>
    <x v="0"/>
    <x v="33"/>
    <x v="5"/>
    <x v="116"/>
    <x v="266"/>
    <x v="267"/>
    <x v="311"/>
    <x v="473"/>
    <x v="380"/>
    <x v="2"/>
    <x v="477"/>
    <x v="238"/>
    <x v="412"/>
    <x v="481"/>
    <x v="229"/>
    <x v="238"/>
    <x v="407"/>
    <x v="482"/>
    <x v="3"/>
    <x v="217"/>
    <x v="91"/>
    <x v="418"/>
    <x v="415"/>
    <x v="481"/>
    <x v="481"/>
    <x v="481"/>
    <x v="1"/>
    <x v="5"/>
    <x v="7"/>
    <x v="5"/>
    <x v="477"/>
    <x v="299"/>
  </r>
  <r>
    <x v="521"/>
    <x v="523"/>
    <x v="1"/>
    <x v="4"/>
    <x v="80"/>
    <x v="0"/>
    <x v="1"/>
    <x v="3"/>
    <x v="4"/>
    <x v="7"/>
    <x v="117"/>
    <x v="159"/>
    <x v="0"/>
    <x v="12"/>
    <x v="464"/>
    <x v="116"/>
    <x v="266"/>
    <x v="267"/>
    <x v="311"/>
    <x v="1"/>
    <x v="82"/>
    <x v="2"/>
    <x v="1"/>
    <x v="238"/>
    <x v="62"/>
    <x v="1"/>
    <x v="229"/>
    <x v="238"/>
    <x v="68"/>
    <x v="2"/>
    <x v="3"/>
    <x v="217"/>
    <x v="81"/>
    <x v="73"/>
    <x v="73"/>
    <x v="1"/>
    <x v="1"/>
    <x v="1"/>
    <x v="1"/>
    <x v="5"/>
    <x v="7"/>
    <x v="5"/>
    <x v="9"/>
    <x v="299"/>
  </r>
  <r>
    <x v="522"/>
    <x v="524"/>
    <x v="1"/>
    <x v="0"/>
    <x v="34"/>
    <x v="0"/>
    <x v="1"/>
    <x v="13"/>
    <x v="4"/>
    <x v="3"/>
    <x v="117"/>
    <x v="159"/>
    <x v="0"/>
    <x v="33"/>
    <x v="3"/>
    <x v="116"/>
    <x v="276"/>
    <x v="277"/>
    <x v="311"/>
    <x v="471"/>
    <x v="385"/>
    <x v="2"/>
    <x v="475"/>
    <x v="238"/>
    <x v="387"/>
    <x v="479"/>
    <x v="229"/>
    <x v="238"/>
    <x v="380"/>
    <x v="480"/>
    <x v="3"/>
    <x v="217"/>
    <x v="91"/>
    <x v="395"/>
    <x v="384"/>
    <x v="479"/>
    <x v="479"/>
    <x v="479"/>
    <x v="1"/>
    <x v="5"/>
    <x v="7"/>
    <x v="5"/>
    <x v="469"/>
    <x v="299"/>
  </r>
  <r>
    <x v="523"/>
    <x v="525"/>
    <x v="1"/>
    <x v="4"/>
    <x v="34"/>
    <x v="0"/>
    <x v="1"/>
    <x v="13"/>
    <x v="4"/>
    <x v="7"/>
    <x v="117"/>
    <x v="159"/>
    <x v="0"/>
    <x v="12"/>
    <x v="467"/>
    <x v="116"/>
    <x v="276"/>
    <x v="277"/>
    <x v="311"/>
    <x v="2"/>
    <x v="80"/>
    <x v="2"/>
    <x v="2"/>
    <x v="238"/>
    <x v="87"/>
    <x v="2"/>
    <x v="229"/>
    <x v="238"/>
    <x v="94"/>
    <x v="3"/>
    <x v="3"/>
    <x v="217"/>
    <x v="81"/>
    <x v="96"/>
    <x v="108"/>
    <x v="2"/>
    <x v="2"/>
    <x v="2"/>
    <x v="1"/>
    <x v="5"/>
    <x v="7"/>
    <x v="5"/>
    <x v="18"/>
    <x v="299"/>
  </r>
  <r>
    <x v="524"/>
    <x v="526"/>
    <x v="1"/>
    <x v="0"/>
    <x v="102"/>
    <x v="14"/>
    <x v="1"/>
    <x v="8"/>
    <x v="4"/>
    <x v="3"/>
    <x v="117"/>
    <x v="159"/>
    <x v="0"/>
    <x v="33"/>
    <x v="2"/>
    <x v="132"/>
    <x v="306"/>
    <x v="306"/>
    <x v="311"/>
    <x v="0"/>
    <x v="428"/>
    <x v="2"/>
    <x v="0"/>
    <x v="238"/>
    <x v="28"/>
    <x v="0"/>
    <x v="229"/>
    <x v="238"/>
    <x v="30"/>
    <x v="0"/>
    <x v="3"/>
    <x v="217"/>
    <x v="92"/>
    <x v="31"/>
    <x v="26"/>
    <x v="0"/>
    <x v="0"/>
    <x v="0"/>
    <x v="1"/>
    <x v="7"/>
    <x v="7"/>
    <x v="7"/>
    <x v="3"/>
    <x v="299"/>
  </r>
  <r>
    <x v="525"/>
    <x v="527"/>
    <x v="1"/>
    <x v="4"/>
    <x v="102"/>
    <x v="14"/>
    <x v="1"/>
    <x v="8"/>
    <x v="4"/>
    <x v="7"/>
    <x v="117"/>
    <x v="159"/>
    <x v="0"/>
    <x v="12"/>
    <x v="468"/>
    <x v="132"/>
    <x v="306"/>
    <x v="306"/>
    <x v="311"/>
    <x v="474"/>
    <x v="41"/>
    <x v="2"/>
    <x v="478"/>
    <x v="238"/>
    <x v="450"/>
    <x v="482"/>
    <x v="229"/>
    <x v="238"/>
    <x v="448"/>
    <x v="483"/>
    <x v="3"/>
    <x v="217"/>
    <x v="80"/>
    <x v="460"/>
    <x v="470"/>
    <x v="482"/>
    <x v="482"/>
    <x v="482"/>
    <x v="1"/>
    <x v="7"/>
    <x v="7"/>
    <x v="7"/>
    <x v="481"/>
    <x v="299"/>
  </r>
  <r>
    <x v="526"/>
    <x v="528"/>
    <x v="3"/>
    <x v="12"/>
    <x v="194"/>
    <x v="16"/>
    <x v="11"/>
    <x v="15"/>
    <x v="40"/>
    <x v="10"/>
    <x v="122"/>
    <x v="165"/>
    <x v="3"/>
    <x v="44"/>
    <x v="476"/>
    <x v="157"/>
    <x v="332"/>
    <x v="332"/>
    <x v="336"/>
    <x v="475"/>
    <x v="483"/>
    <x v="4"/>
    <x v="479"/>
    <x v="456"/>
    <x v="463"/>
    <x v="483"/>
    <x v="462"/>
    <x v="467"/>
    <x v="482"/>
    <x v="1"/>
    <x v="3"/>
    <x v="434"/>
    <x v="161"/>
    <x v="499"/>
    <x v="500"/>
    <x v="483"/>
    <x v="483"/>
    <x v="483"/>
    <x v="8"/>
    <x v="9"/>
    <x v="8"/>
    <x v="16"/>
    <x v="486"/>
    <x v="299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count="529">
  <r>
    <x v="56"/>
    <x v="51"/>
    <x v="1"/>
    <x v="4"/>
    <x v="0"/>
    <x v="13"/>
    <x v="0"/>
    <x v="1"/>
    <x v="8"/>
    <x v="2"/>
    <x v="38"/>
    <x v="83"/>
    <x v="2"/>
    <x v="29"/>
    <x v="170"/>
    <x v="94"/>
    <x v="259"/>
    <x v="259"/>
    <x v="98"/>
    <x v="395"/>
    <x v="423"/>
    <x v="2"/>
    <x v="395"/>
    <x v="48"/>
    <x v="52"/>
    <x v="389"/>
    <x v="37"/>
    <x v="48"/>
    <x v="51"/>
    <x v="391"/>
    <x v="3"/>
    <x v="27"/>
    <x v="135"/>
    <x v="81"/>
    <x v="437"/>
    <x v="391"/>
    <x v="391"/>
    <x v="391"/>
    <x v="2"/>
    <x v="8"/>
    <x v="1"/>
    <x v="9"/>
    <x v="472"/>
    <x v="5"/>
  </r>
  <r>
    <x v="156"/>
    <x v="246"/>
    <x v="1"/>
    <x v="4"/>
    <x v="0"/>
    <x v="13"/>
    <x v="0"/>
    <x v="1"/>
    <x v="29"/>
    <x v="2"/>
    <x v="73"/>
    <x v="112"/>
    <x v="2"/>
    <x v="16"/>
    <x v="426"/>
    <x v="120"/>
    <x v="264"/>
    <x v="263"/>
    <x v="93"/>
    <x v="76"/>
    <x v="30"/>
    <x v="2"/>
    <x v="80"/>
    <x v="50"/>
    <x v="54"/>
    <x v="79"/>
    <x v="415"/>
    <x v="50"/>
    <x v="53"/>
    <x v="80"/>
    <x v="3"/>
    <x v="423"/>
    <x v="86"/>
    <x v="57"/>
    <x v="52"/>
    <x v="77"/>
    <x v="77"/>
    <x v="77"/>
    <x v="2"/>
    <x v="8"/>
    <x v="1"/>
    <x v="9"/>
    <x v="14"/>
    <x v="7"/>
  </r>
  <r>
    <x v="358"/>
    <x v="350"/>
    <x v="1"/>
    <x v="11"/>
    <x v="0"/>
    <x v="13"/>
    <x v="0"/>
    <x v="1"/>
    <x v="29"/>
    <x v="5"/>
    <x v="73"/>
    <x v="112"/>
    <x v="2"/>
    <x v="29"/>
    <x v="47"/>
    <x v="120"/>
    <x v="264"/>
    <x v="263"/>
    <x v="93"/>
    <x v="410"/>
    <x v="444"/>
    <x v="2"/>
    <x v="410"/>
    <x v="409"/>
    <x v="423"/>
    <x v="411"/>
    <x v="48"/>
    <x v="409"/>
    <x v="423"/>
    <x v="412"/>
    <x v="3"/>
    <x v="10"/>
    <x v="86"/>
    <x v="433"/>
    <x v="441"/>
    <x v="412"/>
    <x v="412"/>
    <x v="412"/>
    <x v="2"/>
    <x v="8"/>
    <x v="1"/>
    <x v="9"/>
    <x v="473"/>
    <x v="7"/>
  </r>
  <r>
    <x v="158"/>
    <x v="153"/>
    <x v="1"/>
    <x v="4"/>
    <x v="1"/>
    <x v="14"/>
    <x v="3"/>
    <x v="12"/>
    <x v="29"/>
    <x v="7"/>
    <x v="73"/>
    <x v="112"/>
    <x v="2"/>
    <x v="16"/>
    <x v="323"/>
    <x v="41"/>
    <x v="218"/>
    <x v="221"/>
    <x v="156"/>
    <x v="125"/>
    <x v="102"/>
    <x v="2"/>
    <x v="120"/>
    <x v="429"/>
    <x v="445"/>
    <x v="146"/>
    <x v="409"/>
    <x v="429"/>
    <x v="445"/>
    <x v="149"/>
    <x v="3"/>
    <x v="342"/>
    <x v="86"/>
    <x v="457"/>
    <x v="456"/>
    <x v="144"/>
    <x v="144"/>
    <x v="146"/>
    <x v="2"/>
    <x v="7"/>
    <x v="7"/>
    <x v="7"/>
    <x v="113"/>
    <x v="126"/>
  </r>
  <r>
    <x v="332"/>
    <x v="314"/>
    <x v="1"/>
    <x v="11"/>
    <x v="1"/>
    <x v="14"/>
    <x v="3"/>
    <x v="12"/>
    <x v="29"/>
    <x v="5"/>
    <x v="73"/>
    <x v="112"/>
    <x v="2"/>
    <x v="29"/>
    <x v="151"/>
    <x v="41"/>
    <x v="218"/>
    <x v="221"/>
    <x v="156"/>
    <x v="348"/>
    <x v="362"/>
    <x v="2"/>
    <x v="360"/>
    <x v="32"/>
    <x v="31"/>
    <x v="332"/>
    <x v="56"/>
    <x v="32"/>
    <x v="31"/>
    <x v="331"/>
    <x v="3"/>
    <x v="99"/>
    <x v="86"/>
    <x v="34"/>
    <x v="41"/>
    <x v="333"/>
    <x v="333"/>
    <x v="331"/>
    <x v="2"/>
    <x v="7"/>
    <x v="7"/>
    <x v="7"/>
    <x v="376"/>
    <x v="126"/>
  </r>
  <r>
    <x v="159"/>
    <x v="154"/>
    <x v="1"/>
    <x v="4"/>
    <x v="2"/>
    <x v="4"/>
    <x v="6"/>
    <x v="8"/>
    <x v="29"/>
    <x v="7"/>
    <x v="73"/>
    <x v="112"/>
    <x v="2"/>
    <x v="16"/>
    <x v="315"/>
    <x v="8"/>
    <x v="20"/>
    <x v="20"/>
    <x v="252"/>
    <x v="191"/>
    <x v="236"/>
    <x v="2"/>
    <x v="217"/>
    <x v="272"/>
    <x v="276"/>
    <x v="215"/>
    <x v="264"/>
    <x v="272"/>
    <x v="275"/>
    <x v="216"/>
    <x v="3"/>
    <x v="247"/>
    <x v="86"/>
    <x v="277"/>
    <x v="188"/>
    <x v="215"/>
    <x v="215"/>
    <x v="214"/>
    <x v="2"/>
    <x v="3"/>
    <x v="7"/>
    <x v="3"/>
    <x v="198"/>
    <x v="226"/>
  </r>
  <r>
    <x v="333"/>
    <x v="315"/>
    <x v="1"/>
    <x v="11"/>
    <x v="2"/>
    <x v="4"/>
    <x v="6"/>
    <x v="8"/>
    <x v="29"/>
    <x v="5"/>
    <x v="73"/>
    <x v="112"/>
    <x v="2"/>
    <x v="29"/>
    <x v="160"/>
    <x v="8"/>
    <x v="20"/>
    <x v="20"/>
    <x v="252"/>
    <x v="283"/>
    <x v="252"/>
    <x v="2"/>
    <x v="271"/>
    <x v="196"/>
    <x v="208"/>
    <x v="277"/>
    <x v="196"/>
    <x v="196"/>
    <x v="208"/>
    <x v="278"/>
    <x v="3"/>
    <x v="190"/>
    <x v="86"/>
    <x v="215"/>
    <x v="316"/>
    <x v="275"/>
    <x v="275"/>
    <x v="276"/>
    <x v="2"/>
    <x v="3"/>
    <x v="7"/>
    <x v="3"/>
    <x v="291"/>
    <x v="226"/>
  </r>
  <r>
    <x v="400"/>
    <x v="395"/>
    <x v="1"/>
    <x v="4"/>
    <x v="3"/>
    <x v="10"/>
    <x v="10"/>
    <x v="14"/>
    <x v="16"/>
    <x v="4"/>
    <x v="86"/>
    <x v="21"/>
    <x v="2"/>
    <x v="29"/>
    <x v="221"/>
    <x v="138"/>
    <x v="305"/>
    <x v="302"/>
    <x v="67"/>
    <x v="299"/>
    <x v="453"/>
    <x v="2"/>
    <x v="344"/>
    <x v="366"/>
    <x v="380"/>
    <x v="383"/>
    <x v="207"/>
    <x v="364"/>
    <x v="378"/>
    <x v="384"/>
    <x v="3"/>
    <x v="187"/>
    <x v="86"/>
    <x v="392"/>
    <x v="379"/>
    <x v="384"/>
    <x v="384"/>
    <x v="384"/>
    <x v="6"/>
    <x v="8"/>
    <x v="3"/>
    <x v="11"/>
    <x v="301"/>
    <x v="104"/>
  </r>
  <r>
    <x v="160"/>
    <x v="155"/>
    <x v="1"/>
    <x v="4"/>
    <x v="4"/>
    <x v="12"/>
    <x v="0"/>
    <x v="1"/>
    <x v="29"/>
    <x v="4"/>
    <x v="73"/>
    <x v="112"/>
    <x v="2"/>
    <x v="16"/>
    <x v="424"/>
    <x v="126"/>
    <x v="302"/>
    <x v="299"/>
    <x v="111"/>
    <x v="90"/>
    <x v="20"/>
    <x v="2"/>
    <x v="78"/>
    <x v="392"/>
    <x v="403"/>
    <x v="84"/>
    <x v="437"/>
    <x v="392"/>
    <x v="403"/>
    <x v="85"/>
    <x v="3"/>
    <x v="399"/>
    <x v="86"/>
    <x v="414"/>
    <x v="210"/>
    <x v="82"/>
    <x v="82"/>
    <x v="82"/>
    <x v="2"/>
    <x v="8"/>
    <x v="0"/>
    <x v="8"/>
    <x v="108"/>
    <x v="130"/>
  </r>
  <r>
    <x v="260"/>
    <x v="247"/>
    <x v="1"/>
    <x v="11"/>
    <x v="4"/>
    <x v="12"/>
    <x v="0"/>
    <x v="1"/>
    <x v="29"/>
    <x v="5"/>
    <x v="73"/>
    <x v="112"/>
    <x v="2"/>
    <x v="29"/>
    <x v="53"/>
    <x v="126"/>
    <x v="302"/>
    <x v="299"/>
    <x v="111"/>
    <x v="394"/>
    <x v="460"/>
    <x v="2"/>
    <x v="413"/>
    <x v="70"/>
    <x v="74"/>
    <x v="405"/>
    <x v="19"/>
    <x v="68"/>
    <x v="72"/>
    <x v="407"/>
    <x v="3"/>
    <x v="37"/>
    <x v="86"/>
    <x v="77"/>
    <x v="296"/>
    <x v="407"/>
    <x v="407"/>
    <x v="407"/>
    <x v="2"/>
    <x v="8"/>
    <x v="0"/>
    <x v="8"/>
    <x v="381"/>
    <x v="130"/>
  </r>
  <r>
    <x v="60"/>
    <x v="65"/>
    <x v="1"/>
    <x v="6"/>
    <x v="5"/>
    <x v="0"/>
    <x v="0"/>
    <x v="14"/>
    <x v="12"/>
    <x v="4"/>
    <x v="37"/>
    <x v="63"/>
    <x v="2"/>
    <x v="16"/>
    <x v="284"/>
    <x v="56"/>
    <x v="70"/>
    <x v="71"/>
    <x v="217"/>
    <x v="147"/>
    <x v="187"/>
    <x v="2"/>
    <x v="158"/>
    <x v="101"/>
    <x v="106"/>
    <x v="155"/>
    <x v="268"/>
    <x v="101"/>
    <x v="105"/>
    <x v="158"/>
    <x v="3"/>
    <x v="288"/>
    <x v="40"/>
    <x v="87"/>
    <x v="106"/>
    <x v="153"/>
    <x v="153"/>
    <x v="155"/>
    <x v="2"/>
    <x v="5"/>
    <x v="7"/>
    <x v="5"/>
    <x v="169"/>
    <x v="183"/>
  </r>
  <r>
    <x v="69"/>
    <x v="70"/>
    <x v="1"/>
    <x v="5"/>
    <x v="5"/>
    <x v="0"/>
    <x v="0"/>
    <x v="14"/>
    <x v="15"/>
    <x v="4"/>
    <x v="37"/>
    <x v="63"/>
    <x v="2"/>
    <x v="29"/>
    <x v="182"/>
    <x v="56"/>
    <x v="70"/>
    <x v="71"/>
    <x v="217"/>
    <x v="326"/>
    <x v="285"/>
    <x v="2"/>
    <x v="318"/>
    <x v="363"/>
    <x v="373"/>
    <x v="326"/>
    <x v="192"/>
    <x v="362"/>
    <x v="372"/>
    <x v="325"/>
    <x v="3"/>
    <x v="157"/>
    <x v="119"/>
    <x v="405"/>
    <x v="386"/>
    <x v="327"/>
    <x v="327"/>
    <x v="325"/>
    <x v="2"/>
    <x v="5"/>
    <x v="7"/>
    <x v="5"/>
    <x v="314"/>
    <x v="183"/>
  </r>
  <r>
    <x v="70"/>
    <x v="71"/>
    <x v="1"/>
    <x v="3"/>
    <x v="5"/>
    <x v="0"/>
    <x v="0"/>
    <x v="14"/>
    <x v="14"/>
    <x v="4"/>
    <x v="37"/>
    <x v="63"/>
    <x v="2"/>
    <x v="16"/>
    <x v="284"/>
    <x v="56"/>
    <x v="70"/>
    <x v="71"/>
    <x v="217"/>
    <x v="147"/>
    <x v="187"/>
    <x v="2"/>
    <x v="158"/>
    <x v="101"/>
    <x v="106"/>
    <x v="155"/>
    <x v="268"/>
    <x v="101"/>
    <x v="105"/>
    <x v="158"/>
    <x v="3"/>
    <x v="288"/>
    <x v="40"/>
    <x v="87"/>
    <x v="106"/>
    <x v="153"/>
    <x v="153"/>
    <x v="155"/>
    <x v="2"/>
    <x v="5"/>
    <x v="7"/>
    <x v="5"/>
    <x v="169"/>
    <x v="183"/>
  </r>
  <r>
    <x v="92"/>
    <x v="94"/>
    <x v="1"/>
    <x v="4"/>
    <x v="6"/>
    <x v="0"/>
    <x v="1"/>
    <x v="3"/>
    <x v="23"/>
    <x v="7"/>
    <x v="49"/>
    <x v="92"/>
    <x v="2"/>
    <x v="12"/>
    <x v="453"/>
    <x v="30"/>
    <x v="141"/>
    <x v="143"/>
    <x v="207"/>
    <x v="64"/>
    <x v="62"/>
    <x v="2"/>
    <x v="72"/>
    <x v="432"/>
    <x v="446"/>
    <x v="73"/>
    <x v="421"/>
    <x v="432"/>
    <x v="446"/>
    <x v="74"/>
    <x v="3"/>
    <x v="406"/>
    <x v="50"/>
    <x v="449"/>
    <x v="301"/>
    <x v="71"/>
    <x v="71"/>
    <x v="71"/>
    <x v="2"/>
    <x v="5"/>
    <x v="7"/>
    <x v="5"/>
    <x v="10"/>
    <x v="37"/>
  </r>
  <r>
    <x v="404"/>
    <x v="399"/>
    <x v="1"/>
    <x v="4"/>
    <x v="6"/>
    <x v="0"/>
    <x v="1"/>
    <x v="3"/>
    <x v="20"/>
    <x v="7"/>
    <x v="88"/>
    <x v="127"/>
    <x v="2"/>
    <x v="16"/>
    <x v="395"/>
    <x v="69"/>
    <x v="145"/>
    <x v="147"/>
    <x v="180"/>
    <x v="123"/>
    <x v="139"/>
    <x v="2"/>
    <x v="136"/>
    <x v="167"/>
    <x v="172"/>
    <x v="123"/>
    <x v="339"/>
    <x v="164"/>
    <x v="170"/>
    <x v="124"/>
    <x v="3"/>
    <x v="325"/>
    <x v="86"/>
    <x v="183"/>
    <x v="196"/>
    <x v="121"/>
    <x v="121"/>
    <x v="121"/>
    <x v="2"/>
    <x v="5"/>
    <x v="7"/>
    <x v="5"/>
    <x v="30"/>
    <x v="34"/>
  </r>
  <r>
    <x v="418"/>
    <x v="419"/>
    <x v="1"/>
    <x v="4"/>
    <x v="6"/>
    <x v="0"/>
    <x v="1"/>
    <x v="3"/>
    <x v="25"/>
    <x v="7"/>
    <x v="96"/>
    <x v="135"/>
    <x v="2"/>
    <x v="29"/>
    <x v="55"/>
    <x v="81"/>
    <x v="146"/>
    <x v="148"/>
    <x v="183"/>
    <x v="362"/>
    <x v="330"/>
    <x v="2"/>
    <x v="348"/>
    <x v="372"/>
    <x v="385"/>
    <x v="369"/>
    <x v="155"/>
    <x v="371"/>
    <x v="385"/>
    <x v="370"/>
    <x v="3"/>
    <x v="116"/>
    <x v="86"/>
    <x v="399"/>
    <x v="388"/>
    <x v="370"/>
    <x v="370"/>
    <x v="370"/>
    <x v="2"/>
    <x v="5"/>
    <x v="7"/>
    <x v="5"/>
    <x v="455"/>
    <x v="33"/>
  </r>
  <r>
    <x v="427"/>
    <x v="429"/>
    <x v="1"/>
    <x v="4"/>
    <x v="6"/>
    <x v="0"/>
    <x v="1"/>
    <x v="3"/>
    <x v="25"/>
    <x v="7"/>
    <x v="99"/>
    <x v="138"/>
    <x v="2"/>
    <x v="29"/>
    <x v="49"/>
    <x v="87"/>
    <x v="147"/>
    <x v="149"/>
    <x v="173"/>
    <x v="367"/>
    <x v="344"/>
    <x v="2"/>
    <x v="358"/>
    <x v="402"/>
    <x v="416"/>
    <x v="377"/>
    <x v="169"/>
    <x v="402"/>
    <x v="416"/>
    <x v="378"/>
    <x v="3"/>
    <x v="114"/>
    <x v="86"/>
    <x v="427"/>
    <x v="428"/>
    <x v="378"/>
    <x v="378"/>
    <x v="378"/>
    <x v="2"/>
    <x v="5"/>
    <x v="7"/>
    <x v="5"/>
    <x v="456"/>
    <x v="32"/>
  </r>
  <r>
    <x v="120"/>
    <x v="122"/>
    <x v="1"/>
    <x v="6"/>
    <x v="7"/>
    <x v="2"/>
    <x v="0"/>
    <x v="14"/>
    <x v="1"/>
    <x v="4"/>
    <x v="43"/>
    <x v="87"/>
    <x v="2"/>
    <x v="16"/>
    <x v="298"/>
    <x v="13"/>
    <x v="47"/>
    <x v="51"/>
    <x v="239"/>
    <x v="175"/>
    <x v="204"/>
    <x v="2"/>
    <x v="190"/>
    <x v="336"/>
    <x v="342"/>
    <x v="192"/>
    <x v="304"/>
    <x v="337"/>
    <x v="343"/>
    <x v="191"/>
    <x v="3"/>
    <x v="264"/>
    <x v="73"/>
    <x v="342"/>
    <x v="192"/>
    <x v="189"/>
    <x v="189"/>
    <x v="189"/>
    <x v="2"/>
    <x v="4"/>
    <x v="7"/>
    <x v="4"/>
    <x v="174"/>
    <x v="201"/>
  </r>
  <r>
    <x v="121"/>
    <x v="123"/>
    <x v="1"/>
    <x v="5"/>
    <x v="7"/>
    <x v="2"/>
    <x v="0"/>
    <x v="14"/>
    <x v="15"/>
    <x v="4"/>
    <x v="43"/>
    <x v="87"/>
    <x v="2"/>
    <x v="29"/>
    <x v="176"/>
    <x v="13"/>
    <x v="47"/>
    <x v="51"/>
    <x v="239"/>
    <x v="301"/>
    <x v="271"/>
    <x v="2"/>
    <x v="293"/>
    <x v="128"/>
    <x v="137"/>
    <x v="293"/>
    <x v="167"/>
    <x v="127"/>
    <x v="136"/>
    <x v="294"/>
    <x v="3"/>
    <x v="177"/>
    <x v="96"/>
    <x v="150"/>
    <x v="313"/>
    <x v="293"/>
    <x v="293"/>
    <x v="293"/>
    <x v="2"/>
    <x v="4"/>
    <x v="7"/>
    <x v="4"/>
    <x v="308"/>
    <x v="201"/>
  </r>
  <r>
    <x v="122"/>
    <x v="124"/>
    <x v="1"/>
    <x v="3"/>
    <x v="7"/>
    <x v="2"/>
    <x v="0"/>
    <x v="14"/>
    <x v="14"/>
    <x v="4"/>
    <x v="43"/>
    <x v="87"/>
    <x v="2"/>
    <x v="16"/>
    <x v="298"/>
    <x v="13"/>
    <x v="47"/>
    <x v="51"/>
    <x v="239"/>
    <x v="175"/>
    <x v="204"/>
    <x v="2"/>
    <x v="190"/>
    <x v="336"/>
    <x v="342"/>
    <x v="192"/>
    <x v="304"/>
    <x v="337"/>
    <x v="343"/>
    <x v="191"/>
    <x v="3"/>
    <x v="264"/>
    <x v="73"/>
    <x v="342"/>
    <x v="192"/>
    <x v="189"/>
    <x v="189"/>
    <x v="189"/>
    <x v="2"/>
    <x v="4"/>
    <x v="7"/>
    <x v="4"/>
    <x v="174"/>
    <x v="201"/>
  </r>
  <r>
    <x v="445"/>
    <x v="444"/>
    <x v="1"/>
    <x v="4"/>
    <x v="7"/>
    <x v="2"/>
    <x v="0"/>
    <x v="14"/>
    <x v="26"/>
    <x v="4"/>
    <x v="105"/>
    <x v="65"/>
    <x v="2"/>
    <x v="29"/>
    <x v="181"/>
    <x v="30"/>
    <x v="45"/>
    <x v="47"/>
    <x v="241"/>
    <x v="298"/>
    <x v="272"/>
    <x v="2"/>
    <x v="290"/>
    <x v="275"/>
    <x v="283"/>
    <x v="295"/>
    <x v="189"/>
    <x v="275"/>
    <x v="283"/>
    <x v="296"/>
    <x v="3"/>
    <x v="180"/>
    <x v="86"/>
    <x v="285"/>
    <x v="279"/>
    <x v="295"/>
    <x v="295"/>
    <x v="295"/>
    <x v="2"/>
    <x v="4"/>
    <x v="7"/>
    <x v="4"/>
    <x v="300"/>
    <x v="199"/>
  </r>
  <r>
    <x v="162"/>
    <x v="157"/>
    <x v="1"/>
    <x v="4"/>
    <x v="8"/>
    <x v="14"/>
    <x v="5"/>
    <x v="14"/>
    <x v="29"/>
    <x v="9"/>
    <x v="73"/>
    <x v="112"/>
    <x v="2"/>
    <x v="16"/>
    <x v="326"/>
    <x v="40"/>
    <x v="80"/>
    <x v="83"/>
    <x v="269"/>
    <x v="213"/>
    <x v="175"/>
    <x v="2"/>
    <x v="205"/>
    <x v="255"/>
    <x v="259"/>
    <x v="225"/>
    <x v="325"/>
    <x v="255"/>
    <x v="259"/>
    <x v="227"/>
    <x v="3"/>
    <x v="343"/>
    <x v="86"/>
    <x v="263"/>
    <x v="240"/>
    <x v="226"/>
    <x v="226"/>
    <x v="225"/>
    <x v="2"/>
    <x v="7"/>
    <x v="7"/>
    <x v="7"/>
    <x v="218"/>
    <x v="241"/>
  </r>
  <r>
    <x v="261"/>
    <x v="248"/>
    <x v="1"/>
    <x v="11"/>
    <x v="8"/>
    <x v="14"/>
    <x v="5"/>
    <x v="14"/>
    <x v="29"/>
    <x v="5"/>
    <x v="73"/>
    <x v="112"/>
    <x v="2"/>
    <x v="29"/>
    <x v="148"/>
    <x v="40"/>
    <x v="80"/>
    <x v="83"/>
    <x v="269"/>
    <x v="269"/>
    <x v="291"/>
    <x v="2"/>
    <x v="279"/>
    <x v="217"/>
    <x v="226"/>
    <x v="270"/>
    <x v="146"/>
    <x v="217"/>
    <x v="226"/>
    <x v="271"/>
    <x v="3"/>
    <x v="98"/>
    <x v="86"/>
    <x v="231"/>
    <x v="263"/>
    <x v="268"/>
    <x v="268"/>
    <x v="269"/>
    <x v="2"/>
    <x v="7"/>
    <x v="7"/>
    <x v="7"/>
    <x v="279"/>
    <x v="241"/>
  </r>
  <r>
    <x v="163"/>
    <x v="158"/>
    <x v="1"/>
    <x v="4"/>
    <x v="9"/>
    <x v="13"/>
    <x v="2"/>
    <x v="14"/>
    <x v="29"/>
    <x v="4"/>
    <x v="73"/>
    <x v="112"/>
    <x v="2"/>
    <x v="16"/>
    <x v="371"/>
    <x v="102"/>
    <x v="288"/>
    <x v="288"/>
    <x v="315"/>
    <x v="370"/>
    <x v="45"/>
    <x v="2"/>
    <x v="278"/>
    <x v="421"/>
    <x v="435"/>
    <x v="315"/>
    <x v="414"/>
    <x v="421"/>
    <x v="435"/>
    <x v="316"/>
    <x v="3"/>
    <x v="413"/>
    <x v="86"/>
    <x v="445"/>
    <x v="464"/>
    <x v="318"/>
    <x v="318"/>
    <x v="316"/>
    <x v="2"/>
    <x v="8"/>
    <x v="1"/>
    <x v="9"/>
    <x v="143"/>
    <x v="189"/>
  </r>
  <r>
    <x v="262"/>
    <x v="249"/>
    <x v="1"/>
    <x v="11"/>
    <x v="9"/>
    <x v="13"/>
    <x v="2"/>
    <x v="14"/>
    <x v="29"/>
    <x v="5"/>
    <x v="73"/>
    <x v="112"/>
    <x v="2"/>
    <x v="29"/>
    <x v="107"/>
    <x v="102"/>
    <x v="288"/>
    <x v="288"/>
    <x v="315"/>
    <x v="108"/>
    <x v="424"/>
    <x v="2"/>
    <x v="211"/>
    <x v="39"/>
    <x v="40"/>
    <x v="164"/>
    <x v="49"/>
    <x v="39"/>
    <x v="40"/>
    <x v="165"/>
    <x v="3"/>
    <x v="22"/>
    <x v="86"/>
    <x v="43"/>
    <x v="33"/>
    <x v="160"/>
    <x v="160"/>
    <x v="162"/>
    <x v="2"/>
    <x v="8"/>
    <x v="1"/>
    <x v="9"/>
    <x v="347"/>
    <x v="189"/>
  </r>
  <r>
    <x v="455"/>
    <x v="454"/>
    <x v="1"/>
    <x v="4"/>
    <x v="9"/>
    <x v="13"/>
    <x v="2"/>
    <x v="14"/>
    <x v="26"/>
    <x v="4"/>
    <x v="108"/>
    <x v="146"/>
    <x v="2"/>
    <x v="29"/>
    <x v="35"/>
    <x v="123"/>
    <x v="289"/>
    <x v="289"/>
    <x v="318"/>
    <x v="69"/>
    <x v="439"/>
    <x v="2"/>
    <x v="170"/>
    <x v="314"/>
    <x v="312"/>
    <x v="117"/>
    <x v="57"/>
    <x v="315"/>
    <x v="313"/>
    <x v="118"/>
    <x v="3"/>
    <x v="8"/>
    <x v="86"/>
    <x v="319"/>
    <x v="309"/>
    <x v="115"/>
    <x v="115"/>
    <x v="115"/>
    <x v="2"/>
    <x v="8"/>
    <x v="1"/>
    <x v="9"/>
    <x v="331"/>
    <x v="211"/>
  </r>
  <r>
    <x v="110"/>
    <x v="116"/>
    <x v="2"/>
    <x v="10"/>
    <x v="10"/>
    <x v="8"/>
    <x v="0"/>
    <x v="9"/>
    <x v="12"/>
    <x v="2"/>
    <x v="8"/>
    <x v="4"/>
    <x v="2"/>
    <x v="21"/>
    <x v="235"/>
    <x v="156"/>
    <x v="1"/>
    <x v="0"/>
    <x v="336"/>
    <x v="245"/>
    <x v="245"/>
    <x v="2"/>
    <x v="248"/>
    <x v="3"/>
    <x v="3"/>
    <x v="251"/>
    <x v="229"/>
    <x v="3"/>
    <x v="3"/>
    <x v="251"/>
    <x v="3"/>
    <x v="217"/>
    <x v="159"/>
    <x v="3"/>
    <x v="0"/>
    <x v="249"/>
    <x v="249"/>
    <x v="249"/>
    <x v="7"/>
    <x v="8"/>
    <x v="6"/>
    <x v="14"/>
    <x v="247"/>
    <x v="257"/>
  </r>
  <r>
    <x v="32"/>
    <x v="32"/>
    <x v="1"/>
    <x v="4"/>
    <x v="11"/>
    <x v="9"/>
    <x v="9"/>
    <x v="14"/>
    <x v="23"/>
    <x v="2"/>
    <x v="24"/>
    <x v="44"/>
    <x v="2"/>
    <x v="25"/>
    <x v="215"/>
    <x v="151"/>
    <x v="323"/>
    <x v="323"/>
    <x v="55"/>
    <x v="327"/>
    <x v="465"/>
    <x v="2"/>
    <x v="408"/>
    <x v="73"/>
    <x v="80"/>
    <x v="420"/>
    <x v="153"/>
    <x v="72"/>
    <x v="81"/>
    <x v="421"/>
    <x v="3"/>
    <x v="166"/>
    <x v="146"/>
    <x v="305"/>
    <x v="420"/>
    <x v="421"/>
    <x v="421"/>
    <x v="421"/>
    <x v="4"/>
    <x v="8"/>
    <x v="4"/>
    <x v="12"/>
    <x v="339"/>
    <x v="80"/>
  </r>
  <r>
    <x v="54"/>
    <x v="50"/>
    <x v="1"/>
    <x v="4"/>
    <x v="12"/>
    <x v="0"/>
    <x v="1"/>
    <x v="14"/>
    <x v="23"/>
    <x v="4"/>
    <x v="34"/>
    <x v="79"/>
    <x v="2"/>
    <x v="16"/>
    <x v="295"/>
    <x v="39"/>
    <x v="234"/>
    <x v="233"/>
    <x v="187"/>
    <x v="141"/>
    <x v="83"/>
    <x v="2"/>
    <x v="122"/>
    <x v="436"/>
    <x v="452"/>
    <x v="152"/>
    <x v="411"/>
    <x v="436"/>
    <x v="452"/>
    <x v="155"/>
    <x v="3"/>
    <x v="295"/>
    <x v="43"/>
    <x v="464"/>
    <x v="74"/>
    <x v="150"/>
    <x v="150"/>
    <x v="152"/>
    <x v="2"/>
    <x v="5"/>
    <x v="7"/>
    <x v="5"/>
    <x v="136"/>
    <x v="154"/>
  </r>
  <r>
    <x v="80"/>
    <x v="82"/>
    <x v="1"/>
    <x v="4"/>
    <x v="12"/>
    <x v="0"/>
    <x v="1"/>
    <x v="14"/>
    <x v="24"/>
    <x v="4"/>
    <x v="44"/>
    <x v="88"/>
    <x v="2"/>
    <x v="29"/>
    <x v="174"/>
    <x v="45"/>
    <x v="235"/>
    <x v="234"/>
    <x v="176"/>
    <x v="330"/>
    <x v="384"/>
    <x v="2"/>
    <x v="365"/>
    <x v="28"/>
    <x v="29"/>
    <x v="331"/>
    <x v="53"/>
    <x v="28"/>
    <x v="28"/>
    <x v="330"/>
    <x v="3"/>
    <x v="152"/>
    <x v="103"/>
    <x v="30"/>
    <x v="416"/>
    <x v="332"/>
    <x v="332"/>
    <x v="330"/>
    <x v="2"/>
    <x v="5"/>
    <x v="7"/>
    <x v="5"/>
    <x v="354"/>
    <x v="153"/>
  </r>
  <r>
    <x v="411"/>
    <x v="406"/>
    <x v="1"/>
    <x v="4"/>
    <x v="12"/>
    <x v="0"/>
    <x v="1"/>
    <x v="14"/>
    <x v="11"/>
    <x v="4"/>
    <x v="91"/>
    <x v="22"/>
    <x v="2"/>
    <x v="33"/>
    <x v="209"/>
    <x v="72"/>
    <x v="172"/>
    <x v="180"/>
    <x v="211"/>
    <x v="300"/>
    <x v="412"/>
    <x v="2"/>
    <x v="316"/>
    <x v="285"/>
    <x v="292"/>
    <x v="324"/>
    <x v="195"/>
    <x v="286"/>
    <x v="293"/>
    <x v="323"/>
    <x v="3"/>
    <x v="196"/>
    <x v="86"/>
    <x v="296"/>
    <x v="288"/>
    <x v="325"/>
    <x v="325"/>
    <x v="323"/>
    <x v="6"/>
    <x v="5"/>
    <x v="7"/>
    <x v="5"/>
    <x v="320"/>
    <x v="108"/>
  </r>
  <r>
    <x v="164"/>
    <x v="159"/>
    <x v="1"/>
    <x v="4"/>
    <x v="13"/>
    <x v="0"/>
    <x v="3"/>
    <x v="14"/>
    <x v="29"/>
    <x v="6"/>
    <x v="73"/>
    <x v="112"/>
    <x v="2"/>
    <x v="16"/>
    <x v="347"/>
    <x v="57"/>
    <x v="72"/>
    <x v="75"/>
    <x v="189"/>
    <x v="135"/>
    <x v="160"/>
    <x v="2"/>
    <x v="146"/>
    <x v="93"/>
    <x v="94"/>
    <x v="132"/>
    <x v="305"/>
    <x v="94"/>
    <x v="93"/>
    <x v="133"/>
    <x v="3"/>
    <x v="311"/>
    <x v="86"/>
    <x v="97"/>
    <x v="137"/>
    <x v="130"/>
    <x v="130"/>
    <x v="130"/>
    <x v="2"/>
    <x v="5"/>
    <x v="7"/>
    <x v="5"/>
    <x v="168"/>
    <x v="195"/>
  </r>
  <r>
    <x v="263"/>
    <x v="250"/>
    <x v="1"/>
    <x v="11"/>
    <x v="13"/>
    <x v="0"/>
    <x v="3"/>
    <x v="14"/>
    <x v="29"/>
    <x v="5"/>
    <x v="73"/>
    <x v="112"/>
    <x v="2"/>
    <x v="29"/>
    <x v="127"/>
    <x v="57"/>
    <x v="72"/>
    <x v="75"/>
    <x v="189"/>
    <x v="337"/>
    <x v="301"/>
    <x v="2"/>
    <x v="327"/>
    <x v="369"/>
    <x v="382"/>
    <x v="344"/>
    <x v="165"/>
    <x v="368"/>
    <x v="382"/>
    <x v="345"/>
    <x v="3"/>
    <x v="137"/>
    <x v="86"/>
    <x v="394"/>
    <x v="364"/>
    <x v="345"/>
    <x v="345"/>
    <x v="345"/>
    <x v="2"/>
    <x v="5"/>
    <x v="7"/>
    <x v="5"/>
    <x v="316"/>
    <x v="195"/>
  </r>
  <r>
    <x v="129"/>
    <x v="131"/>
    <x v="1"/>
    <x v="4"/>
    <x v="14"/>
    <x v="0"/>
    <x v="8"/>
    <x v="13"/>
    <x v="30"/>
    <x v="7"/>
    <x v="62"/>
    <x v="104"/>
    <x v="2"/>
    <x v="15"/>
    <x v="448"/>
    <x v="41"/>
    <x v="46"/>
    <x v="48"/>
    <x v="203"/>
    <x v="71"/>
    <x v="100"/>
    <x v="2"/>
    <x v="90"/>
    <x v="98"/>
    <x v="98"/>
    <x v="86"/>
    <x v="384"/>
    <x v="99"/>
    <x v="97"/>
    <x v="87"/>
    <x v="3"/>
    <x v="377"/>
    <x v="53"/>
    <x v="86"/>
    <x v="101"/>
    <x v="84"/>
    <x v="84"/>
    <x v="84"/>
    <x v="2"/>
    <x v="5"/>
    <x v="7"/>
    <x v="5"/>
    <x v="52"/>
    <x v="94"/>
  </r>
  <r>
    <x v="165"/>
    <x v="160"/>
    <x v="1"/>
    <x v="4"/>
    <x v="14"/>
    <x v="0"/>
    <x v="8"/>
    <x v="13"/>
    <x v="29"/>
    <x v="7"/>
    <x v="73"/>
    <x v="112"/>
    <x v="2"/>
    <x v="16"/>
    <x v="320"/>
    <x v="26"/>
    <x v="48"/>
    <x v="50"/>
    <x v="197"/>
    <x v="138"/>
    <x v="164"/>
    <x v="2"/>
    <x v="148"/>
    <x v="248"/>
    <x v="248"/>
    <x v="148"/>
    <x v="352"/>
    <x v="248"/>
    <x v="248"/>
    <x v="151"/>
    <x v="3"/>
    <x v="303"/>
    <x v="86"/>
    <x v="253"/>
    <x v="148"/>
    <x v="146"/>
    <x v="146"/>
    <x v="148"/>
    <x v="2"/>
    <x v="5"/>
    <x v="7"/>
    <x v="5"/>
    <x v="90"/>
    <x v="97"/>
  </r>
  <r>
    <x v="264"/>
    <x v="251"/>
    <x v="1"/>
    <x v="11"/>
    <x v="14"/>
    <x v="0"/>
    <x v="8"/>
    <x v="13"/>
    <x v="29"/>
    <x v="5"/>
    <x v="73"/>
    <x v="112"/>
    <x v="2"/>
    <x v="29"/>
    <x v="155"/>
    <x v="26"/>
    <x v="48"/>
    <x v="50"/>
    <x v="197"/>
    <x v="331"/>
    <x v="296"/>
    <x v="2"/>
    <x v="325"/>
    <x v="224"/>
    <x v="241"/>
    <x v="329"/>
    <x v="116"/>
    <x v="223"/>
    <x v="241"/>
    <x v="328"/>
    <x v="3"/>
    <x v="144"/>
    <x v="86"/>
    <x v="246"/>
    <x v="352"/>
    <x v="330"/>
    <x v="330"/>
    <x v="328"/>
    <x v="2"/>
    <x v="5"/>
    <x v="7"/>
    <x v="5"/>
    <x v="398"/>
    <x v="97"/>
  </r>
  <r>
    <x v="385"/>
    <x v="377"/>
    <x v="1"/>
    <x v="4"/>
    <x v="14"/>
    <x v="0"/>
    <x v="8"/>
    <x v="13"/>
    <x v="26"/>
    <x v="7"/>
    <x v="78"/>
    <x v="118"/>
    <x v="2"/>
    <x v="29"/>
    <x v="104"/>
    <x v="60"/>
    <x v="49"/>
    <x v="52"/>
    <x v="198"/>
    <x v="336"/>
    <x v="311"/>
    <x v="2"/>
    <x v="329"/>
    <x v="399"/>
    <x v="411"/>
    <x v="343"/>
    <x v="148"/>
    <x v="400"/>
    <x v="413"/>
    <x v="344"/>
    <x v="3"/>
    <x v="132"/>
    <x v="86"/>
    <x v="423"/>
    <x v="424"/>
    <x v="344"/>
    <x v="344"/>
    <x v="344"/>
    <x v="2"/>
    <x v="5"/>
    <x v="7"/>
    <x v="5"/>
    <x v="396"/>
    <x v="98"/>
  </r>
  <r>
    <x v="403"/>
    <x v="398"/>
    <x v="1"/>
    <x v="4"/>
    <x v="14"/>
    <x v="0"/>
    <x v="8"/>
    <x v="13"/>
    <x v="20"/>
    <x v="7"/>
    <x v="88"/>
    <x v="127"/>
    <x v="2"/>
    <x v="16"/>
    <x v="394"/>
    <x v="63"/>
    <x v="52"/>
    <x v="54"/>
    <x v="193"/>
    <x v="127"/>
    <x v="155"/>
    <x v="2"/>
    <x v="144"/>
    <x v="55"/>
    <x v="58"/>
    <x v="127"/>
    <x v="316"/>
    <x v="55"/>
    <x v="58"/>
    <x v="128"/>
    <x v="3"/>
    <x v="324"/>
    <x v="86"/>
    <x v="63"/>
    <x v="64"/>
    <x v="125"/>
    <x v="125"/>
    <x v="125"/>
    <x v="2"/>
    <x v="5"/>
    <x v="7"/>
    <x v="5"/>
    <x v="93"/>
    <x v="101"/>
  </r>
  <r>
    <x v="117"/>
    <x v="119"/>
    <x v="1"/>
    <x v="4"/>
    <x v="15"/>
    <x v="4"/>
    <x v="6"/>
    <x v="10"/>
    <x v="11"/>
    <x v="9"/>
    <x v="56"/>
    <x v="97"/>
    <x v="0"/>
    <x v="16"/>
    <x v="307"/>
    <x v="10"/>
    <x v="15"/>
    <x v="16"/>
    <x v="306"/>
    <x v="241"/>
    <x v="239"/>
    <x v="2"/>
    <x v="244"/>
    <x v="223"/>
    <x v="228"/>
    <x v="245"/>
    <x v="237"/>
    <x v="224"/>
    <x v="229"/>
    <x v="244"/>
    <x v="3"/>
    <x v="244"/>
    <x v="77"/>
    <x v="222"/>
    <x v="201"/>
    <x v="243"/>
    <x v="243"/>
    <x v="242"/>
    <x v="2"/>
    <x v="3"/>
    <x v="7"/>
    <x v="3"/>
    <x v="193"/>
    <x v="299"/>
  </r>
  <r>
    <x v="118"/>
    <x v="120"/>
    <x v="1"/>
    <x v="4"/>
    <x v="15"/>
    <x v="4"/>
    <x v="6"/>
    <x v="10"/>
    <x v="11"/>
    <x v="9"/>
    <x v="57"/>
    <x v="98"/>
    <x v="0"/>
    <x v="16"/>
    <x v="308"/>
    <x v="15"/>
    <x v="16"/>
    <x v="17"/>
    <x v="307"/>
    <x v="240"/>
    <x v="238"/>
    <x v="2"/>
    <x v="243"/>
    <x v="161"/>
    <x v="171"/>
    <x v="241"/>
    <x v="233"/>
    <x v="167"/>
    <x v="175"/>
    <x v="249"/>
    <x v="3"/>
    <x v="245"/>
    <x v="75"/>
    <x v="175"/>
    <x v="199"/>
    <x v="248"/>
    <x v="248"/>
    <x v="247"/>
    <x v="2"/>
    <x v="3"/>
    <x v="7"/>
    <x v="3"/>
    <x v="196"/>
    <x v="209"/>
  </r>
  <r>
    <x v="119"/>
    <x v="121"/>
    <x v="1"/>
    <x v="4"/>
    <x v="15"/>
    <x v="4"/>
    <x v="6"/>
    <x v="10"/>
    <x v="3"/>
    <x v="9"/>
    <x v="58"/>
    <x v="99"/>
    <x v="2"/>
    <x v="12"/>
    <x v="456"/>
    <x v="11"/>
    <x v="14"/>
    <x v="15"/>
    <x v="298"/>
    <x v="230"/>
    <x v="206"/>
    <x v="2"/>
    <x v="238"/>
    <x v="160"/>
    <x v="170"/>
    <x v="232"/>
    <x v="255"/>
    <x v="159"/>
    <x v="169"/>
    <x v="233"/>
    <x v="3"/>
    <x v="305"/>
    <x v="66"/>
    <x v="148"/>
    <x v="142"/>
    <x v="232"/>
    <x v="232"/>
    <x v="231"/>
    <x v="2"/>
    <x v="3"/>
    <x v="7"/>
    <x v="3"/>
    <x v="111"/>
    <x v="208"/>
  </r>
  <r>
    <x v="149"/>
    <x v="145"/>
    <x v="1"/>
    <x v="4"/>
    <x v="15"/>
    <x v="4"/>
    <x v="6"/>
    <x v="10"/>
    <x v="11"/>
    <x v="9"/>
    <x v="67"/>
    <x v="109"/>
    <x v="0"/>
    <x v="17"/>
    <x v="266"/>
    <x v="21"/>
    <x v="17"/>
    <x v="18"/>
    <x v="304"/>
    <x v="242"/>
    <x v="244"/>
    <x v="2"/>
    <x v="247"/>
    <x v="170"/>
    <x v="180"/>
    <x v="248"/>
    <x v="230"/>
    <x v="172"/>
    <x v="182"/>
    <x v="252"/>
    <x v="3"/>
    <x v="229"/>
    <x v="79"/>
    <x v="187"/>
    <x v="219"/>
    <x v="250"/>
    <x v="250"/>
    <x v="250"/>
    <x v="2"/>
    <x v="3"/>
    <x v="7"/>
    <x v="3"/>
    <x v="223"/>
    <x v="210"/>
  </r>
  <r>
    <x v="16"/>
    <x v="10"/>
    <x v="1"/>
    <x v="4"/>
    <x v="16"/>
    <x v="2"/>
    <x v="6"/>
    <x v="14"/>
    <x v="23"/>
    <x v="9"/>
    <x v="23"/>
    <x v="71"/>
    <x v="2"/>
    <x v="12"/>
    <x v="451"/>
    <x v="20"/>
    <x v="63"/>
    <x v="65"/>
    <x v="285"/>
    <x v="207"/>
    <x v="98"/>
    <x v="2"/>
    <x v="193"/>
    <x v="377"/>
    <x v="389"/>
    <x v="211"/>
    <x v="385"/>
    <x v="376"/>
    <x v="389"/>
    <x v="212"/>
    <x v="3"/>
    <x v="370"/>
    <x v="29"/>
    <x v="369"/>
    <x v="31"/>
    <x v="210"/>
    <x v="210"/>
    <x v="210"/>
    <x v="2"/>
    <x v="4"/>
    <x v="7"/>
    <x v="4"/>
    <x v="36"/>
    <x v="89"/>
  </r>
  <r>
    <x v="24"/>
    <x v="23"/>
    <x v="1"/>
    <x v="4"/>
    <x v="16"/>
    <x v="2"/>
    <x v="6"/>
    <x v="14"/>
    <x v="5"/>
    <x v="9"/>
    <x v="18"/>
    <x v="61"/>
    <x v="2"/>
    <x v="26"/>
    <x v="207"/>
    <x v="24"/>
    <x v="59"/>
    <x v="62"/>
    <x v="286"/>
    <x v="255"/>
    <x v="251"/>
    <x v="2"/>
    <x v="253"/>
    <x v="190"/>
    <x v="200"/>
    <x v="254"/>
    <x v="210"/>
    <x v="188"/>
    <x v="198"/>
    <x v="256"/>
    <x v="3"/>
    <x v="203"/>
    <x v="97"/>
    <x v="234"/>
    <x v="348"/>
    <x v="254"/>
    <x v="254"/>
    <x v="254"/>
    <x v="2"/>
    <x v="4"/>
    <x v="7"/>
    <x v="4"/>
    <x v="315"/>
    <x v="88"/>
  </r>
  <r>
    <x v="114"/>
    <x v="115"/>
    <x v="1"/>
    <x v="4"/>
    <x v="16"/>
    <x v="2"/>
    <x v="6"/>
    <x v="14"/>
    <x v="24"/>
    <x v="9"/>
    <x v="54"/>
    <x v="96"/>
    <x v="2"/>
    <x v="31"/>
    <x v="17"/>
    <x v="28"/>
    <x v="65"/>
    <x v="67"/>
    <x v="282"/>
    <x v="272"/>
    <x v="325"/>
    <x v="2"/>
    <x v="287"/>
    <x v="141"/>
    <x v="152"/>
    <x v="273"/>
    <x v="114"/>
    <x v="141"/>
    <x v="152"/>
    <x v="274"/>
    <x v="3"/>
    <x v="118"/>
    <x v="109"/>
    <x v="192"/>
    <x v="450"/>
    <x v="271"/>
    <x v="271"/>
    <x v="272"/>
    <x v="2"/>
    <x v="4"/>
    <x v="7"/>
    <x v="4"/>
    <x v="444"/>
    <x v="87"/>
  </r>
  <r>
    <x v="359"/>
    <x v="351"/>
    <x v="1"/>
    <x v="4"/>
    <x v="16"/>
    <x v="2"/>
    <x v="6"/>
    <x v="14"/>
    <x v="29"/>
    <x v="9"/>
    <x v="73"/>
    <x v="112"/>
    <x v="2"/>
    <x v="16"/>
    <x v="362"/>
    <x v="62"/>
    <x v="69"/>
    <x v="70"/>
    <x v="279"/>
    <x v="218"/>
    <x v="172"/>
    <x v="2"/>
    <x v="212"/>
    <x v="74"/>
    <x v="75"/>
    <x v="214"/>
    <x v="286"/>
    <x v="73"/>
    <x v="74"/>
    <x v="215"/>
    <x v="3"/>
    <x v="275"/>
    <x v="86"/>
    <x v="80"/>
    <x v="75"/>
    <x v="214"/>
    <x v="214"/>
    <x v="213"/>
    <x v="2"/>
    <x v="4"/>
    <x v="7"/>
    <x v="4"/>
    <x v="79"/>
    <x v="86"/>
  </r>
  <r>
    <x v="360"/>
    <x v="352"/>
    <x v="1"/>
    <x v="11"/>
    <x v="16"/>
    <x v="2"/>
    <x v="6"/>
    <x v="14"/>
    <x v="29"/>
    <x v="5"/>
    <x v="73"/>
    <x v="112"/>
    <x v="2"/>
    <x v="29"/>
    <x v="114"/>
    <x v="62"/>
    <x v="69"/>
    <x v="70"/>
    <x v="279"/>
    <x v="268"/>
    <x v="292"/>
    <x v="2"/>
    <x v="277"/>
    <x v="386"/>
    <x v="401"/>
    <x v="278"/>
    <x v="183"/>
    <x v="386"/>
    <x v="401"/>
    <x v="279"/>
    <x v="3"/>
    <x v="167"/>
    <x v="86"/>
    <x v="412"/>
    <x v="414"/>
    <x v="276"/>
    <x v="276"/>
    <x v="277"/>
    <x v="2"/>
    <x v="4"/>
    <x v="7"/>
    <x v="4"/>
    <x v="412"/>
    <x v="86"/>
  </r>
  <r>
    <x v="166"/>
    <x v="161"/>
    <x v="1"/>
    <x v="4"/>
    <x v="17"/>
    <x v="4"/>
    <x v="0"/>
    <x v="4"/>
    <x v="29"/>
    <x v="1"/>
    <x v="73"/>
    <x v="112"/>
    <x v="2"/>
    <x v="16"/>
    <x v="322"/>
    <x v="15"/>
    <x v="24"/>
    <x v="24"/>
    <x v="238"/>
    <x v="171"/>
    <x v="209"/>
    <x v="2"/>
    <x v="188"/>
    <x v="200"/>
    <x v="206"/>
    <x v="190"/>
    <x v="292"/>
    <x v="200"/>
    <x v="206"/>
    <x v="189"/>
    <x v="3"/>
    <x v="248"/>
    <x v="86"/>
    <x v="213"/>
    <x v="224"/>
    <x v="187"/>
    <x v="187"/>
    <x v="187"/>
    <x v="2"/>
    <x v="3"/>
    <x v="7"/>
    <x v="3"/>
    <x v="177"/>
    <x v="207"/>
  </r>
  <r>
    <x v="265"/>
    <x v="252"/>
    <x v="1"/>
    <x v="11"/>
    <x v="17"/>
    <x v="4"/>
    <x v="0"/>
    <x v="4"/>
    <x v="29"/>
    <x v="5"/>
    <x v="73"/>
    <x v="112"/>
    <x v="2"/>
    <x v="29"/>
    <x v="153"/>
    <x v="15"/>
    <x v="24"/>
    <x v="24"/>
    <x v="238"/>
    <x v="303"/>
    <x v="267"/>
    <x v="2"/>
    <x v="294"/>
    <x v="268"/>
    <x v="277"/>
    <x v="296"/>
    <x v="179"/>
    <x v="266"/>
    <x v="276"/>
    <x v="297"/>
    <x v="3"/>
    <x v="189"/>
    <x v="86"/>
    <x v="278"/>
    <x v="277"/>
    <x v="296"/>
    <x v="296"/>
    <x v="296"/>
    <x v="2"/>
    <x v="3"/>
    <x v="7"/>
    <x v="3"/>
    <x v="304"/>
    <x v="207"/>
  </r>
  <r>
    <x v="133"/>
    <x v="134"/>
    <x v="1"/>
    <x v="4"/>
    <x v="18"/>
    <x v="4"/>
    <x v="3"/>
    <x v="14"/>
    <x v="23"/>
    <x v="5"/>
    <x v="37"/>
    <x v="82"/>
    <x v="2"/>
    <x v="15"/>
    <x v="447"/>
    <x v="71"/>
    <x v="255"/>
    <x v="253"/>
    <x v="267"/>
    <x v="201"/>
    <x v="33"/>
    <x v="2"/>
    <x v="161"/>
    <x v="448"/>
    <x v="465"/>
    <x v="193"/>
    <x v="427"/>
    <x v="448"/>
    <x v="464"/>
    <x v="192"/>
    <x v="3"/>
    <x v="277"/>
    <x v="21"/>
    <x v="476"/>
    <x v="40"/>
    <x v="190"/>
    <x v="190"/>
    <x v="190"/>
    <x v="2"/>
    <x v="3"/>
    <x v="7"/>
    <x v="3"/>
    <x v="410"/>
    <x v="264"/>
  </r>
  <r>
    <x v="508"/>
    <x v="510"/>
    <x v="1"/>
    <x v="1"/>
    <x v="19"/>
    <x v="15"/>
    <x v="5"/>
    <x v="7"/>
    <x v="35"/>
    <x v="5"/>
    <x v="121"/>
    <x v="51"/>
    <x v="2"/>
    <x v="6"/>
    <x v="475"/>
    <x v="114"/>
    <x v="296"/>
    <x v="295"/>
    <x v="274"/>
    <x v="184"/>
    <x v="1"/>
    <x v="2"/>
    <x v="48"/>
    <x v="461"/>
    <x v="476"/>
    <x v="66"/>
    <x v="459"/>
    <x v="460"/>
    <x v="475"/>
    <x v="67"/>
    <x v="3"/>
    <x v="434"/>
    <x v="86"/>
    <x v="492"/>
    <x v="497"/>
    <x v="64"/>
    <x v="64"/>
    <x v="64"/>
    <x v="3"/>
    <x v="8"/>
    <x v="7"/>
    <x v="15"/>
    <x v="484"/>
    <x v="295"/>
  </r>
  <r>
    <x v="486"/>
    <x v="491"/>
    <x v="1"/>
    <x v="1"/>
    <x v="20"/>
    <x v="15"/>
    <x v="1"/>
    <x v="13"/>
    <x v="28"/>
    <x v="3"/>
    <x v="116"/>
    <x v="159"/>
    <x v="0"/>
    <x v="8"/>
    <x v="474"/>
    <x v="153"/>
    <x v="322"/>
    <x v="322"/>
    <x v="58"/>
    <x v="17"/>
    <x v="0"/>
    <x v="2"/>
    <x v="11"/>
    <x v="454"/>
    <x v="469"/>
    <x v="11"/>
    <x v="454"/>
    <x v="452"/>
    <x v="467"/>
    <x v="13"/>
    <x v="3"/>
    <x v="434"/>
    <x v="86"/>
    <x v="484"/>
    <x v="486"/>
    <x v="12"/>
    <x v="12"/>
    <x v="12"/>
    <x v="1"/>
    <x v="8"/>
    <x v="7"/>
    <x v="15"/>
    <x v="483"/>
    <x v="298"/>
  </r>
  <r>
    <x v="135"/>
    <x v="136"/>
    <x v="2"/>
    <x v="10"/>
    <x v="21"/>
    <x v="4"/>
    <x v="3"/>
    <x v="14"/>
    <x v="9"/>
    <x v="5"/>
    <x v="33"/>
    <x v="78"/>
    <x v="2"/>
    <x v="39"/>
    <x v="0"/>
    <x v="12"/>
    <x v="53"/>
    <x v="57"/>
    <x v="313"/>
    <x v="150"/>
    <x v="459"/>
    <x v="2"/>
    <x v="259"/>
    <x v="19"/>
    <x v="18"/>
    <x v="213"/>
    <x v="27"/>
    <x v="19"/>
    <x v="18"/>
    <x v="214"/>
    <x v="3"/>
    <x v="2"/>
    <x v="138"/>
    <x v="22"/>
    <x v="474"/>
    <x v="213"/>
    <x v="213"/>
    <x v="212"/>
    <x v="2"/>
    <x v="3"/>
    <x v="7"/>
    <x v="3"/>
    <x v="54"/>
    <x v="262"/>
  </r>
  <r>
    <x v="369"/>
    <x v="361"/>
    <x v="2"/>
    <x v="9"/>
    <x v="21"/>
    <x v="4"/>
    <x v="3"/>
    <x v="14"/>
    <x v="15"/>
    <x v="5"/>
    <x v="33"/>
    <x v="78"/>
    <x v="2"/>
    <x v="4"/>
    <x v="473"/>
    <x v="12"/>
    <x v="53"/>
    <x v="57"/>
    <x v="313"/>
    <x v="325"/>
    <x v="21"/>
    <x v="2"/>
    <x v="233"/>
    <x v="445"/>
    <x v="461"/>
    <x v="279"/>
    <x v="430"/>
    <x v="445"/>
    <x v="461"/>
    <x v="280"/>
    <x v="3"/>
    <x v="429"/>
    <x v="16"/>
    <x v="472"/>
    <x v="24"/>
    <x v="277"/>
    <x v="277"/>
    <x v="278"/>
    <x v="2"/>
    <x v="3"/>
    <x v="7"/>
    <x v="3"/>
    <x v="435"/>
    <x v="262"/>
  </r>
  <r>
    <x v="370"/>
    <x v="362"/>
    <x v="1"/>
    <x v="2"/>
    <x v="21"/>
    <x v="4"/>
    <x v="3"/>
    <x v="14"/>
    <x v="14"/>
    <x v="5"/>
    <x v="33"/>
    <x v="78"/>
    <x v="2"/>
    <x v="39"/>
    <x v="0"/>
    <x v="12"/>
    <x v="53"/>
    <x v="57"/>
    <x v="313"/>
    <x v="150"/>
    <x v="459"/>
    <x v="2"/>
    <x v="259"/>
    <x v="19"/>
    <x v="18"/>
    <x v="213"/>
    <x v="27"/>
    <x v="19"/>
    <x v="18"/>
    <x v="214"/>
    <x v="3"/>
    <x v="2"/>
    <x v="138"/>
    <x v="22"/>
    <x v="474"/>
    <x v="213"/>
    <x v="213"/>
    <x v="212"/>
    <x v="2"/>
    <x v="3"/>
    <x v="7"/>
    <x v="3"/>
    <x v="54"/>
    <x v="262"/>
  </r>
  <r>
    <x v="412"/>
    <x v="407"/>
    <x v="1"/>
    <x v="4"/>
    <x v="22"/>
    <x v="14"/>
    <x v="6"/>
    <x v="7"/>
    <x v="35"/>
    <x v="5"/>
    <x v="92"/>
    <x v="52"/>
    <x v="2"/>
    <x v="13"/>
    <x v="470"/>
    <x v="136"/>
    <x v="313"/>
    <x v="313"/>
    <x v="244"/>
    <x v="176"/>
    <x v="4"/>
    <x v="2"/>
    <x v="68"/>
    <x v="452"/>
    <x v="468"/>
    <x v="72"/>
    <x v="441"/>
    <x v="453"/>
    <x v="468"/>
    <x v="73"/>
    <x v="3"/>
    <x v="382"/>
    <x v="31"/>
    <x v="486"/>
    <x v="488"/>
    <x v="70"/>
    <x v="70"/>
    <x v="70"/>
    <x v="3"/>
    <x v="7"/>
    <x v="7"/>
    <x v="7"/>
    <x v="12"/>
    <x v="20"/>
  </r>
  <r>
    <x v="406"/>
    <x v="401"/>
    <x v="1"/>
    <x v="4"/>
    <x v="23"/>
    <x v="14"/>
    <x v="6"/>
    <x v="7"/>
    <x v="35"/>
    <x v="5"/>
    <x v="88"/>
    <x v="50"/>
    <x v="2"/>
    <x v="10"/>
    <x v="470"/>
    <x v="125"/>
    <x v="307"/>
    <x v="307"/>
    <x v="251"/>
    <x v="179"/>
    <x v="3"/>
    <x v="2"/>
    <x v="67"/>
    <x v="449"/>
    <x v="464"/>
    <x v="74"/>
    <x v="451"/>
    <x v="449"/>
    <x v="463"/>
    <x v="75"/>
    <x v="3"/>
    <x v="408"/>
    <x v="86"/>
    <x v="481"/>
    <x v="484"/>
    <x v="72"/>
    <x v="72"/>
    <x v="72"/>
    <x v="3"/>
    <x v="7"/>
    <x v="7"/>
    <x v="7"/>
    <x v="7"/>
    <x v="12"/>
  </r>
  <r>
    <x v="169"/>
    <x v="164"/>
    <x v="1"/>
    <x v="4"/>
    <x v="24"/>
    <x v="0"/>
    <x v="3"/>
    <x v="13"/>
    <x v="29"/>
    <x v="1"/>
    <x v="73"/>
    <x v="112"/>
    <x v="2"/>
    <x v="16"/>
    <x v="382"/>
    <x v="76"/>
    <x v="157"/>
    <x v="159"/>
    <x v="194"/>
    <x v="133"/>
    <x v="107"/>
    <x v="2"/>
    <x v="124"/>
    <x v="114"/>
    <x v="121"/>
    <x v="122"/>
    <x v="358"/>
    <x v="115"/>
    <x v="121"/>
    <x v="123"/>
    <x v="3"/>
    <x v="321"/>
    <x v="86"/>
    <x v="123"/>
    <x v="139"/>
    <x v="120"/>
    <x v="120"/>
    <x v="120"/>
    <x v="2"/>
    <x v="5"/>
    <x v="7"/>
    <x v="5"/>
    <x v="141"/>
    <x v="159"/>
  </r>
  <r>
    <x v="267"/>
    <x v="254"/>
    <x v="1"/>
    <x v="11"/>
    <x v="24"/>
    <x v="0"/>
    <x v="3"/>
    <x v="13"/>
    <x v="29"/>
    <x v="5"/>
    <x v="73"/>
    <x v="112"/>
    <x v="2"/>
    <x v="29"/>
    <x v="91"/>
    <x v="76"/>
    <x v="157"/>
    <x v="159"/>
    <x v="194"/>
    <x v="340"/>
    <x v="360"/>
    <x v="2"/>
    <x v="355"/>
    <x v="353"/>
    <x v="360"/>
    <x v="352"/>
    <x v="106"/>
    <x v="352"/>
    <x v="360"/>
    <x v="354"/>
    <x v="3"/>
    <x v="124"/>
    <x v="86"/>
    <x v="371"/>
    <x v="361"/>
    <x v="353"/>
    <x v="353"/>
    <x v="354"/>
    <x v="2"/>
    <x v="5"/>
    <x v="7"/>
    <x v="5"/>
    <x v="349"/>
    <x v="159"/>
  </r>
  <r>
    <x v="100"/>
    <x v="102"/>
    <x v="1"/>
    <x v="6"/>
    <x v="25"/>
    <x v="0"/>
    <x v="6"/>
    <x v="14"/>
    <x v="37"/>
    <x v="9"/>
    <x v="51"/>
    <x v="94"/>
    <x v="2"/>
    <x v="26"/>
    <x v="201"/>
    <x v="67"/>
    <x v="177"/>
    <x v="172"/>
    <x v="16"/>
    <x v="434"/>
    <x v="277"/>
    <x v="2"/>
    <x v="438"/>
    <x v="184"/>
    <x v="225"/>
    <x v="440"/>
    <x v="171"/>
    <x v="184"/>
    <x v="225"/>
    <x v="441"/>
    <x v="3"/>
    <x v="193"/>
    <x v="98"/>
    <x v="268"/>
    <x v="341"/>
    <x v="440"/>
    <x v="440"/>
    <x v="440"/>
    <x v="2"/>
    <x v="5"/>
    <x v="7"/>
    <x v="5"/>
    <x v="372"/>
    <x v="58"/>
  </r>
  <r>
    <x v="101"/>
    <x v="103"/>
    <x v="1"/>
    <x v="5"/>
    <x v="25"/>
    <x v="0"/>
    <x v="6"/>
    <x v="14"/>
    <x v="15"/>
    <x v="9"/>
    <x v="51"/>
    <x v="94"/>
    <x v="2"/>
    <x v="17"/>
    <x v="263"/>
    <x v="67"/>
    <x v="177"/>
    <x v="172"/>
    <x v="16"/>
    <x v="46"/>
    <x v="197"/>
    <x v="2"/>
    <x v="49"/>
    <x v="287"/>
    <x v="260"/>
    <x v="49"/>
    <x v="300"/>
    <x v="287"/>
    <x v="260"/>
    <x v="50"/>
    <x v="3"/>
    <x v="240"/>
    <x v="68"/>
    <x v="226"/>
    <x v="156"/>
    <x v="48"/>
    <x v="48"/>
    <x v="48"/>
    <x v="2"/>
    <x v="5"/>
    <x v="7"/>
    <x v="5"/>
    <x v="117"/>
    <x v="58"/>
  </r>
  <r>
    <x v="102"/>
    <x v="104"/>
    <x v="1"/>
    <x v="3"/>
    <x v="25"/>
    <x v="0"/>
    <x v="6"/>
    <x v="14"/>
    <x v="14"/>
    <x v="9"/>
    <x v="51"/>
    <x v="94"/>
    <x v="2"/>
    <x v="26"/>
    <x v="201"/>
    <x v="67"/>
    <x v="177"/>
    <x v="172"/>
    <x v="16"/>
    <x v="434"/>
    <x v="277"/>
    <x v="2"/>
    <x v="438"/>
    <x v="184"/>
    <x v="225"/>
    <x v="440"/>
    <x v="171"/>
    <x v="184"/>
    <x v="225"/>
    <x v="441"/>
    <x v="3"/>
    <x v="193"/>
    <x v="98"/>
    <x v="268"/>
    <x v="341"/>
    <x v="440"/>
    <x v="440"/>
    <x v="440"/>
    <x v="2"/>
    <x v="5"/>
    <x v="7"/>
    <x v="5"/>
    <x v="372"/>
    <x v="58"/>
  </r>
  <r>
    <x v="103"/>
    <x v="105"/>
    <x v="1"/>
    <x v="4"/>
    <x v="25"/>
    <x v="0"/>
    <x v="6"/>
    <x v="14"/>
    <x v="28"/>
    <x v="9"/>
    <x v="52"/>
    <x v="95"/>
    <x v="2"/>
    <x v="31"/>
    <x v="16"/>
    <x v="67"/>
    <x v="178"/>
    <x v="173"/>
    <x v="17"/>
    <x v="463"/>
    <x v="416"/>
    <x v="2"/>
    <x v="467"/>
    <x v="131"/>
    <x v="201"/>
    <x v="471"/>
    <x v="47"/>
    <x v="129"/>
    <x v="199"/>
    <x v="472"/>
    <x v="3"/>
    <x v="60"/>
    <x v="124"/>
    <x v="298"/>
    <x v="426"/>
    <x v="471"/>
    <x v="471"/>
    <x v="471"/>
    <x v="2"/>
    <x v="5"/>
    <x v="7"/>
    <x v="5"/>
    <x v="457"/>
    <x v="59"/>
  </r>
  <r>
    <x v="105"/>
    <x v="107"/>
    <x v="1"/>
    <x v="6"/>
    <x v="25"/>
    <x v="0"/>
    <x v="6"/>
    <x v="14"/>
    <x v="34"/>
    <x v="9"/>
    <x v="52"/>
    <x v="17"/>
    <x v="2"/>
    <x v="12"/>
    <x v="248"/>
    <x v="52"/>
    <x v="62"/>
    <x v="49"/>
    <x v="9"/>
    <x v="53"/>
    <x v="131"/>
    <x v="2"/>
    <x v="63"/>
    <x v="138"/>
    <x v="139"/>
    <x v="60"/>
    <x v="260"/>
    <x v="138"/>
    <x v="138"/>
    <x v="61"/>
    <x v="3"/>
    <x v="231"/>
    <x v="30"/>
    <x v="99"/>
    <x v="80"/>
    <x v="59"/>
    <x v="59"/>
    <x v="59"/>
    <x v="6"/>
    <x v="5"/>
    <x v="7"/>
    <x v="5"/>
    <x v="133"/>
    <x v="31"/>
  </r>
  <r>
    <x v="106"/>
    <x v="108"/>
    <x v="1"/>
    <x v="5"/>
    <x v="25"/>
    <x v="0"/>
    <x v="6"/>
    <x v="14"/>
    <x v="15"/>
    <x v="9"/>
    <x v="52"/>
    <x v="17"/>
    <x v="2"/>
    <x v="33"/>
    <x v="214"/>
    <x v="52"/>
    <x v="62"/>
    <x v="49"/>
    <x v="9"/>
    <x v="428"/>
    <x v="332"/>
    <x v="2"/>
    <x v="426"/>
    <x v="324"/>
    <x v="341"/>
    <x v="430"/>
    <x v="200"/>
    <x v="324"/>
    <x v="342"/>
    <x v="431"/>
    <x v="3"/>
    <x v="205"/>
    <x v="126"/>
    <x v="391"/>
    <x v="408"/>
    <x v="430"/>
    <x v="430"/>
    <x v="430"/>
    <x v="6"/>
    <x v="5"/>
    <x v="7"/>
    <x v="5"/>
    <x v="355"/>
    <x v="31"/>
  </r>
  <r>
    <x v="107"/>
    <x v="109"/>
    <x v="1"/>
    <x v="3"/>
    <x v="25"/>
    <x v="0"/>
    <x v="6"/>
    <x v="14"/>
    <x v="14"/>
    <x v="9"/>
    <x v="52"/>
    <x v="17"/>
    <x v="2"/>
    <x v="12"/>
    <x v="248"/>
    <x v="52"/>
    <x v="62"/>
    <x v="49"/>
    <x v="9"/>
    <x v="53"/>
    <x v="131"/>
    <x v="2"/>
    <x v="63"/>
    <x v="138"/>
    <x v="139"/>
    <x v="60"/>
    <x v="260"/>
    <x v="138"/>
    <x v="138"/>
    <x v="61"/>
    <x v="3"/>
    <x v="231"/>
    <x v="30"/>
    <x v="99"/>
    <x v="80"/>
    <x v="59"/>
    <x v="59"/>
    <x v="59"/>
    <x v="6"/>
    <x v="5"/>
    <x v="7"/>
    <x v="5"/>
    <x v="133"/>
    <x v="31"/>
  </r>
  <r>
    <x v="259"/>
    <x v="151"/>
    <x v="1"/>
    <x v="4"/>
    <x v="25"/>
    <x v="0"/>
    <x v="6"/>
    <x v="14"/>
    <x v="24"/>
    <x v="9"/>
    <x v="69"/>
    <x v="110"/>
    <x v="2"/>
    <x v="16"/>
    <x v="367"/>
    <x v="89"/>
    <x v="181"/>
    <x v="174"/>
    <x v="21"/>
    <x v="26"/>
    <x v="86"/>
    <x v="2"/>
    <x v="23"/>
    <x v="86"/>
    <x v="76"/>
    <x v="24"/>
    <x v="360"/>
    <x v="87"/>
    <x v="75"/>
    <x v="23"/>
    <x v="3"/>
    <x v="315"/>
    <x v="36"/>
    <x v="67"/>
    <x v="91"/>
    <x v="22"/>
    <x v="22"/>
    <x v="22"/>
    <x v="2"/>
    <x v="5"/>
    <x v="7"/>
    <x v="5"/>
    <x v="56"/>
    <x v="62"/>
  </r>
  <r>
    <x v="415"/>
    <x v="416"/>
    <x v="1"/>
    <x v="4"/>
    <x v="25"/>
    <x v="0"/>
    <x v="6"/>
    <x v="14"/>
    <x v="24"/>
    <x v="9"/>
    <x v="94"/>
    <x v="133"/>
    <x v="2"/>
    <x v="16"/>
    <x v="405"/>
    <x v="67"/>
    <x v="188"/>
    <x v="182"/>
    <x v="25"/>
    <x v="23"/>
    <x v="93"/>
    <x v="2"/>
    <x v="21"/>
    <x v="346"/>
    <x v="316"/>
    <x v="23"/>
    <x v="398"/>
    <x v="346"/>
    <x v="317"/>
    <x v="22"/>
    <x v="3"/>
    <x v="328"/>
    <x v="86"/>
    <x v="323"/>
    <x v="312"/>
    <x v="21"/>
    <x v="21"/>
    <x v="21"/>
    <x v="2"/>
    <x v="5"/>
    <x v="7"/>
    <x v="5"/>
    <x v="63"/>
    <x v="73"/>
  </r>
  <r>
    <x v="435"/>
    <x v="433"/>
    <x v="1"/>
    <x v="4"/>
    <x v="25"/>
    <x v="0"/>
    <x v="6"/>
    <x v="14"/>
    <x v="26"/>
    <x v="9"/>
    <x v="102"/>
    <x v="140"/>
    <x v="2"/>
    <x v="29"/>
    <x v="52"/>
    <x v="75"/>
    <x v="190"/>
    <x v="185"/>
    <x v="24"/>
    <x v="458"/>
    <x v="373"/>
    <x v="2"/>
    <x v="461"/>
    <x v="181"/>
    <x v="271"/>
    <x v="464"/>
    <x v="70"/>
    <x v="181"/>
    <x v="269"/>
    <x v="466"/>
    <x v="3"/>
    <x v="115"/>
    <x v="86"/>
    <x v="273"/>
    <x v="273"/>
    <x v="465"/>
    <x v="465"/>
    <x v="465"/>
    <x v="2"/>
    <x v="5"/>
    <x v="7"/>
    <x v="5"/>
    <x v="422"/>
    <x v="75"/>
  </r>
  <r>
    <x v="457"/>
    <x v="456"/>
    <x v="1"/>
    <x v="4"/>
    <x v="25"/>
    <x v="0"/>
    <x v="6"/>
    <x v="14"/>
    <x v="23"/>
    <x v="9"/>
    <x v="109"/>
    <x v="147"/>
    <x v="2"/>
    <x v="16"/>
    <x v="428"/>
    <x v="81"/>
    <x v="192"/>
    <x v="186"/>
    <x v="23"/>
    <x v="20"/>
    <x v="88"/>
    <x v="2"/>
    <x v="19"/>
    <x v="203"/>
    <x v="163"/>
    <x v="21"/>
    <x v="396"/>
    <x v="203"/>
    <x v="163"/>
    <x v="20"/>
    <x v="3"/>
    <x v="330"/>
    <x v="86"/>
    <x v="174"/>
    <x v="186"/>
    <x v="19"/>
    <x v="19"/>
    <x v="19"/>
    <x v="2"/>
    <x v="5"/>
    <x v="7"/>
    <x v="5"/>
    <x v="68"/>
    <x v="76"/>
  </r>
  <r>
    <x v="130"/>
    <x v="427"/>
    <x v="1"/>
    <x v="4"/>
    <x v="26"/>
    <x v="4"/>
    <x v="1"/>
    <x v="14"/>
    <x v="25"/>
    <x v="6"/>
    <x v="62"/>
    <x v="104"/>
    <x v="2"/>
    <x v="15"/>
    <x v="449"/>
    <x v="67"/>
    <x v="89"/>
    <x v="91"/>
    <x v="247"/>
    <x v="177"/>
    <x v="97"/>
    <x v="2"/>
    <x v="169"/>
    <x v="57"/>
    <x v="60"/>
    <x v="176"/>
    <x v="327"/>
    <x v="57"/>
    <x v="60"/>
    <x v="175"/>
    <x v="3"/>
    <x v="285"/>
    <x v="34"/>
    <x v="53"/>
    <x v="43"/>
    <x v="172"/>
    <x v="172"/>
    <x v="172"/>
    <x v="2"/>
    <x v="3"/>
    <x v="7"/>
    <x v="3"/>
    <x v="142"/>
    <x v="212"/>
  </r>
  <r>
    <x v="131"/>
    <x v="132"/>
    <x v="1"/>
    <x v="4"/>
    <x v="26"/>
    <x v="4"/>
    <x v="1"/>
    <x v="14"/>
    <x v="23"/>
    <x v="6"/>
    <x v="62"/>
    <x v="104"/>
    <x v="2"/>
    <x v="17"/>
    <x v="265"/>
    <x v="67"/>
    <x v="89"/>
    <x v="91"/>
    <x v="246"/>
    <x v="208"/>
    <x v="218"/>
    <x v="2"/>
    <x v="234"/>
    <x v="130"/>
    <x v="138"/>
    <x v="222"/>
    <x v="249"/>
    <x v="128"/>
    <x v="137"/>
    <x v="224"/>
    <x v="3"/>
    <x v="225"/>
    <x v="70"/>
    <x v="128"/>
    <x v="143"/>
    <x v="223"/>
    <x v="223"/>
    <x v="222"/>
    <x v="2"/>
    <x v="3"/>
    <x v="7"/>
    <x v="3"/>
    <x v="217"/>
    <x v="212"/>
  </r>
  <r>
    <x v="391"/>
    <x v="383"/>
    <x v="1"/>
    <x v="4"/>
    <x v="27"/>
    <x v="12"/>
    <x v="1"/>
    <x v="4"/>
    <x v="26"/>
    <x v="2"/>
    <x v="79"/>
    <x v="38"/>
    <x v="2"/>
    <x v="14"/>
    <x v="287"/>
    <x v="24"/>
    <x v="25"/>
    <x v="26"/>
    <x v="295"/>
    <x v="233"/>
    <x v="166"/>
    <x v="2"/>
    <x v="225"/>
    <x v="135"/>
    <x v="145"/>
    <x v="227"/>
    <x v="297"/>
    <x v="134"/>
    <x v="143"/>
    <x v="229"/>
    <x v="3"/>
    <x v="378"/>
    <x v="86"/>
    <x v="146"/>
    <x v="163"/>
    <x v="228"/>
    <x v="228"/>
    <x v="227"/>
    <x v="4"/>
    <x v="8"/>
    <x v="0"/>
    <x v="8"/>
    <x v="170"/>
    <x v="188"/>
  </r>
  <r>
    <x v="167"/>
    <x v="162"/>
    <x v="1"/>
    <x v="4"/>
    <x v="28"/>
    <x v="12"/>
    <x v="8"/>
    <x v="14"/>
    <x v="29"/>
    <x v="4"/>
    <x v="73"/>
    <x v="112"/>
    <x v="2"/>
    <x v="16"/>
    <x v="389"/>
    <x v="83"/>
    <x v="161"/>
    <x v="165"/>
    <x v="199"/>
    <x v="134"/>
    <x v="121"/>
    <x v="2"/>
    <x v="132"/>
    <x v="78"/>
    <x v="79"/>
    <x v="112"/>
    <x v="313"/>
    <x v="79"/>
    <x v="79"/>
    <x v="113"/>
    <x v="3"/>
    <x v="387"/>
    <x v="86"/>
    <x v="82"/>
    <x v="17"/>
    <x v="110"/>
    <x v="110"/>
    <x v="110"/>
    <x v="2"/>
    <x v="8"/>
    <x v="0"/>
    <x v="8"/>
    <x v="125"/>
    <x v="146"/>
  </r>
  <r>
    <x v="266"/>
    <x v="253"/>
    <x v="1"/>
    <x v="11"/>
    <x v="28"/>
    <x v="12"/>
    <x v="8"/>
    <x v="14"/>
    <x v="29"/>
    <x v="5"/>
    <x v="73"/>
    <x v="112"/>
    <x v="2"/>
    <x v="29"/>
    <x v="83"/>
    <x v="83"/>
    <x v="161"/>
    <x v="165"/>
    <x v="199"/>
    <x v="338"/>
    <x v="346"/>
    <x v="2"/>
    <x v="343"/>
    <x v="380"/>
    <x v="397"/>
    <x v="367"/>
    <x v="159"/>
    <x v="379"/>
    <x v="396"/>
    <x v="369"/>
    <x v="3"/>
    <x v="51"/>
    <x v="86"/>
    <x v="410"/>
    <x v="483"/>
    <x v="369"/>
    <x v="369"/>
    <x v="369"/>
    <x v="2"/>
    <x v="8"/>
    <x v="0"/>
    <x v="8"/>
    <x v="361"/>
    <x v="146"/>
  </r>
  <r>
    <x v="362"/>
    <x v="354"/>
    <x v="1"/>
    <x v="4"/>
    <x v="28"/>
    <x v="12"/>
    <x v="8"/>
    <x v="14"/>
    <x v="23"/>
    <x v="4"/>
    <x v="71"/>
    <x v="111"/>
    <x v="2"/>
    <x v="29"/>
    <x v="74"/>
    <x v="101"/>
    <x v="160"/>
    <x v="163"/>
    <x v="206"/>
    <x v="341"/>
    <x v="358"/>
    <x v="2"/>
    <x v="351"/>
    <x v="422"/>
    <x v="436"/>
    <x v="386"/>
    <x v="201"/>
    <x v="422"/>
    <x v="436"/>
    <x v="387"/>
    <x v="3"/>
    <x v="46"/>
    <x v="127"/>
    <x v="462"/>
    <x v="472"/>
    <x v="387"/>
    <x v="387"/>
    <x v="387"/>
    <x v="2"/>
    <x v="8"/>
    <x v="0"/>
    <x v="8"/>
    <x v="360"/>
    <x v="299"/>
  </r>
  <r>
    <x v="417"/>
    <x v="418"/>
    <x v="1"/>
    <x v="4"/>
    <x v="29"/>
    <x v="2"/>
    <x v="2"/>
    <x v="4"/>
    <x v="23"/>
    <x v="1"/>
    <x v="95"/>
    <x v="134"/>
    <x v="0"/>
    <x v="16"/>
    <x v="429"/>
    <x v="47"/>
    <x v="64"/>
    <x v="55"/>
    <x v="14"/>
    <x v="19"/>
    <x v="178"/>
    <x v="2"/>
    <x v="20"/>
    <x v="129"/>
    <x v="107"/>
    <x v="20"/>
    <x v="290"/>
    <x v="135"/>
    <x v="120"/>
    <x v="33"/>
    <x v="3"/>
    <x v="283"/>
    <x v="86"/>
    <x v="122"/>
    <x v="140"/>
    <x v="32"/>
    <x v="32"/>
    <x v="32"/>
    <x v="2"/>
    <x v="4"/>
    <x v="7"/>
    <x v="4"/>
    <x v="29"/>
    <x v="299"/>
  </r>
  <r>
    <x v="168"/>
    <x v="163"/>
    <x v="1"/>
    <x v="4"/>
    <x v="30"/>
    <x v="2"/>
    <x v="6"/>
    <x v="3"/>
    <x v="29"/>
    <x v="7"/>
    <x v="73"/>
    <x v="112"/>
    <x v="2"/>
    <x v="16"/>
    <x v="313"/>
    <x v="3"/>
    <x v="6"/>
    <x v="6"/>
    <x v="255"/>
    <x v="192"/>
    <x v="240"/>
    <x v="2"/>
    <x v="227"/>
    <x v="270"/>
    <x v="275"/>
    <x v="218"/>
    <x v="256"/>
    <x v="269"/>
    <x v="273"/>
    <x v="220"/>
    <x v="3"/>
    <x v="266"/>
    <x v="86"/>
    <x v="276"/>
    <x v="198"/>
    <x v="219"/>
    <x v="219"/>
    <x v="218"/>
    <x v="2"/>
    <x v="4"/>
    <x v="7"/>
    <x v="4"/>
    <x v="201"/>
    <x v="229"/>
  </r>
  <r>
    <x v="334"/>
    <x v="316"/>
    <x v="1"/>
    <x v="11"/>
    <x v="30"/>
    <x v="2"/>
    <x v="6"/>
    <x v="3"/>
    <x v="29"/>
    <x v="5"/>
    <x v="73"/>
    <x v="112"/>
    <x v="2"/>
    <x v="29"/>
    <x v="162"/>
    <x v="3"/>
    <x v="6"/>
    <x v="6"/>
    <x v="255"/>
    <x v="282"/>
    <x v="248"/>
    <x v="2"/>
    <x v="264"/>
    <x v="197"/>
    <x v="210"/>
    <x v="274"/>
    <x v="205"/>
    <x v="197"/>
    <x v="210"/>
    <x v="275"/>
    <x v="3"/>
    <x v="174"/>
    <x v="86"/>
    <x v="217"/>
    <x v="307"/>
    <x v="272"/>
    <x v="272"/>
    <x v="273"/>
    <x v="2"/>
    <x v="4"/>
    <x v="7"/>
    <x v="4"/>
    <x v="287"/>
    <x v="229"/>
  </r>
  <r>
    <x v="410"/>
    <x v="405"/>
    <x v="1"/>
    <x v="4"/>
    <x v="30"/>
    <x v="2"/>
    <x v="6"/>
    <x v="3"/>
    <x v="11"/>
    <x v="7"/>
    <x v="91"/>
    <x v="130"/>
    <x v="2"/>
    <x v="29"/>
    <x v="94"/>
    <x v="7"/>
    <x v="7"/>
    <x v="7"/>
    <x v="254"/>
    <x v="285"/>
    <x v="249"/>
    <x v="2"/>
    <x v="266"/>
    <x v="280"/>
    <x v="284"/>
    <x v="280"/>
    <x v="212"/>
    <x v="280"/>
    <x v="284"/>
    <x v="281"/>
    <x v="3"/>
    <x v="165"/>
    <x v="86"/>
    <x v="286"/>
    <x v="281"/>
    <x v="278"/>
    <x v="278"/>
    <x v="279"/>
    <x v="2"/>
    <x v="4"/>
    <x v="7"/>
    <x v="4"/>
    <x v="288"/>
    <x v="230"/>
  </r>
  <r>
    <x v="123"/>
    <x v="125"/>
    <x v="1"/>
    <x v="4"/>
    <x v="31"/>
    <x v="4"/>
    <x v="8"/>
    <x v="14"/>
    <x v="24"/>
    <x v="7"/>
    <x v="59"/>
    <x v="101"/>
    <x v="2"/>
    <x v="16"/>
    <x v="305"/>
    <x v="21"/>
    <x v="27"/>
    <x v="27"/>
    <x v="253"/>
    <x v="193"/>
    <x v="212"/>
    <x v="2"/>
    <x v="209"/>
    <x v="166"/>
    <x v="175"/>
    <x v="210"/>
    <x v="274"/>
    <x v="163"/>
    <x v="171"/>
    <x v="210"/>
    <x v="3"/>
    <x v="243"/>
    <x v="71"/>
    <x v="162"/>
    <x v="155"/>
    <x v="208"/>
    <x v="208"/>
    <x v="208"/>
    <x v="2"/>
    <x v="3"/>
    <x v="7"/>
    <x v="3"/>
    <x v="191"/>
    <x v="217"/>
  </r>
  <r>
    <x v="46"/>
    <x v="44"/>
    <x v="1"/>
    <x v="4"/>
    <x v="32"/>
    <x v="14"/>
    <x v="2"/>
    <x v="13"/>
    <x v="25"/>
    <x v="1"/>
    <x v="32"/>
    <x v="77"/>
    <x v="2"/>
    <x v="16"/>
    <x v="296"/>
    <x v="40"/>
    <x v="67"/>
    <x v="68"/>
    <x v="215"/>
    <x v="142"/>
    <x v="179"/>
    <x v="2"/>
    <x v="152"/>
    <x v="195"/>
    <x v="199"/>
    <x v="153"/>
    <x v="314"/>
    <x v="195"/>
    <x v="197"/>
    <x v="156"/>
    <x v="3"/>
    <x v="338"/>
    <x v="42"/>
    <x v="158"/>
    <x v="151"/>
    <x v="151"/>
    <x v="151"/>
    <x v="153"/>
    <x v="2"/>
    <x v="7"/>
    <x v="7"/>
    <x v="7"/>
    <x v="164"/>
    <x v="176"/>
  </r>
  <r>
    <x v="387"/>
    <x v="379"/>
    <x v="1"/>
    <x v="4"/>
    <x v="32"/>
    <x v="14"/>
    <x v="2"/>
    <x v="13"/>
    <x v="26"/>
    <x v="1"/>
    <x v="79"/>
    <x v="38"/>
    <x v="2"/>
    <x v="14"/>
    <x v="288"/>
    <x v="39"/>
    <x v="32"/>
    <x v="31"/>
    <x v="222"/>
    <x v="149"/>
    <x v="151"/>
    <x v="2"/>
    <x v="153"/>
    <x v="90"/>
    <x v="90"/>
    <x v="150"/>
    <x v="295"/>
    <x v="91"/>
    <x v="89"/>
    <x v="153"/>
    <x v="3"/>
    <x v="335"/>
    <x v="86"/>
    <x v="92"/>
    <x v="103"/>
    <x v="148"/>
    <x v="148"/>
    <x v="150"/>
    <x v="4"/>
    <x v="7"/>
    <x v="7"/>
    <x v="7"/>
    <x v="162"/>
    <x v="168"/>
  </r>
  <r>
    <x v="495"/>
    <x v="497"/>
    <x v="1"/>
    <x v="4"/>
    <x v="32"/>
    <x v="14"/>
    <x v="2"/>
    <x v="13"/>
    <x v="20"/>
    <x v="1"/>
    <x v="118"/>
    <x v="153"/>
    <x v="2"/>
    <x v="17"/>
    <x v="268"/>
    <x v="42"/>
    <x v="73"/>
    <x v="76"/>
    <x v="188"/>
    <x v="156"/>
    <x v="222"/>
    <x v="2"/>
    <x v="185"/>
    <x v="229"/>
    <x v="231"/>
    <x v="180"/>
    <x v="282"/>
    <x v="229"/>
    <x v="231"/>
    <x v="179"/>
    <x v="3"/>
    <x v="260"/>
    <x v="86"/>
    <x v="235"/>
    <x v="244"/>
    <x v="176"/>
    <x v="176"/>
    <x v="176"/>
    <x v="2"/>
    <x v="7"/>
    <x v="7"/>
    <x v="7"/>
    <x v="235"/>
    <x v="277"/>
  </r>
  <r>
    <x v="446"/>
    <x v="445"/>
    <x v="1"/>
    <x v="4"/>
    <x v="33"/>
    <x v="14"/>
    <x v="10"/>
    <x v="13"/>
    <x v="23"/>
    <x v="2"/>
    <x v="105"/>
    <x v="143"/>
    <x v="2"/>
    <x v="8"/>
    <x v="469"/>
    <x v="55"/>
    <x v="139"/>
    <x v="142"/>
    <x v="175"/>
    <x v="51"/>
    <x v="24"/>
    <x v="2"/>
    <x v="50"/>
    <x v="381"/>
    <x v="393"/>
    <x v="52"/>
    <x v="450"/>
    <x v="380"/>
    <x v="393"/>
    <x v="53"/>
    <x v="3"/>
    <x v="431"/>
    <x v="86"/>
    <x v="406"/>
    <x v="399"/>
    <x v="51"/>
    <x v="51"/>
    <x v="51"/>
    <x v="2"/>
    <x v="7"/>
    <x v="7"/>
    <x v="7"/>
    <x v="41"/>
    <x v="179"/>
  </r>
  <r>
    <x v="448"/>
    <x v="447"/>
    <x v="1"/>
    <x v="4"/>
    <x v="33"/>
    <x v="14"/>
    <x v="10"/>
    <x v="13"/>
    <x v="26"/>
    <x v="2"/>
    <x v="106"/>
    <x v="160"/>
    <x v="2"/>
    <x v="12"/>
    <x v="459"/>
    <x v="59"/>
    <x v="143"/>
    <x v="146"/>
    <x v="151"/>
    <x v="57"/>
    <x v="44"/>
    <x v="2"/>
    <x v="61"/>
    <x v="349"/>
    <x v="346"/>
    <x v="65"/>
    <x v="438"/>
    <x v="348"/>
    <x v="346"/>
    <x v="66"/>
    <x v="3"/>
    <x v="428"/>
    <x v="86"/>
    <x v="355"/>
    <x v="344"/>
    <x v="63"/>
    <x v="63"/>
    <x v="63"/>
    <x v="1"/>
    <x v="7"/>
    <x v="7"/>
    <x v="7"/>
    <x v="71"/>
    <x v="180"/>
  </r>
  <r>
    <x v="44"/>
    <x v="43"/>
    <x v="1"/>
    <x v="4"/>
    <x v="34"/>
    <x v="0"/>
    <x v="1"/>
    <x v="13"/>
    <x v="20"/>
    <x v="7"/>
    <x v="31"/>
    <x v="76"/>
    <x v="2"/>
    <x v="16"/>
    <x v="294"/>
    <x v="41"/>
    <x v="260"/>
    <x v="261"/>
    <x v="216"/>
    <x v="144"/>
    <x v="66"/>
    <x v="2"/>
    <x v="116"/>
    <x v="447"/>
    <x v="462"/>
    <x v="158"/>
    <x v="428"/>
    <x v="447"/>
    <x v="462"/>
    <x v="161"/>
    <x v="3"/>
    <x v="294"/>
    <x v="39"/>
    <x v="479"/>
    <x v="325"/>
    <x v="156"/>
    <x v="156"/>
    <x v="158"/>
    <x v="2"/>
    <x v="5"/>
    <x v="7"/>
    <x v="5"/>
    <x v="24"/>
    <x v="19"/>
  </r>
  <r>
    <x v="170"/>
    <x v="165"/>
    <x v="1"/>
    <x v="4"/>
    <x v="34"/>
    <x v="0"/>
    <x v="1"/>
    <x v="13"/>
    <x v="29"/>
    <x v="2"/>
    <x v="73"/>
    <x v="112"/>
    <x v="2"/>
    <x v="16"/>
    <x v="377"/>
    <x v="98"/>
    <x v="267"/>
    <x v="265"/>
    <x v="157"/>
    <x v="118"/>
    <x v="46"/>
    <x v="2"/>
    <x v="98"/>
    <x v="398"/>
    <x v="407"/>
    <x v="111"/>
    <x v="422"/>
    <x v="399"/>
    <x v="409"/>
    <x v="112"/>
    <x v="3"/>
    <x v="318"/>
    <x v="86"/>
    <x v="420"/>
    <x v="336"/>
    <x v="109"/>
    <x v="109"/>
    <x v="109"/>
    <x v="2"/>
    <x v="5"/>
    <x v="7"/>
    <x v="5"/>
    <x v="19"/>
    <x v="13"/>
  </r>
  <r>
    <x v="257"/>
    <x v="150"/>
    <x v="1"/>
    <x v="4"/>
    <x v="34"/>
    <x v="0"/>
    <x v="1"/>
    <x v="13"/>
    <x v="24"/>
    <x v="7"/>
    <x v="69"/>
    <x v="110"/>
    <x v="2"/>
    <x v="29"/>
    <x v="103"/>
    <x v="106"/>
    <x v="265"/>
    <x v="264"/>
    <x v="171"/>
    <x v="349"/>
    <x v="422"/>
    <x v="2"/>
    <x v="387"/>
    <x v="112"/>
    <x v="125"/>
    <x v="380"/>
    <x v="54"/>
    <x v="113"/>
    <x v="125"/>
    <x v="381"/>
    <x v="3"/>
    <x v="131"/>
    <x v="129"/>
    <x v="196"/>
    <x v="178"/>
    <x v="381"/>
    <x v="381"/>
    <x v="381"/>
    <x v="2"/>
    <x v="5"/>
    <x v="7"/>
    <x v="5"/>
    <x v="466"/>
    <x v="14"/>
  </r>
  <r>
    <x v="268"/>
    <x v="255"/>
    <x v="1"/>
    <x v="11"/>
    <x v="34"/>
    <x v="0"/>
    <x v="1"/>
    <x v="13"/>
    <x v="29"/>
    <x v="5"/>
    <x v="73"/>
    <x v="112"/>
    <x v="2"/>
    <x v="29"/>
    <x v="98"/>
    <x v="98"/>
    <x v="267"/>
    <x v="265"/>
    <x v="157"/>
    <x v="357"/>
    <x v="419"/>
    <x v="2"/>
    <x v="386"/>
    <x v="59"/>
    <x v="66"/>
    <x v="370"/>
    <x v="36"/>
    <x v="58"/>
    <x v="64"/>
    <x v="371"/>
    <x v="3"/>
    <x v="128"/>
    <x v="86"/>
    <x v="70"/>
    <x v="164"/>
    <x v="371"/>
    <x v="371"/>
    <x v="371"/>
    <x v="2"/>
    <x v="5"/>
    <x v="7"/>
    <x v="5"/>
    <x v="468"/>
    <x v="13"/>
  </r>
  <r>
    <x v="464"/>
    <x v="463"/>
    <x v="1"/>
    <x v="4"/>
    <x v="34"/>
    <x v="0"/>
    <x v="1"/>
    <x v="13"/>
    <x v="20"/>
    <x v="7"/>
    <x v="109"/>
    <x v="147"/>
    <x v="2"/>
    <x v="16"/>
    <x v="439"/>
    <x v="114"/>
    <x v="271"/>
    <x v="270"/>
    <x v="136"/>
    <x v="92"/>
    <x v="40"/>
    <x v="2"/>
    <x v="91"/>
    <x v="145"/>
    <x v="147"/>
    <x v="95"/>
    <x v="413"/>
    <x v="144"/>
    <x v="147"/>
    <x v="96"/>
    <x v="3"/>
    <x v="332"/>
    <x v="86"/>
    <x v="151"/>
    <x v="169"/>
    <x v="93"/>
    <x v="93"/>
    <x v="93"/>
    <x v="2"/>
    <x v="5"/>
    <x v="7"/>
    <x v="5"/>
    <x v="16"/>
    <x v="11"/>
  </r>
  <r>
    <x v="171"/>
    <x v="166"/>
    <x v="1"/>
    <x v="4"/>
    <x v="35"/>
    <x v="14"/>
    <x v="8"/>
    <x v="14"/>
    <x v="29"/>
    <x v="4"/>
    <x v="73"/>
    <x v="112"/>
    <x v="2"/>
    <x v="16"/>
    <x v="327"/>
    <x v="49"/>
    <x v="137"/>
    <x v="140"/>
    <x v="120"/>
    <x v="106"/>
    <x v="132"/>
    <x v="2"/>
    <x v="125"/>
    <x v="339"/>
    <x v="343"/>
    <x v="129"/>
    <x v="366"/>
    <x v="340"/>
    <x v="344"/>
    <x v="130"/>
    <x v="3"/>
    <x v="344"/>
    <x v="86"/>
    <x v="351"/>
    <x v="116"/>
    <x v="127"/>
    <x v="127"/>
    <x v="127"/>
    <x v="2"/>
    <x v="7"/>
    <x v="7"/>
    <x v="7"/>
    <x v="183"/>
    <x v="220"/>
  </r>
  <r>
    <x v="269"/>
    <x v="256"/>
    <x v="1"/>
    <x v="11"/>
    <x v="35"/>
    <x v="14"/>
    <x v="8"/>
    <x v="14"/>
    <x v="29"/>
    <x v="5"/>
    <x v="73"/>
    <x v="112"/>
    <x v="2"/>
    <x v="29"/>
    <x v="147"/>
    <x v="49"/>
    <x v="137"/>
    <x v="140"/>
    <x v="120"/>
    <x v="372"/>
    <x v="329"/>
    <x v="2"/>
    <x v="354"/>
    <x v="125"/>
    <x v="136"/>
    <x v="347"/>
    <x v="100"/>
    <x v="124"/>
    <x v="135"/>
    <x v="348"/>
    <x v="3"/>
    <x v="97"/>
    <x v="86"/>
    <x v="140"/>
    <x v="374"/>
    <x v="348"/>
    <x v="348"/>
    <x v="348"/>
    <x v="2"/>
    <x v="7"/>
    <x v="7"/>
    <x v="7"/>
    <x v="297"/>
    <x v="220"/>
  </r>
  <r>
    <x v="14"/>
    <x v="8"/>
    <x v="1"/>
    <x v="4"/>
    <x v="36"/>
    <x v="1"/>
    <x v="1"/>
    <x v="0"/>
    <x v="25"/>
    <x v="7"/>
    <x v="14"/>
    <x v="67"/>
    <x v="2"/>
    <x v="31"/>
    <x v="19"/>
    <x v="77"/>
    <x v="126"/>
    <x v="128"/>
    <x v="179"/>
    <x v="416"/>
    <x v="379"/>
    <x v="2"/>
    <x v="394"/>
    <x v="385"/>
    <x v="402"/>
    <x v="412"/>
    <x v="166"/>
    <x v="385"/>
    <x v="402"/>
    <x v="413"/>
    <x v="3"/>
    <x v="52"/>
    <x v="142"/>
    <x v="446"/>
    <x v="345"/>
    <x v="413"/>
    <x v="413"/>
    <x v="413"/>
    <x v="2"/>
    <x v="6"/>
    <x v="7"/>
    <x v="6"/>
    <x v="368"/>
    <x v="181"/>
  </r>
  <r>
    <x v="15"/>
    <x v="9"/>
    <x v="1"/>
    <x v="4"/>
    <x v="36"/>
    <x v="1"/>
    <x v="1"/>
    <x v="0"/>
    <x v="23"/>
    <x v="7"/>
    <x v="15"/>
    <x v="68"/>
    <x v="2"/>
    <x v="16"/>
    <x v="290"/>
    <x v="73"/>
    <x v="127"/>
    <x v="129"/>
    <x v="178"/>
    <x v="143"/>
    <x v="144"/>
    <x v="2"/>
    <x v="150"/>
    <x v="122"/>
    <x v="129"/>
    <x v="139"/>
    <x v="281"/>
    <x v="121"/>
    <x v="128"/>
    <x v="140"/>
    <x v="3"/>
    <x v="337"/>
    <x v="20"/>
    <x v="75"/>
    <x v="185"/>
    <x v="137"/>
    <x v="137"/>
    <x v="137"/>
    <x v="2"/>
    <x v="6"/>
    <x v="7"/>
    <x v="6"/>
    <x v="167"/>
    <x v="182"/>
  </r>
  <r>
    <x v="31"/>
    <x v="31"/>
    <x v="1"/>
    <x v="4"/>
    <x v="36"/>
    <x v="1"/>
    <x v="1"/>
    <x v="0"/>
    <x v="12"/>
    <x v="7"/>
    <x v="22"/>
    <x v="67"/>
    <x v="2"/>
    <x v="17"/>
    <x v="258"/>
    <x v="63"/>
    <x v="126"/>
    <x v="128"/>
    <x v="177"/>
    <x v="169"/>
    <x v="215"/>
    <x v="2"/>
    <x v="189"/>
    <x v="221"/>
    <x v="222"/>
    <x v="181"/>
    <x v="253"/>
    <x v="221"/>
    <x v="222"/>
    <x v="180"/>
    <x v="3"/>
    <x v="254"/>
    <x v="46"/>
    <x v="184"/>
    <x v="217"/>
    <x v="178"/>
    <x v="178"/>
    <x v="178"/>
    <x v="2"/>
    <x v="6"/>
    <x v="7"/>
    <x v="6"/>
    <x v="207"/>
    <x v="181"/>
  </r>
  <r>
    <x v="413"/>
    <x v="410"/>
    <x v="1"/>
    <x v="4"/>
    <x v="37"/>
    <x v="0"/>
    <x v="3"/>
    <x v="14"/>
    <x v="23"/>
    <x v="9"/>
    <x v="93"/>
    <x v="132"/>
    <x v="2"/>
    <x v="16"/>
    <x v="400"/>
    <x v="53"/>
    <x v="82"/>
    <x v="85"/>
    <x v="277"/>
    <x v="215"/>
    <x v="173"/>
    <x v="2"/>
    <x v="207"/>
    <x v="140"/>
    <x v="148"/>
    <x v="219"/>
    <x v="307"/>
    <x v="140"/>
    <x v="148"/>
    <x v="221"/>
    <x v="3"/>
    <x v="327"/>
    <x v="86"/>
    <x v="152"/>
    <x v="171"/>
    <x v="220"/>
    <x v="220"/>
    <x v="219"/>
    <x v="2"/>
    <x v="5"/>
    <x v="7"/>
    <x v="5"/>
    <x v="216"/>
    <x v="239"/>
  </r>
  <r>
    <x v="414"/>
    <x v="411"/>
    <x v="1"/>
    <x v="4"/>
    <x v="37"/>
    <x v="0"/>
    <x v="3"/>
    <x v="14"/>
    <x v="25"/>
    <x v="9"/>
    <x v="93"/>
    <x v="132"/>
    <x v="2"/>
    <x v="16"/>
    <x v="399"/>
    <x v="52"/>
    <x v="82"/>
    <x v="85"/>
    <x v="276"/>
    <x v="216"/>
    <x v="174"/>
    <x v="2"/>
    <x v="208"/>
    <x v="149"/>
    <x v="158"/>
    <x v="221"/>
    <x v="312"/>
    <x v="148"/>
    <x v="158"/>
    <x v="223"/>
    <x v="3"/>
    <x v="326"/>
    <x v="86"/>
    <x v="164"/>
    <x v="180"/>
    <x v="222"/>
    <x v="222"/>
    <x v="221"/>
    <x v="2"/>
    <x v="5"/>
    <x v="7"/>
    <x v="5"/>
    <x v="215"/>
    <x v="239"/>
  </r>
  <r>
    <x v="172"/>
    <x v="167"/>
    <x v="1"/>
    <x v="4"/>
    <x v="38"/>
    <x v="12"/>
    <x v="8"/>
    <x v="1"/>
    <x v="29"/>
    <x v="1"/>
    <x v="73"/>
    <x v="112"/>
    <x v="2"/>
    <x v="16"/>
    <x v="332"/>
    <x v="57"/>
    <x v="159"/>
    <x v="161"/>
    <x v="167"/>
    <x v="129"/>
    <x v="128"/>
    <x v="2"/>
    <x v="135"/>
    <x v="323"/>
    <x v="324"/>
    <x v="136"/>
    <x v="353"/>
    <x v="323"/>
    <x v="325"/>
    <x v="137"/>
    <x v="3"/>
    <x v="383"/>
    <x v="86"/>
    <x v="333"/>
    <x v="329"/>
    <x v="134"/>
    <x v="134"/>
    <x v="134"/>
    <x v="2"/>
    <x v="8"/>
    <x v="0"/>
    <x v="8"/>
    <x v="126"/>
    <x v="147"/>
  </r>
  <r>
    <x v="270"/>
    <x v="257"/>
    <x v="1"/>
    <x v="11"/>
    <x v="38"/>
    <x v="12"/>
    <x v="8"/>
    <x v="1"/>
    <x v="29"/>
    <x v="5"/>
    <x v="73"/>
    <x v="112"/>
    <x v="2"/>
    <x v="29"/>
    <x v="141"/>
    <x v="57"/>
    <x v="159"/>
    <x v="161"/>
    <x v="167"/>
    <x v="345"/>
    <x v="335"/>
    <x v="2"/>
    <x v="337"/>
    <x v="139"/>
    <x v="156"/>
    <x v="340"/>
    <x v="113"/>
    <x v="139"/>
    <x v="156"/>
    <x v="341"/>
    <x v="3"/>
    <x v="58"/>
    <x v="86"/>
    <x v="160"/>
    <x v="174"/>
    <x v="341"/>
    <x v="341"/>
    <x v="341"/>
    <x v="2"/>
    <x v="8"/>
    <x v="0"/>
    <x v="8"/>
    <x v="359"/>
    <x v="147"/>
  </r>
  <r>
    <x v="173"/>
    <x v="168"/>
    <x v="1"/>
    <x v="4"/>
    <x v="39"/>
    <x v="0"/>
    <x v="3"/>
    <x v="14"/>
    <x v="29"/>
    <x v="6"/>
    <x v="73"/>
    <x v="112"/>
    <x v="2"/>
    <x v="16"/>
    <x v="366"/>
    <x v="72"/>
    <x v="40"/>
    <x v="40"/>
    <x v="202"/>
    <x v="136"/>
    <x v="202"/>
    <x v="2"/>
    <x v="151"/>
    <x v="40"/>
    <x v="41"/>
    <x v="114"/>
    <x v="222"/>
    <x v="40"/>
    <x v="41"/>
    <x v="115"/>
    <x v="3"/>
    <x v="314"/>
    <x v="86"/>
    <x v="44"/>
    <x v="145"/>
    <x v="112"/>
    <x v="112"/>
    <x v="112"/>
    <x v="2"/>
    <x v="5"/>
    <x v="7"/>
    <x v="5"/>
    <x v="186"/>
    <x v="214"/>
  </r>
  <r>
    <x v="335"/>
    <x v="317"/>
    <x v="1"/>
    <x v="11"/>
    <x v="39"/>
    <x v="0"/>
    <x v="3"/>
    <x v="14"/>
    <x v="29"/>
    <x v="5"/>
    <x v="73"/>
    <x v="112"/>
    <x v="2"/>
    <x v="29"/>
    <x v="110"/>
    <x v="72"/>
    <x v="40"/>
    <x v="40"/>
    <x v="202"/>
    <x v="334"/>
    <x v="273"/>
    <x v="2"/>
    <x v="323"/>
    <x v="420"/>
    <x v="434"/>
    <x v="364"/>
    <x v="231"/>
    <x v="420"/>
    <x v="434"/>
    <x v="366"/>
    <x v="3"/>
    <x v="134"/>
    <x v="86"/>
    <x v="443"/>
    <x v="355"/>
    <x v="366"/>
    <x v="366"/>
    <x v="366"/>
    <x v="2"/>
    <x v="5"/>
    <x v="7"/>
    <x v="5"/>
    <x v="293"/>
    <x v="214"/>
  </r>
  <r>
    <x v="174"/>
    <x v="169"/>
    <x v="1"/>
    <x v="4"/>
    <x v="40"/>
    <x v="0"/>
    <x v="2"/>
    <x v="14"/>
    <x v="29"/>
    <x v="6"/>
    <x v="73"/>
    <x v="112"/>
    <x v="2"/>
    <x v="16"/>
    <x v="378"/>
    <x v="76"/>
    <x v="92"/>
    <x v="90"/>
    <x v="185"/>
    <x v="130"/>
    <x v="143"/>
    <x v="2"/>
    <x v="139"/>
    <x v="51"/>
    <x v="55"/>
    <x v="113"/>
    <x v="291"/>
    <x v="51"/>
    <x v="54"/>
    <x v="114"/>
    <x v="3"/>
    <x v="319"/>
    <x v="86"/>
    <x v="58"/>
    <x v="89"/>
    <x v="111"/>
    <x v="111"/>
    <x v="111"/>
    <x v="2"/>
    <x v="5"/>
    <x v="7"/>
    <x v="5"/>
    <x v="166"/>
    <x v="194"/>
  </r>
  <r>
    <x v="271"/>
    <x v="258"/>
    <x v="1"/>
    <x v="11"/>
    <x v="40"/>
    <x v="0"/>
    <x v="2"/>
    <x v="14"/>
    <x v="29"/>
    <x v="5"/>
    <x v="73"/>
    <x v="112"/>
    <x v="2"/>
    <x v="29"/>
    <x v="97"/>
    <x v="76"/>
    <x v="92"/>
    <x v="90"/>
    <x v="185"/>
    <x v="344"/>
    <x v="316"/>
    <x v="2"/>
    <x v="333"/>
    <x v="408"/>
    <x v="422"/>
    <x v="365"/>
    <x v="181"/>
    <x v="408"/>
    <x v="422"/>
    <x v="367"/>
    <x v="3"/>
    <x v="127"/>
    <x v="86"/>
    <x v="432"/>
    <x v="402"/>
    <x v="367"/>
    <x v="367"/>
    <x v="367"/>
    <x v="2"/>
    <x v="5"/>
    <x v="7"/>
    <x v="5"/>
    <x v="318"/>
    <x v="194"/>
  </r>
  <r>
    <x v="175"/>
    <x v="170"/>
    <x v="1"/>
    <x v="4"/>
    <x v="41"/>
    <x v="12"/>
    <x v="3"/>
    <x v="14"/>
    <x v="29"/>
    <x v="6"/>
    <x v="73"/>
    <x v="112"/>
    <x v="2"/>
    <x v="16"/>
    <x v="412"/>
    <x v="128"/>
    <x v="303"/>
    <x v="300"/>
    <x v="110"/>
    <x v="87"/>
    <x v="25"/>
    <x v="2"/>
    <x v="79"/>
    <x v="379"/>
    <x v="391"/>
    <x v="80"/>
    <x v="424"/>
    <x v="378"/>
    <x v="391"/>
    <x v="81"/>
    <x v="3"/>
    <x v="394"/>
    <x v="86"/>
    <x v="403"/>
    <x v="213"/>
    <x v="78"/>
    <x v="78"/>
    <x v="78"/>
    <x v="2"/>
    <x v="8"/>
    <x v="0"/>
    <x v="8"/>
    <x v="97"/>
    <x v="117"/>
  </r>
  <r>
    <x v="336"/>
    <x v="318"/>
    <x v="1"/>
    <x v="11"/>
    <x v="41"/>
    <x v="12"/>
    <x v="3"/>
    <x v="14"/>
    <x v="29"/>
    <x v="5"/>
    <x v="73"/>
    <x v="112"/>
    <x v="2"/>
    <x v="29"/>
    <x v="64"/>
    <x v="128"/>
    <x v="303"/>
    <x v="300"/>
    <x v="110"/>
    <x v="397"/>
    <x v="455"/>
    <x v="2"/>
    <x v="412"/>
    <x v="80"/>
    <x v="85"/>
    <x v="410"/>
    <x v="30"/>
    <x v="81"/>
    <x v="86"/>
    <x v="411"/>
    <x v="3"/>
    <x v="42"/>
    <x v="86"/>
    <x v="88"/>
    <x v="291"/>
    <x v="411"/>
    <x v="411"/>
    <x v="411"/>
    <x v="2"/>
    <x v="8"/>
    <x v="0"/>
    <x v="8"/>
    <x v="391"/>
    <x v="117"/>
  </r>
  <r>
    <x v="408"/>
    <x v="403"/>
    <x v="1"/>
    <x v="4"/>
    <x v="41"/>
    <x v="12"/>
    <x v="3"/>
    <x v="14"/>
    <x v="13"/>
    <x v="6"/>
    <x v="90"/>
    <x v="129"/>
    <x v="2"/>
    <x v="29"/>
    <x v="39"/>
    <x v="131"/>
    <x v="304"/>
    <x v="301"/>
    <x v="105"/>
    <x v="399"/>
    <x v="454"/>
    <x v="2"/>
    <x v="414"/>
    <x v="87"/>
    <x v="93"/>
    <x v="416"/>
    <x v="32"/>
    <x v="88"/>
    <x v="92"/>
    <x v="417"/>
    <x v="3"/>
    <x v="35"/>
    <x v="86"/>
    <x v="95"/>
    <x v="107"/>
    <x v="417"/>
    <x v="417"/>
    <x v="417"/>
    <x v="2"/>
    <x v="8"/>
    <x v="0"/>
    <x v="8"/>
    <x v="392"/>
    <x v="118"/>
  </r>
  <r>
    <x v="176"/>
    <x v="171"/>
    <x v="1"/>
    <x v="4"/>
    <x v="42"/>
    <x v="12"/>
    <x v="6"/>
    <x v="14"/>
    <x v="29"/>
    <x v="2"/>
    <x v="73"/>
    <x v="112"/>
    <x v="2"/>
    <x v="16"/>
    <x v="409"/>
    <x v="118"/>
    <x v="287"/>
    <x v="287"/>
    <x v="118"/>
    <x v="94"/>
    <x v="29"/>
    <x v="2"/>
    <x v="87"/>
    <x v="266"/>
    <x v="262"/>
    <x v="91"/>
    <x v="417"/>
    <x v="264"/>
    <x v="262"/>
    <x v="92"/>
    <x v="3"/>
    <x v="392"/>
    <x v="86"/>
    <x v="264"/>
    <x v="485"/>
    <x v="89"/>
    <x v="89"/>
    <x v="89"/>
    <x v="2"/>
    <x v="8"/>
    <x v="0"/>
    <x v="8"/>
    <x v="98"/>
    <x v="112"/>
  </r>
  <r>
    <x v="356"/>
    <x v="338"/>
    <x v="1"/>
    <x v="11"/>
    <x v="42"/>
    <x v="12"/>
    <x v="6"/>
    <x v="14"/>
    <x v="29"/>
    <x v="5"/>
    <x v="73"/>
    <x v="112"/>
    <x v="2"/>
    <x v="29"/>
    <x v="68"/>
    <x v="118"/>
    <x v="287"/>
    <x v="287"/>
    <x v="118"/>
    <x v="388"/>
    <x v="445"/>
    <x v="2"/>
    <x v="401"/>
    <x v="201"/>
    <x v="221"/>
    <x v="398"/>
    <x v="45"/>
    <x v="201"/>
    <x v="221"/>
    <x v="400"/>
    <x v="3"/>
    <x v="44"/>
    <x v="86"/>
    <x v="228"/>
    <x v="15"/>
    <x v="400"/>
    <x v="400"/>
    <x v="400"/>
    <x v="2"/>
    <x v="8"/>
    <x v="0"/>
    <x v="8"/>
    <x v="390"/>
    <x v="112"/>
  </r>
  <r>
    <x v="177"/>
    <x v="172"/>
    <x v="1"/>
    <x v="4"/>
    <x v="43"/>
    <x v="12"/>
    <x v="1"/>
    <x v="14"/>
    <x v="29"/>
    <x v="6"/>
    <x v="73"/>
    <x v="112"/>
    <x v="2"/>
    <x v="16"/>
    <x v="357"/>
    <x v="74"/>
    <x v="208"/>
    <x v="208"/>
    <x v="148"/>
    <x v="119"/>
    <x v="91"/>
    <x v="2"/>
    <x v="114"/>
    <x v="356"/>
    <x v="357"/>
    <x v="121"/>
    <x v="383"/>
    <x v="355"/>
    <x v="357"/>
    <x v="122"/>
    <x v="3"/>
    <x v="385"/>
    <x v="86"/>
    <x v="366"/>
    <x v="35"/>
    <x v="119"/>
    <x v="119"/>
    <x v="119"/>
    <x v="2"/>
    <x v="8"/>
    <x v="0"/>
    <x v="8"/>
    <x v="122"/>
    <x v="142"/>
  </r>
  <r>
    <x v="272"/>
    <x v="259"/>
    <x v="1"/>
    <x v="11"/>
    <x v="43"/>
    <x v="12"/>
    <x v="1"/>
    <x v="14"/>
    <x v="29"/>
    <x v="5"/>
    <x v="73"/>
    <x v="112"/>
    <x v="2"/>
    <x v="29"/>
    <x v="118"/>
    <x v="74"/>
    <x v="208"/>
    <x v="208"/>
    <x v="148"/>
    <x v="355"/>
    <x v="371"/>
    <x v="2"/>
    <x v="369"/>
    <x v="111"/>
    <x v="123"/>
    <x v="355"/>
    <x v="84"/>
    <x v="112"/>
    <x v="123"/>
    <x v="357"/>
    <x v="3"/>
    <x v="54"/>
    <x v="86"/>
    <x v="124"/>
    <x v="461"/>
    <x v="357"/>
    <x v="357"/>
    <x v="357"/>
    <x v="2"/>
    <x v="8"/>
    <x v="0"/>
    <x v="8"/>
    <x v="366"/>
    <x v="142"/>
  </r>
  <r>
    <x v="179"/>
    <x v="174"/>
    <x v="1"/>
    <x v="4"/>
    <x v="44"/>
    <x v="12"/>
    <x v="3"/>
    <x v="14"/>
    <x v="29"/>
    <x v="2"/>
    <x v="73"/>
    <x v="112"/>
    <x v="2"/>
    <x v="16"/>
    <x v="445"/>
    <x v="148"/>
    <x v="316"/>
    <x v="316"/>
    <x v="107"/>
    <x v="83"/>
    <x v="7"/>
    <x v="2"/>
    <x v="57"/>
    <x v="441"/>
    <x v="455"/>
    <x v="62"/>
    <x v="442"/>
    <x v="441"/>
    <x v="455"/>
    <x v="63"/>
    <x v="3"/>
    <x v="405"/>
    <x v="86"/>
    <x v="470"/>
    <x v="494"/>
    <x v="60"/>
    <x v="60"/>
    <x v="60"/>
    <x v="2"/>
    <x v="8"/>
    <x v="0"/>
    <x v="8"/>
    <x v="69"/>
    <x v="102"/>
  </r>
  <r>
    <x v="273"/>
    <x v="260"/>
    <x v="1"/>
    <x v="11"/>
    <x v="44"/>
    <x v="12"/>
    <x v="3"/>
    <x v="14"/>
    <x v="29"/>
    <x v="5"/>
    <x v="73"/>
    <x v="112"/>
    <x v="2"/>
    <x v="29"/>
    <x v="26"/>
    <x v="148"/>
    <x v="316"/>
    <x v="316"/>
    <x v="107"/>
    <x v="403"/>
    <x v="477"/>
    <x v="2"/>
    <x v="430"/>
    <x v="22"/>
    <x v="23"/>
    <x v="427"/>
    <x v="15"/>
    <x v="22"/>
    <x v="23"/>
    <x v="428"/>
    <x v="3"/>
    <x v="28"/>
    <x v="86"/>
    <x v="24"/>
    <x v="5"/>
    <x v="428"/>
    <x v="428"/>
    <x v="428"/>
    <x v="2"/>
    <x v="8"/>
    <x v="0"/>
    <x v="8"/>
    <x v="421"/>
    <x v="102"/>
  </r>
  <r>
    <x v="469"/>
    <x v="473"/>
    <x v="1"/>
    <x v="6"/>
    <x v="45"/>
    <x v="15"/>
    <x v="0"/>
    <x v="14"/>
    <x v="33"/>
    <x v="2"/>
    <x v="111"/>
    <x v="23"/>
    <x v="2"/>
    <x v="23"/>
    <x v="226"/>
    <x v="155"/>
    <x v="324"/>
    <x v="324"/>
    <x v="53"/>
    <x v="295"/>
    <x v="406"/>
    <x v="2"/>
    <x v="313"/>
    <x v="290"/>
    <x v="299"/>
    <x v="328"/>
    <x v="240"/>
    <x v="291"/>
    <x v="299"/>
    <x v="327"/>
    <x v="3"/>
    <x v="434"/>
    <x v="86"/>
    <x v="303"/>
    <x v="294"/>
    <x v="329"/>
    <x v="329"/>
    <x v="327"/>
    <x v="6"/>
    <x v="8"/>
    <x v="7"/>
    <x v="15"/>
    <x v="260"/>
    <x v="267"/>
  </r>
  <r>
    <x v="470"/>
    <x v="468"/>
    <x v="1"/>
    <x v="5"/>
    <x v="45"/>
    <x v="15"/>
    <x v="0"/>
    <x v="14"/>
    <x v="15"/>
    <x v="2"/>
    <x v="111"/>
    <x v="23"/>
    <x v="2"/>
    <x v="20"/>
    <x v="238"/>
    <x v="155"/>
    <x v="324"/>
    <x v="324"/>
    <x v="53"/>
    <x v="182"/>
    <x v="56"/>
    <x v="2"/>
    <x v="160"/>
    <x v="180"/>
    <x v="187"/>
    <x v="151"/>
    <x v="216"/>
    <x v="180"/>
    <x v="187"/>
    <x v="154"/>
    <x v="3"/>
    <x v="434"/>
    <x v="86"/>
    <x v="199"/>
    <x v="212"/>
    <x v="149"/>
    <x v="149"/>
    <x v="151"/>
    <x v="6"/>
    <x v="8"/>
    <x v="7"/>
    <x v="15"/>
    <x v="236"/>
    <x v="267"/>
  </r>
  <r>
    <x v="471"/>
    <x v="469"/>
    <x v="1"/>
    <x v="3"/>
    <x v="45"/>
    <x v="15"/>
    <x v="0"/>
    <x v="14"/>
    <x v="14"/>
    <x v="2"/>
    <x v="111"/>
    <x v="23"/>
    <x v="2"/>
    <x v="23"/>
    <x v="226"/>
    <x v="155"/>
    <x v="324"/>
    <x v="324"/>
    <x v="53"/>
    <x v="295"/>
    <x v="406"/>
    <x v="2"/>
    <x v="313"/>
    <x v="290"/>
    <x v="299"/>
    <x v="328"/>
    <x v="240"/>
    <x v="291"/>
    <x v="299"/>
    <x v="327"/>
    <x v="3"/>
    <x v="434"/>
    <x v="86"/>
    <x v="303"/>
    <x v="294"/>
    <x v="329"/>
    <x v="329"/>
    <x v="327"/>
    <x v="6"/>
    <x v="8"/>
    <x v="7"/>
    <x v="15"/>
    <x v="260"/>
    <x v="267"/>
  </r>
  <r>
    <x v="178"/>
    <x v="173"/>
    <x v="1"/>
    <x v="4"/>
    <x v="46"/>
    <x v="12"/>
    <x v="9"/>
    <x v="14"/>
    <x v="29"/>
    <x v="6"/>
    <x v="73"/>
    <x v="112"/>
    <x v="2"/>
    <x v="16"/>
    <x v="393"/>
    <x v="98"/>
    <x v="257"/>
    <x v="258"/>
    <x v="145"/>
    <x v="111"/>
    <x v="67"/>
    <x v="2"/>
    <x v="102"/>
    <x v="383"/>
    <x v="395"/>
    <x v="99"/>
    <x v="388"/>
    <x v="383"/>
    <x v="395"/>
    <x v="100"/>
    <x v="3"/>
    <x v="389"/>
    <x v="86"/>
    <x v="409"/>
    <x v="272"/>
    <x v="97"/>
    <x v="97"/>
    <x v="97"/>
    <x v="2"/>
    <x v="8"/>
    <x v="0"/>
    <x v="8"/>
    <x v="45"/>
    <x v="49"/>
  </r>
  <r>
    <x v="331"/>
    <x v="313"/>
    <x v="1"/>
    <x v="11"/>
    <x v="46"/>
    <x v="12"/>
    <x v="9"/>
    <x v="14"/>
    <x v="29"/>
    <x v="5"/>
    <x v="73"/>
    <x v="112"/>
    <x v="2"/>
    <x v="29"/>
    <x v="80"/>
    <x v="98"/>
    <x v="257"/>
    <x v="258"/>
    <x v="145"/>
    <x v="368"/>
    <x v="400"/>
    <x v="2"/>
    <x v="382"/>
    <x v="76"/>
    <x v="83"/>
    <x v="385"/>
    <x v="81"/>
    <x v="75"/>
    <x v="84"/>
    <x v="386"/>
    <x v="3"/>
    <x v="49"/>
    <x v="86"/>
    <x v="85"/>
    <x v="231"/>
    <x v="386"/>
    <x v="386"/>
    <x v="386"/>
    <x v="2"/>
    <x v="8"/>
    <x v="0"/>
    <x v="8"/>
    <x v="445"/>
    <x v="49"/>
  </r>
  <r>
    <x v="157"/>
    <x v="148"/>
    <x v="1"/>
    <x v="4"/>
    <x v="47"/>
    <x v="12"/>
    <x v="0"/>
    <x v="13"/>
    <x v="23"/>
    <x v="2"/>
    <x v="68"/>
    <x v="5"/>
    <x v="2"/>
    <x v="21"/>
    <x v="235"/>
    <x v="148"/>
    <x v="1"/>
    <x v="0"/>
    <x v="336"/>
    <x v="245"/>
    <x v="245"/>
    <x v="2"/>
    <x v="248"/>
    <x v="238"/>
    <x v="244"/>
    <x v="251"/>
    <x v="229"/>
    <x v="238"/>
    <x v="244"/>
    <x v="251"/>
    <x v="3"/>
    <x v="217"/>
    <x v="153"/>
    <x v="458"/>
    <x v="457"/>
    <x v="249"/>
    <x v="249"/>
    <x v="249"/>
    <x v="7"/>
    <x v="8"/>
    <x v="0"/>
    <x v="8"/>
    <x v="247"/>
    <x v="257"/>
  </r>
  <r>
    <x v="180"/>
    <x v="175"/>
    <x v="1"/>
    <x v="4"/>
    <x v="47"/>
    <x v="12"/>
    <x v="0"/>
    <x v="13"/>
    <x v="29"/>
    <x v="2"/>
    <x v="73"/>
    <x v="112"/>
    <x v="2"/>
    <x v="16"/>
    <x v="441"/>
    <x v="142"/>
    <x v="312"/>
    <x v="312"/>
    <x v="69"/>
    <x v="59"/>
    <x v="12"/>
    <x v="2"/>
    <x v="53"/>
    <x v="65"/>
    <x v="63"/>
    <x v="57"/>
    <x v="423"/>
    <x v="63"/>
    <x v="62"/>
    <x v="57"/>
    <x v="3"/>
    <x v="403"/>
    <x v="86"/>
    <x v="68"/>
    <x v="22"/>
    <x v="55"/>
    <x v="55"/>
    <x v="55"/>
    <x v="2"/>
    <x v="8"/>
    <x v="0"/>
    <x v="8"/>
    <x v="105"/>
    <x v="150"/>
  </r>
  <r>
    <x v="274"/>
    <x v="261"/>
    <x v="1"/>
    <x v="11"/>
    <x v="47"/>
    <x v="12"/>
    <x v="0"/>
    <x v="13"/>
    <x v="29"/>
    <x v="5"/>
    <x v="73"/>
    <x v="112"/>
    <x v="2"/>
    <x v="29"/>
    <x v="31"/>
    <x v="142"/>
    <x v="312"/>
    <x v="312"/>
    <x v="69"/>
    <x v="424"/>
    <x v="471"/>
    <x v="2"/>
    <x v="433"/>
    <x v="395"/>
    <x v="409"/>
    <x v="432"/>
    <x v="34"/>
    <x v="396"/>
    <x v="411"/>
    <x v="434"/>
    <x v="3"/>
    <x v="31"/>
    <x v="86"/>
    <x v="422"/>
    <x v="477"/>
    <x v="433"/>
    <x v="433"/>
    <x v="433"/>
    <x v="2"/>
    <x v="8"/>
    <x v="0"/>
    <x v="8"/>
    <x v="384"/>
    <x v="150"/>
  </r>
  <r>
    <x v="181"/>
    <x v="176"/>
    <x v="1"/>
    <x v="4"/>
    <x v="48"/>
    <x v="0"/>
    <x v="2"/>
    <x v="14"/>
    <x v="29"/>
    <x v="9"/>
    <x v="73"/>
    <x v="112"/>
    <x v="2"/>
    <x v="16"/>
    <x v="375"/>
    <x v="72"/>
    <x v="81"/>
    <x v="84"/>
    <x v="271"/>
    <x v="210"/>
    <x v="156"/>
    <x v="2"/>
    <x v="201"/>
    <x v="53"/>
    <x v="59"/>
    <x v="201"/>
    <x v="279"/>
    <x v="53"/>
    <x v="59"/>
    <x v="202"/>
    <x v="3"/>
    <x v="317"/>
    <x v="86"/>
    <x v="64"/>
    <x v="45"/>
    <x v="200"/>
    <x v="200"/>
    <x v="200"/>
    <x v="2"/>
    <x v="5"/>
    <x v="7"/>
    <x v="5"/>
    <x v="220"/>
    <x v="240"/>
  </r>
  <r>
    <x v="337"/>
    <x v="319"/>
    <x v="1"/>
    <x v="11"/>
    <x v="48"/>
    <x v="0"/>
    <x v="2"/>
    <x v="14"/>
    <x v="29"/>
    <x v="5"/>
    <x v="73"/>
    <x v="112"/>
    <x v="2"/>
    <x v="29"/>
    <x v="102"/>
    <x v="72"/>
    <x v="81"/>
    <x v="84"/>
    <x v="271"/>
    <x v="271"/>
    <x v="304"/>
    <x v="2"/>
    <x v="281"/>
    <x v="404"/>
    <x v="415"/>
    <x v="285"/>
    <x v="186"/>
    <x v="404"/>
    <x v="415"/>
    <x v="286"/>
    <x v="3"/>
    <x v="130"/>
    <x v="86"/>
    <x v="426"/>
    <x v="453"/>
    <x v="285"/>
    <x v="285"/>
    <x v="285"/>
    <x v="2"/>
    <x v="5"/>
    <x v="7"/>
    <x v="5"/>
    <x v="276"/>
    <x v="240"/>
  </r>
  <r>
    <x v="182"/>
    <x v="177"/>
    <x v="1"/>
    <x v="4"/>
    <x v="49"/>
    <x v="0"/>
    <x v="6"/>
    <x v="14"/>
    <x v="29"/>
    <x v="9"/>
    <x v="73"/>
    <x v="112"/>
    <x v="2"/>
    <x v="16"/>
    <x v="359"/>
    <x v="71"/>
    <x v="187"/>
    <x v="189"/>
    <x v="163"/>
    <x v="124"/>
    <x v="95"/>
    <x v="2"/>
    <x v="117"/>
    <x v="300"/>
    <x v="295"/>
    <x v="126"/>
    <x v="381"/>
    <x v="300"/>
    <x v="296"/>
    <x v="127"/>
    <x v="3"/>
    <x v="313"/>
    <x v="86"/>
    <x v="300"/>
    <x v="245"/>
    <x v="124"/>
    <x v="124"/>
    <x v="124"/>
    <x v="2"/>
    <x v="5"/>
    <x v="7"/>
    <x v="5"/>
    <x v="147"/>
    <x v="169"/>
  </r>
  <r>
    <x v="355"/>
    <x v="337"/>
    <x v="1"/>
    <x v="11"/>
    <x v="49"/>
    <x v="0"/>
    <x v="6"/>
    <x v="14"/>
    <x v="29"/>
    <x v="5"/>
    <x v="73"/>
    <x v="112"/>
    <x v="2"/>
    <x v="29"/>
    <x v="116"/>
    <x v="71"/>
    <x v="187"/>
    <x v="189"/>
    <x v="163"/>
    <x v="350"/>
    <x v="368"/>
    <x v="2"/>
    <x v="366"/>
    <x v="173"/>
    <x v="189"/>
    <x v="349"/>
    <x v="85"/>
    <x v="173"/>
    <x v="188"/>
    <x v="351"/>
    <x v="3"/>
    <x v="135"/>
    <x v="86"/>
    <x v="200"/>
    <x v="256"/>
    <x v="350"/>
    <x v="350"/>
    <x v="351"/>
    <x v="2"/>
    <x v="5"/>
    <x v="7"/>
    <x v="5"/>
    <x v="340"/>
    <x v="169"/>
  </r>
  <r>
    <x v="401"/>
    <x v="396"/>
    <x v="1"/>
    <x v="4"/>
    <x v="49"/>
    <x v="0"/>
    <x v="6"/>
    <x v="14"/>
    <x v="23"/>
    <x v="9"/>
    <x v="87"/>
    <x v="126"/>
    <x v="2"/>
    <x v="29"/>
    <x v="77"/>
    <x v="76"/>
    <x v="189"/>
    <x v="190"/>
    <x v="152"/>
    <x v="366"/>
    <x v="366"/>
    <x v="2"/>
    <x v="370"/>
    <x v="218"/>
    <x v="238"/>
    <x v="361"/>
    <x v="92"/>
    <x v="218"/>
    <x v="238"/>
    <x v="363"/>
    <x v="3"/>
    <x v="120"/>
    <x v="86"/>
    <x v="243"/>
    <x v="249"/>
    <x v="363"/>
    <x v="363"/>
    <x v="363"/>
    <x v="2"/>
    <x v="5"/>
    <x v="7"/>
    <x v="5"/>
    <x v="344"/>
    <x v="299"/>
  </r>
  <r>
    <x v="93"/>
    <x v="95"/>
    <x v="1"/>
    <x v="4"/>
    <x v="50"/>
    <x v="0"/>
    <x v="2"/>
    <x v="4"/>
    <x v="35"/>
    <x v="4"/>
    <x v="49"/>
    <x v="92"/>
    <x v="2"/>
    <x v="16"/>
    <x v="301"/>
    <x v="46"/>
    <x v="247"/>
    <x v="240"/>
    <x v="3"/>
    <x v="15"/>
    <x v="58"/>
    <x v="2"/>
    <x v="15"/>
    <x v="440"/>
    <x v="449"/>
    <x v="15"/>
    <x v="436"/>
    <x v="440"/>
    <x v="450"/>
    <x v="14"/>
    <x v="3"/>
    <x v="297"/>
    <x v="64"/>
    <x v="465"/>
    <x v="347"/>
    <x v="13"/>
    <x v="13"/>
    <x v="13"/>
    <x v="2"/>
    <x v="5"/>
    <x v="7"/>
    <x v="5"/>
    <x v="15"/>
    <x v="299"/>
  </r>
  <r>
    <x v="145"/>
    <x v="141"/>
    <x v="1"/>
    <x v="4"/>
    <x v="50"/>
    <x v="0"/>
    <x v="2"/>
    <x v="4"/>
    <x v="26"/>
    <x v="4"/>
    <x v="66"/>
    <x v="92"/>
    <x v="2"/>
    <x v="29"/>
    <x v="169"/>
    <x v="85"/>
    <x v="247"/>
    <x v="240"/>
    <x v="4"/>
    <x v="465"/>
    <x v="415"/>
    <x v="2"/>
    <x v="469"/>
    <x v="68"/>
    <x v="97"/>
    <x v="473"/>
    <x v="33"/>
    <x v="66"/>
    <x v="96"/>
    <x v="474"/>
    <x v="3"/>
    <x v="148"/>
    <x v="99"/>
    <x v="113"/>
    <x v="166"/>
    <x v="473"/>
    <x v="473"/>
    <x v="473"/>
    <x v="2"/>
    <x v="5"/>
    <x v="7"/>
    <x v="5"/>
    <x v="471"/>
    <x v="8"/>
  </r>
  <r>
    <x v="441"/>
    <x v="440"/>
    <x v="1"/>
    <x v="4"/>
    <x v="50"/>
    <x v="0"/>
    <x v="2"/>
    <x v="4"/>
    <x v="25"/>
    <x v="4"/>
    <x v="105"/>
    <x v="143"/>
    <x v="2"/>
    <x v="29"/>
    <x v="40"/>
    <x v="109"/>
    <x v="250"/>
    <x v="247"/>
    <x v="2"/>
    <x v="466"/>
    <x v="431"/>
    <x v="2"/>
    <x v="471"/>
    <x v="337"/>
    <x v="392"/>
    <x v="474"/>
    <x v="20"/>
    <x v="338"/>
    <x v="392"/>
    <x v="476"/>
    <x v="3"/>
    <x v="112"/>
    <x v="86"/>
    <x v="404"/>
    <x v="397"/>
    <x v="475"/>
    <x v="475"/>
    <x v="475"/>
    <x v="2"/>
    <x v="5"/>
    <x v="7"/>
    <x v="5"/>
    <x v="475"/>
    <x v="6"/>
  </r>
  <r>
    <x v="443"/>
    <x v="442"/>
    <x v="1"/>
    <x v="4"/>
    <x v="50"/>
    <x v="0"/>
    <x v="2"/>
    <x v="4"/>
    <x v="26"/>
    <x v="4"/>
    <x v="105"/>
    <x v="143"/>
    <x v="2"/>
    <x v="16"/>
    <x v="432"/>
    <x v="107"/>
    <x v="250"/>
    <x v="247"/>
    <x v="1"/>
    <x v="10"/>
    <x v="38"/>
    <x v="2"/>
    <x v="9"/>
    <x v="168"/>
    <x v="104"/>
    <x v="10"/>
    <x v="435"/>
    <x v="166"/>
    <x v="103"/>
    <x v="10"/>
    <x v="3"/>
    <x v="331"/>
    <x v="86"/>
    <x v="104"/>
    <x v="119"/>
    <x v="9"/>
    <x v="9"/>
    <x v="9"/>
    <x v="2"/>
    <x v="5"/>
    <x v="7"/>
    <x v="5"/>
    <x v="13"/>
    <x v="6"/>
  </r>
  <r>
    <x v="183"/>
    <x v="178"/>
    <x v="1"/>
    <x v="4"/>
    <x v="51"/>
    <x v="12"/>
    <x v="2"/>
    <x v="14"/>
    <x v="29"/>
    <x v="2"/>
    <x v="73"/>
    <x v="112"/>
    <x v="2"/>
    <x v="16"/>
    <x v="435"/>
    <x v="147"/>
    <x v="315"/>
    <x v="315"/>
    <x v="68"/>
    <x v="58"/>
    <x v="9"/>
    <x v="2"/>
    <x v="51"/>
    <x v="443"/>
    <x v="458"/>
    <x v="55"/>
    <x v="449"/>
    <x v="443"/>
    <x v="458"/>
    <x v="56"/>
    <x v="3"/>
    <x v="401"/>
    <x v="86"/>
    <x v="474"/>
    <x v="32"/>
    <x v="54"/>
    <x v="54"/>
    <x v="54"/>
    <x v="2"/>
    <x v="8"/>
    <x v="0"/>
    <x v="8"/>
    <x v="85"/>
    <x v="132"/>
  </r>
  <r>
    <x v="275"/>
    <x v="262"/>
    <x v="1"/>
    <x v="11"/>
    <x v="51"/>
    <x v="12"/>
    <x v="2"/>
    <x v="14"/>
    <x v="29"/>
    <x v="5"/>
    <x v="73"/>
    <x v="112"/>
    <x v="2"/>
    <x v="29"/>
    <x v="38"/>
    <x v="147"/>
    <x v="315"/>
    <x v="315"/>
    <x v="68"/>
    <x v="425"/>
    <x v="475"/>
    <x v="2"/>
    <x v="434"/>
    <x v="20"/>
    <x v="20"/>
    <x v="434"/>
    <x v="8"/>
    <x v="20"/>
    <x v="20"/>
    <x v="436"/>
    <x v="3"/>
    <x v="34"/>
    <x v="86"/>
    <x v="20"/>
    <x v="465"/>
    <x v="435"/>
    <x v="435"/>
    <x v="435"/>
    <x v="2"/>
    <x v="8"/>
    <x v="0"/>
    <x v="8"/>
    <x v="405"/>
    <x v="132"/>
  </r>
  <r>
    <x v="507"/>
    <x v="509"/>
    <x v="1"/>
    <x v="4"/>
    <x v="52"/>
    <x v="15"/>
    <x v="8"/>
    <x v="14"/>
    <x v="35"/>
    <x v="8"/>
    <x v="120"/>
    <x v="155"/>
    <x v="2"/>
    <x v="16"/>
    <x v="430"/>
    <x v="55"/>
    <x v="114"/>
    <x v="116"/>
    <x v="228"/>
    <x v="157"/>
    <x v="148"/>
    <x v="2"/>
    <x v="167"/>
    <x v="226"/>
    <x v="229"/>
    <x v="178"/>
    <x v="349"/>
    <x v="226"/>
    <x v="228"/>
    <x v="177"/>
    <x v="3"/>
    <x v="434"/>
    <x v="86"/>
    <x v="233"/>
    <x v="243"/>
    <x v="174"/>
    <x v="174"/>
    <x v="174"/>
    <x v="1"/>
    <x v="8"/>
    <x v="7"/>
    <x v="15"/>
    <x v="230"/>
    <x v="279"/>
  </r>
  <r>
    <x v="184"/>
    <x v="179"/>
    <x v="1"/>
    <x v="4"/>
    <x v="53"/>
    <x v="13"/>
    <x v="2"/>
    <x v="14"/>
    <x v="29"/>
    <x v="4"/>
    <x v="73"/>
    <x v="112"/>
    <x v="2"/>
    <x v="16"/>
    <x v="373"/>
    <x v="108"/>
    <x v="292"/>
    <x v="292"/>
    <x v="86"/>
    <x v="77"/>
    <x v="32"/>
    <x v="2"/>
    <x v="83"/>
    <x v="437"/>
    <x v="453"/>
    <x v="89"/>
    <x v="433"/>
    <x v="437"/>
    <x v="453"/>
    <x v="90"/>
    <x v="3"/>
    <x v="414"/>
    <x v="86"/>
    <x v="467"/>
    <x v="406"/>
    <x v="87"/>
    <x v="87"/>
    <x v="87"/>
    <x v="2"/>
    <x v="8"/>
    <x v="1"/>
    <x v="9"/>
    <x v="423"/>
    <x v="266"/>
  </r>
  <r>
    <x v="276"/>
    <x v="263"/>
    <x v="1"/>
    <x v="11"/>
    <x v="53"/>
    <x v="13"/>
    <x v="2"/>
    <x v="14"/>
    <x v="29"/>
    <x v="5"/>
    <x v="73"/>
    <x v="112"/>
    <x v="2"/>
    <x v="29"/>
    <x v="105"/>
    <x v="108"/>
    <x v="292"/>
    <x v="292"/>
    <x v="86"/>
    <x v="409"/>
    <x v="441"/>
    <x v="2"/>
    <x v="406"/>
    <x v="26"/>
    <x v="26"/>
    <x v="401"/>
    <x v="23"/>
    <x v="26"/>
    <x v="26"/>
    <x v="403"/>
    <x v="3"/>
    <x v="21"/>
    <x v="86"/>
    <x v="27"/>
    <x v="82"/>
    <x v="403"/>
    <x v="403"/>
    <x v="403"/>
    <x v="2"/>
    <x v="8"/>
    <x v="1"/>
    <x v="9"/>
    <x v="64"/>
    <x v="266"/>
  </r>
  <r>
    <x v="465"/>
    <x v="464"/>
    <x v="1"/>
    <x v="4"/>
    <x v="53"/>
    <x v="13"/>
    <x v="2"/>
    <x v="14"/>
    <x v="26"/>
    <x v="4"/>
    <x v="109"/>
    <x v="147"/>
    <x v="2"/>
    <x v="29"/>
    <x v="33"/>
    <x v="125"/>
    <x v="294"/>
    <x v="294"/>
    <x v="80"/>
    <x v="418"/>
    <x v="449"/>
    <x v="2"/>
    <x v="416"/>
    <x v="97"/>
    <x v="108"/>
    <x v="418"/>
    <x v="44"/>
    <x v="98"/>
    <x v="106"/>
    <x v="419"/>
    <x v="3"/>
    <x v="7"/>
    <x v="86"/>
    <x v="106"/>
    <x v="120"/>
    <x v="419"/>
    <x v="419"/>
    <x v="419"/>
    <x v="2"/>
    <x v="8"/>
    <x v="1"/>
    <x v="9"/>
    <x v="86"/>
    <x v="265"/>
  </r>
  <r>
    <x v="377"/>
    <x v="369"/>
    <x v="1"/>
    <x v="4"/>
    <x v="54"/>
    <x v="3"/>
    <x v="6"/>
    <x v="4"/>
    <x v="11"/>
    <x v="7"/>
    <x v="74"/>
    <x v="114"/>
    <x v="0"/>
    <x v="16"/>
    <x v="390"/>
    <x v="18"/>
    <x v="22"/>
    <x v="22"/>
    <x v="308"/>
    <x v="237"/>
    <x v="223"/>
    <x v="2"/>
    <x v="240"/>
    <x v="159"/>
    <x v="166"/>
    <x v="242"/>
    <x v="254"/>
    <x v="165"/>
    <x v="174"/>
    <x v="250"/>
    <x v="3"/>
    <x v="237"/>
    <x v="86"/>
    <x v="186"/>
    <x v="202"/>
    <x v="246"/>
    <x v="246"/>
    <x v="248"/>
    <x v="2"/>
    <x v="2"/>
    <x v="7"/>
    <x v="2"/>
    <x v="206"/>
    <x v="299"/>
  </r>
  <r>
    <x v="127"/>
    <x v="129"/>
    <x v="1"/>
    <x v="4"/>
    <x v="55"/>
    <x v="0"/>
    <x v="2"/>
    <x v="4"/>
    <x v="37"/>
    <x v="1"/>
    <x v="61"/>
    <x v="49"/>
    <x v="2"/>
    <x v="16"/>
    <x v="280"/>
    <x v="22"/>
    <x v="26"/>
    <x v="25"/>
    <x v="218"/>
    <x v="152"/>
    <x v="213"/>
    <x v="2"/>
    <x v="166"/>
    <x v="164"/>
    <x v="168"/>
    <x v="166"/>
    <x v="261"/>
    <x v="162"/>
    <x v="167"/>
    <x v="167"/>
    <x v="3"/>
    <x v="270"/>
    <x v="78"/>
    <x v="168"/>
    <x v="129"/>
    <x v="162"/>
    <x v="162"/>
    <x v="164"/>
    <x v="3"/>
    <x v="5"/>
    <x v="7"/>
    <x v="5"/>
    <x v="194"/>
    <x v="192"/>
  </r>
  <r>
    <x v="388"/>
    <x v="381"/>
    <x v="1"/>
    <x v="4"/>
    <x v="55"/>
    <x v="0"/>
    <x v="2"/>
    <x v="4"/>
    <x v="26"/>
    <x v="1"/>
    <x v="79"/>
    <x v="38"/>
    <x v="2"/>
    <x v="14"/>
    <x v="286"/>
    <x v="24"/>
    <x v="18"/>
    <x v="14"/>
    <x v="221"/>
    <x v="146"/>
    <x v="199"/>
    <x v="2"/>
    <x v="159"/>
    <x v="109"/>
    <x v="118"/>
    <x v="157"/>
    <x v="267"/>
    <x v="110"/>
    <x v="117"/>
    <x v="160"/>
    <x v="3"/>
    <x v="289"/>
    <x v="86"/>
    <x v="120"/>
    <x v="136"/>
    <x v="155"/>
    <x v="155"/>
    <x v="157"/>
    <x v="4"/>
    <x v="5"/>
    <x v="7"/>
    <x v="5"/>
    <x v="172"/>
    <x v="190"/>
  </r>
  <r>
    <x v="6"/>
    <x v="0"/>
    <x v="1"/>
    <x v="4"/>
    <x v="56"/>
    <x v="1"/>
    <x v="1"/>
    <x v="4"/>
    <x v="23"/>
    <x v="7"/>
    <x v="7"/>
    <x v="59"/>
    <x v="2"/>
    <x v="16"/>
    <x v="283"/>
    <x v="16"/>
    <x v="262"/>
    <x v="256"/>
    <x v="41"/>
    <x v="38"/>
    <x v="70"/>
    <x v="2"/>
    <x v="37"/>
    <x v="451"/>
    <x v="467"/>
    <x v="38"/>
    <x v="426"/>
    <x v="451"/>
    <x v="466"/>
    <x v="38"/>
    <x v="3"/>
    <x v="334"/>
    <x v="49"/>
    <x v="480"/>
    <x v="423"/>
    <x v="37"/>
    <x v="37"/>
    <x v="37"/>
    <x v="2"/>
    <x v="6"/>
    <x v="7"/>
    <x v="6"/>
    <x v="67"/>
    <x v="64"/>
  </r>
  <r>
    <x v="7"/>
    <x v="1"/>
    <x v="1"/>
    <x v="4"/>
    <x v="56"/>
    <x v="1"/>
    <x v="1"/>
    <x v="4"/>
    <x v="25"/>
    <x v="7"/>
    <x v="9"/>
    <x v="0"/>
    <x v="2"/>
    <x v="21"/>
    <x v="235"/>
    <x v="2"/>
    <x v="1"/>
    <x v="0"/>
    <x v="336"/>
    <x v="245"/>
    <x v="245"/>
    <x v="2"/>
    <x v="248"/>
    <x v="238"/>
    <x v="244"/>
    <x v="251"/>
    <x v="229"/>
    <x v="238"/>
    <x v="244"/>
    <x v="251"/>
    <x v="3"/>
    <x v="217"/>
    <x v="95"/>
    <x v="270"/>
    <x v="253"/>
    <x v="249"/>
    <x v="249"/>
    <x v="249"/>
    <x v="7"/>
    <x v="6"/>
    <x v="7"/>
    <x v="6"/>
    <x v="247"/>
    <x v="257"/>
  </r>
  <r>
    <x v="185"/>
    <x v="180"/>
    <x v="1"/>
    <x v="4"/>
    <x v="56"/>
    <x v="1"/>
    <x v="1"/>
    <x v="4"/>
    <x v="29"/>
    <x v="2"/>
    <x v="73"/>
    <x v="112"/>
    <x v="2"/>
    <x v="16"/>
    <x v="346"/>
    <x v="85"/>
    <x v="279"/>
    <x v="268"/>
    <x v="35"/>
    <x v="29"/>
    <x v="47"/>
    <x v="2"/>
    <x v="27"/>
    <x v="431"/>
    <x v="438"/>
    <x v="29"/>
    <x v="440"/>
    <x v="431"/>
    <x v="438"/>
    <x v="27"/>
    <x v="3"/>
    <x v="364"/>
    <x v="86"/>
    <x v="450"/>
    <x v="455"/>
    <x v="26"/>
    <x v="26"/>
    <x v="26"/>
    <x v="2"/>
    <x v="6"/>
    <x v="7"/>
    <x v="6"/>
    <x v="55"/>
    <x v="63"/>
  </r>
  <r>
    <x v="277"/>
    <x v="264"/>
    <x v="1"/>
    <x v="11"/>
    <x v="56"/>
    <x v="1"/>
    <x v="1"/>
    <x v="4"/>
    <x v="29"/>
    <x v="5"/>
    <x v="73"/>
    <x v="112"/>
    <x v="2"/>
    <x v="29"/>
    <x v="128"/>
    <x v="85"/>
    <x v="279"/>
    <x v="268"/>
    <x v="35"/>
    <x v="449"/>
    <x v="418"/>
    <x v="2"/>
    <x v="454"/>
    <x v="30"/>
    <x v="37"/>
    <x v="456"/>
    <x v="16"/>
    <x v="30"/>
    <x v="37"/>
    <x v="458"/>
    <x v="3"/>
    <x v="76"/>
    <x v="86"/>
    <x v="41"/>
    <x v="42"/>
    <x v="457"/>
    <x v="457"/>
    <x v="457"/>
    <x v="2"/>
    <x v="6"/>
    <x v="7"/>
    <x v="6"/>
    <x v="433"/>
    <x v="63"/>
  </r>
  <r>
    <x v="461"/>
    <x v="460"/>
    <x v="1"/>
    <x v="6"/>
    <x v="56"/>
    <x v="1"/>
    <x v="1"/>
    <x v="4"/>
    <x v="11"/>
    <x v="2"/>
    <x v="29"/>
    <x v="75"/>
    <x v="2"/>
    <x v="29"/>
    <x v="179"/>
    <x v="49"/>
    <x v="270"/>
    <x v="262"/>
    <x v="40"/>
    <x v="440"/>
    <x v="403"/>
    <x v="2"/>
    <x v="446"/>
    <x v="18"/>
    <x v="19"/>
    <x v="448"/>
    <x v="26"/>
    <x v="18"/>
    <x v="19"/>
    <x v="449"/>
    <x v="3"/>
    <x v="105"/>
    <x v="123"/>
    <x v="19"/>
    <x v="53"/>
    <x v="448"/>
    <x v="448"/>
    <x v="448"/>
    <x v="2"/>
    <x v="6"/>
    <x v="7"/>
    <x v="6"/>
    <x v="429"/>
    <x v="299"/>
  </r>
  <r>
    <x v="462"/>
    <x v="461"/>
    <x v="1"/>
    <x v="5"/>
    <x v="56"/>
    <x v="1"/>
    <x v="1"/>
    <x v="4"/>
    <x v="15"/>
    <x v="2"/>
    <x v="29"/>
    <x v="75"/>
    <x v="2"/>
    <x v="16"/>
    <x v="292"/>
    <x v="49"/>
    <x v="270"/>
    <x v="262"/>
    <x v="40"/>
    <x v="36"/>
    <x v="60"/>
    <x v="2"/>
    <x v="34"/>
    <x v="446"/>
    <x v="460"/>
    <x v="36"/>
    <x v="431"/>
    <x v="446"/>
    <x v="460"/>
    <x v="37"/>
    <x v="3"/>
    <x v="339"/>
    <x v="33"/>
    <x v="475"/>
    <x v="440"/>
    <x v="36"/>
    <x v="36"/>
    <x v="36"/>
    <x v="2"/>
    <x v="6"/>
    <x v="7"/>
    <x v="6"/>
    <x v="60"/>
    <x v="65"/>
  </r>
  <r>
    <x v="463"/>
    <x v="462"/>
    <x v="1"/>
    <x v="3"/>
    <x v="56"/>
    <x v="1"/>
    <x v="1"/>
    <x v="4"/>
    <x v="14"/>
    <x v="2"/>
    <x v="29"/>
    <x v="75"/>
    <x v="2"/>
    <x v="29"/>
    <x v="179"/>
    <x v="49"/>
    <x v="270"/>
    <x v="262"/>
    <x v="40"/>
    <x v="440"/>
    <x v="403"/>
    <x v="2"/>
    <x v="446"/>
    <x v="18"/>
    <x v="19"/>
    <x v="448"/>
    <x v="26"/>
    <x v="18"/>
    <x v="19"/>
    <x v="449"/>
    <x v="3"/>
    <x v="105"/>
    <x v="123"/>
    <x v="19"/>
    <x v="20"/>
    <x v="448"/>
    <x v="448"/>
    <x v="448"/>
    <x v="2"/>
    <x v="6"/>
    <x v="7"/>
    <x v="6"/>
    <x v="429"/>
    <x v="65"/>
  </r>
  <r>
    <x v="487"/>
    <x v="488"/>
    <x v="1"/>
    <x v="4"/>
    <x v="56"/>
    <x v="1"/>
    <x v="1"/>
    <x v="4"/>
    <x v="25"/>
    <x v="7"/>
    <x v="117"/>
    <x v="152"/>
    <x v="0"/>
    <x v="29"/>
    <x v="25"/>
    <x v="117"/>
    <x v="280"/>
    <x v="273"/>
    <x v="39"/>
    <x v="456"/>
    <x v="436"/>
    <x v="2"/>
    <x v="464"/>
    <x v="315"/>
    <x v="355"/>
    <x v="468"/>
    <x v="93"/>
    <x v="311"/>
    <x v="351"/>
    <x v="453"/>
    <x v="3"/>
    <x v="62"/>
    <x v="86"/>
    <x v="359"/>
    <x v="349"/>
    <x v="452"/>
    <x v="452"/>
    <x v="452"/>
    <x v="2"/>
    <x v="6"/>
    <x v="7"/>
    <x v="6"/>
    <x v="450"/>
    <x v="299"/>
  </r>
  <r>
    <x v="504"/>
    <x v="506"/>
    <x v="1"/>
    <x v="4"/>
    <x v="56"/>
    <x v="1"/>
    <x v="1"/>
    <x v="4"/>
    <x v="25"/>
    <x v="7"/>
    <x v="120"/>
    <x v="58"/>
    <x v="2"/>
    <x v="29"/>
    <x v="183"/>
    <x v="112"/>
    <x v="261"/>
    <x v="255"/>
    <x v="42"/>
    <x v="438"/>
    <x v="421"/>
    <x v="2"/>
    <x v="443"/>
    <x v="276"/>
    <x v="315"/>
    <x v="447"/>
    <x v="72"/>
    <x v="276"/>
    <x v="316"/>
    <x v="448"/>
    <x v="3"/>
    <x v="106"/>
    <x v="86"/>
    <x v="322"/>
    <x v="310"/>
    <x v="447"/>
    <x v="447"/>
    <x v="447"/>
    <x v="2"/>
    <x v="6"/>
    <x v="7"/>
    <x v="6"/>
    <x v="420"/>
    <x v="299"/>
  </r>
  <r>
    <x v="186"/>
    <x v="181"/>
    <x v="1"/>
    <x v="4"/>
    <x v="57"/>
    <x v="2"/>
    <x v="3"/>
    <x v="13"/>
    <x v="29"/>
    <x v="1"/>
    <x v="73"/>
    <x v="112"/>
    <x v="2"/>
    <x v="16"/>
    <x v="318"/>
    <x v="11"/>
    <x v="35"/>
    <x v="35"/>
    <x v="234"/>
    <x v="170"/>
    <x v="207"/>
    <x v="2"/>
    <x v="187"/>
    <x v="311"/>
    <x v="313"/>
    <x v="191"/>
    <x v="308"/>
    <x v="313"/>
    <x v="314"/>
    <x v="190"/>
    <x v="3"/>
    <x v="267"/>
    <x v="86"/>
    <x v="320"/>
    <x v="238"/>
    <x v="188"/>
    <x v="188"/>
    <x v="188"/>
    <x v="2"/>
    <x v="4"/>
    <x v="7"/>
    <x v="4"/>
    <x v="173"/>
    <x v="299"/>
  </r>
  <r>
    <x v="278"/>
    <x v="265"/>
    <x v="1"/>
    <x v="11"/>
    <x v="57"/>
    <x v="2"/>
    <x v="3"/>
    <x v="13"/>
    <x v="29"/>
    <x v="5"/>
    <x v="73"/>
    <x v="112"/>
    <x v="2"/>
    <x v="29"/>
    <x v="157"/>
    <x v="11"/>
    <x v="35"/>
    <x v="35"/>
    <x v="234"/>
    <x v="305"/>
    <x v="268"/>
    <x v="2"/>
    <x v="295"/>
    <x v="152"/>
    <x v="167"/>
    <x v="294"/>
    <x v="163"/>
    <x v="152"/>
    <x v="166"/>
    <x v="295"/>
    <x v="3"/>
    <x v="173"/>
    <x v="86"/>
    <x v="180"/>
    <x v="265"/>
    <x v="294"/>
    <x v="294"/>
    <x v="294"/>
    <x v="2"/>
    <x v="4"/>
    <x v="7"/>
    <x v="4"/>
    <x v="310"/>
    <x v="204"/>
  </r>
  <r>
    <x v="375"/>
    <x v="367"/>
    <x v="1"/>
    <x v="4"/>
    <x v="57"/>
    <x v="2"/>
    <x v="3"/>
    <x v="13"/>
    <x v="20"/>
    <x v="1"/>
    <x v="74"/>
    <x v="113"/>
    <x v="2"/>
    <x v="29"/>
    <x v="145"/>
    <x v="21"/>
    <x v="36"/>
    <x v="36"/>
    <x v="235"/>
    <x v="306"/>
    <x v="269"/>
    <x v="2"/>
    <x v="296"/>
    <x v="265"/>
    <x v="274"/>
    <x v="298"/>
    <x v="175"/>
    <x v="263"/>
    <x v="272"/>
    <x v="299"/>
    <x v="3"/>
    <x v="171"/>
    <x v="86"/>
    <x v="275"/>
    <x v="275"/>
    <x v="298"/>
    <x v="298"/>
    <x v="298"/>
    <x v="2"/>
    <x v="4"/>
    <x v="7"/>
    <x v="4"/>
    <x v="309"/>
    <x v="205"/>
  </r>
  <r>
    <x v="17"/>
    <x v="11"/>
    <x v="1"/>
    <x v="2"/>
    <x v="58"/>
    <x v="0"/>
    <x v="5"/>
    <x v="14"/>
    <x v="22"/>
    <x v="6"/>
    <x v="16"/>
    <x v="66"/>
    <x v="2"/>
    <x v="25"/>
    <x v="211"/>
    <x v="81"/>
    <x v="156"/>
    <x v="157"/>
    <x v="209"/>
    <x v="294"/>
    <x v="257"/>
    <x v="2"/>
    <x v="288"/>
    <x v="302"/>
    <x v="306"/>
    <x v="292"/>
    <x v="215"/>
    <x v="302"/>
    <x v="307"/>
    <x v="293"/>
    <x v="3"/>
    <x v="200"/>
    <x v="120"/>
    <x v="361"/>
    <x v="322"/>
    <x v="292"/>
    <x v="292"/>
    <x v="292"/>
    <x v="2"/>
    <x v="5"/>
    <x v="7"/>
    <x v="5"/>
    <x v="274"/>
    <x v="200"/>
  </r>
  <r>
    <x v="30"/>
    <x v="29"/>
    <x v="1"/>
    <x v="4"/>
    <x v="58"/>
    <x v="0"/>
    <x v="5"/>
    <x v="14"/>
    <x v="23"/>
    <x v="6"/>
    <x v="21"/>
    <x v="36"/>
    <x v="2"/>
    <x v="18"/>
    <x v="247"/>
    <x v="71"/>
    <x v="132"/>
    <x v="138"/>
    <x v="204"/>
    <x v="197"/>
    <x v="233"/>
    <x v="2"/>
    <x v="221"/>
    <x v="185"/>
    <x v="192"/>
    <x v="206"/>
    <x v="238"/>
    <x v="185"/>
    <x v="192"/>
    <x v="206"/>
    <x v="3"/>
    <x v="222"/>
    <x v="57"/>
    <x v="173"/>
    <x v="205"/>
    <x v="204"/>
    <x v="204"/>
    <x v="204"/>
    <x v="4"/>
    <x v="5"/>
    <x v="7"/>
    <x v="5"/>
    <x v="231"/>
    <x v="191"/>
  </r>
  <r>
    <x v="48"/>
    <x v="30"/>
    <x v="0"/>
    <x v="7"/>
    <x v="58"/>
    <x v="0"/>
    <x v="5"/>
    <x v="14"/>
    <x v="15"/>
    <x v="7"/>
    <x v="16"/>
    <x v="66"/>
    <x v="2"/>
    <x v="18"/>
    <x v="254"/>
    <x v="81"/>
    <x v="156"/>
    <x v="157"/>
    <x v="209"/>
    <x v="183"/>
    <x v="227"/>
    <x v="2"/>
    <x v="195"/>
    <x v="169"/>
    <x v="177"/>
    <x v="194"/>
    <x v="241"/>
    <x v="168"/>
    <x v="173"/>
    <x v="193"/>
    <x v="3"/>
    <x v="238"/>
    <x v="38"/>
    <x v="131"/>
    <x v="179"/>
    <x v="191"/>
    <x v="191"/>
    <x v="191"/>
    <x v="2"/>
    <x v="5"/>
    <x v="7"/>
    <x v="5"/>
    <x v="221"/>
    <x v="299"/>
  </r>
  <r>
    <x v="41"/>
    <x v="24"/>
    <x v="1"/>
    <x v="6"/>
    <x v="59"/>
    <x v="14"/>
    <x v="10"/>
    <x v="14"/>
    <x v="18"/>
    <x v="4"/>
    <x v="30"/>
    <x v="1"/>
    <x v="2"/>
    <x v="21"/>
    <x v="235"/>
    <x v="31"/>
    <x v="1"/>
    <x v="0"/>
    <x v="336"/>
    <x v="245"/>
    <x v="245"/>
    <x v="2"/>
    <x v="248"/>
    <x v="238"/>
    <x v="244"/>
    <x v="251"/>
    <x v="229"/>
    <x v="238"/>
    <x v="244"/>
    <x v="251"/>
    <x v="3"/>
    <x v="217"/>
    <x v="113"/>
    <x v="297"/>
    <x v="259"/>
    <x v="249"/>
    <x v="249"/>
    <x v="249"/>
    <x v="7"/>
    <x v="7"/>
    <x v="7"/>
    <x v="7"/>
    <x v="247"/>
    <x v="257"/>
  </r>
  <r>
    <x v="42"/>
    <x v="25"/>
    <x v="1"/>
    <x v="5"/>
    <x v="59"/>
    <x v="14"/>
    <x v="10"/>
    <x v="14"/>
    <x v="15"/>
    <x v="4"/>
    <x v="30"/>
    <x v="1"/>
    <x v="2"/>
    <x v="21"/>
    <x v="235"/>
    <x v="31"/>
    <x v="1"/>
    <x v="0"/>
    <x v="336"/>
    <x v="245"/>
    <x v="245"/>
    <x v="2"/>
    <x v="248"/>
    <x v="238"/>
    <x v="244"/>
    <x v="251"/>
    <x v="229"/>
    <x v="238"/>
    <x v="244"/>
    <x v="251"/>
    <x v="3"/>
    <x v="217"/>
    <x v="56"/>
    <x v="202"/>
    <x v="242"/>
    <x v="249"/>
    <x v="249"/>
    <x v="249"/>
    <x v="7"/>
    <x v="7"/>
    <x v="7"/>
    <x v="7"/>
    <x v="247"/>
    <x v="257"/>
  </r>
  <r>
    <x v="43"/>
    <x v="26"/>
    <x v="1"/>
    <x v="3"/>
    <x v="59"/>
    <x v="14"/>
    <x v="10"/>
    <x v="14"/>
    <x v="14"/>
    <x v="4"/>
    <x v="30"/>
    <x v="1"/>
    <x v="2"/>
    <x v="21"/>
    <x v="235"/>
    <x v="31"/>
    <x v="1"/>
    <x v="0"/>
    <x v="336"/>
    <x v="245"/>
    <x v="245"/>
    <x v="2"/>
    <x v="248"/>
    <x v="238"/>
    <x v="244"/>
    <x v="251"/>
    <x v="229"/>
    <x v="238"/>
    <x v="244"/>
    <x v="251"/>
    <x v="3"/>
    <x v="217"/>
    <x v="113"/>
    <x v="297"/>
    <x v="259"/>
    <x v="249"/>
    <x v="249"/>
    <x v="249"/>
    <x v="7"/>
    <x v="7"/>
    <x v="7"/>
    <x v="7"/>
    <x v="247"/>
    <x v="257"/>
  </r>
  <r>
    <x v="505"/>
    <x v="507"/>
    <x v="1"/>
    <x v="4"/>
    <x v="60"/>
    <x v="15"/>
    <x v="5"/>
    <x v="14"/>
    <x v="23"/>
    <x v="9"/>
    <x v="120"/>
    <x v="155"/>
    <x v="2"/>
    <x v="29"/>
    <x v="41"/>
    <x v="72"/>
    <x v="165"/>
    <x v="166"/>
    <x v="132"/>
    <x v="390"/>
    <x v="337"/>
    <x v="2"/>
    <x v="368"/>
    <x v="247"/>
    <x v="263"/>
    <x v="374"/>
    <x v="122"/>
    <x v="247"/>
    <x v="264"/>
    <x v="375"/>
    <x v="3"/>
    <x v="434"/>
    <x v="86"/>
    <x v="266"/>
    <x v="267"/>
    <x v="375"/>
    <x v="375"/>
    <x v="375"/>
    <x v="1"/>
    <x v="8"/>
    <x v="7"/>
    <x v="15"/>
    <x v="280"/>
    <x v="280"/>
  </r>
  <r>
    <x v="187"/>
    <x v="182"/>
    <x v="1"/>
    <x v="4"/>
    <x v="61"/>
    <x v="2"/>
    <x v="10"/>
    <x v="14"/>
    <x v="29"/>
    <x v="9"/>
    <x v="73"/>
    <x v="112"/>
    <x v="2"/>
    <x v="16"/>
    <x v="350"/>
    <x v="57"/>
    <x v="125"/>
    <x v="127"/>
    <x v="270"/>
    <x v="211"/>
    <x v="146"/>
    <x v="2"/>
    <x v="198"/>
    <x v="234"/>
    <x v="239"/>
    <x v="217"/>
    <x v="338"/>
    <x v="234"/>
    <x v="239"/>
    <x v="219"/>
    <x v="3"/>
    <x v="271"/>
    <x v="86"/>
    <x v="244"/>
    <x v="236"/>
    <x v="218"/>
    <x v="218"/>
    <x v="217"/>
    <x v="2"/>
    <x v="4"/>
    <x v="7"/>
    <x v="4"/>
    <x v="211"/>
    <x v="237"/>
  </r>
  <r>
    <x v="279"/>
    <x v="266"/>
    <x v="1"/>
    <x v="11"/>
    <x v="61"/>
    <x v="2"/>
    <x v="10"/>
    <x v="14"/>
    <x v="29"/>
    <x v="5"/>
    <x v="73"/>
    <x v="112"/>
    <x v="2"/>
    <x v="29"/>
    <x v="124"/>
    <x v="57"/>
    <x v="125"/>
    <x v="127"/>
    <x v="270"/>
    <x v="270"/>
    <x v="313"/>
    <x v="2"/>
    <x v="283"/>
    <x v="242"/>
    <x v="250"/>
    <x v="275"/>
    <x v="136"/>
    <x v="242"/>
    <x v="250"/>
    <x v="276"/>
    <x v="3"/>
    <x v="169"/>
    <x v="86"/>
    <x v="255"/>
    <x v="269"/>
    <x v="273"/>
    <x v="273"/>
    <x v="274"/>
    <x v="2"/>
    <x v="4"/>
    <x v="7"/>
    <x v="4"/>
    <x v="281"/>
    <x v="237"/>
  </r>
  <r>
    <x v="0"/>
    <x v="60"/>
    <x v="1"/>
    <x v="4"/>
    <x v="62"/>
    <x v="14"/>
    <x v="10"/>
    <x v="13"/>
    <x v="21"/>
    <x v="2"/>
    <x v="1"/>
    <x v="55"/>
    <x v="1"/>
    <x v="15"/>
    <x v="235"/>
    <x v="43"/>
    <x v="131"/>
    <x v="135"/>
    <x v="336"/>
    <x v="245"/>
    <x v="162"/>
    <x v="2"/>
    <x v="231"/>
    <x v="120"/>
    <x v="127"/>
    <x v="161"/>
    <x v="13"/>
    <x v="95"/>
    <x v="95"/>
    <x v="144"/>
    <x v="3"/>
    <x v="217"/>
    <x v="7"/>
    <x v="32"/>
    <x v="19"/>
    <x v="167"/>
    <x v="167"/>
    <x v="141"/>
    <x v="3"/>
    <x v="7"/>
    <x v="7"/>
    <x v="7"/>
    <x v="139"/>
    <x v="157"/>
  </r>
  <r>
    <x v="1"/>
    <x v="59"/>
    <x v="1"/>
    <x v="4"/>
    <x v="62"/>
    <x v="14"/>
    <x v="10"/>
    <x v="13"/>
    <x v="21"/>
    <x v="2"/>
    <x v="2"/>
    <x v="54"/>
    <x v="1"/>
    <x v="15"/>
    <x v="235"/>
    <x v="47"/>
    <x v="130"/>
    <x v="133"/>
    <x v="336"/>
    <x v="245"/>
    <x v="159"/>
    <x v="2"/>
    <x v="230"/>
    <x v="99"/>
    <x v="100"/>
    <x v="160"/>
    <x v="14"/>
    <x v="78"/>
    <x v="77"/>
    <x v="148"/>
    <x v="3"/>
    <x v="217"/>
    <x v="9"/>
    <x v="29"/>
    <x v="18"/>
    <x v="168"/>
    <x v="168"/>
    <x v="145"/>
    <x v="3"/>
    <x v="7"/>
    <x v="7"/>
    <x v="7"/>
    <x v="140"/>
    <x v="156"/>
  </r>
  <r>
    <x v="2"/>
    <x v="61"/>
    <x v="1"/>
    <x v="4"/>
    <x v="62"/>
    <x v="14"/>
    <x v="10"/>
    <x v="13"/>
    <x v="10"/>
    <x v="2"/>
    <x v="2"/>
    <x v="54"/>
    <x v="1"/>
    <x v="31"/>
    <x v="235"/>
    <x v="47"/>
    <x v="130"/>
    <x v="133"/>
    <x v="336"/>
    <x v="245"/>
    <x v="302"/>
    <x v="2"/>
    <x v="261"/>
    <x v="364"/>
    <x v="377"/>
    <x v="323"/>
    <x v="443"/>
    <x v="381"/>
    <x v="397"/>
    <x v="332"/>
    <x v="3"/>
    <x v="217"/>
    <x v="148"/>
    <x v="463"/>
    <x v="481"/>
    <x v="310"/>
    <x v="310"/>
    <x v="332"/>
    <x v="3"/>
    <x v="7"/>
    <x v="7"/>
    <x v="7"/>
    <x v="350"/>
    <x v="156"/>
  </r>
  <r>
    <x v="3"/>
    <x v="62"/>
    <x v="1"/>
    <x v="4"/>
    <x v="62"/>
    <x v="14"/>
    <x v="10"/>
    <x v="13"/>
    <x v="10"/>
    <x v="2"/>
    <x v="1"/>
    <x v="55"/>
    <x v="1"/>
    <x v="31"/>
    <x v="235"/>
    <x v="43"/>
    <x v="131"/>
    <x v="135"/>
    <x v="336"/>
    <x v="245"/>
    <x v="300"/>
    <x v="2"/>
    <x v="260"/>
    <x v="347"/>
    <x v="353"/>
    <x v="322"/>
    <x v="444"/>
    <x v="366"/>
    <x v="379"/>
    <x v="335"/>
    <x v="3"/>
    <x v="217"/>
    <x v="150"/>
    <x v="459"/>
    <x v="479"/>
    <x v="312"/>
    <x v="312"/>
    <x v="335"/>
    <x v="3"/>
    <x v="7"/>
    <x v="7"/>
    <x v="7"/>
    <x v="351"/>
    <x v="157"/>
  </r>
  <r>
    <x v="125"/>
    <x v="128"/>
    <x v="1"/>
    <x v="3"/>
    <x v="62"/>
    <x v="14"/>
    <x v="10"/>
    <x v="13"/>
    <x v="35"/>
    <x v="2"/>
    <x v="0"/>
    <x v="8"/>
    <x v="1"/>
    <x v="21"/>
    <x v="236"/>
    <x v="23"/>
    <x v="1"/>
    <x v="0"/>
    <x v="196"/>
    <x v="244"/>
    <x v="192"/>
    <x v="2"/>
    <x v="237"/>
    <x v="241"/>
    <x v="244"/>
    <x v="244"/>
    <x v="309"/>
    <x v="241"/>
    <x v="244"/>
    <x v="238"/>
    <x v="3"/>
    <x v="218"/>
    <x v="10"/>
    <x v="62"/>
    <x v="334"/>
    <x v="279"/>
    <x v="279"/>
    <x v="236"/>
    <x v="7"/>
    <x v="7"/>
    <x v="7"/>
    <x v="7"/>
    <x v="239"/>
    <x v="0"/>
  </r>
  <r>
    <x v="126"/>
    <x v="127"/>
    <x v="1"/>
    <x v="3"/>
    <x v="62"/>
    <x v="14"/>
    <x v="10"/>
    <x v="13"/>
    <x v="10"/>
    <x v="2"/>
    <x v="0"/>
    <x v="8"/>
    <x v="1"/>
    <x v="21"/>
    <x v="234"/>
    <x v="23"/>
    <x v="1"/>
    <x v="0"/>
    <x v="196"/>
    <x v="246"/>
    <x v="282"/>
    <x v="2"/>
    <x v="256"/>
    <x v="236"/>
    <x v="244"/>
    <x v="255"/>
    <x v="162"/>
    <x v="235"/>
    <x v="244"/>
    <x v="260"/>
    <x v="3"/>
    <x v="216"/>
    <x v="147"/>
    <x v="429"/>
    <x v="168"/>
    <x v="211"/>
    <x v="211"/>
    <x v="258"/>
    <x v="7"/>
    <x v="7"/>
    <x v="7"/>
    <x v="7"/>
    <x v="256"/>
    <x v="0"/>
  </r>
  <r>
    <x v="4"/>
    <x v="63"/>
    <x v="1"/>
    <x v="4"/>
    <x v="63"/>
    <x v="14"/>
    <x v="10"/>
    <x v="13"/>
    <x v="25"/>
    <x v="2"/>
    <x v="6"/>
    <x v="57"/>
    <x v="2"/>
    <x v="5"/>
    <x v="472"/>
    <x v="48"/>
    <x v="138"/>
    <x v="141"/>
    <x v="166"/>
    <x v="47"/>
    <x v="11"/>
    <x v="2"/>
    <x v="42"/>
    <x v="435"/>
    <x v="448"/>
    <x v="47"/>
    <x v="448"/>
    <x v="435"/>
    <x v="449"/>
    <x v="48"/>
    <x v="3"/>
    <x v="433"/>
    <x v="3"/>
    <x v="194"/>
    <x v="8"/>
    <x v="46"/>
    <x v="46"/>
    <x v="46"/>
    <x v="3"/>
    <x v="7"/>
    <x v="7"/>
    <x v="7"/>
    <x v="23"/>
    <x v="158"/>
  </r>
  <r>
    <x v="5"/>
    <x v="64"/>
    <x v="1"/>
    <x v="4"/>
    <x v="63"/>
    <x v="14"/>
    <x v="10"/>
    <x v="13"/>
    <x v="10"/>
    <x v="2"/>
    <x v="6"/>
    <x v="57"/>
    <x v="2"/>
    <x v="38"/>
    <x v="1"/>
    <x v="48"/>
    <x v="138"/>
    <x v="141"/>
    <x v="166"/>
    <x v="433"/>
    <x v="472"/>
    <x v="2"/>
    <x v="439"/>
    <x v="27"/>
    <x v="30"/>
    <x v="441"/>
    <x v="9"/>
    <x v="27"/>
    <x v="29"/>
    <x v="442"/>
    <x v="3"/>
    <x v="0"/>
    <x v="154"/>
    <x v="307"/>
    <x v="489"/>
    <x v="441"/>
    <x v="441"/>
    <x v="441"/>
    <x v="3"/>
    <x v="7"/>
    <x v="7"/>
    <x v="7"/>
    <x v="462"/>
    <x v="158"/>
  </r>
  <r>
    <x v="188"/>
    <x v="183"/>
    <x v="1"/>
    <x v="4"/>
    <x v="64"/>
    <x v="14"/>
    <x v="0"/>
    <x v="14"/>
    <x v="29"/>
    <x v="4"/>
    <x v="73"/>
    <x v="112"/>
    <x v="2"/>
    <x v="16"/>
    <x v="407"/>
    <x v="101"/>
    <x v="240"/>
    <x v="241"/>
    <x v="122"/>
    <x v="95"/>
    <x v="65"/>
    <x v="2"/>
    <x v="100"/>
    <x v="148"/>
    <x v="155"/>
    <x v="97"/>
    <x v="391"/>
    <x v="147"/>
    <x v="155"/>
    <x v="98"/>
    <x v="3"/>
    <x v="367"/>
    <x v="86"/>
    <x v="159"/>
    <x v="133"/>
    <x v="95"/>
    <x v="95"/>
    <x v="95"/>
    <x v="2"/>
    <x v="7"/>
    <x v="7"/>
    <x v="7"/>
    <x v="175"/>
    <x v="221"/>
  </r>
  <r>
    <x v="280"/>
    <x v="267"/>
    <x v="1"/>
    <x v="11"/>
    <x v="64"/>
    <x v="14"/>
    <x v="0"/>
    <x v="14"/>
    <x v="29"/>
    <x v="5"/>
    <x v="73"/>
    <x v="112"/>
    <x v="2"/>
    <x v="29"/>
    <x v="71"/>
    <x v="101"/>
    <x v="240"/>
    <x v="241"/>
    <x v="122"/>
    <x v="386"/>
    <x v="401"/>
    <x v="2"/>
    <x v="384"/>
    <x v="316"/>
    <x v="326"/>
    <x v="388"/>
    <x v="77"/>
    <x v="316"/>
    <x v="327"/>
    <x v="390"/>
    <x v="3"/>
    <x v="73"/>
    <x v="86"/>
    <x v="335"/>
    <x v="366"/>
    <x v="390"/>
    <x v="390"/>
    <x v="390"/>
    <x v="2"/>
    <x v="7"/>
    <x v="7"/>
    <x v="7"/>
    <x v="306"/>
    <x v="221"/>
  </r>
  <r>
    <x v="420"/>
    <x v="421"/>
    <x v="1"/>
    <x v="6"/>
    <x v="65"/>
    <x v="2"/>
    <x v="8"/>
    <x v="14"/>
    <x v="34"/>
    <x v="9"/>
    <x v="96"/>
    <x v="135"/>
    <x v="2"/>
    <x v="16"/>
    <x v="427"/>
    <x v="96"/>
    <x v="212"/>
    <x v="213"/>
    <x v="260"/>
    <x v="202"/>
    <x v="77"/>
    <x v="2"/>
    <x v="184"/>
    <x v="106"/>
    <x v="116"/>
    <x v="197"/>
    <x v="386"/>
    <x v="107"/>
    <x v="115"/>
    <x v="198"/>
    <x v="3"/>
    <x v="282"/>
    <x v="86"/>
    <x v="118"/>
    <x v="135"/>
    <x v="195"/>
    <x v="195"/>
    <x v="196"/>
    <x v="2"/>
    <x v="4"/>
    <x v="7"/>
    <x v="4"/>
    <x v="180"/>
    <x v="222"/>
  </r>
  <r>
    <x v="421"/>
    <x v="422"/>
    <x v="1"/>
    <x v="5"/>
    <x v="65"/>
    <x v="2"/>
    <x v="8"/>
    <x v="14"/>
    <x v="15"/>
    <x v="9"/>
    <x v="96"/>
    <x v="135"/>
    <x v="2"/>
    <x v="29"/>
    <x v="46"/>
    <x v="96"/>
    <x v="212"/>
    <x v="213"/>
    <x v="260"/>
    <x v="277"/>
    <x v="388"/>
    <x v="2"/>
    <x v="298"/>
    <x v="359"/>
    <x v="365"/>
    <x v="289"/>
    <x v="83"/>
    <x v="358"/>
    <x v="365"/>
    <x v="290"/>
    <x v="3"/>
    <x v="163"/>
    <x v="86"/>
    <x v="376"/>
    <x v="365"/>
    <x v="289"/>
    <x v="289"/>
    <x v="289"/>
    <x v="2"/>
    <x v="4"/>
    <x v="7"/>
    <x v="4"/>
    <x v="302"/>
    <x v="222"/>
  </r>
  <r>
    <x v="422"/>
    <x v="423"/>
    <x v="1"/>
    <x v="3"/>
    <x v="65"/>
    <x v="2"/>
    <x v="8"/>
    <x v="14"/>
    <x v="14"/>
    <x v="9"/>
    <x v="96"/>
    <x v="135"/>
    <x v="2"/>
    <x v="16"/>
    <x v="427"/>
    <x v="96"/>
    <x v="212"/>
    <x v="213"/>
    <x v="260"/>
    <x v="202"/>
    <x v="77"/>
    <x v="2"/>
    <x v="184"/>
    <x v="106"/>
    <x v="116"/>
    <x v="197"/>
    <x v="386"/>
    <x v="107"/>
    <x v="115"/>
    <x v="198"/>
    <x v="3"/>
    <x v="282"/>
    <x v="86"/>
    <x v="118"/>
    <x v="135"/>
    <x v="195"/>
    <x v="195"/>
    <x v="196"/>
    <x v="2"/>
    <x v="4"/>
    <x v="7"/>
    <x v="4"/>
    <x v="180"/>
    <x v="222"/>
  </r>
  <r>
    <x v="361"/>
    <x v="353"/>
    <x v="1"/>
    <x v="4"/>
    <x v="66"/>
    <x v="8"/>
    <x v="10"/>
    <x v="14"/>
    <x v="23"/>
    <x v="2"/>
    <x v="70"/>
    <x v="53"/>
    <x v="2"/>
    <x v="26"/>
    <x v="212"/>
    <x v="139"/>
    <x v="329"/>
    <x v="329"/>
    <x v="65"/>
    <x v="324"/>
    <x v="470"/>
    <x v="2"/>
    <x v="411"/>
    <x v="10"/>
    <x v="10"/>
    <x v="305"/>
    <x v="3"/>
    <x v="10"/>
    <x v="10"/>
    <x v="306"/>
    <x v="3"/>
    <x v="55"/>
    <x v="86"/>
    <x v="10"/>
    <x v="13"/>
    <x v="306"/>
    <x v="306"/>
    <x v="306"/>
    <x v="3"/>
    <x v="8"/>
    <x v="6"/>
    <x v="14"/>
    <x v="275"/>
    <x v="66"/>
  </r>
  <r>
    <x v="380"/>
    <x v="374"/>
    <x v="1"/>
    <x v="4"/>
    <x v="66"/>
    <x v="8"/>
    <x v="10"/>
    <x v="14"/>
    <x v="13"/>
    <x v="2"/>
    <x v="75"/>
    <x v="115"/>
    <x v="2"/>
    <x v="26"/>
    <x v="189"/>
    <x v="154"/>
    <x v="328"/>
    <x v="328"/>
    <x v="66"/>
    <x v="385"/>
    <x v="474"/>
    <x v="2"/>
    <x v="424"/>
    <x v="12"/>
    <x v="12"/>
    <x v="400"/>
    <x v="4"/>
    <x v="12"/>
    <x v="12"/>
    <x v="402"/>
    <x v="3"/>
    <x v="4"/>
    <x v="86"/>
    <x v="12"/>
    <x v="9"/>
    <x v="402"/>
    <x v="402"/>
    <x v="402"/>
    <x v="2"/>
    <x v="8"/>
    <x v="6"/>
    <x v="14"/>
    <x v="317"/>
    <x v="109"/>
  </r>
  <r>
    <x v="155"/>
    <x v="147"/>
    <x v="1"/>
    <x v="4"/>
    <x v="67"/>
    <x v="8"/>
    <x v="10"/>
    <x v="14"/>
    <x v="24"/>
    <x v="2"/>
    <x v="67"/>
    <x v="48"/>
    <x v="2"/>
    <x v="17"/>
    <x v="249"/>
    <x v="125"/>
    <x v="327"/>
    <x v="327"/>
    <x v="61"/>
    <x v="145"/>
    <x v="16"/>
    <x v="2"/>
    <x v="82"/>
    <x v="457"/>
    <x v="472"/>
    <x v="198"/>
    <x v="456"/>
    <x v="456"/>
    <x v="471"/>
    <x v="200"/>
    <x v="3"/>
    <x v="379"/>
    <x v="48"/>
    <x v="489"/>
    <x v="476"/>
    <x v="196"/>
    <x v="196"/>
    <x v="198"/>
    <x v="3"/>
    <x v="8"/>
    <x v="6"/>
    <x v="14"/>
    <x v="229"/>
    <x v="93"/>
  </r>
  <r>
    <x v="256"/>
    <x v="149"/>
    <x v="1"/>
    <x v="4"/>
    <x v="67"/>
    <x v="8"/>
    <x v="10"/>
    <x v="14"/>
    <x v="26"/>
    <x v="2"/>
    <x v="68"/>
    <x v="60"/>
    <x v="2"/>
    <x v="16"/>
    <x v="282"/>
    <x v="126"/>
    <x v="326"/>
    <x v="326"/>
    <x v="64"/>
    <x v="65"/>
    <x v="5"/>
    <x v="2"/>
    <x v="52"/>
    <x v="463"/>
    <x v="478"/>
    <x v="165"/>
    <x v="460"/>
    <x v="462"/>
    <x v="477"/>
    <x v="166"/>
    <x v="3"/>
    <x v="432"/>
    <x v="61"/>
    <x v="494"/>
    <x v="490"/>
    <x v="161"/>
    <x v="161"/>
    <x v="163"/>
    <x v="2"/>
    <x v="8"/>
    <x v="6"/>
    <x v="14"/>
    <x v="205"/>
    <x v="111"/>
  </r>
  <r>
    <x v="189"/>
    <x v="184"/>
    <x v="1"/>
    <x v="4"/>
    <x v="68"/>
    <x v="14"/>
    <x v="2"/>
    <x v="11"/>
    <x v="29"/>
    <x v="7"/>
    <x v="73"/>
    <x v="112"/>
    <x v="2"/>
    <x v="16"/>
    <x v="331"/>
    <x v="50"/>
    <x v="142"/>
    <x v="144"/>
    <x v="134"/>
    <x v="110"/>
    <x v="123"/>
    <x v="2"/>
    <x v="121"/>
    <x v="345"/>
    <x v="348"/>
    <x v="135"/>
    <x v="379"/>
    <x v="345"/>
    <x v="348"/>
    <x v="136"/>
    <x v="3"/>
    <x v="345"/>
    <x v="86"/>
    <x v="357"/>
    <x v="241"/>
    <x v="133"/>
    <x v="133"/>
    <x v="133"/>
    <x v="2"/>
    <x v="7"/>
    <x v="7"/>
    <x v="7"/>
    <x v="313"/>
    <x v="263"/>
  </r>
  <r>
    <x v="281"/>
    <x v="268"/>
    <x v="1"/>
    <x v="11"/>
    <x v="68"/>
    <x v="14"/>
    <x v="2"/>
    <x v="11"/>
    <x v="29"/>
    <x v="5"/>
    <x v="73"/>
    <x v="112"/>
    <x v="2"/>
    <x v="29"/>
    <x v="142"/>
    <x v="50"/>
    <x v="142"/>
    <x v="144"/>
    <x v="134"/>
    <x v="369"/>
    <x v="343"/>
    <x v="2"/>
    <x v="357"/>
    <x v="121"/>
    <x v="134"/>
    <x v="341"/>
    <x v="87"/>
    <x v="120"/>
    <x v="134"/>
    <x v="342"/>
    <x v="3"/>
    <x v="96"/>
    <x v="86"/>
    <x v="135"/>
    <x v="262"/>
    <x v="342"/>
    <x v="342"/>
    <x v="342"/>
    <x v="2"/>
    <x v="7"/>
    <x v="7"/>
    <x v="7"/>
    <x v="171"/>
    <x v="263"/>
  </r>
  <r>
    <x v="35"/>
    <x v="38"/>
    <x v="1"/>
    <x v="2"/>
    <x v="69"/>
    <x v="9"/>
    <x v="1"/>
    <x v="14"/>
    <x v="22"/>
    <x v="6"/>
    <x v="25"/>
    <x v="15"/>
    <x v="2"/>
    <x v="29"/>
    <x v="223"/>
    <x v="127"/>
    <x v="258"/>
    <x v="254"/>
    <x v="75"/>
    <x v="281"/>
    <x v="408"/>
    <x v="2"/>
    <x v="307"/>
    <x v="322"/>
    <x v="330"/>
    <x v="312"/>
    <x v="203"/>
    <x v="322"/>
    <x v="332"/>
    <x v="313"/>
    <x v="3"/>
    <x v="202"/>
    <x v="149"/>
    <x v="437"/>
    <x v="419"/>
    <x v="315"/>
    <x v="315"/>
    <x v="313"/>
    <x v="6"/>
    <x v="8"/>
    <x v="4"/>
    <x v="12"/>
    <x v="290"/>
    <x v="51"/>
  </r>
  <r>
    <x v="45"/>
    <x v="39"/>
    <x v="2"/>
    <x v="10"/>
    <x v="69"/>
    <x v="9"/>
    <x v="1"/>
    <x v="14"/>
    <x v="18"/>
    <x v="6"/>
    <x v="25"/>
    <x v="15"/>
    <x v="2"/>
    <x v="29"/>
    <x v="223"/>
    <x v="127"/>
    <x v="258"/>
    <x v="254"/>
    <x v="75"/>
    <x v="281"/>
    <x v="408"/>
    <x v="2"/>
    <x v="307"/>
    <x v="322"/>
    <x v="330"/>
    <x v="312"/>
    <x v="203"/>
    <x v="322"/>
    <x v="332"/>
    <x v="313"/>
    <x v="3"/>
    <x v="202"/>
    <x v="149"/>
    <x v="437"/>
    <x v="419"/>
    <x v="315"/>
    <x v="315"/>
    <x v="313"/>
    <x v="6"/>
    <x v="8"/>
    <x v="4"/>
    <x v="12"/>
    <x v="290"/>
    <x v="51"/>
  </r>
  <r>
    <x v="50"/>
    <x v="40"/>
    <x v="2"/>
    <x v="9"/>
    <x v="69"/>
    <x v="9"/>
    <x v="1"/>
    <x v="14"/>
    <x v="15"/>
    <x v="6"/>
    <x v="25"/>
    <x v="15"/>
    <x v="2"/>
    <x v="16"/>
    <x v="241"/>
    <x v="127"/>
    <x v="258"/>
    <x v="254"/>
    <x v="75"/>
    <x v="195"/>
    <x v="54"/>
    <x v="2"/>
    <x v="168"/>
    <x v="142"/>
    <x v="149"/>
    <x v="168"/>
    <x v="258"/>
    <x v="142"/>
    <x v="149"/>
    <x v="169"/>
    <x v="3"/>
    <x v="234"/>
    <x v="8"/>
    <x v="51"/>
    <x v="70"/>
    <x v="164"/>
    <x v="164"/>
    <x v="166"/>
    <x v="6"/>
    <x v="8"/>
    <x v="4"/>
    <x v="12"/>
    <x v="199"/>
    <x v="299"/>
  </r>
  <r>
    <x v="474"/>
    <x v="472"/>
    <x v="1"/>
    <x v="4"/>
    <x v="70"/>
    <x v="15"/>
    <x v="10"/>
    <x v="6"/>
    <x v="12"/>
    <x v="0"/>
    <x v="112"/>
    <x v="149"/>
    <x v="0"/>
    <x v="16"/>
    <x v="437"/>
    <x v="29"/>
    <x v="41"/>
    <x v="43"/>
    <x v="257"/>
    <x v="189"/>
    <x v="203"/>
    <x v="2"/>
    <x v="200"/>
    <x v="188"/>
    <x v="195"/>
    <x v="200"/>
    <x v="269"/>
    <x v="191"/>
    <x v="200"/>
    <x v="211"/>
    <x v="3"/>
    <x v="434"/>
    <x v="86"/>
    <x v="207"/>
    <x v="221"/>
    <x v="209"/>
    <x v="209"/>
    <x v="209"/>
    <x v="2"/>
    <x v="8"/>
    <x v="7"/>
    <x v="15"/>
    <x v="195"/>
    <x v="218"/>
  </r>
  <r>
    <x v="190"/>
    <x v="185"/>
    <x v="1"/>
    <x v="4"/>
    <x v="71"/>
    <x v="14"/>
    <x v="5"/>
    <x v="13"/>
    <x v="29"/>
    <x v="1"/>
    <x v="73"/>
    <x v="112"/>
    <x v="2"/>
    <x v="16"/>
    <x v="340"/>
    <x v="58"/>
    <x v="109"/>
    <x v="96"/>
    <x v="29"/>
    <x v="28"/>
    <x v="129"/>
    <x v="2"/>
    <x v="28"/>
    <x v="146"/>
    <x v="124"/>
    <x v="28"/>
    <x v="389"/>
    <x v="145"/>
    <x v="124"/>
    <x v="26"/>
    <x v="3"/>
    <x v="349"/>
    <x v="86"/>
    <x v="125"/>
    <x v="141"/>
    <x v="25"/>
    <x v="25"/>
    <x v="25"/>
    <x v="2"/>
    <x v="7"/>
    <x v="7"/>
    <x v="7"/>
    <x v="59"/>
    <x v="68"/>
  </r>
  <r>
    <x v="282"/>
    <x v="269"/>
    <x v="1"/>
    <x v="11"/>
    <x v="71"/>
    <x v="14"/>
    <x v="5"/>
    <x v="13"/>
    <x v="29"/>
    <x v="5"/>
    <x v="73"/>
    <x v="112"/>
    <x v="2"/>
    <x v="29"/>
    <x v="134"/>
    <x v="58"/>
    <x v="109"/>
    <x v="96"/>
    <x v="29"/>
    <x v="450"/>
    <x v="334"/>
    <x v="2"/>
    <x v="453"/>
    <x v="320"/>
    <x v="356"/>
    <x v="458"/>
    <x v="80"/>
    <x v="320"/>
    <x v="356"/>
    <x v="460"/>
    <x v="3"/>
    <x v="92"/>
    <x v="86"/>
    <x v="365"/>
    <x v="359"/>
    <x v="459"/>
    <x v="459"/>
    <x v="459"/>
    <x v="2"/>
    <x v="7"/>
    <x v="7"/>
    <x v="7"/>
    <x v="430"/>
    <x v="68"/>
  </r>
  <r>
    <x v="139"/>
    <x v="138"/>
    <x v="1"/>
    <x v="4"/>
    <x v="72"/>
    <x v="3"/>
    <x v="8"/>
    <x v="4"/>
    <x v="39"/>
    <x v="7"/>
    <x v="65"/>
    <x v="107"/>
    <x v="0"/>
    <x v="16"/>
    <x v="374"/>
    <x v="34"/>
    <x v="37"/>
    <x v="37"/>
    <x v="317"/>
    <x v="407"/>
    <x v="208"/>
    <x v="2"/>
    <x v="321"/>
    <x v="127"/>
    <x v="142"/>
    <x v="368"/>
    <x v="271"/>
    <x v="132"/>
    <x v="146"/>
    <x v="350"/>
    <x v="3"/>
    <x v="236"/>
    <x v="69"/>
    <x v="137"/>
    <x v="157"/>
    <x v="356"/>
    <x v="356"/>
    <x v="350"/>
    <x v="2"/>
    <x v="2"/>
    <x v="7"/>
    <x v="2"/>
    <x v="227"/>
    <x v="242"/>
  </r>
  <r>
    <x v="91"/>
    <x v="93"/>
    <x v="1"/>
    <x v="4"/>
    <x v="73"/>
    <x v="0"/>
    <x v="1"/>
    <x v="11"/>
    <x v="23"/>
    <x v="7"/>
    <x v="49"/>
    <x v="2"/>
    <x v="2"/>
    <x v="21"/>
    <x v="235"/>
    <x v="26"/>
    <x v="1"/>
    <x v="0"/>
    <x v="336"/>
    <x v="245"/>
    <x v="245"/>
    <x v="2"/>
    <x v="248"/>
    <x v="238"/>
    <x v="244"/>
    <x v="251"/>
    <x v="229"/>
    <x v="238"/>
    <x v="244"/>
    <x v="251"/>
    <x v="3"/>
    <x v="217"/>
    <x v="157"/>
    <x v="482"/>
    <x v="458"/>
    <x v="249"/>
    <x v="249"/>
    <x v="249"/>
    <x v="7"/>
    <x v="5"/>
    <x v="7"/>
    <x v="5"/>
    <x v="247"/>
    <x v="257"/>
  </r>
  <r>
    <x v="134"/>
    <x v="135"/>
    <x v="1"/>
    <x v="4"/>
    <x v="73"/>
    <x v="0"/>
    <x v="1"/>
    <x v="11"/>
    <x v="20"/>
    <x v="7"/>
    <x v="64"/>
    <x v="106"/>
    <x v="2"/>
    <x v="29"/>
    <x v="166"/>
    <x v="52"/>
    <x v="216"/>
    <x v="209"/>
    <x v="36"/>
    <x v="442"/>
    <x v="381"/>
    <x v="2"/>
    <x v="449"/>
    <x v="44"/>
    <x v="48"/>
    <x v="451"/>
    <x v="38"/>
    <x v="44"/>
    <x v="48"/>
    <x v="452"/>
    <x v="3"/>
    <x v="146"/>
    <x v="107"/>
    <x v="55"/>
    <x v="84"/>
    <x v="451"/>
    <x v="451"/>
    <x v="451"/>
    <x v="2"/>
    <x v="5"/>
    <x v="7"/>
    <x v="5"/>
    <x v="434"/>
    <x v="61"/>
  </r>
  <r>
    <x v="390"/>
    <x v="380"/>
    <x v="1"/>
    <x v="4"/>
    <x v="73"/>
    <x v="0"/>
    <x v="1"/>
    <x v="11"/>
    <x v="26"/>
    <x v="7"/>
    <x v="79"/>
    <x v="38"/>
    <x v="2"/>
    <x v="14"/>
    <x v="289"/>
    <x v="57"/>
    <x v="167"/>
    <x v="162"/>
    <x v="47"/>
    <x v="40"/>
    <x v="52"/>
    <x v="2"/>
    <x v="40"/>
    <x v="325"/>
    <x v="304"/>
    <x v="41"/>
    <x v="373"/>
    <x v="325"/>
    <x v="304"/>
    <x v="42"/>
    <x v="3"/>
    <x v="290"/>
    <x v="86"/>
    <x v="310"/>
    <x v="299"/>
    <x v="40"/>
    <x v="40"/>
    <x v="41"/>
    <x v="4"/>
    <x v="5"/>
    <x v="7"/>
    <x v="5"/>
    <x v="81"/>
    <x v="79"/>
  </r>
  <r>
    <x v="489"/>
    <x v="490"/>
    <x v="1"/>
    <x v="4"/>
    <x v="73"/>
    <x v="0"/>
    <x v="1"/>
    <x v="11"/>
    <x v="26"/>
    <x v="7"/>
    <x v="117"/>
    <x v="159"/>
    <x v="0"/>
    <x v="31"/>
    <x v="14"/>
    <x v="95"/>
    <x v="228"/>
    <x v="224"/>
    <x v="33"/>
    <x v="464"/>
    <x v="450"/>
    <x v="2"/>
    <x v="468"/>
    <x v="205"/>
    <x v="317"/>
    <x v="472"/>
    <x v="50"/>
    <x v="208"/>
    <x v="311"/>
    <x v="473"/>
    <x v="3"/>
    <x v="57"/>
    <x v="86"/>
    <x v="318"/>
    <x v="306"/>
    <x v="472"/>
    <x v="472"/>
    <x v="472"/>
    <x v="1"/>
    <x v="5"/>
    <x v="7"/>
    <x v="5"/>
    <x v="407"/>
    <x v="288"/>
  </r>
  <r>
    <x v="494"/>
    <x v="496"/>
    <x v="1"/>
    <x v="4"/>
    <x v="73"/>
    <x v="0"/>
    <x v="1"/>
    <x v="11"/>
    <x v="26"/>
    <x v="7"/>
    <x v="119"/>
    <x v="154"/>
    <x v="2"/>
    <x v="29"/>
    <x v="32"/>
    <x v="94"/>
    <x v="222"/>
    <x v="219"/>
    <x v="32"/>
    <x v="460"/>
    <x v="396"/>
    <x v="2"/>
    <x v="463"/>
    <x v="249"/>
    <x v="308"/>
    <x v="466"/>
    <x v="39"/>
    <x v="249"/>
    <x v="309"/>
    <x v="468"/>
    <x v="3"/>
    <x v="110"/>
    <x v="86"/>
    <x v="317"/>
    <x v="305"/>
    <x v="467"/>
    <x v="467"/>
    <x v="467"/>
    <x v="1"/>
    <x v="5"/>
    <x v="7"/>
    <x v="5"/>
    <x v="404"/>
    <x v="287"/>
  </r>
  <r>
    <x v="498"/>
    <x v="499"/>
    <x v="1"/>
    <x v="4"/>
    <x v="73"/>
    <x v="0"/>
    <x v="1"/>
    <x v="11"/>
    <x v="23"/>
    <x v="7"/>
    <x v="119"/>
    <x v="47"/>
    <x v="2"/>
    <x v="16"/>
    <x v="279"/>
    <x v="78"/>
    <x v="184"/>
    <x v="183"/>
    <x v="45"/>
    <x v="44"/>
    <x v="103"/>
    <x v="2"/>
    <x v="45"/>
    <x v="250"/>
    <x v="209"/>
    <x v="46"/>
    <x v="344"/>
    <x v="250"/>
    <x v="209"/>
    <x v="47"/>
    <x v="3"/>
    <x v="262"/>
    <x v="86"/>
    <x v="216"/>
    <x v="227"/>
    <x v="45"/>
    <x v="45"/>
    <x v="45"/>
    <x v="3"/>
    <x v="5"/>
    <x v="7"/>
    <x v="5"/>
    <x v="188"/>
    <x v="281"/>
  </r>
  <r>
    <x v="500"/>
    <x v="501"/>
    <x v="1"/>
    <x v="4"/>
    <x v="73"/>
    <x v="0"/>
    <x v="1"/>
    <x v="11"/>
    <x v="20"/>
    <x v="7"/>
    <x v="119"/>
    <x v="154"/>
    <x v="2"/>
    <x v="17"/>
    <x v="274"/>
    <x v="90"/>
    <x v="220"/>
    <x v="216"/>
    <x v="30"/>
    <x v="45"/>
    <x v="165"/>
    <x v="2"/>
    <x v="47"/>
    <x v="262"/>
    <x v="223"/>
    <x v="48"/>
    <x v="355"/>
    <x v="260"/>
    <x v="223"/>
    <x v="49"/>
    <x v="3"/>
    <x v="253"/>
    <x v="86"/>
    <x v="229"/>
    <x v="239"/>
    <x v="47"/>
    <x v="47"/>
    <x v="47"/>
    <x v="1"/>
    <x v="5"/>
    <x v="7"/>
    <x v="5"/>
    <x v="222"/>
    <x v="284"/>
  </r>
  <r>
    <x v="503"/>
    <x v="505"/>
    <x v="1"/>
    <x v="4"/>
    <x v="73"/>
    <x v="0"/>
    <x v="1"/>
    <x v="11"/>
    <x v="20"/>
    <x v="7"/>
    <x v="120"/>
    <x v="155"/>
    <x v="2"/>
    <x v="29"/>
    <x v="34"/>
    <x v="91"/>
    <x v="221"/>
    <x v="217"/>
    <x v="31"/>
    <x v="459"/>
    <x v="395"/>
    <x v="2"/>
    <x v="462"/>
    <x v="193"/>
    <x v="286"/>
    <x v="465"/>
    <x v="35"/>
    <x v="193"/>
    <x v="286"/>
    <x v="467"/>
    <x v="3"/>
    <x v="111"/>
    <x v="86"/>
    <x v="289"/>
    <x v="284"/>
    <x v="466"/>
    <x v="466"/>
    <x v="466"/>
    <x v="1"/>
    <x v="5"/>
    <x v="7"/>
    <x v="5"/>
    <x v="321"/>
    <x v="285"/>
  </r>
  <r>
    <x v="113"/>
    <x v="114"/>
    <x v="1"/>
    <x v="4"/>
    <x v="74"/>
    <x v="11"/>
    <x v="2"/>
    <x v="14"/>
    <x v="7"/>
    <x v="2"/>
    <x v="54"/>
    <x v="18"/>
    <x v="2"/>
    <x v="22"/>
    <x v="233"/>
    <x v="141"/>
    <x v="314"/>
    <x v="314"/>
    <x v="70"/>
    <x v="251"/>
    <x v="253"/>
    <x v="2"/>
    <x v="252"/>
    <x v="252"/>
    <x v="257"/>
    <x v="263"/>
    <x v="227"/>
    <x v="252"/>
    <x v="257"/>
    <x v="263"/>
    <x v="3"/>
    <x v="213"/>
    <x v="86"/>
    <x v="261"/>
    <x v="264"/>
    <x v="260"/>
    <x v="260"/>
    <x v="261"/>
    <x v="6"/>
    <x v="8"/>
    <x v="2"/>
    <x v="10"/>
    <x v="252"/>
    <x v="27"/>
  </r>
  <r>
    <x v="191"/>
    <x v="345"/>
    <x v="1"/>
    <x v="4"/>
    <x v="75"/>
    <x v="0"/>
    <x v="2"/>
    <x v="6"/>
    <x v="29"/>
    <x v="1"/>
    <x v="73"/>
    <x v="112"/>
    <x v="2"/>
    <x v="16"/>
    <x v="335"/>
    <x v="66"/>
    <x v="204"/>
    <x v="199"/>
    <x v="26"/>
    <x v="27"/>
    <x v="84"/>
    <x v="2"/>
    <x v="26"/>
    <x v="375"/>
    <x v="369"/>
    <x v="27"/>
    <x v="416"/>
    <x v="374"/>
    <x v="369"/>
    <x v="25"/>
    <x v="3"/>
    <x v="308"/>
    <x v="86"/>
    <x v="381"/>
    <x v="297"/>
    <x v="24"/>
    <x v="24"/>
    <x v="24"/>
    <x v="2"/>
    <x v="5"/>
    <x v="7"/>
    <x v="5"/>
    <x v="27"/>
    <x v="26"/>
  </r>
  <r>
    <x v="283"/>
    <x v="340"/>
    <x v="1"/>
    <x v="11"/>
    <x v="75"/>
    <x v="0"/>
    <x v="2"/>
    <x v="6"/>
    <x v="29"/>
    <x v="5"/>
    <x v="73"/>
    <x v="112"/>
    <x v="2"/>
    <x v="29"/>
    <x v="138"/>
    <x v="66"/>
    <x v="204"/>
    <x v="199"/>
    <x v="26"/>
    <x v="451"/>
    <x v="378"/>
    <x v="2"/>
    <x v="455"/>
    <x v="83"/>
    <x v="112"/>
    <x v="459"/>
    <x v="46"/>
    <x v="84"/>
    <x v="111"/>
    <x v="461"/>
    <x v="3"/>
    <x v="140"/>
    <x v="86"/>
    <x v="112"/>
    <x v="209"/>
    <x v="460"/>
    <x v="460"/>
    <x v="460"/>
    <x v="2"/>
    <x v="5"/>
    <x v="7"/>
    <x v="5"/>
    <x v="459"/>
    <x v="26"/>
  </r>
  <r>
    <x v="378"/>
    <x v="370"/>
    <x v="1"/>
    <x v="4"/>
    <x v="75"/>
    <x v="0"/>
    <x v="2"/>
    <x v="6"/>
    <x v="23"/>
    <x v="1"/>
    <x v="75"/>
    <x v="115"/>
    <x v="2"/>
    <x v="29"/>
    <x v="95"/>
    <x v="85"/>
    <x v="205"/>
    <x v="200"/>
    <x v="27"/>
    <x v="452"/>
    <x v="387"/>
    <x v="2"/>
    <x v="458"/>
    <x v="321"/>
    <x v="358"/>
    <x v="460"/>
    <x v="62"/>
    <x v="321"/>
    <x v="358"/>
    <x v="462"/>
    <x v="3"/>
    <x v="126"/>
    <x v="86"/>
    <x v="367"/>
    <x v="357"/>
    <x v="461"/>
    <x v="461"/>
    <x v="461"/>
    <x v="2"/>
    <x v="5"/>
    <x v="7"/>
    <x v="5"/>
    <x v="460"/>
    <x v="25"/>
  </r>
  <r>
    <x v="467"/>
    <x v="466"/>
    <x v="1"/>
    <x v="4"/>
    <x v="75"/>
    <x v="0"/>
    <x v="2"/>
    <x v="6"/>
    <x v="24"/>
    <x v="1"/>
    <x v="109"/>
    <x v="147"/>
    <x v="0"/>
    <x v="16"/>
    <x v="442"/>
    <x v="94"/>
    <x v="207"/>
    <x v="204"/>
    <x v="28"/>
    <x v="18"/>
    <x v="76"/>
    <x v="2"/>
    <x v="18"/>
    <x v="118"/>
    <x v="96"/>
    <x v="18"/>
    <x v="370"/>
    <x v="126"/>
    <x v="108"/>
    <x v="31"/>
    <x v="3"/>
    <x v="333"/>
    <x v="86"/>
    <x v="109"/>
    <x v="126"/>
    <x v="30"/>
    <x v="30"/>
    <x v="30"/>
    <x v="2"/>
    <x v="5"/>
    <x v="7"/>
    <x v="5"/>
    <x v="28"/>
    <x v="24"/>
  </r>
  <r>
    <x v="192"/>
    <x v="186"/>
    <x v="1"/>
    <x v="4"/>
    <x v="76"/>
    <x v="0"/>
    <x v="6"/>
    <x v="14"/>
    <x v="29"/>
    <x v="9"/>
    <x v="73"/>
    <x v="112"/>
    <x v="2"/>
    <x v="16"/>
    <x v="381"/>
    <x v="82"/>
    <x v="124"/>
    <x v="118"/>
    <x v="11"/>
    <x v="24"/>
    <x v="134"/>
    <x v="2"/>
    <x v="25"/>
    <x v="64"/>
    <x v="57"/>
    <x v="22"/>
    <x v="289"/>
    <x v="62"/>
    <x v="57"/>
    <x v="21"/>
    <x v="3"/>
    <x v="320"/>
    <x v="86"/>
    <x v="60"/>
    <x v="65"/>
    <x v="20"/>
    <x v="20"/>
    <x v="20"/>
    <x v="2"/>
    <x v="5"/>
    <x v="7"/>
    <x v="5"/>
    <x v="77"/>
    <x v="299"/>
  </r>
  <r>
    <x v="327"/>
    <x v="310"/>
    <x v="1"/>
    <x v="11"/>
    <x v="76"/>
    <x v="0"/>
    <x v="6"/>
    <x v="14"/>
    <x v="29"/>
    <x v="5"/>
    <x v="73"/>
    <x v="112"/>
    <x v="2"/>
    <x v="29"/>
    <x v="92"/>
    <x v="82"/>
    <x v="124"/>
    <x v="118"/>
    <x v="11"/>
    <x v="454"/>
    <x v="327"/>
    <x v="2"/>
    <x v="456"/>
    <x v="396"/>
    <x v="420"/>
    <x v="462"/>
    <x v="182"/>
    <x v="397"/>
    <x v="420"/>
    <x v="464"/>
    <x v="3"/>
    <x v="125"/>
    <x v="86"/>
    <x v="430"/>
    <x v="425"/>
    <x v="463"/>
    <x v="463"/>
    <x v="463"/>
    <x v="2"/>
    <x v="5"/>
    <x v="7"/>
    <x v="5"/>
    <x v="414"/>
    <x v="90"/>
  </r>
  <r>
    <x v="396"/>
    <x v="391"/>
    <x v="1"/>
    <x v="4"/>
    <x v="77"/>
    <x v="11"/>
    <x v="8"/>
    <x v="13"/>
    <x v="6"/>
    <x v="7"/>
    <x v="82"/>
    <x v="29"/>
    <x v="2"/>
    <x v="29"/>
    <x v="186"/>
    <x v="114"/>
    <x v="272"/>
    <x v="271"/>
    <x v="224"/>
    <x v="316"/>
    <x v="443"/>
    <x v="2"/>
    <x v="335"/>
    <x v="24"/>
    <x v="25"/>
    <x v="319"/>
    <x v="31"/>
    <x v="24"/>
    <x v="25"/>
    <x v="320"/>
    <x v="3"/>
    <x v="104"/>
    <x v="155"/>
    <x v="352"/>
    <x v="342"/>
    <x v="322"/>
    <x v="322"/>
    <x v="320"/>
    <x v="5"/>
    <x v="8"/>
    <x v="2"/>
    <x v="10"/>
    <x v="424"/>
    <x v="22"/>
  </r>
  <r>
    <x v="193"/>
    <x v="187"/>
    <x v="1"/>
    <x v="4"/>
    <x v="78"/>
    <x v="13"/>
    <x v="8"/>
    <x v="14"/>
    <x v="29"/>
    <x v="6"/>
    <x v="73"/>
    <x v="112"/>
    <x v="2"/>
    <x v="16"/>
    <x v="418"/>
    <x v="116"/>
    <x v="244"/>
    <x v="245"/>
    <x v="91"/>
    <x v="75"/>
    <x v="53"/>
    <x v="2"/>
    <x v="89"/>
    <x v="37"/>
    <x v="34"/>
    <x v="78"/>
    <x v="341"/>
    <x v="37"/>
    <x v="34"/>
    <x v="79"/>
    <x v="3"/>
    <x v="421"/>
    <x v="86"/>
    <x v="38"/>
    <x v="58"/>
    <x v="76"/>
    <x v="76"/>
    <x v="76"/>
    <x v="2"/>
    <x v="8"/>
    <x v="1"/>
    <x v="9"/>
    <x v="114"/>
    <x v="133"/>
  </r>
  <r>
    <x v="284"/>
    <x v="270"/>
    <x v="1"/>
    <x v="11"/>
    <x v="78"/>
    <x v="13"/>
    <x v="8"/>
    <x v="14"/>
    <x v="29"/>
    <x v="5"/>
    <x v="73"/>
    <x v="112"/>
    <x v="2"/>
    <x v="29"/>
    <x v="58"/>
    <x v="116"/>
    <x v="244"/>
    <x v="245"/>
    <x v="91"/>
    <x v="411"/>
    <x v="409"/>
    <x v="2"/>
    <x v="399"/>
    <x v="425"/>
    <x v="442"/>
    <x v="414"/>
    <x v="129"/>
    <x v="425"/>
    <x v="442"/>
    <x v="415"/>
    <x v="3"/>
    <x v="13"/>
    <x v="86"/>
    <x v="453"/>
    <x v="435"/>
    <x v="415"/>
    <x v="415"/>
    <x v="415"/>
    <x v="2"/>
    <x v="8"/>
    <x v="1"/>
    <x v="9"/>
    <x v="375"/>
    <x v="133"/>
  </r>
  <r>
    <x v="194"/>
    <x v="188"/>
    <x v="1"/>
    <x v="4"/>
    <x v="79"/>
    <x v="13"/>
    <x v="2"/>
    <x v="1"/>
    <x v="29"/>
    <x v="4"/>
    <x v="73"/>
    <x v="112"/>
    <x v="2"/>
    <x v="16"/>
    <x v="376"/>
    <x v="97"/>
    <x v="230"/>
    <x v="230"/>
    <x v="92"/>
    <x v="81"/>
    <x v="69"/>
    <x v="2"/>
    <x v="93"/>
    <x v="134"/>
    <x v="141"/>
    <x v="92"/>
    <x v="399"/>
    <x v="133"/>
    <x v="140"/>
    <x v="93"/>
    <x v="3"/>
    <x v="415"/>
    <x v="86"/>
    <x v="142"/>
    <x v="110"/>
    <x v="90"/>
    <x v="90"/>
    <x v="90"/>
    <x v="2"/>
    <x v="8"/>
    <x v="1"/>
    <x v="9"/>
    <x v="158"/>
    <x v="193"/>
  </r>
  <r>
    <x v="338"/>
    <x v="320"/>
    <x v="1"/>
    <x v="11"/>
    <x v="79"/>
    <x v="13"/>
    <x v="2"/>
    <x v="1"/>
    <x v="29"/>
    <x v="5"/>
    <x v="73"/>
    <x v="112"/>
    <x v="2"/>
    <x v="29"/>
    <x v="101"/>
    <x v="97"/>
    <x v="230"/>
    <x v="230"/>
    <x v="92"/>
    <x v="405"/>
    <x v="397"/>
    <x v="2"/>
    <x v="392"/>
    <x v="332"/>
    <x v="339"/>
    <x v="397"/>
    <x v="69"/>
    <x v="332"/>
    <x v="340"/>
    <x v="399"/>
    <x v="3"/>
    <x v="20"/>
    <x v="86"/>
    <x v="349"/>
    <x v="381"/>
    <x v="399"/>
    <x v="399"/>
    <x v="399"/>
    <x v="2"/>
    <x v="8"/>
    <x v="1"/>
    <x v="9"/>
    <x v="327"/>
    <x v="193"/>
  </r>
  <r>
    <x v="195"/>
    <x v="189"/>
    <x v="1"/>
    <x v="4"/>
    <x v="80"/>
    <x v="0"/>
    <x v="1"/>
    <x v="3"/>
    <x v="29"/>
    <x v="7"/>
    <x v="73"/>
    <x v="112"/>
    <x v="2"/>
    <x v="16"/>
    <x v="330"/>
    <x v="83"/>
    <x v="263"/>
    <x v="260"/>
    <x v="51"/>
    <x v="43"/>
    <x v="51"/>
    <x v="2"/>
    <x v="41"/>
    <x v="430"/>
    <x v="440"/>
    <x v="44"/>
    <x v="434"/>
    <x v="430"/>
    <x v="440"/>
    <x v="45"/>
    <x v="3"/>
    <x v="306"/>
    <x v="86"/>
    <x v="451"/>
    <x v="398"/>
    <x v="44"/>
    <x v="44"/>
    <x v="44"/>
    <x v="2"/>
    <x v="5"/>
    <x v="7"/>
    <x v="5"/>
    <x v="11"/>
    <x v="3"/>
  </r>
  <r>
    <x v="285"/>
    <x v="271"/>
    <x v="1"/>
    <x v="11"/>
    <x v="80"/>
    <x v="0"/>
    <x v="1"/>
    <x v="3"/>
    <x v="29"/>
    <x v="5"/>
    <x v="73"/>
    <x v="112"/>
    <x v="2"/>
    <x v="29"/>
    <x v="143"/>
    <x v="83"/>
    <x v="263"/>
    <x v="260"/>
    <x v="51"/>
    <x v="436"/>
    <x v="411"/>
    <x v="2"/>
    <x v="440"/>
    <x v="31"/>
    <x v="36"/>
    <x v="442"/>
    <x v="21"/>
    <x v="31"/>
    <x v="36"/>
    <x v="443"/>
    <x v="3"/>
    <x v="142"/>
    <x v="86"/>
    <x v="40"/>
    <x v="92"/>
    <x v="442"/>
    <x v="442"/>
    <x v="442"/>
    <x v="2"/>
    <x v="5"/>
    <x v="7"/>
    <x v="5"/>
    <x v="476"/>
    <x v="3"/>
  </r>
  <r>
    <x v="373"/>
    <x v="365"/>
    <x v="1"/>
    <x v="4"/>
    <x v="80"/>
    <x v="0"/>
    <x v="1"/>
    <x v="3"/>
    <x v="23"/>
    <x v="7"/>
    <x v="73"/>
    <x v="112"/>
    <x v="2"/>
    <x v="29"/>
    <x v="99"/>
    <x v="103"/>
    <x v="263"/>
    <x v="260"/>
    <x v="52"/>
    <x v="437"/>
    <x v="420"/>
    <x v="2"/>
    <x v="441"/>
    <x v="115"/>
    <x v="143"/>
    <x v="443"/>
    <x v="40"/>
    <x v="116"/>
    <x v="141"/>
    <x v="444"/>
    <x v="3"/>
    <x v="129"/>
    <x v="86"/>
    <x v="143"/>
    <x v="158"/>
    <x v="443"/>
    <x v="443"/>
    <x v="443"/>
    <x v="2"/>
    <x v="5"/>
    <x v="7"/>
    <x v="5"/>
    <x v="470"/>
    <x v="3"/>
  </r>
  <r>
    <x v="393"/>
    <x v="385"/>
    <x v="1"/>
    <x v="4"/>
    <x v="80"/>
    <x v="0"/>
    <x v="1"/>
    <x v="3"/>
    <x v="28"/>
    <x v="7"/>
    <x v="81"/>
    <x v="20"/>
    <x v="0"/>
    <x v="33"/>
    <x v="210"/>
    <x v="57"/>
    <x v="164"/>
    <x v="164"/>
    <x v="56"/>
    <x v="391"/>
    <x v="440"/>
    <x v="2"/>
    <x v="398"/>
    <x v="246"/>
    <x v="264"/>
    <x v="409"/>
    <x v="123"/>
    <x v="245"/>
    <x v="263"/>
    <x v="398"/>
    <x v="3"/>
    <x v="197"/>
    <x v="86"/>
    <x v="265"/>
    <x v="266"/>
    <x v="398"/>
    <x v="398"/>
    <x v="398"/>
    <x v="6"/>
    <x v="5"/>
    <x v="7"/>
    <x v="5"/>
    <x v="403"/>
    <x v="299"/>
  </r>
  <r>
    <x v="196"/>
    <x v="190"/>
    <x v="1"/>
    <x v="4"/>
    <x v="81"/>
    <x v="0"/>
    <x v="2"/>
    <x v="14"/>
    <x v="29"/>
    <x v="9"/>
    <x v="73"/>
    <x v="112"/>
    <x v="2"/>
    <x v="16"/>
    <x v="420"/>
    <x v="114"/>
    <x v="210"/>
    <x v="212"/>
    <x v="268"/>
    <x v="209"/>
    <x v="63"/>
    <x v="2"/>
    <x v="181"/>
    <x v="21"/>
    <x v="21"/>
    <x v="184"/>
    <x v="331"/>
    <x v="21"/>
    <x v="21"/>
    <x v="183"/>
    <x v="3"/>
    <x v="329"/>
    <x v="86"/>
    <x v="21"/>
    <x v="36"/>
    <x v="181"/>
    <x v="181"/>
    <x v="181"/>
    <x v="2"/>
    <x v="5"/>
    <x v="7"/>
    <x v="5"/>
    <x v="184"/>
    <x v="227"/>
  </r>
  <r>
    <x v="330"/>
    <x v="312"/>
    <x v="1"/>
    <x v="11"/>
    <x v="81"/>
    <x v="0"/>
    <x v="2"/>
    <x v="14"/>
    <x v="29"/>
    <x v="5"/>
    <x v="73"/>
    <x v="112"/>
    <x v="2"/>
    <x v="29"/>
    <x v="56"/>
    <x v="114"/>
    <x v="210"/>
    <x v="212"/>
    <x v="268"/>
    <x v="273"/>
    <x v="402"/>
    <x v="2"/>
    <x v="300"/>
    <x v="442"/>
    <x v="457"/>
    <x v="302"/>
    <x v="141"/>
    <x v="442"/>
    <x v="457"/>
    <x v="303"/>
    <x v="3"/>
    <x v="117"/>
    <x v="86"/>
    <x v="473"/>
    <x v="460"/>
    <x v="302"/>
    <x v="302"/>
    <x v="302"/>
    <x v="2"/>
    <x v="5"/>
    <x v="7"/>
    <x v="5"/>
    <x v="296"/>
    <x v="227"/>
  </r>
  <r>
    <x v="453"/>
    <x v="452"/>
    <x v="1"/>
    <x v="4"/>
    <x v="81"/>
    <x v="0"/>
    <x v="2"/>
    <x v="14"/>
    <x v="26"/>
    <x v="9"/>
    <x v="107"/>
    <x v="145"/>
    <x v="2"/>
    <x v="26"/>
    <x v="191"/>
    <x v="101"/>
    <x v="213"/>
    <x v="215"/>
    <x v="264"/>
    <x v="265"/>
    <x v="295"/>
    <x v="2"/>
    <x v="276"/>
    <x v="343"/>
    <x v="351"/>
    <x v="269"/>
    <x v="164"/>
    <x v="343"/>
    <x v="353"/>
    <x v="270"/>
    <x v="3"/>
    <x v="186"/>
    <x v="86"/>
    <x v="362"/>
    <x v="351"/>
    <x v="267"/>
    <x v="267"/>
    <x v="268"/>
    <x v="2"/>
    <x v="5"/>
    <x v="7"/>
    <x v="5"/>
    <x v="277"/>
    <x v="228"/>
  </r>
  <r>
    <x v="506"/>
    <x v="508"/>
    <x v="1"/>
    <x v="4"/>
    <x v="81"/>
    <x v="0"/>
    <x v="2"/>
    <x v="14"/>
    <x v="13"/>
    <x v="9"/>
    <x v="120"/>
    <x v="155"/>
    <x v="2"/>
    <x v="17"/>
    <x v="273"/>
    <x v="89"/>
    <x v="215"/>
    <x v="218"/>
    <x v="261"/>
    <x v="220"/>
    <x v="171"/>
    <x v="2"/>
    <x v="214"/>
    <x v="228"/>
    <x v="234"/>
    <x v="230"/>
    <x v="334"/>
    <x v="228"/>
    <x v="234"/>
    <x v="231"/>
    <x v="3"/>
    <x v="252"/>
    <x v="86"/>
    <x v="238"/>
    <x v="246"/>
    <x v="230"/>
    <x v="230"/>
    <x v="229"/>
    <x v="1"/>
    <x v="5"/>
    <x v="7"/>
    <x v="5"/>
    <x v="241"/>
    <x v="286"/>
  </r>
  <r>
    <x v="197"/>
    <x v="191"/>
    <x v="1"/>
    <x v="4"/>
    <x v="82"/>
    <x v="0"/>
    <x v="2"/>
    <x v="14"/>
    <x v="29"/>
    <x v="4"/>
    <x v="73"/>
    <x v="112"/>
    <x v="2"/>
    <x v="16"/>
    <x v="333"/>
    <x v="63"/>
    <x v="197"/>
    <x v="195"/>
    <x v="172"/>
    <x v="131"/>
    <x v="115"/>
    <x v="2"/>
    <x v="129"/>
    <x v="370"/>
    <x v="378"/>
    <x v="137"/>
    <x v="369"/>
    <x v="369"/>
    <x v="376"/>
    <x v="138"/>
    <x v="3"/>
    <x v="307"/>
    <x v="86"/>
    <x v="390"/>
    <x v="370"/>
    <x v="135"/>
    <x v="135"/>
    <x v="135"/>
    <x v="2"/>
    <x v="5"/>
    <x v="7"/>
    <x v="5"/>
    <x v="119"/>
    <x v="137"/>
  </r>
  <r>
    <x v="286"/>
    <x v="272"/>
    <x v="1"/>
    <x v="11"/>
    <x v="82"/>
    <x v="0"/>
    <x v="2"/>
    <x v="14"/>
    <x v="29"/>
    <x v="5"/>
    <x v="73"/>
    <x v="112"/>
    <x v="2"/>
    <x v="29"/>
    <x v="140"/>
    <x v="63"/>
    <x v="197"/>
    <x v="195"/>
    <x v="172"/>
    <x v="343"/>
    <x v="353"/>
    <x v="2"/>
    <x v="349"/>
    <x v="92"/>
    <x v="99"/>
    <x v="339"/>
    <x v="97"/>
    <x v="93"/>
    <x v="98"/>
    <x v="340"/>
    <x v="3"/>
    <x v="141"/>
    <x v="86"/>
    <x v="100"/>
    <x v="124"/>
    <x v="340"/>
    <x v="340"/>
    <x v="340"/>
    <x v="2"/>
    <x v="5"/>
    <x v="7"/>
    <x v="5"/>
    <x v="369"/>
    <x v="137"/>
  </r>
  <r>
    <x v="198"/>
    <x v="192"/>
    <x v="1"/>
    <x v="4"/>
    <x v="83"/>
    <x v="13"/>
    <x v="0"/>
    <x v="14"/>
    <x v="29"/>
    <x v="4"/>
    <x v="73"/>
    <x v="112"/>
    <x v="2"/>
    <x v="16"/>
    <x v="388"/>
    <x v="124"/>
    <x v="298"/>
    <x v="296"/>
    <x v="77"/>
    <x v="72"/>
    <x v="19"/>
    <x v="2"/>
    <x v="71"/>
    <x v="417"/>
    <x v="430"/>
    <x v="77"/>
    <x v="446"/>
    <x v="417"/>
    <x v="430"/>
    <x v="78"/>
    <x v="3"/>
    <x v="417"/>
    <x v="86"/>
    <x v="439"/>
    <x v="28"/>
    <x v="75"/>
    <x v="75"/>
    <x v="75"/>
    <x v="2"/>
    <x v="8"/>
    <x v="1"/>
    <x v="9"/>
    <x v="75"/>
    <x v="95"/>
  </r>
  <r>
    <x v="287"/>
    <x v="273"/>
    <x v="1"/>
    <x v="11"/>
    <x v="83"/>
    <x v="13"/>
    <x v="0"/>
    <x v="14"/>
    <x v="29"/>
    <x v="5"/>
    <x v="73"/>
    <x v="112"/>
    <x v="2"/>
    <x v="29"/>
    <x v="84"/>
    <x v="124"/>
    <x v="298"/>
    <x v="296"/>
    <x v="77"/>
    <x v="417"/>
    <x v="464"/>
    <x v="2"/>
    <x v="417"/>
    <x v="43"/>
    <x v="45"/>
    <x v="417"/>
    <x v="11"/>
    <x v="43"/>
    <x v="45"/>
    <x v="418"/>
    <x v="3"/>
    <x v="18"/>
    <x v="86"/>
    <x v="49"/>
    <x v="468"/>
    <x v="418"/>
    <x v="418"/>
    <x v="418"/>
    <x v="2"/>
    <x v="8"/>
    <x v="1"/>
    <x v="9"/>
    <x v="415"/>
    <x v="95"/>
  </r>
  <r>
    <x v="392"/>
    <x v="384"/>
    <x v="1"/>
    <x v="4"/>
    <x v="83"/>
    <x v="13"/>
    <x v="0"/>
    <x v="14"/>
    <x v="23"/>
    <x v="4"/>
    <x v="80"/>
    <x v="120"/>
    <x v="2"/>
    <x v="29"/>
    <x v="43"/>
    <x v="137"/>
    <x v="299"/>
    <x v="297"/>
    <x v="78"/>
    <x v="419"/>
    <x v="468"/>
    <x v="2"/>
    <x v="420"/>
    <x v="416"/>
    <x v="431"/>
    <x v="422"/>
    <x v="22"/>
    <x v="416"/>
    <x v="431"/>
    <x v="423"/>
    <x v="3"/>
    <x v="9"/>
    <x v="86"/>
    <x v="440"/>
    <x v="462"/>
    <x v="423"/>
    <x v="423"/>
    <x v="423"/>
    <x v="2"/>
    <x v="8"/>
    <x v="1"/>
    <x v="9"/>
    <x v="416"/>
    <x v="96"/>
  </r>
  <r>
    <x v="199"/>
    <x v="193"/>
    <x v="1"/>
    <x v="4"/>
    <x v="84"/>
    <x v="13"/>
    <x v="9"/>
    <x v="8"/>
    <x v="29"/>
    <x v="7"/>
    <x v="73"/>
    <x v="112"/>
    <x v="2"/>
    <x v="16"/>
    <x v="444"/>
    <x v="139"/>
    <x v="308"/>
    <x v="308"/>
    <x v="76"/>
    <x v="70"/>
    <x v="17"/>
    <x v="2"/>
    <x v="66"/>
    <x v="41"/>
    <x v="42"/>
    <x v="64"/>
    <x v="405"/>
    <x v="41"/>
    <x v="42"/>
    <x v="65"/>
    <x v="3"/>
    <x v="424"/>
    <x v="86"/>
    <x v="47"/>
    <x v="46"/>
    <x v="62"/>
    <x v="62"/>
    <x v="62"/>
    <x v="2"/>
    <x v="8"/>
    <x v="1"/>
    <x v="9"/>
    <x v="99"/>
    <x v="299"/>
  </r>
  <r>
    <x v="339"/>
    <x v="321"/>
    <x v="1"/>
    <x v="11"/>
    <x v="84"/>
    <x v="13"/>
    <x v="9"/>
    <x v="8"/>
    <x v="29"/>
    <x v="5"/>
    <x v="73"/>
    <x v="112"/>
    <x v="2"/>
    <x v="29"/>
    <x v="29"/>
    <x v="139"/>
    <x v="308"/>
    <x v="308"/>
    <x v="76"/>
    <x v="420"/>
    <x v="467"/>
    <x v="2"/>
    <x v="421"/>
    <x v="419"/>
    <x v="433"/>
    <x v="425"/>
    <x v="63"/>
    <x v="419"/>
    <x v="433"/>
    <x v="426"/>
    <x v="3"/>
    <x v="6"/>
    <x v="86"/>
    <x v="442"/>
    <x v="449"/>
    <x v="426"/>
    <x v="426"/>
    <x v="426"/>
    <x v="2"/>
    <x v="8"/>
    <x v="1"/>
    <x v="9"/>
    <x v="389"/>
    <x v="125"/>
  </r>
  <r>
    <x v="428"/>
    <x v="430"/>
    <x v="1"/>
    <x v="4"/>
    <x v="85"/>
    <x v="0"/>
    <x v="6"/>
    <x v="14"/>
    <x v="11"/>
    <x v="4"/>
    <x v="99"/>
    <x v="138"/>
    <x v="2"/>
    <x v="29"/>
    <x v="44"/>
    <x v="96"/>
    <x v="201"/>
    <x v="205"/>
    <x v="161"/>
    <x v="381"/>
    <x v="370"/>
    <x v="2"/>
    <x v="373"/>
    <x v="378"/>
    <x v="394"/>
    <x v="384"/>
    <x v="134"/>
    <x v="377"/>
    <x v="394"/>
    <x v="385"/>
    <x v="3"/>
    <x v="113"/>
    <x v="86"/>
    <x v="407"/>
    <x v="401"/>
    <x v="385"/>
    <x v="385"/>
    <x v="385"/>
    <x v="2"/>
    <x v="5"/>
    <x v="7"/>
    <x v="5"/>
    <x v="373"/>
    <x v="138"/>
  </r>
  <r>
    <x v="450"/>
    <x v="449"/>
    <x v="1"/>
    <x v="4"/>
    <x v="85"/>
    <x v="0"/>
    <x v="6"/>
    <x v="14"/>
    <x v="26"/>
    <x v="4"/>
    <x v="106"/>
    <x v="144"/>
    <x v="2"/>
    <x v="33"/>
    <x v="12"/>
    <x v="86"/>
    <x v="202"/>
    <x v="206"/>
    <x v="159"/>
    <x v="426"/>
    <x v="447"/>
    <x v="2"/>
    <x v="428"/>
    <x v="350"/>
    <x v="361"/>
    <x v="428"/>
    <x v="41"/>
    <x v="349"/>
    <x v="361"/>
    <x v="429"/>
    <x v="3"/>
    <x v="26"/>
    <x v="86"/>
    <x v="372"/>
    <x v="360"/>
    <x v="429"/>
    <x v="429"/>
    <x v="429"/>
    <x v="2"/>
    <x v="5"/>
    <x v="7"/>
    <x v="5"/>
    <x v="437"/>
    <x v="139"/>
  </r>
  <r>
    <x v="482"/>
    <x v="481"/>
    <x v="1"/>
    <x v="4"/>
    <x v="85"/>
    <x v="0"/>
    <x v="6"/>
    <x v="14"/>
    <x v="13"/>
    <x v="4"/>
    <x v="114"/>
    <x v="150"/>
    <x v="2"/>
    <x v="17"/>
    <x v="271"/>
    <x v="84"/>
    <x v="203"/>
    <x v="207"/>
    <x v="158"/>
    <x v="155"/>
    <x v="200"/>
    <x v="2"/>
    <x v="176"/>
    <x v="216"/>
    <x v="219"/>
    <x v="175"/>
    <x v="288"/>
    <x v="216"/>
    <x v="219"/>
    <x v="174"/>
    <x v="3"/>
    <x v="251"/>
    <x v="86"/>
    <x v="224"/>
    <x v="232"/>
    <x v="171"/>
    <x v="171"/>
    <x v="171"/>
    <x v="2"/>
    <x v="5"/>
    <x v="7"/>
    <x v="5"/>
    <x v="187"/>
    <x v="141"/>
  </r>
  <r>
    <x v="78"/>
    <x v="80"/>
    <x v="1"/>
    <x v="4"/>
    <x v="86"/>
    <x v="2"/>
    <x v="6"/>
    <x v="14"/>
    <x v="24"/>
    <x v="9"/>
    <x v="42"/>
    <x v="86"/>
    <x v="2"/>
    <x v="16"/>
    <x v="299"/>
    <x v="27"/>
    <x v="77"/>
    <x v="78"/>
    <x v="280"/>
    <x v="221"/>
    <x v="186"/>
    <x v="2"/>
    <x v="220"/>
    <x v="334"/>
    <x v="336"/>
    <x v="233"/>
    <x v="321"/>
    <x v="334"/>
    <x v="338"/>
    <x v="234"/>
    <x v="3"/>
    <x v="265"/>
    <x v="68"/>
    <x v="327"/>
    <x v="69"/>
    <x v="233"/>
    <x v="233"/>
    <x v="232"/>
    <x v="2"/>
    <x v="4"/>
    <x v="7"/>
    <x v="4"/>
    <x v="84"/>
    <x v="85"/>
  </r>
  <r>
    <x v="84"/>
    <x v="86"/>
    <x v="1"/>
    <x v="4"/>
    <x v="86"/>
    <x v="2"/>
    <x v="6"/>
    <x v="14"/>
    <x v="23"/>
    <x v="9"/>
    <x v="47"/>
    <x v="91"/>
    <x v="2"/>
    <x v="29"/>
    <x v="173"/>
    <x v="37"/>
    <x v="78"/>
    <x v="79"/>
    <x v="281"/>
    <x v="266"/>
    <x v="287"/>
    <x v="2"/>
    <x v="272"/>
    <x v="186"/>
    <x v="198"/>
    <x v="267"/>
    <x v="158"/>
    <x v="186"/>
    <x v="195"/>
    <x v="268"/>
    <x v="3"/>
    <x v="176"/>
    <x v="102"/>
    <x v="240"/>
    <x v="421"/>
    <x v="265"/>
    <x v="265"/>
    <x v="266"/>
    <x v="2"/>
    <x v="4"/>
    <x v="7"/>
    <x v="4"/>
    <x v="409"/>
    <x v="84"/>
  </r>
  <r>
    <x v="115"/>
    <x v="117"/>
    <x v="1"/>
    <x v="4"/>
    <x v="86"/>
    <x v="2"/>
    <x v="6"/>
    <x v="14"/>
    <x v="12"/>
    <x v="9"/>
    <x v="55"/>
    <x v="163"/>
    <x v="2"/>
    <x v="29"/>
    <x v="20"/>
    <x v="47"/>
    <x v="97"/>
    <x v="100"/>
    <x v="266"/>
    <x v="276"/>
    <x v="299"/>
    <x v="2"/>
    <x v="284"/>
    <x v="239"/>
    <x v="246"/>
    <x v="271"/>
    <x v="117"/>
    <x v="239"/>
    <x v="246"/>
    <x v="272"/>
    <x v="3"/>
    <x v="158"/>
    <x v="105"/>
    <x v="294"/>
    <x v="444"/>
    <x v="269"/>
    <x v="269"/>
    <x v="270"/>
    <x v="1"/>
    <x v="4"/>
    <x v="7"/>
    <x v="4"/>
    <x v="426"/>
    <x v="77"/>
  </r>
  <r>
    <x v="144"/>
    <x v="140"/>
    <x v="1"/>
    <x v="4"/>
    <x v="86"/>
    <x v="2"/>
    <x v="6"/>
    <x v="14"/>
    <x v="26"/>
    <x v="9"/>
    <x v="65"/>
    <x v="107"/>
    <x v="2"/>
    <x v="16"/>
    <x v="329"/>
    <x v="72"/>
    <x v="79"/>
    <x v="81"/>
    <x v="278"/>
    <x v="219"/>
    <x v="161"/>
    <x v="2"/>
    <x v="206"/>
    <x v="63"/>
    <x v="67"/>
    <x v="209"/>
    <x v="276"/>
    <x v="61"/>
    <x v="65"/>
    <x v="209"/>
    <x v="3"/>
    <x v="269"/>
    <x v="51"/>
    <x v="61"/>
    <x v="60"/>
    <x v="207"/>
    <x v="207"/>
    <x v="207"/>
    <x v="2"/>
    <x v="4"/>
    <x v="7"/>
    <x v="4"/>
    <x v="76"/>
    <x v="83"/>
  </r>
  <r>
    <x v="416"/>
    <x v="417"/>
    <x v="1"/>
    <x v="4"/>
    <x v="86"/>
    <x v="2"/>
    <x v="6"/>
    <x v="14"/>
    <x v="24"/>
    <x v="9"/>
    <x v="94"/>
    <x v="133"/>
    <x v="2"/>
    <x v="16"/>
    <x v="397"/>
    <x v="46"/>
    <x v="83"/>
    <x v="86"/>
    <x v="275"/>
    <x v="217"/>
    <x v="177"/>
    <x v="2"/>
    <x v="210"/>
    <x v="198"/>
    <x v="204"/>
    <x v="226"/>
    <x v="319"/>
    <x v="198"/>
    <x v="204"/>
    <x v="228"/>
    <x v="3"/>
    <x v="278"/>
    <x v="86"/>
    <x v="212"/>
    <x v="225"/>
    <x v="227"/>
    <x v="227"/>
    <x v="226"/>
    <x v="2"/>
    <x v="4"/>
    <x v="7"/>
    <x v="4"/>
    <x v="74"/>
    <x v="82"/>
  </r>
  <r>
    <x v="451"/>
    <x v="451"/>
    <x v="1"/>
    <x v="4"/>
    <x v="86"/>
    <x v="2"/>
    <x v="6"/>
    <x v="14"/>
    <x v="26"/>
    <x v="9"/>
    <x v="106"/>
    <x v="144"/>
    <x v="2"/>
    <x v="16"/>
    <x v="422"/>
    <x v="52"/>
    <x v="85"/>
    <x v="88"/>
    <x v="273"/>
    <x v="214"/>
    <x v="169"/>
    <x v="2"/>
    <x v="203"/>
    <x v="155"/>
    <x v="164"/>
    <x v="220"/>
    <x v="320"/>
    <x v="155"/>
    <x v="164"/>
    <x v="222"/>
    <x v="3"/>
    <x v="281"/>
    <x v="86"/>
    <x v="178"/>
    <x v="194"/>
    <x v="221"/>
    <x v="221"/>
    <x v="220"/>
    <x v="2"/>
    <x v="4"/>
    <x v="7"/>
    <x v="4"/>
    <x v="72"/>
    <x v="81"/>
  </r>
  <r>
    <x v="490"/>
    <x v="492"/>
    <x v="1"/>
    <x v="4"/>
    <x v="86"/>
    <x v="2"/>
    <x v="6"/>
    <x v="14"/>
    <x v="5"/>
    <x v="9"/>
    <x v="117"/>
    <x v="152"/>
    <x v="2"/>
    <x v="26"/>
    <x v="195"/>
    <x v="54"/>
    <x v="88"/>
    <x v="89"/>
    <x v="272"/>
    <x v="260"/>
    <x v="260"/>
    <x v="2"/>
    <x v="255"/>
    <x v="294"/>
    <x v="297"/>
    <x v="260"/>
    <x v="199"/>
    <x v="294"/>
    <x v="298"/>
    <x v="259"/>
    <x v="3"/>
    <x v="198"/>
    <x v="86"/>
    <x v="302"/>
    <x v="293"/>
    <x v="257"/>
    <x v="257"/>
    <x v="257"/>
    <x v="2"/>
    <x v="4"/>
    <x v="7"/>
    <x v="4"/>
    <x v="364"/>
    <x v="278"/>
  </r>
  <r>
    <x v="200"/>
    <x v="194"/>
    <x v="1"/>
    <x v="4"/>
    <x v="87"/>
    <x v="12"/>
    <x v="2"/>
    <x v="14"/>
    <x v="29"/>
    <x v="2"/>
    <x v="73"/>
    <x v="112"/>
    <x v="2"/>
    <x v="16"/>
    <x v="438"/>
    <x v="143"/>
    <x v="311"/>
    <x v="311"/>
    <x v="104"/>
    <x v="85"/>
    <x v="10"/>
    <x v="2"/>
    <x v="64"/>
    <x v="45"/>
    <x v="46"/>
    <x v="69"/>
    <x v="447"/>
    <x v="45"/>
    <x v="46"/>
    <x v="70"/>
    <x v="3"/>
    <x v="402"/>
    <x v="86"/>
    <x v="50"/>
    <x v="6"/>
    <x v="67"/>
    <x v="67"/>
    <x v="67"/>
    <x v="2"/>
    <x v="8"/>
    <x v="0"/>
    <x v="8"/>
    <x v="51"/>
    <x v="69"/>
  </r>
  <r>
    <x v="288"/>
    <x v="274"/>
    <x v="1"/>
    <x v="11"/>
    <x v="87"/>
    <x v="12"/>
    <x v="2"/>
    <x v="14"/>
    <x v="29"/>
    <x v="5"/>
    <x v="73"/>
    <x v="112"/>
    <x v="2"/>
    <x v="29"/>
    <x v="36"/>
    <x v="143"/>
    <x v="311"/>
    <x v="311"/>
    <x v="104"/>
    <x v="401"/>
    <x v="473"/>
    <x v="2"/>
    <x v="423"/>
    <x v="415"/>
    <x v="429"/>
    <x v="421"/>
    <x v="10"/>
    <x v="415"/>
    <x v="429"/>
    <x v="422"/>
    <x v="3"/>
    <x v="32"/>
    <x v="86"/>
    <x v="438"/>
    <x v="492"/>
    <x v="422"/>
    <x v="422"/>
    <x v="422"/>
    <x v="2"/>
    <x v="8"/>
    <x v="0"/>
    <x v="8"/>
    <x v="436"/>
    <x v="69"/>
  </r>
  <r>
    <x v="424"/>
    <x v="425"/>
    <x v="1"/>
    <x v="4"/>
    <x v="88"/>
    <x v="6"/>
    <x v="7"/>
    <x v="5"/>
    <x v="11"/>
    <x v="2"/>
    <x v="96"/>
    <x v="164"/>
    <x v="0"/>
    <x v="12"/>
    <x v="471"/>
    <x v="9"/>
    <x v="23"/>
    <x v="23"/>
    <x v="309"/>
    <x v="470"/>
    <x v="188"/>
    <x v="2"/>
    <x v="474"/>
    <x v="235"/>
    <x v="371"/>
    <x v="478"/>
    <x v="229"/>
    <x v="236"/>
    <x v="359"/>
    <x v="479"/>
    <x v="3"/>
    <x v="219"/>
    <x v="86"/>
    <x v="370"/>
    <x v="358"/>
    <x v="478"/>
    <x v="478"/>
    <x v="478"/>
    <x v="0"/>
    <x v="0"/>
    <x v="7"/>
    <x v="0"/>
    <x v="461"/>
    <x v="273"/>
  </r>
  <r>
    <x v="201"/>
    <x v="195"/>
    <x v="1"/>
    <x v="4"/>
    <x v="89"/>
    <x v="2"/>
    <x v="3"/>
    <x v="3"/>
    <x v="29"/>
    <x v="7"/>
    <x v="73"/>
    <x v="112"/>
    <x v="2"/>
    <x v="16"/>
    <x v="319"/>
    <x v="13"/>
    <x v="33"/>
    <x v="33"/>
    <x v="236"/>
    <x v="172"/>
    <x v="220"/>
    <x v="2"/>
    <x v="191"/>
    <x v="296"/>
    <x v="293"/>
    <x v="189"/>
    <x v="277"/>
    <x v="296"/>
    <x v="294"/>
    <x v="188"/>
    <x v="3"/>
    <x v="268"/>
    <x v="86"/>
    <x v="299"/>
    <x v="280"/>
    <x v="186"/>
    <x v="186"/>
    <x v="186"/>
    <x v="2"/>
    <x v="4"/>
    <x v="7"/>
    <x v="4"/>
    <x v="185"/>
    <x v="215"/>
  </r>
  <r>
    <x v="340"/>
    <x v="322"/>
    <x v="1"/>
    <x v="11"/>
    <x v="89"/>
    <x v="2"/>
    <x v="3"/>
    <x v="3"/>
    <x v="29"/>
    <x v="5"/>
    <x v="73"/>
    <x v="112"/>
    <x v="2"/>
    <x v="29"/>
    <x v="156"/>
    <x v="13"/>
    <x v="33"/>
    <x v="33"/>
    <x v="236"/>
    <x v="302"/>
    <x v="261"/>
    <x v="2"/>
    <x v="291"/>
    <x v="177"/>
    <x v="190"/>
    <x v="297"/>
    <x v="187"/>
    <x v="176"/>
    <x v="189"/>
    <x v="298"/>
    <x v="3"/>
    <x v="172"/>
    <x v="86"/>
    <x v="201"/>
    <x v="222"/>
    <x v="297"/>
    <x v="297"/>
    <x v="297"/>
    <x v="2"/>
    <x v="4"/>
    <x v="7"/>
    <x v="4"/>
    <x v="294"/>
    <x v="215"/>
  </r>
  <r>
    <x v="382"/>
    <x v="373"/>
    <x v="1"/>
    <x v="4"/>
    <x v="89"/>
    <x v="2"/>
    <x v="3"/>
    <x v="3"/>
    <x v="23"/>
    <x v="7"/>
    <x v="76"/>
    <x v="116"/>
    <x v="2"/>
    <x v="29"/>
    <x v="144"/>
    <x v="20"/>
    <x v="34"/>
    <x v="34"/>
    <x v="237"/>
    <x v="304"/>
    <x v="262"/>
    <x v="2"/>
    <x v="292"/>
    <x v="256"/>
    <x v="266"/>
    <x v="299"/>
    <x v="193"/>
    <x v="256"/>
    <x v="266"/>
    <x v="300"/>
    <x v="3"/>
    <x v="170"/>
    <x v="86"/>
    <x v="269"/>
    <x v="270"/>
    <x v="299"/>
    <x v="299"/>
    <x v="299"/>
    <x v="2"/>
    <x v="4"/>
    <x v="7"/>
    <x v="4"/>
    <x v="295"/>
    <x v="216"/>
  </r>
  <r>
    <x v="363"/>
    <x v="355"/>
    <x v="1"/>
    <x v="4"/>
    <x v="90"/>
    <x v="14"/>
    <x v="8"/>
    <x v="13"/>
    <x v="28"/>
    <x v="7"/>
    <x v="72"/>
    <x v="12"/>
    <x v="1"/>
    <x v="27"/>
    <x v="229"/>
    <x v="40"/>
    <x v="43"/>
    <x v="41"/>
    <x v="223"/>
    <x v="256"/>
    <x v="247"/>
    <x v="2"/>
    <x v="251"/>
    <x v="259"/>
    <x v="267"/>
    <x v="262"/>
    <x v="223"/>
    <x v="267"/>
    <x v="274"/>
    <x v="265"/>
    <x v="3"/>
    <x v="210"/>
    <x v="93"/>
    <x v="293"/>
    <x v="298"/>
    <x v="261"/>
    <x v="261"/>
    <x v="263"/>
    <x v="6"/>
    <x v="7"/>
    <x v="7"/>
    <x v="7"/>
    <x v="258"/>
    <x v="103"/>
  </r>
  <r>
    <x v="364"/>
    <x v="358"/>
    <x v="1"/>
    <x v="4"/>
    <x v="91"/>
    <x v="14"/>
    <x v="3"/>
    <x v="13"/>
    <x v="28"/>
    <x v="7"/>
    <x v="72"/>
    <x v="10"/>
    <x v="1"/>
    <x v="32"/>
    <x v="230"/>
    <x v="5"/>
    <x v="11"/>
    <x v="11"/>
    <x v="259"/>
    <x v="247"/>
    <x v="250"/>
    <x v="2"/>
    <x v="250"/>
    <x v="261"/>
    <x v="269"/>
    <x v="258"/>
    <x v="226"/>
    <x v="271"/>
    <x v="278"/>
    <x v="262"/>
    <x v="3"/>
    <x v="212"/>
    <x v="86"/>
    <x v="280"/>
    <x v="286"/>
    <x v="259"/>
    <x v="259"/>
    <x v="260"/>
    <x v="6"/>
    <x v="7"/>
    <x v="7"/>
    <x v="7"/>
    <x v="255"/>
    <x v="113"/>
  </r>
  <r>
    <x v="152"/>
    <x v="146"/>
    <x v="1"/>
    <x v="4"/>
    <x v="92"/>
    <x v="14"/>
    <x v="8"/>
    <x v="4"/>
    <x v="24"/>
    <x v="1"/>
    <x v="67"/>
    <x v="108"/>
    <x v="2"/>
    <x v="29"/>
    <x v="152"/>
    <x v="52"/>
    <x v="98"/>
    <x v="103"/>
    <x v="233"/>
    <x v="307"/>
    <x v="310"/>
    <x v="2"/>
    <x v="304"/>
    <x v="271"/>
    <x v="282"/>
    <x v="304"/>
    <x v="127"/>
    <x v="270"/>
    <x v="282"/>
    <x v="305"/>
    <x v="3"/>
    <x v="100"/>
    <x v="108"/>
    <x v="316"/>
    <x v="261"/>
    <x v="305"/>
    <x v="305"/>
    <x v="305"/>
    <x v="2"/>
    <x v="7"/>
    <x v="7"/>
    <x v="7"/>
    <x v="326"/>
    <x v="173"/>
  </r>
  <r>
    <x v="202"/>
    <x v="196"/>
    <x v="1"/>
    <x v="4"/>
    <x v="92"/>
    <x v="14"/>
    <x v="8"/>
    <x v="4"/>
    <x v="29"/>
    <x v="1"/>
    <x v="73"/>
    <x v="112"/>
    <x v="2"/>
    <x v="16"/>
    <x v="336"/>
    <x v="40"/>
    <x v="99"/>
    <x v="104"/>
    <x v="232"/>
    <x v="167"/>
    <x v="154"/>
    <x v="2"/>
    <x v="172"/>
    <x v="304"/>
    <x v="307"/>
    <x v="186"/>
    <x v="354"/>
    <x v="305"/>
    <x v="308"/>
    <x v="185"/>
    <x v="3"/>
    <x v="347"/>
    <x v="86"/>
    <x v="315"/>
    <x v="250"/>
    <x v="183"/>
    <x v="183"/>
    <x v="183"/>
    <x v="2"/>
    <x v="7"/>
    <x v="7"/>
    <x v="7"/>
    <x v="156"/>
    <x v="171"/>
  </r>
  <r>
    <x v="289"/>
    <x v="275"/>
    <x v="1"/>
    <x v="11"/>
    <x v="92"/>
    <x v="14"/>
    <x v="8"/>
    <x v="4"/>
    <x v="29"/>
    <x v="5"/>
    <x v="73"/>
    <x v="112"/>
    <x v="2"/>
    <x v="29"/>
    <x v="137"/>
    <x v="40"/>
    <x v="99"/>
    <x v="104"/>
    <x v="232"/>
    <x v="309"/>
    <x v="307"/>
    <x v="2"/>
    <x v="305"/>
    <x v="163"/>
    <x v="176"/>
    <x v="301"/>
    <x v="112"/>
    <x v="161"/>
    <x v="172"/>
    <x v="302"/>
    <x v="3"/>
    <x v="94"/>
    <x v="86"/>
    <x v="185"/>
    <x v="254"/>
    <x v="301"/>
    <x v="301"/>
    <x v="301"/>
    <x v="2"/>
    <x v="7"/>
    <x v="7"/>
    <x v="7"/>
    <x v="329"/>
    <x v="171"/>
  </r>
  <r>
    <x v="203"/>
    <x v="197"/>
    <x v="1"/>
    <x v="4"/>
    <x v="93"/>
    <x v="13"/>
    <x v="2"/>
    <x v="14"/>
    <x v="29"/>
    <x v="4"/>
    <x v="73"/>
    <x v="112"/>
    <x v="2"/>
    <x v="16"/>
    <x v="387"/>
    <x v="113"/>
    <x v="285"/>
    <x v="285"/>
    <x v="85"/>
    <x v="73"/>
    <x v="37"/>
    <x v="2"/>
    <x v="85"/>
    <x v="281"/>
    <x v="270"/>
    <x v="83"/>
    <x v="407"/>
    <x v="281"/>
    <x v="268"/>
    <x v="84"/>
    <x v="3"/>
    <x v="416"/>
    <x v="86"/>
    <x v="272"/>
    <x v="94"/>
    <x v="81"/>
    <x v="81"/>
    <x v="81"/>
    <x v="2"/>
    <x v="8"/>
    <x v="1"/>
    <x v="9"/>
    <x v="106"/>
    <x v="120"/>
  </r>
  <r>
    <x v="290"/>
    <x v="276"/>
    <x v="1"/>
    <x v="11"/>
    <x v="93"/>
    <x v="13"/>
    <x v="2"/>
    <x v="14"/>
    <x v="29"/>
    <x v="5"/>
    <x v="73"/>
    <x v="112"/>
    <x v="2"/>
    <x v="29"/>
    <x v="86"/>
    <x v="113"/>
    <x v="285"/>
    <x v="285"/>
    <x v="85"/>
    <x v="413"/>
    <x v="430"/>
    <x v="2"/>
    <x v="403"/>
    <x v="191"/>
    <x v="216"/>
    <x v="406"/>
    <x v="59"/>
    <x v="189"/>
    <x v="216"/>
    <x v="408"/>
    <x v="3"/>
    <x v="19"/>
    <x v="86"/>
    <x v="221"/>
    <x v="392"/>
    <x v="408"/>
    <x v="408"/>
    <x v="408"/>
    <x v="2"/>
    <x v="8"/>
    <x v="1"/>
    <x v="9"/>
    <x v="383"/>
    <x v="120"/>
  </r>
  <r>
    <x v="407"/>
    <x v="402"/>
    <x v="1"/>
    <x v="4"/>
    <x v="93"/>
    <x v="13"/>
    <x v="2"/>
    <x v="14"/>
    <x v="26"/>
    <x v="4"/>
    <x v="89"/>
    <x v="128"/>
    <x v="2"/>
    <x v="29"/>
    <x v="50"/>
    <x v="119"/>
    <x v="286"/>
    <x v="286"/>
    <x v="81"/>
    <x v="415"/>
    <x v="432"/>
    <x v="2"/>
    <x v="407"/>
    <x v="319"/>
    <x v="332"/>
    <x v="415"/>
    <x v="64"/>
    <x v="319"/>
    <x v="333"/>
    <x v="416"/>
    <x v="3"/>
    <x v="11"/>
    <x v="86"/>
    <x v="340"/>
    <x v="332"/>
    <x v="416"/>
    <x v="416"/>
    <x v="416"/>
    <x v="2"/>
    <x v="8"/>
    <x v="1"/>
    <x v="9"/>
    <x v="387"/>
    <x v="122"/>
  </r>
  <r>
    <x v="452"/>
    <x v="450"/>
    <x v="1"/>
    <x v="4"/>
    <x v="93"/>
    <x v="13"/>
    <x v="2"/>
    <x v="14"/>
    <x v="23"/>
    <x v="4"/>
    <x v="106"/>
    <x v="100"/>
    <x v="2"/>
    <x v="26"/>
    <x v="199"/>
    <x v="114"/>
    <x v="284"/>
    <x v="284"/>
    <x v="89"/>
    <x v="321"/>
    <x v="340"/>
    <x v="2"/>
    <x v="314"/>
    <x v="202"/>
    <x v="220"/>
    <x v="318"/>
    <x v="151"/>
    <x v="202"/>
    <x v="220"/>
    <x v="319"/>
    <x v="3"/>
    <x v="109"/>
    <x v="86"/>
    <x v="225"/>
    <x v="233"/>
    <x v="321"/>
    <x v="321"/>
    <x v="319"/>
    <x v="2"/>
    <x v="8"/>
    <x v="1"/>
    <x v="9"/>
    <x v="307"/>
    <x v="121"/>
  </r>
  <r>
    <x v="68"/>
    <x v="69"/>
    <x v="1"/>
    <x v="4"/>
    <x v="94"/>
    <x v="13"/>
    <x v="10"/>
    <x v="13"/>
    <x v="24"/>
    <x v="1"/>
    <x v="41"/>
    <x v="56"/>
    <x v="2"/>
    <x v="29"/>
    <x v="184"/>
    <x v="110"/>
    <x v="229"/>
    <x v="229"/>
    <x v="99"/>
    <x v="335"/>
    <x v="410"/>
    <x v="2"/>
    <x v="381"/>
    <x v="410"/>
    <x v="425"/>
    <x v="391"/>
    <x v="118"/>
    <x v="410"/>
    <x v="425"/>
    <x v="393"/>
    <x v="3"/>
    <x v="33"/>
    <x v="132"/>
    <x v="447"/>
    <x v="451"/>
    <x v="393"/>
    <x v="393"/>
    <x v="393"/>
    <x v="3"/>
    <x v="8"/>
    <x v="1"/>
    <x v="9"/>
    <x v="378"/>
    <x v="107"/>
  </r>
  <r>
    <x v="204"/>
    <x v="198"/>
    <x v="1"/>
    <x v="4"/>
    <x v="94"/>
    <x v="13"/>
    <x v="10"/>
    <x v="13"/>
    <x v="29"/>
    <x v="1"/>
    <x v="73"/>
    <x v="112"/>
    <x v="2"/>
    <x v="16"/>
    <x v="406"/>
    <x v="110"/>
    <x v="246"/>
    <x v="248"/>
    <x v="90"/>
    <x v="78"/>
    <x v="34"/>
    <x v="2"/>
    <x v="84"/>
    <x v="61"/>
    <x v="64"/>
    <x v="85"/>
    <x v="418"/>
    <x v="59"/>
    <x v="63"/>
    <x v="86"/>
    <x v="3"/>
    <x v="418"/>
    <x v="86"/>
    <x v="69"/>
    <x v="55"/>
    <x v="83"/>
    <x v="83"/>
    <x v="83"/>
    <x v="2"/>
    <x v="8"/>
    <x v="1"/>
    <x v="9"/>
    <x v="88"/>
    <x v="99"/>
  </r>
  <r>
    <x v="291"/>
    <x v="277"/>
    <x v="1"/>
    <x v="11"/>
    <x v="94"/>
    <x v="13"/>
    <x v="10"/>
    <x v="13"/>
    <x v="29"/>
    <x v="5"/>
    <x v="73"/>
    <x v="112"/>
    <x v="2"/>
    <x v="29"/>
    <x v="72"/>
    <x v="110"/>
    <x v="246"/>
    <x v="248"/>
    <x v="90"/>
    <x v="408"/>
    <x v="437"/>
    <x v="2"/>
    <x v="405"/>
    <x v="397"/>
    <x v="408"/>
    <x v="404"/>
    <x v="43"/>
    <x v="398"/>
    <x v="410"/>
    <x v="406"/>
    <x v="3"/>
    <x v="17"/>
    <x v="86"/>
    <x v="421"/>
    <x v="439"/>
    <x v="406"/>
    <x v="406"/>
    <x v="406"/>
    <x v="2"/>
    <x v="8"/>
    <x v="1"/>
    <x v="9"/>
    <x v="401"/>
    <x v="99"/>
  </r>
  <r>
    <x v="480"/>
    <x v="479"/>
    <x v="1"/>
    <x v="4"/>
    <x v="95"/>
    <x v="15"/>
    <x v="10"/>
    <x v="10"/>
    <x v="23"/>
    <x v="0"/>
    <x v="114"/>
    <x v="46"/>
    <x v="2"/>
    <x v="17"/>
    <x v="250"/>
    <x v="19"/>
    <x v="30"/>
    <x v="30"/>
    <x v="256"/>
    <x v="224"/>
    <x v="241"/>
    <x v="2"/>
    <x v="242"/>
    <x v="231"/>
    <x v="237"/>
    <x v="237"/>
    <x v="239"/>
    <x v="231"/>
    <x v="237"/>
    <x v="239"/>
    <x v="3"/>
    <x v="434"/>
    <x v="86"/>
    <x v="242"/>
    <x v="248"/>
    <x v="237"/>
    <x v="237"/>
    <x v="237"/>
    <x v="4"/>
    <x v="8"/>
    <x v="7"/>
    <x v="15"/>
    <x v="224"/>
    <x v="213"/>
  </r>
  <r>
    <x v="384"/>
    <x v="376"/>
    <x v="1"/>
    <x v="4"/>
    <x v="96"/>
    <x v="2"/>
    <x v="9"/>
    <x v="14"/>
    <x v="5"/>
    <x v="4"/>
    <x v="78"/>
    <x v="118"/>
    <x v="2"/>
    <x v="16"/>
    <x v="354"/>
    <x v="34"/>
    <x v="90"/>
    <x v="92"/>
    <x v="230"/>
    <x v="166"/>
    <x v="194"/>
    <x v="2"/>
    <x v="183"/>
    <x v="329"/>
    <x v="333"/>
    <x v="183"/>
    <x v="318"/>
    <x v="329"/>
    <x v="334"/>
    <x v="182"/>
    <x v="3"/>
    <x v="272"/>
    <x v="86"/>
    <x v="341"/>
    <x v="333"/>
    <x v="180"/>
    <x v="180"/>
    <x v="180"/>
    <x v="2"/>
    <x v="4"/>
    <x v="7"/>
    <x v="4"/>
    <x v="212"/>
    <x v="235"/>
  </r>
  <r>
    <x v="386"/>
    <x v="378"/>
    <x v="1"/>
    <x v="4"/>
    <x v="96"/>
    <x v="2"/>
    <x v="9"/>
    <x v="14"/>
    <x v="23"/>
    <x v="4"/>
    <x v="79"/>
    <x v="119"/>
    <x v="2"/>
    <x v="16"/>
    <x v="369"/>
    <x v="41"/>
    <x v="91"/>
    <x v="93"/>
    <x v="231"/>
    <x v="165"/>
    <x v="189"/>
    <x v="2"/>
    <x v="182"/>
    <x v="282"/>
    <x v="281"/>
    <x v="179"/>
    <x v="306"/>
    <x v="282"/>
    <x v="281"/>
    <x v="178"/>
    <x v="3"/>
    <x v="276"/>
    <x v="86"/>
    <x v="283"/>
    <x v="278"/>
    <x v="175"/>
    <x v="175"/>
    <x v="175"/>
    <x v="2"/>
    <x v="4"/>
    <x v="7"/>
    <x v="4"/>
    <x v="213"/>
    <x v="236"/>
  </r>
  <r>
    <x v="426"/>
    <x v="428"/>
    <x v="1"/>
    <x v="4"/>
    <x v="96"/>
    <x v="2"/>
    <x v="9"/>
    <x v="14"/>
    <x v="23"/>
    <x v="4"/>
    <x v="98"/>
    <x v="137"/>
    <x v="2"/>
    <x v="16"/>
    <x v="421"/>
    <x v="55"/>
    <x v="93"/>
    <x v="94"/>
    <x v="229"/>
    <x v="159"/>
    <x v="183"/>
    <x v="2"/>
    <x v="178"/>
    <x v="144"/>
    <x v="153"/>
    <x v="177"/>
    <x v="294"/>
    <x v="143"/>
    <x v="153"/>
    <x v="176"/>
    <x v="3"/>
    <x v="280"/>
    <x v="86"/>
    <x v="155"/>
    <x v="175"/>
    <x v="173"/>
    <x v="173"/>
    <x v="173"/>
    <x v="2"/>
    <x v="4"/>
    <x v="7"/>
    <x v="4"/>
    <x v="214"/>
    <x v="299"/>
  </r>
  <r>
    <x v="205"/>
    <x v="199"/>
    <x v="1"/>
    <x v="4"/>
    <x v="97"/>
    <x v="14"/>
    <x v="0"/>
    <x v="13"/>
    <x v="29"/>
    <x v="1"/>
    <x v="73"/>
    <x v="112"/>
    <x v="2"/>
    <x v="16"/>
    <x v="363"/>
    <x v="67"/>
    <x v="200"/>
    <x v="203"/>
    <x v="184"/>
    <x v="132"/>
    <x v="81"/>
    <x v="2"/>
    <x v="112"/>
    <x v="361"/>
    <x v="364"/>
    <x v="142"/>
    <x v="408"/>
    <x v="360"/>
    <x v="364"/>
    <x v="143"/>
    <x v="3"/>
    <x v="357"/>
    <x v="86"/>
    <x v="375"/>
    <x v="315"/>
    <x v="140"/>
    <x v="140"/>
    <x v="140"/>
    <x v="2"/>
    <x v="7"/>
    <x v="7"/>
    <x v="7"/>
    <x v="123"/>
    <x v="143"/>
  </r>
  <r>
    <x v="292"/>
    <x v="278"/>
    <x v="1"/>
    <x v="11"/>
    <x v="97"/>
    <x v="14"/>
    <x v="0"/>
    <x v="13"/>
    <x v="29"/>
    <x v="5"/>
    <x v="73"/>
    <x v="112"/>
    <x v="2"/>
    <x v="29"/>
    <x v="113"/>
    <x v="67"/>
    <x v="200"/>
    <x v="203"/>
    <x v="184"/>
    <x v="342"/>
    <x v="382"/>
    <x v="2"/>
    <x v="371"/>
    <x v="103"/>
    <x v="117"/>
    <x v="335"/>
    <x v="58"/>
    <x v="104"/>
    <x v="116"/>
    <x v="336"/>
    <x v="3"/>
    <x v="84"/>
    <x v="86"/>
    <x v="119"/>
    <x v="190"/>
    <x v="336"/>
    <x v="336"/>
    <x v="336"/>
    <x v="2"/>
    <x v="7"/>
    <x v="7"/>
    <x v="7"/>
    <x v="365"/>
    <x v="299"/>
  </r>
  <r>
    <x v="59"/>
    <x v="53"/>
    <x v="1"/>
    <x v="4"/>
    <x v="98"/>
    <x v="14"/>
    <x v="0"/>
    <x v="14"/>
    <x v="25"/>
    <x v="4"/>
    <x v="37"/>
    <x v="82"/>
    <x v="2"/>
    <x v="16"/>
    <x v="300"/>
    <x v="62"/>
    <x v="191"/>
    <x v="191"/>
    <x v="144"/>
    <x v="139"/>
    <x v="124"/>
    <x v="2"/>
    <x v="137"/>
    <x v="373"/>
    <x v="381"/>
    <x v="134"/>
    <x v="346"/>
    <x v="372"/>
    <x v="381"/>
    <x v="135"/>
    <x v="3"/>
    <x v="340"/>
    <x v="26"/>
    <x v="348"/>
    <x v="54"/>
    <x v="132"/>
    <x v="132"/>
    <x v="132"/>
    <x v="2"/>
    <x v="7"/>
    <x v="7"/>
    <x v="7"/>
    <x v="163"/>
    <x v="184"/>
  </r>
  <r>
    <x v="124"/>
    <x v="126"/>
    <x v="1"/>
    <x v="4"/>
    <x v="98"/>
    <x v="14"/>
    <x v="0"/>
    <x v="14"/>
    <x v="8"/>
    <x v="4"/>
    <x v="60"/>
    <x v="103"/>
    <x v="2"/>
    <x v="29"/>
    <x v="164"/>
    <x v="76"/>
    <x v="194"/>
    <x v="192"/>
    <x v="139"/>
    <x v="356"/>
    <x v="355"/>
    <x v="2"/>
    <x v="359"/>
    <x v="187"/>
    <x v="205"/>
    <x v="366"/>
    <x v="130"/>
    <x v="187"/>
    <x v="205"/>
    <x v="368"/>
    <x v="3"/>
    <x v="101"/>
    <x v="117"/>
    <x v="287"/>
    <x v="447"/>
    <x v="368"/>
    <x v="368"/>
    <x v="368"/>
    <x v="2"/>
    <x v="7"/>
    <x v="7"/>
    <x v="7"/>
    <x v="323"/>
    <x v="186"/>
  </r>
  <r>
    <x v="206"/>
    <x v="200"/>
    <x v="1"/>
    <x v="4"/>
    <x v="98"/>
    <x v="14"/>
    <x v="0"/>
    <x v="14"/>
    <x v="29"/>
    <x v="4"/>
    <x v="73"/>
    <x v="112"/>
    <x v="2"/>
    <x v="16"/>
    <x v="356"/>
    <x v="69"/>
    <x v="195"/>
    <x v="193"/>
    <x v="127"/>
    <x v="104"/>
    <x v="113"/>
    <x v="2"/>
    <x v="118"/>
    <x v="328"/>
    <x v="328"/>
    <x v="115"/>
    <x v="356"/>
    <x v="328"/>
    <x v="329"/>
    <x v="116"/>
    <x v="3"/>
    <x v="354"/>
    <x v="86"/>
    <x v="337"/>
    <x v="48"/>
    <x v="113"/>
    <x v="113"/>
    <x v="113"/>
    <x v="2"/>
    <x v="7"/>
    <x v="7"/>
    <x v="7"/>
    <x v="160"/>
    <x v="185"/>
  </r>
  <r>
    <x v="293"/>
    <x v="279"/>
    <x v="1"/>
    <x v="11"/>
    <x v="98"/>
    <x v="14"/>
    <x v="0"/>
    <x v="14"/>
    <x v="29"/>
    <x v="5"/>
    <x v="73"/>
    <x v="112"/>
    <x v="2"/>
    <x v="29"/>
    <x v="119"/>
    <x v="69"/>
    <x v="195"/>
    <x v="193"/>
    <x v="127"/>
    <x v="374"/>
    <x v="356"/>
    <x v="2"/>
    <x v="364"/>
    <x v="136"/>
    <x v="154"/>
    <x v="363"/>
    <x v="108"/>
    <x v="136"/>
    <x v="154"/>
    <x v="365"/>
    <x v="3"/>
    <x v="87"/>
    <x v="86"/>
    <x v="157"/>
    <x v="446"/>
    <x v="365"/>
    <x v="365"/>
    <x v="365"/>
    <x v="2"/>
    <x v="7"/>
    <x v="7"/>
    <x v="7"/>
    <x v="325"/>
    <x v="185"/>
  </r>
  <r>
    <x v="397"/>
    <x v="392"/>
    <x v="1"/>
    <x v="4"/>
    <x v="98"/>
    <x v="14"/>
    <x v="0"/>
    <x v="14"/>
    <x v="26"/>
    <x v="4"/>
    <x v="83"/>
    <x v="123"/>
    <x v="2"/>
    <x v="16"/>
    <x v="398"/>
    <x v="86"/>
    <x v="196"/>
    <x v="194"/>
    <x v="128"/>
    <x v="98"/>
    <x v="105"/>
    <x v="2"/>
    <x v="113"/>
    <x v="104"/>
    <x v="109"/>
    <x v="102"/>
    <x v="336"/>
    <x v="105"/>
    <x v="109"/>
    <x v="103"/>
    <x v="3"/>
    <x v="363"/>
    <x v="86"/>
    <x v="110"/>
    <x v="128"/>
    <x v="100"/>
    <x v="100"/>
    <x v="100"/>
    <x v="2"/>
    <x v="7"/>
    <x v="7"/>
    <x v="7"/>
    <x v="159"/>
    <x v="187"/>
  </r>
  <r>
    <x v="502"/>
    <x v="504"/>
    <x v="1"/>
    <x v="4"/>
    <x v="98"/>
    <x v="14"/>
    <x v="0"/>
    <x v="14"/>
    <x v="13"/>
    <x v="4"/>
    <x v="119"/>
    <x v="154"/>
    <x v="2"/>
    <x v="16"/>
    <x v="434"/>
    <x v="79"/>
    <x v="198"/>
    <x v="196"/>
    <x v="116"/>
    <x v="89"/>
    <x v="110"/>
    <x v="2"/>
    <x v="108"/>
    <x v="278"/>
    <x v="273"/>
    <x v="104"/>
    <x v="364"/>
    <x v="278"/>
    <x v="271"/>
    <x v="105"/>
    <x v="3"/>
    <x v="372"/>
    <x v="86"/>
    <x v="274"/>
    <x v="274"/>
    <x v="102"/>
    <x v="102"/>
    <x v="102"/>
    <x v="1"/>
    <x v="7"/>
    <x v="7"/>
    <x v="7"/>
    <x v="289"/>
    <x v="282"/>
  </r>
  <r>
    <x v="150"/>
    <x v="408"/>
    <x v="1"/>
    <x v="6"/>
    <x v="99"/>
    <x v="15"/>
    <x v="5"/>
    <x v="3"/>
    <x v="17"/>
    <x v="5"/>
    <x v="70"/>
    <x v="112"/>
    <x v="2"/>
    <x v="0"/>
    <x v="235"/>
    <x v="0"/>
    <x v="1"/>
    <x v="0"/>
    <x v="311"/>
    <x v="245"/>
    <x v="245"/>
    <x v="2"/>
    <x v="248"/>
    <x v="238"/>
    <x v="244"/>
    <x v="251"/>
    <x v="229"/>
    <x v="238"/>
    <x v="244"/>
    <x v="251"/>
    <x v="3"/>
    <x v="434"/>
    <x v="11"/>
    <x v="72"/>
    <x v="71"/>
    <x v="249"/>
    <x v="249"/>
    <x v="249"/>
    <x v="2"/>
    <x v="8"/>
    <x v="7"/>
    <x v="15"/>
    <x v="247"/>
    <x v="257"/>
  </r>
  <r>
    <x v="150"/>
    <x v="415"/>
    <x v="1"/>
    <x v="3"/>
    <x v="99"/>
    <x v="15"/>
    <x v="5"/>
    <x v="3"/>
    <x v="14"/>
    <x v="5"/>
    <x v="70"/>
    <x v="112"/>
    <x v="2"/>
    <x v="0"/>
    <x v="235"/>
    <x v="0"/>
    <x v="1"/>
    <x v="0"/>
    <x v="311"/>
    <x v="245"/>
    <x v="245"/>
    <x v="2"/>
    <x v="248"/>
    <x v="238"/>
    <x v="244"/>
    <x v="251"/>
    <x v="229"/>
    <x v="238"/>
    <x v="244"/>
    <x v="251"/>
    <x v="3"/>
    <x v="434"/>
    <x v="11"/>
    <x v="72"/>
    <x v="71"/>
    <x v="249"/>
    <x v="249"/>
    <x v="249"/>
    <x v="2"/>
    <x v="8"/>
    <x v="7"/>
    <x v="15"/>
    <x v="247"/>
    <x v="257"/>
  </r>
  <r>
    <x v="151"/>
    <x v="414"/>
    <x v="1"/>
    <x v="5"/>
    <x v="99"/>
    <x v="15"/>
    <x v="5"/>
    <x v="3"/>
    <x v="15"/>
    <x v="5"/>
    <x v="70"/>
    <x v="112"/>
    <x v="2"/>
    <x v="43"/>
    <x v="235"/>
    <x v="0"/>
    <x v="1"/>
    <x v="0"/>
    <x v="311"/>
    <x v="245"/>
    <x v="245"/>
    <x v="2"/>
    <x v="248"/>
    <x v="238"/>
    <x v="244"/>
    <x v="251"/>
    <x v="229"/>
    <x v="238"/>
    <x v="244"/>
    <x v="251"/>
    <x v="3"/>
    <x v="434"/>
    <x v="145"/>
    <x v="419"/>
    <x v="418"/>
    <x v="249"/>
    <x v="249"/>
    <x v="249"/>
    <x v="2"/>
    <x v="8"/>
    <x v="7"/>
    <x v="15"/>
    <x v="247"/>
    <x v="257"/>
  </r>
  <r>
    <x v="153"/>
    <x v="409"/>
    <x v="1"/>
    <x v="6"/>
    <x v="99"/>
    <x v="15"/>
    <x v="5"/>
    <x v="3"/>
    <x v="1"/>
    <x v="5"/>
    <x v="73"/>
    <x v="112"/>
    <x v="2"/>
    <x v="5"/>
    <x v="235"/>
    <x v="15"/>
    <x v="1"/>
    <x v="0"/>
    <x v="311"/>
    <x v="245"/>
    <x v="245"/>
    <x v="2"/>
    <x v="248"/>
    <x v="238"/>
    <x v="244"/>
    <x v="251"/>
    <x v="229"/>
    <x v="238"/>
    <x v="244"/>
    <x v="251"/>
    <x v="3"/>
    <x v="434"/>
    <x v="86"/>
    <x v="249"/>
    <x v="252"/>
    <x v="249"/>
    <x v="249"/>
    <x v="249"/>
    <x v="2"/>
    <x v="8"/>
    <x v="7"/>
    <x v="15"/>
    <x v="247"/>
    <x v="257"/>
  </r>
  <r>
    <x v="153"/>
    <x v="413"/>
    <x v="1"/>
    <x v="3"/>
    <x v="99"/>
    <x v="15"/>
    <x v="5"/>
    <x v="3"/>
    <x v="14"/>
    <x v="5"/>
    <x v="73"/>
    <x v="112"/>
    <x v="2"/>
    <x v="5"/>
    <x v="235"/>
    <x v="15"/>
    <x v="1"/>
    <x v="0"/>
    <x v="311"/>
    <x v="245"/>
    <x v="245"/>
    <x v="2"/>
    <x v="248"/>
    <x v="238"/>
    <x v="244"/>
    <x v="251"/>
    <x v="229"/>
    <x v="238"/>
    <x v="244"/>
    <x v="251"/>
    <x v="3"/>
    <x v="434"/>
    <x v="86"/>
    <x v="249"/>
    <x v="252"/>
    <x v="249"/>
    <x v="249"/>
    <x v="249"/>
    <x v="2"/>
    <x v="8"/>
    <x v="7"/>
    <x v="15"/>
    <x v="247"/>
    <x v="257"/>
  </r>
  <r>
    <x v="154"/>
    <x v="412"/>
    <x v="1"/>
    <x v="5"/>
    <x v="99"/>
    <x v="15"/>
    <x v="5"/>
    <x v="3"/>
    <x v="15"/>
    <x v="5"/>
    <x v="73"/>
    <x v="112"/>
    <x v="2"/>
    <x v="38"/>
    <x v="235"/>
    <x v="15"/>
    <x v="1"/>
    <x v="0"/>
    <x v="311"/>
    <x v="245"/>
    <x v="245"/>
    <x v="2"/>
    <x v="248"/>
    <x v="238"/>
    <x v="244"/>
    <x v="251"/>
    <x v="229"/>
    <x v="238"/>
    <x v="244"/>
    <x v="251"/>
    <x v="3"/>
    <x v="434"/>
    <x v="86"/>
    <x v="249"/>
    <x v="252"/>
    <x v="249"/>
    <x v="249"/>
    <x v="249"/>
    <x v="2"/>
    <x v="8"/>
    <x v="7"/>
    <x v="15"/>
    <x v="247"/>
    <x v="257"/>
  </r>
  <r>
    <x v="430"/>
    <x v="485"/>
    <x v="1"/>
    <x v="6"/>
    <x v="99"/>
    <x v="15"/>
    <x v="5"/>
    <x v="3"/>
    <x v="17"/>
    <x v="3"/>
    <x v="99"/>
    <x v="138"/>
    <x v="2"/>
    <x v="3"/>
    <x v="235"/>
    <x v="15"/>
    <x v="1"/>
    <x v="0"/>
    <x v="311"/>
    <x v="245"/>
    <x v="245"/>
    <x v="2"/>
    <x v="248"/>
    <x v="238"/>
    <x v="244"/>
    <x v="251"/>
    <x v="229"/>
    <x v="238"/>
    <x v="244"/>
    <x v="251"/>
    <x v="3"/>
    <x v="434"/>
    <x v="86"/>
    <x v="249"/>
    <x v="252"/>
    <x v="249"/>
    <x v="249"/>
    <x v="249"/>
    <x v="2"/>
    <x v="8"/>
    <x v="7"/>
    <x v="15"/>
    <x v="247"/>
    <x v="257"/>
  </r>
  <r>
    <x v="431"/>
    <x v="486"/>
    <x v="1"/>
    <x v="5"/>
    <x v="99"/>
    <x v="15"/>
    <x v="5"/>
    <x v="3"/>
    <x v="15"/>
    <x v="3"/>
    <x v="99"/>
    <x v="138"/>
    <x v="2"/>
    <x v="40"/>
    <x v="235"/>
    <x v="15"/>
    <x v="1"/>
    <x v="0"/>
    <x v="311"/>
    <x v="245"/>
    <x v="245"/>
    <x v="2"/>
    <x v="248"/>
    <x v="238"/>
    <x v="244"/>
    <x v="251"/>
    <x v="229"/>
    <x v="238"/>
    <x v="244"/>
    <x v="251"/>
    <x v="3"/>
    <x v="434"/>
    <x v="86"/>
    <x v="249"/>
    <x v="252"/>
    <x v="249"/>
    <x v="249"/>
    <x v="249"/>
    <x v="2"/>
    <x v="8"/>
    <x v="7"/>
    <x v="15"/>
    <x v="247"/>
    <x v="257"/>
  </r>
  <r>
    <x v="432"/>
    <x v="487"/>
    <x v="1"/>
    <x v="3"/>
    <x v="99"/>
    <x v="15"/>
    <x v="5"/>
    <x v="3"/>
    <x v="14"/>
    <x v="3"/>
    <x v="99"/>
    <x v="138"/>
    <x v="2"/>
    <x v="3"/>
    <x v="235"/>
    <x v="15"/>
    <x v="1"/>
    <x v="0"/>
    <x v="311"/>
    <x v="245"/>
    <x v="245"/>
    <x v="2"/>
    <x v="248"/>
    <x v="238"/>
    <x v="244"/>
    <x v="251"/>
    <x v="229"/>
    <x v="238"/>
    <x v="244"/>
    <x v="251"/>
    <x v="3"/>
    <x v="434"/>
    <x v="86"/>
    <x v="249"/>
    <x v="252"/>
    <x v="249"/>
    <x v="249"/>
    <x v="249"/>
    <x v="2"/>
    <x v="8"/>
    <x v="7"/>
    <x v="15"/>
    <x v="247"/>
    <x v="257"/>
  </r>
  <r>
    <x v="454"/>
    <x v="453"/>
    <x v="1"/>
    <x v="4"/>
    <x v="100"/>
    <x v="5"/>
    <x v="7"/>
    <x v="7"/>
    <x v="2"/>
    <x v="1"/>
    <x v="108"/>
    <x v="158"/>
    <x v="2"/>
    <x v="33"/>
    <x v="11"/>
    <x v="6"/>
    <x v="12"/>
    <x v="13"/>
    <x v="294"/>
    <x v="262"/>
    <x v="270"/>
    <x v="2"/>
    <x v="257"/>
    <x v="157"/>
    <x v="169"/>
    <x v="257"/>
    <x v="160"/>
    <x v="157"/>
    <x v="168"/>
    <x v="257"/>
    <x v="3"/>
    <x v="183"/>
    <x v="86"/>
    <x v="181"/>
    <x v="195"/>
    <x v="255"/>
    <x v="255"/>
    <x v="255"/>
    <x v="1"/>
    <x v="1"/>
    <x v="7"/>
    <x v="1"/>
    <x v="286"/>
    <x v="244"/>
  </r>
  <r>
    <x v="161"/>
    <x v="156"/>
    <x v="1"/>
    <x v="4"/>
    <x v="101"/>
    <x v="14"/>
    <x v="3"/>
    <x v="8"/>
    <x v="29"/>
    <x v="7"/>
    <x v="73"/>
    <x v="112"/>
    <x v="2"/>
    <x v="16"/>
    <x v="358"/>
    <x v="53"/>
    <x v="74"/>
    <x v="80"/>
    <x v="320"/>
    <x v="427"/>
    <x v="196"/>
    <x v="2"/>
    <x v="415"/>
    <x v="116"/>
    <x v="132"/>
    <x v="424"/>
    <x v="257"/>
    <x v="117"/>
    <x v="132"/>
    <x v="425"/>
    <x v="3"/>
    <x v="355"/>
    <x v="86"/>
    <x v="134"/>
    <x v="144"/>
    <x v="425"/>
    <x v="425"/>
    <x v="425"/>
    <x v="2"/>
    <x v="7"/>
    <x v="7"/>
    <x v="7"/>
    <x v="225"/>
    <x v="246"/>
  </r>
  <r>
    <x v="294"/>
    <x v="280"/>
    <x v="1"/>
    <x v="11"/>
    <x v="101"/>
    <x v="14"/>
    <x v="3"/>
    <x v="8"/>
    <x v="29"/>
    <x v="5"/>
    <x v="73"/>
    <x v="112"/>
    <x v="2"/>
    <x v="29"/>
    <x v="117"/>
    <x v="53"/>
    <x v="74"/>
    <x v="80"/>
    <x v="320"/>
    <x v="55"/>
    <x v="278"/>
    <x v="2"/>
    <x v="77"/>
    <x v="351"/>
    <x v="350"/>
    <x v="67"/>
    <x v="204"/>
    <x v="350"/>
    <x v="350"/>
    <x v="68"/>
    <x v="3"/>
    <x v="86"/>
    <x v="86"/>
    <x v="358"/>
    <x v="356"/>
    <x v="65"/>
    <x v="65"/>
    <x v="65"/>
    <x v="2"/>
    <x v="7"/>
    <x v="7"/>
    <x v="7"/>
    <x v="271"/>
    <x v="246"/>
  </r>
  <r>
    <x v="381"/>
    <x v="372"/>
    <x v="1"/>
    <x v="4"/>
    <x v="101"/>
    <x v="14"/>
    <x v="3"/>
    <x v="8"/>
    <x v="23"/>
    <x v="7"/>
    <x v="76"/>
    <x v="116"/>
    <x v="2"/>
    <x v="29"/>
    <x v="100"/>
    <x v="57"/>
    <x v="76"/>
    <x v="82"/>
    <x v="319"/>
    <x v="54"/>
    <x v="280"/>
    <x v="2"/>
    <x v="75"/>
    <x v="365"/>
    <x v="372"/>
    <x v="68"/>
    <x v="208"/>
    <x v="363"/>
    <x v="371"/>
    <x v="69"/>
    <x v="3"/>
    <x v="82"/>
    <x v="86"/>
    <x v="383"/>
    <x v="368"/>
    <x v="66"/>
    <x v="66"/>
    <x v="66"/>
    <x v="2"/>
    <x v="7"/>
    <x v="7"/>
    <x v="7"/>
    <x v="270"/>
    <x v="247"/>
  </r>
  <r>
    <x v="10"/>
    <x v="4"/>
    <x v="1"/>
    <x v="4"/>
    <x v="102"/>
    <x v="14"/>
    <x v="1"/>
    <x v="8"/>
    <x v="25"/>
    <x v="7"/>
    <x v="12"/>
    <x v="64"/>
    <x v="2"/>
    <x v="15"/>
    <x v="446"/>
    <x v="32"/>
    <x v="295"/>
    <x v="298"/>
    <x v="329"/>
    <x v="468"/>
    <x v="18"/>
    <x v="2"/>
    <x v="472"/>
    <x v="462"/>
    <x v="477"/>
    <x v="476"/>
    <x v="452"/>
    <x v="461"/>
    <x v="476"/>
    <x v="477"/>
    <x v="3"/>
    <x v="380"/>
    <x v="24"/>
    <x v="493"/>
    <x v="487"/>
    <x v="476"/>
    <x v="476"/>
    <x v="476"/>
    <x v="2"/>
    <x v="7"/>
    <x v="7"/>
    <x v="7"/>
    <x v="478"/>
    <x v="275"/>
  </r>
  <r>
    <x v="55"/>
    <x v="48"/>
    <x v="1"/>
    <x v="4"/>
    <x v="102"/>
    <x v="14"/>
    <x v="1"/>
    <x v="8"/>
    <x v="23"/>
    <x v="7"/>
    <x v="38"/>
    <x v="83"/>
    <x v="2"/>
    <x v="31"/>
    <x v="18"/>
    <x v="47"/>
    <x v="297"/>
    <x v="303"/>
    <x v="330"/>
    <x v="8"/>
    <x v="466"/>
    <x v="2"/>
    <x v="8"/>
    <x v="6"/>
    <x v="6"/>
    <x v="8"/>
    <x v="7"/>
    <x v="6"/>
    <x v="6"/>
    <x v="8"/>
    <x v="3"/>
    <x v="48"/>
    <x v="131"/>
    <x v="6"/>
    <x v="11"/>
    <x v="7"/>
    <x v="7"/>
    <x v="7"/>
    <x v="2"/>
    <x v="7"/>
    <x v="7"/>
    <x v="7"/>
    <x v="6"/>
    <x v="274"/>
  </r>
  <r>
    <x v="492"/>
    <x v="494"/>
    <x v="1"/>
    <x v="4"/>
    <x v="102"/>
    <x v="14"/>
    <x v="1"/>
    <x v="8"/>
    <x v="12"/>
    <x v="7"/>
    <x v="118"/>
    <x v="153"/>
    <x v="0"/>
    <x v="29"/>
    <x v="23"/>
    <x v="133"/>
    <x v="300"/>
    <x v="304"/>
    <x v="331"/>
    <x v="12"/>
    <x v="461"/>
    <x v="2"/>
    <x v="14"/>
    <x v="143"/>
    <x v="95"/>
    <x v="13"/>
    <x v="137"/>
    <x v="150"/>
    <x v="107"/>
    <x v="16"/>
    <x v="3"/>
    <x v="64"/>
    <x v="86"/>
    <x v="108"/>
    <x v="123"/>
    <x v="15"/>
    <x v="15"/>
    <x v="15"/>
    <x v="2"/>
    <x v="7"/>
    <x v="7"/>
    <x v="7"/>
    <x v="22"/>
    <x v="296"/>
  </r>
  <r>
    <x v="509"/>
    <x v="511"/>
    <x v="1"/>
    <x v="4"/>
    <x v="102"/>
    <x v="14"/>
    <x v="1"/>
    <x v="8"/>
    <x v="2"/>
    <x v="7"/>
    <x v="121"/>
    <x v="156"/>
    <x v="0"/>
    <x v="29"/>
    <x v="21"/>
    <x v="135"/>
    <x v="301"/>
    <x v="305"/>
    <x v="332"/>
    <x v="11"/>
    <x v="462"/>
    <x v="2"/>
    <x v="13"/>
    <x v="293"/>
    <x v="178"/>
    <x v="12"/>
    <x v="150"/>
    <x v="289"/>
    <x v="181"/>
    <x v="15"/>
    <x v="3"/>
    <x v="61"/>
    <x v="86"/>
    <x v="193"/>
    <x v="207"/>
    <x v="14"/>
    <x v="14"/>
    <x v="14"/>
    <x v="1"/>
    <x v="7"/>
    <x v="7"/>
    <x v="7"/>
    <x v="101"/>
    <x v="297"/>
  </r>
  <r>
    <x v="207"/>
    <x v="201"/>
    <x v="1"/>
    <x v="4"/>
    <x v="103"/>
    <x v="13"/>
    <x v="3"/>
    <x v="14"/>
    <x v="29"/>
    <x v="9"/>
    <x v="73"/>
    <x v="112"/>
    <x v="2"/>
    <x v="16"/>
    <x v="410"/>
    <x v="101"/>
    <x v="144"/>
    <x v="126"/>
    <x v="13"/>
    <x v="22"/>
    <x v="112"/>
    <x v="2"/>
    <x v="22"/>
    <x v="29"/>
    <x v="27"/>
    <x v="19"/>
    <x v="250"/>
    <x v="29"/>
    <x v="27"/>
    <x v="19"/>
    <x v="3"/>
    <x v="420"/>
    <x v="86"/>
    <x v="28"/>
    <x v="51"/>
    <x v="18"/>
    <x v="18"/>
    <x v="18"/>
    <x v="2"/>
    <x v="8"/>
    <x v="1"/>
    <x v="9"/>
    <x v="73"/>
    <x v="78"/>
  </r>
  <r>
    <x v="295"/>
    <x v="281"/>
    <x v="1"/>
    <x v="11"/>
    <x v="103"/>
    <x v="13"/>
    <x v="3"/>
    <x v="14"/>
    <x v="29"/>
    <x v="5"/>
    <x v="73"/>
    <x v="112"/>
    <x v="2"/>
    <x v="29"/>
    <x v="66"/>
    <x v="101"/>
    <x v="144"/>
    <x v="126"/>
    <x v="13"/>
    <x v="455"/>
    <x v="357"/>
    <x v="2"/>
    <x v="460"/>
    <x v="434"/>
    <x v="451"/>
    <x v="467"/>
    <x v="211"/>
    <x v="434"/>
    <x v="451"/>
    <x v="469"/>
    <x v="3"/>
    <x v="14"/>
    <x v="86"/>
    <x v="466"/>
    <x v="442"/>
    <x v="468"/>
    <x v="468"/>
    <x v="468"/>
    <x v="2"/>
    <x v="8"/>
    <x v="1"/>
    <x v="9"/>
    <x v="419"/>
    <x v="78"/>
  </r>
  <r>
    <x v="65"/>
    <x v="66"/>
    <x v="1"/>
    <x v="4"/>
    <x v="104"/>
    <x v="7"/>
    <x v="1"/>
    <x v="14"/>
    <x v="23"/>
    <x v="4"/>
    <x v="34"/>
    <x v="31"/>
    <x v="2"/>
    <x v="19"/>
    <x v="242"/>
    <x v="146"/>
    <x v="319"/>
    <x v="319"/>
    <x v="60"/>
    <x v="181"/>
    <x v="36"/>
    <x v="2"/>
    <x v="156"/>
    <x v="406"/>
    <x v="419"/>
    <x v="156"/>
    <x v="298"/>
    <x v="406"/>
    <x v="419"/>
    <x v="159"/>
    <x v="3"/>
    <x v="241"/>
    <x v="18"/>
    <x v="397"/>
    <x v="79"/>
    <x v="154"/>
    <x v="154"/>
    <x v="156"/>
    <x v="5"/>
    <x v="8"/>
    <x v="5"/>
    <x v="13"/>
    <x v="189"/>
    <x v="45"/>
  </r>
  <r>
    <x v="108"/>
    <x v="110"/>
    <x v="2"/>
    <x v="10"/>
    <x v="104"/>
    <x v="7"/>
    <x v="1"/>
    <x v="14"/>
    <x v="12"/>
    <x v="4"/>
    <x v="4"/>
    <x v="31"/>
    <x v="2"/>
    <x v="24"/>
    <x v="222"/>
    <x v="144"/>
    <x v="320"/>
    <x v="320"/>
    <x v="59"/>
    <x v="296"/>
    <x v="429"/>
    <x v="2"/>
    <x v="319"/>
    <x v="47"/>
    <x v="51"/>
    <x v="325"/>
    <x v="174"/>
    <x v="47"/>
    <x v="50"/>
    <x v="324"/>
    <x v="3"/>
    <x v="192"/>
    <x v="144"/>
    <x v="136"/>
    <x v="407"/>
    <x v="326"/>
    <x v="326"/>
    <x v="324"/>
    <x v="5"/>
    <x v="8"/>
    <x v="5"/>
    <x v="13"/>
    <x v="292"/>
    <x v="46"/>
  </r>
  <r>
    <x v="371"/>
    <x v="363"/>
    <x v="2"/>
    <x v="9"/>
    <x v="104"/>
    <x v="7"/>
    <x v="1"/>
    <x v="14"/>
    <x v="15"/>
    <x v="4"/>
    <x v="4"/>
    <x v="31"/>
    <x v="2"/>
    <x v="19"/>
    <x v="243"/>
    <x v="144"/>
    <x v="320"/>
    <x v="320"/>
    <x v="59"/>
    <x v="180"/>
    <x v="39"/>
    <x v="2"/>
    <x v="157"/>
    <x v="412"/>
    <x v="426"/>
    <x v="159"/>
    <x v="296"/>
    <x v="412"/>
    <x v="426"/>
    <x v="162"/>
    <x v="3"/>
    <x v="242"/>
    <x v="12"/>
    <x v="356"/>
    <x v="81"/>
    <x v="157"/>
    <x v="157"/>
    <x v="159"/>
    <x v="5"/>
    <x v="8"/>
    <x v="5"/>
    <x v="13"/>
    <x v="192"/>
    <x v="46"/>
  </r>
  <r>
    <x v="372"/>
    <x v="364"/>
    <x v="1"/>
    <x v="2"/>
    <x v="104"/>
    <x v="7"/>
    <x v="1"/>
    <x v="14"/>
    <x v="14"/>
    <x v="4"/>
    <x v="4"/>
    <x v="31"/>
    <x v="2"/>
    <x v="24"/>
    <x v="222"/>
    <x v="144"/>
    <x v="320"/>
    <x v="320"/>
    <x v="59"/>
    <x v="296"/>
    <x v="429"/>
    <x v="2"/>
    <x v="319"/>
    <x v="47"/>
    <x v="51"/>
    <x v="325"/>
    <x v="174"/>
    <x v="47"/>
    <x v="50"/>
    <x v="324"/>
    <x v="3"/>
    <x v="192"/>
    <x v="144"/>
    <x v="136"/>
    <x v="407"/>
    <x v="326"/>
    <x v="326"/>
    <x v="324"/>
    <x v="5"/>
    <x v="8"/>
    <x v="5"/>
    <x v="13"/>
    <x v="292"/>
    <x v="46"/>
  </r>
  <r>
    <x v="208"/>
    <x v="202"/>
    <x v="1"/>
    <x v="4"/>
    <x v="105"/>
    <x v="1"/>
    <x v="8"/>
    <x v="3"/>
    <x v="29"/>
    <x v="1"/>
    <x v="73"/>
    <x v="112"/>
    <x v="2"/>
    <x v="16"/>
    <x v="368"/>
    <x v="63"/>
    <x v="112"/>
    <x v="101"/>
    <x v="37"/>
    <x v="32"/>
    <x v="126"/>
    <x v="2"/>
    <x v="31"/>
    <x v="123"/>
    <x v="103"/>
    <x v="31"/>
    <x v="378"/>
    <x v="122"/>
    <x v="102"/>
    <x v="29"/>
    <x v="3"/>
    <x v="369"/>
    <x v="86"/>
    <x v="103"/>
    <x v="104"/>
    <x v="28"/>
    <x v="28"/>
    <x v="28"/>
    <x v="2"/>
    <x v="6"/>
    <x v="7"/>
    <x v="6"/>
    <x v="61"/>
    <x v="71"/>
  </r>
  <r>
    <x v="296"/>
    <x v="282"/>
    <x v="1"/>
    <x v="11"/>
    <x v="105"/>
    <x v="1"/>
    <x v="8"/>
    <x v="3"/>
    <x v="29"/>
    <x v="5"/>
    <x v="73"/>
    <x v="112"/>
    <x v="2"/>
    <x v="29"/>
    <x v="109"/>
    <x v="63"/>
    <x v="112"/>
    <x v="101"/>
    <x v="37"/>
    <x v="444"/>
    <x v="339"/>
    <x v="2"/>
    <x v="448"/>
    <x v="342"/>
    <x v="375"/>
    <x v="453"/>
    <x v="88"/>
    <x v="342"/>
    <x v="374"/>
    <x v="455"/>
    <x v="3"/>
    <x v="70"/>
    <x v="86"/>
    <x v="387"/>
    <x v="387"/>
    <x v="454"/>
    <x v="454"/>
    <x v="454"/>
    <x v="2"/>
    <x v="6"/>
    <x v="7"/>
    <x v="6"/>
    <x v="427"/>
    <x v="71"/>
  </r>
  <r>
    <x v="379"/>
    <x v="371"/>
    <x v="1"/>
    <x v="4"/>
    <x v="105"/>
    <x v="1"/>
    <x v="8"/>
    <x v="3"/>
    <x v="23"/>
    <x v="1"/>
    <x v="76"/>
    <x v="116"/>
    <x v="2"/>
    <x v="29"/>
    <x v="85"/>
    <x v="76"/>
    <x v="113"/>
    <x v="102"/>
    <x v="38"/>
    <x v="448"/>
    <x v="350"/>
    <x v="2"/>
    <x v="450"/>
    <x v="394"/>
    <x v="417"/>
    <x v="457"/>
    <x v="115"/>
    <x v="394"/>
    <x v="417"/>
    <x v="459"/>
    <x v="3"/>
    <x v="69"/>
    <x v="86"/>
    <x v="428"/>
    <x v="431"/>
    <x v="458"/>
    <x v="458"/>
    <x v="458"/>
    <x v="2"/>
    <x v="6"/>
    <x v="7"/>
    <x v="6"/>
    <x v="428"/>
    <x v="70"/>
  </r>
  <r>
    <x v="64"/>
    <x v="54"/>
    <x v="1"/>
    <x v="4"/>
    <x v="106"/>
    <x v="0"/>
    <x v="6"/>
    <x v="14"/>
    <x v="23"/>
    <x v="9"/>
    <x v="38"/>
    <x v="83"/>
    <x v="2"/>
    <x v="16"/>
    <x v="297"/>
    <x v="49"/>
    <x v="173"/>
    <x v="168"/>
    <x v="15"/>
    <x v="34"/>
    <x v="106"/>
    <x v="2"/>
    <x v="30"/>
    <x v="390"/>
    <x v="390"/>
    <x v="32"/>
    <x v="390"/>
    <x v="390"/>
    <x v="390"/>
    <x v="30"/>
    <x v="3"/>
    <x v="296"/>
    <x v="35"/>
    <x v="379"/>
    <x v="95"/>
    <x v="29"/>
    <x v="29"/>
    <x v="29"/>
    <x v="2"/>
    <x v="5"/>
    <x v="7"/>
    <x v="5"/>
    <x v="48"/>
    <x v="48"/>
  </r>
  <r>
    <x v="81"/>
    <x v="83"/>
    <x v="1"/>
    <x v="4"/>
    <x v="106"/>
    <x v="0"/>
    <x v="6"/>
    <x v="14"/>
    <x v="25"/>
    <x v="9"/>
    <x v="44"/>
    <x v="89"/>
    <x v="2"/>
    <x v="16"/>
    <x v="302"/>
    <x v="47"/>
    <x v="174"/>
    <x v="169"/>
    <x v="20"/>
    <x v="31"/>
    <x v="101"/>
    <x v="2"/>
    <x v="29"/>
    <x v="387"/>
    <x v="386"/>
    <x v="30"/>
    <x v="394"/>
    <x v="387"/>
    <x v="386"/>
    <x v="28"/>
    <x v="3"/>
    <x v="298"/>
    <x v="62"/>
    <x v="389"/>
    <x v="99"/>
    <x v="27"/>
    <x v="27"/>
    <x v="27"/>
    <x v="2"/>
    <x v="5"/>
    <x v="7"/>
    <x v="5"/>
    <x v="50"/>
    <x v="52"/>
  </r>
  <r>
    <x v="82"/>
    <x v="84"/>
    <x v="1"/>
    <x v="4"/>
    <x v="106"/>
    <x v="0"/>
    <x v="6"/>
    <x v="14"/>
    <x v="5"/>
    <x v="9"/>
    <x v="46"/>
    <x v="90"/>
    <x v="2"/>
    <x v="29"/>
    <x v="172"/>
    <x v="54"/>
    <x v="175"/>
    <x v="170"/>
    <x v="19"/>
    <x v="446"/>
    <x v="363"/>
    <x v="2"/>
    <x v="451"/>
    <x v="88"/>
    <x v="119"/>
    <x v="454"/>
    <x v="76"/>
    <x v="89"/>
    <x v="118"/>
    <x v="456"/>
    <x v="3"/>
    <x v="150"/>
    <x v="110"/>
    <x v="139"/>
    <x v="393"/>
    <x v="455"/>
    <x v="455"/>
    <x v="455"/>
    <x v="2"/>
    <x v="5"/>
    <x v="7"/>
    <x v="5"/>
    <x v="439"/>
    <x v="53"/>
  </r>
  <r>
    <x v="85"/>
    <x v="87"/>
    <x v="1"/>
    <x v="4"/>
    <x v="106"/>
    <x v="0"/>
    <x v="6"/>
    <x v="14"/>
    <x v="8"/>
    <x v="9"/>
    <x v="47"/>
    <x v="91"/>
    <x v="2"/>
    <x v="29"/>
    <x v="171"/>
    <x v="56"/>
    <x v="176"/>
    <x v="171"/>
    <x v="18"/>
    <x v="447"/>
    <x v="364"/>
    <x v="2"/>
    <x v="452"/>
    <x v="95"/>
    <x v="128"/>
    <x v="455"/>
    <x v="79"/>
    <x v="96"/>
    <x v="127"/>
    <x v="457"/>
    <x v="3"/>
    <x v="149"/>
    <x v="114"/>
    <x v="156"/>
    <x v="394"/>
    <x v="456"/>
    <x v="456"/>
    <x v="456"/>
    <x v="2"/>
    <x v="5"/>
    <x v="7"/>
    <x v="5"/>
    <x v="438"/>
    <x v="54"/>
  </r>
  <r>
    <x v="210"/>
    <x v="204"/>
    <x v="1"/>
    <x v="4"/>
    <x v="106"/>
    <x v="0"/>
    <x v="6"/>
    <x v="14"/>
    <x v="29"/>
    <x v="2"/>
    <x v="73"/>
    <x v="112"/>
    <x v="2"/>
    <x v="16"/>
    <x v="370"/>
    <x v="76"/>
    <x v="182"/>
    <x v="177"/>
    <x v="22"/>
    <x v="25"/>
    <x v="89"/>
    <x v="2"/>
    <x v="24"/>
    <x v="192"/>
    <x v="159"/>
    <x v="25"/>
    <x v="387"/>
    <x v="190"/>
    <x v="159"/>
    <x v="24"/>
    <x v="3"/>
    <x v="316"/>
    <x v="86"/>
    <x v="165"/>
    <x v="98"/>
    <x v="23"/>
    <x v="23"/>
    <x v="23"/>
    <x v="2"/>
    <x v="5"/>
    <x v="7"/>
    <x v="5"/>
    <x v="58"/>
    <x v="67"/>
  </r>
  <r>
    <x v="341"/>
    <x v="323"/>
    <x v="1"/>
    <x v="11"/>
    <x v="106"/>
    <x v="0"/>
    <x v="6"/>
    <x v="14"/>
    <x v="29"/>
    <x v="5"/>
    <x v="73"/>
    <x v="112"/>
    <x v="2"/>
    <x v="29"/>
    <x v="108"/>
    <x v="76"/>
    <x v="182"/>
    <x v="177"/>
    <x v="22"/>
    <x v="453"/>
    <x v="372"/>
    <x v="2"/>
    <x v="457"/>
    <x v="279"/>
    <x v="321"/>
    <x v="461"/>
    <x v="82"/>
    <x v="279"/>
    <x v="321"/>
    <x v="463"/>
    <x v="3"/>
    <x v="133"/>
    <x v="86"/>
    <x v="329"/>
    <x v="390"/>
    <x v="462"/>
    <x v="462"/>
    <x v="462"/>
    <x v="2"/>
    <x v="5"/>
    <x v="7"/>
    <x v="5"/>
    <x v="431"/>
    <x v="67"/>
  </r>
  <r>
    <x v="444"/>
    <x v="443"/>
    <x v="1"/>
    <x v="4"/>
    <x v="106"/>
    <x v="0"/>
    <x v="6"/>
    <x v="14"/>
    <x v="26"/>
    <x v="9"/>
    <x v="105"/>
    <x v="6"/>
    <x v="2"/>
    <x v="21"/>
    <x v="235"/>
    <x v="71"/>
    <x v="1"/>
    <x v="0"/>
    <x v="336"/>
    <x v="245"/>
    <x v="245"/>
    <x v="2"/>
    <x v="248"/>
    <x v="238"/>
    <x v="244"/>
    <x v="251"/>
    <x v="229"/>
    <x v="238"/>
    <x v="244"/>
    <x v="251"/>
    <x v="3"/>
    <x v="217"/>
    <x v="22"/>
    <x v="138"/>
    <x v="153"/>
    <x v="249"/>
    <x v="249"/>
    <x v="249"/>
    <x v="7"/>
    <x v="5"/>
    <x v="7"/>
    <x v="5"/>
    <x v="247"/>
    <x v="257"/>
  </r>
  <r>
    <x v="449"/>
    <x v="448"/>
    <x v="1"/>
    <x v="4"/>
    <x v="106"/>
    <x v="0"/>
    <x v="6"/>
    <x v="14"/>
    <x v="23"/>
    <x v="9"/>
    <x v="106"/>
    <x v="30"/>
    <x v="2"/>
    <x v="29"/>
    <x v="206"/>
    <x v="54"/>
    <x v="102"/>
    <x v="87"/>
    <x v="10"/>
    <x v="431"/>
    <x v="293"/>
    <x v="2"/>
    <x v="435"/>
    <x v="267"/>
    <x v="300"/>
    <x v="437"/>
    <x v="185"/>
    <x v="265"/>
    <x v="300"/>
    <x v="439"/>
    <x v="3"/>
    <x v="195"/>
    <x v="86"/>
    <x v="304"/>
    <x v="295"/>
    <x v="438"/>
    <x v="438"/>
    <x v="438"/>
    <x v="5"/>
    <x v="5"/>
    <x v="7"/>
    <x v="5"/>
    <x v="399"/>
    <x v="35"/>
  </r>
  <r>
    <x v="209"/>
    <x v="203"/>
    <x v="1"/>
    <x v="4"/>
    <x v="107"/>
    <x v="1"/>
    <x v="8"/>
    <x v="3"/>
    <x v="29"/>
    <x v="1"/>
    <x v="73"/>
    <x v="112"/>
    <x v="2"/>
    <x v="16"/>
    <x v="364"/>
    <x v="63"/>
    <x v="104"/>
    <x v="109"/>
    <x v="170"/>
    <x v="126"/>
    <x v="152"/>
    <x v="2"/>
    <x v="142"/>
    <x v="108"/>
    <x v="114"/>
    <x v="128"/>
    <x v="323"/>
    <x v="109"/>
    <x v="113"/>
    <x v="129"/>
    <x v="3"/>
    <x v="368"/>
    <x v="86"/>
    <x v="116"/>
    <x v="138"/>
    <x v="126"/>
    <x v="126"/>
    <x v="126"/>
    <x v="2"/>
    <x v="6"/>
    <x v="7"/>
    <x v="6"/>
    <x v="150"/>
    <x v="165"/>
  </r>
  <r>
    <x v="297"/>
    <x v="283"/>
    <x v="1"/>
    <x v="11"/>
    <x v="107"/>
    <x v="1"/>
    <x v="8"/>
    <x v="3"/>
    <x v="29"/>
    <x v="5"/>
    <x v="73"/>
    <x v="112"/>
    <x v="2"/>
    <x v="29"/>
    <x v="112"/>
    <x v="63"/>
    <x v="104"/>
    <x v="109"/>
    <x v="170"/>
    <x v="347"/>
    <x v="309"/>
    <x v="2"/>
    <x v="331"/>
    <x v="357"/>
    <x v="367"/>
    <x v="348"/>
    <x v="147"/>
    <x v="356"/>
    <x v="367"/>
    <x v="349"/>
    <x v="3"/>
    <x v="72"/>
    <x v="86"/>
    <x v="378"/>
    <x v="363"/>
    <x v="349"/>
    <x v="349"/>
    <x v="349"/>
    <x v="2"/>
    <x v="6"/>
    <x v="7"/>
    <x v="6"/>
    <x v="335"/>
    <x v="165"/>
  </r>
  <r>
    <x v="116"/>
    <x v="118"/>
    <x v="1"/>
    <x v="4"/>
    <x v="108"/>
    <x v="3"/>
    <x v="6"/>
    <x v="13"/>
    <x v="20"/>
    <x v="7"/>
    <x v="56"/>
    <x v="97"/>
    <x v="2"/>
    <x v="12"/>
    <x v="455"/>
    <x v="4"/>
    <x v="9"/>
    <x v="9"/>
    <x v="301"/>
    <x v="231"/>
    <x v="210"/>
    <x v="2"/>
    <x v="239"/>
    <x v="258"/>
    <x v="265"/>
    <x v="240"/>
    <x v="283"/>
    <x v="258"/>
    <x v="265"/>
    <x v="242"/>
    <x v="3"/>
    <x v="261"/>
    <x v="72"/>
    <x v="237"/>
    <x v="154"/>
    <x v="240"/>
    <x v="240"/>
    <x v="240"/>
    <x v="2"/>
    <x v="2"/>
    <x v="7"/>
    <x v="2"/>
    <x v="70"/>
    <x v="152"/>
  </r>
  <r>
    <x v="8"/>
    <x v="2"/>
    <x v="1"/>
    <x v="6"/>
    <x v="109"/>
    <x v="13"/>
    <x v="8"/>
    <x v="14"/>
    <x v="18"/>
    <x v="4"/>
    <x v="11"/>
    <x v="19"/>
    <x v="2"/>
    <x v="35"/>
    <x v="208"/>
    <x v="81"/>
    <x v="44"/>
    <x v="44"/>
    <x v="103"/>
    <x v="310"/>
    <x v="361"/>
    <x v="2"/>
    <x v="308"/>
    <x v="382"/>
    <x v="398"/>
    <x v="317"/>
    <x v="194"/>
    <x v="382"/>
    <x v="398"/>
    <x v="318"/>
    <x v="3"/>
    <x v="153"/>
    <x v="152"/>
    <x v="469"/>
    <x v="396"/>
    <x v="320"/>
    <x v="320"/>
    <x v="318"/>
    <x v="6"/>
    <x v="8"/>
    <x v="1"/>
    <x v="9"/>
    <x v="299"/>
    <x v="124"/>
  </r>
  <r>
    <x v="9"/>
    <x v="3"/>
    <x v="1"/>
    <x v="4"/>
    <x v="109"/>
    <x v="13"/>
    <x v="8"/>
    <x v="14"/>
    <x v="23"/>
    <x v="4"/>
    <x v="11"/>
    <x v="27"/>
    <x v="2"/>
    <x v="15"/>
    <x v="256"/>
    <x v="81"/>
    <x v="57"/>
    <x v="56"/>
    <x v="102"/>
    <x v="174"/>
    <x v="150"/>
    <x v="2"/>
    <x v="177"/>
    <x v="79"/>
    <x v="82"/>
    <x v="173"/>
    <x v="259"/>
    <x v="80"/>
    <x v="83"/>
    <x v="172"/>
    <x v="3"/>
    <x v="287"/>
    <x v="14"/>
    <x v="46"/>
    <x v="134"/>
    <x v="169"/>
    <x v="169"/>
    <x v="169"/>
    <x v="5"/>
    <x v="8"/>
    <x v="1"/>
    <x v="9"/>
    <x v="197"/>
    <x v="128"/>
  </r>
  <r>
    <x v="22"/>
    <x v="21"/>
    <x v="1"/>
    <x v="5"/>
    <x v="109"/>
    <x v="13"/>
    <x v="8"/>
    <x v="14"/>
    <x v="15"/>
    <x v="4"/>
    <x v="11"/>
    <x v="19"/>
    <x v="2"/>
    <x v="9"/>
    <x v="257"/>
    <x v="81"/>
    <x v="44"/>
    <x v="44"/>
    <x v="103"/>
    <x v="161"/>
    <x v="104"/>
    <x v="2"/>
    <x v="164"/>
    <x v="77"/>
    <x v="77"/>
    <x v="163"/>
    <x v="266"/>
    <x v="76"/>
    <x v="76"/>
    <x v="164"/>
    <x v="3"/>
    <x v="293"/>
    <x v="5"/>
    <x v="25"/>
    <x v="93"/>
    <x v="159"/>
    <x v="159"/>
    <x v="161"/>
    <x v="6"/>
    <x v="8"/>
    <x v="1"/>
    <x v="9"/>
    <x v="182"/>
    <x v="124"/>
  </r>
  <r>
    <x v="27"/>
    <x v="22"/>
    <x v="1"/>
    <x v="3"/>
    <x v="109"/>
    <x v="13"/>
    <x v="8"/>
    <x v="14"/>
    <x v="14"/>
    <x v="4"/>
    <x v="11"/>
    <x v="19"/>
    <x v="2"/>
    <x v="35"/>
    <x v="208"/>
    <x v="81"/>
    <x v="44"/>
    <x v="44"/>
    <x v="103"/>
    <x v="310"/>
    <x v="361"/>
    <x v="2"/>
    <x v="308"/>
    <x v="382"/>
    <x v="398"/>
    <x v="317"/>
    <x v="194"/>
    <x v="382"/>
    <x v="398"/>
    <x v="318"/>
    <x v="3"/>
    <x v="153"/>
    <x v="152"/>
    <x v="469"/>
    <x v="396"/>
    <x v="320"/>
    <x v="320"/>
    <x v="318"/>
    <x v="6"/>
    <x v="8"/>
    <x v="1"/>
    <x v="9"/>
    <x v="299"/>
    <x v="124"/>
  </r>
  <r>
    <x v="57"/>
    <x v="49"/>
    <x v="1"/>
    <x v="4"/>
    <x v="109"/>
    <x v="13"/>
    <x v="8"/>
    <x v="14"/>
    <x v="24"/>
    <x v="4"/>
    <x v="38"/>
    <x v="14"/>
    <x v="2"/>
    <x v="16"/>
    <x v="240"/>
    <x v="40"/>
    <x v="39"/>
    <x v="38"/>
    <x v="108"/>
    <x v="206"/>
    <x v="221"/>
    <x v="2"/>
    <x v="235"/>
    <x v="204"/>
    <x v="213"/>
    <x v="212"/>
    <x v="235"/>
    <x v="204"/>
    <x v="213"/>
    <x v="213"/>
    <x v="3"/>
    <x v="224"/>
    <x v="42"/>
    <x v="169"/>
    <x v="189"/>
    <x v="212"/>
    <x v="212"/>
    <x v="211"/>
    <x v="6"/>
    <x v="8"/>
    <x v="1"/>
    <x v="9"/>
    <x v="232"/>
    <x v="119"/>
  </r>
  <r>
    <x v="211"/>
    <x v="205"/>
    <x v="1"/>
    <x v="4"/>
    <x v="109"/>
    <x v="13"/>
    <x v="8"/>
    <x v="14"/>
    <x v="29"/>
    <x v="4"/>
    <x v="73"/>
    <x v="112"/>
    <x v="2"/>
    <x v="16"/>
    <x v="325"/>
    <x v="49"/>
    <x v="158"/>
    <x v="160"/>
    <x v="96"/>
    <x v="86"/>
    <x v="125"/>
    <x v="2"/>
    <x v="107"/>
    <x v="367"/>
    <x v="376"/>
    <x v="105"/>
    <x v="380"/>
    <x v="365"/>
    <x v="375"/>
    <x v="106"/>
    <x v="3"/>
    <x v="410"/>
    <x v="86"/>
    <x v="388"/>
    <x v="193"/>
    <x v="103"/>
    <x v="103"/>
    <x v="103"/>
    <x v="2"/>
    <x v="8"/>
    <x v="1"/>
    <x v="9"/>
    <x v="145"/>
    <x v="162"/>
  </r>
  <r>
    <x v="298"/>
    <x v="284"/>
    <x v="1"/>
    <x v="11"/>
    <x v="109"/>
    <x v="13"/>
    <x v="8"/>
    <x v="14"/>
    <x v="29"/>
    <x v="5"/>
    <x v="73"/>
    <x v="112"/>
    <x v="2"/>
    <x v="29"/>
    <x v="149"/>
    <x v="49"/>
    <x v="158"/>
    <x v="160"/>
    <x v="96"/>
    <x v="400"/>
    <x v="341"/>
    <x v="2"/>
    <x v="376"/>
    <x v="96"/>
    <x v="102"/>
    <x v="379"/>
    <x v="86"/>
    <x v="97"/>
    <x v="101"/>
    <x v="380"/>
    <x v="3"/>
    <x v="24"/>
    <x v="86"/>
    <x v="102"/>
    <x v="311"/>
    <x v="380"/>
    <x v="380"/>
    <x v="380"/>
    <x v="2"/>
    <x v="8"/>
    <x v="1"/>
    <x v="9"/>
    <x v="345"/>
    <x v="162"/>
  </r>
  <r>
    <x v="112"/>
    <x v="113"/>
    <x v="0"/>
    <x v="8"/>
    <x v="110"/>
    <x v="4"/>
    <x v="6"/>
    <x v="14"/>
    <x v="12"/>
    <x v="2"/>
    <x v="19"/>
    <x v="69"/>
    <x v="2"/>
    <x v="18"/>
    <x v="255"/>
    <x v="120"/>
    <x v="233"/>
    <x v="130"/>
    <x v="0"/>
    <x v="4"/>
    <x v="185"/>
    <x v="2"/>
    <x v="4"/>
    <x v="66"/>
    <x v="44"/>
    <x v="4"/>
    <x v="246"/>
    <x v="64"/>
    <x v="44"/>
    <x v="4"/>
    <x v="3"/>
    <x v="221"/>
    <x v="25"/>
    <x v="33"/>
    <x v="67"/>
    <x v="3"/>
    <x v="3"/>
    <x v="3"/>
    <x v="2"/>
    <x v="3"/>
    <x v="7"/>
    <x v="3"/>
    <x v="17"/>
    <x v="2"/>
  </r>
  <r>
    <x v="468"/>
    <x v="467"/>
    <x v="1"/>
    <x v="4"/>
    <x v="111"/>
    <x v="15"/>
    <x v="2"/>
    <x v="13"/>
    <x v="27"/>
    <x v="7"/>
    <x v="110"/>
    <x v="131"/>
    <x v="2"/>
    <x v="16"/>
    <x v="392"/>
    <x v="49"/>
    <x v="105"/>
    <x v="112"/>
    <x v="288"/>
    <x v="225"/>
    <x v="184"/>
    <x v="2"/>
    <x v="222"/>
    <x v="284"/>
    <x v="285"/>
    <x v="229"/>
    <x v="303"/>
    <x v="285"/>
    <x v="285"/>
    <x v="230"/>
    <x v="3"/>
    <x v="434"/>
    <x v="86"/>
    <x v="288"/>
    <x v="283"/>
    <x v="229"/>
    <x v="229"/>
    <x v="228"/>
    <x v="2"/>
    <x v="8"/>
    <x v="7"/>
    <x v="15"/>
    <x v="190"/>
    <x v="224"/>
  </r>
  <r>
    <x v="212"/>
    <x v="206"/>
    <x v="1"/>
    <x v="4"/>
    <x v="112"/>
    <x v="0"/>
    <x v="8"/>
    <x v="4"/>
    <x v="29"/>
    <x v="7"/>
    <x v="73"/>
    <x v="112"/>
    <x v="2"/>
    <x v="16"/>
    <x v="348"/>
    <x v="49"/>
    <x v="107"/>
    <x v="111"/>
    <x v="200"/>
    <x v="137"/>
    <x v="141"/>
    <x v="2"/>
    <x v="143"/>
    <x v="251"/>
    <x v="249"/>
    <x v="143"/>
    <x v="357"/>
    <x v="251"/>
    <x v="249"/>
    <x v="145"/>
    <x v="3"/>
    <x v="312"/>
    <x v="86"/>
    <x v="254"/>
    <x v="234"/>
    <x v="141"/>
    <x v="141"/>
    <x v="142"/>
    <x v="2"/>
    <x v="5"/>
    <x v="7"/>
    <x v="5"/>
    <x v="46"/>
    <x v="50"/>
  </r>
  <r>
    <x v="299"/>
    <x v="285"/>
    <x v="1"/>
    <x v="11"/>
    <x v="112"/>
    <x v="0"/>
    <x v="8"/>
    <x v="4"/>
    <x v="29"/>
    <x v="5"/>
    <x v="73"/>
    <x v="112"/>
    <x v="2"/>
    <x v="29"/>
    <x v="126"/>
    <x v="49"/>
    <x v="107"/>
    <x v="111"/>
    <x v="200"/>
    <x v="333"/>
    <x v="319"/>
    <x v="2"/>
    <x v="330"/>
    <x v="222"/>
    <x v="240"/>
    <x v="334"/>
    <x v="107"/>
    <x v="222"/>
    <x v="240"/>
    <x v="334"/>
    <x v="3"/>
    <x v="136"/>
    <x v="86"/>
    <x v="245"/>
    <x v="271"/>
    <x v="335"/>
    <x v="335"/>
    <x v="334"/>
    <x v="2"/>
    <x v="5"/>
    <x v="7"/>
    <x v="5"/>
    <x v="442"/>
    <x v="50"/>
  </r>
  <r>
    <x v="394"/>
    <x v="386"/>
    <x v="1"/>
    <x v="4"/>
    <x v="112"/>
    <x v="0"/>
    <x v="8"/>
    <x v="4"/>
    <x v="20"/>
    <x v="7"/>
    <x v="81"/>
    <x v="121"/>
    <x v="2"/>
    <x v="29"/>
    <x v="78"/>
    <x v="73"/>
    <x v="108"/>
    <x v="113"/>
    <x v="201"/>
    <x v="339"/>
    <x v="338"/>
    <x v="2"/>
    <x v="338"/>
    <x v="384"/>
    <x v="399"/>
    <x v="353"/>
    <x v="133"/>
    <x v="384"/>
    <x v="399"/>
    <x v="355"/>
    <x v="3"/>
    <x v="121"/>
    <x v="86"/>
    <x v="411"/>
    <x v="409"/>
    <x v="354"/>
    <x v="354"/>
    <x v="355"/>
    <x v="2"/>
    <x v="5"/>
    <x v="7"/>
    <x v="5"/>
    <x v="443"/>
    <x v="55"/>
  </r>
  <r>
    <x v="213"/>
    <x v="207"/>
    <x v="1"/>
    <x v="4"/>
    <x v="113"/>
    <x v="14"/>
    <x v="3"/>
    <x v="14"/>
    <x v="29"/>
    <x v="6"/>
    <x v="73"/>
    <x v="112"/>
    <x v="2"/>
    <x v="16"/>
    <x v="360"/>
    <x v="74"/>
    <x v="180"/>
    <x v="187"/>
    <x v="123"/>
    <x v="99"/>
    <x v="137"/>
    <x v="2"/>
    <x v="126"/>
    <x v="206"/>
    <x v="202"/>
    <x v="108"/>
    <x v="317"/>
    <x v="205"/>
    <x v="202"/>
    <x v="109"/>
    <x v="3"/>
    <x v="356"/>
    <x v="86"/>
    <x v="210"/>
    <x v="113"/>
    <x v="106"/>
    <x v="106"/>
    <x v="106"/>
    <x v="2"/>
    <x v="7"/>
    <x v="7"/>
    <x v="7"/>
    <x v="152"/>
    <x v="172"/>
  </r>
  <r>
    <x v="342"/>
    <x v="324"/>
    <x v="1"/>
    <x v="11"/>
    <x v="113"/>
    <x v="14"/>
    <x v="3"/>
    <x v="14"/>
    <x v="29"/>
    <x v="5"/>
    <x v="73"/>
    <x v="112"/>
    <x v="2"/>
    <x v="29"/>
    <x v="115"/>
    <x v="74"/>
    <x v="180"/>
    <x v="187"/>
    <x v="123"/>
    <x v="380"/>
    <x v="321"/>
    <x v="2"/>
    <x v="353"/>
    <x v="264"/>
    <x v="280"/>
    <x v="373"/>
    <x v="154"/>
    <x v="262"/>
    <x v="280"/>
    <x v="374"/>
    <x v="3"/>
    <x v="85"/>
    <x v="86"/>
    <x v="282"/>
    <x v="377"/>
    <x v="374"/>
    <x v="374"/>
    <x v="374"/>
    <x v="2"/>
    <x v="7"/>
    <x v="7"/>
    <x v="7"/>
    <x v="333"/>
    <x v="172"/>
  </r>
  <r>
    <x v="491"/>
    <x v="493"/>
    <x v="1"/>
    <x v="4"/>
    <x v="114"/>
    <x v="15"/>
    <x v="1"/>
    <x v="13"/>
    <x v="25"/>
    <x v="7"/>
    <x v="118"/>
    <x v="153"/>
    <x v="0"/>
    <x v="29"/>
    <x v="28"/>
    <x v="105"/>
    <x v="252"/>
    <x v="250"/>
    <x v="219"/>
    <x v="352"/>
    <x v="433"/>
    <x v="2"/>
    <x v="388"/>
    <x v="176"/>
    <x v="193"/>
    <x v="396"/>
    <x v="78"/>
    <x v="178"/>
    <x v="196"/>
    <x v="388"/>
    <x v="3"/>
    <x v="434"/>
    <x v="86"/>
    <x v="206"/>
    <x v="220"/>
    <x v="388"/>
    <x v="388"/>
    <x v="388"/>
    <x v="2"/>
    <x v="8"/>
    <x v="7"/>
    <x v="15"/>
    <x v="161"/>
    <x v="294"/>
  </r>
  <r>
    <x v="37"/>
    <x v="41"/>
    <x v="1"/>
    <x v="4"/>
    <x v="115"/>
    <x v="4"/>
    <x v="2"/>
    <x v="13"/>
    <x v="23"/>
    <x v="7"/>
    <x v="27"/>
    <x v="73"/>
    <x v="2"/>
    <x v="16"/>
    <x v="293"/>
    <x v="25"/>
    <x v="95"/>
    <x v="99"/>
    <x v="296"/>
    <x v="232"/>
    <x v="180"/>
    <x v="2"/>
    <x v="232"/>
    <x v="368"/>
    <x v="379"/>
    <x v="239"/>
    <x v="332"/>
    <x v="367"/>
    <x v="377"/>
    <x v="241"/>
    <x v="3"/>
    <x v="239"/>
    <x v="55"/>
    <x v="368"/>
    <x v="117"/>
    <x v="239"/>
    <x v="239"/>
    <x v="239"/>
    <x v="2"/>
    <x v="3"/>
    <x v="7"/>
    <x v="3"/>
    <x v="238"/>
    <x v="252"/>
  </r>
  <r>
    <x v="97"/>
    <x v="99"/>
    <x v="1"/>
    <x v="4"/>
    <x v="115"/>
    <x v="4"/>
    <x v="2"/>
    <x v="13"/>
    <x v="39"/>
    <x v="7"/>
    <x v="50"/>
    <x v="73"/>
    <x v="2"/>
    <x v="29"/>
    <x v="178"/>
    <x v="59"/>
    <x v="95"/>
    <x v="99"/>
    <x v="297"/>
    <x v="254"/>
    <x v="298"/>
    <x v="2"/>
    <x v="268"/>
    <x v="338"/>
    <x v="347"/>
    <x v="268"/>
    <x v="177"/>
    <x v="339"/>
    <x v="347"/>
    <x v="269"/>
    <x v="3"/>
    <x v="194"/>
    <x v="116"/>
    <x v="385"/>
    <x v="382"/>
    <x v="266"/>
    <x v="266"/>
    <x v="267"/>
    <x v="2"/>
    <x v="3"/>
    <x v="7"/>
    <x v="3"/>
    <x v="257"/>
    <x v="252"/>
  </r>
  <r>
    <x v="214"/>
    <x v="208"/>
    <x v="1"/>
    <x v="4"/>
    <x v="116"/>
    <x v="14"/>
    <x v="2"/>
    <x v="14"/>
    <x v="29"/>
    <x v="4"/>
    <x v="73"/>
    <x v="112"/>
    <x v="2"/>
    <x v="16"/>
    <x v="334"/>
    <x v="63"/>
    <x v="166"/>
    <x v="167"/>
    <x v="119"/>
    <x v="101"/>
    <x v="116"/>
    <x v="2"/>
    <x v="119"/>
    <x v="305"/>
    <x v="305"/>
    <x v="120"/>
    <x v="367"/>
    <x v="306"/>
    <x v="306"/>
    <x v="121"/>
    <x v="3"/>
    <x v="346"/>
    <x v="86"/>
    <x v="312"/>
    <x v="125"/>
    <x v="118"/>
    <x v="118"/>
    <x v="118"/>
    <x v="2"/>
    <x v="7"/>
    <x v="7"/>
    <x v="7"/>
    <x v="165"/>
    <x v="197"/>
  </r>
  <r>
    <x v="343"/>
    <x v="325"/>
    <x v="1"/>
    <x v="11"/>
    <x v="116"/>
    <x v="14"/>
    <x v="2"/>
    <x v="14"/>
    <x v="29"/>
    <x v="5"/>
    <x v="73"/>
    <x v="112"/>
    <x v="2"/>
    <x v="29"/>
    <x v="139"/>
    <x v="63"/>
    <x v="166"/>
    <x v="167"/>
    <x v="119"/>
    <x v="378"/>
    <x v="352"/>
    <x v="2"/>
    <x v="363"/>
    <x v="162"/>
    <x v="179"/>
    <x v="357"/>
    <x v="99"/>
    <x v="160"/>
    <x v="176"/>
    <x v="359"/>
    <x v="3"/>
    <x v="95"/>
    <x v="86"/>
    <x v="188"/>
    <x v="369"/>
    <x v="359"/>
    <x v="359"/>
    <x v="359"/>
    <x v="2"/>
    <x v="7"/>
    <x v="7"/>
    <x v="7"/>
    <x v="319"/>
    <x v="197"/>
  </r>
  <r>
    <x v="215"/>
    <x v="209"/>
    <x v="1"/>
    <x v="4"/>
    <x v="117"/>
    <x v="12"/>
    <x v="2"/>
    <x v="14"/>
    <x v="29"/>
    <x v="9"/>
    <x v="73"/>
    <x v="112"/>
    <x v="2"/>
    <x v="16"/>
    <x v="443"/>
    <x v="140"/>
    <x v="293"/>
    <x v="293"/>
    <x v="243"/>
    <x v="185"/>
    <x v="13"/>
    <x v="2"/>
    <x v="101"/>
    <x v="13"/>
    <x v="13"/>
    <x v="138"/>
    <x v="432"/>
    <x v="13"/>
    <x v="13"/>
    <x v="139"/>
    <x v="3"/>
    <x v="404"/>
    <x v="86"/>
    <x v="13"/>
    <x v="7"/>
    <x v="136"/>
    <x v="136"/>
    <x v="136"/>
    <x v="2"/>
    <x v="8"/>
    <x v="0"/>
    <x v="8"/>
    <x v="87"/>
    <x v="110"/>
  </r>
  <r>
    <x v="344"/>
    <x v="326"/>
    <x v="1"/>
    <x v="11"/>
    <x v="117"/>
    <x v="12"/>
    <x v="2"/>
    <x v="14"/>
    <x v="29"/>
    <x v="5"/>
    <x v="73"/>
    <x v="112"/>
    <x v="2"/>
    <x v="29"/>
    <x v="30"/>
    <x v="140"/>
    <x v="293"/>
    <x v="293"/>
    <x v="243"/>
    <x v="293"/>
    <x v="469"/>
    <x v="2"/>
    <x v="383"/>
    <x v="453"/>
    <x v="470"/>
    <x v="338"/>
    <x v="24"/>
    <x v="454"/>
    <x v="469"/>
    <x v="339"/>
    <x v="3"/>
    <x v="30"/>
    <x v="86"/>
    <x v="487"/>
    <x v="491"/>
    <x v="339"/>
    <x v="339"/>
    <x v="339"/>
    <x v="2"/>
    <x v="8"/>
    <x v="0"/>
    <x v="8"/>
    <x v="402"/>
    <x v="110"/>
  </r>
  <r>
    <x v="216"/>
    <x v="210"/>
    <x v="1"/>
    <x v="4"/>
    <x v="118"/>
    <x v="3"/>
    <x v="6"/>
    <x v="14"/>
    <x v="29"/>
    <x v="9"/>
    <x v="73"/>
    <x v="112"/>
    <x v="2"/>
    <x v="16"/>
    <x v="317"/>
    <x v="21"/>
    <x v="111"/>
    <x v="115"/>
    <x v="284"/>
    <x v="222"/>
    <x v="133"/>
    <x v="2"/>
    <x v="199"/>
    <x v="389"/>
    <x v="404"/>
    <x v="246"/>
    <x v="400"/>
    <x v="389"/>
    <x v="404"/>
    <x v="243"/>
    <x v="3"/>
    <x v="235"/>
    <x v="86"/>
    <x v="415"/>
    <x v="400"/>
    <x v="241"/>
    <x v="241"/>
    <x v="241"/>
    <x v="2"/>
    <x v="2"/>
    <x v="7"/>
    <x v="2"/>
    <x v="32"/>
    <x v="38"/>
  </r>
  <r>
    <x v="345"/>
    <x v="327"/>
    <x v="1"/>
    <x v="11"/>
    <x v="118"/>
    <x v="3"/>
    <x v="6"/>
    <x v="14"/>
    <x v="29"/>
    <x v="5"/>
    <x v="73"/>
    <x v="112"/>
    <x v="2"/>
    <x v="29"/>
    <x v="158"/>
    <x v="21"/>
    <x v="111"/>
    <x v="115"/>
    <x v="284"/>
    <x v="264"/>
    <x v="328"/>
    <x v="2"/>
    <x v="282"/>
    <x v="72"/>
    <x v="73"/>
    <x v="253"/>
    <x v="68"/>
    <x v="70"/>
    <x v="71"/>
    <x v="255"/>
    <x v="3"/>
    <x v="201"/>
    <x v="86"/>
    <x v="76"/>
    <x v="90"/>
    <x v="253"/>
    <x v="253"/>
    <x v="253"/>
    <x v="2"/>
    <x v="2"/>
    <x v="7"/>
    <x v="2"/>
    <x v="453"/>
    <x v="38"/>
  </r>
  <r>
    <x v="217"/>
    <x v="211"/>
    <x v="1"/>
    <x v="4"/>
    <x v="119"/>
    <x v="12"/>
    <x v="6"/>
    <x v="14"/>
    <x v="29"/>
    <x v="9"/>
    <x v="73"/>
    <x v="112"/>
    <x v="2"/>
    <x v="16"/>
    <x v="419"/>
    <x v="114"/>
    <x v="236"/>
    <x v="236"/>
    <x v="263"/>
    <x v="204"/>
    <x v="50"/>
    <x v="2"/>
    <x v="171"/>
    <x v="33"/>
    <x v="32"/>
    <x v="182"/>
    <x v="361"/>
    <x v="33"/>
    <x v="32"/>
    <x v="181"/>
    <x v="3"/>
    <x v="398"/>
    <x v="86"/>
    <x v="35"/>
    <x v="59"/>
    <x v="179"/>
    <x v="179"/>
    <x v="179"/>
    <x v="2"/>
    <x v="8"/>
    <x v="0"/>
    <x v="8"/>
    <x v="62"/>
    <x v="72"/>
  </r>
  <r>
    <x v="328"/>
    <x v="311"/>
    <x v="1"/>
    <x v="11"/>
    <x v="119"/>
    <x v="12"/>
    <x v="6"/>
    <x v="14"/>
    <x v="29"/>
    <x v="5"/>
    <x v="73"/>
    <x v="112"/>
    <x v="2"/>
    <x v="29"/>
    <x v="57"/>
    <x v="114"/>
    <x v="236"/>
    <x v="236"/>
    <x v="263"/>
    <x v="275"/>
    <x v="413"/>
    <x v="2"/>
    <x v="306"/>
    <x v="428"/>
    <x v="444"/>
    <x v="303"/>
    <x v="104"/>
    <x v="428"/>
    <x v="444"/>
    <x v="304"/>
    <x v="3"/>
    <x v="38"/>
    <x v="86"/>
    <x v="456"/>
    <x v="434"/>
    <x v="303"/>
    <x v="303"/>
    <x v="303"/>
    <x v="2"/>
    <x v="8"/>
    <x v="0"/>
    <x v="8"/>
    <x v="425"/>
    <x v="72"/>
  </r>
  <r>
    <x v="218"/>
    <x v="212"/>
    <x v="1"/>
    <x v="4"/>
    <x v="120"/>
    <x v="12"/>
    <x v="3"/>
    <x v="14"/>
    <x v="29"/>
    <x v="4"/>
    <x v="73"/>
    <x v="112"/>
    <x v="2"/>
    <x v="16"/>
    <x v="404"/>
    <x v="122"/>
    <x v="291"/>
    <x v="291"/>
    <x v="115"/>
    <x v="93"/>
    <x v="31"/>
    <x v="2"/>
    <x v="88"/>
    <x v="153"/>
    <x v="160"/>
    <x v="87"/>
    <x v="404"/>
    <x v="153"/>
    <x v="160"/>
    <x v="88"/>
    <x v="3"/>
    <x v="391"/>
    <x v="86"/>
    <x v="167"/>
    <x v="88"/>
    <x v="85"/>
    <x v="85"/>
    <x v="85"/>
    <x v="2"/>
    <x v="8"/>
    <x v="0"/>
    <x v="8"/>
    <x v="109"/>
    <x v="129"/>
  </r>
  <r>
    <x v="300"/>
    <x v="286"/>
    <x v="1"/>
    <x v="11"/>
    <x v="120"/>
    <x v="12"/>
    <x v="3"/>
    <x v="14"/>
    <x v="29"/>
    <x v="5"/>
    <x v="73"/>
    <x v="112"/>
    <x v="2"/>
    <x v="29"/>
    <x v="73"/>
    <x v="122"/>
    <x v="291"/>
    <x v="291"/>
    <x v="115"/>
    <x v="392"/>
    <x v="442"/>
    <x v="2"/>
    <x v="400"/>
    <x v="310"/>
    <x v="320"/>
    <x v="403"/>
    <x v="65"/>
    <x v="312"/>
    <x v="320"/>
    <x v="405"/>
    <x v="3"/>
    <x v="45"/>
    <x v="86"/>
    <x v="328"/>
    <x v="403"/>
    <x v="405"/>
    <x v="405"/>
    <x v="405"/>
    <x v="2"/>
    <x v="8"/>
    <x v="0"/>
    <x v="8"/>
    <x v="380"/>
    <x v="129"/>
  </r>
  <r>
    <x v="219"/>
    <x v="213"/>
    <x v="1"/>
    <x v="4"/>
    <x v="121"/>
    <x v="10"/>
    <x v="6"/>
    <x v="13"/>
    <x v="29"/>
    <x v="1"/>
    <x v="73"/>
    <x v="112"/>
    <x v="2"/>
    <x v="16"/>
    <x v="309"/>
    <x v="74"/>
    <x v="309"/>
    <x v="309"/>
    <x v="71"/>
    <x v="61"/>
    <x v="22"/>
    <x v="2"/>
    <x v="62"/>
    <x v="460"/>
    <x v="475"/>
    <x v="76"/>
    <x v="453"/>
    <x v="459"/>
    <x v="474"/>
    <x v="77"/>
    <x v="3"/>
    <x v="427"/>
    <x v="86"/>
    <x v="490"/>
    <x v="72"/>
    <x v="74"/>
    <x v="74"/>
    <x v="74"/>
    <x v="2"/>
    <x v="8"/>
    <x v="3"/>
    <x v="11"/>
    <x v="94"/>
    <x v="114"/>
  </r>
  <r>
    <x v="346"/>
    <x v="328"/>
    <x v="1"/>
    <x v="11"/>
    <x v="121"/>
    <x v="10"/>
    <x v="6"/>
    <x v="13"/>
    <x v="29"/>
    <x v="5"/>
    <x v="73"/>
    <x v="112"/>
    <x v="2"/>
    <x v="29"/>
    <x v="165"/>
    <x v="74"/>
    <x v="309"/>
    <x v="309"/>
    <x v="71"/>
    <x v="422"/>
    <x v="458"/>
    <x v="2"/>
    <x v="427"/>
    <x v="8"/>
    <x v="8"/>
    <x v="419"/>
    <x v="6"/>
    <x v="8"/>
    <x v="8"/>
    <x v="420"/>
    <x v="3"/>
    <x v="3"/>
    <x v="86"/>
    <x v="9"/>
    <x v="417"/>
    <x v="420"/>
    <x v="420"/>
    <x v="420"/>
    <x v="2"/>
    <x v="8"/>
    <x v="3"/>
    <x v="11"/>
    <x v="393"/>
    <x v="114"/>
  </r>
  <r>
    <x v="20"/>
    <x v="19"/>
    <x v="1"/>
    <x v="2"/>
    <x v="122"/>
    <x v="1"/>
    <x v="5"/>
    <x v="14"/>
    <x v="22"/>
    <x v="6"/>
    <x v="17"/>
    <x v="34"/>
    <x v="2"/>
    <x v="25"/>
    <x v="219"/>
    <x v="81"/>
    <x v="149"/>
    <x v="151"/>
    <x v="165"/>
    <x v="280"/>
    <x v="256"/>
    <x v="2"/>
    <x v="270"/>
    <x v="288"/>
    <x v="291"/>
    <x v="284"/>
    <x v="219"/>
    <x v="288"/>
    <x v="291"/>
    <x v="285"/>
    <x v="3"/>
    <x v="207"/>
    <x v="121"/>
    <x v="345"/>
    <x v="372"/>
    <x v="284"/>
    <x v="284"/>
    <x v="284"/>
    <x v="4"/>
    <x v="6"/>
    <x v="7"/>
    <x v="6"/>
    <x v="268"/>
    <x v="178"/>
  </r>
  <r>
    <x v="29"/>
    <x v="28"/>
    <x v="1"/>
    <x v="4"/>
    <x v="122"/>
    <x v="1"/>
    <x v="5"/>
    <x v="14"/>
    <x v="23"/>
    <x v="6"/>
    <x v="20"/>
    <x v="34"/>
    <x v="2"/>
    <x v="18"/>
    <x v="245"/>
    <x v="72"/>
    <x v="149"/>
    <x v="151"/>
    <x v="164"/>
    <x v="198"/>
    <x v="232"/>
    <x v="2"/>
    <x v="219"/>
    <x v="213"/>
    <x v="218"/>
    <x v="205"/>
    <x v="236"/>
    <x v="213"/>
    <x v="218"/>
    <x v="205"/>
    <x v="3"/>
    <x v="226"/>
    <x v="47"/>
    <x v="182"/>
    <x v="127"/>
    <x v="203"/>
    <x v="203"/>
    <x v="203"/>
    <x v="4"/>
    <x v="6"/>
    <x v="7"/>
    <x v="6"/>
    <x v="228"/>
    <x v="178"/>
  </r>
  <r>
    <x v="49"/>
    <x v="20"/>
    <x v="0"/>
    <x v="7"/>
    <x v="122"/>
    <x v="1"/>
    <x v="5"/>
    <x v="14"/>
    <x v="15"/>
    <x v="6"/>
    <x v="17"/>
    <x v="34"/>
    <x v="2"/>
    <x v="18"/>
    <x v="246"/>
    <x v="81"/>
    <x v="149"/>
    <x v="151"/>
    <x v="165"/>
    <x v="196"/>
    <x v="230"/>
    <x v="2"/>
    <x v="218"/>
    <x v="183"/>
    <x v="191"/>
    <x v="202"/>
    <x v="234"/>
    <x v="183"/>
    <x v="191"/>
    <x v="203"/>
    <x v="3"/>
    <x v="227"/>
    <x v="37"/>
    <x v="145"/>
    <x v="121"/>
    <x v="201"/>
    <x v="201"/>
    <x v="201"/>
    <x v="4"/>
    <x v="6"/>
    <x v="7"/>
    <x v="6"/>
    <x v="226"/>
    <x v="178"/>
  </r>
  <r>
    <x v="220"/>
    <x v="214"/>
    <x v="1"/>
    <x v="4"/>
    <x v="123"/>
    <x v="0"/>
    <x v="2"/>
    <x v="14"/>
    <x v="29"/>
    <x v="4"/>
    <x v="73"/>
    <x v="112"/>
    <x v="2"/>
    <x v="16"/>
    <x v="337"/>
    <x v="51"/>
    <x v="122"/>
    <x v="124"/>
    <x v="168"/>
    <x v="128"/>
    <x v="120"/>
    <x v="2"/>
    <x v="131"/>
    <x v="301"/>
    <x v="301"/>
    <x v="140"/>
    <x v="372"/>
    <x v="301"/>
    <x v="301"/>
    <x v="141"/>
    <x v="3"/>
    <x v="309"/>
    <x v="86"/>
    <x v="306"/>
    <x v="187"/>
    <x v="138"/>
    <x v="138"/>
    <x v="138"/>
    <x v="2"/>
    <x v="5"/>
    <x v="7"/>
    <x v="5"/>
    <x v="155"/>
    <x v="174"/>
  </r>
  <r>
    <x v="301"/>
    <x v="287"/>
    <x v="1"/>
    <x v="11"/>
    <x v="123"/>
    <x v="0"/>
    <x v="2"/>
    <x v="14"/>
    <x v="29"/>
    <x v="5"/>
    <x v="73"/>
    <x v="112"/>
    <x v="2"/>
    <x v="29"/>
    <x v="136"/>
    <x v="51"/>
    <x v="122"/>
    <x v="124"/>
    <x v="168"/>
    <x v="346"/>
    <x v="347"/>
    <x v="2"/>
    <x v="345"/>
    <x v="171"/>
    <x v="184"/>
    <x v="337"/>
    <x v="95"/>
    <x v="170"/>
    <x v="184"/>
    <x v="338"/>
    <x v="3"/>
    <x v="139"/>
    <x v="86"/>
    <x v="197"/>
    <x v="317"/>
    <x v="338"/>
    <x v="338"/>
    <x v="338"/>
    <x v="2"/>
    <x v="5"/>
    <x v="7"/>
    <x v="5"/>
    <x v="330"/>
    <x v="174"/>
  </r>
  <r>
    <x v="398"/>
    <x v="393"/>
    <x v="1"/>
    <x v="4"/>
    <x v="123"/>
    <x v="0"/>
    <x v="2"/>
    <x v="14"/>
    <x v="13"/>
    <x v="4"/>
    <x v="84"/>
    <x v="102"/>
    <x v="2"/>
    <x v="29"/>
    <x v="167"/>
    <x v="66"/>
    <x v="118"/>
    <x v="120"/>
    <x v="186"/>
    <x v="332"/>
    <x v="349"/>
    <x v="2"/>
    <x v="336"/>
    <x v="331"/>
    <x v="338"/>
    <x v="346"/>
    <x v="125"/>
    <x v="331"/>
    <x v="339"/>
    <x v="347"/>
    <x v="3"/>
    <x v="147"/>
    <x v="86"/>
    <x v="347"/>
    <x v="339"/>
    <x v="347"/>
    <x v="347"/>
    <x v="347"/>
    <x v="2"/>
    <x v="5"/>
    <x v="7"/>
    <x v="5"/>
    <x v="324"/>
    <x v="175"/>
  </r>
  <r>
    <x v="221"/>
    <x v="215"/>
    <x v="1"/>
    <x v="4"/>
    <x v="124"/>
    <x v="0"/>
    <x v="2"/>
    <x v="14"/>
    <x v="29"/>
    <x v="9"/>
    <x v="73"/>
    <x v="112"/>
    <x v="2"/>
    <x v="16"/>
    <x v="342"/>
    <x v="63"/>
    <x v="55"/>
    <x v="59"/>
    <x v="291"/>
    <x v="228"/>
    <x v="181"/>
    <x v="2"/>
    <x v="226"/>
    <x v="56"/>
    <x v="61"/>
    <x v="224"/>
    <x v="272"/>
    <x v="56"/>
    <x v="61"/>
    <x v="226"/>
    <x v="3"/>
    <x v="310"/>
    <x v="86"/>
    <x v="66"/>
    <x v="109"/>
    <x v="225"/>
    <x v="225"/>
    <x v="224"/>
    <x v="2"/>
    <x v="5"/>
    <x v="7"/>
    <x v="5"/>
    <x v="219"/>
    <x v="238"/>
  </r>
  <r>
    <x v="347"/>
    <x v="329"/>
    <x v="1"/>
    <x v="11"/>
    <x v="124"/>
    <x v="0"/>
    <x v="2"/>
    <x v="14"/>
    <x v="29"/>
    <x v="5"/>
    <x v="73"/>
    <x v="112"/>
    <x v="2"/>
    <x v="29"/>
    <x v="132"/>
    <x v="63"/>
    <x v="55"/>
    <x v="59"/>
    <x v="291"/>
    <x v="258"/>
    <x v="288"/>
    <x v="2"/>
    <x v="265"/>
    <x v="401"/>
    <x v="414"/>
    <x v="272"/>
    <x v="190"/>
    <x v="401"/>
    <x v="414"/>
    <x v="273"/>
    <x v="3"/>
    <x v="138"/>
    <x v="86"/>
    <x v="425"/>
    <x v="383"/>
    <x v="270"/>
    <x v="270"/>
    <x v="271"/>
    <x v="2"/>
    <x v="5"/>
    <x v="7"/>
    <x v="5"/>
    <x v="278"/>
    <x v="238"/>
  </r>
  <r>
    <x v="87"/>
    <x v="89"/>
    <x v="1"/>
    <x v="4"/>
    <x v="125"/>
    <x v="0"/>
    <x v="1"/>
    <x v="2"/>
    <x v="23"/>
    <x v="7"/>
    <x v="49"/>
    <x v="92"/>
    <x v="2"/>
    <x v="12"/>
    <x v="454"/>
    <x v="27"/>
    <x v="110"/>
    <x v="97"/>
    <x v="34"/>
    <x v="13"/>
    <x v="64"/>
    <x v="2"/>
    <x v="12"/>
    <x v="413"/>
    <x v="410"/>
    <x v="14"/>
    <x v="429"/>
    <x v="413"/>
    <x v="412"/>
    <x v="11"/>
    <x v="3"/>
    <x v="407"/>
    <x v="52"/>
    <x v="413"/>
    <x v="235"/>
    <x v="11"/>
    <x v="11"/>
    <x v="10"/>
    <x v="2"/>
    <x v="5"/>
    <x v="7"/>
    <x v="5"/>
    <x v="8"/>
    <x v="21"/>
  </r>
  <r>
    <x v="419"/>
    <x v="420"/>
    <x v="1"/>
    <x v="4"/>
    <x v="125"/>
    <x v="0"/>
    <x v="1"/>
    <x v="2"/>
    <x v="25"/>
    <x v="7"/>
    <x v="96"/>
    <x v="135"/>
    <x v="2"/>
    <x v="29"/>
    <x v="61"/>
    <x v="67"/>
    <x v="117"/>
    <x v="107"/>
    <x v="12"/>
    <x v="457"/>
    <x v="317"/>
    <x v="2"/>
    <x v="459"/>
    <x v="352"/>
    <x v="383"/>
    <x v="463"/>
    <x v="126"/>
    <x v="351"/>
    <x v="383"/>
    <x v="465"/>
    <x v="3"/>
    <x v="119"/>
    <x v="86"/>
    <x v="396"/>
    <x v="385"/>
    <x v="464"/>
    <x v="464"/>
    <x v="464"/>
    <x v="2"/>
    <x v="5"/>
    <x v="7"/>
    <x v="5"/>
    <x v="463"/>
    <x v="23"/>
  </r>
  <r>
    <x v="478"/>
    <x v="477"/>
    <x v="1"/>
    <x v="4"/>
    <x v="125"/>
    <x v="0"/>
    <x v="1"/>
    <x v="2"/>
    <x v="23"/>
    <x v="7"/>
    <x v="113"/>
    <x v="45"/>
    <x v="2"/>
    <x v="17"/>
    <x v="251"/>
    <x v="52"/>
    <x v="71"/>
    <x v="66"/>
    <x v="46"/>
    <x v="56"/>
    <x v="224"/>
    <x v="2"/>
    <x v="70"/>
    <x v="182"/>
    <x v="183"/>
    <x v="63"/>
    <x v="247"/>
    <x v="182"/>
    <x v="183"/>
    <x v="64"/>
    <x v="3"/>
    <x v="232"/>
    <x v="86"/>
    <x v="195"/>
    <x v="208"/>
    <x v="61"/>
    <x v="61"/>
    <x v="61"/>
    <x v="4"/>
    <x v="5"/>
    <x v="7"/>
    <x v="5"/>
    <x v="95"/>
    <x v="18"/>
  </r>
  <r>
    <x v="222"/>
    <x v="216"/>
    <x v="1"/>
    <x v="4"/>
    <x v="126"/>
    <x v="1"/>
    <x v="2"/>
    <x v="14"/>
    <x v="29"/>
    <x v="9"/>
    <x v="73"/>
    <x v="112"/>
    <x v="2"/>
    <x v="16"/>
    <x v="423"/>
    <x v="130"/>
    <x v="282"/>
    <x v="281"/>
    <x v="248"/>
    <x v="187"/>
    <x v="26"/>
    <x v="2"/>
    <x v="149"/>
    <x v="25"/>
    <x v="24"/>
    <x v="167"/>
    <x v="425"/>
    <x v="25"/>
    <x v="24"/>
    <x v="168"/>
    <x v="3"/>
    <x v="375"/>
    <x v="86"/>
    <x v="26"/>
    <x v="78"/>
    <x v="163"/>
    <x v="163"/>
    <x v="165"/>
    <x v="2"/>
    <x v="6"/>
    <x v="7"/>
    <x v="6"/>
    <x v="118"/>
    <x v="149"/>
  </r>
  <r>
    <x v="302"/>
    <x v="288"/>
    <x v="1"/>
    <x v="11"/>
    <x v="126"/>
    <x v="1"/>
    <x v="2"/>
    <x v="14"/>
    <x v="29"/>
    <x v="5"/>
    <x v="73"/>
    <x v="112"/>
    <x v="2"/>
    <x v="29"/>
    <x v="54"/>
    <x v="130"/>
    <x v="282"/>
    <x v="281"/>
    <x v="248"/>
    <x v="288"/>
    <x v="452"/>
    <x v="2"/>
    <x v="324"/>
    <x v="438"/>
    <x v="454"/>
    <x v="313"/>
    <x v="29"/>
    <x v="438"/>
    <x v="454"/>
    <x v="314"/>
    <x v="3"/>
    <x v="66"/>
    <x v="86"/>
    <x v="468"/>
    <x v="410"/>
    <x v="316"/>
    <x v="316"/>
    <x v="314"/>
    <x v="2"/>
    <x v="6"/>
    <x v="7"/>
    <x v="6"/>
    <x v="371"/>
    <x v="149"/>
  </r>
  <r>
    <x v="109"/>
    <x v="111"/>
    <x v="2"/>
    <x v="10"/>
    <x v="127"/>
    <x v="14"/>
    <x v="10"/>
    <x v="14"/>
    <x v="20"/>
    <x v="2"/>
    <x v="3"/>
    <x v="3"/>
    <x v="2"/>
    <x v="21"/>
    <x v="235"/>
    <x v="108"/>
    <x v="1"/>
    <x v="0"/>
    <x v="336"/>
    <x v="245"/>
    <x v="245"/>
    <x v="2"/>
    <x v="248"/>
    <x v="238"/>
    <x v="244"/>
    <x v="251"/>
    <x v="229"/>
    <x v="238"/>
    <x v="244"/>
    <x v="251"/>
    <x v="3"/>
    <x v="217"/>
    <x v="156"/>
    <x v="478"/>
    <x v="391"/>
    <x v="249"/>
    <x v="249"/>
    <x v="249"/>
    <x v="7"/>
    <x v="7"/>
    <x v="7"/>
    <x v="7"/>
    <x v="247"/>
    <x v="257"/>
  </r>
  <r>
    <x v="367"/>
    <x v="359"/>
    <x v="2"/>
    <x v="9"/>
    <x v="127"/>
    <x v="14"/>
    <x v="10"/>
    <x v="14"/>
    <x v="15"/>
    <x v="2"/>
    <x v="3"/>
    <x v="3"/>
    <x v="2"/>
    <x v="21"/>
    <x v="235"/>
    <x v="108"/>
    <x v="1"/>
    <x v="0"/>
    <x v="336"/>
    <x v="245"/>
    <x v="245"/>
    <x v="2"/>
    <x v="248"/>
    <x v="238"/>
    <x v="244"/>
    <x v="251"/>
    <x v="229"/>
    <x v="238"/>
    <x v="244"/>
    <x v="251"/>
    <x v="3"/>
    <x v="217"/>
    <x v="2"/>
    <x v="18"/>
    <x v="97"/>
    <x v="249"/>
    <x v="249"/>
    <x v="249"/>
    <x v="7"/>
    <x v="7"/>
    <x v="7"/>
    <x v="7"/>
    <x v="247"/>
    <x v="257"/>
  </r>
  <r>
    <x v="368"/>
    <x v="360"/>
    <x v="1"/>
    <x v="2"/>
    <x v="127"/>
    <x v="14"/>
    <x v="10"/>
    <x v="14"/>
    <x v="14"/>
    <x v="2"/>
    <x v="3"/>
    <x v="3"/>
    <x v="2"/>
    <x v="21"/>
    <x v="235"/>
    <x v="108"/>
    <x v="1"/>
    <x v="0"/>
    <x v="336"/>
    <x v="245"/>
    <x v="245"/>
    <x v="2"/>
    <x v="248"/>
    <x v="238"/>
    <x v="244"/>
    <x v="251"/>
    <x v="229"/>
    <x v="238"/>
    <x v="244"/>
    <x v="251"/>
    <x v="3"/>
    <x v="217"/>
    <x v="156"/>
    <x v="478"/>
    <x v="391"/>
    <x v="249"/>
    <x v="249"/>
    <x v="249"/>
    <x v="7"/>
    <x v="7"/>
    <x v="7"/>
    <x v="7"/>
    <x v="247"/>
    <x v="257"/>
  </r>
  <r>
    <x v="223"/>
    <x v="217"/>
    <x v="1"/>
    <x v="4"/>
    <x v="128"/>
    <x v="6"/>
    <x v="3"/>
    <x v="12"/>
    <x v="29"/>
    <x v="1"/>
    <x v="73"/>
    <x v="112"/>
    <x v="2"/>
    <x v="16"/>
    <x v="312"/>
    <x v="4"/>
    <x v="8"/>
    <x v="8"/>
    <x v="300"/>
    <x v="236"/>
    <x v="242"/>
    <x v="2"/>
    <x v="246"/>
    <x v="244"/>
    <x v="251"/>
    <x v="249"/>
    <x v="243"/>
    <x v="246"/>
    <x v="251"/>
    <x v="246"/>
    <x v="3"/>
    <x v="228"/>
    <x v="86"/>
    <x v="256"/>
    <x v="200"/>
    <x v="244"/>
    <x v="244"/>
    <x v="244"/>
    <x v="2"/>
    <x v="0"/>
    <x v="7"/>
    <x v="0"/>
    <x v="243"/>
    <x v="250"/>
  </r>
  <r>
    <x v="303"/>
    <x v="289"/>
    <x v="1"/>
    <x v="11"/>
    <x v="128"/>
    <x v="6"/>
    <x v="3"/>
    <x v="12"/>
    <x v="29"/>
    <x v="5"/>
    <x v="73"/>
    <x v="112"/>
    <x v="2"/>
    <x v="29"/>
    <x v="163"/>
    <x v="4"/>
    <x v="8"/>
    <x v="8"/>
    <x v="300"/>
    <x v="252"/>
    <x v="246"/>
    <x v="2"/>
    <x v="249"/>
    <x v="225"/>
    <x v="235"/>
    <x v="252"/>
    <x v="214"/>
    <x v="225"/>
    <x v="235"/>
    <x v="254"/>
    <x v="3"/>
    <x v="206"/>
    <x v="86"/>
    <x v="239"/>
    <x v="302"/>
    <x v="252"/>
    <x v="252"/>
    <x v="252"/>
    <x v="2"/>
    <x v="0"/>
    <x v="7"/>
    <x v="0"/>
    <x v="254"/>
    <x v="250"/>
  </r>
  <r>
    <x v="425"/>
    <x v="426"/>
    <x v="1"/>
    <x v="4"/>
    <x v="128"/>
    <x v="6"/>
    <x v="3"/>
    <x v="12"/>
    <x v="19"/>
    <x v="1"/>
    <x v="97"/>
    <x v="136"/>
    <x v="2"/>
    <x v="16"/>
    <x v="385"/>
    <x v="5"/>
    <x v="10"/>
    <x v="10"/>
    <x v="299"/>
    <x v="234"/>
    <x v="243"/>
    <x v="2"/>
    <x v="245"/>
    <x v="237"/>
    <x v="242"/>
    <x v="247"/>
    <x v="242"/>
    <x v="237"/>
    <x v="242"/>
    <x v="245"/>
    <x v="3"/>
    <x v="230"/>
    <x v="86"/>
    <x v="247"/>
    <x v="251"/>
    <x v="242"/>
    <x v="242"/>
    <x v="243"/>
    <x v="2"/>
    <x v="0"/>
    <x v="7"/>
    <x v="0"/>
    <x v="242"/>
    <x v="251"/>
  </r>
  <r>
    <x v="88"/>
    <x v="90"/>
    <x v="1"/>
    <x v="6"/>
    <x v="129"/>
    <x v="3"/>
    <x v="1"/>
    <x v="7"/>
    <x v="34"/>
    <x v="7"/>
    <x v="49"/>
    <x v="162"/>
    <x v="2"/>
    <x v="12"/>
    <x v="462"/>
    <x v="19"/>
    <x v="75"/>
    <x v="77"/>
    <x v="283"/>
    <x v="200"/>
    <x v="114"/>
    <x v="2"/>
    <x v="192"/>
    <x v="414"/>
    <x v="428"/>
    <x v="234"/>
    <x v="412"/>
    <x v="414"/>
    <x v="428"/>
    <x v="235"/>
    <x v="3"/>
    <x v="286"/>
    <x v="58"/>
    <x v="435"/>
    <x v="85"/>
    <x v="234"/>
    <x v="234"/>
    <x v="233"/>
    <x v="1"/>
    <x v="2"/>
    <x v="7"/>
    <x v="2"/>
    <x v="78"/>
    <x v="196"/>
  </r>
  <r>
    <x v="89"/>
    <x v="91"/>
    <x v="1"/>
    <x v="5"/>
    <x v="129"/>
    <x v="3"/>
    <x v="1"/>
    <x v="7"/>
    <x v="15"/>
    <x v="7"/>
    <x v="49"/>
    <x v="162"/>
    <x v="2"/>
    <x v="33"/>
    <x v="7"/>
    <x v="19"/>
    <x v="75"/>
    <x v="77"/>
    <x v="283"/>
    <x v="278"/>
    <x v="354"/>
    <x v="2"/>
    <x v="289"/>
    <x v="46"/>
    <x v="47"/>
    <x v="264"/>
    <x v="52"/>
    <x v="46"/>
    <x v="47"/>
    <x v="264"/>
    <x v="3"/>
    <x v="160"/>
    <x v="111"/>
    <x v="54"/>
    <x v="404"/>
    <x v="262"/>
    <x v="262"/>
    <x v="262"/>
    <x v="1"/>
    <x v="2"/>
    <x v="7"/>
    <x v="2"/>
    <x v="413"/>
    <x v="196"/>
  </r>
  <r>
    <x v="90"/>
    <x v="92"/>
    <x v="1"/>
    <x v="3"/>
    <x v="129"/>
    <x v="3"/>
    <x v="1"/>
    <x v="7"/>
    <x v="14"/>
    <x v="7"/>
    <x v="49"/>
    <x v="162"/>
    <x v="2"/>
    <x v="12"/>
    <x v="462"/>
    <x v="19"/>
    <x v="75"/>
    <x v="77"/>
    <x v="283"/>
    <x v="200"/>
    <x v="114"/>
    <x v="2"/>
    <x v="192"/>
    <x v="414"/>
    <x v="428"/>
    <x v="234"/>
    <x v="412"/>
    <x v="414"/>
    <x v="428"/>
    <x v="235"/>
    <x v="3"/>
    <x v="286"/>
    <x v="58"/>
    <x v="435"/>
    <x v="85"/>
    <x v="234"/>
    <x v="234"/>
    <x v="233"/>
    <x v="1"/>
    <x v="2"/>
    <x v="7"/>
    <x v="2"/>
    <x v="78"/>
    <x v="196"/>
  </r>
  <r>
    <x v="75"/>
    <x v="76"/>
    <x v="1"/>
    <x v="5"/>
    <x v="130"/>
    <x v="15"/>
    <x v="6"/>
    <x v="14"/>
    <x v="15"/>
    <x v="5"/>
    <x v="33"/>
    <x v="78"/>
    <x v="2"/>
    <x v="37"/>
    <x v="188"/>
    <x v="149"/>
    <x v="3"/>
    <x v="5"/>
    <x v="314"/>
    <x v="178"/>
    <x v="476"/>
    <x v="2"/>
    <x v="375"/>
    <x v="465"/>
    <x v="480"/>
    <x v="436"/>
    <x v="458"/>
    <x v="464"/>
    <x v="479"/>
    <x v="438"/>
    <x v="3"/>
    <x v="434"/>
    <x v="158"/>
    <x v="496"/>
    <x v="496"/>
    <x v="437"/>
    <x v="437"/>
    <x v="437"/>
    <x v="2"/>
    <x v="8"/>
    <x v="7"/>
    <x v="15"/>
    <x v="377"/>
    <x v="253"/>
  </r>
  <r>
    <x v="76"/>
    <x v="77"/>
    <x v="1"/>
    <x v="3"/>
    <x v="130"/>
    <x v="15"/>
    <x v="6"/>
    <x v="14"/>
    <x v="14"/>
    <x v="5"/>
    <x v="33"/>
    <x v="78"/>
    <x v="2"/>
    <x v="7"/>
    <x v="275"/>
    <x v="149"/>
    <x v="3"/>
    <x v="5"/>
    <x v="314"/>
    <x v="297"/>
    <x v="8"/>
    <x v="2"/>
    <x v="109"/>
    <x v="2"/>
    <x v="2"/>
    <x v="51"/>
    <x v="1"/>
    <x v="2"/>
    <x v="2"/>
    <x v="52"/>
    <x v="3"/>
    <x v="434"/>
    <x v="1"/>
    <x v="2"/>
    <x v="3"/>
    <x v="50"/>
    <x v="50"/>
    <x v="50"/>
    <x v="2"/>
    <x v="8"/>
    <x v="7"/>
    <x v="15"/>
    <x v="112"/>
    <x v="253"/>
  </r>
  <r>
    <x v="146"/>
    <x v="142"/>
    <x v="1"/>
    <x v="6"/>
    <x v="131"/>
    <x v="8"/>
    <x v="10"/>
    <x v="14"/>
    <x v="34"/>
    <x v="2"/>
    <x v="66"/>
    <x v="42"/>
    <x v="2"/>
    <x v="16"/>
    <x v="264"/>
    <x v="89"/>
    <x v="330"/>
    <x v="330"/>
    <x v="225"/>
    <x v="475"/>
    <x v="483"/>
    <x v="2"/>
    <x v="248"/>
    <x v="238"/>
    <x v="244"/>
    <x v="251"/>
    <x v="229"/>
    <x v="238"/>
    <x v="244"/>
    <x v="251"/>
    <x v="3"/>
    <x v="425"/>
    <x v="76"/>
    <x v="227"/>
    <x v="4"/>
    <x v="249"/>
    <x v="249"/>
    <x v="249"/>
    <x v="4"/>
    <x v="8"/>
    <x v="6"/>
    <x v="14"/>
    <x v="0"/>
    <x v="47"/>
  </r>
  <r>
    <x v="147"/>
    <x v="143"/>
    <x v="1"/>
    <x v="5"/>
    <x v="131"/>
    <x v="8"/>
    <x v="10"/>
    <x v="14"/>
    <x v="15"/>
    <x v="2"/>
    <x v="66"/>
    <x v="42"/>
    <x v="2"/>
    <x v="29"/>
    <x v="200"/>
    <x v="89"/>
    <x v="330"/>
    <x v="330"/>
    <x v="225"/>
    <x v="475"/>
    <x v="483"/>
    <x v="2"/>
    <x v="248"/>
    <x v="238"/>
    <x v="244"/>
    <x v="251"/>
    <x v="229"/>
    <x v="238"/>
    <x v="244"/>
    <x v="251"/>
    <x v="3"/>
    <x v="5"/>
    <x v="94"/>
    <x v="267"/>
    <x v="495"/>
    <x v="249"/>
    <x v="249"/>
    <x v="249"/>
    <x v="4"/>
    <x v="8"/>
    <x v="6"/>
    <x v="14"/>
    <x v="485"/>
    <x v="47"/>
  </r>
  <r>
    <x v="148"/>
    <x v="144"/>
    <x v="1"/>
    <x v="3"/>
    <x v="131"/>
    <x v="8"/>
    <x v="10"/>
    <x v="14"/>
    <x v="14"/>
    <x v="2"/>
    <x v="66"/>
    <x v="42"/>
    <x v="2"/>
    <x v="16"/>
    <x v="264"/>
    <x v="89"/>
    <x v="330"/>
    <x v="330"/>
    <x v="225"/>
    <x v="475"/>
    <x v="483"/>
    <x v="2"/>
    <x v="248"/>
    <x v="238"/>
    <x v="244"/>
    <x v="251"/>
    <x v="229"/>
    <x v="238"/>
    <x v="244"/>
    <x v="251"/>
    <x v="3"/>
    <x v="425"/>
    <x v="76"/>
    <x v="227"/>
    <x v="4"/>
    <x v="249"/>
    <x v="249"/>
    <x v="249"/>
    <x v="4"/>
    <x v="8"/>
    <x v="6"/>
    <x v="14"/>
    <x v="0"/>
    <x v="47"/>
  </r>
  <r>
    <x v="137"/>
    <x v="79"/>
    <x v="1"/>
    <x v="5"/>
    <x v="132"/>
    <x v="15"/>
    <x v="6"/>
    <x v="14"/>
    <x v="15"/>
    <x v="5"/>
    <x v="33"/>
    <x v="78"/>
    <x v="2"/>
    <x v="1"/>
    <x v="450"/>
    <x v="44"/>
    <x v="2"/>
    <x v="2"/>
    <x v="316"/>
    <x v="421"/>
    <x v="2"/>
    <x v="2"/>
    <x v="104"/>
    <x v="0"/>
    <x v="0"/>
    <x v="40"/>
    <x v="0"/>
    <x v="0"/>
    <x v="0"/>
    <x v="40"/>
    <x v="3"/>
    <x v="434"/>
    <x v="0"/>
    <x v="0"/>
    <x v="1"/>
    <x v="39"/>
    <x v="39"/>
    <x v="39"/>
    <x v="2"/>
    <x v="8"/>
    <x v="7"/>
    <x v="15"/>
    <x v="57"/>
    <x v="255"/>
  </r>
  <r>
    <x v="138"/>
    <x v="78"/>
    <x v="1"/>
    <x v="3"/>
    <x v="132"/>
    <x v="15"/>
    <x v="6"/>
    <x v="14"/>
    <x v="14"/>
    <x v="5"/>
    <x v="33"/>
    <x v="78"/>
    <x v="2"/>
    <x v="42"/>
    <x v="15"/>
    <x v="44"/>
    <x v="2"/>
    <x v="2"/>
    <x v="316"/>
    <x v="67"/>
    <x v="482"/>
    <x v="2"/>
    <x v="379"/>
    <x v="466"/>
    <x v="481"/>
    <x v="444"/>
    <x v="461"/>
    <x v="465"/>
    <x v="480"/>
    <x v="446"/>
    <x v="3"/>
    <x v="434"/>
    <x v="160"/>
    <x v="497"/>
    <x v="498"/>
    <x v="445"/>
    <x v="445"/>
    <x v="445"/>
    <x v="2"/>
    <x v="8"/>
    <x v="7"/>
    <x v="15"/>
    <x v="432"/>
    <x v="255"/>
  </r>
  <r>
    <x v="73"/>
    <x v="74"/>
    <x v="1"/>
    <x v="5"/>
    <x v="133"/>
    <x v="15"/>
    <x v="6"/>
    <x v="14"/>
    <x v="15"/>
    <x v="5"/>
    <x v="33"/>
    <x v="78"/>
    <x v="2"/>
    <x v="34"/>
    <x v="227"/>
    <x v="52"/>
    <x v="5"/>
    <x v="3"/>
    <x v="43"/>
    <x v="319"/>
    <x v="265"/>
    <x v="2"/>
    <x v="301"/>
    <x v="450"/>
    <x v="466"/>
    <x v="320"/>
    <x v="333"/>
    <x v="450"/>
    <x v="465"/>
    <x v="321"/>
    <x v="3"/>
    <x v="434"/>
    <x v="136"/>
    <x v="485"/>
    <x v="376"/>
    <x v="323"/>
    <x v="323"/>
    <x v="321"/>
    <x v="2"/>
    <x v="8"/>
    <x v="7"/>
    <x v="15"/>
    <x v="246"/>
    <x v="256"/>
  </r>
  <r>
    <x v="74"/>
    <x v="75"/>
    <x v="1"/>
    <x v="3"/>
    <x v="133"/>
    <x v="15"/>
    <x v="6"/>
    <x v="14"/>
    <x v="14"/>
    <x v="5"/>
    <x v="33"/>
    <x v="78"/>
    <x v="2"/>
    <x v="11"/>
    <x v="237"/>
    <x v="52"/>
    <x v="5"/>
    <x v="3"/>
    <x v="43"/>
    <x v="153"/>
    <x v="214"/>
    <x v="2"/>
    <x v="180"/>
    <x v="16"/>
    <x v="16"/>
    <x v="162"/>
    <x v="140"/>
    <x v="16"/>
    <x v="16"/>
    <x v="163"/>
    <x v="3"/>
    <x v="434"/>
    <x v="19"/>
    <x v="16"/>
    <x v="16"/>
    <x v="158"/>
    <x v="158"/>
    <x v="160"/>
    <x v="2"/>
    <x v="8"/>
    <x v="7"/>
    <x v="15"/>
    <x v="248"/>
    <x v="256"/>
  </r>
  <r>
    <x v="51"/>
    <x v="45"/>
    <x v="1"/>
    <x v="4"/>
    <x v="134"/>
    <x v="0"/>
    <x v="3"/>
    <x v="6"/>
    <x v="12"/>
    <x v="1"/>
    <x v="40"/>
    <x v="16"/>
    <x v="2"/>
    <x v="26"/>
    <x v="228"/>
    <x v="89"/>
    <x v="231"/>
    <x v="228"/>
    <x v="106"/>
    <x v="263"/>
    <x v="279"/>
    <x v="0"/>
    <x v="46"/>
    <x v="277"/>
    <x v="233"/>
    <x v="45"/>
    <x v="218"/>
    <x v="277"/>
    <x v="233"/>
    <x v="46"/>
    <x v="0"/>
    <x v="211"/>
    <x v="122"/>
    <x v="313"/>
    <x v="282"/>
    <x v="280"/>
    <x v="280"/>
    <x v="280"/>
    <x v="6"/>
    <x v="5"/>
    <x v="7"/>
    <x v="5"/>
    <x v="267"/>
    <x v="74"/>
  </r>
  <r>
    <x v="71"/>
    <x v="72"/>
    <x v="1"/>
    <x v="5"/>
    <x v="135"/>
    <x v="15"/>
    <x v="6"/>
    <x v="14"/>
    <x v="15"/>
    <x v="5"/>
    <x v="33"/>
    <x v="78"/>
    <x v="2"/>
    <x v="41"/>
    <x v="185"/>
    <x v="1"/>
    <x v="4"/>
    <x v="4"/>
    <x v="63"/>
    <x v="423"/>
    <x v="446"/>
    <x v="2"/>
    <x v="422"/>
    <x v="459"/>
    <x v="474"/>
    <x v="431"/>
    <x v="329"/>
    <x v="458"/>
    <x v="473"/>
    <x v="433"/>
    <x v="3"/>
    <x v="434"/>
    <x v="151"/>
    <x v="491"/>
    <x v="473"/>
    <x v="431"/>
    <x v="431"/>
    <x v="432"/>
    <x v="2"/>
    <x v="8"/>
    <x v="7"/>
    <x v="15"/>
    <x v="385"/>
    <x v="254"/>
  </r>
  <r>
    <x v="72"/>
    <x v="73"/>
    <x v="1"/>
    <x v="3"/>
    <x v="135"/>
    <x v="15"/>
    <x v="6"/>
    <x v="14"/>
    <x v="14"/>
    <x v="5"/>
    <x v="33"/>
    <x v="78"/>
    <x v="2"/>
    <x v="2"/>
    <x v="281"/>
    <x v="1"/>
    <x v="4"/>
    <x v="4"/>
    <x v="63"/>
    <x v="60"/>
    <x v="28"/>
    <x v="2"/>
    <x v="65"/>
    <x v="9"/>
    <x v="9"/>
    <x v="59"/>
    <x v="143"/>
    <x v="9"/>
    <x v="9"/>
    <x v="59"/>
    <x v="3"/>
    <x v="434"/>
    <x v="6"/>
    <x v="7"/>
    <x v="38"/>
    <x v="57"/>
    <x v="57"/>
    <x v="57"/>
    <x v="2"/>
    <x v="8"/>
    <x v="7"/>
    <x v="15"/>
    <x v="104"/>
    <x v="254"/>
  </r>
  <r>
    <x v="224"/>
    <x v="346"/>
    <x v="1"/>
    <x v="4"/>
    <x v="136"/>
    <x v="14"/>
    <x v="1"/>
    <x v="13"/>
    <x v="29"/>
    <x v="7"/>
    <x v="73"/>
    <x v="112"/>
    <x v="2"/>
    <x v="16"/>
    <x v="343"/>
    <x v="59"/>
    <x v="96"/>
    <x v="98"/>
    <x v="143"/>
    <x v="115"/>
    <x v="158"/>
    <x v="2"/>
    <x v="141"/>
    <x v="113"/>
    <x v="120"/>
    <x v="124"/>
    <x v="315"/>
    <x v="114"/>
    <x v="119"/>
    <x v="125"/>
    <x v="3"/>
    <x v="351"/>
    <x v="86"/>
    <x v="121"/>
    <x v="146"/>
    <x v="122"/>
    <x v="122"/>
    <x v="122"/>
    <x v="2"/>
    <x v="7"/>
    <x v="7"/>
    <x v="7"/>
    <x v="204"/>
    <x v="234"/>
  </r>
  <r>
    <x v="304"/>
    <x v="341"/>
    <x v="1"/>
    <x v="11"/>
    <x v="136"/>
    <x v="14"/>
    <x v="1"/>
    <x v="13"/>
    <x v="29"/>
    <x v="5"/>
    <x v="73"/>
    <x v="112"/>
    <x v="2"/>
    <x v="29"/>
    <x v="131"/>
    <x v="59"/>
    <x v="96"/>
    <x v="98"/>
    <x v="143"/>
    <x v="360"/>
    <x v="303"/>
    <x v="2"/>
    <x v="332"/>
    <x v="354"/>
    <x v="362"/>
    <x v="351"/>
    <x v="157"/>
    <x v="353"/>
    <x v="362"/>
    <x v="353"/>
    <x v="3"/>
    <x v="90"/>
    <x v="86"/>
    <x v="373"/>
    <x v="354"/>
    <x v="352"/>
    <x v="352"/>
    <x v="353"/>
    <x v="2"/>
    <x v="7"/>
    <x v="7"/>
    <x v="7"/>
    <x v="284"/>
    <x v="234"/>
  </r>
  <r>
    <x v="225"/>
    <x v="218"/>
    <x v="1"/>
    <x v="4"/>
    <x v="137"/>
    <x v="14"/>
    <x v="8"/>
    <x v="14"/>
    <x v="29"/>
    <x v="6"/>
    <x v="73"/>
    <x v="112"/>
    <x v="2"/>
    <x v="16"/>
    <x v="379"/>
    <x v="98"/>
    <x v="277"/>
    <x v="276"/>
    <x v="131"/>
    <x v="103"/>
    <x v="55"/>
    <x v="2"/>
    <x v="99"/>
    <x v="407"/>
    <x v="421"/>
    <x v="106"/>
    <x v="410"/>
    <x v="407"/>
    <x v="421"/>
    <x v="107"/>
    <x v="3"/>
    <x v="359"/>
    <x v="86"/>
    <x v="431"/>
    <x v="448"/>
    <x v="104"/>
    <x v="104"/>
    <x v="104"/>
    <x v="2"/>
    <x v="7"/>
    <x v="7"/>
    <x v="7"/>
    <x v="107"/>
    <x v="116"/>
  </r>
  <r>
    <x v="348"/>
    <x v="330"/>
    <x v="1"/>
    <x v="11"/>
    <x v="137"/>
    <x v="14"/>
    <x v="8"/>
    <x v="14"/>
    <x v="29"/>
    <x v="5"/>
    <x v="73"/>
    <x v="112"/>
    <x v="2"/>
    <x v="29"/>
    <x v="96"/>
    <x v="98"/>
    <x v="277"/>
    <x v="276"/>
    <x v="131"/>
    <x v="375"/>
    <x v="407"/>
    <x v="2"/>
    <x v="385"/>
    <x v="52"/>
    <x v="56"/>
    <x v="378"/>
    <x v="55"/>
    <x v="52"/>
    <x v="56"/>
    <x v="379"/>
    <x v="3"/>
    <x v="81"/>
    <x v="86"/>
    <x v="59"/>
    <x v="47"/>
    <x v="379"/>
    <x v="379"/>
    <x v="379"/>
    <x v="2"/>
    <x v="7"/>
    <x v="7"/>
    <x v="7"/>
    <x v="382"/>
    <x v="116"/>
  </r>
  <r>
    <x v="476"/>
    <x v="475"/>
    <x v="1"/>
    <x v="4"/>
    <x v="137"/>
    <x v="14"/>
    <x v="8"/>
    <x v="14"/>
    <x v="13"/>
    <x v="6"/>
    <x v="112"/>
    <x v="39"/>
    <x v="2"/>
    <x v="29"/>
    <x v="193"/>
    <x v="98"/>
    <x v="253"/>
    <x v="251"/>
    <x v="210"/>
    <x v="314"/>
    <x v="393"/>
    <x v="2"/>
    <x v="317"/>
    <x v="117"/>
    <x v="131"/>
    <x v="321"/>
    <x v="172"/>
    <x v="118"/>
    <x v="130"/>
    <x v="322"/>
    <x v="3"/>
    <x v="178"/>
    <x v="86"/>
    <x v="130"/>
    <x v="149"/>
    <x v="324"/>
    <x v="324"/>
    <x v="322"/>
    <x v="4"/>
    <x v="7"/>
    <x v="7"/>
    <x v="7"/>
    <x v="343"/>
    <x v="100"/>
  </r>
  <r>
    <x v="477"/>
    <x v="476"/>
    <x v="1"/>
    <x v="4"/>
    <x v="137"/>
    <x v="14"/>
    <x v="8"/>
    <x v="14"/>
    <x v="23"/>
    <x v="6"/>
    <x v="112"/>
    <x v="39"/>
    <x v="2"/>
    <x v="29"/>
    <x v="193"/>
    <x v="98"/>
    <x v="253"/>
    <x v="251"/>
    <x v="210"/>
    <x v="314"/>
    <x v="393"/>
    <x v="2"/>
    <x v="317"/>
    <x v="117"/>
    <x v="131"/>
    <x v="321"/>
    <x v="172"/>
    <x v="118"/>
    <x v="130"/>
    <x v="322"/>
    <x v="3"/>
    <x v="178"/>
    <x v="86"/>
    <x v="130"/>
    <x v="149"/>
    <x v="324"/>
    <x v="324"/>
    <x v="322"/>
    <x v="4"/>
    <x v="7"/>
    <x v="7"/>
    <x v="7"/>
    <x v="343"/>
    <x v="100"/>
  </r>
  <r>
    <x v="258"/>
    <x v="152"/>
    <x v="1"/>
    <x v="4"/>
    <x v="138"/>
    <x v="8"/>
    <x v="10"/>
    <x v="14"/>
    <x v="36"/>
    <x v="2"/>
    <x v="68"/>
    <x v="28"/>
    <x v="2"/>
    <x v="23"/>
    <x v="224"/>
    <x v="128"/>
    <x v="331"/>
    <x v="331"/>
    <x v="62"/>
    <x v="290"/>
    <x v="463"/>
    <x v="2"/>
    <x v="340"/>
    <x v="17"/>
    <x v="17"/>
    <x v="266"/>
    <x v="5"/>
    <x v="17"/>
    <x v="17"/>
    <x v="267"/>
    <x v="3"/>
    <x v="184"/>
    <x v="101"/>
    <x v="17"/>
    <x v="37"/>
    <x v="264"/>
    <x v="264"/>
    <x v="265"/>
    <x v="5"/>
    <x v="8"/>
    <x v="6"/>
    <x v="14"/>
    <x v="253"/>
    <x v="28"/>
  </r>
  <r>
    <x v="226"/>
    <x v="219"/>
    <x v="1"/>
    <x v="4"/>
    <x v="139"/>
    <x v="0"/>
    <x v="3"/>
    <x v="14"/>
    <x v="29"/>
    <x v="4"/>
    <x v="73"/>
    <x v="112"/>
    <x v="2"/>
    <x v="16"/>
    <x v="383"/>
    <x v="94"/>
    <x v="209"/>
    <x v="210"/>
    <x v="160"/>
    <x v="116"/>
    <x v="87"/>
    <x v="2"/>
    <x v="110"/>
    <x v="107"/>
    <x v="113"/>
    <x v="107"/>
    <x v="362"/>
    <x v="108"/>
    <x v="112"/>
    <x v="108"/>
    <x v="3"/>
    <x v="322"/>
    <x v="86"/>
    <x v="115"/>
    <x v="152"/>
    <x v="105"/>
    <x v="105"/>
    <x v="105"/>
    <x v="2"/>
    <x v="5"/>
    <x v="7"/>
    <x v="5"/>
    <x v="176"/>
    <x v="219"/>
  </r>
  <r>
    <x v="305"/>
    <x v="290"/>
    <x v="1"/>
    <x v="11"/>
    <x v="139"/>
    <x v="0"/>
    <x v="3"/>
    <x v="14"/>
    <x v="29"/>
    <x v="5"/>
    <x v="73"/>
    <x v="112"/>
    <x v="2"/>
    <x v="29"/>
    <x v="90"/>
    <x v="94"/>
    <x v="209"/>
    <x v="210"/>
    <x v="160"/>
    <x v="359"/>
    <x v="376"/>
    <x v="2"/>
    <x v="374"/>
    <x v="358"/>
    <x v="368"/>
    <x v="375"/>
    <x v="103"/>
    <x v="357"/>
    <x v="368"/>
    <x v="376"/>
    <x v="3"/>
    <x v="123"/>
    <x v="86"/>
    <x v="380"/>
    <x v="346"/>
    <x v="376"/>
    <x v="376"/>
    <x v="376"/>
    <x v="2"/>
    <x v="5"/>
    <x v="7"/>
    <x v="5"/>
    <x v="305"/>
    <x v="219"/>
  </r>
  <r>
    <x v="389"/>
    <x v="382"/>
    <x v="1"/>
    <x v="4"/>
    <x v="140"/>
    <x v="1"/>
    <x v="8"/>
    <x v="8"/>
    <x v="26"/>
    <x v="7"/>
    <x v="79"/>
    <x v="38"/>
    <x v="2"/>
    <x v="14"/>
    <x v="285"/>
    <x v="11"/>
    <x v="42"/>
    <x v="42"/>
    <x v="220"/>
    <x v="148"/>
    <x v="170"/>
    <x v="2"/>
    <x v="155"/>
    <x v="327"/>
    <x v="327"/>
    <x v="154"/>
    <x v="287"/>
    <x v="327"/>
    <x v="328"/>
    <x v="157"/>
    <x v="3"/>
    <x v="336"/>
    <x v="86"/>
    <x v="336"/>
    <x v="327"/>
    <x v="152"/>
    <x v="152"/>
    <x v="154"/>
    <x v="4"/>
    <x v="6"/>
    <x v="7"/>
    <x v="6"/>
    <x v="181"/>
    <x v="206"/>
  </r>
  <r>
    <x v="227"/>
    <x v="220"/>
    <x v="1"/>
    <x v="4"/>
    <x v="141"/>
    <x v="12"/>
    <x v="0"/>
    <x v="1"/>
    <x v="29"/>
    <x v="1"/>
    <x v="73"/>
    <x v="112"/>
    <x v="2"/>
    <x v="16"/>
    <x v="416"/>
    <x v="116"/>
    <x v="281"/>
    <x v="279"/>
    <x v="142"/>
    <x v="102"/>
    <x v="35"/>
    <x v="2"/>
    <x v="92"/>
    <x v="102"/>
    <x v="105"/>
    <x v="93"/>
    <x v="406"/>
    <x v="102"/>
    <x v="104"/>
    <x v="94"/>
    <x v="3"/>
    <x v="397"/>
    <x v="86"/>
    <x v="105"/>
    <x v="77"/>
    <x v="91"/>
    <x v="91"/>
    <x v="91"/>
    <x v="2"/>
    <x v="8"/>
    <x v="0"/>
    <x v="8"/>
    <x v="92"/>
    <x v="105"/>
  </r>
  <r>
    <x v="306"/>
    <x v="291"/>
    <x v="1"/>
    <x v="11"/>
    <x v="141"/>
    <x v="12"/>
    <x v="0"/>
    <x v="1"/>
    <x v="29"/>
    <x v="5"/>
    <x v="73"/>
    <x v="112"/>
    <x v="2"/>
    <x v="29"/>
    <x v="60"/>
    <x v="116"/>
    <x v="281"/>
    <x v="279"/>
    <x v="142"/>
    <x v="377"/>
    <x v="434"/>
    <x v="2"/>
    <x v="393"/>
    <x v="362"/>
    <x v="374"/>
    <x v="394"/>
    <x v="60"/>
    <x v="361"/>
    <x v="373"/>
    <x v="396"/>
    <x v="3"/>
    <x v="39"/>
    <x v="86"/>
    <x v="386"/>
    <x v="411"/>
    <x v="396"/>
    <x v="396"/>
    <x v="396"/>
    <x v="2"/>
    <x v="8"/>
    <x v="0"/>
    <x v="8"/>
    <x v="395"/>
    <x v="105"/>
  </r>
  <r>
    <x v="61"/>
    <x v="58"/>
    <x v="1"/>
    <x v="6"/>
    <x v="142"/>
    <x v="15"/>
    <x v="11"/>
    <x v="15"/>
    <x v="1"/>
    <x v="5"/>
    <x v="33"/>
    <x v="78"/>
    <x v="2"/>
    <x v="2"/>
    <x v="476"/>
    <x v="1"/>
    <x v="0"/>
    <x v="1"/>
    <x v="336"/>
    <x v="475"/>
    <x v="157"/>
    <x v="2"/>
    <x v="479"/>
    <x v="5"/>
    <x v="5"/>
    <x v="145"/>
    <x v="462"/>
    <x v="5"/>
    <x v="5"/>
    <x v="147"/>
    <x v="3"/>
    <x v="434"/>
    <x v="6"/>
    <x v="4"/>
    <x v="96"/>
    <x v="143"/>
    <x v="143"/>
    <x v="144"/>
    <x v="2"/>
    <x v="8"/>
    <x v="7"/>
    <x v="15"/>
    <x v="261"/>
    <x v="258"/>
  </r>
  <r>
    <x v="62"/>
    <x v="57"/>
    <x v="1"/>
    <x v="6"/>
    <x v="142"/>
    <x v="15"/>
    <x v="11"/>
    <x v="15"/>
    <x v="0"/>
    <x v="5"/>
    <x v="33"/>
    <x v="78"/>
    <x v="2"/>
    <x v="11"/>
    <x v="476"/>
    <x v="52"/>
    <x v="0"/>
    <x v="1"/>
    <x v="336"/>
    <x v="475"/>
    <x v="237"/>
    <x v="2"/>
    <x v="479"/>
    <x v="15"/>
    <x v="15"/>
    <x v="199"/>
    <x v="462"/>
    <x v="15"/>
    <x v="15"/>
    <x v="201"/>
    <x v="3"/>
    <x v="434"/>
    <x v="19"/>
    <x v="14"/>
    <x v="480"/>
    <x v="198"/>
    <x v="198"/>
    <x v="199"/>
    <x v="2"/>
    <x v="8"/>
    <x v="7"/>
    <x v="15"/>
    <x v="251"/>
    <x v="258"/>
  </r>
  <r>
    <x v="63"/>
    <x v="55"/>
    <x v="1"/>
    <x v="6"/>
    <x v="142"/>
    <x v="15"/>
    <x v="11"/>
    <x v="15"/>
    <x v="31"/>
    <x v="5"/>
    <x v="33"/>
    <x v="78"/>
    <x v="2"/>
    <x v="7"/>
    <x v="476"/>
    <x v="149"/>
    <x v="0"/>
    <x v="1"/>
    <x v="336"/>
    <x v="475"/>
    <x v="15"/>
    <x v="2"/>
    <x v="479"/>
    <x v="1"/>
    <x v="1"/>
    <x v="50"/>
    <x v="462"/>
    <x v="1"/>
    <x v="1"/>
    <x v="51"/>
    <x v="3"/>
    <x v="434"/>
    <x v="1"/>
    <x v="1"/>
    <x v="14"/>
    <x v="49"/>
    <x v="49"/>
    <x v="49"/>
    <x v="2"/>
    <x v="8"/>
    <x v="7"/>
    <x v="15"/>
    <x v="298"/>
    <x v="258"/>
  </r>
  <r>
    <x v="77"/>
    <x v="56"/>
    <x v="1"/>
    <x v="6"/>
    <x v="142"/>
    <x v="15"/>
    <x v="11"/>
    <x v="15"/>
    <x v="8"/>
    <x v="5"/>
    <x v="33"/>
    <x v="78"/>
    <x v="2"/>
    <x v="42"/>
    <x v="476"/>
    <x v="44"/>
    <x v="0"/>
    <x v="1"/>
    <x v="336"/>
    <x v="475"/>
    <x v="479"/>
    <x v="2"/>
    <x v="479"/>
    <x v="467"/>
    <x v="482"/>
    <x v="445"/>
    <x v="462"/>
    <x v="466"/>
    <x v="481"/>
    <x v="447"/>
    <x v="3"/>
    <x v="434"/>
    <x v="160"/>
    <x v="498"/>
    <x v="493"/>
    <x v="446"/>
    <x v="446"/>
    <x v="446"/>
    <x v="2"/>
    <x v="8"/>
    <x v="7"/>
    <x v="15"/>
    <x v="135"/>
    <x v="258"/>
  </r>
  <r>
    <x v="228"/>
    <x v="347"/>
    <x v="1"/>
    <x v="4"/>
    <x v="143"/>
    <x v="14"/>
    <x v="10"/>
    <x v="13"/>
    <x v="29"/>
    <x v="1"/>
    <x v="73"/>
    <x v="112"/>
    <x v="2"/>
    <x v="16"/>
    <x v="339"/>
    <x v="46"/>
    <x v="101"/>
    <x v="106"/>
    <x v="154"/>
    <x v="122"/>
    <x v="147"/>
    <x v="2"/>
    <x v="138"/>
    <x v="260"/>
    <x v="258"/>
    <x v="141"/>
    <x v="350"/>
    <x v="259"/>
    <x v="258"/>
    <x v="142"/>
    <x v="3"/>
    <x v="348"/>
    <x v="86"/>
    <x v="262"/>
    <x v="130"/>
    <x v="139"/>
    <x v="139"/>
    <x v="139"/>
    <x v="2"/>
    <x v="7"/>
    <x v="7"/>
    <x v="7"/>
    <x v="149"/>
    <x v="163"/>
  </r>
  <r>
    <x v="307"/>
    <x v="342"/>
    <x v="1"/>
    <x v="11"/>
    <x v="143"/>
    <x v="14"/>
    <x v="10"/>
    <x v="13"/>
    <x v="29"/>
    <x v="5"/>
    <x v="73"/>
    <x v="112"/>
    <x v="2"/>
    <x v="29"/>
    <x v="135"/>
    <x v="46"/>
    <x v="101"/>
    <x v="106"/>
    <x v="154"/>
    <x v="351"/>
    <x v="312"/>
    <x v="2"/>
    <x v="334"/>
    <x v="210"/>
    <x v="227"/>
    <x v="336"/>
    <x v="120"/>
    <x v="210"/>
    <x v="227"/>
    <x v="337"/>
    <x v="3"/>
    <x v="93"/>
    <x v="86"/>
    <x v="232"/>
    <x v="367"/>
    <x v="337"/>
    <x v="337"/>
    <x v="337"/>
    <x v="2"/>
    <x v="7"/>
    <x v="7"/>
    <x v="7"/>
    <x v="336"/>
    <x v="163"/>
  </r>
  <r>
    <x v="395"/>
    <x v="390"/>
    <x v="1"/>
    <x v="4"/>
    <x v="143"/>
    <x v="14"/>
    <x v="10"/>
    <x v="13"/>
    <x v="23"/>
    <x v="1"/>
    <x v="82"/>
    <x v="122"/>
    <x v="2"/>
    <x v="29"/>
    <x v="88"/>
    <x v="63"/>
    <x v="103"/>
    <x v="108"/>
    <x v="155"/>
    <x v="364"/>
    <x v="318"/>
    <x v="2"/>
    <x v="342"/>
    <x v="355"/>
    <x v="363"/>
    <x v="354"/>
    <x v="132"/>
    <x v="354"/>
    <x v="363"/>
    <x v="356"/>
    <x v="3"/>
    <x v="79"/>
    <x v="86"/>
    <x v="374"/>
    <x v="362"/>
    <x v="355"/>
    <x v="355"/>
    <x v="356"/>
    <x v="2"/>
    <x v="7"/>
    <x v="7"/>
    <x v="7"/>
    <x v="338"/>
    <x v="164"/>
  </r>
  <r>
    <x v="433"/>
    <x v="434"/>
    <x v="1"/>
    <x v="4"/>
    <x v="144"/>
    <x v="14"/>
    <x v="5"/>
    <x v="13"/>
    <x v="27"/>
    <x v="1"/>
    <x v="101"/>
    <x v="131"/>
    <x v="2"/>
    <x v="16"/>
    <x v="396"/>
    <x v="49"/>
    <x v="94"/>
    <x v="95"/>
    <x v="147"/>
    <x v="109"/>
    <x v="163"/>
    <x v="2"/>
    <x v="140"/>
    <x v="214"/>
    <x v="212"/>
    <x v="130"/>
    <x v="337"/>
    <x v="214"/>
    <x v="212"/>
    <x v="131"/>
    <x v="3"/>
    <x v="362"/>
    <x v="86"/>
    <x v="219"/>
    <x v="229"/>
    <x v="128"/>
    <x v="128"/>
    <x v="128"/>
    <x v="2"/>
    <x v="7"/>
    <x v="7"/>
    <x v="7"/>
    <x v="154"/>
    <x v="170"/>
  </r>
  <r>
    <x v="497"/>
    <x v="502"/>
    <x v="1"/>
    <x v="4"/>
    <x v="145"/>
    <x v="15"/>
    <x v="6"/>
    <x v="14"/>
    <x v="38"/>
    <x v="4"/>
    <x v="119"/>
    <x v="25"/>
    <x v="2"/>
    <x v="29"/>
    <x v="217"/>
    <x v="93"/>
    <x v="219"/>
    <x v="226"/>
    <x v="321"/>
    <x v="151"/>
    <x v="289"/>
    <x v="2"/>
    <x v="196"/>
    <x v="238"/>
    <x v="236"/>
    <x v="188"/>
    <x v="220"/>
    <x v="238"/>
    <x v="236"/>
    <x v="187"/>
    <x v="3"/>
    <x v="434"/>
    <x v="86"/>
    <x v="241"/>
    <x v="247"/>
    <x v="185"/>
    <x v="185"/>
    <x v="185"/>
    <x v="6"/>
    <x v="8"/>
    <x v="7"/>
    <x v="15"/>
    <x v="244"/>
    <x v="289"/>
  </r>
  <r>
    <x v="229"/>
    <x v="221"/>
    <x v="1"/>
    <x v="4"/>
    <x v="146"/>
    <x v="13"/>
    <x v="8"/>
    <x v="14"/>
    <x v="29"/>
    <x v="4"/>
    <x v="73"/>
    <x v="112"/>
    <x v="2"/>
    <x v="16"/>
    <x v="425"/>
    <x v="114"/>
    <x v="239"/>
    <x v="238"/>
    <x v="94"/>
    <x v="79"/>
    <x v="49"/>
    <x v="2"/>
    <x v="86"/>
    <x v="35"/>
    <x v="33"/>
    <x v="81"/>
    <x v="371"/>
    <x v="35"/>
    <x v="33"/>
    <x v="82"/>
    <x v="3"/>
    <x v="422"/>
    <x v="86"/>
    <x v="36"/>
    <x v="44"/>
    <x v="79"/>
    <x v="79"/>
    <x v="79"/>
    <x v="2"/>
    <x v="8"/>
    <x v="1"/>
    <x v="9"/>
    <x v="103"/>
    <x v="115"/>
  </r>
  <r>
    <x v="308"/>
    <x v="292"/>
    <x v="1"/>
    <x v="11"/>
    <x v="146"/>
    <x v="13"/>
    <x v="8"/>
    <x v="14"/>
    <x v="29"/>
    <x v="5"/>
    <x v="73"/>
    <x v="112"/>
    <x v="2"/>
    <x v="29"/>
    <x v="51"/>
    <x v="114"/>
    <x v="239"/>
    <x v="238"/>
    <x v="94"/>
    <x v="406"/>
    <x v="414"/>
    <x v="2"/>
    <x v="402"/>
    <x v="426"/>
    <x v="443"/>
    <x v="408"/>
    <x v="96"/>
    <x v="426"/>
    <x v="443"/>
    <x v="410"/>
    <x v="3"/>
    <x v="12"/>
    <x v="86"/>
    <x v="455"/>
    <x v="454"/>
    <x v="410"/>
    <x v="410"/>
    <x v="410"/>
    <x v="2"/>
    <x v="8"/>
    <x v="1"/>
    <x v="9"/>
    <x v="386"/>
    <x v="115"/>
  </r>
  <r>
    <x v="230"/>
    <x v="222"/>
    <x v="1"/>
    <x v="4"/>
    <x v="147"/>
    <x v="13"/>
    <x v="8"/>
    <x v="14"/>
    <x v="29"/>
    <x v="4"/>
    <x v="73"/>
    <x v="112"/>
    <x v="2"/>
    <x v="16"/>
    <x v="324"/>
    <x v="64"/>
    <x v="241"/>
    <x v="242"/>
    <x v="88"/>
    <x v="82"/>
    <x v="73"/>
    <x v="2"/>
    <x v="97"/>
    <x v="427"/>
    <x v="441"/>
    <x v="98"/>
    <x v="419"/>
    <x v="427"/>
    <x v="441"/>
    <x v="99"/>
    <x v="3"/>
    <x v="409"/>
    <x v="86"/>
    <x v="452"/>
    <x v="445"/>
    <x v="96"/>
    <x v="96"/>
    <x v="96"/>
    <x v="2"/>
    <x v="8"/>
    <x v="1"/>
    <x v="9"/>
    <x v="34"/>
    <x v="40"/>
  </r>
  <r>
    <x v="309"/>
    <x v="293"/>
    <x v="1"/>
    <x v="11"/>
    <x v="147"/>
    <x v="13"/>
    <x v="8"/>
    <x v="14"/>
    <x v="29"/>
    <x v="5"/>
    <x v="73"/>
    <x v="112"/>
    <x v="2"/>
    <x v="29"/>
    <x v="150"/>
    <x v="64"/>
    <x v="241"/>
    <x v="242"/>
    <x v="88"/>
    <x v="404"/>
    <x v="390"/>
    <x v="2"/>
    <x v="389"/>
    <x v="34"/>
    <x v="35"/>
    <x v="387"/>
    <x v="42"/>
    <x v="34"/>
    <x v="35"/>
    <x v="389"/>
    <x v="3"/>
    <x v="25"/>
    <x v="86"/>
    <x v="39"/>
    <x v="49"/>
    <x v="389"/>
    <x v="389"/>
    <x v="389"/>
    <x v="2"/>
    <x v="8"/>
    <x v="1"/>
    <x v="9"/>
    <x v="452"/>
    <x v="40"/>
  </r>
  <r>
    <x v="383"/>
    <x v="375"/>
    <x v="1"/>
    <x v="4"/>
    <x v="147"/>
    <x v="13"/>
    <x v="8"/>
    <x v="14"/>
    <x v="24"/>
    <x v="4"/>
    <x v="77"/>
    <x v="117"/>
    <x v="2"/>
    <x v="16"/>
    <x v="338"/>
    <x v="61"/>
    <x v="242"/>
    <x v="243"/>
    <x v="87"/>
    <x v="80"/>
    <x v="74"/>
    <x v="2"/>
    <x v="96"/>
    <x v="433"/>
    <x v="447"/>
    <x v="100"/>
    <x v="420"/>
    <x v="433"/>
    <x v="447"/>
    <x v="101"/>
    <x v="3"/>
    <x v="411"/>
    <x v="86"/>
    <x v="461"/>
    <x v="471"/>
    <x v="98"/>
    <x v="98"/>
    <x v="98"/>
    <x v="2"/>
    <x v="8"/>
    <x v="1"/>
    <x v="9"/>
    <x v="33"/>
    <x v="39"/>
  </r>
  <r>
    <x v="438"/>
    <x v="437"/>
    <x v="1"/>
    <x v="4"/>
    <x v="147"/>
    <x v="13"/>
    <x v="8"/>
    <x v="14"/>
    <x v="25"/>
    <x v="4"/>
    <x v="103"/>
    <x v="141"/>
    <x v="2"/>
    <x v="29"/>
    <x v="70"/>
    <x v="70"/>
    <x v="243"/>
    <x v="244"/>
    <x v="82"/>
    <x v="414"/>
    <x v="392"/>
    <x v="2"/>
    <x v="397"/>
    <x v="36"/>
    <x v="39"/>
    <x v="390"/>
    <x v="28"/>
    <x v="36"/>
    <x v="39"/>
    <x v="392"/>
    <x v="3"/>
    <x v="16"/>
    <x v="86"/>
    <x v="42"/>
    <x v="29"/>
    <x v="392"/>
    <x v="392"/>
    <x v="392"/>
    <x v="2"/>
    <x v="8"/>
    <x v="1"/>
    <x v="9"/>
    <x v="458"/>
    <x v="30"/>
  </r>
  <r>
    <x v="439"/>
    <x v="438"/>
    <x v="1"/>
    <x v="4"/>
    <x v="147"/>
    <x v="13"/>
    <x v="8"/>
    <x v="14"/>
    <x v="25"/>
    <x v="4"/>
    <x v="103"/>
    <x v="141"/>
    <x v="2"/>
    <x v="26"/>
    <x v="198"/>
    <x v="73"/>
    <x v="243"/>
    <x v="244"/>
    <x v="83"/>
    <x v="322"/>
    <x v="294"/>
    <x v="2"/>
    <x v="311"/>
    <x v="75"/>
    <x v="81"/>
    <x v="309"/>
    <x v="111"/>
    <x v="74"/>
    <x v="82"/>
    <x v="310"/>
    <x v="3"/>
    <x v="108"/>
    <x v="86"/>
    <x v="84"/>
    <x v="87"/>
    <x v="311"/>
    <x v="311"/>
    <x v="310"/>
    <x v="2"/>
    <x v="8"/>
    <x v="1"/>
    <x v="9"/>
    <x v="417"/>
    <x v="30"/>
  </r>
  <r>
    <x v="440"/>
    <x v="439"/>
    <x v="1"/>
    <x v="4"/>
    <x v="147"/>
    <x v="13"/>
    <x v="8"/>
    <x v="14"/>
    <x v="25"/>
    <x v="4"/>
    <x v="104"/>
    <x v="142"/>
    <x v="2"/>
    <x v="26"/>
    <x v="197"/>
    <x v="81"/>
    <x v="245"/>
    <x v="246"/>
    <x v="84"/>
    <x v="323"/>
    <x v="297"/>
    <x v="2"/>
    <x v="312"/>
    <x v="85"/>
    <x v="89"/>
    <x v="311"/>
    <x v="121"/>
    <x v="86"/>
    <x v="88"/>
    <x v="312"/>
    <x v="3"/>
    <x v="107"/>
    <x v="86"/>
    <x v="91"/>
    <x v="102"/>
    <x v="314"/>
    <x v="314"/>
    <x v="312"/>
    <x v="2"/>
    <x v="8"/>
    <x v="1"/>
    <x v="9"/>
    <x v="418"/>
    <x v="29"/>
  </r>
  <r>
    <x v="501"/>
    <x v="503"/>
    <x v="1"/>
    <x v="4"/>
    <x v="147"/>
    <x v="13"/>
    <x v="8"/>
    <x v="14"/>
    <x v="13"/>
    <x v="4"/>
    <x v="119"/>
    <x v="26"/>
    <x v="2"/>
    <x v="29"/>
    <x v="216"/>
    <x v="92"/>
    <x v="199"/>
    <x v="201"/>
    <x v="97"/>
    <x v="292"/>
    <x v="342"/>
    <x v="2"/>
    <x v="297"/>
    <x v="291"/>
    <x v="296"/>
    <x v="307"/>
    <x v="213"/>
    <x v="292"/>
    <x v="297"/>
    <x v="308"/>
    <x v="3"/>
    <x v="185"/>
    <x v="86"/>
    <x v="301"/>
    <x v="292"/>
    <x v="308"/>
    <x v="308"/>
    <x v="308"/>
    <x v="5"/>
    <x v="8"/>
    <x v="1"/>
    <x v="9"/>
    <x v="363"/>
    <x v="283"/>
  </r>
  <r>
    <x v="231"/>
    <x v="223"/>
    <x v="1"/>
    <x v="4"/>
    <x v="148"/>
    <x v="13"/>
    <x v="2"/>
    <x v="14"/>
    <x v="29"/>
    <x v="9"/>
    <x v="73"/>
    <x v="112"/>
    <x v="2"/>
    <x v="16"/>
    <x v="408"/>
    <x v="126"/>
    <x v="290"/>
    <x v="290"/>
    <x v="245"/>
    <x v="186"/>
    <x v="23"/>
    <x v="2"/>
    <x v="145"/>
    <x v="49"/>
    <x v="50"/>
    <x v="171"/>
    <x v="439"/>
    <x v="49"/>
    <x v="49"/>
    <x v="170"/>
    <x v="3"/>
    <x v="419"/>
    <x v="86"/>
    <x v="52"/>
    <x v="83"/>
    <x v="165"/>
    <x v="165"/>
    <x v="167"/>
    <x v="2"/>
    <x v="8"/>
    <x v="1"/>
    <x v="9"/>
    <x v="110"/>
    <x v="140"/>
  </r>
  <r>
    <x v="357"/>
    <x v="339"/>
    <x v="1"/>
    <x v="11"/>
    <x v="148"/>
    <x v="13"/>
    <x v="2"/>
    <x v="14"/>
    <x v="29"/>
    <x v="5"/>
    <x v="73"/>
    <x v="112"/>
    <x v="2"/>
    <x v="29"/>
    <x v="69"/>
    <x v="126"/>
    <x v="290"/>
    <x v="290"/>
    <x v="245"/>
    <x v="289"/>
    <x v="456"/>
    <x v="2"/>
    <x v="328"/>
    <x v="411"/>
    <x v="427"/>
    <x v="310"/>
    <x v="17"/>
    <x v="411"/>
    <x v="427"/>
    <x v="311"/>
    <x v="3"/>
    <x v="15"/>
    <x v="86"/>
    <x v="436"/>
    <x v="405"/>
    <x v="313"/>
    <x v="313"/>
    <x v="311"/>
    <x v="2"/>
    <x v="8"/>
    <x v="1"/>
    <x v="9"/>
    <x v="379"/>
    <x v="140"/>
  </r>
  <r>
    <x v="111"/>
    <x v="112"/>
    <x v="2"/>
    <x v="10"/>
    <x v="149"/>
    <x v="8"/>
    <x v="7"/>
    <x v="9"/>
    <x v="12"/>
    <x v="2"/>
    <x v="5"/>
    <x v="161"/>
    <x v="2"/>
    <x v="17"/>
    <x v="277"/>
    <x v="150"/>
    <x v="325"/>
    <x v="325"/>
    <x v="57"/>
    <x v="68"/>
    <x v="14"/>
    <x v="2"/>
    <x v="60"/>
    <x v="458"/>
    <x v="473"/>
    <x v="147"/>
    <x v="457"/>
    <x v="457"/>
    <x v="472"/>
    <x v="150"/>
    <x v="3"/>
    <x v="430"/>
    <x v="4"/>
    <x v="483"/>
    <x v="105"/>
    <x v="145"/>
    <x v="145"/>
    <x v="147"/>
    <x v="1"/>
    <x v="8"/>
    <x v="6"/>
    <x v="14"/>
    <x v="209"/>
    <x v="260"/>
  </r>
  <r>
    <x v="53"/>
    <x v="47"/>
    <x v="1"/>
    <x v="4"/>
    <x v="150"/>
    <x v="1"/>
    <x v="5"/>
    <x v="10"/>
    <x v="23"/>
    <x v="7"/>
    <x v="36"/>
    <x v="81"/>
    <x v="2"/>
    <x v="12"/>
    <x v="452"/>
    <x v="18"/>
    <x v="60"/>
    <x v="61"/>
    <x v="212"/>
    <x v="66"/>
    <x v="109"/>
    <x v="2"/>
    <x v="76"/>
    <x v="388"/>
    <x v="400"/>
    <x v="75"/>
    <x v="382"/>
    <x v="388"/>
    <x v="400"/>
    <x v="76"/>
    <x v="3"/>
    <x v="426"/>
    <x v="32"/>
    <x v="393"/>
    <x v="25"/>
    <x v="73"/>
    <x v="73"/>
    <x v="73"/>
    <x v="2"/>
    <x v="6"/>
    <x v="7"/>
    <x v="6"/>
    <x v="102"/>
    <x v="198"/>
  </r>
  <r>
    <x v="86"/>
    <x v="88"/>
    <x v="1"/>
    <x v="4"/>
    <x v="150"/>
    <x v="1"/>
    <x v="5"/>
    <x v="10"/>
    <x v="32"/>
    <x v="7"/>
    <x v="49"/>
    <x v="81"/>
    <x v="2"/>
    <x v="29"/>
    <x v="177"/>
    <x v="27"/>
    <x v="60"/>
    <x v="61"/>
    <x v="213"/>
    <x v="328"/>
    <x v="275"/>
    <x v="2"/>
    <x v="320"/>
    <x v="172"/>
    <x v="186"/>
    <x v="327"/>
    <x v="176"/>
    <x v="171"/>
    <x v="185"/>
    <x v="326"/>
    <x v="3"/>
    <x v="103"/>
    <x v="112"/>
    <x v="230"/>
    <x v="427"/>
    <x v="328"/>
    <x v="328"/>
    <x v="326"/>
    <x v="2"/>
    <x v="6"/>
    <x v="7"/>
    <x v="6"/>
    <x v="312"/>
    <x v="198"/>
  </r>
  <r>
    <x v="104"/>
    <x v="106"/>
    <x v="1"/>
    <x v="4"/>
    <x v="150"/>
    <x v="1"/>
    <x v="5"/>
    <x v="10"/>
    <x v="19"/>
    <x v="7"/>
    <x v="53"/>
    <x v="81"/>
    <x v="2"/>
    <x v="29"/>
    <x v="175"/>
    <x v="41"/>
    <x v="60"/>
    <x v="61"/>
    <x v="214"/>
    <x v="329"/>
    <x v="276"/>
    <x v="2"/>
    <x v="322"/>
    <x v="303"/>
    <x v="311"/>
    <x v="330"/>
    <x v="184"/>
    <x v="303"/>
    <x v="312"/>
    <x v="329"/>
    <x v="3"/>
    <x v="102"/>
    <x v="115"/>
    <x v="354"/>
    <x v="432"/>
    <x v="331"/>
    <x v="331"/>
    <x v="329"/>
    <x v="2"/>
    <x v="6"/>
    <x v="7"/>
    <x v="6"/>
    <x v="311"/>
    <x v="198"/>
  </r>
  <r>
    <x v="232"/>
    <x v="224"/>
    <x v="1"/>
    <x v="4"/>
    <x v="151"/>
    <x v="12"/>
    <x v="8"/>
    <x v="14"/>
    <x v="29"/>
    <x v="9"/>
    <x v="73"/>
    <x v="112"/>
    <x v="2"/>
    <x v="16"/>
    <x v="413"/>
    <x v="104"/>
    <x v="237"/>
    <x v="237"/>
    <x v="265"/>
    <x v="205"/>
    <x v="57"/>
    <x v="2"/>
    <x v="175"/>
    <x v="82"/>
    <x v="86"/>
    <x v="195"/>
    <x v="392"/>
    <x v="83"/>
    <x v="87"/>
    <x v="194"/>
    <x v="3"/>
    <x v="395"/>
    <x v="86"/>
    <x v="89"/>
    <x v="115"/>
    <x v="192"/>
    <x v="192"/>
    <x v="192"/>
    <x v="2"/>
    <x v="8"/>
    <x v="0"/>
    <x v="8"/>
    <x v="179"/>
    <x v="223"/>
  </r>
  <r>
    <x v="310"/>
    <x v="294"/>
    <x v="1"/>
    <x v="11"/>
    <x v="151"/>
    <x v="12"/>
    <x v="8"/>
    <x v="14"/>
    <x v="29"/>
    <x v="5"/>
    <x v="73"/>
    <x v="112"/>
    <x v="2"/>
    <x v="29"/>
    <x v="63"/>
    <x v="104"/>
    <x v="237"/>
    <x v="237"/>
    <x v="265"/>
    <x v="274"/>
    <x v="405"/>
    <x v="2"/>
    <x v="303"/>
    <x v="376"/>
    <x v="388"/>
    <x v="291"/>
    <x v="74"/>
    <x v="375"/>
    <x v="388"/>
    <x v="292"/>
    <x v="3"/>
    <x v="41"/>
    <x v="86"/>
    <x v="401"/>
    <x v="375"/>
    <x v="291"/>
    <x v="291"/>
    <x v="291"/>
    <x v="2"/>
    <x v="8"/>
    <x v="0"/>
    <x v="8"/>
    <x v="303"/>
    <x v="223"/>
  </r>
  <r>
    <x v="409"/>
    <x v="404"/>
    <x v="1"/>
    <x v="4"/>
    <x v="151"/>
    <x v="12"/>
    <x v="8"/>
    <x v="14"/>
    <x v="23"/>
    <x v="9"/>
    <x v="90"/>
    <x v="129"/>
    <x v="2"/>
    <x v="16"/>
    <x v="431"/>
    <x v="104"/>
    <x v="238"/>
    <x v="239"/>
    <x v="262"/>
    <x v="203"/>
    <x v="61"/>
    <x v="2"/>
    <x v="173"/>
    <x v="100"/>
    <x v="101"/>
    <x v="196"/>
    <x v="393"/>
    <x v="100"/>
    <x v="100"/>
    <x v="195"/>
    <x v="3"/>
    <x v="400"/>
    <x v="86"/>
    <x v="101"/>
    <x v="118"/>
    <x v="193"/>
    <x v="193"/>
    <x v="193"/>
    <x v="2"/>
    <x v="8"/>
    <x v="0"/>
    <x v="8"/>
    <x v="178"/>
    <x v="225"/>
  </r>
  <r>
    <x v="233"/>
    <x v="225"/>
    <x v="1"/>
    <x v="4"/>
    <x v="152"/>
    <x v="4"/>
    <x v="1"/>
    <x v="13"/>
    <x v="29"/>
    <x v="7"/>
    <x v="73"/>
    <x v="112"/>
    <x v="2"/>
    <x v="16"/>
    <x v="314"/>
    <x v="8"/>
    <x v="13"/>
    <x v="12"/>
    <x v="250"/>
    <x v="190"/>
    <x v="231"/>
    <x v="2"/>
    <x v="216"/>
    <x v="243"/>
    <x v="245"/>
    <x v="216"/>
    <x v="270"/>
    <x v="243"/>
    <x v="245"/>
    <x v="218"/>
    <x v="3"/>
    <x v="246"/>
    <x v="86"/>
    <x v="250"/>
    <x v="268"/>
    <x v="217"/>
    <x v="217"/>
    <x v="216"/>
    <x v="2"/>
    <x v="3"/>
    <x v="7"/>
    <x v="3"/>
    <x v="233"/>
    <x v="245"/>
  </r>
  <r>
    <x v="349"/>
    <x v="331"/>
    <x v="1"/>
    <x v="11"/>
    <x v="152"/>
    <x v="4"/>
    <x v="1"/>
    <x v="13"/>
    <x v="29"/>
    <x v="5"/>
    <x v="73"/>
    <x v="112"/>
    <x v="2"/>
    <x v="29"/>
    <x v="161"/>
    <x v="8"/>
    <x v="13"/>
    <x v="12"/>
    <x v="250"/>
    <x v="284"/>
    <x v="255"/>
    <x v="2"/>
    <x v="274"/>
    <x v="233"/>
    <x v="243"/>
    <x v="276"/>
    <x v="191"/>
    <x v="233"/>
    <x v="243"/>
    <x v="277"/>
    <x v="3"/>
    <x v="191"/>
    <x v="86"/>
    <x v="248"/>
    <x v="237"/>
    <x v="274"/>
    <x v="274"/>
    <x v="275"/>
    <x v="2"/>
    <x v="3"/>
    <x v="7"/>
    <x v="3"/>
    <x v="264"/>
    <x v="245"/>
  </r>
  <r>
    <x v="366"/>
    <x v="357"/>
    <x v="1"/>
    <x v="4"/>
    <x v="153"/>
    <x v="0"/>
    <x v="8"/>
    <x v="13"/>
    <x v="28"/>
    <x v="7"/>
    <x v="72"/>
    <x v="9"/>
    <x v="2"/>
    <x v="33"/>
    <x v="232"/>
    <x v="57"/>
    <x v="206"/>
    <x v="181"/>
    <x v="195"/>
    <x v="248"/>
    <x v="306"/>
    <x v="2"/>
    <x v="269"/>
    <x v="317"/>
    <x v="323"/>
    <x v="286"/>
    <x v="228"/>
    <x v="317"/>
    <x v="324"/>
    <x v="287"/>
    <x v="3"/>
    <x v="215"/>
    <x v="86"/>
    <x v="331"/>
    <x v="323"/>
    <x v="286"/>
    <x v="286"/>
    <x v="286"/>
    <x v="6"/>
    <x v="5"/>
    <x v="7"/>
    <x v="5"/>
    <x v="262"/>
    <x v="269"/>
  </r>
  <r>
    <x v="79"/>
    <x v="81"/>
    <x v="1"/>
    <x v="4"/>
    <x v="154"/>
    <x v="1"/>
    <x v="0"/>
    <x v="14"/>
    <x v="23"/>
    <x v="4"/>
    <x v="41"/>
    <x v="85"/>
    <x v="2"/>
    <x v="17"/>
    <x v="260"/>
    <x v="38"/>
    <x v="116"/>
    <x v="119"/>
    <x v="181"/>
    <x v="163"/>
    <x v="219"/>
    <x v="2"/>
    <x v="186"/>
    <x v="307"/>
    <x v="309"/>
    <x v="185"/>
    <x v="275"/>
    <x v="308"/>
    <x v="310"/>
    <x v="184"/>
    <x v="3"/>
    <x v="256"/>
    <x v="141"/>
    <x v="417"/>
    <x v="184"/>
    <x v="182"/>
    <x v="182"/>
    <x v="182"/>
    <x v="2"/>
    <x v="6"/>
    <x v="7"/>
    <x v="6"/>
    <x v="44"/>
    <x v="9"/>
  </r>
  <r>
    <x v="94"/>
    <x v="96"/>
    <x v="1"/>
    <x v="6"/>
    <x v="154"/>
    <x v="1"/>
    <x v="0"/>
    <x v="14"/>
    <x v="37"/>
    <x v="4"/>
    <x v="48"/>
    <x v="84"/>
    <x v="2"/>
    <x v="26"/>
    <x v="202"/>
    <x v="54"/>
    <x v="115"/>
    <x v="117"/>
    <x v="182"/>
    <x v="311"/>
    <x v="263"/>
    <x v="1"/>
    <x v="69"/>
    <x v="253"/>
    <x v="230"/>
    <x v="61"/>
    <x v="197"/>
    <x v="253"/>
    <x v="230"/>
    <x v="62"/>
    <x v="1"/>
    <x v="181"/>
    <x v="106"/>
    <x v="284"/>
    <x v="318"/>
    <x v="304"/>
    <x v="304"/>
    <x v="304"/>
    <x v="2"/>
    <x v="6"/>
    <x v="7"/>
    <x v="6"/>
    <x v="446"/>
    <x v="10"/>
  </r>
  <r>
    <x v="95"/>
    <x v="97"/>
    <x v="1"/>
    <x v="5"/>
    <x v="154"/>
    <x v="1"/>
    <x v="0"/>
    <x v="14"/>
    <x v="15"/>
    <x v="4"/>
    <x v="48"/>
    <x v="84"/>
    <x v="2"/>
    <x v="17"/>
    <x v="261"/>
    <x v="54"/>
    <x v="115"/>
    <x v="117"/>
    <x v="182"/>
    <x v="160"/>
    <x v="217"/>
    <x v="3"/>
    <x v="418"/>
    <x v="220"/>
    <x v="254"/>
    <x v="429"/>
    <x v="263"/>
    <x v="220"/>
    <x v="255"/>
    <x v="430"/>
    <x v="2"/>
    <x v="257"/>
    <x v="63"/>
    <x v="209"/>
    <x v="182"/>
    <x v="177"/>
    <x v="177"/>
    <x v="177"/>
    <x v="2"/>
    <x v="6"/>
    <x v="7"/>
    <x v="6"/>
    <x v="43"/>
    <x v="10"/>
  </r>
  <r>
    <x v="96"/>
    <x v="98"/>
    <x v="1"/>
    <x v="3"/>
    <x v="154"/>
    <x v="1"/>
    <x v="0"/>
    <x v="14"/>
    <x v="14"/>
    <x v="4"/>
    <x v="48"/>
    <x v="84"/>
    <x v="2"/>
    <x v="26"/>
    <x v="202"/>
    <x v="54"/>
    <x v="115"/>
    <x v="117"/>
    <x v="182"/>
    <x v="311"/>
    <x v="263"/>
    <x v="1"/>
    <x v="69"/>
    <x v="253"/>
    <x v="230"/>
    <x v="61"/>
    <x v="197"/>
    <x v="253"/>
    <x v="230"/>
    <x v="62"/>
    <x v="1"/>
    <x v="181"/>
    <x v="106"/>
    <x v="284"/>
    <x v="318"/>
    <x v="304"/>
    <x v="304"/>
    <x v="304"/>
    <x v="2"/>
    <x v="6"/>
    <x v="7"/>
    <x v="6"/>
    <x v="446"/>
    <x v="10"/>
  </r>
  <r>
    <x v="473"/>
    <x v="471"/>
    <x v="1"/>
    <x v="4"/>
    <x v="155"/>
    <x v="15"/>
    <x v="10"/>
    <x v="4"/>
    <x v="12"/>
    <x v="0"/>
    <x v="112"/>
    <x v="149"/>
    <x v="0"/>
    <x v="16"/>
    <x v="436"/>
    <x v="26"/>
    <x v="38"/>
    <x v="39"/>
    <x v="258"/>
    <x v="194"/>
    <x v="205"/>
    <x v="2"/>
    <x v="202"/>
    <x v="189"/>
    <x v="197"/>
    <x v="204"/>
    <x v="273"/>
    <x v="192"/>
    <x v="201"/>
    <x v="217"/>
    <x v="3"/>
    <x v="434"/>
    <x v="86"/>
    <x v="208"/>
    <x v="223"/>
    <x v="216"/>
    <x v="216"/>
    <x v="215"/>
    <x v="2"/>
    <x v="8"/>
    <x v="7"/>
    <x v="15"/>
    <x v="202"/>
    <x v="232"/>
  </r>
  <r>
    <x v="234"/>
    <x v="226"/>
    <x v="1"/>
    <x v="4"/>
    <x v="156"/>
    <x v="12"/>
    <x v="8"/>
    <x v="14"/>
    <x v="29"/>
    <x v="4"/>
    <x v="73"/>
    <x v="112"/>
    <x v="2"/>
    <x v="16"/>
    <x v="411"/>
    <x v="121"/>
    <x v="256"/>
    <x v="257"/>
    <x v="125"/>
    <x v="96"/>
    <x v="43"/>
    <x v="2"/>
    <x v="95"/>
    <x v="42"/>
    <x v="43"/>
    <x v="88"/>
    <x v="365"/>
    <x v="42"/>
    <x v="43"/>
    <x v="89"/>
    <x v="3"/>
    <x v="393"/>
    <x v="86"/>
    <x v="48"/>
    <x v="23"/>
    <x v="86"/>
    <x v="86"/>
    <x v="86"/>
    <x v="2"/>
    <x v="8"/>
    <x v="0"/>
    <x v="8"/>
    <x v="5"/>
    <x v="1"/>
  </r>
  <r>
    <x v="311"/>
    <x v="295"/>
    <x v="1"/>
    <x v="11"/>
    <x v="156"/>
    <x v="12"/>
    <x v="8"/>
    <x v="14"/>
    <x v="29"/>
    <x v="5"/>
    <x v="73"/>
    <x v="112"/>
    <x v="2"/>
    <x v="29"/>
    <x v="65"/>
    <x v="121"/>
    <x v="256"/>
    <x v="257"/>
    <x v="125"/>
    <x v="384"/>
    <x v="425"/>
    <x v="2"/>
    <x v="390"/>
    <x v="418"/>
    <x v="432"/>
    <x v="402"/>
    <x v="101"/>
    <x v="418"/>
    <x v="432"/>
    <x v="404"/>
    <x v="3"/>
    <x v="43"/>
    <x v="86"/>
    <x v="441"/>
    <x v="475"/>
    <x v="404"/>
    <x v="404"/>
    <x v="404"/>
    <x v="2"/>
    <x v="8"/>
    <x v="0"/>
    <x v="8"/>
    <x v="479"/>
    <x v="1"/>
  </r>
  <r>
    <x v="374"/>
    <x v="366"/>
    <x v="1"/>
    <x v="4"/>
    <x v="156"/>
    <x v="12"/>
    <x v="8"/>
    <x v="14"/>
    <x v="13"/>
    <x v="4"/>
    <x v="73"/>
    <x v="112"/>
    <x v="2"/>
    <x v="29"/>
    <x v="48"/>
    <x v="129"/>
    <x v="256"/>
    <x v="257"/>
    <x v="126"/>
    <x v="389"/>
    <x v="435"/>
    <x v="2"/>
    <x v="396"/>
    <x v="444"/>
    <x v="459"/>
    <x v="413"/>
    <x v="152"/>
    <x v="444"/>
    <x v="459"/>
    <x v="414"/>
    <x v="3"/>
    <x v="36"/>
    <x v="86"/>
    <x v="477"/>
    <x v="482"/>
    <x v="414"/>
    <x v="414"/>
    <x v="414"/>
    <x v="2"/>
    <x v="8"/>
    <x v="0"/>
    <x v="8"/>
    <x v="480"/>
    <x v="1"/>
  </r>
  <r>
    <x v="235"/>
    <x v="227"/>
    <x v="1"/>
    <x v="4"/>
    <x v="157"/>
    <x v="12"/>
    <x v="3"/>
    <x v="14"/>
    <x v="29"/>
    <x v="9"/>
    <x v="73"/>
    <x v="112"/>
    <x v="2"/>
    <x v="16"/>
    <x v="349"/>
    <x v="46"/>
    <x v="56"/>
    <x v="60"/>
    <x v="292"/>
    <x v="229"/>
    <x v="190"/>
    <x v="2"/>
    <x v="229"/>
    <x v="105"/>
    <x v="115"/>
    <x v="231"/>
    <x v="293"/>
    <x v="106"/>
    <x v="114"/>
    <x v="232"/>
    <x v="3"/>
    <x v="384"/>
    <x v="86"/>
    <x v="117"/>
    <x v="50"/>
    <x v="231"/>
    <x v="231"/>
    <x v="230"/>
    <x v="2"/>
    <x v="8"/>
    <x v="0"/>
    <x v="8"/>
    <x v="38"/>
    <x v="43"/>
  </r>
  <r>
    <x v="312"/>
    <x v="296"/>
    <x v="1"/>
    <x v="11"/>
    <x v="157"/>
    <x v="12"/>
    <x v="3"/>
    <x v="14"/>
    <x v="29"/>
    <x v="5"/>
    <x v="73"/>
    <x v="112"/>
    <x v="2"/>
    <x v="29"/>
    <x v="125"/>
    <x v="46"/>
    <x v="56"/>
    <x v="60"/>
    <x v="292"/>
    <x v="257"/>
    <x v="284"/>
    <x v="2"/>
    <x v="262"/>
    <x v="360"/>
    <x v="366"/>
    <x v="265"/>
    <x v="178"/>
    <x v="359"/>
    <x v="366"/>
    <x v="266"/>
    <x v="3"/>
    <x v="56"/>
    <x v="86"/>
    <x v="377"/>
    <x v="443"/>
    <x v="263"/>
    <x v="263"/>
    <x v="264"/>
    <x v="2"/>
    <x v="8"/>
    <x v="0"/>
    <x v="8"/>
    <x v="449"/>
    <x v="43"/>
  </r>
  <r>
    <x v="128"/>
    <x v="130"/>
    <x v="1"/>
    <x v="4"/>
    <x v="158"/>
    <x v="0"/>
    <x v="3"/>
    <x v="13"/>
    <x v="20"/>
    <x v="7"/>
    <x v="62"/>
    <x v="104"/>
    <x v="2"/>
    <x v="16"/>
    <x v="311"/>
    <x v="54"/>
    <x v="50"/>
    <x v="45"/>
    <x v="50"/>
    <x v="41"/>
    <x v="195"/>
    <x v="2"/>
    <x v="43"/>
    <x v="81"/>
    <x v="78"/>
    <x v="42"/>
    <x v="278"/>
    <x v="82"/>
    <x v="78"/>
    <x v="43"/>
    <x v="3"/>
    <x v="301"/>
    <x v="59"/>
    <x v="71"/>
    <x v="131"/>
    <x v="42"/>
    <x v="42"/>
    <x v="42"/>
    <x v="2"/>
    <x v="5"/>
    <x v="7"/>
    <x v="5"/>
    <x v="131"/>
    <x v="144"/>
  </r>
  <r>
    <x v="132"/>
    <x v="133"/>
    <x v="1"/>
    <x v="4"/>
    <x v="158"/>
    <x v="0"/>
    <x v="3"/>
    <x v="13"/>
    <x v="23"/>
    <x v="7"/>
    <x v="63"/>
    <x v="105"/>
    <x v="2"/>
    <x v="16"/>
    <x v="310"/>
    <x v="52"/>
    <x v="51"/>
    <x v="46"/>
    <x v="49"/>
    <x v="42"/>
    <x v="198"/>
    <x v="2"/>
    <x v="44"/>
    <x v="89"/>
    <x v="84"/>
    <x v="43"/>
    <x v="280"/>
    <x v="90"/>
    <x v="85"/>
    <x v="44"/>
    <x v="3"/>
    <x v="300"/>
    <x v="60"/>
    <x v="78"/>
    <x v="132"/>
    <x v="43"/>
    <x v="43"/>
    <x v="43"/>
    <x v="2"/>
    <x v="5"/>
    <x v="7"/>
    <x v="5"/>
    <x v="132"/>
    <x v="145"/>
  </r>
  <r>
    <x v="98"/>
    <x v="100"/>
    <x v="1"/>
    <x v="4"/>
    <x v="159"/>
    <x v="14"/>
    <x v="6"/>
    <x v="7"/>
    <x v="23"/>
    <x v="9"/>
    <x v="50"/>
    <x v="93"/>
    <x v="2"/>
    <x v="16"/>
    <x v="303"/>
    <x v="27"/>
    <x v="152"/>
    <x v="155"/>
    <x v="303"/>
    <x v="238"/>
    <x v="118"/>
    <x v="2"/>
    <x v="204"/>
    <x v="405"/>
    <x v="418"/>
    <x v="250"/>
    <x v="401"/>
    <x v="405"/>
    <x v="418"/>
    <x v="247"/>
    <x v="3"/>
    <x v="341"/>
    <x v="68"/>
    <x v="424"/>
    <x v="373"/>
    <x v="245"/>
    <x v="245"/>
    <x v="245"/>
    <x v="2"/>
    <x v="7"/>
    <x v="7"/>
    <x v="7"/>
    <x v="53"/>
    <x v="57"/>
  </r>
  <r>
    <x v="237"/>
    <x v="229"/>
    <x v="1"/>
    <x v="4"/>
    <x v="160"/>
    <x v="12"/>
    <x v="8"/>
    <x v="14"/>
    <x v="29"/>
    <x v="6"/>
    <x v="73"/>
    <x v="112"/>
    <x v="2"/>
    <x v="16"/>
    <x v="365"/>
    <x v="111"/>
    <x v="310"/>
    <x v="310"/>
    <x v="109"/>
    <x v="91"/>
    <x v="27"/>
    <x v="2"/>
    <x v="81"/>
    <x v="455"/>
    <x v="471"/>
    <x v="94"/>
    <x v="445"/>
    <x v="455"/>
    <x v="470"/>
    <x v="95"/>
    <x v="3"/>
    <x v="386"/>
    <x v="86"/>
    <x v="488"/>
    <x v="21"/>
    <x v="92"/>
    <x v="92"/>
    <x v="92"/>
    <x v="2"/>
    <x v="8"/>
    <x v="0"/>
    <x v="8"/>
    <x v="100"/>
    <x v="131"/>
  </r>
  <r>
    <x v="350"/>
    <x v="332"/>
    <x v="1"/>
    <x v="11"/>
    <x v="160"/>
    <x v="12"/>
    <x v="8"/>
    <x v="14"/>
    <x v="29"/>
    <x v="5"/>
    <x v="73"/>
    <x v="112"/>
    <x v="2"/>
    <x v="29"/>
    <x v="111"/>
    <x v="111"/>
    <x v="310"/>
    <x v="310"/>
    <x v="109"/>
    <x v="393"/>
    <x v="451"/>
    <x v="2"/>
    <x v="409"/>
    <x v="11"/>
    <x v="11"/>
    <x v="393"/>
    <x v="12"/>
    <x v="11"/>
    <x v="11"/>
    <x v="395"/>
    <x v="3"/>
    <x v="53"/>
    <x v="86"/>
    <x v="11"/>
    <x v="478"/>
    <x v="395"/>
    <x v="395"/>
    <x v="395"/>
    <x v="2"/>
    <x v="8"/>
    <x v="0"/>
    <x v="8"/>
    <x v="388"/>
    <x v="131"/>
  </r>
  <r>
    <x v="238"/>
    <x v="230"/>
    <x v="1"/>
    <x v="4"/>
    <x v="161"/>
    <x v="1"/>
    <x v="2"/>
    <x v="14"/>
    <x v="29"/>
    <x v="9"/>
    <x v="73"/>
    <x v="112"/>
    <x v="2"/>
    <x v="16"/>
    <x v="403"/>
    <x v="104"/>
    <x v="140"/>
    <x v="145"/>
    <x v="312"/>
    <x v="253"/>
    <x v="85"/>
    <x v="2"/>
    <x v="197"/>
    <x v="23"/>
    <x v="22"/>
    <x v="203"/>
    <x v="310"/>
    <x v="23"/>
    <x v="22"/>
    <x v="204"/>
    <x v="3"/>
    <x v="371"/>
    <x v="86"/>
    <x v="23"/>
    <x v="34"/>
    <x v="202"/>
    <x v="202"/>
    <x v="202"/>
    <x v="2"/>
    <x v="6"/>
    <x v="7"/>
    <x v="6"/>
    <x v="31"/>
    <x v="36"/>
  </r>
  <r>
    <x v="314"/>
    <x v="298"/>
    <x v="1"/>
    <x v="11"/>
    <x v="161"/>
    <x v="1"/>
    <x v="2"/>
    <x v="14"/>
    <x v="29"/>
    <x v="5"/>
    <x v="73"/>
    <x v="112"/>
    <x v="2"/>
    <x v="29"/>
    <x v="75"/>
    <x v="104"/>
    <x v="140"/>
    <x v="145"/>
    <x v="312"/>
    <x v="235"/>
    <x v="377"/>
    <x v="2"/>
    <x v="285"/>
    <x v="439"/>
    <x v="456"/>
    <x v="283"/>
    <x v="161"/>
    <x v="439"/>
    <x v="456"/>
    <x v="284"/>
    <x v="3"/>
    <x v="68"/>
    <x v="86"/>
    <x v="471"/>
    <x v="463"/>
    <x v="283"/>
    <x v="283"/>
    <x v="283"/>
    <x v="2"/>
    <x v="6"/>
    <x v="7"/>
    <x v="6"/>
    <x v="454"/>
    <x v="36"/>
  </r>
  <r>
    <x v="365"/>
    <x v="356"/>
    <x v="1"/>
    <x v="4"/>
    <x v="162"/>
    <x v="14"/>
    <x v="3"/>
    <x v="11"/>
    <x v="28"/>
    <x v="7"/>
    <x v="72"/>
    <x v="9"/>
    <x v="2"/>
    <x v="36"/>
    <x v="231"/>
    <x v="8"/>
    <x v="163"/>
    <x v="125"/>
    <x v="169"/>
    <x v="249"/>
    <x v="315"/>
    <x v="2"/>
    <x v="273"/>
    <x v="283"/>
    <x v="288"/>
    <x v="287"/>
    <x v="225"/>
    <x v="283"/>
    <x v="289"/>
    <x v="288"/>
    <x v="3"/>
    <x v="214"/>
    <x v="86"/>
    <x v="292"/>
    <x v="340"/>
    <x v="287"/>
    <x v="287"/>
    <x v="287"/>
    <x v="6"/>
    <x v="7"/>
    <x v="7"/>
    <x v="7"/>
    <x v="266"/>
    <x v="268"/>
  </r>
  <r>
    <x v="488"/>
    <x v="489"/>
    <x v="1"/>
    <x v="4"/>
    <x v="163"/>
    <x v="15"/>
    <x v="8"/>
    <x v="4"/>
    <x v="26"/>
    <x v="7"/>
    <x v="117"/>
    <x v="159"/>
    <x v="0"/>
    <x v="29"/>
    <x v="24"/>
    <x v="36"/>
    <x v="66"/>
    <x v="64"/>
    <x v="54"/>
    <x v="432"/>
    <x v="286"/>
    <x v="2"/>
    <x v="437"/>
    <x v="208"/>
    <x v="255"/>
    <x v="438"/>
    <x v="180"/>
    <x v="209"/>
    <x v="254"/>
    <x v="437"/>
    <x v="3"/>
    <x v="434"/>
    <x v="86"/>
    <x v="259"/>
    <x v="258"/>
    <x v="436"/>
    <x v="436"/>
    <x v="436"/>
    <x v="1"/>
    <x v="8"/>
    <x v="7"/>
    <x v="15"/>
    <x v="265"/>
    <x v="276"/>
  </r>
  <r>
    <x v="239"/>
    <x v="231"/>
    <x v="1"/>
    <x v="4"/>
    <x v="164"/>
    <x v="14"/>
    <x v="8"/>
    <x v="11"/>
    <x v="29"/>
    <x v="7"/>
    <x v="73"/>
    <x v="112"/>
    <x v="2"/>
    <x v="16"/>
    <x v="386"/>
    <x v="88"/>
    <x v="211"/>
    <x v="211"/>
    <x v="117"/>
    <x v="97"/>
    <x v="78"/>
    <x v="2"/>
    <x v="103"/>
    <x v="158"/>
    <x v="162"/>
    <x v="101"/>
    <x v="377"/>
    <x v="158"/>
    <x v="162"/>
    <x v="102"/>
    <x v="3"/>
    <x v="361"/>
    <x v="86"/>
    <x v="172"/>
    <x v="181"/>
    <x v="99"/>
    <x v="99"/>
    <x v="99"/>
    <x v="2"/>
    <x v="7"/>
    <x v="7"/>
    <x v="7"/>
    <x v="245"/>
    <x v="259"/>
  </r>
  <r>
    <x v="351"/>
    <x v="333"/>
    <x v="1"/>
    <x v="11"/>
    <x v="164"/>
    <x v="14"/>
    <x v="8"/>
    <x v="11"/>
    <x v="29"/>
    <x v="5"/>
    <x v="73"/>
    <x v="112"/>
    <x v="2"/>
    <x v="29"/>
    <x v="87"/>
    <x v="88"/>
    <x v="211"/>
    <x v="211"/>
    <x v="117"/>
    <x v="383"/>
    <x v="386"/>
    <x v="2"/>
    <x v="380"/>
    <x v="308"/>
    <x v="319"/>
    <x v="382"/>
    <x v="89"/>
    <x v="309"/>
    <x v="319"/>
    <x v="383"/>
    <x v="3"/>
    <x v="78"/>
    <x v="86"/>
    <x v="325"/>
    <x v="321"/>
    <x v="383"/>
    <x v="383"/>
    <x v="383"/>
    <x v="2"/>
    <x v="7"/>
    <x v="7"/>
    <x v="7"/>
    <x v="249"/>
    <x v="259"/>
  </r>
  <r>
    <x v="28"/>
    <x v="27"/>
    <x v="1"/>
    <x v="4"/>
    <x v="165"/>
    <x v="12"/>
    <x v="8"/>
    <x v="14"/>
    <x v="23"/>
    <x v="2"/>
    <x v="19"/>
    <x v="32"/>
    <x v="2"/>
    <x v="29"/>
    <x v="205"/>
    <x v="108"/>
    <x v="318"/>
    <x v="318"/>
    <x v="100"/>
    <x v="315"/>
    <x v="480"/>
    <x v="2"/>
    <x v="419"/>
    <x v="7"/>
    <x v="7"/>
    <x v="423"/>
    <x v="25"/>
    <x v="7"/>
    <x v="7"/>
    <x v="424"/>
    <x v="3"/>
    <x v="161"/>
    <x v="139"/>
    <x v="8"/>
    <x v="10"/>
    <x v="424"/>
    <x v="424"/>
    <x v="424"/>
    <x v="4"/>
    <x v="8"/>
    <x v="0"/>
    <x v="8"/>
    <x v="4"/>
    <x v="292"/>
  </r>
  <r>
    <x v="240"/>
    <x v="232"/>
    <x v="1"/>
    <x v="4"/>
    <x v="165"/>
    <x v="12"/>
    <x v="8"/>
    <x v="14"/>
    <x v="29"/>
    <x v="2"/>
    <x v="73"/>
    <x v="112"/>
    <x v="2"/>
    <x v="16"/>
    <x v="306"/>
    <x v="134"/>
    <x v="321"/>
    <x v="321"/>
    <x v="79"/>
    <x v="74"/>
    <x v="6"/>
    <x v="2"/>
    <x v="56"/>
    <x v="464"/>
    <x v="479"/>
    <x v="82"/>
    <x v="455"/>
    <x v="463"/>
    <x v="478"/>
    <x v="83"/>
    <x v="3"/>
    <x v="381"/>
    <x v="86"/>
    <x v="495"/>
    <x v="499"/>
    <x v="80"/>
    <x v="80"/>
    <x v="80"/>
    <x v="2"/>
    <x v="8"/>
    <x v="0"/>
    <x v="8"/>
    <x v="482"/>
    <x v="291"/>
  </r>
  <r>
    <x v="315"/>
    <x v="299"/>
    <x v="1"/>
    <x v="11"/>
    <x v="165"/>
    <x v="12"/>
    <x v="8"/>
    <x v="14"/>
    <x v="29"/>
    <x v="5"/>
    <x v="73"/>
    <x v="112"/>
    <x v="2"/>
    <x v="29"/>
    <x v="168"/>
    <x v="134"/>
    <x v="321"/>
    <x v="321"/>
    <x v="79"/>
    <x v="412"/>
    <x v="478"/>
    <x v="2"/>
    <x v="431"/>
    <x v="4"/>
    <x v="4"/>
    <x v="407"/>
    <x v="2"/>
    <x v="4"/>
    <x v="4"/>
    <x v="409"/>
    <x v="3"/>
    <x v="59"/>
    <x v="86"/>
    <x v="5"/>
    <x v="2"/>
    <x v="409"/>
    <x v="409"/>
    <x v="409"/>
    <x v="2"/>
    <x v="8"/>
    <x v="0"/>
    <x v="8"/>
    <x v="1"/>
    <x v="299"/>
  </r>
  <r>
    <x v="447"/>
    <x v="446"/>
    <x v="1"/>
    <x v="4"/>
    <x v="165"/>
    <x v="12"/>
    <x v="8"/>
    <x v="14"/>
    <x v="25"/>
    <x v="2"/>
    <x v="105"/>
    <x v="32"/>
    <x v="2"/>
    <x v="29"/>
    <x v="203"/>
    <x v="145"/>
    <x v="317"/>
    <x v="317"/>
    <x v="101"/>
    <x v="317"/>
    <x v="481"/>
    <x v="2"/>
    <x v="425"/>
    <x v="14"/>
    <x v="14"/>
    <x v="426"/>
    <x v="51"/>
    <x v="14"/>
    <x v="14"/>
    <x v="427"/>
    <x v="3"/>
    <x v="159"/>
    <x v="86"/>
    <x v="15"/>
    <x v="12"/>
    <x v="427"/>
    <x v="427"/>
    <x v="427"/>
    <x v="4"/>
    <x v="8"/>
    <x v="0"/>
    <x v="8"/>
    <x v="2"/>
    <x v="293"/>
  </r>
  <r>
    <x v="241"/>
    <x v="233"/>
    <x v="1"/>
    <x v="4"/>
    <x v="166"/>
    <x v="0"/>
    <x v="2"/>
    <x v="14"/>
    <x v="29"/>
    <x v="4"/>
    <x v="73"/>
    <x v="112"/>
    <x v="2"/>
    <x v="16"/>
    <x v="316"/>
    <x v="29"/>
    <x v="128"/>
    <x v="132"/>
    <x v="140"/>
    <x v="117"/>
    <x v="127"/>
    <x v="2"/>
    <x v="128"/>
    <x v="393"/>
    <x v="405"/>
    <x v="144"/>
    <x v="397"/>
    <x v="393"/>
    <x v="405"/>
    <x v="146"/>
    <x v="3"/>
    <x v="302"/>
    <x v="86"/>
    <x v="416"/>
    <x v="177"/>
    <x v="142"/>
    <x v="142"/>
    <x v="143"/>
    <x v="2"/>
    <x v="5"/>
    <x v="7"/>
    <x v="5"/>
    <x v="138"/>
    <x v="155"/>
  </r>
  <r>
    <x v="316"/>
    <x v="300"/>
    <x v="1"/>
    <x v="11"/>
    <x v="166"/>
    <x v="0"/>
    <x v="2"/>
    <x v="14"/>
    <x v="29"/>
    <x v="5"/>
    <x v="73"/>
    <x v="112"/>
    <x v="2"/>
    <x v="29"/>
    <x v="159"/>
    <x v="29"/>
    <x v="128"/>
    <x v="132"/>
    <x v="140"/>
    <x v="358"/>
    <x v="336"/>
    <x v="2"/>
    <x v="350"/>
    <x v="67"/>
    <x v="72"/>
    <x v="333"/>
    <x v="71"/>
    <x v="65"/>
    <x v="70"/>
    <x v="333"/>
    <x v="3"/>
    <x v="145"/>
    <x v="86"/>
    <x v="74"/>
    <x v="324"/>
    <x v="334"/>
    <x v="334"/>
    <x v="333"/>
    <x v="2"/>
    <x v="5"/>
    <x v="7"/>
    <x v="5"/>
    <x v="352"/>
    <x v="155"/>
  </r>
  <r>
    <x v="242"/>
    <x v="348"/>
    <x v="1"/>
    <x v="4"/>
    <x v="167"/>
    <x v="14"/>
    <x v="5"/>
    <x v="1"/>
    <x v="29"/>
    <x v="1"/>
    <x v="73"/>
    <x v="112"/>
    <x v="2"/>
    <x v="16"/>
    <x v="351"/>
    <x v="66"/>
    <x v="100"/>
    <x v="105"/>
    <x v="138"/>
    <x v="112"/>
    <x v="138"/>
    <x v="2"/>
    <x v="130"/>
    <x v="91"/>
    <x v="92"/>
    <x v="118"/>
    <x v="335"/>
    <x v="92"/>
    <x v="91"/>
    <x v="119"/>
    <x v="3"/>
    <x v="353"/>
    <x v="86"/>
    <x v="94"/>
    <x v="76"/>
    <x v="116"/>
    <x v="116"/>
    <x v="116"/>
    <x v="2"/>
    <x v="7"/>
    <x v="7"/>
    <x v="7"/>
    <x v="134"/>
    <x v="151"/>
  </r>
  <r>
    <x v="317"/>
    <x v="343"/>
    <x v="1"/>
    <x v="11"/>
    <x v="167"/>
    <x v="14"/>
    <x v="5"/>
    <x v="1"/>
    <x v="29"/>
    <x v="5"/>
    <x v="73"/>
    <x v="112"/>
    <x v="2"/>
    <x v="29"/>
    <x v="123"/>
    <x v="66"/>
    <x v="100"/>
    <x v="105"/>
    <x v="138"/>
    <x v="365"/>
    <x v="320"/>
    <x v="2"/>
    <x v="347"/>
    <x v="371"/>
    <x v="384"/>
    <x v="359"/>
    <x v="138"/>
    <x v="370"/>
    <x v="384"/>
    <x v="361"/>
    <x v="3"/>
    <x v="88"/>
    <x v="86"/>
    <x v="398"/>
    <x v="412"/>
    <x v="361"/>
    <x v="361"/>
    <x v="361"/>
    <x v="2"/>
    <x v="7"/>
    <x v="7"/>
    <x v="7"/>
    <x v="353"/>
    <x v="151"/>
  </r>
  <r>
    <x v="243"/>
    <x v="234"/>
    <x v="1"/>
    <x v="4"/>
    <x v="168"/>
    <x v="14"/>
    <x v="3"/>
    <x v="13"/>
    <x v="29"/>
    <x v="1"/>
    <x v="73"/>
    <x v="112"/>
    <x v="2"/>
    <x v="16"/>
    <x v="372"/>
    <x v="67"/>
    <x v="148"/>
    <x v="150"/>
    <x v="146"/>
    <x v="114"/>
    <x v="117"/>
    <x v="2"/>
    <x v="123"/>
    <x v="174"/>
    <x v="181"/>
    <x v="125"/>
    <x v="363"/>
    <x v="174"/>
    <x v="179"/>
    <x v="126"/>
    <x v="3"/>
    <x v="358"/>
    <x v="86"/>
    <x v="190"/>
    <x v="61"/>
    <x v="123"/>
    <x v="123"/>
    <x v="123"/>
    <x v="2"/>
    <x v="7"/>
    <x v="7"/>
    <x v="7"/>
    <x v="121"/>
    <x v="135"/>
  </r>
  <r>
    <x v="352"/>
    <x v="334"/>
    <x v="1"/>
    <x v="11"/>
    <x v="168"/>
    <x v="14"/>
    <x v="3"/>
    <x v="13"/>
    <x v="29"/>
    <x v="5"/>
    <x v="73"/>
    <x v="112"/>
    <x v="2"/>
    <x v="29"/>
    <x v="106"/>
    <x v="67"/>
    <x v="148"/>
    <x v="150"/>
    <x v="146"/>
    <x v="361"/>
    <x v="351"/>
    <x v="2"/>
    <x v="356"/>
    <x v="299"/>
    <x v="303"/>
    <x v="350"/>
    <x v="102"/>
    <x v="299"/>
    <x v="303"/>
    <x v="352"/>
    <x v="3"/>
    <x v="83"/>
    <x v="86"/>
    <x v="309"/>
    <x v="433"/>
    <x v="351"/>
    <x v="351"/>
    <x v="352"/>
    <x v="2"/>
    <x v="7"/>
    <x v="7"/>
    <x v="7"/>
    <x v="367"/>
    <x v="135"/>
  </r>
  <r>
    <x v="405"/>
    <x v="400"/>
    <x v="1"/>
    <x v="4"/>
    <x v="168"/>
    <x v="14"/>
    <x v="3"/>
    <x v="13"/>
    <x v="26"/>
    <x v="1"/>
    <x v="89"/>
    <x v="128"/>
    <x v="2"/>
    <x v="29"/>
    <x v="67"/>
    <x v="71"/>
    <x v="153"/>
    <x v="154"/>
    <x v="141"/>
    <x v="376"/>
    <x v="348"/>
    <x v="2"/>
    <x v="362"/>
    <x v="306"/>
    <x v="318"/>
    <x v="360"/>
    <x v="109"/>
    <x v="307"/>
    <x v="318"/>
    <x v="362"/>
    <x v="3"/>
    <x v="71"/>
    <x v="86"/>
    <x v="324"/>
    <x v="314"/>
    <x v="362"/>
    <x v="362"/>
    <x v="362"/>
    <x v="2"/>
    <x v="7"/>
    <x v="7"/>
    <x v="7"/>
    <x v="370"/>
    <x v="136"/>
  </r>
  <r>
    <x v="33"/>
    <x v="33"/>
    <x v="1"/>
    <x v="4"/>
    <x v="169"/>
    <x v="12"/>
    <x v="1"/>
    <x v="6"/>
    <x v="23"/>
    <x v="7"/>
    <x v="25"/>
    <x v="40"/>
    <x v="2"/>
    <x v="29"/>
    <x v="194"/>
    <x v="89"/>
    <x v="249"/>
    <x v="280"/>
    <x v="334"/>
    <x v="6"/>
    <x v="427"/>
    <x v="2"/>
    <x v="6"/>
    <x v="110"/>
    <x v="68"/>
    <x v="6"/>
    <x v="94"/>
    <x v="111"/>
    <x v="66"/>
    <x v="7"/>
    <x v="3"/>
    <x v="155"/>
    <x v="134"/>
    <x v="107"/>
    <x v="320"/>
    <x v="6"/>
    <x v="6"/>
    <x v="6"/>
    <x v="4"/>
    <x v="8"/>
    <x v="0"/>
    <x v="8"/>
    <x v="40"/>
    <x v="271"/>
  </r>
  <r>
    <x v="36"/>
    <x v="34"/>
    <x v="1"/>
    <x v="4"/>
    <x v="169"/>
    <x v="12"/>
    <x v="1"/>
    <x v="6"/>
    <x v="8"/>
    <x v="7"/>
    <x v="26"/>
    <x v="11"/>
    <x v="2"/>
    <x v="16"/>
    <x v="239"/>
    <x v="61"/>
    <x v="162"/>
    <x v="222"/>
    <x v="335"/>
    <x v="435"/>
    <x v="153"/>
    <x v="2"/>
    <x v="436"/>
    <x v="211"/>
    <x v="261"/>
    <x v="439"/>
    <x v="202"/>
    <x v="211"/>
    <x v="261"/>
    <x v="440"/>
    <x v="3"/>
    <x v="220"/>
    <x v="27"/>
    <x v="176"/>
    <x v="172"/>
    <x v="439"/>
    <x v="439"/>
    <x v="439"/>
    <x v="6"/>
    <x v="8"/>
    <x v="0"/>
    <x v="8"/>
    <x v="285"/>
    <x v="272"/>
  </r>
  <r>
    <x v="67"/>
    <x v="68"/>
    <x v="1"/>
    <x v="4"/>
    <x v="169"/>
    <x v="12"/>
    <x v="1"/>
    <x v="6"/>
    <x v="12"/>
    <x v="7"/>
    <x v="41"/>
    <x v="43"/>
    <x v="2"/>
    <x v="29"/>
    <x v="187"/>
    <x v="99"/>
    <x v="251"/>
    <x v="283"/>
    <x v="333"/>
    <x v="5"/>
    <x v="438"/>
    <x v="2"/>
    <x v="5"/>
    <x v="179"/>
    <x v="91"/>
    <x v="5"/>
    <x v="75"/>
    <x v="179"/>
    <x v="90"/>
    <x v="6"/>
    <x v="3"/>
    <x v="151"/>
    <x v="128"/>
    <x v="133"/>
    <x v="319"/>
    <x v="5"/>
    <x v="5"/>
    <x v="5"/>
    <x v="4"/>
    <x v="8"/>
    <x v="0"/>
    <x v="8"/>
    <x v="39"/>
    <x v="270"/>
  </r>
  <r>
    <x v="140"/>
    <x v="139"/>
    <x v="1"/>
    <x v="4"/>
    <x v="170"/>
    <x v="2"/>
    <x v="1"/>
    <x v="10"/>
    <x v="24"/>
    <x v="7"/>
    <x v="65"/>
    <x v="107"/>
    <x v="0"/>
    <x v="16"/>
    <x v="401"/>
    <x v="93"/>
    <x v="168"/>
    <x v="175"/>
    <x v="242"/>
    <x v="173"/>
    <x v="90"/>
    <x v="2"/>
    <x v="165"/>
    <x v="60"/>
    <x v="65"/>
    <x v="170"/>
    <x v="324"/>
    <x v="71"/>
    <x v="73"/>
    <x v="199"/>
    <x v="3"/>
    <x v="279"/>
    <x v="41"/>
    <x v="65"/>
    <x v="68"/>
    <x v="199"/>
    <x v="199"/>
    <x v="197"/>
    <x v="2"/>
    <x v="4"/>
    <x v="7"/>
    <x v="4"/>
    <x v="25"/>
    <x v="15"/>
  </r>
  <r>
    <x v="244"/>
    <x v="235"/>
    <x v="1"/>
    <x v="4"/>
    <x v="170"/>
    <x v="2"/>
    <x v="1"/>
    <x v="10"/>
    <x v="29"/>
    <x v="7"/>
    <x v="73"/>
    <x v="112"/>
    <x v="2"/>
    <x v="16"/>
    <x v="355"/>
    <x v="72"/>
    <x v="169"/>
    <x v="176"/>
    <x v="226"/>
    <x v="158"/>
    <x v="99"/>
    <x v="2"/>
    <x v="162"/>
    <x v="199"/>
    <x v="203"/>
    <x v="174"/>
    <x v="376"/>
    <x v="199"/>
    <x v="203"/>
    <x v="173"/>
    <x v="3"/>
    <x v="273"/>
    <x v="86"/>
    <x v="211"/>
    <x v="63"/>
    <x v="170"/>
    <x v="170"/>
    <x v="170"/>
    <x v="2"/>
    <x v="4"/>
    <x v="7"/>
    <x v="4"/>
    <x v="21"/>
    <x v="16"/>
  </r>
  <r>
    <x v="318"/>
    <x v="301"/>
    <x v="1"/>
    <x v="11"/>
    <x v="170"/>
    <x v="2"/>
    <x v="1"/>
    <x v="10"/>
    <x v="29"/>
    <x v="5"/>
    <x v="73"/>
    <x v="112"/>
    <x v="2"/>
    <x v="29"/>
    <x v="120"/>
    <x v="72"/>
    <x v="169"/>
    <x v="176"/>
    <x v="226"/>
    <x v="312"/>
    <x v="365"/>
    <x v="2"/>
    <x v="310"/>
    <x v="269"/>
    <x v="279"/>
    <x v="308"/>
    <x v="90"/>
    <x v="268"/>
    <x v="279"/>
    <x v="309"/>
    <x v="3"/>
    <x v="168"/>
    <x v="86"/>
    <x v="281"/>
    <x v="429"/>
    <x v="309"/>
    <x v="309"/>
    <x v="309"/>
    <x v="2"/>
    <x v="4"/>
    <x v="7"/>
    <x v="4"/>
    <x v="464"/>
    <x v="16"/>
  </r>
  <r>
    <x v="376"/>
    <x v="368"/>
    <x v="1"/>
    <x v="4"/>
    <x v="170"/>
    <x v="2"/>
    <x v="1"/>
    <x v="10"/>
    <x v="20"/>
    <x v="7"/>
    <x v="74"/>
    <x v="113"/>
    <x v="2"/>
    <x v="29"/>
    <x v="79"/>
    <x v="100"/>
    <x v="170"/>
    <x v="178"/>
    <x v="227"/>
    <x v="313"/>
    <x v="374"/>
    <x v="2"/>
    <x v="315"/>
    <x v="423"/>
    <x v="437"/>
    <x v="316"/>
    <x v="139"/>
    <x v="423"/>
    <x v="437"/>
    <x v="317"/>
    <x v="3"/>
    <x v="164"/>
    <x v="86"/>
    <x v="448"/>
    <x v="467"/>
    <x v="319"/>
    <x v="319"/>
    <x v="317"/>
    <x v="2"/>
    <x v="4"/>
    <x v="7"/>
    <x v="4"/>
    <x v="465"/>
    <x v="17"/>
  </r>
  <r>
    <x v="399"/>
    <x v="394"/>
    <x v="1"/>
    <x v="4"/>
    <x v="170"/>
    <x v="2"/>
    <x v="1"/>
    <x v="10"/>
    <x v="20"/>
    <x v="7"/>
    <x v="85"/>
    <x v="124"/>
    <x v="0"/>
    <x v="16"/>
    <x v="433"/>
    <x v="89"/>
    <x v="171"/>
    <x v="179"/>
    <x v="240"/>
    <x v="168"/>
    <x v="92"/>
    <x v="2"/>
    <x v="163"/>
    <x v="69"/>
    <x v="70"/>
    <x v="169"/>
    <x v="322"/>
    <x v="77"/>
    <x v="80"/>
    <x v="196"/>
    <x v="3"/>
    <x v="284"/>
    <x v="86"/>
    <x v="83"/>
    <x v="86"/>
    <x v="194"/>
    <x v="194"/>
    <x v="194"/>
    <x v="2"/>
    <x v="4"/>
    <x v="7"/>
    <x v="4"/>
    <x v="26"/>
    <x v="299"/>
  </r>
  <r>
    <x v="34"/>
    <x v="35"/>
    <x v="1"/>
    <x v="4"/>
    <x v="171"/>
    <x v="14"/>
    <x v="1"/>
    <x v="1"/>
    <x v="23"/>
    <x v="1"/>
    <x v="25"/>
    <x v="72"/>
    <x v="2"/>
    <x v="30"/>
    <x v="22"/>
    <x v="89"/>
    <x v="248"/>
    <x v="249"/>
    <x v="124"/>
    <x v="398"/>
    <x v="448"/>
    <x v="2"/>
    <x v="404"/>
    <x v="62"/>
    <x v="69"/>
    <x v="395"/>
    <x v="18"/>
    <x v="60"/>
    <x v="67"/>
    <x v="397"/>
    <x v="3"/>
    <x v="63"/>
    <x v="137"/>
    <x v="127"/>
    <x v="452"/>
    <x v="397"/>
    <x v="397"/>
    <x v="397"/>
    <x v="2"/>
    <x v="7"/>
    <x v="7"/>
    <x v="7"/>
    <x v="406"/>
    <x v="106"/>
  </r>
  <r>
    <x v="38"/>
    <x v="36"/>
    <x v="1"/>
    <x v="4"/>
    <x v="171"/>
    <x v="14"/>
    <x v="1"/>
    <x v="1"/>
    <x v="8"/>
    <x v="1"/>
    <x v="28"/>
    <x v="7"/>
    <x v="2"/>
    <x v="21"/>
    <x v="235"/>
    <x v="65"/>
    <x v="1"/>
    <x v="0"/>
    <x v="336"/>
    <x v="245"/>
    <x v="245"/>
    <x v="2"/>
    <x v="248"/>
    <x v="238"/>
    <x v="244"/>
    <x v="251"/>
    <x v="229"/>
    <x v="238"/>
    <x v="244"/>
    <x v="251"/>
    <x v="3"/>
    <x v="217"/>
    <x v="17"/>
    <x v="114"/>
    <x v="191"/>
    <x v="249"/>
    <x v="249"/>
    <x v="249"/>
    <x v="7"/>
    <x v="7"/>
    <x v="7"/>
    <x v="7"/>
    <x v="237"/>
    <x v="299"/>
  </r>
  <r>
    <x v="39"/>
    <x v="37"/>
    <x v="1"/>
    <x v="4"/>
    <x v="171"/>
    <x v="14"/>
    <x v="1"/>
    <x v="1"/>
    <x v="30"/>
    <x v="1"/>
    <x v="28"/>
    <x v="13"/>
    <x v="2"/>
    <x v="29"/>
    <x v="225"/>
    <x v="84"/>
    <x v="179"/>
    <x v="184"/>
    <x v="205"/>
    <x v="267"/>
    <x v="305"/>
    <x v="2"/>
    <x v="280"/>
    <x v="292"/>
    <x v="294"/>
    <x v="288"/>
    <x v="224"/>
    <x v="293"/>
    <x v="295"/>
    <x v="289"/>
    <x v="3"/>
    <x v="209"/>
    <x v="133"/>
    <x v="384"/>
    <x v="304"/>
    <x v="288"/>
    <x v="288"/>
    <x v="288"/>
    <x v="6"/>
    <x v="7"/>
    <x v="7"/>
    <x v="7"/>
    <x v="272"/>
    <x v="134"/>
  </r>
  <r>
    <x v="52"/>
    <x v="46"/>
    <x v="1"/>
    <x v="4"/>
    <x v="172"/>
    <x v="3"/>
    <x v="1"/>
    <x v="11"/>
    <x v="20"/>
    <x v="7"/>
    <x v="35"/>
    <x v="80"/>
    <x v="0"/>
    <x v="16"/>
    <x v="304"/>
    <x v="33"/>
    <x v="155"/>
    <x v="158"/>
    <x v="310"/>
    <x v="243"/>
    <x v="149"/>
    <x v="2"/>
    <x v="223"/>
    <x v="400"/>
    <x v="413"/>
    <x v="228"/>
    <x v="301"/>
    <x v="395"/>
    <x v="408"/>
    <x v="197"/>
    <x v="3"/>
    <x v="233"/>
    <x v="54"/>
    <x v="408"/>
    <x v="203"/>
    <x v="197"/>
    <x v="197"/>
    <x v="195"/>
    <x v="2"/>
    <x v="2"/>
    <x v="7"/>
    <x v="2"/>
    <x v="120"/>
    <x v="123"/>
  </r>
  <r>
    <x v="245"/>
    <x v="236"/>
    <x v="1"/>
    <x v="4"/>
    <x v="173"/>
    <x v="4"/>
    <x v="3"/>
    <x v="13"/>
    <x v="29"/>
    <x v="7"/>
    <x v="73"/>
    <x v="112"/>
    <x v="2"/>
    <x v="16"/>
    <x v="328"/>
    <x v="24"/>
    <x v="28"/>
    <x v="28"/>
    <x v="249"/>
    <x v="188"/>
    <x v="225"/>
    <x v="2"/>
    <x v="213"/>
    <x v="137"/>
    <x v="146"/>
    <x v="208"/>
    <x v="252"/>
    <x v="137"/>
    <x v="145"/>
    <x v="208"/>
    <x v="3"/>
    <x v="249"/>
    <x v="86"/>
    <x v="149"/>
    <x v="160"/>
    <x v="206"/>
    <x v="206"/>
    <x v="206"/>
    <x v="2"/>
    <x v="3"/>
    <x v="7"/>
    <x v="3"/>
    <x v="82"/>
    <x v="92"/>
  </r>
  <r>
    <x v="353"/>
    <x v="335"/>
    <x v="1"/>
    <x v="11"/>
    <x v="173"/>
    <x v="4"/>
    <x v="3"/>
    <x v="13"/>
    <x v="29"/>
    <x v="5"/>
    <x v="73"/>
    <x v="112"/>
    <x v="2"/>
    <x v="29"/>
    <x v="146"/>
    <x v="24"/>
    <x v="28"/>
    <x v="28"/>
    <x v="249"/>
    <x v="286"/>
    <x v="258"/>
    <x v="2"/>
    <x v="275"/>
    <x v="326"/>
    <x v="334"/>
    <x v="281"/>
    <x v="209"/>
    <x v="326"/>
    <x v="335"/>
    <x v="282"/>
    <x v="3"/>
    <x v="188"/>
    <x v="86"/>
    <x v="343"/>
    <x v="338"/>
    <x v="281"/>
    <x v="281"/>
    <x v="281"/>
    <x v="2"/>
    <x v="3"/>
    <x v="7"/>
    <x v="3"/>
    <x v="408"/>
    <x v="92"/>
  </r>
  <r>
    <x v="246"/>
    <x v="237"/>
    <x v="1"/>
    <x v="4"/>
    <x v="174"/>
    <x v="14"/>
    <x v="1"/>
    <x v="14"/>
    <x v="29"/>
    <x v="6"/>
    <x v="73"/>
    <x v="112"/>
    <x v="2"/>
    <x v="16"/>
    <x v="344"/>
    <x v="63"/>
    <x v="119"/>
    <x v="121"/>
    <x v="135"/>
    <x v="107"/>
    <x v="145"/>
    <x v="2"/>
    <x v="133"/>
    <x v="151"/>
    <x v="157"/>
    <x v="119"/>
    <x v="328"/>
    <x v="151"/>
    <x v="157"/>
    <x v="120"/>
    <x v="3"/>
    <x v="352"/>
    <x v="86"/>
    <x v="163"/>
    <x v="62"/>
    <x v="117"/>
    <x v="117"/>
    <x v="117"/>
    <x v="2"/>
    <x v="7"/>
    <x v="7"/>
    <x v="7"/>
    <x v="146"/>
    <x v="160"/>
  </r>
  <r>
    <x v="319"/>
    <x v="302"/>
    <x v="1"/>
    <x v="11"/>
    <x v="174"/>
    <x v="14"/>
    <x v="1"/>
    <x v="14"/>
    <x v="29"/>
    <x v="5"/>
    <x v="73"/>
    <x v="112"/>
    <x v="2"/>
    <x v="29"/>
    <x v="130"/>
    <x v="63"/>
    <x v="119"/>
    <x v="121"/>
    <x v="135"/>
    <x v="371"/>
    <x v="314"/>
    <x v="2"/>
    <x v="341"/>
    <x v="313"/>
    <x v="322"/>
    <x v="358"/>
    <x v="144"/>
    <x v="314"/>
    <x v="322"/>
    <x v="360"/>
    <x v="3"/>
    <x v="89"/>
    <x v="86"/>
    <x v="330"/>
    <x v="430"/>
    <x v="360"/>
    <x v="360"/>
    <x v="360"/>
    <x v="2"/>
    <x v="7"/>
    <x v="7"/>
    <x v="7"/>
    <x v="341"/>
    <x v="160"/>
  </r>
  <r>
    <x v="402"/>
    <x v="397"/>
    <x v="1"/>
    <x v="4"/>
    <x v="174"/>
    <x v="14"/>
    <x v="1"/>
    <x v="14"/>
    <x v="11"/>
    <x v="6"/>
    <x v="88"/>
    <x v="127"/>
    <x v="2"/>
    <x v="29"/>
    <x v="82"/>
    <x v="57"/>
    <x v="121"/>
    <x v="123"/>
    <x v="129"/>
    <x v="382"/>
    <x v="308"/>
    <x v="2"/>
    <x v="346"/>
    <x v="230"/>
    <x v="252"/>
    <x v="356"/>
    <x v="135"/>
    <x v="230"/>
    <x v="252"/>
    <x v="358"/>
    <x v="3"/>
    <x v="77"/>
    <x v="86"/>
    <x v="257"/>
    <x v="257"/>
    <x v="358"/>
    <x v="358"/>
    <x v="358"/>
    <x v="2"/>
    <x v="7"/>
    <x v="7"/>
    <x v="7"/>
    <x v="348"/>
    <x v="161"/>
  </r>
  <r>
    <x v="466"/>
    <x v="465"/>
    <x v="1"/>
    <x v="4"/>
    <x v="175"/>
    <x v="15"/>
    <x v="10"/>
    <x v="7"/>
    <x v="24"/>
    <x v="1"/>
    <x v="110"/>
    <x v="148"/>
    <x v="2"/>
    <x v="12"/>
    <x v="458"/>
    <x v="24"/>
    <x v="31"/>
    <x v="32"/>
    <x v="289"/>
    <x v="212"/>
    <x v="119"/>
    <x v="2"/>
    <x v="194"/>
    <x v="132"/>
    <x v="144"/>
    <x v="223"/>
    <x v="374"/>
    <x v="130"/>
    <x v="142"/>
    <x v="225"/>
    <x v="3"/>
    <x v="434"/>
    <x v="86"/>
    <x v="144"/>
    <x v="159"/>
    <x v="224"/>
    <x v="224"/>
    <x v="223"/>
    <x v="2"/>
    <x v="8"/>
    <x v="7"/>
    <x v="15"/>
    <x v="137"/>
    <x v="231"/>
  </r>
  <r>
    <x v="456"/>
    <x v="455"/>
    <x v="1"/>
    <x v="4"/>
    <x v="176"/>
    <x v="6"/>
    <x v="2"/>
    <x v="7"/>
    <x v="2"/>
    <x v="1"/>
    <x v="108"/>
    <x v="125"/>
    <x v="2"/>
    <x v="12"/>
    <x v="457"/>
    <x v="13"/>
    <x v="29"/>
    <x v="29"/>
    <x v="293"/>
    <x v="223"/>
    <x v="168"/>
    <x v="2"/>
    <x v="215"/>
    <x v="273"/>
    <x v="278"/>
    <x v="235"/>
    <x v="345"/>
    <x v="273"/>
    <x v="277"/>
    <x v="236"/>
    <x v="3"/>
    <x v="250"/>
    <x v="86"/>
    <x v="279"/>
    <x v="276"/>
    <x v="235"/>
    <x v="235"/>
    <x v="234"/>
    <x v="2"/>
    <x v="0"/>
    <x v="7"/>
    <x v="0"/>
    <x v="322"/>
    <x v="261"/>
  </r>
  <r>
    <x v="11"/>
    <x v="5"/>
    <x v="1"/>
    <x v="2"/>
    <x v="177"/>
    <x v="1"/>
    <x v="5"/>
    <x v="14"/>
    <x v="22"/>
    <x v="6"/>
    <x v="13"/>
    <x v="33"/>
    <x v="2"/>
    <x v="25"/>
    <x v="220"/>
    <x v="72"/>
    <x v="151"/>
    <x v="153"/>
    <x v="192"/>
    <x v="279"/>
    <x v="254"/>
    <x v="2"/>
    <x v="267"/>
    <x v="263"/>
    <x v="272"/>
    <x v="282"/>
    <x v="221"/>
    <x v="261"/>
    <x v="270"/>
    <x v="283"/>
    <x v="3"/>
    <x v="208"/>
    <x v="118"/>
    <x v="326"/>
    <x v="290"/>
    <x v="282"/>
    <x v="282"/>
    <x v="282"/>
    <x v="4"/>
    <x v="6"/>
    <x v="7"/>
    <x v="6"/>
    <x v="263"/>
    <x v="203"/>
  </r>
  <r>
    <x v="12"/>
    <x v="6"/>
    <x v="1"/>
    <x v="4"/>
    <x v="177"/>
    <x v="1"/>
    <x v="5"/>
    <x v="14"/>
    <x v="25"/>
    <x v="6"/>
    <x v="13"/>
    <x v="33"/>
    <x v="2"/>
    <x v="16"/>
    <x v="262"/>
    <x v="57"/>
    <x v="150"/>
    <x v="152"/>
    <x v="190"/>
    <x v="162"/>
    <x v="167"/>
    <x v="2"/>
    <x v="174"/>
    <x v="289"/>
    <x v="289"/>
    <x v="172"/>
    <x v="248"/>
    <x v="290"/>
    <x v="290"/>
    <x v="171"/>
    <x v="3"/>
    <x v="258"/>
    <x v="23"/>
    <x v="166"/>
    <x v="161"/>
    <x v="166"/>
    <x v="166"/>
    <x v="168"/>
    <x v="4"/>
    <x v="6"/>
    <x v="7"/>
    <x v="6"/>
    <x v="203"/>
    <x v="202"/>
  </r>
  <r>
    <x v="13"/>
    <x v="7"/>
    <x v="1"/>
    <x v="4"/>
    <x v="177"/>
    <x v="1"/>
    <x v="5"/>
    <x v="14"/>
    <x v="23"/>
    <x v="6"/>
    <x v="13"/>
    <x v="33"/>
    <x v="2"/>
    <x v="28"/>
    <x v="213"/>
    <x v="61"/>
    <x v="151"/>
    <x v="153"/>
    <x v="191"/>
    <x v="291"/>
    <x v="266"/>
    <x v="2"/>
    <x v="286"/>
    <x v="215"/>
    <x v="224"/>
    <x v="290"/>
    <x v="217"/>
    <x v="215"/>
    <x v="224"/>
    <x v="291"/>
    <x v="3"/>
    <x v="199"/>
    <x v="125"/>
    <x v="314"/>
    <x v="303"/>
    <x v="290"/>
    <x v="290"/>
    <x v="290"/>
    <x v="4"/>
    <x v="6"/>
    <x v="7"/>
    <x v="6"/>
    <x v="273"/>
    <x v="203"/>
  </r>
  <r>
    <x v="47"/>
    <x v="18"/>
    <x v="0"/>
    <x v="7"/>
    <x v="177"/>
    <x v="1"/>
    <x v="5"/>
    <x v="14"/>
    <x v="15"/>
    <x v="6"/>
    <x v="13"/>
    <x v="33"/>
    <x v="2"/>
    <x v="18"/>
    <x v="244"/>
    <x v="72"/>
    <x v="151"/>
    <x v="153"/>
    <x v="192"/>
    <x v="199"/>
    <x v="235"/>
    <x v="2"/>
    <x v="224"/>
    <x v="207"/>
    <x v="214"/>
    <x v="207"/>
    <x v="232"/>
    <x v="206"/>
    <x v="214"/>
    <x v="207"/>
    <x v="3"/>
    <x v="223"/>
    <x v="44"/>
    <x v="171"/>
    <x v="214"/>
    <x v="205"/>
    <x v="205"/>
    <x v="205"/>
    <x v="4"/>
    <x v="6"/>
    <x v="7"/>
    <x v="6"/>
    <x v="234"/>
    <x v="203"/>
  </r>
  <r>
    <x v="247"/>
    <x v="238"/>
    <x v="1"/>
    <x v="4"/>
    <x v="177"/>
    <x v="1"/>
    <x v="5"/>
    <x v="14"/>
    <x v="29"/>
    <x v="6"/>
    <x v="73"/>
    <x v="112"/>
    <x v="2"/>
    <x v="16"/>
    <x v="353"/>
    <x v="76"/>
    <x v="183"/>
    <x v="188"/>
    <x v="153"/>
    <x v="120"/>
    <x v="94"/>
    <x v="2"/>
    <x v="115"/>
    <x v="194"/>
    <x v="196"/>
    <x v="116"/>
    <x v="368"/>
    <x v="194"/>
    <x v="194"/>
    <x v="117"/>
    <x v="3"/>
    <x v="366"/>
    <x v="86"/>
    <x v="205"/>
    <x v="176"/>
    <x v="114"/>
    <x v="114"/>
    <x v="114"/>
    <x v="2"/>
    <x v="6"/>
    <x v="7"/>
    <x v="6"/>
    <x v="153"/>
    <x v="177"/>
  </r>
  <r>
    <x v="320"/>
    <x v="303"/>
    <x v="1"/>
    <x v="11"/>
    <x v="177"/>
    <x v="1"/>
    <x v="5"/>
    <x v="14"/>
    <x v="29"/>
    <x v="5"/>
    <x v="73"/>
    <x v="112"/>
    <x v="2"/>
    <x v="29"/>
    <x v="121"/>
    <x v="76"/>
    <x v="183"/>
    <x v="188"/>
    <x v="153"/>
    <x v="354"/>
    <x v="369"/>
    <x v="2"/>
    <x v="367"/>
    <x v="274"/>
    <x v="287"/>
    <x v="362"/>
    <x v="98"/>
    <x v="274"/>
    <x v="288"/>
    <x v="364"/>
    <x v="3"/>
    <x v="74"/>
    <x v="86"/>
    <x v="291"/>
    <x v="328"/>
    <x v="364"/>
    <x v="364"/>
    <x v="364"/>
    <x v="2"/>
    <x v="6"/>
    <x v="7"/>
    <x v="6"/>
    <x v="332"/>
    <x v="177"/>
  </r>
  <r>
    <x v="248"/>
    <x v="239"/>
    <x v="1"/>
    <x v="4"/>
    <x v="178"/>
    <x v="0"/>
    <x v="1"/>
    <x v="14"/>
    <x v="29"/>
    <x v="9"/>
    <x v="73"/>
    <x v="112"/>
    <x v="2"/>
    <x v="16"/>
    <x v="321"/>
    <x v="27"/>
    <x v="68"/>
    <x v="69"/>
    <x v="290"/>
    <x v="227"/>
    <x v="191"/>
    <x v="2"/>
    <x v="228"/>
    <x v="309"/>
    <x v="314"/>
    <x v="238"/>
    <x v="330"/>
    <x v="310"/>
    <x v="315"/>
    <x v="240"/>
    <x v="3"/>
    <x v="304"/>
    <x v="86"/>
    <x v="321"/>
    <x v="66"/>
    <x v="238"/>
    <x v="238"/>
    <x v="238"/>
    <x v="2"/>
    <x v="5"/>
    <x v="7"/>
    <x v="5"/>
    <x v="80"/>
    <x v="91"/>
  </r>
  <r>
    <x v="321"/>
    <x v="304"/>
    <x v="1"/>
    <x v="11"/>
    <x v="178"/>
    <x v="0"/>
    <x v="1"/>
    <x v="14"/>
    <x v="29"/>
    <x v="5"/>
    <x v="73"/>
    <x v="112"/>
    <x v="2"/>
    <x v="29"/>
    <x v="154"/>
    <x v="27"/>
    <x v="68"/>
    <x v="69"/>
    <x v="290"/>
    <x v="259"/>
    <x v="283"/>
    <x v="2"/>
    <x v="263"/>
    <x v="154"/>
    <x v="165"/>
    <x v="259"/>
    <x v="142"/>
    <x v="154"/>
    <x v="165"/>
    <x v="258"/>
    <x v="3"/>
    <x v="143"/>
    <x v="86"/>
    <x v="179"/>
    <x v="422"/>
    <x v="256"/>
    <x v="256"/>
    <x v="256"/>
    <x v="2"/>
    <x v="5"/>
    <x v="7"/>
    <x v="5"/>
    <x v="411"/>
    <x v="91"/>
  </r>
  <r>
    <x v="141"/>
    <x v="387"/>
    <x v="2"/>
    <x v="10"/>
    <x v="179"/>
    <x v="15"/>
    <x v="11"/>
    <x v="15"/>
    <x v="12"/>
    <x v="2"/>
    <x v="10"/>
    <x v="62"/>
    <x v="2"/>
    <x v="26"/>
    <x v="476"/>
    <x v="152"/>
    <x v="1"/>
    <x v="0"/>
    <x v="311"/>
    <x v="245"/>
    <x v="245"/>
    <x v="2"/>
    <x v="248"/>
    <x v="238"/>
    <x v="244"/>
    <x v="251"/>
    <x v="229"/>
    <x v="238"/>
    <x v="244"/>
    <x v="251"/>
    <x v="3"/>
    <x v="434"/>
    <x v="140"/>
    <x v="400"/>
    <x v="389"/>
    <x v="249"/>
    <x v="249"/>
    <x v="249"/>
    <x v="2"/>
    <x v="8"/>
    <x v="7"/>
    <x v="15"/>
    <x v="247"/>
    <x v="257"/>
  </r>
  <r>
    <x v="142"/>
    <x v="388"/>
    <x v="2"/>
    <x v="9"/>
    <x v="179"/>
    <x v="15"/>
    <x v="11"/>
    <x v="15"/>
    <x v="15"/>
    <x v="2"/>
    <x v="10"/>
    <x v="62"/>
    <x v="2"/>
    <x v="17"/>
    <x v="476"/>
    <x v="152"/>
    <x v="1"/>
    <x v="0"/>
    <x v="311"/>
    <x v="245"/>
    <x v="245"/>
    <x v="2"/>
    <x v="248"/>
    <x v="238"/>
    <x v="244"/>
    <x v="251"/>
    <x v="229"/>
    <x v="238"/>
    <x v="244"/>
    <x v="251"/>
    <x v="3"/>
    <x v="434"/>
    <x v="15"/>
    <x v="90"/>
    <x v="100"/>
    <x v="249"/>
    <x v="249"/>
    <x v="249"/>
    <x v="2"/>
    <x v="8"/>
    <x v="7"/>
    <x v="15"/>
    <x v="247"/>
    <x v="257"/>
  </r>
  <r>
    <x v="143"/>
    <x v="389"/>
    <x v="1"/>
    <x v="2"/>
    <x v="179"/>
    <x v="15"/>
    <x v="11"/>
    <x v="15"/>
    <x v="22"/>
    <x v="2"/>
    <x v="10"/>
    <x v="62"/>
    <x v="2"/>
    <x v="26"/>
    <x v="476"/>
    <x v="152"/>
    <x v="1"/>
    <x v="0"/>
    <x v="311"/>
    <x v="245"/>
    <x v="245"/>
    <x v="2"/>
    <x v="248"/>
    <x v="238"/>
    <x v="244"/>
    <x v="251"/>
    <x v="229"/>
    <x v="238"/>
    <x v="244"/>
    <x v="251"/>
    <x v="3"/>
    <x v="434"/>
    <x v="140"/>
    <x v="400"/>
    <x v="389"/>
    <x v="249"/>
    <x v="249"/>
    <x v="249"/>
    <x v="2"/>
    <x v="8"/>
    <x v="7"/>
    <x v="15"/>
    <x v="247"/>
    <x v="257"/>
  </r>
  <r>
    <x v="249"/>
    <x v="240"/>
    <x v="1"/>
    <x v="4"/>
    <x v="180"/>
    <x v="14"/>
    <x v="10"/>
    <x v="14"/>
    <x v="29"/>
    <x v="2"/>
    <x v="73"/>
    <x v="112"/>
    <x v="2"/>
    <x v="16"/>
    <x v="380"/>
    <x v="89"/>
    <x v="224"/>
    <x v="225"/>
    <x v="150"/>
    <x v="113"/>
    <x v="72"/>
    <x v="2"/>
    <x v="105"/>
    <x v="219"/>
    <x v="217"/>
    <x v="109"/>
    <x v="402"/>
    <x v="219"/>
    <x v="217"/>
    <x v="110"/>
    <x v="3"/>
    <x v="360"/>
    <x v="86"/>
    <x v="223"/>
    <x v="56"/>
    <x v="107"/>
    <x v="107"/>
    <x v="107"/>
    <x v="2"/>
    <x v="7"/>
    <x v="7"/>
    <x v="7"/>
    <x v="47"/>
    <x v="56"/>
  </r>
  <r>
    <x v="322"/>
    <x v="305"/>
    <x v="1"/>
    <x v="11"/>
    <x v="180"/>
    <x v="14"/>
    <x v="10"/>
    <x v="14"/>
    <x v="29"/>
    <x v="5"/>
    <x v="73"/>
    <x v="112"/>
    <x v="2"/>
    <x v="29"/>
    <x v="93"/>
    <x v="89"/>
    <x v="224"/>
    <x v="225"/>
    <x v="150"/>
    <x v="363"/>
    <x v="391"/>
    <x v="2"/>
    <x v="378"/>
    <x v="254"/>
    <x v="268"/>
    <x v="372"/>
    <x v="67"/>
    <x v="254"/>
    <x v="267"/>
    <x v="373"/>
    <x v="3"/>
    <x v="80"/>
    <x v="86"/>
    <x v="271"/>
    <x v="438"/>
    <x v="373"/>
    <x v="373"/>
    <x v="373"/>
    <x v="2"/>
    <x v="7"/>
    <x v="7"/>
    <x v="7"/>
    <x v="441"/>
    <x v="56"/>
  </r>
  <r>
    <x v="136"/>
    <x v="137"/>
    <x v="1"/>
    <x v="4"/>
    <x v="181"/>
    <x v="2"/>
    <x v="3"/>
    <x v="8"/>
    <x v="11"/>
    <x v="7"/>
    <x v="65"/>
    <x v="107"/>
    <x v="0"/>
    <x v="16"/>
    <x v="361"/>
    <x v="17"/>
    <x v="19"/>
    <x v="19"/>
    <x v="305"/>
    <x v="239"/>
    <x v="226"/>
    <x v="2"/>
    <x v="241"/>
    <x v="165"/>
    <x v="174"/>
    <x v="243"/>
    <x v="251"/>
    <x v="169"/>
    <x v="178"/>
    <x v="248"/>
    <x v="3"/>
    <x v="274"/>
    <x v="74"/>
    <x v="177"/>
    <x v="206"/>
    <x v="247"/>
    <x v="247"/>
    <x v="246"/>
    <x v="2"/>
    <x v="4"/>
    <x v="7"/>
    <x v="4"/>
    <x v="240"/>
    <x v="248"/>
  </r>
  <r>
    <x v="442"/>
    <x v="441"/>
    <x v="1"/>
    <x v="4"/>
    <x v="181"/>
    <x v="2"/>
    <x v="3"/>
    <x v="8"/>
    <x v="20"/>
    <x v="7"/>
    <x v="105"/>
    <x v="143"/>
    <x v="0"/>
    <x v="29"/>
    <x v="42"/>
    <x v="14"/>
    <x v="21"/>
    <x v="21"/>
    <x v="302"/>
    <x v="250"/>
    <x v="259"/>
    <x v="2"/>
    <x v="254"/>
    <x v="286"/>
    <x v="290"/>
    <x v="256"/>
    <x v="206"/>
    <x v="284"/>
    <x v="287"/>
    <x v="253"/>
    <x v="3"/>
    <x v="162"/>
    <x v="86"/>
    <x v="290"/>
    <x v="285"/>
    <x v="251"/>
    <x v="251"/>
    <x v="251"/>
    <x v="2"/>
    <x v="4"/>
    <x v="7"/>
    <x v="4"/>
    <x v="259"/>
    <x v="249"/>
  </r>
  <r>
    <x v="250"/>
    <x v="241"/>
    <x v="1"/>
    <x v="4"/>
    <x v="182"/>
    <x v="13"/>
    <x v="8"/>
    <x v="14"/>
    <x v="29"/>
    <x v="4"/>
    <x v="73"/>
    <x v="112"/>
    <x v="2"/>
    <x v="16"/>
    <x v="345"/>
    <x v="67"/>
    <x v="120"/>
    <x v="122"/>
    <x v="95"/>
    <x v="84"/>
    <x v="130"/>
    <x v="2"/>
    <x v="106"/>
    <x v="119"/>
    <x v="126"/>
    <x v="96"/>
    <x v="340"/>
    <x v="119"/>
    <x v="126"/>
    <x v="97"/>
    <x v="3"/>
    <x v="412"/>
    <x v="86"/>
    <x v="126"/>
    <x v="111"/>
    <x v="94"/>
    <x v="94"/>
    <x v="94"/>
    <x v="2"/>
    <x v="8"/>
    <x v="1"/>
    <x v="9"/>
    <x v="130"/>
    <x v="148"/>
  </r>
  <r>
    <x v="323"/>
    <x v="306"/>
    <x v="1"/>
    <x v="11"/>
    <x v="182"/>
    <x v="13"/>
    <x v="8"/>
    <x v="14"/>
    <x v="29"/>
    <x v="5"/>
    <x v="73"/>
    <x v="112"/>
    <x v="2"/>
    <x v="29"/>
    <x v="129"/>
    <x v="67"/>
    <x v="120"/>
    <x v="122"/>
    <x v="95"/>
    <x v="402"/>
    <x v="333"/>
    <x v="2"/>
    <x v="377"/>
    <x v="348"/>
    <x v="354"/>
    <x v="392"/>
    <x v="131"/>
    <x v="347"/>
    <x v="355"/>
    <x v="394"/>
    <x v="3"/>
    <x v="23"/>
    <x v="86"/>
    <x v="364"/>
    <x v="380"/>
    <x v="394"/>
    <x v="394"/>
    <x v="394"/>
    <x v="2"/>
    <x v="8"/>
    <x v="1"/>
    <x v="9"/>
    <x v="357"/>
    <x v="148"/>
  </r>
  <r>
    <x v="251"/>
    <x v="349"/>
    <x v="1"/>
    <x v="4"/>
    <x v="183"/>
    <x v="12"/>
    <x v="0"/>
    <x v="3"/>
    <x v="29"/>
    <x v="1"/>
    <x v="73"/>
    <x v="112"/>
    <x v="2"/>
    <x v="16"/>
    <x v="414"/>
    <x v="104"/>
    <x v="225"/>
    <x v="220"/>
    <x v="44"/>
    <x v="35"/>
    <x v="59"/>
    <x v="2"/>
    <x v="32"/>
    <x v="54"/>
    <x v="53"/>
    <x v="33"/>
    <x v="403"/>
    <x v="54"/>
    <x v="52"/>
    <x v="32"/>
    <x v="3"/>
    <x v="396"/>
    <x v="86"/>
    <x v="56"/>
    <x v="30"/>
    <x v="31"/>
    <x v="31"/>
    <x v="31"/>
    <x v="2"/>
    <x v="8"/>
    <x v="0"/>
    <x v="8"/>
    <x v="49"/>
    <x v="299"/>
  </r>
  <r>
    <x v="329"/>
    <x v="344"/>
    <x v="1"/>
    <x v="11"/>
    <x v="183"/>
    <x v="12"/>
    <x v="0"/>
    <x v="3"/>
    <x v="29"/>
    <x v="5"/>
    <x v="73"/>
    <x v="112"/>
    <x v="2"/>
    <x v="29"/>
    <x v="62"/>
    <x v="104"/>
    <x v="225"/>
    <x v="220"/>
    <x v="44"/>
    <x v="441"/>
    <x v="404"/>
    <x v="2"/>
    <x v="447"/>
    <x v="403"/>
    <x v="424"/>
    <x v="452"/>
    <x v="66"/>
    <x v="403"/>
    <x v="424"/>
    <x v="454"/>
    <x v="3"/>
    <x v="40"/>
    <x v="86"/>
    <x v="434"/>
    <x v="466"/>
    <x v="453"/>
    <x v="453"/>
    <x v="453"/>
    <x v="2"/>
    <x v="8"/>
    <x v="0"/>
    <x v="8"/>
    <x v="440"/>
    <x v="60"/>
  </r>
  <r>
    <x v="252"/>
    <x v="242"/>
    <x v="1"/>
    <x v="4"/>
    <x v="184"/>
    <x v="1"/>
    <x v="1"/>
    <x v="14"/>
    <x v="29"/>
    <x v="6"/>
    <x v="73"/>
    <x v="112"/>
    <x v="2"/>
    <x v="16"/>
    <x v="352"/>
    <x v="67"/>
    <x v="129"/>
    <x v="131"/>
    <x v="130"/>
    <x v="105"/>
    <x v="136"/>
    <x v="2"/>
    <x v="127"/>
    <x v="133"/>
    <x v="140"/>
    <x v="110"/>
    <x v="326"/>
    <x v="131"/>
    <x v="139"/>
    <x v="111"/>
    <x v="3"/>
    <x v="365"/>
    <x v="86"/>
    <x v="141"/>
    <x v="39"/>
    <x v="108"/>
    <x v="108"/>
    <x v="108"/>
    <x v="2"/>
    <x v="6"/>
    <x v="7"/>
    <x v="6"/>
    <x v="148"/>
    <x v="166"/>
  </r>
  <r>
    <x v="324"/>
    <x v="307"/>
    <x v="1"/>
    <x v="11"/>
    <x v="184"/>
    <x v="1"/>
    <x v="1"/>
    <x v="14"/>
    <x v="29"/>
    <x v="5"/>
    <x v="73"/>
    <x v="112"/>
    <x v="2"/>
    <x v="29"/>
    <x v="122"/>
    <x v="67"/>
    <x v="129"/>
    <x v="131"/>
    <x v="130"/>
    <x v="373"/>
    <x v="324"/>
    <x v="2"/>
    <x v="352"/>
    <x v="333"/>
    <x v="340"/>
    <x v="371"/>
    <x v="145"/>
    <x v="333"/>
    <x v="341"/>
    <x v="372"/>
    <x v="3"/>
    <x v="75"/>
    <x v="86"/>
    <x v="350"/>
    <x v="459"/>
    <x v="372"/>
    <x v="372"/>
    <x v="372"/>
    <x v="2"/>
    <x v="6"/>
    <x v="7"/>
    <x v="6"/>
    <x v="337"/>
    <x v="166"/>
  </r>
  <r>
    <x v="423"/>
    <x v="424"/>
    <x v="1"/>
    <x v="4"/>
    <x v="184"/>
    <x v="1"/>
    <x v="1"/>
    <x v="14"/>
    <x v="25"/>
    <x v="6"/>
    <x v="96"/>
    <x v="135"/>
    <x v="2"/>
    <x v="29"/>
    <x v="59"/>
    <x v="72"/>
    <x v="136"/>
    <x v="139"/>
    <x v="121"/>
    <x v="387"/>
    <x v="322"/>
    <x v="2"/>
    <x v="361"/>
    <x v="344"/>
    <x v="352"/>
    <x v="376"/>
    <x v="149"/>
    <x v="344"/>
    <x v="354"/>
    <x v="377"/>
    <x v="3"/>
    <x v="67"/>
    <x v="86"/>
    <x v="363"/>
    <x v="353"/>
    <x v="377"/>
    <x v="377"/>
    <x v="377"/>
    <x v="2"/>
    <x v="6"/>
    <x v="7"/>
    <x v="6"/>
    <x v="342"/>
    <x v="167"/>
  </r>
  <r>
    <x v="66"/>
    <x v="67"/>
    <x v="1"/>
    <x v="4"/>
    <x v="185"/>
    <x v="12"/>
    <x v="4"/>
    <x v="3"/>
    <x v="2"/>
    <x v="1"/>
    <x v="39"/>
    <x v="41"/>
    <x v="0"/>
    <x v="16"/>
    <x v="276"/>
    <x v="69"/>
    <x v="193"/>
    <x v="202"/>
    <x v="324"/>
    <x v="430"/>
    <x v="111"/>
    <x v="2"/>
    <x v="432"/>
    <x v="312"/>
    <x v="331"/>
    <x v="435"/>
    <x v="285"/>
    <x v="304"/>
    <x v="323"/>
    <x v="435"/>
    <x v="3"/>
    <x v="299"/>
    <x v="28"/>
    <x v="251"/>
    <x v="162"/>
    <x v="434"/>
    <x v="434"/>
    <x v="434"/>
    <x v="4"/>
    <x v="8"/>
    <x v="0"/>
    <x v="8"/>
    <x v="89"/>
    <x v="44"/>
  </r>
  <r>
    <x v="83"/>
    <x v="85"/>
    <x v="1"/>
    <x v="4"/>
    <x v="185"/>
    <x v="12"/>
    <x v="4"/>
    <x v="3"/>
    <x v="2"/>
    <x v="1"/>
    <x v="45"/>
    <x v="89"/>
    <x v="0"/>
    <x v="33"/>
    <x v="13"/>
    <x v="80"/>
    <x v="223"/>
    <x v="231"/>
    <x v="325"/>
    <x v="14"/>
    <x v="457"/>
    <x v="2"/>
    <x v="16"/>
    <x v="58"/>
    <x v="49"/>
    <x v="16"/>
    <x v="61"/>
    <x v="67"/>
    <x v="55"/>
    <x v="17"/>
    <x v="3"/>
    <x v="1"/>
    <x v="130"/>
    <x v="79"/>
    <x v="413"/>
    <x v="16"/>
    <x v="16"/>
    <x v="16"/>
    <x v="2"/>
    <x v="8"/>
    <x v="0"/>
    <x v="8"/>
    <x v="356"/>
    <x v="233"/>
  </r>
  <r>
    <x v="99"/>
    <x v="101"/>
    <x v="1"/>
    <x v="4"/>
    <x v="185"/>
    <x v="12"/>
    <x v="4"/>
    <x v="3"/>
    <x v="3"/>
    <x v="1"/>
    <x v="51"/>
    <x v="35"/>
    <x v="0"/>
    <x v="16"/>
    <x v="270"/>
    <x v="94"/>
    <x v="186"/>
    <x v="198"/>
    <x v="322"/>
    <x v="429"/>
    <x v="108"/>
    <x v="2"/>
    <x v="429"/>
    <x v="94"/>
    <x v="110"/>
    <x v="433"/>
    <x v="262"/>
    <x v="103"/>
    <x v="122"/>
    <x v="432"/>
    <x v="3"/>
    <x v="291"/>
    <x v="45"/>
    <x v="93"/>
    <x v="167"/>
    <x v="432"/>
    <x v="432"/>
    <x v="431"/>
    <x v="4"/>
    <x v="8"/>
    <x v="0"/>
    <x v="8"/>
    <x v="96"/>
    <x v="41"/>
  </r>
  <r>
    <x v="236"/>
    <x v="228"/>
    <x v="1"/>
    <x v="4"/>
    <x v="185"/>
    <x v="12"/>
    <x v="4"/>
    <x v="3"/>
    <x v="29"/>
    <x v="1"/>
    <x v="73"/>
    <x v="112"/>
    <x v="2"/>
    <x v="16"/>
    <x v="391"/>
    <x v="94"/>
    <x v="226"/>
    <x v="232"/>
    <x v="327"/>
    <x v="443"/>
    <x v="71"/>
    <x v="2"/>
    <x v="444"/>
    <x v="178"/>
    <x v="253"/>
    <x v="450"/>
    <x v="375"/>
    <x v="177"/>
    <x v="253"/>
    <x v="451"/>
    <x v="3"/>
    <x v="388"/>
    <x v="86"/>
    <x v="258"/>
    <x v="215"/>
    <x v="450"/>
    <x v="450"/>
    <x v="450"/>
    <x v="2"/>
    <x v="8"/>
    <x v="0"/>
    <x v="8"/>
    <x v="210"/>
    <x v="243"/>
  </r>
  <r>
    <x v="253"/>
    <x v="243"/>
    <x v="1"/>
    <x v="4"/>
    <x v="185"/>
    <x v="12"/>
    <x v="4"/>
    <x v="3"/>
    <x v="29"/>
    <x v="1"/>
    <x v="73"/>
    <x v="112"/>
    <x v="2"/>
    <x v="16"/>
    <x v="402"/>
    <x v="101"/>
    <x v="226"/>
    <x v="232"/>
    <x v="326"/>
    <x v="445"/>
    <x v="68"/>
    <x v="2"/>
    <x v="445"/>
    <x v="84"/>
    <x v="111"/>
    <x v="449"/>
    <x v="359"/>
    <x v="85"/>
    <x v="110"/>
    <x v="450"/>
    <x v="3"/>
    <x v="390"/>
    <x v="86"/>
    <x v="111"/>
    <x v="122"/>
    <x v="449"/>
    <x v="449"/>
    <x v="449"/>
    <x v="2"/>
    <x v="8"/>
    <x v="0"/>
    <x v="8"/>
    <x v="208"/>
    <x v="243"/>
  </r>
  <r>
    <x v="313"/>
    <x v="297"/>
    <x v="1"/>
    <x v="11"/>
    <x v="185"/>
    <x v="12"/>
    <x v="4"/>
    <x v="3"/>
    <x v="29"/>
    <x v="5"/>
    <x v="73"/>
    <x v="112"/>
    <x v="2"/>
    <x v="29"/>
    <x v="81"/>
    <x v="94"/>
    <x v="226"/>
    <x v="232"/>
    <x v="327"/>
    <x v="33"/>
    <x v="394"/>
    <x v="2"/>
    <x v="36"/>
    <x v="295"/>
    <x v="232"/>
    <x v="34"/>
    <x v="91"/>
    <x v="295"/>
    <x v="232"/>
    <x v="34"/>
    <x v="3"/>
    <x v="50"/>
    <x v="86"/>
    <x v="236"/>
    <x v="289"/>
    <x v="33"/>
    <x v="33"/>
    <x v="33"/>
    <x v="2"/>
    <x v="8"/>
    <x v="0"/>
    <x v="8"/>
    <x v="282"/>
    <x v="243"/>
  </r>
  <r>
    <x v="325"/>
    <x v="308"/>
    <x v="1"/>
    <x v="11"/>
    <x v="185"/>
    <x v="12"/>
    <x v="4"/>
    <x v="3"/>
    <x v="29"/>
    <x v="1"/>
    <x v="73"/>
    <x v="112"/>
    <x v="2"/>
    <x v="29"/>
    <x v="76"/>
    <x v="101"/>
    <x v="226"/>
    <x v="232"/>
    <x v="326"/>
    <x v="30"/>
    <x v="399"/>
    <x v="2"/>
    <x v="35"/>
    <x v="374"/>
    <x v="370"/>
    <x v="35"/>
    <x v="105"/>
    <x v="373"/>
    <x v="370"/>
    <x v="35"/>
    <x v="3"/>
    <x v="47"/>
    <x v="86"/>
    <x v="382"/>
    <x v="371"/>
    <x v="34"/>
    <x v="34"/>
    <x v="34"/>
    <x v="2"/>
    <x v="8"/>
    <x v="0"/>
    <x v="8"/>
    <x v="283"/>
    <x v="243"/>
  </r>
  <r>
    <x v="472"/>
    <x v="470"/>
    <x v="1"/>
    <x v="4"/>
    <x v="185"/>
    <x v="12"/>
    <x v="4"/>
    <x v="3"/>
    <x v="20"/>
    <x v="1"/>
    <x v="112"/>
    <x v="35"/>
    <x v="0"/>
    <x v="29"/>
    <x v="196"/>
    <x v="92"/>
    <x v="185"/>
    <x v="197"/>
    <x v="323"/>
    <x v="48"/>
    <x v="359"/>
    <x v="2"/>
    <x v="58"/>
    <x v="341"/>
    <x v="337"/>
    <x v="56"/>
    <x v="198"/>
    <x v="336"/>
    <x v="331"/>
    <x v="60"/>
    <x v="3"/>
    <x v="156"/>
    <x v="86"/>
    <x v="339"/>
    <x v="330"/>
    <x v="58"/>
    <x v="58"/>
    <x v="58"/>
    <x v="4"/>
    <x v="8"/>
    <x v="0"/>
    <x v="8"/>
    <x v="394"/>
    <x v="42"/>
  </r>
  <r>
    <x v="496"/>
    <x v="498"/>
    <x v="1"/>
    <x v="4"/>
    <x v="185"/>
    <x v="12"/>
    <x v="4"/>
    <x v="3"/>
    <x v="23"/>
    <x v="1"/>
    <x v="119"/>
    <x v="154"/>
    <x v="0"/>
    <x v="29"/>
    <x v="27"/>
    <x v="96"/>
    <x v="232"/>
    <x v="235"/>
    <x v="328"/>
    <x v="21"/>
    <x v="398"/>
    <x v="2"/>
    <x v="33"/>
    <x v="245"/>
    <x v="185"/>
    <x v="26"/>
    <x v="156"/>
    <x v="244"/>
    <x v="186"/>
    <x v="36"/>
    <x v="3"/>
    <x v="29"/>
    <x v="86"/>
    <x v="198"/>
    <x v="211"/>
    <x v="35"/>
    <x v="35"/>
    <x v="35"/>
    <x v="1"/>
    <x v="8"/>
    <x v="0"/>
    <x v="8"/>
    <x v="124"/>
    <x v="290"/>
  </r>
  <r>
    <x v="254"/>
    <x v="244"/>
    <x v="1"/>
    <x v="4"/>
    <x v="186"/>
    <x v="14"/>
    <x v="1"/>
    <x v="8"/>
    <x v="29"/>
    <x v="7"/>
    <x v="73"/>
    <x v="112"/>
    <x v="2"/>
    <x v="16"/>
    <x v="341"/>
    <x v="57"/>
    <x v="106"/>
    <x v="110"/>
    <x v="149"/>
    <x v="121"/>
    <x v="135"/>
    <x v="2"/>
    <x v="134"/>
    <x v="147"/>
    <x v="151"/>
    <x v="131"/>
    <x v="351"/>
    <x v="146"/>
    <x v="151"/>
    <x v="132"/>
    <x v="3"/>
    <x v="350"/>
    <x v="86"/>
    <x v="154"/>
    <x v="112"/>
    <x v="129"/>
    <x v="129"/>
    <x v="129"/>
    <x v="2"/>
    <x v="7"/>
    <x v="7"/>
    <x v="7"/>
    <x v="115"/>
    <x v="127"/>
  </r>
  <r>
    <x v="354"/>
    <x v="336"/>
    <x v="1"/>
    <x v="11"/>
    <x v="186"/>
    <x v="14"/>
    <x v="1"/>
    <x v="8"/>
    <x v="29"/>
    <x v="5"/>
    <x v="73"/>
    <x v="112"/>
    <x v="2"/>
    <x v="29"/>
    <x v="133"/>
    <x v="57"/>
    <x v="106"/>
    <x v="110"/>
    <x v="149"/>
    <x v="353"/>
    <x v="326"/>
    <x v="2"/>
    <x v="339"/>
    <x v="318"/>
    <x v="329"/>
    <x v="345"/>
    <x v="119"/>
    <x v="318"/>
    <x v="330"/>
    <x v="346"/>
    <x v="3"/>
    <x v="91"/>
    <x v="86"/>
    <x v="338"/>
    <x v="378"/>
    <x v="346"/>
    <x v="346"/>
    <x v="346"/>
    <x v="2"/>
    <x v="7"/>
    <x v="7"/>
    <x v="7"/>
    <x v="374"/>
    <x v="127"/>
  </r>
  <r>
    <x v="479"/>
    <x v="478"/>
    <x v="1"/>
    <x v="4"/>
    <x v="187"/>
    <x v="15"/>
    <x v="1"/>
    <x v="13"/>
    <x v="23"/>
    <x v="7"/>
    <x v="113"/>
    <x v="45"/>
    <x v="2"/>
    <x v="17"/>
    <x v="252"/>
    <x v="50"/>
    <x v="84"/>
    <x v="72"/>
    <x v="8"/>
    <x v="50"/>
    <x v="228"/>
    <x v="2"/>
    <x v="55"/>
    <x v="212"/>
    <x v="194"/>
    <x v="54"/>
    <x v="245"/>
    <x v="212"/>
    <x v="193"/>
    <x v="55"/>
    <x v="3"/>
    <x v="434"/>
    <x v="86"/>
    <x v="204"/>
    <x v="218"/>
    <x v="53"/>
    <x v="53"/>
    <x v="53"/>
    <x v="4"/>
    <x v="8"/>
    <x v="7"/>
    <x v="15"/>
    <x v="66"/>
    <x v="4"/>
  </r>
  <r>
    <x v="481"/>
    <x v="480"/>
    <x v="1"/>
    <x v="4"/>
    <x v="187"/>
    <x v="15"/>
    <x v="1"/>
    <x v="13"/>
    <x v="20"/>
    <x v="7"/>
    <x v="114"/>
    <x v="46"/>
    <x v="2"/>
    <x v="17"/>
    <x v="253"/>
    <x v="45"/>
    <x v="86"/>
    <x v="73"/>
    <x v="7"/>
    <x v="49"/>
    <x v="229"/>
    <x v="2"/>
    <x v="54"/>
    <x v="240"/>
    <x v="215"/>
    <x v="53"/>
    <x v="244"/>
    <x v="240"/>
    <x v="215"/>
    <x v="54"/>
    <x v="3"/>
    <x v="434"/>
    <x v="86"/>
    <x v="220"/>
    <x v="230"/>
    <x v="52"/>
    <x v="52"/>
    <x v="52"/>
    <x v="4"/>
    <x v="8"/>
    <x v="7"/>
    <x v="15"/>
    <x v="65"/>
    <x v="299"/>
  </r>
  <r>
    <x v="485"/>
    <x v="484"/>
    <x v="1"/>
    <x v="4"/>
    <x v="187"/>
    <x v="15"/>
    <x v="1"/>
    <x v="13"/>
    <x v="25"/>
    <x v="7"/>
    <x v="115"/>
    <x v="151"/>
    <x v="2"/>
    <x v="29"/>
    <x v="45"/>
    <x v="62"/>
    <x v="123"/>
    <x v="114"/>
    <x v="5"/>
    <x v="462"/>
    <x v="331"/>
    <x v="2"/>
    <x v="466"/>
    <x v="257"/>
    <x v="325"/>
    <x v="470"/>
    <x v="110"/>
    <x v="257"/>
    <x v="326"/>
    <x v="471"/>
    <x v="3"/>
    <x v="434"/>
    <x v="86"/>
    <x v="334"/>
    <x v="326"/>
    <x v="470"/>
    <x v="470"/>
    <x v="470"/>
    <x v="2"/>
    <x v="8"/>
    <x v="7"/>
    <x v="15"/>
    <x v="467"/>
    <x v="299"/>
  </r>
  <r>
    <x v="499"/>
    <x v="500"/>
    <x v="1"/>
    <x v="4"/>
    <x v="187"/>
    <x v="15"/>
    <x v="1"/>
    <x v="13"/>
    <x v="24"/>
    <x v="7"/>
    <x v="119"/>
    <x v="47"/>
    <x v="2"/>
    <x v="16"/>
    <x v="278"/>
    <x v="38"/>
    <x v="87"/>
    <x v="74"/>
    <x v="6"/>
    <x v="39"/>
    <x v="182"/>
    <x v="2"/>
    <x v="39"/>
    <x v="297"/>
    <x v="256"/>
    <x v="39"/>
    <x v="311"/>
    <x v="297"/>
    <x v="256"/>
    <x v="39"/>
    <x v="3"/>
    <x v="434"/>
    <x v="86"/>
    <x v="260"/>
    <x v="260"/>
    <x v="38"/>
    <x v="38"/>
    <x v="38"/>
    <x v="3"/>
    <x v="8"/>
    <x v="7"/>
    <x v="15"/>
    <x v="269"/>
    <x v="299"/>
  </r>
  <r>
    <x v="483"/>
    <x v="482"/>
    <x v="1"/>
    <x v="4"/>
    <x v="188"/>
    <x v="15"/>
    <x v="2"/>
    <x v="4"/>
    <x v="20"/>
    <x v="1"/>
    <x v="114"/>
    <x v="150"/>
    <x v="2"/>
    <x v="17"/>
    <x v="267"/>
    <x v="34"/>
    <x v="58"/>
    <x v="53"/>
    <x v="48"/>
    <x v="52"/>
    <x v="234"/>
    <x v="2"/>
    <x v="59"/>
    <x v="227"/>
    <x v="211"/>
    <x v="58"/>
    <x v="265"/>
    <x v="227"/>
    <x v="211"/>
    <x v="58"/>
    <x v="3"/>
    <x v="434"/>
    <x v="86"/>
    <x v="218"/>
    <x v="228"/>
    <x v="56"/>
    <x v="56"/>
    <x v="56"/>
    <x v="2"/>
    <x v="8"/>
    <x v="7"/>
    <x v="15"/>
    <x v="83"/>
    <x v="299"/>
  </r>
  <r>
    <x v="429"/>
    <x v="431"/>
    <x v="1"/>
    <x v="4"/>
    <x v="189"/>
    <x v="1"/>
    <x v="2"/>
    <x v="11"/>
    <x v="24"/>
    <x v="1"/>
    <x v="99"/>
    <x v="138"/>
    <x v="2"/>
    <x v="16"/>
    <x v="415"/>
    <x v="71"/>
    <x v="133"/>
    <x v="134"/>
    <x v="74"/>
    <x v="63"/>
    <x v="140"/>
    <x v="2"/>
    <x v="73"/>
    <x v="126"/>
    <x v="130"/>
    <x v="70"/>
    <x v="343"/>
    <x v="125"/>
    <x v="129"/>
    <x v="71"/>
    <x v="3"/>
    <x v="373"/>
    <x v="86"/>
    <x v="129"/>
    <x v="147"/>
    <x v="68"/>
    <x v="68"/>
    <x v="68"/>
    <x v="2"/>
    <x v="6"/>
    <x v="7"/>
    <x v="6"/>
    <x v="127"/>
    <x v="299"/>
  </r>
  <r>
    <x v="434"/>
    <x v="432"/>
    <x v="1"/>
    <x v="4"/>
    <x v="189"/>
    <x v="1"/>
    <x v="2"/>
    <x v="11"/>
    <x v="25"/>
    <x v="1"/>
    <x v="100"/>
    <x v="139"/>
    <x v="2"/>
    <x v="16"/>
    <x v="417"/>
    <x v="68"/>
    <x v="134"/>
    <x v="136"/>
    <x v="73"/>
    <x v="62"/>
    <x v="142"/>
    <x v="2"/>
    <x v="74"/>
    <x v="150"/>
    <x v="150"/>
    <x v="71"/>
    <x v="347"/>
    <x v="149"/>
    <x v="150"/>
    <x v="72"/>
    <x v="3"/>
    <x v="374"/>
    <x v="86"/>
    <x v="153"/>
    <x v="173"/>
    <x v="69"/>
    <x v="69"/>
    <x v="69"/>
    <x v="2"/>
    <x v="6"/>
    <x v="7"/>
    <x v="6"/>
    <x v="128"/>
    <x v="299"/>
  </r>
  <r>
    <x v="484"/>
    <x v="483"/>
    <x v="1"/>
    <x v="4"/>
    <x v="189"/>
    <x v="1"/>
    <x v="2"/>
    <x v="11"/>
    <x v="5"/>
    <x v="1"/>
    <x v="112"/>
    <x v="149"/>
    <x v="2"/>
    <x v="17"/>
    <x v="269"/>
    <x v="66"/>
    <x v="135"/>
    <x v="137"/>
    <x v="72"/>
    <x v="140"/>
    <x v="211"/>
    <x v="2"/>
    <x v="154"/>
    <x v="209"/>
    <x v="207"/>
    <x v="149"/>
    <x v="284"/>
    <x v="207"/>
    <x v="207"/>
    <x v="152"/>
    <x v="3"/>
    <x v="263"/>
    <x v="86"/>
    <x v="214"/>
    <x v="226"/>
    <x v="147"/>
    <x v="147"/>
    <x v="149"/>
    <x v="2"/>
    <x v="6"/>
    <x v="7"/>
    <x v="6"/>
    <x v="200"/>
    <x v="299"/>
  </r>
  <r>
    <x v="458"/>
    <x v="457"/>
    <x v="1"/>
    <x v="6"/>
    <x v="190"/>
    <x v="12"/>
    <x v="8"/>
    <x v="14"/>
    <x v="11"/>
    <x v="2"/>
    <x v="24"/>
    <x v="37"/>
    <x v="2"/>
    <x v="16"/>
    <x v="272"/>
    <x v="125"/>
    <x v="283"/>
    <x v="282"/>
    <x v="137"/>
    <x v="154"/>
    <x v="42"/>
    <x v="2"/>
    <x v="147"/>
    <x v="71"/>
    <x v="71"/>
    <x v="133"/>
    <x v="299"/>
    <x v="69"/>
    <x v="69"/>
    <x v="134"/>
    <x v="3"/>
    <x v="292"/>
    <x v="13"/>
    <x v="37"/>
    <x v="57"/>
    <x v="131"/>
    <x v="131"/>
    <x v="131"/>
    <x v="4"/>
    <x v="8"/>
    <x v="0"/>
    <x v="8"/>
    <x v="151"/>
    <x v="299"/>
  </r>
  <r>
    <x v="459"/>
    <x v="458"/>
    <x v="1"/>
    <x v="5"/>
    <x v="190"/>
    <x v="12"/>
    <x v="8"/>
    <x v="14"/>
    <x v="15"/>
    <x v="2"/>
    <x v="24"/>
    <x v="37"/>
    <x v="2"/>
    <x v="29"/>
    <x v="192"/>
    <x v="125"/>
    <x v="283"/>
    <x v="282"/>
    <x v="137"/>
    <x v="318"/>
    <x v="426"/>
    <x v="2"/>
    <x v="326"/>
    <x v="391"/>
    <x v="406"/>
    <x v="342"/>
    <x v="173"/>
    <x v="391"/>
    <x v="406"/>
    <x v="343"/>
    <x v="3"/>
    <x v="154"/>
    <x v="143"/>
    <x v="454"/>
    <x v="436"/>
    <x v="343"/>
    <x v="343"/>
    <x v="343"/>
    <x v="4"/>
    <x v="8"/>
    <x v="0"/>
    <x v="8"/>
    <x v="334"/>
    <x v="299"/>
  </r>
  <r>
    <x v="460"/>
    <x v="459"/>
    <x v="1"/>
    <x v="3"/>
    <x v="190"/>
    <x v="12"/>
    <x v="8"/>
    <x v="14"/>
    <x v="14"/>
    <x v="2"/>
    <x v="24"/>
    <x v="37"/>
    <x v="2"/>
    <x v="16"/>
    <x v="272"/>
    <x v="125"/>
    <x v="283"/>
    <x v="282"/>
    <x v="137"/>
    <x v="154"/>
    <x v="42"/>
    <x v="2"/>
    <x v="147"/>
    <x v="71"/>
    <x v="71"/>
    <x v="133"/>
    <x v="299"/>
    <x v="69"/>
    <x v="69"/>
    <x v="134"/>
    <x v="3"/>
    <x v="292"/>
    <x v="13"/>
    <x v="37"/>
    <x v="57"/>
    <x v="131"/>
    <x v="131"/>
    <x v="131"/>
    <x v="4"/>
    <x v="8"/>
    <x v="0"/>
    <x v="8"/>
    <x v="151"/>
    <x v="299"/>
  </r>
  <r>
    <x v="18"/>
    <x v="12"/>
    <x v="1"/>
    <x v="6"/>
    <x v="191"/>
    <x v="2"/>
    <x v="6"/>
    <x v="14"/>
    <x v="34"/>
    <x v="9"/>
    <x v="21"/>
    <x v="70"/>
    <x v="2"/>
    <x v="16"/>
    <x v="291"/>
    <x v="15"/>
    <x v="54"/>
    <x v="58"/>
    <x v="287"/>
    <x v="226"/>
    <x v="201"/>
    <x v="2"/>
    <x v="236"/>
    <x v="340"/>
    <x v="349"/>
    <x v="236"/>
    <x v="302"/>
    <x v="341"/>
    <x v="349"/>
    <x v="237"/>
    <x v="3"/>
    <x v="259"/>
    <x v="65"/>
    <x v="332"/>
    <x v="170"/>
    <x v="236"/>
    <x v="236"/>
    <x v="235"/>
    <x v="2"/>
    <x v="4"/>
    <x v="7"/>
    <x v="4"/>
    <x v="129"/>
    <x v="299"/>
  </r>
  <r>
    <x v="19"/>
    <x v="14"/>
    <x v="1"/>
    <x v="6"/>
    <x v="191"/>
    <x v="2"/>
    <x v="6"/>
    <x v="14"/>
    <x v="34"/>
    <x v="9"/>
    <x v="21"/>
    <x v="70"/>
    <x v="2"/>
    <x v="16"/>
    <x v="291"/>
    <x v="15"/>
    <x v="54"/>
    <x v="58"/>
    <x v="287"/>
    <x v="226"/>
    <x v="201"/>
    <x v="2"/>
    <x v="236"/>
    <x v="340"/>
    <x v="349"/>
    <x v="236"/>
    <x v="302"/>
    <x v="341"/>
    <x v="349"/>
    <x v="237"/>
    <x v="3"/>
    <x v="259"/>
    <x v="65"/>
    <x v="332"/>
    <x v="170"/>
    <x v="236"/>
    <x v="236"/>
    <x v="235"/>
    <x v="2"/>
    <x v="4"/>
    <x v="7"/>
    <x v="4"/>
    <x v="129"/>
    <x v="299"/>
  </r>
  <r>
    <x v="21"/>
    <x v="13"/>
    <x v="1"/>
    <x v="5"/>
    <x v="191"/>
    <x v="2"/>
    <x v="6"/>
    <x v="14"/>
    <x v="15"/>
    <x v="9"/>
    <x v="21"/>
    <x v="70"/>
    <x v="2"/>
    <x v="29"/>
    <x v="180"/>
    <x v="15"/>
    <x v="54"/>
    <x v="58"/>
    <x v="287"/>
    <x v="261"/>
    <x v="274"/>
    <x v="2"/>
    <x v="258"/>
    <x v="124"/>
    <x v="133"/>
    <x v="261"/>
    <x v="170"/>
    <x v="123"/>
    <x v="133"/>
    <x v="261"/>
    <x v="3"/>
    <x v="179"/>
    <x v="104"/>
    <x v="161"/>
    <x v="331"/>
    <x v="258"/>
    <x v="258"/>
    <x v="259"/>
    <x v="2"/>
    <x v="4"/>
    <x v="7"/>
    <x v="4"/>
    <x v="358"/>
    <x v="299"/>
  </r>
  <r>
    <x v="23"/>
    <x v="15"/>
    <x v="1"/>
    <x v="5"/>
    <x v="191"/>
    <x v="2"/>
    <x v="6"/>
    <x v="14"/>
    <x v="15"/>
    <x v="9"/>
    <x v="21"/>
    <x v="70"/>
    <x v="2"/>
    <x v="29"/>
    <x v="180"/>
    <x v="15"/>
    <x v="54"/>
    <x v="58"/>
    <x v="287"/>
    <x v="261"/>
    <x v="274"/>
    <x v="2"/>
    <x v="258"/>
    <x v="124"/>
    <x v="133"/>
    <x v="261"/>
    <x v="170"/>
    <x v="123"/>
    <x v="133"/>
    <x v="261"/>
    <x v="3"/>
    <x v="179"/>
    <x v="104"/>
    <x v="161"/>
    <x v="331"/>
    <x v="258"/>
    <x v="258"/>
    <x v="259"/>
    <x v="2"/>
    <x v="4"/>
    <x v="7"/>
    <x v="4"/>
    <x v="358"/>
    <x v="299"/>
  </r>
  <r>
    <x v="25"/>
    <x v="16"/>
    <x v="1"/>
    <x v="3"/>
    <x v="191"/>
    <x v="2"/>
    <x v="6"/>
    <x v="14"/>
    <x v="14"/>
    <x v="9"/>
    <x v="21"/>
    <x v="70"/>
    <x v="2"/>
    <x v="16"/>
    <x v="291"/>
    <x v="15"/>
    <x v="54"/>
    <x v="58"/>
    <x v="287"/>
    <x v="226"/>
    <x v="201"/>
    <x v="2"/>
    <x v="236"/>
    <x v="340"/>
    <x v="349"/>
    <x v="236"/>
    <x v="302"/>
    <x v="341"/>
    <x v="349"/>
    <x v="237"/>
    <x v="3"/>
    <x v="259"/>
    <x v="65"/>
    <x v="332"/>
    <x v="170"/>
    <x v="236"/>
    <x v="236"/>
    <x v="235"/>
    <x v="2"/>
    <x v="4"/>
    <x v="7"/>
    <x v="4"/>
    <x v="129"/>
    <x v="299"/>
  </r>
  <r>
    <x v="26"/>
    <x v="17"/>
    <x v="1"/>
    <x v="3"/>
    <x v="191"/>
    <x v="2"/>
    <x v="6"/>
    <x v="14"/>
    <x v="14"/>
    <x v="9"/>
    <x v="21"/>
    <x v="70"/>
    <x v="2"/>
    <x v="16"/>
    <x v="291"/>
    <x v="15"/>
    <x v="54"/>
    <x v="58"/>
    <x v="287"/>
    <x v="226"/>
    <x v="201"/>
    <x v="2"/>
    <x v="236"/>
    <x v="340"/>
    <x v="349"/>
    <x v="236"/>
    <x v="302"/>
    <x v="341"/>
    <x v="349"/>
    <x v="237"/>
    <x v="3"/>
    <x v="259"/>
    <x v="65"/>
    <x v="332"/>
    <x v="170"/>
    <x v="236"/>
    <x v="236"/>
    <x v="235"/>
    <x v="2"/>
    <x v="4"/>
    <x v="7"/>
    <x v="4"/>
    <x v="129"/>
    <x v="299"/>
  </r>
  <r>
    <x v="255"/>
    <x v="245"/>
    <x v="1"/>
    <x v="4"/>
    <x v="192"/>
    <x v="0"/>
    <x v="0"/>
    <x v="14"/>
    <x v="29"/>
    <x v="4"/>
    <x v="73"/>
    <x v="112"/>
    <x v="2"/>
    <x v="16"/>
    <x v="384"/>
    <x v="88"/>
    <x v="214"/>
    <x v="214"/>
    <x v="133"/>
    <x v="100"/>
    <x v="96"/>
    <x v="2"/>
    <x v="111"/>
    <x v="175"/>
    <x v="182"/>
    <x v="103"/>
    <x v="342"/>
    <x v="175"/>
    <x v="180"/>
    <x v="104"/>
    <x v="3"/>
    <x v="323"/>
    <x v="86"/>
    <x v="191"/>
    <x v="27"/>
    <x v="101"/>
    <x v="101"/>
    <x v="101"/>
    <x v="2"/>
    <x v="5"/>
    <x v="7"/>
    <x v="5"/>
    <x v="157"/>
    <x v="299"/>
  </r>
  <r>
    <x v="326"/>
    <x v="309"/>
    <x v="1"/>
    <x v="11"/>
    <x v="192"/>
    <x v="0"/>
    <x v="0"/>
    <x v="14"/>
    <x v="29"/>
    <x v="5"/>
    <x v="73"/>
    <x v="112"/>
    <x v="2"/>
    <x v="29"/>
    <x v="89"/>
    <x v="88"/>
    <x v="214"/>
    <x v="214"/>
    <x v="133"/>
    <x v="379"/>
    <x v="367"/>
    <x v="2"/>
    <x v="372"/>
    <x v="298"/>
    <x v="302"/>
    <x v="381"/>
    <x v="128"/>
    <x v="298"/>
    <x v="302"/>
    <x v="382"/>
    <x v="3"/>
    <x v="122"/>
    <x v="86"/>
    <x v="308"/>
    <x v="469"/>
    <x v="382"/>
    <x v="382"/>
    <x v="382"/>
    <x v="2"/>
    <x v="5"/>
    <x v="7"/>
    <x v="5"/>
    <x v="328"/>
    <x v="299"/>
  </r>
  <r>
    <x v="40"/>
    <x v="42"/>
    <x v="1"/>
    <x v="4"/>
    <x v="193"/>
    <x v="1"/>
    <x v="1"/>
    <x v="14"/>
    <x v="24"/>
    <x v="4"/>
    <x v="28"/>
    <x v="74"/>
    <x v="2"/>
    <x v="26"/>
    <x v="204"/>
    <x v="35"/>
    <x v="268"/>
    <x v="266"/>
    <x v="174"/>
    <x v="308"/>
    <x v="290"/>
    <x v="2"/>
    <x v="302"/>
    <x v="38"/>
    <x v="38"/>
    <x v="300"/>
    <x v="124"/>
    <x v="38"/>
    <x v="38"/>
    <x v="301"/>
    <x v="3"/>
    <x v="182"/>
    <x v="100"/>
    <x v="45"/>
    <x v="197"/>
    <x v="300"/>
    <x v="300"/>
    <x v="300"/>
    <x v="2"/>
    <x v="6"/>
    <x v="7"/>
    <x v="6"/>
    <x v="362"/>
    <x v="299"/>
  </r>
  <r>
    <x v="58"/>
    <x v="52"/>
    <x v="1"/>
    <x v="4"/>
    <x v="193"/>
    <x v="1"/>
    <x v="1"/>
    <x v="14"/>
    <x v="25"/>
    <x v="4"/>
    <x v="37"/>
    <x v="82"/>
    <x v="2"/>
    <x v="17"/>
    <x v="259"/>
    <x v="39"/>
    <x v="269"/>
    <x v="269"/>
    <x v="162"/>
    <x v="164"/>
    <x v="176"/>
    <x v="2"/>
    <x v="179"/>
    <x v="424"/>
    <x v="439"/>
    <x v="187"/>
    <x v="348"/>
    <x v="424"/>
    <x v="439"/>
    <x v="186"/>
    <x v="3"/>
    <x v="255"/>
    <x v="67"/>
    <x v="444"/>
    <x v="308"/>
    <x v="184"/>
    <x v="184"/>
    <x v="184"/>
    <x v="2"/>
    <x v="6"/>
    <x v="7"/>
    <x v="6"/>
    <x v="116"/>
    <x v="299"/>
  </r>
  <r>
    <x v="436"/>
    <x v="435"/>
    <x v="1"/>
    <x v="4"/>
    <x v="193"/>
    <x v="1"/>
    <x v="1"/>
    <x v="14"/>
    <x v="25"/>
    <x v="6"/>
    <x v="102"/>
    <x v="140"/>
    <x v="2"/>
    <x v="29"/>
    <x v="37"/>
    <x v="115"/>
    <x v="274"/>
    <x v="272"/>
    <x v="113"/>
    <x v="396"/>
    <x v="417"/>
    <x v="2"/>
    <x v="391"/>
    <x v="335"/>
    <x v="345"/>
    <x v="399"/>
    <x v="73"/>
    <x v="335"/>
    <x v="345"/>
    <x v="401"/>
    <x v="3"/>
    <x v="65"/>
    <x v="86"/>
    <x v="353"/>
    <x v="343"/>
    <x v="401"/>
    <x v="401"/>
    <x v="401"/>
    <x v="2"/>
    <x v="6"/>
    <x v="7"/>
    <x v="6"/>
    <x v="448"/>
    <x v="299"/>
  </r>
  <r>
    <x v="437"/>
    <x v="436"/>
    <x v="1"/>
    <x v="4"/>
    <x v="193"/>
    <x v="1"/>
    <x v="1"/>
    <x v="14"/>
    <x v="25"/>
    <x v="6"/>
    <x v="102"/>
    <x v="140"/>
    <x v="2"/>
    <x v="26"/>
    <x v="190"/>
    <x v="119"/>
    <x v="274"/>
    <x v="272"/>
    <x v="114"/>
    <x v="320"/>
    <x v="323"/>
    <x v="2"/>
    <x v="309"/>
    <x v="330"/>
    <x v="335"/>
    <x v="314"/>
    <x v="168"/>
    <x v="330"/>
    <x v="337"/>
    <x v="315"/>
    <x v="3"/>
    <x v="175"/>
    <x v="86"/>
    <x v="346"/>
    <x v="337"/>
    <x v="317"/>
    <x v="317"/>
    <x v="315"/>
    <x v="2"/>
    <x v="6"/>
    <x v="7"/>
    <x v="6"/>
    <x v="400"/>
    <x v="299"/>
  </r>
  <r>
    <x v="475"/>
    <x v="474"/>
    <x v="1"/>
    <x v="4"/>
    <x v="193"/>
    <x v="1"/>
    <x v="1"/>
    <x v="14"/>
    <x v="23"/>
    <x v="6"/>
    <x v="112"/>
    <x v="149"/>
    <x v="2"/>
    <x v="16"/>
    <x v="440"/>
    <x v="114"/>
    <x v="275"/>
    <x v="274"/>
    <x v="112"/>
    <x v="88"/>
    <x v="48"/>
    <x v="2"/>
    <x v="94"/>
    <x v="156"/>
    <x v="161"/>
    <x v="90"/>
    <x v="395"/>
    <x v="156"/>
    <x v="161"/>
    <x v="91"/>
    <x v="3"/>
    <x v="376"/>
    <x v="86"/>
    <x v="170"/>
    <x v="183"/>
    <x v="88"/>
    <x v="88"/>
    <x v="88"/>
    <x v="2"/>
    <x v="6"/>
    <x v="7"/>
    <x v="6"/>
    <x v="37"/>
    <x v="299"/>
  </r>
  <r>
    <x v="493"/>
    <x v="495"/>
    <x v="1"/>
    <x v="4"/>
    <x v="193"/>
    <x v="1"/>
    <x v="1"/>
    <x v="14"/>
    <x v="24"/>
    <x v="6"/>
    <x v="118"/>
    <x v="24"/>
    <x v="2"/>
    <x v="29"/>
    <x v="218"/>
    <x v="94"/>
    <x v="227"/>
    <x v="227"/>
    <x v="208"/>
    <x v="287"/>
    <x v="375"/>
    <x v="2"/>
    <x v="299"/>
    <x v="232"/>
    <x v="247"/>
    <x v="306"/>
    <x v="188"/>
    <x v="232"/>
    <x v="247"/>
    <x v="307"/>
    <x v="3"/>
    <x v="204"/>
    <x v="86"/>
    <x v="252"/>
    <x v="255"/>
    <x v="307"/>
    <x v="307"/>
    <x v="307"/>
    <x v="6"/>
    <x v="6"/>
    <x v="7"/>
    <x v="6"/>
    <x v="250"/>
    <x v="299"/>
  </r>
  <r>
    <x v="510"/>
    <x v="512"/>
    <x v="1"/>
    <x v="0"/>
    <x v="56"/>
    <x v="1"/>
    <x v="1"/>
    <x v="4"/>
    <x v="4"/>
    <x v="3"/>
    <x v="117"/>
    <x v="157"/>
    <x v="0"/>
    <x v="33"/>
    <x v="10"/>
    <x v="116"/>
    <x v="273"/>
    <x v="275"/>
    <x v="311"/>
    <x v="472"/>
    <x v="383"/>
    <x v="2"/>
    <x v="476"/>
    <x v="238"/>
    <x v="396"/>
    <x v="480"/>
    <x v="229"/>
    <x v="238"/>
    <x v="387"/>
    <x v="481"/>
    <x v="3"/>
    <x v="217"/>
    <x v="91"/>
    <x v="402"/>
    <x v="395"/>
    <x v="480"/>
    <x v="480"/>
    <x v="480"/>
    <x v="1"/>
    <x v="6"/>
    <x v="7"/>
    <x v="6"/>
    <x v="474"/>
    <x v="299"/>
  </r>
  <r>
    <x v="511"/>
    <x v="513"/>
    <x v="1"/>
    <x v="0"/>
    <x v="73"/>
    <x v="0"/>
    <x v="1"/>
    <x v="11"/>
    <x v="4"/>
    <x v="3"/>
    <x v="117"/>
    <x v="159"/>
    <x v="0"/>
    <x v="33"/>
    <x v="6"/>
    <x v="89"/>
    <x v="217"/>
    <x v="223"/>
    <x v="311"/>
    <x v="37"/>
    <x v="345"/>
    <x v="2"/>
    <x v="38"/>
    <x v="238"/>
    <x v="188"/>
    <x v="37"/>
    <x v="229"/>
    <x v="238"/>
    <x v="190"/>
    <x v="41"/>
    <x v="3"/>
    <x v="217"/>
    <x v="89"/>
    <x v="203"/>
    <x v="216"/>
    <x v="41"/>
    <x v="41"/>
    <x v="40"/>
    <x v="1"/>
    <x v="5"/>
    <x v="7"/>
    <x v="5"/>
    <x v="144"/>
    <x v="299"/>
  </r>
  <r>
    <x v="512"/>
    <x v="514"/>
    <x v="1"/>
    <x v="4"/>
    <x v="73"/>
    <x v="0"/>
    <x v="1"/>
    <x v="11"/>
    <x v="4"/>
    <x v="7"/>
    <x v="117"/>
    <x v="159"/>
    <x v="0"/>
    <x v="12"/>
    <x v="463"/>
    <x v="89"/>
    <x v="217"/>
    <x v="223"/>
    <x v="311"/>
    <x v="439"/>
    <x v="122"/>
    <x v="2"/>
    <x v="442"/>
    <x v="238"/>
    <x v="298"/>
    <x v="446"/>
    <x v="229"/>
    <x v="238"/>
    <x v="292"/>
    <x v="445"/>
    <x v="3"/>
    <x v="217"/>
    <x v="83"/>
    <x v="295"/>
    <x v="287"/>
    <x v="444"/>
    <x v="444"/>
    <x v="444"/>
    <x v="1"/>
    <x v="5"/>
    <x v="7"/>
    <x v="5"/>
    <x v="346"/>
    <x v="299"/>
  </r>
  <r>
    <x v="513"/>
    <x v="515"/>
    <x v="1"/>
    <x v="0"/>
    <x v="6"/>
    <x v="0"/>
    <x v="1"/>
    <x v="3"/>
    <x v="4"/>
    <x v="3"/>
    <x v="117"/>
    <x v="159"/>
    <x v="0"/>
    <x v="33"/>
    <x v="8"/>
    <x v="72"/>
    <x v="154"/>
    <x v="156"/>
    <x v="311"/>
    <x v="467"/>
    <x v="281"/>
    <x v="2"/>
    <x v="470"/>
    <x v="238"/>
    <x v="344"/>
    <x v="475"/>
    <x v="229"/>
    <x v="238"/>
    <x v="336"/>
    <x v="475"/>
    <x v="3"/>
    <x v="217"/>
    <x v="88"/>
    <x v="344"/>
    <x v="335"/>
    <x v="474"/>
    <x v="474"/>
    <x v="474"/>
    <x v="1"/>
    <x v="5"/>
    <x v="7"/>
    <x v="5"/>
    <x v="447"/>
    <x v="299"/>
  </r>
  <r>
    <x v="514"/>
    <x v="516"/>
    <x v="1"/>
    <x v="4"/>
    <x v="6"/>
    <x v="0"/>
    <x v="1"/>
    <x v="3"/>
    <x v="4"/>
    <x v="7"/>
    <x v="117"/>
    <x v="159"/>
    <x v="0"/>
    <x v="12"/>
    <x v="461"/>
    <x v="72"/>
    <x v="154"/>
    <x v="156"/>
    <x v="311"/>
    <x v="9"/>
    <x v="193"/>
    <x v="2"/>
    <x v="10"/>
    <x v="238"/>
    <x v="135"/>
    <x v="9"/>
    <x v="229"/>
    <x v="238"/>
    <x v="144"/>
    <x v="12"/>
    <x v="3"/>
    <x v="217"/>
    <x v="84"/>
    <x v="147"/>
    <x v="165"/>
    <x v="10"/>
    <x v="10"/>
    <x v="11"/>
    <x v="1"/>
    <x v="5"/>
    <x v="7"/>
    <x v="5"/>
    <x v="42"/>
    <x v="299"/>
  </r>
  <r>
    <x v="515"/>
    <x v="517"/>
    <x v="1"/>
    <x v="0"/>
    <x v="114"/>
    <x v="15"/>
    <x v="1"/>
    <x v="13"/>
    <x v="4"/>
    <x v="3"/>
    <x v="117"/>
    <x v="159"/>
    <x v="0"/>
    <x v="33"/>
    <x v="4"/>
    <x v="110"/>
    <x v="254"/>
    <x v="252"/>
    <x v="311"/>
    <x v="461"/>
    <x v="389"/>
    <x v="2"/>
    <x v="465"/>
    <x v="238"/>
    <x v="310"/>
    <x v="469"/>
    <x v="229"/>
    <x v="238"/>
    <x v="305"/>
    <x v="470"/>
    <x v="3"/>
    <x v="217"/>
    <x v="90"/>
    <x v="311"/>
    <x v="300"/>
    <x v="469"/>
    <x v="469"/>
    <x v="469"/>
    <x v="1"/>
    <x v="8"/>
    <x v="7"/>
    <x v="15"/>
    <x v="397"/>
    <x v="299"/>
  </r>
  <r>
    <x v="516"/>
    <x v="518"/>
    <x v="1"/>
    <x v="4"/>
    <x v="114"/>
    <x v="15"/>
    <x v="1"/>
    <x v="13"/>
    <x v="4"/>
    <x v="7"/>
    <x v="117"/>
    <x v="159"/>
    <x v="0"/>
    <x v="12"/>
    <x v="465"/>
    <x v="110"/>
    <x v="254"/>
    <x v="252"/>
    <x v="311"/>
    <x v="16"/>
    <x v="75"/>
    <x v="2"/>
    <x v="17"/>
    <x v="238"/>
    <x v="173"/>
    <x v="17"/>
    <x v="229"/>
    <x v="238"/>
    <x v="177"/>
    <x v="18"/>
    <x v="3"/>
    <x v="217"/>
    <x v="82"/>
    <x v="189"/>
    <x v="204"/>
    <x v="17"/>
    <x v="17"/>
    <x v="17"/>
    <x v="1"/>
    <x v="8"/>
    <x v="7"/>
    <x v="15"/>
    <x v="91"/>
    <x v="299"/>
  </r>
  <r>
    <x v="517"/>
    <x v="519"/>
    <x v="1"/>
    <x v="0"/>
    <x v="163"/>
    <x v="15"/>
    <x v="8"/>
    <x v="4"/>
    <x v="4"/>
    <x v="3"/>
    <x v="117"/>
    <x v="159"/>
    <x v="0"/>
    <x v="33"/>
    <x v="9"/>
    <x v="27"/>
    <x v="61"/>
    <x v="63"/>
    <x v="311"/>
    <x v="7"/>
    <x v="264"/>
    <x v="2"/>
    <x v="7"/>
    <x v="238"/>
    <x v="122"/>
    <x v="7"/>
    <x v="229"/>
    <x v="238"/>
    <x v="131"/>
    <x v="9"/>
    <x v="3"/>
    <x v="217"/>
    <x v="87"/>
    <x v="132"/>
    <x v="150"/>
    <x v="8"/>
    <x v="8"/>
    <x v="8"/>
    <x v="1"/>
    <x v="8"/>
    <x v="7"/>
    <x v="15"/>
    <x v="35"/>
    <x v="299"/>
  </r>
  <r>
    <x v="518"/>
    <x v="520"/>
    <x v="1"/>
    <x v="4"/>
    <x v="163"/>
    <x v="15"/>
    <x v="8"/>
    <x v="4"/>
    <x v="4"/>
    <x v="7"/>
    <x v="117"/>
    <x v="159"/>
    <x v="0"/>
    <x v="12"/>
    <x v="460"/>
    <x v="27"/>
    <x v="61"/>
    <x v="63"/>
    <x v="311"/>
    <x v="469"/>
    <x v="216"/>
    <x v="2"/>
    <x v="473"/>
    <x v="238"/>
    <x v="359"/>
    <x v="477"/>
    <x v="229"/>
    <x v="238"/>
    <x v="352"/>
    <x v="478"/>
    <x v="3"/>
    <x v="217"/>
    <x v="85"/>
    <x v="360"/>
    <x v="350"/>
    <x v="477"/>
    <x v="477"/>
    <x v="477"/>
    <x v="1"/>
    <x v="8"/>
    <x v="7"/>
    <x v="15"/>
    <x v="451"/>
    <x v="299"/>
  </r>
  <r>
    <x v="519"/>
    <x v="521"/>
    <x v="1"/>
    <x v="4"/>
    <x v="56"/>
    <x v="1"/>
    <x v="1"/>
    <x v="4"/>
    <x v="4"/>
    <x v="7"/>
    <x v="117"/>
    <x v="159"/>
    <x v="0"/>
    <x v="12"/>
    <x v="466"/>
    <x v="116"/>
    <x v="278"/>
    <x v="278"/>
    <x v="311"/>
    <x v="3"/>
    <x v="79"/>
    <x v="2"/>
    <x v="3"/>
    <x v="238"/>
    <x v="88"/>
    <x v="3"/>
    <x v="229"/>
    <x v="238"/>
    <x v="99"/>
    <x v="5"/>
    <x v="3"/>
    <x v="217"/>
    <x v="81"/>
    <x v="98"/>
    <x v="114"/>
    <x v="4"/>
    <x v="4"/>
    <x v="4"/>
    <x v="1"/>
    <x v="6"/>
    <x v="7"/>
    <x v="6"/>
    <x v="20"/>
    <x v="299"/>
  </r>
  <r>
    <x v="520"/>
    <x v="522"/>
    <x v="1"/>
    <x v="0"/>
    <x v="80"/>
    <x v="0"/>
    <x v="1"/>
    <x v="3"/>
    <x v="4"/>
    <x v="3"/>
    <x v="117"/>
    <x v="159"/>
    <x v="0"/>
    <x v="33"/>
    <x v="5"/>
    <x v="116"/>
    <x v="266"/>
    <x v="267"/>
    <x v="311"/>
    <x v="473"/>
    <x v="380"/>
    <x v="2"/>
    <x v="477"/>
    <x v="238"/>
    <x v="412"/>
    <x v="481"/>
    <x v="229"/>
    <x v="238"/>
    <x v="407"/>
    <x v="482"/>
    <x v="3"/>
    <x v="217"/>
    <x v="91"/>
    <x v="418"/>
    <x v="415"/>
    <x v="481"/>
    <x v="481"/>
    <x v="481"/>
    <x v="1"/>
    <x v="5"/>
    <x v="7"/>
    <x v="5"/>
    <x v="477"/>
    <x v="299"/>
  </r>
  <r>
    <x v="521"/>
    <x v="523"/>
    <x v="1"/>
    <x v="4"/>
    <x v="80"/>
    <x v="0"/>
    <x v="1"/>
    <x v="3"/>
    <x v="4"/>
    <x v="7"/>
    <x v="117"/>
    <x v="159"/>
    <x v="0"/>
    <x v="12"/>
    <x v="464"/>
    <x v="116"/>
    <x v="266"/>
    <x v="267"/>
    <x v="311"/>
    <x v="1"/>
    <x v="82"/>
    <x v="2"/>
    <x v="1"/>
    <x v="238"/>
    <x v="62"/>
    <x v="1"/>
    <x v="229"/>
    <x v="238"/>
    <x v="68"/>
    <x v="2"/>
    <x v="3"/>
    <x v="217"/>
    <x v="81"/>
    <x v="73"/>
    <x v="73"/>
    <x v="1"/>
    <x v="1"/>
    <x v="1"/>
    <x v="1"/>
    <x v="5"/>
    <x v="7"/>
    <x v="5"/>
    <x v="9"/>
    <x v="299"/>
  </r>
  <r>
    <x v="522"/>
    <x v="524"/>
    <x v="1"/>
    <x v="0"/>
    <x v="34"/>
    <x v="0"/>
    <x v="1"/>
    <x v="13"/>
    <x v="4"/>
    <x v="3"/>
    <x v="117"/>
    <x v="159"/>
    <x v="0"/>
    <x v="33"/>
    <x v="3"/>
    <x v="116"/>
    <x v="276"/>
    <x v="277"/>
    <x v="311"/>
    <x v="471"/>
    <x v="385"/>
    <x v="2"/>
    <x v="475"/>
    <x v="238"/>
    <x v="387"/>
    <x v="479"/>
    <x v="229"/>
    <x v="238"/>
    <x v="380"/>
    <x v="480"/>
    <x v="3"/>
    <x v="217"/>
    <x v="91"/>
    <x v="395"/>
    <x v="384"/>
    <x v="479"/>
    <x v="479"/>
    <x v="479"/>
    <x v="1"/>
    <x v="5"/>
    <x v="7"/>
    <x v="5"/>
    <x v="469"/>
    <x v="299"/>
  </r>
  <r>
    <x v="523"/>
    <x v="525"/>
    <x v="1"/>
    <x v="4"/>
    <x v="34"/>
    <x v="0"/>
    <x v="1"/>
    <x v="13"/>
    <x v="4"/>
    <x v="7"/>
    <x v="117"/>
    <x v="159"/>
    <x v="0"/>
    <x v="12"/>
    <x v="467"/>
    <x v="116"/>
    <x v="276"/>
    <x v="277"/>
    <x v="311"/>
    <x v="2"/>
    <x v="80"/>
    <x v="2"/>
    <x v="2"/>
    <x v="238"/>
    <x v="87"/>
    <x v="2"/>
    <x v="229"/>
    <x v="238"/>
    <x v="94"/>
    <x v="3"/>
    <x v="3"/>
    <x v="217"/>
    <x v="81"/>
    <x v="96"/>
    <x v="108"/>
    <x v="2"/>
    <x v="2"/>
    <x v="2"/>
    <x v="1"/>
    <x v="5"/>
    <x v="7"/>
    <x v="5"/>
    <x v="18"/>
    <x v="299"/>
  </r>
  <r>
    <x v="524"/>
    <x v="526"/>
    <x v="1"/>
    <x v="0"/>
    <x v="102"/>
    <x v="14"/>
    <x v="1"/>
    <x v="8"/>
    <x v="4"/>
    <x v="3"/>
    <x v="117"/>
    <x v="159"/>
    <x v="0"/>
    <x v="33"/>
    <x v="2"/>
    <x v="132"/>
    <x v="306"/>
    <x v="306"/>
    <x v="311"/>
    <x v="0"/>
    <x v="428"/>
    <x v="2"/>
    <x v="0"/>
    <x v="238"/>
    <x v="28"/>
    <x v="0"/>
    <x v="229"/>
    <x v="238"/>
    <x v="30"/>
    <x v="0"/>
    <x v="3"/>
    <x v="217"/>
    <x v="92"/>
    <x v="31"/>
    <x v="26"/>
    <x v="0"/>
    <x v="0"/>
    <x v="0"/>
    <x v="1"/>
    <x v="7"/>
    <x v="7"/>
    <x v="7"/>
    <x v="3"/>
    <x v="299"/>
  </r>
  <r>
    <x v="525"/>
    <x v="527"/>
    <x v="1"/>
    <x v="4"/>
    <x v="102"/>
    <x v="14"/>
    <x v="1"/>
    <x v="8"/>
    <x v="4"/>
    <x v="7"/>
    <x v="117"/>
    <x v="159"/>
    <x v="0"/>
    <x v="12"/>
    <x v="468"/>
    <x v="132"/>
    <x v="306"/>
    <x v="306"/>
    <x v="311"/>
    <x v="474"/>
    <x v="41"/>
    <x v="2"/>
    <x v="478"/>
    <x v="238"/>
    <x v="450"/>
    <x v="482"/>
    <x v="229"/>
    <x v="238"/>
    <x v="448"/>
    <x v="483"/>
    <x v="3"/>
    <x v="217"/>
    <x v="80"/>
    <x v="460"/>
    <x v="470"/>
    <x v="482"/>
    <x v="482"/>
    <x v="482"/>
    <x v="1"/>
    <x v="7"/>
    <x v="7"/>
    <x v="7"/>
    <x v="481"/>
    <x v="299"/>
  </r>
  <r>
    <x v="526"/>
    <x v="528"/>
    <x v="3"/>
    <x v="12"/>
    <x v="194"/>
    <x v="16"/>
    <x v="11"/>
    <x v="15"/>
    <x v="40"/>
    <x v="10"/>
    <x v="122"/>
    <x v="165"/>
    <x v="3"/>
    <x v="44"/>
    <x v="476"/>
    <x v="157"/>
    <x v="332"/>
    <x v="332"/>
    <x v="336"/>
    <x v="475"/>
    <x v="483"/>
    <x v="4"/>
    <x v="479"/>
    <x v="456"/>
    <x v="463"/>
    <x v="483"/>
    <x v="462"/>
    <x v="467"/>
    <x v="482"/>
    <x v="1"/>
    <x v="3"/>
    <x v="434"/>
    <x v="161"/>
    <x v="499"/>
    <x v="500"/>
    <x v="483"/>
    <x v="483"/>
    <x v="483"/>
    <x v="8"/>
    <x v="9"/>
    <x v="8"/>
    <x v="16"/>
    <x v="486"/>
    <x v="299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count="405">
  <r>
    <x v="38"/>
    <x v="33"/>
    <x v="1"/>
    <x v="3"/>
    <x v="0"/>
    <x v="13"/>
    <x v="0"/>
    <x v="1"/>
    <x v="7"/>
    <x v="2"/>
    <x v="33"/>
    <x v="67"/>
    <x v="2"/>
    <x v="28"/>
    <x v="128"/>
    <x v="85"/>
    <x v="197"/>
    <x v="199"/>
    <x v="84"/>
    <x v="302"/>
    <x v="322"/>
    <x v="2"/>
    <x v="305"/>
    <x v="41"/>
    <x v="43"/>
    <x v="302"/>
    <x v="33"/>
    <x v="41"/>
    <x v="43"/>
    <x v="303"/>
    <x v="2"/>
    <x v="25"/>
    <x v="99"/>
    <x v="65"/>
    <x v="334"/>
    <x v="303"/>
    <x v="303"/>
    <x v="303"/>
    <x v="2"/>
    <x v="8"/>
    <x v="1"/>
    <x v="9"/>
  </r>
  <r>
    <x v="123"/>
    <x v="196"/>
    <x v="1"/>
    <x v="3"/>
    <x v="0"/>
    <x v="13"/>
    <x v="0"/>
    <x v="1"/>
    <x v="28"/>
    <x v="2"/>
    <x v="65"/>
    <x v="94"/>
    <x v="2"/>
    <x v="16"/>
    <x v="326"/>
    <x v="107"/>
    <x v="202"/>
    <x v="203"/>
    <x v="80"/>
    <x v="51"/>
    <x v="28"/>
    <x v="2"/>
    <x v="55"/>
    <x v="43"/>
    <x v="44"/>
    <x v="55"/>
    <x v="320"/>
    <x v="43"/>
    <x v="44"/>
    <x v="55"/>
    <x v="2"/>
    <x v="334"/>
    <x v="64"/>
    <x v="47"/>
    <x v="41"/>
    <x v="53"/>
    <x v="53"/>
    <x v="53"/>
    <x v="2"/>
    <x v="8"/>
    <x v="1"/>
    <x v="9"/>
  </r>
  <r>
    <x v="281"/>
    <x v="276"/>
    <x v="1"/>
    <x v="10"/>
    <x v="0"/>
    <x v="13"/>
    <x v="0"/>
    <x v="1"/>
    <x v="28"/>
    <x v="5"/>
    <x v="65"/>
    <x v="94"/>
    <x v="2"/>
    <x v="28"/>
    <x v="32"/>
    <x v="107"/>
    <x v="202"/>
    <x v="203"/>
    <x v="80"/>
    <x v="314"/>
    <x v="337"/>
    <x v="2"/>
    <x v="317"/>
    <x v="319"/>
    <x v="319"/>
    <x v="318"/>
    <x v="44"/>
    <x v="319"/>
    <x v="319"/>
    <x v="318"/>
    <x v="2"/>
    <x v="9"/>
    <x v="64"/>
    <x v="327"/>
    <x v="337"/>
    <x v="318"/>
    <x v="318"/>
    <x v="318"/>
    <x v="2"/>
    <x v="8"/>
    <x v="1"/>
    <x v="9"/>
  </r>
  <r>
    <x v="125"/>
    <x v="123"/>
    <x v="1"/>
    <x v="3"/>
    <x v="1"/>
    <x v="14"/>
    <x v="3"/>
    <x v="12"/>
    <x v="28"/>
    <x v="7"/>
    <x v="65"/>
    <x v="94"/>
    <x v="2"/>
    <x v="16"/>
    <x v="246"/>
    <x v="36"/>
    <x v="167"/>
    <x v="171"/>
    <x v="119"/>
    <x v="86"/>
    <x v="81"/>
    <x v="2"/>
    <x v="87"/>
    <x v="336"/>
    <x v="337"/>
    <x v="106"/>
    <x v="314"/>
    <x v="336"/>
    <x v="337"/>
    <x v="108"/>
    <x v="2"/>
    <x v="273"/>
    <x v="64"/>
    <x v="346"/>
    <x v="350"/>
    <x v="104"/>
    <x v="104"/>
    <x v="106"/>
    <x v="2"/>
    <x v="7"/>
    <x v="7"/>
    <x v="7"/>
  </r>
  <r>
    <x v="260"/>
    <x v="249"/>
    <x v="1"/>
    <x v="10"/>
    <x v="1"/>
    <x v="14"/>
    <x v="3"/>
    <x v="12"/>
    <x v="28"/>
    <x v="5"/>
    <x v="65"/>
    <x v="94"/>
    <x v="2"/>
    <x v="28"/>
    <x v="112"/>
    <x v="36"/>
    <x v="167"/>
    <x v="171"/>
    <x v="119"/>
    <x v="271"/>
    <x v="278"/>
    <x v="2"/>
    <x v="279"/>
    <x v="27"/>
    <x v="25"/>
    <x v="259"/>
    <x v="51"/>
    <x v="27"/>
    <x v="25"/>
    <x v="257"/>
    <x v="2"/>
    <x v="74"/>
    <x v="64"/>
    <x v="28"/>
    <x v="31"/>
    <x v="259"/>
    <x v="259"/>
    <x v="257"/>
    <x v="2"/>
    <x v="7"/>
    <x v="7"/>
    <x v="7"/>
  </r>
  <r>
    <x v="126"/>
    <x v="124"/>
    <x v="1"/>
    <x v="3"/>
    <x v="2"/>
    <x v="4"/>
    <x v="5"/>
    <x v="8"/>
    <x v="28"/>
    <x v="7"/>
    <x v="65"/>
    <x v="94"/>
    <x v="2"/>
    <x v="16"/>
    <x v="240"/>
    <x v="8"/>
    <x v="19"/>
    <x v="19"/>
    <x v="202"/>
    <x v="143"/>
    <x v="179"/>
    <x v="2"/>
    <x v="165"/>
    <x v="214"/>
    <x v="210"/>
    <x v="165"/>
    <x v="207"/>
    <x v="214"/>
    <x v="209"/>
    <x v="165"/>
    <x v="2"/>
    <x v="198"/>
    <x v="64"/>
    <x v="209"/>
    <x v="143"/>
    <x v="164"/>
    <x v="164"/>
    <x v="163"/>
    <x v="2"/>
    <x v="3"/>
    <x v="7"/>
    <x v="3"/>
  </r>
  <r>
    <x v="261"/>
    <x v="250"/>
    <x v="1"/>
    <x v="10"/>
    <x v="2"/>
    <x v="4"/>
    <x v="5"/>
    <x v="8"/>
    <x v="28"/>
    <x v="5"/>
    <x v="65"/>
    <x v="94"/>
    <x v="2"/>
    <x v="28"/>
    <x v="119"/>
    <x v="8"/>
    <x v="19"/>
    <x v="19"/>
    <x v="202"/>
    <x v="216"/>
    <x v="195"/>
    <x v="2"/>
    <x v="208"/>
    <x v="156"/>
    <x v="157"/>
    <x v="215"/>
    <x v="155"/>
    <x v="156"/>
    <x v="157"/>
    <x v="215"/>
    <x v="2"/>
    <x v="149"/>
    <x v="64"/>
    <x v="158"/>
    <x v="243"/>
    <x v="212"/>
    <x v="212"/>
    <x v="213"/>
    <x v="2"/>
    <x v="3"/>
    <x v="7"/>
    <x v="3"/>
  </r>
  <r>
    <x v="319"/>
    <x v="314"/>
    <x v="1"/>
    <x v="3"/>
    <x v="3"/>
    <x v="10"/>
    <x v="9"/>
    <x v="14"/>
    <x v="15"/>
    <x v="4"/>
    <x v="77"/>
    <x v="18"/>
    <x v="2"/>
    <x v="28"/>
    <x v="167"/>
    <x v="121"/>
    <x v="234"/>
    <x v="231"/>
    <x v="58"/>
    <x v="229"/>
    <x v="344"/>
    <x v="2"/>
    <x v="268"/>
    <x v="283"/>
    <x v="284"/>
    <x v="296"/>
    <x v="163"/>
    <x v="281"/>
    <x v="282"/>
    <x v="296"/>
    <x v="2"/>
    <x v="147"/>
    <x v="64"/>
    <x v="294"/>
    <x v="288"/>
    <x v="296"/>
    <x v="296"/>
    <x v="296"/>
    <x v="6"/>
    <x v="8"/>
    <x v="3"/>
    <x v="11"/>
  </r>
  <r>
    <x v="127"/>
    <x v="125"/>
    <x v="1"/>
    <x v="3"/>
    <x v="4"/>
    <x v="12"/>
    <x v="0"/>
    <x v="1"/>
    <x v="28"/>
    <x v="4"/>
    <x v="65"/>
    <x v="94"/>
    <x v="2"/>
    <x v="16"/>
    <x v="324"/>
    <x v="112"/>
    <x v="231"/>
    <x v="228"/>
    <x v="94"/>
    <x v="63"/>
    <x v="19"/>
    <x v="2"/>
    <x v="53"/>
    <x v="306"/>
    <x v="304"/>
    <x v="59"/>
    <x v="342"/>
    <x v="306"/>
    <x v="304"/>
    <x v="59"/>
    <x v="2"/>
    <x v="311"/>
    <x v="64"/>
    <x v="311"/>
    <x v="160"/>
    <x v="57"/>
    <x v="57"/>
    <x v="57"/>
    <x v="2"/>
    <x v="8"/>
    <x v="0"/>
    <x v="8"/>
  </r>
  <r>
    <x v="205"/>
    <x v="197"/>
    <x v="1"/>
    <x v="10"/>
    <x v="4"/>
    <x v="12"/>
    <x v="0"/>
    <x v="1"/>
    <x v="28"/>
    <x v="5"/>
    <x v="65"/>
    <x v="94"/>
    <x v="2"/>
    <x v="28"/>
    <x v="37"/>
    <x v="112"/>
    <x v="231"/>
    <x v="228"/>
    <x v="94"/>
    <x v="301"/>
    <x v="350"/>
    <x v="2"/>
    <x v="320"/>
    <x v="57"/>
    <x v="57"/>
    <x v="313"/>
    <x v="16"/>
    <x v="57"/>
    <x v="57"/>
    <x v="314"/>
    <x v="2"/>
    <x v="33"/>
    <x v="64"/>
    <x v="63"/>
    <x v="228"/>
    <x v="314"/>
    <x v="314"/>
    <x v="314"/>
    <x v="2"/>
    <x v="8"/>
    <x v="0"/>
    <x v="8"/>
  </r>
  <r>
    <x v="41"/>
    <x v="46"/>
    <x v="1"/>
    <x v="5"/>
    <x v="5"/>
    <x v="0"/>
    <x v="0"/>
    <x v="14"/>
    <x v="11"/>
    <x v="4"/>
    <x v="32"/>
    <x v="51"/>
    <x v="2"/>
    <x v="16"/>
    <x v="215"/>
    <x v="51"/>
    <x v="56"/>
    <x v="57"/>
    <x v="172"/>
    <x v="107"/>
    <x v="146"/>
    <x v="2"/>
    <x v="117"/>
    <x v="82"/>
    <x v="83"/>
    <x v="114"/>
    <x v="210"/>
    <x v="83"/>
    <x v="82"/>
    <x v="116"/>
    <x v="2"/>
    <x v="228"/>
    <x v="34"/>
    <x v="70"/>
    <x v="84"/>
    <x v="112"/>
    <x v="112"/>
    <x v="114"/>
    <x v="2"/>
    <x v="5"/>
    <x v="7"/>
    <x v="5"/>
  </r>
  <r>
    <x v="48"/>
    <x v="49"/>
    <x v="1"/>
    <x v="4"/>
    <x v="5"/>
    <x v="0"/>
    <x v="0"/>
    <x v="14"/>
    <x v="14"/>
    <x v="4"/>
    <x v="32"/>
    <x v="51"/>
    <x v="2"/>
    <x v="28"/>
    <x v="139"/>
    <x v="51"/>
    <x v="56"/>
    <x v="57"/>
    <x v="172"/>
    <x v="249"/>
    <x v="219"/>
    <x v="2"/>
    <x v="245"/>
    <x v="280"/>
    <x v="277"/>
    <x v="253"/>
    <x v="151"/>
    <x v="279"/>
    <x v="276"/>
    <x v="251"/>
    <x v="2"/>
    <x v="125"/>
    <x v="88"/>
    <x v="303"/>
    <x v="293"/>
    <x v="253"/>
    <x v="253"/>
    <x v="251"/>
    <x v="2"/>
    <x v="5"/>
    <x v="7"/>
    <x v="5"/>
  </r>
  <r>
    <x v="49"/>
    <x v="50"/>
    <x v="1"/>
    <x v="2"/>
    <x v="5"/>
    <x v="0"/>
    <x v="0"/>
    <x v="14"/>
    <x v="13"/>
    <x v="4"/>
    <x v="32"/>
    <x v="51"/>
    <x v="2"/>
    <x v="16"/>
    <x v="215"/>
    <x v="51"/>
    <x v="56"/>
    <x v="57"/>
    <x v="172"/>
    <x v="107"/>
    <x v="146"/>
    <x v="2"/>
    <x v="117"/>
    <x v="82"/>
    <x v="83"/>
    <x v="114"/>
    <x v="210"/>
    <x v="83"/>
    <x v="82"/>
    <x v="116"/>
    <x v="2"/>
    <x v="228"/>
    <x v="34"/>
    <x v="70"/>
    <x v="84"/>
    <x v="112"/>
    <x v="112"/>
    <x v="114"/>
    <x v="2"/>
    <x v="5"/>
    <x v="7"/>
    <x v="5"/>
  </r>
  <r>
    <x v="70"/>
    <x v="72"/>
    <x v="1"/>
    <x v="3"/>
    <x v="6"/>
    <x v="0"/>
    <x v="1"/>
    <x v="3"/>
    <x v="22"/>
    <x v="7"/>
    <x v="42"/>
    <x v="76"/>
    <x v="2"/>
    <x v="12"/>
    <x v="350"/>
    <x v="28"/>
    <x v="111"/>
    <x v="113"/>
    <x v="163"/>
    <x v="40"/>
    <x v="55"/>
    <x v="2"/>
    <x v="49"/>
    <x v="339"/>
    <x v="338"/>
    <x v="49"/>
    <x v="326"/>
    <x v="339"/>
    <x v="338"/>
    <x v="49"/>
    <x v="2"/>
    <x v="318"/>
    <x v="41"/>
    <x v="339"/>
    <x v="232"/>
    <x v="47"/>
    <x v="47"/>
    <x v="47"/>
    <x v="2"/>
    <x v="5"/>
    <x v="7"/>
    <x v="5"/>
  </r>
  <r>
    <x v="322"/>
    <x v="317"/>
    <x v="1"/>
    <x v="3"/>
    <x v="6"/>
    <x v="0"/>
    <x v="1"/>
    <x v="3"/>
    <x v="19"/>
    <x v="7"/>
    <x v="79"/>
    <x v="107"/>
    <x v="2"/>
    <x v="16"/>
    <x v="302"/>
    <x v="62"/>
    <x v="115"/>
    <x v="116"/>
    <x v="140"/>
    <x v="84"/>
    <x v="107"/>
    <x v="2"/>
    <x v="97"/>
    <x v="133"/>
    <x v="132"/>
    <x v="87"/>
    <x v="264"/>
    <x v="131"/>
    <x v="130"/>
    <x v="87"/>
    <x v="2"/>
    <x v="257"/>
    <x v="64"/>
    <x v="137"/>
    <x v="150"/>
    <x v="85"/>
    <x v="85"/>
    <x v="85"/>
    <x v="2"/>
    <x v="5"/>
    <x v="7"/>
    <x v="5"/>
  </r>
  <r>
    <x v="335"/>
    <x v="336"/>
    <x v="1"/>
    <x v="3"/>
    <x v="6"/>
    <x v="0"/>
    <x v="1"/>
    <x v="3"/>
    <x v="24"/>
    <x v="7"/>
    <x v="87"/>
    <x v="115"/>
    <x v="2"/>
    <x v="28"/>
    <x v="39"/>
    <x v="73"/>
    <x v="116"/>
    <x v="117"/>
    <x v="143"/>
    <x v="281"/>
    <x v="253"/>
    <x v="2"/>
    <x v="270"/>
    <x v="288"/>
    <x v="288"/>
    <x v="287"/>
    <x v="122"/>
    <x v="287"/>
    <x v="287"/>
    <x v="287"/>
    <x v="2"/>
    <x v="91"/>
    <x v="64"/>
    <x v="299"/>
    <x v="295"/>
    <x v="287"/>
    <x v="287"/>
    <x v="287"/>
    <x v="2"/>
    <x v="5"/>
    <x v="7"/>
    <x v="5"/>
  </r>
  <r>
    <x v="343"/>
    <x v="345"/>
    <x v="1"/>
    <x v="3"/>
    <x v="6"/>
    <x v="0"/>
    <x v="1"/>
    <x v="3"/>
    <x v="24"/>
    <x v="7"/>
    <x v="90"/>
    <x v="118"/>
    <x v="2"/>
    <x v="28"/>
    <x v="33"/>
    <x v="79"/>
    <x v="117"/>
    <x v="118"/>
    <x v="134"/>
    <x v="284"/>
    <x v="264"/>
    <x v="2"/>
    <x v="277"/>
    <x v="314"/>
    <x v="313"/>
    <x v="292"/>
    <x v="133"/>
    <x v="314"/>
    <x v="313"/>
    <x v="292"/>
    <x v="2"/>
    <x v="89"/>
    <x v="64"/>
    <x v="321"/>
    <x v="329"/>
    <x v="292"/>
    <x v="292"/>
    <x v="292"/>
    <x v="2"/>
    <x v="5"/>
    <x v="7"/>
    <x v="5"/>
  </r>
  <r>
    <x v="94"/>
    <x v="96"/>
    <x v="1"/>
    <x v="5"/>
    <x v="7"/>
    <x v="2"/>
    <x v="0"/>
    <x v="14"/>
    <x v="1"/>
    <x v="4"/>
    <x v="37"/>
    <x v="71"/>
    <x v="2"/>
    <x v="16"/>
    <x v="228"/>
    <x v="13"/>
    <x v="41"/>
    <x v="43"/>
    <x v="192"/>
    <x v="128"/>
    <x v="157"/>
    <x v="2"/>
    <x v="144"/>
    <x v="258"/>
    <x v="254"/>
    <x v="146"/>
    <x v="237"/>
    <x v="258"/>
    <x v="254"/>
    <x v="146"/>
    <x v="2"/>
    <x v="208"/>
    <x v="58"/>
    <x v="255"/>
    <x v="146"/>
    <x v="144"/>
    <x v="144"/>
    <x v="144"/>
    <x v="2"/>
    <x v="4"/>
    <x v="7"/>
    <x v="4"/>
  </r>
  <r>
    <x v="95"/>
    <x v="97"/>
    <x v="1"/>
    <x v="4"/>
    <x v="7"/>
    <x v="2"/>
    <x v="0"/>
    <x v="14"/>
    <x v="14"/>
    <x v="4"/>
    <x v="37"/>
    <x v="71"/>
    <x v="2"/>
    <x v="28"/>
    <x v="134"/>
    <x v="13"/>
    <x v="41"/>
    <x v="43"/>
    <x v="192"/>
    <x v="231"/>
    <x v="209"/>
    <x v="2"/>
    <x v="225"/>
    <x v="104"/>
    <x v="106"/>
    <x v="225"/>
    <x v="132"/>
    <x v="103"/>
    <x v="106"/>
    <x v="225"/>
    <x v="2"/>
    <x v="139"/>
    <x v="68"/>
    <x v="115"/>
    <x v="241"/>
    <x v="224"/>
    <x v="224"/>
    <x v="224"/>
    <x v="2"/>
    <x v="4"/>
    <x v="7"/>
    <x v="4"/>
  </r>
  <r>
    <x v="96"/>
    <x v="98"/>
    <x v="1"/>
    <x v="2"/>
    <x v="7"/>
    <x v="2"/>
    <x v="0"/>
    <x v="14"/>
    <x v="13"/>
    <x v="4"/>
    <x v="37"/>
    <x v="71"/>
    <x v="2"/>
    <x v="16"/>
    <x v="228"/>
    <x v="13"/>
    <x v="41"/>
    <x v="43"/>
    <x v="192"/>
    <x v="128"/>
    <x v="157"/>
    <x v="2"/>
    <x v="144"/>
    <x v="258"/>
    <x v="254"/>
    <x v="146"/>
    <x v="237"/>
    <x v="258"/>
    <x v="254"/>
    <x v="146"/>
    <x v="2"/>
    <x v="208"/>
    <x v="58"/>
    <x v="255"/>
    <x v="146"/>
    <x v="144"/>
    <x v="144"/>
    <x v="144"/>
    <x v="2"/>
    <x v="4"/>
    <x v="7"/>
    <x v="4"/>
  </r>
  <r>
    <x v="356"/>
    <x v="355"/>
    <x v="1"/>
    <x v="3"/>
    <x v="7"/>
    <x v="2"/>
    <x v="0"/>
    <x v="14"/>
    <x v="25"/>
    <x v="4"/>
    <x v="95"/>
    <x v="53"/>
    <x v="2"/>
    <x v="28"/>
    <x v="138"/>
    <x v="28"/>
    <x v="39"/>
    <x v="39"/>
    <x v="193"/>
    <x v="228"/>
    <x v="210"/>
    <x v="2"/>
    <x v="222"/>
    <x v="215"/>
    <x v="215"/>
    <x v="227"/>
    <x v="148"/>
    <x v="215"/>
    <x v="215"/>
    <x v="227"/>
    <x v="2"/>
    <x v="141"/>
    <x v="64"/>
    <x v="215"/>
    <x v="215"/>
    <x v="226"/>
    <x v="226"/>
    <x v="226"/>
    <x v="2"/>
    <x v="4"/>
    <x v="7"/>
    <x v="4"/>
  </r>
  <r>
    <x v="129"/>
    <x v="127"/>
    <x v="1"/>
    <x v="3"/>
    <x v="8"/>
    <x v="14"/>
    <x v="4"/>
    <x v="14"/>
    <x v="28"/>
    <x v="9"/>
    <x v="65"/>
    <x v="94"/>
    <x v="2"/>
    <x v="16"/>
    <x v="249"/>
    <x v="35"/>
    <x v="66"/>
    <x v="66"/>
    <x v="218"/>
    <x v="162"/>
    <x v="136"/>
    <x v="2"/>
    <x v="155"/>
    <x v="200"/>
    <x v="196"/>
    <x v="174"/>
    <x v="254"/>
    <x v="200"/>
    <x v="196"/>
    <x v="174"/>
    <x v="2"/>
    <x v="274"/>
    <x v="64"/>
    <x v="196"/>
    <x v="181"/>
    <x v="173"/>
    <x v="173"/>
    <x v="172"/>
    <x v="2"/>
    <x v="7"/>
    <x v="7"/>
    <x v="7"/>
  </r>
  <r>
    <x v="206"/>
    <x v="198"/>
    <x v="1"/>
    <x v="10"/>
    <x v="8"/>
    <x v="14"/>
    <x v="4"/>
    <x v="14"/>
    <x v="28"/>
    <x v="5"/>
    <x v="65"/>
    <x v="94"/>
    <x v="2"/>
    <x v="28"/>
    <x v="109"/>
    <x v="35"/>
    <x v="66"/>
    <x v="66"/>
    <x v="218"/>
    <x v="203"/>
    <x v="223"/>
    <x v="2"/>
    <x v="214"/>
    <x v="170"/>
    <x v="170"/>
    <x v="208"/>
    <x v="115"/>
    <x v="170"/>
    <x v="170"/>
    <x v="208"/>
    <x v="2"/>
    <x v="73"/>
    <x v="64"/>
    <x v="171"/>
    <x v="200"/>
    <x v="205"/>
    <x v="205"/>
    <x v="206"/>
    <x v="2"/>
    <x v="7"/>
    <x v="7"/>
    <x v="7"/>
  </r>
  <r>
    <x v="130"/>
    <x v="128"/>
    <x v="1"/>
    <x v="3"/>
    <x v="9"/>
    <x v="13"/>
    <x v="2"/>
    <x v="14"/>
    <x v="28"/>
    <x v="4"/>
    <x v="65"/>
    <x v="94"/>
    <x v="2"/>
    <x v="16"/>
    <x v="283"/>
    <x v="91"/>
    <x v="217"/>
    <x v="217"/>
    <x v="254"/>
    <x v="287"/>
    <x v="40"/>
    <x v="2"/>
    <x v="213"/>
    <x v="330"/>
    <x v="329"/>
    <x v="243"/>
    <x v="319"/>
    <x v="330"/>
    <x v="329"/>
    <x v="243"/>
    <x v="2"/>
    <x v="324"/>
    <x v="64"/>
    <x v="336"/>
    <x v="356"/>
    <x v="245"/>
    <x v="245"/>
    <x v="243"/>
    <x v="2"/>
    <x v="8"/>
    <x v="1"/>
    <x v="9"/>
  </r>
  <r>
    <x v="207"/>
    <x v="199"/>
    <x v="1"/>
    <x v="10"/>
    <x v="9"/>
    <x v="13"/>
    <x v="2"/>
    <x v="14"/>
    <x v="28"/>
    <x v="5"/>
    <x v="65"/>
    <x v="94"/>
    <x v="2"/>
    <x v="28"/>
    <x v="78"/>
    <x v="91"/>
    <x v="217"/>
    <x v="217"/>
    <x v="254"/>
    <x v="75"/>
    <x v="323"/>
    <x v="2"/>
    <x v="161"/>
    <x v="33"/>
    <x v="33"/>
    <x v="123"/>
    <x v="45"/>
    <x v="33"/>
    <x v="33"/>
    <x v="123"/>
    <x v="2"/>
    <x v="21"/>
    <x v="64"/>
    <x v="36"/>
    <x v="25"/>
    <x v="119"/>
    <x v="119"/>
    <x v="121"/>
    <x v="2"/>
    <x v="8"/>
    <x v="1"/>
    <x v="9"/>
  </r>
  <r>
    <x v="365"/>
    <x v="364"/>
    <x v="1"/>
    <x v="3"/>
    <x v="9"/>
    <x v="13"/>
    <x v="2"/>
    <x v="14"/>
    <x v="25"/>
    <x v="4"/>
    <x v="98"/>
    <x v="125"/>
    <x v="2"/>
    <x v="28"/>
    <x v="23"/>
    <x v="109"/>
    <x v="218"/>
    <x v="218"/>
    <x v="257"/>
    <x v="45"/>
    <x v="332"/>
    <x v="2"/>
    <x v="126"/>
    <x v="241"/>
    <x v="235"/>
    <x v="83"/>
    <x v="52"/>
    <x v="242"/>
    <x v="236"/>
    <x v="83"/>
    <x v="2"/>
    <x v="7"/>
    <x v="64"/>
    <x v="241"/>
    <x v="237"/>
    <x v="81"/>
    <x v="81"/>
    <x v="81"/>
    <x v="2"/>
    <x v="8"/>
    <x v="1"/>
    <x v="9"/>
  </r>
  <r>
    <x v="84"/>
    <x v="90"/>
    <x v="2"/>
    <x v="9"/>
    <x v="10"/>
    <x v="8"/>
    <x v="0"/>
    <x v="9"/>
    <x v="11"/>
    <x v="2"/>
    <x v="8"/>
    <x v="4"/>
    <x v="2"/>
    <x v="21"/>
    <x v="179"/>
    <x v="137"/>
    <x v="1"/>
    <x v="0"/>
    <x v="265"/>
    <x v="186"/>
    <x v="188"/>
    <x v="2"/>
    <x v="190"/>
    <x v="3"/>
    <x v="3"/>
    <x v="193"/>
    <x v="180"/>
    <x v="3"/>
    <x v="3"/>
    <x v="192"/>
    <x v="2"/>
    <x v="171"/>
    <x v="119"/>
    <x v="3"/>
    <x v="0"/>
    <x v="190"/>
    <x v="190"/>
    <x v="190"/>
    <x v="7"/>
    <x v="8"/>
    <x v="6"/>
    <x v="14"/>
  </r>
  <r>
    <x v="22"/>
    <x v="21"/>
    <x v="1"/>
    <x v="3"/>
    <x v="11"/>
    <x v="9"/>
    <x v="8"/>
    <x v="14"/>
    <x v="22"/>
    <x v="2"/>
    <x v="22"/>
    <x v="33"/>
    <x v="2"/>
    <x v="25"/>
    <x v="163"/>
    <x v="133"/>
    <x v="247"/>
    <x v="247"/>
    <x v="46"/>
    <x v="250"/>
    <x v="355"/>
    <x v="2"/>
    <x v="316"/>
    <x v="59"/>
    <x v="62"/>
    <x v="326"/>
    <x v="120"/>
    <x v="59"/>
    <x v="63"/>
    <x v="326"/>
    <x v="2"/>
    <x v="130"/>
    <x v="106"/>
    <x v="231"/>
    <x v="322"/>
    <x v="326"/>
    <x v="326"/>
    <x v="326"/>
    <x v="4"/>
    <x v="8"/>
    <x v="4"/>
    <x v="12"/>
  </r>
  <r>
    <x v="36"/>
    <x v="32"/>
    <x v="1"/>
    <x v="3"/>
    <x v="12"/>
    <x v="0"/>
    <x v="1"/>
    <x v="14"/>
    <x v="22"/>
    <x v="4"/>
    <x v="30"/>
    <x v="64"/>
    <x v="2"/>
    <x v="16"/>
    <x v="225"/>
    <x v="34"/>
    <x v="177"/>
    <x v="177"/>
    <x v="147"/>
    <x v="101"/>
    <x v="68"/>
    <x v="2"/>
    <x v="89"/>
    <x v="343"/>
    <x v="343"/>
    <x v="111"/>
    <x v="316"/>
    <x v="343"/>
    <x v="343"/>
    <x v="113"/>
    <x v="2"/>
    <x v="233"/>
    <x v="36"/>
    <x v="352"/>
    <x v="55"/>
    <x v="109"/>
    <x v="109"/>
    <x v="111"/>
    <x v="2"/>
    <x v="5"/>
    <x v="7"/>
    <x v="5"/>
  </r>
  <r>
    <x v="59"/>
    <x v="61"/>
    <x v="1"/>
    <x v="3"/>
    <x v="12"/>
    <x v="0"/>
    <x v="1"/>
    <x v="14"/>
    <x v="23"/>
    <x v="4"/>
    <x v="38"/>
    <x v="72"/>
    <x v="2"/>
    <x v="28"/>
    <x v="132"/>
    <x v="40"/>
    <x v="178"/>
    <x v="178"/>
    <x v="136"/>
    <x v="253"/>
    <x v="292"/>
    <x v="2"/>
    <x v="282"/>
    <x v="23"/>
    <x v="23"/>
    <x v="258"/>
    <x v="48"/>
    <x v="23"/>
    <x v="23"/>
    <x v="256"/>
    <x v="2"/>
    <x v="123"/>
    <x v="74"/>
    <x v="25"/>
    <x v="318"/>
    <x v="258"/>
    <x v="258"/>
    <x v="256"/>
    <x v="2"/>
    <x v="5"/>
    <x v="7"/>
    <x v="5"/>
  </r>
  <r>
    <x v="328"/>
    <x v="323"/>
    <x v="1"/>
    <x v="3"/>
    <x v="12"/>
    <x v="0"/>
    <x v="1"/>
    <x v="14"/>
    <x v="10"/>
    <x v="4"/>
    <x v="82"/>
    <x v="19"/>
    <x v="2"/>
    <x v="31"/>
    <x v="158"/>
    <x v="65"/>
    <x v="129"/>
    <x v="138"/>
    <x v="166"/>
    <x v="230"/>
    <x v="312"/>
    <x v="2"/>
    <x v="243"/>
    <x v="224"/>
    <x v="220"/>
    <x v="251"/>
    <x v="154"/>
    <x v="224"/>
    <x v="220"/>
    <x v="249"/>
    <x v="2"/>
    <x v="155"/>
    <x v="64"/>
    <x v="222"/>
    <x v="222"/>
    <x v="251"/>
    <x v="251"/>
    <x v="249"/>
    <x v="6"/>
    <x v="5"/>
    <x v="7"/>
    <x v="5"/>
  </r>
  <r>
    <x v="131"/>
    <x v="129"/>
    <x v="1"/>
    <x v="3"/>
    <x v="13"/>
    <x v="0"/>
    <x v="3"/>
    <x v="14"/>
    <x v="28"/>
    <x v="6"/>
    <x v="65"/>
    <x v="94"/>
    <x v="2"/>
    <x v="16"/>
    <x v="266"/>
    <x v="52"/>
    <x v="58"/>
    <x v="58"/>
    <x v="149"/>
    <x v="96"/>
    <x v="123"/>
    <x v="2"/>
    <x v="107"/>
    <x v="75"/>
    <x v="71"/>
    <x v="94"/>
    <x v="238"/>
    <x v="76"/>
    <x v="72"/>
    <x v="94"/>
    <x v="2"/>
    <x v="244"/>
    <x v="64"/>
    <x v="76"/>
    <x v="108"/>
    <x v="92"/>
    <x v="92"/>
    <x v="92"/>
    <x v="2"/>
    <x v="5"/>
    <x v="7"/>
    <x v="5"/>
  </r>
  <r>
    <x v="208"/>
    <x v="200"/>
    <x v="1"/>
    <x v="10"/>
    <x v="13"/>
    <x v="0"/>
    <x v="3"/>
    <x v="14"/>
    <x v="28"/>
    <x v="5"/>
    <x v="65"/>
    <x v="94"/>
    <x v="2"/>
    <x v="28"/>
    <x v="92"/>
    <x v="52"/>
    <x v="58"/>
    <x v="58"/>
    <x v="149"/>
    <x v="260"/>
    <x v="233"/>
    <x v="2"/>
    <x v="253"/>
    <x v="286"/>
    <x v="286"/>
    <x v="269"/>
    <x v="130"/>
    <x v="285"/>
    <x v="285"/>
    <x v="269"/>
    <x v="2"/>
    <x v="111"/>
    <x v="64"/>
    <x v="296"/>
    <x v="276"/>
    <x v="269"/>
    <x v="269"/>
    <x v="269"/>
    <x v="2"/>
    <x v="5"/>
    <x v="7"/>
    <x v="5"/>
  </r>
  <r>
    <x v="102"/>
    <x v="104"/>
    <x v="1"/>
    <x v="3"/>
    <x v="14"/>
    <x v="0"/>
    <x v="7"/>
    <x v="13"/>
    <x v="29"/>
    <x v="7"/>
    <x v="55"/>
    <x v="87"/>
    <x v="2"/>
    <x v="15"/>
    <x v="345"/>
    <x v="36"/>
    <x v="40"/>
    <x v="40"/>
    <x v="160"/>
    <x v="47"/>
    <x v="79"/>
    <x v="2"/>
    <x v="64"/>
    <x v="79"/>
    <x v="75"/>
    <x v="61"/>
    <x v="294"/>
    <x v="81"/>
    <x v="75"/>
    <x v="61"/>
    <x v="2"/>
    <x v="296"/>
    <x v="44"/>
    <x v="69"/>
    <x v="79"/>
    <x v="59"/>
    <x v="59"/>
    <x v="59"/>
    <x v="2"/>
    <x v="5"/>
    <x v="7"/>
    <x v="5"/>
  </r>
  <r>
    <x v="132"/>
    <x v="130"/>
    <x v="1"/>
    <x v="3"/>
    <x v="14"/>
    <x v="0"/>
    <x v="7"/>
    <x v="13"/>
    <x v="28"/>
    <x v="7"/>
    <x v="65"/>
    <x v="94"/>
    <x v="2"/>
    <x v="16"/>
    <x v="244"/>
    <x v="24"/>
    <x v="42"/>
    <x v="42"/>
    <x v="154"/>
    <x v="99"/>
    <x v="127"/>
    <x v="2"/>
    <x v="108"/>
    <x v="194"/>
    <x v="190"/>
    <x v="108"/>
    <x v="270"/>
    <x v="194"/>
    <x v="190"/>
    <x v="110"/>
    <x v="2"/>
    <x v="237"/>
    <x v="64"/>
    <x v="190"/>
    <x v="118"/>
    <x v="106"/>
    <x v="106"/>
    <x v="108"/>
    <x v="2"/>
    <x v="5"/>
    <x v="7"/>
    <x v="5"/>
  </r>
  <r>
    <x v="209"/>
    <x v="201"/>
    <x v="1"/>
    <x v="10"/>
    <x v="14"/>
    <x v="0"/>
    <x v="7"/>
    <x v="13"/>
    <x v="28"/>
    <x v="5"/>
    <x v="65"/>
    <x v="94"/>
    <x v="2"/>
    <x v="28"/>
    <x v="115"/>
    <x v="24"/>
    <x v="42"/>
    <x v="42"/>
    <x v="154"/>
    <x v="254"/>
    <x v="228"/>
    <x v="2"/>
    <x v="252"/>
    <x v="175"/>
    <x v="184"/>
    <x v="256"/>
    <x v="95"/>
    <x v="174"/>
    <x v="184"/>
    <x v="254"/>
    <x v="2"/>
    <x v="117"/>
    <x v="64"/>
    <x v="185"/>
    <x v="265"/>
    <x v="256"/>
    <x v="256"/>
    <x v="254"/>
    <x v="2"/>
    <x v="5"/>
    <x v="7"/>
    <x v="5"/>
  </r>
  <r>
    <x v="305"/>
    <x v="300"/>
    <x v="1"/>
    <x v="3"/>
    <x v="14"/>
    <x v="0"/>
    <x v="7"/>
    <x v="13"/>
    <x v="25"/>
    <x v="7"/>
    <x v="70"/>
    <x v="100"/>
    <x v="2"/>
    <x v="28"/>
    <x v="76"/>
    <x v="55"/>
    <x v="43"/>
    <x v="44"/>
    <x v="155"/>
    <x v="259"/>
    <x v="241"/>
    <x v="2"/>
    <x v="255"/>
    <x v="312"/>
    <x v="310"/>
    <x v="268"/>
    <x v="117"/>
    <x v="312"/>
    <x v="310"/>
    <x v="268"/>
    <x v="2"/>
    <x v="106"/>
    <x v="64"/>
    <x v="318"/>
    <x v="325"/>
    <x v="268"/>
    <x v="268"/>
    <x v="268"/>
    <x v="2"/>
    <x v="5"/>
    <x v="7"/>
    <x v="5"/>
  </r>
  <r>
    <x v="321"/>
    <x v="316"/>
    <x v="1"/>
    <x v="3"/>
    <x v="14"/>
    <x v="0"/>
    <x v="7"/>
    <x v="13"/>
    <x v="19"/>
    <x v="7"/>
    <x v="79"/>
    <x v="107"/>
    <x v="2"/>
    <x v="16"/>
    <x v="301"/>
    <x v="58"/>
    <x v="44"/>
    <x v="45"/>
    <x v="150"/>
    <x v="88"/>
    <x v="118"/>
    <x v="2"/>
    <x v="105"/>
    <x v="47"/>
    <x v="48"/>
    <x v="90"/>
    <x v="247"/>
    <x v="47"/>
    <x v="48"/>
    <x v="90"/>
    <x v="2"/>
    <x v="256"/>
    <x v="64"/>
    <x v="53"/>
    <x v="48"/>
    <x v="88"/>
    <x v="88"/>
    <x v="88"/>
    <x v="2"/>
    <x v="5"/>
    <x v="7"/>
    <x v="5"/>
  </r>
  <r>
    <x v="91"/>
    <x v="93"/>
    <x v="1"/>
    <x v="3"/>
    <x v="15"/>
    <x v="4"/>
    <x v="5"/>
    <x v="10"/>
    <x v="10"/>
    <x v="9"/>
    <x v="49"/>
    <x v="80"/>
    <x v="0"/>
    <x v="16"/>
    <x v="234"/>
    <x v="10"/>
    <x v="15"/>
    <x v="16"/>
    <x v="247"/>
    <x v="183"/>
    <x v="182"/>
    <x v="2"/>
    <x v="186"/>
    <x v="174"/>
    <x v="172"/>
    <x v="188"/>
    <x v="187"/>
    <x v="175"/>
    <x v="173"/>
    <x v="187"/>
    <x v="2"/>
    <x v="195"/>
    <x v="61"/>
    <x v="163"/>
    <x v="154"/>
    <x v="186"/>
    <x v="186"/>
    <x v="185"/>
    <x v="2"/>
    <x v="3"/>
    <x v="7"/>
    <x v="3"/>
  </r>
  <r>
    <x v="92"/>
    <x v="94"/>
    <x v="1"/>
    <x v="3"/>
    <x v="15"/>
    <x v="4"/>
    <x v="5"/>
    <x v="10"/>
    <x v="10"/>
    <x v="9"/>
    <x v="50"/>
    <x v="81"/>
    <x v="0"/>
    <x v="16"/>
    <x v="235"/>
    <x v="14"/>
    <x v="16"/>
    <x v="17"/>
    <x v="248"/>
    <x v="182"/>
    <x v="181"/>
    <x v="2"/>
    <x v="185"/>
    <x v="128"/>
    <x v="131"/>
    <x v="185"/>
    <x v="183"/>
    <x v="134"/>
    <x v="135"/>
    <x v="190"/>
    <x v="2"/>
    <x v="196"/>
    <x v="59"/>
    <x v="132"/>
    <x v="152"/>
    <x v="189"/>
    <x v="189"/>
    <x v="188"/>
    <x v="2"/>
    <x v="3"/>
    <x v="7"/>
    <x v="3"/>
  </r>
  <r>
    <x v="93"/>
    <x v="95"/>
    <x v="1"/>
    <x v="3"/>
    <x v="15"/>
    <x v="4"/>
    <x v="5"/>
    <x v="10"/>
    <x v="3"/>
    <x v="9"/>
    <x v="51"/>
    <x v="82"/>
    <x v="2"/>
    <x v="12"/>
    <x v="353"/>
    <x v="11"/>
    <x v="14"/>
    <x v="15"/>
    <x v="242"/>
    <x v="175"/>
    <x v="158"/>
    <x v="2"/>
    <x v="181"/>
    <x v="127"/>
    <x v="130"/>
    <x v="179"/>
    <x v="200"/>
    <x v="126"/>
    <x v="129"/>
    <x v="179"/>
    <x v="2"/>
    <x v="238"/>
    <x v="52"/>
    <x v="114"/>
    <x v="113"/>
    <x v="178"/>
    <x v="178"/>
    <x v="177"/>
    <x v="2"/>
    <x v="3"/>
    <x v="7"/>
    <x v="3"/>
  </r>
  <r>
    <x v="116"/>
    <x v="115"/>
    <x v="1"/>
    <x v="3"/>
    <x v="15"/>
    <x v="4"/>
    <x v="5"/>
    <x v="10"/>
    <x v="10"/>
    <x v="9"/>
    <x v="59"/>
    <x v="91"/>
    <x v="0"/>
    <x v="17"/>
    <x v="203"/>
    <x v="19"/>
    <x v="17"/>
    <x v="18"/>
    <x v="246"/>
    <x v="184"/>
    <x v="187"/>
    <x v="2"/>
    <x v="189"/>
    <x v="136"/>
    <x v="138"/>
    <x v="191"/>
    <x v="181"/>
    <x v="138"/>
    <x v="138"/>
    <x v="193"/>
    <x v="2"/>
    <x v="181"/>
    <x v="63"/>
    <x v="141"/>
    <x v="164"/>
    <x v="191"/>
    <x v="191"/>
    <x v="191"/>
    <x v="2"/>
    <x v="3"/>
    <x v="7"/>
    <x v="3"/>
  </r>
  <r>
    <x v="13"/>
    <x v="7"/>
    <x v="1"/>
    <x v="3"/>
    <x v="16"/>
    <x v="2"/>
    <x v="5"/>
    <x v="14"/>
    <x v="22"/>
    <x v="9"/>
    <x v="21"/>
    <x v="58"/>
    <x v="2"/>
    <x v="12"/>
    <x v="348"/>
    <x v="18"/>
    <x v="51"/>
    <x v="52"/>
    <x v="234"/>
    <x v="157"/>
    <x v="78"/>
    <x v="2"/>
    <x v="147"/>
    <x v="292"/>
    <x v="291"/>
    <x v="161"/>
    <x v="295"/>
    <x v="291"/>
    <x v="290"/>
    <x v="161"/>
    <x v="2"/>
    <x v="293"/>
    <x v="23"/>
    <x v="274"/>
    <x v="23"/>
    <x v="159"/>
    <x v="159"/>
    <x v="159"/>
    <x v="2"/>
    <x v="4"/>
    <x v="7"/>
    <x v="4"/>
  </r>
  <r>
    <x v="17"/>
    <x v="13"/>
    <x v="1"/>
    <x v="3"/>
    <x v="16"/>
    <x v="2"/>
    <x v="5"/>
    <x v="14"/>
    <x v="4"/>
    <x v="9"/>
    <x v="16"/>
    <x v="50"/>
    <x v="2"/>
    <x v="26"/>
    <x v="156"/>
    <x v="22"/>
    <x v="48"/>
    <x v="51"/>
    <x v="235"/>
    <x v="193"/>
    <x v="194"/>
    <x v="2"/>
    <x v="195"/>
    <x v="151"/>
    <x v="151"/>
    <x v="196"/>
    <x v="165"/>
    <x v="150"/>
    <x v="150"/>
    <x v="196"/>
    <x v="2"/>
    <x v="161"/>
    <x v="69"/>
    <x v="174"/>
    <x v="262"/>
    <x v="194"/>
    <x v="194"/>
    <x v="194"/>
    <x v="2"/>
    <x v="4"/>
    <x v="7"/>
    <x v="4"/>
  </r>
  <r>
    <x v="88"/>
    <x v="89"/>
    <x v="1"/>
    <x v="3"/>
    <x v="16"/>
    <x v="2"/>
    <x v="5"/>
    <x v="14"/>
    <x v="23"/>
    <x v="9"/>
    <x v="47"/>
    <x v="79"/>
    <x v="2"/>
    <x v="29"/>
    <x v="8"/>
    <x v="26"/>
    <x v="53"/>
    <x v="54"/>
    <x v="231"/>
    <x v="206"/>
    <x v="249"/>
    <x v="2"/>
    <x v="219"/>
    <x v="114"/>
    <x v="116"/>
    <x v="211"/>
    <x v="93"/>
    <x v="114"/>
    <x v="116"/>
    <x v="211"/>
    <x v="2"/>
    <x v="93"/>
    <x v="79"/>
    <x v="143"/>
    <x v="345"/>
    <x v="208"/>
    <x v="208"/>
    <x v="209"/>
    <x v="2"/>
    <x v="4"/>
    <x v="7"/>
    <x v="4"/>
  </r>
  <r>
    <x v="282"/>
    <x v="277"/>
    <x v="1"/>
    <x v="3"/>
    <x v="16"/>
    <x v="2"/>
    <x v="5"/>
    <x v="14"/>
    <x v="28"/>
    <x v="9"/>
    <x v="65"/>
    <x v="94"/>
    <x v="2"/>
    <x v="16"/>
    <x v="275"/>
    <x v="57"/>
    <x v="55"/>
    <x v="56"/>
    <x v="228"/>
    <x v="167"/>
    <x v="133"/>
    <x v="2"/>
    <x v="162"/>
    <x v="60"/>
    <x v="58"/>
    <x v="164"/>
    <x v="223"/>
    <x v="60"/>
    <x v="58"/>
    <x v="164"/>
    <x v="2"/>
    <x v="217"/>
    <x v="64"/>
    <x v="64"/>
    <x v="56"/>
    <x v="163"/>
    <x v="163"/>
    <x v="162"/>
    <x v="2"/>
    <x v="4"/>
    <x v="7"/>
    <x v="4"/>
  </r>
  <r>
    <x v="283"/>
    <x v="278"/>
    <x v="1"/>
    <x v="10"/>
    <x v="16"/>
    <x v="2"/>
    <x v="5"/>
    <x v="14"/>
    <x v="28"/>
    <x v="5"/>
    <x v="65"/>
    <x v="94"/>
    <x v="2"/>
    <x v="28"/>
    <x v="84"/>
    <x v="57"/>
    <x v="55"/>
    <x v="56"/>
    <x v="228"/>
    <x v="202"/>
    <x v="224"/>
    <x v="2"/>
    <x v="212"/>
    <x v="301"/>
    <x v="302"/>
    <x v="216"/>
    <x v="143"/>
    <x v="301"/>
    <x v="302"/>
    <x v="216"/>
    <x v="2"/>
    <x v="131"/>
    <x v="64"/>
    <x v="309"/>
    <x v="317"/>
    <x v="213"/>
    <x v="213"/>
    <x v="214"/>
    <x v="2"/>
    <x v="4"/>
    <x v="7"/>
    <x v="4"/>
  </r>
  <r>
    <x v="133"/>
    <x v="131"/>
    <x v="1"/>
    <x v="3"/>
    <x v="17"/>
    <x v="4"/>
    <x v="0"/>
    <x v="4"/>
    <x v="28"/>
    <x v="1"/>
    <x v="65"/>
    <x v="94"/>
    <x v="2"/>
    <x v="16"/>
    <x v="245"/>
    <x v="14"/>
    <x v="22"/>
    <x v="22"/>
    <x v="191"/>
    <x v="125"/>
    <x v="161"/>
    <x v="2"/>
    <x v="142"/>
    <x v="159"/>
    <x v="156"/>
    <x v="144"/>
    <x v="229"/>
    <x v="159"/>
    <x v="156"/>
    <x v="144"/>
    <x v="2"/>
    <x v="199"/>
    <x v="64"/>
    <x v="157"/>
    <x v="168"/>
    <x v="142"/>
    <x v="142"/>
    <x v="142"/>
    <x v="2"/>
    <x v="3"/>
    <x v="7"/>
    <x v="3"/>
  </r>
  <r>
    <x v="210"/>
    <x v="202"/>
    <x v="1"/>
    <x v="10"/>
    <x v="17"/>
    <x v="4"/>
    <x v="0"/>
    <x v="4"/>
    <x v="28"/>
    <x v="5"/>
    <x v="65"/>
    <x v="94"/>
    <x v="2"/>
    <x v="28"/>
    <x v="114"/>
    <x v="14"/>
    <x v="22"/>
    <x v="22"/>
    <x v="191"/>
    <x v="233"/>
    <x v="205"/>
    <x v="2"/>
    <x v="226"/>
    <x v="211"/>
    <x v="211"/>
    <x v="228"/>
    <x v="140"/>
    <x v="209"/>
    <x v="210"/>
    <x v="228"/>
    <x v="2"/>
    <x v="148"/>
    <x v="64"/>
    <x v="210"/>
    <x v="213"/>
    <x v="227"/>
    <x v="227"/>
    <x v="227"/>
    <x v="2"/>
    <x v="3"/>
    <x v="7"/>
    <x v="3"/>
  </r>
  <r>
    <x v="105"/>
    <x v="106"/>
    <x v="1"/>
    <x v="3"/>
    <x v="18"/>
    <x v="4"/>
    <x v="3"/>
    <x v="14"/>
    <x v="22"/>
    <x v="5"/>
    <x v="32"/>
    <x v="66"/>
    <x v="2"/>
    <x v="15"/>
    <x v="344"/>
    <x v="64"/>
    <x v="194"/>
    <x v="194"/>
    <x v="216"/>
    <x v="151"/>
    <x v="31"/>
    <x v="2"/>
    <x v="120"/>
    <x v="353"/>
    <x v="353"/>
    <x v="147"/>
    <x v="332"/>
    <x v="353"/>
    <x v="353"/>
    <x v="147"/>
    <x v="2"/>
    <x v="219"/>
    <x v="18"/>
    <x v="363"/>
    <x v="30"/>
    <x v="145"/>
    <x v="145"/>
    <x v="145"/>
    <x v="2"/>
    <x v="3"/>
    <x v="7"/>
    <x v="3"/>
  </r>
  <r>
    <x v="401"/>
    <x v="403"/>
    <x v="1"/>
    <x v="0"/>
    <x v="19"/>
    <x v="15"/>
    <x v="4"/>
    <x v="7"/>
    <x v="34"/>
    <x v="5"/>
    <x v="110"/>
    <x v="40"/>
    <x v="2"/>
    <x v="6"/>
    <x v="362"/>
    <x v="102"/>
    <x v="225"/>
    <x v="224"/>
    <x v="223"/>
    <x v="137"/>
    <x v="1"/>
    <x v="2"/>
    <x v="30"/>
    <x v="364"/>
    <x v="363"/>
    <x v="44"/>
    <x v="362"/>
    <x v="364"/>
    <x v="363"/>
    <x v="44"/>
    <x v="2"/>
    <x v="345"/>
    <x v="64"/>
    <x v="377"/>
    <x v="382"/>
    <x v="42"/>
    <x v="42"/>
    <x v="42"/>
    <x v="3"/>
    <x v="8"/>
    <x v="7"/>
    <x v="15"/>
  </r>
  <r>
    <x v="383"/>
    <x v="387"/>
    <x v="1"/>
    <x v="0"/>
    <x v="20"/>
    <x v="15"/>
    <x v="1"/>
    <x v="13"/>
    <x v="27"/>
    <x v="3"/>
    <x v="105"/>
    <x v="135"/>
    <x v="0"/>
    <x v="8"/>
    <x v="361"/>
    <x v="134"/>
    <x v="246"/>
    <x v="246"/>
    <x v="49"/>
    <x v="7"/>
    <x v="0"/>
    <x v="2"/>
    <x v="3"/>
    <x v="359"/>
    <x v="357"/>
    <x v="3"/>
    <x v="358"/>
    <x v="357"/>
    <x v="356"/>
    <x v="4"/>
    <x v="2"/>
    <x v="345"/>
    <x v="64"/>
    <x v="370"/>
    <x v="371"/>
    <x v="4"/>
    <x v="4"/>
    <x v="4"/>
    <x v="1"/>
    <x v="8"/>
    <x v="7"/>
    <x v="15"/>
  </r>
  <r>
    <x v="107"/>
    <x v="108"/>
    <x v="2"/>
    <x v="9"/>
    <x v="21"/>
    <x v="4"/>
    <x v="3"/>
    <x v="14"/>
    <x v="8"/>
    <x v="5"/>
    <x v="29"/>
    <x v="63"/>
    <x v="2"/>
    <x v="36"/>
    <x v="0"/>
    <x v="12"/>
    <x v="45"/>
    <x v="48"/>
    <x v="252"/>
    <x v="110"/>
    <x v="349"/>
    <x v="2"/>
    <x v="199"/>
    <x v="15"/>
    <x v="14"/>
    <x v="163"/>
    <x v="23"/>
    <x v="15"/>
    <x v="14"/>
    <x v="163"/>
    <x v="2"/>
    <x v="1"/>
    <x v="101"/>
    <x v="18"/>
    <x v="362"/>
    <x v="162"/>
    <x v="162"/>
    <x v="161"/>
    <x v="2"/>
    <x v="3"/>
    <x v="7"/>
    <x v="3"/>
  </r>
  <r>
    <x v="291"/>
    <x v="286"/>
    <x v="2"/>
    <x v="8"/>
    <x v="21"/>
    <x v="4"/>
    <x v="3"/>
    <x v="14"/>
    <x v="14"/>
    <x v="5"/>
    <x v="29"/>
    <x v="63"/>
    <x v="2"/>
    <x v="4"/>
    <x v="360"/>
    <x v="12"/>
    <x v="45"/>
    <x v="48"/>
    <x v="252"/>
    <x v="248"/>
    <x v="20"/>
    <x v="2"/>
    <x v="177"/>
    <x v="350"/>
    <x v="350"/>
    <x v="217"/>
    <x v="335"/>
    <x v="350"/>
    <x v="350"/>
    <x v="217"/>
    <x v="2"/>
    <x v="340"/>
    <x v="14"/>
    <x v="359"/>
    <x v="19"/>
    <x v="214"/>
    <x v="214"/>
    <x v="215"/>
    <x v="2"/>
    <x v="3"/>
    <x v="7"/>
    <x v="3"/>
  </r>
  <r>
    <x v="292"/>
    <x v="287"/>
    <x v="1"/>
    <x v="1"/>
    <x v="21"/>
    <x v="4"/>
    <x v="3"/>
    <x v="14"/>
    <x v="13"/>
    <x v="5"/>
    <x v="29"/>
    <x v="63"/>
    <x v="2"/>
    <x v="36"/>
    <x v="0"/>
    <x v="12"/>
    <x v="45"/>
    <x v="48"/>
    <x v="252"/>
    <x v="110"/>
    <x v="349"/>
    <x v="2"/>
    <x v="199"/>
    <x v="15"/>
    <x v="14"/>
    <x v="163"/>
    <x v="23"/>
    <x v="15"/>
    <x v="14"/>
    <x v="163"/>
    <x v="2"/>
    <x v="1"/>
    <x v="101"/>
    <x v="18"/>
    <x v="362"/>
    <x v="162"/>
    <x v="162"/>
    <x v="161"/>
    <x v="2"/>
    <x v="3"/>
    <x v="7"/>
    <x v="3"/>
  </r>
  <r>
    <x v="329"/>
    <x v="324"/>
    <x v="1"/>
    <x v="3"/>
    <x v="22"/>
    <x v="14"/>
    <x v="5"/>
    <x v="7"/>
    <x v="34"/>
    <x v="5"/>
    <x v="83"/>
    <x v="41"/>
    <x v="2"/>
    <x v="13"/>
    <x v="357"/>
    <x v="119"/>
    <x v="240"/>
    <x v="240"/>
    <x v="195"/>
    <x v="129"/>
    <x v="4"/>
    <x v="2"/>
    <x v="45"/>
    <x v="357"/>
    <x v="356"/>
    <x v="48"/>
    <x v="346"/>
    <x v="358"/>
    <x v="357"/>
    <x v="48"/>
    <x v="2"/>
    <x v="300"/>
    <x v="25"/>
    <x v="372"/>
    <x v="373"/>
    <x v="46"/>
    <x v="46"/>
    <x v="46"/>
    <x v="3"/>
    <x v="7"/>
    <x v="7"/>
    <x v="7"/>
  </r>
  <r>
    <x v="323"/>
    <x v="318"/>
    <x v="1"/>
    <x v="3"/>
    <x v="23"/>
    <x v="14"/>
    <x v="5"/>
    <x v="7"/>
    <x v="34"/>
    <x v="5"/>
    <x v="79"/>
    <x v="39"/>
    <x v="2"/>
    <x v="10"/>
    <x v="357"/>
    <x v="111"/>
    <x v="235"/>
    <x v="235"/>
    <x v="201"/>
    <x v="132"/>
    <x v="3"/>
    <x v="2"/>
    <x v="44"/>
    <x v="354"/>
    <x v="352"/>
    <x v="50"/>
    <x v="355"/>
    <x v="354"/>
    <x v="352"/>
    <x v="50"/>
    <x v="2"/>
    <x v="320"/>
    <x v="64"/>
    <x v="367"/>
    <x v="369"/>
    <x v="48"/>
    <x v="48"/>
    <x v="48"/>
    <x v="3"/>
    <x v="7"/>
    <x v="7"/>
    <x v="7"/>
  </r>
  <r>
    <x v="136"/>
    <x v="134"/>
    <x v="1"/>
    <x v="3"/>
    <x v="24"/>
    <x v="0"/>
    <x v="3"/>
    <x v="13"/>
    <x v="28"/>
    <x v="1"/>
    <x v="65"/>
    <x v="94"/>
    <x v="2"/>
    <x v="16"/>
    <x v="292"/>
    <x v="69"/>
    <x v="120"/>
    <x v="121"/>
    <x v="151"/>
    <x v="94"/>
    <x v="86"/>
    <x v="2"/>
    <x v="90"/>
    <x v="93"/>
    <x v="95"/>
    <x v="86"/>
    <x v="276"/>
    <x v="94"/>
    <x v="96"/>
    <x v="86"/>
    <x v="2"/>
    <x v="254"/>
    <x v="64"/>
    <x v="97"/>
    <x v="110"/>
    <x v="84"/>
    <x v="84"/>
    <x v="84"/>
    <x v="2"/>
    <x v="5"/>
    <x v="7"/>
    <x v="5"/>
  </r>
  <r>
    <x v="212"/>
    <x v="204"/>
    <x v="1"/>
    <x v="10"/>
    <x v="24"/>
    <x v="0"/>
    <x v="3"/>
    <x v="13"/>
    <x v="28"/>
    <x v="5"/>
    <x v="65"/>
    <x v="94"/>
    <x v="2"/>
    <x v="28"/>
    <x v="64"/>
    <x v="69"/>
    <x v="120"/>
    <x v="121"/>
    <x v="151"/>
    <x v="263"/>
    <x v="276"/>
    <x v="2"/>
    <x v="275"/>
    <x v="271"/>
    <x v="266"/>
    <x v="275"/>
    <x v="87"/>
    <x v="270"/>
    <x v="266"/>
    <x v="276"/>
    <x v="2"/>
    <x v="98"/>
    <x v="64"/>
    <x v="276"/>
    <x v="273"/>
    <x v="275"/>
    <x v="275"/>
    <x v="276"/>
    <x v="2"/>
    <x v="5"/>
    <x v="7"/>
    <x v="5"/>
  </r>
  <r>
    <x v="74"/>
    <x v="76"/>
    <x v="1"/>
    <x v="5"/>
    <x v="25"/>
    <x v="0"/>
    <x v="5"/>
    <x v="14"/>
    <x v="36"/>
    <x v="9"/>
    <x v="44"/>
    <x v="77"/>
    <x v="2"/>
    <x v="26"/>
    <x v="153"/>
    <x v="61"/>
    <x v="134"/>
    <x v="134"/>
    <x v="12"/>
    <x v="334"/>
    <x v="214"/>
    <x v="2"/>
    <x v="337"/>
    <x v="146"/>
    <x v="169"/>
    <x v="339"/>
    <x v="134"/>
    <x v="146"/>
    <x v="169"/>
    <x v="339"/>
    <x v="2"/>
    <x v="152"/>
    <x v="70"/>
    <x v="201"/>
    <x v="256"/>
    <x v="339"/>
    <x v="339"/>
    <x v="339"/>
    <x v="2"/>
    <x v="5"/>
    <x v="7"/>
    <x v="5"/>
  </r>
  <r>
    <x v="75"/>
    <x v="77"/>
    <x v="1"/>
    <x v="4"/>
    <x v="25"/>
    <x v="0"/>
    <x v="5"/>
    <x v="14"/>
    <x v="14"/>
    <x v="9"/>
    <x v="44"/>
    <x v="77"/>
    <x v="2"/>
    <x v="17"/>
    <x v="200"/>
    <x v="61"/>
    <x v="134"/>
    <x v="134"/>
    <x v="12"/>
    <x v="28"/>
    <x v="152"/>
    <x v="2"/>
    <x v="31"/>
    <x v="225"/>
    <x v="197"/>
    <x v="31"/>
    <x v="235"/>
    <x v="225"/>
    <x v="197"/>
    <x v="31"/>
    <x v="2"/>
    <x v="191"/>
    <x v="53"/>
    <x v="166"/>
    <x v="125"/>
    <x v="30"/>
    <x v="30"/>
    <x v="30"/>
    <x v="2"/>
    <x v="5"/>
    <x v="7"/>
    <x v="5"/>
  </r>
  <r>
    <x v="76"/>
    <x v="78"/>
    <x v="1"/>
    <x v="2"/>
    <x v="25"/>
    <x v="0"/>
    <x v="5"/>
    <x v="14"/>
    <x v="13"/>
    <x v="9"/>
    <x v="44"/>
    <x v="77"/>
    <x v="2"/>
    <x v="26"/>
    <x v="153"/>
    <x v="61"/>
    <x v="134"/>
    <x v="134"/>
    <x v="12"/>
    <x v="334"/>
    <x v="214"/>
    <x v="2"/>
    <x v="337"/>
    <x v="146"/>
    <x v="169"/>
    <x v="339"/>
    <x v="134"/>
    <x v="146"/>
    <x v="169"/>
    <x v="339"/>
    <x v="2"/>
    <x v="152"/>
    <x v="70"/>
    <x v="201"/>
    <x v="256"/>
    <x v="339"/>
    <x v="339"/>
    <x v="339"/>
    <x v="2"/>
    <x v="5"/>
    <x v="7"/>
    <x v="5"/>
  </r>
  <r>
    <x v="77"/>
    <x v="79"/>
    <x v="1"/>
    <x v="3"/>
    <x v="25"/>
    <x v="0"/>
    <x v="5"/>
    <x v="14"/>
    <x v="27"/>
    <x v="9"/>
    <x v="45"/>
    <x v="78"/>
    <x v="2"/>
    <x v="29"/>
    <x v="7"/>
    <x v="61"/>
    <x v="135"/>
    <x v="135"/>
    <x v="13"/>
    <x v="356"/>
    <x v="316"/>
    <x v="2"/>
    <x v="360"/>
    <x v="107"/>
    <x v="152"/>
    <x v="364"/>
    <x v="43"/>
    <x v="105"/>
    <x v="151"/>
    <x v="364"/>
    <x v="2"/>
    <x v="49"/>
    <x v="93"/>
    <x v="224"/>
    <x v="327"/>
    <x v="364"/>
    <x v="364"/>
    <x v="364"/>
    <x v="2"/>
    <x v="5"/>
    <x v="7"/>
    <x v="5"/>
  </r>
  <r>
    <x v="79"/>
    <x v="81"/>
    <x v="1"/>
    <x v="5"/>
    <x v="25"/>
    <x v="0"/>
    <x v="5"/>
    <x v="14"/>
    <x v="33"/>
    <x v="9"/>
    <x v="45"/>
    <x v="14"/>
    <x v="2"/>
    <x v="12"/>
    <x v="190"/>
    <x v="47"/>
    <x v="50"/>
    <x v="41"/>
    <x v="5"/>
    <x v="31"/>
    <x v="102"/>
    <x v="2"/>
    <x v="40"/>
    <x v="111"/>
    <x v="108"/>
    <x v="38"/>
    <x v="205"/>
    <x v="111"/>
    <x v="108"/>
    <x v="38"/>
    <x v="2"/>
    <x v="183"/>
    <x v="24"/>
    <x v="77"/>
    <x v="60"/>
    <x v="37"/>
    <x v="37"/>
    <x v="37"/>
    <x v="6"/>
    <x v="5"/>
    <x v="7"/>
    <x v="5"/>
  </r>
  <r>
    <x v="80"/>
    <x v="82"/>
    <x v="1"/>
    <x v="4"/>
    <x v="25"/>
    <x v="0"/>
    <x v="5"/>
    <x v="14"/>
    <x v="14"/>
    <x v="9"/>
    <x v="45"/>
    <x v="14"/>
    <x v="2"/>
    <x v="31"/>
    <x v="162"/>
    <x v="47"/>
    <x v="50"/>
    <x v="41"/>
    <x v="5"/>
    <x v="331"/>
    <x v="254"/>
    <x v="2"/>
    <x v="330"/>
    <x v="250"/>
    <x v="253"/>
    <x v="333"/>
    <x v="158"/>
    <x v="250"/>
    <x v="253"/>
    <x v="333"/>
    <x v="2"/>
    <x v="162"/>
    <x v="94"/>
    <x v="293"/>
    <x v="313"/>
    <x v="333"/>
    <x v="333"/>
    <x v="333"/>
    <x v="6"/>
    <x v="5"/>
    <x v="7"/>
    <x v="5"/>
  </r>
  <r>
    <x v="81"/>
    <x v="83"/>
    <x v="1"/>
    <x v="2"/>
    <x v="25"/>
    <x v="0"/>
    <x v="5"/>
    <x v="14"/>
    <x v="13"/>
    <x v="9"/>
    <x v="45"/>
    <x v="14"/>
    <x v="2"/>
    <x v="12"/>
    <x v="190"/>
    <x v="47"/>
    <x v="50"/>
    <x v="41"/>
    <x v="5"/>
    <x v="31"/>
    <x v="102"/>
    <x v="2"/>
    <x v="40"/>
    <x v="111"/>
    <x v="108"/>
    <x v="38"/>
    <x v="205"/>
    <x v="111"/>
    <x v="108"/>
    <x v="38"/>
    <x v="2"/>
    <x v="183"/>
    <x v="24"/>
    <x v="77"/>
    <x v="60"/>
    <x v="37"/>
    <x v="37"/>
    <x v="37"/>
    <x v="6"/>
    <x v="5"/>
    <x v="7"/>
    <x v="5"/>
  </r>
  <r>
    <x v="204"/>
    <x v="121"/>
    <x v="1"/>
    <x v="3"/>
    <x v="25"/>
    <x v="0"/>
    <x v="5"/>
    <x v="14"/>
    <x v="23"/>
    <x v="9"/>
    <x v="61"/>
    <x v="92"/>
    <x v="2"/>
    <x v="16"/>
    <x v="279"/>
    <x v="80"/>
    <x v="137"/>
    <x v="136"/>
    <x v="17"/>
    <x v="15"/>
    <x v="70"/>
    <x v="2"/>
    <x v="13"/>
    <x v="70"/>
    <x v="59"/>
    <x v="14"/>
    <x v="277"/>
    <x v="71"/>
    <x v="59"/>
    <x v="12"/>
    <x v="2"/>
    <x v="248"/>
    <x v="30"/>
    <x v="56"/>
    <x v="70"/>
    <x v="12"/>
    <x v="12"/>
    <x v="12"/>
    <x v="2"/>
    <x v="5"/>
    <x v="7"/>
    <x v="5"/>
  </r>
  <r>
    <x v="332"/>
    <x v="333"/>
    <x v="1"/>
    <x v="3"/>
    <x v="25"/>
    <x v="0"/>
    <x v="5"/>
    <x v="14"/>
    <x v="23"/>
    <x v="9"/>
    <x v="85"/>
    <x v="113"/>
    <x v="2"/>
    <x v="16"/>
    <x v="309"/>
    <x v="61"/>
    <x v="141"/>
    <x v="140"/>
    <x v="21"/>
    <x v="12"/>
    <x v="75"/>
    <x v="2"/>
    <x v="11"/>
    <x v="265"/>
    <x v="238"/>
    <x v="13"/>
    <x v="306"/>
    <x v="265"/>
    <x v="239"/>
    <x v="11"/>
    <x v="2"/>
    <x v="260"/>
    <x v="64"/>
    <x v="244"/>
    <x v="240"/>
    <x v="11"/>
    <x v="11"/>
    <x v="11"/>
    <x v="2"/>
    <x v="5"/>
    <x v="7"/>
    <x v="5"/>
  </r>
  <r>
    <x v="349"/>
    <x v="347"/>
    <x v="1"/>
    <x v="3"/>
    <x v="25"/>
    <x v="0"/>
    <x v="5"/>
    <x v="14"/>
    <x v="25"/>
    <x v="9"/>
    <x v="92"/>
    <x v="119"/>
    <x v="2"/>
    <x v="28"/>
    <x v="36"/>
    <x v="68"/>
    <x v="143"/>
    <x v="142"/>
    <x v="20"/>
    <x v="353"/>
    <x v="286"/>
    <x v="2"/>
    <x v="356"/>
    <x v="143"/>
    <x v="206"/>
    <x v="359"/>
    <x v="62"/>
    <x v="143"/>
    <x v="204"/>
    <x v="360"/>
    <x v="2"/>
    <x v="90"/>
    <x v="64"/>
    <x v="205"/>
    <x v="210"/>
    <x v="360"/>
    <x v="360"/>
    <x v="360"/>
    <x v="2"/>
    <x v="5"/>
    <x v="7"/>
    <x v="5"/>
  </r>
  <r>
    <x v="366"/>
    <x v="365"/>
    <x v="1"/>
    <x v="3"/>
    <x v="25"/>
    <x v="0"/>
    <x v="5"/>
    <x v="14"/>
    <x v="22"/>
    <x v="9"/>
    <x v="99"/>
    <x v="126"/>
    <x v="2"/>
    <x v="16"/>
    <x v="328"/>
    <x v="73"/>
    <x v="145"/>
    <x v="143"/>
    <x v="19"/>
    <x v="10"/>
    <x v="72"/>
    <x v="2"/>
    <x v="9"/>
    <x v="162"/>
    <x v="124"/>
    <x v="11"/>
    <x v="305"/>
    <x v="162"/>
    <x v="124"/>
    <x v="9"/>
    <x v="2"/>
    <x v="262"/>
    <x v="64"/>
    <x v="131"/>
    <x v="141"/>
    <x v="9"/>
    <x v="9"/>
    <x v="9"/>
    <x v="2"/>
    <x v="5"/>
    <x v="7"/>
    <x v="5"/>
  </r>
  <r>
    <x v="103"/>
    <x v="343"/>
    <x v="1"/>
    <x v="3"/>
    <x v="26"/>
    <x v="4"/>
    <x v="1"/>
    <x v="14"/>
    <x v="24"/>
    <x v="6"/>
    <x v="55"/>
    <x v="87"/>
    <x v="2"/>
    <x v="15"/>
    <x v="346"/>
    <x v="61"/>
    <x v="72"/>
    <x v="74"/>
    <x v="198"/>
    <x v="130"/>
    <x v="77"/>
    <x v="2"/>
    <x v="125"/>
    <x v="49"/>
    <x v="50"/>
    <x v="131"/>
    <x v="255"/>
    <x v="49"/>
    <x v="50"/>
    <x v="131"/>
    <x v="2"/>
    <x v="225"/>
    <x v="28"/>
    <x v="44"/>
    <x v="33"/>
    <x v="129"/>
    <x v="129"/>
    <x v="129"/>
    <x v="2"/>
    <x v="3"/>
    <x v="7"/>
    <x v="3"/>
  </r>
  <r>
    <x v="104"/>
    <x v="105"/>
    <x v="1"/>
    <x v="3"/>
    <x v="26"/>
    <x v="4"/>
    <x v="1"/>
    <x v="14"/>
    <x v="22"/>
    <x v="6"/>
    <x v="55"/>
    <x v="87"/>
    <x v="2"/>
    <x v="17"/>
    <x v="202"/>
    <x v="61"/>
    <x v="72"/>
    <x v="74"/>
    <x v="197"/>
    <x v="158"/>
    <x v="167"/>
    <x v="2"/>
    <x v="178"/>
    <x v="106"/>
    <x v="107"/>
    <x v="172"/>
    <x v="196"/>
    <x v="104"/>
    <x v="107"/>
    <x v="172"/>
    <x v="2"/>
    <x v="177"/>
    <x v="55"/>
    <x v="100"/>
    <x v="114"/>
    <x v="171"/>
    <x v="171"/>
    <x v="170"/>
    <x v="2"/>
    <x v="3"/>
    <x v="7"/>
    <x v="3"/>
  </r>
  <r>
    <x v="311"/>
    <x v="306"/>
    <x v="1"/>
    <x v="3"/>
    <x v="27"/>
    <x v="12"/>
    <x v="1"/>
    <x v="4"/>
    <x v="25"/>
    <x v="2"/>
    <x v="71"/>
    <x v="30"/>
    <x v="2"/>
    <x v="14"/>
    <x v="218"/>
    <x v="22"/>
    <x v="23"/>
    <x v="24"/>
    <x v="239"/>
    <x v="178"/>
    <x v="129"/>
    <x v="2"/>
    <x v="171"/>
    <x v="109"/>
    <x v="112"/>
    <x v="176"/>
    <x v="233"/>
    <x v="108"/>
    <x v="111"/>
    <x v="176"/>
    <x v="2"/>
    <x v="297"/>
    <x v="64"/>
    <x v="113"/>
    <x v="128"/>
    <x v="175"/>
    <x v="175"/>
    <x v="174"/>
    <x v="4"/>
    <x v="8"/>
    <x v="0"/>
    <x v="8"/>
  </r>
  <r>
    <x v="134"/>
    <x v="132"/>
    <x v="1"/>
    <x v="3"/>
    <x v="28"/>
    <x v="12"/>
    <x v="7"/>
    <x v="14"/>
    <x v="28"/>
    <x v="4"/>
    <x v="65"/>
    <x v="94"/>
    <x v="2"/>
    <x v="16"/>
    <x v="297"/>
    <x v="75"/>
    <x v="124"/>
    <x v="127"/>
    <x v="156"/>
    <x v="95"/>
    <x v="95"/>
    <x v="2"/>
    <x v="95"/>
    <x v="64"/>
    <x v="61"/>
    <x v="79"/>
    <x v="244"/>
    <x v="65"/>
    <x v="62"/>
    <x v="79"/>
    <x v="2"/>
    <x v="303"/>
    <x v="64"/>
    <x v="66"/>
    <x v="14"/>
    <x v="77"/>
    <x v="77"/>
    <x v="77"/>
    <x v="2"/>
    <x v="8"/>
    <x v="0"/>
    <x v="8"/>
  </r>
  <r>
    <x v="211"/>
    <x v="203"/>
    <x v="1"/>
    <x v="10"/>
    <x v="28"/>
    <x v="12"/>
    <x v="7"/>
    <x v="14"/>
    <x v="28"/>
    <x v="5"/>
    <x v="65"/>
    <x v="94"/>
    <x v="2"/>
    <x v="28"/>
    <x v="58"/>
    <x v="75"/>
    <x v="124"/>
    <x v="127"/>
    <x v="156"/>
    <x v="261"/>
    <x v="265"/>
    <x v="2"/>
    <x v="267"/>
    <x v="295"/>
    <x v="298"/>
    <x v="285"/>
    <x v="125"/>
    <x v="294"/>
    <x v="297"/>
    <x v="286"/>
    <x v="2"/>
    <x v="43"/>
    <x v="64"/>
    <x v="307"/>
    <x v="368"/>
    <x v="286"/>
    <x v="286"/>
    <x v="286"/>
    <x v="2"/>
    <x v="8"/>
    <x v="0"/>
    <x v="8"/>
  </r>
  <r>
    <x v="285"/>
    <x v="280"/>
    <x v="1"/>
    <x v="3"/>
    <x v="28"/>
    <x v="12"/>
    <x v="7"/>
    <x v="14"/>
    <x v="22"/>
    <x v="4"/>
    <x v="63"/>
    <x v="93"/>
    <x v="2"/>
    <x v="28"/>
    <x v="54"/>
    <x v="90"/>
    <x v="123"/>
    <x v="125"/>
    <x v="162"/>
    <x v="264"/>
    <x v="275"/>
    <x v="2"/>
    <x v="272"/>
    <x v="331"/>
    <x v="330"/>
    <x v="299"/>
    <x v="159"/>
    <x v="331"/>
    <x v="330"/>
    <x v="299"/>
    <x v="2"/>
    <x v="40"/>
    <x v="95"/>
    <x v="350"/>
    <x v="360"/>
    <x v="299"/>
    <x v="299"/>
    <x v="299"/>
    <x v="2"/>
    <x v="8"/>
    <x v="0"/>
    <x v="8"/>
  </r>
  <r>
    <x v="334"/>
    <x v="335"/>
    <x v="1"/>
    <x v="3"/>
    <x v="29"/>
    <x v="2"/>
    <x v="2"/>
    <x v="4"/>
    <x v="22"/>
    <x v="1"/>
    <x v="86"/>
    <x v="114"/>
    <x v="0"/>
    <x v="16"/>
    <x v="329"/>
    <x v="42"/>
    <x v="52"/>
    <x v="46"/>
    <x v="10"/>
    <x v="9"/>
    <x v="138"/>
    <x v="2"/>
    <x v="10"/>
    <x v="105"/>
    <x v="84"/>
    <x v="10"/>
    <x v="227"/>
    <x v="109"/>
    <x v="95"/>
    <x v="21"/>
    <x v="2"/>
    <x v="224"/>
    <x v="64"/>
    <x v="96"/>
    <x v="111"/>
    <x v="21"/>
    <x v="21"/>
    <x v="21"/>
    <x v="2"/>
    <x v="4"/>
    <x v="7"/>
    <x v="4"/>
  </r>
  <r>
    <x v="135"/>
    <x v="133"/>
    <x v="1"/>
    <x v="3"/>
    <x v="30"/>
    <x v="2"/>
    <x v="5"/>
    <x v="3"/>
    <x v="28"/>
    <x v="7"/>
    <x v="65"/>
    <x v="94"/>
    <x v="2"/>
    <x v="16"/>
    <x v="238"/>
    <x v="3"/>
    <x v="6"/>
    <x v="6"/>
    <x v="205"/>
    <x v="144"/>
    <x v="183"/>
    <x v="2"/>
    <x v="173"/>
    <x v="212"/>
    <x v="209"/>
    <x v="168"/>
    <x v="201"/>
    <x v="211"/>
    <x v="207"/>
    <x v="168"/>
    <x v="2"/>
    <x v="210"/>
    <x v="64"/>
    <x v="208"/>
    <x v="151"/>
    <x v="167"/>
    <x v="167"/>
    <x v="166"/>
    <x v="2"/>
    <x v="4"/>
    <x v="7"/>
    <x v="4"/>
  </r>
  <r>
    <x v="262"/>
    <x v="251"/>
    <x v="1"/>
    <x v="10"/>
    <x v="30"/>
    <x v="2"/>
    <x v="5"/>
    <x v="3"/>
    <x v="28"/>
    <x v="5"/>
    <x v="65"/>
    <x v="94"/>
    <x v="2"/>
    <x v="28"/>
    <x v="121"/>
    <x v="3"/>
    <x v="6"/>
    <x v="6"/>
    <x v="205"/>
    <x v="215"/>
    <x v="191"/>
    <x v="2"/>
    <x v="202"/>
    <x v="157"/>
    <x v="159"/>
    <x v="212"/>
    <x v="162"/>
    <x v="157"/>
    <x v="159"/>
    <x v="212"/>
    <x v="2"/>
    <x v="137"/>
    <x v="64"/>
    <x v="160"/>
    <x v="236"/>
    <x v="209"/>
    <x v="209"/>
    <x v="210"/>
    <x v="2"/>
    <x v="4"/>
    <x v="7"/>
    <x v="4"/>
  </r>
  <r>
    <x v="327"/>
    <x v="322"/>
    <x v="1"/>
    <x v="3"/>
    <x v="30"/>
    <x v="2"/>
    <x v="5"/>
    <x v="3"/>
    <x v="10"/>
    <x v="7"/>
    <x v="82"/>
    <x v="110"/>
    <x v="2"/>
    <x v="28"/>
    <x v="66"/>
    <x v="7"/>
    <x v="7"/>
    <x v="7"/>
    <x v="204"/>
    <x v="218"/>
    <x v="192"/>
    <x v="2"/>
    <x v="204"/>
    <x v="220"/>
    <x v="216"/>
    <x v="218"/>
    <x v="167"/>
    <x v="220"/>
    <x v="216"/>
    <x v="218"/>
    <x v="2"/>
    <x v="129"/>
    <x v="64"/>
    <x v="216"/>
    <x v="217"/>
    <x v="215"/>
    <x v="215"/>
    <x v="216"/>
    <x v="2"/>
    <x v="4"/>
    <x v="7"/>
    <x v="4"/>
  </r>
  <r>
    <x v="97"/>
    <x v="99"/>
    <x v="1"/>
    <x v="3"/>
    <x v="31"/>
    <x v="4"/>
    <x v="7"/>
    <x v="14"/>
    <x v="23"/>
    <x v="7"/>
    <x v="52"/>
    <x v="84"/>
    <x v="2"/>
    <x v="16"/>
    <x v="233"/>
    <x v="19"/>
    <x v="25"/>
    <x v="25"/>
    <x v="203"/>
    <x v="145"/>
    <x v="163"/>
    <x v="2"/>
    <x v="159"/>
    <x v="132"/>
    <x v="133"/>
    <x v="160"/>
    <x v="215"/>
    <x v="130"/>
    <x v="131"/>
    <x v="159"/>
    <x v="2"/>
    <x v="194"/>
    <x v="56"/>
    <x v="124"/>
    <x v="124"/>
    <x v="157"/>
    <x v="157"/>
    <x v="157"/>
    <x v="2"/>
    <x v="3"/>
    <x v="7"/>
    <x v="3"/>
  </r>
  <r>
    <x v="30"/>
    <x v="27"/>
    <x v="1"/>
    <x v="3"/>
    <x v="32"/>
    <x v="14"/>
    <x v="2"/>
    <x v="13"/>
    <x v="24"/>
    <x v="1"/>
    <x v="28"/>
    <x v="62"/>
    <x v="2"/>
    <x v="16"/>
    <x v="226"/>
    <x v="35"/>
    <x v="54"/>
    <x v="55"/>
    <x v="170"/>
    <x v="102"/>
    <x v="139"/>
    <x v="2"/>
    <x v="112"/>
    <x v="155"/>
    <x v="150"/>
    <x v="112"/>
    <x v="245"/>
    <x v="155"/>
    <x v="149"/>
    <x v="114"/>
    <x v="2"/>
    <x v="270"/>
    <x v="35"/>
    <x v="121"/>
    <x v="120"/>
    <x v="110"/>
    <x v="110"/>
    <x v="112"/>
    <x v="2"/>
    <x v="7"/>
    <x v="7"/>
    <x v="7"/>
  </r>
  <r>
    <x v="307"/>
    <x v="302"/>
    <x v="1"/>
    <x v="3"/>
    <x v="32"/>
    <x v="14"/>
    <x v="2"/>
    <x v="13"/>
    <x v="25"/>
    <x v="1"/>
    <x v="71"/>
    <x v="30"/>
    <x v="2"/>
    <x v="14"/>
    <x v="219"/>
    <x v="34"/>
    <x v="27"/>
    <x v="27"/>
    <x v="177"/>
    <x v="109"/>
    <x v="115"/>
    <x v="2"/>
    <x v="113"/>
    <x v="73"/>
    <x v="69"/>
    <x v="109"/>
    <x v="231"/>
    <x v="74"/>
    <x v="70"/>
    <x v="111"/>
    <x v="2"/>
    <x v="267"/>
    <x v="64"/>
    <x v="74"/>
    <x v="81"/>
    <x v="107"/>
    <x v="107"/>
    <x v="109"/>
    <x v="4"/>
    <x v="7"/>
    <x v="7"/>
    <x v="7"/>
  </r>
  <r>
    <x v="390"/>
    <x v="392"/>
    <x v="1"/>
    <x v="3"/>
    <x v="32"/>
    <x v="14"/>
    <x v="2"/>
    <x v="13"/>
    <x v="19"/>
    <x v="1"/>
    <x v="107"/>
    <x v="130"/>
    <x v="2"/>
    <x v="17"/>
    <x v="204"/>
    <x v="37"/>
    <x v="59"/>
    <x v="59"/>
    <x v="148"/>
    <x v="115"/>
    <x v="171"/>
    <x v="2"/>
    <x v="139"/>
    <x v="179"/>
    <x v="175"/>
    <x v="135"/>
    <x v="221"/>
    <x v="179"/>
    <x v="175"/>
    <x v="135"/>
    <x v="2"/>
    <x v="205"/>
    <x v="64"/>
    <x v="175"/>
    <x v="185"/>
    <x v="133"/>
    <x v="133"/>
    <x v="133"/>
    <x v="2"/>
    <x v="7"/>
    <x v="7"/>
    <x v="7"/>
  </r>
  <r>
    <x v="357"/>
    <x v="356"/>
    <x v="1"/>
    <x v="3"/>
    <x v="33"/>
    <x v="14"/>
    <x v="9"/>
    <x v="13"/>
    <x v="22"/>
    <x v="2"/>
    <x v="95"/>
    <x v="122"/>
    <x v="2"/>
    <x v="8"/>
    <x v="356"/>
    <x v="50"/>
    <x v="110"/>
    <x v="112"/>
    <x v="135"/>
    <x v="30"/>
    <x v="23"/>
    <x v="2"/>
    <x v="32"/>
    <x v="296"/>
    <x v="295"/>
    <x v="34"/>
    <x v="354"/>
    <x v="295"/>
    <x v="294"/>
    <x v="34"/>
    <x v="2"/>
    <x v="342"/>
    <x v="64"/>
    <x v="304"/>
    <x v="304"/>
    <x v="33"/>
    <x v="33"/>
    <x v="33"/>
    <x v="2"/>
    <x v="7"/>
    <x v="7"/>
    <x v="7"/>
  </r>
  <r>
    <x v="358"/>
    <x v="357"/>
    <x v="1"/>
    <x v="3"/>
    <x v="33"/>
    <x v="14"/>
    <x v="9"/>
    <x v="13"/>
    <x v="25"/>
    <x v="2"/>
    <x v="96"/>
    <x v="136"/>
    <x v="2"/>
    <x v="12"/>
    <x v="354"/>
    <x v="54"/>
    <x v="113"/>
    <x v="115"/>
    <x v="115"/>
    <x v="35"/>
    <x v="39"/>
    <x v="2"/>
    <x v="38"/>
    <x v="267"/>
    <x v="256"/>
    <x v="43"/>
    <x v="343"/>
    <x v="266"/>
    <x v="256"/>
    <x v="43"/>
    <x v="2"/>
    <x v="339"/>
    <x v="64"/>
    <x v="263"/>
    <x v="258"/>
    <x v="41"/>
    <x v="41"/>
    <x v="41"/>
    <x v="1"/>
    <x v="7"/>
    <x v="7"/>
    <x v="7"/>
  </r>
  <r>
    <x v="28"/>
    <x v="26"/>
    <x v="1"/>
    <x v="3"/>
    <x v="34"/>
    <x v="0"/>
    <x v="1"/>
    <x v="13"/>
    <x v="19"/>
    <x v="7"/>
    <x v="27"/>
    <x v="61"/>
    <x v="2"/>
    <x v="16"/>
    <x v="224"/>
    <x v="36"/>
    <x v="198"/>
    <x v="201"/>
    <x v="171"/>
    <x v="104"/>
    <x v="59"/>
    <x v="2"/>
    <x v="83"/>
    <x v="352"/>
    <x v="351"/>
    <x v="117"/>
    <x v="333"/>
    <x v="352"/>
    <x v="351"/>
    <x v="119"/>
    <x v="2"/>
    <x v="232"/>
    <x v="33"/>
    <x v="365"/>
    <x v="248"/>
    <x v="115"/>
    <x v="115"/>
    <x v="117"/>
    <x v="2"/>
    <x v="5"/>
    <x v="7"/>
    <x v="5"/>
  </r>
  <r>
    <x v="137"/>
    <x v="135"/>
    <x v="1"/>
    <x v="3"/>
    <x v="34"/>
    <x v="0"/>
    <x v="1"/>
    <x v="13"/>
    <x v="28"/>
    <x v="2"/>
    <x v="65"/>
    <x v="94"/>
    <x v="2"/>
    <x v="16"/>
    <x v="288"/>
    <x v="89"/>
    <x v="204"/>
    <x v="205"/>
    <x v="120"/>
    <x v="81"/>
    <x v="41"/>
    <x v="2"/>
    <x v="70"/>
    <x v="311"/>
    <x v="306"/>
    <x v="78"/>
    <x v="327"/>
    <x v="311"/>
    <x v="306"/>
    <x v="78"/>
    <x v="2"/>
    <x v="251"/>
    <x v="64"/>
    <x v="315"/>
    <x v="254"/>
    <x v="76"/>
    <x v="76"/>
    <x v="76"/>
    <x v="2"/>
    <x v="5"/>
    <x v="7"/>
    <x v="5"/>
  </r>
  <r>
    <x v="202"/>
    <x v="120"/>
    <x v="1"/>
    <x v="3"/>
    <x v="34"/>
    <x v="0"/>
    <x v="1"/>
    <x v="13"/>
    <x v="23"/>
    <x v="7"/>
    <x v="61"/>
    <x v="92"/>
    <x v="2"/>
    <x v="28"/>
    <x v="75"/>
    <x v="95"/>
    <x v="203"/>
    <x v="204"/>
    <x v="132"/>
    <x v="272"/>
    <x v="321"/>
    <x v="2"/>
    <x v="299"/>
    <x v="91"/>
    <x v="98"/>
    <x v="295"/>
    <x v="49"/>
    <x v="92"/>
    <x v="99"/>
    <x v="295"/>
    <x v="2"/>
    <x v="105"/>
    <x v="96"/>
    <x v="147"/>
    <x v="136"/>
    <x v="295"/>
    <x v="295"/>
    <x v="295"/>
    <x v="2"/>
    <x v="5"/>
    <x v="7"/>
    <x v="5"/>
  </r>
  <r>
    <x v="213"/>
    <x v="205"/>
    <x v="1"/>
    <x v="10"/>
    <x v="34"/>
    <x v="0"/>
    <x v="1"/>
    <x v="13"/>
    <x v="28"/>
    <x v="5"/>
    <x v="65"/>
    <x v="94"/>
    <x v="2"/>
    <x v="28"/>
    <x v="70"/>
    <x v="89"/>
    <x v="204"/>
    <x v="205"/>
    <x v="120"/>
    <x v="278"/>
    <x v="318"/>
    <x v="2"/>
    <x v="298"/>
    <x v="50"/>
    <x v="54"/>
    <x v="288"/>
    <x v="32"/>
    <x v="50"/>
    <x v="54"/>
    <x v="288"/>
    <x v="2"/>
    <x v="102"/>
    <x v="64"/>
    <x v="59"/>
    <x v="129"/>
    <x v="288"/>
    <x v="288"/>
    <x v="288"/>
    <x v="2"/>
    <x v="5"/>
    <x v="7"/>
    <x v="5"/>
  </r>
  <r>
    <x v="370"/>
    <x v="369"/>
    <x v="1"/>
    <x v="3"/>
    <x v="34"/>
    <x v="0"/>
    <x v="1"/>
    <x v="13"/>
    <x v="19"/>
    <x v="7"/>
    <x v="99"/>
    <x v="126"/>
    <x v="2"/>
    <x v="16"/>
    <x v="337"/>
    <x v="102"/>
    <x v="206"/>
    <x v="207"/>
    <x v="107"/>
    <x v="64"/>
    <x v="38"/>
    <x v="2"/>
    <x v="65"/>
    <x v="118"/>
    <x v="113"/>
    <x v="67"/>
    <x v="318"/>
    <x v="117"/>
    <x v="113"/>
    <x v="67"/>
    <x v="2"/>
    <x v="264"/>
    <x v="64"/>
    <x v="116"/>
    <x v="132"/>
    <x v="65"/>
    <x v="65"/>
    <x v="65"/>
    <x v="2"/>
    <x v="5"/>
    <x v="7"/>
    <x v="5"/>
  </r>
  <r>
    <x v="138"/>
    <x v="136"/>
    <x v="1"/>
    <x v="3"/>
    <x v="35"/>
    <x v="14"/>
    <x v="7"/>
    <x v="14"/>
    <x v="28"/>
    <x v="4"/>
    <x v="65"/>
    <x v="94"/>
    <x v="2"/>
    <x v="16"/>
    <x v="250"/>
    <x v="44"/>
    <x v="108"/>
    <x v="110"/>
    <x v="99"/>
    <x v="74"/>
    <x v="103"/>
    <x v="2"/>
    <x v="91"/>
    <x v="261"/>
    <x v="255"/>
    <x v="92"/>
    <x v="281"/>
    <x v="261"/>
    <x v="255"/>
    <x v="92"/>
    <x v="2"/>
    <x v="275"/>
    <x v="64"/>
    <x v="260"/>
    <x v="90"/>
    <x v="90"/>
    <x v="90"/>
    <x v="90"/>
    <x v="2"/>
    <x v="7"/>
    <x v="7"/>
    <x v="7"/>
  </r>
  <r>
    <x v="214"/>
    <x v="206"/>
    <x v="1"/>
    <x v="10"/>
    <x v="35"/>
    <x v="14"/>
    <x v="7"/>
    <x v="14"/>
    <x v="28"/>
    <x v="5"/>
    <x v="65"/>
    <x v="94"/>
    <x v="2"/>
    <x v="28"/>
    <x v="108"/>
    <x v="44"/>
    <x v="108"/>
    <x v="110"/>
    <x v="99"/>
    <x v="288"/>
    <x v="252"/>
    <x v="2"/>
    <x v="274"/>
    <x v="102"/>
    <x v="105"/>
    <x v="271"/>
    <x v="84"/>
    <x v="101"/>
    <x v="105"/>
    <x v="271"/>
    <x v="2"/>
    <x v="72"/>
    <x v="64"/>
    <x v="109"/>
    <x v="284"/>
    <x v="271"/>
    <x v="271"/>
    <x v="271"/>
    <x v="2"/>
    <x v="7"/>
    <x v="7"/>
    <x v="7"/>
  </r>
  <r>
    <x v="11"/>
    <x v="5"/>
    <x v="1"/>
    <x v="3"/>
    <x v="36"/>
    <x v="1"/>
    <x v="1"/>
    <x v="0"/>
    <x v="24"/>
    <x v="7"/>
    <x v="12"/>
    <x v="55"/>
    <x v="2"/>
    <x v="29"/>
    <x v="10"/>
    <x v="70"/>
    <x v="103"/>
    <x v="104"/>
    <x v="139"/>
    <x v="319"/>
    <x v="289"/>
    <x v="2"/>
    <x v="304"/>
    <x v="300"/>
    <x v="303"/>
    <x v="319"/>
    <x v="131"/>
    <x v="300"/>
    <x v="303"/>
    <x v="319"/>
    <x v="2"/>
    <x v="44"/>
    <x v="103"/>
    <x v="337"/>
    <x v="259"/>
    <x v="319"/>
    <x v="319"/>
    <x v="319"/>
    <x v="2"/>
    <x v="6"/>
    <x v="7"/>
    <x v="6"/>
  </r>
  <r>
    <x v="12"/>
    <x v="6"/>
    <x v="1"/>
    <x v="3"/>
    <x v="36"/>
    <x v="1"/>
    <x v="1"/>
    <x v="0"/>
    <x v="22"/>
    <x v="7"/>
    <x v="13"/>
    <x v="56"/>
    <x v="2"/>
    <x v="16"/>
    <x v="221"/>
    <x v="66"/>
    <x v="104"/>
    <x v="105"/>
    <x v="138"/>
    <x v="103"/>
    <x v="110"/>
    <x v="2"/>
    <x v="110"/>
    <x v="100"/>
    <x v="101"/>
    <x v="100"/>
    <x v="220"/>
    <x v="99"/>
    <x v="101"/>
    <x v="100"/>
    <x v="2"/>
    <x v="269"/>
    <x v="17"/>
    <x v="61"/>
    <x v="140"/>
    <x v="98"/>
    <x v="98"/>
    <x v="98"/>
    <x v="2"/>
    <x v="6"/>
    <x v="7"/>
    <x v="6"/>
  </r>
  <r>
    <x v="21"/>
    <x v="20"/>
    <x v="1"/>
    <x v="3"/>
    <x v="36"/>
    <x v="1"/>
    <x v="1"/>
    <x v="0"/>
    <x v="11"/>
    <x v="7"/>
    <x v="20"/>
    <x v="55"/>
    <x v="2"/>
    <x v="17"/>
    <x v="198"/>
    <x v="58"/>
    <x v="103"/>
    <x v="104"/>
    <x v="137"/>
    <x v="123"/>
    <x v="166"/>
    <x v="2"/>
    <x v="143"/>
    <x v="172"/>
    <x v="167"/>
    <x v="136"/>
    <x v="198"/>
    <x v="172"/>
    <x v="167"/>
    <x v="136"/>
    <x v="2"/>
    <x v="203"/>
    <x v="37"/>
    <x v="138"/>
    <x v="163"/>
    <x v="134"/>
    <x v="134"/>
    <x v="134"/>
    <x v="2"/>
    <x v="6"/>
    <x v="7"/>
    <x v="6"/>
  </r>
  <r>
    <x v="330"/>
    <x v="327"/>
    <x v="1"/>
    <x v="3"/>
    <x v="37"/>
    <x v="0"/>
    <x v="3"/>
    <x v="14"/>
    <x v="22"/>
    <x v="9"/>
    <x v="84"/>
    <x v="112"/>
    <x v="2"/>
    <x v="16"/>
    <x v="307"/>
    <x v="48"/>
    <x v="68"/>
    <x v="68"/>
    <x v="226"/>
    <x v="164"/>
    <x v="134"/>
    <x v="2"/>
    <x v="157"/>
    <x v="113"/>
    <x v="114"/>
    <x v="169"/>
    <x v="240"/>
    <x v="113"/>
    <x v="114"/>
    <x v="169"/>
    <x v="2"/>
    <x v="259"/>
    <x v="64"/>
    <x v="117"/>
    <x v="133"/>
    <x v="168"/>
    <x v="168"/>
    <x v="167"/>
    <x v="2"/>
    <x v="5"/>
    <x v="7"/>
    <x v="5"/>
  </r>
  <r>
    <x v="331"/>
    <x v="328"/>
    <x v="1"/>
    <x v="3"/>
    <x v="37"/>
    <x v="0"/>
    <x v="3"/>
    <x v="14"/>
    <x v="24"/>
    <x v="9"/>
    <x v="84"/>
    <x v="112"/>
    <x v="2"/>
    <x v="16"/>
    <x v="306"/>
    <x v="47"/>
    <x v="68"/>
    <x v="68"/>
    <x v="225"/>
    <x v="165"/>
    <x v="135"/>
    <x v="2"/>
    <x v="158"/>
    <x v="121"/>
    <x v="121"/>
    <x v="171"/>
    <x v="243"/>
    <x v="120"/>
    <x v="121"/>
    <x v="171"/>
    <x v="2"/>
    <x v="258"/>
    <x v="64"/>
    <x v="125"/>
    <x v="138"/>
    <x v="170"/>
    <x v="170"/>
    <x v="169"/>
    <x v="2"/>
    <x v="5"/>
    <x v="7"/>
    <x v="5"/>
  </r>
  <r>
    <x v="139"/>
    <x v="137"/>
    <x v="1"/>
    <x v="3"/>
    <x v="38"/>
    <x v="12"/>
    <x v="7"/>
    <x v="1"/>
    <x v="28"/>
    <x v="1"/>
    <x v="65"/>
    <x v="94"/>
    <x v="2"/>
    <x v="16"/>
    <x v="254"/>
    <x v="52"/>
    <x v="122"/>
    <x v="123"/>
    <x v="129"/>
    <x v="90"/>
    <x v="100"/>
    <x v="2"/>
    <x v="96"/>
    <x v="249"/>
    <x v="243"/>
    <x v="97"/>
    <x v="271"/>
    <x v="249"/>
    <x v="243"/>
    <x v="97"/>
    <x v="2"/>
    <x v="301"/>
    <x v="64"/>
    <x v="249"/>
    <x v="250"/>
    <x v="95"/>
    <x v="95"/>
    <x v="95"/>
    <x v="2"/>
    <x v="8"/>
    <x v="0"/>
    <x v="8"/>
  </r>
  <r>
    <x v="215"/>
    <x v="207"/>
    <x v="1"/>
    <x v="10"/>
    <x v="38"/>
    <x v="12"/>
    <x v="7"/>
    <x v="1"/>
    <x v="28"/>
    <x v="5"/>
    <x v="65"/>
    <x v="94"/>
    <x v="2"/>
    <x v="28"/>
    <x v="103"/>
    <x v="52"/>
    <x v="122"/>
    <x v="123"/>
    <x v="129"/>
    <x v="268"/>
    <x v="256"/>
    <x v="2"/>
    <x v="263"/>
    <x v="112"/>
    <x v="120"/>
    <x v="266"/>
    <x v="92"/>
    <x v="112"/>
    <x v="120"/>
    <x v="266"/>
    <x v="2"/>
    <x v="48"/>
    <x v="64"/>
    <x v="123"/>
    <x v="134"/>
    <x v="266"/>
    <x v="266"/>
    <x v="266"/>
    <x v="2"/>
    <x v="8"/>
    <x v="0"/>
    <x v="8"/>
  </r>
  <r>
    <x v="140"/>
    <x v="138"/>
    <x v="1"/>
    <x v="3"/>
    <x v="39"/>
    <x v="0"/>
    <x v="3"/>
    <x v="14"/>
    <x v="28"/>
    <x v="6"/>
    <x v="65"/>
    <x v="94"/>
    <x v="2"/>
    <x v="16"/>
    <x v="278"/>
    <x v="65"/>
    <x v="34"/>
    <x v="34"/>
    <x v="159"/>
    <x v="97"/>
    <x v="155"/>
    <x v="2"/>
    <x v="111"/>
    <x v="34"/>
    <x v="34"/>
    <x v="81"/>
    <x v="175"/>
    <x v="34"/>
    <x v="34"/>
    <x v="81"/>
    <x v="2"/>
    <x v="247"/>
    <x v="64"/>
    <x v="37"/>
    <x v="116"/>
    <x v="79"/>
    <x v="79"/>
    <x v="79"/>
    <x v="2"/>
    <x v="5"/>
    <x v="7"/>
    <x v="5"/>
  </r>
  <r>
    <x v="263"/>
    <x v="252"/>
    <x v="1"/>
    <x v="10"/>
    <x v="39"/>
    <x v="0"/>
    <x v="3"/>
    <x v="14"/>
    <x v="28"/>
    <x v="5"/>
    <x v="65"/>
    <x v="94"/>
    <x v="2"/>
    <x v="28"/>
    <x v="81"/>
    <x v="65"/>
    <x v="34"/>
    <x v="34"/>
    <x v="159"/>
    <x v="257"/>
    <x v="211"/>
    <x v="2"/>
    <x v="250"/>
    <x v="329"/>
    <x v="328"/>
    <x v="282"/>
    <x v="182"/>
    <x v="329"/>
    <x v="328"/>
    <x v="283"/>
    <x v="2"/>
    <x v="108"/>
    <x v="64"/>
    <x v="335"/>
    <x v="267"/>
    <x v="283"/>
    <x v="283"/>
    <x v="283"/>
    <x v="2"/>
    <x v="5"/>
    <x v="7"/>
    <x v="5"/>
  </r>
  <r>
    <x v="141"/>
    <x v="139"/>
    <x v="1"/>
    <x v="3"/>
    <x v="40"/>
    <x v="0"/>
    <x v="2"/>
    <x v="14"/>
    <x v="28"/>
    <x v="6"/>
    <x v="65"/>
    <x v="94"/>
    <x v="2"/>
    <x v="16"/>
    <x v="289"/>
    <x v="69"/>
    <x v="75"/>
    <x v="73"/>
    <x v="145"/>
    <x v="91"/>
    <x v="109"/>
    <x v="2"/>
    <x v="100"/>
    <x v="44"/>
    <x v="45"/>
    <x v="80"/>
    <x v="228"/>
    <x v="44"/>
    <x v="45"/>
    <x v="80"/>
    <x v="2"/>
    <x v="252"/>
    <x v="64"/>
    <x v="48"/>
    <x v="68"/>
    <x v="78"/>
    <x v="78"/>
    <x v="78"/>
    <x v="2"/>
    <x v="5"/>
    <x v="7"/>
    <x v="5"/>
  </r>
  <r>
    <x v="216"/>
    <x v="208"/>
    <x v="1"/>
    <x v="10"/>
    <x v="40"/>
    <x v="0"/>
    <x v="2"/>
    <x v="14"/>
    <x v="28"/>
    <x v="5"/>
    <x v="65"/>
    <x v="94"/>
    <x v="2"/>
    <x v="28"/>
    <x v="69"/>
    <x v="69"/>
    <x v="75"/>
    <x v="73"/>
    <x v="145"/>
    <x v="267"/>
    <x v="244"/>
    <x v="2"/>
    <x v="259"/>
    <x v="318"/>
    <x v="318"/>
    <x v="283"/>
    <x v="141"/>
    <x v="318"/>
    <x v="318"/>
    <x v="284"/>
    <x v="2"/>
    <x v="101"/>
    <x v="64"/>
    <x v="326"/>
    <x v="307"/>
    <x v="284"/>
    <x v="284"/>
    <x v="284"/>
    <x v="2"/>
    <x v="5"/>
    <x v="7"/>
    <x v="5"/>
  </r>
  <r>
    <x v="142"/>
    <x v="140"/>
    <x v="1"/>
    <x v="3"/>
    <x v="41"/>
    <x v="12"/>
    <x v="3"/>
    <x v="14"/>
    <x v="28"/>
    <x v="6"/>
    <x v="65"/>
    <x v="94"/>
    <x v="2"/>
    <x v="16"/>
    <x v="315"/>
    <x v="114"/>
    <x v="232"/>
    <x v="229"/>
    <x v="93"/>
    <x v="61"/>
    <x v="24"/>
    <x v="2"/>
    <x v="54"/>
    <x v="294"/>
    <x v="293"/>
    <x v="56"/>
    <x v="329"/>
    <x v="293"/>
    <x v="292"/>
    <x v="56"/>
    <x v="2"/>
    <x v="307"/>
    <x v="64"/>
    <x v="301"/>
    <x v="162"/>
    <x v="54"/>
    <x v="54"/>
    <x v="54"/>
    <x v="2"/>
    <x v="8"/>
    <x v="0"/>
    <x v="8"/>
  </r>
  <r>
    <x v="264"/>
    <x v="253"/>
    <x v="1"/>
    <x v="10"/>
    <x v="41"/>
    <x v="12"/>
    <x v="3"/>
    <x v="14"/>
    <x v="28"/>
    <x v="5"/>
    <x v="65"/>
    <x v="94"/>
    <x v="2"/>
    <x v="28"/>
    <x v="46"/>
    <x v="114"/>
    <x v="232"/>
    <x v="229"/>
    <x v="93"/>
    <x v="303"/>
    <x v="346"/>
    <x v="2"/>
    <x v="319"/>
    <x v="66"/>
    <x v="66"/>
    <x v="317"/>
    <x v="26"/>
    <x v="67"/>
    <x v="67"/>
    <x v="317"/>
    <x v="2"/>
    <x v="37"/>
    <x v="64"/>
    <x v="71"/>
    <x v="223"/>
    <x v="317"/>
    <x v="317"/>
    <x v="317"/>
    <x v="2"/>
    <x v="8"/>
    <x v="0"/>
    <x v="8"/>
  </r>
  <r>
    <x v="325"/>
    <x v="320"/>
    <x v="1"/>
    <x v="3"/>
    <x v="41"/>
    <x v="12"/>
    <x v="3"/>
    <x v="14"/>
    <x v="12"/>
    <x v="6"/>
    <x v="81"/>
    <x v="109"/>
    <x v="2"/>
    <x v="28"/>
    <x v="26"/>
    <x v="116"/>
    <x v="233"/>
    <x v="230"/>
    <x v="89"/>
    <x v="304"/>
    <x v="345"/>
    <x v="2"/>
    <x v="321"/>
    <x v="71"/>
    <x v="70"/>
    <x v="322"/>
    <x v="28"/>
    <x v="72"/>
    <x v="71"/>
    <x v="322"/>
    <x v="2"/>
    <x v="32"/>
    <x v="64"/>
    <x v="75"/>
    <x v="85"/>
    <x v="322"/>
    <x v="322"/>
    <x v="322"/>
    <x v="2"/>
    <x v="8"/>
    <x v="0"/>
    <x v="8"/>
  </r>
  <r>
    <x v="143"/>
    <x v="141"/>
    <x v="1"/>
    <x v="3"/>
    <x v="42"/>
    <x v="12"/>
    <x v="5"/>
    <x v="14"/>
    <x v="28"/>
    <x v="2"/>
    <x v="65"/>
    <x v="94"/>
    <x v="2"/>
    <x v="16"/>
    <x v="313"/>
    <x v="105"/>
    <x v="216"/>
    <x v="216"/>
    <x v="97"/>
    <x v="66"/>
    <x v="27"/>
    <x v="2"/>
    <x v="61"/>
    <x v="209"/>
    <x v="198"/>
    <x v="64"/>
    <x v="322"/>
    <x v="207"/>
    <x v="198"/>
    <x v="64"/>
    <x v="2"/>
    <x v="306"/>
    <x v="64"/>
    <x v="197"/>
    <x v="370"/>
    <x v="62"/>
    <x v="62"/>
    <x v="62"/>
    <x v="2"/>
    <x v="8"/>
    <x v="0"/>
    <x v="8"/>
  </r>
  <r>
    <x v="279"/>
    <x v="268"/>
    <x v="1"/>
    <x v="10"/>
    <x v="42"/>
    <x v="12"/>
    <x v="5"/>
    <x v="14"/>
    <x v="28"/>
    <x v="5"/>
    <x v="65"/>
    <x v="94"/>
    <x v="2"/>
    <x v="28"/>
    <x v="48"/>
    <x v="105"/>
    <x v="216"/>
    <x v="216"/>
    <x v="97"/>
    <x v="297"/>
    <x v="338"/>
    <x v="2"/>
    <x v="310"/>
    <x v="160"/>
    <x v="166"/>
    <x v="308"/>
    <x v="41"/>
    <x v="160"/>
    <x v="166"/>
    <x v="309"/>
    <x v="2"/>
    <x v="38"/>
    <x v="64"/>
    <x v="168"/>
    <x v="12"/>
    <x v="309"/>
    <x v="309"/>
    <x v="309"/>
    <x v="2"/>
    <x v="8"/>
    <x v="0"/>
    <x v="8"/>
  </r>
  <r>
    <x v="144"/>
    <x v="142"/>
    <x v="1"/>
    <x v="3"/>
    <x v="43"/>
    <x v="12"/>
    <x v="1"/>
    <x v="14"/>
    <x v="28"/>
    <x v="6"/>
    <x v="65"/>
    <x v="94"/>
    <x v="2"/>
    <x v="16"/>
    <x v="271"/>
    <x v="67"/>
    <x v="160"/>
    <x v="161"/>
    <x v="114"/>
    <x v="82"/>
    <x v="74"/>
    <x v="2"/>
    <x v="82"/>
    <x v="274"/>
    <x v="264"/>
    <x v="85"/>
    <x v="293"/>
    <x v="273"/>
    <x v="263"/>
    <x v="85"/>
    <x v="2"/>
    <x v="302"/>
    <x v="64"/>
    <x v="271"/>
    <x v="26"/>
    <x v="83"/>
    <x v="83"/>
    <x v="83"/>
    <x v="2"/>
    <x v="8"/>
    <x v="0"/>
    <x v="8"/>
  </r>
  <r>
    <x v="217"/>
    <x v="209"/>
    <x v="1"/>
    <x v="10"/>
    <x v="43"/>
    <x v="12"/>
    <x v="1"/>
    <x v="14"/>
    <x v="28"/>
    <x v="5"/>
    <x v="65"/>
    <x v="94"/>
    <x v="2"/>
    <x v="28"/>
    <x v="88"/>
    <x v="67"/>
    <x v="160"/>
    <x v="161"/>
    <x v="114"/>
    <x v="276"/>
    <x v="284"/>
    <x v="2"/>
    <x v="285"/>
    <x v="90"/>
    <x v="96"/>
    <x v="278"/>
    <x v="73"/>
    <x v="91"/>
    <x v="97"/>
    <x v="279"/>
    <x v="2"/>
    <x v="45"/>
    <x v="64"/>
    <x v="98"/>
    <x v="354"/>
    <x v="279"/>
    <x v="279"/>
    <x v="279"/>
    <x v="2"/>
    <x v="8"/>
    <x v="0"/>
    <x v="8"/>
  </r>
  <r>
    <x v="146"/>
    <x v="144"/>
    <x v="1"/>
    <x v="3"/>
    <x v="44"/>
    <x v="12"/>
    <x v="3"/>
    <x v="14"/>
    <x v="28"/>
    <x v="2"/>
    <x v="65"/>
    <x v="94"/>
    <x v="2"/>
    <x v="16"/>
    <x v="342"/>
    <x v="130"/>
    <x v="243"/>
    <x v="243"/>
    <x v="91"/>
    <x v="58"/>
    <x v="6"/>
    <x v="2"/>
    <x v="36"/>
    <x v="347"/>
    <x v="346"/>
    <x v="40"/>
    <x v="347"/>
    <x v="347"/>
    <x v="346"/>
    <x v="40"/>
    <x v="2"/>
    <x v="317"/>
    <x v="64"/>
    <x v="358"/>
    <x v="379"/>
    <x v="38"/>
    <x v="38"/>
    <x v="38"/>
    <x v="2"/>
    <x v="8"/>
    <x v="0"/>
    <x v="8"/>
  </r>
  <r>
    <x v="218"/>
    <x v="210"/>
    <x v="1"/>
    <x v="10"/>
    <x v="44"/>
    <x v="12"/>
    <x v="3"/>
    <x v="14"/>
    <x v="28"/>
    <x v="5"/>
    <x v="65"/>
    <x v="94"/>
    <x v="2"/>
    <x v="28"/>
    <x v="15"/>
    <x v="130"/>
    <x v="243"/>
    <x v="243"/>
    <x v="91"/>
    <x v="307"/>
    <x v="367"/>
    <x v="2"/>
    <x v="333"/>
    <x v="18"/>
    <x v="18"/>
    <x v="331"/>
    <x v="13"/>
    <x v="18"/>
    <x v="18"/>
    <x v="331"/>
    <x v="2"/>
    <x v="26"/>
    <x v="64"/>
    <x v="19"/>
    <x v="4"/>
    <x v="331"/>
    <x v="331"/>
    <x v="331"/>
    <x v="2"/>
    <x v="8"/>
    <x v="0"/>
    <x v="8"/>
  </r>
  <r>
    <x v="374"/>
    <x v="376"/>
    <x v="1"/>
    <x v="5"/>
    <x v="45"/>
    <x v="15"/>
    <x v="0"/>
    <x v="14"/>
    <x v="32"/>
    <x v="2"/>
    <x v="101"/>
    <x v="20"/>
    <x v="2"/>
    <x v="23"/>
    <x v="171"/>
    <x v="136"/>
    <x v="248"/>
    <x v="248"/>
    <x v="45"/>
    <x v="225"/>
    <x v="306"/>
    <x v="2"/>
    <x v="241"/>
    <x v="227"/>
    <x v="225"/>
    <x v="255"/>
    <x v="190"/>
    <x v="228"/>
    <x v="225"/>
    <x v="253"/>
    <x v="2"/>
    <x v="345"/>
    <x v="64"/>
    <x v="229"/>
    <x v="226"/>
    <x v="255"/>
    <x v="255"/>
    <x v="253"/>
    <x v="6"/>
    <x v="8"/>
    <x v="7"/>
    <x v="15"/>
  </r>
  <r>
    <x v="375"/>
    <x v="373"/>
    <x v="1"/>
    <x v="4"/>
    <x v="45"/>
    <x v="15"/>
    <x v="0"/>
    <x v="14"/>
    <x v="14"/>
    <x v="2"/>
    <x v="101"/>
    <x v="20"/>
    <x v="2"/>
    <x v="20"/>
    <x v="182"/>
    <x v="136"/>
    <x v="248"/>
    <x v="248"/>
    <x v="45"/>
    <x v="135"/>
    <x v="50"/>
    <x v="2"/>
    <x v="119"/>
    <x v="142"/>
    <x v="142"/>
    <x v="110"/>
    <x v="171"/>
    <x v="142"/>
    <x v="142"/>
    <x v="112"/>
    <x v="2"/>
    <x v="345"/>
    <x v="64"/>
    <x v="149"/>
    <x v="161"/>
    <x v="108"/>
    <x v="108"/>
    <x v="110"/>
    <x v="6"/>
    <x v="8"/>
    <x v="7"/>
    <x v="15"/>
  </r>
  <r>
    <x v="376"/>
    <x v="374"/>
    <x v="1"/>
    <x v="2"/>
    <x v="45"/>
    <x v="15"/>
    <x v="0"/>
    <x v="14"/>
    <x v="13"/>
    <x v="2"/>
    <x v="101"/>
    <x v="20"/>
    <x v="2"/>
    <x v="23"/>
    <x v="171"/>
    <x v="136"/>
    <x v="248"/>
    <x v="248"/>
    <x v="45"/>
    <x v="225"/>
    <x v="306"/>
    <x v="2"/>
    <x v="241"/>
    <x v="227"/>
    <x v="225"/>
    <x v="255"/>
    <x v="190"/>
    <x v="228"/>
    <x v="225"/>
    <x v="253"/>
    <x v="2"/>
    <x v="345"/>
    <x v="64"/>
    <x v="229"/>
    <x v="226"/>
    <x v="255"/>
    <x v="255"/>
    <x v="253"/>
    <x v="6"/>
    <x v="8"/>
    <x v="7"/>
    <x v="15"/>
  </r>
  <r>
    <x v="145"/>
    <x v="143"/>
    <x v="1"/>
    <x v="3"/>
    <x v="46"/>
    <x v="12"/>
    <x v="8"/>
    <x v="14"/>
    <x v="28"/>
    <x v="6"/>
    <x v="65"/>
    <x v="94"/>
    <x v="2"/>
    <x v="16"/>
    <x v="300"/>
    <x v="89"/>
    <x v="195"/>
    <x v="198"/>
    <x v="112"/>
    <x v="78"/>
    <x v="60"/>
    <x v="2"/>
    <x v="74"/>
    <x v="298"/>
    <x v="297"/>
    <x v="70"/>
    <x v="298"/>
    <x v="298"/>
    <x v="296"/>
    <x v="70"/>
    <x v="2"/>
    <x v="304"/>
    <x v="64"/>
    <x v="306"/>
    <x v="209"/>
    <x v="68"/>
    <x v="68"/>
    <x v="68"/>
    <x v="2"/>
    <x v="8"/>
    <x v="0"/>
    <x v="8"/>
  </r>
  <r>
    <x v="259"/>
    <x v="248"/>
    <x v="1"/>
    <x v="10"/>
    <x v="46"/>
    <x v="12"/>
    <x v="8"/>
    <x v="14"/>
    <x v="28"/>
    <x v="5"/>
    <x v="65"/>
    <x v="94"/>
    <x v="2"/>
    <x v="28"/>
    <x v="57"/>
    <x v="89"/>
    <x v="195"/>
    <x v="198"/>
    <x v="112"/>
    <x v="285"/>
    <x v="301"/>
    <x v="2"/>
    <x v="294"/>
    <x v="62"/>
    <x v="65"/>
    <x v="298"/>
    <x v="70"/>
    <x v="62"/>
    <x v="66"/>
    <x v="298"/>
    <x v="2"/>
    <x v="42"/>
    <x v="64"/>
    <x v="68"/>
    <x v="172"/>
    <x v="298"/>
    <x v="298"/>
    <x v="298"/>
    <x v="2"/>
    <x v="8"/>
    <x v="0"/>
    <x v="8"/>
  </r>
  <r>
    <x v="124"/>
    <x v="118"/>
    <x v="1"/>
    <x v="3"/>
    <x v="47"/>
    <x v="12"/>
    <x v="0"/>
    <x v="13"/>
    <x v="22"/>
    <x v="2"/>
    <x v="60"/>
    <x v="5"/>
    <x v="2"/>
    <x v="21"/>
    <x v="179"/>
    <x v="130"/>
    <x v="1"/>
    <x v="0"/>
    <x v="265"/>
    <x v="186"/>
    <x v="188"/>
    <x v="2"/>
    <x v="190"/>
    <x v="186"/>
    <x v="187"/>
    <x v="193"/>
    <x v="180"/>
    <x v="186"/>
    <x v="187"/>
    <x v="192"/>
    <x v="2"/>
    <x v="171"/>
    <x v="113"/>
    <x v="347"/>
    <x v="351"/>
    <x v="190"/>
    <x v="190"/>
    <x v="190"/>
    <x v="7"/>
    <x v="8"/>
    <x v="0"/>
    <x v="8"/>
  </r>
  <r>
    <x v="147"/>
    <x v="145"/>
    <x v="1"/>
    <x v="3"/>
    <x v="47"/>
    <x v="12"/>
    <x v="0"/>
    <x v="13"/>
    <x v="28"/>
    <x v="2"/>
    <x v="65"/>
    <x v="94"/>
    <x v="2"/>
    <x v="16"/>
    <x v="338"/>
    <x v="125"/>
    <x v="239"/>
    <x v="239"/>
    <x v="60"/>
    <x v="37"/>
    <x v="11"/>
    <x v="2"/>
    <x v="35"/>
    <x v="54"/>
    <x v="52"/>
    <x v="36"/>
    <x v="328"/>
    <x v="54"/>
    <x v="52"/>
    <x v="36"/>
    <x v="2"/>
    <x v="315"/>
    <x v="64"/>
    <x v="57"/>
    <x v="18"/>
    <x v="35"/>
    <x v="35"/>
    <x v="35"/>
    <x v="2"/>
    <x v="8"/>
    <x v="0"/>
    <x v="8"/>
  </r>
  <r>
    <x v="219"/>
    <x v="211"/>
    <x v="1"/>
    <x v="10"/>
    <x v="47"/>
    <x v="12"/>
    <x v="0"/>
    <x v="13"/>
    <x v="28"/>
    <x v="5"/>
    <x v="65"/>
    <x v="94"/>
    <x v="2"/>
    <x v="28"/>
    <x v="19"/>
    <x v="125"/>
    <x v="239"/>
    <x v="239"/>
    <x v="60"/>
    <x v="327"/>
    <x v="361"/>
    <x v="2"/>
    <x v="334"/>
    <x v="308"/>
    <x v="308"/>
    <x v="335"/>
    <x v="30"/>
    <x v="308"/>
    <x v="308"/>
    <x v="335"/>
    <x v="2"/>
    <x v="28"/>
    <x v="64"/>
    <x v="317"/>
    <x v="364"/>
    <x v="335"/>
    <x v="335"/>
    <x v="335"/>
    <x v="2"/>
    <x v="8"/>
    <x v="0"/>
    <x v="8"/>
  </r>
  <r>
    <x v="148"/>
    <x v="146"/>
    <x v="1"/>
    <x v="3"/>
    <x v="48"/>
    <x v="0"/>
    <x v="2"/>
    <x v="14"/>
    <x v="28"/>
    <x v="9"/>
    <x v="65"/>
    <x v="94"/>
    <x v="2"/>
    <x v="16"/>
    <x v="286"/>
    <x v="65"/>
    <x v="67"/>
    <x v="67"/>
    <x v="220"/>
    <x v="160"/>
    <x v="119"/>
    <x v="2"/>
    <x v="153"/>
    <x v="46"/>
    <x v="49"/>
    <x v="155"/>
    <x v="219"/>
    <x v="46"/>
    <x v="49"/>
    <x v="154"/>
    <x v="2"/>
    <x v="250"/>
    <x v="64"/>
    <x v="54"/>
    <x v="35"/>
    <x v="152"/>
    <x v="152"/>
    <x v="152"/>
    <x v="2"/>
    <x v="5"/>
    <x v="7"/>
    <x v="5"/>
  </r>
  <r>
    <x v="265"/>
    <x v="254"/>
    <x v="1"/>
    <x v="10"/>
    <x v="48"/>
    <x v="0"/>
    <x v="2"/>
    <x v="14"/>
    <x v="28"/>
    <x v="5"/>
    <x v="65"/>
    <x v="94"/>
    <x v="2"/>
    <x v="28"/>
    <x v="74"/>
    <x v="65"/>
    <x v="67"/>
    <x v="67"/>
    <x v="220"/>
    <x v="205"/>
    <x v="236"/>
    <x v="2"/>
    <x v="215"/>
    <x v="315"/>
    <x v="312"/>
    <x v="220"/>
    <x v="146"/>
    <x v="315"/>
    <x v="312"/>
    <x v="220"/>
    <x v="2"/>
    <x v="104"/>
    <x v="64"/>
    <x v="320"/>
    <x v="347"/>
    <x v="219"/>
    <x v="219"/>
    <x v="219"/>
    <x v="2"/>
    <x v="5"/>
    <x v="7"/>
    <x v="5"/>
  </r>
  <r>
    <x v="149"/>
    <x v="147"/>
    <x v="1"/>
    <x v="3"/>
    <x v="49"/>
    <x v="0"/>
    <x v="5"/>
    <x v="14"/>
    <x v="28"/>
    <x v="9"/>
    <x v="65"/>
    <x v="94"/>
    <x v="2"/>
    <x v="16"/>
    <x v="273"/>
    <x v="64"/>
    <x v="140"/>
    <x v="145"/>
    <x v="125"/>
    <x v="85"/>
    <x v="76"/>
    <x v="2"/>
    <x v="84"/>
    <x v="232"/>
    <x v="222"/>
    <x v="89"/>
    <x v="291"/>
    <x v="232"/>
    <x v="222"/>
    <x v="89"/>
    <x v="2"/>
    <x v="246"/>
    <x v="64"/>
    <x v="226"/>
    <x v="186"/>
    <x v="87"/>
    <x v="87"/>
    <x v="87"/>
    <x v="2"/>
    <x v="5"/>
    <x v="7"/>
    <x v="5"/>
  </r>
  <r>
    <x v="278"/>
    <x v="267"/>
    <x v="1"/>
    <x v="10"/>
    <x v="49"/>
    <x v="0"/>
    <x v="5"/>
    <x v="14"/>
    <x v="28"/>
    <x v="5"/>
    <x v="65"/>
    <x v="94"/>
    <x v="2"/>
    <x v="28"/>
    <x v="86"/>
    <x v="64"/>
    <x v="140"/>
    <x v="145"/>
    <x v="125"/>
    <x v="273"/>
    <x v="282"/>
    <x v="2"/>
    <x v="283"/>
    <x v="139"/>
    <x v="143"/>
    <x v="273"/>
    <x v="74"/>
    <x v="139"/>
    <x v="143"/>
    <x v="274"/>
    <x v="2"/>
    <x v="109"/>
    <x v="64"/>
    <x v="150"/>
    <x v="196"/>
    <x v="273"/>
    <x v="273"/>
    <x v="274"/>
    <x v="2"/>
    <x v="5"/>
    <x v="7"/>
    <x v="5"/>
  </r>
  <r>
    <x v="320"/>
    <x v="315"/>
    <x v="1"/>
    <x v="3"/>
    <x v="49"/>
    <x v="0"/>
    <x v="5"/>
    <x v="14"/>
    <x v="22"/>
    <x v="9"/>
    <x v="78"/>
    <x v="106"/>
    <x v="2"/>
    <x v="28"/>
    <x v="55"/>
    <x v="69"/>
    <x v="142"/>
    <x v="146"/>
    <x v="116"/>
    <x v="283"/>
    <x v="281"/>
    <x v="2"/>
    <x v="286"/>
    <x v="171"/>
    <x v="181"/>
    <x v="280"/>
    <x v="78"/>
    <x v="171"/>
    <x v="181"/>
    <x v="281"/>
    <x v="2"/>
    <x v="95"/>
    <x v="64"/>
    <x v="182"/>
    <x v="190"/>
    <x v="281"/>
    <x v="281"/>
    <x v="281"/>
    <x v="2"/>
    <x v="5"/>
    <x v="7"/>
    <x v="5"/>
  </r>
  <r>
    <x v="71"/>
    <x v="73"/>
    <x v="1"/>
    <x v="3"/>
    <x v="50"/>
    <x v="0"/>
    <x v="2"/>
    <x v="4"/>
    <x v="34"/>
    <x v="4"/>
    <x v="42"/>
    <x v="76"/>
    <x v="2"/>
    <x v="16"/>
    <x v="231"/>
    <x v="41"/>
    <x v="190"/>
    <x v="183"/>
    <x v="3"/>
    <x v="6"/>
    <x v="52"/>
    <x v="2"/>
    <x v="7"/>
    <x v="346"/>
    <x v="341"/>
    <x v="7"/>
    <x v="341"/>
    <x v="346"/>
    <x v="341"/>
    <x v="5"/>
    <x v="2"/>
    <x v="235"/>
    <x v="51"/>
    <x v="353"/>
    <x v="261"/>
    <x v="5"/>
    <x v="5"/>
    <x v="5"/>
    <x v="2"/>
    <x v="5"/>
    <x v="7"/>
    <x v="5"/>
  </r>
  <r>
    <x v="112"/>
    <x v="111"/>
    <x v="1"/>
    <x v="3"/>
    <x v="50"/>
    <x v="0"/>
    <x v="2"/>
    <x v="4"/>
    <x v="25"/>
    <x v="4"/>
    <x v="58"/>
    <x v="76"/>
    <x v="2"/>
    <x v="28"/>
    <x v="127"/>
    <x v="77"/>
    <x v="190"/>
    <x v="183"/>
    <x v="4"/>
    <x v="358"/>
    <x v="315"/>
    <x v="2"/>
    <x v="362"/>
    <x v="56"/>
    <x v="74"/>
    <x v="366"/>
    <x v="29"/>
    <x v="56"/>
    <x v="74"/>
    <x v="366"/>
    <x v="2"/>
    <x v="120"/>
    <x v="71"/>
    <x v="89"/>
    <x v="130"/>
    <x v="366"/>
    <x v="366"/>
    <x v="366"/>
    <x v="2"/>
    <x v="5"/>
    <x v="7"/>
    <x v="5"/>
  </r>
  <r>
    <x v="353"/>
    <x v="352"/>
    <x v="1"/>
    <x v="3"/>
    <x v="50"/>
    <x v="0"/>
    <x v="2"/>
    <x v="4"/>
    <x v="24"/>
    <x v="4"/>
    <x v="95"/>
    <x v="122"/>
    <x v="2"/>
    <x v="28"/>
    <x v="27"/>
    <x v="98"/>
    <x v="191"/>
    <x v="190"/>
    <x v="2"/>
    <x v="359"/>
    <x v="326"/>
    <x v="2"/>
    <x v="363"/>
    <x v="259"/>
    <x v="294"/>
    <x v="367"/>
    <x v="17"/>
    <x v="259"/>
    <x v="293"/>
    <x v="367"/>
    <x v="2"/>
    <x v="87"/>
    <x v="64"/>
    <x v="302"/>
    <x v="302"/>
    <x v="367"/>
    <x v="367"/>
    <x v="367"/>
    <x v="2"/>
    <x v="5"/>
    <x v="7"/>
    <x v="5"/>
  </r>
  <r>
    <x v="354"/>
    <x v="353"/>
    <x v="1"/>
    <x v="3"/>
    <x v="50"/>
    <x v="0"/>
    <x v="2"/>
    <x v="4"/>
    <x v="25"/>
    <x v="4"/>
    <x v="95"/>
    <x v="122"/>
    <x v="2"/>
    <x v="16"/>
    <x v="332"/>
    <x v="96"/>
    <x v="191"/>
    <x v="190"/>
    <x v="1"/>
    <x v="2"/>
    <x v="36"/>
    <x v="2"/>
    <x v="2"/>
    <x v="134"/>
    <x v="81"/>
    <x v="2"/>
    <x v="340"/>
    <x v="133"/>
    <x v="80"/>
    <x v="2"/>
    <x v="2"/>
    <x v="263"/>
    <x v="64"/>
    <x v="82"/>
    <x v="93"/>
    <x v="2"/>
    <x v="2"/>
    <x v="2"/>
    <x v="2"/>
    <x v="5"/>
    <x v="7"/>
    <x v="5"/>
  </r>
  <r>
    <x v="150"/>
    <x v="148"/>
    <x v="1"/>
    <x v="3"/>
    <x v="51"/>
    <x v="12"/>
    <x v="2"/>
    <x v="14"/>
    <x v="28"/>
    <x v="2"/>
    <x v="65"/>
    <x v="94"/>
    <x v="2"/>
    <x v="16"/>
    <x v="334"/>
    <x v="129"/>
    <x v="242"/>
    <x v="242"/>
    <x v="59"/>
    <x v="36"/>
    <x v="8"/>
    <x v="2"/>
    <x v="33"/>
    <x v="349"/>
    <x v="348"/>
    <x v="35"/>
    <x v="353"/>
    <x v="349"/>
    <x v="348"/>
    <x v="35"/>
    <x v="2"/>
    <x v="313"/>
    <x v="64"/>
    <x v="361"/>
    <x v="24"/>
    <x v="34"/>
    <x v="34"/>
    <x v="34"/>
    <x v="2"/>
    <x v="8"/>
    <x v="0"/>
    <x v="8"/>
  </r>
  <r>
    <x v="220"/>
    <x v="212"/>
    <x v="1"/>
    <x v="10"/>
    <x v="51"/>
    <x v="12"/>
    <x v="2"/>
    <x v="14"/>
    <x v="28"/>
    <x v="5"/>
    <x v="65"/>
    <x v="94"/>
    <x v="2"/>
    <x v="28"/>
    <x v="25"/>
    <x v="129"/>
    <x v="242"/>
    <x v="242"/>
    <x v="59"/>
    <x v="328"/>
    <x v="365"/>
    <x v="2"/>
    <x v="335"/>
    <x v="16"/>
    <x v="16"/>
    <x v="336"/>
    <x v="7"/>
    <x v="16"/>
    <x v="16"/>
    <x v="336"/>
    <x v="2"/>
    <x v="31"/>
    <x v="64"/>
    <x v="16"/>
    <x v="357"/>
    <x v="336"/>
    <x v="336"/>
    <x v="336"/>
    <x v="2"/>
    <x v="8"/>
    <x v="0"/>
    <x v="8"/>
  </r>
  <r>
    <x v="400"/>
    <x v="402"/>
    <x v="1"/>
    <x v="3"/>
    <x v="52"/>
    <x v="15"/>
    <x v="7"/>
    <x v="14"/>
    <x v="34"/>
    <x v="8"/>
    <x v="109"/>
    <x v="132"/>
    <x v="2"/>
    <x v="16"/>
    <x v="330"/>
    <x v="50"/>
    <x v="95"/>
    <x v="96"/>
    <x v="181"/>
    <x v="116"/>
    <x v="113"/>
    <x v="2"/>
    <x v="123"/>
    <x v="177"/>
    <x v="173"/>
    <x v="133"/>
    <x v="268"/>
    <x v="177"/>
    <x v="172"/>
    <x v="133"/>
    <x v="2"/>
    <x v="345"/>
    <x v="64"/>
    <x v="173"/>
    <x v="184"/>
    <x v="131"/>
    <x v="131"/>
    <x v="131"/>
    <x v="1"/>
    <x v="8"/>
    <x v="7"/>
    <x v="15"/>
  </r>
  <r>
    <x v="151"/>
    <x v="149"/>
    <x v="1"/>
    <x v="3"/>
    <x v="53"/>
    <x v="13"/>
    <x v="2"/>
    <x v="14"/>
    <x v="28"/>
    <x v="4"/>
    <x v="65"/>
    <x v="94"/>
    <x v="2"/>
    <x v="16"/>
    <x v="284"/>
    <x v="97"/>
    <x v="221"/>
    <x v="221"/>
    <x v="73"/>
    <x v="52"/>
    <x v="30"/>
    <x v="2"/>
    <x v="57"/>
    <x v="344"/>
    <x v="344"/>
    <x v="63"/>
    <x v="338"/>
    <x v="344"/>
    <x v="344"/>
    <x v="63"/>
    <x v="2"/>
    <x v="325"/>
    <x v="64"/>
    <x v="355"/>
    <x v="311"/>
    <x v="61"/>
    <x v="61"/>
    <x v="61"/>
    <x v="2"/>
    <x v="8"/>
    <x v="1"/>
    <x v="9"/>
  </r>
  <r>
    <x v="221"/>
    <x v="213"/>
    <x v="1"/>
    <x v="10"/>
    <x v="53"/>
    <x v="13"/>
    <x v="2"/>
    <x v="14"/>
    <x v="28"/>
    <x v="5"/>
    <x v="65"/>
    <x v="94"/>
    <x v="2"/>
    <x v="28"/>
    <x v="77"/>
    <x v="97"/>
    <x v="221"/>
    <x v="221"/>
    <x v="73"/>
    <x v="313"/>
    <x v="334"/>
    <x v="2"/>
    <x v="314"/>
    <x v="21"/>
    <x v="21"/>
    <x v="310"/>
    <x v="20"/>
    <x v="21"/>
    <x v="21"/>
    <x v="311"/>
    <x v="2"/>
    <x v="20"/>
    <x v="64"/>
    <x v="22"/>
    <x v="62"/>
    <x v="311"/>
    <x v="311"/>
    <x v="311"/>
    <x v="2"/>
    <x v="8"/>
    <x v="1"/>
    <x v="9"/>
  </r>
  <r>
    <x v="371"/>
    <x v="370"/>
    <x v="1"/>
    <x v="3"/>
    <x v="53"/>
    <x v="13"/>
    <x v="2"/>
    <x v="14"/>
    <x v="25"/>
    <x v="4"/>
    <x v="99"/>
    <x v="126"/>
    <x v="2"/>
    <x v="28"/>
    <x v="21"/>
    <x v="111"/>
    <x v="223"/>
    <x v="223"/>
    <x v="67"/>
    <x v="321"/>
    <x v="341"/>
    <x v="2"/>
    <x v="323"/>
    <x v="78"/>
    <x v="85"/>
    <x v="324"/>
    <x v="40"/>
    <x v="80"/>
    <x v="83"/>
    <x v="324"/>
    <x v="2"/>
    <x v="6"/>
    <x v="64"/>
    <x v="84"/>
    <x v="94"/>
    <x v="324"/>
    <x v="324"/>
    <x v="324"/>
    <x v="2"/>
    <x v="8"/>
    <x v="1"/>
    <x v="9"/>
  </r>
  <r>
    <x v="297"/>
    <x v="292"/>
    <x v="1"/>
    <x v="3"/>
    <x v="54"/>
    <x v="3"/>
    <x v="5"/>
    <x v="4"/>
    <x v="10"/>
    <x v="7"/>
    <x v="66"/>
    <x v="96"/>
    <x v="0"/>
    <x v="16"/>
    <x v="298"/>
    <x v="16"/>
    <x v="20"/>
    <x v="20"/>
    <x v="249"/>
    <x v="181"/>
    <x v="172"/>
    <x v="2"/>
    <x v="183"/>
    <x v="126"/>
    <x v="126"/>
    <x v="186"/>
    <x v="199"/>
    <x v="132"/>
    <x v="134"/>
    <x v="191"/>
    <x v="2"/>
    <x v="188"/>
    <x v="64"/>
    <x v="140"/>
    <x v="155"/>
    <x v="188"/>
    <x v="188"/>
    <x v="189"/>
    <x v="2"/>
    <x v="2"/>
    <x v="7"/>
    <x v="2"/>
  </r>
  <r>
    <x v="101"/>
    <x v="103"/>
    <x v="1"/>
    <x v="3"/>
    <x v="55"/>
    <x v="0"/>
    <x v="2"/>
    <x v="4"/>
    <x v="36"/>
    <x v="1"/>
    <x v="54"/>
    <x v="38"/>
    <x v="2"/>
    <x v="16"/>
    <x v="211"/>
    <x v="20"/>
    <x v="24"/>
    <x v="23"/>
    <x v="173"/>
    <x v="112"/>
    <x v="164"/>
    <x v="2"/>
    <x v="122"/>
    <x v="131"/>
    <x v="128"/>
    <x v="125"/>
    <x v="206"/>
    <x v="129"/>
    <x v="127"/>
    <x v="125"/>
    <x v="2"/>
    <x v="214"/>
    <x v="62"/>
    <x v="128"/>
    <x v="102"/>
    <x v="121"/>
    <x v="121"/>
    <x v="123"/>
    <x v="3"/>
    <x v="5"/>
    <x v="7"/>
    <x v="5"/>
  </r>
  <r>
    <x v="308"/>
    <x v="304"/>
    <x v="1"/>
    <x v="3"/>
    <x v="55"/>
    <x v="0"/>
    <x v="2"/>
    <x v="4"/>
    <x v="25"/>
    <x v="1"/>
    <x v="71"/>
    <x v="30"/>
    <x v="2"/>
    <x v="14"/>
    <x v="217"/>
    <x v="22"/>
    <x v="18"/>
    <x v="14"/>
    <x v="176"/>
    <x v="106"/>
    <x v="153"/>
    <x v="2"/>
    <x v="118"/>
    <x v="89"/>
    <x v="92"/>
    <x v="116"/>
    <x v="209"/>
    <x v="90"/>
    <x v="92"/>
    <x v="118"/>
    <x v="2"/>
    <x v="229"/>
    <x v="64"/>
    <x v="94"/>
    <x v="107"/>
    <x v="114"/>
    <x v="114"/>
    <x v="116"/>
    <x v="4"/>
    <x v="5"/>
    <x v="7"/>
    <x v="5"/>
  </r>
  <r>
    <x v="6"/>
    <x v="0"/>
    <x v="1"/>
    <x v="3"/>
    <x v="56"/>
    <x v="1"/>
    <x v="1"/>
    <x v="4"/>
    <x v="22"/>
    <x v="7"/>
    <x v="7"/>
    <x v="48"/>
    <x v="2"/>
    <x v="16"/>
    <x v="214"/>
    <x v="15"/>
    <x v="200"/>
    <x v="197"/>
    <x v="37"/>
    <x v="23"/>
    <x v="62"/>
    <x v="2"/>
    <x v="23"/>
    <x v="356"/>
    <x v="355"/>
    <x v="23"/>
    <x v="331"/>
    <x v="356"/>
    <x v="355"/>
    <x v="23"/>
    <x v="2"/>
    <x v="266"/>
    <x v="40"/>
    <x v="366"/>
    <x v="324"/>
    <x v="23"/>
    <x v="23"/>
    <x v="23"/>
    <x v="2"/>
    <x v="6"/>
    <x v="7"/>
    <x v="6"/>
  </r>
  <r>
    <x v="7"/>
    <x v="1"/>
    <x v="1"/>
    <x v="3"/>
    <x v="56"/>
    <x v="1"/>
    <x v="1"/>
    <x v="4"/>
    <x v="24"/>
    <x v="7"/>
    <x v="9"/>
    <x v="0"/>
    <x v="2"/>
    <x v="21"/>
    <x v="179"/>
    <x v="2"/>
    <x v="1"/>
    <x v="0"/>
    <x v="265"/>
    <x v="186"/>
    <x v="188"/>
    <x v="2"/>
    <x v="190"/>
    <x v="186"/>
    <x v="187"/>
    <x v="193"/>
    <x v="180"/>
    <x v="186"/>
    <x v="187"/>
    <x v="192"/>
    <x v="2"/>
    <x v="171"/>
    <x v="67"/>
    <x v="203"/>
    <x v="194"/>
    <x v="190"/>
    <x v="190"/>
    <x v="190"/>
    <x v="7"/>
    <x v="6"/>
    <x v="7"/>
    <x v="6"/>
  </r>
  <r>
    <x v="152"/>
    <x v="150"/>
    <x v="1"/>
    <x v="3"/>
    <x v="56"/>
    <x v="1"/>
    <x v="1"/>
    <x v="4"/>
    <x v="28"/>
    <x v="2"/>
    <x v="65"/>
    <x v="94"/>
    <x v="2"/>
    <x v="16"/>
    <x v="265"/>
    <x v="77"/>
    <x v="209"/>
    <x v="206"/>
    <x v="31"/>
    <x v="18"/>
    <x v="42"/>
    <x v="2"/>
    <x v="17"/>
    <x v="338"/>
    <x v="331"/>
    <x v="18"/>
    <x v="345"/>
    <x v="338"/>
    <x v="331"/>
    <x v="16"/>
    <x v="2"/>
    <x v="289"/>
    <x v="64"/>
    <x v="340"/>
    <x v="349"/>
    <x v="16"/>
    <x v="16"/>
    <x v="16"/>
    <x v="2"/>
    <x v="6"/>
    <x v="7"/>
    <x v="6"/>
  </r>
  <r>
    <x v="222"/>
    <x v="214"/>
    <x v="1"/>
    <x v="10"/>
    <x v="56"/>
    <x v="1"/>
    <x v="1"/>
    <x v="4"/>
    <x v="28"/>
    <x v="5"/>
    <x v="65"/>
    <x v="94"/>
    <x v="2"/>
    <x v="28"/>
    <x v="93"/>
    <x v="77"/>
    <x v="209"/>
    <x v="206"/>
    <x v="31"/>
    <x v="344"/>
    <x v="317"/>
    <x v="2"/>
    <x v="349"/>
    <x v="25"/>
    <x v="31"/>
    <x v="351"/>
    <x v="14"/>
    <x v="25"/>
    <x v="31"/>
    <x v="352"/>
    <x v="2"/>
    <x v="58"/>
    <x v="64"/>
    <x v="34"/>
    <x v="32"/>
    <x v="352"/>
    <x v="352"/>
    <x v="352"/>
    <x v="2"/>
    <x v="6"/>
    <x v="7"/>
    <x v="6"/>
  </r>
  <r>
    <x v="367"/>
    <x v="366"/>
    <x v="1"/>
    <x v="5"/>
    <x v="56"/>
    <x v="1"/>
    <x v="1"/>
    <x v="4"/>
    <x v="10"/>
    <x v="2"/>
    <x v="25"/>
    <x v="60"/>
    <x v="2"/>
    <x v="28"/>
    <x v="137"/>
    <x v="44"/>
    <x v="205"/>
    <x v="202"/>
    <x v="36"/>
    <x v="338"/>
    <x v="304"/>
    <x v="2"/>
    <x v="342"/>
    <x v="14"/>
    <x v="15"/>
    <x v="346"/>
    <x v="22"/>
    <x v="14"/>
    <x v="15"/>
    <x v="346"/>
    <x v="2"/>
    <x v="80"/>
    <x v="92"/>
    <x v="15"/>
    <x v="42"/>
    <x v="346"/>
    <x v="346"/>
    <x v="346"/>
    <x v="2"/>
    <x v="6"/>
    <x v="7"/>
    <x v="6"/>
  </r>
  <r>
    <x v="368"/>
    <x v="367"/>
    <x v="1"/>
    <x v="4"/>
    <x v="56"/>
    <x v="1"/>
    <x v="1"/>
    <x v="4"/>
    <x v="14"/>
    <x v="2"/>
    <x v="25"/>
    <x v="60"/>
    <x v="2"/>
    <x v="16"/>
    <x v="222"/>
    <x v="44"/>
    <x v="205"/>
    <x v="202"/>
    <x v="36"/>
    <x v="22"/>
    <x v="53"/>
    <x v="2"/>
    <x v="22"/>
    <x v="351"/>
    <x v="349"/>
    <x v="22"/>
    <x v="336"/>
    <x v="351"/>
    <x v="349"/>
    <x v="22"/>
    <x v="2"/>
    <x v="271"/>
    <x v="27"/>
    <x v="362"/>
    <x v="336"/>
    <x v="22"/>
    <x v="22"/>
    <x v="22"/>
    <x v="2"/>
    <x v="6"/>
    <x v="7"/>
    <x v="6"/>
  </r>
  <r>
    <x v="369"/>
    <x v="368"/>
    <x v="1"/>
    <x v="2"/>
    <x v="56"/>
    <x v="1"/>
    <x v="1"/>
    <x v="4"/>
    <x v="13"/>
    <x v="2"/>
    <x v="25"/>
    <x v="60"/>
    <x v="2"/>
    <x v="28"/>
    <x v="137"/>
    <x v="44"/>
    <x v="205"/>
    <x v="202"/>
    <x v="36"/>
    <x v="338"/>
    <x v="304"/>
    <x v="2"/>
    <x v="342"/>
    <x v="14"/>
    <x v="15"/>
    <x v="346"/>
    <x v="22"/>
    <x v="14"/>
    <x v="15"/>
    <x v="346"/>
    <x v="2"/>
    <x v="80"/>
    <x v="92"/>
    <x v="15"/>
    <x v="17"/>
    <x v="346"/>
    <x v="346"/>
    <x v="346"/>
    <x v="2"/>
    <x v="6"/>
    <x v="7"/>
    <x v="6"/>
  </r>
  <r>
    <x v="384"/>
    <x v="385"/>
    <x v="1"/>
    <x v="3"/>
    <x v="56"/>
    <x v="1"/>
    <x v="1"/>
    <x v="4"/>
    <x v="24"/>
    <x v="7"/>
    <x v="106"/>
    <x v="129"/>
    <x v="0"/>
    <x v="28"/>
    <x v="14"/>
    <x v="104"/>
    <x v="210"/>
    <x v="209"/>
    <x v="35"/>
    <x v="351"/>
    <x v="330"/>
    <x v="2"/>
    <x v="359"/>
    <x v="242"/>
    <x v="262"/>
    <x v="363"/>
    <x v="79"/>
    <x v="239"/>
    <x v="260"/>
    <x v="348"/>
    <x v="2"/>
    <x v="51"/>
    <x v="64"/>
    <x v="267"/>
    <x v="263"/>
    <x v="348"/>
    <x v="348"/>
    <x v="348"/>
    <x v="2"/>
    <x v="6"/>
    <x v="7"/>
    <x v="6"/>
  </r>
  <r>
    <x v="397"/>
    <x v="399"/>
    <x v="1"/>
    <x v="3"/>
    <x v="56"/>
    <x v="1"/>
    <x v="1"/>
    <x v="4"/>
    <x v="24"/>
    <x v="7"/>
    <x v="109"/>
    <x v="47"/>
    <x v="2"/>
    <x v="28"/>
    <x v="140"/>
    <x v="100"/>
    <x v="199"/>
    <x v="196"/>
    <x v="38"/>
    <x v="337"/>
    <x v="320"/>
    <x v="2"/>
    <x v="341"/>
    <x v="216"/>
    <x v="237"/>
    <x v="345"/>
    <x v="63"/>
    <x v="216"/>
    <x v="238"/>
    <x v="345"/>
    <x v="2"/>
    <x v="81"/>
    <x v="64"/>
    <x v="243"/>
    <x v="238"/>
    <x v="345"/>
    <x v="345"/>
    <x v="345"/>
    <x v="2"/>
    <x v="6"/>
    <x v="7"/>
    <x v="6"/>
  </r>
  <r>
    <x v="153"/>
    <x v="151"/>
    <x v="1"/>
    <x v="3"/>
    <x v="57"/>
    <x v="2"/>
    <x v="3"/>
    <x v="13"/>
    <x v="28"/>
    <x v="1"/>
    <x v="65"/>
    <x v="94"/>
    <x v="2"/>
    <x v="16"/>
    <x v="242"/>
    <x v="11"/>
    <x v="30"/>
    <x v="30"/>
    <x v="187"/>
    <x v="124"/>
    <x v="159"/>
    <x v="2"/>
    <x v="141"/>
    <x v="240"/>
    <x v="236"/>
    <x v="145"/>
    <x v="241"/>
    <x v="241"/>
    <x v="237"/>
    <x v="145"/>
    <x v="2"/>
    <x v="211"/>
    <x v="64"/>
    <x v="242"/>
    <x v="179"/>
    <x v="143"/>
    <x v="143"/>
    <x v="143"/>
    <x v="2"/>
    <x v="4"/>
    <x v="7"/>
    <x v="4"/>
  </r>
  <r>
    <x v="223"/>
    <x v="215"/>
    <x v="1"/>
    <x v="10"/>
    <x v="57"/>
    <x v="2"/>
    <x v="3"/>
    <x v="13"/>
    <x v="28"/>
    <x v="5"/>
    <x v="65"/>
    <x v="94"/>
    <x v="2"/>
    <x v="28"/>
    <x v="117"/>
    <x v="11"/>
    <x v="30"/>
    <x v="30"/>
    <x v="187"/>
    <x v="235"/>
    <x v="206"/>
    <x v="2"/>
    <x v="227"/>
    <x v="122"/>
    <x v="127"/>
    <x v="226"/>
    <x v="128"/>
    <x v="122"/>
    <x v="126"/>
    <x v="226"/>
    <x v="2"/>
    <x v="136"/>
    <x v="64"/>
    <x v="134"/>
    <x v="202"/>
    <x v="225"/>
    <x v="225"/>
    <x v="225"/>
    <x v="2"/>
    <x v="4"/>
    <x v="7"/>
    <x v="4"/>
  </r>
  <r>
    <x v="296"/>
    <x v="291"/>
    <x v="1"/>
    <x v="3"/>
    <x v="57"/>
    <x v="2"/>
    <x v="3"/>
    <x v="13"/>
    <x v="19"/>
    <x v="1"/>
    <x v="66"/>
    <x v="95"/>
    <x v="2"/>
    <x v="28"/>
    <x v="107"/>
    <x v="19"/>
    <x v="31"/>
    <x v="31"/>
    <x v="188"/>
    <x v="236"/>
    <x v="207"/>
    <x v="2"/>
    <x v="228"/>
    <x v="208"/>
    <x v="208"/>
    <x v="230"/>
    <x v="137"/>
    <x v="206"/>
    <x v="206"/>
    <x v="230"/>
    <x v="2"/>
    <x v="134"/>
    <x v="64"/>
    <x v="207"/>
    <x v="212"/>
    <x v="229"/>
    <x v="229"/>
    <x v="229"/>
    <x v="2"/>
    <x v="4"/>
    <x v="7"/>
    <x v="4"/>
  </r>
  <r>
    <x v="14"/>
    <x v="8"/>
    <x v="1"/>
    <x v="1"/>
    <x v="58"/>
    <x v="0"/>
    <x v="4"/>
    <x v="14"/>
    <x v="21"/>
    <x v="6"/>
    <x v="14"/>
    <x v="54"/>
    <x v="2"/>
    <x v="25"/>
    <x v="160"/>
    <x v="73"/>
    <x v="119"/>
    <x v="120"/>
    <x v="164"/>
    <x v="224"/>
    <x v="199"/>
    <x v="2"/>
    <x v="220"/>
    <x v="234"/>
    <x v="230"/>
    <x v="224"/>
    <x v="170"/>
    <x v="234"/>
    <x v="230"/>
    <x v="224"/>
    <x v="2"/>
    <x v="158"/>
    <x v="89"/>
    <x v="268"/>
    <x v="246"/>
    <x v="223"/>
    <x v="223"/>
    <x v="223"/>
    <x v="2"/>
    <x v="5"/>
    <x v="7"/>
    <x v="5"/>
  </r>
  <r>
    <x v="20"/>
    <x v="18"/>
    <x v="1"/>
    <x v="3"/>
    <x v="58"/>
    <x v="0"/>
    <x v="4"/>
    <x v="14"/>
    <x v="22"/>
    <x v="6"/>
    <x v="19"/>
    <x v="29"/>
    <x v="2"/>
    <x v="18"/>
    <x v="189"/>
    <x v="64"/>
    <x v="107"/>
    <x v="109"/>
    <x v="161"/>
    <x v="148"/>
    <x v="178"/>
    <x v="2"/>
    <x v="169"/>
    <x v="147"/>
    <x v="146"/>
    <x v="158"/>
    <x v="188"/>
    <x v="147"/>
    <x v="146"/>
    <x v="157"/>
    <x v="2"/>
    <x v="175"/>
    <x v="47"/>
    <x v="130"/>
    <x v="156"/>
    <x v="155"/>
    <x v="155"/>
    <x v="155"/>
    <x v="4"/>
    <x v="5"/>
    <x v="7"/>
    <x v="5"/>
  </r>
  <r>
    <x v="31"/>
    <x v="19"/>
    <x v="0"/>
    <x v="6"/>
    <x v="58"/>
    <x v="0"/>
    <x v="4"/>
    <x v="14"/>
    <x v="14"/>
    <x v="7"/>
    <x v="14"/>
    <x v="54"/>
    <x v="2"/>
    <x v="18"/>
    <x v="194"/>
    <x v="73"/>
    <x v="119"/>
    <x v="120"/>
    <x v="164"/>
    <x v="136"/>
    <x v="174"/>
    <x v="2"/>
    <x v="148"/>
    <x v="135"/>
    <x v="135"/>
    <x v="148"/>
    <x v="191"/>
    <x v="135"/>
    <x v="133"/>
    <x v="148"/>
    <x v="2"/>
    <x v="189"/>
    <x v="32"/>
    <x v="102"/>
    <x v="137"/>
    <x v="146"/>
    <x v="146"/>
    <x v="146"/>
    <x v="2"/>
    <x v="5"/>
    <x v="7"/>
    <x v="5"/>
  </r>
  <r>
    <x v="25"/>
    <x v="14"/>
    <x v="1"/>
    <x v="5"/>
    <x v="59"/>
    <x v="14"/>
    <x v="9"/>
    <x v="14"/>
    <x v="17"/>
    <x v="4"/>
    <x v="26"/>
    <x v="1"/>
    <x v="2"/>
    <x v="21"/>
    <x v="179"/>
    <x v="29"/>
    <x v="1"/>
    <x v="0"/>
    <x v="265"/>
    <x v="186"/>
    <x v="188"/>
    <x v="2"/>
    <x v="190"/>
    <x v="186"/>
    <x v="187"/>
    <x v="193"/>
    <x v="180"/>
    <x v="186"/>
    <x v="187"/>
    <x v="192"/>
    <x v="2"/>
    <x v="171"/>
    <x v="83"/>
    <x v="223"/>
    <x v="197"/>
    <x v="190"/>
    <x v="190"/>
    <x v="190"/>
    <x v="7"/>
    <x v="7"/>
    <x v="7"/>
    <x v="7"/>
  </r>
  <r>
    <x v="26"/>
    <x v="15"/>
    <x v="1"/>
    <x v="4"/>
    <x v="59"/>
    <x v="14"/>
    <x v="9"/>
    <x v="14"/>
    <x v="14"/>
    <x v="4"/>
    <x v="26"/>
    <x v="1"/>
    <x v="2"/>
    <x v="21"/>
    <x v="179"/>
    <x v="29"/>
    <x v="1"/>
    <x v="0"/>
    <x v="265"/>
    <x v="186"/>
    <x v="188"/>
    <x v="2"/>
    <x v="190"/>
    <x v="186"/>
    <x v="187"/>
    <x v="193"/>
    <x v="180"/>
    <x v="186"/>
    <x v="187"/>
    <x v="192"/>
    <x v="2"/>
    <x v="171"/>
    <x v="46"/>
    <x v="152"/>
    <x v="183"/>
    <x v="190"/>
    <x v="190"/>
    <x v="190"/>
    <x v="7"/>
    <x v="7"/>
    <x v="7"/>
    <x v="7"/>
  </r>
  <r>
    <x v="27"/>
    <x v="16"/>
    <x v="1"/>
    <x v="2"/>
    <x v="59"/>
    <x v="14"/>
    <x v="9"/>
    <x v="14"/>
    <x v="13"/>
    <x v="4"/>
    <x v="26"/>
    <x v="1"/>
    <x v="2"/>
    <x v="21"/>
    <x v="179"/>
    <x v="29"/>
    <x v="1"/>
    <x v="0"/>
    <x v="265"/>
    <x v="186"/>
    <x v="188"/>
    <x v="2"/>
    <x v="190"/>
    <x v="186"/>
    <x v="187"/>
    <x v="193"/>
    <x v="180"/>
    <x v="186"/>
    <x v="187"/>
    <x v="192"/>
    <x v="2"/>
    <x v="171"/>
    <x v="83"/>
    <x v="223"/>
    <x v="197"/>
    <x v="190"/>
    <x v="190"/>
    <x v="190"/>
    <x v="7"/>
    <x v="7"/>
    <x v="7"/>
    <x v="7"/>
  </r>
  <r>
    <x v="398"/>
    <x v="400"/>
    <x v="1"/>
    <x v="3"/>
    <x v="60"/>
    <x v="15"/>
    <x v="4"/>
    <x v="14"/>
    <x v="22"/>
    <x v="9"/>
    <x v="109"/>
    <x v="132"/>
    <x v="2"/>
    <x v="28"/>
    <x v="28"/>
    <x v="65"/>
    <x v="126"/>
    <x v="128"/>
    <x v="105"/>
    <x v="298"/>
    <x v="257"/>
    <x v="2"/>
    <x v="284"/>
    <x v="193"/>
    <x v="199"/>
    <x v="290"/>
    <x v="100"/>
    <x v="193"/>
    <x v="200"/>
    <x v="290"/>
    <x v="2"/>
    <x v="345"/>
    <x v="64"/>
    <x v="199"/>
    <x v="204"/>
    <x v="290"/>
    <x v="290"/>
    <x v="290"/>
    <x v="1"/>
    <x v="8"/>
    <x v="7"/>
    <x v="15"/>
  </r>
  <r>
    <x v="154"/>
    <x v="152"/>
    <x v="1"/>
    <x v="3"/>
    <x v="61"/>
    <x v="2"/>
    <x v="9"/>
    <x v="14"/>
    <x v="28"/>
    <x v="9"/>
    <x v="65"/>
    <x v="94"/>
    <x v="2"/>
    <x v="16"/>
    <x v="268"/>
    <x v="52"/>
    <x v="102"/>
    <x v="103"/>
    <x v="219"/>
    <x v="161"/>
    <x v="111"/>
    <x v="2"/>
    <x v="150"/>
    <x v="182"/>
    <x v="182"/>
    <x v="167"/>
    <x v="263"/>
    <x v="182"/>
    <x v="182"/>
    <x v="167"/>
    <x v="2"/>
    <x v="215"/>
    <x v="64"/>
    <x v="183"/>
    <x v="177"/>
    <x v="166"/>
    <x v="166"/>
    <x v="165"/>
    <x v="2"/>
    <x v="4"/>
    <x v="7"/>
    <x v="4"/>
  </r>
  <r>
    <x v="224"/>
    <x v="216"/>
    <x v="1"/>
    <x v="10"/>
    <x v="61"/>
    <x v="2"/>
    <x v="9"/>
    <x v="14"/>
    <x v="28"/>
    <x v="5"/>
    <x v="65"/>
    <x v="94"/>
    <x v="2"/>
    <x v="28"/>
    <x v="90"/>
    <x v="52"/>
    <x v="102"/>
    <x v="103"/>
    <x v="219"/>
    <x v="204"/>
    <x v="243"/>
    <x v="2"/>
    <x v="217"/>
    <x v="189"/>
    <x v="192"/>
    <x v="213"/>
    <x v="110"/>
    <x v="189"/>
    <x v="192"/>
    <x v="213"/>
    <x v="2"/>
    <x v="132"/>
    <x v="64"/>
    <x v="192"/>
    <x v="206"/>
    <x v="210"/>
    <x v="210"/>
    <x v="211"/>
    <x v="2"/>
    <x v="4"/>
    <x v="7"/>
    <x v="4"/>
  </r>
  <r>
    <x v="0"/>
    <x v="41"/>
    <x v="1"/>
    <x v="3"/>
    <x v="62"/>
    <x v="14"/>
    <x v="9"/>
    <x v="13"/>
    <x v="20"/>
    <x v="2"/>
    <x v="1"/>
    <x v="44"/>
    <x v="1"/>
    <x v="15"/>
    <x v="179"/>
    <x v="38"/>
    <x v="106"/>
    <x v="108"/>
    <x v="265"/>
    <x v="186"/>
    <x v="125"/>
    <x v="2"/>
    <x v="175"/>
    <x v="98"/>
    <x v="99"/>
    <x v="120"/>
    <x v="11"/>
    <x v="77"/>
    <x v="73"/>
    <x v="104"/>
    <x v="2"/>
    <x v="171"/>
    <x v="7"/>
    <x v="26"/>
    <x v="16"/>
    <x v="125"/>
    <x v="125"/>
    <x v="102"/>
    <x v="3"/>
    <x v="7"/>
    <x v="7"/>
    <x v="7"/>
  </r>
  <r>
    <x v="1"/>
    <x v="40"/>
    <x v="1"/>
    <x v="3"/>
    <x v="62"/>
    <x v="14"/>
    <x v="9"/>
    <x v="13"/>
    <x v="20"/>
    <x v="2"/>
    <x v="2"/>
    <x v="43"/>
    <x v="1"/>
    <x v="15"/>
    <x v="179"/>
    <x v="42"/>
    <x v="105"/>
    <x v="107"/>
    <x v="265"/>
    <x v="186"/>
    <x v="122"/>
    <x v="2"/>
    <x v="174"/>
    <x v="80"/>
    <x v="77"/>
    <x v="119"/>
    <x v="12"/>
    <x v="64"/>
    <x v="61"/>
    <x v="107"/>
    <x v="2"/>
    <x v="171"/>
    <x v="9"/>
    <x v="24"/>
    <x v="15"/>
    <x v="126"/>
    <x v="126"/>
    <x v="105"/>
    <x v="3"/>
    <x v="7"/>
    <x v="7"/>
    <x v="7"/>
  </r>
  <r>
    <x v="2"/>
    <x v="42"/>
    <x v="1"/>
    <x v="3"/>
    <x v="62"/>
    <x v="14"/>
    <x v="9"/>
    <x v="13"/>
    <x v="9"/>
    <x v="2"/>
    <x v="2"/>
    <x v="43"/>
    <x v="1"/>
    <x v="29"/>
    <x v="179"/>
    <x v="42"/>
    <x v="105"/>
    <x v="107"/>
    <x v="265"/>
    <x v="186"/>
    <x v="234"/>
    <x v="2"/>
    <x v="201"/>
    <x v="281"/>
    <x v="281"/>
    <x v="250"/>
    <x v="348"/>
    <x v="296"/>
    <x v="298"/>
    <x v="258"/>
    <x v="2"/>
    <x v="171"/>
    <x v="108"/>
    <x v="351"/>
    <x v="367"/>
    <x v="238"/>
    <x v="238"/>
    <x v="258"/>
    <x v="3"/>
    <x v="7"/>
    <x v="7"/>
    <x v="7"/>
  </r>
  <r>
    <x v="3"/>
    <x v="43"/>
    <x v="1"/>
    <x v="3"/>
    <x v="62"/>
    <x v="14"/>
    <x v="9"/>
    <x v="13"/>
    <x v="9"/>
    <x v="2"/>
    <x v="1"/>
    <x v="44"/>
    <x v="1"/>
    <x v="29"/>
    <x v="179"/>
    <x v="38"/>
    <x v="106"/>
    <x v="108"/>
    <x v="265"/>
    <x v="186"/>
    <x v="232"/>
    <x v="2"/>
    <x v="200"/>
    <x v="266"/>
    <x v="261"/>
    <x v="249"/>
    <x v="349"/>
    <x v="283"/>
    <x v="283"/>
    <x v="260"/>
    <x v="2"/>
    <x v="171"/>
    <x v="110"/>
    <x v="348"/>
    <x v="365"/>
    <x v="240"/>
    <x v="240"/>
    <x v="260"/>
    <x v="3"/>
    <x v="7"/>
    <x v="7"/>
    <x v="7"/>
  </r>
  <r>
    <x v="99"/>
    <x v="102"/>
    <x v="1"/>
    <x v="2"/>
    <x v="62"/>
    <x v="14"/>
    <x v="9"/>
    <x v="13"/>
    <x v="34"/>
    <x v="2"/>
    <x v="0"/>
    <x v="7"/>
    <x v="1"/>
    <x v="21"/>
    <x v="180"/>
    <x v="21"/>
    <x v="1"/>
    <x v="0"/>
    <x v="153"/>
    <x v="185"/>
    <x v="149"/>
    <x v="2"/>
    <x v="180"/>
    <x v="188"/>
    <x v="187"/>
    <x v="187"/>
    <x v="242"/>
    <x v="188"/>
    <x v="187"/>
    <x v="182"/>
    <x v="2"/>
    <x v="172"/>
    <x v="10"/>
    <x v="52"/>
    <x v="253"/>
    <x v="216"/>
    <x v="216"/>
    <x v="180"/>
    <x v="7"/>
    <x v="7"/>
    <x v="7"/>
    <x v="7"/>
  </r>
  <r>
    <x v="100"/>
    <x v="101"/>
    <x v="1"/>
    <x v="2"/>
    <x v="62"/>
    <x v="14"/>
    <x v="9"/>
    <x v="13"/>
    <x v="9"/>
    <x v="2"/>
    <x v="0"/>
    <x v="7"/>
    <x v="1"/>
    <x v="21"/>
    <x v="178"/>
    <x v="21"/>
    <x v="1"/>
    <x v="0"/>
    <x v="153"/>
    <x v="187"/>
    <x v="218"/>
    <x v="2"/>
    <x v="197"/>
    <x v="184"/>
    <x v="187"/>
    <x v="197"/>
    <x v="127"/>
    <x v="183"/>
    <x v="187"/>
    <x v="199"/>
    <x v="2"/>
    <x v="170"/>
    <x v="107"/>
    <x v="323"/>
    <x v="131"/>
    <x v="160"/>
    <x v="160"/>
    <x v="197"/>
    <x v="7"/>
    <x v="7"/>
    <x v="7"/>
    <x v="7"/>
  </r>
  <r>
    <x v="4"/>
    <x v="44"/>
    <x v="1"/>
    <x v="3"/>
    <x v="63"/>
    <x v="14"/>
    <x v="9"/>
    <x v="13"/>
    <x v="24"/>
    <x v="2"/>
    <x v="6"/>
    <x v="46"/>
    <x v="2"/>
    <x v="5"/>
    <x v="359"/>
    <x v="43"/>
    <x v="109"/>
    <x v="111"/>
    <x v="128"/>
    <x v="29"/>
    <x v="10"/>
    <x v="2"/>
    <x v="26"/>
    <x v="342"/>
    <x v="340"/>
    <x v="29"/>
    <x v="352"/>
    <x v="342"/>
    <x v="340"/>
    <x v="29"/>
    <x v="2"/>
    <x v="344"/>
    <x v="3"/>
    <x v="145"/>
    <x v="7"/>
    <x v="28"/>
    <x v="28"/>
    <x v="28"/>
    <x v="3"/>
    <x v="7"/>
    <x v="7"/>
    <x v="7"/>
  </r>
  <r>
    <x v="5"/>
    <x v="45"/>
    <x v="1"/>
    <x v="3"/>
    <x v="63"/>
    <x v="14"/>
    <x v="9"/>
    <x v="13"/>
    <x v="9"/>
    <x v="2"/>
    <x v="6"/>
    <x v="46"/>
    <x v="2"/>
    <x v="35"/>
    <x v="1"/>
    <x v="43"/>
    <x v="109"/>
    <x v="111"/>
    <x v="128"/>
    <x v="333"/>
    <x v="362"/>
    <x v="2"/>
    <x v="338"/>
    <x v="22"/>
    <x v="24"/>
    <x v="340"/>
    <x v="8"/>
    <x v="22"/>
    <x v="24"/>
    <x v="340"/>
    <x v="2"/>
    <x v="0"/>
    <x v="114"/>
    <x v="233"/>
    <x v="374"/>
    <x v="340"/>
    <x v="340"/>
    <x v="340"/>
    <x v="3"/>
    <x v="7"/>
    <x v="7"/>
    <x v="7"/>
  </r>
  <r>
    <x v="155"/>
    <x v="153"/>
    <x v="1"/>
    <x v="3"/>
    <x v="64"/>
    <x v="14"/>
    <x v="0"/>
    <x v="14"/>
    <x v="28"/>
    <x v="4"/>
    <x v="65"/>
    <x v="94"/>
    <x v="2"/>
    <x v="16"/>
    <x v="311"/>
    <x v="90"/>
    <x v="183"/>
    <x v="184"/>
    <x v="100"/>
    <x v="67"/>
    <x v="58"/>
    <x v="2"/>
    <x v="72"/>
    <x v="120"/>
    <x v="119"/>
    <x v="68"/>
    <x v="301"/>
    <x v="119"/>
    <x v="119"/>
    <x v="68"/>
    <x v="2"/>
    <x v="290"/>
    <x v="64"/>
    <x v="122"/>
    <x v="104"/>
    <x v="66"/>
    <x v="66"/>
    <x v="66"/>
    <x v="2"/>
    <x v="7"/>
    <x v="7"/>
    <x v="7"/>
  </r>
  <r>
    <x v="225"/>
    <x v="217"/>
    <x v="1"/>
    <x v="10"/>
    <x v="64"/>
    <x v="14"/>
    <x v="0"/>
    <x v="14"/>
    <x v="28"/>
    <x v="5"/>
    <x v="65"/>
    <x v="94"/>
    <x v="2"/>
    <x v="28"/>
    <x v="51"/>
    <x v="90"/>
    <x v="183"/>
    <x v="184"/>
    <x v="100"/>
    <x v="296"/>
    <x v="302"/>
    <x v="2"/>
    <x v="296"/>
    <x v="243"/>
    <x v="244"/>
    <x v="301"/>
    <x v="66"/>
    <x v="243"/>
    <x v="244"/>
    <x v="302"/>
    <x v="2"/>
    <x v="57"/>
    <x v="64"/>
    <x v="250"/>
    <x v="278"/>
    <x v="302"/>
    <x v="302"/>
    <x v="302"/>
    <x v="2"/>
    <x v="7"/>
    <x v="7"/>
    <x v="7"/>
  </r>
  <r>
    <x v="337"/>
    <x v="338"/>
    <x v="1"/>
    <x v="5"/>
    <x v="65"/>
    <x v="2"/>
    <x v="7"/>
    <x v="14"/>
    <x v="33"/>
    <x v="9"/>
    <x v="87"/>
    <x v="115"/>
    <x v="2"/>
    <x v="16"/>
    <x v="327"/>
    <x v="87"/>
    <x v="163"/>
    <x v="165"/>
    <x v="209"/>
    <x v="152"/>
    <x v="66"/>
    <x v="2"/>
    <x v="138"/>
    <x v="86"/>
    <x v="90"/>
    <x v="151"/>
    <x v="296"/>
    <x v="87"/>
    <x v="90"/>
    <x v="151"/>
    <x v="2"/>
    <x v="223"/>
    <x v="64"/>
    <x v="92"/>
    <x v="106"/>
    <x v="149"/>
    <x v="149"/>
    <x v="149"/>
    <x v="2"/>
    <x v="4"/>
    <x v="7"/>
    <x v="4"/>
  </r>
  <r>
    <x v="338"/>
    <x v="339"/>
    <x v="1"/>
    <x v="4"/>
    <x v="65"/>
    <x v="2"/>
    <x v="7"/>
    <x v="14"/>
    <x v="14"/>
    <x v="9"/>
    <x v="87"/>
    <x v="115"/>
    <x v="2"/>
    <x v="28"/>
    <x v="31"/>
    <x v="87"/>
    <x v="163"/>
    <x v="165"/>
    <x v="209"/>
    <x v="211"/>
    <x v="294"/>
    <x v="2"/>
    <x v="230"/>
    <x v="277"/>
    <x v="271"/>
    <x v="222"/>
    <x v="72"/>
    <x v="276"/>
    <x v="271"/>
    <x v="222"/>
    <x v="2"/>
    <x v="128"/>
    <x v="64"/>
    <x v="281"/>
    <x v="277"/>
    <x v="221"/>
    <x v="221"/>
    <x v="221"/>
    <x v="2"/>
    <x v="4"/>
    <x v="7"/>
    <x v="4"/>
  </r>
  <r>
    <x v="339"/>
    <x v="340"/>
    <x v="1"/>
    <x v="2"/>
    <x v="65"/>
    <x v="2"/>
    <x v="7"/>
    <x v="14"/>
    <x v="13"/>
    <x v="9"/>
    <x v="87"/>
    <x v="115"/>
    <x v="2"/>
    <x v="16"/>
    <x v="327"/>
    <x v="87"/>
    <x v="163"/>
    <x v="165"/>
    <x v="209"/>
    <x v="152"/>
    <x v="66"/>
    <x v="2"/>
    <x v="138"/>
    <x v="86"/>
    <x v="90"/>
    <x v="151"/>
    <x v="296"/>
    <x v="87"/>
    <x v="90"/>
    <x v="151"/>
    <x v="2"/>
    <x v="223"/>
    <x v="64"/>
    <x v="92"/>
    <x v="106"/>
    <x v="149"/>
    <x v="149"/>
    <x v="149"/>
    <x v="2"/>
    <x v="4"/>
    <x v="7"/>
    <x v="4"/>
  </r>
  <r>
    <x v="284"/>
    <x v="279"/>
    <x v="1"/>
    <x v="3"/>
    <x v="66"/>
    <x v="8"/>
    <x v="9"/>
    <x v="14"/>
    <x v="22"/>
    <x v="2"/>
    <x v="62"/>
    <x v="42"/>
    <x v="2"/>
    <x v="26"/>
    <x v="161"/>
    <x v="122"/>
    <x v="253"/>
    <x v="253"/>
    <x v="56"/>
    <x v="247"/>
    <x v="360"/>
    <x v="2"/>
    <x v="318"/>
    <x v="8"/>
    <x v="8"/>
    <x v="236"/>
    <x v="2"/>
    <x v="8"/>
    <x v="8"/>
    <x v="236"/>
    <x v="2"/>
    <x v="46"/>
    <x v="64"/>
    <x v="8"/>
    <x v="10"/>
    <x v="236"/>
    <x v="236"/>
    <x v="236"/>
    <x v="3"/>
    <x v="8"/>
    <x v="6"/>
    <x v="14"/>
  </r>
  <r>
    <x v="300"/>
    <x v="297"/>
    <x v="1"/>
    <x v="3"/>
    <x v="66"/>
    <x v="8"/>
    <x v="9"/>
    <x v="14"/>
    <x v="12"/>
    <x v="2"/>
    <x v="67"/>
    <x v="97"/>
    <x v="2"/>
    <x v="26"/>
    <x v="145"/>
    <x v="135"/>
    <x v="252"/>
    <x v="252"/>
    <x v="57"/>
    <x v="295"/>
    <x v="364"/>
    <x v="2"/>
    <x v="329"/>
    <x v="9"/>
    <x v="9"/>
    <x v="309"/>
    <x v="3"/>
    <x v="9"/>
    <x v="9"/>
    <x v="310"/>
    <x v="2"/>
    <x v="3"/>
    <x v="64"/>
    <x v="9"/>
    <x v="8"/>
    <x v="310"/>
    <x v="310"/>
    <x v="310"/>
    <x v="2"/>
    <x v="8"/>
    <x v="6"/>
    <x v="14"/>
  </r>
  <r>
    <x v="122"/>
    <x v="117"/>
    <x v="1"/>
    <x v="3"/>
    <x v="67"/>
    <x v="8"/>
    <x v="9"/>
    <x v="14"/>
    <x v="23"/>
    <x v="2"/>
    <x v="59"/>
    <x v="37"/>
    <x v="2"/>
    <x v="17"/>
    <x v="191"/>
    <x v="111"/>
    <x v="251"/>
    <x v="251"/>
    <x v="52"/>
    <x v="105"/>
    <x v="15"/>
    <x v="2"/>
    <x v="56"/>
    <x v="360"/>
    <x v="359"/>
    <x v="152"/>
    <x v="359"/>
    <x v="360"/>
    <x v="359"/>
    <x v="152"/>
    <x v="2"/>
    <x v="298"/>
    <x v="39"/>
    <x v="374"/>
    <x v="363"/>
    <x v="150"/>
    <x v="150"/>
    <x v="150"/>
    <x v="3"/>
    <x v="8"/>
    <x v="6"/>
    <x v="14"/>
  </r>
  <r>
    <x v="201"/>
    <x v="119"/>
    <x v="1"/>
    <x v="3"/>
    <x v="67"/>
    <x v="8"/>
    <x v="9"/>
    <x v="14"/>
    <x v="25"/>
    <x v="2"/>
    <x v="60"/>
    <x v="49"/>
    <x v="2"/>
    <x v="16"/>
    <x v="213"/>
    <x v="112"/>
    <x v="250"/>
    <x v="250"/>
    <x v="55"/>
    <x v="41"/>
    <x v="5"/>
    <x v="2"/>
    <x v="34"/>
    <x v="366"/>
    <x v="365"/>
    <x v="124"/>
    <x v="363"/>
    <x v="366"/>
    <x v="365"/>
    <x v="124"/>
    <x v="2"/>
    <x v="343"/>
    <x v="49"/>
    <x v="379"/>
    <x v="375"/>
    <x v="120"/>
    <x v="120"/>
    <x v="122"/>
    <x v="2"/>
    <x v="8"/>
    <x v="6"/>
    <x v="14"/>
  </r>
  <r>
    <x v="156"/>
    <x v="154"/>
    <x v="1"/>
    <x v="3"/>
    <x v="68"/>
    <x v="14"/>
    <x v="2"/>
    <x v="11"/>
    <x v="28"/>
    <x v="7"/>
    <x v="65"/>
    <x v="94"/>
    <x v="2"/>
    <x v="16"/>
    <x v="253"/>
    <x v="45"/>
    <x v="112"/>
    <x v="114"/>
    <x v="106"/>
    <x v="77"/>
    <x v="96"/>
    <x v="2"/>
    <x v="88"/>
    <x v="264"/>
    <x v="258"/>
    <x v="96"/>
    <x v="289"/>
    <x v="264"/>
    <x v="258"/>
    <x v="96"/>
    <x v="2"/>
    <x v="276"/>
    <x v="64"/>
    <x v="265"/>
    <x v="182"/>
    <x v="94"/>
    <x v="94"/>
    <x v="94"/>
    <x v="2"/>
    <x v="7"/>
    <x v="7"/>
    <x v="7"/>
  </r>
  <r>
    <x v="226"/>
    <x v="218"/>
    <x v="1"/>
    <x v="10"/>
    <x v="68"/>
    <x v="14"/>
    <x v="2"/>
    <x v="11"/>
    <x v="28"/>
    <x v="5"/>
    <x v="65"/>
    <x v="94"/>
    <x v="2"/>
    <x v="28"/>
    <x v="104"/>
    <x v="45"/>
    <x v="112"/>
    <x v="114"/>
    <x v="106"/>
    <x v="286"/>
    <x v="263"/>
    <x v="2"/>
    <x v="276"/>
    <x v="99"/>
    <x v="104"/>
    <x v="267"/>
    <x v="76"/>
    <x v="98"/>
    <x v="104"/>
    <x v="267"/>
    <x v="2"/>
    <x v="71"/>
    <x v="64"/>
    <x v="104"/>
    <x v="199"/>
    <x v="267"/>
    <x v="267"/>
    <x v="267"/>
    <x v="2"/>
    <x v="7"/>
    <x v="7"/>
    <x v="7"/>
  </r>
  <r>
    <x v="23"/>
    <x v="22"/>
    <x v="1"/>
    <x v="1"/>
    <x v="69"/>
    <x v="9"/>
    <x v="1"/>
    <x v="14"/>
    <x v="21"/>
    <x v="6"/>
    <x v="23"/>
    <x v="12"/>
    <x v="2"/>
    <x v="28"/>
    <x v="169"/>
    <x v="113"/>
    <x v="196"/>
    <x v="195"/>
    <x v="63"/>
    <x v="214"/>
    <x v="308"/>
    <x v="2"/>
    <x v="237"/>
    <x v="248"/>
    <x v="247"/>
    <x v="241"/>
    <x v="160"/>
    <x v="248"/>
    <x v="247"/>
    <x v="241"/>
    <x v="2"/>
    <x v="160"/>
    <x v="109"/>
    <x v="330"/>
    <x v="321"/>
    <x v="243"/>
    <x v="243"/>
    <x v="241"/>
    <x v="6"/>
    <x v="8"/>
    <x v="4"/>
    <x v="12"/>
  </r>
  <r>
    <x v="29"/>
    <x v="23"/>
    <x v="2"/>
    <x v="9"/>
    <x v="69"/>
    <x v="9"/>
    <x v="1"/>
    <x v="14"/>
    <x v="17"/>
    <x v="6"/>
    <x v="23"/>
    <x v="12"/>
    <x v="2"/>
    <x v="28"/>
    <x v="169"/>
    <x v="113"/>
    <x v="196"/>
    <x v="195"/>
    <x v="63"/>
    <x v="214"/>
    <x v="308"/>
    <x v="2"/>
    <x v="237"/>
    <x v="248"/>
    <x v="247"/>
    <x v="241"/>
    <x v="160"/>
    <x v="248"/>
    <x v="247"/>
    <x v="241"/>
    <x v="2"/>
    <x v="160"/>
    <x v="109"/>
    <x v="330"/>
    <x v="321"/>
    <x v="243"/>
    <x v="243"/>
    <x v="241"/>
    <x v="6"/>
    <x v="8"/>
    <x v="4"/>
    <x v="12"/>
  </r>
  <r>
    <x v="33"/>
    <x v="24"/>
    <x v="2"/>
    <x v="8"/>
    <x v="69"/>
    <x v="9"/>
    <x v="1"/>
    <x v="14"/>
    <x v="14"/>
    <x v="6"/>
    <x v="23"/>
    <x v="12"/>
    <x v="2"/>
    <x v="16"/>
    <x v="184"/>
    <x v="113"/>
    <x v="196"/>
    <x v="195"/>
    <x v="63"/>
    <x v="146"/>
    <x v="48"/>
    <x v="2"/>
    <x v="124"/>
    <x v="115"/>
    <x v="115"/>
    <x v="127"/>
    <x v="203"/>
    <x v="115"/>
    <x v="115"/>
    <x v="127"/>
    <x v="2"/>
    <x v="185"/>
    <x v="8"/>
    <x v="42"/>
    <x v="52"/>
    <x v="123"/>
    <x v="123"/>
    <x v="125"/>
    <x v="6"/>
    <x v="8"/>
    <x v="4"/>
    <x v="12"/>
  </r>
  <r>
    <x v="377"/>
    <x v="375"/>
    <x v="1"/>
    <x v="3"/>
    <x v="70"/>
    <x v="15"/>
    <x v="9"/>
    <x v="6"/>
    <x v="11"/>
    <x v="0"/>
    <x v="102"/>
    <x v="127"/>
    <x v="0"/>
    <x v="16"/>
    <x v="335"/>
    <x v="27"/>
    <x v="35"/>
    <x v="37"/>
    <x v="207"/>
    <x v="141"/>
    <x v="156"/>
    <x v="2"/>
    <x v="152"/>
    <x v="150"/>
    <x v="148"/>
    <x v="154"/>
    <x v="211"/>
    <x v="153"/>
    <x v="152"/>
    <x v="160"/>
    <x v="2"/>
    <x v="345"/>
    <x v="64"/>
    <x v="154"/>
    <x v="166"/>
    <x v="158"/>
    <x v="158"/>
    <x v="158"/>
    <x v="2"/>
    <x v="8"/>
    <x v="7"/>
    <x v="15"/>
  </r>
  <r>
    <x v="157"/>
    <x v="155"/>
    <x v="1"/>
    <x v="3"/>
    <x v="71"/>
    <x v="14"/>
    <x v="4"/>
    <x v="13"/>
    <x v="28"/>
    <x v="1"/>
    <x v="65"/>
    <x v="94"/>
    <x v="2"/>
    <x v="16"/>
    <x v="262"/>
    <x v="53"/>
    <x v="90"/>
    <x v="79"/>
    <x v="25"/>
    <x v="17"/>
    <x v="101"/>
    <x v="2"/>
    <x v="18"/>
    <x v="119"/>
    <x v="97"/>
    <x v="17"/>
    <x v="299"/>
    <x v="118"/>
    <x v="98"/>
    <x v="15"/>
    <x v="2"/>
    <x v="280"/>
    <x v="64"/>
    <x v="99"/>
    <x v="112"/>
    <x v="15"/>
    <x v="15"/>
    <x v="15"/>
    <x v="2"/>
    <x v="7"/>
    <x v="7"/>
    <x v="7"/>
  </r>
  <r>
    <x v="227"/>
    <x v="219"/>
    <x v="1"/>
    <x v="10"/>
    <x v="71"/>
    <x v="14"/>
    <x v="4"/>
    <x v="13"/>
    <x v="28"/>
    <x v="5"/>
    <x v="65"/>
    <x v="94"/>
    <x v="2"/>
    <x v="28"/>
    <x v="96"/>
    <x v="53"/>
    <x v="90"/>
    <x v="79"/>
    <x v="25"/>
    <x v="345"/>
    <x v="255"/>
    <x v="2"/>
    <x v="348"/>
    <x v="246"/>
    <x v="263"/>
    <x v="353"/>
    <x v="69"/>
    <x v="246"/>
    <x v="262"/>
    <x v="354"/>
    <x v="2"/>
    <x v="67"/>
    <x v="64"/>
    <x v="270"/>
    <x v="271"/>
    <x v="354"/>
    <x v="354"/>
    <x v="354"/>
    <x v="2"/>
    <x v="7"/>
    <x v="7"/>
    <x v="7"/>
  </r>
  <r>
    <x v="110"/>
    <x v="109"/>
    <x v="1"/>
    <x v="3"/>
    <x v="72"/>
    <x v="3"/>
    <x v="7"/>
    <x v="4"/>
    <x v="38"/>
    <x v="7"/>
    <x v="57"/>
    <x v="89"/>
    <x v="0"/>
    <x v="16"/>
    <x v="285"/>
    <x v="31"/>
    <x v="32"/>
    <x v="32"/>
    <x v="256"/>
    <x v="311"/>
    <x v="160"/>
    <x v="2"/>
    <x v="248"/>
    <x v="103"/>
    <x v="110"/>
    <x v="286"/>
    <x v="213"/>
    <x v="106"/>
    <x v="112"/>
    <x v="273"/>
    <x v="2"/>
    <x v="187"/>
    <x v="54"/>
    <x v="106"/>
    <x v="126"/>
    <x v="278"/>
    <x v="278"/>
    <x v="273"/>
    <x v="2"/>
    <x v="2"/>
    <x v="7"/>
    <x v="2"/>
  </r>
  <r>
    <x v="69"/>
    <x v="71"/>
    <x v="1"/>
    <x v="3"/>
    <x v="73"/>
    <x v="0"/>
    <x v="1"/>
    <x v="11"/>
    <x v="22"/>
    <x v="7"/>
    <x v="42"/>
    <x v="2"/>
    <x v="2"/>
    <x v="21"/>
    <x v="179"/>
    <x v="24"/>
    <x v="1"/>
    <x v="0"/>
    <x v="265"/>
    <x v="186"/>
    <x v="188"/>
    <x v="2"/>
    <x v="190"/>
    <x v="186"/>
    <x v="187"/>
    <x v="193"/>
    <x v="180"/>
    <x v="186"/>
    <x v="187"/>
    <x v="192"/>
    <x v="2"/>
    <x v="171"/>
    <x v="117"/>
    <x v="368"/>
    <x v="352"/>
    <x v="190"/>
    <x v="190"/>
    <x v="190"/>
    <x v="7"/>
    <x v="5"/>
    <x v="7"/>
    <x v="5"/>
  </r>
  <r>
    <x v="106"/>
    <x v="107"/>
    <x v="1"/>
    <x v="3"/>
    <x v="73"/>
    <x v="0"/>
    <x v="1"/>
    <x v="11"/>
    <x v="19"/>
    <x v="7"/>
    <x v="56"/>
    <x v="88"/>
    <x v="2"/>
    <x v="28"/>
    <x v="125"/>
    <x v="47"/>
    <x v="166"/>
    <x v="162"/>
    <x v="32"/>
    <x v="339"/>
    <x v="290"/>
    <x v="2"/>
    <x v="344"/>
    <x v="37"/>
    <x v="40"/>
    <x v="347"/>
    <x v="34"/>
    <x v="37"/>
    <x v="40"/>
    <x v="347"/>
    <x v="2"/>
    <x v="118"/>
    <x v="77"/>
    <x v="46"/>
    <x v="64"/>
    <x v="347"/>
    <x v="347"/>
    <x v="347"/>
    <x v="2"/>
    <x v="5"/>
    <x v="7"/>
    <x v="5"/>
  </r>
  <r>
    <x v="310"/>
    <x v="303"/>
    <x v="1"/>
    <x v="3"/>
    <x v="73"/>
    <x v="0"/>
    <x v="1"/>
    <x v="11"/>
    <x v="25"/>
    <x v="7"/>
    <x v="71"/>
    <x v="30"/>
    <x v="2"/>
    <x v="14"/>
    <x v="220"/>
    <x v="52"/>
    <x v="128"/>
    <x v="124"/>
    <x v="42"/>
    <x v="24"/>
    <x v="46"/>
    <x v="2"/>
    <x v="24"/>
    <x v="251"/>
    <x v="228"/>
    <x v="25"/>
    <x v="287"/>
    <x v="251"/>
    <x v="228"/>
    <x v="25"/>
    <x v="2"/>
    <x v="230"/>
    <x v="64"/>
    <x v="234"/>
    <x v="231"/>
    <x v="25"/>
    <x v="25"/>
    <x v="25"/>
    <x v="4"/>
    <x v="5"/>
    <x v="7"/>
    <x v="5"/>
  </r>
  <r>
    <x v="385"/>
    <x v="386"/>
    <x v="1"/>
    <x v="3"/>
    <x v="73"/>
    <x v="0"/>
    <x v="1"/>
    <x v="11"/>
    <x v="25"/>
    <x v="7"/>
    <x v="106"/>
    <x v="135"/>
    <x v="0"/>
    <x v="29"/>
    <x v="5"/>
    <x v="86"/>
    <x v="172"/>
    <x v="172"/>
    <x v="29"/>
    <x v="357"/>
    <x v="342"/>
    <x v="2"/>
    <x v="361"/>
    <x v="164"/>
    <x v="239"/>
    <x v="365"/>
    <x v="46"/>
    <x v="165"/>
    <x v="234"/>
    <x v="365"/>
    <x v="2"/>
    <x v="47"/>
    <x v="64"/>
    <x v="240"/>
    <x v="235"/>
    <x v="365"/>
    <x v="365"/>
    <x v="365"/>
    <x v="1"/>
    <x v="5"/>
    <x v="7"/>
    <x v="5"/>
  </r>
  <r>
    <x v="389"/>
    <x v="391"/>
    <x v="1"/>
    <x v="3"/>
    <x v="73"/>
    <x v="0"/>
    <x v="1"/>
    <x v="11"/>
    <x v="25"/>
    <x v="7"/>
    <x v="108"/>
    <x v="131"/>
    <x v="2"/>
    <x v="28"/>
    <x v="20"/>
    <x v="85"/>
    <x v="171"/>
    <x v="170"/>
    <x v="28"/>
    <x v="355"/>
    <x v="299"/>
    <x v="2"/>
    <x v="358"/>
    <x v="195"/>
    <x v="232"/>
    <x v="361"/>
    <x v="35"/>
    <x v="195"/>
    <x v="232"/>
    <x v="362"/>
    <x v="2"/>
    <x v="85"/>
    <x v="64"/>
    <x v="239"/>
    <x v="234"/>
    <x v="362"/>
    <x v="362"/>
    <x v="362"/>
    <x v="1"/>
    <x v="5"/>
    <x v="7"/>
    <x v="5"/>
  </r>
  <r>
    <x v="392"/>
    <x v="393"/>
    <x v="1"/>
    <x v="3"/>
    <x v="73"/>
    <x v="0"/>
    <x v="1"/>
    <x v="11"/>
    <x v="22"/>
    <x v="7"/>
    <x v="108"/>
    <x v="36"/>
    <x v="2"/>
    <x v="16"/>
    <x v="210"/>
    <x v="71"/>
    <x v="139"/>
    <x v="141"/>
    <x v="40"/>
    <x v="26"/>
    <x v="82"/>
    <x v="2"/>
    <x v="27"/>
    <x v="196"/>
    <x v="158"/>
    <x v="28"/>
    <x v="266"/>
    <x v="196"/>
    <x v="158"/>
    <x v="28"/>
    <x v="2"/>
    <x v="207"/>
    <x v="64"/>
    <x v="159"/>
    <x v="170"/>
    <x v="27"/>
    <x v="27"/>
    <x v="27"/>
    <x v="3"/>
    <x v="5"/>
    <x v="7"/>
    <x v="5"/>
  </r>
  <r>
    <x v="393"/>
    <x v="394"/>
    <x v="1"/>
    <x v="3"/>
    <x v="73"/>
    <x v="0"/>
    <x v="1"/>
    <x v="11"/>
    <x v="19"/>
    <x v="7"/>
    <x v="108"/>
    <x v="131"/>
    <x v="2"/>
    <x v="17"/>
    <x v="207"/>
    <x v="81"/>
    <x v="169"/>
    <x v="167"/>
    <x v="26"/>
    <x v="27"/>
    <x v="128"/>
    <x v="2"/>
    <x v="29"/>
    <x v="206"/>
    <x v="168"/>
    <x v="30"/>
    <x v="273"/>
    <x v="204"/>
    <x v="168"/>
    <x v="30"/>
    <x v="2"/>
    <x v="202"/>
    <x v="64"/>
    <x v="169"/>
    <x v="180"/>
    <x v="29"/>
    <x v="29"/>
    <x v="29"/>
    <x v="1"/>
    <x v="5"/>
    <x v="7"/>
    <x v="5"/>
  </r>
  <r>
    <x v="396"/>
    <x v="398"/>
    <x v="1"/>
    <x v="3"/>
    <x v="73"/>
    <x v="0"/>
    <x v="1"/>
    <x v="11"/>
    <x v="19"/>
    <x v="7"/>
    <x v="109"/>
    <x v="132"/>
    <x v="2"/>
    <x v="28"/>
    <x v="22"/>
    <x v="82"/>
    <x v="170"/>
    <x v="168"/>
    <x v="27"/>
    <x v="354"/>
    <x v="298"/>
    <x v="2"/>
    <x v="357"/>
    <x v="154"/>
    <x v="218"/>
    <x v="360"/>
    <x v="31"/>
    <x v="154"/>
    <x v="218"/>
    <x v="361"/>
    <x v="2"/>
    <x v="86"/>
    <x v="64"/>
    <x v="219"/>
    <x v="220"/>
    <x v="361"/>
    <x v="361"/>
    <x v="361"/>
    <x v="1"/>
    <x v="5"/>
    <x v="7"/>
    <x v="5"/>
  </r>
  <r>
    <x v="87"/>
    <x v="88"/>
    <x v="1"/>
    <x v="3"/>
    <x v="74"/>
    <x v="11"/>
    <x v="2"/>
    <x v="14"/>
    <x v="6"/>
    <x v="2"/>
    <x v="47"/>
    <x v="15"/>
    <x v="2"/>
    <x v="22"/>
    <x v="177"/>
    <x v="124"/>
    <x v="241"/>
    <x v="241"/>
    <x v="61"/>
    <x v="190"/>
    <x v="196"/>
    <x v="2"/>
    <x v="194"/>
    <x v="198"/>
    <x v="194"/>
    <x v="202"/>
    <x v="178"/>
    <x v="198"/>
    <x v="194"/>
    <x v="201"/>
    <x v="2"/>
    <x v="168"/>
    <x v="64"/>
    <x v="194"/>
    <x v="201"/>
    <x v="198"/>
    <x v="198"/>
    <x v="199"/>
    <x v="6"/>
    <x v="8"/>
    <x v="2"/>
    <x v="10"/>
  </r>
  <r>
    <x v="158"/>
    <x v="273"/>
    <x v="1"/>
    <x v="3"/>
    <x v="75"/>
    <x v="0"/>
    <x v="2"/>
    <x v="6"/>
    <x v="28"/>
    <x v="1"/>
    <x v="65"/>
    <x v="94"/>
    <x v="2"/>
    <x v="16"/>
    <x v="257"/>
    <x v="60"/>
    <x v="156"/>
    <x v="153"/>
    <x v="22"/>
    <x v="16"/>
    <x v="69"/>
    <x v="2"/>
    <x v="16"/>
    <x v="290"/>
    <x v="274"/>
    <x v="16"/>
    <x v="321"/>
    <x v="289"/>
    <x v="274"/>
    <x v="14"/>
    <x v="2"/>
    <x v="241"/>
    <x v="64"/>
    <x v="285"/>
    <x v="229"/>
    <x v="14"/>
    <x v="14"/>
    <x v="14"/>
    <x v="2"/>
    <x v="5"/>
    <x v="7"/>
    <x v="5"/>
  </r>
  <r>
    <x v="228"/>
    <x v="270"/>
    <x v="1"/>
    <x v="10"/>
    <x v="75"/>
    <x v="0"/>
    <x v="2"/>
    <x v="6"/>
    <x v="28"/>
    <x v="5"/>
    <x v="65"/>
    <x v="94"/>
    <x v="2"/>
    <x v="28"/>
    <x v="100"/>
    <x v="60"/>
    <x v="156"/>
    <x v="153"/>
    <x v="22"/>
    <x v="346"/>
    <x v="288"/>
    <x v="2"/>
    <x v="350"/>
    <x v="68"/>
    <x v="87"/>
    <x v="354"/>
    <x v="42"/>
    <x v="69"/>
    <x v="87"/>
    <x v="355"/>
    <x v="2"/>
    <x v="114"/>
    <x v="64"/>
    <x v="88"/>
    <x v="159"/>
    <x v="355"/>
    <x v="355"/>
    <x v="355"/>
    <x v="2"/>
    <x v="5"/>
    <x v="7"/>
    <x v="5"/>
  </r>
  <r>
    <x v="298"/>
    <x v="293"/>
    <x v="1"/>
    <x v="3"/>
    <x v="75"/>
    <x v="0"/>
    <x v="2"/>
    <x v="6"/>
    <x v="22"/>
    <x v="1"/>
    <x v="67"/>
    <x v="97"/>
    <x v="2"/>
    <x v="28"/>
    <x v="67"/>
    <x v="77"/>
    <x v="157"/>
    <x v="154"/>
    <x v="23"/>
    <x v="347"/>
    <x v="293"/>
    <x v="2"/>
    <x v="353"/>
    <x v="247"/>
    <x v="265"/>
    <x v="355"/>
    <x v="56"/>
    <x v="247"/>
    <x v="264"/>
    <x v="356"/>
    <x v="2"/>
    <x v="100"/>
    <x v="64"/>
    <x v="272"/>
    <x v="269"/>
    <x v="356"/>
    <x v="356"/>
    <x v="356"/>
    <x v="2"/>
    <x v="5"/>
    <x v="7"/>
    <x v="5"/>
  </r>
  <r>
    <x v="372"/>
    <x v="371"/>
    <x v="1"/>
    <x v="3"/>
    <x v="75"/>
    <x v="0"/>
    <x v="2"/>
    <x v="6"/>
    <x v="23"/>
    <x v="1"/>
    <x v="99"/>
    <x v="126"/>
    <x v="0"/>
    <x v="16"/>
    <x v="339"/>
    <x v="85"/>
    <x v="159"/>
    <x v="157"/>
    <x v="24"/>
    <x v="8"/>
    <x v="65"/>
    <x v="2"/>
    <x v="8"/>
    <x v="97"/>
    <x v="73"/>
    <x v="8"/>
    <x v="284"/>
    <x v="102"/>
    <x v="85"/>
    <x v="20"/>
    <x v="2"/>
    <x v="265"/>
    <x v="64"/>
    <x v="86"/>
    <x v="99"/>
    <x v="20"/>
    <x v="20"/>
    <x v="20"/>
    <x v="2"/>
    <x v="5"/>
    <x v="7"/>
    <x v="5"/>
  </r>
  <r>
    <x v="159"/>
    <x v="156"/>
    <x v="1"/>
    <x v="3"/>
    <x v="76"/>
    <x v="0"/>
    <x v="5"/>
    <x v="14"/>
    <x v="28"/>
    <x v="9"/>
    <x v="65"/>
    <x v="94"/>
    <x v="2"/>
    <x v="16"/>
    <x v="291"/>
    <x v="74"/>
    <x v="101"/>
    <x v="98"/>
    <x v="7"/>
    <x v="13"/>
    <x v="105"/>
    <x v="2"/>
    <x v="15"/>
    <x v="53"/>
    <x v="47"/>
    <x v="12"/>
    <x v="226"/>
    <x v="53"/>
    <x v="47"/>
    <x v="10"/>
    <x v="2"/>
    <x v="253"/>
    <x v="64"/>
    <x v="50"/>
    <x v="49"/>
    <x v="10"/>
    <x v="10"/>
    <x v="10"/>
    <x v="2"/>
    <x v="5"/>
    <x v="7"/>
    <x v="5"/>
  </r>
  <r>
    <x v="256"/>
    <x v="245"/>
    <x v="1"/>
    <x v="10"/>
    <x v="76"/>
    <x v="0"/>
    <x v="5"/>
    <x v="14"/>
    <x v="28"/>
    <x v="5"/>
    <x v="65"/>
    <x v="94"/>
    <x v="2"/>
    <x v="28"/>
    <x v="65"/>
    <x v="74"/>
    <x v="101"/>
    <x v="98"/>
    <x v="7"/>
    <x v="349"/>
    <x v="250"/>
    <x v="2"/>
    <x v="351"/>
    <x v="309"/>
    <x v="316"/>
    <x v="357"/>
    <x v="142"/>
    <x v="309"/>
    <x v="316"/>
    <x v="358"/>
    <x v="2"/>
    <x v="99"/>
    <x v="64"/>
    <x v="324"/>
    <x v="326"/>
    <x v="358"/>
    <x v="358"/>
    <x v="358"/>
    <x v="2"/>
    <x v="5"/>
    <x v="7"/>
    <x v="5"/>
  </r>
  <r>
    <x v="316"/>
    <x v="311"/>
    <x v="1"/>
    <x v="3"/>
    <x v="77"/>
    <x v="11"/>
    <x v="7"/>
    <x v="13"/>
    <x v="5"/>
    <x v="7"/>
    <x v="74"/>
    <x v="25"/>
    <x v="2"/>
    <x v="28"/>
    <x v="143"/>
    <x v="102"/>
    <x v="207"/>
    <x v="208"/>
    <x v="179"/>
    <x v="242"/>
    <x v="336"/>
    <x v="2"/>
    <x v="261"/>
    <x v="19"/>
    <x v="20"/>
    <x v="246"/>
    <x v="27"/>
    <x v="19"/>
    <x v="20"/>
    <x v="246"/>
    <x v="2"/>
    <x v="79"/>
    <x v="115"/>
    <x v="261"/>
    <x v="257"/>
    <x v="248"/>
    <x v="248"/>
    <x v="246"/>
    <x v="5"/>
    <x v="8"/>
    <x v="2"/>
    <x v="10"/>
  </r>
  <r>
    <x v="160"/>
    <x v="157"/>
    <x v="1"/>
    <x v="3"/>
    <x v="78"/>
    <x v="13"/>
    <x v="7"/>
    <x v="14"/>
    <x v="28"/>
    <x v="6"/>
    <x v="65"/>
    <x v="94"/>
    <x v="2"/>
    <x v="16"/>
    <x v="318"/>
    <x v="103"/>
    <x v="187"/>
    <x v="188"/>
    <x v="78"/>
    <x v="50"/>
    <x v="47"/>
    <x v="2"/>
    <x v="63"/>
    <x v="32"/>
    <x v="28"/>
    <x v="54"/>
    <x v="265"/>
    <x v="32"/>
    <x v="28"/>
    <x v="54"/>
    <x v="2"/>
    <x v="332"/>
    <x v="64"/>
    <x v="31"/>
    <x v="45"/>
    <x v="52"/>
    <x v="52"/>
    <x v="52"/>
    <x v="2"/>
    <x v="8"/>
    <x v="1"/>
    <x v="9"/>
  </r>
  <r>
    <x v="229"/>
    <x v="220"/>
    <x v="1"/>
    <x v="10"/>
    <x v="78"/>
    <x v="13"/>
    <x v="7"/>
    <x v="14"/>
    <x v="28"/>
    <x v="5"/>
    <x v="65"/>
    <x v="94"/>
    <x v="2"/>
    <x v="28"/>
    <x v="42"/>
    <x v="103"/>
    <x v="187"/>
    <x v="188"/>
    <x v="78"/>
    <x v="315"/>
    <x v="309"/>
    <x v="2"/>
    <x v="308"/>
    <x v="332"/>
    <x v="334"/>
    <x v="320"/>
    <x v="105"/>
    <x v="332"/>
    <x v="334"/>
    <x v="320"/>
    <x v="2"/>
    <x v="12"/>
    <x v="64"/>
    <x v="343"/>
    <x v="333"/>
    <x v="320"/>
    <x v="320"/>
    <x v="320"/>
    <x v="2"/>
    <x v="8"/>
    <x v="1"/>
    <x v="9"/>
  </r>
  <r>
    <x v="161"/>
    <x v="158"/>
    <x v="1"/>
    <x v="3"/>
    <x v="79"/>
    <x v="13"/>
    <x v="2"/>
    <x v="1"/>
    <x v="28"/>
    <x v="4"/>
    <x v="65"/>
    <x v="94"/>
    <x v="2"/>
    <x v="16"/>
    <x v="287"/>
    <x v="88"/>
    <x v="174"/>
    <x v="176"/>
    <x v="79"/>
    <x v="56"/>
    <x v="61"/>
    <x v="2"/>
    <x v="67"/>
    <x v="108"/>
    <x v="109"/>
    <x v="65"/>
    <x v="307"/>
    <x v="107"/>
    <x v="109"/>
    <x v="65"/>
    <x v="2"/>
    <x v="326"/>
    <x v="64"/>
    <x v="110"/>
    <x v="87"/>
    <x v="63"/>
    <x v="63"/>
    <x v="63"/>
    <x v="2"/>
    <x v="8"/>
    <x v="1"/>
    <x v="9"/>
  </r>
  <r>
    <x v="266"/>
    <x v="255"/>
    <x v="1"/>
    <x v="10"/>
    <x v="79"/>
    <x v="13"/>
    <x v="2"/>
    <x v="1"/>
    <x v="28"/>
    <x v="5"/>
    <x v="65"/>
    <x v="94"/>
    <x v="2"/>
    <x v="28"/>
    <x v="73"/>
    <x v="88"/>
    <x v="174"/>
    <x v="176"/>
    <x v="79"/>
    <x v="309"/>
    <x v="300"/>
    <x v="2"/>
    <x v="302"/>
    <x v="256"/>
    <x v="252"/>
    <x v="307"/>
    <x v="61"/>
    <x v="256"/>
    <x v="252"/>
    <x v="308"/>
    <x v="2"/>
    <x v="19"/>
    <x v="64"/>
    <x v="259"/>
    <x v="289"/>
    <x v="308"/>
    <x v="308"/>
    <x v="308"/>
    <x v="2"/>
    <x v="8"/>
    <x v="1"/>
    <x v="9"/>
  </r>
  <r>
    <x v="162"/>
    <x v="159"/>
    <x v="1"/>
    <x v="3"/>
    <x v="80"/>
    <x v="0"/>
    <x v="1"/>
    <x v="3"/>
    <x v="28"/>
    <x v="7"/>
    <x v="65"/>
    <x v="94"/>
    <x v="2"/>
    <x v="16"/>
    <x v="252"/>
    <x v="75"/>
    <x v="201"/>
    <x v="200"/>
    <x v="43"/>
    <x v="25"/>
    <x v="45"/>
    <x v="2"/>
    <x v="25"/>
    <x v="337"/>
    <x v="332"/>
    <x v="26"/>
    <x v="339"/>
    <x v="337"/>
    <x v="332"/>
    <x v="26"/>
    <x v="2"/>
    <x v="239"/>
    <x v="64"/>
    <x v="341"/>
    <x v="303"/>
    <x v="26"/>
    <x v="26"/>
    <x v="26"/>
    <x v="2"/>
    <x v="5"/>
    <x v="7"/>
    <x v="5"/>
  </r>
  <r>
    <x v="230"/>
    <x v="221"/>
    <x v="1"/>
    <x v="10"/>
    <x v="80"/>
    <x v="0"/>
    <x v="1"/>
    <x v="3"/>
    <x v="28"/>
    <x v="5"/>
    <x v="65"/>
    <x v="94"/>
    <x v="2"/>
    <x v="28"/>
    <x v="105"/>
    <x v="75"/>
    <x v="201"/>
    <x v="200"/>
    <x v="43"/>
    <x v="335"/>
    <x v="311"/>
    <x v="2"/>
    <x v="339"/>
    <x v="26"/>
    <x v="30"/>
    <x v="341"/>
    <x v="18"/>
    <x v="26"/>
    <x v="30"/>
    <x v="341"/>
    <x v="2"/>
    <x v="116"/>
    <x v="64"/>
    <x v="33"/>
    <x v="71"/>
    <x v="341"/>
    <x v="341"/>
    <x v="341"/>
    <x v="2"/>
    <x v="5"/>
    <x v="7"/>
    <x v="5"/>
  </r>
  <r>
    <x v="295"/>
    <x v="290"/>
    <x v="1"/>
    <x v="3"/>
    <x v="80"/>
    <x v="0"/>
    <x v="1"/>
    <x v="3"/>
    <x v="22"/>
    <x v="7"/>
    <x v="65"/>
    <x v="94"/>
    <x v="2"/>
    <x v="28"/>
    <x v="71"/>
    <x v="92"/>
    <x v="201"/>
    <x v="200"/>
    <x v="44"/>
    <x v="336"/>
    <x v="319"/>
    <x v="2"/>
    <x v="340"/>
    <x v="94"/>
    <x v="111"/>
    <x v="342"/>
    <x v="36"/>
    <x v="95"/>
    <x v="110"/>
    <x v="342"/>
    <x v="2"/>
    <x v="103"/>
    <x v="64"/>
    <x v="111"/>
    <x v="127"/>
    <x v="342"/>
    <x v="342"/>
    <x v="342"/>
    <x v="2"/>
    <x v="5"/>
    <x v="7"/>
    <x v="5"/>
  </r>
  <r>
    <x v="313"/>
    <x v="308"/>
    <x v="1"/>
    <x v="3"/>
    <x v="80"/>
    <x v="0"/>
    <x v="1"/>
    <x v="3"/>
    <x v="27"/>
    <x v="7"/>
    <x v="73"/>
    <x v="17"/>
    <x v="0"/>
    <x v="31"/>
    <x v="159"/>
    <x v="52"/>
    <x v="125"/>
    <x v="126"/>
    <x v="47"/>
    <x v="299"/>
    <x v="333"/>
    <x v="2"/>
    <x v="307"/>
    <x v="192"/>
    <x v="200"/>
    <x v="316"/>
    <x v="101"/>
    <x v="191"/>
    <x v="199"/>
    <x v="307"/>
    <x v="2"/>
    <x v="156"/>
    <x v="64"/>
    <x v="198"/>
    <x v="203"/>
    <x v="307"/>
    <x v="307"/>
    <x v="307"/>
    <x v="6"/>
    <x v="5"/>
    <x v="7"/>
    <x v="5"/>
  </r>
  <r>
    <x v="163"/>
    <x v="160"/>
    <x v="1"/>
    <x v="3"/>
    <x v="81"/>
    <x v="0"/>
    <x v="2"/>
    <x v="14"/>
    <x v="28"/>
    <x v="9"/>
    <x v="65"/>
    <x v="94"/>
    <x v="2"/>
    <x v="16"/>
    <x v="320"/>
    <x v="102"/>
    <x v="162"/>
    <x v="164"/>
    <x v="217"/>
    <x v="159"/>
    <x v="56"/>
    <x v="2"/>
    <x v="135"/>
    <x v="17"/>
    <x v="17"/>
    <x v="139"/>
    <x v="257"/>
    <x v="17"/>
    <x v="17"/>
    <x v="139"/>
    <x v="2"/>
    <x v="261"/>
    <x v="64"/>
    <x v="17"/>
    <x v="27"/>
    <x v="137"/>
    <x v="137"/>
    <x v="137"/>
    <x v="2"/>
    <x v="5"/>
    <x v="7"/>
    <x v="5"/>
  </r>
  <r>
    <x v="258"/>
    <x v="247"/>
    <x v="1"/>
    <x v="10"/>
    <x v="81"/>
    <x v="0"/>
    <x v="2"/>
    <x v="14"/>
    <x v="28"/>
    <x v="5"/>
    <x v="65"/>
    <x v="94"/>
    <x v="2"/>
    <x v="28"/>
    <x v="40"/>
    <x v="102"/>
    <x v="162"/>
    <x v="164"/>
    <x v="217"/>
    <x v="207"/>
    <x v="303"/>
    <x v="2"/>
    <x v="231"/>
    <x v="348"/>
    <x v="347"/>
    <x v="233"/>
    <x v="113"/>
    <x v="348"/>
    <x v="347"/>
    <x v="233"/>
    <x v="2"/>
    <x v="92"/>
    <x v="64"/>
    <x v="360"/>
    <x v="353"/>
    <x v="232"/>
    <x v="232"/>
    <x v="232"/>
    <x v="2"/>
    <x v="5"/>
    <x v="7"/>
    <x v="5"/>
  </r>
  <r>
    <x v="363"/>
    <x v="362"/>
    <x v="1"/>
    <x v="3"/>
    <x v="81"/>
    <x v="0"/>
    <x v="2"/>
    <x v="14"/>
    <x v="25"/>
    <x v="9"/>
    <x v="97"/>
    <x v="124"/>
    <x v="2"/>
    <x v="26"/>
    <x v="146"/>
    <x v="90"/>
    <x v="164"/>
    <x v="166"/>
    <x v="213"/>
    <x v="200"/>
    <x v="227"/>
    <x v="2"/>
    <x v="211"/>
    <x v="263"/>
    <x v="260"/>
    <x v="207"/>
    <x v="129"/>
    <x v="263"/>
    <x v="261"/>
    <x v="207"/>
    <x v="2"/>
    <x v="146"/>
    <x v="64"/>
    <x v="269"/>
    <x v="264"/>
    <x v="204"/>
    <x v="204"/>
    <x v="205"/>
    <x v="2"/>
    <x v="5"/>
    <x v="7"/>
    <x v="5"/>
  </r>
  <r>
    <x v="399"/>
    <x v="401"/>
    <x v="1"/>
    <x v="3"/>
    <x v="81"/>
    <x v="0"/>
    <x v="2"/>
    <x v="14"/>
    <x v="12"/>
    <x v="9"/>
    <x v="109"/>
    <x v="132"/>
    <x v="2"/>
    <x v="17"/>
    <x v="206"/>
    <x v="80"/>
    <x v="165"/>
    <x v="169"/>
    <x v="210"/>
    <x v="169"/>
    <x v="132"/>
    <x v="2"/>
    <x v="163"/>
    <x v="178"/>
    <x v="177"/>
    <x v="178"/>
    <x v="260"/>
    <x v="178"/>
    <x v="177"/>
    <x v="178"/>
    <x v="2"/>
    <x v="201"/>
    <x v="64"/>
    <x v="177"/>
    <x v="187"/>
    <x v="177"/>
    <x v="177"/>
    <x v="176"/>
    <x v="1"/>
    <x v="5"/>
    <x v="7"/>
    <x v="5"/>
  </r>
  <r>
    <x v="164"/>
    <x v="161"/>
    <x v="1"/>
    <x v="3"/>
    <x v="82"/>
    <x v="0"/>
    <x v="2"/>
    <x v="14"/>
    <x v="28"/>
    <x v="4"/>
    <x v="65"/>
    <x v="94"/>
    <x v="2"/>
    <x v="16"/>
    <x v="255"/>
    <x v="58"/>
    <x v="149"/>
    <x v="151"/>
    <x v="133"/>
    <x v="92"/>
    <x v="92"/>
    <x v="2"/>
    <x v="93"/>
    <x v="287"/>
    <x v="282"/>
    <x v="98"/>
    <x v="283"/>
    <x v="286"/>
    <x v="280"/>
    <x v="98"/>
    <x v="2"/>
    <x v="240"/>
    <x v="64"/>
    <x v="292"/>
    <x v="282"/>
    <x v="96"/>
    <x v="96"/>
    <x v="96"/>
    <x v="2"/>
    <x v="5"/>
    <x v="7"/>
    <x v="5"/>
  </r>
  <r>
    <x v="231"/>
    <x v="222"/>
    <x v="1"/>
    <x v="10"/>
    <x v="82"/>
    <x v="0"/>
    <x v="2"/>
    <x v="14"/>
    <x v="28"/>
    <x v="5"/>
    <x v="65"/>
    <x v="94"/>
    <x v="2"/>
    <x v="28"/>
    <x v="102"/>
    <x v="58"/>
    <x v="149"/>
    <x v="151"/>
    <x v="133"/>
    <x v="266"/>
    <x v="270"/>
    <x v="2"/>
    <x v="271"/>
    <x v="74"/>
    <x v="76"/>
    <x v="265"/>
    <x v="82"/>
    <x v="75"/>
    <x v="76"/>
    <x v="265"/>
    <x v="2"/>
    <x v="115"/>
    <x v="64"/>
    <x v="78"/>
    <x v="97"/>
    <x v="265"/>
    <x v="265"/>
    <x v="265"/>
    <x v="2"/>
    <x v="5"/>
    <x v="7"/>
    <x v="5"/>
  </r>
  <r>
    <x v="165"/>
    <x v="162"/>
    <x v="1"/>
    <x v="3"/>
    <x v="83"/>
    <x v="13"/>
    <x v="0"/>
    <x v="14"/>
    <x v="28"/>
    <x v="4"/>
    <x v="65"/>
    <x v="94"/>
    <x v="2"/>
    <x v="16"/>
    <x v="296"/>
    <x v="110"/>
    <x v="227"/>
    <x v="225"/>
    <x v="65"/>
    <x v="48"/>
    <x v="18"/>
    <x v="2"/>
    <x v="48"/>
    <x v="327"/>
    <x v="325"/>
    <x v="53"/>
    <x v="350"/>
    <x v="327"/>
    <x v="325"/>
    <x v="53"/>
    <x v="2"/>
    <x v="328"/>
    <x v="64"/>
    <x v="332"/>
    <x v="21"/>
    <x v="51"/>
    <x v="51"/>
    <x v="51"/>
    <x v="2"/>
    <x v="8"/>
    <x v="1"/>
    <x v="9"/>
  </r>
  <r>
    <x v="232"/>
    <x v="223"/>
    <x v="1"/>
    <x v="10"/>
    <x v="83"/>
    <x v="13"/>
    <x v="0"/>
    <x v="14"/>
    <x v="28"/>
    <x v="5"/>
    <x v="65"/>
    <x v="94"/>
    <x v="2"/>
    <x v="28"/>
    <x v="59"/>
    <x v="110"/>
    <x v="227"/>
    <x v="225"/>
    <x v="65"/>
    <x v="320"/>
    <x v="354"/>
    <x v="2"/>
    <x v="324"/>
    <x v="36"/>
    <x v="37"/>
    <x v="323"/>
    <x v="10"/>
    <x v="36"/>
    <x v="37"/>
    <x v="323"/>
    <x v="2"/>
    <x v="17"/>
    <x v="64"/>
    <x v="40"/>
    <x v="358"/>
    <x v="323"/>
    <x v="323"/>
    <x v="323"/>
    <x v="2"/>
    <x v="8"/>
    <x v="1"/>
    <x v="9"/>
  </r>
  <r>
    <x v="312"/>
    <x v="307"/>
    <x v="1"/>
    <x v="3"/>
    <x v="83"/>
    <x v="13"/>
    <x v="0"/>
    <x v="14"/>
    <x v="22"/>
    <x v="4"/>
    <x v="72"/>
    <x v="102"/>
    <x v="2"/>
    <x v="28"/>
    <x v="29"/>
    <x v="120"/>
    <x v="228"/>
    <x v="226"/>
    <x v="66"/>
    <x v="322"/>
    <x v="358"/>
    <x v="2"/>
    <x v="325"/>
    <x v="326"/>
    <x v="326"/>
    <x v="328"/>
    <x v="19"/>
    <x v="326"/>
    <x v="326"/>
    <x v="328"/>
    <x v="2"/>
    <x v="8"/>
    <x v="64"/>
    <x v="333"/>
    <x v="355"/>
    <x v="328"/>
    <x v="328"/>
    <x v="328"/>
    <x v="2"/>
    <x v="8"/>
    <x v="1"/>
    <x v="9"/>
  </r>
  <r>
    <x v="166"/>
    <x v="163"/>
    <x v="1"/>
    <x v="3"/>
    <x v="84"/>
    <x v="13"/>
    <x v="8"/>
    <x v="8"/>
    <x v="28"/>
    <x v="7"/>
    <x v="65"/>
    <x v="94"/>
    <x v="2"/>
    <x v="16"/>
    <x v="341"/>
    <x v="122"/>
    <x v="236"/>
    <x v="236"/>
    <x v="64"/>
    <x v="46"/>
    <x v="16"/>
    <x v="2"/>
    <x v="43"/>
    <x v="35"/>
    <x v="35"/>
    <x v="42"/>
    <x v="310"/>
    <x v="35"/>
    <x v="35"/>
    <x v="42"/>
    <x v="2"/>
    <x v="335"/>
    <x v="64"/>
    <x v="39"/>
    <x v="36"/>
    <x v="40"/>
    <x v="40"/>
    <x v="40"/>
    <x v="2"/>
    <x v="8"/>
    <x v="1"/>
    <x v="9"/>
  </r>
  <r>
    <x v="267"/>
    <x v="256"/>
    <x v="1"/>
    <x v="10"/>
    <x v="84"/>
    <x v="13"/>
    <x v="8"/>
    <x v="8"/>
    <x v="28"/>
    <x v="5"/>
    <x v="65"/>
    <x v="94"/>
    <x v="2"/>
    <x v="28"/>
    <x v="17"/>
    <x v="122"/>
    <x v="236"/>
    <x v="236"/>
    <x v="64"/>
    <x v="323"/>
    <x v="357"/>
    <x v="2"/>
    <x v="326"/>
    <x v="328"/>
    <x v="327"/>
    <x v="330"/>
    <x v="57"/>
    <x v="328"/>
    <x v="327"/>
    <x v="330"/>
    <x v="2"/>
    <x v="5"/>
    <x v="64"/>
    <x v="334"/>
    <x v="344"/>
    <x v="330"/>
    <x v="330"/>
    <x v="330"/>
    <x v="2"/>
    <x v="8"/>
    <x v="1"/>
    <x v="9"/>
  </r>
  <r>
    <x v="344"/>
    <x v="346"/>
    <x v="1"/>
    <x v="3"/>
    <x v="85"/>
    <x v="0"/>
    <x v="5"/>
    <x v="14"/>
    <x v="10"/>
    <x v="4"/>
    <x v="90"/>
    <x v="118"/>
    <x v="2"/>
    <x v="28"/>
    <x v="30"/>
    <x v="87"/>
    <x v="153"/>
    <x v="158"/>
    <x v="124"/>
    <x v="294"/>
    <x v="283"/>
    <x v="2"/>
    <x v="288"/>
    <x v="293"/>
    <x v="296"/>
    <x v="297"/>
    <x v="109"/>
    <x v="292"/>
    <x v="295"/>
    <x v="297"/>
    <x v="2"/>
    <x v="88"/>
    <x v="64"/>
    <x v="305"/>
    <x v="306"/>
    <x v="297"/>
    <x v="297"/>
    <x v="297"/>
    <x v="2"/>
    <x v="5"/>
    <x v="7"/>
    <x v="5"/>
  </r>
  <r>
    <x v="360"/>
    <x v="359"/>
    <x v="1"/>
    <x v="3"/>
    <x v="85"/>
    <x v="0"/>
    <x v="5"/>
    <x v="14"/>
    <x v="25"/>
    <x v="4"/>
    <x v="96"/>
    <x v="123"/>
    <x v="2"/>
    <x v="31"/>
    <x v="4"/>
    <x v="78"/>
    <x v="154"/>
    <x v="159"/>
    <x v="122"/>
    <x v="329"/>
    <x v="340"/>
    <x v="2"/>
    <x v="332"/>
    <x v="268"/>
    <x v="267"/>
    <x v="332"/>
    <x v="37"/>
    <x v="267"/>
    <x v="267"/>
    <x v="332"/>
    <x v="2"/>
    <x v="24"/>
    <x v="64"/>
    <x v="277"/>
    <x v="272"/>
    <x v="332"/>
    <x v="332"/>
    <x v="332"/>
    <x v="2"/>
    <x v="5"/>
    <x v="7"/>
    <x v="5"/>
  </r>
  <r>
    <x v="382"/>
    <x v="381"/>
    <x v="1"/>
    <x v="3"/>
    <x v="85"/>
    <x v="0"/>
    <x v="5"/>
    <x v="14"/>
    <x v="12"/>
    <x v="4"/>
    <x v="104"/>
    <x v="128"/>
    <x v="2"/>
    <x v="17"/>
    <x v="205"/>
    <x v="76"/>
    <x v="155"/>
    <x v="160"/>
    <x v="121"/>
    <x v="114"/>
    <x v="154"/>
    <x v="2"/>
    <x v="131"/>
    <x v="169"/>
    <x v="164"/>
    <x v="130"/>
    <x v="225"/>
    <x v="169"/>
    <x v="164"/>
    <x v="130"/>
    <x v="2"/>
    <x v="200"/>
    <x v="64"/>
    <x v="164"/>
    <x v="173"/>
    <x v="128"/>
    <x v="128"/>
    <x v="128"/>
    <x v="2"/>
    <x v="5"/>
    <x v="7"/>
    <x v="5"/>
  </r>
  <r>
    <x v="57"/>
    <x v="59"/>
    <x v="1"/>
    <x v="3"/>
    <x v="86"/>
    <x v="2"/>
    <x v="5"/>
    <x v="14"/>
    <x v="23"/>
    <x v="9"/>
    <x v="36"/>
    <x v="70"/>
    <x v="2"/>
    <x v="16"/>
    <x v="229"/>
    <x v="25"/>
    <x v="63"/>
    <x v="61"/>
    <x v="229"/>
    <x v="170"/>
    <x v="145"/>
    <x v="2"/>
    <x v="168"/>
    <x v="257"/>
    <x v="250"/>
    <x v="180"/>
    <x v="252"/>
    <x v="257"/>
    <x v="250"/>
    <x v="180"/>
    <x v="2"/>
    <x v="209"/>
    <x v="53"/>
    <x v="245"/>
    <x v="51"/>
    <x v="179"/>
    <x v="179"/>
    <x v="178"/>
    <x v="2"/>
    <x v="4"/>
    <x v="7"/>
    <x v="4"/>
  </r>
  <r>
    <x v="62"/>
    <x v="64"/>
    <x v="1"/>
    <x v="3"/>
    <x v="86"/>
    <x v="2"/>
    <x v="5"/>
    <x v="14"/>
    <x v="22"/>
    <x v="9"/>
    <x v="40"/>
    <x v="75"/>
    <x v="2"/>
    <x v="28"/>
    <x v="131"/>
    <x v="32"/>
    <x v="64"/>
    <x v="62"/>
    <x v="230"/>
    <x v="201"/>
    <x v="220"/>
    <x v="2"/>
    <x v="209"/>
    <x v="148"/>
    <x v="149"/>
    <x v="205"/>
    <x v="124"/>
    <x v="148"/>
    <x v="147"/>
    <x v="205"/>
    <x v="2"/>
    <x v="138"/>
    <x v="73"/>
    <x v="179"/>
    <x v="323"/>
    <x v="202"/>
    <x v="202"/>
    <x v="203"/>
    <x v="2"/>
    <x v="4"/>
    <x v="7"/>
    <x v="4"/>
  </r>
  <r>
    <x v="89"/>
    <x v="91"/>
    <x v="1"/>
    <x v="3"/>
    <x v="86"/>
    <x v="2"/>
    <x v="5"/>
    <x v="14"/>
    <x v="11"/>
    <x v="9"/>
    <x v="48"/>
    <x v="139"/>
    <x v="2"/>
    <x v="28"/>
    <x v="11"/>
    <x v="42"/>
    <x v="80"/>
    <x v="83"/>
    <x v="215"/>
    <x v="210"/>
    <x v="231"/>
    <x v="2"/>
    <x v="218"/>
    <x v="187"/>
    <x v="189"/>
    <x v="209"/>
    <x v="96"/>
    <x v="187"/>
    <x v="189"/>
    <x v="209"/>
    <x v="2"/>
    <x v="126"/>
    <x v="75"/>
    <x v="221"/>
    <x v="339"/>
    <x v="206"/>
    <x v="206"/>
    <x v="207"/>
    <x v="1"/>
    <x v="4"/>
    <x v="7"/>
    <x v="4"/>
  </r>
  <r>
    <x v="111"/>
    <x v="110"/>
    <x v="1"/>
    <x v="3"/>
    <x v="86"/>
    <x v="2"/>
    <x v="5"/>
    <x v="14"/>
    <x v="25"/>
    <x v="9"/>
    <x v="57"/>
    <x v="89"/>
    <x v="2"/>
    <x v="16"/>
    <x v="251"/>
    <x v="65"/>
    <x v="65"/>
    <x v="64"/>
    <x v="227"/>
    <x v="168"/>
    <x v="124"/>
    <x v="2"/>
    <x v="156"/>
    <x v="52"/>
    <x v="55"/>
    <x v="159"/>
    <x v="217"/>
    <x v="52"/>
    <x v="55"/>
    <x v="158"/>
    <x v="2"/>
    <x v="213"/>
    <x v="42"/>
    <x v="51"/>
    <x v="47"/>
    <x v="156"/>
    <x v="156"/>
    <x v="156"/>
    <x v="2"/>
    <x v="4"/>
    <x v="7"/>
    <x v="4"/>
  </r>
  <r>
    <x v="333"/>
    <x v="334"/>
    <x v="1"/>
    <x v="3"/>
    <x v="86"/>
    <x v="2"/>
    <x v="5"/>
    <x v="14"/>
    <x v="23"/>
    <x v="9"/>
    <x v="85"/>
    <x v="113"/>
    <x v="2"/>
    <x v="16"/>
    <x v="304"/>
    <x v="41"/>
    <x v="69"/>
    <x v="69"/>
    <x v="224"/>
    <x v="166"/>
    <x v="137"/>
    <x v="2"/>
    <x v="160"/>
    <x v="158"/>
    <x v="154"/>
    <x v="175"/>
    <x v="250"/>
    <x v="158"/>
    <x v="154"/>
    <x v="175"/>
    <x v="2"/>
    <x v="220"/>
    <x v="64"/>
    <x v="156"/>
    <x v="169"/>
    <x v="174"/>
    <x v="174"/>
    <x v="173"/>
    <x v="2"/>
    <x v="4"/>
    <x v="7"/>
    <x v="4"/>
  </r>
  <r>
    <x v="361"/>
    <x v="361"/>
    <x v="1"/>
    <x v="3"/>
    <x v="86"/>
    <x v="2"/>
    <x v="5"/>
    <x v="14"/>
    <x v="25"/>
    <x v="9"/>
    <x v="96"/>
    <x v="123"/>
    <x v="2"/>
    <x v="16"/>
    <x v="322"/>
    <x v="47"/>
    <x v="70"/>
    <x v="71"/>
    <x v="222"/>
    <x v="163"/>
    <x v="130"/>
    <x v="2"/>
    <x v="154"/>
    <x v="124"/>
    <x v="125"/>
    <x v="170"/>
    <x v="251"/>
    <x v="124"/>
    <x v="125"/>
    <x v="170"/>
    <x v="2"/>
    <x v="222"/>
    <x v="64"/>
    <x v="133"/>
    <x v="148"/>
    <x v="169"/>
    <x v="169"/>
    <x v="168"/>
    <x v="2"/>
    <x v="4"/>
    <x v="7"/>
    <x v="4"/>
  </r>
  <r>
    <x v="386"/>
    <x v="388"/>
    <x v="1"/>
    <x v="3"/>
    <x v="86"/>
    <x v="2"/>
    <x v="5"/>
    <x v="14"/>
    <x v="4"/>
    <x v="9"/>
    <x v="106"/>
    <x v="129"/>
    <x v="2"/>
    <x v="26"/>
    <x v="148"/>
    <x v="49"/>
    <x v="71"/>
    <x v="72"/>
    <x v="221"/>
    <x v="196"/>
    <x v="200"/>
    <x v="2"/>
    <x v="196"/>
    <x v="230"/>
    <x v="224"/>
    <x v="200"/>
    <x v="157"/>
    <x v="230"/>
    <x v="224"/>
    <x v="198"/>
    <x v="2"/>
    <x v="157"/>
    <x v="64"/>
    <x v="228"/>
    <x v="225"/>
    <x v="196"/>
    <x v="196"/>
    <x v="196"/>
    <x v="2"/>
    <x v="4"/>
    <x v="7"/>
    <x v="4"/>
  </r>
  <r>
    <x v="167"/>
    <x v="164"/>
    <x v="1"/>
    <x v="3"/>
    <x v="87"/>
    <x v="12"/>
    <x v="2"/>
    <x v="14"/>
    <x v="28"/>
    <x v="2"/>
    <x v="65"/>
    <x v="94"/>
    <x v="2"/>
    <x v="16"/>
    <x v="336"/>
    <x v="126"/>
    <x v="238"/>
    <x v="238"/>
    <x v="88"/>
    <x v="59"/>
    <x v="9"/>
    <x v="2"/>
    <x v="41"/>
    <x v="38"/>
    <x v="38"/>
    <x v="47"/>
    <x v="351"/>
    <x v="38"/>
    <x v="38"/>
    <x v="47"/>
    <x v="2"/>
    <x v="314"/>
    <x v="64"/>
    <x v="41"/>
    <x v="5"/>
    <x v="45"/>
    <x v="45"/>
    <x v="45"/>
    <x v="2"/>
    <x v="8"/>
    <x v="0"/>
    <x v="8"/>
  </r>
  <r>
    <x v="233"/>
    <x v="224"/>
    <x v="1"/>
    <x v="10"/>
    <x v="87"/>
    <x v="12"/>
    <x v="2"/>
    <x v="14"/>
    <x v="28"/>
    <x v="5"/>
    <x v="65"/>
    <x v="94"/>
    <x v="2"/>
    <x v="28"/>
    <x v="24"/>
    <x v="126"/>
    <x v="238"/>
    <x v="238"/>
    <x v="88"/>
    <x v="306"/>
    <x v="363"/>
    <x v="2"/>
    <x v="328"/>
    <x v="325"/>
    <x v="324"/>
    <x v="327"/>
    <x v="9"/>
    <x v="325"/>
    <x v="324"/>
    <x v="327"/>
    <x v="2"/>
    <x v="29"/>
    <x v="64"/>
    <x v="331"/>
    <x v="377"/>
    <x v="327"/>
    <x v="327"/>
    <x v="327"/>
    <x v="2"/>
    <x v="8"/>
    <x v="0"/>
    <x v="8"/>
  </r>
  <r>
    <x v="340"/>
    <x v="341"/>
    <x v="1"/>
    <x v="3"/>
    <x v="88"/>
    <x v="6"/>
    <x v="6"/>
    <x v="5"/>
    <x v="10"/>
    <x v="2"/>
    <x v="87"/>
    <x v="140"/>
    <x v="0"/>
    <x v="12"/>
    <x v="358"/>
    <x v="9"/>
    <x v="21"/>
    <x v="21"/>
    <x v="250"/>
    <x v="361"/>
    <x v="147"/>
    <x v="2"/>
    <x v="365"/>
    <x v="183"/>
    <x v="275"/>
    <x v="369"/>
    <x v="180"/>
    <x v="184"/>
    <x v="265"/>
    <x v="369"/>
    <x v="2"/>
    <x v="173"/>
    <x v="64"/>
    <x v="275"/>
    <x v="270"/>
    <x v="369"/>
    <x v="369"/>
    <x v="369"/>
    <x v="0"/>
    <x v="0"/>
    <x v="7"/>
    <x v="0"/>
  </r>
  <r>
    <x v="168"/>
    <x v="165"/>
    <x v="1"/>
    <x v="3"/>
    <x v="89"/>
    <x v="2"/>
    <x v="3"/>
    <x v="3"/>
    <x v="28"/>
    <x v="7"/>
    <x v="65"/>
    <x v="94"/>
    <x v="2"/>
    <x v="16"/>
    <x v="243"/>
    <x v="13"/>
    <x v="28"/>
    <x v="28"/>
    <x v="189"/>
    <x v="126"/>
    <x v="169"/>
    <x v="2"/>
    <x v="145"/>
    <x v="231"/>
    <x v="221"/>
    <x v="143"/>
    <x v="218"/>
    <x v="231"/>
    <x v="221"/>
    <x v="143"/>
    <x v="2"/>
    <x v="212"/>
    <x v="64"/>
    <x v="225"/>
    <x v="216"/>
    <x v="141"/>
    <x v="141"/>
    <x v="141"/>
    <x v="2"/>
    <x v="4"/>
    <x v="7"/>
    <x v="4"/>
  </r>
  <r>
    <x v="268"/>
    <x v="257"/>
    <x v="1"/>
    <x v="10"/>
    <x v="89"/>
    <x v="2"/>
    <x v="3"/>
    <x v="3"/>
    <x v="28"/>
    <x v="5"/>
    <x v="65"/>
    <x v="94"/>
    <x v="2"/>
    <x v="28"/>
    <x v="116"/>
    <x v="13"/>
    <x v="28"/>
    <x v="28"/>
    <x v="189"/>
    <x v="232"/>
    <x v="201"/>
    <x v="2"/>
    <x v="223"/>
    <x v="141"/>
    <x v="144"/>
    <x v="229"/>
    <x v="147"/>
    <x v="140"/>
    <x v="144"/>
    <x v="229"/>
    <x v="2"/>
    <x v="135"/>
    <x v="64"/>
    <x v="151"/>
    <x v="167"/>
    <x v="228"/>
    <x v="228"/>
    <x v="228"/>
    <x v="2"/>
    <x v="4"/>
    <x v="7"/>
    <x v="4"/>
  </r>
  <r>
    <x v="302"/>
    <x v="296"/>
    <x v="1"/>
    <x v="3"/>
    <x v="89"/>
    <x v="2"/>
    <x v="3"/>
    <x v="3"/>
    <x v="22"/>
    <x v="7"/>
    <x v="68"/>
    <x v="98"/>
    <x v="2"/>
    <x v="28"/>
    <x v="106"/>
    <x v="18"/>
    <x v="29"/>
    <x v="29"/>
    <x v="190"/>
    <x v="234"/>
    <x v="202"/>
    <x v="2"/>
    <x v="224"/>
    <x v="201"/>
    <x v="202"/>
    <x v="231"/>
    <x v="152"/>
    <x v="201"/>
    <x v="202"/>
    <x v="231"/>
    <x v="2"/>
    <x v="133"/>
    <x v="64"/>
    <x v="202"/>
    <x v="207"/>
    <x v="230"/>
    <x v="230"/>
    <x v="230"/>
    <x v="2"/>
    <x v="4"/>
    <x v="7"/>
    <x v="4"/>
  </r>
  <r>
    <x v="286"/>
    <x v="281"/>
    <x v="1"/>
    <x v="3"/>
    <x v="90"/>
    <x v="14"/>
    <x v="7"/>
    <x v="13"/>
    <x v="27"/>
    <x v="7"/>
    <x v="64"/>
    <x v="10"/>
    <x v="1"/>
    <x v="27"/>
    <x v="174"/>
    <x v="35"/>
    <x v="37"/>
    <x v="35"/>
    <x v="178"/>
    <x v="194"/>
    <x v="190"/>
    <x v="2"/>
    <x v="193"/>
    <x v="203"/>
    <x v="203"/>
    <x v="201"/>
    <x v="176"/>
    <x v="210"/>
    <x v="208"/>
    <x v="203"/>
    <x v="2"/>
    <x v="165"/>
    <x v="65"/>
    <x v="220"/>
    <x v="230"/>
    <x v="199"/>
    <x v="199"/>
    <x v="201"/>
    <x v="6"/>
    <x v="7"/>
    <x v="7"/>
    <x v="7"/>
  </r>
  <r>
    <x v="287"/>
    <x v="283"/>
    <x v="1"/>
    <x v="3"/>
    <x v="91"/>
    <x v="14"/>
    <x v="3"/>
    <x v="13"/>
    <x v="27"/>
    <x v="7"/>
    <x v="64"/>
    <x v="9"/>
    <x v="1"/>
    <x v="30"/>
    <x v="175"/>
    <x v="5"/>
    <x v="11"/>
    <x v="11"/>
    <x v="208"/>
    <x v="188"/>
    <x v="193"/>
    <x v="2"/>
    <x v="192"/>
    <x v="205"/>
    <x v="204"/>
    <x v="199"/>
    <x v="177"/>
    <x v="213"/>
    <x v="211"/>
    <x v="200"/>
    <x v="2"/>
    <x v="167"/>
    <x v="64"/>
    <x v="211"/>
    <x v="221"/>
    <x v="197"/>
    <x v="197"/>
    <x v="198"/>
    <x v="6"/>
    <x v="7"/>
    <x v="7"/>
    <x v="7"/>
  </r>
  <r>
    <x v="119"/>
    <x v="116"/>
    <x v="1"/>
    <x v="3"/>
    <x v="92"/>
    <x v="14"/>
    <x v="7"/>
    <x v="4"/>
    <x v="23"/>
    <x v="1"/>
    <x v="59"/>
    <x v="90"/>
    <x v="2"/>
    <x v="28"/>
    <x v="113"/>
    <x v="47"/>
    <x v="81"/>
    <x v="86"/>
    <x v="186"/>
    <x v="237"/>
    <x v="240"/>
    <x v="2"/>
    <x v="234"/>
    <x v="213"/>
    <x v="214"/>
    <x v="235"/>
    <x v="104"/>
    <x v="212"/>
    <x v="214"/>
    <x v="235"/>
    <x v="2"/>
    <x v="75"/>
    <x v="78"/>
    <x v="238"/>
    <x v="198"/>
    <x v="235"/>
    <x v="235"/>
    <x v="235"/>
    <x v="2"/>
    <x v="7"/>
    <x v="7"/>
    <x v="7"/>
  </r>
  <r>
    <x v="169"/>
    <x v="166"/>
    <x v="1"/>
    <x v="3"/>
    <x v="92"/>
    <x v="14"/>
    <x v="7"/>
    <x v="4"/>
    <x v="28"/>
    <x v="1"/>
    <x v="65"/>
    <x v="94"/>
    <x v="2"/>
    <x v="16"/>
    <x v="258"/>
    <x v="35"/>
    <x v="82"/>
    <x v="87"/>
    <x v="185"/>
    <x v="122"/>
    <x v="117"/>
    <x v="2"/>
    <x v="128"/>
    <x v="236"/>
    <x v="231"/>
    <x v="141"/>
    <x v="272"/>
    <x v="236"/>
    <x v="231"/>
    <x v="141"/>
    <x v="2"/>
    <x v="278"/>
    <x v="64"/>
    <x v="237"/>
    <x v="191"/>
    <x v="139"/>
    <x v="139"/>
    <x v="139"/>
    <x v="2"/>
    <x v="7"/>
    <x v="7"/>
    <x v="7"/>
  </r>
  <r>
    <x v="234"/>
    <x v="225"/>
    <x v="1"/>
    <x v="10"/>
    <x v="92"/>
    <x v="14"/>
    <x v="7"/>
    <x v="4"/>
    <x v="28"/>
    <x v="5"/>
    <x v="65"/>
    <x v="94"/>
    <x v="2"/>
    <x v="28"/>
    <x v="99"/>
    <x v="35"/>
    <x v="82"/>
    <x v="87"/>
    <x v="185"/>
    <x v="238"/>
    <x v="238"/>
    <x v="2"/>
    <x v="235"/>
    <x v="130"/>
    <x v="134"/>
    <x v="232"/>
    <x v="91"/>
    <x v="128"/>
    <x v="132"/>
    <x v="232"/>
    <x v="2"/>
    <x v="69"/>
    <x v="64"/>
    <x v="139"/>
    <x v="195"/>
    <x v="231"/>
    <x v="231"/>
    <x v="231"/>
    <x v="2"/>
    <x v="7"/>
    <x v="7"/>
    <x v="7"/>
  </r>
  <r>
    <x v="170"/>
    <x v="167"/>
    <x v="1"/>
    <x v="3"/>
    <x v="93"/>
    <x v="13"/>
    <x v="2"/>
    <x v="14"/>
    <x v="28"/>
    <x v="4"/>
    <x v="65"/>
    <x v="94"/>
    <x v="2"/>
    <x v="16"/>
    <x v="295"/>
    <x v="101"/>
    <x v="214"/>
    <x v="214"/>
    <x v="72"/>
    <x v="49"/>
    <x v="35"/>
    <x v="2"/>
    <x v="59"/>
    <x v="221"/>
    <x v="205"/>
    <x v="58"/>
    <x v="312"/>
    <x v="221"/>
    <x v="203"/>
    <x v="58"/>
    <x v="2"/>
    <x v="327"/>
    <x v="64"/>
    <x v="204"/>
    <x v="73"/>
    <x v="56"/>
    <x v="56"/>
    <x v="56"/>
    <x v="2"/>
    <x v="8"/>
    <x v="1"/>
    <x v="9"/>
  </r>
  <r>
    <x v="235"/>
    <x v="226"/>
    <x v="1"/>
    <x v="10"/>
    <x v="93"/>
    <x v="13"/>
    <x v="2"/>
    <x v="14"/>
    <x v="28"/>
    <x v="5"/>
    <x v="65"/>
    <x v="94"/>
    <x v="2"/>
    <x v="28"/>
    <x v="61"/>
    <x v="101"/>
    <x v="214"/>
    <x v="214"/>
    <x v="72"/>
    <x v="316"/>
    <x v="325"/>
    <x v="2"/>
    <x v="312"/>
    <x v="152"/>
    <x v="162"/>
    <x v="314"/>
    <x v="54"/>
    <x v="151"/>
    <x v="162"/>
    <x v="315"/>
    <x v="2"/>
    <x v="18"/>
    <x v="64"/>
    <x v="162"/>
    <x v="298"/>
    <x v="315"/>
    <x v="315"/>
    <x v="315"/>
    <x v="2"/>
    <x v="8"/>
    <x v="1"/>
    <x v="9"/>
  </r>
  <r>
    <x v="324"/>
    <x v="319"/>
    <x v="1"/>
    <x v="3"/>
    <x v="93"/>
    <x v="13"/>
    <x v="2"/>
    <x v="14"/>
    <x v="25"/>
    <x v="4"/>
    <x v="80"/>
    <x v="108"/>
    <x v="2"/>
    <x v="28"/>
    <x v="34"/>
    <x v="106"/>
    <x v="215"/>
    <x v="215"/>
    <x v="68"/>
    <x v="318"/>
    <x v="327"/>
    <x v="2"/>
    <x v="315"/>
    <x v="245"/>
    <x v="248"/>
    <x v="321"/>
    <x v="58"/>
    <x v="245"/>
    <x v="248"/>
    <x v="321"/>
    <x v="2"/>
    <x v="10"/>
    <x v="64"/>
    <x v="253"/>
    <x v="251"/>
    <x v="321"/>
    <x v="321"/>
    <x v="321"/>
    <x v="2"/>
    <x v="8"/>
    <x v="1"/>
    <x v="9"/>
  </r>
  <r>
    <x v="362"/>
    <x v="360"/>
    <x v="1"/>
    <x v="3"/>
    <x v="93"/>
    <x v="13"/>
    <x v="2"/>
    <x v="14"/>
    <x v="22"/>
    <x v="4"/>
    <x v="96"/>
    <x v="83"/>
    <x v="2"/>
    <x v="26"/>
    <x v="151"/>
    <x v="102"/>
    <x v="213"/>
    <x v="213"/>
    <x v="76"/>
    <x v="244"/>
    <x v="260"/>
    <x v="2"/>
    <x v="242"/>
    <x v="161"/>
    <x v="165"/>
    <x v="245"/>
    <x v="119"/>
    <x v="161"/>
    <x v="165"/>
    <x v="245"/>
    <x v="2"/>
    <x v="84"/>
    <x v="64"/>
    <x v="165"/>
    <x v="174"/>
    <x v="247"/>
    <x v="247"/>
    <x v="245"/>
    <x v="2"/>
    <x v="8"/>
    <x v="1"/>
    <x v="9"/>
  </r>
  <r>
    <x v="47"/>
    <x v="48"/>
    <x v="1"/>
    <x v="3"/>
    <x v="94"/>
    <x v="13"/>
    <x v="9"/>
    <x v="13"/>
    <x v="23"/>
    <x v="1"/>
    <x v="35"/>
    <x v="45"/>
    <x v="2"/>
    <x v="28"/>
    <x v="141"/>
    <x v="99"/>
    <x v="173"/>
    <x v="175"/>
    <x v="85"/>
    <x v="258"/>
    <x v="310"/>
    <x v="2"/>
    <x v="293"/>
    <x v="320"/>
    <x v="320"/>
    <x v="304"/>
    <x v="97"/>
    <x v="320"/>
    <x v="320"/>
    <x v="305"/>
    <x v="2"/>
    <x v="30"/>
    <x v="98"/>
    <x v="338"/>
    <x v="346"/>
    <x v="305"/>
    <x v="305"/>
    <x v="305"/>
    <x v="3"/>
    <x v="8"/>
    <x v="1"/>
    <x v="9"/>
  </r>
  <r>
    <x v="171"/>
    <x v="168"/>
    <x v="1"/>
    <x v="3"/>
    <x v="94"/>
    <x v="13"/>
    <x v="9"/>
    <x v="13"/>
    <x v="28"/>
    <x v="1"/>
    <x v="65"/>
    <x v="94"/>
    <x v="2"/>
    <x v="16"/>
    <x v="310"/>
    <x v="99"/>
    <x v="189"/>
    <x v="191"/>
    <x v="77"/>
    <x v="53"/>
    <x v="32"/>
    <x v="2"/>
    <x v="58"/>
    <x v="51"/>
    <x v="53"/>
    <x v="60"/>
    <x v="323"/>
    <x v="51"/>
    <x v="53"/>
    <x v="60"/>
    <x v="2"/>
    <x v="329"/>
    <x v="64"/>
    <x v="58"/>
    <x v="44"/>
    <x v="58"/>
    <x v="58"/>
    <x v="58"/>
    <x v="2"/>
    <x v="8"/>
    <x v="1"/>
    <x v="9"/>
  </r>
  <r>
    <x v="236"/>
    <x v="227"/>
    <x v="1"/>
    <x v="10"/>
    <x v="94"/>
    <x v="13"/>
    <x v="9"/>
    <x v="13"/>
    <x v="28"/>
    <x v="5"/>
    <x v="65"/>
    <x v="94"/>
    <x v="2"/>
    <x v="28"/>
    <x v="52"/>
    <x v="99"/>
    <x v="189"/>
    <x v="191"/>
    <x v="77"/>
    <x v="312"/>
    <x v="331"/>
    <x v="2"/>
    <x v="313"/>
    <x v="310"/>
    <x v="307"/>
    <x v="312"/>
    <x v="39"/>
    <x v="310"/>
    <x v="307"/>
    <x v="313"/>
    <x v="2"/>
    <x v="16"/>
    <x v="64"/>
    <x v="316"/>
    <x v="335"/>
    <x v="313"/>
    <x v="313"/>
    <x v="313"/>
    <x v="2"/>
    <x v="8"/>
    <x v="1"/>
    <x v="9"/>
  </r>
  <r>
    <x v="381"/>
    <x v="380"/>
    <x v="1"/>
    <x v="3"/>
    <x v="95"/>
    <x v="15"/>
    <x v="9"/>
    <x v="10"/>
    <x v="22"/>
    <x v="0"/>
    <x v="104"/>
    <x v="35"/>
    <x v="2"/>
    <x v="17"/>
    <x v="192"/>
    <x v="17"/>
    <x v="26"/>
    <x v="26"/>
    <x v="206"/>
    <x v="172"/>
    <x v="184"/>
    <x v="2"/>
    <x v="184"/>
    <x v="180"/>
    <x v="180"/>
    <x v="182"/>
    <x v="189"/>
    <x v="180"/>
    <x v="180"/>
    <x v="183"/>
    <x v="2"/>
    <x v="345"/>
    <x v="64"/>
    <x v="181"/>
    <x v="189"/>
    <x v="181"/>
    <x v="181"/>
    <x v="181"/>
    <x v="4"/>
    <x v="8"/>
    <x v="7"/>
    <x v="15"/>
  </r>
  <r>
    <x v="304"/>
    <x v="299"/>
    <x v="1"/>
    <x v="3"/>
    <x v="96"/>
    <x v="2"/>
    <x v="8"/>
    <x v="14"/>
    <x v="4"/>
    <x v="4"/>
    <x v="70"/>
    <x v="100"/>
    <x v="2"/>
    <x v="16"/>
    <x v="269"/>
    <x v="31"/>
    <x v="73"/>
    <x v="75"/>
    <x v="183"/>
    <x v="121"/>
    <x v="150"/>
    <x v="2"/>
    <x v="137"/>
    <x v="254"/>
    <x v="249"/>
    <x v="138"/>
    <x v="249"/>
    <x v="254"/>
    <x v="249"/>
    <x v="138"/>
    <x v="2"/>
    <x v="216"/>
    <x v="64"/>
    <x v="254"/>
    <x v="252"/>
    <x v="136"/>
    <x v="136"/>
    <x v="136"/>
    <x v="2"/>
    <x v="4"/>
    <x v="7"/>
    <x v="4"/>
  </r>
  <r>
    <x v="306"/>
    <x v="301"/>
    <x v="1"/>
    <x v="3"/>
    <x v="96"/>
    <x v="2"/>
    <x v="8"/>
    <x v="14"/>
    <x v="22"/>
    <x v="4"/>
    <x v="71"/>
    <x v="101"/>
    <x v="2"/>
    <x v="16"/>
    <x v="281"/>
    <x v="36"/>
    <x v="74"/>
    <x v="76"/>
    <x v="184"/>
    <x v="120"/>
    <x v="148"/>
    <x v="2"/>
    <x v="136"/>
    <x v="222"/>
    <x v="213"/>
    <x v="134"/>
    <x v="239"/>
    <x v="222"/>
    <x v="213"/>
    <x v="134"/>
    <x v="2"/>
    <x v="218"/>
    <x v="64"/>
    <x v="213"/>
    <x v="214"/>
    <x v="132"/>
    <x v="132"/>
    <x v="132"/>
    <x v="2"/>
    <x v="4"/>
    <x v="7"/>
    <x v="4"/>
  </r>
  <r>
    <x v="342"/>
    <x v="344"/>
    <x v="1"/>
    <x v="3"/>
    <x v="96"/>
    <x v="2"/>
    <x v="8"/>
    <x v="14"/>
    <x v="22"/>
    <x v="4"/>
    <x v="89"/>
    <x v="117"/>
    <x v="2"/>
    <x v="16"/>
    <x v="321"/>
    <x v="50"/>
    <x v="76"/>
    <x v="77"/>
    <x v="182"/>
    <x v="117"/>
    <x v="142"/>
    <x v="2"/>
    <x v="133"/>
    <x v="117"/>
    <x v="117"/>
    <x v="132"/>
    <x v="230"/>
    <x v="116"/>
    <x v="117"/>
    <x v="132"/>
    <x v="2"/>
    <x v="221"/>
    <x v="64"/>
    <x v="118"/>
    <x v="135"/>
    <x v="130"/>
    <x v="130"/>
    <x v="130"/>
    <x v="2"/>
    <x v="4"/>
    <x v="7"/>
    <x v="4"/>
  </r>
  <r>
    <x v="172"/>
    <x v="169"/>
    <x v="1"/>
    <x v="3"/>
    <x v="97"/>
    <x v="14"/>
    <x v="0"/>
    <x v="13"/>
    <x v="28"/>
    <x v="1"/>
    <x v="65"/>
    <x v="94"/>
    <x v="2"/>
    <x v="16"/>
    <x v="276"/>
    <x v="61"/>
    <x v="152"/>
    <x v="156"/>
    <x v="144"/>
    <x v="93"/>
    <x v="67"/>
    <x v="2"/>
    <x v="80"/>
    <x v="278"/>
    <x v="270"/>
    <x v="103"/>
    <x v="313"/>
    <x v="277"/>
    <x v="270"/>
    <x v="103"/>
    <x v="2"/>
    <x v="285"/>
    <x v="64"/>
    <x v="280"/>
    <x v="242"/>
    <x v="101"/>
    <x v="101"/>
    <x v="101"/>
    <x v="2"/>
    <x v="7"/>
    <x v="7"/>
    <x v="7"/>
  </r>
  <r>
    <x v="237"/>
    <x v="228"/>
    <x v="1"/>
    <x v="10"/>
    <x v="97"/>
    <x v="14"/>
    <x v="0"/>
    <x v="13"/>
    <x v="28"/>
    <x v="5"/>
    <x v="65"/>
    <x v="94"/>
    <x v="2"/>
    <x v="28"/>
    <x v="83"/>
    <x v="61"/>
    <x v="152"/>
    <x v="156"/>
    <x v="144"/>
    <x v="265"/>
    <x v="291"/>
    <x v="2"/>
    <x v="287"/>
    <x v="84"/>
    <x v="91"/>
    <x v="261"/>
    <x v="53"/>
    <x v="85"/>
    <x v="91"/>
    <x v="261"/>
    <x v="2"/>
    <x v="62"/>
    <x v="64"/>
    <x v="93"/>
    <x v="145"/>
    <x v="261"/>
    <x v="261"/>
    <x v="261"/>
    <x v="2"/>
    <x v="7"/>
    <x v="7"/>
    <x v="7"/>
  </r>
  <r>
    <x v="40"/>
    <x v="34"/>
    <x v="1"/>
    <x v="3"/>
    <x v="98"/>
    <x v="14"/>
    <x v="0"/>
    <x v="14"/>
    <x v="24"/>
    <x v="4"/>
    <x v="32"/>
    <x v="66"/>
    <x v="2"/>
    <x v="16"/>
    <x v="230"/>
    <x v="57"/>
    <x v="144"/>
    <x v="147"/>
    <x v="111"/>
    <x v="100"/>
    <x v="97"/>
    <x v="2"/>
    <x v="98"/>
    <x v="289"/>
    <x v="285"/>
    <x v="95"/>
    <x v="267"/>
    <x v="288"/>
    <x v="284"/>
    <x v="95"/>
    <x v="2"/>
    <x v="272"/>
    <x v="22"/>
    <x v="258"/>
    <x v="43"/>
    <x v="93"/>
    <x v="93"/>
    <x v="93"/>
    <x v="2"/>
    <x v="7"/>
    <x v="7"/>
    <x v="7"/>
  </r>
  <r>
    <x v="98"/>
    <x v="100"/>
    <x v="1"/>
    <x v="3"/>
    <x v="98"/>
    <x v="14"/>
    <x v="0"/>
    <x v="14"/>
    <x v="7"/>
    <x v="4"/>
    <x v="53"/>
    <x v="86"/>
    <x v="2"/>
    <x v="28"/>
    <x v="123"/>
    <x v="69"/>
    <x v="146"/>
    <x v="148"/>
    <x v="108"/>
    <x v="277"/>
    <x v="272"/>
    <x v="2"/>
    <x v="278"/>
    <x v="149"/>
    <x v="155"/>
    <x v="284"/>
    <x v="106"/>
    <x v="149"/>
    <x v="155"/>
    <x v="285"/>
    <x v="2"/>
    <x v="76"/>
    <x v="87"/>
    <x v="217"/>
    <x v="342"/>
    <x v="285"/>
    <x v="285"/>
    <x v="285"/>
    <x v="2"/>
    <x v="7"/>
    <x v="7"/>
    <x v="7"/>
  </r>
  <r>
    <x v="173"/>
    <x v="170"/>
    <x v="1"/>
    <x v="3"/>
    <x v="98"/>
    <x v="14"/>
    <x v="0"/>
    <x v="14"/>
    <x v="28"/>
    <x v="4"/>
    <x v="65"/>
    <x v="94"/>
    <x v="2"/>
    <x v="16"/>
    <x v="270"/>
    <x v="62"/>
    <x v="147"/>
    <x v="149"/>
    <x v="102"/>
    <x v="73"/>
    <x v="90"/>
    <x v="2"/>
    <x v="85"/>
    <x v="253"/>
    <x v="246"/>
    <x v="82"/>
    <x v="274"/>
    <x v="253"/>
    <x v="246"/>
    <x v="82"/>
    <x v="2"/>
    <x v="282"/>
    <x v="64"/>
    <x v="252"/>
    <x v="38"/>
    <x v="80"/>
    <x v="80"/>
    <x v="80"/>
    <x v="2"/>
    <x v="7"/>
    <x v="7"/>
    <x v="7"/>
  </r>
  <r>
    <x v="238"/>
    <x v="229"/>
    <x v="1"/>
    <x v="10"/>
    <x v="98"/>
    <x v="14"/>
    <x v="0"/>
    <x v="14"/>
    <x v="28"/>
    <x v="5"/>
    <x v="65"/>
    <x v="94"/>
    <x v="2"/>
    <x v="28"/>
    <x v="89"/>
    <x v="62"/>
    <x v="147"/>
    <x v="149"/>
    <x v="102"/>
    <x v="289"/>
    <x v="273"/>
    <x v="2"/>
    <x v="281"/>
    <x v="110"/>
    <x v="118"/>
    <x v="281"/>
    <x v="89"/>
    <x v="110"/>
    <x v="118"/>
    <x v="282"/>
    <x v="2"/>
    <x v="65"/>
    <x v="64"/>
    <x v="120"/>
    <x v="341"/>
    <x v="282"/>
    <x v="282"/>
    <x v="282"/>
    <x v="2"/>
    <x v="7"/>
    <x v="7"/>
    <x v="7"/>
  </r>
  <r>
    <x v="317"/>
    <x v="312"/>
    <x v="1"/>
    <x v="3"/>
    <x v="98"/>
    <x v="14"/>
    <x v="0"/>
    <x v="14"/>
    <x v="25"/>
    <x v="4"/>
    <x v="75"/>
    <x v="105"/>
    <x v="2"/>
    <x v="16"/>
    <x v="305"/>
    <x v="78"/>
    <x v="148"/>
    <x v="150"/>
    <x v="103"/>
    <x v="68"/>
    <x v="84"/>
    <x v="2"/>
    <x v="81"/>
    <x v="85"/>
    <x v="86"/>
    <x v="72"/>
    <x v="261"/>
    <x v="86"/>
    <x v="86"/>
    <x v="72"/>
    <x v="2"/>
    <x v="288"/>
    <x v="64"/>
    <x v="87"/>
    <x v="101"/>
    <x v="70"/>
    <x v="70"/>
    <x v="70"/>
    <x v="2"/>
    <x v="7"/>
    <x v="7"/>
    <x v="7"/>
  </r>
  <r>
    <x v="395"/>
    <x v="397"/>
    <x v="1"/>
    <x v="3"/>
    <x v="98"/>
    <x v="14"/>
    <x v="0"/>
    <x v="14"/>
    <x v="12"/>
    <x v="4"/>
    <x v="108"/>
    <x v="131"/>
    <x v="2"/>
    <x v="16"/>
    <x v="333"/>
    <x v="72"/>
    <x v="150"/>
    <x v="152"/>
    <x v="96"/>
    <x v="62"/>
    <x v="88"/>
    <x v="2"/>
    <x v="77"/>
    <x v="218"/>
    <x v="207"/>
    <x v="73"/>
    <x v="280"/>
    <x v="218"/>
    <x v="205"/>
    <x v="73"/>
    <x v="2"/>
    <x v="294"/>
    <x v="64"/>
    <x v="206"/>
    <x v="211"/>
    <x v="71"/>
    <x v="71"/>
    <x v="71"/>
    <x v="1"/>
    <x v="7"/>
    <x v="7"/>
    <x v="7"/>
  </r>
  <r>
    <x v="117"/>
    <x v="325"/>
    <x v="1"/>
    <x v="5"/>
    <x v="99"/>
    <x v="15"/>
    <x v="4"/>
    <x v="3"/>
    <x v="16"/>
    <x v="5"/>
    <x v="62"/>
    <x v="94"/>
    <x v="2"/>
    <x v="0"/>
    <x v="179"/>
    <x v="0"/>
    <x v="1"/>
    <x v="0"/>
    <x v="251"/>
    <x v="186"/>
    <x v="188"/>
    <x v="2"/>
    <x v="190"/>
    <x v="186"/>
    <x v="187"/>
    <x v="193"/>
    <x v="180"/>
    <x v="186"/>
    <x v="187"/>
    <x v="192"/>
    <x v="2"/>
    <x v="345"/>
    <x v="11"/>
    <x v="60"/>
    <x v="53"/>
    <x v="190"/>
    <x v="190"/>
    <x v="190"/>
    <x v="2"/>
    <x v="8"/>
    <x v="7"/>
    <x v="15"/>
  </r>
  <r>
    <x v="117"/>
    <x v="332"/>
    <x v="1"/>
    <x v="2"/>
    <x v="99"/>
    <x v="15"/>
    <x v="4"/>
    <x v="3"/>
    <x v="13"/>
    <x v="5"/>
    <x v="62"/>
    <x v="94"/>
    <x v="2"/>
    <x v="0"/>
    <x v="179"/>
    <x v="0"/>
    <x v="1"/>
    <x v="0"/>
    <x v="251"/>
    <x v="186"/>
    <x v="188"/>
    <x v="2"/>
    <x v="190"/>
    <x v="186"/>
    <x v="187"/>
    <x v="193"/>
    <x v="180"/>
    <x v="186"/>
    <x v="187"/>
    <x v="192"/>
    <x v="2"/>
    <x v="345"/>
    <x v="11"/>
    <x v="60"/>
    <x v="53"/>
    <x v="190"/>
    <x v="190"/>
    <x v="190"/>
    <x v="2"/>
    <x v="8"/>
    <x v="7"/>
    <x v="15"/>
  </r>
  <r>
    <x v="118"/>
    <x v="331"/>
    <x v="1"/>
    <x v="4"/>
    <x v="99"/>
    <x v="15"/>
    <x v="4"/>
    <x v="3"/>
    <x v="14"/>
    <x v="5"/>
    <x v="62"/>
    <x v="94"/>
    <x v="2"/>
    <x v="40"/>
    <x v="179"/>
    <x v="0"/>
    <x v="1"/>
    <x v="0"/>
    <x v="251"/>
    <x v="186"/>
    <x v="188"/>
    <x v="2"/>
    <x v="190"/>
    <x v="186"/>
    <x v="187"/>
    <x v="193"/>
    <x v="180"/>
    <x v="186"/>
    <x v="187"/>
    <x v="192"/>
    <x v="2"/>
    <x v="345"/>
    <x v="105"/>
    <x v="314"/>
    <x v="320"/>
    <x v="190"/>
    <x v="190"/>
    <x v="190"/>
    <x v="2"/>
    <x v="8"/>
    <x v="7"/>
    <x v="15"/>
  </r>
  <r>
    <x v="120"/>
    <x v="326"/>
    <x v="1"/>
    <x v="5"/>
    <x v="99"/>
    <x v="15"/>
    <x v="4"/>
    <x v="3"/>
    <x v="1"/>
    <x v="5"/>
    <x v="65"/>
    <x v="94"/>
    <x v="2"/>
    <x v="5"/>
    <x v="179"/>
    <x v="14"/>
    <x v="1"/>
    <x v="0"/>
    <x v="251"/>
    <x v="186"/>
    <x v="188"/>
    <x v="2"/>
    <x v="190"/>
    <x v="186"/>
    <x v="187"/>
    <x v="193"/>
    <x v="180"/>
    <x v="186"/>
    <x v="187"/>
    <x v="192"/>
    <x v="2"/>
    <x v="345"/>
    <x v="64"/>
    <x v="188"/>
    <x v="193"/>
    <x v="190"/>
    <x v="190"/>
    <x v="190"/>
    <x v="2"/>
    <x v="8"/>
    <x v="7"/>
    <x v="15"/>
  </r>
  <r>
    <x v="120"/>
    <x v="330"/>
    <x v="1"/>
    <x v="2"/>
    <x v="99"/>
    <x v="15"/>
    <x v="4"/>
    <x v="3"/>
    <x v="13"/>
    <x v="5"/>
    <x v="65"/>
    <x v="94"/>
    <x v="2"/>
    <x v="5"/>
    <x v="179"/>
    <x v="14"/>
    <x v="1"/>
    <x v="0"/>
    <x v="251"/>
    <x v="186"/>
    <x v="188"/>
    <x v="2"/>
    <x v="190"/>
    <x v="186"/>
    <x v="187"/>
    <x v="193"/>
    <x v="180"/>
    <x v="186"/>
    <x v="187"/>
    <x v="192"/>
    <x v="2"/>
    <x v="345"/>
    <x v="64"/>
    <x v="188"/>
    <x v="193"/>
    <x v="190"/>
    <x v="190"/>
    <x v="190"/>
    <x v="2"/>
    <x v="8"/>
    <x v="7"/>
    <x v="15"/>
  </r>
  <r>
    <x v="121"/>
    <x v="329"/>
    <x v="1"/>
    <x v="4"/>
    <x v="99"/>
    <x v="15"/>
    <x v="4"/>
    <x v="3"/>
    <x v="14"/>
    <x v="5"/>
    <x v="65"/>
    <x v="94"/>
    <x v="2"/>
    <x v="35"/>
    <x v="179"/>
    <x v="14"/>
    <x v="1"/>
    <x v="0"/>
    <x v="251"/>
    <x v="186"/>
    <x v="188"/>
    <x v="2"/>
    <x v="190"/>
    <x v="186"/>
    <x v="187"/>
    <x v="193"/>
    <x v="180"/>
    <x v="186"/>
    <x v="187"/>
    <x v="192"/>
    <x v="2"/>
    <x v="345"/>
    <x v="64"/>
    <x v="188"/>
    <x v="193"/>
    <x v="190"/>
    <x v="190"/>
    <x v="190"/>
    <x v="2"/>
    <x v="8"/>
    <x v="7"/>
    <x v="15"/>
  </r>
  <r>
    <x v="345"/>
    <x v="382"/>
    <x v="1"/>
    <x v="5"/>
    <x v="99"/>
    <x v="15"/>
    <x v="4"/>
    <x v="3"/>
    <x v="16"/>
    <x v="3"/>
    <x v="90"/>
    <x v="118"/>
    <x v="2"/>
    <x v="3"/>
    <x v="179"/>
    <x v="14"/>
    <x v="1"/>
    <x v="0"/>
    <x v="251"/>
    <x v="186"/>
    <x v="188"/>
    <x v="2"/>
    <x v="190"/>
    <x v="186"/>
    <x v="187"/>
    <x v="193"/>
    <x v="180"/>
    <x v="186"/>
    <x v="187"/>
    <x v="192"/>
    <x v="2"/>
    <x v="345"/>
    <x v="64"/>
    <x v="188"/>
    <x v="193"/>
    <x v="190"/>
    <x v="190"/>
    <x v="190"/>
    <x v="2"/>
    <x v="8"/>
    <x v="7"/>
    <x v="15"/>
  </r>
  <r>
    <x v="346"/>
    <x v="383"/>
    <x v="1"/>
    <x v="4"/>
    <x v="99"/>
    <x v="15"/>
    <x v="4"/>
    <x v="3"/>
    <x v="14"/>
    <x v="3"/>
    <x v="90"/>
    <x v="118"/>
    <x v="2"/>
    <x v="37"/>
    <x v="179"/>
    <x v="14"/>
    <x v="1"/>
    <x v="0"/>
    <x v="251"/>
    <x v="186"/>
    <x v="188"/>
    <x v="2"/>
    <x v="190"/>
    <x v="186"/>
    <x v="187"/>
    <x v="193"/>
    <x v="180"/>
    <x v="186"/>
    <x v="187"/>
    <x v="192"/>
    <x v="2"/>
    <x v="345"/>
    <x v="64"/>
    <x v="188"/>
    <x v="193"/>
    <x v="190"/>
    <x v="190"/>
    <x v="190"/>
    <x v="2"/>
    <x v="8"/>
    <x v="7"/>
    <x v="15"/>
  </r>
  <r>
    <x v="347"/>
    <x v="384"/>
    <x v="1"/>
    <x v="2"/>
    <x v="99"/>
    <x v="15"/>
    <x v="4"/>
    <x v="3"/>
    <x v="13"/>
    <x v="3"/>
    <x v="90"/>
    <x v="118"/>
    <x v="2"/>
    <x v="3"/>
    <x v="179"/>
    <x v="14"/>
    <x v="1"/>
    <x v="0"/>
    <x v="251"/>
    <x v="186"/>
    <x v="188"/>
    <x v="2"/>
    <x v="190"/>
    <x v="186"/>
    <x v="187"/>
    <x v="193"/>
    <x v="180"/>
    <x v="186"/>
    <x v="187"/>
    <x v="192"/>
    <x v="2"/>
    <x v="345"/>
    <x v="64"/>
    <x v="188"/>
    <x v="193"/>
    <x v="190"/>
    <x v="190"/>
    <x v="190"/>
    <x v="2"/>
    <x v="8"/>
    <x v="7"/>
    <x v="15"/>
  </r>
  <r>
    <x v="364"/>
    <x v="363"/>
    <x v="1"/>
    <x v="3"/>
    <x v="100"/>
    <x v="5"/>
    <x v="6"/>
    <x v="7"/>
    <x v="2"/>
    <x v="1"/>
    <x v="98"/>
    <x v="134"/>
    <x v="2"/>
    <x v="31"/>
    <x v="3"/>
    <x v="6"/>
    <x v="12"/>
    <x v="13"/>
    <x v="238"/>
    <x v="197"/>
    <x v="208"/>
    <x v="2"/>
    <x v="198"/>
    <x v="125"/>
    <x v="129"/>
    <x v="198"/>
    <x v="126"/>
    <x v="125"/>
    <x v="128"/>
    <x v="197"/>
    <x v="2"/>
    <x v="143"/>
    <x v="64"/>
    <x v="135"/>
    <x v="149"/>
    <x v="195"/>
    <x v="195"/>
    <x v="195"/>
    <x v="1"/>
    <x v="1"/>
    <x v="7"/>
    <x v="1"/>
  </r>
  <r>
    <x v="128"/>
    <x v="126"/>
    <x v="1"/>
    <x v="3"/>
    <x v="101"/>
    <x v="14"/>
    <x v="3"/>
    <x v="8"/>
    <x v="28"/>
    <x v="7"/>
    <x v="65"/>
    <x v="94"/>
    <x v="2"/>
    <x v="16"/>
    <x v="272"/>
    <x v="48"/>
    <x v="60"/>
    <x v="63"/>
    <x v="259"/>
    <x v="330"/>
    <x v="151"/>
    <x v="2"/>
    <x v="322"/>
    <x v="95"/>
    <x v="103"/>
    <x v="329"/>
    <x v="202"/>
    <x v="96"/>
    <x v="103"/>
    <x v="329"/>
    <x v="2"/>
    <x v="283"/>
    <x v="64"/>
    <x v="103"/>
    <x v="115"/>
    <x v="329"/>
    <x v="329"/>
    <x v="329"/>
    <x v="2"/>
    <x v="7"/>
    <x v="7"/>
    <x v="7"/>
  </r>
  <r>
    <x v="239"/>
    <x v="230"/>
    <x v="1"/>
    <x v="10"/>
    <x v="101"/>
    <x v="14"/>
    <x v="3"/>
    <x v="8"/>
    <x v="28"/>
    <x v="5"/>
    <x v="65"/>
    <x v="94"/>
    <x v="2"/>
    <x v="28"/>
    <x v="87"/>
    <x v="48"/>
    <x v="60"/>
    <x v="63"/>
    <x v="259"/>
    <x v="33"/>
    <x v="215"/>
    <x v="2"/>
    <x v="52"/>
    <x v="269"/>
    <x v="259"/>
    <x v="45"/>
    <x v="161"/>
    <x v="268"/>
    <x v="259"/>
    <x v="45"/>
    <x v="2"/>
    <x v="64"/>
    <x v="64"/>
    <x v="266"/>
    <x v="268"/>
    <x v="43"/>
    <x v="43"/>
    <x v="43"/>
    <x v="2"/>
    <x v="7"/>
    <x v="7"/>
    <x v="7"/>
  </r>
  <r>
    <x v="301"/>
    <x v="295"/>
    <x v="1"/>
    <x v="3"/>
    <x v="101"/>
    <x v="14"/>
    <x v="3"/>
    <x v="8"/>
    <x v="22"/>
    <x v="7"/>
    <x v="68"/>
    <x v="98"/>
    <x v="2"/>
    <x v="28"/>
    <x v="72"/>
    <x v="52"/>
    <x v="62"/>
    <x v="65"/>
    <x v="258"/>
    <x v="32"/>
    <x v="217"/>
    <x v="2"/>
    <x v="50"/>
    <x v="282"/>
    <x v="276"/>
    <x v="46"/>
    <x v="164"/>
    <x v="280"/>
    <x v="275"/>
    <x v="46"/>
    <x v="2"/>
    <x v="61"/>
    <x v="64"/>
    <x v="286"/>
    <x v="280"/>
    <x v="44"/>
    <x v="44"/>
    <x v="44"/>
    <x v="2"/>
    <x v="7"/>
    <x v="7"/>
    <x v="7"/>
  </r>
  <r>
    <x v="10"/>
    <x v="4"/>
    <x v="1"/>
    <x v="3"/>
    <x v="102"/>
    <x v="14"/>
    <x v="1"/>
    <x v="8"/>
    <x v="24"/>
    <x v="7"/>
    <x v="11"/>
    <x v="52"/>
    <x v="2"/>
    <x v="15"/>
    <x v="343"/>
    <x v="30"/>
    <x v="224"/>
    <x v="227"/>
    <x v="261"/>
    <x v="360"/>
    <x v="17"/>
    <x v="2"/>
    <x v="364"/>
    <x v="365"/>
    <x v="364"/>
    <x v="368"/>
    <x v="356"/>
    <x v="365"/>
    <x v="364"/>
    <x v="368"/>
    <x v="2"/>
    <x v="299"/>
    <x v="20"/>
    <x v="378"/>
    <x v="372"/>
    <x v="368"/>
    <x v="368"/>
    <x v="368"/>
    <x v="2"/>
    <x v="7"/>
    <x v="7"/>
    <x v="7"/>
  </r>
  <r>
    <x v="37"/>
    <x v="30"/>
    <x v="1"/>
    <x v="3"/>
    <x v="102"/>
    <x v="14"/>
    <x v="1"/>
    <x v="8"/>
    <x v="22"/>
    <x v="7"/>
    <x v="33"/>
    <x v="67"/>
    <x v="2"/>
    <x v="29"/>
    <x v="9"/>
    <x v="42"/>
    <x v="226"/>
    <x v="232"/>
    <x v="262"/>
    <x v="1"/>
    <x v="356"/>
    <x v="2"/>
    <x v="1"/>
    <x v="5"/>
    <x v="5"/>
    <x v="1"/>
    <x v="6"/>
    <x v="5"/>
    <x v="5"/>
    <x v="1"/>
    <x v="2"/>
    <x v="41"/>
    <x v="97"/>
    <x v="5"/>
    <x v="9"/>
    <x v="1"/>
    <x v="1"/>
    <x v="1"/>
    <x v="2"/>
    <x v="7"/>
    <x v="7"/>
    <x v="7"/>
  </r>
  <r>
    <x v="388"/>
    <x v="390"/>
    <x v="1"/>
    <x v="3"/>
    <x v="102"/>
    <x v="14"/>
    <x v="1"/>
    <x v="8"/>
    <x v="11"/>
    <x v="7"/>
    <x v="107"/>
    <x v="130"/>
    <x v="0"/>
    <x v="28"/>
    <x v="13"/>
    <x v="117"/>
    <x v="229"/>
    <x v="233"/>
    <x v="263"/>
    <x v="4"/>
    <x v="351"/>
    <x v="2"/>
    <x v="6"/>
    <x v="116"/>
    <x v="72"/>
    <x v="5"/>
    <x v="111"/>
    <x v="121"/>
    <x v="84"/>
    <x v="7"/>
    <x v="2"/>
    <x v="52"/>
    <x v="64"/>
    <x v="85"/>
    <x v="96"/>
    <x v="7"/>
    <x v="7"/>
    <x v="7"/>
    <x v="2"/>
    <x v="7"/>
    <x v="7"/>
    <x v="7"/>
  </r>
  <r>
    <x v="402"/>
    <x v="404"/>
    <x v="1"/>
    <x v="3"/>
    <x v="102"/>
    <x v="14"/>
    <x v="1"/>
    <x v="8"/>
    <x v="2"/>
    <x v="7"/>
    <x v="110"/>
    <x v="133"/>
    <x v="0"/>
    <x v="28"/>
    <x v="12"/>
    <x v="118"/>
    <x v="230"/>
    <x v="234"/>
    <x v="264"/>
    <x v="3"/>
    <x v="352"/>
    <x v="2"/>
    <x v="5"/>
    <x v="229"/>
    <x v="136"/>
    <x v="4"/>
    <x v="118"/>
    <x v="227"/>
    <x v="137"/>
    <x v="6"/>
    <x v="2"/>
    <x v="50"/>
    <x v="64"/>
    <x v="144"/>
    <x v="157"/>
    <x v="6"/>
    <x v="6"/>
    <x v="6"/>
    <x v="1"/>
    <x v="7"/>
    <x v="7"/>
    <x v="7"/>
  </r>
  <r>
    <x v="174"/>
    <x v="171"/>
    <x v="1"/>
    <x v="3"/>
    <x v="103"/>
    <x v="13"/>
    <x v="3"/>
    <x v="14"/>
    <x v="28"/>
    <x v="9"/>
    <x v="65"/>
    <x v="94"/>
    <x v="2"/>
    <x v="16"/>
    <x v="314"/>
    <x v="90"/>
    <x v="114"/>
    <x v="102"/>
    <x v="9"/>
    <x v="11"/>
    <x v="89"/>
    <x v="2"/>
    <x v="12"/>
    <x v="24"/>
    <x v="22"/>
    <x v="9"/>
    <x v="197"/>
    <x v="24"/>
    <x v="22"/>
    <x v="8"/>
    <x v="2"/>
    <x v="331"/>
    <x v="64"/>
    <x v="23"/>
    <x v="40"/>
    <x v="8"/>
    <x v="8"/>
    <x v="8"/>
    <x v="2"/>
    <x v="8"/>
    <x v="1"/>
    <x v="9"/>
  </r>
  <r>
    <x v="240"/>
    <x v="231"/>
    <x v="1"/>
    <x v="10"/>
    <x v="103"/>
    <x v="13"/>
    <x v="3"/>
    <x v="14"/>
    <x v="28"/>
    <x v="5"/>
    <x v="65"/>
    <x v="94"/>
    <x v="2"/>
    <x v="28"/>
    <x v="47"/>
    <x v="90"/>
    <x v="114"/>
    <x v="102"/>
    <x v="9"/>
    <x v="350"/>
    <x v="274"/>
    <x v="2"/>
    <x v="355"/>
    <x v="341"/>
    <x v="342"/>
    <x v="362"/>
    <x v="166"/>
    <x v="341"/>
    <x v="342"/>
    <x v="363"/>
    <x v="2"/>
    <x v="13"/>
    <x v="64"/>
    <x v="354"/>
    <x v="338"/>
    <x v="363"/>
    <x v="363"/>
    <x v="363"/>
    <x v="2"/>
    <x v="8"/>
    <x v="1"/>
    <x v="9"/>
  </r>
  <r>
    <x v="46"/>
    <x v="47"/>
    <x v="1"/>
    <x v="3"/>
    <x v="104"/>
    <x v="7"/>
    <x v="1"/>
    <x v="14"/>
    <x v="22"/>
    <x v="4"/>
    <x v="30"/>
    <x v="27"/>
    <x v="2"/>
    <x v="19"/>
    <x v="185"/>
    <x v="128"/>
    <x v="244"/>
    <x v="244"/>
    <x v="51"/>
    <x v="134"/>
    <x v="34"/>
    <x v="2"/>
    <x v="115"/>
    <x v="316"/>
    <x v="315"/>
    <x v="115"/>
    <x v="234"/>
    <x v="316"/>
    <x v="315"/>
    <x v="117"/>
    <x v="2"/>
    <x v="192"/>
    <x v="15"/>
    <x v="298"/>
    <x v="59"/>
    <x v="113"/>
    <x v="113"/>
    <x v="115"/>
    <x v="5"/>
    <x v="8"/>
    <x v="5"/>
    <x v="13"/>
  </r>
  <r>
    <x v="82"/>
    <x v="84"/>
    <x v="2"/>
    <x v="9"/>
    <x v="104"/>
    <x v="7"/>
    <x v="1"/>
    <x v="14"/>
    <x v="11"/>
    <x v="4"/>
    <x v="4"/>
    <x v="27"/>
    <x v="2"/>
    <x v="24"/>
    <x v="168"/>
    <x v="127"/>
    <x v="245"/>
    <x v="245"/>
    <x v="50"/>
    <x v="226"/>
    <x v="324"/>
    <x v="2"/>
    <x v="246"/>
    <x v="40"/>
    <x v="42"/>
    <x v="252"/>
    <x v="136"/>
    <x v="40"/>
    <x v="42"/>
    <x v="250"/>
    <x v="2"/>
    <x v="151"/>
    <x v="104"/>
    <x v="105"/>
    <x v="312"/>
    <x v="252"/>
    <x v="252"/>
    <x v="250"/>
    <x v="5"/>
    <x v="8"/>
    <x v="5"/>
    <x v="13"/>
  </r>
  <r>
    <x v="293"/>
    <x v="288"/>
    <x v="2"/>
    <x v="8"/>
    <x v="104"/>
    <x v="7"/>
    <x v="1"/>
    <x v="14"/>
    <x v="14"/>
    <x v="4"/>
    <x v="4"/>
    <x v="27"/>
    <x v="2"/>
    <x v="19"/>
    <x v="186"/>
    <x v="127"/>
    <x v="245"/>
    <x v="245"/>
    <x v="50"/>
    <x v="133"/>
    <x v="37"/>
    <x v="2"/>
    <x v="116"/>
    <x v="322"/>
    <x v="321"/>
    <x v="118"/>
    <x v="232"/>
    <x v="322"/>
    <x v="321"/>
    <x v="120"/>
    <x v="2"/>
    <x v="193"/>
    <x v="12"/>
    <x v="264"/>
    <x v="61"/>
    <x v="116"/>
    <x v="116"/>
    <x v="118"/>
    <x v="5"/>
    <x v="8"/>
    <x v="5"/>
    <x v="13"/>
  </r>
  <r>
    <x v="294"/>
    <x v="289"/>
    <x v="1"/>
    <x v="1"/>
    <x v="104"/>
    <x v="7"/>
    <x v="1"/>
    <x v="14"/>
    <x v="13"/>
    <x v="4"/>
    <x v="4"/>
    <x v="27"/>
    <x v="2"/>
    <x v="24"/>
    <x v="168"/>
    <x v="127"/>
    <x v="245"/>
    <x v="245"/>
    <x v="50"/>
    <x v="226"/>
    <x v="324"/>
    <x v="2"/>
    <x v="246"/>
    <x v="40"/>
    <x v="42"/>
    <x v="252"/>
    <x v="136"/>
    <x v="40"/>
    <x v="42"/>
    <x v="250"/>
    <x v="2"/>
    <x v="151"/>
    <x v="104"/>
    <x v="105"/>
    <x v="312"/>
    <x v="252"/>
    <x v="252"/>
    <x v="250"/>
    <x v="5"/>
    <x v="8"/>
    <x v="5"/>
    <x v="13"/>
  </r>
  <r>
    <x v="175"/>
    <x v="172"/>
    <x v="1"/>
    <x v="3"/>
    <x v="105"/>
    <x v="1"/>
    <x v="7"/>
    <x v="3"/>
    <x v="28"/>
    <x v="1"/>
    <x v="65"/>
    <x v="94"/>
    <x v="2"/>
    <x v="16"/>
    <x v="280"/>
    <x v="58"/>
    <x v="93"/>
    <x v="84"/>
    <x v="33"/>
    <x v="20"/>
    <x v="99"/>
    <x v="2"/>
    <x v="21"/>
    <x v="101"/>
    <x v="80"/>
    <x v="20"/>
    <x v="288"/>
    <x v="100"/>
    <x v="79"/>
    <x v="18"/>
    <x v="2"/>
    <x v="292"/>
    <x v="64"/>
    <x v="81"/>
    <x v="82"/>
    <x v="18"/>
    <x v="18"/>
    <x v="18"/>
    <x v="2"/>
    <x v="6"/>
    <x v="7"/>
    <x v="6"/>
  </r>
  <r>
    <x v="241"/>
    <x v="232"/>
    <x v="1"/>
    <x v="10"/>
    <x v="105"/>
    <x v="1"/>
    <x v="7"/>
    <x v="3"/>
    <x v="28"/>
    <x v="5"/>
    <x v="65"/>
    <x v="94"/>
    <x v="2"/>
    <x v="28"/>
    <x v="80"/>
    <x v="58"/>
    <x v="93"/>
    <x v="84"/>
    <x v="33"/>
    <x v="340"/>
    <x v="259"/>
    <x v="2"/>
    <x v="343"/>
    <x v="262"/>
    <x v="279"/>
    <x v="348"/>
    <x v="77"/>
    <x v="262"/>
    <x v="278"/>
    <x v="349"/>
    <x v="2"/>
    <x v="55"/>
    <x v="64"/>
    <x v="289"/>
    <x v="294"/>
    <x v="349"/>
    <x v="349"/>
    <x v="349"/>
    <x v="2"/>
    <x v="6"/>
    <x v="7"/>
    <x v="6"/>
  </r>
  <r>
    <x v="299"/>
    <x v="294"/>
    <x v="1"/>
    <x v="3"/>
    <x v="105"/>
    <x v="1"/>
    <x v="7"/>
    <x v="3"/>
    <x v="22"/>
    <x v="1"/>
    <x v="68"/>
    <x v="98"/>
    <x v="2"/>
    <x v="28"/>
    <x v="60"/>
    <x v="69"/>
    <x v="94"/>
    <x v="85"/>
    <x v="34"/>
    <x v="343"/>
    <x v="268"/>
    <x v="2"/>
    <x v="345"/>
    <x v="307"/>
    <x v="314"/>
    <x v="352"/>
    <x v="94"/>
    <x v="307"/>
    <x v="314"/>
    <x v="353"/>
    <x v="2"/>
    <x v="54"/>
    <x v="64"/>
    <x v="322"/>
    <x v="330"/>
    <x v="353"/>
    <x v="353"/>
    <x v="353"/>
    <x v="2"/>
    <x v="6"/>
    <x v="7"/>
    <x v="6"/>
  </r>
  <r>
    <x v="45"/>
    <x v="35"/>
    <x v="1"/>
    <x v="3"/>
    <x v="106"/>
    <x v="0"/>
    <x v="5"/>
    <x v="14"/>
    <x v="22"/>
    <x v="9"/>
    <x v="33"/>
    <x v="67"/>
    <x v="2"/>
    <x v="16"/>
    <x v="227"/>
    <x v="44"/>
    <x v="130"/>
    <x v="130"/>
    <x v="11"/>
    <x v="21"/>
    <x v="85"/>
    <x v="2"/>
    <x v="20"/>
    <x v="305"/>
    <x v="292"/>
    <x v="21"/>
    <x v="300"/>
    <x v="305"/>
    <x v="291"/>
    <x v="19"/>
    <x v="2"/>
    <x v="234"/>
    <x v="29"/>
    <x v="283"/>
    <x v="74"/>
    <x v="19"/>
    <x v="19"/>
    <x v="19"/>
    <x v="2"/>
    <x v="5"/>
    <x v="7"/>
    <x v="5"/>
  </r>
  <r>
    <x v="60"/>
    <x v="62"/>
    <x v="1"/>
    <x v="3"/>
    <x v="106"/>
    <x v="0"/>
    <x v="5"/>
    <x v="14"/>
    <x v="24"/>
    <x v="9"/>
    <x v="38"/>
    <x v="73"/>
    <x v="2"/>
    <x v="16"/>
    <x v="232"/>
    <x v="42"/>
    <x v="131"/>
    <x v="131"/>
    <x v="16"/>
    <x v="19"/>
    <x v="80"/>
    <x v="2"/>
    <x v="19"/>
    <x v="302"/>
    <x v="289"/>
    <x v="19"/>
    <x v="304"/>
    <x v="302"/>
    <x v="288"/>
    <x v="17"/>
    <x v="2"/>
    <x v="236"/>
    <x v="50"/>
    <x v="291"/>
    <x v="78"/>
    <x v="17"/>
    <x v="17"/>
    <x v="17"/>
    <x v="2"/>
    <x v="5"/>
    <x v="7"/>
    <x v="5"/>
  </r>
  <r>
    <x v="61"/>
    <x v="63"/>
    <x v="1"/>
    <x v="3"/>
    <x v="106"/>
    <x v="0"/>
    <x v="5"/>
    <x v="14"/>
    <x v="4"/>
    <x v="9"/>
    <x v="39"/>
    <x v="74"/>
    <x v="2"/>
    <x v="28"/>
    <x v="130"/>
    <x v="49"/>
    <x v="132"/>
    <x v="132"/>
    <x v="15"/>
    <x v="341"/>
    <x v="279"/>
    <x v="2"/>
    <x v="346"/>
    <x v="72"/>
    <x v="93"/>
    <x v="349"/>
    <x v="65"/>
    <x v="73"/>
    <x v="93"/>
    <x v="350"/>
    <x v="2"/>
    <x v="122"/>
    <x v="80"/>
    <x v="108"/>
    <x v="299"/>
    <x v="350"/>
    <x v="350"/>
    <x v="350"/>
    <x v="2"/>
    <x v="5"/>
    <x v="7"/>
    <x v="5"/>
  </r>
  <r>
    <x v="63"/>
    <x v="65"/>
    <x v="1"/>
    <x v="3"/>
    <x v="106"/>
    <x v="0"/>
    <x v="5"/>
    <x v="14"/>
    <x v="7"/>
    <x v="9"/>
    <x v="40"/>
    <x v="75"/>
    <x v="2"/>
    <x v="28"/>
    <x v="129"/>
    <x v="51"/>
    <x v="133"/>
    <x v="133"/>
    <x v="14"/>
    <x v="342"/>
    <x v="280"/>
    <x v="2"/>
    <x v="347"/>
    <x v="76"/>
    <x v="100"/>
    <x v="350"/>
    <x v="68"/>
    <x v="78"/>
    <x v="100"/>
    <x v="351"/>
    <x v="2"/>
    <x v="121"/>
    <x v="84"/>
    <x v="119"/>
    <x v="300"/>
    <x v="351"/>
    <x v="351"/>
    <x v="351"/>
    <x v="2"/>
    <x v="5"/>
    <x v="7"/>
    <x v="5"/>
  </r>
  <r>
    <x v="177"/>
    <x v="174"/>
    <x v="1"/>
    <x v="3"/>
    <x v="106"/>
    <x v="0"/>
    <x v="5"/>
    <x v="14"/>
    <x v="28"/>
    <x v="2"/>
    <x v="65"/>
    <x v="94"/>
    <x v="2"/>
    <x v="16"/>
    <x v="282"/>
    <x v="69"/>
    <x v="138"/>
    <x v="137"/>
    <x v="18"/>
    <x v="14"/>
    <x v="73"/>
    <x v="2"/>
    <x v="14"/>
    <x v="153"/>
    <x v="122"/>
    <x v="15"/>
    <x v="297"/>
    <x v="152"/>
    <x v="122"/>
    <x v="13"/>
    <x v="2"/>
    <x v="249"/>
    <x v="64"/>
    <x v="126"/>
    <x v="77"/>
    <x v="13"/>
    <x v="13"/>
    <x v="13"/>
    <x v="2"/>
    <x v="5"/>
    <x v="7"/>
    <x v="5"/>
  </r>
  <r>
    <x v="269"/>
    <x v="258"/>
    <x v="1"/>
    <x v="10"/>
    <x v="106"/>
    <x v="0"/>
    <x v="5"/>
    <x v="14"/>
    <x v="28"/>
    <x v="5"/>
    <x v="65"/>
    <x v="94"/>
    <x v="2"/>
    <x v="28"/>
    <x v="79"/>
    <x v="69"/>
    <x v="138"/>
    <x v="137"/>
    <x v="18"/>
    <x v="348"/>
    <x v="285"/>
    <x v="2"/>
    <x v="352"/>
    <x v="219"/>
    <x v="241"/>
    <x v="356"/>
    <x v="71"/>
    <x v="219"/>
    <x v="241"/>
    <x v="357"/>
    <x v="2"/>
    <x v="107"/>
    <x v="64"/>
    <x v="247"/>
    <x v="296"/>
    <x v="357"/>
    <x v="357"/>
    <x v="357"/>
    <x v="2"/>
    <x v="5"/>
    <x v="7"/>
    <x v="5"/>
  </r>
  <r>
    <x v="355"/>
    <x v="354"/>
    <x v="1"/>
    <x v="3"/>
    <x v="106"/>
    <x v="0"/>
    <x v="5"/>
    <x v="14"/>
    <x v="25"/>
    <x v="9"/>
    <x v="95"/>
    <x v="6"/>
    <x v="2"/>
    <x v="21"/>
    <x v="179"/>
    <x v="64"/>
    <x v="1"/>
    <x v="0"/>
    <x v="265"/>
    <x v="186"/>
    <x v="188"/>
    <x v="2"/>
    <x v="190"/>
    <x v="186"/>
    <x v="187"/>
    <x v="193"/>
    <x v="180"/>
    <x v="186"/>
    <x v="187"/>
    <x v="192"/>
    <x v="2"/>
    <x v="171"/>
    <x v="19"/>
    <x v="107"/>
    <x v="122"/>
    <x v="190"/>
    <x v="190"/>
    <x v="190"/>
    <x v="7"/>
    <x v="5"/>
    <x v="7"/>
    <x v="5"/>
  </r>
  <r>
    <x v="359"/>
    <x v="358"/>
    <x v="1"/>
    <x v="3"/>
    <x v="106"/>
    <x v="0"/>
    <x v="5"/>
    <x v="14"/>
    <x v="22"/>
    <x v="9"/>
    <x v="96"/>
    <x v="26"/>
    <x v="2"/>
    <x v="28"/>
    <x v="155"/>
    <x v="49"/>
    <x v="84"/>
    <x v="70"/>
    <x v="6"/>
    <x v="332"/>
    <x v="225"/>
    <x v="2"/>
    <x v="336"/>
    <x v="210"/>
    <x v="226"/>
    <x v="338"/>
    <x v="145"/>
    <x v="208"/>
    <x v="226"/>
    <x v="338"/>
    <x v="2"/>
    <x v="154"/>
    <x v="64"/>
    <x v="230"/>
    <x v="227"/>
    <x v="338"/>
    <x v="338"/>
    <x v="338"/>
    <x v="5"/>
    <x v="5"/>
    <x v="7"/>
    <x v="5"/>
  </r>
  <r>
    <x v="176"/>
    <x v="173"/>
    <x v="1"/>
    <x v="3"/>
    <x v="107"/>
    <x v="1"/>
    <x v="7"/>
    <x v="3"/>
    <x v="28"/>
    <x v="1"/>
    <x v="65"/>
    <x v="94"/>
    <x v="2"/>
    <x v="16"/>
    <x v="277"/>
    <x v="58"/>
    <x v="86"/>
    <x v="91"/>
    <x v="131"/>
    <x v="87"/>
    <x v="116"/>
    <x v="2"/>
    <x v="103"/>
    <x v="88"/>
    <x v="89"/>
    <x v="91"/>
    <x v="253"/>
    <x v="89"/>
    <x v="89"/>
    <x v="91"/>
    <x v="2"/>
    <x v="291"/>
    <x v="64"/>
    <x v="91"/>
    <x v="109"/>
    <x v="89"/>
    <x v="89"/>
    <x v="89"/>
    <x v="2"/>
    <x v="6"/>
    <x v="7"/>
    <x v="6"/>
  </r>
  <r>
    <x v="242"/>
    <x v="233"/>
    <x v="1"/>
    <x v="10"/>
    <x v="107"/>
    <x v="1"/>
    <x v="7"/>
    <x v="3"/>
    <x v="28"/>
    <x v="5"/>
    <x v="65"/>
    <x v="94"/>
    <x v="2"/>
    <x v="28"/>
    <x v="82"/>
    <x v="58"/>
    <x v="86"/>
    <x v="91"/>
    <x v="131"/>
    <x v="270"/>
    <x v="239"/>
    <x v="2"/>
    <x v="257"/>
    <x v="275"/>
    <x v="272"/>
    <x v="272"/>
    <x v="116"/>
    <x v="274"/>
    <x v="272"/>
    <x v="272"/>
    <x v="2"/>
    <x v="56"/>
    <x v="64"/>
    <x v="282"/>
    <x v="275"/>
    <x v="272"/>
    <x v="272"/>
    <x v="272"/>
    <x v="2"/>
    <x v="6"/>
    <x v="7"/>
    <x v="6"/>
  </r>
  <r>
    <x v="90"/>
    <x v="92"/>
    <x v="1"/>
    <x v="3"/>
    <x v="108"/>
    <x v="3"/>
    <x v="5"/>
    <x v="13"/>
    <x v="19"/>
    <x v="7"/>
    <x v="49"/>
    <x v="80"/>
    <x v="2"/>
    <x v="12"/>
    <x v="352"/>
    <x v="4"/>
    <x v="9"/>
    <x v="9"/>
    <x v="245"/>
    <x v="176"/>
    <x v="162"/>
    <x v="2"/>
    <x v="182"/>
    <x v="202"/>
    <x v="201"/>
    <x v="184"/>
    <x v="222"/>
    <x v="202"/>
    <x v="201"/>
    <x v="185"/>
    <x v="2"/>
    <x v="206"/>
    <x v="57"/>
    <x v="176"/>
    <x v="123"/>
    <x v="183"/>
    <x v="183"/>
    <x v="183"/>
    <x v="2"/>
    <x v="2"/>
    <x v="7"/>
    <x v="2"/>
  </r>
  <r>
    <x v="8"/>
    <x v="2"/>
    <x v="1"/>
    <x v="5"/>
    <x v="109"/>
    <x v="13"/>
    <x v="7"/>
    <x v="14"/>
    <x v="17"/>
    <x v="4"/>
    <x v="10"/>
    <x v="16"/>
    <x v="2"/>
    <x v="33"/>
    <x v="157"/>
    <x v="73"/>
    <x v="38"/>
    <x v="38"/>
    <x v="87"/>
    <x v="239"/>
    <x v="277"/>
    <x v="2"/>
    <x v="238"/>
    <x v="297"/>
    <x v="299"/>
    <x v="244"/>
    <x v="153"/>
    <x v="297"/>
    <x v="299"/>
    <x v="244"/>
    <x v="2"/>
    <x v="124"/>
    <x v="112"/>
    <x v="357"/>
    <x v="301"/>
    <x v="246"/>
    <x v="246"/>
    <x v="244"/>
    <x v="6"/>
    <x v="8"/>
    <x v="1"/>
    <x v="9"/>
  </r>
  <r>
    <x v="9"/>
    <x v="3"/>
    <x v="1"/>
    <x v="3"/>
    <x v="109"/>
    <x v="13"/>
    <x v="7"/>
    <x v="14"/>
    <x v="22"/>
    <x v="4"/>
    <x v="10"/>
    <x v="23"/>
    <x v="2"/>
    <x v="15"/>
    <x v="196"/>
    <x v="73"/>
    <x v="47"/>
    <x v="47"/>
    <x v="86"/>
    <x v="127"/>
    <x v="114"/>
    <x v="2"/>
    <x v="132"/>
    <x v="65"/>
    <x v="64"/>
    <x v="129"/>
    <x v="204"/>
    <x v="66"/>
    <x v="65"/>
    <x v="129"/>
    <x v="2"/>
    <x v="227"/>
    <x v="13"/>
    <x v="38"/>
    <x v="105"/>
    <x v="127"/>
    <x v="127"/>
    <x v="127"/>
    <x v="5"/>
    <x v="8"/>
    <x v="1"/>
    <x v="9"/>
  </r>
  <r>
    <x v="16"/>
    <x v="11"/>
    <x v="1"/>
    <x v="4"/>
    <x v="109"/>
    <x v="13"/>
    <x v="7"/>
    <x v="14"/>
    <x v="14"/>
    <x v="4"/>
    <x v="10"/>
    <x v="16"/>
    <x v="2"/>
    <x v="9"/>
    <x v="197"/>
    <x v="73"/>
    <x v="38"/>
    <x v="38"/>
    <x v="87"/>
    <x v="118"/>
    <x v="83"/>
    <x v="2"/>
    <x v="121"/>
    <x v="63"/>
    <x v="60"/>
    <x v="122"/>
    <x v="208"/>
    <x v="63"/>
    <x v="60"/>
    <x v="122"/>
    <x v="2"/>
    <x v="231"/>
    <x v="5"/>
    <x v="20"/>
    <x v="72"/>
    <x v="118"/>
    <x v="118"/>
    <x v="120"/>
    <x v="6"/>
    <x v="8"/>
    <x v="1"/>
    <x v="9"/>
  </r>
  <r>
    <x v="18"/>
    <x v="12"/>
    <x v="1"/>
    <x v="2"/>
    <x v="109"/>
    <x v="13"/>
    <x v="7"/>
    <x v="14"/>
    <x v="13"/>
    <x v="4"/>
    <x v="10"/>
    <x v="16"/>
    <x v="2"/>
    <x v="33"/>
    <x v="157"/>
    <x v="73"/>
    <x v="38"/>
    <x v="38"/>
    <x v="87"/>
    <x v="239"/>
    <x v="277"/>
    <x v="2"/>
    <x v="238"/>
    <x v="297"/>
    <x v="299"/>
    <x v="244"/>
    <x v="153"/>
    <x v="297"/>
    <x v="299"/>
    <x v="244"/>
    <x v="2"/>
    <x v="124"/>
    <x v="112"/>
    <x v="357"/>
    <x v="301"/>
    <x v="246"/>
    <x v="246"/>
    <x v="244"/>
    <x v="6"/>
    <x v="8"/>
    <x v="1"/>
    <x v="9"/>
  </r>
  <r>
    <x v="39"/>
    <x v="31"/>
    <x v="1"/>
    <x v="3"/>
    <x v="109"/>
    <x v="13"/>
    <x v="7"/>
    <x v="14"/>
    <x v="23"/>
    <x v="4"/>
    <x v="33"/>
    <x v="11"/>
    <x v="2"/>
    <x v="16"/>
    <x v="183"/>
    <x v="35"/>
    <x v="33"/>
    <x v="33"/>
    <x v="92"/>
    <x v="156"/>
    <x v="170"/>
    <x v="2"/>
    <x v="179"/>
    <x v="163"/>
    <x v="161"/>
    <x v="162"/>
    <x v="185"/>
    <x v="163"/>
    <x v="161"/>
    <x v="162"/>
    <x v="2"/>
    <x v="176"/>
    <x v="35"/>
    <x v="129"/>
    <x v="144"/>
    <x v="161"/>
    <x v="161"/>
    <x v="160"/>
    <x v="6"/>
    <x v="8"/>
    <x v="1"/>
    <x v="9"/>
  </r>
  <r>
    <x v="178"/>
    <x v="175"/>
    <x v="1"/>
    <x v="3"/>
    <x v="109"/>
    <x v="13"/>
    <x v="7"/>
    <x v="14"/>
    <x v="28"/>
    <x v="4"/>
    <x v="65"/>
    <x v="94"/>
    <x v="2"/>
    <x v="16"/>
    <x v="248"/>
    <x v="44"/>
    <x v="121"/>
    <x v="122"/>
    <x v="82"/>
    <x v="60"/>
    <x v="98"/>
    <x v="2"/>
    <x v="76"/>
    <x v="284"/>
    <x v="280"/>
    <x v="74"/>
    <x v="290"/>
    <x v="282"/>
    <x v="279"/>
    <x v="74"/>
    <x v="2"/>
    <x v="322"/>
    <x v="64"/>
    <x v="290"/>
    <x v="147"/>
    <x v="72"/>
    <x v="72"/>
    <x v="72"/>
    <x v="2"/>
    <x v="8"/>
    <x v="1"/>
    <x v="9"/>
  </r>
  <r>
    <x v="243"/>
    <x v="234"/>
    <x v="1"/>
    <x v="10"/>
    <x v="109"/>
    <x v="13"/>
    <x v="7"/>
    <x v="14"/>
    <x v="28"/>
    <x v="5"/>
    <x v="65"/>
    <x v="94"/>
    <x v="2"/>
    <x v="28"/>
    <x v="110"/>
    <x v="44"/>
    <x v="121"/>
    <x v="122"/>
    <x v="82"/>
    <x v="305"/>
    <x v="261"/>
    <x v="2"/>
    <x v="291"/>
    <x v="77"/>
    <x v="79"/>
    <x v="294"/>
    <x v="75"/>
    <x v="79"/>
    <x v="78"/>
    <x v="294"/>
    <x v="2"/>
    <x v="22"/>
    <x v="64"/>
    <x v="80"/>
    <x v="239"/>
    <x v="294"/>
    <x v="294"/>
    <x v="294"/>
    <x v="2"/>
    <x v="8"/>
    <x v="1"/>
    <x v="9"/>
  </r>
  <r>
    <x v="86"/>
    <x v="87"/>
    <x v="0"/>
    <x v="7"/>
    <x v="110"/>
    <x v="4"/>
    <x v="5"/>
    <x v="14"/>
    <x v="11"/>
    <x v="2"/>
    <x v="17"/>
    <x v="57"/>
    <x v="2"/>
    <x v="18"/>
    <x v="195"/>
    <x v="107"/>
    <x v="176"/>
    <x v="106"/>
    <x v="0"/>
    <x v="0"/>
    <x v="144"/>
    <x v="2"/>
    <x v="0"/>
    <x v="55"/>
    <x v="36"/>
    <x v="0"/>
    <x v="194"/>
    <x v="55"/>
    <x v="36"/>
    <x v="0"/>
    <x v="2"/>
    <x v="174"/>
    <x v="21"/>
    <x v="27"/>
    <x v="50"/>
    <x v="0"/>
    <x v="0"/>
    <x v="0"/>
    <x v="2"/>
    <x v="3"/>
    <x v="7"/>
    <x v="3"/>
  </r>
  <r>
    <x v="373"/>
    <x v="372"/>
    <x v="1"/>
    <x v="3"/>
    <x v="111"/>
    <x v="15"/>
    <x v="2"/>
    <x v="13"/>
    <x v="26"/>
    <x v="7"/>
    <x v="100"/>
    <x v="111"/>
    <x v="2"/>
    <x v="16"/>
    <x v="299"/>
    <x v="44"/>
    <x v="87"/>
    <x v="93"/>
    <x v="236"/>
    <x v="173"/>
    <x v="143"/>
    <x v="2"/>
    <x v="170"/>
    <x v="223"/>
    <x v="217"/>
    <x v="177"/>
    <x v="236"/>
    <x v="223"/>
    <x v="217"/>
    <x v="177"/>
    <x v="2"/>
    <x v="345"/>
    <x v="64"/>
    <x v="218"/>
    <x v="219"/>
    <x v="176"/>
    <x v="176"/>
    <x v="175"/>
    <x v="2"/>
    <x v="8"/>
    <x v="7"/>
    <x v="15"/>
  </r>
  <r>
    <x v="179"/>
    <x v="176"/>
    <x v="1"/>
    <x v="3"/>
    <x v="112"/>
    <x v="0"/>
    <x v="7"/>
    <x v="4"/>
    <x v="28"/>
    <x v="7"/>
    <x v="65"/>
    <x v="94"/>
    <x v="2"/>
    <x v="16"/>
    <x v="267"/>
    <x v="44"/>
    <x v="88"/>
    <x v="92"/>
    <x v="157"/>
    <x v="98"/>
    <x v="108"/>
    <x v="2"/>
    <x v="104"/>
    <x v="197"/>
    <x v="191"/>
    <x v="104"/>
    <x v="275"/>
    <x v="197"/>
    <x v="191"/>
    <x v="105"/>
    <x v="2"/>
    <x v="245"/>
    <x v="64"/>
    <x v="191"/>
    <x v="175"/>
    <x v="102"/>
    <x v="102"/>
    <x v="103"/>
    <x v="2"/>
    <x v="5"/>
    <x v="7"/>
    <x v="5"/>
  </r>
  <r>
    <x v="244"/>
    <x v="235"/>
    <x v="1"/>
    <x v="10"/>
    <x v="112"/>
    <x v="0"/>
    <x v="7"/>
    <x v="4"/>
    <x v="28"/>
    <x v="5"/>
    <x v="65"/>
    <x v="94"/>
    <x v="2"/>
    <x v="28"/>
    <x v="91"/>
    <x v="44"/>
    <x v="88"/>
    <x v="92"/>
    <x v="157"/>
    <x v="256"/>
    <x v="247"/>
    <x v="2"/>
    <x v="256"/>
    <x v="173"/>
    <x v="183"/>
    <x v="260"/>
    <x v="88"/>
    <x v="173"/>
    <x v="183"/>
    <x v="259"/>
    <x v="2"/>
    <x v="110"/>
    <x v="64"/>
    <x v="184"/>
    <x v="208"/>
    <x v="260"/>
    <x v="260"/>
    <x v="259"/>
    <x v="2"/>
    <x v="5"/>
    <x v="7"/>
    <x v="5"/>
  </r>
  <r>
    <x v="314"/>
    <x v="309"/>
    <x v="1"/>
    <x v="3"/>
    <x v="112"/>
    <x v="0"/>
    <x v="7"/>
    <x v="4"/>
    <x v="19"/>
    <x v="7"/>
    <x v="73"/>
    <x v="103"/>
    <x v="2"/>
    <x v="28"/>
    <x v="56"/>
    <x v="66"/>
    <x v="89"/>
    <x v="94"/>
    <x v="158"/>
    <x v="262"/>
    <x v="258"/>
    <x v="2"/>
    <x v="264"/>
    <x v="299"/>
    <x v="300"/>
    <x v="276"/>
    <x v="108"/>
    <x v="299"/>
    <x v="300"/>
    <x v="277"/>
    <x v="2"/>
    <x v="96"/>
    <x v="64"/>
    <x v="308"/>
    <x v="314"/>
    <x v="276"/>
    <x v="276"/>
    <x v="277"/>
    <x v="2"/>
    <x v="5"/>
    <x v="7"/>
    <x v="5"/>
  </r>
  <r>
    <x v="180"/>
    <x v="177"/>
    <x v="1"/>
    <x v="3"/>
    <x v="113"/>
    <x v="14"/>
    <x v="3"/>
    <x v="14"/>
    <x v="28"/>
    <x v="6"/>
    <x v="65"/>
    <x v="94"/>
    <x v="2"/>
    <x v="16"/>
    <x v="274"/>
    <x v="67"/>
    <x v="136"/>
    <x v="144"/>
    <x v="101"/>
    <x v="69"/>
    <x v="106"/>
    <x v="2"/>
    <x v="92"/>
    <x v="165"/>
    <x v="153"/>
    <x v="77"/>
    <x v="248"/>
    <x v="164"/>
    <x v="153"/>
    <x v="77"/>
    <x v="2"/>
    <x v="284"/>
    <x v="64"/>
    <x v="155"/>
    <x v="88"/>
    <x v="75"/>
    <x v="75"/>
    <x v="75"/>
    <x v="2"/>
    <x v="7"/>
    <x v="7"/>
    <x v="7"/>
  </r>
  <r>
    <x v="270"/>
    <x v="259"/>
    <x v="1"/>
    <x v="10"/>
    <x v="113"/>
    <x v="14"/>
    <x v="3"/>
    <x v="14"/>
    <x v="28"/>
    <x v="5"/>
    <x v="65"/>
    <x v="94"/>
    <x v="2"/>
    <x v="28"/>
    <x v="85"/>
    <x v="67"/>
    <x v="136"/>
    <x v="144"/>
    <x v="101"/>
    <x v="293"/>
    <x v="248"/>
    <x v="2"/>
    <x v="273"/>
    <x v="207"/>
    <x v="212"/>
    <x v="289"/>
    <x v="121"/>
    <x v="205"/>
    <x v="212"/>
    <x v="289"/>
    <x v="2"/>
    <x v="63"/>
    <x v="64"/>
    <x v="212"/>
    <x v="287"/>
    <x v="289"/>
    <x v="289"/>
    <x v="289"/>
    <x v="2"/>
    <x v="7"/>
    <x v="7"/>
    <x v="7"/>
  </r>
  <r>
    <x v="387"/>
    <x v="389"/>
    <x v="1"/>
    <x v="3"/>
    <x v="114"/>
    <x v="15"/>
    <x v="1"/>
    <x v="13"/>
    <x v="24"/>
    <x v="7"/>
    <x v="107"/>
    <x v="130"/>
    <x v="0"/>
    <x v="28"/>
    <x v="16"/>
    <x v="94"/>
    <x v="192"/>
    <x v="192"/>
    <x v="174"/>
    <x v="275"/>
    <x v="328"/>
    <x v="2"/>
    <x v="300"/>
    <x v="140"/>
    <x v="147"/>
    <x v="306"/>
    <x v="67"/>
    <x v="141"/>
    <x v="148"/>
    <x v="300"/>
    <x v="2"/>
    <x v="345"/>
    <x v="64"/>
    <x v="153"/>
    <x v="165"/>
    <x v="300"/>
    <x v="300"/>
    <x v="300"/>
    <x v="2"/>
    <x v="8"/>
    <x v="7"/>
    <x v="15"/>
  </r>
  <r>
    <x v="24"/>
    <x v="25"/>
    <x v="1"/>
    <x v="3"/>
    <x v="115"/>
    <x v="4"/>
    <x v="2"/>
    <x v="13"/>
    <x v="22"/>
    <x v="7"/>
    <x v="24"/>
    <x v="59"/>
    <x v="2"/>
    <x v="16"/>
    <x v="223"/>
    <x v="23"/>
    <x v="78"/>
    <x v="82"/>
    <x v="240"/>
    <x v="177"/>
    <x v="140"/>
    <x v="2"/>
    <x v="176"/>
    <x v="285"/>
    <x v="283"/>
    <x v="183"/>
    <x v="258"/>
    <x v="284"/>
    <x v="281"/>
    <x v="184"/>
    <x v="2"/>
    <x v="190"/>
    <x v="45"/>
    <x v="273"/>
    <x v="91"/>
    <x v="182"/>
    <x v="182"/>
    <x v="182"/>
    <x v="2"/>
    <x v="3"/>
    <x v="7"/>
    <x v="3"/>
  </r>
  <r>
    <x v="73"/>
    <x v="75"/>
    <x v="1"/>
    <x v="3"/>
    <x v="115"/>
    <x v="4"/>
    <x v="2"/>
    <x v="13"/>
    <x v="38"/>
    <x v="7"/>
    <x v="43"/>
    <x v="59"/>
    <x v="2"/>
    <x v="28"/>
    <x v="136"/>
    <x v="54"/>
    <x v="78"/>
    <x v="82"/>
    <x v="241"/>
    <x v="192"/>
    <x v="230"/>
    <x v="2"/>
    <x v="205"/>
    <x v="260"/>
    <x v="257"/>
    <x v="206"/>
    <x v="139"/>
    <x v="260"/>
    <x v="257"/>
    <x v="206"/>
    <x v="2"/>
    <x v="153"/>
    <x v="86"/>
    <x v="287"/>
    <x v="290"/>
    <x v="203"/>
    <x v="203"/>
    <x v="204"/>
    <x v="2"/>
    <x v="3"/>
    <x v="7"/>
    <x v="3"/>
  </r>
  <r>
    <x v="181"/>
    <x v="178"/>
    <x v="1"/>
    <x v="3"/>
    <x v="116"/>
    <x v="14"/>
    <x v="2"/>
    <x v="14"/>
    <x v="28"/>
    <x v="4"/>
    <x v="65"/>
    <x v="94"/>
    <x v="2"/>
    <x v="16"/>
    <x v="256"/>
    <x v="58"/>
    <x v="127"/>
    <x v="129"/>
    <x v="98"/>
    <x v="70"/>
    <x v="93"/>
    <x v="2"/>
    <x v="86"/>
    <x v="237"/>
    <x v="229"/>
    <x v="84"/>
    <x v="282"/>
    <x v="237"/>
    <x v="229"/>
    <x v="84"/>
    <x v="2"/>
    <x v="277"/>
    <x v="64"/>
    <x v="235"/>
    <x v="98"/>
    <x v="82"/>
    <x v="82"/>
    <x v="82"/>
    <x v="2"/>
    <x v="7"/>
    <x v="7"/>
    <x v="7"/>
  </r>
  <r>
    <x v="271"/>
    <x v="260"/>
    <x v="1"/>
    <x v="10"/>
    <x v="116"/>
    <x v="14"/>
    <x v="2"/>
    <x v="14"/>
    <x v="28"/>
    <x v="5"/>
    <x v="65"/>
    <x v="94"/>
    <x v="2"/>
    <x v="28"/>
    <x v="101"/>
    <x v="58"/>
    <x v="127"/>
    <x v="129"/>
    <x v="98"/>
    <x v="292"/>
    <x v="269"/>
    <x v="2"/>
    <x v="280"/>
    <x v="129"/>
    <x v="137"/>
    <x v="279"/>
    <x v="83"/>
    <x v="127"/>
    <x v="136"/>
    <x v="280"/>
    <x v="2"/>
    <x v="70"/>
    <x v="64"/>
    <x v="142"/>
    <x v="281"/>
    <x v="280"/>
    <x v="280"/>
    <x v="280"/>
    <x v="2"/>
    <x v="7"/>
    <x v="7"/>
    <x v="7"/>
  </r>
  <r>
    <x v="182"/>
    <x v="179"/>
    <x v="1"/>
    <x v="3"/>
    <x v="117"/>
    <x v="12"/>
    <x v="2"/>
    <x v="14"/>
    <x v="28"/>
    <x v="9"/>
    <x v="65"/>
    <x v="94"/>
    <x v="2"/>
    <x v="16"/>
    <x v="340"/>
    <x v="123"/>
    <x v="222"/>
    <x v="222"/>
    <x v="194"/>
    <x v="138"/>
    <x v="12"/>
    <x v="2"/>
    <x v="73"/>
    <x v="10"/>
    <x v="10"/>
    <x v="99"/>
    <x v="337"/>
    <x v="10"/>
    <x v="10"/>
    <x v="99"/>
    <x v="2"/>
    <x v="316"/>
    <x v="64"/>
    <x v="10"/>
    <x v="6"/>
    <x v="97"/>
    <x v="97"/>
    <x v="97"/>
    <x v="2"/>
    <x v="8"/>
    <x v="0"/>
    <x v="8"/>
  </r>
  <r>
    <x v="272"/>
    <x v="261"/>
    <x v="1"/>
    <x v="10"/>
    <x v="117"/>
    <x v="12"/>
    <x v="2"/>
    <x v="14"/>
    <x v="28"/>
    <x v="5"/>
    <x v="65"/>
    <x v="94"/>
    <x v="2"/>
    <x v="28"/>
    <x v="18"/>
    <x v="123"/>
    <x v="222"/>
    <x v="222"/>
    <x v="194"/>
    <x v="223"/>
    <x v="359"/>
    <x v="2"/>
    <x v="295"/>
    <x v="358"/>
    <x v="358"/>
    <x v="264"/>
    <x v="21"/>
    <x v="359"/>
    <x v="358"/>
    <x v="264"/>
    <x v="2"/>
    <x v="27"/>
    <x v="64"/>
    <x v="373"/>
    <x v="376"/>
    <x v="264"/>
    <x v="264"/>
    <x v="264"/>
    <x v="2"/>
    <x v="8"/>
    <x v="0"/>
    <x v="8"/>
  </r>
  <r>
    <x v="183"/>
    <x v="180"/>
    <x v="1"/>
    <x v="3"/>
    <x v="118"/>
    <x v="3"/>
    <x v="5"/>
    <x v="14"/>
    <x v="28"/>
    <x v="9"/>
    <x v="65"/>
    <x v="94"/>
    <x v="2"/>
    <x v="16"/>
    <x v="241"/>
    <x v="19"/>
    <x v="92"/>
    <x v="95"/>
    <x v="233"/>
    <x v="171"/>
    <x v="104"/>
    <x v="2"/>
    <x v="151"/>
    <x v="304"/>
    <x v="305"/>
    <x v="189"/>
    <x v="308"/>
    <x v="304"/>
    <x v="305"/>
    <x v="186"/>
    <x v="2"/>
    <x v="186"/>
    <x v="64"/>
    <x v="312"/>
    <x v="305"/>
    <x v="184"/>
    <x v="184"/>
    <x v="184"/>
    <x v="2"/>
    <x v="2"/>
    <x v="7"/>
    <x v="2"/>
  </r>
  <r>
    <x v="273"/>
    <x v="262"/>
    <x v="1"/>
    <x v="10"/>
    <x v="118"/>
    <x v="3"/>
    <x v="5"/>
    <x v="14"/>
    <x v="28"/>
    <x v="5"/>
    <x v="65"/>
    <x v="94"/>
    <x v="2"/>
    <x v="28"/>
    <x v="118"/>
    <x v="19"/>
    <x v="92"/>
    <x v="95"/>
    <x v="233"/>
    <x v="199"/>
    <x v="251"/>
    <x v="2"/>
    <x v="216"/>
    <x v="58"/>
    <x v="56"/>
    <x v="195"/>
    <x v="60"/>
    <x v="58"/>
    <x v="56"/>
    <x v="195"/>
    <x v="2"/>
    <x v="159"/>
    <x v="64"/>
    <x v="62"/>
    <x v="69"/>
    <x v="193"/>
    <x v="193"/>
    <x v="193"/>
    <x v="2"/>
    <x v="2"/>
    <x v="7"/>
    <x v="2"/>
  </r>
  <r>
    <x v="184"/>
    <x v="181"/>
    <x v="1"/>
    <x v="3"/>
    <x v="119"/>
    <x v="12"/>
    <x v="5"/>
    <x v="14"/>
    <x v="28"/>
    <x v="9"/>
    <x v="65"/>
    <x v="94"/>
    <x v="2"/>
    <x v="16"/>
    <x v="319"/>
    <x v="102"/>
    <x v="179"/>
    <x v="179"/>
    <x v="212"/>
    <x v="154"/>
    <x v="44"/>
    <x v="2"/>
    <x v="127"/>
    <x v="28"/>
    <x v="26"/>
    <x v="137"/>
    <x v="278"/>
    <x v="28"/>
    <x v="26"/>
    <x v="137"/>
    <x v="2"/>
    <x v="310"/>
    <x v="64"/>
    <x v="29"/>
    <x v="46"/>
    <x v="135"/>
    <x v="135"/>
    <x v="135"/>
    <x v="2"/>
    <x v="8"/>
    <x v="0"/>
    <x v="8"/>
  </r>
  <r>
    <x v="257"/>
    <x v="246"/>
    <x v="1"/>
    <x v="10"/>
    <x v="119"/>
    <x v="12"/>
    <x v="5"/>
    <x v="14"/>
    <x v="28"/>
    <x v="5"/>
    <x v="65"/>
    <x v="94"/>
    <x v="2"/>
    <x v="28"/>
    <x v="41"/>
    <x v="102"/>
    <x v="179"/>
    <x v="179"/>
    <x v="212"/>
    <x v="209"/>
    <x v="313"/>
    <x v="2"/>
    <x v="236"/>
    <x v="335"/>
    <x v="336"/>
    <x v="234"/>
    <x v="86"/>
    <x v="335"/>
    <x v="336"/>
    <x v="234"/>
    <x v="2"/>
    <x v="34"/>
    <x v="64"/>
    <x v="345"/>
    <x v="332"/>
    <x v="233"/>
    <x v="233"/>
    <x v="233"/>
    <x v="2"/>
    <x v="8"/>
    <x v="0"/>
    <x v="8"/>
  </r>
  <r>
    <x v="185"/>
    <x v="182"/>
    <x v="1"/>
    <x v="3"/>
    <x v="120"/>
    <x v="12"/>
    <x v="3"/>
    <x v="14"/>
    <x v="28"/>
    <x v="4"/>
    <x v="65"/>
    <x v="94"/>
    <x v="2"/>
    <x v="16"/>
    <x v="308"/>
    <x v="108"/>
    <x v="220"/>
    <x v="220"/>
    <x v="95"/>
    <x v="65"/>
    <x v="29"/>
    <x v="2"/>
    <x v="62"/>
    <x v="123"/>
    <x v="123"/>
    <x v="62"/>
    <x v="309"/>
    <x v="123"/>
    <x v="123"/>
    <x v="62"/>
    <x v="2"/>
    <x v="305"/>
    <x v="64"/>
    <x v="127"/>
    <x v="67"/>
    <x v="60"/>
    <x v="60"/>
    <x v="60"/>
    <x v="2"/>
    <x v="8"/>
    <x v="0"/>
    <x v="8"/>
  </r>
  <r>
    <x v="245"/>
    <x v="236"/>
    <x v="1"/>
    <x v="10"/>
    <x v="120"/>
    <x v="12"/>
    <x v="3"/>
    <x v="14"/>
    <x v="28"/>
    <x v="5"/>
    <x v="65"/>
    <x v="94"/>
    <x v="2"/>
    <x v="28"/>
    <x v="53"/>
    <x v="108"/>
    <x v="220"/>
    <x v="220"/>
    <x v="95"/>
    <x v="300"/>
    <x v="335"/>
    <x v="2"/>
    <x v="309"/>
    <x v="239"/>
    <x v="240"/>
    <x v="311"/>
    <x v="59"/>
    <x v="240"/>
    <x v="240"/>
    <x v="312"/>
    <x v="2"/>
    <x v="39"/>
    <x v="64"/>
    <x v="246"/>
    <x v="308"/>
    <x v="312"/>
    <x v="312"/>
    <x v="312"/>
    <x v="2"/>
    <x v="8"/>
    <x v="0"/>
    <x v="8"/>
  </r>
  <r>
    <x v="186"/>
    <x v="183"/>
    <x v="1"/>
    <x v="3"/>
    <x v="121"/>
    <x v="10"/>
    <x v="5"/>
    <x v="13"/>
    <x v="28"/>
    <x v="1"/>
    <x v="65"/>
    <x v="94"/>
    <x v="2"/>
    <x v="16"/>
    <x v="236"/>
    <x v="67"/>
    <x v="237"/>
    <x v="237"/>
    <x v="62"/>
    <x v="39"/>
    <x v="21"/>
    <x v="2"/>
    <x v="39"/>
    <x v="363"/>
    <x v="362"/>
    <x v="52"/>
    <x v="357"/>
    <x v="363"/>
    <x v="362"/>
    <x v="52"/>
    <x v="2"/>
    <x v="338"/>
    <x v="64"/>
    <x v="375"/>
    <x v="54"/>
    <x v="50"/>
    <x v="50"/>
    <x v="50"/>
    <x v="2"/>
    <x v="8"/>
    <x v="3"/>
    <x v="11"/>
  </r>
  <r>
    <x v="274"/>
    <x v="263"/>
    <x v="1"/>
    <x v="10"/>
    <x v="121"/>
    <x v="10"/>
    <x v="5"/>
    <x v="13"/>
    <x v="28"/>
    <x v="5"/>
    <x v="65"/>
    <x v="94"/>
    <x v="2"/>
    <x v="28"/>
    <x v="124"/>
    <x v="67"/>
    <x v="237"/>
    <x v="237"/>
    <x v="62"/>
    <x v="325"/>
    <x v="348"/>
    <x v="2"/>
    <x v="331"/>
    <x v="6"/>
    <x v="6"/>
    <x v="325"/>
    <x v="5"/>
    <x v="6"/>
    <x v="6"/>
    <x v="325"/>
    <x v="2"/>
    <x v="2"/>
    <x v="64"/>
    <x v="7"/>
    <x v="319"/>
    <x v="325"/>
    <x v="325"/>
    <x v="325"/>
    <x v="2"/>
    <x v="8"/>
    <x v="3"/>
    <x v="11"/>
  </r>
  <r>
    <x v="15"/>
    <x v="9"/>
    <x v="1"/>
    <x v="1"/>
    <x v="122"/>
    <x v="1"/>
    <x v="4"/>
    <x v="14"/>
    <x v="21"/>
    <x v="6"/>
    <x v="15"/>
    <x v="28"/>
    <x v="2"/>
    <x v="25"/>
    <x v="166"/>
    <x v="73"/>
    <x v="118"/>
    <x v="119"/>
    <x v="127"/>
    <x v="213"/>
    <x v="198"/>
    <x v="2"/>
    <x v="207"/>
    <x v="226"/>
    <x v="219"/>
    <x v="219"/>
    <x v="173"/>
    <x v="226"/>
    <x v="219"/>
    <x v="219"/>
    <x v="2"/>
    <x v="164"/>
    <x v="90"/>
    <x v="256"/>
    <x v="283"/>
    <x v="218"/>
    <x v="218"/>
    <x v="218"/>
    <x v="4"/>
    <x v="6"/>
    <x v="7"/>
    <x v="6"/>
  </r>
  <r>
    <x v="19"/>
    <x v="17"/>
    <x v="1"/>
    <x v="3"/>
    <x v="122"/>
    <x v="1"/>
    <x v="4"/>
    <x v="14"/>
    <x v="22"/>
    <x v="6"/>
    <x v="18"/>
    <x v="28"/>
    <x v="2"/>
    <x v="18"/>
    <x v="187"/>
    <x v="65"/>
    <x v="118"/>
    <x v="119"/>
    <x v="126"/>
    <x v="149"/>
    <x v="177"/>
    <x v="2"/>
    <x v="167"/>
    <x v="167"/>
    <x v="163"/>
    <x v="157"/>
    <x v="186"/>
    <x v="167"/>
    <x v="163"/>
    <x v="156"/>
    <x v="2"/>
    <x v="178"/>
    <x v="38"/>
    <x v="136"/>
    <x v="100"/>
    <x v="154"/>
    <x v="154"/>
    <x v="154"/>
    <x v="4"/>
    <x v="6"/>
    <x v="7"/>
    <x v="6"/>
  </r>
  <r>
    <x v="32"/>
    <x v="10"/>
    <x v="0"/>
    <x v="6"/>
    <x v="122"/>
    <x v="1"/>
    <x v="4"/>
    <x v="14"/>
    <x v="14"/>
    <x v="6"/>
    <x v="15"/>
    <x v="28"/>
    <x v="2"/>
    <x v="18"/>
    <x v="188"/>
    <x v="73"/>
    <x v="118"/>
    <x v="119"/>
    <x v="127"/>
    <x v="147"/>
    <x v="175"/>
    <x v="2"/>
    <x v="166"/>
    <x v="145"/>
    <x v="145"/>
    <x v="156"/>
    <x v="184"/>
    <x v="145"/>
    <x v="145"/>
    <x v="155"/>
    <x v="2"/>
    <x v="179"/>
    <x v="31"/>
    <x v="112"/>
    <x v="95"/>
    <x v="153"/>
    <x v="153"/>
    <x v="153"/>
    <x v="4"/>
    <x v="6"/>
    <x v="7"/>
    <x v="6"/>
  </r>
  <r>
    <x v="187"/>
    <x v="184"/>
    <x v="1"/>
    <x v="3"/>
    <x v="123"/>
    <x v="0"/>
    <x v="2"/>
    <x v="14"/>
    <x v="28"/>
    <x v="4"/>
    <x v="65"/>
    <x v="94"/>
    <x v="2"/>
    <x v="16"/>
    <x v="259"/>
    <x v="46"/>
    <x v="100"/>
    <x v="101"/>
    <x v="130"/>
    <x v="89"/>
    <x v="94"/>
    <x v="2"/>
    <x v="94"/>
    <x v="233"/>
    <x v="227"/>
    <x v="101"/>
    <x v="286"/>
    <x v="233"/>
    <x v="227"/>
    <x v="101"/>
    <x v="2"/>
    <x v="242"/>
    <x v="64"/>
    <x v="232"/>
    <x v="142"/>
    <x v="99"/>
    <x v="99"/>
    <x v="99"/>
    <x v="2"/>
    <x v="5"/>
    <x v="7"/>
    <x v="5"/>
  </r>
  <r>
    <x v="246"/>
    <x v="237"/>
    <x v="1"/>
    <x v="10"/>
    <x v="123"/>
    <x v="0"/>
    <x v="2"/>
    <x v="14"/>
    <x v="28"/>
    <x v="5"/>
    <x v="65"/>
    <x v="94"/>
    <x v="2"/>
    <x v="28"/>
    <x v="98"/>
    <x v="46"/>
    <x v="100"/>
    <x v="101"/>
    <x v="130"/>
    <x v="269"/>
    <x v="266"/>
    <x v="2"/>
    <x v="269"/>
    <x v="137"/>
    <x v="140"/>
    <x v="263"/>
    <x v="80"/>
    <x v="136"/>
    <x v="140"/>
    <x v="263"/>
    <x v="2"/>
    <x v="113"/>
    <x v="64"/>
    <x v="148"/>
    <x v="244"/>
    <x v="263"/>
    <x v="263"/>
    <x v="263"/>
    <x v="2"/>
    <x v="5"/>
    <x v="7"/>
    <x v="5"/>
  </r>
  <r>
    <x v="318"/>
    <x v="313"/>
    <x v="1"/>
    <x v="3"/>
    <x v="123"/>
    <x v="0"/>
    <x v="2"/>
    <x v="14"/>
    <x v="12"/>
    <x v="4"/>
    <x v="76"/>
    <x v="85"/>
    <x v="2"/>
    <x v="28"/>
    <x v="126"/>
    <x v="60"/>
    <x v="99"/>
    <x v="100"/>
    <x v="146"/>
    <x v="255"/>
    <x v="267"/>
    <x v="2"/>
    <x v="262"/>
    <x v="255"/>
    <x v="251"/>
    <x v="270"/>
    <x v="102"/>
    <x v="255"/>
    <x v="251"/>
    <x v="270"/>
    <x v="2"/>
    <x v="119"/>
    <x v="64"/>
    <x v="257"/>
    <x v="255"/>
    <x v="270"/>
    <x v="270"/>
    <x v="270"/>
    <x v="2"/>
    <x v="5"/>
    <x v="7"/>
    <x v="5"/>
  </r>
  <r>
    <x v="188"/>
    <x v="185"/>
    <x v="1"/>
    <x v="3"/>
    <x v="124"/>
    <x v="0"/>
    <x v="2"/>
    <x v="14"/>
    <x v="28"/>
    <x v="9"/>
    <x v="65"/>
    <x v="94"/>
    <x v="2"/>
    <x v="16"/>
    <x v="263"/>
    <x v="58"/>
    <x v="46"/>
    <x v="49"/>
    <x v="237"/>
    <x v="174"/>
    <x v="141"/>
    <x v="2"/>
    <x v="172"/>
    <x v="48"/>
    <x v="51"/>
    <x v="173"/>
    <x v="214"/>
    <x v="48"/>
    <x v="51"/>
    <x v="173"/>
    <x v="2"/>
    <x v="243"/>
    <x v="64"/>
    <x v="55"/>
    <x v="86"/>
    <x v="172"/>
    <x v="172"/>
    <x v="171"/>
    <x v="2"/>
    <x v="5"/>
    <x v="7"/>
    <x v="5"/>
  </r>
  <r>
    <x v="275"/>
    <x v="264"/>
    <x v="1"/>
    <x v="10"/>
    <x v="124"/>
    <x v="0"/>
    <x v="2"/>
    <x v="14"/>
    <x v="28"/>
    <x v="5"/>
    <x v="65"/>
    <x v="94"/>
    <x v="2"/>
    <x v="28"/>
    <x v="95"/>
    <x v="58"/>
    <x v="46"/>
    <x v="49"/>
    <x v="237"/>
    <x v="195"/>
    <x v="221"/>
    <x v="2"/>
    <x v="203"/>
    <x v="313"/>
    <x v="311"/>
    <x v="210"/>
    <x v="149"/>
    <x v="313"/>
    <x v="311"/>
    <x v="210"/>
    <x v="2"/>
    <x v="112"/>
    <x v="64"/>
    <x v="319"/>
    <x v="291"/>
    <x v="207"/>
    <x v="207"/>
    <x v="208"/>
    <x v="2"/>
    <x v="5"/>
    <x v="7"/>
    <x v="5"/>
  </r>
  <r>
    <x v="65"/>
    <x v="67"/>
    <x v="1"/>
    <x v="3"/>
    <x v="125"/>
    <x v="0"/>
    <x v="1"/>
    <x v="2"/>
    <x v="22"/>
    <x v="7"/>
    <x v="42"/>
    <x v="76"/>
    <x v="2"/>
    <x v="12"/>
    <x v="351"/>
    <x v="25"/>
    <x v="91"/>
    <x v="80"/>
    <x v="30"/>
    <x v="5"/>
    <x v="57"/>
    <x v="2"/>
    <x v="4"/>
    <x v="323"/>
    <x v="309"/>
    <x v="6"/>
    <x v="334"/>
    <x v="323"/>
    <x v="309"/>
    <x v="3"/>
    <x v="2"/>
    <x v="319"/>
    <x v="43"/>
    <x v="310"/>
    <x v="176"/>
    <x v="3"/>
    <x v="3"/>
    <x v="3"/>
    <x v="2"/>
    <x v="5"/>
    <x v="7"/>
    <x v="5"/>
  </r>
  <r>
    <x v="336"/>
    <x v="337"/>
    <x v="1"/>
    <x v="3"/>
    <x v="125"/>
    <x v="0"/>
    <x v="1"/>
    <x v="2"/>
    <x v="24"/>
    <x v="7"/>
    <x v="87"/>
    <x v="115"/>
    <x v="2"/>
    <x v="28"/>
    <x v="44"/>
    <x v="61"/>
    <x v="98"/>
    <x v="89"/>
    <x v="8"/>
    <x v="352"/>
    <x v="245"/>
    <x v="2"/>
    <x v="354"/>
    <x v="270"/>
    <x v="287"/>
    <x v="358"/>
    <x v="103"/>
    <x v="269"/>
    <x v="286"/>
    <x v="359"/>
    <x v="2"/>
    <x v="94"/>
    <x v="64"/>
    <x v="297"/>
    <x v="292"/>
    <x v="359"/>
    <x v="359"/>
    <x v="359"/>
    <x v="2"/>
    <x v="5"/>
    <x v="7"/>
    <x v="5"/>
  </r>
  <r>
    <x v="380"/>
    <x v="379"/>
    <x v="1"/>
    <x v="3"/>
    <x v="125"/>
    <x v="0"/>
    <x v="1"/>
    <x v="2"/>
    <x v="22"/>
    <x v="7"/>
    <x v="103"/>
    <x v="34"/>
    <x v="2"/>
    <x v="17"/>
    <x v="193"/>
    <x v="47"/>
    <x v="57"/>
    <x v="53"/>
    <x v="41"/>
    <x v="34"/>
    <x v="173"/>
    <x v="2"/>
    <x v="47"/>
    <x v="144"/>
    <x v="139"/>
    <x v="41"/>
    <x v="195"/>
    <x v="144"/>
    <x v="139"/>
    <x v="41"/>
    <x v="2"/>
    <x v="184"/>
    <x v="64"/>
    <x v="146"/>
    <x v="158"/>
    <x v="39"/>
    <x v="39"/>
    <x v="39"/>
    <x v="4"/>
    <x v="5"/>
    <x v="7"/>
    <x v="5"/>
  </r>
  <r>
    <x v="189"/>
    <x v="186"/>
    <x v="1"/>
    <x v="3"/>
    <x v="126"/>
    <x v="1"/>
    <x v="2"/>
    <x v="14"/>
    <x v="28"/>
    <x v="9"/>
    <x v="65"/>
    <x v="94"/>
    <x v="2"/>
    <x v="16"/>
    <x v="323"/>
    <x v="115"/>
    <x v="212"/>
    <x v="212"/>
    <x v="199"/>
    <x v="140"/>
    <x v="25"/>
    <x v="2"/>
    <x v="109"/>
    <x v="20"/>
    <x v="19"/>
    <x v="126"/>
    <x v="330"/>
    <x v="20"/>
    <x v="19"/>
    <x v="126"/>
    <x v="2"/>
    <x v="295"/>
    <x v="64"/>
    <x v="21"/>
    <x v="58"/>
    <x v="122"/>
    <x v="122"/>
    <x v="124"/>
    <x v="2"/>
    <x v="6"/>
    <x v="7"/>
    <x v="6"/>
  </r>
  <r>
    <x v="247"/>
    <x v="238"/>
    <x v="1"/>
    <x v="10"/>
    <x v="126"/>
    <x v="1"/>
    <x v="2"/>
    <x v="14"/>
    <x v="28"/>
    <x v="5"/>
    <x v="65"/>
    <x v="94"/>
    <x v="2"/>
    <x v="28"/>
    <x v="38"/>
    <x v="115"/>
    <x v="212"/>
    <x v="212"/>
    <x v="199"/>
    <x v="219"/>
    <x v="343"/>
    <x v="2"/>
    <x v="251"/>
    <x v="345"/>
    <x v="345"/>
    <x v="242"/>
    <x v="25"/>
    <x v="345"/>
    <x v="345"/>
    <x v="242"/>
    <x v="2"/>
    <x v="53"/>
    <x v="64"/>
    <x v="356"/>
    <x v="315"/>
    <x v="244"/>
    <x v="244"/>
    <x v="242"/>
    <x v="2"/>
    <x v="6"/>
    <x v="7"/>
    <x v="6"/>
  </r>
  <r>
    <x v="83"/>
    <x v="85"/>
    <x v="2"/>
    <x v="9"/>
    <x v="127"/>
    <x v="14"/>
    <x v="9"/>
    <x v="14"/>
    <x v="19"/>
    <x v="2"/>
    <x v="3"/>
    <x v="3"/>
    <x v="2"/>
    <x v="21"/>
    <x v="179"/>
    <x v="97"/>
    <x v="1"/>
    <x v="0"/>
    <x v="265"/>
    <x v="186"/>
    <x v="188"/>
    <x v="2"/>
    <x v="190"/>
    <x v="186"/>
    <x v="187"/>
    <x v="193"/>
    <x v="180"/>
    <x v="186"/>
    <x v="187"/>
    <x v="192"/>
    <x v="2"/>
    <x v="171"/>
    <x v="116"/>
    <x v="364"/>
    <x v="297"/>
    <x v="190"/>
    <x v="190"/>
    <x v="190"/>
    <x v="7"/>
    <x v="7"/>
    <x v="7"/>
    <x v="7"/>
  </r>
  <r>
    <x v="289"/>
    <x v="284"/>
    <x v="2"/>
    <x v="8"/>
    <x v="127"/>
    <x v="14"/>
    <x v="9"/>
    <x v="14"/>
    <x v="14"/>
    <x v="2"/>
    <x v="3"/>
    <x v="3"/>
    <x v="2"/>
    <x v="21"/>
    <x v="179"/>
    <x v="97"/>
    <x v="1"/>
    <x v="0"/>
    <x v="265"/>
    <x v="186"/>
    <x v="188"/>
    <x v="2"/>
    <x v="190"/>
    <x v="186"/>
    <x v="187"/>
    <x v="193"/>
    <x v="180"/>
    <x v="186"/>
    <x v="187"/>
    <x v="192"/>
    <x v="2"/>
    <x v="171"/>
    <x v="2"/>
    <x v="14"/>
    <x v="76"/>
    <x v="190"/>
    <x v="190"/>
    <x v="190"/>
    <x v="7"/>
    <x v="7"/>
    <x v="7"/>
    <x v="7"/>
  </r>
  <r>
    <x v="290"/>
    <x v="285"/>
    <x v="1"/>
    <x v="1"/>
    <x v="127"/>
    <x v="14"/>
    <x v="9"/>
    <x v="14"/>
    <x v="13"/>
    <x v="2"/>
    <x v="3"/>
    <x v="3"/>
    <x v="2"/>
    <x v="21"/>
    <x v="179"/>
    <x v="97"/>
    <x v="1"/>
    <x v="0"/>
    <x v="265"/>
    <x v="186"/>
    <x v="188"/>
    <x v="2"/>
    <x v="190"/>
    <x v="186"/>
    <x v="187"/>
    <x v="193"/>
    <x v="180"/>
    <x v="186"/>
    <x v="187"/>
    <x v="192"/>
    <x v="2"/>
    <x v="171"/>
    <x v="116"/>
    <x v="364"/>
    <x v="297"/>
    <x v="190"/>
    <x v="190"/>
    <x v="190"/>
    <x v="7"/>
    <x v="7"/>
    <x v="7"/>
    <x v="7"/>
  </r>
  <r>
    <x v="190"/>
    <x v="187"/>
    <x v="1"/>
    <x v="3"/>
    <x v="128"/>
    <x v="6"/>
    <x v="3"/>
    <x v="12"/>
    <x v="28"/>
    <x v="1"/>
    <x v="65"/>
    <x v="94"/>
    <x v="2"/>
    <x v="16"/>
    <x v="237"/>
    <x v="4"/>
    <x v="8"/>
    <x v="8"/>
    <x v="244"/>
    <x v="180"/>
    <x v="185"/>
    <x v="2"/>
    <x v="188"/>
    <x v="191"/>
    <x v="193"/>
    <x v="192"/>
    <x v="193"/>
    <x v="192"/>
    <x v="193"/>
    <x v="189"/>
    <x v="2"/>
    <x v="180"/>
    <x v="64"/>
    <x v="193"/>
    <x v="153"/>
    <x v="187"/>
    <x v="187"/>
    <x v="187"/>
    <x v="2"/>
    <x v="0"/>
    <x v="7"/>
    <x v="0"/>
  </r>
  <r>
    <x v="248"/>
    <x v="239"/>
    <x v="1"/>
    <x v="10"/>
    <x v="128"/>
    <x v="6"/>
    <x v="3"/>
    <x v="12"/>
    <x v="28"/>
    <x v="5"/>
    <x v="65"/>
    <x v="94"/>
    <x v="2"/>
    <x v="28"/>
    <x v="122"/>
    <x v="4"/>
    <x v="8"/>
    <x v="8"/>
    <x v="244"/>
    <x v="191"/>
    <x v="189"/>
    <x v="2"/>
    <x v="191"/>
    <x v="176"/>
    <x v="178"/>
    <x v="194"/>
    <x v="169"/>
    <x v="176"/>
    <x v="178"/>
    <x v="194"/>
    <x v="2"/>
    <x v="163"/>
    <x v="64"/>
    <x v="178"/>
    <x v="233"/>
    <x v="192"/>
    <x v="192"/>
    <x v="192"/>
    <x v="2"/>
    <x v="0"/>
    <x v="7"/>
    <x v="0"/>
  </r>
  <r>
    <x v="341"/>
    <x v="342"/>
    <x v="1"/>
    <x v="3"/>
    <x v="128"/>
    <x v="6"/>
    <x v="3"/>
    <x v="12"/>
    <x v="18"/>
    <x v="1"/>
    <x v="88"/>
    <x v="116"/>
    <x v="2"/>
    <x v="16"/>
    <x v="294"/>
    <x v="5"/>
    <x v="10"/>
    <x v="10"/>
    <x v="243"/>
    <x v="179"/>
    <x v="186"/>
    <x v="2"/>
    <x v="187"/>
    <x v="185"/>
    <x v="185"/>
    <x v="190"/>
    <x v="192"/>
    <x v="185"/>
    <x v="185"/>
    <x v="188"/>
    <x v="2"/>
    <x v="182"/>
    <x v="64"/>
    <x v="186"/>
    <x v="192"/>
    <x v="185"/>
    <x v="185"/>
    <x v="186"/>
    <x v="2"/>
    <x v="0"/>
    <x v="7"/>
    <x v="0"/>
  </r>
  <r>
    <x v="66"/>
    <x v="68"/>
    <x v="1"/>
    <x v="5"/>
    <x v="129"/>
    <x v="3"/>
    <x v="1"/>
    <x v="7"/>
    <x v="33"/>
    <x v="7"/>
    <x v="42"/>
    <x v="138"/>
    <x v="2"/>
    <x v="12"/>
    <x v="355"/>
    <x v="17"/>
    <x v="61"/>
    <x v="60"/>
    <x v="232"/>
    <x v="150"/>
    <x v="91"/>
    <x v="2"/>
    <x v="146"/>
    <x v="324"/>
    <x v="323"/>
    <x v="181"/>
    <x v="317"/>
    <x v="324"/>
    <x v="323"/>
    <x v="181"/>
    <x v="2"/>
    <x v="226"/>
    <x v="48"/>
    <x v="328"/>
    <x v="65"/>
    <x v="180"/>
    <x v="180"/>
    <x v="179"/>
    <x v="1"/>
    <x v="2"/>
    <x v="7"/>
    <x v="2"/>
  </r>
  <r>
    <x v="67"/>
    <x v="69"/>
    <x v="1"/>
    <x v="4"/>
    <x v="129"/>
    <x v="3"/>
    <x v="1"/>
    <x v="7"/>
    <x v="14"/>
    <x v="7"/>
    <x v="42"/>
    <x v="138"/>
    <x v="2"/>
    <x v="31"/>
    <x v="2"/>
    <x v="17"/>
    <x v="61"/>
    <x v="60"/>
    <x v="232"/>
    <x v="212"/>
    <x v="271"/>
    <x v="2"/>
    <x v="221"/>
    <x v="39"/>
    <x v="39"/>
    <x v="203"/>
    <x v="47"/>
    <x v="39"/>
    <x v="39"/>
    <x v="202"/>
    <x v="2"/>
    <x v="127"/>
    <x v="81"/>
    <x v="45"/>
    <x v="309"/>
    <x v="200"/>
    <x v="200"/>
    <x v="200"/>
    <x v="1"/>
    <x v="2"/>
    <x v="7"/>
    <x v="2"/>
  </r>
  <r>
    <x v="68"/>
    <x v="70"/>
    <x v="1"/>
    <x v="2"/>
    <x v="129"/>
    <x v="3"/>
    <x v="1"/>
    <x v="7"/>
    <x v="13"/>
    <x v="7"/>
    <x v="42"/>
    <x v="138"/>
    <x v="2"/>
    <x v="12"/>
    <x v="355"/>
    <x v="17"/>
    <x v="61"/>
    <x v="60"/>
    <x v="232"/>
    <x v="150"/>
    <x v="91"/>
    <x v="2"/>
    <x v="146"/>
    <x v="324"/>
    <x v="323"/>
    <x v="181"/>
    <x v="317"/>
    <x v="324"/>
    <x v="323"/>
    <x v="181"/>
    <x v="2"/>
    <x v="226"/>
    <x v="48"/>
    <x v="328"/>
    <x v="65"/>
    <x v="180"/>
    <x v="180"/>
    <x v="179"/>
    <x v="1"/>
    <x v="2"/>
    <x v="7"/>
    <x v="2"/>
  </r>
  <r>
    <x v="54"/>
    <x v="55"/>
    <x v="1"/>
    <x v="4"/>
    <x v="130"/>
    <x v="15"/>
    <x v="5"/>
    <x v="14"/>
    <x v="14"/>
    <x v="5"/>
    <x v="29"/>
    <x v="63"/>
    <x v="2"/>
    <x v="34"/>
    <x v="144"/>
    <x v="131"/>
    <x v="3"/>
    <x v="5"/>
    <x v="253"/>
    <x v="131"/>
    <x v="366"/>
    <x v="2"/>
    <x v="290"/>
    <x v="367"/>
    <x v="366"/>
    <x v="337"/>
    <x v="361"/>
    <x v="367"/>
    <x v="366"/>
    <x v="337"/>
    <x v="2"/>
    <x v="345"/>
    <x v="118"/>
    <x v="380"/>
    <x v="381"/>
    <x v="337"/>
    <x v="337"/>
    <x v="337"/>
    <x v="2"/>
    <x v="8"/>
    <x v="7"/>
    <x v="15"/>
  </r>
  <r>
    <x v="55"/>
    <x v="56"/>
    <x v="1"/>
    <x v="2"/>
    <x v="130"/>
    <x v="15"/>
    <x v="5"/>
    <x v="14"/>
    <x v="13"/>
    <x v="5"/>
    <x v="29"/>
    <x v="63"/>
    <x v="2"/>
    <x v="7"/>
    <x v="208"/>
    <x v="131"/>
    <x v="3"/>
    <x v="5"/>
    <x v="253"/>
    <x v="227"/>
    <x v="7"/>
    <x v="2"/>
    <x v="78"/>
    <x v="2"/>
    <x v="2"/>
    <x v="33"/>
    <x v="1"/>
    <x v="2"/>
    <x v="2"/>
    <x v="33"/>
    <x v="2"/>
    <x v="345"/>
    <x v="1"/>
    <x v="2"/>
    <x v="2"/>
    <x v="32"/>
    <x v="32"/>
    <x v="32"/>
    <x v="2"/>
    <x v="8"/>
    <x v="7"/>
    <x v="15"/>
  </r>
  <r>
    <x v="113"/>
    <x v="112"/>
    <x v="1"/>
    <x v="5"/>
    <x v="131"/>
    <x v="8"/>
    <x v="9"/>
    <x v="14"/>
    <x v="33"/>
    <x v="2"/>
    <x v="58"/>
    <x v="32"/>
    <x v="2"/>
    <x v="16"/>
    <x v="201"/>
    <x v="80"/>
    <x v="254"/>
    <x v="254"/>
    <x v="180"/>
    <x v="362"/>
    <x v="370"/>
    <x v="2"/>
    <x v="190"/>
    <x v="186"/>
    <x v="187"/>
    <x v="193"/>
    <x v="180"/>
    <x v="186"/>
    <x v="187"/>
    <x v="192"/>
    <x v="2"/>
    <x v="336"/>
    <x v="60"/>
    <x v="167"/>
    <x v="3"/>
    <x v="190"/>
    <x v="190"/>
    <x v="190"/>
    <x v="4"/>
    <x v="8"/>
    <x v="6"/>
    <x v="14"/>
  </r>
  <r>
    <x v="114"/>
    <x v="113"/>
    <x v="1"/>
    <x v="4"/>
    <x v="131"/>
    <x v="8"/>
    <x v="9"/>
    <x v="14"/>
    <x v="14"/>
    <x v="2"/>
    <x v="58"/>
    <x v="32"/>
    <x v="2"/>
    <x v="28"/>
    <x v="152"/>
    <x v="80"/>
    <x v="254"/>
    <x v="254"/>
    <x v="180"/>
    <x v="362"/>
    <x v="370"/>
    <x v="2"/>
    <x v="190"/>
    <x v="186"/>
    <x v="187"/>
    <x v="193"/>
    <x v="180"/>
    <x v="186"/>
    <x v="187"/>
    <x v="192"/>
    <x v="2"/>
    <x v="4"/>
    <x v="66"/>
    <x v="200"/>
    <x v="380"/>
    <x v="190"/>
    <x v="190"/>
    <x v="190"/>
    <x v="4"/>
    <x v="8"/>
    <x v="6"/>
    <x v="14"/>
  </r>
  <r>
    <x v="115"/>
    <x v="114"/>
    <x v="1"/>
    <x v="2"/>
    <x v="131"/>
    <x v="8"/>
    <x v="9"/>
    <x v="14"/>
    <x v="13"/>
    <x v="2"/>
    <x v="58"/>
    <x v="32"/>
    <x v="2"/>
    <x v="16"/>
    <x v="201"/>
    <x v="80"/>
    <x v="254"/>
    <x v="254"/>
    <x v="180"/>
    <x v="362"/>
    <x v="370"/>
    <x v="2"/>
    <x v="190"/>
    <x v="186"/>
    <x v="187"/>
    <x v="193"/>
    <x v="180"/>
    <x v="186"/>
    <x v="187"/>
    <x v="192"/>
    <x v="2"/>
    <x v="336"/>
    <x v="60"/>
    <x v="167"/>
    <x v="3"/>
    <x v="190"/>
    <x v="190"/>
    <x v="190"/>
    <x v="4"/>
    <x v="8"/>
    <x v="6"/>
    <x v="14"/>
  </r>
  <r>
    <x v="108"/>
    <x v="58"/>
    <x v="1"/>
    <x v="4"/>
    <x v="132"/>
    <x v="15"/>
    <x v="5"/>
    <x v="14"/>
    <x v="14"/>
    <x v="5"/>
    <x v="29"/>
    <x v="63"/>
    <x v="2"/>
    <x v="1"/>
    <x v="347"/>
    <x v="39"/>
    <x v="2"/>
    <x v="2"/>
    <x v="255"/>
    <x v="324"/>
    <x v="2"/>
    <x v="2"/>
    <x v="75"/>
    <x v="0"/>
    <x v="0"/>
    <x v="24"/>
    <x v="0"/>
    <x v="0"/>
    <x v="0"/>
    <x v="24"/>
    <x v="2"/>
    <x v="345"/>
    <x v="0"/>
    <x v="0"/>
    <x v="1"/>
    <x v="24"/>
    <x v="24"/>
    <x v="24"/>
    <x v="2"/>
    <x v="8"/>
    <x v="7"/>
    <x v="15"/>
  </r>
  <r>
    <x v="109"/>
    <x v="57"/>
    <x v="1"/>
    <x v="2"/>
    <x v="132"/>
    <x v="15"/>
    <x v="5"/>
    <x v="14"/>
    <x v="13"/>
    <x v="5"/>
    <x v="29"/>
    <x v="63"/>
    <x v="2"/>
    <x v="39"/>
    <x v="6"/>
    <x v="39"/>
    <x v="2"/>
    <x v="2"/>
    <x v="255"/>
    <x v="43"/>
    <x v="369"/>
    <x v="2"/>
    <x v="292"/>
    <x v="368"/>
    <x v="367"/>
    <x v="343"/>
    <x v="364"/>
    <x v="368"/>
    <x v="367"/>
    <x v="343"/>
    <x v="2"/>
    <x v="345"/>
    <x v="120"/>
    <x v="381"/>
    <x v="383"/>
    <x v="343"/>
    <x v="343"/>
    <x v="343"/>
    <x v="2"/>
    <x v="8"/>
    <x v="7"/>
    <x v="15"/>
  </r>
  <r>
    <x v="52"/>
    <x v="53"/>
    <x v="1"/>
    <x v="4"/>
    <x v="133"/>
    <x v="15"/>
    <x v="5"/>
    <x v="14"/>
    <x v="14"/>
    <x v="5"/>
    <x v="29"/>
    <x v="63"/>
    <x v="2"/>
    <x v="32"/>
    <x v="172"/>
    <x v="47"/>
    <x v="5"/>
    <x v="3"/>
    <x v="39"/>
    <x v="243"/>
    <x v="204"/>
    <x v="2"/>
    <x v="232"/>
    <x v="355"/>
    <x v="354"/>
    <x v="247"/>
    <x v="259"/>
    <x v="355"/>
    <x v="354"/>
    <x v="247"/>
    <x v="2"/>
    <x v="345"/>
    <x v="100"/>
    <x v="371"/>
    <x v="286"/>
    <x v="249"/>
    <x v="249"/>
    <x v="247"/>
    <x v="2"/>
    <x v="8"/>
    <x v="7"/>
    <x v="15"/>
  </r>
  <r>
    <x v="53"/>
    <x v="54"/>
    <x v="1"/>
    <x v="2"/>
    <x v="133"/>
    <x v="15"/>
    <x v="5"/>
    <x v="14"/>
    <x v="13"/>
    <x v="5"/>
    <x v="29"/>
    <x v="63"/>
    <x v="2"/>
    <x v="11"/>
    <x v="181"/>
    <x v="47"/>
    <x v="5"/>
    <x v="3"/>
    <x v="39"/>
    <x v="113"/>
    <x v="165"/>
    <x v="2"/>
    <x v="134"/>
    <x v="12"/>
    <x v="12"/>
    <x v="121"/>
    <x v="112"/>
    <x v="12"/>
    <x v="12"/>
    <x v="121"/>
    <x v="2"/>
    <x v="345"/>
    <x v="16"/>
    <x v="12"/>
    <x v="13"/>
    <x v="117"/>
    <x v="117"/>
    <x v="119"/>
    <x v="2"/>
    <x v="8"/>
    <x v="7"/>
    <x v="15"/>
  </r>
  <r>
    <x v="34"/>
    <x v="28"/>
    <x v="1"/>
    <x v="3"/>
    <x v="134"/>
    <x v="0"/>
    <x v="3"/>
    <x v="6"/>
    <x v="11"/>
    <x v="1"/>
    <x v="34"/>
    <x v="13"/>
    <x v="2"/>
    <x v="26"/>
    <x v="173"/>
    <x v="80"/>
    <x v="175"/>
    <x v="174"/>
    <x v="90"/>
    <x v="198"/>
    <x v="216"/>
    <x v="0"/>
    <x v="28"/>
    <x v="217"/>
    <x v="176"/>
    <x v="27"/>
    <x v="172"/>
    <x v="217"/>
    <x v="176"/>
    <x v="27"/>
    <x v="0"/>
    <x v="166"/>
    <x v="91"/>
    <x v="236"/>
    <x v="218"/>
    <x v="217"/>
    <x v="217"/>
    <x v="217"/>
    <x v="6"/>
    <x v="5"/>
    <x v="7"/>
    <x v="5"/>
  </r>
  <r>
    <x v="50"/>
    <x v="51"/>
    <x v="1"/>
    <x v="4"/>
    <x v="135"/>
    <x v="15"/>
    <x v="5"/>
    <x v="14"/>
    <x v="14"/>
    <x v="5"/>
    <x v="29"/>
    <x v="63"/>
    <x v="2"/>
    <x v="38"/>
    <x v="142"/>
    <x v="1"/>
    <x v="4"/>
    <x v="4"/>
    <x v="54"/>
    <x v="326"/>
    <x v="339"/>
    <x v="2"/>
    <x v="327"/>
    <x v="362"/>
    <x v="361"/>
    <x v="334"/>
    <x v="256"/>
    <x v="362"/>
    <x v="361"/>
    <x v="334"/>
    <x v="2"/>
    <x v="345"/>
    <x v="111"/>
    <x v="376"/>
    <x v="361"/>
    <x v="334"/>
    <x v="334"/>
    <x v="334"/>
    <x v="2"/>
    <x v="8"/>
    <x v="7"/>
    <x v="15"/>
  </r>
  <r>
    <x v="51"/>
    <x v="52"/>
    <x v="1"/>
    <x v="2"/>
    <x v="135"/>
    <x v="15"/>
    <x v="5"/>
    <x v="14"/>
    <x v="13"/>
    <x v="5"/>
    <x v="29"/>
    <x v="63"/>
    <x v="2"/>
    <x v="2"/>
    <x v="212"/>
    <x v="1"/>
    <x v="4"/>
    <x v="4"/>
    <x v="54"/>
    <x v="38"/>
    <x v="26"/>
    <x v="2"/>
    <x v="42"/>
    <x v="7"/>
    <x v="7"/>
    <x v="37"/>
    <x v="114"/>
    <x v="7"/>
    <x v="7"/>
    <x v="37"/>
    <x v="2"/>
    <x v="345"/>
    <x v="6"/>
    <x v="6"/>
    <x v="29"/>
    <x v="36"/>
    <x v="36"/>
    <x v="36"/>
    <x v="2"/>
    <x v="8"/>
    <x v="7"/>
    <x v="15"/>
  </r>
  <r>
    <x v="191"/>
    <x v="274"/>
    <x v="1"/>
    <x v="3"/>
    <x v="136"/>
    <x v="14"/>
    <x v="1"/>
    <x v="13"/>
    <x v="28"/>
    <x v="7"/>
    <x v="65"/>
    <x v="94"/>
    <x v="2"/>
    <x v="16"/>
    <x v="264"/>
    <x v="54"/>
    <x v="79"/>
    <x v="81"/>
    <x v="110"/>
    <x v="79"/>
    <x v="121"/>
    <x v="2"/>
    <x v="102"/>
    <x v="92"/>
    <x v="94"/>
    <x v="88"/>
    <x v="246"/>
    <x v="93"/>
    <x v="94"/>
    <x v="88"/>
    <x v="2"/>
    <x v="281"/>
    <x v="64"/>
    <x v="95"/>
    <x v="117"/>
    <x v="86"/>
    <x v="86"/>
    <x v="86"/>
    <x v="2"/>
    <x v="7"/>
    <x v="7"/>
    <x v="7"/>
  </r>
  <r>
    <x v="249"/>
    <x v="271"/>
    <x v="1"/>
    <x v="10"/>
    <x v="136"/>
    <x v="14"/>
    <x v="1"/>
    <x v="13"/>
    <x v="28"/>
    <x v="5"/>
    <x v="65"/>
    <x v="94"/>
    <x v="2"/>
    <x v="28"/>
    <x v="94"/>
    <x v="54"/>
    <x v="79"/>
    <x v="81"/>
    <x v="110"/>
    <x v="280"/>
    <x v="235"/>
    <x v="2"/>
    <x v="258"/>
    <x v="272"/>
    <x v="268"/>
    <x v="274"/>
    <x v="123"/>
    <x v="271"/>
    <x v="268"/>
    <x v="275"/>
    <x v="2"/>
    <x v="66"/>
    <x v="64"/>
    <x v="278"/>
    <x v="266"/>
    <x v="274"/>
    <x v="274"/>
    <x v="275"/>
    <x v="2"/>
    <x v="7"/>
    <x v="7"/>
    <x v="7"/>
  </r>
  <r>
    <x v="192"/>
    <x v="188"/>
    <x v="1"/>
    <x v="3"/>
    <x v="137"/>
    <x v="14"/>
    <x v="7"/>
    <x v="14"/>
    <x v="28"/>
    <x v="6"/>
    <x v="65"/>
    <x v="94"/>
    <x v="2"/>
    <x v="16"/>
    <x v="290"/>
    <x v="89"/>
    <x v="208"/>
    <x v="210"/>
    <x v="104"/>
    <x v="72"/>
    <x v="49"/>
    <x v="2"/>
    <x v="71"/>
    <x v="317"/>
    <x v="317"/>
    <x v="75"/>
    <x v="315"/>
    <x v="317"/>
    <x v="317"/>
    <x v="75"/>
    <x v="2"/>
    <x v="286"/>
    <x v="64"/>
    <x v="325"/>
    <x v="343"/>
    <x v="73"/>
    <x v="73"/>
    <x v="73"/>
    <x v="2"/>
    <x v="7"/>
    <x v="7"/>
    <x v="7"/>
  </r>
  <r>
    <x v="276"/>
    <x v="265"/>
    <x v="1"/>
    <x v="10"/>
    <x v="137"/>
    <x v="14"/>
    <x v="7"/>
    <x v="14"/>
    <x v="28"/>
    <x v="5"/>
    <x v="65"/>
    <x v="94"/>
    <x v="2"/>
    <x v="28"/>
    <x v="68"/>
    <x v="89"/>
    <x v="208"/>
    <x v="210"/>
    <x v="104"/>
    <x v="290"/>
    <x v="307"/>
    <x v="2"/>
    <x v="297"/>
    <x v="45"/>
    <x v="46"/>
    <x v="293"/>
    <x v="50"/>
    <x v="45"/>
    <x v="46"/>
    <x v="293"/>
    <x v="2"/>
    <x v="60"/>
    <x v="64"/>
    <x v="49"/>
    <x v="37"/>
    <x v="293"/>
    <x v="293"/>
    <x v="293"/>
    <x v="2"/>
    <x v="7"/>
    <x v="7"/>
    <x v="7"/>
  </r>
  <r>
    <x v="378"/>
    <x v="377"/>
    <x v="1"/>
    <x v="3"/>
    <x v="137"/>
    <x v="14"/>
    <x v="7"/>
    <x v="14"/>
    <x v="12"/>
    <x v="6"/>
    <x v="102"/>
    <x v="31"/>
    <x v="2"/>
    <x v="28"/>
    <x v="147"/>
    <x v="89"/>
    <x v="193"/>
    <x v="193"/>
    <x v="165"/>
    <x v="241"/>
    <x v="297"/>
    <x v="2"/>
    <x v="244"/>
    <x v="96"/>
    <x v="102"/>
    <x v="248"/>
    <x v="135"/>
    <x v="97"/>
    <x v="102"/>
    <x v="248"/>
    <x v="2"/>
    <x v="140"/>
    <x v="64"/>
    <x v="101"/>
    <x v="119"/>
    <x v="250"/>
    <x v="250"/>
    <x v="248"/>
    <x v="4"/>
    <x v="7"/>
    <x v="7"/>
    <x v="7"/>
  </r>
  <r>
    <x v="379"/>
    <x v="378"/>
    <x v="1"/>
    <x v="3"/>
    <x v="137"/>
    <x v="14"/>
    <x v="7"/>
    <x v="14"/>
    <x v="22"/>
    <x v="6"/>
    <x v="102"/>
    <x v="31"/>
    <x v="2"/>
    <x v="28"/>
    <x v="147"/>
    <x v="89"/>
    <x v="193"/>
    <x v="193"/>
    <x v="165"/>
    <x v="241"/>
    <x v="297"/>
    <x v="2"/>
    <x v="244"/>
    <x v="96"/>
    <x v="102"/>
    <x v="248"/>
    <x v="135"/>
    <x v="97"/>
    <x v="102"/>
    <x v="248"/>
    <x v="2"/>
    <x v="140"/>
    <x v="64"/>
    <x v="101"/>
    <x v="119"/>
    <x v="250"/>
    <x v="250"/>
    <x v="248"/>
    <x v="4"/>
    <x v="7"/>
    <x v="7"/>
    <x v="7"/>
  </r>
  <r>
    <x v="203"/>
    <x v="122"/>
    <x v="1"/>
    <x v="3"/>
    <x v="138"/>
    <x v="8"/>
    <x v="9"/>
    <x v="14"/>
    <x v="35"/>
    <x v="2"/>
    <x v="60"/>
    <x v="24"/>
    <x v="2"/>
    <x v="23"/>
    <x v="170"/>
    <x v="114"/>
    <x v="255"/>
    <x v="255"/>
    <x v="53"/>
    <x v="221"/>
    <x v="353"/>
    <x v="2"/>
    <x v="265"/>
    <x v="13"/>
    <x v="13"/>
    <x v="204"/>
    <x v="4"/>
    <x v="13"/>
    <x v="13"/>
    <x v="204"/>
    <x v="2"/>
    <x v="144"/>
    <x v="72"/>
    <x v="13"/>
    <x v="28"/>
    <x v="201"/>
    <x v="201"/>
    <x v="202"/>
    <x v="5"/>
    <x v="8"/>
    <x v="6"/>
    <x v="14"/>
  </r>
  <r>
    <x v="193"/>
    <x v="189"/>
    <x v="1"/>
    <x v="3"/>
    <x v="139"/>
    <x v="0"/>
    <x v="3"/>
    <x v="14"/>
    <x v="28"/>
    <x v="4"/>
    <x v="65"/>
    <x v="94"/>
    <x v="2"/>
    <x v="16"/>
    <x v="293"/>
    <x v="85"/>
    <x v="161"/>
    <x v="163"/>
    <x v="123"/>
    <x v="80"/>
    <x v="71"/>
    <x v="2"/>
    <x v="79"/>
    <x v="87"/>
    <x v="88"/>
    <x v="76"/>
    <x v="279"/>
    <x v="88"/>
    <x v="88"/>
    <x v="76"/>
    <x v="2"/>
    <x v="255"/>
    <x v="64"/>
    <x v="90"/>
    <x v="121"/>
    <x v="74"/>
    <x v="74"/>
    <x v="74"/>
    <x v="2"/>
    <x v="5"/>
    <x v="7"/>
    <x v="5"/>
  </r>
  <r>
    <x v="250"/>
    <x v="240"/>
    <x v="1"/>
    <x v="10"/>
    <x v="139"/>
    <x v="0"/>
    <x v="3"/>
    <x v="14"/>
    <x v="28"/>
    <x v="5"/>
    <x v="65"/>
    <x v="94"/>
    <x v="2"/>
    <x v="28"/>
    <x v="63"/>
    <x v="85"/>
    <x v="161"/>
    <x v="163"/>
    <x v="123"/>
    <x v="279"/>
    <x v="287"/>
    <x v="2"/>
    <x v="289"/>
    <x v="276"/>
    <x v="273"/>
    <x v="291"/>
    <x v="85"/>
    <x v="275"/>
    <x v="273"/>
    <x v="291"/>
    <x v="2"/>
    <x v="97"/>
    <x v="64"/>
    <x v="284"/>
    <x v="260"/>
    <x v="291"/>
    <x v="291"/>
    <x v="291"/>
    <x v="2"/>
    <x v="5"/>
    <x v="7"/>
    <x v="5"/>
  </r>
  <r>
    <x v="309"/>
    <x v="305"/>
    <x v="1"/>
    <x v="3"/>
    <x v="140"/>
    <x v="1"/>
    <x v="7"/>
    <x v="8"/>
    <x v="25"/>
    <x v="7"/>
    <x v="71"/>
    <x v="30"/>
    <x v="2"/>
    <x v="14"/>
    <x v="216"/>
    <x v="11"/>
    <x v="36"/>
    <x v="36"/>
    <x v="175"/>
    <x v="108"/>
    <x v="131"/>
    <x v="2"/>
    <x v="114"/>
    <x v="252"/>
    <x v="245"/>
    <x v="113"/>
    <x v="224"/>
    <x v="252"/>
    <x v="245"/>
    <x v="115"/>
    <x v="2"/>
    <x v="268"/>
    <x v="64"/>
    <x v="251"/>
    <x v="249"/>
    <x v="111"/>
    <x v="111"/>
    <x v="113"/>
    <x v="4"/>
    <x v="6"/>
    <x v="7"/>
    <x v="6"/>
  </r>
  <r>
    <x v="194"/>
    <x v="190"/>
    <x v="1"/>
    <x v="3"/>
    <x v="141"/>
    <x v="12"/>
    <x v="0"/>
    <x v="1"/>
    <x v="28"/>
    <x v="1"/>
    <x v="65"/>
    <x v="94"/>
    <x v="2"/>
    <x v="16"/>
    <x v="317"/>
    <x v="103"/>
    <x v="211"/>
    <x v="211"/>
    <x v="109"/>
    <x v="71"/>
    <x v="33"/>
    <x v="2"/>
    <x v="66"/>
    <x v="83"/>
    <x v="82"/>
    <x v="66"/>
    <x v="311"/>
    <x v="84"/>
    <x v="81"/>
    <x v="66"/>
    <x v="2"/>
    <x v="309"/>
    <x v="64"/>
    <x v="83"/>
    <x v="57"/>
    <x v="64"/>
    <x v="64"/>
    <x v="64"/>
    <x v="2"/>
    <x v="8"/>
    <x v="0"/>
    <x v="8"/>
  </r>
  <r>
    <x v="251"/>
    <x v="241"/>
    <x v="1"/>
    <x v="10"/>
    <x v="141"/>
    <x v="12"/>
    <x v="0"/>
    <x v="1"/>
    <x v="28"/>
    <x v="5"/>
    <x v="65"/>
    <x v="94"/>
    <x v="2"/>
    <x v="28"/>
    <x v="43"/>
    <x v="103"/>
    <x v="211"/>
    <x v="211"/>
    <x v="109"/>
    <x v="291"/>
    <x v="329"/>
    <x v="2"/>
    <x v="303"/>
    <x v="279"/>
    <x v="278"/>
    <x v="305"/>
    <x v="55"/>
    <x v="278"/>
    <x v="277"/>
    <x v="306"/>
    <x v="2"/>
    <x v="35"/>
    <x v="64"/>
    <x v="288"/>
    <x v="316"/>
    <x v="306"/>
    <x v="306"/>
    <x v="306"/>
    <x v="2"/>
    <x v="8"/>
    <x v="0"/>
    <x v="8"/>
  </r>
  <r>
    <x v="42"/>
    <x v="39"/>
    <x v="1"/>
    <x v="5"/>
    <x v="142"/>
    <x v="15"/>
    <x v="10"/>
    <x v="15"/>
    <x v="1"/>
    <x v="5"/>
    <x v="29"/>
    <x v="63"/>
    <x v="2"/>
    <x v="2"/>
    <x v="363"/>
    <x v="1"/>
    <x v="0"/>
    <x v="1"/>
    <x v="265"/>
    <x v="362"/>
    <x v="120"/>
    <x v="2"/>
    <x v="366"/>
    <x v="4"/>
    <x v="4"/>
    <x v="105"/>
    <x v="365"/>
    <x v="4"/>
    <x v="4"/>
    <x v="106"/>
    <x v="2"/>
    <x v="345"/>
    <x v="6"/>
    <x v="4"/>
    <x v="75"/>
    <x v="103"/>
    <x v="103"/>
    <x v="104"/>
    <x v="2"/>
    <x v="8"/>
    <x v="7"/>
    <x v="15"/>
  </r>
  <r>
    <x v="43"/>
    <x v="38"/>
    <x v="1"/>
    <x v="5"/>
    <x v="142"/>
    <x v="15"/>
    <x v="10"/>
    <x v="15"/>
    <x v="0"/>
    <x v="5"/>
    <x v="29"/>
    <x v="63"/>
    <x v="2"/>
    <x v="11"/>
    <x v="363"/>
    <x v="47"/>
    <x v="0"/>
    <x v="1"/>
    <x v="265"/>
    <x v="362"/>
    <x v="180"/>
    <x v="2"/>
    <x v="366"/>
    <x v="11"/>
    <x v="11"/>
    <x v="153"/>
    <x v="365"/>
    <x v="11"/>
    <x v="11"/>
    <x v="153"/>
    <x v="2"/>
    <x v="345"/>
    <x v="16"/>
    <x v="11"/>
    <x v="366"/>
    <x v="151"/>
    <x v="151"/>
    <x v="151"/>
    <x v="2"/>
    <x v="8"/>
    <x v="7"/>
    <x v="15"/>
  </r>
  <r>
    <x v="44"/>
    <x v="36"/>
    <x v="1"/>
    <x v="5"/>
    <x v="142"/>
    <x v="15"/>
    <x v="10"/>
    <x v="15"/>
    <x v="30"/>
    <x v="5"/>
    <x v="29"/>
    <x v="63"/>
    <x v="2"/>
    <x v="7"/>
    <x v="363"/>
    <x v="131"/>
    <x v="0"/>
    <x v="1"/>
    <x v="265"/>
    <x v="362"/>
    <x v="14"/>
    <x v="2"/>
    <x v="366"/>
    <x v="1"/>
    <x v="1"/>
    <x v="32"/>
    <x v="365"/>
    <x v="1"/>
    <x v="1"/>
    <x v="32"/>
    <x v="2"/>
    <x v="345"/>
    <x v="1"/>
    <x v="1"/>
    <x v="11"/>
    <x v="31"/>
    <x v="31"/>
    <x v="31"/>
    <x v="2"/>
    <x v="8"/>
    <x v="7"/>
    <x v="15"/>
  </r>
  <r>
    <x v="56"/>
    <x v="37"/>
    <x v="1"/>
    <x v="5"/>
    <x v="142"/>
    <x v="15"/>
    <x v="10"/>
    <x v="15"/>
    <x v="7"/>
    <x v="5"/>
    <x v="29"/>
    <x v="63"/>
    <x v="2"/>
    <x v="39"/>
    <x v="363"/>
    <x v="39"/>
    <x v="0"/>
    <x v="1"/>
    <x v="265"/>
    <x v="362"/>
    <x v="368"/>
    <x v="2"/>
    <x v="366"/>
    <x v="369"/>
    <x v="368"/>
    <x v="344"/>
    <x v="365"/>
    <x v="369"/>
    <x v="368"/>
    <x v="344"/>
    <x v="2"/>
    <x v="345"/>
    <x v="120"/>
    <x v="382"/>
    <x v="378"/>
    <x v="344"/>
    <x v="344"/>
    <x v="344"/>
    <x v="2"/>
    <x v="8"/>
    <x v="7"/>
    <x v="15"/>
  </r>
  <r>
    <x v="195"/>
    <x v="275"/>
    <x v="1"/>
    <x v="3"/>
    <x v="143"/>
    <x v="14"/>
    <x v="9"/>
    <x v="13"/>
    <x v="28"/>
    <x v="1"/>
    <x v="65"/>
    <x v="94"/>
    <x v="2"/>
    <x v="16"/>
    <x v="261"/>
    <x v="41"/>
    <x v="83"/>
    <x v="88"/>
    <x v="117"/>
    <x v="83"/>
    <x v="112"/>
    <x v="2"/>
    <x v="99"/>
    <x v="204"/>
    <x v="195"/>
    <x v="102"/>
    <x v="269"/>
    <x v="203"/>
    <x v="195"/>
    <x v="102"/>
    <x v="2"/>
    <x v="279"/>
    <x v="64"/>
    <x v="195"/>
    <x v="103"/>
    <x v="100"/>
    <x v="100"/>
    <x v="100"/>
    <x v="2"/>
    <x v="7"/>
    <x v="7"/>
    <x v="7"/>
  </r>
  <r>
    <x v="252"/>
    <x v="272"/>
    <x v="1"/>
    <x v="10"/>
    <x v="143"/>
    <x v="14"/>
    <x v="9"/>
    <x v="13"/>
    <x v="28"/>
    <x v="5"/>
    <x v="65"/>
    <x v="94"/>
    <x v="2"/>
    <x v="28"/>
    <x v="97"/>
    <x v="41"/>
    <x v="83"/>
    <x v="88"/>
    <x v="117"/>
    <x v="274"/>
    <x v="242"/>
    <x v="2"/>
    <x v="260"/>
    <x v="166"/>
    <x v="171"/>
    <x v="262"/>
    <x v="98"/>
    <x v="166"/>
    <x v="171"/>
    <x v="262"/>
    <x v="2"/>
    <x v="68"/>
    <x v="64"/>
    <x v="172"/>
    <x v="279"/>
    <x v="262"/>
    <x v="262"/>
    <x v="262"/>
    <x v="2"/>
    <x v="7"/>
    <x v="7"/>
    <x v="7"/>
  </r>
  <r>
    <x v="315"/>
    <x v="310"/>
    <x v="1"/>
    <x v="3"/>
    <x v="143"/>
    <x v="14"/>
    <x v="9"/>
    <x v="13"/>
    <x v="22"/>
    <x v="1"/>
    <x v="74"/>
    <x v="104"/>
    <x v="2"/>
    <x v="28"/>
    <x v="62"/>
    <x v="58"/>
    <x v="85"/>
    <x v="90"/>
    <x v="118"/>
    <x v="282"/>
    <x v="246"/>
    <x v="2"/>
    <x v="266"/>
    <x v="273"/>
    <x v="269"/>
    <x v="277"/>
    <x v="107"/>
    <x v="272"/>
    <x v="269"/>
    <x v="278"/>
    <x v="2"/>
    <x v="59"/>
    <x v="64"/>
    <x v="279"/>
    <x v="274"/>
    <x v="277"/>
    <x v="277"/>
    <x v="278"/>
    <x v="2"/>
    <x v="7"/>
    <x v="7"/>
    <x v="7"/>
  </r>
  <r>
    <x v="348"/>
    <x v="348"/>
    <x v="1"/>
    <x v="3"/>
    <x v="144"/>
    <x v="14"/>
    <x v="4"/>
    <x v="13"/>
    <x v="26"/>
    <x v="1"/>
    <x v="91"/>
    <x v="111"/>
    <x v="2"/>
    <x v="16"/>
    <x v="303"/>
    <x v="44"/>
    <x v="77"/>
    <x v="78"/>
    <x v="113"/>
    <x v="76"/>
    <x v="126"/>
    <x v="2"/>
    <x v="101"/>
    <x v="168"/>
    <x v="160"/>
    <x v="93"/>
    <x v="262"/>
    <x v="168"/>
    <x v="160"/>
    <x v="93"/>
    <x v="2"/>
    <x v="287"/>
    <x v="64"/>
    <x v="161"/>
    <x v="171"/>
    <x v="91"/>
    <x v="91"/>
    <x v="91"/>
    <x v="2"/>
    <x v="7"/>
    <x v="7"/>
    <x v="7"/>
  </r>
  <r>
    <x v="391"/>
    <x v="395"/>
    <x v="1"/>
    <x v="3"/>
    <x v="145"/>
    <x v="15"/>
    <x v="5"/>
    <x v="14"/>
    <x v="37"/>
    <x v="4"/>
    <x v="108"/>
    <x v="21"/>
    <x v="2"/>
    <x v="28"/>
    <x v="165"/>
    <x v="84"/>
    <x v="168"/>
    <x v="173"/>
    <x v="260"/>
    <x v="111"/>
    <x v="222"/>
    <x v="2"/>
    <x v="149"/>
    <x v="186"/>
    <x v="179"/>
    <x v="142"/>
    <x v="174"/>
    <x v="186"/>
    <x v="179"/>
    <x v="142"/>
    <x v="2"/>
    <x v="345"/>
    <x v="64"/>
    <x v="180"/>
    <x v="188"/>
    <x v="140"/>
    <x v="140"/>
    <x v="140"/>
    <x v="6"/>
    <x v="8"/>
    <x v="7"/>
    <x v="15"/>
  </r>
  <r>
    <x v="196"/>
    <x v="191"/>
    <x v="1"/>
    <x v="3"/>
    <x v="146"/>
    <x v="13"/>
    <x v="7"/>
    <x v="14"/>
    <x v="28"/>
    <x v="4"/>
    <x v="65"/>
    <x v="94"/>
    <x v="2"/>
    <x v="16"/>
    <x v="325"/>
    <x v="102"/>
    <x v="182"/>
    <x v="181"/>
    <x v="81"/>
    <x v="54"/>
    <x v="43"/>
    <x v="2"/>
    <x v="60"/>
    <x v="30"/>
    <x v="27"/>
    <x v="57"/>
    <x v="285"/>
    <x v="30"/>
    <x v="27"/>
    <x v="57"/>
    <x v="2"/>
    <x v="333"/>
    <x v="64"/>
    <x v="30"/>
    <x v="34"/>
    <x v="55"/>
    <x v="55"/>
    <x v="55"/>
    <x v="2"/>
    <x v="8"/>
    <x v="1"/>
    <x v="9"/>
  </r>
  <r>
    <x v="253"/>
    <x v="242"/>
    <x v="1"/>
    <x v="10"/>
    <x v="146"/>
    <x v="13"/>
    <x v="7"/>
    <x v="14"/>
    <x v="28"/>
    <x v="5"/>
    <x v="65"/>
    <x v="94"/>
    <x v="2"/>
    <x v="28"/>
    <x v="35"/>
    <x v="102"/>
    <x v="182"/>
    <x v="181"/>
    <x v="81"/>
    <x v="310"/>
    <x v="314"/>
    <x v="2"/>
    <x v="311"/>
    <x v="333"/>
    <x v="335"/>
    <x v="315"/>
    <x v="81"/>
    <x v="333"/>
    <x v="335"/>
    <x v="316"/>
    <x v="2"/>
    <x v="11"/>
    <x v="64"/>
    <x v="344"/>
    <x v="348"/>
    <x v="316"/>
    <x v="316"/>
    <x v="316"/>
    <x v="2"/>
    <x v="8"/>
    <x v="1"/>
    <x v="9"/>
  </r>
  <r>
    <x v="197"/>
    <x v="192"/>
    <x v="1"/>
    <x v="3"/>
    <x v="147"/>
    <x v="13"/>
    <x v="7"/>
    <x v="14"/>
    <x v="28"/>
    <x v="4"/>
    <x v="65"/>
    <x v="94"/>
    <x v="2"/>
    <x v="16"/>
    <x v="247"/>
    <x v="59"/>
    <x v="184"/>
    <x v="185"/>
    <x v="75"/>
    <x v="57"/>
    <x v="63"/>
    <x v="2"/>
    <x v="69"/>
    <x v="334"/>
    <x v="333"/>
    <x v="69"/>
    <x v="324"/>
    <x v="334"/>
    <x v="333"/>
    <x v="69"/>
    <x v="2"/>
    <x v="321"/>
    <x v="64"/>
    <x v="342"/>
    <x v="340"/>
    <x v="67"/>
    <x v="67"/>
    <x v="67"/>
    <x v="2"/>
    <x v="8"/>
    <x v="1"/>
    <x v="9"/>
  </r>
  <r>
    <x v="254"/>
    <x v="243"/>
    <x v="1"/>
    <x v="10"/>
    <x v="147"/>
    <x v="13"/>
    <x v="7"/>
    <x v="14"/>
    <x v="28"/>
    <x v="5"/>
    <x v="65"/>
    <x v="94"/>
    <x v="2"/>
    <x v="28"/>
    <x v="111"/>
    <x v="59"/>
    <x v="184"/>
    <x v="185"/>
    <x v="75"/>
    <x v="308"/>
    <x v="295"/>
    <x v="2"/>
    <x v="301"/>
    <x v="29"/>
    <x v="29"/>
    <x v="300"/>
    <x v="38"/>
    <x v="29"/>
    <x v="29"/>
    <x v="301"/>
    <x v="2"/>
    <x v="23"/>
    <x v="64"/>
    <x v="32"/>
    <x v="39"/>
    <x v="301"/>
    <x v="301"/>
    <x v="301"/>
    <x v="2"/>
    <x v="8"/>
    <x v="1"/>
    <x v="9"/>
  </r>
  <r>
    <x v="303"/>
    <x v="298"/>
    <x v="1"/>
    <x v="3"/>
    <x v="147"/>
    <x v="13"/>
    <x v="7"/>
    <x v="14"/>
    <x v="23"/>
    <x v="4"/>
    <x v="69"/>
    <x v="99"/>
    <x v="2"/>
    <x v="16"/>
    <x v="260"/>
    <x v="56"/>
    <x v="185"/>
    <x v="186"/>
    <x v="74"/>
    <x v="55"/>
    <x v="64"/>
    <x v="2"/>
    <x v="68"/>
    <x v="340"/>
    <x v="339"/>
    <x v="71"/>
    <x v="325"/>
    <x v="340"/>
    <x v="339"/>
    <x v="71"/>
    <x v="2"/>
    <x v="323"/>
    <x v="64"/>
    <x v="349"/>
    <x v="359"/>
    <x v="69"/>
    <x v="69"/>
    <x v="69"/>
    <x v="2"/>
    <x v="8"/>
    <x v="1"/>
    <x v="9"/>
  </r>
  <r>
    <x v="350"/>
    <x v="349"/>
    <x v="1"/>
    <x v="3"/>
    <x v="147"/>
    <x v="13"/>
    <x v="7"/>
    <x v="14"/>
    <x v="24"/>
    <x v="4"/>
    <x v="93"/>
    <x v="120"/>
    <x v="2"/>
    <x v="28"/>
    <x v="50"/>
    <x v="63"/>
    <x v="186"/>
    <x v="187"/>
    <x v="69"/>
    <x v="317"/>
    <x v="296"/>
    <x v="2"/>
    <x v="306"/>
    <x v="31"/>
    <x v="32"/>
    <x v="303"/>
    <x v="24"/>
    <x v="31"/>
    <x v="32"/>
    <x v="304"/>
    <x v="2"/>
    <x v="15"/>
    <x v="64"/>
    <x v="35"/>
    <x v="22"/>
    <x v="304"/>
    <x v="304"/>
    <x v="304"/>
    <x v="2"/>
    <x v="8"/>
    <x v="1"/>
    <x v="9"/>
  </r>
  <r>
    <x v="351"/>
    <x v="350"/>
    <x v="1"/>
    <x v="3"/>
    <x v="147"/>
    <x v="13"/>
    <x v="7"/>
    <x v="14"/>
    <x v="24"/>
    <x v="4"/>
    <x v="93"/>
    <x v="120"/>
    <x v="2"/>
    <x v="26"/>
    <x v="150"/>
    <x v="66"/>
    <x v="186"/>
    <x v="187"/>
    <x v="70"/>
    <x v="245"/>
    <x v="226"/>
    <x v="2"/>
    <x v="239"/>
    <x v="61"/>
    <x v="63"/>
    <x v="238"/>
    <x v="90"/>
    <x v="61"/>
    <x v="64"/>
    <x v="238"/>
    <x v="2"/>
    <x v="83"/>
    <x v="64"/>
    <x v="67"/>
    <x v="66"/>
    <x v="239"/>
    <x v="239"/>
    <x v="238"/>
    <x v="2"/>
    <x v="8"/>
    <x v="1"/>
    <x v="9"/>
  </r>
  <r>
    <x v="352"/>
    <x v="351"/>
    <x v="1"/>
    <x v="3"/>
    <x v="147"/>
    <x v="13"/>
    <x v="7"/>
    <x v="14"/>
    <x v="24"/>
    <x v="4"/>
    <x v="94"/>
    <x v="121"/>
    <x v="2"/>
    <x v="26"/>
    <x v="149"/>
    <x v="73"/>
    <x v="188"/>
    <x v="189"/>
    <x v="71"/>
    <x v="246"/>
    <x v="229"/>
    <x v="2"/>
    <x v="240"/>
    <x v="69"/>
    <x v="68"/>
    <x v="240"/>
    <x v="99"/>
    <x v="70"/>
    <x v="69"/>
    <x v="240"/>
    <x v="2"/>
    <x v="82"/>
    <x v="64"/>
    <x v="73"/>
    <x v="80"/>
    <x v="242"/>
    <x v="242"/>
    <x v="240"/>
    <x v="2"/>
    <x v="8"/>
    <x v="1"/>
    <x v="9"/>
  </r>
  <r>
    <x v="394"/>
    <x v="396"/>
    <x v="1"/>
    <x v="3"/>
    <x v="147"/>
    <x v="13"/>
    <x v="7"/>
    <x v="14"/>
    <x v="12"/>
    <x v="4"/>
    <x v="108"/>
    <x v="22"/>
    <x v="2"/>
    <x v="28"/>
    <x v="164"/>
    <x v="83"/>
    <x v="151"/>
    <x v="155"/>
    <x v="83"/>
    <x v="222"/>
    <x v="262"/>
    <x v="2"/>
    <x v="229"/>
    <x v="228"/>
    <x v="223"/>
    <x v="237"/>
    <x v="168"/>
    <x v="229"/>
    <x v="223"/>
    <x v="237"/>
    <x v="2"/>
    <x v="145"/>
    <x v="64"/>
    <x v="227"/>
    <x v="224"/>
    <x v="237"/>
    <x v="237"/>
    <x v="237"/>
    <x v="5"/>
    <x v="8"/>
    <x v="1"/>
    <x v="9"/>
  </r>
  <r>
    <x v="198"/>
    <x v="193"/>
    <x v="1"/>
    <x v="3"/>
    <x v="148"/>
    <x v="13"/>
    <x v="2"/>
    <x v="14"/>
    <x v="28"/>
    <x v="9"/>
    <x v="65"/>
    <x v="94"/>
    <x v="2"/>
    <x v="16"/>
    <x v="312"/>
    <x v="112"/>
    <x v="219"/>
    <x v="219"/>
    <x v="196"/>
    <x v="139"/>
    <x v="22"/>
    <x v="2"/>
    <x v="106"/>
    <x v="42"/>
    <x v="41"/>
    <x v="128"/>
    <x v="344"/>
    <x v="42"/>
    <x v="41"/>
    <x v="128"/>
    <x v="2"/>
    <x v="330"/>
    <x v="64"/>
    <x v="43"/>
    <x v="63"/>
    <x v="124"/>
    <x v="124"/>
    <x v="126"/>
    <x v="2"/>
    <x v="8"/>
    <x v="1"/>
    <x v="9"/>
  </r>
  <r>
    <x v="280"/>
    <x v="269"/>
    <x v="1"/>
    <x v="10"/>
    <x v="148"/>
    <x v="13"/>
    <x v="2"/>
    <x v="14"/>
    <x v="28"/>
    <x v="5"/>
    <x v="65"/>
    <x v="94"/>
    <x v="2"/>
    <x v="28"/>
    <x v="49"/>
    <x v="112"/>
    <x v="219"/>
    <x v="219"/>
    <x v="196"/>
    <x v="220"/>
    <x v="347"/>
    <x v="2"/>
    <x v="254"/>
    <x v="321"/>
    <x v="322"/>
    <x v="239"/>
    <x v="15"/>
    <x v="321"/>
    <x v="322"/>
    <x v="239"/>
    <x v="2"/>
    <x v="14"/>
    <x v="64"/>
    <x v="329"/>
    <x v="310"/>
    <x v="241"/>
    <x v="241"/>
    <x v="239"/>
    <x v="2"/>
    <x v="8"/>
    <x v="1"/>
    <x v="9"/>
  </r>
  <r>
    <x v="85"/>
    <x v="86"/>
    <x v="2"/>
    <x v="9"/>
    <x v="149"/>
    <x v="8"/>
    <x v="6"/>
    <x v="9"/>
    <x v="11"/>
    <x v="2"/>
    <x v="5"/>
    <x v="137"/>
    <x v="2"/>
    <x v="17"/>
    <x v="209"/>
    <x v="132"/>
    <x v="249"/>
    <x v="249"/>
    <x v="48"/>
    <x v="44"/>
    <x v="13"/>
    <x v="2"/>
    <x v="37"/>
    <x v="361"/>
    <x v="360"/>
    <x v="107"/>
    <x v="360"/>
    <x v="361"/>
    <x v="360"/>
    <x v="109"/>
    <x v="2"/>
    <x v="341"/>
    <x v="4"/>
    <x v="369"/>
    <x v="83"/>
    <x v="105"/>
    <x v="105"/>
    <x v="107"/>
    <x v="1"/>
    <x v="8"/>
    <x v="6"/>
    <x v="14"/>
  </r>
  <r>
    <x v="35"/>
    <x v="29"/>
    <x v="1"/>
    <x v="3"/>
    <x v="150"/>
    <x v="1"/>
    <x v="4"/>
    <x v="10"/>
    <x v="22"/>
    <x v="7"/>
    <x v="31"/>
    <x v="65"/>
    <x v="2"/>
    <x v="12"/>
    <x v="349"/>
    <x v="16"/>
    <x v="49"/>
    <x v="50"/>
    <x v="167"/>
    <x v="42"/>
    <x v="87"/>
    <x v="2"/>
    <x v="51"/>
    <x v="303"/>
    <x v="301"/>
    <x v="51"/>
    <x v="292"/>
    <x v="303"/>
    <x v="301"/>
    <x v="51"/>
    <x v="2"/>
    <x v="337"/>
    <x v="26"/>
    <x v="295"/>
    <x v="20"/>
    <x v="49"/>
    <x v="49"/>
    <x v="49"/>
    <x v="2"/>
    <x v="6"/>
    <x v="7"/>
    <x v="6"/>
  </r>
  <r>
    <x v="64"/>
    <x v="66"/>
    <x v="1"/>
    <x v="3"/>
    <x v="150"/>
    <x v="1"/>
    <x v="4"/>
    <x v="10"/>
    <x v="31"/>
    <x v="7"/>
    <x v="42"/>
    <x v="65"/>
    <x v="2"/>
    <x v="28"/>
    <x v="135"/>
    <x v="25"/>
    <x v="49"/>
    <x v="50"/>
    <x v="168"/>
    <x v="251"/>
    <x v="212"/>
    <x v="2"/>
    <x v="247"/>
    <x v="138"/>
    <x v="141"/>
    <x v="254"/>
    <x v="138"/>
    <x v="137"/>
    <x v="141"/>
    <x v="252"/>
    <x v="2"/>
    <x v="78"/>
    <x v="82"/>
    <x v="170"/>
    <x v="328"/>
    <x v="254"/>
    <x v="254"/>
    <x v="252"/>
    <x v="2"/>
    <x v="6"/>
    <x v="7"/>
    <x v="6"/>
  </r>
  <r>
    <x v="78"/>
    <x v="80"/>
    <x v="1"/>
    <x v="3"/>
    <x v="150"/>
    <x v="1"/>
    <x v="4"/>
    <x v="10"/>
    <x v="18"/>
    <x v="7"/>
    <x v="46"/>
    <x v="65"/>
    <x v="2"/>
    <x v="28"/>
    <x v="133"/>
    <x v="36"/>
    <x v="49"/>
    <x v="50"/>
    <x v="169"/>
    <x v="252"/>
    <x v="213"/>
    <x v="2"/>
    <x v="249"/>
    <x v="235"/>
    <x v="234"/>
    <x v="257"/>
    <x v="144"/>
    <x v="235"/>
    <x v="235"/>
    <x v="255"/>
    <x v="2"/>
    <x v="77"/>
    <x v="85"/>
    <x v="262"/>
    <x v="331"/>
    <x v="257"/>
    <x v="257"/>
    <x v="255"/>
    <x v="2"/>
    <x v="6"/>
    <x v="7"/>
    <x v="6"/>
  </r>
  <r>
    <x v="199"/>
    <x v="194"/>
    <x v="1"/>
    <x v="3"/>
    <x v="151"/>
    <x v="12"/>
    <x v="7"/>
    <x v="14"/>
    <x v="28"/>
    <x v="9"/>
    <x v="65"/>
    <x v="94"/>
    <x v="2"/>
    <x v="16"/>
    <x v="316"/>
    <x v="93"/>
    <x v="180"/>
    <x v="180"/>
    <x v="214"/>
    <x v="155"/>
    <x v="51"/>
    <x v="2"/>
    <x v="130"/>
    <x v="67"/>
    <x v="67"/>
    <x v="149"/>
    <x v="302"/>
    <x v="68"/>
    <x v="68"/>
    <x v="149"/>
    <x v="2"/>
    <x v="308"/>
    <x v="64"/>
    <x v="72"/>
    <x v="89"/>
    <x v="147"/>
    <x v="147"/>
    <x v="147"/>
    <x v="2"/>
    <x v="8"/>
    <x v="0"/>
    <x v="8"/>
  </r>
  <r>
    <x v="255"/>
    <x v="244"/>
    <x v="1"/>
    <x v="10"/>
    <x v="151"/>
    <x v="12"/>
    <x v="7"/>
    <x v="14"/>
    <x v="28"/>
    <x v="5"/>
    <x v="65"/>
    <x v="94"/>
    <x v="2"/>
    <x v="28"/>
    <x v="45"/>
    <x v="93"/>
    <x v="180"/>
    <x v="180"/>
    <x v="214"/>
    <x v="208"/>
    <x v="305"/>
    <x v="2"/>
    <x v="233"/>
    <x v="291"/>
    <x v="290"/>
    <x v="223"/>
    <x v="64"/>
    <x v="290"/>
    <x v="289"/>
    <x v="223"/>
    <x v="2"/>
    <x v="36"/>
    <x v="64"/>
    <x v="300"/>
    <x v="285"/>
    <x v="222"/>
    <x v="222"/>
    <x v="222"/>
    <x v="2"/>
    <x v="8"/>
    <x v="0"/>
    <x v="8"/>
  </r>
  <r>
    <x v="326"/>
    <x v="321"/>
    <x v="1"/>
    <x v="3"/>
    <x v="151"/>
    <x v="12"/>
    <x v="7"/>
    <x v="14"/>
    <x v="22"/>
    <x v="9"/>
    <x v="81"/>
    <x v="109"/>
    <x v="2"/>
    <x v="16"/>
    <x v="331"/>
    <x v="93"/>
    <x v="181"/>
    <x v="182"/>
    <x v="211"/>
    <x v="153"/>
    <x v="54"/>
    <x v="2"/>
    <x v="129"/>
    <x v="81"/>
    <x v="78"/>
    <x v="150"/>
    <x v="303"/>
    <x v="82"/>
    <x v="77"/>
    <x v="150"/>
    <x v="2"/>
    <x v="312"/>
    <x v="64"/>
    <x v="79"/>
    <x v="92"/>
    <x v="148"/>
    <x v="148"/>
    <x v="148"/>
    <x v="2"/>
    <x v="8"/>
    <x v="0"/>
    <x v="8"/>
  </r>
  <r>
    <x v="200"/>
    <x v="195"/>
    <x v="1"/>
    <x v="3"/>
    <x v="152"/>
    <x v="4"/>
    <x v="1"/>
    <x v="13"/>
    <x v="28"/>
    <x v="7"/>
    <x v="65"/>
    <x v="94"/>
    <x v="2"/>
    <x v="16"/>
    <x v="239"/>
    <x v="8"/>
    <x v="13"/>
    <x v="12"/>
    <x v="200"/>
    <x v="142"/>
    <x v="176"/>
    <x v="2"/>
    <x v="164"/>
    <x v="190"/>
    <x v="188"/>
    <x v="166"/>
    <x v="212"/>
    <x v="190"/>
    <x v="188"/>
    <x v="166"/>
    <x v="2"/>
    <x v="197"/>
    <x v="64"/>
    <x v="189"/>
    <x v="205"/>
    <x v="165"/>
    <x v="165"/>
    <x v="164"/>
    <x v="2"/>
    <x v="3"/>
    <x v="7"/>
    <x v="3"/>
  </r>
  <r>
    <x v="277"/>
    <x v="266"/>
    <x v="1"/>
    <x v="10"/>
    <x v="152"/>
    <x v="4"/>
    <x v="1"/>
    <x v="13"/>
    <x v="28"/>
    <x v="5"/>
    <x v="65"/>
    <x v="94"/>
    <x v="2"/>
    <x v="28"/>
    <x v="120"/>
    <x v="8"/>
    <x v="13"/>
    <x v="12"/>
    <x v="200"/>
    <x v="217"/>
    <x v="197"/>
    <x v="2"/>
    <x v="210"/>
    <x v="181"/>
    <x v="186"/>
    <x v="214"/>
    <x v="150"/>
    <x v="181"/>
    <x v="186"/>
    <x v="214"/>
    <x v="2"/>
    <x v="150"/>
    <x v="64"/>
    <x v="187"/>
    <x v="178"/>
    <x v="211"/>
    <x v="211"/>
    <x v="212"/>
    <x v="2"/>
    <x v="3"/>
    <x v="7"/>
    <x v="3"/>
  </r>
  <r>
    <x v="288"/>
    <x v="282"/>
    <x v="1"/>
    <x v="3"/>
    <x v="153"/>
    <x v="0"/>
    <x v="7"/>
    <x v="13"/>
    <x v="27"/>
    <x v="7"/>
    <x v="64"/>
    <x v="8"/>
    <x v="2"/>
    <x v="31"/>
    <x v="176"/>
    <x v="52"/>
    <x v="158"/>
    <x v="139"/>
    <x v="152"/>
    <x v="189"/>
    <x v="237"/>
    <x v="2"/>
    <x v="206"/>
    <x v="244"/>
    <x v="242"/>
    <x v="221"/>
    <x v="179"/>
    <x v="244"/>
    <x v="242"/>
    <x v="221"/>
    <x v="2"/>
    <x v="169"/>
    <x v="64"/>
    <x v="248"/>
    <x v="247"/>
    <x v="220"/>
    <x v="220"/>
    <x v="220"/>
    <x v="6"/>
    <x v="5"/>
    <x v="7"/>
    <x v="5"/>
  </r>
  <r>
    <x v="58"/>
    <x v="60"/>
    <x v="1"/>
    <x v="3"/>
    <x v="154"/>
    <x v="1"/>
    <x v="0"/>
    <x v="14"/>
    <x v="22"/>
    <x v="4"/>
    <x v="35"/>
    <x v="69"/>
    <x v="2"/>
    <x v="17"/>
    <x v="199"/>
    <x v="33"/>
    <x v="97"/>
    <x v="99"/>
    <x v="141"/>
    <x v="119"/>
    <x v="168"/>
    <x v="2"/>
    <x v="140"/>
    <x v="238"/>
    <x v="233"/>
    <x v="140"/>
    <x v="216"/>
    <x v="238"/>
    <x v="233"/>
    <x v="140"/>
    <x v="2"/>
    <x v="204"/>
    <x v="102"/>
    <x v="313"/>
    <x v="139"/>
    <x v="138"/>
    <x v="138"/>
    <x v="138"/>
    <x v="2"/>
    <x v="6"/>
    <x v="7"/>
    <x v="6"/>
  </r>
  <r>
    <x v="72"/>
    <x v="74"/>
    <x v="1"/>
    <x v="5"/>
    <x v="154"/>
    <x v="1"/>
    <x v="0"/>
    <x v="14"/>
    <x v="36"/>
    <x v="4"/>
    <x v="41"/>
    <x v="68"/>
    <x v="2"/>
    <x v="26"/>
    <x v="154"/>
    <x v="49"/>
    <x v="96"/>
    <x v="97"/>
    <x v="142"/>
    <x v="240"/>
    <x v="203"/>
    <x v="1"/>
    <x v="46"/>
    <x v="199"/>
    <x v="174"/>
    <x v="39"/>
    <x v="156"/>
    <x v="199"/>
    <x v="174"/>
    <x v="39"/>
    <x v="1"/>
    <x v="142"/>
    <x v="76"/>
    <x v="214"/>
    <x v="245"/>
    <x v="234"/>
    <x v="234"/>
    <x v="234"/>
    <x v="2"/>
    <x v="6"/>
    <x v="7"/>
    <x v="6"/>
  </r>
</pivotCacheRecords>
</file>

<file path=xl/pivotTables/_rels/pivotTable1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1.xml"/>
</Relationships>
</file>

<file path=xl/pivotTables/_rels/pivotTable10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9.xml"/>
</Relationships>
</file>

<file path=xl/pivotTables/_rels/pivotTable11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10.xml"/>
</Relationships>
</file>

<file path=xl/pivotTables/_rels/pivotTable2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2.xml"/>
</Relationships>
</file>

<file path=xl/pivotTables/_rels/pivotTable3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3.xml"/>
</Relationships>
</file>

<file path=xl/pivotTables/_rels/pivotTable4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4.xml"/>
</Relationships>
</file>

<file path=xl/pivotTables/_rels/pivotTable5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5.xml"/>
</Relationships>
</file>

<file path=xl/pivotTables/_rels/pivotTable6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6.xml"/>
</Relationships>
</file>

<file path=xl/pivotTables/_rels/pivotTable7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7.xml"/>
</Relationships>
</file>

<file path=xl/pivotTables/_rels/pivotTable8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7.xml"/>
</Relationships>
</file>

<file path=xl/pivotTables/_rels/pivotTable9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8.xml"/>
</Relationships>
</file>

<file path=xl/pivotTables/pivotTable1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5:F198" firstHeaderRow="2" firstDataRow="2" firstDataCol="1" rowPageCount="3" colPageCount="1"/>
  <pivotFields count="39">
    <pivotField compact="0" showAll="0" outline="0"/>
    <pivotField compact="0" showAll="0" outline="0"/>
    <pivotField axis="axisPage" compact="0" showAll="0" outline="0">
      <items count="5">
        <item h="1" x="0"/>
        <item x="1"/>
        <item h="1" x="2"/>
        <item h="1" x="3"/>
        <item t="default"/>
      </items>
    </pivotField>
    <pivotField axis="axisPage" compact="0" showAll="0" outline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axis="axisRow" compact="0" showAll="0" defaultSubtotal="0" outline="0">
      <items count="19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h="1" x="194"/>
      </items>
    </pivotField>
    <pivotField compact="0" showAll="0" outline="0"/>
    <pivotField compact="0" showAll="0" outline="0"/>
    <pivotField compact="0" showAll="0" outline="0"/>
    <pivotField compact="0" showAll="0" outline="0"/>
    <pivotField axis="axisPage" compact="0" showAll="0" outline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compact="0" showAll="0" outline="0"/>
  </pivotFields>
  <rowFields count="1">
    <field x="4"/>
  </rowFields>
  <rowItems count="192">
    <i>
      <x v="0"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 t="grand">
      <x v="191"/>
    </i>
  </rowItems>
  <colFields count="1">
    <field x="-2"/>
  </colFields>
  <colItems count="1">
    <i t="grand">
      <x v="0"/>
    </i>
  </colItems>
  <pageFields count="3">
    <pageField fld="2" hier="-1"/>
    <pageField fld="3" hier="-1"/>
    <pageField fld="9" hier="-1"/>
  </pageFields>
  <dataFields count="5">
    <dataField name="Sum of LTD P&amp;L" fld="33" subtotal="sum" numFmtId="207"/>
    <dataField name="Sum of YTD P&amp;L" fld="34" subtotal="sum" numFmtId="207"/>
    <dataField name="Sum of QTD P&amp;L" fld="35" subtotal="sum" numFmtId="207"/>
    <dataField name="Sum of MTD P&amp;L" fld="36" subtotal="sum" numFmtId="207"/>
    <dataField name="Sum of Daily P&amp;L" fld="37" subtotal="sum" numFmtId="207"/>
  </dataFields>
  <pivotTableStyleInfo name="PivotStyleLight16" showRowHeaders="1" showColHeaders="1" showRowStripes="0" showColStripes="0" showLastColumn="1"/>
</pivotTableDefinition>
</file>

<file path=xl/pivotTables/pivotTable10.xml><?xml version="1.0" encoding="utf-8"?>
<pivotTableDefinition xmlns="http://schemas.openxmlformats.org/spreadsheetml/2006/main" name="PivotTable2" cacheId="9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21:B22" firstHeaderRow="1" firstDataRow="1" firstDataCol="1" rowPageCount="1" colPageCount="1"/>
  <pivotFields count="42"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axis="axisCol" compact="0" showAll="0" outline="0">
      <items count="17">
        <item x="0"/>
        <item x="1"/>
        <item x="2"/>
        <item x="3"/>
        <item x="4"/>
        <item x="5"/>
        <item x="6"/>
        <item x="7"/>
        <item h="1" x="8"/>
        <item x="9"/>
        <item x="10"/>
        <item x="11"/>
        <item x="12"/>
        <item x="13"/>
        <item x="14"/>
        <item x="15"/>
        <item t="default"/>
      </items>
    </pivotField>
    <pivotField axis="axisRow" compact="0" showAll="0" outline="0">
      <items count="12">
        <item x="0"/>
        <item x="1"/>
        <item x="2"/>
        <item x="3"/>
        <item x="4"/>
        <item x="5"/>
        <item x="6"/>
        <item x="7"/>
        <item x="8"/>
        <item x="9"/>
        <item h="1" x="10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axis="axisPage" compact="0" showAll="0" outline="0">
      <items count="9">
        <item h="1" x="0"/>
        <item h="1" x="1"/>
        <item h="1" x="2"/>
        <item h="1" x="3"/>
        <item h="1" x="4"/>
        <item h="1" x="5"/>
        <item h="1" x="6"/>
        <item h="1" x="7"/>
        <item t="default"/>
      </items>
    </pivotField>
    <pivotField compact="0" showAll="0" outline="0"/>
    <pivotField compact="0" showAll="0" outline="0"/>
    <pivotField axis="axisCol" compact="0" showAll="0" defaultSubtotal="0" outline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h="1" x="15"/>
      </items>
    </pivotField>
  </pivotFields>
  <rowFields count="1">
    <field x="6"/>
  </rowFields>
  <rowItems count="1">
    <i t="grand">
      <x v="0"/>
    </i>
  </rowItems>
  <colFields count="2">
    <field x="41"/>
    <field x="5"/>
  </colFields>
  <colItems count="1">
    <i t="grand">
      <x v="0"/>
    </i>
  </colItems>
  <pageFields count="1">
    <pageField fld="38" hier="-1"/>
  </pageFields>
  <dataFields count="1">
    <dataField name="Average of Implied Spd Move" fld="18" subtotal="average" numFmtId="209"/>
  </dataFields>
  <pivotTableStyleInfo name="PivotStyleLight16" showRowHeaders="1" showColHeaders="1" showRowStripes="0" showColStripes="0" showLastColumn="1"/>
</pivotTableDefinition>
</file>

<file path=xl/pivotTables/pivotTable11.xml><?xml version="1.0" encoding="utf-8"?>
<pivotTableDefinition xmlns="http://schemas.openxmlformats.org/spreadsheetml/2006/main" name="PivotTable1" cacheId="10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3:B4" firstHeaderRow="1" firstDataRow="1" firstDataCol="1" rowPageCount="1" colPageCount="1"/>
  <pivotFields count="42"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axis="axisCol" compact="0" showAll="0" defaultSubtotal="0" outline="0">
      <items count="16">
        <item x="0"/>
        <item x="1"/>
        <item x="2"/>
        <item x="3"/>
        <item x="4"/>
        <item x="5"/>
        <item x="6"/>
        <item x="7"/>
        <item h="1" x="8"/>
        <item x="9"/>
        <item x="10"/>
        <item x="11"/>
        <item x="12"/>
        <item x="13"/>
        <item x="14"/>
        <item x="15"/>
      </items>
    </pivotField>
    <pivotField axis="axisRow" compact="0" showAll="0" outline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h="1" x="11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axis="axisPage" compact="0" showAll="0" outline="0">
      <items count="9">
        <item h="1" x="0"/>
        <item h="1" x="1"/>
        <item h="1" x="2"/>
        <item h="1" x="3"/>
        <item h="1" x="4"/>
        <item h="1" x="5"/>
        <item h="1" x="6"/>
        <item h="1" x="7"/>
        <item t="default"/>
      </items>
    </pivotField>
    <pivotField compact="0" showAll="0" outline="0"/>
    <pivotField compact="0" showAll="0" outline="0"/>
    <pivotField axis="axisCol" compact="0" showAll="0" defaultSubtotal="0" outline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h="1" x="15"/>
      </items>
    </pivotField>
  </pivotFields>
  <rowFields count="1">
    <field x="6"/>
  </rowFields>
  <rowItems count="1">
    <i t="grand">
      <x v="0"/>
    </i>
  </rowItems>
  <colFields count="2">
    <field x="41"/>
    <field x="5"/>
  </colFields>
  <colItems count="1">
    <i t="grand">
      <x v="0"/>
    </i>
  </colItems>
  <pageFields count="1">
    <pageField fld="38" hier="-1"/>
  </pageFields>
  <dataFields count="1">
    <dataField name="Average of Closing Par Rate" fld="17" subtotal="average" numFmtId="207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5:F197" firstHeaderRow="1" firstDataRow="2" firstDataCol="1" rowPageCount="3" colPageCount="1"/>
  <pivotFields count="39">
    <pivotField compact="0" showAll="0" outline="0"/>
    <pivotField compact="0" showAll="0" outline="0"/>
    <pivotField axis="axisPage" compact="0" showAll="0" outline="0">
      <items count="5">
        <item x="0"/>
        <item x="1"/>
        <item x="2"/>
        <item x="3"/>
        <item t="default"/>
      </items>
    </pivotField>
    <pivotField axis="axisPage" compact="0" showAll="0" outline="0">
      <items count="14">
        <item x="0"/>
        <item x="1"/>
        <item x="2"/>
        <item x="3"/>
        <item x="4"/>
        <item h="1" x="5"/>
        <item h="1" x="6"/>
        <item h="1" x="7"/>
        <item h="1" x="8"/>
        <item h="1" x="9"/>
        <item h="1" x="10"/>
        <item h="1" x="11"/>
        <item h="1" x="12"/>
        <item t="default"/>
      </items>
    </pivotField>
    <pivotField axis="axisRow" compact="0" showAll="0" defaultSubtotal="0" outline="0">
      <items count="19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h="1" x="194"/>
      </items>
    </pivotField>
    <pivotField compact="0" showAll="0" outline="0"/>
    <pivotField compact="0" showAll="0" outline="0"/>
    <pivotField compact="0" showAll="0" outline="0"/>
    <pivotField compact="0" showAll="0" outline="0"/>
    <pivotField axis="axisPage" compact="0" showAll="0" outline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compact="0" showAll="0" outline="0"/>
  </pivotFields>
  <rowFields count="1">
    <field x="4"/>
  </rowFields>
  <rowItems count="191">
    <i>
      <x v="0"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 t="grand">
      <x v="190"/>
    </i>
  </rowItems>
  <colFields count="1">
    <field x="-2"/>
  </colFields>
  <colItems count="1">
    <i t="grand">
      <x v="0"/>
    </i>
  </colItems>
  <pageFields count="3">
    <pageField fld="2" hier="-1"/>
    <pageField fld="3" hier="-1"/>
    <pageField fld="9" hier="-1"/>
  </pageFields>
  <dataFields count="5">
    <dataField name="Sum of LTD P&amp;L" fld="33" subtotal="sum" numFmtId="207"/>
    <dataField name="Sum of YTD P&amp;L" fld="34" subtotal="sum" numFmtId="207"/>
    <dataField name="Sum of QTD P&amp;L" fld="35" subtotal="sum" numFmtId="207"/>
    <dataField name="Sum of MTD P&amp;L" fld="36" subtotal="sum" numFmtId="207"/>
    <dataField name="Sum of Daily P&amp;L" fld="37" subtotal="sum" numFmtId="207"/>
  </dataField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1" cacheId="3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5:F17" firstHeaderRow="1" firstDataRow="2" firstDataCol="1" rowPageCount="3" colPageCount="1"/>
  <pivotFields count="39">
    <pivotField compact="0" showAll="0" outline="0"/>
    <pivotField compact="0" showAll="0" outline="0"/>
    <pivotField axis="axisPage" compact="0" showAll="0" outline="0">
      <items count="5">
        <item h="1" x="0"/>
        <item x="1"/>
        <item h="1" x="2"/>
        <item h="1" x="3"/>
        <item t="default"/>
      </items>
    </pivotField>
    <pivotField axis="axisPage" compact="0" showAll="0" outline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h="1" x="12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axis="axisPage" compact="0" showAll="0" outline="0">
      <items count="4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t="default"/>
      </items>
    </pivotField>
    <pivotField axis="axisRow" compact="0" showAll="0" defaultSubtotal="0" outline="0">
      <items count="11">
        <item x="0"/>
        <item x="1"/>
        <item x="2"/>
        <item x="3"/>
        <item x="4"/>
        <item x="5"/>
        <item x="6"/>
        <item x="7"/>
        <item x="8"/>
        <item x="9"/>
        <item h="1" x="10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compact="0" showAll="0" outline="0"/>
  </pivotFields>
  <rowFields count="1">
    <field x="9"/>
  </rowFields>
  <rowItems count="11">
    <i>
      <x v="0"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 v="10"/>
    </i>
  </rowItems>
  <colFields count="1">
    <field x="-2"/>
  </colFields>
  <colItems count="1">
    <i t="grand">
      <x v="0"/>
    </i>
  </colItems>
  <pageFields count="3">
    <pageField fld="2" hier="-1"/>
    <pageField fld="3" hier="-1"/>
    <pageField fld="8" hier="-1"/>
  </pageFields>
  <dataFields count="5">
    <dataField name="Sum of LTD P&amp;L" fld="33" subtotal="sum" numFmtId="207"/>
    <dataField name="Sum of YTD P&amp;L" fld="34" subtotal="sum" numFmtId="207"/>
    <dataField name="Sum of QTD P&amp;L" fld="35" subtotal="sum" numFmtId="207"/>
    <dataField name="Sum of MTD P&amp;L" fld="36" subtotal="sum" numFmtId="207"/>
    <dataField name="Sum of Daily P&amp;L" fld="37" subtotal="sum" numFmtId="207"/>
  </dataField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3:C46" firstHeaderRow="2" firstDataRow="2" firstDataCol="2" rowPageCount="1" colPageCount="1"/>
  <pivotFields count="48">
    <pivotField compact="0" showAll="0" outline="0"/>
    <pivotField compact="0" showAll="0" outline="0"/>
    <pivotField axis="axisPage" compact="0" showAll="0" outline="0">
      <items count="5">
        <item h="1" x="0"/>
        <item x="1"/>
        <item h="1" x="2"/>
        <item h="1" x="3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axis="axisRow" compact="0" showAll="0" defaultSubtotal="0" outline="0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axis="axisRow" compact="0" showAll="0" defaultSubtotal="0" outline="0">
      <items count="3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</items>
    </pivotField>
    <pivotField compact="0" showAll="0" outline="0"/>
  </pivotFields>
  <rowFields count="2">
    <field x="8"/>
    <field x="46"/>
  </rowFields>
  <rowItems count="42">
    <i>
      <x v="0"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 t="grand">
      <x v="41"/>
    </i>
  </rowItems>
  <colItems count="1">
    <i t="grand">
      <x v="0"/>
    </i>
  </colItems>
  <pageFields count="1">
    <pageField fld="2" hier="-1"/>
  </pageFields>
  <dataFields count="1">
    <dataField name="Sum of Closing USD PV" fld="28" subtotal="sum" numFmtId="207"/>
  </dataFields>
  <pivotTableStyleInfo name="PivotStyleLight1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PivotTable1" cacheId="5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3:C191" firstHeaderRow="2" firstDataRow="2" firstDataCol="2" rowPageCount="1" colPageCount="1"/>
  <pivotFields count="42">
    <pivotField compact="0" showAll="0" outline="0"/>
    <pivotField compact="0" showAll="0" outline="0"/>
    <pivotField axis="axisPage" compact="0" showAll="0" outline="0">
      <items count="5">
        <item h="1" x="0"/>
        <item x="1"/>
        <item h="1" x="2"/>
        <item h="1" x="3"/>
        <item t="default"/>
      </items>
    </pivotField>
    <pivotField compact="0" showAll="0" outline="0"/>
    <pivotField axis="axisRow" compact="0" showAll="0" defaultSubtotal="0" outline="0">
      <items count="19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h="1" x="130"/>
        <item x="131"/>
        <item h="1" x="132"/>
        <item h="1" x="133"/>
        <item x="134"/>
        <item h="1" x="135"/>
        <item x="136"/>
        <item x="137"/>
        <item x="138"/>
        <item x="139"/>
        <item x="140"/>
        <item x="141"/>
        <item h="1"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</items>
    </pivotField>
    <pivotField axis="axisRow" compact="0" showAll="0" outline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h="1" x="16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2">
    <field x="4"/>
    <field x="5"/>
  </rowFields>
  <rowItems count="187">
    <i>
      <x v="0"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 t="grand">
      <x v="186"/>
    </i>
  </rowItems>
  <colItems count="1">
    <i t="grand">
      <x v="0"/>
    </i>
  </colItems>
  <pageFields count="1">
    <pageField fld="2" hier="-1"/>
  </pageFields>
  <dataFields count="1">
    <dataField name="Sum of Credit01" fld="14" subtotal="sum" numFmtId="207"/>
  </dataFields>
  <pivotTableStyleInfo name="PivotStyleLight16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PivotTable2" cacheId="6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4:H79" firstHeaderRow="1" firstDataRow="2" firstDataCol="2" rowPageCount="2" colPageCount="1"/>
  <pivotFields count="44">
    <pivotField compact="0" showAll="0" outline="0"/>
    <pivotField compact="0" showAll="0" outline="0"/>
    <pivotField axis="axisPage" compact="0" showAll="0" outline="0">
      <items count="5">
        <item h="1" x="0"/>
        <item x="1"/>
        <item h="1" x="2"/>
        <item h="1" x="3"/>
        <item t="default"/>
      </items>
    </pivotField>
    <pivotField axis="axisPage" compact="0" showAll="0" outline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showAll="0" outline="0"/>
    <pivotField compact="0" showAll="0" outline="0"/>
    <pivotField axis="axisRow" compact="0" showAll="0" outline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h="1" x="11"/>
        <item t="default"/>
      </items>
    </pivotField>
    <pivotField axis="axisRow" compact="0" showAll="0" outline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compact="0" showAll="0" outline="0"/>
  </pivotFields>
  <rowFields count="2">
    <field x="6"/>
    <field x="7"/>
  </rowFields>
  <rowItems count="74">
    <i>
      <x v="0"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 t="grand">
      <x v="73"/>
    </i>
  </rowItems>
  <colFields count="1">
    <field x="-2"/>
  </colFields>
  <colItems count="1">
    <i t="grand">
      <x v="0"/>
    </i>
  </colItems>
  <pageFields count="2">
    <pageField fld="2" hier="-1"/>
    <pageField fld="3" hier="-1"/>
  </pageFields>
  <dataFields count="6">
    <dataField name="Sum of LTD P&amp;L" fld="33" subtotal="sum" numFmtId="207"/>
    <dataField name="Sum of YTD P&amp;L" fld="34" subtotal="sum" numFmtId="207"/>
    <dataField name="Sum of QTD P&amp;L" fld="35" subtotal="sum" numFmtId="207"/>
    <dataField name="Sum of MTD P&amp;L" fld="36" subtotal="sum" numFmtId="207"/>
    <dataField name="Sum of WTD P&amp;L" fld="42" subtotal="sum" numFmtId="207"/>
    <dataField name="Sum of Daily P&amp;L" fld="37" subtotal="sum" numFmtId="207"/>
  </dataFields>
  <pivotTableStyleInfo name="PivotStyleLight16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PivotTable5" cacheId="7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77:I90" firstHeaderRow="1" firstDataRow="2" firstDataCol="1"/>
  <pivotFields count="44"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axis="axisRow" compact="0" showAll="0" outline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h="1" x="11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axis="axisCol" compact="0" showAll="0" outline="0">
      <items count="10">
        <item x="0"/>
        <item x="1"/>
        <item x="2"/>
        <item x="3"/>
        <item x="4"/>
        <item x="5"/>
        <item x="6"/>
        <item x="7"/>
        <item h="1" x="8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1">
    <field x="6"/>
  </rowFields>
  <rowItems count="12">
    <i>
      <x v="0"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 v="11"/>
    </i>
  </rowItems>
  <colFields count="1">
    <field x="38"/>
  </colFields>
  <colItems count="8">
    <i>
      <x v="0"/>
    </i>
    <i>
      <x v="1"/>
    </i>
    <i>
      <x v="2"/>
    </i>
    <i>
      <x v="3"/>
    </i>
    <i>
      <x v="4"/>
    </i>
    <i>
      <x v="5"/>
    </i>
    <i>
      <x v="6"/>
    </i>
    <i t="grand">
      <x v="7"/>
    </i>
  </colItems>
  <dataFields count="1">
    <dataField name="Sum of Credit01" fld="14" subtotal="sum" numFmtId="207"/>
  </dataFields>
  <pivotTableStyleInfo name="PivotStyleLight16" showRowHeaders="1" showColHeaders="1" showRowStripes="0" showColStripes="0" showLastColumn="1"/>
</pivotTableDefinition>
</file>

<file path=xl/pivotTables/pivotTable8.xml><?xml version="1.0" encoding="utf-8"?>
<pivotTableDefinition xmlns="http://schemas.openxmlformats.org/spreadsheetml/2006/main" name="PivotTable4" cacheId="7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59:Q73" firstHeaderRow="1" firstDataRow="3" firstDataCol="1" rowPageCount="1" colPageCount="1"/>
  <pivotFields count="44"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axis="axisCol" compact="0" showAll="0" outline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axis="axisRow" compact="0" showAll="0" outline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h="1" x="11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axis="axisPage" compact="0" showAll="0" outline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compact="0" showAll="0" outline="0"/>
    <pivotField compact="0" showAll="0" outline="0"/>
    <pivotField axis="axisCol" compact="0" showAll="0" defaultSubtotal="0" outline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</items>
    </pivotField>
    <pivotField compact="0" showAll="0" outline="0"/>
    <pivotField compact="0" showAll="0" outline="0"/>
  </pivotFields>
  <rowFields count="1">
    <field x="6"/>
  </rowFields>
  <rowItems count="12">
    <i>
      <x v="0"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 v="11"/>
    </i>
  </rowItems>
  <colFields count="2">
    <field x="41"/>
    <field x="5"/>
  </colFields>
  <colItems count="16">
    <i>
      <x v="0"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 v="15"/>
    </i>
  </colItems>
  <pageFields count="1">
    <pageField fld="38" hier="-1"/>
  </pageFields>
  <dataFields count="1">
    <dataField name="Sum of Credit01" fld="14" subtotal="sum" numFmtId="207"/>
  </dataFields>
  <pivotTableStyleInfo name="PivotStyleLight16" showRowHeaders="1" showColHeaders="1" showRowStripes="0" showColStripes="0" showLastColumn="1"/>
</pivotTableDefinition>
</file>

<file path=xl/pivotTables/pivotTable9.xml><?xml version="1.0" encoding="utf-8"?>
<pivotTableDefinition xmlns="http://schemas.openxmlformats.org/spreadsheetml/2006/main" name="PivotTable3" cacheId="8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40:B41" firstHeaderRow="1" firstDataRow="1" firstDataCol="1" rowPageCount="1" colPageCount="1"/>
  <pivotFields count="44"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axis="axisCol" compact="0" showAll="0" outline="0">
      <items count="18">
        <item x="0"/>
        <item x="1"/>
        <item x="2"/>
        <item x="3"/>
        <item x="4"/>
        <item x="5"/>
        <item x="6"/>
        <item x="7"/>
        <item h="1" x="8"/>
        <item x="9"/>
        <item x="10"/>
        <item x="11"/>
        <item x="12"/>
        <item x="13"/>
        <item x="14"/>
        <item h="1" x="15"/>
        <item h="1" x="16"/>
        <item t="default"/>
      </items>
    </pivotField>
    <pivotField axis="axisRow" compact="0" showAll="0" outline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h="1" x="11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axis="axisPage" compact="0" showAll="0" outline="0">
      <items count="10">
        <item h="1" x="0"/>
        <item h="1" x="1"/>
        <item h="1" x="2"/>
        <item h="1" x="3"/>
        <item h="1" x="4"/>
        <item h="1" x="5"/>
        <item h="1" x="6"/>
        <item h="1" x="7"/>
        <item h="1" x="8"/>
        <item t="default"/>
      </items>
    </pivotField>
    <pivotField compact="0" showAll="0" outline="0"/>
    <pivotField compact="0" showAll="0" outline="0"/>
    <pivotField axis="axisCol" compact="0" showAll="0" defaultSubtotal="0" outline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</items>
    </pivotField>
    <pivotField compact="0" showAll="0" outline="0"/>
    <pivotField dataField="1" compact="0" showAll="0"/>
  </pivotFields>
  <rowFields count="1">
    <field x="6"/>
  </rowFields>
  <rowItems count="1">
    <i t="grand">
      <x v="0"/>
    </i>
  </rowItems>
  <colFields count="2">
    <field x="41"/>
    <field x="5"/>
  </colFields>
  <colItems count="1">
    <i t="grand">
      <x v="0"/>
    </i>
  </colItems>
  <pageFields count="1">
    <pageField fld="38" hier="-1"/>
  </pageFields>
  <dataFields count="1">
    <dataField name="Average of WTD SPREAD CHANGE" fld="43" subtotal="average" numFmtId="207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ctrlProp" Target="../ctrlProps/ctrlProps2.xml"/><Relationship Id="rId4" Type="http://schemas.openxmlformats.org/officeDocument/2006/relationships/ctrlProp" Target="../ctrlProps/ctrlProps3.xml"/>
</Relationships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pivotTable" Target="../pivotTables/pivotTable2.xml"/>
</Relationships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pivotTable" Target="../pivotTables/pivotTable3.x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pivotTable" Target="../pivotTables/pivotTable4.xml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pivotTable" Target="../pivotTables/pivotTable5.x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pivotTable" Target="../pivotTables/pivotTable6.x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pivotTable" Target="../pivotTables/pivotTable7.xml"/><Relationship Id="rId2" Type="http://schemas.openxmlformats.org/officeDocument/2006/relationships/pivotTable" Target="../pivotTables/pivotTable8.xml"/><Relationship Id="rId3" Type="http://schemas.openxmlformats.org/officeDocument/2006/relationships/pivotTable" Target="../pivotTables/pivotTable9.xml"/><Relationship Id="rId4" Type="http://schemas.openxmlformats.org/officeDocument/2006/relationships/pivotTable" Target="../pivotTables/pivotTable10.xml"/><Relationship Id="rId5" Type="http://schemas.openxmlformats.org/officeDocument/2006/relationships/pivotTable" Target="../pivotTables/pivotTable11.xml"/>
</Relationships>
</file>

<file path=xl/worksheets/_rels/sheet16.xml.rels><?xml version="1.0" encoding="UTF-8"?>
<Relationships xmlns="http://schemas.openxmlformats.org/package/2006/relationships"><Relationship Id="rId1" Type="http://schemas.openxmlformats.org/officeDocument/2006/relationships/drawing" Target="../drawings/drawing8.xml"/>
</Relationships>
</file>

<file path=xl/worksheets/_rels/sheet17.xml.rels><?xml version="1.0" encoding="UTF-8"?>
<Relationships xmlns="http://schemas.openxmlformats.org/package/2006/relationships"><Relationship Id="rId1" Type="http://schemas.openxmlformats.org/officeDocument/2006/relationships/drawing" Target="../drawings/drawing9.xml"/>
</Relationships>
</file>

<file path=xl/worksheets/_rels/sheet18.xml.rels><?xml version="1.0" encoding="UTF-8"?>
<Relationships xmlns="http://schemas.openxmlformats.org/package/2006/relationships"><Relationship Id="rId1" Type="http://schemas.openxmlformats.org/officeDocument/2006/relationships/drawing" Target="../drawings/drawing10.xml"/>
</Relationships>
</file>

<file path=xl/worksheets/_rels/sheet19.xml.rels><?xml version="1.0" encoding="UTF-8"?>
<Relationships xmlns="http://schemas.openxmlformats.org/package/2006/relationships"><Relationship Id="rId1" Type="http://schemas.openxmlformats.org/officeDocument/2006/relationships/drawing" Target="../drawings/drawing1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32.xml.rels><?xml version="1.0" encoding="UTF-8"?>
<Relationships xmlns="http://schemas.openxmlformats.org/package/2006/relationships"><Relationship Id="rId1" Type="http://schemas.openxmlformats.org/officeDocument/2006/relationships/drawing" Target="../drawings/drawing12.xml"/>
</Relationships>
</file>

<file path=xl/worksheets/_rels/sheet34.xml.rels><?xml version="1.0" encoding="UTF-8"?>
<Relationships xmlns="http://schemas.openxmlformats.org/package/2006/relationships"><Relationship Id="rId1" Type="http://schemas.openxmlformats.org/officeDocument/2006/relationships/drawing" Target="../drawings/drawing13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6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7.x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pivotTable" Target="../pivotTables/pivotTable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3:F20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false" hidden="false" outlineLevel="0" max="1" min="1" style="1" width="9.14"/>
    <col collapsed="false" customWidth="true" hidden="false" outlineLevel="0" max="2" min="2" style="1" width="18.14"/>
    <col collapsed="false" customWidth="true" hidden="false" outlineLevel="0" max="3" min="3" style="1" width="11.13"/>
    <col collapsed="false" customWidth="true" hidden="false" outlineLevel="0" max="4" min="4" style="1" width="12.7"/>
    <col collapsed="false" customWidth="true" hidden="false" outlineLevel="0" max="5" min="5" style="1" width="15.13"/>
    <col collapsed="false" customWidth="true" hidden="false" outlineLevel="0" max="6" min="6" style="2" width="11.42"/>
    <col collapsed="false" customWidth="false" hidden="false" outlineLevel="0" max="257" min="7" style="1" width="9.14"/>
  </cols>
  <sheetData>
    <row r="3" customFormat="false" ht="12.75" hidden="false" customHeight="false" outlineLevel="0" collapsed="false">
      <c r="B3" s="3" t="s">
        <v>0</v>
      </c>
      <c r="C3" s="4" t="n">
        <f aca="true">TODAY()</f>
        <v>45926</v>
      </c>
      <c r="D3" s="2"/>
      <c r="F3" s="1"/>
    </row>
    <row r="4" customFormat="false" ht="12.75" hidden="false" customHeight="false" outlineLevel="0" collapsed="false">
      <c r="B4" s="3" t="s">
        <v>1</v>
      </c>
      <c r="C4" s="4" t="n">
        <v>36943</v>
      </c>
      <c r="D4" s="2"/>
      <c r="F4" s="1"/>
    </row>
    <row r="8" customFormat="false" ht="12.75" hidden="false" customHeight="false" outlineLevel="0" collapsed="false">
      <c r="F8" s="1"/>
    </row>
    <row r="10" customFormat="false" ht="13.5" hidden="false" customHeight="false" outlineLevel="0" collapsed="false"/>
    <row r="11" customFormat="false" ht="12.75" hidden="false" customHeight="false" outlineLevel="0" collapsed="false">
      <c r="B11" s="5"/>
      <c r="C11" s="6"/>
      <c r="D11" s="7" t="s">
        <v>2</v>
      </c>
      <c r="E11" s="7" t="s">
        <v>3</v>
      </c>
      <c r="F11" s="8"/>
    </row>
    <row r="12" customFormat="false" ht="12.75" hidden="false" customHeight="false" outlineLevel="0" collapsed="false">
      <c r="B12" s="9" t="s">
        <v>4</v>
      </c>
      <c r="C12" s="10"/>
      <c r="D12" s="11"/>
      <c r="E12" s="12"/>
      <c r="F12" s="13"/>
    </row>
    <row r="13" customFormat="false" ht="12.75" hidden="false" customHeight="false" outlineLevel="0" collapsed="false">
      <c r="B13" s="9" t="s">
        <v>5</v>
      </c>
      <c r="C13" s="10"/>
      <c r="D13" s="14" t="n">
        <f aca="false">Summary!H1</f>
        <v>-133493.649052196</v>
      </c>
      <c r="E13" s="15" t="n">
        <f aca="false">Summary!H2</f>
        <v>-6784.11828314257</v>
      </c>
      <c r="F13" s="13"/>
    </row>
    <row r="14" customFormat="false" ht="12.75" hidden="false" customHeight="false" outlineLevel="0" collapsed="false">
      <c r="B14" s="9" t="s">
        <v>6</v>
      </c>
      <c r="C14" s="10"/>
      <c r="D14" s="14" t="n">
        <f aca="false">Summary!K1</f>
        <v>-125152.504631</v>
      </c>
      <c r="E14" s="15" t="n">
        <f aca="false">Summary!K2</f>
        <v>-2291.66666599992</v>
      </c>
      <c r="F14" s="13"/>
    </row>
    <row r="15" customFormat="false" ht="12.75" hidden="false" customHeight="false" outlineLevel="0" collapsed="false">
      <c r="B15" s="9" t="s">
        <v>7</v>
      </c>
      <c r="C15" s="10"/>
      <c r="D15" s="14" t="n">
        <f aca="false">Summary!L1</f>
        <v>4907.08764619615</v>
      </c>
      <c r="E15" s="15" t="n">
        <f aca="false">Summary!L2</f>
        <v>4492.45161714265</v>
      </c>
      <c r="F15" s="13"/>
    </row>
    <row r="16" customFormat="false" ht="13.5" hidden="false" customHeight="false" outlineLevel="0" collapsed="false">
      <c r="B16" s="9" t="s">
        <v>8</v>
      </c>
      <c r="C16" s="10"/>
      <c r="D16" s="14" t="n">
        <f aca="false">'PL-London'!E16</f>
        <v>3434.05677500041</v>
      </c>
      <c r="E16" s="15"/>
      <c r="F16" s="13"/>
    </row>
    <row r="17" customFormat="false" ht="15.75" hidden="false" customHeight="false" outlineLevel="0" collapsed="false">
      <c r="B17" s="9" t="s">
        <v>9</v>
      </c>
      <c r="C17" s="10"/>
      <c r="D17" s="16" t="n">
        <f aca="false">D14-D13-D15-D16</f>
        <v>-2.95585778076202E-010</v>
      </c>
      <c r="E17" s="17" t="n">
        <f aca="false">E14-E13-E15</f>
        <v>0</v>
      </c>
      <c r="F17" s="13"/>
    </row>
    <row r="18" customFormat="false" ht="13.5" hidden="false" customHeight="false" outlineLevel="0" collapsed="false">
      <c r="B18" s="9"/>
      <c r="C18" s="10"/>
      <c r="D18" s="10"/>
      <c r="E18" s="10"/>
      <c r="F18" s="13"/>
    </row>
    <row r="19" customFormat="false" ht="16.5" hidden="false" customHeight="false" outlineLevel="0" collapsed="false">
      <c r="B19" s="9" t="s">
        <v>10</v>
      </c>
      <c r="C19" s="10"/>
      <c r="D19" s="18" t="str">
        <f aca="false">IF(ABS(D17)&gt;5000,"P45 TIME","OK")</f>
        <v>OK</v>
      </c>
      <c r="E19" s="18" t="str">
        <f aca="false">IF(ABS(E17)&gt;5000,"P45 TIME","OK")</f>
        <v>OK</v>
      </c>
      <c r="F19" s="13"/>
    </row>
    <row r="20" customFormat="false" ht="13.5" hidden="false" customHeight="false" outlineLevel="0" collapsed="false">
      <c r="B20" s="19"/>
      <c r="C20" s="20"/>
      <c r="D20" s="20"/>
      <c r="E20" s="20"/>
      <c r="F20" s="21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 macro="Module1.DailyRoll">
                <anchor moveWithCells="true" sizeWithCells="false">
                  <from>
                    <xdr:col>1</xdr:col>
                    <xdr:colOff>29880</xdr:colOff>
                    <xdr:row>5</xdr:row>
                    <xdr:rowOff>75960</xdr:rowOff>
                  </from>
                  <to>
                    <xdr:col>2</xdr:col>
                    <xdr:colOff>61560</xdr:colOff>
                    <xdr:row>7</xdr:row>
                    <xdr:rowOff>66240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2">
              <controlPr defaultSize="0" print="false" autoFill="0" autoPict="0" macro="Module2.holding_dpr">
                <anchor moveWithCells="true" sizeWithCells="false">
                  <from>
                    <xdr:col>2</xdr:col>
                    <xdr:colOff>422280</xdr:colOff>
                    <xdr:row>5</xdr:row>
                    <xdr:rowOff>75960</xdr:rowOff>
                  </from>
                  <to>
                    <xdr:col>4</xdr:col>
                    <xdr:colOff>61200</xdr:colOff>
                    <xdr:row>7</xdr:row>
                    <xdr:rowOff>66240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197"/>
  <sheetViews>
    <sheetView showFormulas="false" showGridLines="true" showRowColHeaders="true" showZeros="true" rightToLeft="false" tabSelected="false" showOutlineSymbols="true" defaultGridColor="true" view="normal" topLeftCell="A168" colorId="64" zoomScale="100" zoomScaleNormal="100" zoomScalePageLayoutView="100" workbookViewId="0">
      <selection pane="topLeft" activeCell="E20" activeCellId="0" sqref="E2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1.56"/>
    <col collapsed="false" customWidth="true" hidden="false" outlineLevel="0" max="2" min="2" style="0" width="16.13"/>
    <col collapsed="false" customWidth="true" hidden="false" outlineLevel="0" max="3" min="3" style="0" width="16.42"/>
    <col collapsed="false" customWidth="true" hidden="false" outlineLevel="0" max="4" min="4" style="0" width="16.56"/>
    <col collapsed="false" customWidth="true" hidden="false" outlineLevel="0" max="5" min="5" style="0" width="16.7"/>
    <col collapsed="false" customWidth="true" hidden="false" outlineLevel="0" max="6" min="6" style="0" width="16.84"/>
  </cols>
  <sheetData>
    <row r="1" customFormat="false" ht="12.75" hidden="false" customHeight="false" outlineLevel="0" collapsed="false">
      <c r="A1" s="299" t="s">
        <v>79</v>
      </c>
      <c r="B1" s="299" t="s">
        <v>433</v>
      </c>
    </row>
    <row r="2" customFormat="false" ht="12.75" hidden="false" customHeight="false" outlineLevel="0" collapsed="false">
      <c r="A2" s="299" t="s">
        <v>80</v>
      </c>
      <c r="B2" s="299" t="s">
        <v>433</v>
      </c>
    </row>
    <row r="3" customFormat="false" ht="12.75" hidden="false" customHeight="false" outlineLevel="0" collapsed="false">
      <c r="A3" s="299" t="s">
        <v>86</v>
      </c>
      <c r="B3" s="299" t="s">
        <v>433</v>
      </c>
    </row>
    <row r="5" customFormat="false" ht="12.75" hidden="false" customHeight="false" outlineLevel="0" collapsed="false">
      <c r="A5" s="300"/>
      <c r="B5" s="299" t="s">
        <v>434</v>
      </c>
      <c r="C5" s="301"/>
      <c r="D5" s="301"/>
      <c r="E5" s="301"/>
      <c r="F5" s="302"/>
    </row>
    <row r="6" customFormat="false" ht="12.75" hidden="false" customHeight="false" outlineLevel="0" collapsed="false">
      <c r="A6" s="299" t="s">
        <v>81</v>
      </c>
      <c r="B6" s="300" t="s">
        <v>435</v>
      </c>
      <c r="C6" s="301" t="s">
        <v>436</v>
      </c>
      <c r="D6" s="301" t="s">
        <v>437</v>
      </c>
      <c r="E6" s="301" t="s">
        <v>438</v>
      </c>
      <c r="F6" s="302" t="s">
        <v>439</v>
      </c>
    </row>
    <row r="7" customFormat="false" ht="12.75" hidden="false" customHeight="false" outlineLevel="0" collapsed="false">
      <c r="A7" s="300" t="s">
        <v>149</v>
      </c>
      <c r="B7" s="303" t="n">
        <v>-245587.479853</v>
      </c>
      <c r="C7" s="304" t="n">
        <v>-7658.98724400005</v>
      </c>
      <c r="D7" s="304" t="n">
        <v>-698.935820999992</v>
      </c>
      <c r="E7" s="304" t="n">
        <v>-698.935820999992</v>
      </c>
      <c r="F7" s="305" t="n">
        <v>-698.935820999992</v>
      </c>
    </row>
    <row r="8" customFormat="false" ht="12.75" hidden="false" customHeight="false" outlineLevel="0" collapsed="false">
      <c r="A8" s="307" t="s">
        <v>159</v>
      </c>
      <c r="B8" s="308" t="n">
        <v>217524.151152</v>
      </c>
      <c r="C8" s="306" t="n">
        <v>163484.127779</v>
      </c>
      <c r="D8" s="306" t="n">
        <v>-2308.98342</v>
      </c>
      <c r="E8" s="306" t="n">
        <v>-2308.98342</v>
      </c>
      <c r="F8" s="309" t="n">
        <v>-2308.98342</v>
      </c>
    </row>
    <row r="9" customFormat="false" ht="12.75" hidden="false" customHeight="false" outlineLevel="0" collapsed="false">
      <c r="A9" s="307" t="s">
        <v>162</v>
      </c>
      <c r="B9" s="308" t="n">
        <v>8815.135902</v>
      </c>
      <c r="C9" s="306" t="n">
        <v>-29015.478416</v>
      </c>
      <c r="D9" s="306" t="n">
        <v>-531.476091000001</v>
      </c>
      <c r="E9" s="306" t="n">
        <v>-531.476091000001</v>
      </c>
      <c r="F9" s="309" t="n">
        <v>-531.476091000001</v>
      </c>
    </row>
    <row r="10" customFormat="false" ht="12.75" hidden="false" customHeight="false" outlineLevel="0" collapsed="false">
      <c r="A10" s="307" t="s">
        <v>165</v>
      </c>
      <c r="B10" s="308" t="n">
        <v>71546.640412</v>
      </c>
      <c r="C10" s="306" t="n">
        <v>71546.640412</v>
      </c>
      <c r="D10" s="306" t="n">
        <v>2931.89967599999</v>
      </c>
      <c r="E10" s="306" t="n">
        <v>2931.89967599999</v>
      </c>
      <c r="F10" s="309" t="n">
        <v>2931.89967599999</v>
      </c>
    </row>
    <row r="11" customFormat="false" ht="12.75" hidden="false" customHeight="false" outlineLevel="0" collapsed="false">
      <c r="A11" s="307" t="s">
        <v>171</v>
      </c>
      <c r="B11" s="308" t="n">
        <v>105541.616379</v>
      </c>
      <c r="C11" s="306" t="n">
        <v>-17708.342649</v>
      </c>
      <c r="D11" s="306" t="n">
        <v>-3615.78131999999</v>
      </c>
      <c r="E11" s="306" t="n">
        <v>-3615.78131999999</v>
      </c>
      <c r="F11" s="309" t="n">
        <v>-3615.78131999999</v>
      </c>
    </row>
    <row r="12" customFormat="false" ht="12.75" hidden="false" customHeight="false" outlineLevel="0" collapsed="false">
      <c r="A12" s="307" t="s">
        <v>174</v>
      </c>
      <c r="B12" s="308" t="n">
        <v>-88304.208185</v>
      </c>
      <c r="C12" s="306" t="n">
        <v>-76045.404317</v>
      </c>
      <c r="D12" s="306" t="n">
        <v>-2196.047486</v>
      </c>
      <c r="E12" s="306" t="n">
        <v>-2196.047486</v>
      </c>
      <c r="F12" s="309" t="n">
        <v>-2196.047486</v>
      </c>
    </row>
    <row r="13" customFormat="false" ht="12.75" hidden="false" customHeight="false" outlineLevel="0" collapsed="false">
      <c r="A13" s="307" t="s">
        <v>106</v>
      </c>
      <c r="B13" s="308" t="n">
        <v>387861.286512</v>
      </c>
      <c r="C13" s="306" t="n">
        <v>205939.623597</v>
      </c>
      <c r="D13" s="306" t="n">
        <v>-1459.78148100001</v>
      </c>
      <c r="E13" s="306" t="n">
        <v>-1459.78148100001</v>
      </c>
      <c r="F13" s="309" t="n">
        <v>-1459.78148100001</v>
      </c>
    </row>
    <row r="14" customFormat="false" ht="12.75" hidden="false" customHeight="false" outlineLevel="0" collapsed="false">
      <c r="A14" s="307" t="s">
        <v>183</v>
      </c>
      <c r="B14" s="308" t="n">
        <v>47505.582869</v>
      </c>
      <c r="C14" s="306" t="n">
        <v>-17409.469029</v>
      </c>
      <c r="D14" s="306" t="n">
        <v>36.6487509999988</v>
      </c>
      <c r="E14" s="306" t="n">
        <v>36.6487509999988</v>
      </c>
      <c r="F14" s="309" t="n">
        <v>36.6487509999988</v>
      </c>
    </row>
    <row r="15" customFormat="false" ht="12.75" hidden="false" customHeight="false" outlineLevel="0" collapsed="false">
      <c r="A15" s="307" t="s">
        <v>187</v>
      </c>
      <c r="B15" s="308" t="n">
        <v>3486.771371</v>
      </c>
      <c r="C15" s="306" t="n">
        <v>-3673.519187</v>
      </c>
      <c r="D15" s="306" t="n">
        <v>-437.754841</v>
      </c>
      <c r="E15" s="306" t="n">
        <v>-437.754841</v>
      </c>
      <c r="F15" s="309" t="n">
        <v>-437.754841</v>
      </c>
    </row>
    <row r="16" customFormat="false" ht="12.75" hidden="false" customHeight="false" outlineLevel="0" collapsed="false">
      <c r="A16" s="307" t="s">
        <v>190</v>
      </c>
      <c r="B16" s="308" t="n">
        <v>222896.976903</v>
      </c>
      <c r="C16" s="306" t="n">
        <v>213294.14894</v>
      </c>
      <c r="D16" s="306" t="n">
        <v>-900.196686000018</v>
      </c>
      <c r="E16" s="306" t="n">
        <v>-900.196686000018</v>
      </c>
      <c r="F16" s="309" t="n">
        <v>-900.196686000018</v>
      </c>
    </row>
    <row r="17" customFormat="false" ht="12.75" hidden="false" customHeight="false" outlineLevel="0" collapsed="false">
      <c r="A17" s="307" t="s">
        <v>196</v>
      </c>
      <c r="B17" s="308" t="n">
        <v>19204.624394</v>
      </c>
      <c r="C17" s="306" t="n">
        <v>117285.352529</v>
      </c>
      <c r="D17" s="306" t="n">
        <v>4301.152181</v>
      </c>
      <c r="E17" s="306" t="n">
        <v>4301.152181</v>
      </c>
      <c r="F17" s="309" t="n">
        <v>4301.152181</v>
      </c>
    </row>
    <row r="18" customFormat="false" ht="12.75" hidden="false" customHeight="false" outlineLevel="0" collapsed="false">
      <c r="A18" s="307" t="s">
        <v>199</v>
      </c>
      <c r="B18" s="308" t="n">
        <v>29231.583413</v>
      </c>
      <c r="C18" s="306" t="n">
        <v>15213.259135</v>
      </c>
      <c r="D18" s="306" t="n">
        <v>2161.48068799999</v>
      </c>
      <c r="E18" s="306" t="n">
        <v>2161.48068799999</v>
      </c>
      <c r="F18" s="309" t="n">
        <v>2161.48068799999</v>
      </c>
    </row>
    <row r="19" customFormat="false" ht="12.75" hidden="false" customHeight="false" outlineLevel="0" collapsed="false">
      <c r="A19" s="307" t="s">
        <v>202</v>
      </c>
      <c r="B19" s="308" t="n">
        <v>-74661.086455</v>
      </c>
      <c r="C19" s="306" t="n">
        <v>-59462.19259</v>
      </c>
      <c r="D19" s="306" t="n">
        <v>-2531.644172</v>
      </c>
      <c r="E19" s="306" t="n">
        <v>-2531.644172</v>
      </c>
      <c r="F19" s="309" t="n">
        <v>-2531.644172</v>
      </c>
    </row>
    <row r="20" customFormat="false" ht="12.75" hidden="false" customHeight="false" outlineLevel="0" collapsed="false">
      <c r="A20" s="307" t="s">
        <v>204</v>
      </c>
      <c r="B20" s="308" t="n">
        <v>-94880.046749</v>
      </c>
      <c r="C20" s="306" t="n">
        <v>-134258.553421</v>
      </c>
      <c r="D20" s="306" t="n">
        <v>-5843.047815</v>
      </c>
      <c r="E20" s="306" t="n">
        <v>-5843.047815</v>
      </c>
      <c r="F20" s="309" t="n">
        <v>-5843.047815</v>
      </c>
    </row>
    <row r="21" customFormat="false" ht="12.75" hidden="false" customHeight="false" outlineLevel="0" collapsed="false">
      <c r="A21" s="307" t="s">
        <v>206</v>
      </c>
      <c r="B21" s="308" t="n">
        <v>-97114.5532206</v>
      </c>
      <c r="C21" s="306" t="n">
        <v>-114972.33904636</v>
      </c>
      <c r="D21" s="306" t="n">
        <v>-420.240240381991</v>
      </c>
      <c r="E21" s="306" t="n">
        <v>-420.240240381991</v>
      </c>
      <c r="F21" s="309" t="n">
        <v>-489.102740381991</v>
      </c>
    </row>
    <row r="22" customFormat="false" ht="12.75" hidden="false" customHeight="false" outlineLevel="0" collapsed="false">
      <c r="A22" s="307" t="s">
        <v>209</v>
      </c>
      <c r="B22" s="308" t="n">
        <v>-69479.634971</v>
      </c>
      <c r="C22" s="306" t="n">
        <v>-104060.662472</v>
      </c>
      <c r="D22" s="306" t="n">
        <v>-463.859297999999</v>
      </c>
      <c r="E22" s="306" t="n">
        <v>-463.859297999999</v>
      </c>
      <c r="F22" s="309" t="n">
        <v>-463.859297999999</v>
      </c>
    </row>
    <row r="23" customFormat="false" ht="12.75" hidden="false" customHeight="false" outlineLevel="0" collapsed="false">
      <c r="A23" s="307" t="s">
        <v>211</v>
      </c>
      <c r="B23" s="308" t="n">
        <v>-9095.081339</v>
      </c>
      <c r="C23" s="306" t="n">
        <v>-9908.607325</v>
      </c>
      <c r="D23" s="306" t="n">
        <v>-1069.743561</v>
      </c>
      <c r="E23" s="306" t="n">
        <v>-1069.743561</v>
      </c>
      <c r="F23" s="309" t="n">
        <v>-1069.743561</v>
      </c>
    </row>
    <row r="24" customFormat="false" ht="12.75" hidden="false" customHeight="false" outlineLevel="0" collapsed="false">
      <c r="A24" s="307" t="s">
        <v>213</v>
      </c>
      <c r="B24" s="308" t="n">
        <v>338828.452362</v>
      </c>
      <c r="C24" s="306" t="n">
        <v>-170235.973837</v>
      </c>
      <c r="D24" s="306" t="n">
        <v>-996.423231000023</v>
      </c>
      <c r="E24" s="306" t="n">
        <v>-996.423231000023</v>
      </c>
      <c r="F24" s="309" t="n">
        <v>-996.423231000023</v>
      </c>
    </row>
    <row r="25" customFormat="false" ht="12.75" hidden="false" customHeight="false" outlineLevel="0" collapsed="false">
      <c r="A25" s="307" t="s">
        <v>215</v>
      </c>
      <c r="B25" s="308" t="n">
        <v>961203.365763</v>
      </c>
      <c r="C25" s="306" t="n">
        <v>961203.365763</v>
      </c>
      <c r="D25" s="306" t="n">
        <v>-5233.30667600001</v>
      </c>
      <c r="E25" s="306" t="n">
        <v>-5233.30667600001</v>
      </c>
      <c r="F25" s="309" t="n">
        <v>-5233.30667600001</v>
      </c>
    </row>
    <row r="26" customFormat="false" ht="12.75" hidden="false" customHeight="false" outlineLevel="0" collapsed="false">
      <c r="A26" s="307" t="s">
        <v>218</v>
      </c>
      <c r="B26" s="308" t="n">
        <v>454535.603969557</v>
      </c>
      <c r="C26" s="306" t="n">
        <v>454535.603969557</v>
      </c>
      <c r="D26" s="306" t="n">
        <v>-37253.6117202286</v>
      </c>
      <c r="E26" s="306" t="n">
        <v>-37253.6117202286</v>
      </c>
      <c r="F26" s="309" t="n">
        <v>-37253.6117202286</v>
      </c>
    </row>
    <row r="27" customFormat="false" ht="12.75" hidden="false" customHeight="false" outlineLevel="0" collapsed="false">
      <c r="A27" s="307" t="s">
        <v>220</v>
      </c>
      <c r="B27" s="308" t="n">
        <v>-298241.444855</v>
      </c>
      <c r="C27" s="306" t="n">
        <v>267008.709646</v>
      </c>
      <c r="D27" s="306" t="n">
        <v>-538.428775999986</v>
      </c>
      <c r="E27" s="306" t="n">
        <v>-538.428775999986</v>
      </c>
      <c r="F27" s="309" t="n">
        <v>-538.428775999986</v>
      </c>
    </row>
    <row r="28" customFormat="false" ht="12.75" hidden="false" customHeight="false" outlineLevel="0" collapsed="false">
      <c r="A28" s="307" t="s">
        <v>224</v>
      </c>
      <c r="B28" s="308" t="n">
        <v>473857.053768</v>
      </c>
      <c r="C28" s="306" t="n">
        <v>473857.053768</v>
      </c>
      <c r="D28" s="306" t="n">
        <v>-4497.74350700004</v>
      </c>
      <c r="E28" s="306" t="n">
        <v>-4497.74350700004</v>
      </c>
      <c r="F28" s="309" t="n">
        <v>-4497.74350700004</v>
      </c>
    </row>
    <row r="29" customFormat="false" ht="12.75" hidden="false" customHeight="false" outlineLevel="0" collapsed="false">
      <c r="A29" s="307" t="s">
        <v>225</v>
      </c>
      <c r="B29" s="308" t="n">
        <v>394914.399144</v>
      </c>
      <c r="C29" s="306" t="n">
        <v>394914.399144</v>
      </c>
      <c r="D29" s="306" t="n">
        <v>-4309.84599199996</v>
      </c>
      <c r="E29" s="306" t="n">
        <v>-4309.84599199996</v>
      </c>
      <c r="F29" s="309" t="n">
        <v>-4309.84599199996</v>
      </c>
    </row>
    <row r="30" customFormat="false" ht="12.75" hidden="false" customHeight="false" outlineLevel="0" collapsed="false">
      <c r="A30" s="307" t="s">
        <v>226</v>
      </c>
      <c r="B30" s="308" t="n">
        <v>-56856.83284</v>
      </c>
      <c r="C30" s="306" t="n">
        <v>-58308.06396</v>
      </c>
      <c r="D30" s="306" t="n">
        <v>-2602.407373</v>
      </c>
      <c r="E30" s="306" t="n">
        <v>-2602.407373</v>
      </c>
      <c r="F30" s="309" t="n">
        <v>-2602.407373</v>
      </c>
    </row>
    <row r="31" customFormat="false" ht="12.75" hidden="false" customHeight="false" outlineLevel="0" collapsed="false">
      <c r="A31" s="307" t="s">
        <v>210</v>
      </c>
      <c r="B31" s="308" t="n">
        <v>-168478.522944</v>
      </c>
      <c r="C31" s="306" t="n">
        <v>-11596.536511</v>
      </c>
      <c r="D31" s="306" t="n">
        <v>-8565.76016</v>
      </c>
      <c r="E31" s="306" t="n">
        <v>-8565.76016</v>
      </c>
      <c r="F31" s="309" t="n">
        <v>-8565.76016000001</v>
      </c>
    </row>
    <row r="32" customFormat="false" ht="12.75" hidden="false" customHeight="false" outlineLevel="0" collapsed="false">
      <c r="A32" s="307" t="s">
        <v>229</v>
      </c>
      <c r="B32" s="308" t="n">
        <v>-206097.234589</v>
      </c>
      <c r="C32" s="306" t="n">
        <v>-215174.400124</v>
      </c>
      <c r="D32" s="306" t="n">
        <v>-1867.93120899999</v>
      </c>
      <c r="E32" s="306" t="n">
        <v>-1867.93120899999</v>
      </c>
      <c r="F32" s="309" t="n">
        <v>-1867.931209</v>
      </c>
    </row>
    <row r="33" customFormat="false" ht="12.75" hidden="false" customHeight="false" outlineLevel="0" collapsed="false">
      <c r="A33" s="307" t="s">
        <v>230</v>
      </c>
      <c r="B33" s="308" t="n">
        <v>-39066.218489</v>
      </c>
      <c r="C33" s="306" t="n">
        <v>-39066.218489</v>
      </c>
      <c r="D33" s="306" t="n">
        <v>-366.985478000002</v>
      </c>
      <c r="E33" s="306" t="n">
        <v>-366.985478000002</v>
      </c>
      <c r="F33" s="309" t="n">
        <v>-366.985478000002</v>
      </c>
    </row>
    <row r="34" customFormat="false" ht="12.75" hidden="false" customHeight="false" outlineLevel="0" collapsed="false">
      <c r="A34" s="307" t="s">
        <v>231</v>
      </c>
      <c r="B34" s="308" t="n">
        <v>134025.69016</v>
      </c>
      <c r="C34" s="306" t="n">
        <v>-144707.197054</v>
      </c>
      <c r="D34" s="306" t="n">
        <v>231.964148999992</v>
      </c>
      <c r="E34" s="306" t="n">
        <v>231.964148999992</v>
      </c>
      <c r="F34" s="309" t="n">
        <v>231.964148999992</v>
      </c>
    </row>
    <row r="35" customFormat="false" ht="12.75" hidden="false" customHeight="false" outlineLevel="0" collapsed="false">
      <c r="A35" s="307" t="s">
        <v>232</v>
      </c>
      <c r="B35" s="308" t="n">
        <v>-57023.383715415</v>
      </c>
      <c r="C35" s="306" t="n">
        <v>-57023.383715415</v>
      </c>
      <c r="D35" s="306" t="n">
        <v>-19110.064106817</v>
      </c>
      <c r="E35" s="306" t="n">
        <v>-19110.064106817</v>
      </c>
      <c r="F35" s="309" t="n">
        <v>-19110.064106817</v>
      </c>
    </row>
    <row r="36" customFormat="false" ht="12.75" hidden="false" customHeight="false" outlineLevel="0" collapsed="false">
      <c r="A36" s="307" t="s">
        <v>233</v>
      </c>
      <c r="B36" s="308" t="n">
        <v>19690.83824</v>
      </c>
      <c r="C36" s="306" t="n">
        <v>-14134.214661</v>
      </c>
      <c r="D36" s="306" t="n">
        <v>47.4725820000003</v>
      </c>
      <c r="E36" s="306" t="n">
        <v>47.4725820000003</v>
      </c>
      <c r="F36" s="309" t="n">
        <v>47.4725820000003</v>
      </c>
    </row>
    <row r="37" customFormat="false" ht="12.75" hidden="false" customHeight="false" outlineLevel="0" collapsed="false">
      <c r="A37" s="307" t="s">
        <v>234</v>
      </c>
      <c r="B37" s="308" t="n">
        <v>-32137.80561</v>
      </c>
      <c r="C37" s="306" t="n">
        <v>-43095.058608</v>
      </c>
      <c r="D37" s="306" t="n">
        <v>-604.486182000001</v>
      </c>
      <c r="E37" s="306" t="n">
        <v>-604.486182000001</v>
      </c>
      <c r="F37" s="309" t="n">
        <v>-604.486182000001</v>
      </c>
    </row>
    <row r="38" customFormat="false" ht="12.75" hidden="false" customHeight="false" outlineLevel="0" collapsed="false">
      <c r="A38" s="307" t="s">
        <v>235</v>
      </c>
      <c r="B38" s="308" t="n">
        <v>-114304.150382</v>
      </c>
      <c r="C38" s="306" t="n">
        <v>-125907.144274</v>
      </c>
      <c r="D38" s="306" t="n">
        <v>-5710.122593</v>
      </c>
      <c r="E38" s="306" t="n">
        <v>-5710.122593</v>
      </c>
      <c r="F38" s="309" t="n">
        <v>-5710.122593</v>
      </c>
    </row>
    <row r="39" customFormat="false" ht="12.75" hidden="false" customHeight="false" outlineLevel="0" collapsed="false">
      <c r="A39" s="307" t="s">
        <v>236</v>
      </c>
      <c r="B39" s="308" t="n">
        <v>133313.247445</v>
      </c>
      <c r="C39" s="306" t="n">
        <v>133313.247445</v>
      </c>
      <c r="D39" s="306" t="n">
        <v>-12873.519321</v>
      </c>
      <c r="E39" s="306" t="n">
        <v>-12873.519321</v>
      </c>
      <c r="F39" s="309" t="n">
        <v>-12873.519321</v>
      </c>
    </row>
    <row r="40" customFormat="false" ht="12.75" hidden="false" customHeight="false" outlineLevel="0" collapsed="false">
      <c r="A40" s="307" t="s">
        <v>114</v>
      </c>
      <c r="B40" s="308" t="n">
        <v>421254.968133</v>
      </c>
      <c r="C40" s="306" t="n">
        <v>3739.90510099994</v>
      </c>
      <c r="D40" s="306" t="n">
        <v>-5160.62730500002</v>
      </c>
      <c r="E40" s="306" t="n">
        <v>-5160.62730500002</v>
      </c>
      <c r="F40" s="309" t="n">
        <v>-5160.62730500002</v>
      </c>
    </row>
    <row r="41" customFormat="false" ht="12.75" hidden="false" customHeight="false" outlineLevel="0" collapsed="false">
      <c r="A41" s="307" t="s">
        <v>237</v>
      </c>
      <c r="B41" s="308" t="n">
        <v>43028.826047</v>
      </c>
      <c r="C41" s="306" t="n">
        <v>-69632.671963</v>
      </c>
      <c r="D41" s="306" t="n">
        <v>-2569.532135</v>
      </c>
      <c r="E41" s="306" t="n">
        <v>-2569.532135</v>
      </c>
      <c r="F41" s="309" t="n">
        <v>-2569.532135</v>
      </c>
    </row>
    <row r="42" customFormat="false" ht="12.75" hidden="false" customHeight="false" outlineLevel="0" collapsed="false">
      <c r="A42" s="307" t="s">
        <v>238</v>
      </c>
      <c r="B42" s="308" t="n">
        <v>63715.289192</v>
      </c>
      <c r="C42" s="306" t="n">
        <v>1908.53522000001</v>
      </c>
      <c r="D42" s="306" t="n">
        <v>84.4331209999946</v>
      </c>
      <c r="E42" s="306" t="n">
        <v>84.4331209999946</v>
      </c>
      <c r="F42" s="309" t="n">
        <v>84.4331209999946</v>
      </c>
    </row>
    <row r="43" customFormat="false" ht="12.75" hidden="false" customHeight="false" outlineLevel="0" collapsed="false">
      <c r="A43" s="307" t="s">
        <v>240</v>
      </c>
      <c r="B43" s="308" t="n">
        <v>-67860.72477</v>
      </c>
      <c r="C43" s="306" t="n">
        <v>-67860.72477</v>
      </c>
      <c r="D43" s="306" t="n">
        <v>-953.902316</v>
      </c>
      <c r="E43" s="306" t="n">
        <v>-953.902316</v>
      </c>
      <c r="F43" s="309" t="n">
        <v>-953.902316</v>
      </c>
    </row>
    <row r="44" customFormat="false" ht="12.75" hidden="false" customHeight="false" outlineLevel="0" collapsed="false">
      <c r="A44" s="307" t="s">
        <v>241</v>
      </c>
      <c r="B44" s="308" t="n">
        <v>33382.02391</v>
      </c>
      <c r="C44" s="306" t="n">
        <v>35174.904738</v>
      </c>
      <c r="D44" s="306" t="n">
        <v>-2506.34678299999</v>
      </c>
      <c r="E44" s="306" t="n">
        <v>-2506.34678299999</v>
      </c>
      <c r="F44" s="309" t="n">
        <v>-2506.34678299999</v>
      </c>
    </row>
    <row r="45" customFormat="false" ht="12.75" hidden="false" customHeight="false" outlineLevel="0" collapsed="false">
      <c r="A45" s="307" t="s">
        <v>242</v>
      </c>
      <c r="B45" s="308" t="n">
        <v>-195540.548045</v>
      </c>
      <c r="C45" s="306" t="n">
        <v>-51959.271221</v>
      </c>
      <c r="D45" s="306" t="n">
        <v>-2693.259272</v>
      </c>
      <c r="E45" s="306" t="n">
        <v>-2693.259272</v>
      </c>
      <c r="F45" s="309" t="n">
        <v>-2693.259272</v>
      </c>
    </row>
    <row r="46" customFormat="false" ht="12.75" hidden="false" customHeight="false" outlineLevel="0" collapsed="false">
      <c r="A46" s="307" t="s">
        <v>243</v>
      </c>
      <c r="B46" s="308" t="n">
        <v>-142681.82781</v>
      </c>
      <c r="C46" s="306" t="n">
        <v>-93513.18325</v>
      </c>
      <c r="D46" s="306" t="n">
        <v>-2699.84781399998</v>
      </c>
      <c r="E46" s="306" t="n">
        <v>-2699.84781399998</v>
      </c>
      <c r="F46" s="309" t="n">
        <v>-2699.84781399998</v>
      </c>
    </row>
    <row r="47" customFormat="false" ht="12.75" hidden="false" customHeight="false" outlineLevel="0" collapsed="false">
      <c r="A47" s="307" t="s">
        <v>244</v>
      </c>
      <c r="B47" s="308" t="n">
        <v>12347.264464</v>
      </c>
      <c r="C47" s="306" t="n">
        <v>-91224.813507</v>
      </c>
      <c r="D47" s="306" t="n">
        <v>99.9057800000155</v>
      </c>
      <c r="E47" s="306" t="n">
        <v>99.9057800000155</v>
      </c>
      <c r="F47" s="309" t="n">
        <v>99.9057800000155</v>
      </c>
    </row>
    <row r="48" customFormat="false" ht="12.75" hidden="false" customHeight="false" outlineLevel="0" collapsed="false">
      <c r="A48" s="307" t="s">
        <v>246</v>
      </c>
      <c r="B48" s="308" t="n">
        <v>4500.708382</v>
      </c>
      <c r="C48" s="306" t="n">
        <v>442443.200568</v>
      </c>
      <c r="D48" s="306" t="n">
        <v>-3308.254106</v>
      </c>
      <c r="E48" s="306" t="n">
        <v>-3308.254106</v>
      </c>
      <c r="F48" s="309" t="n">
        <v>-3308.254106</v>
      </c>
    </row>
    <row r="49" customFormat="false" ht="12.75" hidden="false" customHeight="false" outlineLevel="0" collapsed="false">
      <c r="A49" s="307" t="s">
        <v>247</v>
      </c>
      <c r="B49" s="308" t="n">
        <v>53892.741502</v>
      </c>
      <c r="C49" s="306" t="n">
        <v>-185648.036792</v>
      </c>
      <c r="D49" s="306" t="n">
        <v>-2638.17173</v>
      </c>
      <c r="E49" s="306" t="n">
        <v>-2638.17173</v>
      </c>
      <c r="F49" s="309" t="n">
        <v>-2638.17173</v>
      </c>
    </row>
    <row r="50" customFormat="false" ht="12.75" hidden="false" customHeight="false" outlineLevel="0" collapsed="false">
      <c r="A50" s="307" t="s">
        <v>248</v>
      </c>
      <c r="B50" s="308" t="n">
        <v>291154.068542</v>
      </c>
      <c r="C50" s="306" t="n">
        <v>855515.466913</v>
      </c>
      <c r="D50" s="306" t="n">
        <v>-5625.469232</v>
      </c>
      <c r="E50" s="306" t="n">
        <v>-5625.469232</v>
      </c>
      <c r="F50" s="309" t="n">
        <v>-5625.469232</v>
      </c>
    </row>
    <row r="51" customFormat="false" ht="12.75" hidden="false" customHeight="false" outlineLevel="0" collapsed="false">
      <c r="A51" s="307" t="s">
        <v>249</v>
      </c>
      <c r="B51" s="308" t="n">
        <v>16728.268302</v>
      </c>
      <c r="C51" s="306" t="n">
        <v>16728.268302</v>
      </c>
      <c r="D51" s="306" t="n">
        <v>2249.290604</v>
      </c>
      <c r="E51" s="306" t="n">
        <v>2249.290604</v>
      </c>
      <c r="F51" s="309" t="n">
        <v>2249.290604</v>
      </c>
    </row>
    <row r="52" customFormat="false" ht="12.75" hidden="false" customHeight="false" outlineLevel="0" collapsed="false">
      <c r="A52" s="307" t="s">
        <v>251</v>
      </c>
      <c r="B52" s="308" t="n">
        <v>94459.728684</v>
      </c>
      <c r="C52" s="306" t="n">
        <v>7013.02528</v>
      </c>
      <c r="D52" s="306" t="n">
        <v>-2941.709026</v>
      </c>
      <c r="E52" s="306" t="n">
        <v>-2941.709026</v>
      </c>
      <c r="F52" s="309" t="n">
        <v>-2941.709026</v>
      </c>
    </row>
    <row r="53" customFormat="false" ht="12.75" hidden="false" customHeight="false" outlineLevel="0" collapsed="false">
      <c r="A53" s="307" t="s">
        <v>252</v>
      </c>
      <c r="B53" s="308" t="n">
        <v>99075.617381</v>
      </c>
      <c r="C53" s="306" t="n">
        <v>-164660.599826</v>
      </c>
      <c r="D53" s="306" t="n">
        <v>-6729.90297000001</v>
      </c>
      <c r="E53" s="306" t="n">
        <v>-6729.90297000001</v>
      </c>
      <c r="F53" s="309" t="n">
        <v>-6729.90297000001</v>
      </c>
    </row>
    <row r="54" customFormat="false" ht="12.75" hidden="false" customHeight="false" outlineLevel="0" collapsed="false">
      <c r="A54" s="307" t="s">
        <v>253</v>
      </c>
      <c r="B54" s="308" t="n">
        <v>-129519.419377</v>
      </c>
      <c r="C54" s="306" t="n">
        <v>-157281.903522</v>
      </c>
      <c r="D54" s="306" t="n">
        <v>-669.877318999992</v>
      </c>
      <c r="E54" s="306" t="n">
        <v>-669.877318999992</v>
      </c>
      <c r="F54" s="309" t="n">
        <v>-669.877318999992</v>
      </c>
    </row>
    <row r="55" customFormat="false" ht="12.75" hidden="false" customHeight="false" outlineLevel="0" collapsed="false">
      <c r="A55" s="307" t="s">
        <v>254</v>
      </c>
      <c r="B55" s="308" t="n">
        <v>15578.596503</v>
      </c>
      <c r="C55" s="306" t="n">
        <v>-2668.347189</v>
      </c>
      <c r="D55" s="306" t="n">
        <v>79.1331160000023</v>
      </c>
      <c r="E55" s="306" t="n">
        <v>79.1331160000023</v>
      </c>
      <c r="F55" s="309" t="n">
        <v>79.1331160000023</v>
      </c>
    </row>
    <row r="56" customFormat="false" ht="12.75" hidden="false" customHeight="false" outlineLevel="0" collapsed="false">
      <c r="A56" s="307" t="s">
        <v>255</v>
      </c>
      <c r="B56" s="308" t="n">
        <v>205833.969007</v>
      </c>
      <c r="C56" s="306" t="n">
        <v>29109.186912</v>
      </c>
      <c r="D56" s="306" t="n">
        <v>879.086227999964</v>
      </c>
      <c r="E56" s="306" t="n">
        <v>879.086227999964</v>
      </c>
      <c r="F56" s="309" t="n">
        <v>879.086227999993</v>
      </c>
    </row>
    <row r="57" customFormat="false" ht="12.75" hidden="false" customHeight="false" outlineLevel="0" collapsed="false">
      <c r="A57" s="307" t="s">
        <v>256</v>
      </c>
      <c r="B57" s="308" t="n">
        <v>329624.357944</v>
      </c>
      <c r="C57" s="306" t="n">
        <v>-189058.456444</v>
      </c>
      <c r="D57" s="306" t="n">
        <v>-7174.38218900003</v>
      </c>
      <c r="E57" s="306" t="n">
        <v>-7174.38218900003</v>
      </c>
      <c r="F57" s="309" t="n">
        <v>-7174.38218900003</v>
      </c>
    </row>
    <row r="58" customFormat="false" ht="12.75" hidden="false" customHeight="false" outlineLevel="0" collapsed="false">
      <c r="A58" s="307" t="s">
        <v>257</v>
      </c>
      <c r="B58" s="308" t="n">
        <v>-2773.716319</v>
      </c>
      <c r="C58" s="306" t="n">
        <v>-2773.716319</v>
      </c>
      <c r="D58" s="306" t="n">
        <v>-1325.967564</v>
      </c>
      <c r="E58" s="306" t="n">
        <v>-1325.967564</v>
      </c>
      <c r="F58" s="309" t="n">
        <v>-1325.967564</v>
      </c>
    </row>
    <row r="59" customFormat="false" ht="12.75" hidden="false" customHeight="false" outlineLevel="0" collapsed="false">
      <c r="A59" s="307" t="s">
        <v>259</v>
      </c>
      <c r="B59" s="308" t="n">
        <v>206652.252772</v>
      </c>
      <c r="C59" s="306" t="n">
        <v>34265.476487</v>
      </c>
      <c r="D59" s="306" t="n">
        <v>568.118900999965</v>
      </c>
      <c r="E59" s="306" t="n">
        <v>568.118900999965</v>
      </c>
      <c r="F59" s="309" t="n">
        <v>568.118900999965</v>
      </c>
    </row>
    <row r="60" customFormat="false" ht="12.75" hidden="false" customHeight="false" outlineLevel="0" collapsed="false">
      <c r="A60" s="307" t="s">
        <v>175</v>
      </c>
      <c r="B60" s="308" t="n">
        <v>-23487.9436241775</v>
      </c>
      <c r="C60" s="306" t="n">
        <v>-23487.9436241775</v>
      </c>
      <c r="D60" s="306" t="n">
        <v>-35.9854609634967</v>
      </c>
      <c r="E60" s="306" t="n">
        <v>-35.9854609634967</v>
      </c>
      <c r="F60" s="309" t="n">
        <v>-35.9854609634967</v>
      </c>
    </row>
    <row r="61" customFormat="false" ht="12.75" hidden="false" customHeight="false" outlineLevel="0" collapsed="false">
      <c r="A61" s="307" t="s">
        <v>261</v>
      </c>
      <c r="B61" s="308" t="n">
        <v>-90376.04663</v>
      </c>
      <c r="C61" s="306" t="n">
        <v>-122745.991583</v>
      </c>
      <c r="D61" s="306" t="n">
        <v>-3834.392126</v>
      </c>
      <c r="E61" s="306" t="n">
        <v>-3834.392126</v>
      </c>
      <c r="F61" s="309" t="n">
        <v>-3834.392126</v>
      </c>
    </row>
    <row r="62" customFormat="false" ht="12.75" hidden="false" customHeight="false" outlineLevel="0" collapsed="false">
      <c r="A62" s="307" t="s">
        <v>94</v>
      </c>
      <c r="B62" s="308" t="n">
        <v>360208.470934215</v>
      </c>
      <c r="C62" s="306" t="n">
        <v>43933.308523215</v>
      </c>
      <c r="D62" s="306" t="n">
        <v>33711.2833077151</v>
      </c>
      <c r="E62" s="306" t="n">
        <v>33711.2833077151</v>
      </c>
      <c r="F62" s="309" t="n">
        <v>33711.2833077151</v>
      </c>
    </row>
    <row r="63" customFormat="false" ht="12.75" hidden="false" customHeight="false" outlineLevel="0" collapsed="false">
      <c r="A63" s="307" t="s">
        <v>262</v>
      </c>
      <c r="B63" s="308" t="n">
        <v>35270.91097</v>
      </c>
      <c r="C63" s="306" t="n">
        <v>4493.470875</v>
      </c>
      <c r="D63" s="306" t="n">
        <v>66.088060000001</v>
      </c>
      <c r="E63" s="306" t="n">
        <v>66.088060000001</v>
      </c>
      <c r="F63" s="309" t="n">
        <v>66.088060000001</v>
      </c>
    </row>
    <row r="64" customFormat="false" ht="12.75" hidden="false" customHeight="false" outlineLevel="0" collapsed="false">
      <c r="A64" s="307" t="s">
        <v>263</v>
      </c>
      <c r="B64" s="308" t="n">
        <v>18753.623917</v>
      </c>
      <c r="C64" s="306" t="n">
        <v>9681.419819</v>
      </c>
      <c r="D64" s="306" t="n">
        <v>346.468878000007</v>
      </c>
      <c r="E64" s="306" t="n">
        <v>346.468878000007</v>
      </c>
      <c r="F64" s="309" t="n">
        <v>346.468878000002</v>
      </c>
    </row>
    <row r="65" customFormat="false" ht="12.75" hidden="false" customHeight="false" outlineLevel="0" collapsed="false">
      <c r="A65" s="307" t="s">
        <v>266</v>
      </c>
      <c r="B65" s="308" t="n">
        <v>15416.666667</v>
      </c>
      <c r="C65" s="306" t="n">
        <v>2916.330625</v>
      </c>
      <c r="D65" s="306" t="n">
        <v>0</v>
      </c>
      <c r="E65" s="306" t="n">
        <v>0</v>
      </c>
      <c r="F65" s="309" t="n">
        <v>0</v>
      </c>
    </row>
    <row r="66" customFormat="false" ht="12.75" hidden="false" customHeight="false" outlineLevel="0" collapsed="false">
      <c r="A66" s="307" t="s">
        <v>268</v>
      </c>
      <c r="B66" s="308" t="n">
        <v>4833.445593</v>
      </c>
      <c r="C66" s="306" t="n">
        <v>4833.445593</v>
      </c>
      <c r="D66" s="306" t="n">
        <v>2785.718139</v>
      </c>
      <c r="E66" s="306" t="n">
        <v>2785.718139</v>
      </c>
      <c r="F66" s="309" t="n">
        <v>2785.718139</v>
      </c>
    </row>
    <row r="67" customFormat="false" ht="12.75" hidden="false" customHeight="false" outlineLevel="0" collapsed="false">
      <c r="A67" s="307" t="s">
        <v>269</v>
      </c>
      <c r="B67" s="308" t="n">
        <v>-821.25593</v>
      </c>
      <c r="C67" s="306" t="n">
        <v>-5086.933547</v>
      </c>
      <c r="D67" s="306" t="n">
        <v>-524.800447</v>
      </c>
      <c r="E67" s="306" t="n">
        <v>-524.800447</v>
      </c>
      <c r="F67" s="309" t="n">
        <v>-524.800447</v>
      </c>
    </row>
    <row r="68" customFormat="false" ht="12.75" hidden="false" customHeight="false" outlineLevel="0" collapsed="false">
      <c r="A68" s="307" t="s">
        <v>270</v>
      </c>
      <c r="B68" s="308" t="n">
        <v>0</v>
      </c>
      <c r="C68" s="306" t="n">
        <v>-5.82076609134674E-011</v>
      </c>
      <c r="D68" s="306" t="n">
        <v>0</v>
      </c>
      <c r="E68" s="306" t="n">
        <v>0</v>
      </c>
      <c r="F68" s="309" t="n">
        <v>0</v>
      </c>
    </row>
    <row r="69" customFormat="false" ht="12.75" hidden="false" customHeight="false" outlineLevel="0" collapsed="false">
      <c r="A69" s="307" t="s">
        <v>274</v>
      </c>
      <c r="B69" s="308" t="n">
        <v>0</v>
      </c>
      <c r="C69" s="306" t="n">
        <v>0</v>
      </c>
      <c r="D69" s="306" t="n">
        <v>0</v>
      </c>
      <c r="E69" s="306" t="n">
        <v>0</v>
      </c>
      <c r="F69" s="309" t="n">
        <v>0</v>
      </c>
    </row>
    <row r="70" customFormat="false" ht="12.75" hidden="false" customHeight="false" outlineLevel="0" collapsed="false">
      <c r="A70" s="307" t="s">
        <v>275</v>
      </c>
      <c r="B70" s="308" t="n">
        <v>-34338.653615</v>
      </c>
      <c r="C70" s="306" t="n">
        <v>-61252.696624</v>
      </c>
      <c r="D70" s="306" t="n">
        <v>-3046.198643</v>
      </c>
      <c r="E70" s="306" t="n">
        <v>-3046.198643</v>
      </c>
      <c r="F70" s="309" t="n">
        <v>-3046.198643</v>
      </c>
    </row>
    <row r="71" customFormat="false" ht="12.75" hidden="false" customHeight="false" outlineLevel="0" collapsed="false">
      <c r="A71" s="307" t="s">
        <v>276</v>
      </c>
      <c r="B71" s="308" t="n">
        <v>-60109.815861</v>
      </c>
      <c r="C71" s="306" t="n">
        <v>-60109.815861</v>
      </c>
      <c r="D71" s="306" t="n">
        <v>-864.672465000003</v>
      </c>
      <c r="E71" s="306" t="n">
        <v>-864.672465000003</v>
      </c>
      <c r="F71" s="309" t="n">
        <v>-864.672465000003</v>
      </c>
    </row>
    <row r="72" customFormat="false" ht="12.75" hidden="false" customHeight="false" outlineLevel="0" collapsed="false">
      <c r="A72" s="307" t="s">
        <v>277</v>
      </c>
      <c r="B72" s="308" t="n">
        <v>-1163958.333334</v>
      </c>
      <c r="C72" s="306" t="n">
        <v>-1048186.788458</v>
      </c>
      <c r="D72" s="306" t="n">
        <v>4687.5</v>
      </c>
      <c r="E72" s="306" t="n">
        <v>4687.5</v>
      </c>
      <c r="F72" s="309" t="n">
        <v>4687.5</v>
      </c>
    </row>
    <row r="73" customFormat="false" ht="12.75" hidden="false" customHeight="false" outlineLevel="0" collapsed="false">
      <c r="A73" s="307" t="s">
        <v>278</v>
      </c>
      <c r="B73" s="308" t="n">
        <v>1860166.666666</v>
      </c>
      <c r="C73" s="306" t="n">
        <v>915897.73647</v>
      </c>
      <c r="D73" s="306" t="n">
        <v>-2583.33333400008</v>
      </c>
      <c r="E73" s="306" t="n">
        <v>-2583.33333400008</v>
      </c>
      <c r="F73" s="309" t="n">
        <v>-2583.33333400008</v>
      </c>
    </row>
    <row r="74" customFormat="false" ht="12.75" hidden="false" customHeight="false" outlineLevel="0" collapsed="false">
      <c r="A74" s="307" t="s">
        <v>279</v>
      </c>
      <c r="B74" s="308" t="n">
        <v>45887.515322</v>
      </c>
      <c r="C74" s="306" t="n">
        <v>-3450.189546</v>
      </c>
      <c r="D74" s="306" t="n">
        <v>-2510.851817</v>
      </c>
      <c r="E74" s="306" t="n">
        <v>-2510.851817</v>
      </c>
      <c r="F74" s="309" t="n">
        <v>-2510.851817</v>
      </c>
    </row>
    <row r="75" customFormat="false" ht="12.75" hidden="false" customHeight="false" outlineLevel="0" collapsed="false">
      <c r="A75" s="307" t="s">
        <v>280</v>
      </c>
      <c r="B75" s="308" t="n">
        <v>174238.804516</v>
      </c>
      <c r="C75" s="306" t="n">
        <v>117244.9911</v>
      </c>
      <c r="D75" s="306" t="n">
        <v>1649.34093599999</v>
      </c>
      <c r="E75" s="306" t="n">
        <v>1649.34093599999</v>
      </c>
      <c r="F75" s="309" t="n">
        <v>1649.34093599999</v>
      </c>
    </row>
    <row r="76" customFormat="false" ht="12.75" hidden="false" customHeight="false" outlineLevel="0" collapsed="false">
      <c r="A76" s="307" t="s">
        <v>281</v>
      </c>
      <c r="B76" s="308" t="n">
        <v>-11007.2813856525</v>
      </c>
      <c r="C76" s="306" t="n">
        <v>-11007.2813856525</v>
      </c>
      <c r="D76" s="306" t="n">
        <v>-563.472409450502</v>
      </c>
      <c r="E76" s="306" t="n">
        <v>-563.472409450502</v>
      </c>
      <c r="F76" s="309" t="n">
        <v>-563.472409450502</v>
      </c>
    </row>
    <row r="77" customFormat="false" ht="12.75" hidden="false" customHeight="false" outlineLevel="0" collapsed="false">
      <c r="A77" s="307" t="s">
        <v>284</v>
      </c>
      <c r="B77" s="308" t="n">
        <v>-53676.063781</v>
      </c>
      <c r="C77" s="306" t="n">
        <v>-56459.159735</v>
      </c>
      <c r="D77" s="306" t="n">
        <v>-20604.812129</v>
      </c>
      <c r="E77" s="306" t="n">
        <v>-20604.812129</v>
      </c>
      <c r="F77" s="309" t="n">
        <v>-20604.812129</v>
      </c>
    </row>
    <row r="78" customFormat="false" ht="12.75" hidden="false" customHeight="false" outlineLevel="0" collapsed="false">
      <c r="A78" s="307" t="s">
        <v>285</v>
      </c>
      <c r="B78" s="308" t="n">
        <v>-45553.783328235</v>
      </c>
      <c r="C78" s="306" t="n">
        <v>-42650.9813771188</v>
      </c>
      <c r="D78" s="306" t="n">
        <v>2635.691456097</v>
      </c>
      <c r="E78" s="306" t="n">
        <v>2635.691456097</v>
      </c>
      <c r="F78" s="309" t="n">
        <v>2590.691456097</v>
      </c>
    </row>
    <row r="79" customFormat="false" ht="12.75" hidden="false" customHeight="false" outlineLevel="0" collapsed="false">
      <c r="A79" s="307" t="s">
        <v>101</v>
      </c>
      <c r="B79" s="308" t="n">
        <v>352567.380473853</v>
      </c>
      <c r="C79" s="306" t="n">
        <v>143037.712293853</v>
      </c>
      <c r="D79" s="306" t="n">
        <v>57671.0496809985</v>
      </c>
      <c r="E79" s="306" t="n">
        <v>57671.0496809985</v>
      </c>
      <c r="F79" s="309" t="n">
        <v>57671.0496809985</v>
      </c>
    </row>
    <row r="80" customFormat="false" ht="12.75" hidden="false" customHeight="false" outlineLevel="0" collapsed="false">
      <c r="A80" s="307" t="s">
        <v>287</v>
      </c>
      <c r="B80" s="308" t="n">
        <v>3331.553262</v>
      </c>
      <c r="C80" s="306" t="n">
        <v>3889.549066</v>
      </c>
      <c r="D80" s="306" t="n">
        <v>274.738842</v>
      </c>
      <c r="E80" s="306" t="n">
        <v>274.738842</v>
      </c>
      <c r="F80" s="309" t="n">
        <v>274.738842</v>
      </c>
    </row>
    <row r="81" customFormat="false" ht="12.75" hidden="false" customHeight="false" outlineLevel="0" collapsed="false">
      <c r="A81" s="307" t="s">
        <v>290</v>
      </c>
      <c r="B81" s="308" t="n">
        <v>52933.0050683025</v>
      </c>
      <c r="C81" s="306" t="n">
        <v>8782.8677763025</v>
      </c>
      <c r="D81" s="306" t="n">
        <v>-19225.5639720555</v>
      </c>
      <c r="E81" s="306" t="n">
        <v>-19225.5639720555</v>
      </c>
      <c r="F81" s="309" t="n">
        <v>-19225.5639720555</v>
      </c>
    </row>
    <row r="82" customFormat="false" ht="12.75" hidden="false" customHeight="false" outlineLevel="0" collapsed="false">
      <c r="A82" s="307" t="s">
        <v>291</v>
      </c>
      <c r="B82" s="308" t="n">
        <v>-136367.806869</v>
      </c>
      <c r="C82" s="306" t="n">
        <v>-124881.997339</v>
      </c>
      <c r="D82" s="306" t="n">
        <v>-21542.855855</v>
      </c>
      <c r="E82" s="306" t="n">
        <v>-21542.855855</v>
      </c>
      <c r="F82" s="309" t="n">
        <v>-21542.855855</v>
      </c>
    </row>
    <row r="83" customFormat="false" ht="12.75" hidden="false" customHeight="false" outlineLevel="0" collapsed="false">
      <c r="A83" s="307" t="s">
        <v>292</v>
      </c>
      <c r="B83" s="308" t="n">
        <v>43624.447878</v>
      </c>
      <c r="C83" s="306" t="n">
        <v>43624.447878</v>
      </c>
      <c r="D83" s="306" t="n">
        <v>1907.25589299999</v>
      </c>
      <c r="E83" s="306" t="n">
        <v>1907.25589299999</v>
      </c>
      <c r="F83" s="309" t="n">
        <v>1907.25589299999</v>
      </c>
    </row>
    <row r="84" customFormat="false" ht="12.75" hidden="false" customHeight="false" outlineLevel="0" collapsed="false">
      <c r="A84" s="307" t="s">
        <v>294</v>
      </c>
      <c r="B84" s="308" t="n">
        <v>-212368.768418</v>
      </c>
      <c r="C84" s="306" t="n">
        <v>-135497.958919</v>
      </c>
      <c r="D84" s="306" t="n">
        <v>-3809.50308699999</v>
      </c>
      <c r="E84" s="306" t="n">
        <v>-3809.50308699999</v>
      </c>
      <c r="F84" s="309" t="n">
        <v>-3809.50308699999</v>
      </c>
    </row>
    <row r="85" customFormat="false" ht="12.75" hidden="false" customHeight="false" outlineLevel="0" collapsed="false">
      <c r="A85" s="307" t="s">
        <v>295</v>
      </c>
      <c r="B85" s="308" t="n">
        <v>-42235.909276</v>
      </c>
      <c r="C85" s="306" t="n">
        <v>-73048.339267</v>
      </c>
      <c r="D85" s="306" t="n">
        <v>-3294.393409</v>
      </c>
      <c r="E85" s="306" t="n">
        <v>-3294.393409</v>
      </c>
      <c r="F85" s="309" t="n">
        <v>-3294.393409</v>
      </c>
    </row>
    <row r="86" customFormat="false" ht="12.75" hidden="false" customHeight="false" outlineLevel="0" collapsed="false">
      <c r="A86" s="307" t="s">
        <v>113</v>
      </c>
      <c r="B86" s="308" t="n">
        <v>173484.831025753</v>
      </c>
      <c r="C86" s="306" t="n">
        <v>52037.4900707525</v>
      </c>
      <c r="D86" s="306" t="n">
        <v>3696.26062515448</v>
      </c>
      <c r="E86" s="306" t="n">
        <v>3696.26062515448</v>
      </c>
      <c r="F86" s="309" t="n">
        <v>3696.26062515448</v>
      </c>
    </row>
    <row r="87" customFormat="false" ht="12.75" hidden="false" customHeight="false" outlineLevel="0" collapsed="false">
      <c r="A87" s="307" t="s">
        <v>296</v>
      </c>
      <c r="B87" s="308" t="n">
        <v>-252529.886812</v>
      </c>
      <c r="C87" s="306" t="n">
        <v>-136622.623616</v>
      </c>
      <c r="D87" s="306" t="n">
        <v>-1084.52451599999</v>
      </c>
      <c r="E87" s="306" t="n">
        <v>-1084.52451599999</v>
      </c>
      <c r="F87" s="309" t="n">
        <v>-1084.52451599999</v>
      </c>
    </row>
    <row r="88" customFormat="false" ht="12.75" hidden="false" customHeight="false" outlineLevel="0" collapsed="false">
      <c r="A88" s="307" t="s">
        <v>297</v>
      </c>
      <c r="B88" s="308" t="n">
        <v>69907.638851</v>
      </c>
      <c r="C88" s="306" t="n">
        <v>64088.565527</v>
      </c>
      <c r="D88" s="306" t="n">
        <v>-2504.138217</v>
      </c>
      <c r="E88" s="306" t="n">
        <v>-2504.138217</v>
      </c>
      <c r="F88" s="309" t="n">
        <v>-2504.138217</v>
      </c>
    </row>
    <row r="89" customFormat="false" ht="12.75" hidden="false" customHeight="false" outlineLevel="0" collapsed="false">
      <c r="A89" s="307" t="s">
        <v>298</v>
      </c>
      <c r="B89" s="308" t="n">
        <v>366396.631003</v>
      </c>
      <c r="C89" s="306" t="n">
        <v>-37879.611043</v>
      </c>
      <c r="D89" s="306" t="n">
        <v>789.501818999997</v>
      </c>
      <c r="E89" s="306" t="n">
        <v>789.501818999997</v>
      </c>
      <c r="F89" s="309" t="n">
        <v>789.501818999997</v>
      </c>
    </row>
    <row r="90" customFormat="false" ht="12.75" hidden="false" customHeight="false" outlineLevel="0" collapsed="false">
      <c r="A90" s="307" t="s">
        <v>299</v>
      </c>
      <c r="B90" s="308" t="n">
        <v>-190046.908193</v>
      </c>
      <c r="C90" s="306" t="n">
        <v>-151095.331737</v>
      </c>
      <c r="D90" s="306" t="n">
        <v>-5327.92721600001</v>
      </c>
      <c r="E90" s="306" t="n">
        <v>-5327.92721600001</v>
      </c>
      <c r="F90" s="309" t="n">
        <v>-5327.92721600001</v>
      </c>
    </row>
    <row r="91" customFormat="false" ht="12.75" hidden="false" customHeight="false" outlineLevel="0" collapsed="false">
      <c r="A91" s="307" t="s">
        <v>300</v>
      </c>
      <c r="B91" s="308" t="n">
        <v>144087.02116</v>
      </c>
      <c r="C91" s="306" t="n">
        <v>144087.02116</v>
      </c>
      <c r="D91" s="306" t="n">
        <v>7179.968844</v>
      </c>
      <c r="E91" s="306" t="n">
        <v>7179.968844</v>
      </c>
      <c r="F91" s="309" t="n">
        <v>7179.968844</v>
      </c>
    </row>
    <row r="92" customFormat="false" ht="12.75" hidden="false" customHeight="false" outlineLevel="0" collapsed="false">
      <c r="A92" s="307" t="s">
        <v>301</v>
      </c>
      <c r="B92" s="308" t="n">
        <v>-111594.072538</v>
      </c>
      <c r="C92" s="306" t="n">
        <v>-3472.34024699999</v>
      </c>
      <c r="D92" s="306" t="n">
        <v>-779.781282999989</v>
      </c>
      <c r="E92" s="306" t="n">
        <v>-779.781282999989</v>
      </c>
      <c r="F92" s="309" t="n">
        <v>-779.781283000004</v>
      </c>
    </row>
    <row r="93" customFormat="false" ht="12.75" hidden="false" customHeight="false" outlineLevel="0" collapsed="false">
      <c r="A93" s="307" t="s">
        <v>302</v>
      </c>
      <c r="B93" s="308" t="n">
        <v>-179341.240839</v>
      </c>
      <c r="C93" s="306" t="n">
        <v>-735213.698684</v>
      </c>
      <c r="D93" s="306" t="n">
        <v>-4620.986156</v>
      </c>
      <c r="E93" s="306" t="n">
        <v>-4620.986156</v>
      </c>
      <c r="F93" s="309" t="n">
        <v>-4620.986156</v>
      </c>
    </row>
    <row r="94" customFormat="false" ht="12.75" hidden="false" customHeight="false" outlineLevel="0" collapsed="false">
      <c r="A94" s="307" t="s">
        <v>303</v>
      </c>
      <c r="B94" s="308" t="n">
        <v>56331.1556038</v>
      </c>
      <c r="C94" s="306" t="n">
        <v>56331.1556038</v>
      </c>
      <c r="D94" s="306" t="n">
        <v>56529.2310478</v>
      </c>
      <c r="E94" s="306" t="n">
        <v>56529.2310478</v>
      </c>
      <c r="F94" s="309" t="n">
        <v>56529.1556038</v>
      </c>
    </row>
    <row r="95" customFormat="false" ht="12.75" hidden="false" customHeight="false" outlineLevel="0" collapsed="false">
      <c r="A95" s="307" t="s">
        <v>306</v>
      </c>
      <c r="B95" s="308" t="n">
        <v>21625.784663</v>
      </c>
      <c r="C95" s="306" t="n">
        <v>16522.671121</v>
      </c>
      <c r="D95" s="306" t="n">
        <v>43.0551100000002</v>
      </c>
      <c r="E95" s="306" t="n">
        <v>43.0551100000002</v>
      </c>
      <c r="F95" s="309" t="n">
        <v>43.0551100000002</v>
      </c>
    </row>
    <row r="96" customFormat="false" ht="12.75" hidden="false" customHeight="false" outlineLevel="0" collapsed="false">
      <c r="A96" s="307" t="s">
        <v>307</v>
      </c>
      <c r="B96" s="308" t="n">
        <v>13169.520028404</v>
      </c>
      <c r="C96" s="306" t="n">
        <v>19903.8736246873</v>
      </c>
      <c r="D96" s="306" t="n">
        <v>286.917998679</v>
      </c>
      <c r="E96" s="306" t="n">
        <v>286.917998679</v>
      </c>
      <c r="F96" s="309" t="n">
        <v>314.776748679</v>
      </c>
    </row>
    <row r="97" customFormat="false" ht="12.75" hidden="false" customHeight="false" outlineLevel="0" collapsed="false">
      <c r="A97" s="307" t="s">
        <v>308</v>
      </c>
      <c r="B97" s="308" t="n">
        <v>9492.0530410675</v>
      </c>
      <c r="C97" s="306" t="n">
        <v>13576.1231046504</v>
      </c>
      <c r="D97" s="306" t="n">
        <v>267.099240317501</v>
      </c>
      <c r="E97" s="306" t="n">
        <v>267.099240317501</v>
      </c>
      <c r="F97" s="309" t="n">
        <v>267.099240317501</v>
      </c>
    </row>
    <row r="98" customFormat="false" ht="12.75" hidden="false" customHeight="false" outlineLevel="0" collapsed="false">
      <c r="A98" s="307" t="s">
        <v>309</v>
      </c>
      <c r="B98" s="308" t="n">
        <v>48347.671723</v>
      </c>
      <c r="C98" s="306" t="n">
        <v>2900.87151</v>
      </c>
      <c r="D98" s="306" t="n">
        <v>67.9684770000022</v>
      </c>
      <c r="E98" s="306" t="n">
        <v>67.9684770000022</v>
      </c>
      <c r="F98" s="309" t="n">
        <v>67.9684770000004</v>
      </c>
    </row>
    <row r="99" customFormat="false" ht="12.75" hidden="false" customHeight="false" outlineLevel="0" collapsed="false">
      <c r="A99" s="307" t="s">
        <v>310</v>
      </c>
      <c r="B99" s="308" t="n">
        <v>38031.673867</v>
      </c>
      <c r="C99" s="306" t="n">
        <v>-53092.654492</v>
      </c>
      <c r="D99" s="306" t="n">
        <v>1983.307836</v>
      </c>
      <c r="E99" s="306" t="n">
        <v>1983.307836</v>
      </c>
      <c r="F99" s="309" t="n">
        <v>1983.307836</v>
      </c>
    </row>
    <row r="100" customFormat="false" ht="12.75" hidden="false" customHeight="false" outlineLevel="0" collapsed="false">
      <c r="A100" s="307" t="s">
        <v>311</v>
      </c>
      <c r="B100" s="308" t="n">
        <v>77256.246849</v>
      </c>
      <c r="C100" s="306" t="n">
        <v>14131.923236</v>
      </c>
      <c r="D100" s="306" t="n">
        <v>-477.299802999987</v>
      </c>
      <c r="E100" s="306" t="n">
        <v>-477.299802999987</v>
      </c>
      <c r="F100" s="309" t="n">
        <v>-477.299802999987</v>
      </c>
    </row>
    <row r="101" customFormat="false" ht="12.75" hidden="false" customHeight="false" outlineLevel="0" collapsed="false">
      <c r="A101" s="307" t="s">
        <v>312</v>
      </c>
      <c r="B101" s="308" t="n">
        <v>-1098.522453</v>
      </c>
      <c r="C101" s="306" t="n">
        <v>-1098.522453</v>
      </c>
      <c r="D101" s="306" t="n">
        <v>-237.970547</v>
      </c>
      <c r="E101" s="306" t="n">
        <v>-237.970547</v>
      </c>
      <c r="F101" s="309" t="n">
        <v>-237.970547</v>
      </c>
    </row>
    <row r="102" customFormat="false" ht="12.75" hidden="false" customHeight="false" outlineLevel="0" collapsed="false">
      <c r="A102" s="307" t="s">
        <v>313</v>
      </c>
      <c r="B102" s="308" t="n">
        <v>12092.91565</v>
      </c>
      <c r="C102" s="306" t="n">
        <v>12092.91565</v>
      </c>
      <c r="D102" s="306" t="n">
        <v>-3774.996581</v>
      </c>
      <c r="E102" s="306" t="n">
        <v>-3774.996581</v>
      </c>
      <c r="F102" s="309" t="n">
        <v>-3774.996581</v>
      </c>
    </row>
    <row r="103" customFormat="false" ht="12.75" hidden="false" customHeight="false" outlineLevel="0" collapsed="false">
      <c r="A103" s="307" t="s">
        <v>314</v>
      </c>
      <c r="B103" s="308" t="n">
        <v>59694.622104</v>
      </c>
      <c r="C103" s="306" t="n">
        <v>28787.042741</v>
      </c>
      <c r="D103" s="306" t="n">
        <v>-2462.981934</v>
      </c>
      <c r="E103" s="306" t="n">
        <v>-2462.981934</v>
      </c>
      <c r="F103" s="309" t="n">
        <v>-2462.981934</v>
      </c>
    </row>
    <row r="104" customFormat="false" ht="12.75" hidden="false" customHeight="false" outlineLevel="0" collapsed="false">
      <c r="A104" s="307" t="s">
        <v>315</v>
      </c>
      <c r="B104" s="308" t="n">
        <v>31444.106615</v>
      </c>
      <c r="C104" s="306" t="n">
        <v>-198831.83066</v>
      </c>
      <c r="D104" s="306" t="n">
        <v>-8290.861257</v>
      </c>
      <c r="E104" s="306" t="n">
        <v>-8290.861257</v>
      </c>
      <c r="F104" s="309" t="n">
        <v>-8290.861257</v>
      </c>
    </row>
    <row r="105" customFormat="false" ht="12.75" hidden="false" customHeight="false" outlineLevel="0" collapsed="false">
      <c r="A105" s="307" t="s">
        <v>316</v>
      </c>
      <c r="B105" s="308" t="n">
        <v>-111933.333333</v>
      </c>
      <c r="C105" s="306" t="n">
        <v>-111933.333333</v>
      </c>
      <c r="D105" s="306" t="n">
        <v>0</v>
      </c>
      <c r="E105" s="306" t="n">
        <v>0</v>
      </c>
      <c r="F105" s="309" t="n">
        <v>0</v>
      </c>
    </row>
    <row r="106" customFormat="false" ht="12.75" hidden="false" customHeight="false" outlineLevel="0" collapsed="false">
      <c r="A106" s="307" t="s">
        <v>216</v>
      </c>
      <c r="B106" s="308" t="n">
        <v>-26694.670104</v>
      </c>
      <c r="C106" s="306" t="n">
        <v>-26694.670104</v>
      </c>
      <c r="D106" s="306" t="n">
        <v>201.401271999999</v>
      </c>
      <c r="E106" s="306" t="n">
        <v>201.401271999999</v>
      </c>
      <c r="F106" s="309" t="n">
        <v>201.401271999999</v>
      </c>
    </row>
    <row r="107" customFormat="false" ht="12.75" hidden="false" customHeight="false" outlineLevel="0" collapsed="false">
      <c r="A107" s="307" t="s">
        <v>319</v>
      </c>
      <c r="B107" s="308" t="n">
        <v>16671.646664</v>
      </c>
      <c r="C107" s="306" t="n">
        <v>10210.337931</v>
      </c>
      <c r="D107" s="306" t="n">
        <v>1.21015400000761</v>
      </c>
      <c r="E107" s="306" t="n">
        <v>1.21015400000761</v>
      </c>
      <c r="F107" s="309" t="n">
        <v>1.21015400000761</v>
      </c>
    </row>
    <row r="108" customFormat="false" ht="12.75" hidden="false" customHeight="false" outlineLevel="0" collapsed="false">
      <c r="A108" s="307" t="s">
        <v>115</v>
      </c>
      <c r="B108" s="308" t="n">
        <v>-114051.71884431</v>
      </c>
      <c r="C108" s="306" t="n">
        <v>-128239.14541131</v>
      </c>
      <c r="D108" s="306" t="n">
        <v>-72579.8486075601</v>
      </c>
      <c r="E108" s="306" t="n">
        <v>-72579.8486075601</v>
      </c>
      <c r="F108" s="309" t="n">
        <v>-72579.84860756</v>
      </c>
    </row>
    <row r="109" customFormat="false" ht="12.75" hidden="false" customHeight="false" outlineLevel="0" collapsed="false">
      <c r="A109" s="307" t="s">
        <v>320</v>
      </c>
      <c r="B109" s="308" t="n">
        <v>-264857.987521</v>
      </c>
      <c r="C109" s="306" t="n">
        <v>-145548.693318</v>
      </c>
      <c r="D109" s="306" t="n">
        <v>-22084.137636</v>
      </c>
      <c r="E109" s="306" t="n">
        <v>-22084.137636</v>
      </c>
      <c r="F109" s="309" t="n">
        <v>-22084.137636</v>
      </c>
    </row>
    <row r="110" customFormat="false" ht="12.75" hidden="false" customHeight="false" outlineLevel="0" collapsed="false">
      <c r="A110" s="307" t="s">
        <v>321</v>
      </c>
      <c r="B110" s="308" t="n">
        <v>30979.041357</v>
      </c>
      <c r="C110" s="306" t="n">
        <v>-141.952465999988</v>
      </c>
      <c r="D110" s="306" t="n">
        <v>-21.2524819999817</v>
      </c>
      <c r="E110" s="306" t="n">
        <v>-21.2524819999817</v>
      </c>
      <c r="F110" s="309" t="n">
        <v>-21.2524819999817</v>
      </c>
    </row>
    <row r="111" customFormat="false" ht="12.75" hidden="false" customHeight="false" outlineLevel="0" collapsed="false">
      <c r="A111" s="307" t="s">
        <v>323</v>
      </c>
      <c r="B111" s="308" t="n">
        <v>64825.458695</v>
      </c>
      <c r="C111" s="306" t="n">
        <v>54330.865372</v>
      </c>
      <c r="D111" s="306" t="n">
        <v>316.080707000016</v>
      </c>
      <c r="E111" s="306" t="n">
        <v>316.080707000016</v>
      </c>
      <c r="F111" s="309" t="n">
        <v>316.080707000016</v>
      </c>
    </row>
    <row r="112" customFormat="false" ht="12.75" hidden="false" customHeight="false" outlineLevel="0" collapsed="false">
      <c r="A112" s="307" t="s">
        <v>200</v>
      </c>
      <c r="B112" s="308" t="n">
        <v>-7033.56585999999</v>
      </c>
      <c r="C112" s="306" t="n">
        <v>-109059.44081</v>
      </c>
      <c r="D112" s="306" t="n">
        <v>-11147.962631</v>
      </c>
      <c r="E112" s="306" t="n">
        <v>-11147.962631</v>
      </c>
      <c r="F112" s="309" t="n">
        <v>-11147.962631</v>
      </c>
    </row>
    <row r="113" customFormat="false" ht="12.75" hidden="false" customHeight="false" outlineLevel="0" collapsed="false">
      <c r="A113" s="307" t="s">
        <v>324</v>
      </c>
      <c r="B113" s="308" t="n">
        <v>-60609.614076</v>
      </c>
      <c r="C113" s="306" t="n">
        <v>-58451.683494</v>
      </c>
      <c r="D113" s="306" t="n">
        <v>-2572.631258</v>
      </c>
      <c r="E113" s="306" t="n">
        <v>-2572.631258</v>
      </c>
      <c r="F113" s="309" t="n">
        <v>-2572.631258</v>
      </c>
    </row>
    <row r="114" customFormat="false" ht="12.75" hidden="false" customHeight="false" outlineLevel="0" collapsed="false">
      <c r="A114" s="307" t="s">
        <v>325</v>
      </c>
      <c r="B114" s="308" t="n">
        <v>-1826.972589</v>
      </c>
      <c r="C114" s="306" t="n">
        <v>-45216.39899</v>
      </c>
      <c r="D114" s="306" t="n">
        <v>-179.239955</v>
      </c>
      <c r="E114" s="306" t="n">
        <v>-179.239955</v>
      </c>
      <c r="F114" s="309" t="n">
        <v>-179.239955</v>
      </c>
    </row>
    <row r="115" customFormat="false" ht="12.75" hidden="false" customHeight="false" outlineLevel="0" collapsed="false">
      <c r="A115" s="307" t="s">
        <v>326</v>
      </c>
      <c r="B115" s="308" t="n">
        <v>131295.81384</v>
      </c>
      <c r="C115" s="306" t="n">
        <v>-30962.246344</v>
      </c>
      <c r="D115" s="306" t="n">
        <v>-3086.44509800003</v>
      </c>
      <c r="E115" s="306" t="n">
        <v>-3086.44509800003</v>
      </c>
      <c r="F115" s="309" t="n">
        <v>-3086.445098</v>
      </c>
    </row>
    <row r="116" customFormat="false" ht="12.75" hidden="false" customHeight="false" outlineLevel="0" collapsed="false">
      <c r="A116" s="307" t="s">
        <v>329</v>
      </c>
      <c r="B116" s="308" t="n">
        <v>11631.403615</v>
      </c>
      <c r="C116" s="306" t="n">
        <v>11631.403615</v>
      </c>
      <c r="D116" s="306" t="n">
        <v>-354.555040000001</v>
      </c>
      <c r="E116" s="306" t="n">
        <v>-354.555040000001</v>
      </c>
      <c r="F116" s="309" t="n">
        <v>-354.555040000001</v>
      </c>
    </row>
    <row r="117" customFormat="false" ht="12.75" hidden="false" customHeight="false" outlineLevel="0" collapsed="false">
      <c r="A117" s="307" t="s">
        <v>331</v>
      </c>
      <c r="B117" s="308" t="n">
        <v>101532.668761</v>
      </c>
      <c r="C117" s="306" t="n">
        <v>95360.782175</v>
      </c>
      <c r="D117" s="306" t="n">
        <v>223.987701000003</v>
      </c>
      <c r="E117" s="306" t="n">
        <v>223.987701000003</v>
      </c>
      <c r="F117" s="309" t="n">
        <v>223.987701000003</v>
      </c>
    </row>
    <row r="118" customFormat="false" ht="12.75" hidden="false" customHeight="false" outlineLevel="0" collapsed="false">
      <c r="A118" s="307" t="s">
        <v>332</v>
      </c>
      <c r="B118" s="308" t="n">
        <v>-9818.878194</v>
      </c>
      <c r="C118" s="306" t="n">
        <v>-70933.797714</v>
      </c>
      <c r="D118" s="306" t="n">
        <v>-2771.244193</v>
      </c>
      <c r="E118" s="306" t="n">
        <v>-2771.244193</v>
      </c>
      <c r="F118" s="309" t="n">
        <v>-2771.244193</v>
      </c>
    </row>
    <row r="119" customFormat="false" ht="12.75" hidden="false" customHeight="false" outlineLevel="0" collapsed="false">
      <c r="A119" s="307" t="s">
        <v>108</v>
      </c>
      <c r="B119" s="308" t="n">
        <v>-12246.986796525</v>
      </c>
      <c r="C119" s="306" t="n">
        <v>-12246.986796525</v>
      </c>
      <c r="D119" s="306" t="n">
        <v>2955.932812485</v>
      </c>
      <c r="E119" s="306" t="n">
        <v>2955.932812485</v>
      </c>
      <c r="F119" s="309" t="n">
        <v>2955.932812485</v>
      </c>
    </row>
    <row r="120" customFormat="false" ht="12.75" hidden="false" customHeight="false" outlineLevel="0" collapsed="false">
      <c r="A120" s="307" t="s">
        <v>333</v>
      </c>
      <c r="B120" s="308" t="n">
        <v>119670.319978</v>
      </c>
      <c r="C120" s="306" t="n">
        <v>5113.14876900001</v>
      </c>
      <c r="D120" s="306" t="n">
        <v>186.233372000002</v>
      </c>
      <c r="E120" s="306" t="n">
        <v>186.233372000002</v>
      </c>
      <c r="F120" s="309" t="n">
        <v>186.233372000002</v>
      </c>
    </row>
    <row r="121" customFormat="false" ht="12.75" hidden="false" customHeight="false" outlineLevel="0" collapsed="false">
      <c r="A121" s="307" t="s">
        <v>334</v>
      </c>
      <c r="B121" s="308" t="n">
        <v>22990.657614</v>
      </c>
      <c r="C121" s="306" t="n">
        <v>-64044.901589</v>
      </c>
      <c r="D121" s="306" t="n">
        <v>-2657.585489</v>
      </c>
      <c r="E121" s="306" t="n">
        <v>-2657.585489</v>
      </c>
      <c r="F121" s="309" t="n">
        <v>-2657.585489</v>
      </c>
    </row>
    <row r="122" customFormat="false" ht="12.75" hidden="false" customHeight="false" outlineLevel="0" collapsed="false">
      <c r="A122" s="307" t="s">
        <v>335</v>
      </c>
      <c r="B122" s="308" t="n">
        <v>-528506.686976</v>
      </c>
      <c r="C122" s="306" t="n">
        <v>-643279.975444</v>
      </c>
      <c r="D122" s="306" t="n">
        <v>-2500.71425099997</v>
      </c>
      <c r="E122" s="306" t="n">
        <v>-2500.71425099997</v>
      </c>
      <c r="F122" s="309" t="n">
        <v>-2500.71425099997</v>
      </c>
    </row>
    <row r="123" customFormat="false" ht="12.75" hidden="false" customHeight="false" outlineLevel="0" collapsed="false">
      <c r="A123" s="307" t="s">
        <v>336</v>
      </c>
      <c r="B123" s="308" t="n">
        <v>106669.325848</v>
      </c>
      <c r="C123" s="306" t="n">
        <v>90373.64815</v>
      </c>
      <c r="D123" s="306" t="n">
        <v>-130.240844</v>
      </c>
      <c r="E123" s="306" t="n">
        <v>-130.240844</v>
      </c>
      <c r="F123" s="309" t="n">
        <v>-130.240844</v>
      </c>
    </row>
    <row r="124" customFormat="false" ht="12.75" hidden="false" customHeight="false" outlineLevel="0" collapsed="false">
      <c r="A124" s="307" t="s">
        <v>337</v>
      </c>
      <c r="B124" s="308" t="n">
        <v>-215826.780564</v>
      </c>
      <c r="C124" s="306" t="n">
        <v>-134203.281664</v>
      </c>
      <c r="D124" s="306" t="n">
        <v>-1196.29050199999</v>
      </c>
      <c r="E124" s="306" t="n">
        <v>-1196.29050199999</v>
      </c>
      <c r="F124" s="309" t="n">
        <v>-1196.29050199999</v>
      </c>
    </row>
    <row r="125" customFormat="false" ht="12.75" hidden="false" customHeight="false" outlineLevel="0" collapsed="false">
      <c r="A125" s="307" t="s">
        <v>338</v>
      </c>
      <c r="B125" s="308" t="n">
        <v>-31172.561618</v>
      </c>
      <c r="C125" s="306" t="n">
        <v>-96342.323513</v>
      </c>
      <c r="D125" s="306" t="n">
        <v>-3503.640591</v>
      </c>
      <c r="E125" s="306" t="n">
        <v>-3503.640591</v>
      </c>
      <c r="F125" s="309" t="n">
        <v>-3503.640591</v>
      </c>
    </row>
    <row r="126" customFormat="false" ht="12.75" hidden="false" customHeight="false" outlineLevel="0" collapsed="false">
      <c r="A126" s="307" t="s">
        <v>339</v>
      </c>
      <c r="B126" s="308" t="n">
        <v>757083.244915</v>
      </c>
      <c r="C126" s="306" t="n">
        <v>-111911.492771</v>
      </c>
      <c r="D126" s="306" t="n">
        <v>-4191.3031299999</v>
      </c>
      <c r="E126" s="306" t="n">
        <v>-4191.3031299999</v>
      </c>
      <c r="F126" s="309" t="n">
        <v>-4191.3031299999</v>
      </c>
    </row>
    <row r="127" customFormat="false" ht="12.75" hidden="false" customHeight="false" outlineLevel="0" collapsed="false">
      <c r="A127" s="307" t="s">
        <v>340</v>
      </c>
      <c r="B127" s="308" t="n">
        <v>13210.502654</v>
      </c>
      <c r="C127" s="306" t="n">
        <v>639.597042000001</v>
      </c>
      <c r="D127" s="306" t="n">
        <v>10.1942469999958</v>
      </c>
      <c r="E127" s="306" t="n">
        <v>10.1942469999958</v>
      </c>
      <c r="F127" s="309" t="n">
        <v>10.1942469999985</v>
      </c>
    </row>
    <row r="128" customFormat="false" ht="12.75" hidden="false" customHeight="false" outlineLevel="0" collapsed="false">
      <c r="A128" s="307" t="s">
        <v>341</v>
      </c>
      <c r="B128" s="308" t="n">
        <v>60584.121642</v>
      </c>
      <c r="C128" s="306" t="n">
        <v>12251.909879</v>
      </c>
      <c r="D128" s="306" t="n">
        <v>76.6462610000017</v>
      </c>
      <c r="E128" s="306" t="n">
        <v>76.6462610000017</v>
      </c>
      <c r="F128" s="309" t="n">
        <v>76.6462610000017</v>
      </c>
    </row>
    <row r="129" customFormat="false" ht="12.75" hidden="false" customHeight="false" outlineLevel="0" collapsed="false">
      <c r="A129" s="307" t="s">
        <v>342</v>
      </c>
      <c r="B129" s="308" t="n">
        <v>-127568.388702</v>
      </c>
      <c r="C129" s="306" t="n">
        <v>-73810.550715</v>
      </c>
      <c r="D129" s="306" t="n">
        <v>-456.220099999991</v>
      </c>
      <c r="E129" s="306" t="n">
        <v>-456.220099999991</v>
      </c>
      <c r="F129" s="309" t="n">
        <v>-456.220099999991</v>
      </c>
    </row>
    <row r="130" customFormat="false" ht="12.75" hidden="false" customHeight="false" outlineLevel="0" collapsed="false">
      <c r="A130" s="307" t="s">
        <v>343</v>
      </c>
      <c r="B130" s="308" t="n">
        <v>159945.495225</v>
      </c>
      <c r="C130" s="306" t="n">
        <v>50472.965785</v>
      </c>
      <c r="D130" s="306" t="n">
        <v>-22311.614925</v>
      </c>
      <c r="E130" s="306" t="n">
        <v>-22311.614925</v>
      </c>
      <c r="F130" s="309" t="n">
        <v>-22311.614925</v>
      </c>
    </row>
    <row r="131" customFormat="false" ht="12.75" hidden="false" customHeight="false" outlineLevel="0" collapsed="false">
      <c r="A131" s="307" t="s">
        <v>345</v>
      </c>
      <c r="B131" s="308" t="n">
        <v>-281729.390729</v>
      </c>
      <c r="C131" s="306" t="n">
        <v>-101414.472776</v>
      </c>
      <c r="D131" s="306" t="n">
        <v>-1673.74871199997</v>
      </c>
      <c r="E131" s="306" t="n">
        <v>-1673.74871199997</v>
      </c>
      <c r="F131" s="309" t="n">
        <v>-1673.74871199997</v>
      </c>
    </row>
    <row r="132" customFormat="false" ht="12.75" hidden="false" customHeight="false" outlineLevel="0" collapsed="false">
      <c r="A132" s="307" t="s">
        <v>346</v>
      </c>
      <c r="B132" s="308" t="n">
        <v>358891.815556</v>
      </c>
      <c r="C132" s="306" t="n">
        <v>83859.174837</v>
      </c>
      <c r="D132" s="306" t="n">
        <v>0</v>
      </c>
      <c r="E132" s="306" t="n">
        <v>0</v>
      </c>
      <c r="F132" s="309" t="n">
        <v>0</v>
      </c>
    </row>
    <row r="133" customFormat="false" ht="12.75" hidden="false" customHeight="false" outlineLevel="0" collapsed="false">
      <c r="A133" s="307" t="s">
        <v>347</v>
      </c>
      <c r="B133" s="308" t="n">
        <v>1216.70592</v>
      </c>
      <c r="C133" s="306" t="n">
        <v>-24213.412479</v>
      </c>
      <c r="D133" s="306" t="n">
        <v>-198.938427</v>
      </c>
      <c r="E133" s="306" t="n">
        <v>-198.938427</v>
      </c>
      <c r="F133" s="309" t="n">
        <v>-198.938427</v>
      </c>
    </row>
    <row r="134" customFormat="false" ht="12.75" hidden="false" customHeight="false" outlineLevel="0" collapsed="false">
      <c r="A134" s="307" t="s">
        <v>349</v>
      </c>
      <c r="B134" s="308" t="n">
        <v>154168.614761</v>
      </c>
      <c r="C134" s="306" t="n">
        <v>-98475.210882</v>
      </c>
      <c r="D134" s="306" t="n">
        <v>-303.972753000009</v>
      </c>
      <c r="E134" s="306" t="n">
        <v>-303.972753000009</v>
      </c>
      <c r="F134" s="309" t="n">
        <v>-303.972753000009</v>
      </c>
    </row>
    <row r="135" customFormat="false" ht="12.75" hidden="false" customHeight="false" outlineLevel="0" collapsed="false">
      <c r="A135" s="307" t="s">
        <v>350</v>
      </c>
      <c r="B135" s="308" t="n">
        <v>-6505159</v>
      </c>
      <c r="C135" s="306" t="n">
        <v>-1174347</v>
      </c>
      <c r="D135" s="306" t="n">
        <v>-9342</v>
      </c>
      <c r="E135" s="306" t="n">
        <v>-9342</v>
      </c>
      <c r="F135" s="309" t="n">
        <v>-9342</v>
      </c>
    </row>
    <row r="136" customFormat="false" ht="12.75" hidden="false" customHeight="false" outlineLevel="0" collapsed="false">
      <c r="A136" s="307" t="s">
        <v>351</v>
      </c>
      <c r="B136" s="308" t="n">
        <v>-5277.777778</v>
      </c>
      <c r="C136" s="306" t="n">
        <v>-870239.168672</v>
      </c>
      <c r="D136" s="306" t="n">
        <v>0</v>
      </c>
      <c r="E136" s="306" t="n">
        <v>0</v>
      </c>
      <c r="F136" s="309" t="n">
        <v>0</v>
      </c>
    </row>
    <row r="137" customFormat="false" ht="12.75" hidden="false" customHeight="false" outlineLevel="0" collapsed="false">
      <c r="A137" s="307" t="s">
        <v>352</v>
      </c>
      <c r="B137" s="308" t="n">
        <v>10127123</v>
      </c>
      <c r="C137" s="306" t="n">
        <v>983761</v>
      </c>
      <c r="D137" s="306" t="n">
        <v>15148</v>
      </c>
      <c r="E137" s="306" t="n">
        <v>15148</v>
      </c>
      <c r="F137" s="309" t="n">
        <v>15148</v>
      </c>
    </row>
    <row r="138" customFormat="false" ht="12.75" hidden="false" customHeight="false" outlineLevel="0" collapsed="false">
      <c r="A138" s="307" t="s">
        <v>353</v>
      </c>
      <c r="B138" s="308" t="n">
        <v>-465921.505796</v>
      </c>
      <c r="C138" s="306" t="n">
        <v>-428057.420836</v>
      </c>
      <c r="D138" s="306" t="n">
        <v>-2030.339614</v>
      </c>
      <c r="E138" s="306" t="n">
        <v>-2030.339614</v>
      </c>
      <c r="F138" s="309" t="n">
        <v>-2030.339614</v>
      </c>
    </row>
    <row r="139" customFormat="false" ht="12.75" hidden="false" customHeight="false" outlineLevel="0" collapsed="false">
      <c r="A139" s="307" t="s">
        <v>354</v>
      </c>
      <c r="B139" s="308" t="n">
        <v>23721.707091</v>
      </c>
      <c r="C139" s="306" t="n">
        <v>11564.202478</v>
      </c>
      <c r="D139" s="306" t="n">
        <v>587.610495000001</v>
      </c>
      <c r="E139" s="306" t="n">
        <v>587.610495000001</v>
      </c>
      <c r="F139" s="309" t="n">
        <v>587.610495000001</v>
      </c>
    </row>
    <row r="140" customFormat="false" ht="12.75" hidden="false" customHeight="false" outlineLevel="0" collapsed="false">
      <c r="A140" s="307" t="s">
        <v>355</v>
      </c>
      <c r="B140" s="308" t="n">
        <v>-886130.372125</v>
      </c>
      <c r="C140" s="306" t="n">
        <v>-176898.570988</v>
      </c>
      <c r="D140" s="306" t="n">
        <v>-6616.54376399994</v>
      </c>
      <c r="E140" s="306" t="n">
        <v>-6616.54376399994</v>
      </c>
      <c r="F140" s="309" t="n">
        <v>-6616.54376399994</v>
      </c>
    </row>
    <row r="141" customFormat="false" ht="12.75" hidden="false" customHeight="false" outlineLevel="0" collapsed="false">
      <c r="A141" s="307" t="s">
        <v>356</v>
      </c>
      <c r="B141" s="308" t="n">
        <v>-57297.319526</v>
      </c>
      <c r="C141" s="306" t="n">
        <v>-51585.540989</v>
      </c>
      <c r="D141" s="306" t="n">
        <v>-2599.0992</v>
      </c>
      <c r="E141" s="306" t="n">
        <v>-2599.0992</v>
      </c>
      <c r="F141" s="309" t="n">
        <v>-2599.0992</v>
      </c>
    </row>
    <row r="142" customFormat="false" ht="12.75" hidden="false" customHeight="false" outlineLevel="0" collapsed="false">
      <c r="A142" s="307" t="s">
        <v>357</v>
      </c>
      <c r="B142" s="308" t="n">
        <v>39591.928975</v>
      </c>
      <c r="C142" s="306" t="n">
        <v>53930.714229</v>
      </c>
      <c r="D142" s="306" t="n">
        <v>1219.13706899999</v>
      </c>
      <c r="E142" s="306" t="n">
        <v>1219.13706899999</v>
      </c>
      <c r="F142" s="309" t="n">
        <v>1219.13706899999</v>
      </c>
    </row>
    <row r="143" customFormat="false" ht="12.75" hidden="false" customHeight="false" outlineLevel="0" collapsed="false">
      <c r="A143" s="307" t="s">
        <v>358</v>
      </c>
      <c r="B143" s="308" t="n">
        <v>-387577.777778</v>
      </c>
      <c r="C143" s="306" t="n">
        <v>-182136.164917</v>
      </c>
      <c r="D143" s="306" t="n">
        <v>358.333333000017</v>
      </c>
      <c r="E143" s="306" t="n">
        <v>358.333333000017</v>
      </c>
      <c r="F143" s="309" t="n">
        <v>358.333333000017</v>
      </c>
    </row>
    <row r="144" customFormat="false" ht="12.75" hidden="false" customHeight="false" outlineLevel="0" collapsed="false">
      <c r="A144" s="307" t="s">
        <v>360</v>
      </c>
      <c r="B144" s="308" t="n">
        <v>-61373.986447</v>
      </c>
      <c r="C144" s="306" t="n">
        <v>-45807.501473</v>
      </c>
      <c r="D144" s="306" t="n">
        <v>-2810.246839</v>
      </c>
      <c r="E144" s="306" t="n">
        <v>-2810.246839</v>
      </c>
      <c r="F144" s="309" t="n">
        <v>-2810.246839</v>
      </c>
    </row>
    <row r="145" customFormat="false" ht="12.75" hidden="false" customHeight="false" outlineLevel="0" collapsed="false">
      <c r="A145" s="307" t="s">
        <v>361</v>
      </c>
      <c r="B145" s="308" t="n">
        <v>34387.585059</v>
      </c>
      <c r="C145" s="306" t="n">
        <v>34387.585059</v>
      </c>
      <c r="D145" s="306" t="n">
        <v>-2210.909508</v>
      </c>
      <c r="E145" s="306" t="n">
        <v>-2210.909508</v>
      </c>
      <c r="F145" s="309" t="n">
        <v>-2210.909508</v>
      </c>
    </row>
    <row r="146" customFormat="false" ht="12.75" hidden="false" customHeight="false" outlineLevel="0" collapsed="false">
      <c r="A146" s="307" t="s">
        <v>362</v>
      </c>
      <c r="B146" s="308" t="n">
        <v>-66059.41296</v>
      </c>
      <c r="C146" s="306" t="n">
        <v>-103792.163266</v>
      </c>
      <c r="D146" s="306" t="n">
        <v>-3196.555586</v>
      </c>
      <c r="E146" s="306" t="n">
        <v>-3196.555586</v>
      </c>
      <c r="F146" s="309" t="n">
        <v>-3196.555586</v>
      </c>
    </row>
    <row r="147" customFormat="false" ht="12.75" hidden="false" customHeight="false" outlineLevel="0" collapsed="false">
      <c r="A147" s="307" t="s">
        <v>366</v>
      </c>
      <c r="B147" s="308" t="n">
        <v>61806.259238</v>
      </c>
      <c r="C147" s="306" t="n">
        <v>-4507.560747</v>
      </c>
      <c r="D147" s="306" t="n">
        <v>147.059698999999</v>
      </c>
      <c r="E147" s="306" t="n">
        <v>147.059698999999</v>
      </c>
      <c r="F147" s="309" t="n">
        <v>147.059698999999</v>
      </c>
    </row>
    <row r="148" customFormat="false" ht="12.75" hidden="false" customHeight="false" outlineLevel="0" collapsed="false">
      <c r="A148" s="307" t="s">
        <v>367</v>
      </c>
      <c r="B148" s="308" t="n">
        <v>-7853.17847</v>
      </c>
      <c r="C148" s="306" t="n">
        <v>-7853.17847</v>
      </c>
      <c r="D148" s="306" t="n">
        <v>-2546.425704</v>
      </c>
      <c r="E148" s="306" t="n">
        <v>-2546.425704</v>
      </c>
      <c r="F148" s="309" t="n">
        <v>-2546.425704</v>
      </c>
    </row>
    <row r="149" customFormat="false" ht="12.75" hidden="false" customHeight="false" outlineLevel="0" collapsed="false">
      <c r="A149" s="307" t="s">
        <v>368</v>
      </c>
      <c r="B149" s="308" t="n">
        <v>-1113.73932</v>
      </c>
      <c r="C149" s="306" t="n">
        <v>-1113.73932</v>
      </c>
      <c r="D149" s="306" t="n">
        <v>-1113.73932</v>
      </c>
      <c r="E149" s="306" t="n">
        <v>-1113.73932</v>
      </c>
      <c r="F149" s="309" t="n">
        <v>-1113.73932</v>
      </c>
    </row>
    <row r="150" customFormat="false" ht="12.75" hidden="false" customHeight="false" outlineLevel="0" collapsed="false">
      <c r="A150" s="307" t="s">
        <v>370</v>
      </c>
      <c r="B150" s="308" t="n">
        <v>-212698.532574</v>
      </c>
      <c r="C150" s="306" t="n">
        <v>-161153.714575</v>
      </c>
      <c r="D150" s="306" t="n">
        <v>-3707.505294</v>
      </c>
      <c r="E150" s="306" t="n">
        <v>-3707.505294</v>
      </c>
      <c r="F150" s="309" t="n">
        <v>-3707.505294</v>
      </c>
    </row>
    <row r="151" customFormat="false" ht="12.75" hidden="false" customHeight="false" outlineLevel="0" collapsed="false">
      <c r="A151" s="307" t="s">
        <v>371</v>
      </c>
      <c r="B151" s="308" t="n">
        <v>76358.777799</v>
      </c>
      <c r="C151" s="306" t="n">
        <v>15178.022078</v>
      </c>
      <c r="D151" s="306" t="n">
        <v>1654.97848400004</v>
      </c>
      <c r="E151" s="306" t="n">
        <v>1654.97848400004</v>
      </c>
      <c r="F151" s="309" t="n">
        <v>1654.97848400004</v>
      </c>
    </row>
    <row r="152" customFormat="false" ht="12.75" hidden="false" customHeight="false" outlineLevel="0" collapsed="false">
      <c r="A152" s="307" t="s">
        <v>372</v>
      </c>
      <c r="B152" s="308" t="n">
        <v>-157200.820914</v>
      </c>
      <c r="C152" s="306" t="n">
        <v>-99020.163545</v>
      </c>
      <c r="D152" s="306" t="n">
        <v>-1572.48957600002</v>
      </c>
      <c r="E152" s="306" t="n">
        <v>-1572.48957600002</v>
      </c>
      <c r="F152" s="309" t="n">
        <v>-1572.48957600002</v>
      </c>
    </row>
    <row r="153" customFormat="false" ht="12.75" hidden="false" customHeight="false" outlineLevel="0" collapsed="false">
      <c r="A153" s="307" t="s">
        <v>374</v>
      </c>
      <c r="B153" s="308" t="n">
        <v>114765.959728</v>
      </c>
      <c r="C153" s="306" t="n">
        <v>4957.70029199997</v>
      </c>
      <c r="D153" s="306" t="n">
        <v>200.142340000002</v>
      </c>
      <c r="E153" s="306" t="n">
        <v>200.142340000002</v>
      </c>
      <c r="F153" s="309" t="n">
        <v>200.142340000002</v>
      </c>
    </row>
    <row r="154" customFormat="false" ht="12.75" hidden="false" customHeight="false" outlineLevel="0" collapsed="false">
      <c r="A154" s="307" t="s">
        <v>376</v>
      </c>
      <c r="B154" s="308" t="n">
        <v>-153077.795724</v>
      </c>
      <c r="C154" s="306" t="n">
        <v>-137865.292946</v>
      </c>
      <c r="D154" s="306" t="n">
        <v>-1931.05366900002</v>
      </c>
      <c r="E154" s="306" t="n">
        <v>-1931.05366900002</v>
      </c>
      <c r="F154" s="309" t="n">
        <v>-1931.05366900002</v>
      </c>
    </row>
    <row r="155" customFormat="false" ht="12.75" hidden="false" customHeight="false" outlineLevel="0" collapsed="false">
      <c r="A155" s="307" t="s">
        <v>377</v>
      </c>
      <c r="B155" s="308" t="n">
        <v>69.988877</v>
      </c>
      <c r="C155" s="306" t="n">
        <v>5045.57413</v>
      </c>
      <c r="D155" s="306" t="n">
        <v>-527.312388</v>
      </c>
      <c r="E155" s="306" t="n">
        <v>-527.312388</v>
      </c>
      <c r="F155" s="309" t="n">
        <v>-527.312388</v>
      </c>
    </row>
    <row r="156" customFormat="false" ht="12.75" hidden="false" customHeight="false" outlineLevel="0" collapsed="false">
      <c r="A156" s="307" t="s">
        <v>378</v>
      </c>
      <c r="B156" s="308" t="n">
        <v>32123.68753</v>
      </c>
      <c r="C156" s="306" t="n">
        <v>33806.081651</v>
      </c>
      <c r="D156" s="306" t="n">
        <v>676.991985000001</v>
      </c>
      <c r="E156" s="306" t="n">
        <v>676.991985000001</v>
      </c>
      <c r="F156" s="309" t="n">
        <v>676.991985000001</v>
      </c>
    </row>
    <row r="157" customFormat="false" ht="12.75" hidden="false" customHeight="false" outlineLevel="0" collapsed="false">
      <c r="A157" s="307" t="s">
        <v>379</v>
      </c>
      <c r="B157" s="308" t="n">
        <v>120060.042651</v>
      </c>
      <c r="C157" s="306" t="n">
        <v>1273.69925200001</v>
      </c>
      <c r="D157" s="306" t="n">
        <v>54.3229660000052</v>
      </c>
      <c r="E157" s="306" t="n">
        <v>54.3229660000052</v>
      </c>
      <c r="F157" s="309" t="n">
        <v>54.3229659999979</v>
      </c>
    </row>
    <row r="158" customFormat="false" ht="12.75" hidden="false" customHeight="false" outlineLevel="0" collapsed="false">
      <c r="A158" s="307" t="s">
        <v>380</v>
      </c>
      <c r="B158" s="308" t="n">
        <v>-10819.4760943425</v>
      </c>
      <c r="C158" s="306" t="n">
        <v>-10819.4760943425</v>
      </c>
      <c r="D158" s="306" t="n">
        <v>-527.497562542498</v>
      </c>
      <c r="E158" s="306" t="n">
        <v>-527.497562542498</v>
      </c>
      <c r="F158" s="309" t="n">
        <v>-527.497562542498</v>
      </c>
    </row>
    <row r="159" customFormat="false" ht="12.75" hidden="false" customHeight="false" outlineLevel="0" collapsed="false">
      <c r="A159" s="307" t="s">
        <v>381</v>
      </c>
      <c r="B159" s="308" t="n">
        <v>168197.610005</v>
      </c>
      <c r="C159" s="306" t="n">
        <v>81656.215793</v>
      </c>
      <c r="D159" s="306" t="n">
        <v>331.207605000003</v>
      </c>
      <c r="E159" s="306" t="n">
        <v>331.207605000003</v>
      </c>
      <c r="F159" s="309" t="n">
        <v>331.207605000003</v>
      </c>
    </row>
    <row r="160" customFormat="false" ht="12.75" hidden="false" customHeight="false" outlineLevel="0" collapsed="false">
      <c r="A160" s="307" t="s">
        <v>382</v>
      </c>
      <c r="B160" s="308" t="n">
        <v>-60399.212895</v>
      </c>
      <c r="C160" s="306" t="n">
        <v>-147090.013089</v>
      </c>
      <c r="D160" s="306" t="n">
        <v>-342.060760999993</v>
      </c>
      <c r="E160" s="306" t="n">
        <v>-342.060760999993</v>
      </c>
      <c r="F160" s="309" t="n">
        <v>-342.060760999993</v>
      </c>
    </row>
    <row r="161" customFormat="false" ht="12.75" hidden="false" customHeight="false" outlineLevel="0" collapsed="false">
      <c r="A161" s="307" t="s">
        <v>383</v>
      </c>
      <c r="B161" s="308" t="n">
        <v>-215060.362999</v>
      </c>
      <c r="C161" s="306" t="n">
        <v>-124697.3089</v>
      </c>
      <c r="D161" s="306" t="n">
        <v>-24904.129483</v>
      </c>
      <c r="E161" s="306" t="n">
        <v>-24904.129483</v>
      </c>
      <c r="F161" s="309" t="n">
        <v>-24904.129483</v>
      </c>
    </row>
    <row r="162" customFormat="false" ht="12.75" hidden="false" customHeight="false" outlineLevel="0" collapsed="false">
      <c r="A162" s="307" t="s">
        <v>384</v>
      </c>
      <c r="B162" s="308" t="n">
        <v>125147.824773</v>
      </c>
      <c r="C162" s="306" t="n">
        <v>67965.189633</v>
      </c>
      <c r="D162" s="306" t="n">
        <v>-60.7333320000034</v>
      </c>
      <c r="E162" s="306" t="n">
        <v>-60.7333320000034</v>
      </c>
      <c r="F162" s="309" t="n">
        <v>-60.7333320000034</v>
      </c>
    </row>
    <row r="163" customFormat="false" ht="12.75" hidden="false" customHeight="false" outlineLevel="0" collapsed="false">
      <c r="A163" s="307" t="s">
        <v>385</v>
      </c>
      <c r="B163" s="308" t="n">
        <v>585998.106339</v>
      </c>
      <c r="C163" s="306" t="n">
        <v>-331173.460451</v>
      </c>
      <c r="D163" s="306" t="n">
        <v>-3173.37777799997</v>
      </c>
      <c r="E163" s="306" t="n">
        <v>-3173.37777799997</v>
      </c>
      <c r="F163" s="309" t="n">
        <v>-3173.37777799997</v>
      </c>
    </row>
    <row r="164" customFormat="false" ht="12.75" hidden="false" customHeight="false" outlineLevel="0" collapsed="false">
      <c r="A164" s="307" t="s">
        <v>386</v>
      </c>
      <c r="B164" s="308" t="n">
        <v>-294053.486414</v>
      </c>
      <c r="C164" s="306" t="n">
        <v>-186536.552663</v>
      </c>
      <c r="D164" s="306" t="n">
        <v>-661.79469499999</v>
      </c>
      <c r="E164" s="306" t="n">
        <v>-661.79469499999</v>
      </c>
      <c r="F164" s="309" t="n">
        <v>-661.79469499999</v>
      </c>
    </row>
    <row r="165" customFormat="false" ht="12.75" hidden="false" customHeight="false" outlineLevel="0" collapsed="false">
      <c r="A165" s="307" t="s">
        <v>387</v>
      </c>
      <c r="B165" s="308" t="n">
        <v>12440.270358</v>
      </c>
      <c r="C165" s="306" t="n">
        <v>42686.8606</v>
      </c>
      <c r="D165" s="306" t="n">
        <v>721.355578000001</v>
      </c>
      <c r="E165" s="306" t="n">
        <v>721.355578000001</v>
      </c>
      <c r="F165" s="309" t="n">
        <v>721.355578000001</v>
      </c>
    </row>
    <row r="166" customFormat="false" ht="12.75" hidden="false" customHeight="false" outlineLevel="0" collapsed="false">
      <c r="A166" s="307" t="s">
        <v>111</v>
      </c>
      <c r="B166" s="308" t="n">
        <v>2548.1074071375</v>
      </c>
      <c r="C166" s="306" t="n">
        <v>2548.1074071375</v>
      </c>
      <c r="D166" s="306" t="n">
        <v>8654.3360565255</v>
      </c>
      <c r="E166" s="306" t="n">
        <v>8654.3360565255</v>
      </c>
      <c r="F166" s="309" t="n">
        <v>8654.3360565255</v>
      </c>
    </row>
    <row r="167" customFormat="false" ht="12.75" hidden="false" customHeight="false" outlineLevel="0" collapsed="false">
      <c r="A167" s="307" t="s">
        <v>388</v>
      </c>
      <c r="B167" s="308" t="n">
        <v>-29668.978639</v>
      </c>
      <c r="C167" s="306" t="n">
        <v>-31598.992525</v>
      </c>
      <c r="D167" s="306" t="n">
        <v>-2921.01662</v>
      </c>
      <c r="E167" s="306" t="n">
        <v>-2921.01662</v>
      </c>
      <c r="F167" s="309" t="n">
        <v>-2921.01662</v>
      </c>
    </row>
    <row r="168" customFormat="false" ht="12.75" hidden="false" customHeight="false" outlineLevel="0" collapsed="false">
      <c r="A168" s="307" t="s">
        <v>389</v>
      </c>
      <c r="B168" s="308" t="n">
        <v>201228.584595</v>
      </c>
      <c r="C168" s="306" t="n">
        <v>182764.016526</v>
      </c>
      <c r="D168" s="306" t="n">
        <v>6452.11724999989</v>
      </c>
      <c r="E168" s="306" t="n">
        <v>6452.11724999989</v>
      </c>
      <c r="F168" s="309" t="n">
        <v>6452.11724999989</v>
      </c>
    </row>
    <row r="169" customFormat="false" ht="12.75" hidden="false" customHeight="false" outlineLevel="0" collapsed="false">
      <c r="A169" s="307" t="s">
        <v>390</v>
      </c>
      <c r="B169" s="308" t="n">
        <v>108155.947745</v>
      </c>
      <c r="C169" s="306" t="n">
        <v>-33892.84559</v>
      </c>
      <c r="D169" s="306" t="n">
        <v>-2351.30094</v>
      </c>
      <c r="E169" s="306" t="n">
        <v>-2351.30094</v>
      </c>
      <c r="F169" s="309" t="n">
        <v>-2351.30094</v>
      </c>
    </row>
    <row r="170" customFormat="false" ht="12.75" hidden="false" customHeight="false" outlineLevel="0" collapsed="false">
      <c r="A170" s="307" t="s">
        <v>391</v>
      </c>
      <c r="B170" s="308" t="n">
        <v>-77028.363458</v>
      </c>
      <c r="C170" s="306" t="n">
        <v>-105054.627978</v>
      </c>
      <c r="D170" s="306" t="n">
        <v>-2668.80278400001</v>
      </c>
      <c r="E170" s="306" t="n">
        <v>-2668.80278400001</v>
      </c>
      <c r="F170" s="309" t="n">
        <v>-2668.80278400001</v>
      </c>
    </row>
    <row r="171" customFormat="false" ht="12.75" hidden="false" customHeight="false" outlineLevel="0" collapsed="false">
      <c r="A171" s="307" t="s">
        <v>392</v>
      </c>
      <c r="B171" s="308" t="n">
        <v>6991.856505</v>
      </c>
      <c r="C171" s="306" t="n">
        <v>-103703.263034</v>
      </c>
      <c r="D171" s="306" t="n">
        <v>72.0400499999996</v>
      </c>
      <c r="E171" s="306" t="n">
        <v>72.0400499999996</v>
      </c>
      <c r="F171" s="309" t="n">
        <v>72.0400499999996</v>
      </c>
    </row>
    <row r="172" customFormat="false" ht="12.75" hidden="false" customHeight="false" outlineLevel="0" collapsed="false">
      <c r="A172" s="307" t="s">
        <v>393</v>
      </c>
      <c r="B172" s="308" t="n">
        <v>-139951.004047</v>
      </c>
      <c r="C172" s="306" t="n">
        <v>26880.61398</v>
      </c>
      <c r="D172" s="306" t="n">
        <v>-111461.963546</v>
      </c>
      <c r="E172" s="306" t="n">
        <v>-111461.963546</v>
      </c>
      <c r="F172" s="309" t="n">
        <v>-111461.963546</v>
      </c>
    </row>
    <row r="173" customFormat="false" ht="12.75" hidden="false" customHeight="false" outlineLevel="0" collapsed="false">
      <c r="A173" s="307" t="s">
        <v>394</v>
      </c>
      <c r="B173" s="308" t="n">
        <v>-32794.3717798375</v>
      </c>
      <c r="C173" s="306" t="n">
        <v>-146795.76790934</v>
      </c>
      <c r="D173" s="306" t="n">
        <v>-1315.64228221349</v>
      </c>
      <c r="E173" s="306" t="n">
        <v>-1315.64228221349</v>
      </c>
      <c r="F173" s="309" t="n">
        <v>-1432.64228221349</v>
      </c>
    </row>
    <row r="174" customFormat="false" ht="12.75" hidden="false" customHeight="false" outlineLevel="0" collapsed="false">
      <c r="A174" s="307" t="s">
        <v>395</v>
      </c>
      <c r="B174" s="308" t="n">
        <v>-50156.3688</v>
      </c>
      <c r="C174" s="306" t="n">
        <v>153099.180416</v>
      </c>
      <c r="D174" s="306" t="n">
        <v>4106.62526</v>
      </c>
      <c r="E174" s="306" t="n">
        <v>4106.62526</v>
      </c>
      <c r="F174" s="309" t="n">
        <v>4106.62526</v>
      </c>
    </row>
    <row r="175" customFormat="false" ht="12.75" hidden="false" customHeight="false" outlineLevel="0" collapsed="false">
      <c r="A175" s="307" t="s">
        <v>396</v>
      </c>
      <c r="B175" s="308" t="n">
        <v>93963.3668839125</v>
      </c>
      <c r="C175" s="306" t="n">
        <v>-23343.0179856193</v>
      </c>
      <c r="D175" s="306" t="n">
        <v>-798.312539617502</v>
      </c>
      <c r="E175" s="306" t="n">
        <v>-798.312539617502</v>
      </c>
      <c r="F175" s="309" t="n">
        <v>-886.550039617505</v>
      </c>
    </row>
    <row r="176" customFormat="false" ht="12.75" hidden="false" customHeight="false" outlineLevel="0" collapsed="false">
      <c r="A176" s="307" t="s">
        <v>397</v>
      </c>
      <c r="B176" s="308" t="n">
        <v>-37159.451455</v>
      </c>
      <c r="C176" s="306" t="n">
        <v>-40409.179061</v>
      </c>
      <c r="D176" s="306" t="n">
        <v>-631.422032000002</v>
      </c>
      <c r="E176" s="306" t="n">
        <v>-631.422032000002</v>
      </c>
      <c r="F176" s="309" t="n">
        <v>-631.422032000002</v>
      </c>
    </row>
    <row r="177" customFormat="false" ht="12.75" hidden="false" customHeight="false" outlineLevel="0" collapsed="false">
      <c r="A177" s="307" t="s">
        <v>398</v>
      </c>
      <c r="B177" s="308" t="n">
        <v>-30011.01257</v>
      </c>
      <c r="C177" s="306" t="n">
        <v>-129459.535615</v>
      </c>
      <c r="D177" s="306" t="n">
        <v>-8.10667000000149</v>
      </c>
      <c r="E177" s="306" t="n">
        <v>-8.10667000000149</v>
      </c>
      <c r="F177" s="309" t="n">
        <v>-8.10667000000149</v>
      </c>
    </row>
    <row r="178" customFormat="false" ht="12.75" hidden="false" customHeight="false" outlineLevel="0" collapsed="false">
      <c r="A178" s="307" t="s">
        <v>399</v>
      </c>
      <c r="B178" s="308" t="n">
        <v>-40972.962005</v>
      </c>
      <c r="C178" s="306" t="n">
        <v>-40972.962005</v>
      </c>
      <c r="D178" s="306" t="n">
        <v>-464.574668000001</v>
      </c>
      <c r="E178" s="306" t="n">
        <v>-464.574668000001</v>
      </c>
      <c r="F178" s="309" t="n">
        <v>-464.574668000001</v>
      </c>
    </row>
    <row r="179" customFormat="false" ht="12.75" hidden="false" customHeight="false" outlineLevel="0" collapsed="false">
      <c r="A179" s="307" t="s">
        <v>400</v>
      </c>
      <c r="B179" s="308" t="n">
        <v>9293.635363</v>
      </c>
      <c r="C179" s="306" t="n">
        <v>9293.635363</v>
      </c>
      <c r="D179" s="306" t="n">
        <v>-272.566344000001</v>
      </c>
      <c r="E179" s="306" t="n">
        <v>-272.566344000001</v>
      </c>
      <c r="F179" s="309" t="n">
        <v>-272.566344000001</v>
      </c>
    </row>
    <row r="180" customFormat="false" ht="12.75" hidden="false" customHeight="false" outlineLevel="0" collapsed="false">
      <c r="A180" s="307" t="s">
        <v>401</v>
      </c>
      <c r="B180" s="308" t="n">
        <v>9953.344768</v>
      </c>
      <c r="C180" s="306" t="n">
        <v>-34789.249935</v>
      </c>
      <c r="D180" s="306" t="n">
        <v>-2667.172925</v>
      </c>
      <c r="E180" s="306" t="n">
        <v>-2667.172925</v>
      </c>
      <c r="F180" s="309" t="n">
        <v>-2667.172925</v>
      </c>
    </row>
    <row r="181" customFormat="false" ht="12.75" hidden="false" customHeight="false" outlineLevel="0" collapsed="false">
      <c r="A181" s="307" t="s">
        <v>402</v>
      </c>
      <c r="B181" s="308" t="n">
        <v>27021.223458</v>
      </c>
      <c r="C181" s="306" t="n">
        <v>-123374.429852</v>
      </c>
      <c r="D181" s="306" t="n">
        <v>-231.284863000001</v>
      </c>
      <c r="E181" s="306" t="n">
        <v>-231.284863000001</v>
      </c>
      <c r="F181" s="309" t="n">
        <v>-231.284863000001</v>
      </c>
    </row>
    <row r="182" customFormat="false" ht="12.75" hidden="false" customHeight="false" outlineLevel="0" collapsed="false">
      <c r="A182" s="307" t="s">
        <v>403</v>
      </c>
      <c r="B182" s="308" t="n">
        <v>80000</v>
      </c>
      <c r="C182" s="306" t="n">
        <v>80000</v>
      </c>
      <c r="D182" s="306" t="n">
        <v>0</v>
      </c>
      <c r="E182" s="306" t="n">
        <v>0</v>
      </c>
      <c r="F182" s="309" t="n">
        <v>0</v>
      </c>
    </row>
    <row r="183" customFormat="false" ht="12.75" hidden="false" customHeight="false" outlineLevel="0" collapsed="false">
      <c r="A183" s="307" t="s">
        <v>404</v>
      </c>
      <c r="B183" s="308" t="n">
        <v>-6345.583028</v>
      </c>
      <c r="C183" s="306" t="n">
        <v>-140978.043451</v>
      </c>
      <c r="D183" s="306" t="n">
        <v>-2742.828871</v>
      </c>
      <c r="E183" s="306" t="n">
        <v>-2742.828871</v>
      </c>
      <c r="F183" s="309" t="n">
        <v>-2742.828871</v>
      </c>
    </row>
    <row r="184" customFormat="false" ht="12.75" hidden="false" customHeight="false" outlineLevel="0" collapsed="false">
      <c r="A184" s="307" t="s">
        <v>405</v>
      </c>
      <c r="B184" s="308" t="n">
        <v>-15699.92279778</v>
      </c>
      <c r="C184" s="306" t="n">
        <v>-9961.23616759217</v>
      </c>
      <c r="D184" s="306" t="n">
        <v>80.7329413620009</v>
      </c>
      <c r="E184" s="306" t="n">
        <v>80.7329413620009</v>
      </c>
      <c r="F184" s="309" t="n">
        <v>50.9204413620009</v>
      </c>
    </row>
    <row r="185" customFormat="false" ht="12.75" hidden="false" customHeight="false" outlineLevel="0" collapsed="false">
      <c r="A185" s="307" t="s">
        <v>406</v>
      </c>
      <c r="B185" s="308" t="n">
        <v>-53248.186199</v>
      </c>
      <c r="C185" s="306" t="n">
        <v>-72196.353798</v>
      </c>
      <c r="D185" s="306" t="n">
        <v>-3073.702076</v>
      </c>
      <c r="E185" s="306" t="n">
        <v>-3073.702076</v>
      </c>
      <c r="F185" s="309" t="n">
        <v>-3073.702076</v>
      </c>
    </row>
    <row r="186" customFormat="false" ht="12.75" hidden="false" customHeight="false" outlineLevel="0" collapsed="false">
      <c r="A186" s="307" t="s">
        <v>407</v>
      </c>
      <c r="B186" s="308" t="n">
        <v>-147680.160065</v>
      </c>
      <c r="C186" s="306" t="n">
        <v>-194166.607738</v>
      </c>
      <c r="D186" s="306" t="n">
        <v>-19600.402909</v>
      </c>
      <c r="E186" s="306" t="n">
        <v>-19600.402909</v>
      </c>
      <c r="F186" s="309" t="n">
        <v>-19600.402909</v>
      </c>
    </row>
    <row r="187" customFormat="false" ht="12.75" hidden="false" customHeight="false" outlineLevel="0" collapsed="false">
      <c r="A187" s="307" t="s">
        <v>408</v>
      </c>
      <c r="B187" s="308" t="n">
        <v>8774.698664</v>
      </c>
      <c r="C187" s="306" t="n">
        <v>-123060.77888</v>
      </c>
      <c r="D187" s="306" t="n">
        <v>97.5702220000021</v>
      </c>
      <c r="E187" s="306" t="n">
        <v>97.5702220000021</v>
      </c>
      <c r="F187" s="309" t="n">
        <v>97.5702220000021</v>
      </c>
    </row>
    <row r="188" customFormat="false" ht="12.75" hidden="false" customHeight="false" outlineLevel="0" collapsed="false">
      <c r="A188" s="307" t="s">
        <v>409</v>
      </c>
      <c r="B188" s="308" t="n">
        <v>-222339.675806385</v>
      </c>
      <c r="C188" s="306" t="n">
        <v>-31587.0761837174</v>
      </c>
      <c r="D188" s="306" t="n">
        <v>-3988.50904497093</v>
      </c>
      <c r="E188" s="306" t="n">
        <v>-3988.50904497093</v>
      </c>
      <c r="F188" s="309" t="n">
        <v>-4065.99654497095</v>
      </c>
    </row>
    <row r="189" customFormat="false" ht="12.75" hidden="false" customHeight="false" outlineLevel="0" collapsed="false">
      <c r="A189" s="307" t="s">
        <v>411</v>
      </c>
      <c r="B189" s="308" t="n">
        <v>-35100.441691</v>
      </c>
      <c r="C189" s="306" t="n">
        <v>-70980.669079</v>
      </c>
      <c r="D189" s="306" t="n">
        <v>-2536.887012</v>
      </c>
      <c r="E189" s="306" t="n">
        <v>-2536.887012</v>
      </c>
      <c r="F189" s="309" t="n">
        <v>-2536.887012</v>
      </c>
    </row>
    <row r="190" customFormat="false" ht="12.75" hidden="false" customHeight="false" outlineLevel="0" collapsed="false">
      <c r="A190" s="307" t="s">
        <v>412</v>
      </c>
      <c r="B190" s="308" t="n">
        <v>16202.845775</v>
      </c>
      <c r="C190" s="306" t="n">
        <v>16202.845775</v>
      </c>
      <c r="D190" s="306" t="n">
        <v>-767.952869999999</v>
      </c>
      <c r="E190" s="306" t="n">
        <v>-767.952869999999</v>
      </c>
      <c r="F190" s="309" t="n">
        <v>-767.952869999999</v>
      </c>
    </row>
    <row r="191" customFormat="false" ht="12.75" hidden="false" customHeight="false" outlineLevel="0" collapsed="false">
      <c r="A191" s="307" t="s">
        <v>413</v>
      </c>
      <c r="B191" s="308" t="n">
        <v>-7856.875731</v>
      </c>
      <c r="C191" s="306" t="n">
        <v>-7856.875731</v>
      </c>
      <c r="D191" s="306" t="n">
        <v>-6644.083993</v>
      </c>
      <c r="E191" s="306" t="n">
        <v>-6644.083993</v>
      </c>
      <c r="F191" s="309" t="n">
        <v>-6644.083993</v>
      </c>
    </row>
    <row r="192" customFormat="false" ht="12.75" hidden="false" customHeight="false" outlineLevel="0" collapsed="false">
      <c r="A192" s="307" t="s">
        <v>414</v>
      </c>
      <c r="B192" s="308" t="n">
        <v>-93653.345368</v>
      </c>
      <c r="C192" s="306" t="n">
        <v>-93653.345368</v>
      </c>
      <c r="D192" s="306" t="n">
        <v>-11291.242985</v>
      </c>
      <c r="E192" s="306" t="n">
        <v>-11291.242985</v>
      </c>
      <c r="F192" s="309" t="n">
        <v>-11291.242985</v>
      </c>
    </row>
    <row r="193" customFormat="false" ht="12.75" hidden="false" customHeight="false" outlineLevel="0" collapsed="false">
      <c r="A193" s="307" t="s">
        <v>415</v>
      </c>
      <c r="B193" s="308" t="n">
        <v>-212388.961523</v>
      </c>
      <c r="C193" s="306" t="n">
        <v>-136251.431884</v>
      </c>
      <c r="D193" s="306" t="n">
        <v>-2530.12276100001</v>
      </c>
      <c r="E193" s="306" t="n">
        <v>-2530.12276100001</v>
      </c>
      <c r="F193" s="309" t="n">
        <v>-2530.12276100001</v>
      </c>
    </row>
    <row r="194" customFormat="false" ht="12.75" hidden="false" customHeight="false" outlineLevel="0" collapsed="false">
      <c r="A194" s="307" t="s">
        <v>416</v>
      </c>
      <c r="B194" s="308" t="n">
        <v>66207.1325</v>
      </c>
      <c r="C194" s="306" t="n">
        <v>-72478.231724</v>
      </c>
      <c r="D194" s="306" t="n">
        <v>-499.424669999979</v>
      </c>
      <c r="E194" s="306" t="n">
        <v>-499.424669999979</v>
      </c>
      <c r="F194" s="309" t="n">
        <v>-499.424669999993</v>
      </c>
    </row>
    <row r="195" customFormat="false" ht="12.75" hidden="false" customHeight="false" outlineLevel="0" collapsed="false">
      <c r="A195" s="307" t="s">
        <v>417</v>
      </c>
      <c r="B195" s="308" t="n">
        <v>-21534.725071</v>
      </c>
      <c r="C195" s="306" t="n">
        <v>-224459.050437</v>
      </c>
      <c r="D195" s="306" t="n">
        <v>-2899.672603</v>
      </c>
      <c r="E195" s="306" t="n">
        <v>-2899.672603</v>
      </c>
      <c r="F195" s="309" t="n">
        <v>-2899.672603</v>
      </c>
    </row>
    <row r="196" customFormat="false" ht="12.75" hidden="false" customHeight="false" outlineLevel="0" collapsed="false">
      <c r="A196" s="307" t="s">
        <v>418</v>
      </c>
      <c r="B196" s="308" t="n">
        <v>54230.670256</v>
      </c>
      <c r="C196" s="306" t="n">
        <v>54632.916867</v>
      </c>
      <c r="D196" s="306" t="n">
        <v>3025.33055399999</v>
      </c>
      <c r="E196" s="306" t="n">
        <v>3025.33055399999</v>
      </c>
      <c r="F196" s="309" t="n">
        <v>3025.33055399999</v>
      </c>
    </row>
    <row r="197" customFormat="false" ht="12.75" hidden="false" customHeight="false" outlineLevel="0" collapsed="false">
      <c r="A197" s="310" t="s">
        <v>442</v>
      </c>
      <c r="B197" s="311" t="n">
        <v>6928379.16660275</v>
      </c>
      <c r="C197" s="312" t="n">
        <v>-5041551.26631621</v>
      </c>
      <c r="D197" s="312" t="n">
        <v>-454361.467307667</v>
      </c>
      <c r="E197" s="312" t="n">
        <v>-454361.467307667</v>
      </c>
      <c r="F197" s="313" t="n">
        <v>-454760.084001667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17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G27" activeCellId="0" sqref="G2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14"/>
    <col collapsed="false" customWidth="true" hidden="false" outlineLevel="0" max="2" min="2" style="0" width="14.99"/>
    <col collapsed="false" customWidth="true" hidden="false" outlineLevel="0" max="3" min="3" style="0" width="15.28"/>
    <col collapsed="false" customWidth="true" hidden="false" outlineLevel="0" max="4" min="4" style="0" width="15.41"/>
    <col collapsed="false" customWidth="true" hidden="false" outlineLevel="0" max="5" min="5" style="0" width="15.56"/>
    <col collapsed="false" customWidth="true" hidden="false" outlineLevel="0" max="8" min="6" style="0" width="15.7"/>
  </cols>
  <sheetData>
    <row r="1" customFormat="false" ht="12.75" hidden="false" customHeight="false" outlineLevel="0" collapsed="false">
      <c r="A1" s="314" t="s">
        <v>79</v>
      </c>
      <c r="B1" s="314" t="s">
        <v>2</v>
      </c>
    </row>
    <row r="2" customFormat="false" ht="12.75" hidden="false" customHeight="false" outlineLevel="0" collapsed="false">
      <c r="A2" s="314" t="s">
        <v>80</v>
      </c>
      <c r="B2" s="314" t="s">
        <v>433</v>
      </c>
    </row>
    <row r="3" customFormat="false" ht="12.75" hidden="false" customHeight="false" outlineLevel="0" collapsed="false">
      <c r="A3" s="314" t="s">
        <v>85</v>
      </c>
      <c r="B3" s="314" t="s">
        <v>433</v>
      </c>
    </row>
    <row r="5" customFormat="false" ht="12.75" hidden="false" customHeight="false" outlineLevel="0" collapsed="false">
      <c r="A5" s="315"/>
      <c r="B5" s="314" t="s">
        <v>434</v>
      </c>
      <c r="C5" s="316"/>
      <c r="D5" s="316"/>
      <c r="E5" s="316"/>
      <c r="F5" s="317"/>
    </row>
    <row r="6" customFormat="false" ht="12.75" hidden="false" customHeight="false" outlineLevel="0" collapsed="false">
      <c r="A6" s="314" t="s">
        <v>86</v>
      </c>
      <c r="B6" s="315" t="s">
        <v>435</v>
      </c>
      <c r="C6" s="316" t="s">
        <v>436</v>
      </c>
      <c r="D6" s="316" t="s">
        <v>437</v>
      </c>
      <c r="E6" s="316" t="s">
        <v>438</v>
      </c>
      <c r="F6" s="317" t="s">
        <v>439</v>
      </c>
    </row>
    <row r="7" customFormat="false" ht="12.75" hidden="false" customHeight="false" outlineLevel="0" collapsed="false">
      <c r="A7" s="315" t="s">
        <v>212</v>
      </c>
      <c r="B7" s="303" t="n">
        <v>112569.770595503</v>
      </c>
      <c r="C7" s="304" t="n">
        <v>-957680.13806183</v>
      </c>
      <c r="D7" s="304" t="n">
        <v>-148693.433476843</v>
      </c>
      <c r="E7" s="304" t="n">
        <v>-148693.433476843</v>
      </c>
      <c r="F7" s="305" t="n">
        <v>-148770.920976843</v>
      </c>
    </row>
    <row r="8" customFormat="false" ht="12.75" hidden="false" customHeight="false" outlineLevel="0" collapsed="false">
      <c r="A8" s="318" t="s">
        <v>154</v>
      </c>
      <c r="B8" s="308" t="n">
        <v>1174333.4698388</v>
      </c>
      <c r="C8" s="306" t="n">
        <v>-839480.1858162</v>
      </c>
      <c r="D8" s="306" t="n">
        <v>-327.787509200165</v>
      </c>
      <c r="E8" s="306" t="n">
        <v>-327.787509200165</v>
      </c>
      <c r="F8" s="309" t="n">
        <v>-327.862953200167</v>
      </c>
    </row>
    <row r="9" customFormat="false" ht="12.75" hidden="false" customHeight="false" outlineLevel="0" collapsed="false">
      <c r="A9" s="318" t="s">
        <v>170</v>
      </c>
      <c r="B9" s="308" t="n">
        <v>1916334.637536</v>
      </c>
      <c r="C9" s="306" t="n">
        <v>-782253.872329</v>
      </c>
      <c r="D9" s="306" t="n">
        <v>-36550.7024900001</v>
      </c>
      <c r="E9" s="306" t="n">
        <v>-36550.7024900001</v>
      </c>
      <c r="F9" s="309" t="n">
        <v>-36550.7024900001</v>
      </c>
    </row>
    <row r="10" customFormat="false" ht="12.75" hidden="false" customHeight="false" outlineLevel="0" collapsed="false">
      <c r="A10" s="318" t="s">
        <v>158</v>
      </c>
      <c r="B10" s="308" t="n">
        <v>3416970.20174</v>
      </c>
      <c r="C10" s="306" t="n">
        <v>6506003.12751901</v>
      </c>
      <c r="D10" s="306" t="n">
        <v>357615.294091</v>
      </c>
      <c r="E10" s="306" t="n">
        <v>357615.294091</v>
      </c>
      <c r="F10" s="309" t="n">
        <v>357615.294091</v>
      </c>
    </row>
    <row r="11" customFormat="false" ht="12.75" hidden="false" customHeight="false" outlineLevel="0" collapsed="false">
      <c r="A11" s="318" t="s">
        <v>203</v>
      </c>
      <c r="B11" s="308" t="n">
        <v>194178.723245</v>
      </c>
      <c r="C11" s="306" t="n">
        <v>-1279249.596685</v>
      </c>
      <c r="D11" s="306" t="n">
        <v>-21341.4219579999</v>
      </c>
      <c r="E11" s="306" t="n">
        <v>-21341.4219579999</v>
      </c>
      <c r="F11" s="309" t="n">
        <v>-21341.4219579999</v>
      </c>
    </row>
    <row r="12" customFormat="false" ht="12.75" hidden="false" customHeight="false" outlineLevel="0" collapsed="false">
      <c r="A12" s="318" t="s">
        <v>105</v>
      </c>
      <c r="B12" s="308" t="n">
        <v>1897081.2700579</v>
      </c>
      <c r="C12" s="306" t="n">
        <v>-89817.0393249677</v>
      </c>
      <c r="D12" s="306" t="n">
        <v>-194364.957635601</v>
      </c>
      <c r="E12" s="306" t="n">
        <v>-194364.957635601</v>
      </c>
      <c r="F12" s="309" t="n">
        <v>-189352.148885601</v>
      </c>
    </row>
    <row r="13" customFormat="false" ht="12.75" hidden="false" customHeight="false" outlineLevel="0" collapsed="false">
      <c r="A13" s="318" t="s">
        <v>189</v>
      </c>
      <c r="B13" s="308" t="n">
        <v>-2803514.5603516</v>
      </c>
      <c r="C13" s="306" t="n">
        <v>-2519648.34456036</v>
      </c>
      <c r="D13" s="306" t="n">
        <v>-56777.7899683818</v>
      </c>
      <c r="E13" s="306" t="n">
        <v>-56777.7899683818</v>
      </c>
      <c r="F13" s="309" t="n">
        <v>-56846.6524683819</v>
      </c>
    </row>
    <row r="14" customFormat="false" ht="12.75" hidden="false" customHeight="false" outlineLevel="0" collapsed="false">
      <c r="A14" s="318" t="s">
        <v>283</v>
      </c>
      <c r="B14" s="308" t="n">
        <v>-22925.279932995</v>
      </c>
      <c r="C14" s="306" t="n">
        <v>-22925.279932995</v>
      </c>
      <c r="D14" s="306" t="n">
        <v>-1328.940518993</v>
      </c>
      <c r="E14" s="306" t="n">
        <v>-1328.940518993</v>
      </c>
      <c r="F14" s="309" t="n">
        <v>-1328.940518993</v>
      </c>
    </row>
    <row r="15" customFormat="false" ht="12.75" hidden="false" customHeight="false" outlineLevel="0" collapsed="false">
      <c r="A15" s="318" t="s">
        <v>99</v>
      </c>
      <c r="B15" s="308" t="n">
        <v>497536.844780138</v>
      </c>
      <c r="C15" s="306" t="n">
        <v>497536.844780138</v>
      </c>
      <c r="D15" s="306" t="n">
        <v>5747.62909035145</v>
      </c>
      <c r="E15" s="306" t="n">
        <v>5747.62909035145</v>
      </c>
      <c r="F15" s="309" t="n">
        <v>482.629090351446</v>
      </c>
    </row>
    <row r="16" customFormat="false" ht="12.75" hidden="false" customHeight="false" outlineLevel="0" collapsed="false">
      <c r="A16" s="318" t="s">
        <v>258</v>
      </c>
      <c r="B16" s="308" t="n">
        <v>-2773.716319</v>
      </c>
      <c r="C16" s="306" t="n">
        <v>-2773.716319</v>
      </c>
      <c r="D16" s="306" t="n">
        <v>-1325.967564</v>
      </c>
      <c r="E16" s="306" t="n">
        <v>-1325.967564</v>
      </c>
      <c r="F16" s="309" t="n">
        <v>-1325.967564</v>
      </c>
    </row>
    <row r="17" customFormat="false" ht="12.75" hidden="false" customHeight="false" outlineLevel="0" collapsed="false">
      <c r="A17" s="319" t="s">
        <v>442</v>
      </c>
      <c r="B17" s="311" t="n">
        <v>6379791.36118974</v>
      </c>
      <c r="C17" s="312" t="n">
        <v>509711.799269793</v>
      </c>
      <c r="D17" s="312" t="n">
        <v>-97348.0779396677</v>
      </c>
      <c r="E17" s="312" t="n">
        <v>-97348.0779396677</v>
      </c>
      <c r="F17" s="313" t="n">
        <v>-97746.6946336676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46"/>
  <sheetViews>
    <sheetView showFormulas="false" showGridLines="true" showRowColHeaders="true" showZeros="true" rightToLeft="false" tabSelected="false" showOutlineSymbols="true" defaultGridColor="true" view="normal" topLeftCell="A32" colorId="64" zoomScale="100" zoomScaleNormal="100" zoomScalePageLayoutView="100" workbookViewId="0">
      <selection pane="topLeft" activeCell="E20" activeCellId="0" sqref="E2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1.28"/>
    <col collapsed="false" customWidth="true" hidden="false" outlineLevel="0" max="2" min="2" style="0" width="17.7"/>
    <col collapsed="false" customWidth="true" hidden="false" outlineLevel="0" max="3" min="3" style="0" width="10.28"/>
    <col collapsed="false" customWidth="true" hidden="false" outlineLevel="0" max="4" min="4" style="0" width="12.56"/>
    <col collapsed="false" customWidth="true" hidden="false" outlineLevel="0" max="5" min="5" style="0" width="10.28"/>
  </cols>
  <sheetData>
    <row r="1" customFormat="false" ht="12.75" hidden="false" customHeight="false" outlineLevel="0" collapsed="false">
      <c r="A1" s="314" t="s">
        <v>79</v>
      </c>
      <c r="B1" s="314" t="s">
        <v>2</v>
      </c>
    </row>
    <row r="3" customFormat="false" ht="12.75" hidden="false" customHeight="false" outlineLevel="0" collapsed="false">
      <c r="A3" s="315" t="s">
        <v>443</v>
      </c>
      <c r="B3" s="316"/>
      <c r="C3" s="320"/>
    </row>
    <row r="4" customFormat="false" ht="12.75" hidden="false" customHeight="false" outlineLevel="0" collapsed="false">
      <c r="A4" s="314" t="s">
        <v>85</v>
      </c>
      <c r="B4" s="314" t="s">
        <v>147</v>
      </c>
      <c r="C4" s="320" t="s">
        <v>9</v>
      </c>
    </row>
    <row r="5" customFormat="false" ht="12.75" hidden="false" customHeight="false" outlineLevel="0" collapsed="false">
      <c r="A5" s="315" t="s">
        <v>364</v>
      </c>
      <c r="B5" s="315" t="n">
        <v>86084</v>
      </c>
      <c r="C5" s="321" t="n">
        <v>-469975.668192</v>
      </c>
    </row>
    <row r="6" customFormat="false" ht="12.75" hidden="false" customHeight="false" outlineLevel="0" collapsed="false">
      <c r="A6" s="315" t="s">
        <v>185</v>
      </c>
      <c r="B6" s="315" t="n">
        <v>86085</v>
      </c>
      <c r="C6" s="321" t="n">
        <v>-1391444.536039</v>
      </c>
    </row>
    <row r="7" customFormat="false" ht="12.75" hidden="false" customHeight="false" outlineLevel="0" collapsed="false">
      <c r="A7" s="315" t="s">
        <v>209</v>
      </c>
      <c r="B7" s="315" t="n">
        <v>89050</v>
      </c>
      <c r="C7" s="321" t="n">
        <v>-146723.287056035</v>
      </c>
    </row>
    <row r="8" customFormat="false" ht="12.75" hidden="false" customHeight="false" outlineLevel="0" collapsed="false">
      <c r="A8" s="315" t="s">
        <v>208</v>
      </c>
      <c r="B8" s="315" t="n">
        <v>89144</v>
      </c>
      <c r="C8" s="321" t="n">
        <v>-82493.40133743</v>
      </c>
    </row>
    <row r="9" customFormat="false" ht="12.75" hidden="false" customHeight="false" outlineLevel="0" collapsed="false">
      <c r="A9" s="315" t="s">
        <v>210</v>
      </c>
      <c r="B9" s="315" t="n">
        <v>82003</v>
      </c>
      <c r="C9" s="321" t="n">
        <v>-24984.941456</v>
      </c>
    </row>
    <row r="10" customFormat="false" ht="12.75" hidden="false" customHeight="false" outlineLevel="0" collapsed="false">
      <c r="A10" s="315" t="s">
        <v>293</v>
      </c>
      <c r="B10" s="315" t="n">
        <v>26621</v>
      </c>
      <c r="C10" s="321" t="n">
        <v>-280819.996566</v>
      </c>
    </row>
    <row r="11" customFormat="false" ht="12.75" hidden="false" customHeight="false" outlineLevel="0" collapsed="false">
      <c r="A11" s="315" t="s">
        <v>289</v>
      </c>
      <c r="B11" s="315" t="n">
        <v>73096</v>
      </c>
      <c r="C11" s="321" t="n">
        <v>3331.553262</v>
      </c>
    </row>
    <row r="12" customFormat="false" ht="12.75" hidden="false" customHeight="false" outlineLevel="0" collapsed="false">
      <c r="A12" s="315" t="s">
        <v>153</v>
      </c>
      <c r="B12" s="315" t="n">
        <v>86945</v>
      </c>
      <c r="C12" s="321" t="n">
        <v>10044319.599683</v>
      </c>
    </row>
    <row r="13" customFormat="false" ht="12.75" hidden="false" customHeight="false" outlineLevel="0" collapsed="false">
      <c r="A13" s="315" t="s">
        <v>273</v>
      </c>
      <c r="B13" s="315" t="s">
        <v>444</v>
      </c>
      <c r="C13" s="321" t="n">
        <v>-69305.9647771505</v>
      </c>
    </row>
    <row r="14" customFormat="false" ht="12.75" hidden="false" customHeight="false" outlineLevel="0" collapsed="false">
      <c r="A14" s="315" t="s">
        <v>201</v>
      </c>
      <c r="B14" s="315" t="n">
        <v>90590</v>
      </c>
      <c r="C14" s="321" t="n">
        <v>-382548.52750556</v>
      </c>
    </row>
    <row r="15" customFormat="false" ht="12.75" hidden="false" customHeight="false" outlineLevel="0" collapsed="false">
      <c r="A15" s="315" t="s">
        <v>175</v>
      </c>
      <c r="B15" s="315" t="n">
        <v>93466</v>
      </c>
      <c r="C15" s="321" t="n">
        <v>-234503.222692625</v>
      </c>
    </row>
    <row r="16" customFormat="false" ht="12.75" hidden="false" customHeight="false" outlineLevel="0" collapsed="false">
      <c r="A16" s="315" t="s">
        <v>245</v>
      </c>
      <c r="B16" s="315" t="n">
        <v>93466</v>
      </c>
      <c r="C16" s="321" t="n">
        <v>-265662.43232</v>
      </c>
    </row>
    <row r="17" customFormat="false" ht="12.75" hidden="false" customHeight="false" outlineLevel="0" collapsed="false">
      <c r="A17" s="315" t="s">
        <v>179</v>
      </c>
      <c r="B17" s="315" t="n">
        <v>1305</v>
      </c>
      <c r="C17" s="321" t="n">
        <v>1261989.327783</v>
      </c>
    </row>
    <row r="18" customFormat="false" ht="12.75" hidden="false" customHeight="false" outlineLevel="0" collapsed="false">
      <c r="A18" s="322"/>
      <c r="B18" s="318" t="n">
        <v>86085</v>
      </c>
      <c r="C18" s="323" t="n">
        <v>0</v>
      </c>
    </row>
    <row r="19" customFormat="false" ht="12.75" hidden="false" customHeight="false" outlineLevel="0" collapsed="false">
      <c r="A19" s="322"/>
      <c r="B19" s="318" t="n">
        <v>94231</v>
      </c>
      <c r="C19" s="323" t="n">
        <v>0</v>
      </c>
    </row>
    <row r="20" customFormat="false" ht="12.75" hidden="false" customHeight="false" outlineLevel="0" collapsed="false">
      <c r="A20" s="315" t="s">
        <v>177</v>
      </c>
      <c r="B20" s="315" t="n">
        <v>45549</v>
      </c>
      <c r="C20" s="321" t="n">
        <v>-1784747.930312</v>
      </c>
    </row>
    <row r="21" customFormat="false" ht="12.75" hidden="false" customHeight="false" outlineLevel="0" collapsed="false">
      <c r="A21" s="315" t="s">
        <v>169</v>
      </c>
      <c r="B21" s="315" t="n">
        <v>76452</v>
      </c>
      <c r="C21" s="321" t="n">
        <v>71546.640412</v>
      </c>
    </row>
    <row r="22" customFormat="false" ht="12.75" hidden="false" customHeight="false" outlineLevel="0" collapsed="false">
      <c r="A22" s="315" t="s">
        <v>267</v>
      </c>
      <c r="B22" s="315" t="n">
        <v>63087</v>
      </c>
      <c r="C22" s="321" t="n">
        <v>99180.023275</v>
      </c>
    </row>
    <row r="23" customFormat="false" ht="12.75" hidden="false" customHeight="false" outlineLevel="0" collapsed="false">
      <c r="A23" s="315" t="s">
        <v>348</v>
      </c>
      <c r="B23" s="315" t="n">
        <v>88762</v>
      </c>
      <c r="C23" s="321" t="n">
        <v>25588.567512</v>
      </c>
    </row>
    <row r="24" customFormat="false" ht="12.75" hidden="false" customHeight="false" outlineLevel="0" collapsed="false">
      <c r="A24" s="315" t="s">
        <v>181</v>
      </c>
      <c r="B24" s="315" t="n">
        <v>61984</v>
      </c>
      <c r="C24" s="321" t="n">
        <v>298886.466419888</v>
      </c>
    </row>
    <row r="25" customFormat="false" ht="12.75" hidden="false" customHeight="false" outlineLevel="0" collapsed="false">
      <c r="A25" s="315" t="s">
        <v>271</v>
      </c>
      <c r="B25" s="315" t="n">
        <v>72317</v>
      </c>
      <c r="C25" s="321" t="n">
        <v>-171539.22994385</v>
      </c>
    </row>
    <row r="26" customFormat="false" ht="12.75" hidden="false" customHeight="false" outlineLevel="0" collapsed="false">
      <c r="A26" s="315" t="s">
        <v>3</v>
      </c>
      <c r="B26" s="315" t="n">
        <v>1305</v>
      </c>
      <c r="C26" s="321" t="n">
        <v>82168.586957</v>
      </c>
    </row>
    <row r="27" customFormat="false" ht="12.75" hidden="false" customHeight="false" outlineLevel="0" collapsed="false">
      <c r="A27" s="315" t="s">
        <v>180</v>
      </c>
      <c r="B27" s="315" t="n">
        <v>122</v>
      </c>
      <c r="C27" s="321" t="n">
        <v>-844990.072169368</v>
      </c>
    </row>
    <row r="28" customFormat="false" ht="12.75" hidden="false" customHeight="false" outlineLevel="0" collapsed="false">
      <c r="A28" s="315" t="s">
        <v>200</v>
      </c>
      <c r="B28" s="315" t="n">
        <v>86921</v>
      </c>
      <c r="C28" s="321" t="n">
        <v>167705.040109645</v>
      </c>
    </row>
    <row r="29" customFormat="false" ht="12.75" hidden="false" customHeight="false" outlineLevel="0" collapsed="false">
      <c r="A29" s="315" t="s">
        <v>182</v>
      </c>
      <c r="B29" s="315" t="n">
        <v>81224</v>
      </c>
      <c r="C29" s="321" t="n">
        <v>1346365.14619921</v>
      </c>
    </row>
    <row r="30" customFormat="false" ht="12.75" hidden="false" customHeight="false" outlineLevel="0" collapsed="false">
      <c r="A30" s="315" t="s">
        <v>186</v>
      </c>
      <c r="B30" s="315" t="n">
        <v>89135</v>
      </c>
      <c r="C30" s="321" t="n">
        <v>1158187.85249599</v>
      </c>
    </row>
    <row r="31" customFormat="false" ht="12.75" hidden="false" customHeight="false" outlineLevel="0" collapsed="false">
      <c r="A31" s="315" t="s">
        <v>219</v>
      </c>
      <c r="B31" s="315" t="n">
        <v>81676</v>
      </c>
      <c r="C31" s="321" t="n">
        <v>510656.570122781</v>
      </c>
    </row>
    <row r="32" customFormat="false" ht="12.75" hidden="false" customHeight="false" outlineLevel="0" collapsed="false">
      <c r="A32" s="315" t="s">
        <v>156</v>
      </c>
      <c r="B32" s="315" t="s">
        <v>444</v>
      </c>
      <c r="C32" s="321" t="n">
        <v>0</v>
      </c>
    </row>
    <row r="33" customFormat="false" ht="12.75" hidden="false" customHeight="false" outlineLevel="0" collapsed="false">
      <c r="A33" s="315" t="s">
        <v>205</v>
      </c>
      <c r="B33" s="315" t="n">
        <v>21585</v>
      </c>
      <c r="C33" s="321" t="n">
        <v>-55884.721621</v>
      </c>
    </row>
    <row r="34" customFormat="false" ht="12.75" hidden="false" customHeight="false" outlineLevel="0" collapsed="false">
      <c r="A34" s="315" t="s">
        <v>375</v>
      </c>
      <c r="B34" s="315" t="n">
        <v>83340</v>
      </c>
      <c r="C34" s="321" t="n">
        <v>-18379.544563</v>
      </c>
    </row>
    <row r="35" customFormat="false" ht="12.75" hidden="false" customHeight="false" outlineLevel="0" collapsed="false">
      <c r="A35" s="315" t="s">
        <v>228</v>
      </c>
      <c r="B35" s="315" t="n">
        <v>63051</v>
      </c>
      <c r="C35" s="321" t="n">
        <v>158216.182358</v>
      </c>
    </row>
    <row r="36" customFormat="false" ht="12.75" hidden="false" customHeight="false" outlineLevel="0" collapsed="false">
      <c r="A36" s="315" t="s">
        <v>217</v>
      </c>
      <c r="B36" s="315" t="n">
        <v>11352</v>
      </c>
      <c r="C36" s="321" t="n">
        <v>2114914.809367</v>
      </c>
    </row>
    <row r="37" customFormat="false" ht="12.75" hidden="false" customHeight="false" outlineLevel="0" collapsed="false">
      <c r="A37" s="315" t="s">
        <v>359</v>
      </c>
      <c r="B37" s="315" t="n">
        <v>62413</v>
      </c>
      <c r="C37" s="321" t="n">
        <v>-398327.777778</v>
      </c>
    </row>
    <row r="38" customFormat="false" ht="12.75" hidden="false" customHeight="false" outlineLevel="0" collapsed="false">
      <c r="A38" s="315" t="s">
        <v>227</v>
      </c>
      <c r="B38" s="315" t="n">
        <v>61429</v>
      </c>
      <c r="C38" s="321" t="n">
        <v>-32885.732317</v>
      </c>
    </row>
    <row r="39" customFormat="false" ht="12.75" hidden="false" customHeight="false" outlineLevel="0" collapsed="false">
      <c r="A39" s="315" t="s">
        <v>286</v>
      </c>
      <c r="B39" s="315" t="n">
        <v>59433</v>
      </c>
      <c r="C39" s="321" t="n">
        <v>8448.42479276501</v>
      </c>
    </row>
    <row r="40" customFormat="false" ht="12.75" hidden="false" customHeight="false" outlineLevel="0" collapsed="false">
      <c r="A40" s="315" t="s">
        <v>317</v>
      </c>
      <c r="B40" s="315" t="n">
        <v>94231</v>
      </c>
      <c r="C40" s="321" t="n">
        <v>0</v>
      </c>
    </row>
    <row r="41" customFormat="false" ht="12.75" hidden="false" customHeight="false" outlineLevel="0" collapsed="false">
      <c r="A41" s="315" t="s">
        <v>365</v>
      </c>
      <c r="B41" s="315" t="n">
        <v>86086</v>
      </c>
      <c r="C41" s="321" t="n">
        <v>-6225652</v>
      </c>
    </row>
    <row r="42" customFormat="false" ht="12.75" hidden="false" customHeight="false" outlineLevel="0" collapsed="false">
      <c r="A42" s="315" t="s">
        <v>330</v>
      </c>
      <c r="B42" s="315" t="n">
        <v>54730</v>
      </c>
      <c r="C42" s="321" t="n">
        <v>3778.225145</v>
      </c>
    </row>
    <row r="43" customFormat="false" ht="12.75" hidden="false" customHeight="false" outlineLevel="0" collapsed="false">
      <c r="A43" s="315" t="s">
        <v>250</v>
      </c>
      <c r="B43" s="315" t="n">
        <v>87954</v>
      </c>
      <c r="C43" s="321" t="n">
        <v>16728.268302</v>
      </c>
    </row>
    <row r="44" customFormat="false" ht="12.75" hidden="false" customHeight="false" outlineLevel="0" collapsed="false">
      <c r="A44" s="315" t="s">
        <v>369</v>
      </c>
      <c r="B44" s="315" t="s">
        <v>444</v>
      </c>
      <c r="C44" s="321" t="n">
        <v>-1113.73932</v>
      </c>
    </row>
    <row r="45" customFormat="false" ht="12.75" hidden="false" customHeight="false" outlineLevel="0" collapsed="false">
      <c r="A45" s="315" t="s">
        <v>98</v>
      </c>
      <c r="B45" s="315" t="s">
        <v>444</v>
      </c>
      <c r="C45" s="321" t="n">
        <v>14965.81531848</v>
      </c>
    </row>
    <row r="46" customFormat="false" ht="12.75" hidden="false" customHeight="false" outlineLevel="0" collapsed="false">
      <c r="A46" s="319" t="s">
        <v>442</v>
      </c>
      <c r="B46" s="324"/>
      <c r="C46" s="325" t="n">
        <v>4504994.37354875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91"/>
  <sheetViews>
    <sheetView showFormulas="false" showGridLines="true" showRowColHeaders="true" showZeros="true" rightToLeft="false" tabSelected="false" showOutlineSymbols="true" defaultGridColor="true" view="normal" topLeftCell="A181" colorId="64" zoomScale="100" zoomScaleNormal="100" zoomScalePageLayoutView="100" workbookViewId="0">
      <selection pane="topLeft" activeCell="C190" activeCellId="0" sqref="C19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0.41"/>
    <col collapsed="false" customWidth="true" hidden="false" outlineLevel="0" max="2" min="2" style="0" width="10.85"/>
    <col collapsed="false" customWidth="true" hidden="false" outlineLevel="0" max="3" min="3" style="0" width="8.56"/>
    <col collapsed="false" customWidth="true" hidden="false" outlineLevel="0" max="5" min="5" style="0" width="11.99"/>
    <col collapsed="false" customWidth="true" hidden="false" outlineLevel="0" max="6" min="6" style="286" width="15.28"/>
    <col collapsed="false" customWidth="true" hidden="false" outlineLevel="0" max="7" min="7" style="286" width="13.41"/>
    <col collapsed="false" customWidth="true" hidden="false" outlineLevel="0" max="8" min="8" style="286" width="14.41"/>
    <col collapsed="false" customWidth="true" hidden="false" outlineLevel="0" max="11" min="10" style="0" width="21.84"/>
  </cols>
  <sheetData>
    <row r="1" customFormat="false" ht="12.75" hidden="false" customHeight="false" outlineLevel="0" collapsed="false">
      <c r="A1" s="314" t="s">
        <v>79</v>
      </c>
      <c r="B1" s="314" t="s">
        <v>2</v>
      </c>
      <c r="C1" s="326"/>
      <c r="G1" s="286" t="s">
        <v>445</v>
      </c>
      <c r="H1" s="327" t="n">
        <f aca="false">SUM(C5:C500)/2</f>
        <v>213524.104964</v>
      </c>
      <c r="J1" s="328" t="s">
        <v>446</v>
      </c>
      <c r="K1" s="328" t="s">
        <v>447</v>
      </c>
    </row>
    <row r="2" customFormat="false" ht="12.75" hidden="false" customHeight="false" outlineLevel="0" collapsed="false">
      <c r="F2" s="0"/>
      <c r="G2" s="0"/>
      <c r="H2" s="0"/>
      <c r="J2" s="329" t="n">
        <v>0</v>
      </c>
      <c r="K2" s="329" t="n">
        <v>213000</v>
      </c>
    </row>
    <row r="3" customFormat="false" ht="12.75" hidden="false" customHeight="false" outlineLevel="0" collapsed="false">
      <c r="A3" s="315" t="s">
        <v>448</v>
      </c>
      <c r="B3" s="316"/>
      <c r="C3" s="320"/>
      <c r="F3" s="0"/>
      <c r="G3" s="0"/>
      <c r="H3" s="0"/>
    </row>
    <row r="4" customFormat="false" ht="12.75" hidden="false" customHeight="false" outlineLevel="0" collapsed="false">
      <c r="A4" s="314" t="s">
        <v>81</v>
      </c>
      <c r="B4" s="314" t="s">
        <v>82</v>
      </c>
      <c r="C4" s="330" t="s">
        <v>9</v>
      </c>
      <c r="E4" s="0" t="s">
        <v>12</v>
      </c>
      <c r="F4" s="0"/>
      <c r="G4" s="0"/>
      <c r="H4" s="0"/>
    </row>
    <row r="5" customFormat="false" ht="12.75" hidden="false" customHeight="false" outlineLevel="0" collapsed="false">
      <c r="A5" s="315" t="s">
        <v>149</v>
      </c>
      <c r="B5" s="315" t="s">
        <v>150</v>
      </c>
      <c r="C5" s="330" t="n">
        <v>-3898.814523</v>
      </c>
      <c r="F5" s="0"/>
      <c r="G5" s="0"/>
      <c r="H5" s="0"/>
    </row>
    <row r="6" customFormat="false" ht="12.75" hidden="false" customHeight="false" outlineLevel="0" collapsed="false">
      <c r="A6" s="315" t="s">
        <v>159</v>
      </c>
      <c r="B6" s="315" t="s">
        <v>116</v>
      </c>
      <c r="C6" s="330" t="n">
        <v>0</v>
      </c>
      <c r="F6" s="0"/>
      <c r="G6" s="0"/>
      <c r="H6" s="0"/>
    </row>
    <row r="7" customFormat="false" ht="12.75" hidden="false" customHeight="false" outlineLevel="0" collapsed="false">
      <c r="A7" s="315" t="s">
        <v>162</v>
      </c>
      <c r="B7" s="315" t="s">
        <v>163</v>
      </c>
      <c r="C7" s="330" t="n">
        <v>0</v>
      </c>
      <c r="F7" s="0"/>
      <c r="G7" s="0"/>
      <c r="H7" s="0"/>
    </row>
    <row r="8" customFormat="false" ht="12.75" hidden="false" customHeight="false" outlineLevel="0" collapsed="false">
      <c r="A8" s="315" t="s">
        <v>165</v>
      </c>
      <c r="B8" s="315" t="s">
        <v>166</v>
      </c>
      <c r="C8" s="330" t="n">
        <v>-778.468627</v>
      </c>
      <c r="F8" s="0"/>
      <c r="G8" s="0"/>
      <c r="H8" s="0"/>
    </row>
    <row r="9" customFormat="false" ht="12.75" hidden="false" customHeight="false" outlineLevel="0" collapsed="false">
      <c r="A9" s="315" t="s">
        <v>171</v>
      </c>
      <c r="B9" s="315" t="s">
        <v>172</v>
      </c>
      <c r="C9" s="330" t="n">
        <v>0</v>
      </c>
      <c r="F9" s="0"/>
      <c r="G9" s="0"/>
      <c r="H9" s="0"/>
    </row>
    <row r="10" customFormat="false" ht="12.75" hidden="false" customHeight="false" outlineLevel="0" collapsed="false">
      <c r="A10" s="315" t="s">
        <v>174</v>
      </c>
      <c r="B10" s="315" t="s">
        <v>102</v>
      </c>
      <c r="C10" s="330" t="n">
        <v>3574.878049</v>
      </c>
      <c r="F10" s="0"/>
      <c r="G10" s="0"/>
      <c r="H10" s="0"/>
    </row>
    <row r="11" customFormat="false" ht="12.75" hidden="false" customHeight="false" outlineLevel="0" collapsed="false">
      <c r="A11" s="315" t="s">
        <v>106</v>
      </c>
      <c r="B11" s="315" t="s">
        <v>102</v>
      </c>
      <c r="C11" s="330" t="n">
        <v>3451.183764</v>
      </c>
      <c r="F11" s="0"/>
      <c r="G11" s="0"/>
      <c r="H11" s="0"/>
    </row>
    <row r="12" customFormat="false" ht="12.75" hidden="false" customHeight="false" outlineLevel="0" collapsed="false">
      <c r="A12" s="315" t="s">
        <v>183</v>
      </c>
      <c r="B12" s="315" t="s">
        <v>184</v>
      </c>
      <c r="C12" s="330" t="n">
        <v>245.294998</v>
      </c>
      <c r="F12" s="0"/>
      <c r="G12" s="0"/>
      <c r="H12" s="0"/>
    </row>
    <row r="13" customFormat="false" ht="12.75" hidden="false" customHeight="false" outlineLevel="0" collapsed="false">
      <c r="A13" s="315" t="s">
        <v>187</v>
      </c>
      <c r="B13" s="315" t="s">
        <v>116</v>
      </c>
      <c r="C13" s="330" t="n">
        <v>0</v>
      </c>
      <c r="F13" s="0"/>
      <c r="G13" s="0"/>
      <c r="H13" s="0"/>
    </row>
    <row r="14" customFormat="false" ht="12.75" hidden="false" customHeight="false" outlineLevel="0" collapsed="false">
      <c r="A14" s="315" t="s">
        <v>190</v>
      </c>
      <c r="B14" s="315" t="s">
        <v>150</v>
      </c>
      <c r="C14" s="330" t="n">
        <v>-4320.469946</v>
      </c>
      <c r="F14" s="0"/>
      <c r="G14" s="0"/>
      <c r="H14" s="0"/>
    </row>
    <row r="15" customFormat="false" ht="12.75" hidden="false" customHeight="false" outlineLevel="0" collapsed="false">
      <c r="A15" s="315" t="s">
        <v>196</v>
      </c>
      <c r="B15" s="315" t="s">
        <v>197</v>
      </c>
      <c r="C15" s="330" t="n">
        <v>-1023.567796</v>
      </c>
      <c r="F15" s="0"/>
      <c r="G15" s="0"/>
      <c r="H15" s="0"/>
    </row>
    <row r="16" customFormat="false" ht="12.75" hidden="false" customHeight="false" outlineLevel="0" collapsed="false">
      <c r="A16" s="315" t="s">
        <v>199</v>
      </c>
      <c r="B16" s="315" t="s">
        <v>102</v>
      </c>
      <c r="C16" s="330" t="n">
        <v>-1691.713804</v>
      </c>
      <c r="F16" s="0"/>
      <c r="G16" s="0"/>
      <c r="H16" s="0"/>
    </row>
    <row r="17" customFormat="false" ht="12.75" hidden="false" customHeight="false" outlineLevel="0" collapsed="false">
      <c r="A17" s="315" t="s">
        <v>202</v>
      </c>
      <c r="B17" s="315" t="s">
        <v>102</v>
      </c>
      <c r="C17" s="330" t="n">
        <v>0</v>
      </c>
      <c r="F17" s="0"/>
      <c r="G17" s="0"/>
      <c r="H17" s="0"/>
    </row>
    <row r="18" customFormat="false" ht="12.75" hidden="false" customHeight="false" outlineLevel="0" collapsed="false">
      <c r="A18" s="315" t="s">
        <v>204</v>
      </c>
      <c r="B18" s="315" t="s">
        <v>102</v>
      </c>
      <c r="C18" s="330" t="n">
        <v>6025.148768</v>
      </c>
      <c r="F18" s="0"/>
      <c r="G18" s="0"/>
      <c r="H18" s="0"/>
    </row>
    <row r="19" customFormat="false" ht="12.75" hidden="false" customHeight="false" outlineLevel="0" collapsed="false">
      <c r="A19" s="315" t="s">
        <v>206</v>
      </c>
      <c r="B19" s="315" t="s">
        <v>163</v>
      </c>
      <c r="C19" s="330" t="n">
        <v>17880.466205</v>
      </c>
      <c r="F19" s="0"/>
      <c r="G19" s="0"/>
      <c r="H19" s="0"/>
    </row>
    <row r="20" customFormat="false" ht="12.75" hidden="false" customHeight="false" outlineLevel="0" collapsed="false">
      <c r="A20" s="315" t="s">
        <v>209</v>
      </c>
      <c r="B20" s="315" t="s">
        <v>184</v>
      </c>
      <c r="C20" s="330" t="n">
        <v>-195.572509</v>
      </c>
      <c r="F20" s="0"/>
      <c r="G20" s="0"/>
      <c r="H20" s="0"/>
    </row>
    <row r="21" customFormat="false" ht="12.75" hidden="false" customHeight="false" outlineLevel="0" collapsed="false">
      <c r="A21" s="315" t="s">
        <v>211</v>
      </c>
      <c r="B21" s="315" t="s">
        <v>163</v>
      </c>
      <c r="C21" s="330" t="n">
        <v>0</v>
      </c>
      <c r="F21" s="0"/>
      <c r="G21" s="0"/>
      <c r="H21" s="0"/>
    </row>
    <row r="22" customFormat="false" ht="12.75" hidden="false" customHeight="false" outlineLevel="0" collapsed="false">
      <c r="A22" s="315" t="s">
        <v>213</v>
      </c>
      <c r="B22" s="315" t="s">
        <v>163</v>
      </c>
      <c r="C22" s="330" t="n">
        <v>5764.370881</v>
      </c>
      <c r="F22" s="0"/>
      <c r="G22" s="0"/>
      <c r="H22" s="0"/>
    </row>
    <row r="23" customFormat="false" ht="12.75" hidden="false" customHeight="false" outlineLevel="0" collapsed="false">
      <c r="A23" s="315" t="s">
        <v>215</v>
      </c>
      <c r="B23" s="315" t="s">
        <v>109</v>
      </c>
      <c r="C23" s="330" t="n">
        <v>99999.993972</v>
      </c>
      <c r="F23" s="0"/>
      <c r="G23" s="0"/>
      <c r="H23" s="0"/>
    </row>
    <row r="24" customFormat="false" ht="12.75" hidden="false" customHeight="false" outlineLevel="0" collapsed="false">
      <c r="A24" s="315" t="s">
        <v>218</v>
      </c>
      <c r="B24" s="315" t="s">
        <v>109</v>
      </c>
      <c r="C24" s="330" t="n">
        <v>30000.018</v>
      </c>
      <c r="F24" s="0"/>
      <c r="G24" s="0"/>
      <c r="H24" s="0"/>
    </row>
    <row r="25" customFormat="false" ht="12.75" hidden="false" customHeight="false" outlineLevel="0" collapsed="false">
      <c r="A25" s="315" t="s">
        <v>220</v>
      </c>
      <c r="B25" s="315" t="s">
        <v>163</v>
      </c>
      <c r="C25" s="330" t="n">
        <v>-22751.101314</v>
      </c>
      <c r="F25" s="0"/>
      <c r="G25" s="0"/>
      <c r="H25" s="0"/>
    </row>
    <row r="26" customFormat="false" ht="12.75" hidden="false" customHeight="false" outlineLevel="0" collapsed="false">
      <c r="A26" s="315" t="s">
        <v>224</v>
      </c>
      <c r="B26" s="315" t="s">
        <v>116</v>
      </c>
      <c r="C26" s="330" t="n">
        <v>15000</v>
      </c>
      <c r="F26" s="0"/>
      <c r="G26" s="0"/>
      <c r="H26" s="0"/>
    </row>
    <row r="27" customFormat="false" ht="12.75" hidden="false" customHeight="false" outlineLevel="0" collapsed="false">
      <c r="A27" s="315" t="s">
        <v>225</v>
      </c>
      <c r="B27" s="315" t="s">
        <v>116</v>
      </c>
      <c r="C27" s="330" t="n">
        <v>15000</v>
      </c>
      <c r="F27" s="0"/>
      <c r="G27" s="0"/>
      <c r="H27" s="0"/>
    </row>
    <row r="28" customFormat="false" ht="12.75" hidden="false" customHeight="false" outlineLevel="0" collapsed="false">
      <c r="A28" s="315" t="s">
        <v>226</v>
      </c>
      <c r="B28" s="315" t="s">
        <v>102</v>
      </c>
      <c r="C28" s="330" t="n">
        <v>0</v>
      </c>
      <c r="F28" s="0"/>
      <c r="G28" s="0"/>
      <c r="H28" s="0"/>
    </row>
    <row r="29" customFormat="false" ht="12.75" hidden="false" customHeight="false" outlineLevel="0" collapsed="false">
      <c r="A29" s="315" t="s">
        <v>210</v>
      </c>
      <c r="B29" s="315" t="s">
        <v>102</v>
      </c>
      <c r="C29" s="330" t="n">
        <v>1518.881072</v>
      </c>
      <c r="F29" s="0"/>
      <c r="G29" s="0"/>
      <c r="H29" s="0"/>
    </row>
    <row r="30" customFormat="false" ht="12.75" hidden="false" customHeight="false" outlineLevel="0" collapsed="false">
      <c r="A30" s="315" t="s">
        <v>229</v>
      </c>
      <c r="B30" s="315" t="s">
        <v>163</v>
      </c>
      <c r="C30" s="330" t="n">
        <v>8029.633425</v>
      </c>
      <c r="F30" s="0"/>
      <c r="G30" s="0"/>
      <c r="H30" s="0"/>
    </row>
    <row r="31" customFormat="false" ht="12.75" hidden="false" customHeight="false" outlineLevel="0" collapsed="false">
      <c r="A31" s="315" t="s">
        <v>230</v>
      </c>
      <c r="B31" s="315" t="s">
        <v>172</v>
      </c>
      <c r="C31" s="330" t="n">
        <v>3606.4506</v>
      </c>
      <c r="F31" s="0"/>
      <c r="G31" s="0"/>
      <c r="H31" s="0"/>
    </row>
    <row r="32" customFormat="false" ht="12.75" hidden="false" customHeight="false" outlineLevel="0" collapsed="false">
      <c r="A32" s="315" t="s">
        <v>231</v>
      </c>
      <c r="B32" s="315" t="s">
        <v>172</v>
      </c>
      <c r="C32" s="330" t="n">
        <v>-4164.662313</v>
      </c>
      <c r="F32" s="0"/>
      <c r="G32" s="0"/>
      <c r="H32" s="0"/>
    </row>
    <row r="33" customFormat="false" ht="12.75" hidden="false" customHeight="false" outlineLevel="0" collapsed="false">
      <c r="A33" s="315" t="s">
        <v>232</v>
      </c>
      <c r="B33" s="315" t="s">
        <v>184</v>
      </c>
      <c r="C33" s="330" t="n">
        <v>4255.264919</v>
      </c>
      <c r="F33" s="0"/>
      <c r="G33" s="0"/>
      <c r="H33" s="0"/>
    </row>
    <row r="34" customFormat="false" ht="12.75" hidden="false" customHeight="false" outlineLevel="0" collapsed="false">
      <c r="A34" s="315" t="s">
        <v>233</v>
      </c>
      <c r="B34" s="315" t="s">
        <v>184</v>
      </c>
      <c r="C34" s="330" t="n">
        <v>-4099.394217</v>
      </c>
      <c r="F34" s="0"/>
      <c r="G34" s="0"/>
      <c r="H34" s="0"/>
    </row>
    <row r="35" customFormat="false" ht="12.75" hidden="false" customHeight="false" outlineLevel="0" collapsed="false">
      <c r="A35" s="315" t="s">
        <v>234</v>
      </c>
      <c r="B35" s="315" t="s">
        <v>163</v>
      </c>
      <c r="C35" s="330" t="n">
        <v>3929.962029</v>
      </c>
      <c r="F35" s="0"/>
      <c r="G35" s="0"/>
      <c r="H35" s="0"/>
    </row>
    <row r="36" customFormat="false" ht="12.75" hidden="false" customHeight="false" outlineLevel="0" collapsed="false">
      <c r="A36" s="315" t="s">
        <v>235</v>
      </c>
      <c r="B36" s="315" t="s">
        <v>116</v>
      </c>
      <c r="C36" s="330" t="n">
        <v>9525.271976</v>
      </c>
      <c r="F36" s="0"/>
      <c r="G36" s="0"/>
      <c r="H36" s="0"/>
    </row>
    <row r="37" customFormat="false" ht="12.75" hidden="false" customHeight="false" outlineLevel="0" collapsed="false">
      <c r="A37" s="315" t="s">
        <v>236</v>
      </c>
      <c r="B37" s="315" t="s">
        <v>116</v>
      </c>
      <c r="C37" s="330" t="n">
        <v>21499.864264</v>
      </c>
      <c r="F37" s="0"/>
      <c r="G37" s="0"/>
      <c r="H37" s="0"/>
    </row>
    <row r="38" customFormat="false" ht="12.75" hidden="false" customHeight="false" outlineLevel="0" collapsed="false">
      <c r="A38" s="315" t="s">
        <v>114</v>
      </c>
      <c r="B38" s="315" t="s">
        <v>102</v>
      </c>
      <c r="C38" s="330" t="n">
        <v>3964.19068</v>
      </c>
      <c r="F38" s="0"/>
      <c r="G38" s="0"/>
      <c r="H38" s="0"/>
    </row>
    <row r="39" customFormat="false" ht="12.75" hidden="false" customHeight="false" outlineLevel="0" collapsed="false">
      <c r="A39" s="315" t="s">
        <v>237</v>
      </c>
      <c r="B39" s="315" t="s">
        <v>116</v>
      </c>
      <c r="C39" s="330" t="n">
        <v>0</v>
      </c>
      <c r="F39" s="0"/>
      <c r="G39" s="0"/>
      <c r="H39" s="0"/>
    </row>
    <row r="40" customFormat="false" ht="12.75" hidden="false" customHeight="false" outlineLevel="0" collapsed="false">
      <c r="A40" s="315" t="s">
        <v>238</v>
      </c>
      <c r="B40" s="315" t="s">
        <v>95</v>
      </c>
      <c r="C40" s="330" t="n">
        <v>-11.3347370000001</v>
      </c>
      <c r="F40" s="0"/>
      <c r="G40" s="0"/>
      <c r="H40" s="0"/>
    </row>
    <row r="41" customFormat="false" ht="12.75" hidden="false" customHeight="false" outlineLevel="0" collapsed="false">
      <c r="A41" s="315" t="s">
        <v>240</v>
      </c>
      <c r="B41" s="315" t="s">
        <v>102</v>
      </c>
      <c r="C41" s="330" t="n">
        <v>8316.031903</v>
      </c>
      <c r="F41" s="0"/>
      <c r="G41" s="0"/>
      <c r="H41" s="0"/>
    </row>
    <row r="42" customFormat="false" ht="12.75" hidden="false" customHeight="false" outlineLevel="0" collapsed="false">
      <c r="A42" s="315" t="s">
        <v>241</v>
      </c>
      <c r="B42" s="315" t="s">
        <v>172</v>
      </c>
      <c r="C42" s="330" t="n">
        <v>0</v>
      </c>
      <c r="F42" s="0"/>
      <c r="G42" s="0"/>
      <c r="H42" s="0"/>
    </row>
    <row r="43" customFormat="false" ht="12.75" hidden="false" customHeight="false" outlineLevel="0" collapsed="false">
      <c r="A43" s="315" t="s">
        <v>242</v>
      </c>
      <c r="B43" s="315" t="s">
        <v>102</v>
      </c>
      <c r="C43" s="330" t="n">
        <v>0</v>
      </c>
      <c r="F43" s="0"/>
      <c r="G43" s="0"/>
      <c r="H43" s="0"/>
    </row>
    <row r="44" customFormat="false" ht="12.75" hidden="false" customHeight="false" outlineLevel="0" collapsed="false">
      <c r="A44" s="315" t="s">
        <v>243</v>
      </c>
      <c r="B44" s="315" t="s">
        <v>102</v>
      </c>
      <c r="C44" s="330" t="n">
        <v>0</v>
      </c>
      <c r="F44" s="0"/>
      <c r="G44" s="0"/>
      <c r="H44" s="0"/>
    </row>
    <row r="45" customFormat="false" ht="12.75" hidden="false" customHeight="false" outlineLevel="0" collapsed="false">
      <c r="A45" s="315" t="s">
        <v>244</v>
      </c>
      <c r="B45" s="315" t="s">
        <v>172</v>
      </c>
      <c r="C45" s="330" t="n">
        <v>-4276.372083</v>
      </c>
      <c r="F45" s="0"/>
      <c r="G45" s="0"/>
      <c r="H45" s="0"/>
    </row>
    <row r="46" customFormat="false" ht="12.75" hidden="false" customHeight="false" outlineLevel="0" collapsed="false">
      <c r="A46" s="315" t="s">
        <v>246</v>
      </c>
      <c r="B46" s="315" t="s">
        <v>172</v>
      </c>
      <c r="C46" s="330" t="n">
        <v>0</v>
      </c>
      <c r="F46" s="0"/>
      <c r="G46" s="0"/>
      <c r="H46" s="0"/>
    </row>
    <row r="47" customFormat="false" ht="12.75" hidden="false" customHeight="false" outlineLevel="0" collapsed="false">
      <c r="A47" s="315" t="s">
        <v>247</v>
      </c>
      <c r="B47" s="315" t="s">
        <v>172</v>
      </c>
      <c r="C47" s="330" t="n">
        <v>0</v>
      </c>
      <c r="F47" s="0"/>
      <c r="G47" s="0"/>
      <c r="H47" s="0"/>
    </row>
    <row r="48" customFormat="false" ht="12.75" hidden="false" customHeight="false" outlineLevel="0" collapsed="false">
      <c r="A48" s="315" t="s">
        <v>248</v>
      </c>
      <c r="B48" s="315" t="s">
        <v>172</v>
      </c>
      <c r="C48" s="330" t="n">
        <v>0</v>
      </c>
      <c r="F48" s="0"/>
      <c r="G48" s="0"/>
      <c r="H48" s="0"/>
    </row>
    <row r="49" customFormat="false" ht="12.75" hidden="false" customHeight="false" outlineLevel="0" collapsed="false">
      <c r="A49" s="315" t="s">
        <v>249</v>
      </c>
      <c r="B49" s="315" t="s">
        <v>109</v>
      </c>
      <c r="C49" s="330" t="n">
        <v>-326.436017</v>
      </c>
      <c r="F49" s="0"/>
      <c r="G49" s="0"/>
      <c r="H49" s="0"/>
    </row>
    <row r="50" customFormat="false" ht="12.75" hidden="false" customHeight="false" outlineLevel="0" collapsed="false">
      <c r="A50" s="315" t="s">
        <v>251</v>
      </c>
      <c r="B50" s="315" t="s">
        <v>172</v>
      </c>
      <c r="C50" s="330" t="n">
        <v>0</v>
      </c>
      <c r="F50" s="0"/>
      <c r="G50" s="0"/>
      <c r="H50" s="0"/>
    </row>
    <row r="51" customFormat="false" ht="12.75" hidden="false" customHeight="false" outlineLevel="0" collapsed="false">
      <c r="A51" s="315" t="s">
        <v>252</v>
      </c>
      <c r="B51" s="315" t="s">
        <v>172</v>
      </c>
      <c r="C51" s="330" t="n">
        <v>0</v>
      </c>
      <c r="F51" s="0"/>
      <c r="G51" s="0"/>
      <c r="H51" s="0"/>
    </row>
    <row r="52" customFormat="false" ht="12.75" hidden="false" customHeight="false" outlineLevel="0" collapsed="false">
      <c r="A52" s="315" t="s">
        <v>253</v>
      </c>
      <c r="B52" s="315" t="s">
        <v>102</v>
      </c>
      <c r="C52" s="330" t="n">
        <v>0</v>
      </c>
      <c r="F52" s="0"/>
      <c r="G52" s="0"/>
      <c r="H52" s="0"/>
    </row>
    <row r="53" customFormat="false" ht="12.75" hidden="false" customHeight="false" outlineLevel="0" collapsed="false">
      <c r="A53" s="315" t="s">
        <v>254</v>
      </c>
      <c r="B53" s="315" t="s">
        <v>102</v>
      </c>
      <c r="C53" s="330" t="n">
        <v>-4153.92293</v>
      </c>
      <c r="F53" s="0"/>
      <c r="G53" s="0"/>
      <c r="H53" s="0"/>
    </row>
    <row r="54" customFormat="false" ht="12.75" hidden="false" customHeight="false" outlineLevel="0" collapsed="false">
      <c r="A54" s="315" t="s">
        <v>255</v>
      </c>
      <c r="B54" s="315" t="s">
        <v>102</v>
      </c>
      <c r="C54" s="330" t="n">
        <v>-63.1361809999999</v>
      </c>
      <c r="F54" s="0"/>
      <c r="G54" s="0"/>
      <c r="H54" s="0"/>
    </row>
    <row r="55" customFormat="false" ht="12.75" hidden="false" customHeight="false" outlineLevel="0" collapsed="false">
      <c r="A55" s="315" t="s">
        <v>256</v>
      </c>
      <c r="B55" s="315" t="s">
        <v>172</v>
      </c>
      <c r="C55" s="330" t="n">
        <v>0</v>
      </c>
      <c r="F55" s="0"/>
      <c r="G55" s="0"/>
      <c r="H55" s="0"/>
    </row>
    <row r="56" customFormat="false" ht="12.75" hidden="false" customHeight="false" outlineLevel="0" collapsed="false">
      <c r="A56" s="315" t="s">
        <v>257</v>
      </c>
      <c r="B56" s="315" t="s">
        <v>109</v>
      </c>
      <c r="C56" s="330" t="n">
        <v>4258.89001</v>
      </c>
      <c r="F56" s="0"/>
      <c r="G56" s="0"/>
      <c r="H56" s="0"/>
    </row>
    <row r="57" customFormat="false" ht="12.75" hidden="false" customHeight="false" outlineLevel="0" collapsed="false">
      <c r="A57" s="315" t="s">
        <v>259</v>
      </c>
      <c r="B57" s="315" t="s">
        <v>150</v>
      </c>
      <c r="C57" s="330" t="n">
        <v>-4327.07975</v>
      </c>
      <c r="F57" s="0"/>
      <c r="G57" s="0"/>
      <c r="H57" s="0"/>
    </row>
    <row r="58" customFormat="false" ht="12.75" hidden="false" customHeight="false" outlineLevel="0" collapsed="false">
      <c r="A58" s="315" t="s">
        <v>175</v>
      </c>
      <c r="B58" s="315" t="s">
        <v>260</v>
      </c>
      <c r="C58" s="330" t="n">
        <v>4132.656139</v>
      </c>
      <c r="F58" s="0"/>
      <c r="G58" s="0"/>
      <c r="H58" s="0"/>
    </row>
    <row r="59" customFormat="false" ht="12.75" hidden="false" customHeight="false" outlineLevel="0" collapsed="false">
      <c r="A59" s="315" t="s">
        <v>261</v>
      </c>
      <c r="B59" s="315" t="s">
        <v>102</v>
      </c>
      <c r="C59" s="330" t="n">
        <v>6500.063455</v>
      </c>
      <c r="F59" s="0"/>
      <c r="G59" s="0"/>
      <c r="H59" s="0"/>
    </row>
    <row r="60" customFormat="false" ht="12.75" hidden="false" customHeight="false" outlineLevel="0" collapsed="false">
      <c r="A60" s="315" t="s">
        <v>94</v>
      </c>
      <c r="B60" s="315" t="s">
        <v>95</v>
      </c>
      <c r="C60" s="330" t="n">
        <v>-7925.217915</v>
      </c>
      <c r="F60" s="0"/>
      <c r="G60" s="0"/>
      <c r="H60" s="0"/>
    </row>
    <row r="61" customFormat="false" ht="12.75" hidden="false" customHeight="false" outlineLevel="0" collapsed="false">
      <c r="A61" s="315" t="s">
        <v>262</v>
      </c>
      <c r="B61" s="315" t="s">
        <v>184</v>
      </c>
      <c r="C61" s="330" t="n">
        <v>-4043.670069</v>
      </c>
      <c r="F61" s="0"/>
      <c r="G61" s="0"/>
      <c r="H61" s="0"/>
    </row>
    <row r="62" customFormat="false" ht="12.75" hidden="false" customHeight="false" outlineLevel="0" collapsed="false">
      <c r="A62" s="315" t="s">
        <v>263</v>
      </c>
      <c r="B62" s="315" t="s">
        <v>102</v>
      </c>
      <c r="C62" s="330" t="n">
        <v>-618.514206</v>
      </c>
      <c r="F62" s="0"/>
      <c r="G62" s="0"/>
      <c r="H62" s="0"/>
    </row>
    <row r="63" customFormat="false" ht="12.75" hidden="false" customHeight="false" outlineLevel="0" collapsed="false">
      <c r="A63" s="315" t="s">
        <v>266</v>
      </c>
      <c r="B63" s="315" t="s">
        <v>116</v>
      </c>
      <c r="C63" s="330" t="n">
        <v>0</v>
      </c>
      <c r="F63" s="0"/>
      <c r="G63" s="0"/>
      <c r="H63" s="0"/>
    </row>
    <row r="64" customFormat="false" ht="12.75" hidden="false" customHeight="false" outlineLevel="0" collapsed="false">
      <c r="A64" s="315" t="s">
        <v>268</v>
      </c>
      <c r="B64" s="315" t="s">
        <v>109</v>
      </c>
      <c r="C64" s="330" t="n">
        <v>-4269.950076</v>
      </c>
      <c r="F64" s="0"/>
      <c r="G64" s="0"/>
      <c r="H64" s="0"/>
    </row>
    <row r="65" customFormat="false" ht="12.75" hidden="false" customHeight="false" outlineLevel="0" collapsed="false">
      <c r="A65" s="315" t="s">
        <v>269</v>
      </c>
      <c r="B65" s="315" t="s">
        <v>184</v>
      </c>
      <c r="C65" s="330" t="n">
        <v>0</v>
      </c>
      <c r="F65" s="0"/>
      <c r="G65" s="0"/>
      <c r="H65" s="0"/>
    </row>
    <row r="66" customFormat="false" ht="12.75" hidden="false" customHeight="false" outlineLevel="0" collapsed="false">
      <c r="A66" s="315" t="s">
        <v>270</v>
      </c>
      <c r="B66" s="315" t="s">
        <v>116</v>
      </c>
      <c r="C66" s="330" t="n">
        <v>0</v>
      </c>
      <c r="F66" s="0"/>
      <c r="G66" s="0"/>
      <c r="H66" s="0"/>
    </row>
    <row r="67" customFormat="false" ht="12.75" hidden="false" customHeight="false" outlineLevel="0" collapsed="false">
      <c r="A67" s="315" t="s">
        <v>274</v>
      </c>
      <c r="B67" s="315" t="s">
        <v>116</v>
      </c>
      <c r="C67" s="330" t="n">
        <v>0</v>
      </c>
      <c r="F67" s="0"/>
      <c r="G67" s="0"/>
      <c r="H67" s="0"/>
    </row>
    <row r="68" customFormat="false" ht="12.75" hidden="false" customHeight="false" outlineLevel="0" collapsed="false">
      <c r="A68" s="315" t="s">
        <v>275</v>
      </c>
      <c r="B68" s="315" t="s">
        <v>116</v>
      </c>
      <c r="C68" s="330" t="n">
        <v>0</v>
      </c>
      <c r="F68" s="0"/>
      <c r="G68" s="0"/>
      <c r="H68" s="0"/>
    </row>
    <row r="69" customFormat="false" ht="12.75" hidden="false" customHeight="false" outlineLevel="0" collapsed="false">
      <c r="A69" s="315" t="s">
        <v>276</v>
      </c>
      <c r="B69" s="315" t="s">
        <v>184</v>
      </c>
      <c r="C69" s="330" t="n">
        <v>4231.137214</v>
      </c>
      <c r="F69" s="0"/>
      <c r="G69" s="0"/>
      <c r="H69" s="0"/>
    </row>
    <row r="70" customFormat="false" ht="12.75" hidden="false" customHeight="false" outlineLevel="0" collapsed="false">
      <c r="A70" s="315" t="s">
        <v>277</v>
      </c>
      <c r="B70" s="315" t="s">
        <v>194</v>
      </c>
      <c r="C70" s="330" t="n">
        <v>-3602.226121</v>
      </c>
      <c r="F70" s="0"/>
      <c r="G70" s="0"/>
      <c r="H70" s="0"/>
    </row>
    <row r="71" customFormat="false" ht="12.75" hidden="false" customHeight="false" outlineLevel="0" collapsed="false">
      <c r="A71" s="315" t="s">
        <v>278</v>
      </c>
      <c r="B71" s="315" t="s">
        <v>194</v>
      </c>
      <c r="C71" s="330" t="n">
        <v>4619.875786</v>
      </c>
      <c r="F71" s="0"/>
      <c r="G71" s="0"/>
      <c r="H71" s="0"/>
    </row>
    <row r="72" customFormat="false" ht="12.75" hidden="false" customHeight="false" outlineLevel="0" collapsed="false">
      <c r="A72" s="315" t="s">
        <v>279</v>
      </c>
      <c r="B72" s="315" t="s">
        <v>116</v>
      </c>
      <c r="C72" s="330" t="n">
        <v>0</v>
      </c>
      <c r="F72" s="0"/>
      <c r="G72" s="0"/>
      <c r="H72" s="0"/>
    </row>
    <row r="73" customFormat="false" ht="12.75" hidden="false" customHeight="false" outlineLevel="0" collapsed="false">
      <c r="A73" s="315" t="s">
        <v>280</v>
      </c>
      <c r="B73" s="315" t="s">
        <v>197</v>
      </c>
      <c r="C73" s="330" t="n">
        <v>-472.135302</v>
      </c>
      <c r="F73" s="0"/>
      <c r="G73" s="0"/>
      <c r="H73" s="0"/>
    </row>
    <row r="74" customFormat="false" ht="12.75" hidden="false" customHeight="false" outlineLevel="0" collapsed="false">
      <c r="A74" s="315" t="s">
        <v>281</v>
      </c>
      <c r="B74" s="315" t="s">
        <v>109</v>
      </c>
      <c r="C74" s="330" t="n">
        <v>4297.890184</v>
      </c>
      <c r="F74" s="0"/>
      <c r="G74" s="0"/>
      <c r="H74" s="0"/>
    </row>
    <row r="75" customFormat="false" ht="12.75" hidden="false" customHeight="false" outlineLevel="0" collapsed="false">
      <c r="A75" s="315" t="s">
        <v>284</v>
      </c>
      <c r="B75" s="315" t="s">
        <v>116</v>
      </c>
      <c r="C75" s="330" t="n">
        <v>0</v>
      </c>
      <c r="F75" s="0"/>
      <c r="G75" s="0"/>
      <c r="H75" s="0"/>
    </row>
    <row r="76" customFormat="false" ht="12.75" hidden="false" customHeight="false" outlineLevel="0" collapsed="false">
      <c r="A76" s="315" t="s">
        <v>285</v>
      </c>
      <c r="B76" s="315" t="s">
        <v>260</v>
      </c>
      <c r="C76" s="330" t="n">
        <v>4094.082257</v>
      </c>
      <c r="F76" s="0"/>
      <c r="G76" s="0"/>
      <c r="H76" s="0"/>
    </row>
    <row r="77" customFormat="false" ht="12.75" hidden="false" customHeight="false" outlineLevel="0" collapsed="false">
      <c r="A77" s="315" t="s">
        <v>101</v>
      </c>
      <c r="B77" s="315" t="s">
        <v>102</v>
      </c>
      <c r="C77" s="330" t="n">
        <v>-11123.569988</v>
      </c>
      <c r="F77" s="0"/>
      <c r="G77" s="0"/>
      <c r="H77" s="0"/>
    </row>
    <row r="78" customFormat="false" ht="12.75" hidden="false" customHeight="false" outlineLevel="0" collapsed="false">
      <c r="A78" s="315" t="s">
        <v>287</v>
      </c>
      <c r="B78" s="315" t="s">
        <v>288</v>
      </c>
      <c r="C78" s="330" t="n">
        <v>-36.017122</v>
      </c>
      <c r="F78" s="0"/>
      <c r="G78" s="0"/>
      <c r="H78" s="0"/>
    </row>
    <row r="79" customFormat="false" ht="12.75" hidden="false" customHeight="false" outlineLevel="0" collapsed="false">
      <c r="A79" s="315" t="s">
        <v>290</v>
      </c>
      <c r="B79" s="315" t="s">
        <v>102</v>
      </c>
      <c r="C79" s="330" t="n">
        <v>258.179875000001</v>
      </c>
      <c r="F79" s="0"/>
      <c r="G79" s="0"/>
      <c r="H79" s="0"/>
    </row>
    <row r="80" customFormat="false" ht="12.75" hidden="false" customHeight="false" outlineLevel="0" collapsed="false">
      <c r="A80" s="315" t="s">
        <v>291</v>
      </c>
      <c r="B80" s="315" t="s">
        <v>102</v>
      </c>
      <c r="C80" s="330" t="n">
        <v>0</v>
      </c>
      <c r="F80" s="0"/>
      <c r="G80" s="0"/>
      <c r="H80" s="0"/>
    </row>
    <row r="81" customFormat="false" ht="12.75" hidden="false" customHeight="false" outlineLevel="0" collapsed="false">
      <c r="A81" s="315" t="s">
        <v>292</v>
      </c>
      <c r="B81" s="315" t="s">
        <v>288</v>
      </c>
      <c r="C81" s="330" t="n">
        <v>-2369.984075</v>
      </c>
      <c r="F81" s="0"/>
      <c r="G81" s="0"/>
      <c r="H81" s="0"/>
    </row>
    <row r="82" customFormat="false" ht="12.75" hidden="false" customHeight="false" outlineLevel="0" collapsed="false">
      <c r="A82" s="315" t="s">
        <v>294</v>
      </c>
      <c r="B82" s="315" t="s">
        <v>150</v>
      </c>
      <c r="C82" s="330" t="n">
        <v>0</v>
      </c>
      <c r="F82" s="0"/>
      <c r="G82" s="0"/>
      <c r="H82" s="0"/>
    </row>
    <row r="83" customFormat="false" ht="12.75" hidden="false" customHeight="false" outlineLevel="0" collapsed="false">
      <c r="A83" s="315" t="s">
        <v>295</v>
      </c>
      <c r="B83" s="315" t="s">
        <v>150</v>
      </c>
      <c r="C83" s="330" t="n">
        <v>0</v>
      </c>
      <c r="F83" s="0"/>
      <c r="G83" s="0"/>
      <c r="H83" s="0"/>
    </row>
    <row r="84" customFormat="false" ht="12.75" hidden="false" customHeight="false" outlineLevel="0" collapsed="false">
      <c r="A84" s="315" t="s">
        <v>113</v>
      </c>
      <c r="B84" s="315" t="s">
        <v>102</v>
      </c>
      <c r="C84" s="330" t="n">
        <v>-5623.667641</v>
      </c>
      <c r="F84" s="0"/>
      <c r="G84" s="0"/>
      <c r="H84" s="0"/>
    </row>
    <row r="85" customFormat="false" ht="12.75" hidden="false" customHeight="false" outlineLevel="0" collapsed="false">
      <c r="A85" s="315" t="s">
        <v>296</v>
      </c>
      <c r="B85" s="315" t="s">
        <v>102</v>
      </c>
      <c r="C85" s="330" t="n">
        <v>3.68277200000011</v>
      </c>
      <c r="F85" s="0"/>
      <c r="G85" s="0"/>
      <c r="H85" s="0"/>
    </row>
    <row r="86" customFormat="false" ht="12.75" hidden="false" customHeight="false" outlineLevel="0" collapsed="false">
      <c r="A86" s="315" t="s">
        <v>297</v>
      </c>
      <c r="B86" s="315" t="s">
        <v>102</v>
      </c>
      <c r="C86" s="330" t="n">
        <v>0</v>
      </c>
      <c r="F86" s="0"/>
      <c r="G86" s="0"/>
      <c r="H86" s="0"/>
    </row>
    <row r="87" customFormat="false" ht="12.75" hidden="false" customHeight="false" outlineLevel="0" collapsed="false">
      <c r="A87" s="315" t="s">
        <v>298</v>
      </c>
      <c r="B87" s="315" t="s">
        <v>150</v>
      </c>
      <c r="C87" s="330" t="n">
        <v>-4265.710913</v>
      </c>
      <c r="F87" s="0"/>
      <c r="G87" s="0"/>
      <c r="H87" s="0"/>
    </row>
    <row r="88" customFormat="false" ht="12.75" hidden="false" customHeight="false" outlineLevel="0" collapsed="false">
      <c r="A88" s="315" t="s">
        <v>299</v>
      </c>
      <c r="B88" s="315" t="s">
        <v>150</v>
      </c>
      <c r="C88" s="330" t="n">
        <v>0</v>
      </c>
      <c r="F88" s="0"/>
      <c r="G88" s="0"/>
      <c r="H88" s="0"/>
    </row>
    <row r="89" customFormat="false" ht="12.75" hidden="false" customHeight="false" outlineLevel="0" collapsed="false">
      <c r="A89" s="315" t="s">
        <v>300</v>
      </c>
      <c r="B89" s="315" t="s">
        <v>102</v>
      </c>
      <c r="C89" s="330" t="n">
        <v>-10609.442748</v>
      </c>
      <c r="F89" s="0"/>
      <c r="G89" s="0"/>
      <c r="H89" s="0"/>
    </row>
    <row r="90" customFormat="false" ht="12.75" hidden="false" customHeight="false" outlineLevel="0" collapsed="false">
      <c r="A90" s="315" t="s">
        <v>301</v>
      </c>
      <c r="B90" s="315" t="s">
        <v>184</v>
      </c>
      <c r="C90" s="330" t="n">
        <v>5588.619883</v>
      </c>
      <c r="F90" s="0"/>
      <c r="G90" s="0"/>
      <c r="H90" s="0"/>
    </row>
    <row r="91" customFormat="false" ht="12.75" hidden="false" customHeight="false" outlineLevel="0" collapsed="false">
      <c r="A91" s="315" t="s">
        <v>302</v>
      </c>
      <c r="B91" s="315" t="s">
        <v>172</v>
      </c>
      <c r="C91" s="330" t="n">
        <v>0</v>
      </c>
      <c r="F91" s="0"/>
      <c r="G91" s="0"/>
      <c r="H91" s="0"/>
    </row>
    <row r="92" customFormat="false" ht="12.75" hidden="false" customHeight="false" outlineLevel="0" collapsed="false">
      <c r="A92" s="315" t="s">
        <v>303</v>
      </c>
      <c r="B92" s="315" t="s">
        <v>304</v>
      </c>
      <c r="C92" s="330" t="n">
        <v>16000</v>
      </c>
      <c r="F92" s="0"/>
      <c r="G92" s="0"/>
      <c r="H92" s="0"/>
    </row>
    <row r="93" customFormat="false" ht="12.75" hidden="false" customHeight="false" outlineLevel="0" collapsed="false">
      <c r="A93" s="315" t="s">
        <v>306</v>
      </c>
      <c r="B93" s="315" t="s">
        <v>184</v>
      </c>
      <c r="C93" s="330" t="n">
        <v>-4048.098555</v>
      </c>
      <c r="F93" s="0"/>
      <c r="G93" s="0"/>
      <c r="H93" s="0"/>
    </row>
    <row r="94" customFormat="false" ht="12.75" hidden="false" customHeight="false" outlineLevel="0" collapsed="false">
      <c r="A94" s="315" t="s">
        <v>307</v>
      </c>
      <c r="B94" s="315" t="s">
        <v>116</v>
      </c>
      <c r="C94" s="330" t="n">
        <v>-194.101682</v>
      </c>
      <c r="F94" s="0"/>
      <c r="G94" s="0"/>
      <c r="H94" s="0"/>
    </row>
    <row r="95" customFormat="false" ht="12.75" hidden="false" customHeight="false" outlineLevel="0" collapsed="false">
      <c r="A95" s="315" t="s">
        <v>308</v>
      </c>
      <c r="B95" s="315" t="s">
        <v>116</v>
      </c>
      <c r="C95" s="330" t="n">
        <v>-105.09616</v>
      </c>
      <c r="F95" s="0"/>
      <c r="G95" s="0"/>
      <c r="H95" s="0"/>
    </row>
    <row r="96" customFormat="false" ht="12.75" hidden="false" customHeight="false" outlineLevel="0" collapsed="false">
      <c r="A96" s="315" t="s">
        <v>309</v>
      </c>
      <c r="B96" s="315" t="s">
        <v>116</v>
      </c>
      <c r="C96" s="330" t="n">
        <v>-4032.16914</v>
      </c>
      <c r="F96" s="0"/>
      <c r="G96" s="0"/>
      <c r="H96" s="0"/>
    </row>
    <row r="97" customFormat="false" ht="12.75" hidden="false" customHeight="false" outlineLevel="0" collapsed="false">
      <c r="A97" s="315" t="s">
        <v>310</v>
      </c>
      <c r="B97" s="315" t="s">
        <v>150</v>
      </c>
      <c r="C97" s="330" t="n">
        <v>-6232.396458</v>
      </c>
      <c r="F97" s="0"/>
      <c r="G97" s="0"/>
      <c r="H97" s="0"/>
    </row>
    <row r="98" customFormat="false" ht="12.75" hidden="false" customHeight="false" outlineLevel="0" collapsed="false">
      <c r="A98" s="315" t="s">
        <v>311</v>
      </c>
      <c r="B98" s="315" t="s">
        <v>150</v>
      </c>
      <c r="C98" s="330" t="n">
        <v>-3389.181093</v>
      </c>
      <c r="F98" s="0"/>
      <c r="G98" s="0"/>
      <c r="H98" s="0"/>
    </row>
    <row r="99" customFormat="false" ht="12.75" hidden="false" customHeight="false" outlineLevel="0" collapsed="false">
      <c r="A99" s="315" t="s">
        <v>312</v>
      </c>
      <c r="B99" s="315" t="s">
        <v>109</v>
      </c>
      <c r="C99" s="330" t="n">
        <v>1325.381251</v>
      </c>
      <c r="F99" s="0"/>
      <c r="G99" s="0"/>
      <c r="H99" s="0"/>
    </row>
    <row r="100" customFormat="false" ht="12.75" hidden="false" customHeight="false" outlineLevel="0" collapsed="false">
      <c r="A100" s="315" t="s">
        <v>313</v>
      </c>
      <c r="B100" s="315" t="s">
        <v>184</v>
      </c>
      <c r="C100" s="330" t="n">
        <v>12354.122287</v>
      </c>
      <c r="F100" s="0"/>
      <c r="G100" s="0"/>
      <c r="H100" s="0"/>
    </row>
    <row r="101" customFormat="false" ht="12.75" hidden="false" customHeight="false" outlineLevel="0" collapsed="false">
      <c r="A101" s="315" t="s">
        <v>314</v>
      </c>
      <c r="B101" s="315" t="s">
        <v>116</v>
      </c>
      <c r="C101" s="330" t="n">
        <v>0</v>
      </c>
      <c r="F101" s="0"/>
      <c r="G101" s="0"/>
      <c r="H101" s="0"/>
    </row>
    <row r="102" customFormat="false" ht="12.75" hidden="false" customHeight="false" outlineLevel="0" collapsed="false">
      <c r="A102" s="315" t="s">
        <v>315</v>
      </c>
      <c r="B102" s="315" t="s">
        <v>116</v>
      </c>
      <c r="C102" s="330" t="n">
        <v>8273.048214</v>
      </c>
      <c r="F102" s="0"/>
      <c r="G102" s="0"/>
      <c r="H102" s="0"/>
    </row>
    <row r="103" customFormat="false" ht="12.75" hidden="false" customHeight="false" outlineLevel="0" collapsed="false">
      <c r="A103" s="315" t="s">
        <v>316</v>
      </c>
      <c r="B103" s="315" t="s">
        <v>109</v>
      </c>
      <c r="C103" s="330" t="n">
        <v>0</v>
      </c>
      <c r="F103" s="0"/>
      <c r="G103" s="0"/>
      <c r="H103" s="0"/>
    </row>
    <row r="104" customFormat="false" ht="12.75" hidden="false" customHeight="false" outlineLevel="0" collapsed="false">
      <c r="A104" s="315" t="s">
        <v>216</v>
      </c>
      <c r="B104" s="315" t="s">
        <v>318</v>
      </c>
      <c r="C104" s="330" t="n">
        <v>-8545.424338</v>
      </c>
      <c r="F104" s="0"/>
      <c r="G104" s="0"/>
      <c r="H104" s="0"/>
    </row>
    <row r="105" customFormat="false" ht="12.75" hidden="false" customHeight="false" outlineLevel="0" collapsed="false">
      <c r="A105" s="315" t="s">
        <v>319</v>
      </c>
      <c r="B105" s="315" t="s">
        <v>116</v>
      </c>
      <c r="C105" s="330" t="n">
        <v>-4094.965375</v>
      </c>
      <c r="F105" s="0"/>
      <c r="G105" s="0"/>
      <c r="H105" s="0"/>
    </row>
    <row r="106" customFormat="false" ht="12.75" hidden="false" customHeight="false" outlineLevel="0" collapsed="false">
      <c r="A106" s="315" t="s">
        <v>115</v>
      </c>
      <c r="B106" s="315" t="s">
        <v>116</v>
      </c>
      <c r="C106" s="330" t="n">
        <v>-9480.811696</v>
      </c>
      <c r="F106" s="0"/>
      <c r="G106" s="0"/>
      <c r="H106" s="0"/>
    </row>
    <row r="107" customFormat="false" ht="12.75" hidden="false" customHeight="false" outlineLevel="0" collapsed="false">
      <c r="A107" s="315" t="s">
        <v>320</v>
      </c>
      <c r="B107" s="315" t="s">
        <v>150</v>
      </c>
      <c r="C107" s="330" t="n">
        <v>0</v>
      </c>
      <c r="F107" s="0"/>
      <c r="G107" s="0"/>
      <c r="H107" s="0"/>
    </row>
    <row r="108" customFormat="false" ht="12.75" hidden="false" customHeight="false" outlineLevel="0" collapsed="false">
      <c r="A108" s="315" t="s">
        <v>321</v>
      </c>
      <c r="B108" s="315" t="s">
        <v>322</v>
      </c>
      <c r="C108" s="330" t="n">
        <v>-0.218835000000126</v>
      </c>
      <c r="F108" s="0"/>
      <c r="G108" s="0"/>
      <c r="H108" s="0"/>
    </row>
    <row r="109" customFormat="false" ht="12.75" hidden="false" customHeight="false" outlineLevel="0" collapsed="false">
      <c r="A109" s="315" t="s">
        <v>323</v>
      </c>
      <c r="B109" s="315" t="s">
        <v>95</v>
      </c>
      <c r="C109" s="330" t="n">
        <v>-4122.577461</v>
      </c>
      <c r="F109" s="0"/>
      <c r="G109" s="0"/>
      <c r="H109" s="0"/>
    </row>
    <row r="110" customFormat="false" ht="12.75" hidden="false" customHeight="false" outlineLevel="0" collapsed="false">
      <c r="A110" s="315" t="s">
        <v>200</v>
      </c>
      <c r="B110" s="315" t="s">
        <v>102</v>
      </c>
      <c r="C110" s="330" t="n">
        <v>-1838.825644</v>
      </c>
      <c r="F110" s="0"/>
      <c r="G110" s="0"/>
      <c r="H110" s="0"/>
    </row>
    <row r="111" customFormat="false" ht="12.75" hidden="false" customHeight="false" outlineLevel="0" collapsed="false">
      <c r="A111" s="315" t="s">
        <v>324</v>
      </c>
      <c r="B111" s="315" t="s">
        <v>95</v>
      </c>
      <c r="C111" s="330" t="n">
        <v>0</v>
      </c>
      <c r="F111" s="0"/>
      <c r="G111" s="0"/>
      <c r="H111" s="0"/>
    </row>
    <row r="112" customFormat="false" ht="12.75" hidden="false" customHeight="false" outlineLevel="0" collapsed="false">
      <c r="A112" s="315" t="s">
        <v>325</v>
      </c>
      <c r="B112" s="315" t="s">
        <v>260</v>
      </c>
      <c r="C112" s="330" t="n">
        <v>7794.533578</v>
      </c>
      <c r="F112" s="0"/>
      <c r="G112" s="0"/>
      <c r="H112" s="0"/>
    </row>
    <row r="113" customFormat="false" ht="12.75" hidden="false" customHeight="false" outlineLevel="0" collapsed="false">
      <c r="A113" s="315" t="s">
        <v>326</v>
      </c>
      <c r="B113" s="315" t="s">
        <v>150</v>
      </c>
      <c r="C113" s="330" t="n">
        <v>296.308311</v>
      </c>
      <c r="F113" s="0"/>
      <c r="G113" s="0"/>
      <c r="H113" s="0"/>
    </row>
    <row r="114" customFormat="false" ht="12.75" hidden="false" customHeight="false" outlineLevel="0" collapsed="false">
      <c r="A114" s="315" t="s">
        <v>329</v>
      </c>
      <c r="B114" s="315" t="s">
        <v>109</v>
      </c>
      <c r="C114" s="330" t="n">
        <v>4137.170209</v>
      </c>
      <c r="F114" s="0"/>
      <c r="G114" s="0"/>
      <c r="H114" s="0"/>
    </row>
    <row r="115" customFormat="false" ht="12.75" hidden="false" customHeight="false" outlineLevel="0" collapsed="false">
      <c r="A115" s="315" t="s">
        <v>331</v>
      </c>
      <c r="B115" s="315" t="s">
        <v>102</v>
      </c>
      <c r="C115" s="330" t="n">
        <v>-4147.936551</v>
      </c>
      <c r="F115" s="0"/>
      <c r="G115" s="0"/>
      <c r="H115" s="0"/>
    </row>
    <row r="116" customFormat="false" ht="12.75" hidden="false" customHeight="false" outlineLevel="0" collapsed="false">
      <c r="A116" s="315" t="s">
        <v>332</v>
      </c>
      <c r="B116" s="315" t="s">
        <v>116</v>
      </c>
      <c r="C116" s="330" t="n">
        <v>0</v>
      </c>
      <c r="F116" s="0"/>
      <c r="G116" s="0"/>
      <c r="H116" s="0"/>
    </row>
    <row r="117" customFormat="false" ht="12.75" hidden="false" customHeight="false" outlineLevel="0" collapsed="false">
      <c r="A117" s="315" t="s">
        <v>108</v>
      </c>
      <c r="B117" s="315" t="s">
        <v>109</v>
      </c>
      <c r="C117" s="330" t="n">
        <v>-4416.226942</v>
      </c>
      <c r="F117" s="0"/>
      <c r="G117" s="0"/>
      <c r="H117" s="0"/>
    </row>
    <row r="118" customFormat="false" ht="12.75" hidden="false" customHeight="false" outlineLevel="0" collapsed="false">
      <c r="A118" s="315" t="s">
        <v>333</v>
      </c>
      <c r="B118" s="315" t="s">
        <v>163</v>
      </c>
      <c r="C118" s="330" t="n">
        <v>-37.5715969999992</v>
      </c>
      <c r="F118" s="0"/>
      <c r="G118" s="0"/>
      <c r="H118" s="0"/>
    </row>
    <row r="119" customFormat="false" ht="12.75" hidden="false" customHeight="false" outlineLevel="0" collapsed="false">
      <c r="A119" s="315" t="s">
        <v>334</v>
      </c>
      <c r="B119" s="315" t="s">
        <v>116</v>
      </c>
      <c r="C119" s="330" t="n">
        <v>0</v>
      </c>
      <c r="F119" s="0"/>
      <c r="G119" s="0"/>
      <c r="H119" s="0"/>
    </row>
    <row r="120" customFormat="false" ht="12.75" hidden="false" customHeight="false" outlineLevel="0" collapsed="false">
      <c r="A120" s="315" t="s">
        <v>335</v>
      </c>
      <c r="B120" s="315" t="s">
        <v>172</v>
      </c>
      <c r="C120" s="330" t="n">
        <v>0</v>
      </c>
      <c r="F120" s="0"/>
      <c r="G120" s="0"/>
      <c r="H120" s="0"/>
    </row>
    <row r="121" customFormat="false" ht="12.75" hidden="false" customHeight="false" outlineLevel="0" collapsed="false">
      <c r="A121" s="315" t="s">
        <v>336</v>
      </c>
      <c r="B121" s="315" t="s">
        <v>260</v>
      </c>
      <c r="C121" s="330" t="n">
        <v>0</v>
      </c>
      <c r="F121" s="0"/>
      <c r="G121" s="0"/>
      <c r="H121" s="0"/>
    </row>
    <row r="122" customFormat="false" ht="12.75" hidden="false" customHeight="false" outlineLevel="0" collapsed="false">
      <c r="A122" s="315" t="s">
        <v>337</v>
      </c>
      <c r="B122" s="315" t="s">
        <v>172</v>
      </c>
      <c r="C122" s="330" t="n">
        <v>0</v>
      </c>
      <c r="F122" s="0"/>
      <c r="G122" s="0"/>
      <c r="H122" s="0"/>
    </row>
    <row r="123" customFormat="false" ht="12.75" hidden="false" customHeight="false" outlineLevel="0" collapsed="false">
      <c r="A123" s="315" t="s">
        <v>338</v>
      </c>
      <c r="B123" s="315" t="s">
        <v>172</v>
      </c>
      <c r="C123" s="330" t="n">
        <v>0</v>
      </c>
      <c r="F123" s="0"/>
      <c r="G123" s="0"/>
      <c r="H123" s="0"/>
    </row>
    <row r="124" customFormat="false" ht="12.75" hidden="false" customHeight="false" outlineLevel="0" collapsed="false">
      <c r="A124" s="315" t="s">
        <v>339</v>
      </c>
      <c r="B124" s="315" t="s">
        <v>166</v>
      </c>
      <c r="C124" s="330" t="n">
        <v>0</v>
      </c>
      <c r="F124" s="0"/>
      <c r="G124" s="0"/>
      <c r="H124" s="0"/>
    </row>
    <row r="125" customFormat="false" ht="12.75" hidden="false" customHeight="false" outlineLevel="0" collapsed="false">
      <c r="A125" s="315" t="s">
        <v>340</v>
      </c>
      <c r="B125" s="315" t="s">
        <v>95</v>
      </c>
      <c r="C125" s="330" t="n">
        <v>-1.41832499999998</v>
      </c>
      <c r="F125" s="0"/>
      <c r="G125" s="0"/>
      <c r="H125" s="0"/>
    </row>
    <row r="126" customFormat="false" ht="12.75" hidden="false" customHeight="false" outlineLevel="0" collapsed="false">
      <c r="A126" s="315" t="s">
        <v>341</v>
      </c>
      <c r="B126" s="315" t="s">
        <v>102</v>
      </c>
      <c r="C126" s="330" t="n">
        <v>-3993.46479</v>
      </c>
      <c r="F126" s="0"/>
      <c r="G126" s="0"/>
      <c r="H126" s="0"/>
    </row>
    <row r="127" customFormat="false" ht="12.75" hidden="false" customHeight="false" outlineLevel="0" collapsed="false">
      <c r="A127" s="315" t="s">
        <v>342</v>
      </c>
      <c r="B127" s="315" t="s">
        <v>102</v>
      </c>
      <c r="C127" s="330" t="n">
        <v>0</v>
      </c>
      <c r="F127" s="0"/>
      <c r="G127" s="0"/>
      <c r="H127" s="0"/>
    </row>
    <row r="128" customFormat="false" ht="12.75" hidden="false" customHeight="false" outlineLevel="0" collapsed="false">
      <c r="A128" s="315" t="s">
        <v>343</v>
      </c>
      <c r="B128" s="315" t="s">
        <v>102</v>
      </c>
      <c r="C128" s="330" t="n">
        <v>4881.444857</v>
      </c>
      <c r="F128" s="0"/>
      <c r="G128" s="0"/>
      <c r="H128" s="0"/>
    </row>
    <row r="129" customFormat="false" ht="12.75" hidden="false" customHeight="false" outlineLevel="0" collapsed="false">
      <c r="A129" s="315" t="s">
        <v>345</v>
      </c>
      <c r="B129" s="315" t="s">
        <v>95</v>
      </c>
      <c r="C129" s="330" t="n">
        <v>0</v>
      </c>
      <c r="F129" s="0"/>
      <c r="G129" s="0"/>
      <c r="H129" s="0"/>
    </row>
    <row r="130" customFormat="false" ht="12.75" hidden="false" customHeight="false" outlineLevel="0" collapsed="false">
      <c r="A130" s="315" t="s">
        <v>346</v>
      </c>
      <c r="B130" s="315" t="s">
        <v>116</v>
      </c>
      <c r="C130" s="330" t="n">
        <v>0</v>
      </c>
      <c r="F130" s="0"/>
      <c r="G130" s="0"/>
      <c r="H130" s="0"/>
    </row>
    <row r="131" customFormat="false" ht="12.75" hidden="false" customHeight="false" outlineLevel="0" collapsed="false">
      <c r="A131" s="315" t="s">
        <v>347</v>
      </c>
      <c r="B131" s="315" t="s">
        <v>304</v>
      </c>
      <c r="C131" s="330" t="n">
        <v>4117.866376</v>
      </c>
      <c r="F131" s="0"/>
      <c r="G131" s="0"/>
      <c r="H131" s="0"/>
    </row>
    <row r="132" customFormat="false" ht="12.75" hidden="false" customHeight="false" outlineLevel="0" collapsed="false">
      <c r="A132" s="315" t="s">
        <v>349</v>
      </c>
      <c r="B132" s="315" t="s">
        <v>260</v>
      </c>
      <c r="C132" s="330" t="n">
        <v>9152.338034</v>
      </c>
      <c r="F132" s="0"/>
      <c r="G132" s="0"/>
      <c r="H132" s="0"/>
    </row>
    <row r="133" customFormat="false" ht="12.75" hidden="false" customHeight="false" outlineLevel="0" collapsed="false">
      <c r="A133" s="315" t="s">
        <v>351</v>
      </c>
      <c r="B133" s="315" t="s">
        <v>194</v>
      </c>
      <c r="C133" s="330" t="n">
        <v>1984.012534</v>
      </c>
      <c r="F133" s="0"/>
      <c r="G133" s="0"/>
      <c r="H133" s="0"/>
    </row>
    <row r="134" customFormat="false" ht="12.75" hidden="false" customHeight="false" outlineLevel="0" collapsed="false">
      <c r="A134" s="315" t="s">
        <v>354</v>
      </c>
      <c r="B134" s="315" t="s">
        <v>102</v>
      </c>
      <c r="C134" s="330" t="n">
        <v>-238.304315</v>
      </c>
      <c r="F134" s="0"/>
      <c r="G134" s="0"/>
      <c r="H134" s="0"/>
    </row>
    <row r="135" customFormat="false" ht="12.75" hidden="false" customHeight="false" outlineLevel="0" collapsed="false">
      <c r="A135" s="315" t="s">
        <v>356</v>
      </c>
      <c r="B135" s="315" t="s">
        <v>116</v>
      </c>
      <c r="C135" s="330" t="n">
        <v>0</v>
      </c>
      <c r="F135" s="0"/>
      <c r="G135" s="0"/>
      <c r="H135" s="0"/>
    </row>
    <row r="136" customFormat="false" ht="12.75" hidden="false" customHeight="false" outlineLevel="0" collapsed="false">
      <c r="A136" s="315" t="s">
        <v>357</v>
      </c>
      <c r="B136" s="315" t="s">
        <v>116</v>
      </c>
      <c r="C136" s="330" t="n">
        <v>-4263.536878</v>
      </c>
      <c r="F136" s="0"/>
      <c r="G136" s="0"/>
      <c r="H136" s="0"/>
    </row>
    <row r="137" customFormat="false" ht="12.75" hidden="false" customHeight="false" outlineLevel="0" collapsed="false">
      <c r="A137" s="315" t="s">
        <v>358</v>
      </c>
      <c r="B137" s="315" t="s">
        <v>194</v>
      </c>
      <c r="C137" s="330" t="n">
        <v>-456.235105</v>
      </c>
      <c r="F137" s="0"/>
      <c r="G137" s="0"/>
      <c r="H137" s="0"/>
    </row>
    <row r="138" customFormat="false" ht="12.75" hidden="false" customHeight="false" outlineLevel="0" collapsed="false">
      <c r="A138" s="315" t="s">
        <v>360</v>
      </c>
      <c r="B138" s="315" t="s">
        <v>102</v>
      </c>
      <c r="C138" s="330" t="n">
        <v>0</v>
      </c>
      <c r="F138" s="0"/>
      <c r="G138" s="0"/>
      <c r="H138" s="0"/>
    </row>
    <row r="139" customFormat="false" ht="12.75" hidden="false" customHeight="false" outlineLevel="0" collapsed="false">
      <c r="A139" s="315" t="s">
        <v>361</v>
      </c>
      <c r="B139" s="315" t="s">
        <v>95</v>
      </c>
      <c r="C139" s="330" t="n">
        <v>3598.66024</v>
      </c>
      <c r="F139" s="0"/>
      <c r="G139" s="0"/>
      <c r="H139" s="0"/>
    </row>
    <row r="140" customFormat="false" ht="12.75" hidden="false" customHeight="false" outlineLevel="0" collapsed="false">
      <c r="A140" s="315" t="s">
        <v>362</v>
      </c>
      <c r="B140" s="315" t="s">
        <v>172</v>
      </c>
      <c r="C140" s="330" t="n">
        <v>0</v>
      </c>
      <c r="F140" s="0"/>
      <c r="G140" s="0"/>
      <c r="H140" s="0"/>
    </row>
    <row r="141" customFormat="false" ht="12.75" hidden="false" customHeight="false" outlineLevel="0" collapsed="false">
      <c r="A141" s="315" t="s">
        <v>366</v>
      </c>
      <c r="B141" s="315" t="s">
        <v>116</v>
      </c>
      <c r="C141" s="330" t="n">
        <v>-4120.602138</v>
      </c>
      <c r="F141" s="0"/>
      <c r="G141" s="0"/>
      <c r="H141" s="0"/>
    </row>
    <row r="142" customFormat="false" ht="12.75" hidden="false" customHeight="false" outlineLevel="0" collapsed="false">
      <c r="A142" s="315" t="s">
        <v>367</v>
      </c>
      <c r="B142" s="315" t="s">
        <v>116</v>
      </c>
      <c r="C142" s="330" t="n">
        <v>4146.846989</v>
      </c>
      <c r="F142" s="0"/>
      <c r="G142" s="0"/>
      <c r="H142" s="0"/>
    </row>
    <row r="143" customFormat="false" ht="12.75" hidden="false" customHeight="false" outlineLevel="0" collapsed="false">
      <c r="A143" s="315" t="s">
        <v>368</v>
      </c>
      <c r="B143" s="315" t="s">
        <v>109</v>
      </c>
      <c r="C143" s="330" t="n">
        <v>-941.877635</v>
      </c>
      <c r="F143" s="0"/>
      <c r="G143" s="0"/>
      <c r="H143" s="0"/>
    </row>
    <row r="144" customFormat="false" ht="12.75" hidden="false" customHeight="false" outlineLevel="0" collapsed="false">
      <c r="A144" s="315" t="s">
        <v>370</v>
      </c>
      <c r="B144" s="315" t="s">
        <v>150</v>
      </c>
      <c r="C144" s="330" t="n">
        <v>0</v>
      </c>
      <c r="F144" s="0"/>
      <c r="G144" s="0"/>
      <c r="H144" s="0"/>
    </row>
    <row r="145" customFormat="false" ht="12.75" hidden="false" customHeight="false" outlineLevel="0" collapsed="false">
      <c r="A145" s="315" t="s">
        <v>371</v>
      </c>
      <c r="B145" s="315" t="s">
        <v>150</v>
      </c>
      <c r="C145" s="330" t="n">
        <v>-5314.393699</v>
      </c>
      <c r="F145" s="0"/>
      <c r="G145" s="0"/>
      <c r="H145" s="0"/>
    </row>
    <row r="146" customFormat="false" ht="12.75" hidden="false" customHeight="false" outlineLevel="0" collapsed="false">
      <c r="A146" s="315" t="s">
        <v>372</v>
      </c>
      <c r="B146" s="315" t="s">
        <v>150</v>
      </c>
      <c r="C146" s="330" t="n">
        <v>0</v>
      </c>
      <c r="F146" s="0"/>
      <c r="G146" s="0"/>
      <c r="H146" s="0"/>
    </row>
    <row r="147" customFormat="false" ht="12.75" hidden="false" customHeight="false" outlineLevel="0" collapsed="false">
      <c r="A147" s="315" t="s">
        <v>374</v>
      </c>
      <c r="B147" s="315" t="s">
        <v>95</v>
      </c>
      <c r="C147" s="330" t="n">
        <v>-38.737541</v>
      </c>
      <c r="F147" s="0"/>
      <c r="G147" s="0"/>
      <c r="H147" s="0"/>
    </row>
    <row r="148" customFormat="false" ht="12.75" hidden="false" customHeight="false" outlineLevel="0" collapsed="false">
      <c r="A148" s="315" t="s">
        <v>376</v>
      </c>
      <c r="B148" s="315" t="s">
        <v>172</v>
      </c>
      <c r="C148" s="330" t="n">
        <v>4262.257891</v>
      </c>
      <c r="F148" s="0"/>
      <c r="G148" s="0"/>
      <c r="H148" s="0"/>
    </row>
    <row r="149" customFormat="false" ht="12.75" hidden="false" customHeight="false" outlineLevel="0" collapsed="false">
      <c r="A149" s="315" t="s">
        <v>377</v>
      </c>
      <c r="B149" s="315" t="s">
        <v>163</v>
      </c>
      <c r="C149" s="330" t="n">
        <v>0</v>
      </c>
      <c r="F149" s="0"/>
      <c r="G149" s="0"/>
      <c r="H149" s="0"/>
    </row>
    <row r="150" customFormat="false" ht="12.75" hidden="false" customHeight="false" outlineLevel="0" collapsed="false">
      <c r="A150" s="315" t="s">
        <v>378</v>
      </c>
      <c r="B150" s="315" t="s">
        <v>102</v>
      </c>
      <c r="C150" s="330" t="n">
        <v>-36.341642</v>
      </c>
      <c r="F150" s="0"/>
      <c r="G150" s="0"/>
      <c r="H150" s="0"/>
    </row>
    <row r="151" customFormat="false" ht="12.75" hidden="false" customHeight="false" outlineLevel="0" collapsed="false">
      <c r="A151" s="315" t="s">
        <v>379</v>
      </c>
      <c r="B151" s="315" t="s">
        <v>95</v>
      </c>
      <c r="C151" s="330" t="n">
        <v>-11.0669370000001</v>
      </c>
      <c r="F151" s="0"/>
      <c r="G151" s="0"/>
      <c r="H151" s="0"/>
    </row>
    <row r="152" customFormat="false" ht="12.75" hidden="false" customHeight="false" outlineLevel="0" collapsed="false">
      <c r="A152" s="315" t="s">
        <v>380</v>
      </c>
      <c r="B152" s="315" t="s">
        <v>109</v>
      </c>
      <c r="C152" s="330" t="n">
        <v>4295.146044</v>
      </c>
      <c r="F152" s="0"/>
      <c r="G152" s="0"/>
      <c r="H152" s="0"/>
    </row>
    <row r="153" customFormat="false" ht="12.75" hidden="false" customHeight="false" outlineLevel="0" collapsed="false">
      <c r="A153" s="315" t="s">
        <v>381</v>
      </c>
      <c r="B153" s="315" t="s">
        <v>172</v>
      </c>
      <c r="C153" s="330" t="n">
        <v>-4229.128588</v>
      </c>
      <c r="F153" s="0"/>
      <c r="G153" s="0"/>
      <c r="H153" s="0"/>
    </row>
    <row r="154" customFormat="false" ht="12.75" hidden="false" customHeight="false" outlineLevel="0" collapsed="false">
      <c r="A154" s="315" t="s">
        <v>382</v>
      </c>
      <c r="B154" s="315" t="s">
        <v>172</v>
      </c>
      <c r="C154" s="330" t="n">
        <v>0</v>
      </c>
      <c r="F154" s="0"/>
      <c r="G154" s="0"/>
      <c r="H154" s="0"/>
    </row>
    <row r="155" customFormat="false" ht="12.75" hidden="false" customHeight="false" outlineLevel="0" collapsed="false">
      <c r="A155" s="315" t="s">
        <v>383</v>
      </c>
      <c r="B155" s="315" t="s">
        <v>102</v>
      </c>
      <c r="C155" s="330" t="n">
        <v>8017.058654</v>
      </c>
      <c r="F155" s="0"/>
      <c r="G155" s="0"/>
      <c r="H155" s="0"/>
    </row>
    <row r="156" customFormat="false" ht="12.75" hidden="false" customHeight="false" outlineLevel="0" collapsed="false">
      <c r="A156" s="315" t="s">
        <v>384</v>
      </c>
      <c r="B156" s="315" t="s">
        <v>116</v>
      </c>
      <c r="C156" s="330" t="n">
        <v>3872.545513</v>
      </c>
      <c r="F156" s="0"/>
      <c r="G156" s="0"/>
      <c r="H156" s="0"/>
    </row>
    <row r="157" customFormat="false" ht="12.75" hidden="false" customHeight="false" outlineLevel="0" collapsed="false">
      <c r="A157" s="315" t="s">
        <v>385</v>
      </c>
      <c r="B157" s="315" t="s">
        <v>172</v>
      </c>
      <c r="C157" s="330" t="n">
        <v>0</v>
      </c>
      <c r="F157" s="0"/>
      <c r="G157" s="0"/>
      <c r="H157" s="0"/>
    </row>
    <row r="158" customFormat="false" ht="12.75" hidden="false" customHeight="false" outlineLevel="0" collapsed="false">
      <c r="A158" s="315" t="s">
        <v>386</v>
      </c>
      <c r="B158" s="315" t="s">
        <v>95</v>
      </c>
      <c r="C158" s="330" t="n">
        <v>0</v>
      </c>
      <c r="F158" s="0"/>
      <c r="G158" s="0"/>
      <c r="H158" s="0"/>
    </row>
    <row r="159" customFormat="false" ht="12.75" hidden="false" customHeight="false" outlineLevel="0" collapsed="false">
      <c r="A159" s="315" t="s">
        <v>387</v>
      </c>
      <c r="B159" s="315" t="s">
        <v>116</v>
      </c>
      <c r="C159" s="330" t="n">
        <v>-49.01887</v>
      </c>
      <c r="F159" s="0"/>
      <c r="G159" s="0"/>
      <c r="H159" s="0"/>
    </row>
    <row r="160" customFormat="false" ht="12.75" hidden="false" customHeight="false" outlineLevel="0" collapsed="false">
      <c r="A160" s="315" t="s">
        <v>111</v>
      </c>
      <c r="B160" s="315" t="s">
        <v>109</v>
      </c>
      <c r="C160" s="330" t="n">
        <v>-4506.345432</v>
      </c>
      <c r="F160" s="0"/>
      <c r="G160" s="0"/>
      <c r="H160" s="0"/>
    </row>
    <row r="161" customFormat="false" ht="12.75" hidden="false" customHeight="false" outlineLevel="0" collapsed="false">
      <c r="A161" s="315" t="s">
        <v>388</v>
      </c>
      <c r="B161" s="315" t="s">
        <v>116</v>
      </c>
      <c r="C161" s="330" t="n">
        <v>0</v>
      </c>
      <c r="F161" s="0"/>
      <c r="G161" s="0"/>
      <c r="H161" s="0"/>
    </row>
    <row r="162" customFormat="false" ht="12.75" hidden="false" customHeight="false" outlineLevel="0" collapsed="false">
      <c r="A162" s="315" t="s">
        <v>389</v>
      </c>
      <c r="B162" s="315" t="s">
        <v>172</v>
      </c>
      <c r="C162" s="330" t="n">
        <v>-3686.18593</v>
      </c>
    </row>
    <row r="163" customFormat="false" ht="12.75" hidden="false" customHeight="false" outlineLevel="0" collapsed="false">
      <c r="A163" s="315" t="s">
        <v>390</v>
      </c>
      <c r="B163" s="315" t="s">
        <v>102</v>
      </c>
      <c r="C163" s="330" t="n">
        <v>0</v>
      </c>
    </row>
    <row r="164" customFormat="false" ht="12.75" hidden="false" customHeight="false" outlineLevel="0" collapsed="false">
      <c r="A164" s="315" t="s">
        <v>391</v>
      </c>
      <c r="B164" s="315" t="s">
        <v>116</v>
      </c>
      <c r="C164" s="330" t="n">
        <v>0</v>
      </c>
    </row>
    <row r="165" customFormat="false" ht="12.75" hidden="false" customHeight="false" outlineLevel="0" collapsed="false">
      <c r="A165" s="315" t="s">
        <v>392</v>
      </c>
      <c r="B165" s="315" t="s">
        <v>116</v>
      </c>
      <c r="C165" s="330" t="n">
        <v>-4175.386299</v>
      </c>
    </row>
    <row r="166" customFormat="false" ht="12.75" hidden="false" customHeight="false" outlineLevel="0" collapsed="false">
      <c r="A166" s="315" t="s">
        <v>393</v>
      </c>
      <c r="B166" s="315" t="s">
        <v>172</v>
      </c>
      <c r="C166" s="330" t="n">
        <v>-4046.34583</v>
      </c>
    </row>
    <row r="167" customFormat="false" ht="12.75" hidden="false" customHeight="false" outlineLevel="0" collapsed="false">
      <c r="A167" s="315" t="s">
        <v>394</v>
      </c>
      <c r="B167" s="315" t="s">
        <v>184</v>
      </c>
      <c r="C167" s="330" t="n">
        <v>4283.065364</v>
      </c>
    </row>
    <row r="168" customFormat="false" ht="12.75" hidden="false" customHeight="false" outlineLevel="0" collapsed="false">
      <c r="A168" s="315" t="s">
        <v>395</v>
      </c>
      <c r="B168" s="315" t="s">
        <v>116</v>
      </c>
      <c r="C168" s="330" t="n">
        <v>-4907.66297</v>
      </c>
    </row>
    <row r="169" customFormat="false" ht="12.75" hidden="false" customHeight="false" outlineLevel="0" collapsed="false">
      <c r="A169" s="315" t="s">
        <v>396</v>
      </c>
      <c r="B169" s="315" t="s">
        <v>260</v>
      </c>
      <c r="C169" s="330" t="n">
        <v>3888.129155</v>
      </c>
    </row>
    <row r="170" customFormat="false" ht="12.75" hidden="false" customHeight="false" outlineLevel="0" collapsed="false">
      <c r="A170" s="315" t="s">
        <v>397</v>
      </c>
      <c r="B170" s="315" t="s">
        <v>163</v>
      </c>
      <c r="C170" s="330" t="n">
        <v>0</v>
      </c>
    </row>
    <row r="171" customFormat="false" ht="12.75" hidden="false" customHeight="false" outlineLevel="0" collapsed="false">
      <c r="A171" s="315" t="s">
        <v>398</v>
      </c>
      <c r="B171" s="315" t="s">
        <v>116</v>
      </c>
      <c r="C171" s="330" t="n">
        <v>-4130.348886</v>
      </c>
    </row>
    <row r="172" customFormat="false" ht="12.75" hidden="false" customHeight="false" outlineLevel="0" collapsed="false">
      <c r="A172" s="315" t="s">
        <v>399</v>
      </c>
      <c r="B172" s="315" t="s">
        <v>109</v>
      </c>
      <c r="C172" s="330" t="n">
        <v>8374.443097</v>
      </c>
    </row>
    <row r="173" customFormat="false" ht="12.75" hidden="false" customHeight="false" outlineLevel="0" collapsed="false">
      <c r="A173" s="315" t="s">
        <v>400</v>
      </c>
      <c r="B173" s="315" t="s">
        <v>304</v>
      </c>
      <c r="C173" s="330" t="n">
        <v>8167.676949</v>
      </c>
    </row>
    <row r="174" customFormat="false" ht="12.75" hidden="false" customHeight="false" outlineLevel="0" collapsed="false">
      <c r="A174" s="315" t="s">
        <v>401</v>
      </c>
      <c r="B174" s="315" t="s">
        <v>95</v>
      </c>
      <c r="C174" s="330" t="n">
        <v>-2.60570199999984</v>
      </c>
    </row>
    <row r="175" customFormat="false" ht="12.75" hidden="false" customHeight="false" outlineLevel="0" collapsed="false">
      <c r="A175" s="315" t="s">
        <v>402</v>
      </c>
      <c r="B175" s="315" t="s">
        <v>102</v>
      </c>
      <c r="C175" s="330" t="n">
        <v>0</v>
      </c>
    </row>
    <row r="176" customFormat="false" ht="12.75" hidden="false" customHeight="false" outlineLevel="0" collapsed="false">
      <c r="A176" s="315" t="s">
        <v>403</v>
      </c>
      <c r="B176" s="315" t="s">
        <v>109</v>
      </c>
      <c r="C176" s="330"/>
    </row>
    <row r="177" customFormat="false" ht="12.75" hidden="false" customHeight="false" outlineLevel="0" collapsed="false">
      <c r="A177" s="315" t="s">
        <v>404</v>
      </c>
      <c r="B177" s="315" t="s">
        <v>116</v>
      </c>
      <c r="C177" s="330" t="n">
        <v>0</v>
      </c>
    </row>
    <row r="178" customFormat="false" ht="12.75" hidden="false" customHeight="false" outlineLevel="0" collapsed="false">
      <c r="A178" s="315" t="s">
        <v>405</v>
      </c>
      <c r="B178" s="315" t="s">
        <v>184</v>
      </c>
      <c r="C178" s="330" t="n">
        <v>-187.89416</v>
      </c>
    </row>
    <row r="179" customFormat="false" ht="12.75" hidden="false" customHeight="false" outlineLevel="0" collapsed="false">
      <c r="A179" s="315" t="s">
        <v>406</v>
      </c>
      <c r="B179" s="315" t="s">
        <v>150</v>
      </c>
      <c r="C179" s="330" t="n">
        <v>0</v>
      </c>
    </row>
    <row r="180" customFormat="false" ht="12.75" hidden="false" customHeight="false" outlineLevel="0" collapsed="false">
      <c r="A180" s="315" t="s">
        <v>407</v>
      </c>
      <c r="B180" s="315" t="s">
        <v>172</v>
      </c>
      <c r="C180" s="330" t="n">
        <v>0</v>
      </c>
    </row>
    <row r="181" customFormat="false" ht="12.75" hidden="false" customHeight="false" outlineLevel="0" collapsed="false">
      <c r="A181" s="315" t="s">
        <v>408</v>
      </c>
      <c r="B181" s="315" t="s">
        <v>95</v>
      </c>
      <c r="C181" s="330" t="n">
        <v>-4188.495558</v>
      </c>
    </row>
    <row r="182" customFormat="false" ht="12.75" hidden="false" customHeight="false" outlineLevel="0" collapsed="false">
      <c r="A182" s="315" t="s">
        <v>409</v>
      </c>
      <c r="B182" s="315" t="s">
        <v>172</v>
      </c>
      <c r="C182" s="330" t="n">
        <v>-10166.330388</v>
      </c>
    </row>
    <row r="183" customFormat="false" ht="12.75" hidden="false" customHeight="false" outlineLevel="0" collapsed="false">
      <c r="A183" s="315" t="s">
        <v>411</v>
      </c>
      <c r="B183" s="315" t="s">
        <v>116</v>
      </c>
      <c r="C183" s="330" t="n">
        <v>0</v>
      </c>
    </row>
    <row r="184" customFormat="false" ht="12.75" hidden="false" customHeight="false" outlineLevel="0" collapsed="false">
      <c r="A184" s="315" t="s">
        <v>412</v>
      </c>
      <c r="B184" s="315" t="s">
        <v>109</v>
      </c>
      <c r="C184" s="330" t="n">
        <v>1088.536005</v>
      </c>
    </row>
    <row r="185" customFormat="false" ht="12.75" hidden="false" customHeight="false" outlineLevel="0" collapsed="false">
      <c r="A185" s="315" t="s">
        <v>413</v>
      </c>
      <c r="B185" s="315" t="s">
        <v>109</v>
      </c>
      <c r="C185" s="330" t="n">
        <v>2098.137939</v>
      </c>
    </row>
    <row r="186" customFormat="false" ht="12.75" hidden="false" customHeight="false" outlineLevel="0" collapsed="false">
      <c r="A186" s="315" t="s">
        <v>414</v>
      </c>
      <c r="B186" s="315" t="s">
        <v>95</v>
      </c>
      <c r="C186" s="330" t="n">
        <v>10483.408622</v>
      </c>
    </row>
    <row r="187" customFormat="false" ht="12.75" hidden="false" customHeight="false" outlineLevel="0" collapsed="false">
      <c r="A187" s="315" t="s">
        <v>415</v>
      </c>
      <c r="B187" s="315" t="s">
        <v>172</v>
      </c>
      <c r="C187" s="330" t="n">
        <v>2135.720542</v>
      </c>
    </row>
    <row r="188" customFormat="false" ht="12.75" hidden="false" customHeight="false" outlineLevel="0" collapsed="false">
      <c r="A188" s="315" t="s">
        <v>416</v>
      </c>
      <c r="B188" s="315" t="s">
        <v>184</v>
      </c>
      <c r="C188" s="330" t="n">
        <v>7358.624136</v>
      </c>
    </row>
    <row r="189" customFormat="false" ht="12.75" hidden="false" customHeight="false" outlineLevel="0" collapsed="false">
      <c r="A189" s="315" t="s">
        <v>417</v>
      </c>
      <c r="B189" s="315" t="s">
        <v>102</v>
      </c>
      <c r="C189" s="330" t="n">
        <v>0</v>
      </c>
    </row>
    <row r="190" customFormat="false" ht="12.75" hidden="false" customHeight="false" outlineLevel="0" collapsed="false">
      <c r="A190" s="315" t="s">
        <v>418</v>
      </c>
      <c r="B190" s="315" t="s">
        <v>95</v>
      </c>
      <c r="C190" s="330" t="n">
        <v>-3014.878839</v>
      </c>
    </row>
    <row r="191" customFormat="false" ht="12.75" hidden="false" customHeight="false" outlineLevel="0" collapsed="false">
      <c r="A191" s="319" t="s">
        <v>442</v>
      </c>
      <c r="B191" s="324"/>
      <c r="C191" s="331" t="n">
        <v>213524.104964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H79"/>
  <sheetViews>
    <sheetView showFormulas="false" showGridLines="true" showRowColHeaders="true" showZeros="true" rightToLeft="false" tabSelected="false" showOutlineSymbols="true" defaultGridColor="true" view="normal" topLeftCell="A69" colorId="64" zoomScale="75" zoomScaleNormal="75" zoomScalePageLayoutView="100" workbookViewId="0">
      <selection pane="topLeft" activeCell="E20" activeCellId="0" sqref="E2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5.99"/>
    <col collapsed="false" customWidth="true" hidden="false" outlineLevel="0" max="2" min="2" style="0" width="12.99"/>
    <col collapsed="false" customWidth="true" hidden="false" outlineLevel="0" max="3" min="3" style="0" width="14.99"/>
    <col collapsed="false" customWidth="true" hidden="false" outlineLevel="0" max="4" min="4" style="0" width="15.28"/>
    <col collapsed="false" customWidth="true" hidden="false" outlineLevel="0" max="5" min="5" style="0" width="15.41"/>
    <col collapsed="false" customWidth="true" hidden="false" outlineLevel="0" max="6" min="6" style="0" width="15.56"/>
    <col collapsed="false" customWidth="true" hidden="false" outlineLevel="0" max="7" min="7" style="0" width="15.85"/>
    <col collapsed="false" customWidth="true" hidden="false" outlineLevel="0" max="8" min="8" style="0" width="15.7"/>
  </cols>
  <sheetData>
    <row r="1" customFormat="false" ht="12.75" hidden="false" customHeight="false" outlineLevel="0" collapsed="false">
      <c r="A1" s="314" t="s">
        <v>79</v>
      </c>
      <c r="B1" s="314" t="s">
        <v>2</v>
      </c>
    </row>
    <row r="2" customFormat="false" ht="12.75" hidden="false" customHeight="false" outlineLevel="0" collapsed="false">
      <c r="A2" s="314" t="s">
        <v>80</v>
      </c>
      <c r="B2" s="314" t="s">
        <v>433</v>
      </c>
    </row>
    <row r="4" customFormat="false" ht="12.75" hidden="false" customHeight="false" outlineLevel="0" collapsed="false">
      <c r="A4" s="315"/>
      <c r="B4" s="316"/>
      <c r="C4" s="314" t="s">
        <v>434</v>
      </c>
      <c r="D4" s="316"/>
      <c r="E4" s="316"/>
      <c r="F4" s="316"/>
      <c r="G4" s="316"/>
      <c r="H4" s="317"/>
    </row>
    <row r="5" customFormat="false" ht="12.75" hidden="false" customHeight="false" outlineLevel="0" collapsed="false">
      <c r="A5" s="314" t="s">
        <v>83</v>
      </c>
      <c r="B5" s="314" t="s">
        <v>84</v>
      </c>
      <c r="C5" s="315" t="s">
        <v>435</v>
      </c>
      <c r="D5" s="316" t="s">
        <v>436</v>
      </c>
      <c r="E5" s="316" t="s">
        <v>437</v>
      </c>
      <c r="F5" s="316" t="s">
        <v>438</v>
      </c>
      <c r="G5" s="316" t="s">
        <v>449</v>
      </c>
      <c r="H5" s="317" t="s">
        <v>439</v>
      </c>
    </row>
    <row r="6" customFormat="false" ht="12.75" hidden="false" customHeight="false" outlineLevel="0" collapsed="false">
      <c r="A6" s="315" t="s">
        <v>151</v>
      </c>
      <c r="B6" s="315" t="s">
        <v>152</v>
      </c>
      <c r="C6" s="303" t="n">
        <v>-101296.926259</v>
      </c>
      <c r="D6" s="304" t="n">
        <v>137223.834495</v>
      </c>
      <c r="E6" s="304" t="n">
        <v>3052.145223</v>
      </c>
      <c r="F6" s="304" t="n">
        <v>3052.145223</v>
      </c>
      <c r="G6" s="304" t="n">
        <v>81405.477651</v>
      </c>
      <c r="H6" s="305" t="n">
        <v>3052.145223</v>
      </c>
    </row>
    <row r="7" customFormat="false" ht="12.75" hidden="false" customHeight="false" outlineLevel="0" collapsed="false">
      <c r="A7" s="322"/>
      <c r="B7" s="318" t="s">
        <v>107</v>
      </c>
      <c r="C7" s="308" t="n">
        <v>0</v>
      </c>
      <c r="D7" s="306" t="n">
        <v>0</v>
      </c>
      <c r="E7" s="306" t="n">
        <v>0</v>
      </c>
      <c r="F7" s="306" t="n">
        <v>0</v>
      </c>
      <c r="G7" s="306" t="n">
        <v>0</v>
      </c>
      <c r="H7" s="309" t="n">
        <v>0</v>
      </c>
    </row>
    <row r="8" customFormat="false" ht="12.75" hidden="false" customHeight="false" outlineLevel="0" collapsed="false">
      <c r="A8" s="322"/>
      <c r="B8" s="318" t="s">
        <v>97</v>
      </c>
      <c r="C8" s="308" t="n">
        <v>0</v>
      </c>
      <c r="D8" s="306" t="n">
        <v>0</v>
      </c>
      <c r="E8" s="306" t="n">
        <v>0</v>
      </c>
      <c r="F8" s="306" t="n">
        <v>0</v>
      </c>
      <c r="G8" s="306" t="n">
        <v>0</v>
      </c>
      <c r="H8" s="309" t="n">
        <v>0</v>
      </c>
    </row>
    <row r="9" customFormat="false" ht="12.75" hidden="false" customHeight="false" outlineLevel="0" collapsed="false">
      <c r="A9" s="322"/>
      <c r="B9" s="318" t="s">
        <v>110</v>
      </c>
      <c r="C9" s="308" t="n">
        <v>220022.653333</v>
      </c>
      <c r="D9" s="306" t="n">
        <v>164667.752346</v>
      </c>
      <c r="E9" s="306" t="n">
        <v>0</v>
      </c>
      <c r="F9" s="306" t="n">
        <v>0</v>
      </c>
      <c r="G9" s="306" t="n">
        <v>0</v>
      </c>
      <c r="H9" s="309" t="n">
        <v>0</v>
      </c>
    </row>
    <row r="10" customFormat="false" ht="12.75" hidden="false" customHeight="false" outlineLevel="0" collapsed="false">
      <c r="A10" s="322"/>
      <c r="B10" s="318" t="s">
        <v>168</v>
      </c>
      <c r="C10" s="308" t="n">
        <v>279110.706406</v>
      </c>
      <c r="D10" s="306" t="n">
        <v>62380.1510390001</v>
      </c>
      <c r="E10" s="306" t="n">
        <v>-767.222310999985</v>
      </c>
      <c r="F10" s="306" t="n">
        <v>-767.222310999985</v>
      </c>
      <c r="G10" s="306" t="n">
        <v>12986.206703</v>
      </c>
      <c r="H10" s="309" t="n">
        <v>-767.222311</v>
      </c>
    </row>
    <row r="11" customFormat="false" ht="12.75" hidden="false" customHeight="false" outlineLevel="0" collapsed="false">
      <c r="A11" s="332" t="s">
        <v>450</v>
      </c>
      <c r="B11" s="333"/>
      <c r="C11" s="334" t="n">
        <v>397836.43348</v>
      </c>
      <c r="D11" s="335" t="n">
        <v>364271.73788</v>
      </c>
      <c r="E11" s="335" t="n">
        <v>2284.92291200001</v>
      </c>
      <c r="F11" s="335" t="n">
        <v>2284.92291200001</v>
      </c>
      <c r="G11" s="335" t="n">
        <v>94391.684354</v>
      </c>
      <c r="H11" s="336" t="n">
        <v>2284.922912</v>
      </c>
    </row>
    <row r="12" customFormat="false" ht="12.75" hidden="false" customHeight="false" outlineLevel="0" collapsed="false">
      <c r="A12" s="315" t="s">
        <v>96</v>
      </c>
      <c r="B12" s="315" t="s">
        <v>239</v>
      </c>
      <c r="C12" s="303" t="n">
        <v>63715.289192</v>
      </c>
      <c r="D12" s="304" t="n">
        <v>1908.53522000001</v>
      </c>
      <c r="E12" s="304" t="n">
        <v>84.4331209999946</v>
      </c>
      <c r="F12" s="304" t="n">
        <v>84.4331209999946</v>
      </c>
      <c r="G12" s="304" t="n">
        <v>-18.4133810000094</v>
      </c>
      <c r="H12" s="305" t="n">
        <v>84.4331209999946</v>
      </c>
    </row>
    <row r="13" customFormat="false" ht="12.75" hidden="false" customHeight="false" outlineLevel="0" collapsed="false">
      <c r="A13" s="322"/>
      <c r="B13" s="318" t="s">
        <v>152</v>
      </c>
      <c r="C13" s="308" t="n">
        <v>-50156.3688</v>
      </c>
      <c r="D13" s="306" t="n">
        <v>153099.180416</v>
      </c>
      <c r="E13" s="306" t="n">
        <v>4106.62526</v>
      </c>
      <c r="F13" s="306" t="n">
        <v>4106.62526</v>
      </c>
      <c r="G13" s="306" t="n">
        <v>26157.110682</v>
      </c>
      <c r="H13" s="309" t="n">
        <v>4106.62526</v>
      </c>
    </row>
    <row r="14" customFormat="false" ht="12.75" hidden="false" customHeight="false" outlineLevel="0" collapsed="false">
      <c r="A14" s="322"/>
      <c r="B14" s="318" t="s">
        <v>344</v>
      </c>
      <c r="C14" s="308" t="n">
        <v>159945.495225</v>
      </c>
      <c r="D14" s="306" t="n">
        <v>50472.965785</v>
      </c>
      <c r="E14" s="306" t="n">
        <v>-22311.614925</v>
      </c>
      <c r="F14" s="306" t="n">
        <v>-22311.614925</v>
      </c>
      <c r="G14" s="306" t="n">
        <v>-79451.813947</v>
      </c>
      <c r="H14" s="309" t="n">
        <v>-22311.614925</v>
      </c>
    </row>
    <row r="15" customFormat="false" ht="12.75" hidden="false" customHeight="false" outlineLevel="0" collapsed="false">
      <c r="A15" s="322"/>
      <c r="B15" s="318" t="s">
        <v>107</v>
      </c>
      <c r="C15" s="308" t="n">
        <v>351511.048292753</v>
      </c>
      <c r="D15" s="306" t="n">
        <v>169589.385377752</v>
      </c>
      <c r="E15" s="306" t="n">
        <v>14559.8656891545</v>
      </c>
      <c r="F15" s="306" t="n">
        <v>14559.8656891545</v>
      </c>
      <c r="G15" s="306" t="n">
        <v>56377.7980736855</v>
      </c>
      <c r="H15" s="309" t="n">
        <v>14559.8656891545</v>
      </c>
    </row>
    <row r="16" customFormat="false" ht="12.75" hidden="false" customHeight="false" outlineLevel="0" collapsed="false">
      <c r="A16" s="322"/>
      <c r="B16" s="318" t="s">
        <v>97</v>
      </c>
      <c r="C16" s="308" t="n">
        <v>115090.716255215</v>
      </c>
      <c r="D16" s="306" t="n">
        <v>-157469.738852785</v>
      </c>
      <c r="E16" s="306" t="n">
        <v>53384.9407887151</v>
      </c>
      <c r="F16" s="306" t="n">
        <v>53384.9407887151</v>
      </c>
      <c r="G16" s="306" t="n">
        <v>81456.142823215</v>
      </c>
      <c r="H16" s="309" t="n">
        <v>53384.9407887151</v>
      </c>
    </row>
    <row r="17" customFormat="false" ht="12.75" hidden="false" customHeight="false" outlineLevel="0" collapsed="false">
      <c r="A17" s="322"/>
      <c r="B17" s="318" t="s">
        <v>282</v>
      </c>
      <c r="C17" s="308" t="n">
        <v>-139951.004047</v>
      </c>
      <c r="D17" s="306" t="n">
        <v>26880.61398</v>
      </c>
      <c r="E17" s="306" t="n">
        <v>-111461.963546</v>
      </c>
      <c r="F17" s="306" t="n">
        <v>-111461.963546</v>
      </c>
      <c r="G17" s="306" t="n">
        <v>-81424.637238</v>
      </c>
      <c r="H17" s="309" t="n">
        <v>-111461.963546</v>
      </c>
    </row>
    <row r="18" customFormat="false" ht="12.75" hidden="false" customHeight="false" outlineLevel="0" collapsed="false">
      <c r="A18" s="322"/>
      <c r="B18" s="318" t="s">
        <v>216</v>
      </c>
      <c r="C18" s="308" t="n">
        <v>154168.614761</v>
      </c>
      <c r="D18" s="306" t="n">
        <v>-98475.210882</v>
      </c>
      <c r="E18" s="306" t="n">
        <v>-303.972753000009</v>
      </c>
      <c r="F18" s="306" t="n">
        <v>-303.972753000009</v>
      </c>
      <c r="G18" s="306" t="n">
        <v>-25754.621597</v>
      </c>
      <c r="H18" s="309" t="n">
        <v>-303.972753000009</v>
      </c>
    </row>
    <row r="19" customFormat="false" ht="12.75" hidden="false" customHeight="false" outlineLevel="0" collapsed="false">
      <c r="A19" s="322"/>
      <c r="B19" s="318" t="s">
        <v>117</v>
      </c>
      <c r="C19" s="308" t="n">
        <v>-114051.71884431</v>
      </c>
      <c r="D19" s="306" t="n">
        <v>-128239.14541131</v>
      </c>
      <c r="E19" s="306" t="n">
        <v>-72579.8486075601</v>
      </c>
      <c r="F19" s="306" t="n">
        <v>-72579.8486075601</v>
      </c>
      <c r="G19" s="306" t="n">
        <v>-78137.80911731</v>
      </c>
      <c r="H19" s="309" t="n">
        <v>-72579.84860756</v>
      </c>
    </row>
    <row r="20" customFormat="false" ht="12.75" hidden="false" customHeight="false" outlineLevel="0" collapsed="false">
      <c r="A20" s="322"/>
      <c r="B20" s="318" t="s">
        <v>207</v>
      </c>
      <c r="C20" s="308" t="n">
        <v>-22999.0122828375</v>
      </c>
      <c r="D20" s="306" t="n">
        <v>-16312.3884653396</v>
      </c>
      <c r="E20" s="306" t="n">
        <v>102.578657786507</v>
      </c>
      <c r="F20" s="306" t="n">
        <v>102.578657786507</v>
      </c>
      <c r="G20" s="306" t="n">
        <v>-50043.1381843757</v>
      </c>
      <c r="H20" s="309" t="n">
        <v>-14.4213422134926</v>
      </c>
    </row>
    <row r="21" customFormat="false" ht="12.75" hidden="false" customHeight="false" outlineLevel="0" collapsed="false">
      <c r="A21" s="322"/>
      <c r="B21" s="318" t="s">
        <v>103</v>
      </c>
      <c r="C21" s="308" t="n">
        <v>446530.747357765</v>
      </c>
      <c r="D21" s="306" t="n">
        <v>119694.694308233</v>
      </c>
      <c r="E21" s="306" t="n">
        <v>56872.737141381</v>
      </c>
      <c r="F21" s="306" t="n">
        <v>56872.737141381</v>
      </c>
      <c r="G21" s="306" t="n">
        <v>40381.3544551582</v>
      </c>
      <c r="H21" s="309" t="n">
        <v>56784.499641381</v>
      </c>
    </row>
    <row r="22" customFormat="false" ht="12.75" hidden="false" customHeight="false" outlineLevel="0" collapsed="false">
      <c r="A22" s="322"/>
      <c r="B22" s="318" t="s">
        <v>110</v>
      </c>
      <c r="C22" s="308" t="n">
        <v>761745.647951033</v>
      </c>
      <c r="D22" s="306" t="n">
        <v>423422.563288032</v>
      </c>
      <c r="E22" s="306" t="n">
        <v>-37491.8392267436</v>
      </c>
      <c r="F22" s="306" t="n">
        <v>-37491.8392267436</v>
      </c>
      <c r="G22" s="306" t="n">
        <v>389873.089540032</v>
      </c>
      <c r="H22" s="309" t="n">
        <v>-37491.8392267436</v>
      </c>
    </row>
    <row r="23" customFormat="false" ht="12.75" hidden="false" customHeight="false" outlineLevel="0" collapsed="false">
      <c r="A23" s="322"/>
      <c r="B23" s="318" t="s">
        <v>168</v>
      </c>
      <c r="C23" s="308" t="n">
        <v>135423.859366</v>
      </c>
      <c r="D23" s="306" t="n">
        <v>24615.808925</v>
      </c>
      <c r="E23" s="306" t="n">
        <v>10436.121533</v>
      </c>
      <c r="F23" s="306" t="n">
        <v>10436.121533</v>
      </c>
      <c r="G23" s="306" t="n">
        <v>50063.4683600001</v>
      </c>
      <c r="H23" s="309" t="n">
        <v>10436.121533</v>
      </c>
    </row>
    <row r="24" customFormat="false" ht="12.75" hidden="false" customHeight="false" outlineLevel="0" collapsed="false">
      <c r="A24" s="332" t="s">
        <v>451</v>
      </c>
      <c r="B24" s="333"/>
      <c r="C24" s="334" t="n">
        <v>1860973.31442662</v>
      </c>
      <c r="D24" s="335" t="n">
        <v>569187.263688583</v>
      </c>
      <c r="E24" s="335" t="n">
        <v>-104601.936867267</v>
      </c>
      <c r="F24" s="335" t="n">
        <v>-104601.936867267</v>
      </c>
      <c r="G24" s="335" t="n">
        <v>329478.530469405</v>
      </c>
      <c r="H24" s="336" t="n">
        <v>-104807.174367267</v>
      </c>
    </row>
    <row r="25" customFormat="false" ht="12.75" hidden="false" customHeight="false" outlineLevel="0" collapsed="false">
      <c r="A25" s="315" t="s">
        <v>191</v>
      </c>
      <c r="B25" s="315" t="s">
        <v>152</v>
      </c>
      <c r="C25" s="303" t="n">
        <v>0</v>
      </c>
      <c r="D25" s="304" t="n">
        <v>0</v>
      </c>
      <c r="E25" s="304" t="n">
        <v>0</v>
      </c>
      <c r="F25" s="304" t="n">
        <v>0</v>
      </c>
      <c r="G25" s="304" t="n">
        <v>0</v>
      </c>
      <c r="H25" s="305" t="n">
        <v>0</v>
      </c>
    </row>
    <row r="26" customFormat="false" ht="12.75" hidden="false" customHeight="false" outlineLevel="0" collapsed="false">
      <c r="A26" s="322"/>
      <c r="B26" s="318" t="s">
        <v>97</v>
      </c>
      <c r="C26" s="308" t="n">
        <v>50577.662930585</v>
      </c>
      <c r="D26" s="306" t="n">
        <v>-158517.064117415</v>
      </c>
      <c r="E26" s="306" t="n">
        <v>-28709.453997817</v>
      </c>
      <c r="F26" s="306" t="n">
        <v>-28709.453997817</v>
      </c>
      <c r="G26" s="306" t="n">
        <v>-94823.8337584025</v>
      </c>
      <c r="H26" s="309" t="n">
        <v>-28709.453997817</v>
      </c>
    </row>
    <row r="27" customFormat="false" ht="12.75" hidden="false" customHeight="false" outlineLevel="0" collapsed="false">
      <c r="A27" s="322"/>
      <c r="B27" s="318" t="s">
        <v>282</v>
      </c>
      <c r="C27" s="308" t="n">
        <v>-9798.61292869751</v>
      </c>
      <c r="D27" s="306" t="n">
        <v>-9798.61292869751</v>
      </c>
      <c r="E27" s="306" t="n">
        <v>1411.5559809445</v>
      </c>
      <c r="F27" s="306" t="n">
        <v>1411.5559809445</v>
      </c>
      <c r="G27" s="306" t="n">
        <v>590.287434027698</v>
      </c>
      <c r="H27" s="309" t="n">
        <v>1411.5559809445</v>
      </c>
    </row>
    <row r="28" customFormat="false" ht="12.75" hidden="false" customHeight="false" outlineLevel="0" collapsed="false">
      <c r="A28" s="322"/>
      <c r="B28" s="318" t="s">
        <v>216</v>
      </c>
      <c r="C28" s="308" t="n">
        <v>9293.635363</v>
      </c>
      <c r="D28" s="306" t="n">
        <v>9293.635363</v>
      </c>
      <c r="E28" s="306" t="n">
        <v>-272.566344000001</v>
      </c>
      <c r="F28" s="306" t="n">
        <v>-272.566344000001</v>
      </c>
      <c r="G28" s="306" t="n">
        <v>12227.079198</v>
      </c>
      <c r="H28" s="309" t="n">
        <v>-272.566344000001</v>
      </c>
    </row>
    <row r="29" customFormat="false" ht="12.75" hidden="false" customHeight="false" outlineLevel="0" collapsed="false">
      <c r="A29" s="322"/>
      <c r="B29" s="318" t="s">
        <v>103</v>
      </c>
      <c r="C29" s="308" t="n">
        <v>-93653.345368</v>
      </c>
      <c r="D29" s="306" t="n">
        <v>-93653.345368</v>
      </c>
      <c r="E29" s="306" t="n">
        <v>-11291.242985</v>
      </c>
      <c r="F29" s="306" t="n">
        <v>-11291.242985</v>
      </c>
      <c r="G29" s="306" t="n">
        <v>-39230.371494</v>
      </c>
      <c r="H29" s="309" t="n">
        <v>-11291.242985</v>
      </c>
    </row>
    <row r="30" customFormat="false" ht="12.75" hidden="false" customHeight="false" outlineLevel="0" collapsed="false">
      <c r="A30" s="322"/>
      <c r="B30" s="318" t="s">
        <v>110</v>
      </c>
      <c r="C30" s="308" t="n">
        <v>16997.573211</v>
      </c>
      <c r="D30" s="306" t="n">
        <v>-109162.59189</v>
      </c>
      <c r="E30" s="306" t="n">
        <v>-5878.444261</v>
      </c>
      <c r="F30" s="306" t="n">
        <v>-5878.444261</v>
      </c>
      <c r="G30" s="306" t="n">
        <v>-35038.837296</v>
      </c>
      <c r="H30" s="309" t="n">
        <v>-5878.444261</v>
      </c>
    </row>
    <row r="31" customFormat="false" ht="12.75" hidden="false" customHeight="false" outlineLevel="0" collapsed="false">
      <c r="A31" s="322"/>
      <c r="B31" s="318" t="s">
        <v>168</v>
      </c>
      <c r="C31" s="308" t="n">
        <v>84038.6081980001</v>
      </c>
      <c r="D31" s="306" t="n">
        <v>84596.604002</v>
      </c>
      <c r="E31" s="306" t="n">
        <v>9897.94150599999</v>
      </c>
      <c r="F31" s="306" t="n">
        <v>9897.94150599999</v>
      </c>
      <c r="G31" s="306" t="n">
        <v>36245.499558</v>
      </c>
      <c r="H31" s="309" t="n">
        <v>9897.94150599999</v>
      </c>
    </row>
    <row r="32" customFormat="false" ht="12.75" hidden="false" customHeight="false" outlineLevel="0" collapsed="false">
      <c r="A32" s="332" t="s">
        <v>452</v>
      </c>
      <c r="B32" s="333"/>
      <c r="C32" s="334" t="n">
        <v>57455.5214058876</v>
      </c>
      <c r="D32" s="335" t="n">
        <v>-277241.374939113</v>
      </c>
      <c r="E32" s="335" t="n">
        <v>-34842.2101008725</v>
      </c>
      <c r="F32" s="335" t="n">
        <v>-34842.2101008725</v>
      </c>
      <c r="G32" s="335" t="n">
        <v>-120030.176358375</v>
      </c>
      <c r="H32" s="336" t="n">
        <v>-34842.2101008725</v>
      </c>
    </row>
    <row r="33" customFormat="false" ht="12.75" hidden="false" customHeight="false" outlineLevel="0" collapsed="false">
      <c r="A33" s="315" t="s">
        <v>160</v>
      </c>
      <c r="B33" s="315" t="s">
        <v>107</v>
      </c>
      <c r="C33" s="303" t="n">
        <v>5538.522695</v>
      </c>
      <c r="D33" s="304" t="n">
        <v>5538.522695</v>
      </c>
      <c r="E33" s="304" t="n">
        <v>1114.136183</v>
      </c>
      <c r="F33" s="304" t="n">
        <v>1114.136183</v>
      </c>
      <c r="G33" s="304" t="n">
        <v>8884.230066</v>
      </c>
      <c r="H33" s="305" t="n">
        <v>1114.136183</v>
      </c>
    </row>
    <row r="34" customFormat="false" ht="12.75" hidden="false" customHeight="false" outlineLevel="0" collapsed="false">
      <c r="A34" s="322"/>
      <c r="B34" s="318" t="s">
        <v>282</v>
      </c>
      <c r="C34" s="308" t="n">
        <v>23721.707091</v>
      </c>
      <c r="D34" s="306" t="n">
        <v>11564.202478</v>
      </c>
      <c r="E34" s="306" t="n">
        <v>587.610495000001</v>
      </c>
      <c r="F34" s="306" t="n">
        <v>587.610495000001</v>
      </c>
      <c r="G34" s="306" t="n">
        <v>2870.574735</v>
      </c>
      <c r="H34" s="309" t="n">
        <v>587.610495000001</v>
      </c>
    </row>
    <row r="35" customFormat="false" ht="12.75" hidden="false" customHeight="false" outlineLevel="0" collapsed="false">
      <c r="A35" s="322"/>
      <c r="B35" s="318" t="s">
        <v>117</v>
      </c>
      <c r="C35" s="308" t="n">
        <v>47664.86177622</v>
      </c>
      <c r="D35" s="306" t="n">
        <v>53403.5484064078</v>
      </c>
      <c r="E35" s="306" t="n">
        <v>-5046.236640638</v>
      </c>
      <c r="F35" s="306" t="n">
        <v>-5046.236640638</v>
      </c>
      <c r="G35" s="306" t="n">
        <v>3373.8894609188</v>
      </c>
      <c r="H35" s="309" t="n">
        <v>-5076.049140638</v>
      </c>
    </row>
    <row r="36" customFormat="false" ht="12.75" hidden="false" customHeight="false" outlineLevel="0" collapsed="false">
      <c r="A36" s="322"/>
      <c r="B36" s="318" t="s">
        <v>103</v>
      </c>
      <c r="C36" s="308" t="n">
        <v>12440.270358</v>
      </c>
      <c r="D36" s="306" t="n">
        <v>42686.8606</v>
      </c>
      <c r="E36" s="306" t="n">
        <v>721.355578000001</v>
      </c>
      <c r="F36" s="306" t="n">
        <v>721.355578000001</v>
      </c>
      <c r="G36" s="306" t="n">
        <v>2692.404051</v>
      </c>
      <c r="H36" s="309" t="n">
        <v>721.355578000001</v>
      </c>
    </row>
    <row r="37" customFormat="false" ht="12.75" hidden="false" customHeight="false" outlineLevel="0" collapsed="false">
      <c r="A37" s="322"/>
      <c r="B37" s="318" t="s">
        <v>161</v>
      </c>
      <c r="C37" s="308" t="n">
        <v>-188.90444</v>
      </c>
      <c r="D37" s="306" t="n">
        <v>-188.90444</v>
      </c>
      <c r="E37" s="306" t="n">
        <v>-102.695141</v>
      </c>
      <c r="F37" s="306" t="n">
        <v>-102.695141</v>
      </c>
      <c r="G37" s="306" t="n">
        <v>-1269.951324</v>
      </c>
      <c r="H37" s="309" t="n">
        <v>-102.695141</v>
      </c>
    </row>
    <row r="38" customFormat="false" ht="12.75" hidden="false" customHeight="false" outlineLevel="0" collapsed="false">
      <c r="A38" s="322"/>
      <c r="B38" s="318" t="s">
        <v>110</v>
      </c>
      <c r="C38" s="308" t="n">
        <v>-168440.823254933</v>
      </c>
      <c r="D38" s="306" t="n">
        <v>-73993.6990923496</v>
      </c>
      <c r="E38" s="306" t="n">
        <v>-20867.9986816825</v>
      </c>
      <c r="F38" s="306" t="n">
        <v>-20867.9986816825</v>
      </c>
      <c r="G38" s="306" t="n">
        <v>-2191.9877514179</v>
      </c>
      <c r="H38" s="309" t="n">
        <v>-20867.9986816825</v>
      </c>
    </row>
    <row r="39" customFormat="false" ht="12.75" hidden="false" customHeight="false" outlineLevel="0" collapsed="false">
      <c r="A39" s="322"/>
      <c r="B39" s="318" t="s">
        <v>168</v>
      </c>
      <c r="C39" s="308" t="n">
        <v>-102240.196751</v>
      </c>
      <c r="D39" s="306" t="n">
        <v>-46054.468449</v>
      </c>
      <c r="E39" s="306" t="n">
        <v>1345.056917</v>
      </c>
      <c r="F39" s="306" t="n">
        <v>1345.056917</v>
      </c>
      <c r="G39" s="306" t="n">
        <v>3637.86765899996</v>
      </c>
      <c r="H39" s="309" t="n">
        <v>1345.056917</v>
      </c>
    </row>
    <row r="40" customFormat="false" ht="12.75" hidden="false" customHeight="false" outlineLevel="0" collapsed="false">
      <c r="A40" s="332" t="s">
        <v>453</v>
      </c>
      <c r="B40" s="333"/>
      <c r="C40" s="334" t="n">
        <v>-181504.562525713</v>
      </c>
      <c r="D40" s="335" t="n">
        <v>-7043.93780194176</v>
      </c>
      <c r="E40" s="335" t="n">
        <v>-22248.7712903205</v>
      </c>
      <c r="F40" s="335" t="n">
        <v>-22248.7712903205</v>
      </c>
      <c r="G40" s="335" t="n">
        <v>17997.0268965009</v>
      </c>
      <c r="H40" s="336" t="n">
        <v>-22278.5837903205</v>
      </c>
    </row>
    <row r="41" customFormat="false" ht="12.75" hidden="false" customHeight="false" outlineLevel="0" collapsed="false">
      <c r="A41" s="315" t="s">
        <v>410</v>
      </c>
      <c r="B41" s="315" t="s">
        <v>107</v>
      </c>
      <c r="C41" s="303" t="n">
        <v>-161245.198967385</v>
      </c>
      <c r="D41" s="304" t="n">
        <v>47752.5628472826</v>
      </c>
      <c r="E41" s="304" t="n">
        <v>-42033.3228539709</v>
      </c>
      <c r="F41" s="304" t="n">
        <v>-42033.3228539709</v>
      </c>
      <c r="G41" s="304" t="n">
        <v>-23719.7101951003</v>
      </c>
      <c r="H41" s="305" t="n">
        <v>-42110.810353971</v>
      </c>
    </row>
    <row r="42" customFormat="false" ht="12.75" hidden="false" customHeight="false" outlineLevel="0" collapsed="false">
      <c r="A42" s="332" t="s">
        <v>454</v>
      </c>
      <c r="B42" s="333"/>
      <c r="C42" s="334" t="n">
        <v>-161245.198967385</v>
      </c>
      <c r="D42" s="335" t="n">
        <v>47752.5628472826</v>
      </c>
      <c r="E42" s="335" t="n">
        <v>-42033.3228539709</v>
      </c>
      <c r="F42" s="335" t="n">
        <v>-42033.3228539709</v>
      </c>
      <c r="G42" s="335" t="n">
        <v>-23719.7101951003</v>
      </c>
      <c r="H42" s="336" t="n">
        <v>-42110.810353971</v>
      </c>
    </row>
    <row r="43" customFormat="false" ht="12.75" hidden="false" customHeight="false" outlineLevel="0" collapsed="false">
      <c r="A43" s="315" t="s">
        <v>188</v>
      </c>
      <c r="B43" s="315" t="s">
        <v>152</v>
      </c>
      <c r="C43" s="303" t="n">
        <v>0</v>
      </c>
      <c r="D43" s="304" t="n">
        <v>0</v>
      </c>
      <c r="E43" s="304" t="n">
        <v>0</v>
      </c>
      <c r="F43" s="304" t="n">
        <v>0</v>
      </c>
      <c r="G43" s="304" t="n">
        <v>0</v>
      </c>
      <c r="H43" s="305" t="n">
        <v>0</v>
      </c>
    </row>
    <row r="44" customFormat="false" ht="12.75" hidden="false" customHeight="false" outlineLevel="0" collapsed="false">
      <c r="A44" s="322"/>
      <c r="B44" s="318" t="s">
        <v>107</v>
      </c>
      <c r="C44" s="308" t="n">
        <v>-111933.333333</v>
      </c>
      <c r="D44" s="306" t="n">
        <v>-111933.333333</v>
      </c>
      <c r="E44" s="306" t="n">
        <v>0</v>
      </c>
      <c r="F44" s="306" t="n">
        <v>0</v>
      </c>
      <c r="G44" s="306" t="n">
        <v>0</v>
      </c>
      <c r="H44" s="309" t="n">
        <v>0</v>
      </c>
    </row>
    <row r="45" customFormat="false" ht="12.75" hidden="false" customHeight="false" outlineLevel="0" collapsed="false">
      <c r="A45" s="322"/>
      <c r="B45" s="318" t="s">
        <v>216</v>
      </c>
      <c r="C45" s="308" t="n">
        <v>961203.365763</v>
      </c>
      <c r="D45" s="306" t="n">
        <v>961203.365763</v>
      </c>
      <c r="E45" s="306" t="n">
        <v>-5233.30667600001</v>
      </c>
      <c r="F45" s="306" t="n">
        <v>-5233.30667600001</v>
      </c>
      <c r="G45" s="306" t="n">
        <v>961203.365763</v>
      </c>
      <c r="H45" s="309" t="n">
        <v>-5233.30667600001</v>
      </c>
    </row>
    <row r="46" customFormat="false" ht="12.75" hidden="false" customHeight="false" outlineLevel="0" collapsed="false">
      <c r="A46" s="322"/>
      <c r="B46" s="318" t="s">
        <v>207</v>
      </c>
      <c r="C46" s="308" t="n">
        <v>114765.959728</v>
      </c>
      <c r="D46" s="306" t="n">
        <v>4957.70029199997</v>
      </c>
      <c r="E46" s="306" t="n">
        <v>200.142340000002</v>
      </c>
      <c r="F46" s="306" t="n">
        <v>200.142340000002</v>
      </c>
      <c r="G46" s="306" t="n">
        <v>-51.4075859999866</v>
      </c>
      <c r="H46" s="309" t="n">
        <v>200.142340000002</v>
      </c>
    </row>
    <row r="47" customFormat="false" ht="12.75" hidden="false" customHeight="false" outlineLevel="0" collapsed="false">
      <c r="A47" s="322"/>
      <c r="B47" s="318" t="s">
        <v>110</v>
      </c>
      <c r="C47" s="308" t="n">
        <v>-7853.17847</v>
      </c>
      <c r="D47" s="306" t="n">
        <v>-7853.17847</v>
      </c>
      <c r="E47" s="306" t="n">
        <v>-2546.425704</v>
      </c>
      <c r="F47" s="306" t="n">
        <v>-2546.425704</v>
      </c>
      <c r="G47" s="306" t="n">
        <v>-13039.200838</v>
      </c>
      <c r="H47" s="309" t="n">
        <v>-2546.425704</v>
      </c>
    </row>
    <row r="48" customFormat="false" ht="12.75" hidden="false" customHeight="false" outlineLevel="0" collapsed="false">
      <c r="A48" s="322"/>
      <c r="B48" s="318" t="s">
        <v>168</v>
      </c>
      <c r="C48" s="308" t="n">
        <v>59125.532605</v>
      </c>
      <c r="D48" s="306" t="n">
        <v>15136.899252</v>
      </c>
      <c r="E48" s="306" t="n">
        <v>3161.556104</v>
      </c>
      <c r="F48" s="306" t="n">
        <v>3161.556104</v>
      </c>
      <c r="G48" s="306" t="n">
        <v>6128.971613</v>
      </c>
      <c r="H48" s="309" t="n">
        <v>3161.556104</v>
      </c>
    </row>
    <row r="49" customFormat="false" ht="12.75" hidden="false" customHeight="false" outlineLevel="0" collapsed="false">
      <c r="A49" s="332" t="s">
        <v>455</v>
      </c>
      <c r="B49" s="333"/>
      <c r="C49" s="334" t="n">
        <v>1015308.346293</v>
      </c>
      <c r="D49" s="335" t="n">
        <v>861511.453504</v>
      </c>
      <c r="E49" s="335" t="n">
        <v>-4418.033936</v>
      </c>
      <c r="F49" s="335" t="n">
        <v>-4418.033936</v>
      </c>
      <c r="G49" s="335" t="n">
        <v>954241.728952</v>
      </c>
      <c r="H49" s="336" t="n">
        <v>-4418.033936</v>
      </c>
    </row>
    <row r="50" customFormat="false" ht="12.75" hidden="false" customHeight="false" outlineLevel="0" collapsed="false">
      <c r="A50" s="315" t="s">
        <v>164</v>
      </c>
      <c r="B50" s="315" t="s">
        <v>107</v>
      </c>
      <c r="C50" s="303" t="n">
        <v>11168.431489</v>
      </c>
      <c r="D50" s="304" t="n">
        <v>11168.431489</v>
      </c>
      <c r="E50" s="304" t="n">
        <v>543.587845</v>
      </c>
      <c r="F50" s="304" t="n">
        <v>543.587845</v>
      </c>
      <c r="G50" s="304" t="n">
        <v>7372.868976</v>
      </c>
      <c r="H50" s="305" t="n">
        <v>543.587845</v>
      </c>
    </row>
    <row r="51" customFormat="false" ht="12.75" hidden="false" customHeight="false" outlineLevel="0" collapsed="false">
      <c r="A51" s="322"/>
      <c r="B51" s="318" t="s">
        <v>97</v>
      </c>
      <c r="C51" s="308" t="n">
        <v>-23487.9436241775</v>
      </c>
      <c r="D51" s="306" t="n">
        <v>-23487.9436241775</v>
      </c>
      <c r="E51" s="306" t="n">
        <v>-35.9854609634967</v>
      </c>
      <c r="F51" s="306" t="n">
        <v>-35.9854609634967</v>
      </c>
      <c r="G51" s="306" t="n">
        <v>-5789.2631412075</v>
      </c>
      <c r="H51" s="309" t="n">
        <v>-35.9854609634967</v>
      </c>
    </row>
    <row r="52" customFormat="false" ht="12.75" hidden="false" customHeight="false" outlineLevel="0" collapsed="false">
      <c r="A52" s="322"/>
      <c r="B52" s="318" t="s">
        <v>216</v>
      </c>
      <c r="C52" s="308" t="n">
        <v>993919.277685</v>
      </c>
      <c r="D52" s="306" t="n">
        <v>936736.642545</v>
      </c>
      <c r="E52" s="306" t="n">
        <v>-8868.322831</v>
      </c>
      <c r="F52" s="306" t="n">
        <v>-8868.322831</v>
      </c>
      <c r="G52" s="306" t="n">
        <v>-262864.976349</v>
      </c>
      <c r="H52" s="309" t="n">
        <v>-8868.322831</v>
      </c>
    </row>
    <row r="53" customFormat="false" ht="12.75" hidden="false" customHeight="false" outlineLevel="0" collapsed="false">
      <c r="A53" s="322"/>
      <c r="B53" s="318" t="s">
        <v>117</v>
      </c>
      <c r="C53" s="308" t="n">
        <v>0</v>
      </c>
      <c r="D53" s="306" t="n">
        <v>0</v>
      </c>
      <c r="E53" s="306" t="n">
        <v>0</v>
      </c>
      <c r="F53" s="306" t="n">
        <v>0</v>
      </c>
      <c r="G53" s="306" t="n">
        <v>0</v>
      </c>
      <c r="H53" s="309" t="n">
        <v>0</v>
      </c>
    </row>
    <row r="54" customFormat="false" ht="12.75" hidden="false" customHeight="false" outlineLevel="0" collapsed="false">
      <c r="A54" s="322"/>
      <c r="B54" s="318" t="s">
        <v>207</v>
      </c>
      <c r="C54" s="308" t="n">
        <v>-97114.5532206</v>
      </c>
      <c r="D54" s="306" t="n">
        <v>-114972.33904636</v>
      </c>
      <c r="E54" s="306" t="n">
        <v>-420.240240381991</v>
      </c>
      <c r="F54" s="306" t="n">
        <v>-420.240240381991</v>
      </c>
      <c r="G54" s="306" t="n">
        <v>-39098.5098150162</v>
      </c>
      <c r="H54" s="309" t="n">
        <v>-489.102740381991</v>
      </c>
    </row>
    <row r="55" customFormat="false" ht="12.75" hidden="false" customHeight="false" outlineLevel="0" collapsed="false">
      <c r="A55" s="322"/>
      <c r="B55" s="318" t="s">
        <v>110</v>
      </c>
      <c r="C55" s="308" t="n">
        <v>-1826.97258900001</v>
      </c>
      <c r="D55" s="306" t="n">
        <v>-45216.39899</v>
      </c>
      <c r="E55" s="306" t="n">
        <v>-179.239955</v>
      </c>
      <c r="F55" s="306" t="n">
        <v>-179.239955</v>
      </c>
      <c r="G55" s="306" t="n">
        <v>-27542.643566</v>
      </c>
      <c r="H55" s="309" t="n">
        <v>-179.239955</v>
      </c>
    </row>
    <row r="56" customFormat="false" ht="12.75" hidden="false" customHeight="false" outlineLevel="0" collapsed="false">
      <c r="A56" s="322"/>
      <c r="B56" s="318" t="s">
        <v>168</v>
      </c>
      <c r="C56" s="308" t="n">
        <v>-14913.9433919989</v>
      </c>
      <c r="D56" s="306" t="n">
        <v>-1150185.838567</v>
      </c>
      <c r="E56" s="306" t="n">
        <v>8972.76833200004</v>
      </c>
      <c r="F56" s="306" t="n">
        <v>8972.76833200004</v>
      </c>
      <c r="G56" s="306" t="n">
        <v>8440.94743000007</v>
      </c>
      <c r="H56" s="309" t="n">
        <v>8972.768332</v>
      </c>
    </row>
    <row r="57" customFormat="false" ht="12.75" hidden="false" customHeight="false" outlineLevel="0" collapsed="false">
      <c r="A57" s="332" t="s">
        <v>456</v>
      </c>
      <c r="B57" s="333"/>
      <c r="C57" s="334" t="n">
        <v>867744.296348224</v>
      </c>
      <c r="D57" s="335" t="n">
        <v>-385957.446193538</v>
      </c>
      <c r="E57" s="335" t="n">
        <v>12.5676896545592</v>
      </c>
      <c r="F57" s="335" t="n">
        <v>12.5676896545592</v>
      </c>
      <c r="G57" s="335" t="n">
        <v>-319481.576465224</v>
      </c>
      <c r="H57" s="336" t="n">
        <v>-56.2948103454874</v>
      </c>
    </row>
    <row r="58" customFormat="false" ht="12.75" hidden="false" customHeight="false" outlineLevel="0" collapsed="false">
      <c r="A58" s="315" t="s">
        <v>305</v>
      </c>
      <c r="B58" s="315" t="s">
        <v>216</v>
      </c>
      <c r="C58" s="303" t="n">
        <v>-26694.670104</v>
      </c>
      <c r="D58" s="304" t="n">
        <v>-26694.670104</v>
      </c>
      <c r="E58" s="304" t="n">
        <v>201.401271999999</v>
      </c>
      <c r="F58" s="304" t="n">
        <v>201.401271999999</v>
      </c>
      <c r="G58" s="304" t="n">
        <v>6446.533594</v>
      </c>
      <c r="H58" s="305" t="n">
        <v>201.401271999999</v>
      </c>
    </row>
    <row r="59" customFormat="false" ht="12.75" hidden="false" customHeight="false" outlineLevel="0" collapsed="false">
      <c r="A59" s="322"/>
      <c r="B59" s="318" t="s">
        <v>303</v>
      </c>
      <c r="C59" s="308" t="n">
        <v>56331.1556038</v>
      </c>
      <c r="D59" s="306" t="n">
        <v>56331.1556038</v>
      </c>
      <c r="E59" s="306" t="n">
        <v>56529.2310478</v>
      </c>
      <c r="F59" s="306" t="n">
        <v>56529.2310478</v>
      </c>
      <c r="G59" s="306" t="n">
        <v>56331.1556038</v>
      </c>
      <c r="H59" s="309" t="n">
        <v>56529.1556038</v>
      </c>
    </row>
    <row r="60" customFormat="false" ht="12.75" hidden="false" customHeight="false" outlineLevel="0" collapsed="false">
      <c r="A60" s="332" t="s">
        <v>457</v>
      </c>
      <c r="B60" s="333"/>
      <c r="C60" s="334" t="n">
        <v>29636.4854998</v>
      </c>
      <c r="D60" s="335" t="n">
        <v>29636.4854998</v>
      </c>
      <c r="E60" s="335" t="n">
        <v>56730.6323198</v>
      </c>
      <c r="F60" s="335" t="n">
        <v>56730.6323198</v>
      </c>
      <c r="G60" s="335" t="n">
        <v>62777.6891978</v>
      </c>
      <c r="H60" s="336" t="n">
        <v>56730.5568758</v>
      </c>
    </row>
    <row r="61" customFormat="false" ht="12.75" hidden="false" customHeight="false" outlineLevel="0" collapsed="false">
      <c r="A61" s="315" t="s">
        <v>112</v>
      </c>
      <c r="B61" s="315" t="s">
        <v>152</v>
      </c>
      <c r="C61" s="303" t="n">
        <v>0</v>
      </c>
      <c r="D61" s="304" t="n">
        <v>0</v>
      </c>
      <c r="E61" s="304" t="n">
        <v>0</v>
      </c>
      <c r="F61" s="304" t="n">
        <v>0</v>
      </c>
      <c r="G61" s="304" t="n">
        <v>0</v>
      </c>
      <c r="H61" s="305" t="n">
        <v>0</v>
      </c>
    </row>
    <row r="62" customFormat="false" ht="12.75" hidden="false" customHeight="false" outlineLevel="0" collapsed="false">
      <c r="A62" s="322"/>
      <c r="B62" s="318" t="s">
        <v>107</v>
      </c>
      <c r="C62" s="308" t="n">
        <v>131998.943696</v>
      </c>
      <c r="D62" s="306" t="n">
        <v>131998.943696</v>
      </c>
      <c r="E62" s="306" t="n">
        <v>20123.02573</v>
      </c>
      <c r="F62" s="306" t="n">
        <v>20123.02573</v>
      </c>
      <c r="G62" s="306" t="n">
        <v>31099.256165</v>
      </c>
      <c r="H62" s="309" t="n">
        <v>20123.02573</v>
      </c>
    </row>
    <row r="63" customFormat="false" ht="12.75" hidden="false" customHeight="false" outlineLevel="0" collapsed="false">
      <c r="A63" s="322"/>
      <c r="B63" s="318" t="s">
        <v>97</v>
      </c>
      <c r="C63" s="308" t="n">
        <v>82253.8528219025</v>
      </c>
      <c r="D63" s="306" t="n">
        <v>64071.0362820187</v>
      </c>
      <c r="E63" s="306" t="n">
        <v>15131.4967896225</v>
      </c>
      <c r="F63" s="306" t="n">
        <v>15131.4967896225</v>
      </c>
      <c r="G63" s="306" t="n">
        <v>49515.3316372885</v>
      </c>
      <c r="H63" s="309" t="n">
        <v>15086.4967896225</v>
      </c>
    </row>
    <row r="64" customFormat="false" ht="12.75" hidden="false" customHeight="false" outlineLevel="0" collapsed="false">
      <c r="A64" s="322"/>
      <c r="B64" s="318" t="s">
        <v>117</v>
      </c>
      <c r="C64" s="308" t="n">
        <v>34387.585059</v>
      </c>
      <c r="D64" s="306" t="n">
        <v>34387.585059</v>
      </c>
      <c r="E64" s="306" t="n">
        <v>-2210.909508</v>
      </c>
      <c r="F64" s="306" t="n">
        <v>-2210.909508</v>
      </c>
      <c r="G64" s="306" t="n">
        <v>-9505.927494</v>
      </c>
      <c r="H64" s="309" t="n">
        <v>-2210.909508</v>
      </c>
    </row>
    <row r="65" customFormat="false" ht="12.75" hidden="false" customHeight="false" outlineLevel="0" collapsed="false">
      <c r="A65" s="322"/>
      <c r="B65" s="318" t="s">
        <v>103</v>
      </c>
      <c r="C65" s="308" t="n">
        <v>0</v>
      </c>
      <c r="D65" s="306" t="n">
        <v>0</v>
      </c>
      <c r="E65" s="306" t="n">
        <v>0</v>
      </c>
      <c r="F65" s="306" t="n">
        <v>0</v>
      </c>
      <c r="G65" s="306" t="n">
        <v>0</v>
      </c>
      <c r="H65" s="309" t="n">
        <v>0</v>
      </c>
    </row>
    <row r="66" customFormat="false" ht="12.75" hidden="false" customHeight="false" outlineLevel="0" collapsed="false">
      <c r="A66" s="322"/>
      <c r="B66" s="318" t="s">
        <v>110</v>
      </c>
      <c r="C66" s="308" t="n">
        <v>-6454.34383059597</v>
      </c>
      <c r="D66" s="306" t="n">
        <v>11707.1230546873</v>
      </c>
      <c r="E66" s="306" t="n">
        <v>-692.516901321007</v>
      </c>
      <c r="F66" s="306" t="n">
        <v>-692.516901321007</v>
      </c>
      <c r="G66" s="306" t="n">
        <v>168.58719273584</v>
      </c>
      <c r="H66" s="309" t="n">
        <v>-664.658151321007</v>
      </c>
    </row>
    <row r="67" customFormat="false" ht="12.75" hidden="false" customHeight="false" outlineLevel="0" collapsed="false">
      <c r="A67" s="322"/>
      <c r="B67" s="318" t="s">
        <v>168</v>
      </c>
      <c r="C67" s="308" t="n">
        <v>-1320943.807184</v>
      </c>
      <c r="D67" s="306" t="n">
        <v>-1007511.053379</v>
      </c>
      <c r="E67" s="306" t="n">
        <v>19041.8103589999</v>
      </c>
      <c r="F67" s="306" t="n">
        <v>19041.8103589999</v>
      </c>
      <c r="G67" s="306" t="n">
        <v>-162078.708</v>
      </c>
      <c r="H67" s="309" t="n">
        <v>19041.8103589999</v>
      </c>
    </row>
    <row r="68" customFormat="false" ht="12.75" hidden="false" customHeight="false" outlineLevel="0" collapsed="false">
      <c r="A68" s="332" t="s">
        <v>458</v>
      </c>
      <c r="B68" s="333"/>
      <c r="C68" s="334" t="n">
        <v>-1078757.76943769</v>
      </c>
      <c r="D68" s="335" t="n">
        <v>-765346.365287294</v>
      </c>
      <c r="E68" s="335" t="n">
        <v>51392.9064693014</v>
      </c>
      <c r="F68" s="335" t="n">
        <v>51392.9064693014</v>
      </c>
      <c r="G68" s="335" t="n">
        <v>-90801.4604989757</v>
      </c>
      <c r="H68" s="336" t="n">
        <v>51375.7652193014</v>
      </c>
    </row>
    <row r="69" customFormat="false" ht="12.75" hidden="false" customHeight="false" outlineLevel="0" collapsed="false">
      <c r="A69" s="315" t="s">
        <v>198</v>
      </c>
      <c r="B69" s="315" t="s">
        <v>117</v>
      </c>
      <c r="C69" s="303" t="n">
        <v>0</v>
      </c>
      <c r="D69" s="304" t="n">
        <v>0</v>
      </c>
      <c r="E69" s="304" t="n">
        <v>0</v>
      </c>
      <c r="F69" s="304" t="n">
        <v>0</v>
      </c>
      <c r="G69" s="304" t="n">
        <v>0</v>
      </c>
      <c r="H69" s="305" t="n">
        <v>0</v>
      </c>
    </row>
    <row r="70" customFormat="false" ht="12.75" hidden="false" customHeight="false" outlineLevel="0" collapsed="false">
      <c r="A70" s="322"/>
      <c r="B70" s="318" t="s">
        <v>168</v>
      </c>
      <c r="C70" s="308" t="n">
        <v>31297.540044</v>
      </c>
      <c r="D70" s="306" t="n">
        <v>129378.268179</v>
      </c>
      <c r="E70" s="306" t="n">
        <v>526.155599999998</v>
      </c>
      <c r="F70" s="306" t="n">
        <v>526.155599999998</v>
      </c>
      <c r="G70" s="306" t="n">
        <v>-1764.82986</v>
      </c>
      <c r="H70" s="309" t="n">
        <v>526.155599999998</v>
      </c>
    </row>
    <row r="71" customFormat="false" ht="12.75" hidden="false" customHeight="false" outlineLevel="0" collapsed="false">
      <c r="A71" s="332" t="s">
        <v>459</v>
      </c>
      <c r="B71" s="333"/>
      <c r="C71" s="334" t="n">
        <v>31297.540044</v>
      </c>
      <c r="D71" s="335" t="n">
        <v>129378.268179</v>
      </c>
      <c r="E71" s="335" t="n">
        <v>526.155599999998</v>
      </c>
      <c r="F71" s="335" t="n">
        <v>526.155599999998</v>
      </c>
      <c r="G71" s="335" t="n">
        <v>-1764.82986</v>
      </c>
      <c r="H71" s="336" t="n">
        <v>526.155599999998</v>
      </c>
    </row>
    <row r="72" customFormat="false" ht="12.75" hidden="false" customHeight="false" outlineLevel="0" collapsed="false">
      <c r="A72" s="315" t="s">
        <v>167</v>
      </c>
      <c r="B72" s="315" t="s">
        <v>97</v>
      </c>
      <c r="C72" s="303" t="n">
        <v>-10819.4760943425</v>
      </c>
      <c r="D72" s="304" t="n">
        <v>-10819.4760943425</v>
      </c>
      <c r="E72" s="304" t="n">
        <v>-527.497562542498</v>
      </c>
      <c r="F72" s="304" t="n">
        <v>-527.497562542498</v>
      </c>
      <c r="G72" s="304" t="n">
        <v>-6230.26061834251</v>
      </c>
      <c r="H72" s="305" t="n">
        <v>-527.497562542498</v>
      </c>
    </row>
    <row r="73" customFormat="false" ht="12.75" hidden="false" customHeight="false" outlineLevel="0" collapsed="false">
      <c r="A73" s="322"/>
      <c r="B73" s="318" t="s">
        <v>282</v>
      </c>
      <c r="C73" s="308" t="n">
        <v>-11007.2813856525</v>
      </c>
      <c r="D73" s="306" t="n">
        <v>-11007.2813856525</v>
      </c>
      <c r="E73" s="306" t="n">
        <v>-563.472409450502</v>
      </c>
      <c r="F73" s="306" t="n">
        <v>-563.472409450502</v>
      </c>
      <c r="G73" s="306" t="n">
        <v>-8063.2563013959</v>
      </c>
      <c r="H73" s="309" t="n">
        <v>-563.472409450502</v>
      </c>
    </row>
    <row r="74" customFormat="false" ht="12.75" hidden="false" customHeight="false" outlineLevel="0" collapsed="false">
      <c r="A74" s="322"/>
      <c r="B74" s="318" t="s">
        <v>216</v>
      </c>
      <c r="C74" s="308" t="n">
        <v>-40972.962005</v>
      </c>
      <c r="D74" s="306" t="n">
        <v>-40972.962005</v>
      </c>
      <c r="E74" s="306" t="n">
        <v>-464.574668000001</v>
      </c>
      <c r="F74" s="306" t="n">
        <v>-464.574668000001</v>
      </c>
      <c r="G74" s="306" t="n">
        <v>-14812.883171</v>
      </c>
      <c r="H74" s="309" t="n">
        <v>-464.574668000001</v>
      </c>
    </row>
    <row r="75" customFormat="false" ht="12.75" hidden="false" customHeight="false" outlineLevel="0" collapsed="false">
      <c r="A75" s="322"/>
      <c r="B75" s="318" t="s">
        <v>207</v>
      </c>
      <c r="C75" s="308" t="n">
        <v>-1098.522453</v>
      </c>
      <c r="D75" s="306" t="n">
        <v>-1098.522453</v>
      </c>
      <c r="E75" s="306" t="n">
        <v>-237.970547</v>
      </c>
      <c r="F75" s="306" t="n">
        <v>-237.970547</v>
      </c>
      <c r="G75" s="306" t="n">
        <v>-3135.206857</v>
      </c>
      <c r="H75" s="309" t="n">
        <v>-237.970547</v>
      </c>
    </row>
    <row r="76" customFormat="false" ht="12.75" hidden="false" customHeight="false" outlineLevel="0" collapsed="false">
      <c r="A76" s="322"/>
      <c r="B76" s="318" t="s">
        <v>110</v>
      </c>
      <c r="C76" s="308" t="n">
        <v>389245.964342</v>
      </c>
      <c r="D76" s="306" t="n">
        <v>348144.279562</v>
      </c>
      <c r="E76" s="306" t="n">
        <v>-7185.92914499999</v>
      </c>
      <c r="F76" s="306" t="n">
        <v>-7185.92914499999</v>
      </c>
      <c r="G76" s="306" t="n">
        <v>-34412.861304</v>
      </c>
      <c r="H76" s="309" t="n">
        <v>-7185.92914499999</v>
      </c>
    </row>
    <row r="77" customFormat="false" ht="12.75" hidden="false" customHeight="false" outlineLevel="0" collapsed="false">
      <c r="A77" s="322"/>
      <c r="B77" s="318" t="s">
        <v>168</v>
      </c>
      <c r="C77" s="308" t="n">
        <v>749207.900411</v>
      </c>
      <c r="D77" s="306" t="n">
        <v>-1026342.239703</v>
      </c>
      <c r="E77" s="306" t="n">
        <v>5394.39967499992</v>
      </c>
      <c r="F77" s="306" t="n">
        <v>5394.39967499992</v>
      </c>
      <c r="G77" s="306" t="n">
        <v>-2460018.734075</v>
      </c>
      <c r="H77" s="309" t="n">
        <v>5394.39967499992</v>
      </c>
    </row>
    <row r="78" customFormat="false" ht="12.75" hidden="false" customHeight="false" outlineLevel="0" collapsed="false">
      <c r="A78" s="332" t="s">
        <v>460</v>
      </c>
      <c r="B78" s="333"/>
      <c r="C78" s="334" t="n">
        <v>1074555.622815</v>
      </c>
      <c r="D78" s="335" t="n">
        <v>-742096.202078995</v>
      </c>
      <c r="E78" s="335" t="n">
        <v>-3585.04465699307</v>
      </c>
      <c r="F78" s="335" t="n">
        <v>-3585.04465699307</v>
      </c>
      <c r="G78" s="335" t="n">
        <v>-2526673.20232674</v>
      </c>
      <c r="H78" s="336" t="n">
        <v>-3585.04465699307</v>
      </c>
    </row>
    <row r="79" customFormat="false" ht="12.75" hidden="false" customHeight="false" outlineLevel="0" collapsed="false">
      <c r="A79" s="319" t="s">
        <v>442</v>
      </c>
      <c r="B79" s="324"/>
      <c r="C79" s="311" t="n">
        <v>3913300.02938174</v>
      </c>
      <c r="D79" s="312" t="n">
        <v>-175947.554702216</v>
      </c>
      <c r="E79" s="312" t="n">
        <v>-100782.134714668</v>
      </c>
      <c r="F79" s="312" t="n">
        <v>-100782.134714668</v>
      </c>
      <c r="G79" s="312" t="n">
        <v>-1623584.29583471</v>
      </c>
      <c r="H79" s="313" t="n">
        <v>-101180.751408668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Q90"/>
  <sheetViews>
    <sheetView showFormulas="false" showGridLines="true" showRowColHeaders="true" showZeros="true" rightToLeft="false" tabSelected="false" showOutlineSymbols="true" defaultGridColor="true" view="normal" topLeftCell="D1" colorId="64" zoomScale="100" zoomScaleNormal="100" zoomScalePageLayoutView="100" workbookViewId="0">
      <selection pane="topLeft" activeCell="H7" activeCellId="0" sqref="H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5.28"/>
    <col collapsed="false" customWidth="true" hidden="false" outlineLevel="0" max="12" min="2" style="0" width="27.56"/>
    <col collapsed="false" customWidth="true" hidden="false" outlineLevel="0" max="17" min="13" style="0" width="28.14"/>
    <col collapsed="false" customWidth="true" hidden="false" outlineLevel="0" max="18" min="18" style="0" width="11.13"/>
    <col collapsed="false" customWidth="true" hidden="false" outlineLevel="0" max="19" min="19" style="0" width="7.85"/>
    <col collapsed="false" customWidth="true" hidden="false" outlineLevel="0" max="20" min="20" style="0" width="4.56"/>
    <col collapsed="false" customWidth="true" hidden="false" outlineLevel="0" max="21" min="21" style="0" width="7.85"/>
    <col collapsed="false" customWidth="true" hidden="false" outlineLevel="0" max="22" min="22" style="0" width="3.99"/>
    <col collapsed="false" customWidth="true" hidden="false" outlineLevel="0" max="23" min="23" style="0" width="7.85"/>
    <col collapsed="false" customWidth="true" hidden="false" outlineLevel="0" max="24" min="24" style="0" width="4.99"/>
    <col collapsed="false" customWidth="true" hidden="false" outlineLevel="0" max="25" min="25" style="0" width="7.85"/>
    <col collapsed="false" customWidth="true" hidden="false" outlineLevel="0" max="26" min="26" style="0" width="4.41"/>
    <col collapsed="false" customWidth="true" hidden="false" outlineLevel="0" max="27" min="27" style="0" width="7.85"/>
    <col collapsed="false" customWidth="true" hidden="false" outlineLevel="0" max="28" min="28" style="0" width="3.99"/>
    <col collapsed="false" customWidth="true" hidden="false" outlineLevel="0" max="29" min="29" style="0" width="7.85"/>
    <col collapsed="false" customWidth="true" hidden="false" outlineLevel="0" max="30" min="30" style="0" width="5.71"/>
    <col collapsed="false" customWidth="true" hidden="false" outlineLevel="0" max="31" min="31" style="0" width="10.56"/>
    <col collapsed="false" customWidth="true" hidden="false" outlineLevel="0" max="32" min="32" style="0" width="6.85"/>
    <col collapsed="false" customWidth="true" hidden="false" outlineLevel="0" max="33" min="33" style="0" width="11.7"/>
    <col collapsed="false" customWidth="true" hidden="false" outlineLevel="0" max="34" min="34" style="0" width="11.13"/>
  </cols>
  <sheetData>
    <row r="1" customFormat="false" ht="12.75" hidden="false" customHeight="false" outlineLevel="0" collapsed="false">
      <c r="A1" s="314" t="s">
        <v>139</v>
      </c>
      <c r="B1" s="314" t="s">
        <v>461</v>
      </c>
      <c r="C1" s="337" t="s">
        <v>462</v>
      </c>
    </row>
    <row r="3" customFormat="false" ht="12.75" hidden="false" customHeight="false" outlineLevel="0" collapsed="false">
      <c r="A3" s="315" t="s">
        <v>463</v>
      </c>
      <c r="B3" s="314" t="s">
        <v>142</v>
      </c>
      <c r="C3" s="314" t="s">
        <v>82</v>
      </c>
      <c r="D3" s="316"/>
      <c r="E3" s="316"/>
      <c r="F3" s="316"/>
      <c r="G3" s="316"/>
      <c r="H3" s="316"/>
      <c r="I3" s="316"/>
      <c r="J3" s="316"/>
      <c r="K3" s="316"/>
      <c r="L3" s="317"/>
    </row>
    <row r="4" customFormat="false" ht="12.75" hidden="false" customHeight="false" outlineLevel="0" collapsed="false">
      <c r="A4" s="318"/>
      <c r="B4" s="315" t="n">
        <v>1</v>
      </c>
      <c r="C4" s="315" t="n">
        <v>2</v>
      </c>
      <c r="D4" s="315" t="n">
        <v>3</v>
      </c>
      <c r="E4" s="315" t="n">
        <v>4</v>
      </c>
      <c r="F4" s="315" t="n">
        <v>5</v>
      </c>
      <c r="G4" s="315" t="n">
        <v>6</v>
      </c>
      <c r="H4" s="315" t="n">
        <v>7</v>
      </c>
      <c r="I4" s="315" t="n">
        <v>8</v>
      </c>
      <c r="J4" s="315" t="n">
        <v>9</v>
      </c>
      <c r="K4" s="315" t="n">
        <v>10</v>
      </c>
      <c r="L4" s="320" t="n">
        <v>12</v>
      </c>
    </row>
    <row r="5" customFormat="false" ht="12.75" hidden="false" customHeight="false" outlineLevel="0" collapsed="false">
      <c r="A5" s="314" t="s">
        <v>83</v>
      </c>
      <c r="B5" s="315" t="s">
        <v>304</v>
      </c>
      <c r="C5" s="315" t="s">
        <v>318</v>
      </c>
      <c r="D5" s="315" t="s">
        <v>260</v>
      </c>
      <c r="E5" s="315" t="s">
        <v>163</v>
      </c>
      <c r="F5" s="315" t="s">
        <v>184</v>
      </c>
      <c r="G5" s="315" t="s">
        <v>102</v>
      </c>
      <c r="H5" s="315" t="s">
        <v>95</v>
      </c>
      <c r="I5" s="315" t="s">
        <v>116</v>
      </c>
      <c r="J5" s="315" t="s">
        <v>172</v>
      </c>
      <c r="K5" s="315" t="s">
        <v>150</v>
      </c>
      <c r="L5" s="320" t="s">
        <v>166</v>
      </c>
    </row>
    <row r="6" customFormat="false" ht="12.75" hidden="false" customHeight="false" outlineLevel="0" collapsed="false">
      <c r="A6" s="315" t="s">
        <v>151</v>
      </c>
      <c r="B6" s="303"/>
      <c r="C6" s="303"/>
      <c r="D6" s="303"/>
      <c r="E6" s="303" t="n">
        <v>24.309092</v>
      </c>
      <c r="F6" s="303" t="n">
        <v>36.180814</v>
      </c>
      <c r="G6" s="303"/>
      <c r="H6" s="303" t="n">
        <v>58.3902395</v>
      </c>
      <c r="I6" s="303" t="n">
        <v>93.2845024444445</v>
      </c>
      <c r="J6" s="303" t="n">
        <v>212.97885875</v>
      </c>
      <c r="K6" s="303" t="n">
        <v>208.4429818</v>
      </c>
      <c r="L6" s="321"/>
    </row>
    <row r="7" customFormat="false" ht="12.75" hidden="false" customHeight="false" outlineLevel="0" collapsed="false">
      <c r="A7" s="318" t="s">
        <v>96</v>
      </c>
      <c r="B7" s="308"/>
      <c r="C7" s="308"/>
      <c r="D7" s="308"/>
      <c r="E7" s="308" t="n">
        <v>34.863898</v>
      </c>
      <c r="F7" s="308" t="n">
        <v>77.2388546</v>
      </c>
      <c r="G7" s="308" t="n">
        <v>101.035412619048</v>
      </c>
      <c r="H7" s="308" t="n">
        <v>108.353881333333</v>
      </c>
      <c r="I7" s="308" t="n">
        <v>101.740906222222</v>
      </c>
      <c r="J7" s="308" t="n">
        <v>95.772121</v>
      </c>
      <c r="K7" s="308"/>
      <c r="L7" s="323"/>
    </row>
    <row r="8" customFormat="false" ht="12.75" hidden="false" customHeight="false" outlineLevel="0" collapsed="false">
      <c r="A8" s="318" t="s">
        <v>191</v>
      </c>
      <c r="B8" s="308" t="n">
        <v>25.377356</v>
      </c>
      <c r="C8" s="308"/>
      <c r="D8" s="308"/>
      <c r="E8" s="308"/>
      <c r="F8" s="308" t="n">
        <v>37.378918</v>
      </c>
      <c r="G8" s="308" t="n">
        <v>79.41783268</v>
      </c>
      <c r="H8" s="308" t="n">
        <v>115.711545</v>
      </c>
      <c r="I8" s="308" t="n">
        <v>65.83641</v>
      </c>
      <c r="J8" s="308" t="n">
        <v>359.386761</v>
      </c>
      <c r="K8" s="308" t="n">
        <v>174.837573142857</v>
      </c>
      <c r="L8" s="323"/>
    </row>
    <row r="9" customFormat="false" ht="12.75" hidden="false" customHeight="false" outlineLevel="0" collapsed="false">
      <c r="A9" s="318" t="s">
        <v>160</v>
      </c>
      <c r="B9" s="308" t="n">
        <v>15.1964826666667</v>
      </c>
      <c r="C9" s="308"/>
      <c r="D9" s="308"/>
      <c r="E9" s="308" t="n">
        <v>25.061346</v>
      </c>
      <c r="F9" s="308" t="n">
        <v>27.43622325</v>
      </c>
      <c r="G9" s="308" t="n">
        <v>54.9677904166667</v>
      </c>
      <c r="H9" s="308"/>
      <c r="I9" s="308" t="n">
        <v>71.6548128</v>
      </c>
      <c r="J9" s="308" t="n">
        <v>255.472865666667</v>
      </c>
      <c r="K9" s="308" t="n">
        <v>63.344943</v>
      </c>
      <c r="L9" s="323"/>
    </row>
    <row r="10" customFormat="false" ht="12.75" hidden="false" customHeight="false" outlineLevel="0" collapsed="false">
      <c r="A10" s="318" t="s">
        <v>410</v>
      </c>
      <c r="B10" s="308"/>
      <c r="C10" s="308"/>
      <c r="D10" s="308"/>
      <c r="E10" s="308"/>
      <c r="F10" s="308"/>
      <c r="G10" s="308"/>
      <c r="H10" s="308"/>
      <c r="I10" s="308"/>
      <c r="J10" s="308" t="n">
        <v>111.918500333333</v>
      </c>
      <c r="K10" s="308"/>
      <c r="L10" s="323"/>
    </row>
    <row r="11" customFormat="false" ht="12.75" hidden="false" customHeight="false" outlineLevel="0" collapsed="false">
      <c r="A11" s="318" t="s">
        <v>188</v>
      </c>
      <c r="B11" s="308"/>
      <c r="C11" s="308"/>
      <c r="D11" s="308"/>
      <c r="E11" s="308"/>
      <c r="F11" s="308"/>
      <c r="G11" s="308"/>
      <c r="H11" s="308" t="n">
        <v>81.784014</v>
      </c>
      <c r="I11" s="308" t="n">
        <v>51.2796001428571</v>
      </c>
      <c r="J11" s="308"/>
      <c r="K11" s="308"/>
      <c r="L11" s="323"/>
    </row>
    <row r="12" customFormat="false" ht="12.75" hidden="false" customHeight="false" outlineLevel="0" collapsed="false">
      <c r="A12" s="318" t="s">
        <v>164</v>
      </c>
      <c r="B12" s="308"/>
      <c r="C12" s="308"/>
      <c r="D12" s="308" t="n">
        <v>37.993336</v>
      </c>
      <c r="E12" s="308" t="n">
        <v>20.0610683333333</v>
      </c>
      <c r="F12" s="308" t="n">
        <v>38.72718975</v>
      </c>
      <c r="G12" s="308" t="n">
        <v>77.5733570952381</v>
      </c>
      <c r="H12" s="308"/>
      <c r="I12" s="308" t="n">
        <v>70.159315</v>
      </c>
      <c r="J12" s="308" t="n">
        <v>148.205667</v>
      </c>
      <c r="K12" s="308"/>
      <c r="L12" s="323" t="n">
        <v>279.511081</v>
      </c>
    </row>
    <row r="13" customFormat="false" ht="12.75" hidden="false" customHeight="false" outlineLevel="0" collapsed="false">
      <c r="A13" s="318" t="s">
        <v>305</v>
      </c>
      <c r="B13" s="308"/>
      <c r="C13" s="308" t="n">
        <v>19.154254</v>
      </c>
      <c r="D13" s="308"/>
      <c r="E13" s="308"/>
      <c r="F13" s="308"/>
      <c r="G13" s="308"/>
      <c r="H13" s="308"/>
      <c r="I13" s="308"/>
      <c r="J13" s="308"/>
      <c r="K13" s="308"/>
      <c r="L13" s="323"/>
    </row>
    <row r="14" customFormat="false" ht="12.75" hidden="false" customHeight="false" outlineLevel="0" collapsed="false">
      <c r="A14" s="318" t="s">
        <v>112</v>
      </c>
      <c r="B14" s="308"/>
      <c r="C14" s="308"/>
      <c r="D14" s="308" t="n">
        <v>30.673278</v>
      </c>
      <c r="E14" s="308" t="n">
        <v>24.991405</v>
      </c>
      <c r="F14" s="308" t="n">
        <v>98.384447</v>
      </c>
      <c r="G14" s="308" t="n">
        <v>43.375922625</v>
      </c>
      <c r="H14" s="308" t="n">
        <v>53.4217972</v>
      </c>
      <c r="I14" s="308" t="n">
        <v>88.4085212222222</v>
      </c>
      <c r="J14" s="308" t="n">
        <v>211.529959733333</v>
      </c>
      <c r="K14" s="308" t="n">
        <v>105.716763357143</v>
      </c>
      <c r="L14" s="323"/>
    </row>
    <row r="15" customFormat="false" ht="12.75" hidden="false" customHeight="false" outlineLevel="0" collapsed="false">
      <c r="A15" s="318" t="s">
        <v>198</v>
      </c>
      <c r="B15" s="308"/>
      <c r="C15" s="308"/>
      <c r="D15" s="308"/>
      <c r="E15" s="308"/>
      <c r="F15" s="308" t="n">
        <v>50.8949796666667</v>
      </c>
      <c r="G15" s="308"/>
      <c r="H15" s="308"/>
      <c r="I15" s="308"/>
      <c r="J15" s="308" t="n">
        <v>145.759014</v>
      </c>
      <c r="K15" s="308" t="n">
        <v>269.535661</v>
      </c>
      <c r="L15" s="323"/>
    </row>
    <row r="16" customFormat="false" ht="12.75" hidden="false" customHeight="false" outlineLevel="0" collapsed="false">
      <c r="A16" s="318" t="s">
        <v>167</v>
      </c>
      <c r="B16" s="308"/>
      <c r="C16" s="308"/>
      <c r="D16" s="308"/>
      <c r="E16" s="308"/>
      <c r="F16" s="308" t="n">
        <v>63.369548</v>
      </c>
      <c r="G16" s="308"/>
      <c r="H16" s="308"/>
      <c r="I16" s="308" t="n">
        <v>72.0125024285714</v>
      </c>
      <c r="J16" s="308"/>
      <c r="K16" s="308" t="n">
        <v>124.335255</v>
      </c>
      <c r="L16" s="323"/>
    </row>
    <row r="17" customFormat="false" ht="12.75" hidden="false" customHeight="false" outlineLevel="0" collapsed="false">
      <c r="A17" s="319" t="s">
        <v>442</v>
      </c>
      <c r="B17" s="311" t="n">
        <v>17.741701</v>
      </c>
      <c r="C17" s="311" t="n">
        <v>19.154254</v>
      </c>
      <c r="D17" s="311" t="n">
        <v>36.5293244</v>
      </c>
      <c r="E17" s="311" t="n">
        <v>25.5702855333333</v>
      </c>
      <c r="F17" s="311" t="n">
        <v>48.4029478918919</v>
      </c>
      <c r="G17" s="311" t="n">
        <v>77.5040327241379</v>
      </c>
      <c r="H17" s="311" t="n">
        <v>84.6289257142858</v>
      </c>
      <c r="I17" s="311" t="n">
        <v>79.4708698245614</v>
      </c>
      <c r="J17" s="311" t="n">
        <v>213.072164673077</v>
      </c>
      <c r="K17" s="311" t="n">
        <v>150.882239435897</v>
      </c>
      <c r="L17" s="325" t="n">
        <v>279.511081</v>
      </c>
    </row>
    <row r="19" customFormat="false" ht="12.75" hidden="false" customHeight="false" outlineLevel="0" collapsed="false">
      <c r="A19" s="314" t="s">
        <v>139</v>
      </c>
      <c r="B19" s="314" t="s">
        <v>461</v>
      </c>
      <c r="C19" s="337" t="s">
        <v>464</v>
      </c>
    </row>
    <row r="21" customFormat="false" ht="12.75" hidden="false" customHeight="false" outlineLevel="0" collapsed="false">
      <c r="A21" s="315" t="s">
        <v>465</v>
      </c>
      <c r="B21" s="314" t="s">
        <v>142</v>
      </c>
      <c r="C21" s="314" t="s">
        <v>82</v>
      </c>
      <c r="D21" s="316"/>
      <c r="E21" s="316"/>
      <c r="F21" s="316"/>
      <c r="G21" s="316"/>
      <c r="H21" s="316"/>
      <c r="I21" s="316"/>
      <c r="J21" s="316"/>
      <c r="K21" s="316"/>
      <c r="L21" s="317"/>
    </row>
    <row r="22" customFormat="false" ht="12.75" hidden="false" customHeight="false" outlineLevel="0" collapsed="false">
      <c r="A22" s="318"/>
      <c r="B22" s="315" t="n">
        <v>1</v>
      </c>
      <c r="C22" s="315" t="n">
        <v>2</v>
      </c>
      <c r="D22" s="315" t="n">
        <v>3</v>
      </c>
      <c r="E22" s="315" t="n">
        <v>4</v>
      </c>
      <c r="F22" s="315" t="n">
        <v>5</v>
      </c>
      <c r="G22" s="315" t="n">
        <v>6</v>
      </c>
      <c r="H22" s="315" t="n">
        <v>7</v>
      </c>
      <c r="I22" s="315" t="n">
        <v>8</v>
      </c>
      <c r="J22" s="315" t="n">
        <v>9</v>
      </c>
      <c r="K22" s="315" t="n">
        <v>10</v>
      </c>
      <c r="L22" s="320" t="n">
        <v>12</v>
      </c>
    </row>
    <row r="23" customFormat="false" ht="12.75" hidden="false" customHeight="false" outlineLevel="0" collapsed="false">
      <c r="A23" s="314" t="s">
        <v>83</v>
      </c>
      <c r="B23" s="315" t="s">
        <v>304</v>
      </c>
      <c r="C23" s="315" t="s">
        <v>318</v>
      </c>
      <c r="D23" s="315" t="s">
        <v>260</v>
      </c>
      <c r="E23" s="315" t="s">
        <v>163</v>
      </c>
      <c r="F23" s="315" t="s">
        <v>184</v>
      </c>
      <c r="G23" s="315" t="s">
        <v>102</v>
      </c>
      <c r="H23" s="315" t="s">
        <v>95</v>
      </c>
      <c r="I23" s="315" t="s">
        <v>116</v>
      </c>
      <c r="J23" s="315" t="s">
        <v>172</v>
      </c>
      <c r="K23" s="315" t="s">
        <v>150</v>
      </c>
      <c r="L23" s="320" t="s">
        <v>166</v>
      </c>
    </row>
    <row r="24" customFormat="false" ht="12.75" hidden="false" customHeight="false" outlineLevel="0" collapsed="false">
      <c r="A24" s="315" t="s">
        <v>151</v>
      </c>
      <c r="B24" s="338"/>
      <c r="C24" s="338"/>
      <c r="D24" s="338"/>
      <c r="E24" s="338" t="n">
        <v>-0.245802892427011</v>
      </c>
      <c r="F24" s="338" t="n">
        <v>-0.242151789347524</v>
      </c>
      <c r="G24" s="338"/>
      <c r="H24" s="338" t="n">
        <v>-0.555432396888942</v>
      </c>
      <c r="I24" s="338" t="n">
        <v>-0.580957453908475</v>
      </c>
      <c r="J24" s="338" t="n">
        <v>-0.750597807003779</v>
      </c>
      <c r="K24" s="338" t="n">
        <v>-0.720956053169962</v>
      </c>
      <c r="L24" s="339"/>
    </row>
    <row r="25" customFormat="false" ht="12.75" hidden="false" customHeight="false" outlineLevel="0" collapsed="false">
      <c r="A25" s="318" t="s">
        <v>96</v>
      </c>
      <c r="B25" s="340"/>
      <c r="C25" s="340"/>
      <c r="D25" s="340"/>
      <c r="E25" s="340" t="n">
        <v>-0.129613421560688</v>
      </c>
      <c r="F25" s="340"/>
      <c r="G25" s="340" t="n">
        <v>-2.58038602242827</v>
      </c>
      <c r="H25" s="340" t="n">
        <v>-4.86029671137048</v>
      </c>
      <c r="I25" s="340" t="n">
        <v>4.24609896105481</v>
      </c>
      <c r="J25" s="340" t="n">
        <v>-0.569414273692674</v>
      </c>
      <c r="K25" s="340"/>
      <c r="L25" s="341"/>
    </row>
    <row r="26" customFormat="false" ht="12.75" hidden="false" customHeight="false" outlineLevel="0" collapsed="false">
      <c r="A26" s="318" t="s">
        <v>191</v>
      </c>
      <c r="B26" s="340"/>
      <c r="C26" s="340"/>
      <c r="D26" s="340"/>
      <c r="E26" s="340"/>
      <c r="F26" s="340" t="n">
        <v>-5.10207300442842</v>
      </c>
      <c r="G26" s="340" t="n">
        <v>-2.77236675785126</v>
      </c>
      <c r="H26" s="340" t="n">
        <v>-0.13886158377554</v>
      </c>
      <c r="I26" s="340" t="n">
        <v>-0.580981833349142</v>
      </c>
      <c r="J26" s="340" t="n">
        <v>-0.630146513050509</v>
      </c>
      <c r="K26" s="340" t="n">
        <v>-0.333294495955233</v>
      </c>
      <c r="L26" s="341"/>
    </row>
    <row r="27" customFormat="false" ht="12.75" hidden="false" customHeight="false" outlineLevel="0" collapsed="false">
      <c r="A27" s="318" t="s">
        <v>160</v>
      </c>
      <c r="B27" s="340" t="n">
        <v>-0.0102963921419245</v>
      </c>
      <c r="C27" s="340"/>
      <c r="D27" s="340"/>
      <c r="E27" s="340"/>
      <c r="F27" s="340" t="n">
        <v>-0.246769590819408</v>
      </c>
      <c r="G27" s="340" t="n">
        <v>-0.45404286531366</v>
      </c>
      <c r="H27" s="340"/>
      <c r="I27" s="340" t="n">
        <v>0.242237796163577</v>
      </c>
      <c r="J27" s="340" t="n">
        <v>-0.618569439673843</v>
      </c>
      <c r="K27" s="340" t="n">
        <v>-5.11128636738449</v>
      </c>
      <c r="L27" s="341"/>
    </row>
    <row r="28" customFormat="false" ht="12.75" hidden="false" customHeight="false" outlineLevel="0" collapsed="false">
      <c r="A28" s="318" t="s">
        <v>410</v>
      </c>
      <c r="B28" s="340"/>
      <c r="C28" s="340"/>
      <c r="D28" s="340"/>
      <c r="E28" s="340"/>
      <c r="F28" s="340"/>
      <c r="G28" s="340"/>
      <c r="H28" s="340"/>
      <c r="I28" s="340"/>
      <c r="J28" s="340"/>
      <c r="K28" s="340"/>
      <c r="L28" s="341"/>
    </row>
    <row r="29" customFormat="false" ht="12.75" hidden="false" customHeight="false" outlineLevel="0" collapsed="false">
      <c r="A29" s="318" t="s">
        <v>188</v>
      </c>
      <c r="B29" s="340"/>
      <c r="C29" s="340"/>
      <c r="D29" s="340"/>
      <c r="E29" s="340"/>
      <c r="F29" s="340"/>
      <c r="G29" s="340"/>
      <c r="H29" s="340"/>
      <c r="I29" s="340" t="n">
        <v>-2.16265419838773</v>
      </c>
      <c r="J29" s="340"/>
      <c r="K29" s="340"/>
      <c r="L29" s="341"/>
    </row>
    <row r="30" customFormat="false" ht="12.75" hidden="false" customHeight="false" outlineLevel="0" collapsed="false">
      <c r="A30" s="318" t="s">
        <v>164</v>
      </c>
      <c r="B30" s="340"/>
      <c r="C30" s="340"/>
      <c r="D30" s="340" t="n">
        <v>-0.0231898388374156</v>
      </c>
      <c r="E30" s="340" t="n">
        <v>-0.0442043225437621</v>
      </c>
      <c r="F30" s="340" t="n">
        <v>-0.0688294329688166</v>
      </c>
      <c r="G30" s="340" t="n">
        <v>-3.80493467041134</v>
      </c>
      <c r="H30" s="340"/>
      <c r="I30" s="340"/>
      <c r="J30" s="340" t="n">
        <v>-0.336429970304254</v>
      </c>
      <c r="K30" s="340"/>
      <c r="L30" s="341" t="n">
        <v>-1.06830706554669</v>
      </c>
    </row>
    <row r="31" customFormat="false" ht="12.75" hidden="false" customHeight="false" outlineLevel="0" collapsed="false">
      <c r="A31" s="318" t="s">
        <v>305</v>
      </c>
      <c r="B31" s="340"/>
      <c r="C31" s="340" t="n">
        <v>-0.0168643961257989</v>
      </c>
      <c r="D31" s="340"/>
      <c r="E31" s="340"/>
      <c r="F31" s="340"/>
      <c r="G31" s="340"/>
      <c r="H31" s="340"/>
      <c r="I31" s="340"/>
      <c r="J31" s="340"/>
      <c r="K31" s="340"/>
      <c r="L31" s="341"/>
    </row>
    <row r="32" customFormat="false" ht="12.75" hidden="false" customHeight="false" outlineLevel="0" collapsed="false">
      <c r="A32" s="318" t="s">
        <v>112</v>
      </c>
      <c r="B32" s="340"/>
      <c r="C32" s="340"/>
      <c r="D32" s="340" t="n">
        <v>0.704310455016145</v>
      </c>
      <c r="E32" s="340" t="n">
        <v>-0.117926935385746</v>
      </c>
      <c r="F32" s="340" t="n">
        <v>-0.0936288698939999</v>
      </c>
      <c r="G32" s="340" t="n">
        <v>-0.546323003932491</v>
      </c>
      <c r="H32" s="340" t="n">
        <v>-3.11259813295491</v>
      </c>
      <c r="I32" s="340" t="n">
        <v>-0.445498902007312</v>
      </c>
      <c r="J32" s="340" t="n">
        <v>-0.375085754504089</v>
      </c>
      <c r="K32" s="340" t="n">
        <v>-0.693549626528971</v>
      </c>
      <c r="L32" s="341"/>
    </row>
    <row r="33" customFormat="false" ht="12.75" hidden="false" customHeight="false" outlineLevel="0" collapsed="false">
      <c r="A33" s="318" t="s">
        <v>198</v>
      </c>
      <c r="B33" s="340"/>
      <c r="C33" s="340"/>
      <c r="D33" s="340"/>
      <c r="E33" s="340"/>
      <c r="F33" s="340" t="n">
        <v>-0.259076294337785</v>
      </c>
      <c r="G33" s="340"/>
      <c r="H33" s="340"/>
      <c r="I33" s="340"/>
      <c r="J33" s="340" t="n">
        <v>-0.570664242459133</v>
      </c>
      <c r="K33" s="340" t="n">
        <v>-0.794399540970461</v>
      </c>
      <c r="L33" s="341"/>
    </row>
    <row r="34" customFormat="false" ht="12.75" hidden="false" customHeight="false" outlineLevel="0" collapsed="false">
      <c r="A34" s="318" t="s">
        <v>167</v>
      </c>
      <c r="B34" s="340"/>
      <c r="C34" s="340"/>
      <c r="D34" s="340"/>
      <c r="E34" s="340"/>
      <c r="F34" s="340" t="n">
        <v>-0.06561993247194</v>
      </c>
      <c r="G34" s="340"/>
      <c r="H34" s="340"/>
      <c r="I34" s="340" t="n">
        <v>-0.566091373945288</v>
      </c>
      <c r="J34" s="340"/>
      <c r="K34" s="340" t="n">
        <v>-0.693648621641645</v>
      </c>
      <c r="L34" s="341"/>
    </row>
    <row r="35" customFormat="false" ht="12.75" hidden="false" customHeight="false" outlineLevel="0" collapsed="false">
      <c r="A35" s="319" t="s">
        <v>442</v>
      </c>
      <c r="B35" s="342" t="n">
        <v>-0.0102963921419245</v>
      </c>
      <c r="C35" s="342" t="n">
        <v>-0.0168643961257989</v>
      </c>
      <c r="D35" s="342" t="n">
        <v>0.122310219933296</v>
      </c>
      <c r="E35" s="342" t="n">
        <v>-0.107170180134238</v>
      </c>
      <c r="F35" s="342" t="n">
        <v>-0.310815149021749</v>
      </c>
      <c r="G35" s="342" t="n">
        <v>-2.48896803234507</v>
      </c>
      <c r="H35" s="342" t="n">
        <v>-2.62770573001791</v>
      </c>
      <c r="I35" s="342" t="n">
        <v>-0.147992524054143</v>
      </c>
      <c r="J35" s="342" t="n">
        <v>-0.549743284217028</v>
      </c>
      <c r="K35" s="342" t="n">
        <v>-0.805193723988214</v>
      </c>
      <c r="L35" s="343" t="n">
        <v>-1.06830706554669</v>
      </c>
    </row>
    <row r="37" customFormat="false" ht="12.75" hidden="false" customHeight="false" outlineLevel="0" collapsed="false">
      <c r="A37" s="344"/>
      <c r="B37" s="344"/>
      <c r="C37" s="344"/>
      <c r="D37" s="344"/>
      <c r="E37" s="344"/>
      <c r="F37" s="344"/>
      <c r="G37" s="344"/>
      <c r="H37" s="344"/>
      <c r="I37" s="344"/>
      <c r="J37" s="344"/>
      <c r="K37" s="344"/>
    </row>
    <row r="38" customFormat="false" ht="12.75" hidden="false" customHeight="false" outlineLevel="0" collapsed="false">
      <c r="A38" s="314" t="s">
        <v>139</v>
      </c>
      <c r="B38" s="314" t="s">
        <v>461</v>
      </c>
      <c r="C38" s="337" t="s">
        <v>466</v>
      </c>
    </row>
    <row r="40" customFormat="false" ht="12.75" hidden="false" customHeight="false" outlineLevel="0" collapsed="false">
      <c r="A40" s="315" t="s">
        <v>467</v>
      </c>
      <c r="B40" s="314" t="s">
        <v>142</v>
      </c>
      <c r="C40" s="314" t="s">
        <v>82</v>
      </c>
      <c r="D40" s="316"/>
      <c r="E40" s="316"/>
      <c r="F40" s="316"/>
      <c r="G40" s="316"/>
      <c r="H40" s="316"/>
      <c r="I40" s="316"/>
      <c r="J40" s="316"/>
      <c r="K40" s="316"/>
      <c r="L40" s="317"/>
    </row>
    <row r="41" customFormat="false" ht="12.75" hidden="false" customHeight="false" outlineLevel="0" collapsed="false">
      <c r="A41" s="318"/>
      <c r="B41" s="315" t="n">
        <v>1</v>
      </c>
      <c r="C41" s="315" t="n">
        <v>3</v>
      </c>
      <c r="D41" s="315" t="n">
        <v>4</v>
      </c>
      <c r="E41" s="315" t="n">
        <v>5</v>
      </c>
      <c r="F41" s="315" t="n">
        <v>6</v>
      </c>
      <c r="G41" s="315" t="n">
        <v>7</v>
      </c>
      <c r="H41" s="315" t="n">
        <v>8</v>
      </c>
      <c r="I41" s="315" t="n">
        <v>9</v>
      </c>
      <c r="J41" s="315" t="n">
        <v>10</v>
      </c>
      <c r="K41" s="315" t="n">
        <v>12</v>
      </c>
      <c r="L41" s="320" t="n">
        <v>2</v>
      </c>
    </row>
    <row r="42" customFormat="false" ht="12.75" hidden="false" customHeight="false" outlineLevel="0" collapsed="false">
      <c r="A42" s="314" t="s">
        <v>83</v>
      </c>
      <c r="B42" s="315" t="s">
        <v>304</v>
      </c>
      <c r="C42" s="315" t="s">
        <v>260</v>
      </c>
      <c r="D42" s="315" t="s">
        <v>163</v>
      </c>
      <c r="E42" s="315" t="s">
        <v>184</v>
      </c>
      <c r="F42" s="315" t="s">
        <v>102</v>
      </c>
      <c r="G42" s="315" t="s">
        <v>95</v>
      </c>
      <c r="H42" s="315" t="s">
        <v>116</v>
      </c>
      <c r="I42" s="315" t="s">
        <v>172</v>
      </c>
      <c r="J42" s="315" t="s">
        <v>150</v>
      </c>
      <c r="K42" s="315" t="s">
        <v>166</v>
      </c>
      <c r="L42" s="320" t="s">
        <v>318</v>
      </c>
    </row>
    <row r="43" customFormat="false" ht="12.75" hidden="false" customHeight="false" outlineLevel="0" collapsed="false">
      <c r="A43" s="315" t="s">
        <v>151</v>
      </c>
      <c r="B43" s="303"/>
      <c r="C43" s="303"/>
      <c r="D43" s="303" t="n">
        <v>-2.175182</v>
      </c>
      <c r="E43" s="303" t="n">
        <v>-2.280197</v>
      </c>
      <c r="F43" s="303"/>
      <c r="G43" s="303" t="n">
        <v>-18.838869</v>
      </c>
      <c r="H43" s="303" t="n">
        <v>8.5482355</v>
      </c>
      <c r="I43" s="303" t="n">
        <v>-4.52990085714285</v>
      </c>
      <c r="J43" s="303" t="n">
        <v>-11.1442906</v>
      </c>
      <c r="K43" s="303"/>
      <c r="L43" s="321"/>
    </row>
    <row r="44" customFormat="false" ht="12.75" hidden="false" customHeight="false" outlineLevel="0" collapsed="false">
      <c r="A44" s="318" t="s">
        <v>96</v>
      </c>
      <c r="B44" s="308"/>
      <c r="C44" s="308"/>
      <c r="D44" s="308" t="n">
        <v>-1.263791</v>
      </c>
      <c r="E44" s="308" t="n">
        <v>-15.7517365</v>
      </c>
      <c r="F44" s="308" t="n">
        <v>7.84403966666667</v>
      </c>
      <c r="G44" s="308" t="n">
        <v>-4.75649659999999</v>
      </c>
      <c r="H44" s="308" t="n">
        <v>55.3343856666667</v>
      </c>
      <c r="I44" s="308" t="n">
        <v>-3.583212</v>
      </c>
      <c r="J44" s="308"/>
      <c r="K44" s="308"/>
      <c r="L44" s="323"/>
    </row>
    <row r="45" customFormat="false" ht="12.75" hidden="false" customHeight="false" outlineLevel="0" collapsed="false">
      <c r="A45" s="318" t="s">
        <v>191</v>
      </c>
      <c r="B45" s="308" t="n">
        <v>1.547137</v>
      </c>
      <c r="C45" s="308"/>
      <c r="D45" s="308"/>
      <c r="E45" s="308"/>
      <c r="F45" s="308" t="n">
        <v>-2.05300145833333</v>
      </c>
      <c r="G45" s="308" t="n">
        <v>-7.4674705</v>
      </c>
      <c r="H45" s="308" t="n">
        <v>9.4422748</v>
      </c>
      <c r="I45" s="308" t="n">
        <v>-5.14247499999999</v>
      </c>
      <c r="J45" s="308" t="n">
        <v>-0.76118000000001</v>
      </c>
      <c r="K45" s="308"/>
      <c r="L45" s="323"/>
    </row>
    <row r="46" customFormat="false" ht="12.75" hidden="false" customHeight="false" outlineLevel="0" collapsed="false">
      <c r="A46" s="318" t="s">
        <v>160</v>
      </c>
      <c r="B46" s="308" t="n">
        <v>-0.213400000000001</v>
      </c>
      <c r="C46" s="308"/>
      <c r="D46" s="308" t="n">
        <v>-5.799913</v>
      </c>
      <c r="E46" s="308" t="n">
        <v>-1.590435</v>
      </c>
      <c r="F46" s="308" t="n">
        <v>-2.29390433333333</v>
      </c>
      <c r="G46" s="308"/>
      <c r="H46" s="308" t="n">
        <v>-2.5965101</v>
      </c>
      <c r="I46" s="308" t="n">
        <v>-5.74483222222222</v>
      </c>
      <c r="J46" s="308" t="n">
        <v>-6.078085</v>
      </c>
      <c r="K46" s="308"/>
      <c r="L46" s="323"/>
    </row>
    <row r="47" customFormat="false" ht="12.75" hidden="false" customHeight="false" outlineLevel="0" collapsed="false">
      <c r="A47" s="318" t="s">
        <v>410</v>
      </c>
      <c r="B47" s="308"/>
      <c r="C47" s="308"/>
      <c r="D47" s="308"/>
      <c r="E47" s="308"/>
      <c r="F47" s="308"/>
      <c r="G47" s="308"/>
      <c r="H47" s="308"/>
      <c r="I47" s="308" t="n">
        <v>18.3827701666667</v>
      </c>
      <c r="J47" s="308"/>
      <c r="K47" s="308"/>
      <c r="L47" s="323"/>
    </row>
    <row r="48" customFormat="false" ht="12.75" hidden="false" customHeight="false" outlineLevel="0" collapsed="false">
      <c r="A48" s="318" t="s">
        <v>188</v>
      </c>
      <c r="B48" s="308"/>
      <c r="C48" s="308"/>
      <c r="D48" s="308"/>
      <c r="E48" s="308"/>
      <c r="F48" s="308"/>
      <c r="G48" s="308" t="n">
        <v>-2.706552</v>
      </c>
      <c r="H48" s="308" t="n">
        <v>-3.67152571428572</v>
      </c>
      <c r="I48" s="308"/>
      <c r="J48" s="308"/>
      <c r="K48" s="308"/>
      <c r="L48" s="323"/>
    </row>
    <row r="49" customFormat="false" ht="12.75" hidden="false" customHeight="false" outlineLevel="0" collapsed="false">
      <c r="A49" s="318" t="s">
        <v>164</v>
      </c>
      <c r="B49" s="308"/>
      <c r="C49" s="308" t="n">
        <v>-8.79037366666666</v>
      </c>
      <c r="D49" s="308" t="n">
        <v>-1.9796424</v>
      </c>
      <c r="E49" s="308" t="n">
        <v>-0.240421583333334</v>
      </c>
      <c r="F49" s="308" t="n">
        <v>-6.44974252631579</v>
      </c>
      <c r="G49" s="308"/>
      <c r="H49" s="308" t="n">
        <v>-8.34033199999999</v>
      </c>
      <c r="I49" s="308" t="n">
        <v>-5.56030550000001</v>
      </c>
      <c r="J49" s="308"/>
      <c r="K49" s="308" t="n">
        <v>-4.32319100000001</v>
      </c>
      <c r="L49" s="323"/>
    </row>
    <row r="50" customFormat="false" ht="12.75" hidden="false" customHeight="false" outlineLevel="0" collapsed="false">
      <c r="A50" s="318" t="s">
        <v>305</v>
      </c>
      <c r="B50" s="308"/>
      <c r="C50" s="308"/>
      <c r="D50" s="308"/>
      <c r="E50" s="308"/>
      <c r="F50" s="308"/>
      <c r="G50" s="308"/>
      <c r="H50" s="308"/>
      <c r="I50" s="308"/>
      <c r="J50" s="308"/>
      <c r="K50" s="308"/>
      <c r="L50" s="323" t="n">
        <v>-0.612790999999998</v>
      </c>
    </row>
    <row r="51" customFormat="false" ht="12.75" hidden="false" customHeight="false" outlineLevel="0" collapsed="false">
      <c r="A51" s="318" t="s">
        <v>112</v>
      </c>
      <c r="B51" s="308"/>
      <c r="C51" s="308" t="n">
        <v>-0.767126999999999</v>
      </c>
      <c r="D51" s="308" t="n">
        <v>-1.936404</v>
      </c>
      <c r="E51" s="308" t="n">
        <v>-1.74051200000001</v>
      </c>
      <c r="F51" s="308" t="n">
        <v>-6.451811</v>
      </c>
      <c r="G51" s="308" t="n">
        <v>-5.425995</v>
      </c>
      <c r="H51" s="308" t="n">
        <v>-2.15791066666667</v>
      </c>
      <c r="I51" s="308" t="n">
        <v>-4.30057153846154</v>
      </c>
      <c r="J51" s="308" t="n">
        <v>-7.01362421428572</v>
      </c>
      <c r="K51" s="308"/>
      <c r="L51" s="323"/>
    </row>
    <row r="52" customFormat="false" ht="12.75" hidden="false" customHeight="false" outlineLevel="0" collapsed="false">
      <c r="A52" s="318" t="s">
        <v>198</v>
      </c>
      <c r="B52" s="308"/>
      <c r="C52" s="308"/>
      <c r="D52" s="308"/>
      <c r="E52" s="308" t="n">
        <v>-0.9595235</v>
      </c>
      <c r="F52" s="308"/>
      <c r="G52" s="308"/>
      <c r="H52" s="308"/>
      <c r="I52" s="308" t="n">
        <v>-8.67046499999998</v>
      </c>
      <c r="J52" s="308" t="n">
        <v>-4.013552</v>
      </c>
      <c r="K52" s="308"/>
      <c r="L52" s="323"/>
    </row>
    <row r="53" customFormat="false" ht="12.75" hidden="false" customHeight="false" outlineLevel="0" collapsed="false">
      <c r="A53" s="318" t="s">
        <v>167</v>
      </c>
      <c r="B53" s="308"/>
      <c r="C53" s="308"/>
      <c r="D53" s="308"/>
      <c r="E53" s="308" t="n">
        <v>-0.92306</v>
      </c>
      <c r="F53" s="308"/>
      <c r="G53" s="308"/>
      <c r="H53" s="308" t="n">
        <v>-4.42678528571429</v>
      </c>
      <c r="I53" s="308"/>
      <c r="J53" s="308" t="n">
        <v>-5.05767899999999</v>
      </c>
      <c r="K53" s="308"/>
      <c r="L53" s="323"/>
    </row>
    <row r="54" customFormat="false" ht="12.75" hidden="false" customHeight="false" outlineLevel="0" collapsed="false">
      <c r="A54" s="319" t="s">
        <v>442</v>
      </c>
      <c r="B54" s="311" t="n">
        <v>0.226734249999999</v>
      </c>
      <c r="C54" s="311" t="n">
        <v>-6.784562</v>
      </c>
      <c r="D54" s="311" t="n">
        <v>-2.34571214285714</v>
      </c>
      <c r="E54" s="311" t="n">
        <v>-2.81370739393939</v>
      </c>
      <c r="F54" s="311" t="n">
        <v>-1.02659107142857</v>
      </c>
      <c r="G54" s="311" t="n">
        <v>-8.077546</v>
      </c>
      <c r="H54" s="311" t="n">
        <v>8.98557005357143</v>
      </c>
      <c r="I54" s="311" t="n">
        <v>-2.17606185714285</v>
      </c>
      <c r="J54" s="311" t="n">
        <v>-5.02246821052632</v>
      </c>
      <c r="K54" s="311" t="n">
        <v>-4.32319100000001</v>
      </c>
      <c r="L54" s="325" t="n">
        <v>-0.612790999999998</v>
      </c>
    </row>
    <row r="57" customFormat="false" ht="12.75" hidden="false" customHeight="false" outlineLevel="0" collapsed="false">
      <c r="A57" s="314" t="s">
        <v>139</v>
      </c>
      <c r="B57" s="314" t="s">
        <v>433</v>
      </c>
      <c r="C57" s="337" t="s">
        <v>468</v>
      </c>
    </row>
    <row r="59" customFormat="false" ht="12.75" hidden="false" customHeight="false" outlineLevel="0" collapsed="false">
      <c r="A59" s="315" t="s">
        <v>448</v>
      </c>
      <c r="B59" s="314" t="s">
        <v>142</v>
      </c>
      <c r="C59" s="314" t="s">
        <v>82</v>
      </c>
      <c r="D59" s="316"/>
      <c r="E59" s="316"/>
      <c r="F59" s="316"/>
      <c r="G59" s="316"/>
      <c r="H59" s="316"/>
      <c r="I59" s="316"/>
      <c r="J59" s="316"/>
      <c r="K59" s="316"/>
      <c r="L59" s="316"/>
      <c r="M59" s="316"/>
      <c r="N59" s="316"/>
      <c r="O59" s="316"/>
      <c r="P59" s="316"/>
      <c r="Q59" s="317"/>
    </row>
    <row r="60" customFormat="false" ht="12.75" hidden="false" customHeight="false" outlineLevel="0" collapsed="false">
      <c r="A60" s="318"/>
      <c r="B60" s="315" t="n">
        <v>1</v>
      </c>
      <c r="C60" s="315" t="n">
        <v>3</v>
      </c>
      <c r="D60" s="315" t="n">
        <v>4</v>
      </c>
      <c r="E60" s="315" t="n">
        <v>5</v>
      </c>
      <c r="F60" s="315" t="n">
        <v>6</v>
      </c>
      <c r="G60" s="315" t="n">
        <v>7</v>
      </c>
      <c r="H60" s="315" t="n">
        <v>8</v>
      </c>
      <c r="I60" s="315" t="n">
        <v>9</v>
      </c>
      <c r="J60" s="315" t="n">
        <v>10</v>
      </c>
      <c r="K60" s="315" t="n">
        <v>11</v>
      </c>
      <c r="L60" s="315" t="n">
        <v>12</v>
      </c>
      <c r="M60" s="315" t="n">
        <v>14</v>
      </c>
      <c r="N60" s="315" t="n">
        <v>15</v>
      </c>
      <c r="O60" s="315" t="n">
        <v>16</v>
      </c>
      <c r="P60" s="315" t="s">
        <v>469</v>
      </c>
      <c r="Q60" s="320" t="n">
        <v>2</v>
      </c>
    </row>
    <row r="61" customFormat="false" ht="12.75" hidden="false" customHeight="false" outlineLevel="0" collapsed="false">
      <c r="A61" s="314" t="s">
        <v>83</v>
      </c>
      <c r="B61" s="315" t="s">
        <v>304</v>
      </c>
      <c r="C61" s="315" t="s">
        <v>260</v>
      </c>
      <c r="D61" s="315" t="s">
        <v>163</v>
      </c>
      <c r="E61" s="315" t="s">
        <v>184</v>
      </c>
      <c r="F61" s="315" t="s">
        <v>102</v>
      </c>
      <c r="G61" s="315" t="s">
        <v>95</v>
      </c>
      <c r="H61" s="315" t="s">
        <v>116</v>
      </c>
      <c r="I61" s="315" t="s">
        <v>172</v>
      </c>
      <c r="J61" s="315" t="s">
        <v>150</v>
      </c>
      <c r="K61" s="315" t="s">
        <v>288</v>
      </c>
      <c r="L61" s="315" t="s">
        <v>166</v>
      </c>
      <c r="M61" s="315" t="s">
        <v>197</v>
      </c>
      <c r="N61" s="315" t="s">
        <v>322</v>
      </c>
      <c r="O61" s="315" t="s">
        <v>194</v>
      </c>
      <c r="P61" s="315" t="s">
        <v>109</v>
      </c>
      <c r="Q61" s="320" t="s">
        <v>318</v>
      </c>
    </row>
    <row r="62" customFormat="false" ht="12.75" hidden="false" customHeight="false" outlineLevel="0" collapsed="false">
      <c r="A62" s="315" t="s">
        <v>151</v>
      </c>
      <c r="B62" s="303"/>
      <c r="C62" s="303"/>
      <c r="D62" s="303" t="n">
        <v>0</v>
      </c>
      <c r="E62" s="303" t="n">
        <v>245.294998</v>
      </c>
      <c r="F62" s="303" t="n">
        <v>3574.878049</v>
      </c>
      <c r="G62" s="303" t="n">
        <v>-11.0669370000001</v>
      </c>
      <c r="H62" s="303" t="n">
        <v>8273.048214</v>
      </c>
      <c r="I62" s="303" t="n">
        <v>0</v>
      </c>
      <c r="J62" s="303" t="n">
        <v>-8164.525436</v>
      </c>
      <c r="K62" s="303"/>
      <c r="L62" s="303"/>
      <c r="M62" s="303"/>
      <c r="N62" s="303"/>
      <c r="O62" s="303" t="n">
        <v>0</v>
      </c>
      <c r="P62" s="303" t="n">
        <v>-326.436017</v>
      </c>
      <c r="Q62" s="321"/>
    </row>
    <row r="63" customFormat="false" ht="12.75" hidden="false" customHeight="false" outlineLevel="0" collapsed="false">
      <c r="A63" s="318" t="s">
        <v>96</v>
      </c>
      <c r="B63" s="308"/>
      <c r="C63" s="308" t="n">
        <v>13040.467189</v>
      </c>
      <c r="D63" s="308" t="n">
        <v>8029.633425</v>
      </c>
      <c r="E63" s="308" t="n">
        <v>4283.065364</v>
      </c>
      <c r="F63" s="308" t="n">
        <v>-6142.132132</v>
      </c>
      <c r="G63" s="308" t="n">
        <v>-15139.927049</v>
      </c>
      <c r="H63" s="308" t="n">
        <v>-18518.823552</v>
      </c>
      <c r="I63" s="308" t="n">
        <v>-439.895230000001</v>
      </c>
      <c r="J63" s="308"/>
      <c r="K63" s="308"/>
      <c r="L63" s="308"/>
      <c r="M63" s="308" t="n">
        <v>-472.135302</v>
      </c>
      <c r="N63" s="308" t="n">
        <v>-0.218835000000126</v>
      </c>
      <c r="O63" s="308"/>
      <c r="P63" s="308" t="n">
        <v>11980.42992</v>
      </c>
      <c r="Q63" s="323"/>
    </row>
    <row r="64" customFormat="false" ht="12.75" hidden="false" customHeight="false" outlineLevel="0" collapsed="false">
      <c r="A64" s="318" t="s">
        <v>191</v>
      </c>
      <c r="B64" s="308" t="n">
        <v>8167.676949</v>
      </c>
      <c r="C64" s="308"/>
      <c r="D64" s="308" t="n">
        <v>-37.5715969999992</v>
      </c>
      <c r="E64" s="308" t="n">
        <v>4255.264919</v>
      </c>
      <c r="F64" s="308" t="n">
        <v>2705.325131</v>
      </c>
      <c r="G64" s="308" t="n">
        <v>10483.408622</v>
      </c>
      <c r="H64" s="308" t="n">
        <v>9525.271976</v>
      </c>
      <c r="I64" s="308" t="n">
        <v>0</v>
      </c>
      <c r="J64" s="308" t="n">
        <v>-14879.946154</v>
      </c>
      <c r="K64" s="308" t="n">
        <v>-36.017122</v>
      </c>
      <c r="L64" s="308"/>
      <c r="M64" s="308"/>
      <c r="N64" s="308"/>
      <c r="O64" s="308"/>
      <c r="P64" s="308" t="n">
        <v>6235.308148</v>
      </c>
      <c r="Q64" s="323"/>
    </row>
    <row r="65" customFormat="false" ht="12.75" hidden="false" customHeight="false" outlineLevel="0" collapsed="false">
      <c r="A65" s="318" t="s">
        <v>160</v>
      </c>
      <c r="B65" s="308" t="n">
        <v>4117.866376</v>
      </c>
      <c r="C65" s="308"/>
      <c r="D65" s="308" t="n">
        <v>-16986.730433</v>
      </c>
      <c r="E65" s="308" t="n">
        <v>-8279.662784</v>
      </c>
      <c r="F65" s="308" t="n">
        <v>16094.786242</v>
      </c>
      <c r="G65" s="308"/>
      <c r="H65" s="308" t="n">
        <v>-8424.466704</v>
      </c>
      <c r="I65" s="308" t="n">
        <v>-4276.372083</v>
      </c>
      <c r="J65" s="308" t="n">
        <v>0</v>
      </c>
      <c r="K65" s="308"/>
      <c r="L65" s="308"/>
      <c r="M65" s="308"/>
      <c r="N65" s="308"/>
      <c r="O65" s="308"/>
      <c r="P65" s="308"/>
      <c r="Q65" s="323"/>
    </row>
    <row r="66" customFormat="false" ht="12.75" hidden="false" customHeight="false" outlineLevel="0" collapsed="false">
      <c r="A66" s="318" t="s">
        <v>410</v>
      </c>
      <c r="B66" s="308"/>
      <c r="C66" s="308"/>
      <c r="D66" s="308"/>
      <c r="E66" s="308"/>
      <c r="F66" s="308"/>
      <c r="G66" s="308"/>
      <c r="H66" s="308"/>
      <c r="I66" s="308" t="n">
        <v>-10166.330388</v>
      </c>
      <c r="J66" s="308"/>
      <c r="K66" s="308"/>
      <c r="L66" s="308"/>
      <c r="M66" s="308"/>
      <c r="N66" s="308"/>
      <c r="O66" s="308"/>
      <c r="P66" s="308"/>
      <c r="Q66" s="323"/>
    </row>
    <row r="67" customFormat="false" ht="12.75" hidden="false" customHeight="false" outlineLevel="0" collapsed="false">
      <c r="A67" s="318" t="s">
        <v>188</v>
      </c>
      <c r="B67" s="308"/>
      <c r="C67" s="308"/>
      <c r="D67" s="308"/>
      <c r="E67" s="308"/>
      <c r="F67" s="308" t="n">
        <v>835.96679</v>
      </c>
      <c r="G67" s="308" t="n">
        <v>1546.12273</v>
      </c>
      <c r="H67" s="308" t="n">
        <v>4146.846989</v>
      </c>
      <c r="I67" s="308"/>
      <c r="J67" s="308"/>
      <c r="K67" s="308"/>
      <c r="L67" s="308"/>
      <c r="M67" s="308"/>
      <c r="N67" s="308"/>
      <c r="O67" s="308"/>
      <c r="P67" s="308" t="n">
        <v>8010.202816</v>
      </c>
      <c r="Q67" s="323"/>
    </row>
    <row r="68" customFormat="false" ht="12.75" hidden="false" customHeight="false" outlineLevel="0" collapsed="false">
      <c r="A68" s="318" t="s">
        <v>164</v>
      </c>
      <c r="B68" s="308"/>
      <c r="C68" s="308" t="n">
        <v>11927.189717</v>
      </c>
      <c r="D68" s="308" t="n">
        <v>19412.996646</v>
      </c>
      <c r="E68" s="308" t="n">
        <v>8652.277293</v>
      </c>
      <c r="F68" s="308" t="n">
        <v>-15083.31025</v>
      </c>
      <c r="G68" s="308"/>
      <c r="H68" s="308" t="n">
        <v>16317.777792</v>
      </c>
      <c r="I68" s="308" t="n">
        <v>0</v>
      </c>
      <c r="J68" s="308"/>
      <c r="K68" s="308"/>
      <c r="L68" s="308" t="n">
        <v>0</v>
      </c>
      <c r="M68" s="308"/>
      <c r="N68" s="308"/>
      <c r="O68" s="308"/>
      <c r="P68" s="308" t="n">
        <v>-941.877635</v>
      </c>
      <c r="Q68" s="323"/>
    </row>
    <row r="69" customFormat="false" ht="12.75" hidden="false" customHeight="false" outlineLevel="0" collapsed="false">
      <c r="A69" s="318" t="s">
        <v>305</v>
      </c>
      <c r="B69" s="308" t="n">
        <v>16000</v>
      </c>
      <c r="C69" s="308"/>
      <c r="D69" s="308"/>
      <c r="E69" s="308"/>
      <c r="F69" s="308"/>
      <c r="G69" s="308"/>
      <c r="H69" s="308"/>
      <c r="I69" s="308"/>
      <c r="J69" s="308"/>
      <c r="K69" s="308"/>
      <c r="L69" s="308"/>
      <c r="M69" s="308"/>
      <c r="N69" s="308"/>
      <c r="O69" s="308" t="n">
        <v>2425.610201</v>
      </c>
      <c r="P69" s="308"/>
      <c r="Q69" s="323" t="n">
        <v>-8545.424338</v>
      </c>
    </row>
    <row r="70" customFormat="false" ht="12.75" hidden="false" customHeight="false" outlineLevel="0" collapsed="false">
      <c r="A70" s="318" t="s">
        <v>112</v>
      </c>
      <c r="B70" s="308"/>
      <c r="C70" s="308" t="n">
        <v>4094.082257</v>
      </c>
      <c r="D70" s="308" t="n">
        <v>3929.962029</v>
      </c>
      <c r="E70" s="308" t="n">
        <v>4231.137214</v>
      </c>
      <c r="F70" s="308" t="n">
        <v>1840.870575</v>
      </c>
      <c r="G70" s="308" t="n">
        <v>-523.917221</v>
      </c>
      <c r="H70" s="308" t="n">
        <v>-8489.8077</v>
      </c>
      <c r="I70" s="308" t="n">
        <v>-5681.998398</v>
      </c>
      <c r="J70" s="308" t="n">
        <v>-5018.085388</v>
      </c>
      <c r="K70" s="308" t="n">
        <v>-2369.984075</v>
      </c>
      <c r="L70" s="308"/>
      <c r="M70" s="308"/>
      <c r="N70" s="308"/>
      <c r="O70" s="308"/>
      <c r="P70" s="308" t="n">
        <v>-247.455422000001</v>
      </c>
      <c r="Q70" s="323"/>
    </row>
    <row r="71" customFormat="false" ht="12.75" hidden="false" customHeight="false" outlineLevel="0" collapsed="false">
      <c r="A71" s="318" t="s">
        <v>198</v>
      </c>
      <c r="B71" s="308"/>
      <c r="C71" s="308"/>
      <c r="D71" s="308"/>
      <c r="E71" s="308" t="n">
        <v>12354.122287</v>
      </c>
      <c r="F71" s="308"/>
      <c r="G71" s="308"/>
      <c r="H71" s="308"/>
      <c r="I71" s="308" t="n">
        <v>0</v>
      </c>
      <c r="J71" s="308" t="n">
        <v>0</v>
      </c>
      <c r="K71" s="308"/>
      <c r="L71" s="308"/>
      <c r="M71" s="308" t="n">
        <v>-1023.567796</v>
      </c>
      <c r="N71" s="308"/>
      <c r="O71" s="308"/>
      <c r="P71" s="308"/>
      <c r="Q71" s="323"/>
    </row>
    <row r="72" customFormat="false" ht="12.75" hidden="false" customHeight="false" outlineLevel="0" collapsed="false">
      <c r="A72" s="318" t="s">
        <v>167</v>
      </c>
      <c r="B72" s="308"/>
      <c r="C72" s="308"/>
      <c r="D72" s="308"/>
      <c r="E72" s="308" t="n">
        <v>0</v>
      </c>
      <c r="F72" s="308"/>
      <c r="G72" s="308"/>
      <c r="H72" s="308" t="n">
        <v>17379.262126</v>
      </c>
      <c r="I72" s="308"/>
      <c r="J72" s="308" t="n">
        <v>-3389.181093</v>
      </c>
      <c r="K72" s="308"/>
      <c r="L72" s="308" t="n">
        <v>-778.468627</v>
      </c>
      <c r="M72" s="308"/>
      <c r="N72" s="308"/>
      <c r="O72" s="308" t="n">
        <v>2545.427094</v>
      </c>
      <c r="P72" s="308" t="n">
        <v>18292.860576</v>
      </c>
      <c r="Q72" s="323"/>
    </row>
    <row r="73" customFormat="false" ht="12.75" hidden="false" customHeight="false" outlineLevel="0" collapsed="false">
      <c r="A73" s="319" t="s">
        <v>442</v>
      </c>
      <c r="B73" s="311" t="n">
        <v>28285.543325</v>
      </c>
      <c r="C73" s="311" t="n">
        <v>29061.739163</v>
      </c>
      <c r="D73" s="311" t="n">
        <v>14348.29007</v>
      </c>
      <c r="E73" s="311" t="n">
        <v>25741.499291</v>
      </c>
      <c r="F73" s="311" t="n">
        <v>3826.384405</v>
      </c>
      <c r="G73" s="311" t="n">
        <v>-3645.379855</v>
      </c>
      <c r="H73" s="311" t="n">
        <v>20209.109141</v>
      </c>
      <c r="I73" s="311" t="n">
        <v>-20564.596099</v>
      </c>
      <c r="J73" s="311" t="n">
        <v>-31451.738071</v>
      </c>
      <c r="K73" s="311" t="n">
        <v>-2406.001197</v>
      </c>
      <c r="L73" s="311" t="n">
        <v>-778.468627</v>
      </c>
      <c r="M73" s="311" t="n">
        <v>-1495.703098</v>
      </c>
      <c r="N73" s="311" t="n">
        <v>-0.218835000000126</v>
      </c>
      <c r="O73" s="311" t="n">
        <v>4971.037295</v>
      </c>
      <c r="P73" s="311" t="n">
        <v>43003.032386</v>
      </c>
      <c r="Q73" s="325" t="n">
        <v>-8545.424338</v>
      </c>
    </row>
    <row r="74" customFormat="false" ht="12.75" hidden="false" customHeight="false" outlineLevel="0" collapsed="false">
      <c r="A74" s="326"/>
      <c r="B74" s="345"/>
      <c r="C74" s="345"/>
      <c r="D74" s="345"/>
      <c r="E74" s="345"/>
      <c r="F74" s="345"/>
      <c r="G74" s="345"/>
      <c r="H74" s="345"/>
      <c r="I74" s="345"/>
      <c r="J74" s="345"/>
      <c r="K74" s="345"/>
      <c r="L74" s="345"/>
      <c r="M74" s="345"/>
      <c r="N74" s="345"/>
      <c r="O74" s="345"/>
      <c r="P74" s="345"/>
    </row>
    <row r="76" customFormat="false" ht="12.75" hidden="false" customHeight="false" outlineLevel="0" collapsed="false">
      <c r="A76" s="346"/>
      <c r="B76" s="347"/>
      <c r="C76" s="348" t="s">
        <v>470</v>
      </c>
    </row>
    <row r="77" customFormat="false" ht="12.75" hidden="false" customHeight="false" outlineLevel="0" collapsed="false">
      <c r="A77" s="315" t="s">
        <v>448</v>
      </c>
      <c r="B77" s="314" t="s">
        <v>139</v>
      </c>
      <c r="C77" s="316"/>
      <c r="D77" s="316"/>
      <c r="E77" s="316"/>
      <c r="F77" s="316"/>
      <c r="G77" s="316"/>
      <c r="H77" s="317"/>
    </row>
    <row r="78" customFormat="false" ht="12.75" hidden="false" customHeight="false" outlineLevel="0" collapsed="false">
      <c r="A78" s="314" t="s">
        <v>83</v>
      </c>
      <c r="B78" s="315" t="s">
        <v>471</v>
      </c>
      <c r="C78" s="316" t="s">
        <v>472</v>
      </c>
      <c r="D78" s="316" t="s">
        <v>473</v>
      </c>
      <c r="E78" s="316" t="s">
        <v>474</v>
      </c>
      <c r="F78" s="316" t="s">
        <v>475</v>
      </c>
      <c r="G78" s="316" t="s">
        <v>461</v>
      </c>
      <c r="H78" s="317" t="s">
        <v>476</v>
      </c>
    </row>
    <row r="79" customFormat="false" ht="12.75" hidden="false" customHeight="false" outlineLevel="0" collapsed="false">
      <c r="A79" s="315" t="s">
        <v>151</v>
      </c>
      <c r="B79" s="303" t="n">
        <v>0</v>
      </c>
      <c r="C79" s="304" t="n">
        <v>-326.436017</v>
      </c>
      <c r="D79" s="304"/>
      <c r="E79" s="304"/>
      <c r="F79" s="304" t="n">
        <v>-64.3017920000002</v>
      </c>
      <c r="G79" s="304" t="n">
        <v>3981.93068</v>
      </c>
      <c r="H79" s="305"/>
    </row>
    <row r="80" customFormat="false" ht="12.75" hidden="false" customHeight="false" outlineLevel="0" collapsed="false">
      <c r="A80" s="318" t="s">
        <v>96</v>
      </c>
      <c r="B80" s="308" t="n">
        <v>-503.377138</v>
      </c>
      <c r="C80" s="306" t="n">
        <v>-4098.049081</v>
      </c>
      <c r="D80" s="306" t="n">
        <v>5097.912798</v>
      </c>
      <c r="E80" s="306" t="n">
        <v>7087.953522</v>
      </c>
      <c r="F80" s="306" t="n">
        <v>2653.265893</v>
      </c>
      <c r="G80" s="306" t="n">
        <v>-22769.58023</v>
      </c>
      <c r="H80" s="309" t="n">
        <v>9152.338034</v>
      </c>
    </row>
    <row r="81" customFormat="false" ht="12.75" hidden="false" customHeight="false" outlineLevel="0" collapsed="false">
      <c r="A81" s="318" t="s">
        <v>191</v>
      </c>
      <c r="B81" s="308"/>
      <c r="C81" s="306" t="n">
        <v>-36.017122</v>
      </c>
      <c r="D81" s="306" t="n">
        <v>7216.940051</v>
      </c>
      <c r="E81" s="306" t="n">
        <v>2893.984123</v>
      </c>
      <c r="F81" s="306" t="n">
        <v>3771.090758</v>
      </c>
      <c r="G81" s="306" t="n">
        <v>12572.723062</v>
      </c>
      <c r="H81" s="309"/>
    </row>
    <row r="82" customFormat="false" ht="12.75" hidden="false" customHeight="false" outlineLevel="0" collapsed="false">
      <c r="A82" s="318" t="s">
        <v>160</v>
      </c>
      <c r="B82" s="308" t="n">
        <v>-154.11503</v>
      </c>
      <c r="C82" s="306" t="n">
        <v>-238.304315</v>
      </c>
      <c r="D82" s="306"/>
      <c r="E82" s="306"/>
      <c r="F82" s="306" t="n">
        <v>-16986.730433</v>
      </c>
      <c r="G82" s="306" t="n">
        <v>-375.429608</v>
      </c>
      <c r="H82" s="309"/>
    </row>
    <row r="83" customFormat="false" ht="12.75" hidden="false" customHeight="false" outlineLevel="0" collapsed="false">
      <c r="A83" s="318" t="s">
        <v>410</v>
      </c>
      <c r="B83" s="308"/>
      <c r="C83" s="306"/>
      <c r="D83" s="306" t="n">
        <v>2282.062982</v>
      </c>
      <c r="E83" s="306"/>
      <c r="F83" s="306"/>
      <c r="G83" s="306" t="n">
        <v>-12448.39337</v>
      </c>
      <c r="H83" s="309"/>
    </row>
    <row r="84" customFormat="false" ht="12.75" hidden="false" customHeight="false" outlineLevel="0" collapsed="false">
      <c r="A84" s="318" t="s">
        <v>188</v>
      </c>
      <c r="B84" s="308"/>
      <c r="C84" s="306"/>
      <c r="D84" s="306" t="n">
        <v>2420.827061</v>
      </c>
      <c r="E84" s="306" t="n">
        <v>12280.152892</v>
      </c>
      <c r="F84" s="306" t="n">
        <v>-38.737541</v>
      </c>
      <c r="G84" s="306" t="n">
        <v>-123.103087</v>
      </c>
      <c r="H84" s="309"/>
    </row>
    <row r="85" customFormat="false" ht="12.75" hidden="false" customHeight="false" outlineLevel="0" collapsed="false">
      <c r="A85" s="318" t="s">
        <v>164</v>
      </c>
      <c r="B85" s="308" t="n">
        <v>0</v>
      </c>
      <c r="C85" s="306" t="n">
        <v>132.205499</v>
      </c>
      <c r="D85" s="306" t="n">
        <v>-1783.439383</v>
      </c>
      <c r="E85" s="306" t="n">
        <v>12445.232279</v>
      </c>
      <c r="F85" s="306" t="n">
        <v>18393.680967</v>
      </c>
      <c r="G85" s="306" t="n">
        <v>15762.171765</v>
      </c>
      <c r="H85" s="309" t="n">
        <v>-4664.797564</v>
      </c>
    </row>
    <row r="86" customFormat="false" ht="12.75" hidden="false" customHeight="false" outlineLevel="0" collapsed="false">
      <c r="A86" s="318" t="s">
        <v>305</v>
      </c>
      <c r="B86" s="308"/>
      <c r="C86" s="306"/>
      <c r="D86" s="306"/>
      <c r="E86" s="306"/>
      <c r="F86" s="306"/>
      <c r="G86" s="306" t="n">
        <v>-6119.814137</v>
      </c>
      <c r="H86" s="309"/>
    </row>
    <row r="87" customFormat="false" ht="12.75" hidden="false" customHeight="false" outlineLevel="0" collapsed="false">
      <c r="A87" s="318" t="s">
        <v>112</v>
      </c>
      <c r="B87" s="308" t="n">
        <v>232.572882</v>
      </c>
      <c r="C87" s="306" t="n">
        <v>-1176.645968</v>
      </c>
      <c r="D87" s="306" t="n">
        <v>-4585.326101</v>
      </c>
      <c r="E87" s="306"/>
      <c r="F87" s="306"/>
      <c r="G87" s="306" t="n">
        <v>-2705.796942</v>
      </c>
      <c r="H87" s="309"/>
    </row>
    <row r="88" customFormat="false" ht="12.75" hidden="false" customHeight="false" outlineLevel="0" collapsed="false">
      <c r="A88" s="318" t="s">
        <v>198</v>
      </c>
      <c r="B88" s="308"/>
      <c r="C88" s="306"/>
      <c r="D88" s="306"/>
      <c r="E88" s="306" t="n">
        <v>-1023.567796</v>
      </c>
      <c r="F88" s="306"/>
      <c r="G88" s="306" t="n">
        <v>12354.122287</v>
      </c>
      <c r="H88" s="309"/>
    </row>
    <row r="89" customFormat="false" ht="12.75" hidden="false" customHeight="false" outlineLevel="0" collapsed="false">
      <c r="A89" s="318" t="s">
        <v>167</v>
      </c>
      <c r="B89" s="308" t="n">
        <v>0</v>
      </c>
      <c r="C89" s="306" t="n">
        <v>-778.468627</v>
      </c>
      <c r="D89" s="306" t="n">
        <v>1527.777429</v>
      </c>
      <c r="E89" s="306" t="n">
        <v>2632.39726</v>
      </c>
      <c r="F89" s="306" t="n">
        <v>-1512.977529</v>
      </c>
      <c r="G89" s="306" t="n">
        <v>32181.171543</v>
      </c>
      <c r="H89" s="309"/>
    </row>
    <row r="90" customFormat="false" ht="12.75" hidden="false" customHeight="false" outlineLevel="0" collapsed="false">
      <c r="A90" s="319" t="s">
        <v>442</v>
      </c>
      <c r="B90" s="311" t="n">
        <v>-424.919286</v>
      </c>
      <c r="C90" s="312" t="n">
        <v>-6521.715631</v>
      </c>
      <c r="D90" s="312" t="n">
        <v>12176.754837</v>
      </c>
      <c r="E90" s="312" t="n">
        <v>36316.15228</v>
      </c>
      <c r="F90" s="312" t="n">
        <v>6215.290323</v>
      </c>
      <c r="G90" s="312" t="n">
        <v>32310.001963</v>
      </c>
      <c r="H90" s="313" t="n">
        <v>4487.54047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R66"/>
  <sheetViews>
    <sheetView showFormulas="false" showGridLines="true" showRowColHeaders="true" showZeros="true" rightToLeft="false" tabSelected="false" showOutlineSymbols="true" defaultGridColor="true" view="normal" topLeftCell="D39" colorId="64" zoomScale="60" zoomScaleNormal="60" zoomScalePageLayoutView="100" workbookViewId="0">
      <selection pane="topLeft" activeCell="E20" activeCellId="0" sqref="E20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22" width="3.14"/>
    <col collapsed="false" customWidth="true" hidden="false" outlineLevel="0" max="2" min="2" style="22" width="20.85"/>
    <col collapsed="false" customWidth="false" hidden="false" outlineLevel="0" max="8" min="3" style="22" width="9.14"/>
    <col collapsed="false" customWidth="true" hidden="false" outlineLevel="0" max="9" min="9" style="22" width="11.7"/>
    <col collapsed="false" customWidth="true" hidden="false" outlineLevel="0" max="10" min="10" style="22" width="20.85"/>
    <col collapsed="false" customWidth="false" hidden="false" outlineLevel="0" max="17" min="11" style="22" width="9.14"/>
    <col collapsed="false" customWidth="true" hidden="false" outlineLevel="0" max="18" min="18" style="22" width="24.99"/>
    <col collapsed="false" customWidth="false" hidden="false" outlineLevel="0" max="257" min="19" style="22" width="9.14"/>
  </cols>
  <sheetData>
    <row r="1" customFormat="false" ht="30.75" hidden="false" customHeight="false" outlineLevel="0" collapsed="false">
      <c r="B1" s="349" t="s">
        <v>477</v>
      </c>
    </row>
    <row r="2" customFormat="false" ht="24" hidden="false" customHeight="true" outlineLevel="0" collapsed="false">
      <c r="A2" s="350"/>
      <c r="B2" s="351" t="n">
        <f aca="false">Control!C3</f>
        <v>45926</v>
      </c>
    </row>
    <row r="3" customFormat="false" ht="23.25" hidden="false" customHeight="false" outlineLevel="0" collapsed="false">
      <c r="A3" s="350"/>
      <c r="B3" s="352" t="str">
        <f aca="false">'7. Credit Curve Data'!B1</f>
        <v>5 Year</v>
      </c>
    </row>
    <row r="5" customFormat="false" ht="12.75" hidden="false" customHeight="false" outlineLevel="0" collapsed="false">
      <c r="B5" s="32" t="str">
        <f aca="false">IF('7. Credit Curve Data'!A6="","",'7. Credit Curve Data'!A6)</f>
        <v>Basic Materials</v>
      </c>
      <c r="J5" s="32" t="str">
        <f aca="false">IF('7. Credit Curve Data'!A10="","",'7. Credit Curve Data'!A10)</f>
        <v>Diversified</v>
      </c>
      <c r="R5" s="32" t="str">
        <f aca="false">IF('7. Credit Curve Data'!A14="","",'7. Credit Curve Data'!A14)</f>
        <v>Industrial</v>
      </c>
    </row>
    <row r="25" customFormat="false" ht="12.75" hidden="false" customHeight="false" outlineLevel="0" collapsed="false">
      <c r="B25" s="32" t="str">
        <f aca="false">IF('7. Credit Curve Data'!A7="","",'7. Credit Curve Data'!A7)</f>
        <v>Communications</v>
      </c>
      <c r="J25" s="32" t="str">
        <f aca="false">IF('7. Credit Curve Data'!A11="","",'7. Credit Curve Data'!A11)</f>
        <v>Energy</v>
      </c>
      <c r="R25" s="32" t="str">
        <f aca="false">IF('7. Credit Curve Data'!A15="","",'7. Credit Curve Data'!A15)</f>
        <v>Technology</v>
      </c>
    </row>
    <row r="45" customFormat="false" ht="12.75" hidden="false" customHeight="false" outlineLevel="0" collapsed="false">
      <c r="B45" s="32" t="str">
        <f aca="false">IF('7. Credit Curve Data'!A8="","",'7. Credit Curve Data'!A8)</f>
        <v>Consumer, Cyclical</v>
      </c>
      <c r="J45" s="32" t="str">
        <f aca="false">IF('7. Credit Curve Data'!A12="","",'7. Credit Curve Data'!A12)</f>
        <v>Financial</v>
      </c>
      <c r="R45" s="32" t="str">
        <f aca="false">IF('7. Credit Curve Data'!A16="","",'7. Credit Curve Data'!A16)</f>
        <v>Utilities</v>
      </c>
    </row>
    <row r="65" customFormat="false" ht="12.75" hidden="false" customHeight="false" outlineLevel="0" collapsed="false">
      <c r="J65" s="32" t="str">
        <f aca="false">IF('7. Credit Curve Data'!A13="","",'7. Credit Curve Data'!A13)</f>
        <v>Government</v>
      </c>
      <c r="R65" s="32" t="str">
        <f aca="false">IF('7. Credit Curve Data'!A17="","",'7. Credit Curve Data'!A17)</f>
        <v>Grand Total</v>
      </c>
    </row>
    <row r="66" customFormat="false" ht="12.75" hidden="false" customHeight="false" outlineLevel="0" collapsed="false">
      <c r="B66" s="32" t="str">
        <f aca="false">IF('7. Credit Curve Data'!A9="","",'7. Credit Curve Data'!A9)</f>
        <v>Consumer, Non-cyclical</v>
      </c>
    </row>
  </sheetData>
  <sheetProtection sheet="true" password="ccd0" objects="true" scenarios="true"/>
  <printOptions headings="false" gridLines="false" gridLinesSet="true" horizontalCentered="false" verticalCentered="false"/>
  <pageMargins left="1.19027777777778" right="0.259722222222222" top="0.511805555555556" bottom="0.472222222222222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R66"/>
  <sheetViews>
    <sheetView showFormulas="false" showGridLines="true" showRowColHeaders="true" showZeros="true" rightToLeft="false" tabSelected="false" showOutlineSymbols="true" defaultGridColor="true" view="normal" topLeftCell="D1" colorId="64" zoomScale="60" zoomScaleNormal="60" zoomScalePageLayoutView="100" workbookViewId="0">
      <selection pane="topLeft" activeCell="H4" activeCellId="0" sqref="H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22" width="3.14"/>
    <col collapsed="false" customWidth="true" hidden="false" outlineLevel="0" max="2" min="2" style="22" width="20.85"/>
    <col collapsed="false" customWidth="false" hidden="false" outlineLevel="0" max="8" min="3" style="22" width="9.14"/>
    <col collapsed="false" customWidth="true" hidden="false" outlineLevel="0" max="9" min="9" style="22" width="11.7"/>
    <col collapsed="false" customWidth="true" hidden="false" outlineLevel="0" max="10" min="10" style="22" width="20.85"/>
    <col collapsed="false" customWidth="false" hidden="false" outlineLevel="0" max="17" min="11" style="22" width="9.14"/>
    <col collapsed="false" customWidth="true" hidden="false" outlineLevel="0" max="18" min="18" style="22" width="24.99"/>
    <col collapsed="false" customWidth="false" hidden="false" outlineLevel="0" max="257" min="19" style="22" width="9.14"/>
  </cols>
  <sheetData>
    <row r="1" customFormat="false" ht="30.75" hidden="false" customHeight="false" outlineLevel="0" collapsed="false">
      <c r="B1" s="349" t="s">
        <v>477</v>
      </c>
    </row>
    <row r="2" customFormat="false" ht="24" hidden="false" customHeight="true" outlineLevel="0" collapsed="false">
      <c r="A2" s="350"/>
      <c r="B2" s="351" t="n">
        <f aca="false">Control!C3</f>
        <v>45926</v>
      </c>
    </row>
    <row r="3" customFormat="false" ht="23.25" hidden="false" customHeight="false" outlineLevel="0" collapsed="false">
      <c r="A3" s="350"/>
      <c r="B3" s="352" t="str">
        <f aca="false">'7. Credit Curve Data'!B1</f>
        <v>5 Year</v>
      </c>
    </row>
    <row r="5" customFormat="false" ht="12.75" hidden="false" customHeight="false" outlineLevel="0" collapsed="false">
      <c r="B5" s="32" t="str">
        <f aca="false">IF('7. Credit Curve Data'!A6="","",'7. Credit Curve Data'!A6)</f>
        <v>Basic Materials</v>
      </c>
      <c r="J5" s="32" t="str">
        <f aca="false">IF('7. Credit Curve Data'!A10="","",'7. Credit Curve Data'!A10)</f>
        <v>Diversified</v>
      </c>
      <c r="R5" s="32" t="str">
        <f aca="false">IF('7. Credit Curve Data'!A14="","",'7. Credit Curve Data'!A14)</f>
        <v>Industrial</v>
      </c>
    </row>
    <row r="25" customFormat="false" ht="12.75" hidden="false" customHeight="false" outlineLevel="0" collapsed="false">
      <c r="B25" s="32" t="str">
        <f aca="false">IF('7. Credit Curve Data'!A7="","",'7. Credit Curve Data'!A7)</f>
        <v>Communications</v>
      </c>
      <c r="J25" s="32" t="str">
        <f aca="false">IF('7. Credit Curve Data'!A11="","",'7. Credit Curve Data'!A11)</f>
        <v>Energy</v>
      </c>
      <c r="R25" s="32" t="str">
        <f aca="false">IF('7. Credit Curve Data'!A15="","",'7. Credit Curve Data'!A15)</f>
        <v>Technology</v>
      </c>
    </row>
    <row r="45" customFormat="false" ht="12.75" hidden="false" customHeight="false" outlineLevel="0" collapsed="false">
      <c r="B45" s="32" t="str">
        <f aca="false">IF('7. Credit Curve Data'!A8="","",'7. Credit Curve Data'!A8)</f>
        <v>Consumer, Cyclical</v>
      </c>
      <c r="J45" s="32" t="str">
        <f aca="false">IF('7. Credit Curve Data'!A12="","",'7. Credit Curve Data'!A12)</f>
        <v>Financial</v>
      </c>
      <c r="R45" s="32" t="str">
        <f aca="false">IF('7. Credit Curve Data'!A16="","",'7. Credit Curve Data'!A16)</f>
        <v>Utilities</v>
      </c>
    </row>
    <row r="65" customFormat="false" ht="12.75" hidden="false" customHeight="false" outlineLevel="0" collapsed="false">
      <c r="J65" s="32" t="str">
        <f aca="false">IF('7. Credit Curve Data'!A13="","",'7. Credit Curve Data'!A13)</f>
        <v>Government</v>
      </c>
      <c r="R65" s="32" t="str">
        <f aca="false">IF('7. Credit Curve Data'!A17="","",'7. Credit Curve Data'!A17)</f>
        <v>Grand Total</v>
      </c>
    </row>
    <row r="66" customFormat="false" ht="12.75" hidden="false" customHeight="false" outlineLevel="0" collapsed="false">
      <c r="B66" s="32" t="str">
        <f aca="false">IF('7. Credit Curve Data'!A9="","",'7. Credit Curve Data'!A9)</f>
        <v>Consumer, Non-cyclical</v>
      </c>
    </row>
  </sheetData>
  <printOptions headings="false" gridLines="false" gridLinesSet="true" horizontalCentered="false" verticalCentered="false"/>
  <pageMargins left="1.19027777777778" right="0.259722222222222" top="0.511805555555556" bottom="0.472222222222222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R66"/>
  <sheetViews>
    <sheetView showFormulas="false" showGridLines="true" showRowColHeaders="true" showZeros="true" rightToLeft="false" tabSelected="false" showOutlineSymbols="true" defaultGridColor="true" view="normal" topLeftCell="A49" colorId="64" zoomScale="60" zoomScaleNormal="60" zoomScalePageLayoutView="100" workbookViewId="0">
      <selection pane="topLeft" activeCell="E20" activeCellId="0" sqref="E20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22" width="3.14"/>
    <col collapsed="false" customWidth="true" hidden="false" outlineLevel="0" max="2" min="2" style="22" width="20.85"/>
    <col collapsed="false" customWidth="false" hidden="false" outlineLevel="0" max="8" min="3" style="22" width="9.14"/>
    <col collapsed="false" customWidth="true" hidden="false" outlineLevel="0" max="9" min="9" style="22" width="11.7"/>
    <col collapsed="false" customWidth="true" hidden="false" outlineLevel="0" max="10" min="10" style="22" width="20.85"/>
    <col collapsed="false" customWidth="false" hidden="false" outlineLevel="0" max="17" min="11" style="22" width="9.14"/>
    <col collapsed="false" customWidth="true" hidden="false" outlineLevel="0" max="18" min="18" style="22" width="24.99"/>
    <col collapsed="false" customWidth="false" hidden="false" outlineLevel="0" max="257" min="19" style="22" width="9.14"/>
  </cols>
  <sheetData>
    <row r="1" customFormat="false" ht="30.75" hidden="false" customHeight="false" outlineLevel="0" collapsed="false">
      <c r="B1" s="349" t="s">
        <v>478</v>
      </c>
    </row>
    <row r="2" customFormat="false" ht="24" hidden="false" customHeight="true" outlineLevel="0" collapsed="false">
      <c r="A2" s="350"/>
      <c r="B2" s="351" t="n">
        <f aca="false">Control!C3</f>
        <v>45926</v>
      </c>
    </row>
    <row r="3" customFormat="false" ht="23.25" hidden="false" customHeight="false" outlineLevel="0" collapsed="false">
      <c r="A3" s="350"/>
      <c r="B3" s="352" t="str">
        <f aca="false">'7. Credit Curve Data'!B57</f>
        <v>(All)</v>
      </c>
    </row>
    <row r="5" customFormat="false" ht="12.75" hidden="false" customHeight="false" outlineLevel="0" collapsed="false">
      <c r="B5" s="32" t="str">
        <f aca="false">IF('7. Credit Curve Data'!A6="","",'7. Credit Curve Data'!A6)</f>
        <v>Basic Materials</v>
      </c>
      <c r="J5" s="32" t="str">
        <f aca="false">IF('7. Credit Curve Data'!A10="","",'7. Credit Curve Data'!A10)</f>
        <v>Diversified</v>
      </c>
      <c r="R5" s="32" t="str">
        <f aca="false">IF('7. Credit Curve Data'!A14="","",'7. Credit Curve Data'!A14)</f>
        <v>Industrial</v>
      </c>
    </row>
    <row r="25" customFormat="false" ht="12.75" hidden="false" customHeight="false" outlineLevel="0" collapsed="false">
      <c r="B25" s="32" t="str">
        <f aca="false">IF('7. Credit Curve Data'!A7="","",'7. Credit Curve Data'!A7)</f>
        <v>Communications</v>
      </c>
      <c r="J25" s="32" t="str">
        <f aca="false">IF('7. Credit Curve Data'!A11="","",'7. Credit Curve Data'!A11)</f>
        <v>Energy</v>
      </c>
      <c r="R25" s="32" t="str">
        <f aca="false">IF('7. Credit Curve Data'!A15="","",'7. Credit Curve Data'!A15)</f>
        <v>Technology</v>
      </c>
    </row>
    <row r="45" customFormat="false" ht="12.75" hidden="false" customHeight="false" outlineLevel="0" collapsed="false">
      <c r="B45" s="32" t="str">
        <f aca="false">IF('7. Credit Curve Data'!A8="","",'7. Credit Curve Data'!A8)</f>
        <v>Consumer, Cyclical</v>
      </c>
      <c r="J45" s="32" t="str">
        <f aca="false">IF('7. Credit Curve Data'!A12="","",'7. Credit Curve Data'!A12)</f>
        <v>Financial</v>
      </c>
      <c r="R45" s="32" t="str">
        <f aca="false">IF('7. Credit Curve Data'!A16="","",'7. Credit Curve Data'!A16)</f>
        <v>Utilities</v>
      </c>
    </row>
    <row r="65" customFormat="false" ht="12.75" hidden="false" customHeight="false" outlineLevel="0" collapsed="false">
      <c r="J65" s="32" t="str">
        <f aca="false">IF('7. Credit Curve Data'!A13="","",'7. Credit Curve Data'!A13)</f>
        <v>Government</v>
      </c>
      <c r="R65" s="32" t="str">
        <f aca="false">IF('7. Credit Curve Data'!A17="","",'7. Credit Curve Data'!A17)</f>
        <v>Grand Total</v>
      </c>
    </row>
    <row r="66" customFormat="false" ht="12.75" hidden="false" customHeight="false" outlineLevel="0" collapsed="false">
      <c r="B66" s="32" t="str">
        <f aca="false">IF('7. Credit Curve Data'!A9="","",'7. Credit Curve Data'!A9)</f>
        <v>Consumer, Non-cyclical</v>
      </c>
    </row>
  </sheetData>
  <printOptions headings="false" gridLines="false" gridLinesSet="true" horizontalCentered="false" verticalCentered="false"/>
  <pageMargins left="1.19027777777778" right="0.259722222222222" top="0.511805555555556" bottom="0.472222222222222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R66"/>
  <sheetViews>
    <sheetView showFormulas="false" showGridLines="true" showRowColHeaders="true" showZeros="true" rightToLeft="false" tabSelected="false" showOutlineSymbols="true" defaultGridColor="true" view="normal" topLeftCell="F50" colorId="64" zoomScale="60" zoomScaleNormal="60" zoomScalePageLayoutView="100" workbookViewId="0">
      <selection pane="topLeft" activeCell="E20" activeCellId="0" sqref="E20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22" width="3.14"/>
    <col collapsed="false" customWidth="true" hidden="false" outlineLevel="0" max="2" min="2" style="22" width="20.85"/>
    <col collapsed="false" customWidth="false" hidden="false" outlineLevel="0" max="8" min="3" style="22" width="9.14"/>
    <col collapsed="false" customWidth="true" hidden="false" outlineLevel="0" max="9" min="9" style="22" width="11.7"/>
    <col collapsed="false" customWidth="true" hidden="false" outlineLevel="0" max="10" min="10" style="22" width="20.85"/>
    <col collapsed="false" customWidth="false" hidden="false" outlineLevel="0" max="17" min="11" style="22" width="9.14"/>
    <col collapsed="false" customWidth="true" hidden="false" outlineLevel="0" max="18" min="18" style="22" width="24.99"/>
    <col collapsed="false" customWidth="false" hidden="false" outlineLevel="0" max="257" min="19" style="22" width="9.14"/>
  </cols>
  <sheetData>
    <row r="1" customFormat="false" ht="30.75" hidden="false" customHeight="false" outlineLevel="0" collapsed="false">
      <c r="B1" s="349" t="s">
        <v>478</v>
      </c>
    </row>
    <row r="2" customFormat="false" ht="24" hidden="false" customHeight="true" outlineLevel="0" collapsed="false">
      <c r="A2" s="350"/>
      <c r="B2" s="351" t="n">
        <f aca="false">Control!C3</f>
        <v>45926</v>
      </c>
    </row>
    <row r="3" customFormat="false" ht="23.25" hidden="false" customHeight="false" outlineLevel="0" collapsed="false">
      <c r="A3" s="350"/>
    </row>
    <row r="5" customFormat="false" ht="12.75" hidden="false" customHeight="false" outlineLevel="0" collapsed="false">
      <c r="B5" s="32" t="str">
        <f aca="false">IF('7. Credit Curve Data'!A6="","",'7. Credit Curve Data'!A6)</f>
        <v>Basic Materials</v>
      </c>
      <c r="J5" s="32" t="str">
        <f aca="false">IF('7. Credit Curve Data'!A10="","",'7. Credit Curve Data'!A10)</f>
        <v>Diversified</v>
      </c>
      <c r="R5" s="32" t="str">
        <f aca="false">IF('7. Credit Curve Data'!A14="","",'7. Credit Curve Data'!A14)</f>
        <v>Industrial</v>
      </c>
    </row>
    <row r="25" customFormat="false" ht="12.75" hidden="false" customHeight="false" outlineLevel="0" collapsed="false">
      <c r="B25" s="32" t="str">
        <f aca="false">IF('7. Credit Curve Data'!A7="","",'7. Credit Curve Data'!A7)</f>
        <v>Communications</v>
      </c>
      <c r="J25" s="32" t="str">
        <f aca="false">IF('7. Credit Curve Data'!A11="","",'7. Credit Curve Data'!A11)</f>
        <v>Energy</v>
      </c>
      <c r="R25" s="32" t="str">
        <f aca="false">IF('7. Credit Curve Data'!A15="","",'7. Credit Curve Data'!A15)</f>
        <v>Technology</v>
      </c>
    </row>
    <row r="45" customFormat="false" ht="12.75" hidden="false" customHeight="false" outlineLevel="0" collapsed="false">
      <c r="B45" s="32" t="str">
        <f aca="false">IF('7. Credit Curve Data'!A8="","",'7. Credit Curve Data'!A8)</f>
        <v>Consumer, Cyclical</v>
      </c>
      <c r="J45" s="32" t="str">
        <f aca="false">IF('7. Credit Curve Data'!A12="","",'7. Credit Curve Data'!A12)</f>
        <v>Financial</v>
      </c>
      <c r="R45" s="32" t="str">
        <f aca="false">IF('7. Credit Curve Data'!A16="","",'7. Credit Curve Data'!A16)</f>
        <v>Utilities</v>
      </c>
    </row>
    <row r="65" customFormat="false" ht="12.75" hidden="false" customHeight="false" outlineLevel="0" collapsed="false">
      <c r="J65" s="32" t="str">
        <f aca="false">IF('7. Credit Curve Data'!A13="","",'7. Credit Curve Data'!A13)</f>
        <v>Government</v>
      </c>
      <c r="R65" s="32" t="str">
        <f aca="false">IF('7. Credit Curve Data'!A17="","",'7. Credit Curve Data'!A17)</f>
        <v>Grand Total</v>
      </c>
    </row>
    <row r="66" customFormat="false" ht="12.75" hidden="false" customHeight="false" outlineLevel="0" collapsed="false">
      <c r="B66" s="32" t="str">
        <f aca="false">IF('7. Credit Curve Data'!A9="","",'7. Credit Curve Data'!A9)</f>
        <v>Consumer, Non-cyclical</v>
      </c>
    </row>
  </sheetData>
  <printOptions headings="false" gridLines="false" gridLinesSet="true" horizontalCentered="false" verticalCentered="false"/>
  <pageMargins left="1.19027777777778" right="0.259722222222222" top="0.511805555555556" bottom="0.472222222222222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029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E20" activeCellId="0" sqref="E20"/>
    </sheetView>
  </sheetViews>
  <sheetFormatPr defaultColWidth="9.13671875" defaultRowHeight="12.75" customHeight="true" zeroHeight="false" outlineLevelRow="0" outlineLevelCol="1"/>
  <cols>
    <col collapsed="false" customWidth="true" hidden="false" outlineLevel="0" max="1" min="1" style="22" width="4.41"/>
    <col collapsed="false" customWidth="true" hidden="false" outlineLevel="0" max="2" min="2" style="23" width="41.42"/>
    <col collapsed="false" customWidth="true" hidden="false" outlineLevel="0" max="3" min="3" style="23" width="10.56"/>
    <col collapsed="false" customWidth="true" hidden="false" outlineLevel="0" max="4" min="4" style="24" width="23.7"/>
    <col collapsed="false" customWidth="true" hidden="false" outlineLevel="0" max="5" min="5" style="24" width="15.56"/>
    <col collapsed="false" customWidth="true" hidden="false" outlineLevel="0" max="6" min="6" style="24" width="23.56"/>
    <col collapsed="false" customWidth="true" hidden="false" outlineLevel="0" max="7" min="7" style="22" width="11.13"/>
    <col collapsed="false" customWidth="true" hidden="false" outlineLevel="0" max="8" min="8" style="25" width="16.28"/>
    <col collapsed="false" customWidth="true" hidden="false" outlineLevel="0" max="9" min="9" style="26" width="15.13"/>
    <col collapsed="false" customWidth="true" hidden="false" outlineLevel="0" max="10" min="10" style="25" width="15.13"/>
    <col collapsed="false" customWidth="true" hidden="false" outlineLevel="0" max="11" min="11" style="22" width="9.99"/>
    <col collapsed="false" customWidth="true" hidden="true" outlineLevel="1" max="12" min="12" style="24" width="13.41"/>
    <col collapsed="false" customWidth="true" hidden="true" outlineLevel="1" max="13" min="13" style="24" width="13.14"/>
    <col collapsed="false" customWidth="true" hidden="true" outlineLevel="1" max="14" min="14" style="24" width="12.85"/>
    <col collapsed="false" customWidth="false" hidden="false" outlineLevel="0" max="257" min="15" style="22" width="9.14"/>
  </cols>
  <sheetData>
    <row r="1" customFormat="false" ht="12.75" hidden="false" customHeight="false" outlineLevel="0" collapsed="false">
      <c r="B1" s="22"/>
      <c r="C1" s="22"/>
      <c r="D1" s="27"/>
      <c r="E1" s="27"/>
      <c r="F1" s="28" t="n">
        <v>36984</v>
      </c>
      <c r="H1" s="29"/>
      <c r="I1" s="30"/>
      <c r="J1" s="29"/>
      <c r="L1" s="27"/>
      <c r="M1" s="27"/>
      <c r="N1" s="27"/>
    </row>
    <row r="2" customFormat="false" ht="18.75" hidden="false" customHeight="false" outlineLevel="0" collapsed="false">
      <c r="B2" s="31" t="s">
        <v>11</v>
      </c>
      <c r="C2" s="31"/>
      <c r="D2" s="31"/>
      <c r="E2" s="31"/>
      <c r="F2" s="31"/>
      <c r="H2" s="29"/>
      <c r="I2" s="30"/>
      <c r="J2" s="29"/>
      <c r="L2" s="27"/>
      <c r="M2" s="27"/>
      <c r="N2" s="27"/>
    </row>
    <row r="3" customFormat="false" ht="12.75" hidden="false" customHeight="false" outlineLevel="0" collapsed="false">
      <c r="B3" s="22"/>
      <c r="C3" s="22" t="s">
        <v>12</v>
      </c>
      <c r="D3" s="27"/>
      <c r="E3" s="27"/>
      <c r="F3" s="27"/>
      <c r="H3" s="29"/>
      <c r="I3" s="30"/>
      <c r="J3" s="29"/>
      <c r="L3" s="27"/>
      <c r="M3" s="27"/>
      <c r="N3" s="27"/>
    </row>
    <row r="4" customFormat="false" ht="17.25" hidden="false" customHeight="true" outlineLevel="0" collapsed="false">
      <c r="A4" s="32"/>
      <c r="B4" s="33" t="s">
        <v>13</v>
      </c>
      <c r="C4" s="34"/>
      <c r="D4" s="35" t="s">
        <v>14</v>
      </c>
      <c r="E4" s="35" t="s">
        <v>15</v>
      </c>
      <c r="F4" s="36" t="s">
        <v>16</v>
      </c>
      <c r="G4" s="32"/>
      <c r="H4" s="37" t="s">
        <v>17</v>
      </c>
      <c r="I4" s="38" t="s">
        <v>18</v>
      </c>
      <c r="J4" s="39" t="s">
        <v>19</v>
      </c>
      <c r="K4" s="32"/>
      <c r="L4" s="40" t="s">
        <v>20</v>
      </c>
      <c r="M4" s="40" t="s">
        <v>21</v>
      </c>
      <c r="N4" s="40" t="s">
        <v>22</v>
      </c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2"/>
      <c r="GD4" s="32"/>
      <c r="GE4" s="32"/>
      <c r="GF4" s="32"/>
      <c r="GG4" s="32"/>
      <c r="GH4" s="32"/>
      <c r="GI4" s="32"/>
      <c r="GJ4" s="32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</row>
    <row r="5" customFormat="false" ht="12.75" hidden="false" customHeight="false" outlineLevel="0" collapsed="false">
      <c r="B5" s="41" t="s">
        <v>23</v>
      </c>
      <c r="C5" s="42"/>
      <c r="D5" s="43" t="n">
        <v>16838938.9364719</v>
      </c>
      <c r="E5" s="44" t="n">
        <f aca="false">'PL-London'!E34</f>
        <v>33632.7195171531</v>
      </c>
      <c r="F5" s="45" t="n">
        <f aca="false">'PL-London'!F34</f>
        <v>16872571.655989</v>
      </c>
      <c r="H5" s="46" t="n">
        <f aca="false">'PL-London'!H34</f>
        <v>33632.7195171531</v>
      </c>
      <c r="I5" s="47" t="n">
        <f aca="false">'PL-London'!I34</f>
        <v>33632.7195171531</v>
      </c>
      <c r="J5" s="48" t="n">
        <f aca="false">'PL-London'!J34</f>
        <v>5038062.7600419</v>
      </c>
      <c r="K5" s="49"/>
      <c r="L5" s="50" t="n">
        <v>4079152.52974189</v>
      </c>
      <c r="M5" s="51"/>
      <c r="N5" s="52"/>
    </row>
    <row r="6" customFormat="false" ht="12.75" hidden="false" customHeight="false" outlineLevel="0" collapsed="false">
      <c r="B6" s="41" t="s">
        <v>24</v>
      </c>
      <c r="C6" s="53"/>
      <c r="D6" s="54" t="n">
        <v>-200000</v>
      </c>
      <c r="E6" s="55" t="n">
        <f aca="false">'PL-London'!E40</f>
        <v>0</v>
      </c>
      <c r="F6" s="56" t="n">
        <f aca="false">'PL-London'!F40</f>
        <v>-200000</v>
      </c>
      <c r="H6" s="57" t="n">
        <f aca="false">'PL-London'!H40</f>
        <v>0</v>
      </c>
      <c r="I6" s="58" t="n">
        <f aca="false">'PL-London'!I40</f>
        <v>0</v>
      </c>
      <c r="J6" s="59" t="n">
        <f aca="false">'PL-London'!J40</f>
        <v>0</v>
      </c>
      <c r="K6" s="49"/>
      <c r="L6" s="50" t="n">
        <v>-130000</v>
      </c>
      <c r="M6" s="51"/>
      <c r="N6" s="52"/>
    </row>
    <row r="7" customFormat="false" ht="13.5" hidden="false" customHeight="false" outlineLevel="0" collapsed="false">
      <c r="B7" s="60"/>
      <c r="C7" s="53"/>
      <c r="D7" s="61"/>
      <c r="E7" s="62"/>
      <c r="F7" s="63"/>
      <c r="H7" s="64"/>
      <c r="I7" s="65"/>
      <c r="J7" s="66"/>
      <c r="K7" s="49"/>
    </row>
    <row r="8" customFormat="false" ht="14.25" hidden="false" customHeight="false" outlineLevel="0" collapsed="false">
      <c r="B8" s="67" t="s">
        <v>25</v>
      </c>
      <c r="C8" s="68"/>
      <c r="D8" s="69" t="n">
        <v>16638938.9364719</v>
      </c>
      <c r="E8" s="70" t="n">
        <f aca="false">E5+E6</f>
        <v>33632.7195171531</v>
      </c>
      <c r="F8" s="71" t="n">
        <f aca="false">F5+F6</f>
        <v>16672571.655989</v>
      </c>
      <c r="H8" s="72" t="n">
        <f aca="false">H5+H6</f>
        <v>33632.7195171531</v>
      </c>
      <c r="I8" s="73" t="n">
        <f aca="false">I5+I6</f>
        <v>33632.7195171531</v>
      </c>
      <c r="J8" s="74" t="n">
        <f aca="false">'PL-London'!J42</f>
        <v>5038062.7600419</v>
      </c>
      <c r="K8" s="49"/>
      <c r="L8" s="50" t="n">
        <v>3949152.52974189</v>
      </c>
      <c r="M8" s="51"/>
      <c r="N8" s="52"/>
    </row>
    <row r="9" customFormat="false" ht="13.5" hidden="false" customHeight="false" outlineLevel="0" collapsed="false">
      <c r="B9" s="22"/>
      <c r="C9" s="22"/>
      <c r="D9" s="75"/>
      <c r="E9" s="75"/>
      <c r="F9" s="75"/>
      <c r="H9" s="29"/>
      <c r="I9" s="30"/>
      <c r="J9" s="29"/>
      <c r="K9" s="49"/>
      <c r="L9" s="27"/>
      <c r="M9" s="27"/>
      <c r="N9" s="27"/>
    </row>
    <row r="10" customFormat="false" ht="19.5" hidden="false" customHeight="false" outlineLevel="0" collapsed="false">
      <c r="A10" s="32"/>
      <c r="B10" s="33" t="s">
        <v>26</v>
      </c>
      <c r="C10" s="34"/>
      <c r="D10" s="35" t="s">
        <v>14</v>
      </c>
      <c r="E10" s="35" t="s">
        <v>15</v>
      </c>
      <c r="F10" s="36" t="s">
        <v>16</v>
      </c>
      <c r="G10" s="32"/>
      <c r="H10" s="37" t="s">
        <v>17</v>
      </c>
      <c r="I10" s="38" t="s">
        <v>18</v>
      </c>
      <c r="J10" s="39" t="s">
        <v>19</v>
      </c>
      <c r="K10" s="32"/>
      <c r="L10" s="40" t="s">
        <v>20</v>
      </c>
      <c r="M10" s="40" t="s">
        <v>21</v>
      </c>
      <c r="N10" s="40" t="s">
        <v>22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E10" s="32"/>
      <c r="FF10" s="32"/>
      <c r="FG10" s="32"/>
      <c r="FH10" s="32"/>
      <c r="FI10" s="32"/>
      <c r="FJ10" s="32"/>
      <c r="FK10" s="32"/>
      <c r="FL10" s="32"/>
      <c r="FM10" s="32"/>
      <c r="FN10" s="32"/>
      <c r="FO10" s="32"/>
      <c r="FP10" s="32"/>
      <c r="FQ10" s="32"/>
      <c r="FR10" s="32"/>
      <c r="FS10" s="32"/>
      <c r="FT10" s="32"/>
      <c r="FU10" s="32"/>
      <c r="FV10" s="32"/>
      <c r="FW10" s="32"/>
      <c r="FX10" s="32"/>
      <c r="FY10" s="32"/>
      <c r="FZ10" s="32"/>
      <c r="GA10" s="32"/>
      <c r="GB10" s="32"/>
      <c r="GC10" s="32"/>
      <c r="GD10" s="32"/>
      <c r="GE10" s="32"/>
      <c r="GF10" s="32"/>
      <c r="GG10" s="32"/>
      <c r="GH10" s="32"/>
      <c r="GI10" s="32"/>
      <c r="GJ10" s="32"/>
      <c r="GK10" s="32"/>
      <c r="GL10" s="32"/>
      <c r="GM10" s="32"/>
      <c r="GN10" s="32"/>
      <c r="GO10" s="32"/>
      <c r="GP10" s="32"/>
      <c r="GQ10" s="32"/>
      <c r="GR10" s="32"/>
      <c r="GS10" s="32"/>
      <c r="GT10" s="32"/>
      <c r="GU10" s="32"/>
      <c r="GV10" s="32"/>
      <c r="GW10" s="32"/>
      <c r="GX10" s="32"/>
      <c r="GY10" s="32"/>
      <c r="GZ10" s="32"/>
      <c r="HA10" s="32"/>
      <c r="HB10" s="32"/>
      <c r="HC10" s="32"/>
      <c r="HD10" s="32"/>
      <c r="HE10" s="32"/>
      <c r="HF10" s="32"/>
      <c r="HG10" s="32"/>
      <c r="HH10" s="32"/>
      <c r="HI10" s="32"/>
      <c r="HJ10" s="32"/>
      <c r="HK10" s="32"/>
      <c r="HL10" s="32"/>
      <c r="HM10" s="32"/>
      <c r="HN10" s="32"/>
      <c r="HO10" s="32"/>
      <c r="HP10" s="32"/>
      <c r="HQ10" s="32"/>
      <c r="HR10" s="32"/>
      <c r="HS10" s="32"/>
      <c r="HT10" s="32"/>
      <c r="HU10" s="32"/>
      <c r="HV10" s="32"/>
      <c r="HW10" s="32"/>
      <c r="HX10" s="32"/>
      <c r="HY10" s="32"/>
      <c r="HZ10" s="32"/>
      <c r="IA10" s="32"/>
      <c r="IB10" s="32"/>
      <c r="IC10" s="32"/>
      <c r="ID10" s="32"/>
      <c r="IE10" s="32"/>
      <c r="IF10" s="32"/>
      <c r="IG10" s="32"/>
      <c r="IH10" s="32"/>
      <c r="II10" s="32"/>
      <c r="IJ10" s="32"/>
      <c r="IK10" s="32"/>
      <c r="IL10" s="32"/>
      <c r="IM10" s="32"/>
      <c r="IN10" s="32"/>
      <c r="IO10" s="32"/>
      <c r="IP10" s="32"/>
      <c r="IQ10" s="32"/>
      <c r="IR10" s="32"/>
      <c r="IS10" s="32"/>
      <c r="IT10" s="32"/>
      <c r="IU10" s="32"/>
      <c r="IV10" s="32"/>
      <c r="IW10" s="32"/>
    </row>
    <row r="11" customFormat="false" ht="12.75" hidden="false" customHeight="false" outlineLevel="0" collapsed="false">
      <c r="B11" s="41" t="s">
        <v>23</v>
      </c>
      <c r="C11" s="42"/>
      <c r="D11" s="76" t="n">
        <v>-7527071.40791051</v>
      </c>
      <c r="E11" s="77" t="n">
        <f aca="false">'PL-Houston'!E25</f>
        <v>175356.396004151</v>
      </c>
      <c r="F11" s="78" t="n">
        <f aca="false">'PL-Houston'!F25</f>
        <v>-7351715.01190636</v>
      </c>
      <c r="H11" s="46" t="n">
        <f aca="false">'PL-Houston'!H25</f>
        <v>175356.396004151</v>
      </c>
      <c r="I11" s="47" t="n">
        <f aca="false">'PL-Houston'!I25</f>
        <v>175356.396004151</v>
      </c>
      <c r="J11" s="48" t="n">
        <f aca="false">'PL-Houston'!J25</f>
        <v>-1854074.91329853</v>
      </c>
      <c r="K11" s="49"/>
      <c r="L11" s="50" t="n">
        <v>4079152.52974189</v>
      </c>
      <c r="M11" s="51"/>
      <c r="N11" s="52"/>
    </row>
    <row r="12" customFormat="false" ht="12.75" hidden="false" customHeight="false" outlineLevel="0" collapsed="false">
      <c r="B12" s="41" t="s">
        <v>24</v>
      </c>
      <c r="C12" s="53"/>
      <c r="D12" s="79" t="n">
        <v>0</v>
      </c>
      <c r="E12" s="80" t="n">
        <f aca="false">'PL-Houston'!E31</f>
        <v>0</v>
      </c>
      <c r="F12" s="81" t="n">
        <f aca="false">'PL-Houston'!F31</f>
        <v>0</v>
      </c>
      <c r="H12" s="57" t="n">
        <f aca="false">'PL-Houston'!H31</f>
        <v>0</v>
      </c>
      <c r="I12" s="58" t="n">
        <f aca="false">'PL-Houston'!I31</f>
        <v>0</v>
      </c>
      <c r="J12" s="59" t="n">
        <f aca="false">'PL-Houston'!J31</f>
        <v>0</v>
      </c>
      <c r="K12" s="49"/>
      <c r="L12" s="50" t="n">
        <v>-130000</v>
      </c>
      <c r="M12" s="51"/>
      <c r="N12" s="52"/>
    </row>
    <row r="13" customFormat="false" ht="13.5" hidden="false" customHeight="false" outlineLevel="0" collapsed="false">
      <c r="B13" s="60"/>
      <c r="C13" s="53"/>
      <c r="D13" s="82"/>
      <c r="E13" s="83"/>
      <c r="F13" s="84"/>
      <c r="H13" s="64"/>
      <c r="I13" s="65"/>
      <c r="J13" s="66"/>
      <c r="K13" s="49"/>
    </row>
    <row r="14" customFormat="false" ht="14.25" hidden="false" customHeight="false" outlineLevel="0" collapsed="false">
      <c r="B14" s="67" t="s">
        <v>25</v>
      </c>
      <c r="C14" s="68"/>
      <c r="D14" s="69" t="n">
        <v>-7527071.40791051</v>
      </c>
      <c r="E14" s="70" t="n">
        <f aca="false">E11+E12</f>
        <v>175356.396004151</v>
      </c>
      <c r="F14" s="71" t="n">
        <f aca="false">F11+F12</f>
        <v>-7351715.01190636</v>
      </c>
      <c r="H14" s="72" t="n">
        <f aca="false">H11+H12</f>
        <v>175356.396004151</v>
      </c>
      <c r="I14" s="73" t="n">
        <f aca="false">I11+I12</f>
        <v>175356.396004151</v>
      </c>
      <c r="J14" s="74" t="n">
        <f aca="false">'PL-Houston'!J33</f>
        <v>-1854074.91329853</v>
      </c>
      <c r="K14" s="49"/>
      <c r="L14" s="50" t="n">
        <v>3949152.52974189</v>
      </c>
      <c r="M14" s="51"/>
      <c r="N14" s="52"/>
    </row>
    <row r="15" customFormat="false" ht="14.25" hidden="false" customHeight="false" outlineLevel="0" collapsed="false">
      <c r="B15" s="22"/>
      <c r="C15" s="22"/>
      <c r="D15" s="27"/>
      <c r="E15" s="27"/>
      <c r="F15" s="27"/>
      <c r="H15" s="29"/>
      <c r="I15" s="30"/>
      <c r="J15" s="29"/>
      <c r="K15" s="49"/>
      <c r="L15" s="27"/>
      <c r="M15" s="27"/>
      <c r="N15" s="27"/>
    </row>
    <row r="16" customFormat="false" ht="23.25" hidden="false" customHeight="false" outlineLevel="0" collapsed="false">
      <c r="A16" s="32"/>
      <c r="B16" s="85" t="s">
        <v>27</v>
      </c>
      <c r="C16" s="86"/>
      <c r="D16" s="87" t="s">
        <v>14</v>
      </c>
      <c r="E16" s="87" t="s">
        <v>15</v>
      </c>
      <c r="F16" s="88" t="s">
        <v>16</v>
      </c>
      <c r="G16" s="89"/>
      <c r="H16" s="90" t="s">
        <v>17</v>
      </c>
      <c r="I16" s="91" t="s">
        <v>18</v>
      </c>
      <c r="J16" s="92" t="s">
        <v>19</v>
      </c>
      <c r="K16" s="32"/>
      <c r="L16" s="40" t="s">
        <v>20</v>
      </c>
      <c r="M16" s="40" t="s">
        <v>21</v>
      </c>
      <c r="N16" s="40" t="s">
        <v>22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  <c r="BU16" s="32"/>
      <c r="BV16" s="32"/>
      <c r="BW16" s="32"/>
      <c r="BX16" s="32"/>
      <c r="BY16" s="32"/>
      <c r="BZ16" s="32"/>
      <c r="CA16" s="32"/>
      <c r="CB16" s="32"/>
      <c r="CC16" s="32"/>
      <c r="CD16" s="32"/>
      <c r="CE16" s="32"/>
      <c r="CF16" s="32"/>
      <c r="CG16" s="32"/>
      <c r="CH16" s="32"/>
      <c r="CI16" s="32"/>
      <c r="CJ16" s="32"/>
      <c r="CK16" s="32"/>
      <c r="CL16" s="32"/>
      <c r="CM16" s="32"/>
      <c r="CN16" s="32"/>
      <c r="CO16" s="32"/>
      <c r="CP16" s="32"/>
      <c r="CQ16" s="32"/>
      <c r="CR16" s="32"/>
      <c r="CS16" s="32"/>
      <c r="CT16" s="32"/>
      <c r="CU16" s="32"/>
      <c r="CV16" s="32"/>
      <c r="CW16" s="32"/>
      <c r="CX16" s="32"/>
      <c r="CY16" s="32"/>
      <c r="CZ16" s="32"/>
      <c r="DA16" s="32"/>
      <c r="DB16" s="32"/>
      <c r="DC16" s="32"/>
      <c r="DD16" s="32"/>
      <c r="DE16" s="32"/>
      <c r="DF16" s="32"/>
      <c r="DG16" s="32"/>
      <c r="DH16" s="32"/>
      <c r="DI16" s="32"/>
      <c r="DJ16" s="32"/>
      <c r="DK16" s="32"/>
      <c r="DL16" s="32"/>
      <c r="DM16" s="32"/>
      <c r="DN16" s="32"/>
      <c r="DO16" s="32"/>
      <c r="DP16" s="32"/>
      <c r="DQ16" s="32"/>
      <c r="DR16" s="32"/>
      <c r="DS16" s="32"/>
      <c r="DT16" s="32"/>
      <c r="DU16" s="32"/>
      <c r="DV16" s="32"/>
      <c r="DW16" s="32"/>
      <c r="DX16" s="32"/>
      <c r="DY16" s="32"/>
      <c r="DZ16" s="32"/>
      <c r="EA16" s="32"/>
      <c r="EB16" s="32"/>
      <c r="EC16" s="32"/>
      <c r="ED16" s="32"/>
      <c r="EE16" s="32"/>
      <c r="EF16" s="32"/>
      <c r="EG16" s="32"/>
      <c r="EH16" s="32"/>
      <c r="EI16" s="32"/>
      <c r="EJ16" s="32"/>
      <c r="EK16" s="32"/>
      <c r="EL16" s="32"/>
      <c r="EM16" s="32"/>
      <c r="EN16" s="32"/>
      <c r="EO16" s="32"/>
      <c r="EP16" s="32"/>
      <c r="EQ16" s="32"/>
      <c r="ER16" s="32"/>
      <c r="ES16" s="32"/>
      <c r="ET16" s="32"/>
      <c r="EU16" s="32"/>
      <c r="EV16" s="32"/>
      <c r="EW16" s="32"/>
      <c r="EX16" s="32"/>
      <c r="EY16" s="32"/>
      <c r="EZ16" s="32"/>
      <c r="FA16" s="32"/>
      <c r="FB16" s="32"/>
      <c r="FC16" s="32"/>
      <c r="FD16" s="32"/>
      <c r="FE16" s="32"/>
      <c r="FF16" s="32"/>
      <c r="FG16" s="32"/>
      <c r="FH16" s="32"/>
      <c r="FI16" s="32"/>
      <c r="FJ16" s="32"/>
      <c r="FK16" s="32"/>
      <c r="FL16" s="32"/>
      <c r="FM16" s="32"/>
      <c r="FN16" s="32"/>
      <c r="FO16" s="32"/>
      <c r="FP16" s="32"/>
      <c r="FQ16" s="32"/>
      <c r="FR16" s="32"/>
      <c r="FS16" s="32"/>
      <c r="FT16" s="32"/>
      <c r="FU16" s="32"/>
      <c r="FV16" s="32"/>
      <c r="FW16" s="32"/>
      <c r="FX16" s="32"/>
      <c r="FY16" s="32"/>
      <c r="FZ16" s="32"/>
      <c r="GA16" s="32"/>
      <c r="GB16" s="32"/>
      <c r="GC16" s="32"/>
      <c r="GD16" s="32"/>
      <c r="GE16" s="32"/>
      <c r="GF16" s="32"/>
      <c r="GG16" s="32"/>
      <c r="GH16" s="32"/>
      <c r="GI16" s="32"/>
      <c r="GJ16" s="32"/>
      <c r="GK16" s="32"/>
      <c r="GL16" s="32"/>
      <c r="GM16" s="32"/>
      <c r="GN16" s="32"/>
      <c r="GO16" s="32"/>
      <c r="GP16" s="32"/>
      <c r="GQ16" s="32"/>
      <c r="GR16" s="32"/>
      <c r="GS16" s="32"/>
      <c r="GT16" s="32"/>
      <c r="GU16" s="32"/>
      <c r="GV16" s="32"/>
      <c r="GW16" s="32"/>
      <c r="GX16" s="32"/>
      <c r="GY16" s="32"/>
      <c r="GZ16" s="32"/>
      <c r="HA16" s="32"/>
      <c r="HB16" s="32"/>
      <c r="HC16" s="32"/>
      <c r="HD16" s="32"/>
      <c r="HE16" s="32"/>
      <c r="HF16" s="32"/>
      <c r="HG16" s="32"/>
      <c r="HH16" s="32"/>
      <c r="HI16" s="32"/>
      <c r="HJ16" s="32"/>
      <c r="HK16" s="32"/>
      <c r="HL16" s="32"/>
      <c r="HM16" s="32"/>
      <c r="HN16" s="32"/>
      <c r="HO16" s="32"/>
      <c r="HP16" s="32"/>
      <c r="HQ16" s="32"/>
      <c r="HR16" s="32"/>
      <c r="HS16" s="32"/>
      <c r="HT16" s="32"/>
      <c r="HU16" s="32"/>
      <c r="HV16" s="32"/>
      <c r="HW16" s="32"/>
      <c r="HX16" s="32"/>
      <c r="HY16" s="32"/>
      <c r="HZ16" s="32"/>
      <c r="IA16" s="32"/>
      <c r="IB16" s="32"/>
      <c r="IC16" s="32"/>
      <c r="ID16" s="32"/>
      <c r="IE16" s="32"/>
      <c r="IF16" s="32"/>
      <c r="IG16" s="32"/>
      <c r="IH16" s="32"/>
      <c r="II16" s="32"/>
      <c r="IJ16" s="32"/>
      <c r="IK16" s="32"/>
      <c r="IL16" s="32"/>
      <c r="IM16" s="32"/>
      <c r="IN16" s="32"/>
      <c r="IO16" s="32"/>
      <c r="IP16" s="32"/>
      <c r="IQ16" s="32"/>
      <c r="IR16" s="32"/>
      <c r="IS16" s="32"/>
      <c r="IT16" s="32"/>
      <c r="IU16" s="32"/>
      <c r="IV16" s="32"/>
      <c r="IW16" s="32"/>
    </row>
    <row r="17" customFormat="false" ht="19.5" hidden="false" customHeight="false" outlineLevel="0" collapsed="false">
      <c r="B17" s="93" t="s">
        <v>23</v>
      </c>
      <c r="C17" s="94"/>
      <c r="D17" s="95" t="n">
        <v>9311867.52856134</v>
      </c>
      <c r="E17" s="96" t="n">
        <f aca="false">E5+E11</f>
        <v>208989.115521304</v>
      </c>
      <c r="F17" s="97" t="n">
        <f aca="false">F5+F11</f>
        <v>9520856.64408265</v>
      </c>
      <c r="G17" s="98"/>
      <c r="H17" s="99" t="n">
        <f aca="false">H5+H11</f>
        <v>208989.115521304</v>
      </c>
      <c r="I17" s="100" t="n">
        <f aca="false">I5+I11</f>
        <v>208989.115521304</v>
      </c>
      <c r="J17" s="101" t="n">
        <f aca="false">J5+J11</f>
        <v>3183987.84674337</v>
      </c>
      <c r="K17" s="49"/>
      <c r="L17" s="50" t="n">
        <v>4079152.52974189</v>
      </c>
      <c r="M17" s="51"/>
      <c r="N17" s="52"/>
    </row>
    <row r="18" customFormat="false" ht="19.5" hidden="false" customHeight="false" outlineLevel="0" collapsed="false">
      <c r="B18" s="93" t="s">
        <v>24</v>
      </c>
      <c r="C18" s="102"/>
      <c r="D18" s="103" t="n">
        <v>-200000</v>
      </c>
      <c r="E18" s="104" t="n">
        <f aca="false">E6+E12</f>
        <v>0</v>
      </c>
      <c r="F18" s="105" t="n">
        <f aca="false">F6+F12</f>
        <v>-200000</v>
      </c>
      <c r="G18" s="98"/>
      <c r="H18" s="106" t="n">
        <f aca="false">H6+H12</f>
        <v>0</v>
      </c>
      <c r="I18" s="107" t="n">
        <f aca="false">I6+I12</f>
        <v>0</v>
      </c>
      <c r="J18" s="108" t="n">
        <f aca="false">J6+J12</f>
        <v>0</v>
      </c>
      <c r="K18" s="49"/>
      <c r="L18" s="50" t="n">
        <v>-130000</v>
      </c>
      <c r="M18" s="51"/>
      <c r="N18" s="52"/>
    </row>
    <row r="19" customFormat="false" ht="20.25" hidden="false" customHeight="false" outlineLevel="0" collapsed="false">
      <c r="B19" s="109"/>
      <c r="C19" s="102"/>
      <c r="D19" s="110"/>
      <c r="E19" s="111"/>
      <c r="F19" s="112"/>
      <c r="G19" s="98"/>
      <c r="H19" s="113"/>
      <c r="I19" s="114"/>
      <c r="J19" s="115"/>
      <c r="K19" s="49"/>
    </row>
    <row r="20" customFormat="false" ht="21" hidden="false" customHeight="false" outlineLevel="0" collapsed="false">
      <c r="B20" s="116" t="s">
        <v>25</v>
      </c>
      <c r="C20" s="117"/>
      <c r="D20" s="118" t="n">
        <v>9111867.52856134</v>
      </c>
      <c r="E20" s="119" t="n">
        <f aca="false">E17+E18</f>
        <v>208989.115521304</v>
      </c>
      <c r="F20" s="120" t="n">
        <f aca="false">F17+F18</f>
        <v>9320856.64408265</v>
      </c>
      <c r="G20" s="98"/>
      <c r="H20" s="121" t="n">
        <f aca="false">H17+H18</f>
        <v>208989.115521304</v>
      </c>
      <c r="I20" s="122" t="n">
        <f aca="false">I17+I18</f>
        <v>208989.115521304</v>
      </c>
      <c r="J20" s="123" t="n">
        <f aca="false">J8+J14</f>
        <v>3183987.84674337</v>
      </c>
      <c r="K20" s="49"/>
      <c r="L20" s="50" t="n">
        <v>3949152.52974189</v>
      </c>
      <c r="M20" s="51"/>
      <c r="N20" s="52"/>
    </row>
    <row r="21" customFormat="false" ht="12.75" hidden="false" customHeight="false" outlineLevel="0" collapsed="false">
      <c r="B21" s="22"/>
      <c r="C21" s="22"/>
      <c r="D21" s="27"/>
      <c r="E21" s="27"/>
      <c r="F21" s="27"/>
      <c r="H21" s="29"/>
      <c r="I21" s="30"/>
      <c r="J21" s="29"/>
      <c r="K21" s="49"/>
      <c r="L21" s="27"/>
      <c r="M21" s="27"/>
      <c r="N21" s="27"/>
    </row>
    <row r="22" customFormat="false" ht="12.75" hidden="false" customHeight="false" outlineLevel="0" collapsed="false">
      <c r="B22" s="22"/>
      <c r="C22" s="22"/>
      <c r="D22" s="27"/>
      <c r="E22" s="27"/>
      <c r="F22" s="27"/>
      <c r="H22" s="29"/>
      <c r="I22" s="30"/>
      <c r="J22" s="29"/>
      <c r="K22" s="49"/>
      <c r="L22" s="27"/>
      <c r="M22" s="27"/>
      <c r="N22" s="27"/>
    </row>
    <row r="23" customFormat="false" ht="23.25" hidden="false" customHeight="false" outlineLevel="0" collapsed="false">
      <c r="B23" s="124" t="s">
        <v>28</v>
      </c>
      <c r="C23" s="22"/>
      <c r="D23" s="27"/>
      <c r="E23" s="27"/>
      <c r="F23" s="27"/>
      <c r="H23" s="29"/>
      <c r="I23" s="30"/>
      <c r="J23" s="29"/>
      <c r="K23" s="49"/>
      <c r="L23" s="27"/>
      <c r="M23" s="27"/>
      <c r="N23" s="27"/>
    </row>
    <row r="24" customFormat="false" ht="12.75" hidden="false" customHeight="false" outlineLevel="0" collapsed="false">
      <c r="B24" s="22"/>
      <c r="C24" s="125" t="s">
        <v>29</v>
      </c>
      <c r="D24" s="126" t="s">
        <v>30</v>
      </c>
      <c r="E24" s="29"/>
      <c r="F24" s="29"/>
      <c r="G24" s="29"/>
      <c r="H24" s="49"/>
      <c r="I24" s="27"/>
      <c r="J24" s="27"/>
      <c r="K24" s="27"/>
      <c r="L24" s="22"/>
      <c r="M24" s="22"/>
      <c r="N24" s="22"/>
    </row>
    <row r="25" customFormat="false" ht="12.75" hidden="false" customHeight="false" outlineLevel="0" collapsed="false">
      <c r="B25" s="127"/>
      <c r="C25" s="128" t="s">
        <v>31</v>
      </c>
      <c r="D25" s="128" t="s">
        <v>31</v>
      </c>
      <c r="E25" s="29"/>
      <c r="F25" s="29"/>
      <c r="G25" s="29"/>
      <c r="H25" s="22"/>
      <c r="I25" s="27"/>
      <c r="J25" s="27"/>
      <c r="K25" s="27"/>
      <c r="L25" s="22"/>
      <c r="M25" s="22"/>
      <c r="N25" s="22"/>
    </row>
    <row r="26" customFormat="false" ht="12.75" hidden="false" customHeight="false" outlineLevel="0" collapsed="false">
      <c r="B26" s="129" t="s">
        <v>32</v>
      </c>
      <c r="C26" s="130" t="n">
        <f aca="false">('PL-London'!C55^2+'Houston P&amp;L Data'!B5^2)^0.5</f>
        <v>2117141.79348279</v>
      </c>
      <c r="D26" s="131" t="n">
        <v>5000000</v>
      </c>
      <c r="E26" s="29"/>
      <c r="F26" s="29"/>
      <c r="G26" s="29"/>
      <c r="H26" s="22"/>
      <c r="I26" s="27"/>
      <c r="J26" s="27"/>
      <c r="K26" s="27"/>
      <c r="L26" s="22"/>
      <c r="M26" s="22"/>
      <c r="N26" s="22"/>
    </row>
    <row r="27" customFormat="false" ht="12.75" hidden="false" customHeight="false" outlineLevel="0" collapsed="false">
      <c r="B27" s="129" t="s">
        <v>33</v>
      </c>
      <c r="C27" s="130" t="n">
        <f aca="false">'PL-London'!C56+'Houston P&amp;L Data'!C5</f>
        <v>440493.204964</v>
      </c>
      <c r="D27" s="131" t="n">
        <v>750000</v>
      </c>
      <c r="E27" s="29"/>
      <c r="F27" s="29"/>
      <c r="G27" s="29"/>
      <c r="H27" s="22"/>
      <c r="I27" s="27"/>
      <c r="J27" s="27"/>
      <c r="K27" s="27"/>
      <c r="L27" s="22"/>
      <c r="M27" s="22"/>
      <c r="N27" s="22"/>
    </row>
    <row r="28" customFormat="false" ht="12.75" hidden="false" customHeight="false" outlineLevel="0" collapsed="false">
      <c r="B28" s="129" t="s">
        <v>34</v>
      </c>
      <c r="C28" s="130" t="n">
        <f aca="false">MAX(('5. Max DV01'!C5:C190))</f>
        <v>99999.993972</v>
      </c>
      <c r="D28" s="131" t="n">
        <v>50000</v>
      </c>
      <c r="E28" s="29"/>
      <c r="F28" s="29"/>
      <c r="G28" s="29"/>
      <c r="H28" s="22"/>
      <c r="I28" s="27"/>
      <c r="J28" s="27"/>
      <c r="K28" s="27"/>
      <c r="L28" s="22"/>
      <c r="M28" s="22"/>
      <c r="N28" s="22"/>
    </row>
    <row r="29" customFormat="false" ht="12.75" hidden="false" customHeight="false" outlineLevel="0" collapsed="false">
      <c r="B29" s="132" t="s">
        <v>35</v>
      </c>
      <c r="C29" s="133" t="n">
        <f aca="false">MIN(('5. Max DV01'!C5:C190))</f>
        <v>-22751.101314</v>
      </c>
      <c r="D29" s="134" t="n">
        <v>50000</v>
      </c>
      <c r="E29" s="27"/>
      <c r="F29" s="27"/>
      <c r="H29" s="29"/>
      <c r="I29" s="29"/>
      <c r="J29" s="29"/>
      <c r="L29" s="27"/>
      <c r="M29" s="27"/>
      <c r="N29" s="27"/>
    </row>
    <row r="30" customFormat="false" ht="12.75" hidden="false" customHeight="false" outlineLevel="0" collapsed="false">
      <c r="B30" s="22"/>
      <c r="C30" s="22"/>
      <c r="D30" s="27"/>
      <c r="E30" s="27"/>
      <c r="F30" s="27"/>
      <c r="H30" s="29"/>
      <c r="I30" s="29"/>
      <c r="J30" s="29"/>
      <c r="L30" s="27"/>
      <c r="M30" s="27"/>
      <c r="N30" s="27"/>
    </row>
    <row r="31" customFormat="false" ht="12.75" hidden="false" customHeight="false" outlineLevel="0" collapsed="false">
      <c r="B31" s="22"/>
      <c r="C31" s="22"/>
      <c r="D31" s="27"/>
      <c r="E31" s="27"/>
      <c r="F31" s="27"/>
      <c r="H31" s="29"/>
      <c r="I31" s="29"/>
      <c r="J31" s="29"/>
      <c r="L31" s="27"/>
      <c r="M31" s="27"/>
      <c r="N31" s="27"/>
    </row>
    <row r="32" customFormat="false" ht="12.75" hidden="false" customHeight="false" outlineLevel="0" collapsed="false">
      <c r="B32" s="22"/>
      <c r="C32" s="22"/>
      <c r="D32" s="27"/>
      <c r="E32" s="27"/>
      <c r="F32" s="27"/>
      <c r="H32" s="29"/>
      <c r="I32" s="29"/>
      <c r="J32" s="29"/>
      <c r="L32" s="27"/>
      <c r="M32" s="27"/>
      <c r="N32" s="27"/>
    </row>
    <row r="33" customFormat="false" ht="12.75" hidden="false" customHeight="false" outlineLevel="0" collapsed="false">
      <c r="B33" s="22"/>
      <c r="C33" s="22"/>
      <c r="D33" s="27"/>
      <c r="E33" s="27"/>
      <c r="F33" s="27"/>
      <c r="H33" s="29"/>
      <c r="I33" s="29"/>
      <c r="J33" s="29"/>
      <c r="L33" s="27"/>
      <c r="M33" s="27"/>
      <c r="N33" s="27"/>
    </row>
    <row r="34" customFormat="false" ht="12.75" hidden="false" customHeight="false" outlineLevel="0" collapsed="false">
      <c r="B34" s="22"/>
      <c r="C34" s="22"/>
      <c r="D34" s="27"/>
      <c r="E34" s="27"/>
      <c r="F34" s="27"/>
      <c r="H34" s="29"/>
      <c r="I34" s="29"/>
      <c r="J34" s="29"/>
      <c r="L34" s="27"/>
      <c r="M34" s="27"/>
      <c r="N34" s="27"/>
    </row>
    <row r="35" customFormat="false" ht="12.75" hidden="false" customHeight="false" outlineLevel="0" collapsed="false">
      <c r="B35" s="22"/>
      <c r="C35" s="22"/>
      <c r="D35" s="27"/>
      <c r="E35" s="27"/>
      <c r="F35" s="27"/>
      <c r="H35" s="29"/>
      <c r="I35" s="29"/>
      <c r="J35" s="29"/>
      <c r="L35" s="27"/>
      <c r="M35" s="27"/>
      <c r="N35" s="27"/>
    </row>
    <row r="36" customFormat="false" ht="12.75" hidden="false" customHeight="false" outlineLevel="0" collapsed="false">
      <c r="B36" s="22"/>
      <c r="C36" s="22"/>
      <c r="D36" s="27"/>
      <c r="E36" s="27"/>
      <c r="F36" s="27"/>
      <c r="H36" s="29"/>
      <c r="I36" s="29"/>
      <c r="J36" s="29"/>
      <c r="L36" s="27"/>
      <c r="M36" s="27"/>
      <c r="N36" s="27"/>
    </row>
    <row r="37" customFormat="false" ht="12.75" hidden="false" customHeight="false" outlineLevel="0" collapsed="false">
      <c r="B37" s="22"/>
      <c r="C37" s="22"/>
      <c r="D37" s="27"/>
      <c r="E37" s="27"/>
      <c r="F37" s="27"/>
      <c r="H37" s="29"/>
      <c r="I37" s="29"/>
      <c r="J37" s="29"/>
      <c r="L37" s="27"/>
      <c r="M37" s="27"/>
      <c r="N37" s="27"/>
    </row>
    <row r="38" customFormat="false" ht="12.75" hidden="false" customHeight="false" outlineLevel="0" collapsed="false">
      <c r="B38" s="22"/>
      <c r="C38" s="22"/>
      <c r="D38" s="27"/>
      <c r="E38" s="27"/>
      <c r="F38" s="27"/>
      <c r="H38" s="29"/>
      <c r="I38" s="29"/>
      <c r="J38" s="29"/>
      <c r="L38" s="27"/>
      <c r="M38" s="27"/>
      <c r="N38" s="27"/>
    </row>
    <row r="39" customFormat="false" ht="12.75" hidden="false" customHeight="false" outlineLevel="0" collapsed="false">
      <c r="B39" s="22"/>
      <c r="C39" s="22"/>
      <c r="D39" s="27"/>
      <c r="E39" s="27"/>
      <c r="F39" s="27"/>
      <c r="H39" s="29"/>
      <c r="I39" s="29"/>
      <c r="J39" s="29"/>
      <c r="L39" s="27"/>
      <c r="M39" s="27"/>
      <c r="N39" s="27"/>
    </row>
    <row r="40" customFormat="false" ht="12.75" hidden="false" customHeight="false" outlineLevel="0" collapsed="false">
      <c r="B40" s="22"/>
      <c r="C40" s="22"/>
      <c r="D40" s="27"/>
      <c r="E40" s="27"/>
      <c r="F40" s="27"/>
      <c r="H40" s="29"/>
      <c r="I40" s="29"/>
      <c r="J40" s="29"/>
      <c r="L40" s="27"/>
      <c r="M40" s="27"/>
      <c r="N40" s="27"/>
    </row>
    <row r="41" customFormat="false" ht="12.75" hidden="false" customHeight="false" outlineLevel="0" collapsed="false">
      <c r="B41" s="22"/>
      <c r="C41" s="22"/>
      <c r="D41" s="27"/>
      <c r="E41" s="27"/>
      <c r="F41" s="27"/>
      <c r="H41" s="29"/>
      <c r="I41" s="29"/>
      <c r="J41" s="29"/>
      <c r="L41" s="27"/>
      <c r="M41" s="27"/>
      <c r="N41" s="27"/>
    </row>
    <row r="42" customFormat="false" ht="12.75" hidden="false" customHeight="false" outlineLevel="0" collapsed="false">
      <c r="B42" s="22"/>
      <c r="C42" s="22"/>
      <c r="D42" s="27"/>
      <c r="E42" s="27"/>
      <c r="F42" s="27"/>
      <c r="H42" s="29"/>
      <c r="I42" s="29"/>
      <c r="J42" s="29"/>
      <c r="L42" s="27"/>
      <c r="M42" s="27"/>
      <c r="N42" s="27"/>
    </row>
    <row r="43" customFormat="false" ht="12.75" hidden="false" customHeight="false" outlineLevel="0" collapsed="false">
      <c r="B43" s="22"/>
      <c r="C43" s="22"/>
      <c r="D43" s="27"/>
      <c r="E43" s="27"/>
      <c r="F43" s="27"/>
      <c r="H43" s="29"/>
      <c r="I43" s="29"/>
      <c r="J43" s="29"/>
      <c r="L43" s="27"/>
      <c r="M43" s="27"/>
      <c r="N43" s="27"/>
    </row>
    <row r="44" customFormat="false" ht="12.75" hidden="false" customHeight="false" outlineLevel="0" collapsed="false">
      <c r="B44" s="22"/>
      <c r="C44" s="22"/>
      <c r="D44" s="27"/>
      <c r="E44" s="27"/>
      <c r="F44" s="27"/>
      <c r="H44" s="29"/>
      <c r="I44" s="29"/>
      <c r="J44" s="29"/>
      <c r="L44" s="27"/>
      <c r="M44" s="27"/>
      <c r="N44" s="27"/>
    </row>
    <row r="45" customFormat="false" ht="12.75" hidden="false" customHeight="false" outlineLevel="0" collapsed="false">
      <c r="B45" s="22"/>
      <c r="C45" s="22"/>
      <c r="D45" s="27"/>
      <c r="E45" s="27"/>
      <c r="F45" s="27"/>
      <c r="H45" s="29"/>
      <c r="I45" s="29"/>
      <c r="J45" s="29"/>
      <c r="L45" s="27"/>
      <c r="M45" s="27"/>
      <c r="N45" s="27"/>
    </row>
    <row r="46" customFormat="false" ht="12.75" hidden="false" customHeight="false" outlineLevel="0" collapsed="false">
      <c r="B46" s="22"/>
      <c r="C46" s="22"/>
      <c r="D46" s="27"/>
      <c r="E46" s="27"/>
      <c r="F46" s="27"/>
      <c r="H46" s="29"/>
      <c r="I46" s="29"/>
      <c r="J46" s="29"/>
      <c r="L46" s="27"/>
      <c r="M46" s="27"/>
      <c r="N46" s="27"/>
    </row>
    <row r="47" customFormat="false" ht="12.75" hidden="false" customHeight="false" outlineLevel="0" collapsed="false">
      <c r="B47" s="22"/>
      <c r="C47" s="22"/>
      <c r="D47" s="27"/>
      <c r="E47" s="27"/>
      <c r="F47" s="27"/>
      <c r="H47" s="29"/>
      <c r="I47" s="29"/>
      <c r="J47" s="29"/>
      <c r="L47" s="27"/>
      <c r="M47" s="27"/>
      <c r="N47" s="27"/>
    </row>
    <row r="48" customFormat="false" ht="12.75" hidden="false" customHeight="false" outlineLevel="0" collapsed="false">
      <c r="B48" s="22"/>
      <c r="C48" s="22"/>
      <c r="D48" s="27"/>
      <c r="E48" s="27"/>
      <c r="F48" s="27"/>
      <c r="H48" s="29"/>
      <c r="I48" s="30"/>
      <c r="J48" s="29"/>
      <c r="L48" s="27"/>
      <c r="M48" s="27"/>
      <c r="N48" s="27"/>
    </row>
    <row r="49" customFormat="false" ht="12.75" hidden="false" customHeight="false" outlineLevel="0" collapsed="false">
      <c r="B49" s="22"/>
      <c r="C49" s="22"/>
      <c r="D49" s="27"/>
      <c r="E49" s="27"/>
      <c r="F49" s="27"/>
      <c r="H49" s="29"/>
      <c r="I49" s="30"/>
      <c r="J49" s="29"/>
      <c r="L49" s="27"/>
      <c r="M49" s="27"/>
      <c r="N49" s="27"/>
    </row>
    <row r="50" customFormat="false" ht="12.75" hidden="false" customHeight="false" outlineLevel="0" collapsed="false">
      <c r="B50" s="22"/>
      <c r="C50" s="22"/>
      <c r="D50" s="27"/>
      <c r="E50" s="27"/>
      <c r="F50" s="27"/>
      <c r="H50" s="29"/>
      <c r="I50" s="30"/>
      <c r="J50" s="29"/>
      <c r="L50" s="27"/>
      <c r="M50" s="27"/>
      <c r="N50" s="27"/>
    </row>
    <row r="51" customFormat="false" ht="12.75" hidden="false" customHeight="false" outlineLevel="0" collapsed="false">
      <c r="B51" s="22"/>
      <c r="C51" s="22"/>
      <c r="D51" s="27"/>
      <c r="E51" s="27"/>
      <c r="F51" s="27"/>
      <c r="H51" s="29"/>
      <c r="I51" s="30"/>
      <c r="J51" s="29"/>
      <c r="L51" s="27"/>
      <c r="M51" s="27"/>
      <c r="N51" s="27"/>
    </row>
    <row r="52" customFormat="false" ht="12.75" hidden="false" customHeight="false" outlineLevel="0" collapsed="false">
      <c r="B52" s="22"/>
      <c r="C52" s="22"/>
      <c r="D52" s="27"/>
      <c r="E52" s="27"/>
      <c r="F52" s="27"/>
      <c r="H52" s="29"/>
      <c r="I52" s="30"/>
      <c r="J52" s="29"/>
      <c r="L52" s="27"/>
      <c r="M52" s="27"/>
      <c r="N52" s="27"/>
    </row>
    <row r="53" customFormat="false" ht="12.75" hidden="false" customHeight="false" outlineLevel="0" collapsed="false">
      <c r="B53" s="22"/>
      <c r="C53" s="22"/>
      <c r="D53" s="27"/>
      <c r="E53" s="27"/>
      <c r="F53" s="27"/>
      <c r="H53" s="29"/>
      <c r="I53" s="30"/>
      <c r="J53" s="29"/>
      <c r="L53" s="27"/>
      <c r="M53" s="27"/>
      <c r="N53" s="27"/>
    </row>
    <row r="54" customFormat="false" ht="12.75" hidden="false" customHeight="false" outlineLevel="0" collapsed="false">
      <c r="B54" s="22"/>
      <c r="C54" s="22"/>
      <c r="D54" s="27"/>
      <c r="E54" s="27"/>
      <c r="F54" s="27"/>
      <c r="H54" s="29"/>
      <c r="I54" s="30"/>
      <c r="J54" s="29"/>
      <c r="L54" s="27"/>
      <c r="M54" s="27"/>
      <c r="N54" s="27"/>
    </row>
    <row r="55" customFormat="false" ht="12.75" hidden="false" customHeight="false" outlineLevel="0" collapsed="false">
      <c r="B55" s="22"/>
      <c r="C55" s="22"/>
      <c r="D55" s="27"/>
      <c r="E55" s="27"/>
      <c r="F55" s="27"/>
      <c r="H55" s="29"/>
      <c r="I55" s="30"/>
      <c r="J55" s="29"/>
      <c r="L55" s="27"/>
      <c r="M55" s="27"/>
      <c r="N55" s="27"/>
    </row>
    <row r="56" customFormat="false" ht="12.75" hidden="false" customHeight="false" outlineLevel="0" collapsed="false">
      <c r="B56" s="22"/>
      <c r="C56" s="22"/>
      <c r="D56" s="27"/>
      <c r="E56" s="27"/>
      <c r="F56" s="27"/>
      <c r="H56" s="29"/>
      <c r="I56" s="30"/>
      <c r="J56" s="29"/>
      <c r="L56" s="27"/>
      <c r="M56" s="27"/>
      <c r="N56" s="27"/>
    </row>
    <row r="57" customFormat="false" ht="12.75" hidden="false" customHeight="false" outlineLevel="0" collapsed="false">
      <c r="B57" s="22"/>
      <c r="C57" s="22"/>
      <c r="D57" s="27"/>
      <c r="E57" s="27"/>
      <c r="F57" s="27"/>
      <c r="H57" s="29"/>
      <c r="I57" s="30"/>
      <c r="J57" s="29"/>
      <c r="L57" s="27"/>
      <c r="M57" s="27"/>
      <c r="N57" s="27"/>
    </row>
    <row r="58" customFormat="false" ht="12.75" hidden="false" customHeight="false" outlineLevel="0" collapsed="false">
      <c r="B58" s="22"/>
      <c r="C58" s="22"/>
      <c r="D58" s="27"/>
      <c r="E58" s="27"/>
      <c r="F58" s="27"/>
      <c r="H58" s="29"/>
      <c r="I58" s="30"/>
      <c r="J58" s="29"/>
      <c r="L58" s="27"/>
      <c r="M58" s="27"/>
      <c r="N58" s="27"/>
    </row>
    <row r="59" customFormat="false" ht="12.75" hidden="false" customHeight="false" outlineLevel="0" collapsed="false">
      <c r="B59" s="22"/>
      <c r="C59" s="22"/>
      <c r="D59" s="27"/>
      <c r="E59" s="27"/>
      <c r="F59" s="27"/>
      <c r="H59" s="29"/>
      <c r="I59" s="30"/>
      <c r="J59" s="29"/>
      <c r="L59" s="27"/>
      <c r="M59" s="27"/>
      <c r="N59" s="27"/>
    </row>
    <row r="60" customFormat="false" ht="12.75" hidden="false" customHeight="false" outlineLevel="0" collapsed="false">
      <c r="B60" s="22"/>
      <c r="C60" s="22"/>
      <c r="D60" s="27"/>
      <c r="E60" s="27"/>
      <c r="F60" s="27"/>
      <c r="H60" s="29"/>
      <c r="I60" s="30"/>
      <c r="J60" s="29"/>
      <c r="L60" s="27"/>
      <c r="M60" s="27"/>
      <c r="N60" s="27"/>
    </row>
    <row r="61" customFormat="false" ht="12.75" hidden="false" customHeight="false" outlineLevel="0" collapsed="false">
      <c r="B61" s="22"/>
      <c r="C61" s="22"/>
      <c r="D61" s="27"/>
      <c r="E61" s="27"/>
      <c r="F61" s="27"/>
      <c r="H61" s="29"/>
      <c r="I61" s="30"/>
      <c r="J61" s="29"/>
      <c r="L61" s="27"/>
      <c r="M61" s="27"/>
      <c r="N61" s="27"/>
    </row>
    <row r="62" customFormat="false" ht="12.75" hidden="false" customHeight="false" outlineLevel="0" collapsed="false">
      <c r="B62" s="22"/>
      <c r="C62" s="22"/>
      <c r="D62" s="27"/>
      <c r="E62" s="27"/>
      <c r="F62" s="27"/>
      <c r="H62" s="29"/>
      <c r="I62" s="30"/>
      <c r="J62" s="29"/>
      <c r="L62" s="27"/>
      <c r="M62" s="27"/>
      <c r="N62" s="27"/>
    </row>
    <row r="63" customFormat="false" ht="12.75" hidden="false" customHeight="false" outlineLevel="0" collapsed="false">
      <c r="B63" s="22"/>
      <c r="C63" s="22"/>
      <c r="D63" s="27"/>
      <c r="E63" s="27"/>
      <c r="F63" s="27"/>
      <c r="H63" s="29"/>
      <c r="I63" s="30"/>
      <c r="J63" s="29"/>
      <c r="L63" s="27"/>
      <c r="M63" s="27"/>
      <c r="N63" s="27"/>
    </row>
    <row r="64" customFormat="false" ht="12.75" hidden="false" customHeight="false" outlineLevel="0" collapsed="false">
      <c r="B64" s="22"/>
      <c r="C64" s="22"/>
      <c r="D64" s="27"/>
      <c r="E64" s="27"/>
      <c r="F64" s="27"/>
      <c r="H64" s="29"/>
      <c r="I64" s="30"/>
      <c r="J64" s="29"/>
      <c r="L64" s="27"/>
      <c r="M64" s="27"/>
      <c r="N64" s="27"/>
    </row>
    <row r="65" customFormat="false" ht="12.75" hidden="false" customHeight="false" outlineLevel="0" collapsed="false">
      <c r="B65" s="22"/>
      <c r="C65" s="22"/>
      <c r="D65" s="27"/>
      <c r="E65" s="27"/>
      <c r="F65" s="27"/>
      <c r="H65" s="29"/>
      <c r="I65" s="30"/>
      <c r="J65" s="29"/>
      <c r="L65" s="27"/>
      <c r="M65" s="27"/>
      <c r="N65" s="27"/>
    </row>
    <row r="66" customFormat="false" ht="12.75" hidden="false" customHeight="false" outlineLevel="0" collapsed="false">
      <c r="B66" s="22"/>
      <c r="C66" s="22"/>
      <c r="D66" s="27"/>
      <c r="E66" s="27"/>
      <c r="F66" s="27"/>
      <c r="H66" s="29"/>
      <c r="I66" s="30"/>
      <c r="J66" s="29"/>
      <c r="L66" s="27"/>
      <c r="M66" s="27"/>
      <c r="N66" s="27"/>
    </row>
    <row r="67" customFormat="false" ht="12.75" hidden="false" customHeight="false" outlineLevel="0" collapsed="false">
      <c r="B67" s="22"/>
      <c r="C67" s="22"/>
      <c r="D67" s="27"/>
      <c r="E67" s="27"/>
      <c r="F67" s="27"/>
      <c r="H67" s="29"/>
      <c r="I67" s="30"/>
      <c r="J67" s="29"/>
      <c r="L67" s="27"/>
      <c r="M67" s="27"/>
      <c r="N67" s="27"/>
    </row>
    <row r="68" customFormat="false" ht="12.75" hidden="false" customHeight="false" outlineLevel="0" collapsed="false">
      <c r="B68" s="22"/>
      <c r="C68" s="22"/>
      <c r="D68" s="27"/>
      <c r="E68" s="27"/>
      <c r="F68" s="27"/>
      <c r="H68" s="29"/>
      <c r="I68" s="30"/>
      <c r="J68" s="29"/>
      <c r="L68" s="27"/>
      <c r="M68" s="27"/>
      <c r="N68" s="27"/>
    </row>
    <row r="69" customFormat="false" ht="12.75" hidden="false" customHeight="false" outlineLevel="0" collapsed="false">
      <c r="B69" s="22"/>
      <c r="C69" s="22"/>
      <c r="D69" s="27"/>
      <c r="E69" s="27"/>
      <c r="F69" s="27"/>
      <c r="H69" s="29"/>
      <c r="I69" s="30"/>
      <c r="J69" s="29"/>
      <c r="L69" s="27"/>
      <c r="M69" s="27"/>
      <c r="N69" s="27"/>
    </row>
    <row r="70" customFormat="false" ht="12.75" hidden="false" customHeight="false" outlineLevel="0" collapsed="false">
      <c r="B70" s="22"/>
      <c r="C70" s="22"/>
      <c r="D70" s="27"/>
      <c r="E70" s="27"/>
      <c r="F70" s="27"/>
      <c r="H70" s="29"/>
      <c r="I70" s="30"/>
      <c r="J70" s="29"/>
      <c r="L70" s="27"/>
      <c r="M70" s="27"/>
      <c r="N70" s="27"/>
    </row>
    <row r="71" customFormat="false" ht="12.75" hidden="false" customHeight="false" outlineLevel="0" collapsed="false">
      <c r="B71" s="22"/>
      <c r="C71" s="22"/>
      <c r="D71" s="27"/>
      <c r="E71" s="27"/>
      <c r="F71" s="27"/>
      <c r="H71" s="29"/>
      <c r="I71" s="30"/>
      <c r="J71" s="29"/>
      <c r="L71" s="27"/>
      <c r="M71" s="27"/>
      <c r="N71" s="27"/>
    </row>
    <row r="72" customFormat="false" ht="12.75" hidden="false" customHeight="false" outlineLevel="0" collapsed="false">
      <c r="B72" s="22"/>
      <c r="C72" s="22"/>
      <c r="D72" s="27"/>
      <c r="E72" s="27"/>
      <c r="F72" s="27"/>
      <c r="H72" s="29"/>
      <c r="I72" s="30"/>
      <c r="J72" s="29"/>
      <c r="L72" s="27"/>
      <c r="M72" s="27"/>
      <c r="N72" s="27"/>
    </row>
    <row r="73" customFormat="false" ht="12.75" hidden="false" customHeight="false" outlineLevel="0" collapsed="false">
      <c r="B73" s="22"/>
      <c r="C73" s="22"/>
      <c r="D73" s="27"/>
      <c r="E73" s="27"/>
      <c r="F73" s="27"/>
      <c r="H73" s="29"/>
      <c r="I73" s="30"/>
      <c r="J73" s="29"/>
      <c r="L73" s="27"/>
      <c r="M73" s="27"/>
      <c r="N73" s="27"/>
    </row>
    <row r="74" customFormat="false" ht="12.75" hidden="false" customHeight="false" outlineLevel="0" collapsed="false">
      <c r="B74" s="22"/>
      <c r="C74" s="22"/>
      <c r="D74" s="27"/>
      <c r="E74" s="27"/>
      <c r="F74" s="27"/>
      <c r="H74" s="29"/>
      <c r="I74" s="30"/>
      <c r="J74" s="29"/>
      <c r="L74" s="27"/>
      <c r="M74" s="27"/>
      <c r="N74" s="27"/>
    </row>
    <row r="75" customFormat="false" ht="12.75" hidden="false" customHeight="false" outlineLevel="0" collapsed="false">
      <c r="B75" s="22"/>
      <c r="C75" s="22"/>
      <c r="D75" s="27"/>
      <c r="E75" s="27"/>
      <c r="F75" s="27"/>
      <c r="H75" s="29"/>
      <c r="I75" s="30"/>
      <c r="J75" s="29"/>
      <c r="L75" s="27"/>
      <c r="M75" s="27"/>
      <c r="N75" s="27"/>
    </row>
    <row r="76" customFormat="false" ht="12.75" hidden="false" customHeight="false" outlineLevel="0" collapsed="false">
      <c r="B76" s="22"/>
      <c r="C76" s="22"/>
      <c r="D76" s="27"/>
      <c r="E76" s="27"/>
      <c r="F76" s="27"/>
      <c r="H76" s="29"/>
      <c r="I76" s="30"/>
      <c r="J76" s="29"/>
      <c r="L76" s="27"/>
      <c r="M76" s="27"/>
      <c r="N76" s="27"/>
    </row>
    <row r="77" customFormat="false" ht="12.75" hidden="false" customHeight="false" outlineLevel="0" collapsed="false">
      <c r="B77" s="22"/>
      <c r="C77" s="22"/>
      <c r="D77" s="27"/>
      <c r="E77" s="27"/>
      <c r="F77" s="27"/>
      <c r="H77" s="29"/>
      <c r="I77" s="30"/>
      <c r="J77" s="29"/>
      <c r="L77" s="27"/>
      <c r="M77" s="27"/>
      <c r="N77" s="27"/>
    </row>
    <row r="78" customFormat="false" ht="12.75" hidden="false" customHeight="false" outlineLevel="0" collapsed="false">
      <c r="B78" s="22"/>
      <c r="C78" s="22"/>
      <c r="D78" s="27"/>
      <c r="E78" s="27"/>
      <c r="F78" s="27"/>
      <c r="H78" s="29"/>
      <c r="I78" s="30"/>
      <c r="J78" s="29"/>
      <c r="L78" s="27"/>
      <c r="M78" s="27"/>
      <c r="N78" s="27"/>
    </row>
    <row r="79" customFormat="false" ht="12.75" hidden="false" customHeight="false" outlineLevel="0" collapsed="false">
      <c r="B79" s="22"/>
      <c r="C79" s="22"/>
      <c r="D79" s="27"/>
      <c r="E79" s="27"/>
      <c r="F79" s="27"/>
      <c r="H79" s="29"/>
      <c r="I79" s="30"/>
      <c r="J79" s="29"/>
      <c r="L79" s="27"/>
      <c r="M79" s="27"/>
      <c r="N79" s="27"/>
    </row>
    <row r="80" customFormat="false" ht="12.75" hidden="false" customHeight="false" outlineLevel="0" collapsed="false">
      <c r="B80" s="22"/>
      <c r="C80" s="22"/>
      <c r="D80" s="27"/>
      <c r="E80" s="27"/>
      <c r="F80" s="27"/>
      <c r="H80" s="29"/>
      <c r="I80" s="30"/>
      <c r="J80" s="29"/>
      <c r="L80" s="27"/>
      <c r="M80" s="27"/>
      <c r="N80" s="27"/>
    </row>
    <row r="81" customFormat="false" ht="12.75" hidden="false" customHeight="false" outlineLevel="0" collapsed="false">
      <c r="B81" s="22"/>
      <c r="C81" s="22"/>
      <c r="D81" s="27"/>
      <c r="E81" s="27"/>
      <c r="F81" s="27"/>
      <c r="H81" s="29"/>
      <c r="I81" s="30"/>
      <c r="J81" s="29"/>
      <c r="L81" s="27"/>
      <c r="M81" s="27"/>
      <c r="N81" s="27"/>
    </row>
    <row r="82" customFormat="false" ht="12.75" hidden="false" customHeight="false" outlineLevel="0" collapsed="false">
      <c r="B82" s="22"/>
      <c r="C82" s="22"/>
      <c r="D82" s="27"/>
      <c r="E82" s="27"/>
      <c r="F82" s="27"/>
      <c r="H82" s="29"/>
      <c r="I82" s="30"/>
      <c r="J82" s="29"/>
      <c r="L82" s="27"/>
      <c r="M82" s="27"/>
      <c r="N82" s="27"/>
    </row>
    <row r="83" customFormat="false" ht="12.75" hidden="false" customHeight="false" outlineLevel="0" collapsed="false">
      <c r="B83" s="22"/>
      <c r="C83" s="22"/>
      <c r="D83" s="27"/>
      <c r="E83" s="27"/>
      <c r="F83" s="27"/>
      <c r="H83" s="29"/>
      <c r="I83" s="30"/>
      <c r="J83" s="29"/>
      <c r="L83" s="27"/>
      <c r="M83" s="27"/>
      <c r="N83" s="27"/>
    </row>
    <row r="84" customFormat="false" ht="12.75" hidden="false" customHeight="false" outlineLevel="0" collapsed="false">
      <c r="B84" s="22"/>
      <c r="C84" s="22"/>
      <c r="D84" s="27"/>
      <c r="E84" s="27"/>
      <c r="F84" s="27"/>
      <c r="H84" s="29"/>
      <c r="I84" s="30"/>
      <c r="J84" s="29"/>
      <c r="L84" s="27"/>
      <c r="M84" s="27"/>
      <c r="N84" s="27"/>
    </row>
    <row r="85" customFormat="false" ht="12.75" hidden="false" customHeight="false" outlineLevel="0" collapsed="false">
      <c r="B85" s="22"/>
      <c r="C85" s="22"/>
      <c r="D85" s="27"/>
      <c r="E85" s="27"/>
      <c r="F85" s="27"/>
      <c r="H85" s="29"/>
      <c r="I85" s="30"/>
      <c r="J85" s="29"/>
      <c r="L85" s="27"/>
      <c r="M85" s="27"/>
      <c r="N85" s="27"/>
    </row>
    <row r="86" customFormat="false" ht="12.75" hidden="false" customHeight="false" outlineLevel="0" collapsed="false">
      <c r="B86" s="22"/>
      <c r="C86" s="22"/>
      <c r="D86" s="27"/>
      <c r="E86" s="27"/>
      <c r="F86" s="27"/>
      <c r="H86" s="29"/>
      <c r="I86" s="30"/>
      <c r="J86" s="29"/>
      <c r="L86" s="27"/>
      <c r="M86" s="27"/>
      <c r="N86" s="27"/>
    </row>
    <row r="87" customFormat="false" ht="12.75" hidden="false" customHeight="false" outlineLevel="0" collapsed="false">
      <c r="B87" s="22"/>
      <c r="C87" s="22"/>
      <c r="D87" s="27"/>
      <c r="E87" s="27"/>
      <c r="F87" s="27"/>
      <c r="H87" s="29"/>
      <c r="I87" s="30"/>
      <c r="J87" s="29"/>
      <c r="L87" s="27"/>
      <c r="M87" s="27"/>
      <c r="N87" s="27"/>
    </row>
    <row r="88" customFormat="false" ht="12.75" hidden="false" customHeight="false" outlineLevel="0" collapsed="false">
      <c r="B88" s="22"/>
      <c r="C88" s="22"/>
      <c r="D88" s="27"/>
      <c r="E88" s="27"/>
      <c r="F88" s="27"/>
      <c r="H88" s="29"/>
      <c r="I88" s="30"/>
      <c r="J88" s="29"/>
      <c r="L88" s="27"/>
      <c r="M88" s="27"/>
      <c r="N88" s="27"/>
    </row>
    <row r="89" customFormat="false" ht="12.75" hidden="false" customHeight="false" outlineLevel="0" collapsed="false">
      <c r="B89" s="22"/>
      <c r="C89" s="22"/>
      <c r="D89" s="27"/>
      <c r="E89" s="27"/>
      <c r="F89" s="27"/>
      <c r="H89" s="29"/>
      <c r="I89" s="30"/>
      <c r="J89" s="29"/>
      <c r="L89" s="27"/>
      <c r="M89" s="27"/>
      <c r="N89" s="27"/>
    </row>
    <row r="90" customFormat="false" ht="12.75" hidden="false" customHeight="false" outlineLevel="0" collapsed="false">
      <c r="B90" s="22"/>
      <c r="C90" s="22"/>
      <c r="D90" s="27"/>
      <c r="E90" s="27"/>
      <c r="F90" s="27"/>
      <c r="H90" s="29"/>
      <c r="I90" s="30"/>
      <c r="J90" s="29"/>
      <c r="L90" s="27"/>
      <c r="M90" s="27"/>
      <c r="N90" s="27"/>
    </row>
    <row r="91" customFormat="false" ht="12.75" hidden="false" customHeight="false" outlineLevel="0" collapsed="false">
      <c r="B91" s="22"/>
      <c r="C91" s="22"/>
      <c r="D91" s="27"/>
      <c r="E91" s="27"/>
      <c r="F91" s="27"/>
      <c r="H91" s="29"/>
      <c r="I91" s="30"/>
      <c r="J91" s="29"/>
      <c r="L91" s="27"/>
      <c r="M91" s="27"/>
      <c r="N91" s="27"/>
    </row>
    <row r="92" customFormat="false" ht="12.75" hidden="false" customHeight="false" outlineLevel="0" collapsed="false">
      <c r="B92" s="22"/>
      <c r="C92" s="22"/>
      <c r="D92" s="27"/>
      <c r="E92" s="27"/>
      <c r="F92" s="27"/>
      <c r="H92" s="29"/>
      <c r="I92" s="30"/>
      <c r="J92" s="29"/>
      <c r="L92" s="27"/>
      <c r="M92" s="27"/>
      <c r="N92" s="27"/>
    </row>
    <row r="93" customFormat="false" ht="12.75" hidden="false" customHeight="false" outlineLevel="0" collapsed="false">
      <c r="B93" s="22"/>
      <c r="C93" s="22"/>
      <c r="D93" s="27"/>
      <c r="E93" s="27"/>
      <c r="F93" s="27"/>
      <c r="H93" s="29"/>
      <c r="I93" s="30"/>
      <c r="J93" s="29"/>
      <c r="L93" s="27"/>
      <c r="M93" s="27"/>
      <c r="N93" s="27"/>
    </row>
    <row r="94" customFormat="false" ht="12.75" hidden="false" customHeight="false" outlineLevel="0" collapsed="false">
      <c r="B94" s="22"/>
      <c r="C94" s="22"/>
      <c r="D94" s="27"/>
      <c r="E94" s="27"/>
      <c r="F94" s="27"/>
      <c r="H94" s="29"/>
      <c r="I94" s="30"/>
      <c r="J94" s="29"/>
      <c r="L94" s="27"/>
      <c r="M94" s="27"/>
      <c r="N94" s="27"/>
    </row>
    <row r="95" customFormat="false" ht="12.75" hidden="false" customHeight="false" outlineLevel="0" collapsed="false">
      <c r="B95" s="22"/>
      <c r="C95" s="22"/>
      <c r="D95" s="27"/>
      <c r="E95" s="27"/>
      <c r="F95" s="27"/>
      <c r="H95" s="29"/>
      <c r="I95" s="30"/>
      <c r="J95" s="29"/>
      <c r="L95" s="27"/>
      <c r="M95" s="27"/>
      <c r="N95" s="27"/>
    </row>
    <row r="96" customFormat="false" ht="12.75" hidden="false" customHeight="false" outlineLevel="0" collapsed="false">
      <c r="B96" s="22"/>
      <c r="C96" s="22"/>
      <c r="D96" s="27"/>
      <c r="E96" s="27"/>
      <c r="F96" s="27"/>
      <c r="H96" s="29"/>
      <c r="I96" s="30"/>
      <c r="J96" s="29"/>
      <c r="L96" s="27"/>
      <c r="M96" s="27"/>
      <c r="N96" s="27"/>
    </row>
    <row r="97" customFormat="false" ht="12.75" hidden="false" customHeight="false" outlineLevel="0" collapsed="false">
      <c r="B97" s="22"/>
      <c r="C97" s="22"/>
      <c r="D97" s="27"/>
      <c r="E97" s="27"/>
      <c r="F97" s="27"/>
      <c r="H97" s="29"/>
      <c r="I97" s="30"/>
      <c r="J97" s="29"/>
      <c r="L97" s="27"/>
      <c r="M97" s="27"/>
      <c r="N97" s="27"/>
    </row>
    <row r="98" customFormat="false" ht="12.75" hidden="false" customHeight="false" outlineLevel="0" collapsed="false">
      <c r="B98" s="22"/>
      <c r="C98" s="22"/>
      <c r="D98" s="27"/>
      <c r="E98" s="27"/>
      <c r="F98" s="27"/>
      <c r="H98" s="29"/>
      <c r="I98" s="30"/>
      <c r="J98" s="29"/>
      <c r="L98" s="27"/>
      <c r="M98" s="27"/>
      <c r="N98" s="27"/>
    </row>
    <row r="99" customFormat="false" ht="12.75" hidden="false" customHeight="false" outlineLevel="0" collapsed="false">
      <c r="B99" s="22"/>
      <c r="C99" s="22"/>
      <c r="D99" s="27"/>
      <c r="E99" s="27"/>
      <c r="F99" s="27"/>
      <c r="H99" s="29"/>
      <c r="I99" s="30"/>
      <c r="J99" s="29"/>
      <c r="L99" s="27"/>
      <c r="M99" s="27"/>
      <c r="N99" s="27"/>
    </row>
    <row r="100" customFormat="false" ht="12.75" hidden="false" customHeight="false" outlineLevel="0" collapsed="false">
      <c r="B100" s="22"/>
      <c r="C100" s="22"/>
      <c r="D100" s="27"/>
      <c r="E100" s="27"/>
      <c r="F100" s="27"/>
      <c r="H100" s="29"/>
      <c r="I100" s="30"/>
      <c r="J100" s="29"/>
      <c r="L100" s="27"/>
      <c r="M100" s="27"/>
      <c r="N100" s="27"/>
    </row>
    <row r="101" customFormat="false" ht="12.75" hidden="false" customHeight="false" outlineLevel="0" collapsed="false">
      <c r="B101" s="22"/>
      <c r="C101" s="22"/>
      <c r="D101" s="27"/>
      <c r="E101" s="27"/>
      <c r="F101" s="27"/>
      <c r="H101" s="29"/>
      <c r="I101" s="30"/>
      <c r="J101" s="29"/>
      <c r="L101" s="27"/>
      <c r="M101" s="27"/>
      <c r="N101" s="27"/>
    </row>
    <row r="102" customFormat="false" ht="12.75" hidden="false" customHeight="false" outlineLevel="0" collapsed="false">
      <c r="B102" s="22"/>
      <c r="C102" s="22"/>
      <c r="D102" s="27"/>
      <c r="E102" s="27"/>
      <c r="F102" s="27"/>
      <c r="H102" s="29"/>
      <c r="I102" s="30"/>
      <c r="J102" s="29"/>
      <c r="L102" s="27"/>
      <c r="M102" s="27"/>
      <c r="N102" s="27"/>
    </row>
    <row r="103" customFormat="false" ht="12.75" hidden="false" customHeight="false" outlineLevel="0" collapsed="false">
      <c r="B103" s="22"/>
      <c r="C103" s="22"/>
      <c r="D103" s="27"/>
      <c r="E103" s="27"/>
      <c r="F103" s="27"/>
      <c r="H103" s="29"/>
      <c r="I103" s="30"/>
      <c r="J103" s="29"/>
      <c r="L103" s="27"/>
      <c r="M103" s="27"/>
      <c r="N103" s="27"/>
    </row>
    <row r="104" customFormat="false" ht="12.75" hidden="false" customHeight="false" outlineLevel="0" collapsed="false">
      <c r="B104" s="22"/>
      <c r="C104" s="22"/>
      <c r="D104" s="27"/>
      <c r="E104" s="27"/>
      <c r="F104" s="27"/>
      <c r="H104" s="29"/>
      <c r="I104" s="30"/>
      <c r="J104" s="29"/>
      <c r="L104" s="27"/>
      <c r="M104" s="27"/>
      <c r="N104" s="27"/>
    </row>
    <row r="105" customFormat="false" ht="12.75" hidden="false" customHeight="false" outlineLevel="0" collapsed="false">
      <c r="B105" s="22"/>
      <c r="C105" s="22"/>
      <c r="D105" s="27"/>
      <c r="E105" s="27"/>
      <c r="F105" s="27"/>
      <c r="H105" s="29"/>
      <c r="I105" s="30"/>
      <c r="J105" s="29"/>
      <c r="L105" s="27"/>
      <c r="M105" s="27"/>
      <c r="N105" s="27"/>
    </row>
    <row r="106" customFormat="false" ht="12.75" hidden="false" customHeight="false" outlineLevel="0" collapsed="false">
      <c r="B106" s="22"/>
      <c r="C106" s="22"/>
      <c r="D106" s="27"/>
      <c r="E106" s="27"/>
      <c r="F106" s="27"/>
      <c r="H106" s="29"/>
      <c r="I106" s="30"/>
      <c r="J106" s="29"/>
      <c r="L106" s="27"/>
      <c r="M106" s="27"/>
      <c r="N106" s="27"/>
    </row>
    <row r="107" customFormat="false" ht="12.75" hidden="false" customHeight="false" outlineLevel="0" collapsed="false">
      <c r="B107" s="22"/>
      <c r="C107" s="22"/>
      <c r="D107" s="27"/>
      <c r="E107" s="27"/>
      <c r="F107" s="27"/>
      <c r="H107" s="29"/>
      <c r="I107" s="30"/>
      <c r="J107" s="29"/>
      <c r="L107" s="27"/>
      <c r="M107" s="27"/>
      <c r="N107" s="27"/>
    </row>
    <row r="108" customFormat="false" ht="12.75" hidden="false" customHeight="false" outlineLevel="0" collapsed="false">
      <c r="B108" s="22"/>
      <c r="C108" s="22"/>
      <c r="D108" s="27"/>
      <c r="E108" s="27"/>
      <c r="F108" s="27"/>
      <c r="H108" s="29"/>
      <c r="I108" s="30"/>
      <c r="J108" s="29"/>
      <c r="L108" s="27"/>
      <c r="M108" s="27"/>
      <c r="N108" s="27"/>
    </row>
    <row r="109" customFormat="false" ht="12.75" hidden="false" customHeight="false" outlineLevel="0" collapsed="false">
      <c r="B109" s="22"/>
      <c r="C109" s="22"/>
      <c r="D109" s="27"/>
      <c r="E109" s="27"/>
      <c r="F109" s="27"/>
      <c r="H109" s="29"/>
      <c r="I109" s="30"/>
      <c r="J109" s="29"/>
      <c r="L109" s="27"/>
      <c r="M109" s="27"/>
      <c r="N109" s="27"/>
    </row>
    <row r="110" customFormat="false" ht="12.75" hidden="false" customHeight="false" outlineLevel="0" collapsed="false">
      <c r="B110" s="22"/>
      <c r="C110" s="22"/>
      <c r="D110" s="27"/>
      <c r="E110" s="27"/>
      <c r="F110" s="27"/>
      <c r="H110" s="29"/>
      <c r="I110" s="30"/>
      <c r="J110" s="29"/>
      <c r="L110" s="27"/>
      <c r="M110" s="27"/>
      <c r="N110" s="27"/>
    </row>
    <row r="111" customFormat="false" ht="12.75" hidden="false" customHeight="false" outlineLevel="0" collapsed="false">
      <c r="B111" s="22"/>
      <c r="C111" s="22"/>
      <c r="D111" s="27"/>
      <c r="E111" s="27"/>
      <c r="F111" s="27"/>
      <c r="H111" s="29"/>
      <c r="I111" s="30"/>
      <c r="J111" s="29"/>
      <c r="L111" s="27"/>
      <c r="M111" s="27"/>
      <c r="N111" s="27"/>
    </row>
    <row r="112" customFormat="false" ht="12.75" hidden="false" customHeight="false" outlineLevel="0" collapsed="false">
      <c r="B112" s="22"/>
      <c r="C112" s="22"/>
      <c r="D112" s="27"/>
      <c r="E112" s="27"/>
      <c r="F112" s="27"/>
      <c r="H112" s="29"/>
      <c r="I112" s="30"/>
      <c r="J112" s="29"/>
      <c r="L112" s="27"/>
      <c r="M112" s="27"/>
      <c r="N112" s="27"/>
    </row>
    <row r="113" customFormat="false" ht="12.75" hidden="false" customHeight="false" outlineLevel="0" collapsed="false">
      <c r="B113" s="22"/>
      <c r="C113" s="22"/>
      <c r="D113" s="27"/>
      <c r="E113" s="27"/>
      <c r="F113" s="27"/>
      <c r="H113" s="29"/>
      <c r="I113" s="30"/>
      <c r="J113" s="29"/>
      <c r="L113" s="27"/>
      <c r="M113" s="27"/>
      <c r="N113" s="27"/>
    </row>
    <row r="114" customFormat="false" ht="12.75" hidden="false" customHeight="false" outlineLevel="0" collapsed="false">
      <c r="B114" s="22"/>
      <c r="C114" s="22"/>
      <c r="D114" s="27"/>
      <c r="E114" s="27"/>
      <c r="F114" s="27"/>
      <c r="H114" s="29"/>
      <c r="I114" s="30"/>
      <c r="J114" s="29"/>
      <c r="L114" s="27"/>
      <c r="M114" s="27"/>
      <c r="N114" s="27"/>
    </row>
    <row r="115" customFormat="false" ht="12.75" hidden="false" customHeight="false" outlineLevel="0" collapsed="false">
      <c r="B115" s="22"/>
      <c r="C115" s="22"/>
      <c r="D115" s="27"/>
      <c r="E115" s="27"/>
      <c r="F115" s="27"/>
      <c r="H115" s="29"/>
      <c r="I115" s="30"/>
      <c r="J115" s="29"/>
      <c r="L115" s="27"/>
      <c r="M115" s="27"/>
      <c r="N115" s="27"/>
    </row>
    <row r="116" customFormat="false" ht="12.75" hidden="false" customHeight="false" outlineLevel="0" collapsed="false">
      <c r="B116" s="22"/>
      <c r="C116" s="22"/>
      <c r="D116" s="27"/>
      <c r="E116" s="27"/>
      <c r="F116" s="27"/>
      <c r="H116" s="29"/>
      <c r="I116" s="30"/>
      <c r="J116" s="29"/>
      <c r="L116" s="27"/>
      <c r="M116" s="27"/>
      <c r="N116" s="27"/>
    </row>
    <row r="117" customFormat="false" ht="12.75" hidden="false" customHeight="false" outlineLevel="0" collapsed="false">
      <c r="B117" s="22"/>
      <c r="C117" s="22"/>
      <c r="D117" s="27"/>
      <c r="E117" s="27"/>
      <c r="F117" s="27"/>
      <c r="H117" s="29"/>
      <c r="I117" s="30"/>
      <c r="J117" s="29"/>
      <c r="L117" s="27"/>
      <c r="M117" s="27"/>
      <c r="N117" s="27"/>
    </row>
    <row r="118" customFormat="false" ht="12.75" hidden="false" customHeight="false" outlineLevel="0" collapsed="false">
      <c r="B118" s="22"/>
      <c r="C118" s="22"/>
      <c r="D118" s="27"/>
      <c r="E118" s="27"/>
      <c r="F118" s="27"/>
      <c r="H118" s="29"/>
      <c r="I118" s="30"/>
      <c r="J118" s="29"/>
      <c r="L118" s="27"/>
      <c r="M118" s="27"/>
      <c r="N118" s="27"/>
    </row>
    <row r="119" customFormat="false" ht="12.75" hidden="false" customHeight="false" outlineLevel="0" collapsed="false">
      <c r="B119" s="22"/>
      <c r="C119" s="22"/>
      <c r="D119" s="27"/>
      <c r="E119" s="27"/>
      <c r="F119" s="27"/>
      <c r="H119" s="29"/>
      <c r="I119" s="30"/>
      <c r="J119" s="29"/>
      <c r="L119" s="27"/>
      <c r="M119" s="27"/>
      <c r="N119" s="27"/>
    </row>
    <row r="120" customFormat="false" ht="12.75" hidden="false" customHeight="false" outlineLevel="0" collapsed="false">
      <c r="B120" s="22"/>
      <c r="C120" s="22"/>
      <c r="D120" s="27"/>
      <c r="E120" s="27"/>
      <c r="F120" s="27"/>
      <c r="H120" s="29"/>
      <c r="I120" s="30"/>
      <c r="J120" s="29"/>
      <c r="L120" s="27"/>
      <c r="M120" s="27"/>
      <c r="N120" s="27"/>
    </row>
    <row r="121" customFormat="false" ht="12.75" hidden="false" customHeight="false" outlineLevel="0" collapsed="false">
      <c r="B121" s="22"/>
      <c r="C121" s="22"/>
      <c r="D121" s="27"/>
      <c r="E121" s="27"/>
      <c r="F121" s="27"/>
      <c r="H121" s="29"/>
      <c r="I121" s="30"/>
      <c r="J121" s="29"/>
      <c r="L121" s="27"/>
      <c r="M121" s="27"/>
      <c r="N121" s="27"/>
    </row>
    <row r="122" customFormat="false" ht="12.75" hidden="false" customHeight="false" outlineLevel="0" collapsed="false">
      <c r="B122" s="22"/>
      <c r="C122" s="22"/>
      <c r="D122" s="27"/>
      <c r="E122" s="27"/>
      <c r="F122" s="27"/>
      <c r="H122" s="29"/>
      <c r="I122" s="30"/>
      <c r="J122" s="29"/>
      <c r="L122" s="27"/>
      <c r="M122" s="27"/>
      <c r="N122" s="27"/>
    </row>
    <row r="123" customFormat="false" ht="12.75" hidden="false" customHeight="false" outlineLevel="0" collapsed="false">
      <c r="B123" s="22"/>
      <c r="C123" s="22"/>
      <c r="D123" s="27"/>
      <c r="E123" s="27"/>
      <c r="F123" s="27"/>
      <c r="H123" s="29"/>
      <c r="I123" s="30"/>
      <c r="J123" s="29"/>
      <c r="L123" s="27"/>
      <c r="M123" s="27"/>
      <c r="N123" s="27"/>
    </row>
    <row r="124" customFormat="false" ht="12.75" hidden="false" customHeight="false" outlineLevel="0" collapsed="false">
      <c r="B124" s="22"/>
      <c r="C124" s="22"/>
      <c r="D124" s="27"/>
      <c r="E124" s="27"/>
      <c r="F124" s="27"/>
      <c r="H124" s="29"/>
      <c r="I124" s="30"/>
      <c r="J124" s="29"/>
      <c r="L124" s="27"/>
      <c r="M124" s="27"/>
      <c r="N124" s="27"/>
    </row>
    <row r="125" customFormat="false" ht="12.75" hidden="false" customHeight="false" outlineLevel="0" collapsed="false">
      <c r="B125" s="22"/>
      <c r="C125" s="22"/>
      <c r="D125" s="27"/>
      <c r="E125" s="27"/>
      <c r="F125" s="27"/>
      <c r="H125" s="29"/>
      <c r="I125" s="30"/>
      <c r="J125" s="29"/>
      <c r="L125" s="27"/>
      <c r="M125" s="27"/>
      <c r="N125" s="27"/>
    </row>
    <row r="126" customFormat="false" ht="12.75" hidden="false" customHeight="false" outlineLevel="0" collapsed="false">
      <c r="B126" s="22"/>
      <c r="C126" s="22"/>
      <c r="D126" s="27"/>
      <c r="E126" s="27"/>
      <c r="F126" s="27"/>
      <c r="H126" s="29"/>
      <c r="I126" s="30"/>
      <c r="J126" s="29"/>
      <c r="L126" s="27"/>
      <c r="M126" s="27"/>
      <c r="N126" s="27"/>
    </row>
    <row r="127" customFormat="false" ht="12.75" hidden="false" customHeight="false" outlineLevel="0" collapsed="false">
      <c r="B127" s="22"/>
      <c r="C127" s="22"/>
      <c r="D127" s="27"/>
      <c r="E127" s="27"/>
      <c r="F127" s="27"/>
      <c r="H127" s="29"/>
      <c r="I127" s="30"/>
      <c r="J127" s="29"/>
      <c r="L127" s="27"/>
      <c r="M127" s="27"/>
      <c r="N127" s="27"/>
    </row>
    <row r="128" customFormat="false" ht="12.75" hidden="false" customHeight="false" outlineLevel="0" collapsed="false">
      <c r="B128" s="22"/>
      <c r="C128" s="22"/>
      <c r="D128" s="27"/>
      <c r="E128" s="27"/>
      <c r="F128" s="27"/>
      <c r="H128" s="29"/>
      <c r="I128" s="30"/>
      <c r="J128" s="29"/>
      <c r="L128" s="27"/>
      <c r="M128" s="27"/>
      <c r="N128" s="27"/>
    </row>
    <row r="129" customFormat="false" ht="12.75" hidden="false" customHeight="false" outlineLevel="0" collapsed="false">
      <c r="B129" s="22"/>
      <c r="C129" s="22"/>
      <c r="D129" s="27"/>
      <c r="E129" s="27"/>
      <c r="F129" s="27"/>
      <c r="H129" s="29"/>
      <c r="I129" s="30"/>
      <c r="J129" s="29"/>
      <c r="L129" s="27"/>
      <c r="M129" s="27"/>
      <c r="N129" s="27"/>
    </row>
    <row r="130" customFormat="false" ht="12.75" hidden="false" customHeight="false" outlineLevel="0" collapsed="false">
      <c r="B130" s="22"/>
      <c r="C130" s="22"/>
      <c r="D130" s="27"/>
      <c r="E130" s="27"/>
      <c r="F130" s="27"/>
      <c r="H130" s="29"/>
      <c r="I130" s="30"/>
      <c r="J130" s="29"/>
      <c r="L130" s="27"/>
      <c r="M130" s="27"/>
      <c r="N130" s="27"/>
    </row>
    <row r="131" customFormat="false" ht="12.75" hidden="false" customHeight="false" outlineLevel="0" collapsed="false">
      <c r="B131" s="22"/>
      <c r="C131" s="22"/>
      <c r="D131" s="27"/>
      <c r="E131" s="27"/>
      <c r="F131" s="27"/>
      <c r="H131" s="29"/>
      <c r="I131" s="30"/>
      <c r="J131" s="29"/>
      <c r="L131" s="27"/>
      <c r="M131" s="27"/>
      <c r="N131" s="27"/>
    </row>
    <row r="132" customFormat="false" ht="12.75" hidden="false" customHeight="false" outlineLevel="0" collapsed="false">
      <c r="B132" s="22"/>
      <c r="C132" s="22"/>
      <c r="D132" s="27"/>
      <c r="E132" s="27"/>
      <c r="F132" s="27"/>
      <c r="H132" s="29"/>
      <c r="I132" s="30"/>
      <c r="J132" s="29"/>
      <c r="L132" s="27"/>
      <c r="M132" s="27"/>
      <c r="N132" s="27"/>
    </row>
    <row r="133" customFormat="false" ht="12.75" hidden="false" customHeight="false" outlineLevel="0" collapsed="false">
      <c r="B133" s="22"/>
      <c r="C133" s="22"/>
      <c r="D133" s="27"/>
      <c r="E133" s="27"/>
      <c r="F133" s="27"/>
      <c r="H133" s="29"/>
      <c r="I133" s="30"/>
      <c r="J133" s="29"/>
      <c r="L133" s="27"/>
      <c r="M133" s="27"/>
      <c r="N133" s="27"/>
    </row>
    <row r="134" customFormat="false" ht="12.75" hidden="false" customHeight="false" outlineLevel="0" collapsed="false">
      <c r="B134" s="22"/>
      <c r="C134" s="22"/>
      <c r="D134" s="27"/>
      <c r="E134" s="27"/>
      <c r="F134" s="27"/>
      <c r="H134" s="29"/>
      <c r="I134" s="30"/>
      <c r="J134" s="29"/>
      <c r="L134" s="27"/>
      <c r="M134" s="27"/>
      <c r="N134" s="27"/>
    </row>
    <row r="135" customFormat="false" ht="12.75" hidden="false" customHeight="false" outlineLevel="0" collapsed="false">
      <c r="B135" s="22"/>
      <c r="C135" s="22"/>
      <c r="D135" s="27"/>
      <c r="E135" s="27"/>
      <c r="F135" s="27"/>
      <c r="H135" s="29"/>
      <c r="I135" s="30"/>
      <c r="J135" s="29"/>
      <c r="L135" s="27"/>
      <c r="M135" s="27"/>
      <c r="N135" s="27"/>
    </row>
    <row r="136" customFormat="false" ht="12.75" hidden="false" customHeight="false" outlineLevel="0" collapsed="false">
      <c r="B136" s="22"/>
      <c r="C136" s="22"/>
      <c r="D136" s="27"/>
      <c r="E136" s="27"/>
      <c r="F136" s="27"/>
      <c r="H136" s="29"/>
      <c r="I136" s="30"/>
      <c r="J136" s="29"/>
      <c r="L136" s="27"/>
      <c r="M136" s="27"/>
      <c r="N136" s="27"/>
    </row>
    <row r="137" customFormat="false" ht="12.75" hidden="false" customHeight="false" outlineLevel="0" collapsed="false">
      <c r="B137" s="22"/>
      <c r="C137" s="22"/>
      <c r="D137" s="27"/>
      <c r="E137" s="27"/>
      <c r="F137" s="27"/>
      <c r="H137" s="29"/>
      <c r="I137" s="30"/>
      <c r="J137" s="29"/>
      <c r="L137" s="27"/>
      <c r="M137" s="27"/>
      <c r="N137" s="27"/>
    </row>
    <row r="138" customFormat="false" ht="12.75" hidden="false" customHeight="false" outlineLevel="0" collapsed="false">
      <c r="B138" s="22"/>
      <c r="C138" s="22"/>
      <c r="D138" s="27"/>
      <c r="E138" s="27"/>
      <c r="F138" s="27"/>
      <c r="H138" s="29"/>
      <c r="I138" s="30"/>
      <c r="J138" s="29"/>
      <c r="L138" s="27"/>
      <c r="M138" s="27"/>
      <c r="N138" s="27"/>
    </row>
    <row r="139" customFormat="false" ht="12.75" hidden="false" customHeight="false" outlineLevel="0" collapsed="false">
      <c r="B139" s="22"/>
      <c r="C139" s="22"/>
      <c r="D139" s="27"/>
      <c r="E139" s="27"/>
      <c r="F139" s="27"/>
      <c r="H139" s="29"/>
      <c r="I139" s="30"/>
      <c r="J139" s="29"/>
      <c r="L139" s="27"/>
      <c r="M139" s="27"/>
      <c r="N139" s="27"/>
    </row>
    <row r="140" customFormat="false" ht="12.75" hidden="false" customHeight="false" outlineLevel="0" collapsed="false">
      <c r="B140" s="22"/>
      <c r="C140" s="22"/>
      <c r="D140" s="27"/>
      <c r="E140" s="27"/>
      <c r="F140" s="27"/>
      <c r="H140" s="29"/>
      <c r="I140" s="30"/>
      <c r="J140" s="29"/>
      <c r="L140" s="27"/>
      <c r="M140" s="27"/>
      <c r="N140" s="27"/>
    </row>
    <row r="141" customFormat="false" ht="12.75" hidden="false" customHeight="false" outlineLevel="0" collapsed="false">
      <c r="B141" s="22"/>
      <c r="C141" s="22"/>
      <c r="D141" s="27"/>
      <c r="E141" s="27"/>
      <c r="F141" s="27"/>
      <c r="H141" s="29"/>
      <c r="I141" s="30"/>
      <c r="J141" s="29"/>
      <c r="L141" s="27"/>
      <c r="M141" s="27"/>
      <c r="N141" s="27"/>
    </row>
    <row r="142" customFormat="false" ht="12.75" hidden="false" customHeight="false" outlineLevel="0" collapsed="false">
      <c r="B142" s="22"/>
      <c r="C142" s="22"/>
      <c r="D142" s="27"/>
      <c r="E142" s="27"/>
      <c r="F142" s="27"/>
      <c r="H142" s="29"/>
      <c r="I142" s="30"/>
      <c r="J142" s="29"/>
      <c r="L142" s="27"/>
      <c r="M142" s="27"/>
      <c r="N142" s="27"/>
    </row>
    <row r="143" customFormat="false" ht="12.75" hidden="false" customHeight="false" outlineLevel="0" collapsed="false">
      <c r="B143" s="22"/>
      <c r="C143" s="22"/>
      <c r="D143" s="27"/>
      <c r="E143" s="27"/>
      <c r="F143" s="27"/>
      <c r="H143" s="29"/>
      <c r="I143" s="30"/>
      <c r="J143" s="29"/>
      <c r="L143" s="27"/>
      <c r="M143" s="27"/>
      <c r="N143" s="27"/>
    </row>
    <row r="144" customFormat="false" ht="12.75" hidden="false" customHeight="false" outlineLevel="0" collapsed="false">
      <c r="B144" s="22"/>
      <c r="C144" s="22"/>
      <c r="D144" s="27"/>
      <c r="E144" s="27"/>
      <c r="F144" s="27"/>
      <c r="H144" s="29"/>
      <c r="I144" s="30"/>
      <c r="J144" s="29"/>
      <c r="L144" s="27"/>
      <c r="M144" s="27"/>
      <c r="N144" s="27"/>
    </row>
    <row r="145" customFormat="false" ht="12.75" hidden="false" customHeight="false" outlineLevel="0" collapsed="false">
      <c r="B145" s="22"/>
      <c r="C145" s="22"/>
      <c r="D145" s="27"/>
      <c r="E145" s="27"/>
      <c r="F145" s="27"/>
      <c r="H145" s="29"/>
      <c r="I145" s="30"/>
      <c r="J145" s="29"/>
      <c r="L145" s="27"/>
      <c r="M145" s="27"/>
      <c r="N145" s="27"/>
    </row>
    <row r="146" customFormat="false" ht="12.75" hidden="false" customHeight="false" outlineLevel="0" collapsed="false">
      <c r="B146" s="22"/>
      <c r="C146" s="22"/>
      <c r="D146" s="27"/>
      <c r="E146" s="27"/>
      <c r="F146" s="27"/>
      <c r="H146" s="29"/>
      <c r="I146" s="30"/>
      <c r="J146" s="29"/>
      <c r="L146" s="27"/>
      <c r="M146" s="27"/>
      <c r="N146" s="27"/>
    </row>
    <row r="147" customFormat="false" ht="12.75" hidden="false" customHeight="false" outlineLevel="0" collapsed="false">
      <c r="B147" s="22"/>
      <c r="C147" s="22"/>
      <c r="D147" s="27"/>
      <c r="E147" s="27"/>
      <c r="F147" s="27"/>
      <c r="H147" s="29"/>
      <c r="I147" s="30"/>
      <c r="J147" s="29"/>
      <c r="L147" s="27"/>
      <c r="M147" s="27"/>
      <c r="N147" s="27"/>
    </row>
    <row r="148" customFormat="false" ht="12.75" hidden="false" customHeight="false" outlineLevel="0" collapsed="false">
      <c r="B148" s="22"/>
      <c r="C148" s="22"/>
      <c r="D148" s="27"/>
      <c r="E148" s="27"/>
      <c r="F148" s="27"/>
      <c r="H148" s="29"/>
      <c r="I148" s="30"/>
      <c r="J148" s="29"/>
      <c r="L148" s="27"/>
      <c r="M148" s="27"/>
      <c r="N148" s="27"/>
    </row>
    <row r="149" customFormat="false" ht="12.75" hidden="false" customHeight="false" outlineLevel="0" collapsed="false">
      <c r="B149" s="22"/>
      <c r="C149" s="22"/>
      <c r="D149" s="27"/>
      <c r="E149" s="27"/>
      <c r="F149" s="27"/>
      <c r="H149" s="29"/>
      <c r="I149" s="30"/>
      <c r="J149" s="29"/>
      <c r="L149" s="27"/>
      <c r="M149" s="27"/>
      <c r="N149" s="27"/>
    </row>
    <row r="150" customFormat="false" ht="12.75" hidden="false" customHeight="false" outlineLevel="0" collapsed="false">
      <c r="B150" s="22"/>
      <c r="C150" s="22"/>
      <c r="D150" s="27"/>
      <c r="E150" s="27"/>
      <c r="F150" s="27"/>
      <c r="H150" s="29"/>
      <c r="I150" s="30"/>
      <c r="J150" s="29"/>
      <c r="L150" s="27"/>
      <c r="M150" s="27"/>
      <c r="N150" s="27"/>
    </row>
    <row r="151" customFormat="false" ht="12.75" hidden="false" customHeight="false" outlineLevel="0" collapsed="false">
      <c r="B151" s="22"/>
      <c r="C151" s="22"/>
      <c r="D151" s="27"/>
      <c r="E151" s="27"/>
      <c r="F151" s="27"/>
      <c r="H151" s="29"/>
      <c r="I151" s="30"/>
      <c r="J151" s="29"/>
      <c r="L151" s="27"/>
      <c r="M151" s="27"/>
      <c r="N151" s="27"/>
    </row>
    <row r="152" customFormat="false" ht="12.75" hidden="false" customHeight="false" outlineLevel="0" collapsed="false">
      <c r="B152" s="22"/>
      <c r="C152" s="22"/>
      <c r="D152" s="27"/>
      <c r="E152" s="27"/>
      <c r="F152" s="27"/>
      <c r="H152" s="29"/>
      <c r="I152" s="30"/>
      <c r="J152" s="29"/>
      <c r="L152" s="27"/>
      <c r="M152" s="27"/>
      <c r="N152" s="27"/>
    </row>
    <row r="153" customFormat="false" ht="12.75" hidden="false" customHeight="false" outlineLevel="0" collapsed="false">
      <c r="B153" s="22"/>
      <c r="C153" s="22"/>
      <c r="D153" s="27"/>
      <c r="E153" s="27"/>
      <c r="F153" s="27"/>
      <c r="H153" s="29"/>
      <c r="I153" s="30"/>
      <c r="J153" s="29"/>
      <c r="L153" s="27"/>
      <c r="M153" s="27"/>
      <c r="N153" s="27"/>
    </row>
    <row r="154" customFormat="false" ht="12.75" hidden="false" customHeight="false" outlineLevel="0" collapsed="false">
      <c r="B154" s="22"/>
      <c r="C154" s="22"/>
      <c r="D154" s="27"/>
      <c r="E154" s="27"/>
      <c r="F154" s="27"/>
      <c r="H154" s="29"/>
      <c r="I154" s="30"/>
      <c r="J154" s="29"/>
      <c r="L154" s="27"/>
      <c r="M154" s="27"/>
      <c r="N154" s="27"/>
    </row>
    <row r="155" customFormat="false" ht="12.75" hidden="false" customHeight="false" outlineLevel="0" collapsed="false">
      <c r="B155" s="22"/>
      <c r="C155" s="22"/>
      <c r="D155" s="27"/>
      <c r="E155" s="27"/>
      <c r="F155" s="27"/>
      <c r="H155" s="29"/>
      <c r="I155" s="30"/>
      <c r="J155" s="29"/>
      <c r="L155" s="27"/>
      <c r="M155" s="27"/>
      <c r="N155" s="27"/>
    </row>
    <row r="156" customFormat="false" ht="12.75" hidden="false" customHeight="false" outlineLevel="0" collapsed="false">
      <c r="B156" s="22"/>
      <c r="C156" s="22"/>
      <c r="D156" s="27"/>
      <c r="E156" s="27"/>
      <c r="F156" s="27"/>
      <c r="H156" s="29"/>
      <c r="I156" s="30"/>
      <c r="J156" s="29"/>
      <c r="L156" s="27"/>
      <c r="M156" s="27"/>
      <c r="N156" s="27"/>
    </row>
    <row r="157" customFormat="false" ht="12.75" hidden="false" customHeight="false" outlineLevel="0" collapsed="false">
      <c r="B157" s="22"/>
      <c r="C157" s="22"/>
      <c r="D157" s="27"/>
      <c r="E157" s="27"/>
      <c r="F157" s="27"/>
      <c r="H157" s="29"/>
      <c r="I157" s="30"/>
      <c r="J157" s="29"/>
      <c r="L157" s="27"/>
      <c r="M157" s="27"/>
      <c r="N157" s="27"/>
    </row>
    <row r="158" customFormat="false" ht="12.75" hidden="false" customHeight="false" outlineLevel="0" collapsed="false">
      <c r="B158" s="22"/>
      <c r="C158" s="22"/>
      <c r="D158" s="27"/>
      <c r="E158" s="27"/>
      <c r="F158" s="27"/>
      <c r="H158" s="29"/>
      <c r="I158" s="30"/>
      <c r="J158" s="29"/>
      <c r="L158" s="27"/>
      <c r="M158" s="27"/>
      <c r="N158" s="27"/>
    </row>
    <row r="159" customFormat="false" ht="12.75" hidden="false" customHeight="false" outlineLevel="0" collapsed="false">
      <c r="B159" s="22"/>
      <c r="C159" s="22"/>
      <c r="D159" s="27"/>
      <c r="E159" s="27"/>
      <c r="F159" s="27"/>
      <c r="H159" s="29"/>
      <c r="I159" s="30"/>
      <c r="J159" s="29"/>
      <c r="L159" s="27"/>
      <c r="M159" s="27"/>
      <c r="N159" s="27"/>
    </row>
    <row r="160" customFormat="false" ht="12.75" hidden="false" customHeight="false" outlineLevel="0" collapsed="false">
      <c r="B160" s="22"/>
      <c r="C160" s="22"/>
      <c r="D160" s="27"/>
      <c r="E160" s="27"/>
      <c r="F160" s="27"/>
      <c r="H160" s="29"/>
      <c r="I160" s="30"/>
      <c r="J160" s="29"/>
      <c r="L160" s="27"/>
      <c r="M160" s="27"/>
      <c r="N160" s="27"/>
    </row>
    <row r="161" customFormat="false" ht="12.75" hidden="false" customHeight="false" outlineLevel="0" collapsed="false">
      <c r="B161" s="22"/>
      <c r="C161" s="22"/>
      <c r="D161" s="27"/>
      <c r="E161" s="27"/>
      <c r="F161" s="27"/>
      <c r="H161" s="29"/>
      <c r="I161" s="30"/>
      <c r="J161" s="29"/>
      <c r="L161" s="27"/>
      <c r="M161" s="27"/>
      <c r="N161" s="27"/>
    </row>
    <row r="162" customFormat="false" ht="12.75" hidden="false" customHeight="false" outlineLevel="0" collapsed="false">
      <c r="B162" s="22"/>
      <c r="C162" s="22"/>
      <c r="D162" s="27"/>
      <c r="E162" s="27"/>
      <c r="F162" s="27"/>
      <c r="H162" s="29"/>
      <c r="I162" s="30"/>
      <c r="J162" s="29"/>
      <c r="L162" s="27"/>
      <c r="M162" s="27"/>
      <c r="N162" s="27"/>
    </row>
    <row r="163" customFormat="false" ht="12.75" hidden="false" customHeight="false" outlineLevel="0" collapsed="false">
      <c r="B163" s="22"/>
      <c r="C163" s="22"/>
      <c r="D163" s="27"/>
      <c r="E163" s="27"/>
      <c r="F163" s="27"/>
      <c r="H163" s="29"/>
      <c r="I163" s="30"/>
      <c r="J163" s="29"/>
      <c r="L163" s="27"/>
      <c r="M163" s="27"/>
      <c r="N163" s="27"/>
    </row>
    <row r="164" customFormat="false" ht="12.75" hidden="false" customHeight="false" outlineLevel="0" collapsed="false">
      <c r="B164" s="22"/>
      <c r="C164" s="22"/>
      <c r="D164" s="27"/>
      <c r="E164" s="27"/>
      <c r="F164" s="27"/>
      <c r="H164" s="29"/>
      <c r="I164" s="30"/>
      <c r="J164" s="29"/>
      <c r="L164" s="27"/>
      <c r="M164" s="27"/>
      <c r="N164" s="27"/>
    </row>
    <row r="165" customFormat="false" ht="12.75" hidden="false" customHeight="false" outlineLevel="0" collapsed="false">
      <c r="B165" s="22"/>
      <c r="C165" s="22"/>
      <c r="D165" s="27"/>
      <c r="E165" s="27"/>
      <c r="F165" s="27"/>
      <c r="H165" s="29"/>
      <c r="I165" s="30"/>
      <c r="J165" s="29"/>
      <c r="L165" s="27"/>
      <c r="M165" s="27"/>
      <c r="N165" s="27"/>
    </row>
    <row r="166" customFormat="false" ht="12.75" hidden="false" customHeight="false" outlineLevel="0" collapsed="false">
      <c r="B166" s="22"/>
      <c r="C166" s="22"/>
      <c r="D166" s="27"/>
      <c r="E166" s="27"/>
      <c r="F166" s="27"/>
      <c r="H166" s="29"/>
      <c r="I166" s="30"/>
      <c r="J166" s="29"/>
      <c r="L166" s="27"/>
      <c r="M166" s="27"/>
      <c r="N166" s="27"/>
    </row>
    <row r="167" customFormat="false" ht="12.75" hidden="false" customHeight="false" outlineLevel="0" collapsed="false">
      <c r="B167" s="22"/>
      <c r="C167" s="22"/>
      <c r="D167" s="27"/>
      <c r="E167" s="27"/>
      <c r="F167" s="27"/>
      <c r="H167" s="29"/>
      <c r="I167" s="30"/>
      <c r="J167" s="29"/>
      <c r="L167" s="27"/>
      <c r="M167" s="27"/>
      <c r="N167" s="27"/>
    </row>
    <row r="168" customFormat="false" ht="12.75" hidden="false" customHeight="false" outlineLevel="0" collapsed="false">
      <c r="B168" s="22"/>
      <c r="C168" s="22"/>
      <c r="D168" s="27"/>
      <c r="E168" s="27"/>
      <c r="F168" s="27"/>
      <c r="H168" s="29"/>
      <c r="I168" s="30"/>
      <c r="J168" s="29"/>
      <c r="L168" s="27"/>
      <c r="M168" s="27"/>
      <c r="N168" s="27"/>
    </row>
    <row r="169" customFormat="false" ht="12.75" hidden="false" customHeight="false" outlineLevel="0" collapsed="false">
      <c r="B169" s="22"/>
      <c r="C169" s="22"/>
      <c r="D169" s="27"/>
      <c r="E169" s="27"/>
      <c r="F169" s="27"/>
      <c r="H169" s="29"/>
      <c r="I169" s="30"/>
      <c r="J169" s="29"/>
      <c r="L169" s="27"/>
      <c r="M169" s="27"/>
      <c r="N169" s="27"/>
    </row>
    <row r="170" customFormat="false" ht="12.75" hidden="false" customHeight="false" outlineLevel="0" collapsed="false">
      <c r="B170" s="22"/>
      <c r="C170" s="22"/>
      <c r="D170" s="27"/>
      <c r="E170" s="27"/>
      <c r="F170" s="27"/>
      <c r="H170" s="29"/>
      <c r="I170" s="30"/>
      <c r="J170" s="29"/>
      <c r="L170" s="27"/>
      <c r="M170" s="27"/>
      <c r="N170" s="27"/>
    </row>
    <row r="171" customFormat="false" ht="12.75" hidden="false" customHeight="false" outlineLevel="0" collapsed="false">
      <c r="B171" s="22"/>
      <c r="C171" s="22"/>
      <c r="D171" s="27"/>
      <c r="E171" s="27"/>
      <c r="F171" s="27"/>
      <c r="H171" s="29"/>
      <c r="I171" s="30"/>
      <c r="J171" s="29"/>
      <c r="L171" s="27"/>
      <c r="M171" s="27"/>
      <c r="N171" s="27"/>
    </row>
    <row r="172" customFormat="false" ht="12.75" hidden="false" customHeight="false" outlineLevel="0" collapsed="false">
      <c r="B172" s="22"/>
      <c r="C172" s="22"/>
      <c r="D172" s="27"/>
      <c r="E172" s="27"/>
      <c r="F172" s="27"/>
      <c r="H172" s="29"/>
      <c r="I172" s="30"/>
      <c r="J172" s="29"/>
      <c r="L172" s="27"/>
      <c r="M172" s="27"/>
      <c r="N172" s="27"/>
    </row>
    <row r="173" customFormat="false" ht="12.75" hidden="false" customHeight="false" outlineLevel="0" collapsed="false">
      <c r="B173" s="22"/>
      <c r="C173" s="22"/>
      <c r="D173" s="27"/>
      <c r="E173" s="27"/>
      <c r="F173" s="27"/>
      <c r="H173" s="29"/>
      <c r="I173" s="30"/>
      <c r="J173" s="29"/>
      <c r="L173" s="27"/>
      <c r="M173" s="27"/>
      <c r="N173" s="27"/>
    </row>
    <row r="174" customFormat="false" ht="12.75" hidden="false" customHeight="false" outlineLevel="0" collapsed="false">
      <c r="B174" s="22"/>
      <c r="C174" s="22"/>
      <c r="D174" s="27"/>
      <c r="E174" s="27"/>
      <c r="F174" s="27"/>
      <c r="H174" s="29"/>
      <c r="I174" s="30"/>
      <c r="J174" s="29"/>
      <c r="L174" s="27"/>
      <c r="M174" s="27"/>
      <c r="N174" s="27"/>
    </row>
    <row r="175" customFormat="false" ht="12.75" hidden="false" customHeight="false" outlineLevel="0" collapsed="false">
      <c r="B175" s="22"/>
      <c r="C175" s="22"/>
      <c r="D175" s="27"/>
      <c r="E175" s="27"/>
      <c r="F175" s="27"/>
      <c r="H175" s="29"/>
      <c r="I175" s="30"/>
      <c r="J175" s="29"/>
      <c r="L175" s="27"/>
      <c r="M175" s="27"/>
      <c r="N175" s="27"/>
    </row>
    <row r="176" customFormat="false" ht="12.75" hidden="false" customHeight="false" outlineLevel="0" collapsed="false">
      <c r="B176" s="22"/>
      <c r="C176" s="22"/>
      <c r="D176" s="27"/>
      <c r="E176" s="27"/>
      <c r="F176" s="27"/>
      <c r="H176" s="29"/>
      <c r="I176" s="30"/>
      <c r="J176" s="29"/>
      <c r="L176" s="27"/>
      <c r="M176" s="27"/>
      <c r="N176" s="27"/>
    </row>
    <row r="177" customFormat="false" ht="12.75" hidden="false" customHeight="false" outlineLevel="0" collapsed="false">
      <c r="B177" s="22"/>
      <c r="C177" s="22"/>
      <c r="D177" s="27"/>
      <c r="E177" s="27"/>
      <c r="F177" s="27"/>
      <c r="H177" s="29"/>
      <c r="I177" s="30"/>
      <c r="J177" s="29"/>
      <c r="L177" s="27"/>
      <c r="M177" s="27"/>
      <c r="N177" s="27"/>
    </row>
    <row r="178" customFormat="false" ht="12.75" hidden="false" customHeight="false" outlineLevel="0" collapsed="false">
      <c r="B178" s="22"/>
      <c r="C178" s="22"/>
      <c r="D178" s="27"/>
      <c r="E178" s="27"/>
      <c r="F178" s="27"/>
      <c r="H178" s="29"/>
      <c r="I178" s="30"/>
      <c r="J178" s="29"/>
      <c r="L178" s="27"/>
      <c r="M178" s="27"/>
      <c r="N178" s="27"/>
    </row>
    <row r="179" customFormat="false" ht="12.75" hidden="false" customHeight="false" outlineLevel="0" collapsed="false">
      <c r="B179" s="22"/>
      <c r="C179" s="22"/>
      <c r="D179" s="27"/>
      <c r="E179" s="27"/>
      <c r="F179" s="27"/>
      <c r="H179" s="29"/>
      <c r="I179" s="30"/>
      <c r="J179" s="29"/>
      <c r="L179" s="27"/>
      <c r="M179" s="27"/>
      <c r="N179" s="27"/>
    </row>
    <row r="180" customFormat="false" ht="12.75" hidden="false" customHeight="false" outlineLevel="0" collapsed="false">
      <c r="B180" s="22"/>
      <c r="C180" s="22"/>
      <c r="D180" s="27"/>
      <c r="E180" s="27"/>
      <c r="F180" s="27"/>
      <c r="H180" s="29"/>
      <c r="I180" s="30"/>
      <c r="J180" s="29"/>
      <c r="L180" s="27"/>
      <c r="M180" s="27"/>
      <c r="N180" s="27"/>
    </row>
    <row r="181" customFormat="false" ht="12.75" hidden="false" customHeight="false" outlineLevel="0" collapsed="false">
      <c r="B181" s="22"/>
      <c r="C181" s="22"/>
      <c r="D181" s="27"/>
      <c r="E181" s="27"/>
      <c r="F181" s="27"/>
      <c r="H181" s="29"/>
      <c r="I181" s="30"/>
      <c r="J181" s="29"/>
      <c r="L181" s="27"/>
      <c r="M181" s="27"/>
      <c r="N181" s="27"/>
    </row>
    <row r="182" customFormat="false" ht="12.75" hidden="false" customHeight="false" outlineLevel="0" collapsed="false">
      <c r="B182" s="22"/>
      <c r="C182" s="22"/>
      <c r="D182" s="27"/>
      <c r="E182" s="27"/>
      <c r="F182" s="27"/>
      <c r="H182" s="29"/>
      <c r="I182" s="30"/>
      <c r="J182" s="29"/>
      <c r="L182" s="27"/>
      <c r="M182" s="27"/>
      <c r="N182" s="27"/>
    </row>
    <row r="183" customFormat="false" ht="12.75" hidden="false" customHeight="false" outlineLevel="0" collapsed="false">
      <c r="B183" s="22"/>
      <c r="C183" s="22"/>
      <c r="D183" s="27"/>
      <c r="E183" s="27"/>
      <c r="F183" s="27"/>
      <c r="H183" s="29"/>
      <c r="I183" s="30"/>
      <c r="J183" s="29"/>
      <c r="L183" s="27"/>
      <c r="M183" s="27"/>
      <c r="N183" s="27"/>
    </row>
    <row r="184" customFormat="false" ht="12.75" hidden="false" customHeight="false" outlineLevel="0" collapsed="false">
      <c r="B184" s="22"/>
      <c r="C184" s="22"/>
      <c r="D184" s="27"/>
      <c r="E184" s="27"/>
      <c r="F184" s="27"/>
      <c r="H184" s="29"/>
      <c r="I184" s="30"/>
      <c r="J184" s="29"/>
      <c r="L184" s="27"/>
      <c r="M184" s="27"/>
      <c r="N184" s="27"/>
    </row>
    <row r="185" customFormat="false" ht="12.75" hidden="false" customHeight="false" outlineLevel="0" collapsed="false">
      <c r="B185" s="22"/>
      <c r="C185" s="22"/>
      <c r="D185" s="27"/>
      <c r="E185" s="27"/>
      <c r="F185" s="27"/>
      <c r="H185" s="29"/>
      <c r="I185" s="30"/>
      <c r="J185" s="29"/>
      <c r="L185" s="27"/>
      <c r="M185" s="27"/>
      <c r="N185" s="27"/>
    </row>
    <row r="186" customFormat="false" ht="12.75" hidden="false" customHeight="false" outlineLevel="0" collapsed="false">
      <c r="B186" s="22"/>
      <c r="C186" s="22"/>
      <c r="D186" s="27"/>
      <c r="E186" s="27"/>
      <c r="F186" s="27"/>
      <c r="H186" s="29"/>
      <c r="I186" s="30"/>
      <c r="J186" s="29"/>
      <c r="L186" s="27"/>
      <c r="M186" s="27"/>
      <c r="N186" s="27"/>
    </row>
    <row r="187" customFormat="false" ht="12.75" hidden="false" customHeight="false" outlineLevel="0" collapsed="false">
      <c r="B187" s="22"/>
      <c r="C187" s="22"/>
      <c r="D187" s="27"/>
      <c r="E187" s="27"/>
      <c r="F187" s="27"/>
      <c r="H187" s="29"/>
      <c r="I187" s="30"/>
      <c r="J187" s="29"/>
      <c r="L187" s="27"/>
      <c r="M187" s="27"/>
      <c r="N187" s="27"/>
    </row>
    <row r="188" customFormat="false" ht="12.75" hidden="false" customHeight="false" outlineLevel="0" collapsed="false">
      <c r="B188" s="22"/>
      <c r="C188" s="22"/>
      <c r="D188" s="27"/>
      <c r="E188" s="27"/>
      <c r="F188" s="27"/>
      <c r="H188" s="29"/>
      <c r="I188" s="30"/>
      <c r="J188" s="29"/>
      <c r="L188" s="27"/>
      <c r="M188" s="27"/>
      <c r="N188" s="27"/>
    </row>
    <row r="189" customFormat="false" ht="12.75" hidden="false" customHeight="false" outlineLevel="0" collapsed="false">
      <c r="B189" s="22"/>
      <c r="C189" s="22"/>
      <c r="D189" s="27"/>
      <c r="E189" s="27"/>
      <c r="F189" s="27"/>
      <c r="H189" s="29"/>
      <c r="I189" s="30"/>
      <c r="J189" s="29"/>
      <c r="L189" s="27"/>
      <c r="M189" s="27"/>
      <c r="N189" s="27"/>
    </row>
    <row r="190" customFormat="false" ht="12.75" hidden="false" customHeight="false" outlineLevel="0" collapsed="false">
      <c r="B190" s="22"/>
      <c r="C190" s="22"/>
      <c r="D190" s="27"/>
      <c r="E190" s="27"/>
      <c r="F190" s="27"/>
      <c r="H190" s="29"/>
      <c r="I190" s="30"/>
      <c r="J190" s="29"/>
      <c r="L190" s="27"/>
      <c r="M190" s="27"/>
      <c r="N190" s="27"/>
    </row>
    <row r="191" customFormat="false" ht="12.75" hidden="false" customHeight="false" outlineLevel="0" collapsed="false">
      <c r="B191" s="22"/>
      <c r="C191" s="22"/>
      <c r="D191" s="27"/>
      <c r="E191" s="27"/>
      <c r="F191" s="27"/>
      <c r="H191" s="29"/>
      <c r="I191" s="30"/>
      <c r="J191" s="29"/>
      <c r="L191" s="27"/>
      <c r="M191" s="27"/>
      <c r="N191" s="27"/>
    </row>
    <row r="192" customFormat="false" ht="12.75" hidden="false" customHeight="false" outlineLevel="0" collapsed="false">
      <c r="B192" s="22"/>
      <c r="C192" s="22"/>
      <c r="D192" s="27"/>
      <c r="E192" s="27"/>
      <c r="F192" s="27"/>
      <c r="H192" s="29"/>
      <c r="I192" s="30"/>
      <c r="J192" s="29"/>
      <c r="L192" s="27"/>
      <c r="M192" s="27"/>
      <c r="N192" s="27"/>
    </row>
    <row r="193" customFormat="false" ht="12.75" hidden="false" customHeight="false" outlineLevel="0" collapsed="false">
      <c r="B193" s="22"/>
      <c r="C193" s="22"/>
      <c r="D193" s="27"/>
      <c r="E193" s="27"/>
      <c r="F193" s="27"/>
      <c r="H193" s="29"/>
      <c r="I193" s="30"/>
      <c r="J193" s="29"/>
      <c r="L193" s="27"/>
      <c r="M193" s="27"/>
      <c r="N193" s="27"/>
    </row>
    <row r="194" customFormat="false" ht="12.75" hidden="false" customHeight="false" outlineLevel="0" collapsed="false">
      <c r="B194" s="22"/>
      <c r="C194" s="22"/>
      <c r="D194" s="27"/>
      <c r="E194" s="27"/>
      <c r="F194" s="27"/>
      <c r="H194" s="29"/>
      <c r="I194" s="30"/>
      <c r="J194" s="29"/>
      <c r="L194" s="27"/>
      <c r="M194" s="27"/>
      <c r="N194" s="27"/>
    </row>
    <row r="195" customFormat="false" ht="12.75" hidden="false" customHeight="false" outlineLevel="0" collapsed="false">
      <c r="B195" s="22"/>
      <c r="C195" s="22"/>
      <c r="D195" s="27"/>
      <c r="E195" s="27"/>
      <c r="F195" s="27"/>
      <c r="H195" s="29"/>
      <c r="I195" s="30"/>
      <c r="J195" s="29"/>
      <c r="L195" s="27"/>
      <c r="M195" s="27"/>
      <c r="N195" s="27"/>
    </row>
    <row r="196" customFormat="false" ht="12.75" hidden="false" customHeight="false" outlineLevel="0" collapsed="false">
      <c r="B196" s="22"/>
      <c r="C196" s="22"/>
      <c r="D196" s="27"/>
      <c r="E196" s="27"/>
      <c r="F196" s="27"/>
      <c r="H196" s="29"/>
      <c r="I196" s="30"/>
      <c r="J196" s="29"/>
      <c r="L196" s="27"/>
      <c r="M196" s="27"/>
      <c r="N196" s="27"/>
    </row>
    <row r="197" customFormat="false" ht="12.75" hidden="false" customHeight="false" outlineLevel="0" collapsed="false">
      <c r="B197" s="22"/>
      <c r="C197" s="22"/>
      <c r="D197" s="27"/>
      <c r="E197" s="27"/>
      <c r="F197" s="27"/>
      <c r="H197" s="29"/>
      <c r="I197" s="30"/>
      <c r="J197" s="29"/>
      <c r="L197" s="27"/>
      <c r="M197" s="27"/>
      <c r="N197" s="27"/>
    </row>
    <row r="198" customFormat="false" ht="12.75" hidden="false" customHeight="false" outlineLevel="0" collapsed="false">
      <c r="B198" s="22"/>
      <c r="C198" s="22"/>
      <c r="D198" s="27"/>
      <c r="E198" s="27"/>
      <c r="F198" s="27"/>
      <c r="H198" s="29"/>
      <c r="I198" s="30"/>
      <c r="J198" s="29"/>
      <c r="L198" s="27"/>
      <c r="M198" s="27"/>
      <c r="N198" s="27"/>
    </row>
    <row r="199" customFormat="false" ht="12.75" hidden="false" customHeight="false" outlineLevel="0" collapsed="false">
      <c r="B199" s="22"/>
      <c r="C199" s="22"/>
      <c r="D199" s="27"/>
      <c r="E199" s="27"/>
      <c r="F199" s="27"/>
      <c r="H199" s="29"/>
      <c r="I199" s="30"/>
      <c r="J199" s="29"/>
      <c r="L199" s="27"/>
      <c r="M199" s="27"/>
      <c r="N199" s="27"/>
    </row>
    <row r="200" customFormat="false" ht="12.75" hidden="false" customHeight="false" outlineLevel="0" collapsed="false">
      <c r="B200" s="22"/>
      <c r="C200" s="22"/>
      <c r="D200" s="27"/>
      <c r="E200" s="27"/>
      <c r="F200" s="27"/>
      <c r="H200" s="29"/>
      <c r="I200" s="30"/>
      <c r="J200" s="29"/>
      <c r="L200" s="27"/>
      <c r="M200" s="27"/>
      <c r="N200" s="27"/>
    </row>
    <row r="201" customFormat="false" ht="12.75" hidden="false" customHeight="false" outlineLevel="0" collapsed="false">
      <c r="B201" s="22"/>
      <c r="C201" s="22"/>
      <c r="D201" s="27"/>
      <c r="E201" s="27"/>
      <c r="F201" s="27"/>
      <c r="H201" s="29"/>
      <c r="I201" s="30"/>
      <c r="J201" s="29"/>
      <c r="L201" s="27"/>
      <c r="M201" s="27"/>
      <c r="N201" s="27"/>
    </row>
    <row r="202" customFormat="false" ht="12.75" hidden="false" customHeight="false" outlineLevel="0" collapsed="false">
      <c r="B202" s="22"/>
      <c r="C202" s="22"/>
      <c r="D202" s="27"/>
      <c r="E202" s="27"/>
      <c r="F202" s="27"/>
      <c r="H202" s="29"/>
      <c r="I202" s="30"/>
      <c r="J202" s="29"/>
      <c r="L202" s="27"/>
      <c r="M202" s="27"/>
      <c r="N202" s="27"/>
    </row>
    <row r="203" customFormat="false" ht="12.75" hidden="false" customHeight="false" outlineLevel="0" collapsed="false">
      <c r="B203" s="22"/>
      <c r="C203" s="22"/>
      <c r="D203" s="27"/>
      <c r="E203" s="27"/>
      <c r="F203" s="27"/>
      <c r="H203" s="29"/>
      <c r="I203" s="30"/>
      <c r="J203" s="29"/>
      <c r="L203" s="27"/>
      <c r="M203" s="27"/>
      <c r="N203" s="27"/>
    </row>
    <row r="204" customFormat="false" ht="12.75" hidden="false" customHeight="false" outlineLevel="0" collapsed="false">
      <c r="B204" s="22"/>
      <c r="C204" s="22"/>
      <c r="D204" s="27"/>
      <c r="E204" s="27"/>
      <c r="F204" s="27"/>
      <c r="H204" s="29"/>
      <c r="I204" s="30"/>
      <c r="J204" s="29"/>
      <c r="L204" s="27"/>
      <c r="M204" s="27"/>
      <c r="N204" s="27"/>
    </row>
    <row r="205" customFormat="false" ht="12.75" hidden="false" customHeight="false" outlineLevel="0" collapsed="false">
      <c r="B205" s="22"/>
      <c r="C205" s="22"/>
      <c r="D205" s="27"/>
      <c r="E205" s="27"/>
      <c r="F205" s="27"/>
      <c r="H205" s="29"/>
      <c r="I205" s="30"/>
      <c r="J205" s="29"/>
      <c r="L205" s="27"/>
      <c r="M205" s="27"/>
      <c r="N205" s="27"/>
    </row>
    <row r="206" customFormat="false" ht="12.75" hidden="false" customHeight="false" outlineLevel="0" collapsed="false">
      <c r="B206" s="22"/>
      <c r="C206" s="22"/>
      <c r="D206" s="27"/>
      <c r="E206" s="27"/>
      <c r="F206" s="27"/>
      <c r="H206" s="29"/>
      <c r="I206" s="30"/>
      <c r="J206" s="29"/>
      <c r="L206" s="27"/>
      <c r="M206" s="27"/>
      <c r="N206" s="27"/>
    </row>
    <row r="207" customFormat="false" ht="12.75" hidden="false" customHeight="false" outlineLevel="0" collapsed="false">
      <c r="B207" s="22"/>
      <c r="C207" s="22"/>
      <c r="D207" s="27"/>
      <c r="E207" s="27"/>
      <c r="F207" s="27"/>
      <c r="H207" s="29"/>
      <c r="I207" s="30"/>
      <c r="J207" s="29"/>
      <c r="L207" s="27"/>
      <c r="M207" s="27"/>
      <c r="N207" s="27"/>
    </row>
    <row r="208" customFormat="false" ht="12.75" hidden="false" customHeight="false" outlineLevel="0" collapsed="false">
      <c r="B208" s="22"/>
      <c r="C208" s="22"/>
      <c r="D208" s="27"/>
      <c r="E208" s="27"/>
      <c r="F208" s="27"/>
      <c r="H208" s="29"/>
      <c r="I208" s="30"/>
      <c r="J208" s="29"/>
      <c r="L208" s="27"/>
      <c r="M208" s="27"/>
      <c r="N208" s="27"/>
    </row>
    <row r="209" customFormat="false" ht="12.75" hidden="false" customHeight="false" outlineLevel="0" collapsed="false">
      <c r="B209" s="22"/>
      <c r="C209" s="22"/>
      <c r="D209" s="27"/>
      <c r="E209" s="27"/>
      <c r="F209" s="27"/>
      <c r="H209" s="29"/>
      <c r="I209" s="30"/>
      <c r="J209" s="29"/>
      <c r="L209" s="27"/>
      <c r="M209" s="27"/>
      <c r="N209" s="27"/>
    </row>
    <row r="210" customFormat="false" ht="12.75" hidden="false" customHeight="false" outlineLevel="0" collapsed="false">
      <c r="B210" s="22"/>
      <c r="C210" s="22"/>
      <c r="D210" s="27"/>
      <c r="E210" s="27"/>
      <c r="F210" s="27"/>
      <c r="H210" s="29"/>
      <c r="I210" s="30"/>
      <c r="J210" s="29"/>
      <c r="L210" s="27"/>
      <c r="M210" s="27"/>
      <c r="N210" s="27"/>
    </row>
    <row r="211" customFormat="false" ht="12.75" hidden="false" customHeight="false" outlineLevel="0" collapsed="false">
      <c r="B211" s="22"/>
      <c r="C211" s="22"/>
      <c r="D211" s="27"/>
      <c r="E211" s="27"/>
      <c r="F211" s="27"/>
      <c r="H211" s="29"/>
      <c r="I211" s="30"/>
      <c r="J211" s="29"/>
      <c r="L211" s="27"/>
      <c r="M211" s="27"/>
      <c r="N211" s="27"/>
    </row>
    <row r="212" customFormat="false" ht="12.75" hidden="false" customHeight="false" outlineLevel="0" collapsed="false">
      <c r="B212" s="22"/>
      <c r="C212" s="22"/>
      <c r="D212" s="27"/>
      <c r="E212" s="27"/>
      <c r="F212" s="27"/>
      <c r="H212" s="29"/>
      <c r="I212" s="30"/>
      <c r="J212" s="29"/>
      <c r="L212" s="27"/>
      <c r="M212" s="27"/>
      <c r="N212" s="27"/>
    </row>
    <row r="213" customFormat="false" ht="12.75" hidden="false" customHeight="false" outlineLevel="0" collapsed="false">
      <c r="B213" s="22"/>
      <c r="C213" s="22"/>
      <c r="D213" s="27"/>
      <c r="E213" s="27"/>
      <c r="F213" s="27"/>
      <c r="H213" s="29"/>
      <c r="I213" s="30"/>
      <c r="J213" s="29"/>
      <c r="L213" s="27"/>
      <c r="M213" s="27"/>
      <c r="N213" s="27"/>
    </row>
    <row r="214" customFormat="false" ht="12.75" hidden="false" customHeight="false" outlineLevel="0" collapsed="false">
      <c r="B214" s="22"/>
      <c r="C214" s="22"/>
      <c r="D214" s="27"/>
      <c r="E214" s="27"/>
      <c r="F214" s="27"/>
      <c r="H214" s="29"/>
      <c r="I214" s="30"/>
      <c r="J214" s="29"/>
      <c r="L214" s="27"/>
      <c r="M214" s="27"/>
      <c r="N214" s="27"/>
    </row>
    <row r="215" customFormat="false" ht="12.75" hidden="false" customHeight="false" outlineLevel="0" collapsed="false">
      <c r="B215" s="22"/>
      <c r="C215" s="22"/>
      <c r="D215" s="27"/>
      <c r="E215" s="27"/>
      <c r="F215" s="27"/>
      <c r="H215" s="29"/>
      <c r="I215" s="30"/>
      <c r="J215" s="29"/>
      <c r="L215" s="27"/>
      <c r="M215" s="27"/>
      <c r="N215" s="27"/>
    </row>
    <row r="216" customFormat="false" ht="12.75" hidden="false" customHeight="false" outlineLevel="0" collapsed="false">
      <c r="B216" s="22"/>
      <c r="C216" s="22"/>
      <c r="D216" s="27"/>
      <c r="E216" s="27"/>
      <c r="F216" s="27"/>
      <c r="H216" s="29"/>
      <c r="I216" s="30"/>
      <c r="J216" s="29"/>
      <c r="L216" s="27"/>
      <c r="M216" s="27"/>
      <c r="N216" s="27"/>
    </row>
    <row r="217" customFormat="false" ht="12.75" hidden="false" customHeight="false" outlineLevel="0" collapsed="false">
      <c r="B217" s="22"/>
      <c r="C217" s="22"/>
      <c r="D217" s="27"/>
      <c r="E217" s="27"/>
      <c r="F217" s="27"/>
      <c r="H217" s="29"/>
      <c r="I217" s="30"/>
      <c r="J217" s="29"/>
      <c r="L217" s="27"/>
      <c r="M217" s="27"/>
      <c r="N217" s="27"/>
    </row>
    <row r="218" customFormat="false" ht="12.75" hidden="false" customHeight="false" outlineLevel="0" collapsed="false">
      <c r="B218" s="22"/>
      <c r="C218" s="22"/>
      <c r="D218" s="27"/>
      <c r="E218" s="27"/>
      <c r="F218" s="27"/>
      <c r="H218" s="29"/>
      <c r="I218" s="30"/>
      <c r="J218" s="29"/>
      <c r="L218" s="27"/>
      <c r="M218" s="27"/>
      <c r="N218" s="27"/>
    </row>
    <row r="219" customFormat="false" ht="12.75" hidden="false" customHeight="false" outlineLevel="0" collapsed="false">
      <c r="B219" s="22"/>
      <c r="C219" s="22"/>
      <c r="D219" s="27"/>
      <c r="E219" s="27"/>
      <c r="F219" s="27"/>
      <c r="H219" s="29"/>
      <c r="I219" s="30"/>
      <c r="J219" s="29"/>
      <c r="L219" s="27"/>
      <c r="M219" s="27"/>
      <c r="N219" s="27"/>
    </row>
    <row r="220" customFormat="false" ht="12.75" hidden="false" customHeight="false" outlineLevel="0" collapsed="false">
      <c r="B220" s="22"/>
      <c r="C220" s="22"/>
      <c r="D220" s="27"/>
      <c r="E220" s="27"/>
      <c r="F220" s="27"/>
      <c r="H220" s="29"/>
      <c r="I220" s="30"/>
      <c r="J220" s="29"/>
      <c r="L220" s="27"/>
      <c r="M220" s="27"/>
      <c r="N220" s="27"/>
    </row>
    <row r="221" customFormat="false" ht="12.75" hidden="false" customHeight="false" outlineLevel="0" collapsed="false">
      <c r="B221" s="22"/>
      <c r="C221" s="22"/>
      <c r="D221" s="27"/>
      <c r="E221" s="27"/>
      <c r="F221" s="27"/>
      <c r="H221" s="29"/>
      <c r="I221" s="30"/>
      <c r="J221" s="29"/>
      <c r="L221" s="27"/>
      <c r="M221" s="27"/>
      <c r="N221" s="27"/>
    </row>
    <row r="222" customFormat="false" ht="12.75" hidden="false" customHeight="false" outlineLevel="0" collapsed="false">
      <c r="B222" s="22"/>
      <c r="C222" s="22"/>
      <c r="D222" s="27"/>
      <c r="E222" s="27"/>
      <c r="F222" s="27"/>
      <c r="H222" s="29"/>
      <c r="I222" s="30"/>
      <c r="J222" s="29"/>
      <c r="L222" s="27"/>
      <c r="M222" s="27"/>
      <c r="N222" s="27"/>
    </row>
    <row r="223" customFormat="false" ht="12.75" hidden="false" customHeight="false" outlineLevel="0" collapsed="false">
      <c r="B223" s="22"/>
      <c r="C223" s="22"/>
      <c r="D223" s="27"/>
      <c r="E223" s="27"/>
      <c r="F223" s="27"/>
      <c r="H223" s="29"/>
      <c r="I223" s="30"/>
      <c r="J223" s="29"/>
      <c r="L223" s="27"/>
      <c r="M223" s="27"/>
      <c r="N223" s="27"/>
    </row>
    <row r="224" customFormat="false" ht="12.75" hidden="false" customHeight="false" outlineLevel="0" collapsed="false">
      <c r="B224" s="22"/>
      <c r="C224" s="22"/>
      <c r="D224" s="27"/>
      <c r="E224" s="27"/>
      <c r="F224" s="27"/>
      <c r="H224" s="29"/>
      <c r="I224" s="30"/>
      <c r="J224" s="29"/>
      <c r="L224" s="27"/>
      <c r="M224" s="27"/>
      <c r="N224" s="27"/>
    </row>
    <row r="225" customFormat="false" ht="12.75" hidden="false" customHeight="false" outlineLevel="0" collapsed="false">
      <c r="B225" s="22"/>
      <c r="C225" s="22"/>
      <c r="D225" s="27"/>
      <c r="E225" s="27"/>
      <c r="F225" s="27"/>
      <c r="H225" s="29"/>
      <c r="I225" s="30"/>
      <c r="J225" s="29"/>
      <c r="L225" s="27"/>
      <c r="M225" s="27"/>
      <c r="N225" s="27"/>
    </row>
    <row r="226" customFormat="false" ht="12.75" hidden="false" customHeight="false" outlineLevel="0" collapsed="false">
      <c r="B226" s="22"/>
      <c r="C226" s="22"/>
      <c r="D226" s="27"/>
      <c r="E226" s="27"/>
      <c r="F226" s="27"/>
      <c r="H226" s="29"/>
      <c r="I226" s="30"/>
      <c r="J226" s="29"/>
      <c r="L226" s="27"/>
      <c r="M226" s="27"/>
      <c r="N226" s="27"/>
    </row>
    <row r="227" customFormat="false" ht="12.75" hidden="false" customHeight="false" outlineLevel="0" collapsed="false">
      <c r="B227" s="22"/>
      <c r="C227" s="22"/>
      <c r="D227" s="27"/>
      <c r="E227" s="27"/>
      <c r="F227" s="27"/>
      <c r="H227" s="29"/>
      <c r="I227" s="30"/>
      <c r="J227" s="29"/>
      <c r="L227" s="27"/>
      <c r="M227" s="27"/>
      <c r="N227" s="27"/>
    </row>
    <row r="228" customFormat="false" ht="12.75" hidden="false" customHeight="false" outlineLevel="0" collapsed="false">
      <c r="B228" s="22"/>
      <c r="C228" s="22"/>
      <c r="D228" s="27"/>
      <c r="E228" s="27"/>
      <c r="F228" s="27"/>
      <c r="H228" s="29"/>
      <c r="I228" s="30"/>
      <c r="J228" s="29"/>
      <c r="L228" s="27"/>
      <c r="M228" s="27"/>
      <c r="N228" s="27"/>
    </row>
    <row r="229" customFormat="false" ht="12.75" hidden="false" customHeight="false" outlineLevel="0" collapsed="false">
      <c r="B229" s="22"/>
      <c r="C229" s="22"/>
      <c r="D229" s="27"/>
      <c r="E229" s="27"/>
      <c r="F229" s="27"/>
      <c r="H229" s="29"/>
      <c r="I229" s="30"/>
      <c r="J229" s="29"/>
      <c r="L229" s="27"/>
      <c r="M229" s="27"/>
      <c r="N229" s="27"/>
    </row>
    <row r="230" customFormat="false" ht="12.75" hidden="false" customHeight="false" outlineLevel="0" collapsed="false">
      <c r="B230" s="22"/>
      <c r="C230" s="22"/>
      <c r="D230" s="27"/>
      <c r="E230" s="27"/>
      <c r="F230" s="27"/>
      <c r="H230" s="29"/>
      <c r="I230" s="30"/>
      <c r="J230" s="29"/>
      <c r="L230" s="27"/>
      <c r="M230" s="27"/>
      <c r="N230" s="27"/>
    </row>
    <row r="231" customFormat="false" ht="12.75" hidden="false" customHeight="false" outlineLevel="0" collapsed="false">
      <c r="B231" s="22"/>
      <c r="C231" s="22"/>
      <c r="D231" s="27"/>
      <c r="E231" s="27"/>
      <c r="F231" s="27"/>
      <c r="H231" s="29"/>
      <c r="I231" s="30"/>
      <c r="J231" s="29"/>
      <c r="L231" s="27"/>
      <c r="M231" s="27"/>
      <c r="N231" s="27"/>
    </row>
    <row r="232" customFormat="false" ht="12.75" hidden="false" customHeight="false" outlineLevel="0" collapsed="false">
      <c r="B232" s="22"/>
      <c r="C232" s="22"/>
      <c r="D232" s="27"/>
      <c r="E232" s="27"/>
      <c r="F232" s="27"/>
      <c r="H232" s="29"/>
      <c r="I232" s="30"/>
      <c r="J232" s="29"/>
      <c r="L232" s="27"/>
      <c r="M232" s="27"/>
      <c r="N232" s="27"/>
    </row>
    <row r="233" customFormat="false" ht="12.75" hidden="false" customHeight="false" outlineLevel="0" collapsed="false">
      <c r="B233" s="22"/>
      <c r="C233" s="22"/>
      <c r="D233" s="27"/>
      <c r="E233" s="27"/>
      <c r="F233" s="27"/>
      <c r="H233" s="29"/>
      <c r="I233" s="30"/>
      <c r="J233" s="29"/>
      <c r="L233" s="27"/>
      <c r="M233" s="27"/>
      <c r="N233" s="27"/>
    </row>
    <row r="234" customFormat="false" ht="12.75" hidden="false" customHeight="false" outlineLevel="0" collapsed="false">
      <c r="B234" s="22"/>
      <c r="C234" s="22"/>
      <c r="D234" s="27"/>
      <c r="E234" s="27"/>
      <c r="F234" s="27"/>
      <c r="H234" s="29"/>
      <c r="I234" s="30"/>
      <c r="J234" s="29"/>
      <c r="L234" s="27"/>
      <c r="M234" s="27"/>
      <c r="N234" s="27"/>
    </row>
    <row r="235" customFormat="false" ht="12.75" hidden="false" customHeight="false" outlineLevel="0" collapsed="false">
      <c r="B235" s="22"/>
      <c r="C235" s="22"/>
      <c r="D235" s="27"/>
      <c r="E235" s="27"/>
      <c r="F235" s="27"/>
      <c r="H235" s="29"/>
      <c r="I235" s="30"/>
      <c r="J235" s="29"/>
      <c r="L235" s="27"/>
      <c r="M235" s="27"/>
      <c r="N235" s="27"/>
    </row>
    <row r="236" customFormat="false" ht="12.75" hidden="false" customHeight="false" outlineLevel="0" collapsed="false">
      <c r="B236" s="22"/>
      <c r="C236" s="22"/>
      <c r="D236" s="27"/>
      <c r="E236" s="27"/>
      <c r="F236" s="27"/>
      <c r="H236" s="29"/>
      <c r="I236" s="30"/>
      <c r="J236" s="29"/>
      <c r="L236" s="27"/>
      <c r="M236" s="27"/>
      <c r="N236" s="27"/>
    </row>
    <row r="237" customFormat="false" ht="12.75" hidden="false" customHeight="false" outlineLevel="0" collapsed="false">
      <c r="B237" s="22"/>
      <c r="C237" s="22"/>
      <c r="D237" s="27"/>
      <c r="E237" s="27"/>
      <c r="F237" s="27"/>
      <c r="H237" s="29"/>
      <c r="I237" s="30"/>
      <c r="J237" s="29"/>
      <c r="L237" s="27"/>
      <c r="M237" s="27"/>
      <c r="N237" s="27"/>
    </row>
    <row r="238" customFormat="false" ht="12.75" hidden="false" customHeight="false" outlineLevel="0" collapsed="false">
      <c r="B238" s="22"/>
      <c r="C238" s="22"/>
      <c r="D238" s="27"/>
      <c r="E238" s="27"/>
      <c r="F238" s="27"/>
      <c r="H238" s="29"/>
      <c r="I238" s="30"/>
      <c r="J238" s="29"/>
      <c r="L238" s="27"/>
      <c r="M238" s="27"/>
      <c r="N238" s="27"/>
    </row>
    <row r="239" customFormat="false" ht="12.75" hidden="false" customHeight="false" outlineLevel="0" collapsed="false">
      <c r="B239" s="22"/>
      <c r="C239" s="22"/>
      <c r="D239" s="27"/>
      <c r="E239" s="27"/>
      <c r="F239" s="27"/>
      <c r="H239" s="29"/>
      <c r="I239" s="30"/>
      <c r="J239" s="29"/>
      <c r="L239" s="27"/>
      <c r="M239" s="27"/>
      <c r="N239" s="27"/>
    </row>
    <row r="240" customFormat="false" ht="12.75" hidden="false" customHeight="false" outlineLevel="0" collapsed="false">
      <c r="B240" s="22"/>
      <c r="C240" s="22"/>
      <c r="D240" s="27"/>
      <c r="E240" s="27"/>
      <c r="F240" s="27"/>
      <c r="H240" s="29"/>
      <c r="I240" s="30"/>
      <c r="J240" s="29"/>
      <c r="L240" s="27"/>
      <c r="M240" s="27"/>
      <c r="N240" s="27"/>
    </row>
    <row r="241" customFormat="false" ht="12.75" hidden="false" customHeight="false" outlineLevel="0" collapsed="false">
      <c r="B241" s="22"/>
      <c r="C241" s="22"/>
      <c r="D241" s="27"/>
      <c r="E241" s="27"/>
      <c r="F241" s="27"/>
      <c r="H241" s="29"/>
      <c r="I241" s="30"/>
      <c r="J241" s="29"/>
      <c r="L241" s="27"/>
      <c r="M241" s="27"/>
      <c r="N241" s="27"/>
    </row>
    <row r="242" customFormat="false" ht="12.75" hidden="false" customHeight="false" outlineLevel="0" collapsed="false">
      <c r="B242" s="22"/>
      <c r="C242" s="22"/>
      <c r="D242" s="27"/>
      <c r="E242" s="27"/>
      <c r="F242" s="27"/>
      <c r="H242" s="29"/>
      <c r="I242" s="30"/>
      <c r="J242" s="29"/>
      <c r="L242" s="27"/>
      <c r="M242" s="27"/>
      <c r="N242" s="27"/>
    </row>
    <row r="243" customFormat="false" ht="12.75" hidden="false" customHeight="false" outlineLevel="0" collapsed="false">
      <c r="B243" s="22"/>
      <c r="C243" s="22"/>
      <c r="D243" s="27"/>
      <c r="E243" s="27"/>
      <c r="F243" s="27"/>
      <c r="H243" s="29"/>
      <c r="I243" s="30"/>
      <c r="J243" s="29"/>
      <c r="L243" s="27"/>
      <c r="M243" s="27"/>
      <c r="N243" s="27"/>
    </row>
    <row r="244" customFormat="false" ht="12.75" hidden="false" customHeight="false" outlineLevel="0" collapsed="false">
      <c r="B244" s="22"/>
      <c r="C244" s="22"/>
      <c r="D244" s="27"/>
      <c r="E244" s="27"/>
      <c r="F244" s="27"/>
      <c r="H244" s="29"/>
      <c r="I244" s="30"/>
      <c r="J244" s="29"/>
      <c r="L244" s="27"/>
      <c r="M244" s="27"/>
      <c r="N244" s="27"/>
    </row>
    <row r="245" customFormat="false" ht="12.75" hidden="false" customHeight="false" outlineLevel="0" collapsed="false">
      <c r="B245" s="22"/>
      <c r="C245" s="22"/>
      <c r="D245" s="27"/>
      <c r="E245" s="27"/>
      <c r="F245" s="27"/>
      <c r="H245" s="29"/>
      <c r="I245" s="30"/>
      <c r="J245" s="29"/>
      <c r="L245" s="27"/>
      <c r="M245" s="27"/>
      <c r="N245" s="27"/>
    </row>
    <row r="246" customFormat="false" ht="12.75" hidden="false" customHeight="false" outlineLevel="0" collapsed="false">
      <c r="B246" s="22"/>
      <c r="C246" s="22"/>
      <c r="D246" s="27"/>
      <c r="E246" s="27"/>
      <c r="F246" s="27"/>
      <c r="H246" s="29"/>
      <c r="I246" s="30"/>
      <c r="J246" s="29"/>
      <c r="L246" s="27"/>
      <c r="M246" s="27"/>
      <c r="N246" s="27"/>
    </row>
    <row r="247" customFormat="false" ht="12.75" hidden="false" customHeight="false" outlineLevel="0" collapsed="false">
      <c r="B247" s="22"/>
      <c r="C247" s="22"/>
      <c r="D247" s="27"/>
      <c r="E247" s="27"/>
      <c r="F247" s="27"/>
      <c r="H247" s="29"/>
      <c r="I247" s="30"/>
      <c r="J247" s="29"/>
      <c r="L247" s="27"/>
      <c r="M247" s="27"/>
      <c r="N247" s="27"/>
    </row>
    <row r="248" customFormat="false" ht="12.75" hidden="false" customHeight="false" outlineLevel="0" collapsed="false">
      <c r="B248" s="22"/>
      <c r="C248" s="22"/>
      <c r="D248" s="27"/>
      <c r="E248" s="27"/>
      <c r="F248" s="27"/>
      <c r="H248" s="29"/>
      <c r="I248" s="30"/>
      <c r="J248" s="29"/>
      <c r="L248" s="27"/>
      <c r="M248" s="27"/>
      <c r="N248" s="27"/>
    </row>
    <row r="249" customFormat="false" ht="12.75" hidden="false" customHeight="false" outlineLevel="0" collapsed="false">
      <c r="B249" s="22"/>
      <c r="C249" s="22"/>
      <c r="D249" s="27"/>
      <c r="E249" s="27"/>
      <c r="F249" s="27"/>
      <c r="H249" s="29"/>
      <c r="I249" s="30"/>
      <c r="J249" s="29"/>
      <c r="L249" s="27"/>
      <c r="M249" s="27"/>
      <c r="N249" s="27"/>
    </row>
    <row r="250" customFormat="false" ht="12.75" hidden="false" customHeight="false" outlineLevel="0" collapsed="false">
      <c r="B250" s="22"/>
      <c r="C250" s="22"/>
      <c r="D250" s="27"/>
      <c r="E250" s="27"/>
      <c r="F250" s="27"/>
      <c r="H250" s="29"/>
      <c r="I250" s="30"/>
      <c r="J250" s="29"/>
      <c r="L250" s="27"/>
      <c r="M250" s="27"/>
      <c r="N250" s="27"/>
    </row>
    <row r="251" customFormat="false" ht="12.75" hidden="false" customHeight="false" outlineLevel="0" collapsed="false">
      <c r="B251" s="22"/>
      <c r="C251" s="22"/>
      <c r="D251" s="27"/>
      <c r="E251" s="27"/>
      <c r="F251" s="27"/>
      <c r="H251" s="29"/>
      <c r="I251" s="30"/>
      <c r="J251" s="29"/>
      <c r="L251" s="27"/>
      <c r="M251" s="27"/>
      <c r="N251" s="27"/>
    </row>
    <row r="252" customFormat="false" ht="12.75" hidden="false" customHeight="false" outlineLevel="0" collapsed="false">
      <c r="B252" s="22"/>
      <c r="C252" s="22"/>
      <c r="D252" s="27"/>
      <c r="E252" s="27"/>
      <c r="F252" s="27"/>
      <c r="H252" s="29"/>
      <c r="I252" s="30"/>
      <c r="J252" s="29"/>
      <c r="L252" s="27"/>
      <c r="M252" s="27"/>
      <c r="N252" s="27"/>
    </row>
    <row r="253" customFormat="false" ht="12.75" hidden="false" customHeight="false" outlineLevel="0" collapsed="false">
      <c r="B253" s="22"/>
      <c r="C253" s="22"/>
      <c r="D253" s="27"/>
      <c r="E253" s="27"/>
      <c r="F253" s="27"/>
      <c r="H253" s="29"/>
      <c r="I253" s="30"/>
      <c r="J253" s="29"/>
      <c r="L253" s="27"/>
      <c r="M253" s="27"/>
      <c r="N253" s="27"/>
    </row>
    <row r="254" customFormat="false" ht="12.75" hidden="false" customHeight="false" outlineLevel="0" collapsed="false">
      <c r="B254" s="22"/>
      <c r="C254" s="22"/>
      <c r="D254" s="27"/>
      <c r="E254" s="27"/>
      <c r="F254" s="27"/>
      <c r="H254" s="29"/>
      <c r="I254" s="30"/>
      <c r="J254" s="29"/>
      <c r="L254" s="27"/>
      <c r="M254" s="27"/>
      <c r="N254" s="27"/>
    </row>
    <row r="255" customFormat="false" ht="12.75" hidden="false" customHeight="false" outlineLevel="0" collapsed="false">
      <c r="B255" s="22"/>
      <c r="C255" s="22"/>
      <c r="D255" s="27"/>
      <c r="E255" s="27"/>
      <c r="F255" s="27"/>
      <c r="H255" s="29"/>
      <c r="I255" s="30"/>
      <c r="J255" s="29"/>
      <c r="L255" s="27"/>
      <c r="M255" s="27"/>
      <c r="N255" s="27"/>
    </row>
    <row r="256" customFormat="false" ht="12.75" hidden="false" customHeight="false" outlineLevel="0" collapsed="false">
      <c r="B256" s="22"/>
      <c r="C256" s="22"/>
      <c r="D256" s="27"/>
      <c r="E256" s="27"/>
      <c r="F256" s="27"/>
      <c r="H256" s="29"/>
      <c r="I256" s="30"/>
      <c r="J256" s="29"/>
      <c r="L256" s="27"/>
      <c r="M256" s="27"/>
      <c r="N256" s="27"/>
    </row>
    <row r="257" customFormat="false" ht="12.75" hidden="false" customHeight="false" outlineLevel="0" collapsed="false">
      <c r="B257" s="22"/>
      <c r="C257" s="22"/>
      <c r="D257" s="27"/>
      <c r="E257" s="27"/>
      <c r="F257" s="27"/>
      <c r="H257" s="29"/>
      <c r="I257" s="30"/>
      <c r="J257" s="29"/>
      <c r="L257" s="27"/>
      <c r="M257" s="27"/>
      <c r="N257" s="27"/>
    </row>
    <row r="258" customFormat="false" ht="12.75" hidden="false" customHeight="false" outlineLevel="0" collapsed="false">
      <c r="B258" s="22"/>
      <c r="C258" s="22"/>
      <c r="D258" s="27"/>
      <c r="E258" s="27"/>
      <c r="F258" s="27"/>
      <c r="H258" s="29"/>
      <c r="I258" s="30"/>
      <c r="J258" s="29"/>
      <c r="L258" s="27"/>
      <c r="M258" s="27"/>
      <c r="N258" s="27"/>
    </row>
    <row r="259" customFormat="false" ht="12.75" hidden="false" customHeight="false" outlineLevel="0" collapsed="false">
      <c r="B259" s="22"/>
      <c r="C259" s="22"/>
      <c r="D259" s="27"/>
      <c r="E259" s="27"/>
      <c r="F259" s="27"/>
      <c r="H259" s="29"/>
      <c r="I259" s="30"/>
      <c r="J259" s="29"/>
      <c r="L259" s="27"/>
      <c r="M259" s="27"/>
      <c r="N259" s="27"/>
    </row>
    <row r="260" customFormat="false" ht="12.75" hidden="false" customHeight="false" outlineLevel="0" collapsed="false">
      <c r="B260" s="22"/>
      <c r="C260" s="22"/>
      <c r="D260" s="27"/>
      <c r="E260" s="27"/>
      <c r="F260" s="27"/>
      <c r="H260" s="29"/>
      <c r="I260" s="30"/>
      <c r="J260" s="29"/>
      <c r="L260" s="27"/>
      <c r="M260" s="27"/>
      <c r="N260" s="27"/>
    </row>
    <row r="261" customFormat="false" ht="12.75" hidden="false" customHeight="false" outlineLevel="0" collapsed="false">
      <c r="B261" s="22"/>
      <c r="C261" s="22"/>
      <c r="D261" s="27"/>
      <c r="E261" s="27"/>
      <c r="F261" s="27"/>
      <c r="H261" s="29"/>
      <c r="I261" s="30"/>
      <c r="J261" s="29"/>
      <c r="L261" s="27"/>
      <c r="M261" s="27"/>
      <c r="N261" s="27"/>
    </row>
    <row r="262" customFormat="false" ht="12.75" hidden="false" customHeight="false" outlineLevel="0" collapsed="false">
      <c r="B262" s="22"/>
      <c r="C262" s="22"/>
      <c r="D262" s="27"/>
      <c r="E262" s="27"/>
      <c r="F262" s="27"/>
      <c r="H262" s="29"/>
      <c r="I262" s="30"/>
      <c r="J262" s="29"/>
      <c r="L262" s="27"/>
      <c r="M262" s="27"/>
      <c r="N262" s="27"/>
    </row>
    <row r="263" customFormat="false" ht="12.75" hidden="false" customHeight="false" outlineLevel="0" collapsed="false">
      <c r="B263" s="22"/>
      <c r="C263" s="22"/>
      <c r="D263" s="27"/>
      <c r="E263" s="27"/>
      <c r="F263" s="27"/>
      <c r="H263" s="29"/>
      <c r="I263" s="30"/>
      <c r="J263" s="29"/>
      <c r="L263" s="27"/>
      <c r="M263" s="27"/>
      <c r="N263" s="27"/>
    </row>
    <row r="264" customFormat="false" ht="12.75" hidden="false" customHeight="false" outlineLevel="0" collapsed="false">
      <c r="B264" s="22"/>
      <c r="C264" s="22"/>
      <c r="D264" s="27"/>
      <c r="E264" s="27"/>
      <c r="F264" s="27"/>
      <c r="H264" s="29"/>
      <c r="I264" s="30"/>
      <c r="J264" s="29"/>
      <c r="L264" s="27"/>
      <c r="M264" s="27"/>
      <c r="N264" s="27"/>
    </row>
    <row r="265" customFormat="false" ht="12.75" hidden="false" customHeight="false" outlineLevel="0" collapsed="false">
      <c r="B265" s="22"/>
      <c r="C265" s="22"/>
      <c r="D265" s="27"/>
      <c r="E265" s="27"/>
      <c r="F265" s="27"/>
      <c r="H265" s="29"/>
      <c r="I265" s="30"/>
      <c r="J265" s="29"/>
      <c r="L265" s="27"/>
      <c r="M265" s="27"/>
      <c r="N265" s="27"/>
    </row>
    <row r="266" customFormat="false" ht="12.75" hidden="false" customHeight="false" outlineLevel="0" collapsed="false">
      <c r="B266" s="22"/>
      <c r="C266" s="22"/>
      <c r="D266" s="27"/>
      <c r="E266" s="27"/>
      <c r="F266" s="27"/>
      <c r="H266" s="29"/>
      <c r="I266" s="30"/>
      <c r="J266" s="29"/>
      <c r="L266" s="27"/>
      <c r="M266" s="27"/>
      <c r="N266" s="27"/>
    </row>
    <row r="267" customFormat="false" ht="12.75" hidden="false" customHeight="false" outlineLevel="0" collapsed="false">
      <c r="B267" s="22"/>
      <c r="C267" s="22"/>
      <c r="D267" s="27"/>
      <c r="E267" s="27"/>
      <c r="F267" s="27"/>
      <c r="H267" s="29"/>
      <c r="I267" s="30"/>
      <c r="J267" s="29"/>
      <c r="L267" s="27"/>
      <c r="M267" s="27"/>
      <c r="N267" s="27"/>
    </row>
    <row r="268" customFormat="false" ht="12.75" hidden="false" customHeight="false" outlineLevel="0" collapsed="false">
      <c r="B268" s="22"/>
      <c r="C268" s="22"/>
      <c r="D268" s="27"/>
      <c r="E268" s="27"/>
      <c r="F268" s="27"/>
      <c r="H268" s="29"/>
      <c r="I268" s="30"/>
      <c r="J268" s="29"/>
      <c r="L268" s="27"/>
      <c r="M268" s="27"/>
      <c r="N268" s="27"/>
    </row>
    <row r="269" customFormat="false" ht="12.75" hidden="false" customHeight="false" outlineLevel="0" collapsed="false">
      <c r="B269" s="22"/>
      <c r="C269" s="22"/>
      <c r="D269" s="27"/>
      <c r="E269" s="27"/>
      <c r="F269" s="27"/>
      <c r="H269" s="29"/>
      <c r="I269" s="30"/>
      <c r="J269" s="29"/>
      <c r="L269" s="27"/>
      <c r="M269" s="27"/>
      <c r="N269" s="27"/>
    </row>
    <row r="270" customFormat="false" ht="12.75" hidden="false" customHeight="false" outlineLevel="0" collapsed="false">
      <c r="B270" s="22"/>
      <c r="C270" s="22"/>
      <c r="D270" s="27"/>
      <c r="E270" s="27"/>
      <c r="F270" s="27"/>
      <c r="H270" s="29"/>
      <c r="I270" s="30"/>
      <c r="J270" s="29"/>
      <c r="L270" s="27"/>
      <c r="M270" s="27"/>
      <c r="N270" s="27"/>
    </row>
    <row r="271" customFormat="false" ht="12.75" hidden="false" customHeight="false" outlineLevel="0" collapsed="false">
      <c r="B271" s="22"/>
      <c r="C271" s="22"/>
      <c r="D271" s="27"/>
      <c r="E271" s="27"/>
      <c r="F271" s="27"/>
      <c r="H271" s="29"/>
      <c r="I271" s="30"/>
      <c r="J271" s="29"/>
      <c r="L271" s="27"/>
      <c r="M271" s="27"/>
      <c r="N271" s="27"/>
    </row>
    <row r="272" customFormat="false" ht="12.75" hidden="false" customHeight="false" outlineLevel="0" collapsed="false">
      <c r="B272" s="22"/>
      <c r="C272" s="22"/>
      <c r="D272" s="27"/>
      <c r="E272" s="27"/>
      <c r="F272" s="27"/>
      <c r="H272" s="29"/>
      <c r="I272" s="30"/>
      <c r="J272" s="29"/>
      <c r="L272" s="27"/>
      <c r="M272" s="27"/>
      <c r="N272" s="27"/>
    </row>
    <row r="273" customFormat="false" ht="12.75" hidden="false" customHeight="false" outlineLevel="0" collapsed="false">
      <c r="B273" s="22"/>
      <c r="C273" s="22"/>
      <c r="D273" s="27"/>
      <c r="E273" s="27"/>
      <c r="F273" s="27"/>
      <c r="H273" s="29"/>
      <c r="I273" s="30"/>
      <c r="J273" s="29"/>
      <c r="L273" s="27"/>
      <c r="M273" s="27"/>
      <c r="N273" s="27"/>
    </row>
    <row r="274" customFormat="false" ht="12.75" hidden="false" customHeight="false" outlineLevel="0" collapsed="false">
      <c r="B274" s="22"/>
      <c r="C274" s="22"/>
      <c r="D274" s="27"/>
      <c r="E274" s="27"/>
      <c r="F274" s="27"/>
      <c r="H274" s="29"/>
      <c r="I274" s="30"/>
      <c r="J274" s="29"/>
      <c r="L274" s="27"/>
      <c r="M274" s="27"/>
      <c r="N274" s="27"/>
    </row>
    <row r="275" customFormat="false" ht="12.75" hidden="false" customHeight="false" outlineLevel="0" collapsed="false">
      <c r="B275" s="22"/>
      <c r="C275" s="22"/>
      <c r="D275" s="27"/>
      <c r="E275" s="27"/>
      <c r="F275" s="27"/>
      <c r="H275" s="29"/>
      <c r="I275" s="30"/>
      <c r="J275" s="29"/>
      <c r="L275" s="27"/>
      <c r="M275" s="27"/>
      <c r="N275" s="27"/>
    </row>
    <row r="276" customFormat="false" ht="12.75" hidden="false" customHeight="false" outlineLevel="0" collapsed="false">
      <c r="B276" s="22"/>
      <c r="C276" s="22"/>
      <c r="D276" s="27"/>
      <c r="E276" s="27"/>
      <c r="F276" s="27"/>
      <c r="H276" s="29"/>
      <c r="I276" s="30"/>
      <c r="J276" s="29"/>
      <c r="L276" s="27"/>
      <c r="M276" s="27"/>
      <c r="N276" s="27"/>
    </row>
    <row r="277" customFormat="false" ht="12.75" hidden="false" customHeight="false" outlineLevel="0" collapsed="false">
      <c r="B277" s="22"/>
      <c r="C277" s="22"/>
      <c r="D277" s="27"/>
      <c r="E277" s="27"/>
      <c r="F277" s="27"/>
      <c r="H277" s="29"/>
      <c r="I277" s="30"/>
      <c r="J277" s="29"/>
      <c r="L277" s="27"/>
      <c r="M277" s="27"/>
      <c r="N277" s="27"/>
    </row>
    <row r="278" customFormat="false" ht="12.75" hidden="false" customHeight="false" outlineLevel="0" collapsed="false">
      <c r="B278" s="22"/>
      <c r="C278" s="22"/>
      <c r="D278" s="27"/>
      <c r="E278" s="27"/>
      <c r="F278" s="27"/>
      <c r="H278" s="29"/>
      <c r="I278" s="30"/>
      <c r="J278" s="29"/>
      <c r="L278" s="27"/>
      <c r="M278" s="27"/>
      <c r="N278" s="27"/>
    </row>
    <row r="279" customFormat="false" ht="12.75" hidden="false" customHeight="false" outlineLevel="0" collapsed="false">
      <c r="B279" s="22"/>
      <c r="C279" s="22"/>
      <c r="D279" s="27"/>
      <c r="E279" s="27"/>
      <c r="F279" s="27"/>
      <c r="H279" s="29"/>
      <c r="I279" s="30"/>
      <c r="J279" s="29"/>
      <c r="L279" s="27"/>
      <c r="M279" s="27"/>
      <c r="N279" s="27"/>
    </row>
    <row r="280" customFormat="false" ht="12.75" hidden="false" customHeight="false" outlineLevel="0" collapsed="false">
      <c r="B280" s="22"/>
      <c r="C280" s="22"/>
      <c r="D280" s="27"/>
      <c r="E280" s="27"/>
      <c r="F280" s="27"/>
      <c r="H280" s="29"/>
      <c r="I280" s="30"/>
      <c r="J280" s="29"/>
      <c r="L280" s="27"/>
      <c r="M280" s="27"/>
      <c r="N280" s="27"/>
    </row>
    <row r="281" customFormat="false" ht="12.75" hidden="false" customHeight="false" outlineLevel="0" collapsed="false">
      <c r="B281" s="22"/>
      <c r="C281" s="22"/>
      <c r="D281" s="27"/>
      <c r="E281" s="27"/>
      <c r="F281" s="27"/>
      <c r="H281" s="29"/>
      <c r="I281" s="30"/>
      <c r="J281" s="29"/>
      <c r="L281" s="27"/>
      <c r="M281" s="27"/>
      <c r="N281" s="27"/>
    </row>
    <row r="282" customFormat="false" ht="12.75" hidden="false" customHeight="false" outlineLevel="0" collapsed="false">
      <c r="B282" s="22"/>
      <c r="C282" s="22"/>
      <c r="D282" s="27"/>
      <c r="E282" s="27"/>
      <c r="F282" s="27"/>
      <c r="H282" s="29"/>
      <c r="I282" s="30"/>
      <c r="J282" s="29"/>
      <c r="L282" s="27"/>
      <c r="M282" s="27"/>
      <c r="N282" s="27"/>
    </row>
    <row r="283" customFormat="false" ht="12.75" hidden="false" customHeight="false" outlineLevel="0" collapsed="false">
      <c r="B283" s="22"/>
      <c r="C283" s="22"/>
      <c r="D283" s="27"/>
      <c r="E283" s="27"/>
      <c r="F283" s="27"/>
      <c r="H283" s="29"/>
      <c r="I283" s="30"/>
      <c r="J283" s="29"/>
      <c r="L283" s="27"/>
      <c r="M283" s="27"/>
      <c r="N283" s="27"/>
    </row>
    <row r="284" customFormat="false" ht="12.75" hidden="false" customHeight="false" outlineLevel="0" collapsed="false">
      <c r="B284" s="22"/>
      <c r="C284" s="22"/>
      <c r="D284" s="27"/>
      <c r="E284" s="27"/>
      <c r="F284" s="27"/>
      <c r="H284" s="29"/>
      <c r="I284" s="30"/>
      <c r="J284" s="29"/>
      <c r="L284" s="27"/>
      <c r="M284" s="27"/>
      <c r="N284" s="27"/>
    </row>
    <row r="285" customFormat="false" ht="12.75" hidden="false" customHeight="false" outlineLevel="0" collapsed="false">
      <c r="B285" s="22"/>
      <c r="C285" s="22"/>
      <c r="D285" s="27"/>
      <c r="E285" s="27"/>
      <c r="F285" s="27"/>
      <c r="H285" s="29"/>
      <c r="I285" s="30"/>
      <c r="J285" s="29"/>
      <c r="L285" s="27"/>
      <c r="M285" s="27"/>
      <c r="N285" s="27"/>
    </row>
    <row r="286" customFormat="false" ht="12.75" hidden="false" customHeight="false" outlineLevel="0" collapsed="false">
      <c r="B286" s="22"/>
      <c r="C286" s="22"/>
      <c r="D286" s="27"/>
      <c r="E286" s="27"/>
      <c r="F286" s="27"/>
      <c r="H286" s="29"/>
      <c r="I286" s="30"/>
      <c r="J286" s="29"/>
      <c r="L286" s="27"/>
      <c r="M286" s="27"/>
      <c r="N286" s="27"/>
    </row>
    <row r="287" customFormat="false" ht="12.75" hidden="false" customHeight="false" outlineLevel="0" collapsed="false">
      <c r="B287" s="22"/>
      <c r="C287" s="22"/>
      <c r="D287" s="27"/>
      <c r="E287" s="27"/>
      <c r="F287" s="27"/>
      <c r="H287" s="29"/>
      <c r="I287" s="30"/>
      <c r="J287" s="29"/>
      <c r="L287" s="27"/>
      <c r="M287" s="27"/>
      <c r="N287" s="27"/>
    </row>
    <row r="288" customFormat="false" ht="12.75" hidden="false" customHeight="false" outlineLevel="0" collapsed="false">
      <c r="B288" s="22"/>
      <c r="C288" s="22"/>
      <c r="D288" s="27"/>
      <c r="E288" s="27"/>
      <c r="F288" s="27"/>
      <c r="H288" s="29"/>
      <c r="I288" s="30"/>
      <c r="J288" s="29"/>
      <c r="L288" s="27"/>
      <c r="M288" s="27"/>
      <c r="N288" s="27"/>
    </row>
    <row r="289" customFormat="false" ht="12.75" hidden="false" customHeight="false" outlineLevel="0" collapsed="false">
      <c r="B289" s="22"/>
      <c r="C289" s="22"/>
      <c r="D289" s="27"/>
      <c r="E289" s="27"/>
      <c r="F289" s="27"/>
      <c r="H289" s="29"/>
      <c r="I289" s="30"/>
      <c r="J289" s="29"/>
      <c r="L289" s="27"/>
      <c r="M289" s="27"/>
      <c r="N289" s="27"/>
    </row>
    <row r="290" customFormat="false" ht="12.75" hidden="false" customHeight="false" outlineLevel="0" collapsed="false">
      <c r="B290" s="22"/>
      <c r="C290" s="22"/>
      <c r="D290" s="27"/>
      <c r="E290" s="27"/>
      <c r="F290" s="27"/>
      <c r="H290" s="29"/>
      <c r="I290" s="30"/>
      <c r="J290" s="29"/>
      <c r="L290" s="27"/>
      <c r="M290" s="27"/>
      <c r="N290" s="27"/>
    </row>
    <row r="291" customFormat="false" ht="12.75" hidden="false" customHeight="false" outlineLevel="0" collapsed="false">
      <c r="B291" s="22"/>
      <c r="C291" s="22"/>
      <c r="D291" s="27"/>
      <c r="E291" s="27"/>
      <c r="F291" s="27"/>
      <c r="H291" s="29"/>
      <c r="I291" s="30"/>
      <c r="J291" s="29"/>
      <c r="L291" s="27"/>
      <c r="M291" s="27"/>
      <c r="N291" s="27"/>
    </row>
    <row r="292" customFormat="false" ht="12.75" hidden="false" customHeight="false" outlineLevel="0" collapsed="false">
      <c r="B292" s="22"/>
      <c r="C292" s="22"/>
      <c r="D292" s="27"/>
      <c r="E292" s="27"/>
      <c r="F292" s="27"/>
      <c r="H292" s="29"/>
      <c r="I292" s="30"/>
      <c r="J292" s="29"/>
      <c r="L292" s="27"/>
      <c r="M292" s="27"/>
      <c r="N292" s="27"/>
    </row>
    <row r="293" customFormat="false" ht="12.75" hidden="false" customHeight="false" outlineLevel="0" collapsed="false">
      <c r="B293" s="22"/>
      <c r="C293" s="22"/>
      <c r="D293" s="27"/>
      <c r="E293" s="27"/>
      <c r="F293" s="27"/>
      <c r="H293" s="29"/>
      <c r="I293" s="30"/>
      <c r="J293" s="29"/>
      <c r="L293" s="27"/>
      <c r="M293" s="27"/>
      <c r="N293" s="27"/>
    </row>
    <row r="294" customFormat="false" ht="12.75" hidden="false" customHeight="false" outlineLevel="0" collapsed="false">
      <c r="B294" s="22"/>
      <c r="C294" s="22"/>
      <c r="D294" s="27"/>
      <c r="E294" s="27"/>
      <c r="F294" s="27"/>
      <c r="H294" s="29"/>
      <c r="I294" s="30"/>
      <c r="J294" s="29"/>
      <c r="L294" s="27"/>
      <c r="M294" s="27"/>
      <c r="N294" s="27"/>
    </row>
    <row r="295" customFormat="false" ht="12.75" hidden="false" customHeight="false" outlineLevel="0" collapsed="false">
      <c r="B295" s="22"/>
      <c r="C295" s="22"/>
      <c r="D295" s="27"/>
      <c r="E295" s="27"/>
      <c r="F295" s="27"/>
      <c r="H295" s="29"/>
      <c r="I295" s="30"/>
      <c r="J295" s="29"/>
      <c r="L295" s="27"/>
      <c r="M295" s="27"/>
      <c r="N295" s="27"/>
    </row>
    <row r="296" customFormat="false" ht="12.75" hidden="false" customHeight="false" outlineLevel="0" collapsed="false">
      <c r="B296" s="22"/>
      <c r="C296" s="22"/>
      <c r="D296" s="27"/>
      <c r="E296" s="27"/>
      <c r="F296" s="27"/>
      <c r="H296" s="29"/>
      <c r="I296" s="30"/>
      <c r="J296" s="29"/>
      <c r="L296" s="27"/>
      <c r="M296" s="27"/>
      <c r="N296" s="27"/>
    </row>
    <row r="297" customFormat="false" ht="12.75" hidden="false" customHeight="false" outlineLevel="0" collapsed="false">
      <c r="B297" s="22"/>
      <c r="C297" s="22"/>
      <c r="D297" s="27"/>
      <c r="E297" s="27"/>
      <c r="F297" s="27"/>
      <c r="H297" s="29"/>
      <c r="I297" s="30"/>
      <c r="J297" s="29"/>
      <c r="L297" s="27"/>
      <c r="M297" s="27"/>
      <c r="N297" s="27"/>
    </row>
    <row r="298" customFormat="false" ht="12.75" hidden="false" customHeight="false" outlineLevel="0" collapsed="false">
      <c r="B298" s="22"/>
      <c r="C298" s="22"/>
      <c r="D298" s="27"/>
      <c r="E298" s="27"/>
      <c r="F298" s="27"/>
      <c r="H298" s="29"/>
      <c r="I298" s="30"/>
      <c r="J298" s="29"/>
      <c r="L298" s="27"/>
      <c r="M298" s="27"/>
      <c r="N298" s="27"/>
    </row>
    <row r="299" customFormat="false" ht="12.75" hidden="false" customHeight="false" outlineLevel="0" collapsed="false">
      <c r="B299" s="22"/>
      <c r="C299" s="22"/>
      <c r="D299" s="27"/>
      <c r="E299" s="27"/>
      <c r="F299" s="27"/>
      <c r="H299" s="29"/>
      <c r="I299" s="30"/>
      <c r="J299" s="29"/>
      <c r="L299" s="27"/>
      <c r="M299" s="27"/>
      <c r="N299" s="27"/>
    </row>
    <row r="300" customFormat="false" ht="12.75" hidden="false" customHeight="false" outlineLevel="0" collapsed="false">
      <c r="B300" s="22"/>
      <c r="C300" s="22"/>
      <c r="D300" s="27"/>
      <c r="E300" s="27"/>
      <c r="F300" s="27"/>
      <c r="H300" s="29"/>
      <c r="I300" s="30"/>
      <c r="J300" s="29"/>
      <c r="L300" s="27"/>
      <c r="M300" s="27"/>
      <c r="N300" s="27"/>
    </row>
    <row r="301" customFormat="false" ht="12.75" hidden="false" customHeight="false" outlineLevel="0" collapsed="false">
      <c r="B301" s="22"/>
      <c r="C301" s="22"/>
      <c r="D301" s="27"/>
      <c r="E301" s="27"/>
      <c r="F301" s="27"/>
      <c r="H301" s="29"/>
      <c r="I301" s="30"/>
      <c r="J301" s="29"/>
      <c r="L301" s="27"/>
      <c r="M301" s="27"/>
      <c r="N301" s="27"/>
    </row>
    <row r="302" customFormat="false" ht="12.75" hidden="false" customHeight="false" outlineLevel="0" collapsed="false">
      <c r="B302" s="22"/>
      <c r="C302" s="22"/>
      <c r="D302" s="27"/>
      <c r="E302" s="27"/>
      <c r="F302" s="27"/>
      <c r="H302" s="29"/>
      <c r="I302" s="30"/>
      <c r="J302" s="29"/>
      <c r="L302" s="27"/>
      <c r="M302" s="27"/>
      <c r="N302" s="27"/>
    </row>
    <row r="303" customFormat="false" ht="12.75" hidden="false" customHeight="false" outlineLevel="0" collapsed="false">
      <c r="B303" s="22"/>
      <c r="C303" s="22"/>
      <c r="D303" s="27"/>
      <c r="E303" s="27"/>
      <c r="F303" s="27"/>
      <c r="H303" s="29"/>
      <c r="I303" s="30"/>
      <c r="J303" s="29"/>
      <c r="L303" s="27"/>
      <c r="M303" s="27"/>
      <c r="N303" s="27"/>
    </row>
    <row r="304" customFormat="false" ht="12.75" hidden="false" customHeight="false" outlineLevel="0" collapsed="false">
      <c r="B304" s="22"/>
      <c r="C304" s="22"/>
      <c r="D304" s="27"/>
      <c r="E304" s="27"/>
      <c r="F304" s="27"/>
      <c r="H304" s="29"/>
      <c r="I304" s="30"/>
      <c r="J304" s="29"/>
      <c r="L304" s="27"/>
      <c r="M304" s="27"/>
      <c r="N304" s="27"/>
    </row>
    <row r="305" customFormat="false" ht="12.75" hidden="false" customHeight="false" outlineLevel="0" collapsed="false">
      <c r="B305" s="22"/>
      <c r="C305" s="22"/>
      <c r="D305" s="27"/>
      <c r="E305" s="27"/>
      <c r="F305" s="27"/>
      <c r="H305" s="29"/>
      <c r="I305" s="30"/>
      <c r="J305" s="29"/>
      <c r="L305" s="27"/>
      <c r="M305" s="27"/>
      <c r="N305" s="27"/>
    </row>
    <row r="306" customFormat="false" ht="12.75" hidden="false" customHeight="false" outlineLevel="0" collapsed="false">
      <c r="B306" s="22"/>
      <c r="C306" s="22"/>
      <c r="D306" s="27"/>
      <c r="E306" s="27"/>
      <c r="F306" s="27"/>
      <c r="H306" s="29"/>
      <c r="I306" s="30"/>
      <c r="J306" s="29"/>
      <c r="L306" s="27"/>
      <c r="M306" s="27"/>
      <c r="N306" s="27"/>
    </row>
    <row r="307" customFormat="false" ht="12.75" hidden="false" customHeight="false" outlineLevel="0" collapsed="false">
      <c r="B307" s="22"/>
      <c r="C307" s="22"/>
      <c r="D307" s="27"/>
      <c r="E307" s="27"/>
      <c r="F307" s="27"/>
      <c r="H307" s="29"/>
      <c r="I307" s="30"/>
      <c r="J307" s="29"/>
      <c r="L307" s="27"/>
      <c r="M307" s="27"/>
      <c r="N307" s="27"/>
    </row>
    <row r="308" customFormat="false" ht="12.75" hidden="false" customHeight="false" outlineLevel="0" collapsed="false">
      <c r="B308" s="22"/>
      <c r="C308" s="22"/>
      <c r="D308" s="27"/>
      <c r="E308" s="27"/>
      <c r="F308" s="27"/>
      <c r="H308" s="29"/>
      <c r="I308" s="30"/>
      <c r="J308" s="29"/>
      <c r="L308" s="27"/>
      <c r="M308" s="27"/>
      <c r="N308" s="27"/>
    </row>
    <row r="309" customFormat="false" ht="12.75" hidden="false" customHeight="false" outlineLevel="0" collapsed="false">
      <c r="B309" s="22"/>
      <c r="C309" s="22"/>
      <c r="D309" s="27"/>
      <c r="E309" s="27"/>
      <c r="F309" s="27"/>
      <c r="H309" s="29"/>
      <c r="I309" s="30"/>
      <c r="J309" s="29"/>
      <c r="L309" s="27"/>
      <c r="M309" s="27"/>
      <c r="N309" s="27"/>
    </row>
    <row r="310" customFormat="false" ht="12.75" hidden="false" customHeight="false" outlineLevel="0" collapsed="false">
      <c r="B310" s="22"/>
      <c r="C310" s="22"/>
      <c r="D310" s="27"/>
      <c r="E310" s="27"/>
      <c r="F310" s="27"/>
      <c r="H310" s="29"/>
      <c r="I310" s="30"/>
      <c r="J310" s="29"/>
      <c r="L310" s="27"/>
      <c r="M310" s="27"/>
      <c r="N310" s="27"/>
    </row>
    <row r="311" customFormat="false" ht="12.75" hidden="false" customHeight="false" outlineLevel="0" collapsed="false">
      <c r="B311" s="22"/>
      <c r="C311" s="22"/>
      <c r="D311" s="27"/>
      <c r="E311" s="27"/>
      <c r="F311" s="27"/>
      <c r="H311" s="29"/>
      <c r="I311" s="30"/>
      <c r="J311" s="29"/>
      <c r="L311" s="27"/>
      <c r="M311" s="27"/>
      <c r="N311" s="27"/>
    </row>
    <row r="312" customFormat="false" ht="12.75" hidden="false" customHeight="false" outlineLevel="0" collapsed="false">
      <c r="B312" s="22"/>
      <c r="C312" s="22"/>
      <c r="D312" s="27"/>
      <c r="E312" s="27"/>
      <c r="F312" s="27"/>
      <c r="H312" s="29"/>
      <c r="I312" s="30"/>
      <c r="J312" s="29"/>
      <c r="L312" s="27"/>
      <c r="M312" s="27"/>
      <c r="N312" s="27"/>
    </row>
    <row r="313" customFormat="false" ht="12.75" hidden="false" customHeight="false" outlineLevel="0" collapsed="false">
      <c r="B313" s="22"/>
      <c r="C313" s="22"/>
      <c r="D313" s="27"/>
      <c r="E313" s="27"/>
      <c r="F313" s="27"/>
      <c r="H313" s="29"/>
      <c r="I313" s="30"/>
      <c r="J313" s="29"/>
      <c r="L313" s="27"/>
      <c r="M313" s="27"/>
      <c r="N313" s="27"/>
    </row>
    <row r="314" customFormat="false" ht="12.75" hidden="false" customHeight="false" outlineLevel="0" collapsed="false">
      <c r="B314" s="22"/>
      <c r="C314" s="22"/>
      <c r="D314" s="27"/>
      <c r="E314" s="27"/>
      <c r="F314" s="27"/>
      <c r="H314" s="29"/>
      <c r="I314" s="30"/>
      <c r="J314" s="29"/>
      <c r="L314" s="27"/>
      <c r="M314" s="27"/>
      <c r="N314" s="27"/>
    </row>
    <row r="315" customFormat="false" ht="12.75" hidden="false" customHeight="false" outlineLevel="0" collapsed="false">
      <c r="B315" s="22"/>
      <c r="C315" s="22"/>
      <c r="D315" s="27"/>
      <c r="E315" s="27"/>
      <c r="F315" s="27"/>
      <c r="H315" s="29"/>
      <c r="I315" s="30"/>
      <c r="J315" s="29"/>
      <c r="L315" s="27"/>
      <c r="M315" s="27"/>
      <c r="N315" s="27"/>
    </row>
    <row r="316" customFormat="false" ht="12.75" hidden="false" customHeight="false" outlineLevel="0" collapsed="false">
      <c r="B316" s="22"/>
      <c r="C316" s="22"/>
      <c r="D316" s="27"/>
      <c r="E316" s="27"/>
      <c r="F316" s="27"/>
      <c r="H316" s="29"/>
      <c r="I316" s="30"/>
      <c r="J316" s="29"/>
      <c r="L316" s="27"/>
      <c r="M316" s="27"/>
      <c r="N316" s="27"/>
    </row>
    <row r="317" customFormat="false" ht="12.75" hidden="false" customHeight="false" outlineLevel="0" collapsed="false">
      <c r="B317" s="22"/>
      <c r="C317" s="22"/>
      <c r="D317" s="27"/>
      <c r="E317" s="27"/>
      <c r="F317" s="27"/>
      <c r="H317" s="29"/>
      <c r="I317" s="30"/>
      <c r="J317" s="29"/>
      <c r="L317" s="27"/>
      <c r="M317" s="27"/>
      <c r="N317" s="27"/>
    </row>
    <row r="318" customFormat="false" ht="12.75" hidden="false" customHeight="false" outlineLevel="0" collapsed="false">
      <c r="B318" s="22"/>
      <c r="C318" s="22"/>
      <c r="D318" s="27"/>
      <c r="E318" s="27"/>
      <c r="F318" s="27"/>
      <c r="H318" s="29"/>
      <c r="I318" s="30"/>
      <c r="J318" s="29"/>
      <c r="L318" s="27"/>
      <c r="M318" s="27"/>
      <c r="N318" s="27"/>
    </row>
    <row r="319" customFormat="false" ht="12.75" hidden="false" customHeight="false" outlineLevel="0" collapsed="false">
      <c r="B319" s="22"/>
      <c r="C319" s="22"/>
      <c r="D319" s="27"/>
      <c r="E319" s="27"/>
      <c r="F319" s="27"/>
      <c r="H319" s="29"/>
      <c r="I319" s="30"/>
      <c r="J319" s="29"/>
      <c r="L319" s="27"/>
      <c r="M319" s="27"/>
      <c r="N319" s="27"/>
    </row>
    <row r="320" customFormat="false" ht="12.75" hidden="false" customHeight="false" outlineLevel="0" collapsed="false">
      <c r="B320" s="22"/>
      <c r="C320" s="22"/>
      <c r="D320" s="27"/>
      <c r="E320" s="27"/>
      <c r="F320" s="27"/>
      <c r="H320" s="29"/>
      <c r="I320" s="30"/>
      <c r="J320" s="29"/>
      <c r="L320" s="27"/>
      <c r="M320" s="27"/>
      <c r="N320" s="27"/>
    </row>
    <row r="321" customFormat="false" ht="12.75" hidden="false" customHeight="false" outlineLevel="0" collapsed="false">
      <c r="B321" s="22"/>
      <c r="C321" s="22"/>
      <c r="D321" s="27"/>
      <c r="E321" s="27"/>
      <c r="F321" s="27"/>
      <c r="H321" s="29"/>
      <c r="I321" s="30"/>
      <c r="J321" s="29"/>
      <c r="L321" s="27"/>
      <c r="M321" s="27"/>
      <c r="N321" s="27"/>
    </row>
    <row r="322" customFormat="false" ht="12.75" hidden="false" customHeight="false" outlineLevel="0" collapsed="false">
      <c r="B322" s="22"/>
      <c r="C322" s="22"/>
      <c r="D322" s="27"/>
      <c r="E322" s="27"/>
      <c r="F322" s="27"/>
      <c r="H322" s="29"/>
      <c r="I322" s="30"/>
      <c r="J322" s="29"/>
      <c r="L322" s="27"/>
      <c r="M322" s="27"/>
      <c r="N322" s="27"/>
    </row>
    <row r="323" customFormat="false" ht="12.75" hidden="false" customHeight="false" outlineLevel="0" collapsed="false">
      <c r="B323" s="22"/>
      <c r="C323" s="22"/>
      <c r="D323" s="27"/>
      <c r="E323" s="27"/>
      <c r="F323" s="27"/>
      <c r="H323" s="29"/>
      <c r="I323" s="30"/>
      <c r="J323" s="29"/>
      <c r="L323" s="27"/>
      <c r="M323" s="27"/>
      <c r="N323" s="27"/>
    </row>
    <row r="324" customFormat="false" ht="12.75" hidden="false" customHeight="false" outlineLevel="0" collapsed="false">
      <c r="B324" s="22"/>
      <c r="C324" s="22"/>
      <c r="D324" s="27"/>
      <c r="E324" s="27"/>
      <c r="F324" s="27"/>
      <c r="H324" s="29"/>
      <c r="I324" s="30"/>
      <c r="J324" s="29"/>
      <c r="L324" s="27"/>
      <c r="M324" s="27"/>
      <c r="N324" s="27"/>
    </row>
    <row r="325" customFormat="false" ht="12.75" hidden="false" customHeight="false" outlineLevel="0" collapsed="false">
      <c r="B325" s="22"/>
      <c r="C325" s="22"/>
      <c r="D325" s="27"/>
      <c r="E325" s="27"/>
      <c r="F325" s="27"/>
      <c r="H325" s="29"/>
      <c r="I325" s="30"/>
      <c r="J325" s="29"/>
      <c r="L325" s="27"/>
      <c r="M325" s="27"/>
      <c r="N325" s="27"/>
    </row>
    <row r="326" customFormat="false" ht="12.75" hidden="false" customHeight="false" outlineLevel="0" collapsed="false">
      <c r="B326" s="22"/>
      <c r="C326" s="22"/>
      <c r="D326" s="27"/>
      <c r="E326" s="27"/>
      <c r="F326" s="27"/>
      <c r="H326" s="29"/>
      <c r="I326" s="30"/>
      <c r="J326" s="29"/>
      <c r="L326" s="27"/>
      <c r="M326" s="27"/>
      <c r="N326" s="27"/>
    </row>
    <row r="327" customFormat="false" ht="12.75" hidden="false" customHeight="false" outlineLevel="0" collapsed="false">
      <c r="B327" s="22"/>
      <c r="C327" s="22"/>
      <c r="D327" s="27"/>
      <c r="E327" s="27"/>
      <c r="F327" s="27"/>
      <c r="H327" s="29"/>
      <c r="I327" s="30"/>
      <c r="J327" s="29"/>
      <c r="L327" s="27"/>
      <c r="M327" s="27"/>
      <c r="N327" s="27"/>
    </row>
    <row r="328" customFormat="false" ht="12.75" hidden="false" customHeight="false" outlineLevel="0" collapsed="false">
      <c r="B328" s="22"/>
      <c r="C328" s="22"/>
      <c r="D328" s="27"/>
      <c r="E328" s="27"/>
      <c r="F328" s="27"/>
      <c r="H328" s="29"/>
      <c r="I328" s="30"/>
      <c r="J328" s="29"/>
      <c r="L328" s="27"/>
      <c r="M328" s="27"/>
      <c r="N328" s="27"/>
    </row>
    <row r="329" customFormat="false" ht="12.75" hidden="false" customHeight="false" outlineLevel="0" collapsed="false">
      <c r="B329" s="22"/>
      <c r="C329" s="22"/>
      <c r="D329" s="27"/>
      <c r="E329" s="27"/>
      <c r="F329" s="27"/>
      <c r="H329" s="29"/>
      <c r="I329" s="30"/>
      <c r="J329" s="29"/>
      <c r="L329" s="27"/>
      <c r="M329" s="27"/>
      <c r="N329" s="27"/>
    </row>
    <row r="330" customFormat="false" ht="12.75" hidden="false" customHeight="false" outlineLevel="0" collapsed="false">
      <c r="B330" s="22"/>
      <c r="C330" s="22"/>
      <c r="D330" s="27"/>
      <c r="E330" s="27"/>
      <c r="F330" s="27"/>
      <c r="H330" s="29"/>
      <c r="I330" s="30"/>
      <c r="J330" s="29"/>
      <c r="L330" s="27"/>
      <c r="M330" s="27"/>
      <c r="N330" s="27"/>
    </row>
    <row r="331" customFormat="false" ht="12.75" hidden="false" customHeight="false" outlineLevel="0" collapsed="false">
      <c r="B331" s="22"/>
      <c r="C331" s="22"/>
      <c r="D331" s="27"/>
      <c r="E331" s="27"/>
      <c r="F331" s="27"/>
      <c r="H331" s="29"/>
      <c r="I331" s="30"/>
      <c r="J331" s="29"/>
      <c r="L331" s="27"/>
      <c r="M331" s="27"/>
      <c r="N331" s="27"/>
    </row>
    <row r="332" customFormat="false" ht="12.75" hidden="false" customHeight="false" outlineLevel="0" collapsed="false">
      <c r="B332" s="22"/>
      <c r="C332" s="22"/>
      <c r="D332" s="27"/>
      <c r="E332" s="27"/>
      <c r="F332" s="27"/>
      <c r="H332" s="29"/>
      <c r="I332" s="30"/>
      <c r="J332" s="29"/>
      <c r="L332" s="27"/>
      <c r="M332" s="27"/>
      <c r="N332" s="27"/>
    </row>
    <row r="333" customFormat="false" ht="12.75" hidden="false" customHeight="false" outlineLevel="0" collapsed="false">
      <c r="B333" s="22"/>
      <c r="C333" s="22"/>
      <c r="D333" s="27"/>
      <c r="E333" s="27"/>
      <c r="F333" s="27"/>
      <c r="H333" s="29"/>
      <c r="I333" s="30"/>
      <c r="J333" s="29"/>
      <c r="L333" s="27"/>
      <c r="M333" s="27"/>
      <c r="N333" s="27"/>
    </row>
    <row r="334" customFormat="false" ht="12.75" hidden="false" customHeight="false" outlineLevel="0" collapsed="false">
      <c r="B334" s="22"/>
      <c r="C334" s="22"/>
      <c r="D334" s="27"/>
      <c r="E334" s="27"/>
      <c r="F334" s="27"/>
      <c r="H334" s="29"/>
      <c r="I334" s="30"/>
      <c r="J334" s="29"/>
      <c r="L334" s="27"/>
      <c r="M334" s="27"/>
      <c r="N334" s="27"/>
    </row>
    <row r="335" customFormat="false" ht="12.75" hidden="false" customHeight="false" outlineLevel="0" collapsed="false">
      <c r="B335" s="22"/>
      <c r="C335" s="22"/>
      <c r="D335" s="27"/>
      <c r="E335" s="27"/>
      <c r="F335" s="27"/>
      <c r="H335" s="29"/>
      <c r="I335" s="30"/>
      <c r="J335" s="29"/>
      <c r="L335" s="27"/>
      <c r="M335" s="27"/>
      <c r="N335" s="27"/>
    </row>
    <row r="336" customFormat="false" ht="12.75" hidden="false" customHeight="false" outlineLevel="0" collapsed="false">
      <c r="B336" s="22"/>
      <c r="C336" s="22"/>
      <c r="D336" s="27"/>
      <c r="E336" s="27"/>
      <c r="F336" s="27"/>
      <c r="H336" s="29"/>
      <c r="I336" s="30"/>
      <c r="J336" s="29"/>
      <c r="L336" s="27"/>
      <c r="M336" s="27"/>
      <c r="N336" s="27"/>
    </row>
    <row r="337" customFormat="false" ht="12.75" hidden="false" customHeight="false" outlineLevel="0" collapsed="false">
      <c r="B337" s="22"/>
      <c r="C337" s="22"/>
      <c r="D337" s="27"/>
      <c r="E337" s="27"/>
      <c r="F337" s="27"/>
      <c r="H337" s="29"/>
      <c r="I337" s="30"/>
      <c r="J337" s="29"/>
      <c r="L337" s="27"/>
      <c r="M337" s="27"/>
      <c r="N337" s="27"/>
    </row>
    <row r="338" customFormat="false" ht="12.75" hidden="false" customHeight="false" outlineLevel="0" collapsed="false">
      <c r="B338" s="22"/>
      <c r="C338" s="22"/>
      <c r="D338" s="27"/>
      <c r="E338" s="27"/>
      <c r="F338" s="27"/>
      <c r="H338" s="29"/>
      <c r="I338" s="30"/>
      <c r="J338" s="29"/>
      <c r="L338" s="27"/>
      <c r="M338" s="27"/>
      <c r="N338" s="27"/>
    </row>
    <row r="339" customFormat="false" ht="12.75" hidden="false" customHeight="false" outlineLevel="0" collapsed="false">
      <c r="B339" s="22"/>
      <c r="C339" s="22"/>
      <c r="D339" s="27"/>
      <c r="E339" s="27"/>
      <c r="F339" s="27"/>
      <c r="H339" s="29"/>
      <c r="I339" s="30"/>
      <c r="J339" s="29"/>
      <c r="L339" s="27"/>
      <c r="M339" s="27"/>
      <c r="N339" s="27"/>
    </row>
    <row r="340" customFormat="false" ht="12.75" hidden="false" customHeight="false" outlineLevel="0" collapsed="false">
      <c r="B340" s="22"/>
      <c r="C340" s="22"/>
      <c r="D340" s="27"/>
      <c r="E340" s="27"/>
      <c r="F340" s="27"/>
      <c r="H340" s="29"/>
      <c r="I340" s="30"/>
      <c r="J340" s="29"/>
      <c r="L340" s="27"/>
      <c r="M340" s="27"/>
      <c r="N340" s="27"/>
    </row>
    <row r="341" customFormat="false" ht="12.75" hidden="false" customHeight="false" outlineLevel="0" collapsed="false">
      <c r="B341" s="22"/>
      <c r="C341" s="22"/>
      <c r="D341" s="27"/>
      <c r="E341" s="27"/>
      <c r="F341" s="27"/>
      <c r="H341" s="29"/>
      <c r="I341" s="30"/>
      <c r="J341" s="29"/>
      <c r="L341" s="27"/>
      <c r="M341" s="27"/>
      <c r="N341" s="27"/>
    </row>
    <row r="342" customFormat="false" ht="12.75" hidden="false" customHeight="false" outlineLevel="0" collapsed="false">
      <c r="B342" s="22"/>
      <c r="C342" s="22"/>
      <c r="D342" s="27"/>
      <c r="E342" s="27"/>
      <c r="F342" s="27"/>
      <c r="H342" s="29"/>
      <c r="I342" s="30"/>
      <c r="J342" s="29"/>
      <c r="L342" s="27"/>
      <c r="M342" s="27"/>
      <c r="N342" s="27"/>
    </row>
    <row r="343" customFormat="false" ht="12.75" hidden="false" customHeight="false" outlineLevel="0" collapsed="false">
      <c r="B343" s="22"/>
      <c r="C343" s="22"/>
      <c r="D343" s="27"/>
      <c r="E343" s="27"/>
      <c r="F343" s="27"/>
      <c r="H343" s="29"/>
      <c r="I343" s="30"/>
      <c r="J343" s="29"/>
      <c r="L343" s="27"/>
      <c r="M343" s="27"/>
      <c r="N343" s="27"/>
    </row>
    <row r="344" customFormat="false" ht="12.75" hidden="false" customHeight="false" outlineLevel="0" collapsed="false">
      <c r="B344" s="22"/>
      <c r="C344" s="22"/>
      <c r="D344" s="27"/>
      <c r="E344" s="27"/>
      <c r="F344" s="27"/>
      <c r="H344" s="29"/>
      <c r="I344" s="30"/>
      <c r="J344" s="29"/>
      <c r="L344" s="27"/>
      <c r="M344" s="27"/>
      <c r="N344" s="27"/>
    </row>
    <row r="345" customFormat="false" ht="12.75" hidden="false" customHeight="false" outlineLevel="0" collapsed="false">
      <c r="B345" s="22"/>
      <c r="C345" s="22"/>
      <c r="D345" s="27"/>
      <c r="E345" s="27"/>
      <c r="F345" s="27"/>
      <c r="H345" s="29"/>
      <c r="I345" s="30"/>
      <c r="J345" s="29"/>
      <c r="L345" s="27"/>
      <c r="M345" s="27"/>
      <c r="N345" s="27"/>
    </row>
    <row r="346" customFormat="false" ht="12.75" hidden="false" customHeight="false" outlineLevel="0" collapsed="false">
      <c r="B346" s="22"/>
      <c r="C346" s="22"/>
      <c r="D346" s="27"/>
      <c r="E346" s="27"/>
      <c r="F346" s="27"/>
      <c r="H346" s="29"/>
      <c r="I346" s="30"/>
      <c r="J346" s="29"/>
      <c r="L346" s="27"/>
      <c r="M346" s="27"/>
      <c r="N346" s="27"/>
    </row>
    <row r="347" customFormat="false" ht="12.75" hidden="false" customHeight="false" outlineLevel="0" collapsed="false">
      <c r="B347" s="22"/>
      <c r="C347" s="22"/>
      <c r="D347" s="27"/>
      <c r="E347" s="27"/>
      <c r="F347" s="27"/>
      <c r="H347" s="29"/>
      <c r="I347" s="30"/>
      <c r="J347" s="29"/>
      <c r="L347" s="27"/>
      <c r="M347" s="27"/>
      <c r="N347" s="27"/>
    </row>
    <row r="348" customFormat="false" ht="12.75" hidden="false" customHeight="false" outlineLevel="0" collapsed="false">
      <c r="B348" s="22"/>
      <c r="C348" s="22"/>
      <c r="D348" s="27"/>
      <c r="E348" s="27"/>
      <c r="F348" s="27"/>
      <c r="H348" s="29"/>
      <c r="I348" s="30"/>
      <c r="J348" s="29"/>
      <c r="L348" s="27"/>
      <c r="M348" s="27"/>
      <c r="N348" s="27"/>
    </row>
    <row r="349" customFormat="false" ht="12.75" hidden="false" customHeight="false" outlineLevel="0" collapsed="false">
      <c r="B349" s="22"/>
      <c r="C349" s="22"/>
      <c r="D349" s="27"/>
      <c r="E349" s="27"/>
      <c r="F349" s="27"/>
      <c r="H349" s="29"/>
      <c r="I349" s="30"/>
      <c r="J349" s="29"/>
      <c r="L349" s="27"/>
      <c r="M349" s="27"/>
      <c r="N349" s="27"/>
    </row>
    <row r="350" customFormat="false" ht="12.75" hidden="false" customHeight="false" outlineLevel="0" collapsed="false">
      <c r="B350" s="22"/>
      <c r="C350" s="22"/>
      <c r="D350" s="27"/>
      <c r="E350" s="27"/>
      <c r="F350" s="27"/>
      <c r="H350" s="29"/>
      <c r="I350" s="30"/>
      <c r="J350" s="29"/>
      <c r="L350" s="27"/>
      <c r="M350" s="27"/>
      <c r="N350" s="27"/>
    </row>
    <row r="351" customFormat="false" ht="12.75" hidden="false" customHeight="false" outlineLevel="0" collapsed="false">
      <c r="B351" s="22"/>
      <c r="C351" s="22"/>
      <c r="D351" s="27"/>
      <c r="E351" s="27"/>
      <c r="F351" s="27"/>
      <c r="H351" s="29"/>
      <c r="I351" s="30"/>
      <c r="J351" s="29"/>
      <c r="L351" s="27"/>
      <c r="M351" s="27"/>
      <c r="N351" s="27"/>
    </row>
    <row r="352" customFormat="false" ht="12.75" hidden="false" customHeight="false" outlineLevel="0" collapsed="false">
      <c r="B352" s="22"/>
      <c r="C352" s="22"/>
      <c r="D352" s="27"/>
      <c r="E352" s="27"/>
      <c r="F352" s="27"/>
      <c r="H352" s="29"/>
      <c r="I352" s="30"/>
      <c r="J352" s="29"/>
      <c r="L352" s="27"/>
      <c r="M352" s="27"/>
      <c r="N352" s="27"/>
    </row>
    <row r="353" customFormat="false" ht="12.75" hidden="false" customHeight="false" outlineLevel="0" collapsed="false">
      <c r="B353" s="22"/>
      <c r="C353" s="22"/>
      <c r="D353" s="27"/>
      <c r="E353" s="27"/>
      <c r="F353" s="27"/>
      <c r="H353" s="29"/>
      <c r="I353" s="30"/>
      <c r="J353" s="29"/>
      <c r="L353" s="27"/>
      <c r="M353" s="27"/>
      <c r="N353" s="27"/>
    </row>
    <row r="354" customFormat="false" ht="12.75" hidden="false" customHeight="false" outlineLevel="0" collapsed="false">
      <c r="B354" s="22"/>
      <c r="C354" s="22"/>
      <c r="D354" s="27"/>
      <c r="E354" s="27"/>
      <c r="F354" s="27"/>
      <c r="H354" s="29"/>
      <c r="I354" s="30"/>
      <c r="J354" s="29"/>
      <c r="L354" s="27"/>
      <c r="M354" s="27"/>
      <c r="N354" s="27"/>
    </row>
    <row r="355" customFormat="false" ht="12.75" hidden="false" customHeight="false" outlineLevel="0" collapsed="false">
      <c r="B355" s="22"/>
      <c r="C355" s="22"/>
      <c r="D355" s="27"/>
      <c r="E355" s="27"/>
      <c r="F355" s="27"/>
      <c r="H355" s="29"/>
      <c r="I355" s="30"/>
      <c r="J355" s="29"/>
      <c r="L355" s="27"/>
      <c r="M355" s="27"/>
      <c r="N355" s="27"/>
    </row>
    <row r="356" customFormat="false" ht="12.75" hidden="false" customHeight="false" outlineLevel="0" collapsed="false">
      <c r="B356" s="22"/>
      <c r="C356" s="22"/>
      <c r="D356" s="27"/>
      <c r="E356" s="27"/>
      <c r="F356" s="27"/>
      <c r="H356" s="29"/>
      <c r="I356" s="30"/>
      <c r="J356" s="29"/>
      <c r="L356" s="27"/>
      <c r="M356" s="27"/>
      <c r="N356" s="27"/>
    </row>
    <row r="357" customFormat="false" ht="12.75" hidden="false" customHeight="false" outlineLevel="0" collapsed="false">
      <c r="B357" s="22"/>
      <c r="C357" s="22"/>
      <c r="D357" s="27"/>
      <c r="E357" s="27"/>
      <c r="F357" s="27"/>
      <c r="H357" s="29"/>
      <c r="I357" s="30"/>
      <c r="J357" s="29"/>
      <c r="L357" s="27"/>
      <c r="M357" s="27"/>
      <c r="N357" s="27"/>
    </row>
    <row r="358" customFormat="false" ht="12.75" hidden="false" customHeight="false" outlineLevel="0" collapsed="false">
      <c r="B358" s="22"/>
      <c r="C358" s="22"/>
      <c r="D358" s="27"/>
      <c r="E358" s="27"/>
      <c r="F358" s="27"/>
      <c r="H358" s="29"/>
      <c r="I358" s="30"/>
      <c r="J358" s="29"/>
      <c r="L358" s="27"/>
      <c r="M358" s="27"/>
      <c r="N358" s="27"/>
    </row>
    <row r="359" customFormat="false" ht="12.75" hidden="false" customHeight="false" outlineLevel="0" collapsed="false">
      <c r="B359" s="22"/>
      <c r="C359" s="22"/>
      <c r="D359" s="27"/>
      <c r="E359" s="27"/>
      <c r="F359" s="27"/>
      <c r="H359" s="29"/>
      <c r="I359" s="30"/>
      <c r="J359" s="29"/>
      <c r="L359" s="27"/>
      <c r="M359" s="27"/>
      <c r="N359" s="27"/>
    </row>
    <row r="360" customFormat="false" ht="12.75" hidden="false" customHeight="false" outlineLevel="0" collapsed="false">
      <c r="B360" s="22"/>
      <c r="C360" s="22"/>
      <c r="D360" s="27"/>
      <c r="E360" s="27"/>
      <c r="F360" s="27"/>
      <c r="H360" s="29"/>
      <c r="I360" s="30"/>
      <c r="J360" s="29"/>
      <c r="L360" s="27"/>
      <c r="M360" s="27"/>
      <c r="N360" s="27"/>
    </row>
    <row r="361" customFormat="false" ht="12.75" hidden="false" customHeight="false" outlineLevel="0" collapsed="false">
      <c r="B361" s="22"/>
      <c r="C361" s="22"/>
      <c r="D361" s="27"/>
      <c r="E361" s="27"/>
      <c r="F361" s="27"/>
      <c r="H361" s="29"/>
      <c r="I361" s="30"/>
      <c r="J361" s="29"/>
      <c r="L361" s="27"/>
      <c r="M361" s="27"/>
      <c r="N361" s="27"/>
    </row>
    <row r="362" customFormat="false" ht="12.75" hidden="false" customHeight="false" outlineLevel="0" collapsed="false">
      <c r="B362" s="22"/>
      <c r="C362" s="22"/>
      <c r="D362" s="27"/>
      <c r="E362" s="27"/>
      <c r="F362" s="27"/>
      <c r="H362" s="29"/>
      <c r="I362" s="30"/>
      <c r="J362" s="29"/>
      <c r="L362" s="27"/>
      <c r="M362" s="27"/>
      <c r="N362" s="27"/>
    </row>
    <row r="363" customFormat="false" ht="12.75" hidden="false" customHeight="false" outlineLevel="0" collapsed="false">
      <c r="B363" s="22"/>
      <c r="C363" s="22"/>
      <c r="D363" s="27"/>
      <c r="E363" s="27"/>
      <c r="F363" s="27"/>
      <c r="H363" s="29"/>
      <c r="I363" s="30"/>
      <c r="J363" s="29"/>
      <c r="L363" s="27"/>
      <c r="M363" s="27"/>
      <c r="N363" s="27"/>
    </row>
    <row r="364" customFormat="false" ht="12.75" hidden="false" customHeight="false" outlineLevel="0" collapsed="false">
      <c r="B364" s="22"/>
      <c r="C364" s="22"/>
      <c r="D364" s="27"/>
      <c r="E364" s="27"/>
      <c r="F364" s="27"/>
      <c r="H364" s="29"/>
      <c r="I364" s="30"/>
      <c r="J364" s="29"/>
      <c r="L364" s="27"/>
      <c r="M364" s="27"/>
      <c r="N364" s="27"/>
    </row>
    <row r="365" customFormat="false" ht="12.75" hidden="false" customHeight="false" outlineLevel="0" collapsed="false">
      <c r="B365" s="22"/>
      <c r="C365" s="22"/>
      <c r="D365" s="27"/>
      <c r="E365" s="27"/>
      <c r="F365" s="27"/>
      <c r="H365" s="29"/>
      <c r="I365" s="30"/>
      <c r="J365" s="29"/>
      <c r="L365" s="27"/>
      <c r="M365" s="27"/>
      <c r="N365" s="27"/>
    </row>
    <row r="366" customFormat="false" ht="12.75" hidden="false" customHeight="false" outlineLevel="0" collapsed="false">
      <c r="B366" s="22"/>
      <c r="C366" s="22"/>
      <c r="D366" s="27"/>
      <c r="E366" s="27"/>
      <c r="F366" s="27"/>
      <c r="H366" s="29"/>
      <c r="I366" s="30"/>
      <c r="J366" s="29"/>
      <c r="L366" s="27"/>
      <c r="M366" s="27"/>
      <c r="N366" s="27"/>
    </row>
    <row r="367" customFormat="false" ht="12.75" hidden="false" customHeight="false" outlineLevel="0" collapsed="false">
      <c r="B367" s="22"/>
      <c r="C367" s="22"/>
      <c r="D367" s="27"/>
      <c r="E367" s="27"/>
      <c r="F367" s="27"/>
      <c r="H367" s="29"/>
      <c r="I367" s="30"/>
      <c r="J367" s="29"/>
      <c r="L367" s="27"/>
      <c r="M367" s="27"/>
      <c r="N367" s="27"/>
    </row>
    <row r="368" customFormat="false" ht="12.75" hidden="false" customHeight="false" outlineLevel="0" collapsed="false">
      <c r="B368" s="22"/>
      <c r="C368" s="22"/>
      <c r="D368" s="27"/>
      <c r="E368" s="27"/>
      <c r="F368" s="27"/>
      <c r="H368" s="29"/>
      <c r="I368" s="30"/>
      <c r="J368" s="29"/>
      <c r="L368" s="27"/>
      <c r="M368" s="27"/>
      <c r="N368" s="27"/>
    </row>
    <row r="369" customFormat="false" ht="12.75" hidden="false" customHeight="false" outlineLevel="0" collapsed="false">
      <c r="B369" s="22"/>
      <c r="C369" s="22"/>
      <c r="D369" s="27"/>
      <c r="E369" s="27"/>
      <c r="F369" s="27"/>
      <c r="H369" s="29"/>
      <c r="I369" s="30"/>
      <c r="J369" s="29"/>
      <c r="L369" s="27"/>
      <c r="M369" s="27"/>
      <c r="N369" s="27"/>
    </row>
    <row r="370" customFormat="false" ht="12.75" hidden="false" customHeight="false" outlineLevel="0" collapsed="false">
      <c r="B370" s="22"/>
      <c r="C370" s="22"/>
      <c r="D370" s="27"/>
      <c r="E370" s="27"/>
      <c r="F370" s="27"/>
      <c r="H370" s="29"/>
      <c r="I370" s="30"/>
      <c r="J370" s="29"/>
      <c r="L370" s="27"/>
      <c r="M370" s="27"/>
      <c r="N370" s="27"/>
    </row>
    <row r="371" customFormat="false" ht="12.75" hidden="false" customHeight="false" outlineLevel="0" collapsed="false">
      <c r="B371" s="22"/>
      <c r="C371" s="22"/>
      <c r="D371" s="27"/>
      <c r="E371" s="27"/>
      <c r="F371" s="27"/>
      <c r="H371" s="29"/>
      <c r="I371" s="30"/>
      <c r="J371" s="29"/>
      <c r="L371" s="27"/>
      <c r="M371" s="27"/>
      <c r="N371" s="27"/>
    </row>
    <row r="372" customFormat="false" ht="12.75" hidden="false" customHeight="false" outlineLevel="0" collapsed="false">
      <c r="B372" s="22"/>
      <c r="C372" s="22"/>
      <c r="D372" s="27"/>
      <c r="E372" s="27"/>
      <c r="F372" s="27"/>
      <c r="H372" s="29"/>
      <c r="I372" s="30"/>
      <c r="J372" s="29"/>
      <c r="L372" s="27"/>
      <c r="M372" s="27"/>
      <c r="N372" s="27"/>
    </row>
    <row r="373" customFormat="false" ht="12.75" hidden="false" customHeight="false" outlineLevel="0" collapsed="false">
      <c r="B373" s="22"/>
      <c r="C373" s="22"/>
      <c r="D373" s="27"/>
      <c r="E373" s="27"/>
      <c r="F373" s="27"/>
      <c r="H373" s="29"/>
      <c r="I373" s="30"/>
      <c r="J373" s="29"/>
      <c r="L373" s="27"/>
      <c r="M373" s="27"/>
      <c r="N373" s="27"/>
    </row>
    <row r="374" customFormat="false" ht="12.75" hidden="false" customHeight="false" outlineLevel="0" collapsed="false">
      <c r="B374" s="22"/>
      <c r="C374" s="22"/>
      <c r="D374" s="27"/>
      <c r="E374" s="27"/>
      <c r="F374" s="27"/>
      <c r="H374" s="29"/>
      <c r="I374" s="30"/>
      <c r="J374" s="29"/>
      <c r="L374" s="27"/>
      <c r="M374" s="27"/>
      <c r="N374" s="27"/>
    </row>
    <row r="375" customFormat="false" ht="12.75" hidden="false" customHeight="false" outlineLevel="0" collapsed="false">
      <c r="B375" s="22"/>
      <c r="C375" s="22"/>
      <c r="D375" s="27"/>
      <c r="E375" s="27"/>
      <c r="F375" s="27"/>
      <c r="H375" s="29"/>
      <c r="I375" s="30"/>
      <c r="J375" s="29"/>
      <c r="L375" s="27"/>
      <c r="M375" s="27"/>
      <c r="N375" s="27"/>
    </row>
    <row r="376" customFormat="false" ht="12.75" hidden="false" customHeight="false" outlineLevel="0" collapsed="false">
      <c r="B376" s="22"/>
      <c r="C376" s="22"/>
      <c r="D376" s="27"/>
      <c r="E376" s="27"/>
      <c r="F376" s="27"/>
      <c r="H376" s="29"/>
      <c r="I376" s="30"/>
      <c r="J376" s="29"/>
      <c r="L376" s="27"/>
      <c r="M376" s="27"/>
      <c r="N376" s="27"/>
    </row>
    <row r="377" customFormat="false" ht="12.75" hidden="false" customHeight="false" outlineLevel="0" collapsed="false">
      <c r="B377" s="22"/>
      <c r="C377" s="22"/>
      <c r="D377" s="27"/>
      <c r="E377" s="27"/>
      <c r="F377" s="27"/>
      <c r="H377" s="29"/>
      <c r="I377" s="30"/>
      <c r="J377" s="29"/>
      <c r="L377" s="27"/>
      <c r="M377" s="27"/>
      <c r="N377" s="27"/>
    </row>
    <row r="378" customFormat="false" ht="12.75" hidden="false" customHeight="false" outlineLevel="0" collapsed="false">
      <c r="B378" s="22"/>
      <c r="C378" s="22"/>
      <c r="D378" s="27"/>
      <c r="E378" s="27"/>
      <c r="F378" s="27"/>
      <c r="H378" s="29"/>
      <c r="I378" s="30"/>
      <c r="J378" s="29"/>
      <c r="L378" s="27"/>
      <c r="M378" s="27"/>
      <c r="N378" s="27"/>
    </row>
    <row r="379" customFormat="false" ht="12.75" hidden="false" customHeight="false" outlineLevel="0" collapsed="false">
      <c r="B379" s="22"/>
      <c r="C379" s="22"/>
      <c r="D379" s="27"/>
      <c r="E379" s="27"/>
      <c r="F379" s="27"/>
      <c r="H379" s="29"/>
      <c r="I379" s="30"/>
      <c r="J379" s="29"/>
      <c r="L379" s="27"/>
      <c r="M379" s="27"/>
      <c r="N379" s="27"/>
    </row>
    <row r="380" customFormat="false" ht="12.75" hidden="false" customHeight="false" outlineLevel="0" collapsed="false">
      <c r="B380" s="22"/>
      <c r="C380" s="22"/>
      <c r="D380" s="27"/>
      <c r="E380" s="27"/>
      <c r="F380" s="27"/>
      <c r="H380" s="29"/>
      <c r="I380" s="30"/>
      <c r="J380" s="29"/>
      <c r="L380" s="27"/>
      <c r="M380" s="27"/>
      <c r="N380" s="27"/>
    </row>
    <row r="381" customFormat="false" ht="12.75" hidden="false" customHeight="false" outlineLevel="0" collapsed="false">
      <c r="B381" s="22"/>
      <c r="C381" s="22"/>
      <c r="D381" s="27"/>
      <c r="E381" s="27"/>
      <c r="F381" s="27"/>
      <c r="H381" s="29"/>
      <c r="I381" s="30"/>
      <c r="J381" s="29"/>
      <c r="L381" s="27"/>
      <c r="M381" s="27"/>
      <c r="N381" s="27"/>
    </row>
    <row r="382" customFormat="false" ht="12.75" hidden="false" customHeight="false" outlineLevel="0" collapsed="false">
      <c r="B382" s="22"/>
      <c r="C382" s="22"/>
      <c r="D382" s="27"/>
      <c r="E382" s="27"/>
      <c r="F382" s="27"/>
      <c r="H382" s="29"/>
      <c r="I382" s="30"/>
      <c r="J382" s="29"/>
      <c r="L382" s="27"/>
      <c r="M382" s="27"/>
      <c r="N382" s="27"/>
    </row>
    <row r="383" customFormat="false" ht="12.75" hidden="false" customHeight="false" outlineLevel="0" collapsed="false">
      <c r="B383" s="22"/>
      <c r="C383" s="22"/>
      <c r="D383" s="27"/>
      <c r="E383" s="27"/>
      <c r="F383" s="27"/>
      <c r="H383" s="29"/>
      <c r="I383" s="30"/>
      <c r="J383" s="29"/>
      <c r="L383" s="27"/>
      <c r="M383" s="27"/>
      <c r="N383" s="27"/>
    </row>
    <row r="384" customFormat="false" ht="12.75" hidden="false" customHeight="false" outlineLevel="0" collapsed="false">
      <c r="B384" s="22"/>
      <c r="C384" s="22"/>
      <c r="D384" s="27"/>
      <c r="E384" s="27"/>
      <c r="F384" s="27"/>
      <c r="H384" s="29"/>
      <c r="I384" s="30"/>
      <c r="J384" s="29"/>
      <c r="L384" s="27"/>
      <c r="M384" s="27"/>
      <c r="N384" s="27"/>
    </row>
    <row r="385" customFormat="false" ht="12.75" hidden="false" customHeight="false" outlineLevel="0" collapsed="false">
      <c r="B385" s="22"/>
      <c r="C385" s="22"/>
      <c r="D385" s="27"/>
      <c r="E385" s="27"/>
      <c r="F385" s="27"/>
      <c r="H385" s="29"/>
      <c r="I385" s="30"/>
      <c r="J385" s="29"/>
      <c r="L385" s="27"/>
      <c r="M385" s="27"/>
      <c r="N385" s="27"/>
    </row>
    <row r="386" customFormat="false" ht="12.75" hidden="false" customHeight="false" outlineLevel="0" collapsed="false">
      <c r="B386" s="22"/>
      <c r="C386" s="22"/>
      <c r="D386" s="27"/>
      <c r="E386" s="27"/>
      <c r="F386" s="27"/>
      <c r="H386" s="29"/>
      <c r="I386" s="30"/>
      <c r="J386" s="29"/>
      <c r="L386" s="27"/>
      <c r="M386" s="27"/>
      <c r="N386" s="27"/>
    </row>
    <row r="387" customFormat="false" ht="12.75" hidden="false" customHeight="false" outlineLevel="0" collapsed="false">
      <c r="B387" s="22"/>
      <c r="C387" s="22"/>
      <c r="D387" s="27"/>
      <c r="E387" s="27"/>
      <c r="F387" s="27"/>
      <c r="H387" s="29"/>
      <c r="I387" s="30"/>
      <c r="J387" s="29"/>
      <c r="L387" s="27"/>
      <c r="M387" s="27"/>
      <c r="N387" s="27"/>
    </row>
    <row r="388" customFormat="false" ht="12.75" hidden="false" customHeight="false" outlineLevel="0" collapsed="false">
      <c r="B388" s="22"/>
      <c r="C388" s="22"/>
      <c r="D388" s="27"/>
      <c r="E388" s="27"/>
      <c r="F388" s="27"/>
      <c r="H388" s="29"/>
      <c r="I388" s="30"/>
      <c r="J388" s="29"/>
      <c r="L388" s="27"/>
      <c r="M388" s="27"/>
      <c r="N388" s="27"/>
    </row>
    <row r="389" customFormat="false" ht="12.75" hidden="false" customHeight="false" outlineLevel="0" collapsed="false">
      <c r="B389" s="22"/>
      <c r="C389" s="22"/>
      <c r="D389" s="27"/>
      <c r="E389" s="27"/>
      <c r="F389" s="27"/>
      <c r="H389" s="29"/>
      <c r="I389" s="30"/>
      <c r="J389" s="29"/>
      <c r="L389" s="27"/>
      <c r="M389" s="27"/>
      <c r="N389" s="27"/>
    </row>
    <row r="390" customFormat="false" ht="12.75" hidden="false" customHeight="false" outlineLevel="0" collapsed="false">
      <c r="B390" s="22"/>
      <c r="C390" s="22"/>
      <c r="D390" s="27"/>
      <c r="E390" s="27"/>
      <c r="F390" s="27"/>
      <c r="H390" s="29"/>
      <c r="I390" s="30"/>
      <c r="J390" s="29"/>
      <c r="L390" s="27"/>
      <c r="M390" s="27"/>
      <c r="N390" s="27"/>
    </row>
    <row r="391" customFormat="false" ht="12.75" hidden="false" customHeight="false" outlineLevel="0" collapsed="false">
      <c r="B391" s="22"/>
      <c r="C391" s="22"/>
      <c r="D391" s="27"/>
      <c r="E391" s="27"/>
      <c r="F391" s="27"/>
      <c r="H391" s="29"/>
      <c r="I391" s="30"/>
      <c r="J391" s="29"/>
      <c r="L391" s="27"/>
      <c r="M391" s="27"/>
      <c r="N391" s="27"/>
    </row>
    <row r="392" customFormat="false" ht="12.75" hidden="false" customHeight="false" outlineLevel="0" collapsed="false">
      <c r="B392" s="22"/>
      <c r="C392" s="22"/>
      <c r="D392" s="27"/>
      <c r="E392" s="27"/>
      <c r="F392" s="27"/>
      <c r="H392" s="29"/>
      <c r="I392" s="30"/>
      <c r="J392" s="29"/>
      <c r="L392" s="27"/>
      <c r="M392" s="27"/>
      <c r="N392" s="27"/>
    </row>
    <row r="393" customFormat="false" ht="12.75" hidden="false" customHeight="false" outlineLevel="0" collapsed="false">
      <c r="B393" s="22"/>
      <c r="C393" s="22"/>
      <c r="D393" s="27"/>
      <c r="E393" s="27"/>
      <c r="F393" s="27"/>
      <c r="H393" s="29"/>
      <c r="I393" s="30"/>
      <c r="J393" s="29"/>
      <c r="L393" s="27"/>
      <c r="M393" s="27"/>
      <c r="N393" s="27"/>
    </row>
    <row r="394" customFormat="false" ht="12.75" hidden="false" customHeight="false" outlineLevel="0" collapsed="false">
      <c r="B394" s="22"/>
      <c r="C394" s="22"/>
      <c r="D394" s="27"/>
      <c r="E394" s="27"/>
      <c r="F394" s="27"/>
      <c r="H394" s="29"/>
      <c r="I394" s="30"/>
      <c r="J394" s="29"/>
      <c r="L394" s="27"/>
      <c r="M394" s="27"/>
      <c r="N394" s="27"/>
    </row>
    <row r="395" customFormat="false" ht="12.75" hidden="false" customHeight="false" outlineLevel="0" collapsed="false">
      <c r="B395" s="22"/>
      <c r="C395" s="22"/>
      <c r="D395" s="27"/>
      <c r="E395" s="27"/>
      <c r="F395" s="27"/>
      <c r="H395" s="29"/>
      <c r="I395" s="30"/>
      <c r="J395" s="29"/>
      <c r="L395" s="27"/>
      <c r="M395" s="27"/>
      <c r="N395" s="27"/>
    </row>
    <row r="396" customFormat="false" ht="12.75" hidden="false" customHeight="false" outlineLevel="0" collapsed="false">
      <c r="B396" s="22"/>
      <c r="C396" s="22"/>
      <c r="D396" s="27"/>
      <c r="E396" s="27"/>
      <c r="F396" s="27"/>
      <c r="H396" s="29"/>
      <c r="I396" s="30"/>
      <c r="J396" s="29"/>
      <c r="L396" s="27"/>
      <c r="M396" s="27"/>
      <c r="N396" s="27"/>
    </row>
    <row r="397" customFormat="false" ht="12.75" hidden="false" customHeight="false" outlineLevel="0" collapsed="false">
      <c r="B397" s="22"/>
      <c r="C397" s="22"/>
      <c r="D397" s="27"/>
      <c r="E397" s="27"/>
      <c r="F397" s="27"/>
      <c r="H397" s="29"/>
      <c r="I397" s="30"/>
      <c r="J397" s="29"/>
      <c r="L397" s="27"/>
      <c r="M397" s="27"/>
      <c r="N397" s="27"/>
    </row>
    <row r="398" customFormat="false" ht="12.75" hidden="false" customHeight="false" outlineLevel="0" collapsed="false">
      <c r="B398" s="22"/>
      <c r="C398" s="22"/>
      <c r="D398" s="27"/>
      <c r="E398" s="27"/>
      <c r="F398" s="27"/>
      <c r="H398" s="29"/>
      <c r="I398" s="30"/>
      <c r="J398" s="29"/>
      <c r="L398" s="27"/>
      <c r="M398" s="27"/>
      <c r="N398" s="27"/>
    </row>
    <row r="399" customFormat="false" ht="12.75" hidden="false" customHeight="false" outlineLevel="0" collapsed="false">
      <c r="B399" s="22"/>
      <c r="C399" s="22"/>
      <c r="D399" s="27"/>
      <c r="E399" s="27"/>
      <c r="F399" s="27"/>
      <c r="H399" s="29"/>
      <c r="I399" s="30"/>
      <c r="J399" s="29"/>
      <c r="L399" s="27"/>
      <c r="M399" s="27"/>
      <c r="N399" s="27"/>
    </row>
    <row r="400" customFormat="false" ht="12.75" hidden="false" customHeight="false" outlineLevel="0" collapsed="false">
      <c r="B400" s="22"/>
      <c r="C400" s="22"/>
      <c r="D400" s="27"/>
      <c r="E400" s="27"/>
      <c r="F400" s="27"/>
      <c r="H400" s="29"/>
      <c r="I400" s="30"/>
      <c r="J400" s="29"/>
      <c r="L400" s="27"/>
      <c r="M400" s="27"/>
      <c r="N400" s="27"/>
    </row>
    <row r="401" customFormat="false" ht="12.75" hidden="false" customHeight="false" outlineLevel="0" collapsed="false">
      <c r="B401" s="22"/>
      <c r="C401" s="22"/>
      <c r="D401" s="27"/>
      <c r="E401" s="27"/>
      <c r="F401" s="27"/>
      <c r="H401" s="29"/>
      <c r="I401" s="30"/>
      <c r="J401" s="29"/>
      <c r="L401" s="27"/>
      <c r="M401" s="27"/>
      <c r="N401" s="27"/>
    </row>
    <row r="402" customFormat="false" ht="12.75" hidden="false" customHeight="false" outlineLevel="0" collapsed="false">
      <c r="B402" s="22"/>
      <c r="C402" s="22"/>
      <c r="D402" s="27"/>
      <c r="E402" s="27"/>
      <c r="F402" s="27"/>
      <c r="H402" s="29"/>
      <c r="I402" s="30"/>
      <c r="J402" s="29"/>
      <c r="L402" s="27"/>
      <c r="M402" s="27"/>
      <c r="N402" s="27"/>
    </row>
    <row r="403" customFormat="false" ht="12.75" hidden="false" customHeight="false" outlineLevel="0" collapsed="false">
      <c r="B403" s="22"/>
      <c r="C403" s="22"/>
      <c r="D403" s="27"/>
      <c r="E403" s="27"/>
      <c r="F403" s="27"/>
      <c r="H403" s="29"/>
      <c r="I403" s="30"/>
      <c r="J403" s="29"/>
      <c r="L403" s="27"/>
      <c r="M403" s="27"/>
      <c r="N403" s="27"/>
    </row>
    <row r="404" customFormat="false" ht="12.75" hidden="false" customHeight="false" outlineLevel="0" collapsed="false">
      <c r="B404" s="22"/>
      <c r="C404" s="22"/>
      <c r="D404" s="27"/>
      <c r="E404" s="27"/>
      <c r="F404" s="27"/>
      <c r="H404" s="29"/>
      <c r="I404" s="30"/>
      <c r="J404" s="29"/>
      <c r="L404" s="27"/>
      <c r="M404" s="27"/>
      <c r="N404" s="27"/>
    </row>
    <row r="405" customFormat="false" ht="12.75" hidden="false" customHeight="false" outlineLevel="0" collapsed="false">
      <c r="B405" s="22"/>
      <c r="C405" s="22"/>
      <c r="D405" s="27"/>
      <c r="E405" s="27"/>
      <c r="F405" s="27"/>
      <c r="H405" s="29"/>
      <c r="I405" s="30"/>
      <c r="J405" s="29"/>
      <c r="L405" s="27"/>
      <c r="M405" s="27"/>
      <c r="N405" s="27"/>
    </row>
    <row r="406" customFormat="false" ht="12.75" hidden="false" customHeight="false" outlineLevel="0" collapsed="false">
      <c r="B406" s="22"/>
      <c r="C406" s="22"/>
      <c r="D406" s="27"/>
      <c r="E406" s="27"/>
      <c r="F406" s="27"/>
      <c r="H406" s="29"/>
      <c r="I406" s="30"/>
      <c r="J406" s="29"/>
      <c r="L406" s="27"/>
      <c r="M406" s="27"/>
      <c r="N406" s="27"/>
    </row>
    <row r="407" customFormat="false" ht="12.75" hidden="false" customHeight="false" outlineLevel="0" collapsed="false">
      <c r="B407" s="22"/>
      <c r="C407" s="22"/>
      <c r="D407" s="27"/>
      <c r="E407" s="27"/>
      <c r="F407" s="27"/>
      <c r="H407" s="29"/>
      <c r="I407" s="30"/>
      <c r="J407" s="29"/>
      <c r="L407" s="27"/>
      <c r="M407" s="27"/>
      <c r="N407" s="27"/>
    </row>
    <row r="408" customFormat="false" ht="12.75" hidden="false" customHeight="false" outlineLevel="0" collapsed="false">
      <c r="B408" s="22"/>
      <c r="C408" s="22"/>
      <c r="D408" s="27"/>
      <c r="E408" s="27"/>
      <c r="F408" s="27"/>
      <c r="H408" s="29"/>
      <c r="I408" s="30"/>
      <c r="J408" s="29"/>
      <c r="L408" s="27"/>
      <c r="M408" s="27"/>
      <c r="N408" s="27"/>
    </row>
    <row r="409" customFormat="false" ht="12.75" hidden="false" customHeight="false" outlineLevel="0" collapsed="false">
      <c r="B409" s="22"/>
      <c r="C409" s="22"/>
      <c r="D409" s="27"/>
      <c r="E409" s="27"/>
      <c r="F409" s="27"/>
      <c r="H409" s="29"/>
      <c r="I409" s="30"/>
      <c r="J409" s="29"/>
      <c r="L409" s="27"/>
      <c r="M409" s="27"/>
      <c r="N409" s="27"/>
    </row>
    <row r="410" customFormat="false" ht="12.75" hidden="false" customHeight="false" outlineLevel="0" collapsed="false">
      <c r="B410" s="22"/>
      <c r="C410" s="22"/>
      <c r="D410" s="27"/>
      <c r="E410" s="27"/>
      <c r="F410" s="27"/>
      <c r="H410" s="29"/>
      <c r="I410" s="30"/>
      <c r="J410" s="29"/>
      <c r="L410" s="27"/>
      <c r="M410" s="27"/>
      <c r="N410" s="27"/>
    </row>
    <row r="411" customFormat="false" ht="12.75" hidden="false" customHeight="false" outlineLevel="0" collapsed="false">
      <c r="B411" s="22"/>
      <c r="C411" s="22"/>
      <c r="D411" s="27"/>
      <c r="E411" s="27"/>
      <c r="F411" s="27"/>
      <c r="H411" s="29"/>
      <c r="I411" s="30"/>
      <c r="J411" s="29"/>
      <c r="L411" s="27"/>
      <c r="M411" s="27"/>
      <c r="N411" s="27"/>
    </row>
    <row r="412" customFormat="false" ht="12.75" hidden="false" customHeight="false" outlineLevel="0" collapsed="false">
      <c r="B412" s="22"/>
      <c r="C412" s="22"/>
      <c r="D412" s="27"/>
      <c r="E412" s="27"/>
      <c r="F412" s="27"/>
      <c r="H412" s="29"/>
      <c r="I412" s="30"/>
      <c r="J412" s="29"/>
      <c r="L412" s="27"/>
      <c r="M412" s="27"/>
      <c r="N412" s="27"/>
    </row>
    <row r="413" customFormat="false" ht="12.75" hidden="false" customHeight="false" outlineLevel="0" collapsed="false">
      <c r="B413" s="22"/>
      <c r="C413" s="22"/>
      <c r="D413" s="27"/>
      <c r="E413" s="27"/>
      <c r="F413" s="27"/>
      <c r="H413" s="29"/>
      <c r="I413" s="30"/>
      <c r="J413" s="29"/>
      <c r="L413" s="27"/>
      <c r="M413" s="27"/>
      <c r="N413" s="27"/>
    </row>
    <row r="414" customFormat="false" ht="12.75" hidden="false" customHeight="false" outlineLevel="0" collapsed="false">
      <c r="B414" s="22"/>
      <c r="C414" s="22"/>
      <c r="D414" s="27"/>
      <c r="E414" s="27"/>
      <c r="F414" s="27"/>
      <c r="H414" s="29"/>
      <c r="I414" s="30"/>
      <c r="J414" s="29"/>
      <c r="L414" s="27"/>
      <c r="M414" s="27"/>
      <c r="N414" s="27"/>
    </row>
    <row r="415" customFormat="false" ht="12.75" hidden="false" customHeight="false" outlineLevel="0" collapsed="false">
      <c r="B415" s="22"/>
      <c r="C415" s="22"/>
      <c r="D415" s="27"/>
      <c r="E415" s="27"/>
      <c r="F415" s="27"/>
      <c r="H415" s="29"/>
      <c r="I415" s="30"/>
      <c r="J415" s="29"/>
      <c r="L415" s="27"/>
      <c r="M415" s="27"/>
      <c r="N415" s="27"/>
    </row>
    <row r="416" customFormat="false" ht="12.75" hidden="false" customHeight="false" outlineLevel="0" collapsed="false">
      <c r="B416" s="22"/>
      <c r="C416" s="22"/>
      <c r="D416" s="27"/>
      <c r="E416" s="27"/>
      <c r="F416" s="27"/>
      <c r="H416" s="29"/>
      <c r="I416" s="30"/>
      <c r="J416" s="29"/>
      <c r="L416" s="27"/>
      <c r="M416" s="27"/>
      <c r="N416" s="27"/>
    </row>
    <row r="417" customFormat="false" ht="12.75" hidden="false" customHeight="false" outlineLevel="0" collapsed="false">
      <c r="B417" s="22"/>
      <c r="C417" s="22"/>
      <c r="D417" s="27"/>
      <c r="E417" s="27"/>
      <c r="F417" s="27"/>
      <c r="H417" s="29"/>
      <c r="I417" s="30"/>
      <c r="J417" s="29"/>
      <c r="L417" s="27"/>
      <c r="M417" s="27"/>
      <c r="N417" s="27"/>
    </row>
    <row r="418" customFormat="false" ht="12.75" hidden="false" customHeight="false" outlineLevel="0" collapsed="false">
      <c r="B418" s="22"/>
      <c r="C418" s="22"/>
      <c r="D418" s="27"/>
      <c r="E418" s="27"/>
      <c r="F418" s="27"/>
      <c r="H418" s="29"/>
      <c r="I418" s="30"/>
      <c r="J418" s="29"/>
      <c r="L418" s="27"/>
      <c r="M418" s="27"/>
      <c r="N418" s="27"/>
    </row>
    <row r="419" customFormat="false" ht="12.75" hidden="false" customHeight="false" outlineLevel="0" collapsed="false">
      <c r="B419" s="22"/>
      <c r="C419" s="22"/>
      <c r="D419" s="27"/>
      <c r="E419" s="27"/>
      <c r="F419" s="27"/>
      <c r="H419" s="29"/>
      <c r="I419" s="30"/>
      <c r="J419" s="29"/>
      <c r="L419" s="27"/>
      <c r="M419" s="27"/>
      <c r="N419" s="27"/>
    </row>
    <row r="420" customFormat="false" ht="12.75" hidden="false" customHeight="false" outlineLevel="0" collapsed="false">
      <c r="B420" s="22"/>
      <c r="C420" s="22"/>
      <c r="D420" s="27"/>
      <c r="E420" s="27"/>
      <c r="F420" s="27"/>
      <c r="H420" s="29"/>
      <c r="I420" s="30"/>
      <c r="J420" s="29"/>
      <c r="L420" s="27"/>
      <c r="M420" s="27"/>
      <c r="N420" s="27"/>
    </row>
    <row r="421" customFormat="false" ht="12.75" hidden="false" customHeight="false" outlineLevel="0" collapsed="false">
      <c r="B421" s="22"/>
      <c r="C421" s="22"/>
      <c r="D421" s="27"/>
      <c r="E421" s="27"/>
      <c r="F421" s="27"/>
      <c r="H421" s="29"/>
      <c r="I421" s="30"/>
      <c r="J421" s="29"/>
      <c r="L421" s="27"/>
      <c r="M421" s="27"/>
      <c r="N421" s="27"/>
    </row>
    <row r="422" customFormat="false" ht="12.75" hidden="false" customHeight="false" outlineLevel="0" collapsed="false">
      <c r="B422" s="22"/>
      <c r="C422" s="22"/>
      <c r="D422" s="27"/>
      <c r="E422" s="27"/>
      <c r="F422" s="27"/>
      <c r="H422" s="29"/>
      <c r="I422" s="30"/>
      <c r="J422" s="29"/>
      <c r="L422" s="27"/>
      <c r="M422" s="27"/>
      <c r="N422" s="27"/>
    </row>
    <row r="423" customFormat="false" ht="12.75" hidden="false" customHeight="false" outlineLevel="0" collapsed="false">
      <c r="B423" s="22"/>
      <c r="C423" s="22"/>
      <c r="D423" s="27"/>
      <c r="E423" s="27"/>
      <c r="F423" s="27"/>
      <c r="H423" s="29"/>
      <c r="I423" s="30"/>
      <c r="J423" s="29"/>
      <c r="L423" s="27"/>
      <c r="M423" s="27"/>
      <c r="N423" s="27"/>
    </row>
    <row r="424" customFormat="false" ht="12.75" hidden="false" customHeight="false" outlineLevel="0" collapsed="false">
      <c r="B424" s="22"/>
      <c r="C424" s="22"/>
      <c r="D424" s="27"/>
      <c r="E424" s="27"/>
      <c r="F424" s="27"/>
      <c r="H424" s="29"/>
      <c r="I424" s="30"/>
      <c r="J424" s="29"/>
      <c r="L424" s="27"/>
      <c r="M424" s="27"/>
      <c r="N424" s="27"/>
    </row>
    <row r="425" customFormat="false" ht="12.75" hidden="false" customHeight="false" outlineLevel="0" collapsed="false">
      <c r="B425" s="22"/>
      <c r="C425" s="22"/>
      <c r="D425" s="27"/>
      <c r="E425" s="27"/>
      <c r="F425" s="27"/>
      <c r="H425" s="29"/>
      <c r="I425" s="30"/>
      <c r="J425" s="29"/>
      <c r="L425" s="27"/>
      <c r="M425" s="27"/>
      <c r="N425" s="27"/>
    </row>
    <row r="426" customFormat="false" ht="12.75" hidden="false" customHeight="false" outlineLevel="0" collapsed="false">
      <c r="B426" s="22"/>
      <c r="C426" s="22"/>
      <c r="D426" s="27"/>
      <c r="E426" s="27"/>
      <c r="F426" s="27"/>
      <c r="H426" s="29"/>
      <c r="I426" s="30"/>
      <c r="J426" s="29"/>
      <c r="L426" s="27"/>
      <c r="M426" s="27"/>
      <c r="N426" s="27"/>
    </row>
    <row r="427" customFormat="false" ht="12.75" hidden="false" customHeight="false" outlineLevel="0" collapsed="false">
      <c r="B427" s="22"/>
      <c r="C427" s="22"/>
      <c r="D427" s="27"/>
      <c r="E427" s="27"/>
      <c r="F427" s="27"/>
      <c r="H427" s="29"/>
      <c r="I427" s="30"/>
      <c r="J427" s="29"/>
      <c r="L427" s="27"/>
      <c r="M427" s="27"/>
      <c r="N427" s="27"/>
    </row>
    <row r="428" customFormat="false" ht="12.75" hidden="false" customHeight="false" outlineLevel="0" collapsed="false">
      <c r="B428" s="22"/>
      <c r="C428" s="22"/>
      <c r="D428" s="27"/>
      <c r="E428" s="27"/>
      <c r="F428" s="27"/>
      <c r="H428" s="29"/>
      <c r="I428" s="30"/>
      <c r="J428" s="29"/>
      <c r="L428" s="27"/>
      <c r="M428" s="27"/>
      <c r="N428" s="27"/>
    </row>
    <row r="429" customFormat="false" ht="12.75" hidden="false" customHeight="false" outlineLevel="0" collapsed="false">
      <c r="B429" s="22"/>
      <c r="C429" s="22"/>
      <c r="D429" s="27"/>
      <c r="E429" s="27"/>
      <c r="F429" s="27"/>
      <c r="H429" s="29"/>
      <c r="I429" s="30"/>
      <c r="J429" s="29"/>
      <c r="L429" s="27"/>
      <c r="M429" s="27"/>
      <c r="N429" s="27"/>
    </row>
    <row r="430" customFormat="false" ht="12.75" hidden="false" customHeight="false" outlineLevel="0" collapsed="false">
      <c r="B430" s="22"/>
      <c r="C430" s="22"/>
      <c r="D430" s="27"/>
      <c r="E430" s="27"/>
      <c r="F430" s="27"/>
      <c r="H430" s="29"/>
      <c r="I430" s="30"/>
      <c r="J430" s="29"/>
      <c r="L430" s="27"/>
      <c r="M430" s="27"/>
      <c r="N430" s="27"/>
    </row>
    <row r="431" customFormat="false" ht="12.75" hidden="false" customHeight="false" outlineLevel="0" collapsed="false">
      <c r="B431" s="22"/>
      <c r="C431" s="22"/>
      <c r="D431" s="27"/>
      <c r="E431" s="27"/>
      <c r="F431" s="27"/>
      <c r="H431" s="29"/>
      <c r="I431" s="30"/>
      <c r="J431" s="29"/>
      <c r="L431" s="27"/>
      <c r="M431" s="27"/>
      <c r="N431" s="27"/>
    </row>
    <row r="432" customFormat="false" ht="12.75" hidden="false" customHeight="false" outlineLevel="0" collapsed="false">
      <c r="B432" s="22"/>
      <c r="C432" s="22"/>
      <c r="D432" s="27"/>
      <c r="E432" s="27"/>
      <c r="F432" s="27"/>
      <c r="H432" s="29"/>
      <c r="I432" s="30"/>
      <c r="J432" s="29"/>
      <c r="L432" s="27"/>
      <c r="M432" s="27"/>
      <c r="N432" s="27"/>
    </row>
    <row r="433" customFormat="false" ht="12.75" hidden="false" customHeight="false" outlineLevel="0" collapsed="false">
      <c r="B433" s="22"/>
      <c r="C433" s="22"/>
      <c r="D433" s="27"/>
      <c r="E433" s="27"/>
      <c r="F433" s="27"/>
      <c r="H433" s="29"/>
      <c r="I433" s="30"/>
      <c r="J433" s="29"/>
      <c r="L433" s="27"/>
      <c r="M433" s="27"/>
      <c r="N433" s="27"/>
    </row>
    <row r="434" customFormat="false" ht="12.75" hidden="false" customHeight="false" outlineLevel="0" collapsed="false">
      <c r="B434" s="22"/>
      <c r="C434" s="22"/>
      <c r="D434" s="27"/>
      <c r="E434" s="27"/>
      <c r="F434" s="27"/>
      <c r="H434" s="29"/>
      <c r="I434" s="30"/>
      <c r="J434" s="29"/>
      <c r="L434" s="27"/>
      <c r="M434" s="27"/>
      <c r="N434" s="27"/>
    </row>
    <row r="435" customFormat="false" ht="12.75" hidden="false" customHeight="false" outlineLevel="0" collapsed="false">
      <c r="B435" s="22"/>
      <c r="C435" s="22"/>
      <c r="D435" s="27"/>
      <c r="E435" s="27"/>
      <c r="F435" s="27"/>
      <c r="H435" s="29"/>
      <c r="I435" s="30"/>
      <c r="J435" s="29"/>
      <c r="L435" s="27"/>
      <c r="M435" s="27"/>
      <c r="N435" s="27"/>
    </row>
    <row r="436" customFormat="false" ht="12.75" hidden="false" customHeight="false" outlineLevel="0" collapsed="false">
      <c r="B436" s="22"/>
      <c r="C436" s="22"/>
      <c r="D436" s="27"/>
      <c r="E436" s="27"/>
      <c r="F436" s="27"/>
      <c r="H436" s="29"/>
      <c r="I436" s="30"/>
      <c r="J436" s="29"/>
      <c r="L436" s="27"/>
      <c r="M436" s="27"/>
      <c r="N436" s="27"/>
    </row>
    <row r="437" customFormat="false" ht="12.75" hidden="false" customHeight="false" outlineLevel="0" collapsed="false">
      <c r="B437" s="22"/>
      <c r="C437" s="22"/>
      <c r="D437" s="27"/>
      <c r="E437" s="27"/>
      <c r="F437" s="27"/>
      <c r="H437" s="29"/>
      <c r="I437" s="30"/>
      <c r="J437" s="29"/>
      <c r="L437" s="27"/>
      <c r="M437" s="27"/>
      <c r="N437" s="27"/>
    </row>
    <row r="438" customFormat="false" ht="12.75" hidden="false" customHeight="false" outlineLevel="0" collapsed="false">
      <c r="B438" s="22"/>
      <c r="C438" s="22"/>
      <c r="D438" s="27"/>
      <c r="E438" s="27"/>
      <c r="F438" s="27"/>
      <c r="H438" s="29"/>
      <c r="I438" s="30"/>
      <c r="J438" s="29"/>
      <c r="L438" s="27"/>
      <c r="M438" s="27"/>
      <c r="N438" s="27"/>
    </row>
    <row r="439" customFormat="false" ht="12.75" hidden="false" customHeight="false" outlineLevel="0" collapsed="false">
      <c r="B439" s="22"/>
      <c r="C439" s="22"/>
      <c r="D439" s="27"/>
      <c r="E439" s="27"/>
      <c r="F439" s="27"/>
      <c r="H439" s="29"/>
      <c r="I439" s="30"/>
      <c r="J439" s="29"/>
      <c r="L439" s="27"/>
      <c r="M439" s="27"/>
      <c r="N439" s="27"/>
    </row>
    <row r="440" customFormat="false" ht="12.75" hidden="false" customHeight="false" outlineLevel="0" collapsed="false">
      <c r="B440" s="22"/>
      <c r="C440" s="22"/>
      <c r="D440" s="27"/>
      <c r="E440" s="27"/>
      <c r="F440" s="27"/>
      <c r="H440" s="29"/>
      <c r="I440" s="30"/>
      <c r="J440" s="29"/>
      <c r="L440" s="27"/>
      <c r="M440" s="27"/>
      <c r="N440" s="27"/>
    </row>
    <row r="441" customFormat="false" ht="12.75" hidden="false" customHeight="false" outlineLevel="0" collapsed="false">
      <c r="B441" s="22"/>
      <c r="C441" s="22"/>
      <c r="D441" s="27"/>
      <c r="E441" s="27"/>
      <c r="F441" s="27"/>
      <c r="H441" s="29"/>
      <c r="I441" s="30"/>
      <c r="J441" s="29"/>
      <c r="L441" s="27"/>
      <c r="M441" s="27"/>
      <c r="N441" s="27"/>
    </row>
    <row r="442" customFormat="false" ht="12.75" hidden="false" customHeight="false" outlineLevel="0" collapsed="false">
      <c r="B442" s="22"/>
      <c r="C442" s="22"/>
      <c r="D442" s="27"/>
      <c r="E442" s="27"/>
      <c r="F442" s="27"/>
      <c r="H442" s="29"/>
      <c r="I442" s="30"/>
      <c r="J442" s="29"/>
      <c r="L442" s="27"/>
      <c r="M442" s="27"/>
      <c r="N442" s="27"/>
    </row>
    <row r="443" customFormat="false" ht="12.75" hidden="false" customHeight="false" outlineLevel="0" collapsed="false">
      <c r="B443" s="22"/>
      <c r="C443" s="22"/>
      <c r="D443" s="27"/>
      <c r="E443" s="27"/>
      <c r="F443" s="27"/>
      <c r="H443" s="29"/>
      <c r="I443" s="30"/>
      <c r="J443" s="29"/>
      <c r="L443" s="27"/>
      <c r="M443" s="27"/>
      <c r="N443" s="27"/>
    </row>
    <row r="444" customFormat="false" ht="12.75" hidden="false" customHeight="false" outlineLevel="0" collapsed="false">
      <c r="B444" s="22"/>
      <c r="C444" s="22"/>
      <c r="D444" s="27"/>
      <c r="E444" s="27"/>
      <c r="F444" s="27"/>
      <c r="H444" s="29"/>
      <c r="I444" s="30"/>
      <c r="J444" s="29"/>
      <c r="L444" s="27"/>
      <c r="M444" s="27"/>
      <c r="N444" s="27"/>
    </row>
    <row r="445" customFormat="false" ht="12.75" hidden="false" customHeight="false" outlineLevel="0" collapsed="false">
      <c r="B445" s="22"/>
      <c r="C445" s="22"/>
      <c r="D445" s="27"/>
      <c r="E445" s="27"/>
      <c r="F445" s="27"/>
      <c r="H445" s="29"/>
      <c r="I445" s="30"/>
      <c r="J445" s="29"/>
      <c r="L445" s="27"/>
      <c r="M445" s="27"/>
      <c r="N445" s="27"/>
    </row>
    <row r="446" customFormat="false" ht="12.75" hidden="false" customHeight="false" outlineLevel="0" collapsed="false">
      <c r="B446" s="22"/>
      <c r="C446" s="22"/>
      <c r="D446" s="27"/>
      <c r="E446" s="27"/>
      <c r="F446" s="27"/>
      <c r="H446" s="29"/>
      <c r="I446" s="30"/>
      <c r="J446" s="29"/>
      <c r="L446" s="27"/>
      <c r="M446" s="27"/>
      <c r="N446" s="27"/>
    </row>
    <row r="447" customFormat="false" ht="12.75" hidden="false" customHeight="false" outlineLevel="0" collapsed="false">
      <c r="B447" s="22"/>
      <c r="C447" s="22"/>
      <c r="D447" s="27"/>
      <c r="E447" s="27"/>
      <c r="F447" s="27"/>
      <c r="H447" s="29"/>
      <c r="I447" s="30"/>
      <c r="J447" s="29"/>
      <c r="L447" s="27"/>
      <c r="M447" s="27"/>
      <c r="N447" s="27"/>
    </row>
    <row r="448" customFormat="false" ht="12.75" hidden="false" customHeight="false" outlineLevel="0" collapsed="false">
      <c r="B448" s="22"/>
      <c r="C448" s="22"/>
      <c r="D448" s="27"/>
      <c r="E448" s="27"/>
      <c r="F448" s="27"/>
      <c r="H448" s="29"/>
      <c r="I448" s="30"/>
      <c r="J448" s="29"/>
      <c r="L448" s="27"/>
      <c r="M448" s="27"/>
      <c r="N448" s="27"/>
    </row>
    <row r="449" customFormat="false" ht="12.75" hidden="false" customHeight="false" outlineLevel="0" collapsed="false">
      <c r="B449" s="22"/>
      <c r="C449" s="22"/>
      <c r="D449" s="27"/>
      <c r="E449" s="27"/>
      <c r="F449" s="27"/>
      <c r="H449" s="29"/>
      <c r="I449" s="30"/>
      <c r="J449" s="29"/>
      <c r="L449" s="27"/>
      <c r="M449" s="27"/>
      <c r="N449" s="27"/>
    </row>
    <row r="450" customFormat="false" ht="12.75" hidden="false" customHeight="false" outlineLevel="0" collapsed="false">
      <c r="B450" s="22"/>
      <c r="C450" s="22"/>
      <c r="D450" s="27"/>
      <c r="E450" s="27"/>
      <c r="F450" s="27"/>
      <c r="H450" s="29"/>
      <c r="I450" s="30"/>
      <c r="J450" s="29"/>
      <c r="L450" s="27"/>
      <c r="M450" s="27"/>
      <c r="N450" s="27"/>
    </row>
    <row r="451" customFormat="false" ht="12.75" hidden="false" customHeight="false" outlineLevel="0" collapsed="false">
      <c r="B451" s="22"/>
      <c r="C451" s="22"/>
      <c r="D451" s="27"/>
      <c r="E451" s="27"/>
      <c r="F451" s="27"/>
      <c r="H451" s="29"/>
      <c r="I451" s="30"/>
      <c r="J451" s="29"/>
      <c r="L451" s="27"/>
      <c r="M451" s="27"/>
      <c r="N451" s="27"/>
    </row>
    <row r="452" customFormat="false" ht="12.75" hidden="false" customHeight="false" outlineLevel="0" collapsed="false">
      <c r="B452" s="22"/>
      <c r="C452" s="22"/>
      <c r="D452" s="27"/>
      <c r="E452" s="27"/>
      <c r="F452" s="27"/>
      <c r="H452" s="29"/>
      <c r="I452" s="30"/>
      <c r="J452" s="29"/>
      <c r="L452" s="27"/>
      <c r="M452" s="27"/>
      <c r="N452" s="27"/>
    </row>
    <row r="453" customFormat="false" ht="12.75" hidden="false" customHeight="false" outlineLevel="0" collapsed="false">
      <c r="B453" s="22"/>
      <c r="C453" s="22"/>
      <c r="D453" s="27"/>
      <c r="E453" s="27"/>
      <c r="F453" s="27"/>
      <c r="H453" s="29"/>
      <c r="I453" s="30"/>
      <c r="J453" s="29"/>
      <c r="L453" s="27"/>
      <c r="M453" s="27"/>
      <c r="N453" s="27"/>
    </row>
    <row r="454" customFormat="false" ht="12.75" hidden="false" customHeight="false" outlineLevel="0" collapsed="false">
      <c r="B454" s="22"/>
      <c r="C454" s="22"/>
      <c r="D454" s="27"/>
      <c r="E454" s="27"/>
      <c r="F454" s="27"/>
      <c r="H454" s="29"/>
      <c r="I454" s="30"/>
      <c r="J454" s="29"/>
      <c r="L454" s="27"/>
      <c r="M454" s="27"/>
      <c r="N454" s="27"/>
    </row>
    <row r="455" customFormat="false" ht="12.75" hidden="false" customHeight="false" outlineLevel="0" collapsed="false">
      <c r="B455" s="22"/>
      <c r="C455" s="22"/>
      <c r="D455" s="27"/>
      <c r="E455" s="27"/>
      <c r="F455" s="27"/>
      <c r="H455" s="29"/>
      <c r="I455" s="30"/>
      <c r="J455" s="29"/>
      <c r="L455" s="27"/>
      <c r="M455" s="27"/>
      <c r="N455" s="27"/>
    </row>
    <row r="456" customFormat="false" ht="12.75" hidden="false" customHeight="false" outlineLevel="0" collapsed="false">
      <c r="B456" s="22"/>
      <c r="C456" s="22"/>
      <c r="D456" s="27"/>
      <c r="E456" s="27"/>
      <c r="F456" s="27"/>
      <c r="H456" s="29"/>
      <c r="I456" s="30"/>
      <c r="J456" s="29"/>
      <c r="L456" s="27"/>
      <c r="M456" s="27"/>
      <c r="N456" s="27"/>
    </row>
    <row r="457" customFormat="false" ht="12.75" hidden="false" customHeight="false" outlineLevel="0" collapsed="false">
      <c r="B457" s="22"/>
      <c r="C457" s="22"/>
      <c r="D457" s="27"/>
      <c r="E457" s="27"/>
      <c r="F457" s="27"/>
      <c r="H457" s="29"/>
      <c r="I457" s="30"/>
      <c r="J457" s="29"/>
      <c r="L457" s="27"/>
      <c r="M457" s="27"/>
      <c r="N457" s="27"/>
    </row>
    <row r="458" customFormat="false" ht="12.75" hidden="false" customHeight="false" outlineLevel="0" collapsed="false">
      <c r="B458" s="22"/>
      <c r="C458" s="22"/>
      <c r="D458" s="27"/>
      <c r="E458" s="27"/>
      <c r="F458" s="27"/>
      <c r="H458" s="29"/>
      <c r="I458" s="30"/>
      <c r="J458" s="29"/>
      <c r="L458" s="27"/>
      <c r="M458" s="27"/>
      <c r="N458" s="27"/>
    </row>
    <row r="459" customFormat="false" ht="12.75" hidden="false" customHeight="false" outlineLevel="0" collapsed="false">
      <c r="B459" s="22"/>
      <c r="C459" s="22"/>
      <c r="D459" s="27"/>
      <c r="E459" s="27"/>
      <c r="F459" s="27"/>
      <c r="H459" s="29"/>
      <c r="I459" s="30"/>
      <c r="J459" s="29"/>
      <c r="L459" s="27"/>
      <c r="M459" s="27"/>
      <c r="N459" s="27"/>
    </row>
    <row r="460" customFormat="false" ht="12.75" hidden="false" customHeight="false" outlineLevel="0" collapsed="false">
      <c r="B460" s="22"/>
      <c r="C460" s="22"/>
      <c r="D460" s="27"/>
      <c r="E460" s="27"/>
      <c r="F460" s="27"/>
      <c r="H460" s="29"/>
      <c r="I460" s="30"/>
      <c r="J460" s="29"/>
      <c r="L460" s="27"/>
      <c r="M460" s="27"/>
      <c r="N460" s="27"/>
    </row>
    <row r="461" customFormat="false" ht="12.75" hidden="false" customHeight="false" outlineLevel="0" collapsed="false">
      <c r="B461" s="22"/>
      <c r="C461" s="22"/>
      <c r="D461" s="27"/>
      <c r="E461" s="27"/>
      <c r="F461" s="27"/>
      <c r="H461" s="29"/>
      <c r="I461" s="30"/>
      <c r="J461" s="29"/>
      <c r="L461" s="27"/>
      <c r="M461" s="27"/>
      <c r="N461" s="27"/>
    </row>
    <row r="462" customFormat="false" ht="12.75" hidden="false" customHeight="false" outlineLevel="0" collapsed="false">
      <c r="B462" s="22"/>
      <c r="C462" s="22"/>
      <c r="D462" s="27"/>
      <c r="E462" s="27"/>
      <c r="F462" s="27"/>
      <c r="H462" s="29"/>
      <c r="I462" s="30"/>
      <c r="J462" s="29"/>
      <c r="L462" s="27"/>
      <c r="M462" s="27"/>
      <c r="N462" s="27"/>
    </row>
    <row r="463" customFormat="false" ht="12.75" hidden="false" customHeight="false" outlineLevel="0" collapsed="false">
      <c r="B463" s="22"/>
      <c r="C463" s="22"/>
      <c r="D463" s="27"/>
      <c r="E463" s="27"/>
      <c r="F463" s="27"/>
      <c r="H463" s="29"/>
      <c r="I463" s="30"/>
      <c r="J463" s="29"/>
      <c r="L463" s="27"/>
      <c r="M463" s="27"/>
      <c r="N463" s="27"/>
    </row>
    <row r="464" customFormat="false" ht="12.75" hidden="false" customHeight="false" outlineLevel="0" collapsed="false">
      <c r="B464" s="22"/>
      <c r="C464" s="22"/>
      <c r="D464" s="27"/>
      <c r="E464" s="27"/>
      <c r="F464" s="27"/>
      <c r="H464" s="29"/>
      <c r="I464" s="30"/>
      <c r="J464" s="29"/>
      <c r="L464" s="27"/>
      <c r="M464" s="27"/>
      <c r="N464" s="27"/>
    </row>
    <row r="465" customFormat="false" ht="12.75" hidden="false" customHeight="false" outlineLevel="0" collapsed="false">
      <c r="B465" s="22"/>
      <c r="C465" s="22"/>
      <c r="D465" s="27"/>
      <c r="E465" s="27"/>
      <c r="F465" s="27"/>
      <c r="H465" s="29"/>
      <c r="I465" s="30"/>
      <c r="J465" s="29"/>
      <c r="L465" s="27"/>
      <c r="M465" s="27"/>
      <c r="N465" s="27"/>
    </row>
    <row r="466" customFormat="false" ht="12.75" hidden="false" customHeight="false" outlineLevel="0" collapsed="false">
      <c r="B466" s="22"/>
      <c r="C466" s="22"/>
      <c r="D466" s="27"/>
      <c r="E466" s="27"/>
      <c r="F466" s="27"/>
      <c r="H466" s="29"/>
      <c r="I466" s="30"/>
      <c r="J466" s="29"/>
      <c r="L466" s="27"/>
      <c r="M466" s="27"/>
      <c r="N466" s="27"/>
    </row>
    <row r="467" customFormat="false" ht="12.75" hidden="false" customHeight="false" outlineLevel="0" collapsed="false">
      <c r="B467" s="22"/>
      <c r="C467" s="22"/>
      <c r="D467" s="27"/>
      <c r="E467" s="27"/>
      <c r="F467" s="27"/>
      <c r="H467" s="29"/>
      <c r="I467" s="30"/>
      <c r="J467" s="29"/>
      <c r="L467" s="27"/>
      <c r="M467" s="27"/>
      <c r="N467" s="27"/>
    </row>
    <row r="468" customFormat="false" ht="12.75" hidden="false" customHeight="false" outlineLevel="0" collapsed="false">
      <c r="B468" s="22"/>
      <c r="C468" s="22"/>
      <c r="D468" s="27"/>
      <c r="E468" s="27"/>
      <c r="F468" s="27"/>
      <c r="H468" s="29"/>
      <c r="I468" s="30"/>
      <c r="J468" s="29"/>
      <c r="L468" s="27"/>
      <c r="M468" s="27"/>
      <c r="N468" s="27"/>
    </row>
    <row r="469" customFormat="false" ht="12.75" hidden="false" customHeight="false" outlineLevel="0" collapsed="false">
      <c r="B469" s="22"/>
      <c r="C469" s="22"/>
      <c r="D469" s="27"/>
      <c r="E469" s="27"/>
      <c r="F469" s="27"/>
      <c r="H469" s="29"/>
      <c r="I469" s="30"/>
      <c r="J469" s="29"/>
      <c r="L469" s="27"/>
      <c r="M469" s="27"/>
      <c r="N469" s="27"/>
    </row>
    <row r="470" customFormat="false" ht="12.75" hidden="false" customHeight="false" outlineLevel="0" collapsed="false">
      <c r="B470" s="22"/>
      <c r="C470" s="22"/>
      <c r="D470" s="27"/>
      <c r="E470" s="27"/>
      <c r="F470" s="27"/>
      <c r="H470" s="29"/>
      <c r="I470" s="30"/>
      <c r="J470" s="29"/>
      <c r="L470" s="27"/>
      <c r="M470" s="27"/>
      <c r="N470" s="27"/>
    </row>
    <row r="471" customFormat="false" ht="12.75" hidden="false" customHeight="false" outlineLevel="0" collapsed="false">
      <c r="B471" s="22"/>
      <c r="C471" s="22"/>
      <c r="D471" s="27"/>
      <c r="E471" s="27"/>
      <c r="F471" s="27"/>
      <c r="H471" s="29"/>
      <c r="I471" s="30"/>
      <c r="J471" s="29"/>
      <c r="L471" s="27"/>
      <c r="M471" s="27"/>
      <c r="N471" s="27"/>
    </row>
    <row r="472" customFormat="false" ht="12.75" hidden="false" customHeight="false" outlineLevel="0" collapsed="false">
      <c r="B472" s="22"/>
      <c r="C472" s="22"/>
      <c r="D472" s="27"/>
      <c r="E472" s="27"/>
      <c r="F472" s="27"/>
      <c r="H472" s="29"/>
      <c r="I472" s="30"/>
      <c r="J472" s="29"/>
      <c r="L472" s="27"/>
      <c r="M472" s="27"/>
      <c r="N472" s="27"/>
    </row>
    <row r="473" customFormat="false" ht="12.75" hidden="false" customHeight="false" outlineLevel="0" collapsed="false">
      <c r="B473" s="22"/>
      <c r="C473" s="22"/>
      <c r="D473" s="27"/>
      <c r="E473" s="27"/>
      <c r="F473" s="27"/>
      <c r="H473" s="29"/>
      <c r="I473" s="30"/>
      <c r="J473" s="29"/>
      <c r="L473" s="27"/>
      <c r="M473" s="27"/>
      <c r="N473" s="27"/>
    </row>
    <row r="474" customFormat="false" ht="12.75" hidden="false" customHeight="false" outlineLevel="0" collapsed="false">
      <c r="B474" s="22"/>
      <c r="C474" s="22"/>
      <c r="D474" s="27"/>
      <c r="E474" s="27"/>
      <c r="F474" s="27"/>
      <c r="H474" s="29"/>
      <c r="I474" s="30"/>
      <c r="J474" s="29"/>
      <c r="L474" s="27"/>
      <c r="M474" s="27"/>
      <c r="N474" s="27"/>
    </row>
    <row r="475" customFormat="false" ht="12.75" hidden="false" customHeight="false" outlineLevel="0" collapsed="false">
      <c r="B475" s="22"/>
      <c r="C475" s="22"/>
      <c r="D475" s="27"/>
      <c r="E475" s="27"/>
      <c r="F475" s="27"/>
      <c r="H475" s="29"/>
      <c r="I475" s="30"/>
      <c r="J475" s="29"/>
      <c r="L475" s="27"/>
      <c r="M475" s="27"/>
      <c r="N475" s="27"/>
    </row>
    <row r="476" customFormat="false" ht="12.75" hidden="false" customHeight="false" outlineLevel="0" collapsed="false">
      <c r="B476" s="22"/>
      <c r="C476" s="22"/>
      <c r="D476" s="27"/>
      <c r="E476" s="27"/>
      <c r="F476" s="27"/>
      <c r="H476" s="29"/>
      <c r="I476" s="30"/>
      <c r="J476" s="29"/>
      <c r="L476" s="27"/>
      <c r="M476" s="27"/>
      <c r="N476" s="27"/>
    </row>
    <row r="477" customFormat="false" ht="12.75" hidden="false" customHeight="false" outlineLevel="0" collapsed="false">
      <c r="B477" s="22"/>
      <c r="C477" s="22"/>
      <c r="D477" s="27"/>
      <c r="E477" s="27"/>
      <c r="F477" s="27"/>
      <c r="H477" s="29"/>
      <c r="I477" s="30"/>
      <c r="J477" s="29"/>
      <c r="L477" s="27"/>
      <c r="M477" s="27"/>
      <c r="N477" s="27"/>
    </row>
    <row r="478" customFormat="false" ht="12.75" hidden="false" customHeight="false" outlineLevel="0" collapsed="false">
      <c r="B478" s="22"/>
      <c r="C478" s="22"/>
      <c r="D478" s="27"/>
      <c r="E478" s="27"/>
      <c r="F478" s="27"/>
      <c r="H478" s="29"/>
      <c r="I478" s="30"/>
      <c r="J478" s="29"/>
      <c r="L478" s="27"/>
      <c r="M478" s="27"/>
      <c r="N478" s="27"/>
    </row>
    <row r="479" customFormat="false" ht="12.75" hidden="false" customHeight="false" outlineLevel="0" collapsed="false">
      <c r="B479" s="22"/>
      <c r="C479" s="22"/>
      <c r="D479" s="27"/>
      <c r="E479" s="27"/>
      <c r="F479" s="27"/>
      <c r="H479" s="29"/>
      <c r="I479" s="30"/>
      <c r="J479" s="29"/>
      <c r="L479" s="27"/>
      <c r="M479" s="27"/>
      <c r="N479" s="27"/>
    </row>
    <row r="480" customFormat="false" ht="12.75" hidden="false" customHeight="false" outlineLevel="0" collapsed="false">
      <c r="B480" s="22"/>
      <c r="C480" s="22"/>
      <c r="D480" s="27"/>
      <c r="E480" s="27"/>
      <c r="F480" s="27"/>
      <c r="H480" s="29"/>
      <c r="I480" s="30"/>
      <c r="J480" s="29"/>
      <c r="L480" s="27"/>
      <c r="M480" s="27"/>
      <c r="N480" s="27"/>
    </row>
    <row r="481" customFormat="false" ht="12.75" hidden="false" customHeight="false" outlineLevel="0" collapsed="false">
      <c r="B481" s="22"/>
      <c r="C481" s="22"/>
      <c r="D481" s="27"/>
      <c r="E481" s="27"/>
      <c r="F481" s="27"/>
      <c r="H481" s="29"/>
      <c r="I481" s="30"/>
      <c r="J481" s="29"/>
      <c r="L481" s="27"/>
      <c r="M481" s="27"/>
      <c r="N481" s="27"/>
    </row>
    <row r="482" customFormat="false" ht="12.75" hidden="false" customHeight="false" outlineLevel="0" collapsed="false">
      <c r="B482" s="22"/>
      <c r="C482" s="22"/>
      <c r="D482" s="27"/>
      <c r="E482" s="27"/>
      <c r="F482" s="27"/>
      <c r="H482" s="29"/>
      <c r="I482" s="30"/>
      <c r="J482" s="29"/>
      <c r="L482" s="27"/>
      <c r="M482" s="27"/>
      <c r="N482" s="27"/>
    </row>
    <row r="483" customFormat="false" ht="12.75" hidden="false" customHeight="false" outlineLevel="0" collapsed="false">
      <c r="B483" s="22"/>
      <c r="C483" s="22"/>
      <c r="D483" s="27"/>
      <c r="E483" s="27"/>
      <c r="F483" s="27"/>
      <c r="H483" s="29"/>
      <c r="I483" s="30"/>
      <c r="J483" s="29"/>
      <c r="L483" s="27"/>
      <c r="M483" s="27"/>
      <c r="N483" s="27"/>
    </row>
    <row r="484" customFormat="false" ht="12.75" hidden="false" customHeight="false" outlineLevel="0" collapsed="false">
      <c r="B484" s="22"/>
      <c r="C484" s="22"/>
      <c r="D484" s="27"/>
      <c r="E484" s="27"/>
      <c r="F484" s="27"/>
      <c r="H484" s="29"/>
      <c r="I484" s="30"/>
      <c r="J484" s="29"/>
      <c r="L484" s="27"/>
      <c r="M484" s="27"/>
      <c r="N484" s="27"/>
    </row>
    <row r="485" customFormat="false" ht="12.75" hidden="false" customHeight="false" outlineLevel="0" collapsed="false">
      <c r="B485" s="22"/>
      <c r="C485" s="22"/>
      <c r="D485" s="27"/>
      <c r="E485" s="27"/>
      <c r="F485" s="27"/>
      <c r="H485" s="29"/>
      <c r="I485" s="30"/>
      <c r="J485" s="29"/>
      <c r="L485" s="27"/>
      <c r="M485" s="27"/>
      <c r="N485" s="27"/>
    </row>
    <row r="486" customFormat="false" ht="12.75" hidden="false" customHeight="false" outlineLevel="0" collapsed="false">
      <c r="B486" s="22"/>
      <c r="C486" s="22"/>
      <c r="D486" s="27"/>
      <c r="E486" s="27"/>
      <c r="F486" s="27"/>
      <c r="H486" s="29"/>
      <c r="I486" s="30"/>
      <c r="J486" s="29"/>
      <c r="L486" s="27"/>
      <c r="M486" s="27"/>
      <c r="N486" s="27"/>
    </row>
    <row r="487" customFormat="false" ht="12.75" hidden="false" customHeight="false" outlineLevel="0" collapsed="false">
      <c r="B487" s="22"/>
      <c r="C487" s="22"/>
      <c r="D487" s="27"/>
      <c r="E487" s="27"/>
      <c r="F487" s="27"/>
      <c r="H487" s="29"/>
      <c r="I487" s="30"/>
      <c r="J487" s="29"/>
      <c r="L487" s="27"/>
      <c r="M487" s="27"/>
      <c r="N487" s="27"/>
    </row>
    <row r="488" customFormat="false" ht="12.75" hidden="false" customHeight="false" outlineLevel="0" collapsed="false">
      <c r="B488" s="22"/>
      <c r="C488" s="22"/>
      <c r="D488" s="27"/>
      <c r="E488" s="27"/>
      <c r="F488" s="27"/>
      <c r="H488" s="29"/>
      <c r="I488" s="30"/>
      <c r="J488" s="29"/>
      <c r="L488" s="27"/>
      <c r="M488" s="27"/>
      <c r="N488" s="27"/>
    </row>
    <row r="489" customFormat="false" ht="12.75" hidden="false" customHeight="false" outlineLevel="0" collapsed="false">
      <c r="B489" s="22"/>
      <c r="C489" s="22"/>
      <c r="D489" s="27"/>
      <c r="E489" s="27"/>
      <c r="F489" s="27"/>
      <c r="H489" s="29"/>
      <c r="I489" s="30"/>
      <c r="J489" s="29"/>
      <c r="L489" s="27"/>
      <c r="M489" s="27"/>
      <c r="N489" s="27"/>
    </row>
    <row r="490" customFormat="false" ht="12.75" hidden="false" customHeight="false" outlineLevel="0" collapsed="false">
      <c r="B490" s="22"/>
      <c r="C490" s="22"/>
      <c r="D490" s="27"/>
      <c r="E490" s="27"/>
      <c r="F490" s="27"/>
      <c r="H490" s="29"/>
      <c r="I490" s="30"/>
      <c r="J490" s="29"/>
      <c r="L490" s="27"/>
      <c r="M490" s="27"/>
      <c r="N490" s="27"/>
    </row>
    <row r="491" customFormat="false" ht="12.75" hidden="false" customHeight="false" outlineLevel="0" collapsed="false">
      <c r="B491" s="22"/>
      <c r="C491" s="22"/>
      <c r="D491" s="27"/>
      <c r="E491" s="27"/>
      <c r="F491" s="27"/>
      <c r="H491" s="29"/>
      <c r="I491" s="30"/>
      <c r="J491" s="29"/>
      <c r="L491" s="27"/>
      <c r="M491" s="27"/>
      <c r="N491" s="27"/>
    </row>
    <row r="492" customFormat="false" ht="12.75" hidden="false" customHeight="false" outlineLevel="0" collapsed="false">
      <c r="B492" s="22"/>
      <c r="C492" s="22"/>
      <c r="D492" s="27"/>
      <c r="E492" s="27"/>
      <c r="F492" s="27"/>
      <c r="H492" s="29"/>
      <c r="I492" s="30"/>
      <c r="J492" s="29"/>
      <c r="L492" s="27"/>
      <c r="M492" s="27"/>
      <c r="N492" s="27"/>
    </row>
    <row r="493" customFormat="false" ht="12.75" hidden="false" customHeight="false" outlineLevel="0" collapsed="false">
      <c r="B493" s="22"/>
      <c r="C493" s="22"/>
      <c r="D493" s="27"/>
      <c r="E493" s="27"/>
      <c r="F493" s="27"/>
      <c r="H493" s="29"/>
      <c r="I493" s="30"/>
      <c r="J493" s="29"/>
      <c r="L493" s="27"/>
      <c r="M493" s="27"/>
      <c r="N493" s="27"/>
    </row>
    <row r="494" customFormat="false" ht="12.75" hidden="false" customHeight="false" outlineLevel="0" collapsed="false">
      <c r="B494" s="22"/>
      <c r="C494" s="22"/>
      <c r="D494" s="27"/>
      <c r="E494" s="27"/>
      <c r="F494" s="27"/>
      <c r="H494" s="29"/>
      <c r="I494" s="30"/>
      <c r="J494" s="29"/>
      <c r="L494" s="27"/>
      <c r="M494" s="27"/>
      <c r="N494" s="27"/>
    </row>
    <row r="495" customFormat="false" ht="12.75" hidden="false" customHeight="false" outlineLevel="0" collapsed="false">
      <c r="B495" s="22"/>
      <c r="C495" s="22"/>
      <c r="D495" s="27"/>
      <c r="E495" s="27"/>
      <c r="F495" s="27"/>
      <c r="H495" s="29"/>
      <c r="I495" s="30"/>
      <c r="J495" s="29"/>
      <c r="L495" s="27"/>
      <c r="M495" s="27"/>
      <c r="N495" s="27"/>
    </row>
    <row r="496" customFormat="false" ht="12.75" hidden="false" customHeight="false" outlineLevel="0" collapsed="false">
      <c r="B496" s="22"/>
      <c r="C496" s="22"/>
      <c r="D496" s="27"/>
      <c r="E496" s="27"/>
      <c r="F496" s="27"/>
      <c r="H496" s="29"/>
      <c r="I496" s="30"/>
      <c r="J496" s="29"/>
      <c r="L496" s="27"/>
      <c r="M496" s="27"/>
      <c r="N496" s="27"/>
    </row>
    <row r="497" customFormat="false" ht="12.75" hidden="false" customHeight="false" outlineLevel="0" collapsed="false">
      <c r="B497" s="22"/>
      <c r="C497" s="22"/>
      <c r="D497" s="27"/>
      <c r="E497" s="27"/>
      <c r="F497" s="27"/>
      <c r="H497" s="29"/>
      <c r="I497" s="30"/>
      <c r="J497" s="29"/>
      <c r="L497" s="27"/>
      <c r="M497" s="27"/>
      <c r="N497" s="27"/>
    </row>
    <row r="498" customFormat="false" ht="12.75" hidden="false" customHeight="false" outlineLevel="0" collapsed="false">
      <c r="B498" s="22"/>
      <c r="C498" s="22"/>
      <c r="D498" s="27"/>
      <c r="E498" s="27"/>
      <c r="F498" s="27"/>
      <c r="H498" s="29"/>
      <c r="I498" s="30"/>
      <c r="J498" s="29"/>
      <c r="L498" s="27"/>
      <c r="M498" s="27"/>
      <c r="N498" s="27"/>
    </row>
    <row r="499" customFormat="false" ht="12.75" hidden="false" customHeight="false" outlineLevel="0" collapsed="false">
      <c r="B499" s="22"/>
      <c r="C499" s="22"/>
      <c r="D499" s="27"/>
      <c r="E499" s="27"/>
      <c r="F499" s="27"/>
      <c r="H499" s="29"/>
      <c r="I499" s="30"/>
      <c r="J499" s="29"/>
      <c r="L499" s="27"/>
      <c r="M499" s="27"/>
      <c r="N499" s="27"/>
    </row>
    <row r="500" customFormat="false" ht="12.75" hidden="false" customHeight="false" outlineLevel="0" collapsed="false">
      <c r="B500" s="22"/>
      <c r="C500" s="22"/>
      <c r="D500" s="27"/>
      <c r="E500" s="27"/>
      <c r="F500" s="27"/>
      <c r="H500" s="29"/>
      <c r="I500" s="30"/>
      <c r="J500" s="29"/>
      <c r="L500" s="27"/>
      <c r="M500" s="27"/>
      <c r="N500" s="27"/>
    </row>
    <row r="501" customFormat="false" ht="12.75" hidden="false" customHeight="false" outlineLevel="0" collapsed="false">
      <c r="B501" s="22"/>
      <c r="C501" s="22"/>
      <c r="D501" s="27"/>
      <c r="E501" s="27"/>
      <c r="F501" s="27"/>
      <c r="H501" s="29"/>
      <c r="I501" s="30"/>
      <c r="J501" s="29"/>
      <c r="L501" s="27"/>
      <c r="M501" s="27"/>
      <c r="N501" s="27"/>
    </row>
    <row r="502" customFormat="false" ht="12.75" hidden="false" customHeight="false" outlineLevel="0" collapsed="false">
      <c r="B502" s="22"/>
      <c r="C502" s="22"/>
      <c r="D502" s="27"/>
      <c r="E502" s="27"/>
      <c r="F502" s="27"/>
      <c r="H502" s="29"/>
      <c r="I502" s="30"/>
      <c r="J502" s="29"/>
      <c r="L502" s="27"/>
      <c r="M502" s="27"/>
      <c r="N502" s="27"/>
    </row>
    <row r="503" customFormat="false" ht="12.75" hidden="false" customHeight="false" outlineLevel="0" collapsed="false">
      <c r="B503" s="22"/>
      <c r="C503" s="22"/>
      <c r="D503" s="27"/>
      <c r="E503" s="27"/>
      <c r="F503" s="27"/>
      <c r="H503" s="29"/>
      <c r="I503" s="30"/>
      <c r="J503" s="29"/>
      <c r="L503" s="27"/>
      <c r="M503" s="27"/>
      <c r="N503" s="27"/>
    </row>
    <row r="504" customFormat="false" ht="12.75" hidden="false" customHeight="false" outlineLevel="0" collapsed="false">
      <c r="B504" s="22"/>
      <c r="C504" s="22"/>
      <c r="D504" s="27"/>
      <c r="E504" s="27"/>
      <c r="F504" s="27"/>
      <c r="H504" s="29"/>
      <c r="I504" s="30"/>
      <c r="J504" s="29"/>
      <c r="L504" s="27"/>
      <c r="M504" s="27"/>
      <c r="N504" s="27"/>
    </row>
    <row r="505" customFormat="false" ht="12.75" hidden="false" customHeight="false" outlineLevel="0" collapsed="false">
      <c r="B505" s="22"/>
      <c r="C505" s="22"/>
      <c r="D505" s="27"/>
      <c r="E505" s="27"/>
      <c r="F505" s="27"/>
      <c r="H505" s="29"/>
      <c r="I505" s="30"/>
      <c r="J505" s="29"/>
      <c r="L505" s="27"/>
      <c r="M505" s="27"/>
      <c r="N505" s="27"/>
    </row>
    <row r="506" customFormat="false" ht="12.75" hidden="false" customHeight="false" outlineLevel="0" collapsed="false">
      <c r="B506" s="22"/>
      <c r="C506" s="22"/>
      <c r="D506" s="27"/>
      <c r="E506" s="27"/>
      <c r="F506" s="27"/>
      <c r="H506" s="29"/>
      <c r="I506" s="30"/>
      <c r="J506" s="29"/>
      <c r="L506" s="27"/>
      <c r="M506" s="27"/>
      <c r="N506" s="27"/>
    </row>
    <row r="507" customFormat="false" ht="12.75" hidden="false" customHeight="false" outlineLevel="0" collapsed="false">
      <c r="B507" s="22"/>
      <c r="C507" s="22"/>
      <c r="D507" s="27"/>
      <c r="E507" s="27"/>
      <c r="F507" s="27"/>
      <c r="H507" s="29"/>
      <c r="I507" s="30"/>
      <c r="J507" s="29"/>
      <c r="L507" s="27"/>
      <c r="M507" s="27"/>
      <c r="N507" s="27"/>
    </row>
    <row r="508" customFormat="false" ht="12.75" hidden="false" customHeight="false" outlineLevel="0" collapsed="false">
      <c r="B508" s="22"/>
      <c r="C508" s="22"/>
      <c r="D508" s="27"/>
      <c r="E508" s="27"/>
      <c r="F508" s="27"/>
      <c r="H508" s="29"/>
      <c r="I508" s="30"/>
      <c r="J508" s="29"/>
      <c r="L508" s="27"/>
      <c r="M508" s="27"/>
      <c r="N508" s="27"/>
    </row>
    <row r="509" customFormat="false" ht="12.75" hidden="false" customHeight="false" outlineLevel="0" collapsed="false">
      <c r="B509" s="22"/>
      <c r="C509" s="22"/>
      <c r="D509" s="27"/>
      <c r="E509" s="27"/>
      <c r="F509" s="27"/>
      <c r="H509" s="29"/>
      <c r="I509" s="30"/>
      <c r="J509" s="29"/>
      <c r="L509" s="27"/>
      <c r="M509" s="27"/>
      <c r="N509" s="27"/>
    </row>
    <row r="510" customFormat="false" ht="12.75" hidden="false" customHeight="false" outlineLevel="0" collapsed="false">
      <c r="B510" s="22"/>
      <c r="C510" s="22"/>
      <c r="D510" s="27"/>
      <c r="E510" s="27"/>
      <c r="F510" s="27"/>
      <c r="H510" s="29"/>
      <c r="I510" s="30"/>
      <c r="J510" s="29"/>
      <c r="L510" s="27"/>
      <c r="M510" s="27"/>
      <c r="N510" s="27"/>
    </row>
    <row r="511" customFormat="false" ht="12.75" hidden="false" customHeight="false" outlineLevel="0" collapsed="false">
      <c r="B511" s="22"/>
      <c r="C511" s="22"/>
      <c r="D511" s="27"/>
      <c r="E511" s="27"/>
      <c r="F511" s="27"/>
      <c r="H511" s="29"/>
      <c r="I511" s="30"/>
      <c r="J511" s="29"/>
      <c r="L511" s="27"/>
      <c r="M511" s="27"/>
      <c r="N511" s="27"/>
    </row>
    <row r="512" customFormat="false" ht="12.75" hidden="false" customHeight="false" outlineLevel="0" collapsed="false">
      <c r="B512" s="22"/>
      <c r="C512" s="22"/>
      <c r="D512" s="27"/>
      <c r="E512" s="27"/>
      <c r="F512" s="27"/>
      <c r="H512" s="29"/>
      <c r="I512" s="30"/>
      <c r="J512" s="29"/>
      <c r="L512" s="27"/>
      <c r="M512" s="27"/>
      <c r="N512" s="27"/>
    </row>
    <row r="513" customFormat="false" ht="12.75" hidden="false" customHeight="false" outlineLevel="0" collapsed="false">
      <c r="B513" s="22"/>
      <c r="C513" s="22"/>
      <c r="D513" s="27"/>
      <c r="E513" s="27"/>
      <c r="F513" s="27"/>
      <c r="H513" s="29"/>
      <c r="I513" s="30"/>
      <c r="J513" s="29"/>
      <c r="L513" s="27"/>
      <c r="M513" s="27"/>
      <c r="N513" s="27"/>
    </row>
    <row r="514" customFormat="false" ht="12.75" hidden="false" customHeight="false" outlineLevel="0" collapsed="false">
      <c r="B514" s="22"/>
      <c r="C514" s="22"/>
      <c r="D514" s="27"/>
      <c r="E514" s="27"/>
      <c r="F514" s="27"/>
      <c r="H514" s="29"/>
      <c r="I514" s="30"/>
      <c r="J514" s="29"/>
      <c r="L514" s="27"/>
      <c r="M514" s="27"/>
      <c r="N514" s="27"/>
    </row>
    <row r="515" customFormat="false" ht="12.75" hidden="false" customHeight="false" outlineLevel="0" collapsed="false">
      <c r="B515" s="22"/>
      <c r="C515" s="22"/>
      <c r="D515" s="27"/>
      <c r="E515" s="27"/>
      <c r="F515" s="27"/>
      <c r="H515" s="29"/>
      <c r="I515" s="30"/>
      <c r="J515" s="29"/>
      <c r="L515" s="27"/>
      <c r="M515" s="27"/>
      <c r="N515" s="27"/>
    </row>
    <row r="516" customFormat="false" ht="12.75" hidden="false" customHeight="false" outlineLevel="0" collapsed="false">
      <c r="B516" s="22"/>
      <c r="C516" s="22"/>
      <c r="D516" s="27"/>
      <c r="E516" s="27"/>
      <c r="F516" s="27"/>
      <c r="H516" s="29"/>
      <c r="I516" s="30"/>
      <c r="J516" s="29"/>
      <c r="L516" s="27"/>
      <c r="M516" s="27"/>
      <c r="N516" s="27"/>
    </row>
    <row r="517" customFormat="false" ht="12.75" hidden="false" customHeight="false" outlineLevel="0" collapsed="false">
      <c r="B517" s="22"/>
      <c r="C517" s="22"/>
      <c r="D517" s="27"/>
      <c r="E517" s="27"/>
      <c r="F517" s="27"/>
      <c r="H517" s="29"/>
      <c r="I517" s="30"/>
      <c r="J517" s="29"/>
      <c r="L517" s="27"/>
      <c r="M517" s="27"/>
      <c r="N517" s="27"/>
    </row>
    <row r="518" customFormat="false" ht="12.75" hidden="false" customHeight="false" outlineLevel="0" collapsed="false">
      <c r="B518" s="22"/>
      <c r="C518" s="22"/>
      <c r="D518" s="27"/>
      <c r="E518" s="27"/>
      <c r="F518" s="27"/>
      <c r="H518" s="29"/>
      <c r="I518" s="30"/>
      <c r="J518" s="29"/>
      <c r="L518" s="27"/>
      <c r="M518" s="27"/>
      <c r="N518" s="27"/>
    </row>
    <row r="519" customFormat="false" ht="12.75" hidden="false" customHeight="false" outlineLevel="0" collapsed="false">
      <c r="B519" s="22"/>
      <c r="C519" s="22"/>
      <c r="D519" s="27"/>
      <c r="E519" s="27"/>
      <c r="F519" s="27"/>
      <c r="H519" s="29"/>
      <c r="I519" s="30"/>
      <c r="J519" s="29"/>
      <c r="L519" s="27"/>
      <c r="M519" s="27"/>
      <c r="N519" s="27"/>
    </row>
    <row r="520" customFormat="false" ht="12.75" hidden="false" customHeight="false" outlineLevel="0" collapsed="false">
      <c r="B520" s="22"/>
      <c r="C520" s="22"/>
      <c r="D520" s="27"/>
      <c r="E520" s="27"/>
      <c r="F520" s="27"/>
      <c r="H520" s="29"/>
      <c r="I520" s="30"/>
      <c r="J520" s="29"/>
      <c r="L520" s="27"/>
      <c r="M520" s="27"/>
      <c r="N520" s="27"/>
    </row>
    <row r="521" customFormat="false" ht="12.75" hidden="false" customHeight="false" outlineLevel="0" collapsed="false">
      <c r="B521" s="22"/>
      <c r="C521" s="22"/>
      <c r="D521" s="27"/>
      <c r="E521" s="27"/>
      <c r="F521" s="27"/>
      <c r="H521" s="29"/>
      <c r="I521" s="30"/>
      <c r="J521" s="29"/>
      <c r="L521" s="27"/>
      <c r="M521" s="27"/>
      <c r="N521" s="27"/>
    </row>
    <row r="522" customFormat="false" ht="12.75" hidden="false" customHeight="false" outlineLevel="0" collapsed="false">
      <c r="B522" s="22"/>
      <c r="C522" s="22"/>
      <c r="D522" s="27"/>
      <c r="E522" s="27"/>
      <c r="F522" s="27"/>
      <c r="H522" s="29"/>
      <c r="I522" s="30"/>
      <c r="J522" s="29"/>
      <c r="L522" s="27"/>
      <c r="M522" s="27"/>
      <c r="N522" s="27"/>
    </row>
    <row r="523" customFormat="false" ht="12.75" hidden="false" customHeight="false" outlineLevel="0" collapsed="false">
      <c r="B523" s="22"/>
      <c r="C523" s="22"/>
      <c r="D523" s="27"/>
      <c r="E523" s="27"/>
      <c r="F523" s="27"/>
      <c r="H523" s="29"/>
      <c r="I523" s="30"/>
      <c r="J523" s="29"/>
      <c r="L523" s="27"/>
      <c r="M523" s="27"/>
      <c r="N523" s="27"/>
    </row>
    <row r="524" customFormat="false" ht="12.75" hidden="false" customHeight="false" outlineLevel="0" collapsed="false">
      <c r="B524" s="22"/>
      <c r="C524" s="22"/>
      <c r="D524" s="27"/>
      <c r="E524" s="27"/>
      <c r="F524" s="27"/>
      <c r="H524" s="29"/>
      <c r="I524" s="30"/>
      <c r="J524" s="29"/>
      <c r="L524" s="27"/>
      <c r="M524" s="27"/>
      <c r="N524" s="27"/>
    </row>
    <row r="525" customFormat="false" ht="12.75" hidden="false" customHeight="false" outlineLevel="0" collapsed="false">
      <c r="B525" s="22"/>
      <c r="C525" s="22"/>
      <c r="D525" s="27"/>
      <c r="E525" s="27"/>
      <c r="F525" s="27"/>
      <c r="H525" s="29"/>
      <c r="I525" s="30"/>
      <c r="J525" s="29"/>
      <c r="L525" s="27"/>
      <c r="M525" s="27"/>
      <c r="N525" s="27"/>
    </row>
    <row r="526" customFormat="false" ht="12.75" hidden="false" customHeight="false" outlineLevel="0" collapsed="false">
      <c r="B526" s="22"/>
      <c r="C526" s="22"/>
      <c r="D526" s="27"/>
      <c r="E526" s="27"/>
      <c r="F526" s="27"/>
      <c r="H526" s="29"/>
      <c r="I526" s="30"/>
      <c r="J526" s="29"/>
      <c r="L526" s="27"/>
      <c r="M526" s="27"/>
      <c r="N526" s="27"/>
    </row>
    <row r="527" customFormat="false" ht="12.75" hidden="false" customHeight="false" outlineLevel="0" collapsed="false">
      <c r="B527" s="22"/>
      <c r="C527" s="22"/>
      <c r="D527" s="27"/>
      <c r="E527" s="27"/>
      <c r="F527" s="27"/>
      <c r="H527" s="29"/>
      <c r="I527" s="30"/>
      <c r="J527" s="29"/>
      <c r="L527" s="27"/>
      <c r="M527" s="27"/>
      <c r="N527" s="27"/>
    </row>
    <row r="528" customFormat="false" ht="12.75" hidden="false" customHeight="false" outlineLevel="0" collapsed="false">
      <c r="B528" s="22"/>
      <c r="C528" s="22"/>
      <c r="D528" s="27"/>
      <c r="E528" s="27"/>
      <c r="F528" s="27"/>
      <c r="H528" s="29"/>
      <c r="I528" s="30"/>
      <c r="J528" s="29"/>
      <c r="L528" s="27"/>
      <c r="M528" s="27"/>
      <c r="N528" s="27"/>
    </row>
    <row r="529" customFormat="false" ht="12.75" hidden="false" customHeight="false" outlineLevel="0" collapsed="false">
      <c r="B529" s="22"/>
      <c r="C529" s="22"/>
      <c r="D529" s="27"/>
      <c r="E529" s="27"/>
      <c r="F529" s="27"/>
      <c r="H529" s="29"/>
      <c r="I529" s="30"/>
      <c r="J529" s="29"/>
      <c r="L529" s="27"/>
      <c r="M529" s="27"/>
      <c r="N529" s="27"/>
    </row>
    <row r="530" customFormat="false" ht="12.75" hidden="false" customHeight="false" outlineLevel="0" collapsed="false">
      <c r="B530" s="22"/>
      <c r="C530" s="22"/>
      <c r="D530" s="27"/>
      <c r="E530" s="27"/>
      <c r="F530" s="27"/>
      <c r="H530" s="29"/>
      <c r="I530" s="30"/>
      <c r="J530" s="29"/>
      <c r="L530" s="27"/>
      <c r="M530" s="27"/>
      <c r="N530" s="27"/>
    </row>
    <row r="531" customFormat="false" ht="12.75" hidden="false" customHeight="false" outlineLevel="0" collapsed="false">
      <c r="B531" s="22"/>
      <c r="C531" s="22"/>
      <c r="D531" s="27"/>
      <c r="E531" s="27"/>
      <c r="F531" s="27"/>
      <c r="H531" s="29"/>
      <c r="I531" s="30"/>
      <c r="J531" s="29"/>
      <c r="L531" s="27"/>
      <c r="M531" s="27"/>
      <c r="N531" s="27"/>
    </row>
    <row r="532" customFormat="false" ht="12.75" hidden="false" customHeight="false" outlineLevel="0" collapsed="false">
      <c r="B532" s="22"/>
      <c r="C532" s="22"/>
      <c r="D532" s="27"/>
      <c r="E532" s="27"/>
      <c r="F532" s="27"/>
      <c r="H532" s="29"/>
      <c r="I532" s="30"/>
      <c r="J532" s="29"/>
      <c r="L532" s="27"/>
      <c r="M532" s="27"/>
      <c r="N532" s="27"/>
    </row>
    <row r="533" customFormat="false" ht="12.75" hidden="false" customHeight="false" outlineLevel="0" collapsed="false">
      <c r="B533" s="22"/>
      <c r="C533" s="22"/>
      <c r="D533" s="27"/>
      <c r="E533" s="27"/>
      <c r="F533" s="27"/>
      <c r="H533" s="29"/>
      <c r="I533" s="30"/>
      <c r="J533" s="29"/>
      <c r="L533" s="27"/>
      <c r="M533" s="27"/>
      <c r="N533" s="27"/>
    </row>
    <row r="534" customFormat="false" ht="12.75" hidden="false" customHeight="false" outlineLevel="0" collapsed="false">
      <c r="B534" s="22"/>
      <c r="C534" s="22"/>
      <c r="D534" s="27"/>
      <c r="E534" s="27"/>
      <c r="F534" s="27"/>
      <c r="H534" s="29"/>
      <c r="I534" s="30"/>
      <c r="J534" s="29"/>
      <c r="L534" s="27"/>
      <c r="M534" s="27"/>
      <c r="N534" s="27"/>
    </row>
    <row r="535" customFormat="false" ht="12.75" hidden="false" customHeight="false" outlineLevel="0" collapsed="false">
      <c r="B535" s="22"/>
      <c r="C535" s="22"/>
      <c r="D535" s="27"/>
      <c r="E535" s="27"/>
      <c r="F535" s="27"/>
      <c r="H535" s="29"/>
      <c r="I535" s="30"/>
      <c r="J535" s="29"/>
      <c r="L535" s="27"/>
      <c r="M535" s="27"/>
      <c r="N535" s="27"/>
    </row>
    <row r="536" customFormat="false" ht="12.75" hidden="false" customHeight="false" outlineLevel="0" collapsed="false">
      <c r="B536" s="22"/>
      <c r="C536" s="22"/>
      <c r="D536" s="27"/>
      <c r="E536" s="27"/>
      <c r="F536" s="27"/>
      <c r="H536" s="29"/>
      <c r="I536" s="30"/>
      <c r="J536" s="29"/>
      <c r="L536" s="27"/>
      <c r="M536" s="27"/>
      <c r="N536" s="27"/>
    </row>
    <row r="537" customFormat="false" ht="12.75" hidden="false" customHeight="false" outlineLevel="0" collapsed="false">
      <c r="B537" s="22"/>
      <c r="C537" s="22"/>
      <c r="D537" s="27"/>
      <c r="E537" s="27"/>
      <c r="F537" s="27"/>
      <c r="H537" s="29"/>
      <c r="I537" s="30"/>
      <c r="J537" s="29"/>
      <c r="L537" s="27"/>
      <c r="M537" s="27"/>
      <c r="N537" s="27"/>
    </row>
    <row r="538" customFormat="false" ht="12.75" hidden="false" customHeight="false" outlineLevel="0" collapsed="false">
      <c r="B538" s="22"/>
      <c r="C538" s="22"/>
      <c r="D538" s="27"/>
      <c r="E538" s="27"/>
      <c r="F538" s="27"/>
      <c r="H538" s="29"/>
      <c r="I538" s="30"/>
      <c r="J538" s="29"/>
      <c r="L538" s="27"/>
      <c r="M538" s="27"/>
      <c r="N538" s="27"/>
    </row>
    <row r="539" customFormat="false" ht="12.75" hidden="false" customHeight="false" outlineLevel="0" collapsed="false">
      <c r="B539" s="22"/>
      <c r="C539" s="22"/>
      <c r="D539" s="27"/>
      <c r="E539" s="27"/>
      <c r="F539" s="27"/>
      <c r="H539" s="29"/>
      <c r="I539" s="30"/>
      <c r="J539" s="29"/>
      <c r="L539" s="27"/>
      <c r="M539" s="27"/>
      <c r="N539" s="27"/>
    </row>
    <row r="540" customFormat="false" ht="12.75" hidden="false" customHeight="false" outlineLevel="0" collapsed="false">
      <c r="B540" s="22"/>
      <c r="C540" s="22"/>
      <c r="D540" s="27"/>
      <c r="E540" s="27"/>
      <c r="F540" s="27"/>
      <c r="H540" s="29"/>
      <c r="I540" s="30"/>
      <c r="J540" s="29"/>
      <c r="L540" s="27"/>
      <c r="M540" s="27"/>
      <c r="N540" s="27"/>
    </row>
    <row r="541" customFormat="false" ht="12.75" hidden="false" customHeight="false" outlineLevel="0" collapsed="false">
      <c r="B541" s="22"/>
      <c r="C541" s="22"/>
      <c r="D541" s="27"/>
      <c r="E541" s="27"/>
      <c r="F541" s="27"/>
      <c r="H541" s="29"/>
      <c r="I541" s="30"/>
      <c r="J541" s="29"/>
      <c r="L541" s="27"/>
      <c r="M541" s="27"/>
      <c r="N541" s="27"/>
    </row>
    <row r="542" customFormat="false" ht="12.75" hidden="false" customHeight="false" outlineLevel="0" collapsed="false">
      <c r="B542" s="22"/>
      <c r="C542" s="22"/>
      <c r="D542" s="27"/>
      <c r="E542" s="27"/>
      <c r="F542" s="27"/>
      <c r="H542" s="29"/>
      <c r="I542" s="30"/>
      <c r="J542" s="29"/>
      <c r="L542" s="27"/>
      <c r="M542" s="27"/>
      <c r="N542" s="27"/>
    </row>
    <row r="543" customFormat="false" ht="12.75" hidden="false" customHeight="false" outlineLevel="0" collapsed="false">
      <c r="B543" s="22"/>
      <c r="C543" s="22"/>
      <c r="D543" s="27"/>
      <c r="E543" s="27"/>
      <c r="F543" s="27"/>
      <c r="H543" s="29"/>
      <c r="I543" s="30"/>
      <c r="J543" s="29"/>
      <c r="L543" s="27"/>
      <c r="M543" s="27"/>
      <c r="N543" s="27"/>
    </row>
    <row r="544" customFormat="false" ht="12.75" hidden="false" customHeight="false" outlineLevel="0" collapsed="false">
      <c r="B544" s="22"/>
      <c r="C544" s="22"/>
      <c r="D544" s="27"/>
      <c r="E544" s="27"/>
      <c r="F544" s="27"/>
      <c r="H544" s="29"/>
      <c r="I544" s="30"/>
      <c r="J544" s="29"/>
      <c r="L544" s="27"/>
      <c r="M544" s="27"/>
      <c r="N544" s="27"/>
    </row>
    <row r="545" customFormat="false" ht="12.75" hidden="false" customHeight="false" outlineLevel="0" collapsed="false">
      <c r="B545" s="22"/>
      <c r="C545" s="22"/>
      <c r="D545" s="27"/>
      <c r="E545" s="27"/>
      <c r="F545" s="27"/>
      <c r="H545" s="29"/>
      <c r="I545" s="30"/>
      <c r="J545" s="29"/>
      <c r="L545" s="27"/>
      <c r="M545" s="27"/>
      <c r="N545" s="27"/>
    </row>
    <row r="546" customFormat="false" ht="12.75" hidden="false" customHeight="false" outlineLevel="0" collapsed="false">
      <c r="B546" s="22"/>
      <c r="C546" s="22"/>
      <c r="D546" s="27"/>
      <c r="E546" s="27"/>
      <c r="F546" s="27"/>
      <c r="H546" s="29"/>
      <c r="I546" s="30"/>
      <c r="J546" s="29"/>
      <c r="L546" s="27"/>
      <c r="M546" s="27"/>
      <c r="N546" s="27"/>
    </row>
    <row r="547" customFormat="false" ht="12.75" hidden="false" customHeight="false" outlineLevel="0" collapsed="false">
      <c r="B547" s="22"/>
      <c r="C547" s="22"/>
      <c r="D547" s="27"/>
      <c r="E547" s="27"/>
      <c r="F547" s="27"/>
      <c r="H547" s="29"/>
      <c r="I547" s="30"/>
      <c r="J547" s="29"/>
      <c r="L547" s="27"/>
      <c r="M547" s="27"/>
      <c r="N547" s="27"/>
    </row>
    <row r="548" customFormat="false" ht="12.75" hidden="false" customHeight="false" outlineLevel="0" collapsed="false">
      <c r="B548" s="22"/>
      <c r="C548" s="22"/>
      <c r="D548" s="27"/>
      <c r="E548" s="27"/>
      <c r="F548" s="27"/>
      <c r="H548" s="29"/>
      <c r="I548" s="30"/>
      <c r="J548" s="29"/>
      <c r="L548" s="27"/>
      <c r="M548" s="27"/>
      <c r="N548" s="27"/>
    </row>
    <row r="549" customFormat="false" ht="12.75" hidden="false" customHeight="false" outlineLevel="0" collapsed="false">
      <c r="B549" s="22"/>
      <c r="C549" s="22"/>
      <c r="D549" s="27"/>
      <c r="E549" s="27"/>
      <c r="F549" s="27"/>
      <c r="H549" s="29"/>
      <c r="I549" s="30"/>
      <c r="J549" s="29"/>
      <c r="L549" s="27"/>
      <c r="M549" s="27"/>
      <c r="N549" s="27"/>
    </row>
    <row r="550" customFormat="false" ht="12.75" hidden="false" customHeight="false" outlineLevel="0" collapsed="false">
      <c r="B550" s="22"/>
      <c r="C550" s="22"/>
      <c r="D550" s="27"/>
      <c r="E550" s="27"/>
      <c r="F550" s="27"/>
      <c r="H550" s="29"/>
      <c r="I550" s="30"/>
      <c r="J550" s="29"/>
      <c r="L550" s="27"/>
      <c r="M550" s="27"/>
      <c r="N550" s="27"/>
    </row>
    <row r="551" customFormat="false" ht="12.75" hidden="false" customHeight="false" outlineLevel="0" collapsed="false">
      <c r="B551" s="22"/>
      <c r="C551" s="22"/>
      <c r="D551" s="27"/>
      <c r="E551" s="27"/>
      <c r="F551" s="27"/>
      <c r="H551" s="29"/>
      <c r="I551" s="30"/>
      <c r="J551" s="29"/>
      <c r="L551" s="27"/>
      <c r="M551" s="27"/>
      <c r="N551" s="27"/>
    </row>
    <row r="552" customFormat="false" ht="12.75" hidden="false" customHeight="false" outlineLevel="0" collapsed="false">
      <c r="B552" s="22"/>
      <c r="C552" s="22"/>
      <c r="D552" s="27"/>
      <c r="E552" s="27"/>
      <c r="F552" s="27"/>
      <c r="H552" s="29"/>
      <c r="I552" s="30"/>
      <c r="J552" s="29"/>
      <c r="L552" s="27"/>
      <c r="M552" s="27"/>
      <c r="N552" s="27"/>
    </row>
    <row r="553" customFormat="false" ht="12.75" hidden="false" customHeight="false" outlineLevel="0" collapsed="false">
      <c r="B553" s="22"/>
      <c r="C553" s="22"/>
      <c r="D553" s="27"/>
      <c r="E553" s="27"/>
      <c r="F553" s="27"/>
      <c r="H553" s="29"/>
      <c r="I553" s="30"/>
      <c r="J553" s="29"/>
      <c r="L553" s="27"/>
      <c r="M553" s="27"/>
      <c r="N553" s="27"/>
    </row>
    <row r="554" customFormat="false" ht="12.75" hidden="false" customHeight="false" outlineLevel="0" collapsed="false">
      <c r="B554" s="22"/>
      <c r="C554" s="22"/>
      <c r="D554" s="27"/>
      <c r="E554" s="27"/>
      <c r="F554" s="27"/>
      <c r="H554" s="29"/>
      <c r="I554" s="30"/>
      <c r="J554" s="29"/>
      <c r="L554" s="27"/>
      <c r="M554" s="27"/>
      <c r="N554" s="27"/>
    </row>
    <row r="555" customFormat="false" ht="12.75" hidden="false" customHeight="false" outlineLevel="0" collapsed="false">
      <c r="B555" s="22"/>
      <c r="C555" s="22"/>
      <c r="D555" s="27"/>
      <c r="E555" s="27"/>
      <c r="F555" s="27"/>
      <c r="H555" s="29"/>
      <c r="I555" s="30"/>
      <c r="J555" s="29"/>
      <c r="L555" s="27"/>
      <c r="M555" s="27"/>
      <c r="N555" s="27"/>
    </row>
    <row r="556" customFormat="false" ht="12.75" hidden="false" customHeight="false" outlineLevel="0" collapsed="false">
      <c r="B556" s="22"/>
      <c r="C556" s="22"/>
      <c r="D556" s="27"/>
      <c r="E556" s="27"/>
      <c r="F556" s="27"/>
      <c r="H556" s="29"/>
      <c r="I556" s="30"/>
      <c r="J556" s="29"/>
      <c r="L556" s="27"/>
      <c r="M556" s="27"/>
      <c r="N556" s="27"/>
    </row>
    <row r="557" customFormat="false" ht="12.75" hidden="false" customHeight="false" outlineLevel="0" collapsed="false">
      <c r="B557" s="22"/>
      <c r="C557" s="22"/>
      <c r="D557" s="27"/>
      <c r="E557" s="27"/>
      <c r="F557" s="27"/>
      <c r="H557" s="29"/>
      <c r="I557" s="30"/>
      <c r="J557" s="29"/>
      <c r="L557" s="27"/>
      <c r="M557" s="27"/>
      <c r="N557" s="27"/>
    </row>
    <row r="558" customFormat="false" ht="12.75" hidden="false" customHeight="false" outlineLevel="0" collapsed="false">
      <c r="B558" s="22"/>
      <c r="C558" s="22"/>
      <c r="D558" s="27"/>
      <c r="E558" s="27"/>
      <c r="F558" s="27"/>
      <c r="H558" s="29"/>
      <c r="I558" s="30"/>
      <c r="J558" s="29"/>
      <c r="L558" s="27"/>
      <c r="M558" s="27"/>
      <c r="N558" s="27"/>
    </row>
    <row r="559" customFormat="false" ht="12.75" hidden="false" customHeight="false" outlineLevel="0" collapsed="false">
      <c r="B559" s="22"/>
      <c r="C559" s="22"/>
      <c r="D559" s="27"/>
      <c r="E559" s="27"/>
      <c r="F559" s="27"/>
      <c r="H559" s="29"/>
      <c r="I559" s="30"/>
      <c r="J559" s="29"/>
      <c r="L559" s="27"/>
      <c r="M559" s="27"/>
      <c r="N559" s="27"/>
    </row>
    <row r="560" customFormat="false" ht="12.75" hidden="false" customHeight="false" outlineLevel="0" collapsed="false">
      <c r="B560" s="22"/>
      <c r="C560" s="22"/>
      <c r="D560" s="27"/>
      <c r="E560" s="27"/>
      <c r="F560" s="27"/>
      <c r="H560" s="29"/>
      <c r="I560" s="30"/>
      <c r="J560" s="29"/>
      <c r="L560" s="27"/>
      <c r="M560" s="27"/>
      <c r="N560" s="27"/>
    </row>
    <row r="561" customFormat="false" ht="12.75" hidden="false" customHeight="false" outlineLevel="0" collapsed="false">
      <c r="B561" s="22"/>
      <c r="C561" s="22"/>
      <c r="D561" s="27"/>
      <c r="E561" s="27"/>
      <c r="F561" s="27"/>
      <c r="H561" s="29"/>
      <c r="I561" s="30"/>
      <c r="J561" s="29"/>
      <c r="L561" s="27"/>
      <c r="M561" s="27"/>
      <c r="N561" s="27"/>
    </row>
    <row r="562" customFormat="false" ht="12.75" hidden="false" customHeight="false" outlineLevel="0" collapsed="false">
      <c r="B562" s="22"/>
      <c r="C562" s="22"/>
      <c r="D562" s="27"/>
      <c r="E562" s="27"/>
      <c r="F562" s="27"/>
      <c r="H562" s="29"/>
      <c r="I562" s="30"/>
      <c r="J562" s="29"/>
      <c r="L562" s="27"/>
      <c r="M562" s="27"/>
      <c r="N562" s="27"/>
    </row>
    <row r="563" customFormat="false" ht="12.75" hidden="false" customHeight="false" outlineLevel="0" collapsed="false">
      <c r="B563" s="22"/>
      <c r="C563" s="22"/>
      <c r="D563" s="27"/>
      <c r="E563" s="27"/>
      <c r="F563" s="27"/>
      <c r="H563" s="29"/>
      <c r="I563" s="30"/>
      <c r="J563" s="29"/>
      <c r="L563" s="27"/>
      <c r="M563" s="27"/>
      <c r="N563" s="27"/>
    </row>
    <row r="564" customFormat="false" ht="12.75" hidden="false" customHeight="false" outlineLevel="0" collapsed="false">
      <c r="B564" s="22"/>
      <c r="C564" s="22"/>
      <c r="D564" s="27"/>
      <c r="E564" s="27"/>
      <c r="F564" s="27"/>
      <c r="H564" s="29"/>
      <c r="I564" s="30"/>
      <c r="J564" s="29"/>
      <c r="L564" s="27"/>
      <c r="M564" s="27"/>
      <c r="N564" s="27"/>
    </row>
    <row r="565" customFormat="false" ht="12.75" hidden="false" customHeight="false" outlineLevel="0" collapsed="false">
      <c r="B565" s="22"/>
      <c r="C565" s="22"/>
      <c r="D565" s="27"/>
      <c r="E565" s="27"/>
      <c r="F565" s="27"/>
      <c r="H565" s="29"/>
      <c r="I565" s="30"/>
      <c r="J565" s="29"/>
      <c r="L565" s="27"/>
      <c r="M565" s="27"/>
      <c r="N565" s="27"/>
    </row>
    <row r="566" customFormat="false" ht="12.75" hidden="false" customHeight="false" outlineLevel="0" collapsed="false">
      <c r="B566" s="22"/>
      <c r="C566" s="22"/>
      <c r="D566" s="27"/>
      <c r="E566" s="27"/>
      <c r="F566" s="27"/>
      <c r="H566" s="29"/>
      <c r="I566" s="30"/>
      <c r="J566" s="29"/>
      <c r="L566" s="27"/>
      <c r="M566" s="27"/>
      <c r="N566" s="27"/>
    </row>
    <row r="567" customFormat="false" ht="12.75" hidden="false" customHeight="false" outlineLevel="0" collapsed="false">
      <c r="B567" s="22"/>
      <c r="C567" s="22"/>
      <c r="D567" s="27"/>
      <c r="E567" s="27"/>
      <c r="F567" s="27"/>
      <c r="H567" s="29"/>
      <c r="I567" s="30"/>
      <c r="J567" s="29"/>
      <c r="L567" s="27"/>
      <c r="M567" s="27"/>
      <c r="N567" s="27"/>
    </row>
    <row r="568" customFormat="false" ht="12.75" hidden="false" customHeight="false" outlineLevel="0" collapsed="false">
      <c r="B568" s="22"/>
      <c r="C568" s="22"/>
      <c r="D568" s="27"/>
      <c r="E568" s="27"/>
      <c r="F568" s="27"/>
      <c r="H568" s="29"/>
      <c r="I568" s="30"/>
      <c r="J568" s="29"/>
      <c r="L568" s="27"/>
      <c r="M568" s="27"/>
      <c r="N568" s="27"/>
    </row>
    <row r="569" customFormat="false" ht="12.75" hidden="false" customHeight="false" outlineLevel="0" collapsed="false">
      <c r="B569" s="22"/>
      <c r="C569" s="22"/>
      <c r="D569" s="27"/>
      <c r="E569" s="27"/>
      <c r="F569" s="27"/>
      <c r="H569" s="29"/>
      <c r="I569" s="30"/>
      <c r="J569" s="29"/>
      <c r="L569" s="27"/>
      <c r="M569" s="27"/>
      <c r="N569" s="27"/>
    </row>
    <row r="570" customFormat="false" ht="12.75" hidden="false" customHeight="false" outlineLevel="0" collapsed="false">
      <c r="B570" s="22"/>
      <c r="C570" s="22"/>
      <c r="D570" s="27"/>
      <c r="E570" s="27"/>
      <c r="F570" s="27"/>
      <c r="H570" s="29"/>
      <c r="I570" s="30"/>
      <c r="J570" s="29"/>
      <c r="L570" s="27"/>
      <c r="M570" s="27"/>
      <c r="N570" s="27"/>
    </row>
    <row r="571" customFormat="false" ht="12.75" hidden="false" customHeight="false" outlineLevel="0" collapsed="false">
      <c r="B571" s="22"/>
      <c r="C571" s="22"/>
      <c r="D571" s="27"/>
      <c r="E571" s="27"/>
      <c r="F571" s="27"/>
      <c r="H571" s="29"/>
      <c r="I571" s="30"/>
      <c r="J571" s="29"/>
      <c r="L571" s="27"/>
      <c r="M571" s="27"/>
      <c r="N571" s="27"/>
    </row>
    <row r="572" customFormat="false" ht="12.75" hidden="false" customHeight="false" outlineLevel="0" collapsed="false">
      <c r="B572" s="22"/>
      <c r="C572" s="22"/>
      <c r="D572" s="27"/>
      <c r="E572" s="27"/>
      <c r="F572" s="27"/>
      <c r="H572" s="29"/>
      <c r="I572" s="30"/>
      <c r="J572" s="29"/>
      <c r="L572" s="27"/>
      <c r="M572" s="27"/>
      <c r="N572" s="27"/>
    </row>
    <row r="573" customFormat="false" ht="12.75" hidden="false" customHeight="false" outlineLevel="0" collapsed="false">
      <c r="B573" s="22"/>
      <c r="C573" s="22"/>
      <c r="D573" s="27"/>
      <c r="E573" s="27"/>
      <c r="F573" s="27"/>
      <c r="H573" s="29"/>
      <c r="I573" s="30"/>
      <c r="J573" s="29"/>
      <c r="L573" s="27"/>
      <c r="M573" s="27"/>
      <c r="N573" s="27"/>
    </row>
    <row r="574" customFormat="false" ht="12.75" hidden="false" customHeight="false" outlineLevel="0" collapsed="false">
      <c r="B574" s="22"/>
      <c r="C574" s="22"/>
      <c r="D574" s="27"/>
      <c r="E574" s="27"/>
      <c r="F574" s="27"/>
      <c r="H574" s="29"/>
      <c r="I574" s="30"/>
      <c r="J574" s="29"/>
      <c r="L574" s="27"/>
      <c r="M574" s="27"/>
      <c r="N574" s="27"/>
    </row>
    <row r="575" customFormat="false" ht="12.75" hidden="false" customHeight="false" outlineLevel="0" collapsed="false">
      <c r="B575" s="22"/>
      <c r="C575" s="22"/>
      <c r="D575" s="27"/>
      <c r="E575" s="27"/>
      <c r="F575" s="27"/>
      <c r="H575" s="29"/>
      <c r="I575" s="30"/>
      <c r="J575" s="29"/>
      <c r="L575" s="27"/>
      <c r="M575" s="27"/>
      <c r="N575" s="27"/>
    </row>
    <row r="576" customFormat="false" ht="12.75" hidden="false" customHeight="false" outlineLevel="0" collapsed="false">
      <c r="B576" s="22"/>
      <c r="C576" s="22"/>
      <c r="D576" s="27"/>
      <c r="E576" s="27"/>
      <c r="F576" s="27"/>
      <c r="H576" s="29"/>
      <c r="I576" s="30"/>
      <c r="J576" s="29"/>
      <c r="L576" s="27"/>
      <c r="M576" s="27"/>
      <c r="N576" s="27"/>
    </row>
    <row r="577" customFormat="false" ht="12.75" hidden="false" customHeight="false" outlineLevel="0" collapsed="false">
      <c r="B577" s="22"/>
      <c r="C577" s="22"/>
      <c r="D577" s="27"/>
      <c r="E577" s="27"/>
      <c r="F577" s="27"/>
      <c r="H577" s="29"/>
      <c r="I577" s="30"/>
      <c r="J577" s="29"/>
      <c r="L577" s="27"/>
      <c r="M577" s="27"/>
      <c r="N577" s="27"/>
    </row>
    <row r="578" customFormat="false" ht="12.75" hidden="false" customHeight="false" outlineLevel="0" collapsed="false">
      <c r="B578" s="22"/>
      <c r="C578" s="22"/>
      <c r="D578" s="27"/>
      <c r="E578" s="27"/>
      <c r="F578" s="27"/>
      <c r="H578" s="29"/>
      <c r="I578" s="30"/>
      <c r="J578" s="29"/>
      <c r="L578" s="27"/>
      <c r="M578" s="27"/>
      <c r="N578" s="27"/>
    </row>
    <row r="579" customFormat="false" ht="12.75" hidden="false" customHeight="false" outlineLevel="0" collapsed="false">
      <c r="B579" s="22"/>
      <c r="C579" s="22"/>
      <c r="D579" s="27"/>
      <c r="E579" s="27"/>
      <c r="F579" s="27"/>
      <c r="H579" s="29"/>
      <c r="I579" s="30"/>
      <c r="J579" s="29"/>
      <c r="L579" s="27"/>
      <c r="M579" s="27"/>
      <c r="N579" s="27"/>
    </row>
    <row r="580" customFormat="false" ht="12.75" hidden="false" customHeight="false" outlineLevel="0" collapsed="false">
      <c r="B580" s="22"/>
      <c r="C580" s="22"/>
      <c r="D580" s="27"/>
      <c r="E580" s="27"/>
      <c r="F580" s="27"/>
      <c r="H580" s="29"/>
      <c r="I580" s="30"/>
      <c r="J580" s="29"/>
      <c r="L580" s="27"/>
      <c r="M580" s="27"/>
      <c r="N580" s="27"/>
    </row>
    <row r="581" customFormat="false" ht="12.75" hidden="false" customHeight="false" outlineLevel="0" collapsed="false">
      <c r="B581" s="22"/>
      <c r="C581" s="22"/>
      <c r="D581" s="27"/>
      <c r="E581" s="27"/>
      <c r="F581" s="27"/>
      <c r="H581" s="29"/>
      <c r="I581" s="30"/>
      <c r="J581" s="29"/>
      <c r="L581" s="27"/>
      <c r="M581" s="27"/>
      <c r="N581" s="27"/>
    </row>
    <row r="582" customFormat="false" ht="12.75" hidden="false" customHeight="false" outlineLevel="0" collapsed="false">
      <c r="B582" s="22"/>
      <c r="C582" s="22"/>
      <c r="D582" s="27"/>
      <c r="E582" s="27"/>
      <c r="F582" s="27"/>
      <c r="H582" s="29"/>
      <c r="I582" s="30"/>
      <c r="J582" s="29"/>
      <c r="L582" s="27"/>
      <c r="M582" s="27"/>
      <c r="N582" s="27"/>
    </row>
    <row r="583" customFormat="false" ht="12.75" hidden="false" customHeight="false" outlineLevel="0" collapsed="false">
      <c r="B583" s="22"/>
      <c r="C583" s="22"/>
      <c r="D583" s="27"/>
      <c r="E583" s="27"/>
      <c r="F583" s="27"/>
      <c r="H583" s="29"/>
      <c r="I583" s="30"/>
      <c r="J583" s="29"/>
      <c r="L583" s="27"/>
      <c r="M583" s="27"/>
      <c r="N583" s="27"/>
    </row>
    <row r="584" customFormat="false" ht="12.75" hidden="false" customHeight="false" outlineLevel="0" collapsed="false">
      <c r="B584" s="22"/>
      <c r="C584" s="22"/>
      <c r="D584" s="27"/>
      <c r="E584" s="27"/>
      <c r="F584" s="27"/>
      <c r="H584" s="29"/>
      <c r="I584" s="30"/>
      <c r="J584" s="29"/>
      <c r="L584" s="27"/>
      <c r="M584" s="27"/>
      <c r="N584" s="27"/>
    </row>
    <row r="585" customFormat="false" ht="12.75" hidden="false" customHeight="false" outlineLevel="0" collapsed="false">
      <c r="B585" s="22"/>
      <c r="C585" s="22"/>
      <c r="D585" s="27"/>
      <c r="E585" s="27"/>
      <c r="F585" s="27"/>
      <c r="H585" s="29"/>
      <c r="I585" s="30"/>
      <c r="J585" s="29"/>
      <c r="L585" s="27"/>
      <c r="M585" s="27"/>
      <c r="N585" s="27"/>
    </row>
    <row r="586" customFormat="false" ht="12.75" hidden="false" customHeight="false" outlineLevel="0" collapsed="false">
      <c r="B586" s="22"/>
      <c r="C586" s="22"/>
      <c r="D586" s="27"/>
      <c r="E586" s="27"/>
      <c r="F586" s="27"/>
      <c r="H586" s="29"/>
      <c r="I586" s="30"/>
      <c r="J586" s="29"/>
      <c r="L586" s="27"/>
      <c r="M586" s="27"/>
      <c r="N586" s="27"/>
    </row>
    <row r="587" customFormat="false" ht="12.75" hidden="false" customHeight="false" outlineLevel="0" collapsed="false">
      <c r="B587" s="22"/>
      <c r="C587" s="22"/>
      <c r="D587" s="27"/>
      <c r="E587" s="27"/>
      <c r="F587" s="27"/>
      <c r="H587" s="29"/>
      <c r="I587" s="30"/>
      <c r="J587" s="29"/>
      <c r="L587" s="27"/>
      <c r="M587" s="27"/>
      <c r="N587" s="27"/>
    </row>
    <row r="588" customFormat="false" ht="12.75" hidden="false" customHeight="false" outlineLevel="0" collapsed="false">
      <c r="B588" s="22"/>
      <c r="C588" s="22"/>
      <c r="D588" s="27"/>
      <c r="E588" s="27"/>
      <c r="F588" s="27"/>
      <c r="H588" s="29"/>
      <c r="I588" s="30"/>
      <c r="J588" s="29"/>
      <c r="L588" s="27"/>
      <c r="M588" s="27"/>
      <c r="N588" s="27"/>
    </row>
    <row r="589" customFormat="false" ht="12.75" hidden="false" customHeight="false" outlineLevel="0" collapsed="false">
      <c r="B589" s="22"/>
      <c r="C589" s="22"/>
      <c r="D589" s="27"/>
      <c r="E589" s="27"/>
      <c r="F589" s="27"/>
      <c r="H589" s="29"/>
      <c r="I589" s="30"/>
      <c r="J589" s="29"/>
      <c r="L589" s="27"/>
      <c r="M589" s="27"/>
      <c r="N589" s="27"/>
    </row>
    <row r="590" customFormat="false" ht="12.75" hidden="false" customHeight="false" outlineLevel="0" collapsed="false">
      <c r="B590" s="22"/>
      <c r="C590" s="22"/>
      <c r="D590" s="27"/>
      <c r="E590" s="27"/>
      <c r="F590" s="27"/>
      <c r="H590" s="29"/>
      <c r="I590" s="30"/>
      <c r="J590" s="29"/>
      <c r="L590" s="27"/>
      <c r="M590" s="27"/>
      <c r="N590" s="27"/>
    </row>
    <row r="591" customFormat="false" ht="12.75" hidden="false" customHeight="false" outlineLevel="0" collapsed="false">
      <c r="B591" s="22"/>
      <c r="C591" s="22"/>
      <c r="D591" s="27"/>
      <c r="E591" s="27"/>
      <c r="F591" s="27"/>
      <c r="H591" s="29"/>
      <c r="I591" s="30"/>
      <c r="J591" s="29"/>
      <c r="L591" s="27"/>
      <c r="M591" s="27"/>
      <c r="N591" s="27"/>
    </row>
    <row r="592" customFormat="false" ht="12.75" hidden="false" customHeight="false" outlineLevel="0" collapsed="false">
      <c r="B592" s="22"/>
      <c r="C592" s="22"/>
      <c r="D592" s="27"/>
      <c r="E592" s="27"/>
      <c r="F592" s="27"/>
      <c r="H592" s="29"/>
      <c r="I592" s="30"/>
      <c r="J592" s="29"/>
      <c r="L592" s="27"/>
      <c r="M592" s="27"/>
      <c r="N592" s="27"/>
    </row>
    <row r="593" customFormat="false" ht="12.75" hidden="false" customHeight="false" outlineLevel="0" collapsed="false">
      <c r="B593" s="22"/>
      <c r="C593" s="22"/>
      <c r="D593" s="27"/>
      <c r="E593" s="27"/>
      <c r="F593" s="27"/>
      <c r="H593" s="29"/>
      <c r="I593" s="30"/>
      <c r="J593" s="29"/>
      <c r="L593" s="27"/>
      <c r="M593" s="27"/>
      <c r="N593" s="27"/>
    </row>
    <row r="594" customFormat="false" ht="12.75" hidden="false" customHeight="false" outlineLevel="0" collapsed="false">
      <c r="B594" s="22"/>
      <c r="C594" s="22"/>
      <c r="D594" s="27"/>
      <c r="E594" s="27"/>
      <c r="F594" s="27"/>
      <c r="H594" s="29"/>
      <c r="I594" s="30"/>
      <c r="J594" s="29"/>
      <c r="L594" s="27"/>
      <c r="M594" s="27"/>
      <c r="N594" s="27"/>
    </row>
    <row r="595" customFormat="false" ht="12.75" hidden="false" customHeight="false" outlineLevel="0" collapsed="false">
      <c r="B595" s="22"/>
      <c r="C595" s="22"/>
      <c r="D595" s="27"/>
      <c r="E595" s="27"/>
      <c r="F595" s="27"/>
      <c r="H595" s="29"/>
      <c r="I595" s="30"/>
      <c r="J595" s="29"/>
      <c r="L595" s="27"/>
      <c r="M595" s="27"/>
      <c r="N595" s="27"/>
    </row>
    <row r="596" customFormat="false" ht="12.75" hidden="false" customHeight="false" outlineLevel="0" collapsed="false">
      <c r="B596" s="22"/>
      <c r="C596" s="22"/>
      <c r="D596" s="27"/>
      <c r="E596" s="27"/>
      <c r="F596" s="27"/>
      <c r="H596" s="29"/>
      <c r="I596" s="30"/>
      <c r="J596" s="29"/>
      <c r="L596" s="27"/>
      <c r="M596" s="27"/>
      <c r="N596" s="27"/>
    </row>
    <row r="597" customFormat="false" ht="12.75" hidden="false" customHeight="false" outlineLevel="0" collapsed="false">
      <c r="B597" s="22"/>
      <c r="C597" s="22"/>
      <c r="D597" s="27"/>
      <c r="E597" s="27"/>
      <c r="F597" s="27"/>
      <c r="H597" s="29"/>
      <c r="I597" s="30"/>
      <c r="J597" s="29"/>
      <c r="L597" s="27"/>
      <c r="M597" s="27"/>
      <c r="N597" s="27"/>
    </row>
    <row r="598" customFormat="false" ht="12.75" hidden="false" customHeight="false" outlineLevel="0" collapsed="false">
      <c r="B598" s="22"/>
      <c r="C598" s="22"/>
      <c r="D598" s="27"/>
      <c r="E598" s="27"/>
      <c r="F598" s="27"/>
      <c r="H598" s="29"/>
      <c r="I598" s="30"/>
      <c r="J598" s="29"/>
      <c r="L598" s="27"/>
      <c r="M598" s="27"/>
      <c r="N598" s="27"/>
    </row>
    <row r="599" customFormat="false" ht="12.75" hidden="false" customHeight="false" outlineLevel="0" collapsed="false">
      <c r="B599" s="22"/>
      <c r="C599" s="22"/>
      <c r="D599" s="27"/>
      <c r="E599" s="27"/>
      <c r="F599" s="27"/>
      <c r="H599" s="29"/>
      <c r="I599" s="30"/>
      <c r="J599" s="29"/>
      <c r="L599" s="27"/>
      <c r="M599" s="27"/>
      <c r="N599" s="27"/>
    </row>
    <row r="600" customFormat="false" ht="12.75" hidden="false" customHeight="false" outlineLevel="0" collapsed="false">
      <c r="B600" s="22"/>
      <c r="C600" s="22"/>
      <c r="D600" s="27"/>
      <c r="E600" s="27"/>
      <c r="F600" s="27"/>
      <c r="H600" s="29"/>
      <c r="I600" s="30"/>
      <c r="J600" s="29"/>
      <c r="L600" s="27"/>
      <c r="M600" s="27"/>
      <c r="N600" s="27"/>
    </row>
    <row r="601" customFormat="false" ht="12.75" hidden="false" customHeight="false" outlineLevel="0" collapsed="false">
      <c r="B601" s="22"/>
      <c r="C601" s="22"/>
      <c r="D601" s="27"/>
      <c r="E601" s="27"/>
      <c r="F601" s="27"/>
      <c r="H601" s="29"/>
      <c r="I601" s="30"/>
      <c r="J601" s="29"/>
      <c r="L601" s="27"/>
      <c r="M601" s="27"/>
      <c r="N601" s="27"/>
    </row>
    <row r="602" customFormat="false" ht="12.75" hidden="false" customHeight="false" outlineLevel="0" collapsed="false">
      <c r="B602" s="22"/>
      <c r="C602" s="22"/>
      <c r="D602" s="27"/>
      <c r="E602" s="27"/>
      <c r="F602" s="27"/>
      <c r="H602" s="29"/>
      <c r="I602" s="30"/>
      <c r="J602" s="29"/>
      <c r="L602" s="27"/>
      <c r="M602" s="27"/>
      <c r="N602" s="27"/>
    </row>
    <row r="603" customFormat="false" ht="12.75" hidden="false" customHeight="false" outlineLevel="0" collapsed="false">
      <c r="B603" s="22"/>
      <c r="C603" s="22"/>
      <c r="D603" s="27"/>
      <c r="E603" s="27"/>
      <c r="F603" s="27"/>
      <c r="H603" s="29"/>
      <c r="I603" s="30"/>
      <c r="J603" s="29"/>
      <c r="L603" s="27"/>
      <c r="M603" s="27"/>
      <c r="N603" s="27"/>
    </row>
    <row r="604" customFormat="false" ht="12.75" hidden="false" customHeight="false" outlineLevel="0" collapsed="false">
      <c r="B604" s="22"/>
      <c r="C604" s="22"/>
      <c r="D604" s="27"/>
      <c r="E604" s="27"/>
      <c r="F604" s="27"/>
      <c r="H604" s="29"/>
      <c r="I604" s="30"/>
      <c r="J604" s="29"/>
      <c r="L604" s="27"/>
      <c r="M604" s="27"/>
      <c r="N604" s="27"/>
    </row>
    <row r="605" customFormat="false" ht="12.75" hidden="false" customHeight="false" outlineLevel="0" collapsed="false">
      <c r="B605" s="22"/>
      <c r="C605" s="22"/>
      <c r="D605" s="27"/>
      <c r="E605" s="27"/>
      <c r="F605" s="27"/>
      <c r="H605" s="29"/>
      <c r="I605" s="30"/>
      <c r="J605" s="29"/>
      <c r="L605" s="27"/>
      <c r="M605" s="27"/>
      <c r="N605" s="27"/>
    </row>
    <row r="606" customFormat="false" ht="12.75" hidden="false" customHeight="false" outlineLevel="0" collapsed="false">
      <c r="B606" s="22"/>
      <c r="C606" s="22"/>
      <c r="D606" s="27"/>
      <c r="E606" s="27"/>
      <c r="F606" s="27"/>
      <c r="H606" s="29"/>
      <c r="I606" s="30"/>
      <c r="J606" s="29"/>
      <c r="L606" s="27"/>
      <c r="M606" s="27"/>
      <c r="N606" s="27"/>
    </row>
    <row r="607" customFormat="false" ht="12.75" hidden="false" customHeight="false" outlineLevel="0" collapsed="false">
      <c r="B607" s="22"/>
      <c r="C607" s="22"/>
      <c r="D607" s="27"/>
      <c r="E607" s="27"/>
      <c r="F607" s="27"/>
      <c r="H607" s="29"/>
      <c r="I607" s="30"/>
      <c r="J607" s="29"/>
      <c r="L607" s="27"/>
      <c r="M607" s="27"/>
      <c r="N607" s="27"/>
    </row>
    <row r="608" customFormat="false" ht="12.75" hidden="false" customHeight="false" outlineLevel="0" collapsed="false">
      <c r="B608" s="22"/>
      <c r="C608" s="22"/>
      <c r="D608" s="27"/>
      <c r="E608" s="27"/>
      <c r="F608" s="27"/>
      <c r="H608" s="29"/>
      <c r="I608" s="30"/>
      <c r="J608" s="29"/>
      <c r="L608" s="27"/>
      <c r="M608" s="27"/>
      <c r="N608" s="27"/>
    </row>
    <row r="609" customFormat="false" ht="12.75" hidden="false" customHeight="false" outlineLevel="0" collapsed="false">
      <c r="B609" s="22"/>
      <c r="C609" s="22"/>
      <c r="D609" s="27"/>
      <c r="E609" s="27"/>
      <c r="F609" s="27"/>
      <c r="H609" s="29"/>
      <c r="I609" s="30"/>
      <c r="J609" s="29"/>
      <c r="L609" s="27"/>
      <c r="M609" s="27"/>
      <c r="N609" s="27"/>
    </row>
    <row r="610" customFormat="false" ht="12.75" hidden="false" customHeight="false" outlineLevel="0" collapsed="false">
      <c r="B610" s="22"/>
      <c r="C610" s="22"/>
      <c r="D610" s="27"/>
      <c r="E610" s="27"/>
      <c r="F610" s="27"/>
      <c r="H610" s="29"/>
      <c r="I610" s="30"/>
      <c r="J610" s="29"/>
      <c r="L610" s="27"/>
      <c r="M610" s="27"/>
      <c r="N610" s="27"/>
    </row>
    <row r="611" customFormat="false" ht="12.75" hidden="false" customHeight="false" outlineLevel="0" collapsed="false">
      <c r="B611" s="22"/>
      <c r="C611" s="22"/>
      <c r="D611" s="27"/>
      <c r="E611" s="27"/>
      <c r="F611" s="27"/>
      <c r="H611" s="29"/>
      <c r="I611" s="30"/>
      <c r="J611" s="29"/>
      <c r="L611" s="27"/>
      <c r="M611" s="27"/>
      <c r="N611" s="27"/>
    </row>
    <row r="612" customFormat="false" ht="12.75" hidden="false" customHeight="false" outlineLevel="0" collapsed="false">
      <c r="B612" s="22"/>
      <c r="C612" s="22"/>
      <c r="D612" s="27"/>
      <c r="E612" s="27"/>
      <c r="F612" s="27"/>
      <c r="H612" s="29"/>
      <c r="I612" s="30"/>
      <c r="J612" s="29"/>
      <c r="L612" s="27"/>
      <c r="M612" s="27"/>
      <c r="N612" s="27"/>
    </row>
    <row r="613" customFormat="false" ht="12.75" hidden="false" customHeight="false" outlineLevel="0" collapsed="false">
      <c r="B613" s="22"/>
      <c r="C613" s="22"/>
      <c r="D613" s="27"/>
      <c r="E613" s="27"/>
      <c r="F613" s="27"/>
      <c r="H613" s="29"/>
      <c r="I613" s="30"/>
      <c r="J613" s="29"/>
      <c r="L613" s="27"/>
      <c r="M613" s="27"/>
      <c r="N613" s="27"/>
    </row>
    <row r="614" customFormat="false" ht="12.75" hidden="false" customHeight="false" outlineLevel="0" collapsed="false">
      <c r="B614" s="22"/>
      <c r="C614" s="22"/>
      <c r="D614" s="27"/>
      <c r="E614" s="27"/>
      <c r="F614" s="27"/>
      <c r="H614" s="29"/>
      <c r="I614" s="30"/>
      <c r="J614" s="29"/>
      <c r="L614" s="27"/>
      <c r="M614" s="27"/>
      <c r="N614" s="27"/>
    </row>
    <row r="615" customFormat="false" ht="12.75" hidden="false" customHeight="false" outlineLevel="0" collapsed="false">
      <c r="B615" s="22"/>
      <c r="C615" s="22"/>
      <c r="D615" s="27"/>
      <c r="E615" s="27"/>
      <c r="F615" s="27"/>
      <c r="H615" s="29"/>
      <c r="I615" s="30"/>
      <c r="J615" s="29"/>
      <c r="L615" s="27"/>
      <c r="M615" s="27"/>
      <c r="N615" s="27"/>
    </row>
    <row r="616" customFormat="false" ht="12.75" hidden="false" customHeight="false" outlineLevel="0" collapsed="false">
      <c r="B616" s="22"/>
      <c r="C616" s="22"/>
      <c r="D616" s="27"/>
      <c r="E616" s="27"/>
      <c r="F616" s="27"/>
      <c r="H616" s="29"/>
      <c r="I616" s="30"/>
      <c r="J616" s="29"/>
      <c r="L616" s="27"/>
      <c r="M616" s="27"/>
      <c r="N616" s="27"/>
    </row>
    <row r="617" customFormat="false" ht="12.75" hidden="false" customHeight="false" outlineLevel="0" collapsed="false">
      <c r="B617" s="22"/>
      <c r="C617" s="22"/>
      <c r="D617" s="27"/>
      <c r="E617" s="27"/>
      <c r="F617" s="27"/>
      <c r="H617" s="29"/>
      <c r="I617" s="30"/>
      <c r="J617" s="29"/>
      <c r="L617" s="27"/>
      <c r="M617" s="27"/>
      <c r="N617" s="27"/>
    </row>
    <row r="618" customFormat="false" ht="12.75" hidden="false" customHeight="false" outlineLevel="0" collapsed="false">
      <c r="B618" s="22"/>
      <c r="C618" s="22"/>
      <c r="D618" s="27"/>
      <c r="E618" s="27"/>
      <c r="F618" s="27"/>
      <c r="H618" s="29"/>
      <c r="I618" s="30"/>
      <c r="J618" s="29"/>
      <c r="L618" s="27"/>
      <c r="M618" s="27"/>
      <c r="N618" s="27"/>
    </row>
    <row r="619" customFormat="false" ht="12.75" hidden="false" customHeight="false" outlineLevel="0" collapsed="false">
      <c r="B619" s="22"/>
      <c r="C619" s="22"/>
      <c r="D619" s="27"/>
      <c r="E619" s="27"/>
      <c r="F619" s="27"/>
      <c r="H619" s="29"/>
      <c r="I619" s="30"/>
      <c r="J619" s="29"/>
      <c r="L619" s="27"/>
      <c r="M619" s="27"/>
      <c r="N619" s="27"/>
    </row>
    <row r="620" customFormat="false" ht="12.75" hidden="false" customHeight="false" outlineLevel="0" collapsed="false">
      <c r="B620" s="22"/>
      <c r="C620" s="22"/>
      <c r="D620" s="27"/>
      <c r="E620" s="27"/>
      <c r="F620" s="27"/>
      <c r="H620" s="29"/>
      <c r="I620" s="30"/>
      <c r="J620" s="29"/>
      <c r="L620" s="27"/>
      <c r="M620" s="27"/>
      <c r="N620" s="27"/>
    </row>
    <row r="621" customFormat="false" ht="12.75" hidden="false" customHeight="false" outlineLevel="0" collapsed="false">
      <c r="B621" s="22"/>
      <c r="C621" s="22"/>
      <c r="D621" s="27"/>
      <c r="E621" s="27"/>
      <c r="F621" s="27"/>
      <c r="H621" s="29"/>
      <c r="I621" s="30"/>
      <c r="J621" s="29"/>
      <c r="L621" s="27"/>
      <c r="M621" s="27"/>
      <c r="N621" s="27"/>
    </row>
    <row r="622" customFormat="false" ht="12.75" hidden="false" customHeight="false" outlineLevel="0" collapsed="false">
      <c r="B622" s="22"/>
      <c r="C622" s="22"/>
      <c r="D622" s="27"/>
      <c r="E622" s="27"/>
      <c r="F622" s="27"/>
      <c r="H622" s="29"/>
      <c r="I622" s="30"/>
      <c r="J622" s="29"/>
      <c r="L622" s="27"/>
      <c r="M622" s="27"/>
      <c r="N622" s="27"/>
    </row>
    <row r="623" customFormat="false" ht="12.75" hidden="false" customHeight="false" outlineLevel="0" collapsed="false">
      <c r="B623" s="22"/>
      <c r="C623" s="22"/>
      <c r="D623" s="27"/>
      <c r="E623" s="27"/>
      <c r="F623" s="27"/>
      <c r="H623" s="29"/>
      <c r="I623" s="30"/>
      <c r="J623" s="29"/>
      <c r="L623" s="27"/>
      <c r="M623" s="27"/>
      <c r="N623" s="27"/>
    </row>
    <row r="624" customFormat="false" ht="12.75" hidden="false" customHeight="false" outlineLevel="0" collapsed="false">
      <c r="B624" s="22"/>
      <c r="C624" s="22"/>
      <c r="D624" s="27"/>
      <c r="E624" s="27"/>
      <c r="F624" s="27"/>
      <c r="H624" s="29"/>
      <c r="I624" s="30"/>
      <c r="J624" s="29"/>
      <c r="L624" s="27"/>
      <c r="M624" s="27"/>
      <c r="N624" s="27"/>
    </row>
    <row r="625" customFormat="false" ht="12.75" hidden="false" customHeight="false" outlineLevel="0" collapsed="false">
      <c r="B625" s="22"/>
      <c r="C625" s="22"/>
      <c r="D625" s="27"/>
      <c r="E625" s="27"/>
      <c r="F625" s="27"/>
      <c r="H625" s="29"/>
      <c r="I625" s="30"/>
      <c r="J625" s="29"/>
      <c r="L625" s="27"/>
      <c r="M625" s="27"/>
      <c r="N625" s="27"/>
    </row>
    <row r="626" customFormat="false" ht="12.75" hidden="false" customHeight="false" outlineLevel="0" collapsed="false">
      <c r="B626" s="22"/>
      <c r="C626" s="22"/>
      <c r="D626" s="27"/>
      <c r="E626" s="27"/>
      <c r="F626" s="27"/>
      <c r="H626" s="29"/>
      <c r="I626" s="30"/>
      <c r="J626" s="29"/>
      <c r="L626" s="27"/>
      <c r="M626" s="27"/>
      <c r="N626" s="27"/>
    </row>
    <row r="627" customFormat="false" ht="12.75" hidden="false" customHeight="false" outlineLevel="0" collapsed="false">
      <c r="B627" s="22"/>
      <c r="C627" s="22"/>
      <c r="D627" s="27"/>
      <c r="E627" s="27"/>
      <c r="F627" s="27"/>
      <c r="H627" s="29"/>
      <c r="I627" s="30"/>
      <c r="J627" s="29"/>
      <c r="L627" s="27"/>
      <c r="M627" s="27"/>
      <c r="N627" s="27"/>
    </row>
    <row r="628" customFormat="false" ht="12.75" hidden="false" customHeight="false" outlineLevel="0" collapsed="false">
      <c r="B628" s="22"/>
      <c r="C628" s="22"/>
      <c r="D628" s="27"/>
      <c r="E628" s="27"/>
      <c r="F628" s="27"/>
      <c r="H628" s="29"/>
      <c r="I628" s="30"/>
      <c r="J628" s="29"/>
      <c r="L628" s="27"/>
      <c r="M628" s="27"/>
      <c r="N628" s="27"/>
    </row>
    <row r="629" customFormat="false" ht="12.75" hidden="false" customHeight="false" outlineLevel="0" collapsed="false">
      <c r="B629" s="22"/>
      <c r="C629" s="22"/>
      <c r="D629" s="27"/>
      <c r="E629" s="27"/>
      <c r="F629" s="27"/>
      <c r="H629" s="29"/>
      <c r="I629" s="30"/>
      <c r="J629" s="29"/>
      <c r="L629" s="27"/>
      <c r="M629" s="27"/>
      <c r="N629" s="27"/>
    </row>
    <row r="630" customFormat="false" ht="12.75" hidden="false" customHeight="false" outlineLevel="0" collapsed="false">
      <c r="B630" s="22"/>
      <c r="C630" s="22"/>
      <c r="D630" s="27"/>
      <c r="E630" s="27"/>
      <c r="F630" s="27"/>
      <c r="H630" s="29"/>
      <c r="I630" s="30"/>
      <c r="J630" s="29"/>
      <c r="L630" s="27"/>
      <c r="M630" s="27"/>
      <c r="N630" s="27"/>
    </row>
    <row r="631" customFormat="false" ht="12.75" hidden="false" customHeight="false" outlineLevel="0" collapsed="false">
      <c r="B631" s="22"/>
      <c r="C631" s="22"/>
      <c r="D631" s="27"/>
      <c r="E631" s="27"/>
      <c r="F631" s="27"/>
      <c r="H631" s="29"/>
      <c r="I631" s="30"/>
      <c r="J631" s="29"/>
      <c r="L631" s="27"/>
      <c r="M631" s="27"/>
      <c r="N631" s="27"/>
    </row>
    <row r="632" customFormat="false" ht="12.75" hidden="false" customHeight="false" outlineLevel="0" collapsed="false">
      <c r="B632" s="22"/>
      <c r="C632" s="22"/>
      <c r="D632" s="27"/>
      <c r="E632" s="27"/>
      <c r="F632" s="27"/>
      <c r="H632" s="29"/>
      <c r="I632" s="30"/>
      <c r="J632" s="29"/>
      <c r="L632" s="27"/>
      <c r="M632" s="27"/>
      <c r="N632" s="27"/>
    </row>
    <row r="633" customFormat="false" ht="12.75" hidden="false" customHeight="false" outlineLevel="0" collapsed="false">
      <c r="B633" s="22"/>
      <c r="C633" s="22"/>
      <c r="D633" s="27"/>
      <c r="E633" s="27"/>
      <c r="F633" s="27"/>
      <c r="H633" s="29"/>
      <c r="I633" s="30"/>
      <c r="J633" s="29"/>
      <c r="L633" s="27"/>
      <c r="M633" s="27"/>
      <c r="N633" s="27"/>
    </row>
    <row r="634" customFormat="false" ht="12.75" hidden="false" customHeight="false" outlineLevel="0" collapsed="false">
      <c r="B634" s="22"/>
      <c r="C634" s="22"/>
      <c r="D634" s="27"/>
      <c r="E634" s="27"/>
      <c r="F634" s="27"/>
      <c r="H634" s="29"/>
      <c r="I634" s="30"/>
      <c r="J634" s="29"/>
      <c r="L634" s="27"/>
      <c r="M634" s="27"/>
      <c r="N634" s="27"/>
    </row>
    <row r="635" customFormat="false" ht="12.75" hidden="false" customHeight="false" outlineLevel="0" collapsed="false">
      <c r="B635" s="22"/>
      <c r="C635" s="22"/>
      <c r="D635" s="27"/>
      <c r="E635" s="27"/>
      <c r="F635" s="27"/>
      <c r="H635" s="29"/>
      <c r="I635" s="30"/>
      <c r="J635" s="29"/>
      <c r="L635" s="27"/>
      <c r="M635" s="27"/>
      <c r="N635" s="27"/>
    </row>
    <row r="636" customFormat="false" ht="12.75" hidden="false" customHeight="false" outlineLevel="0" collapsed="false">
      <c r="B636" s="22"/>
      <c r="C636" s="22"/>
      <c r="D636" s="27"/>
      <c r="E636" s="27"/>
      <c r="F636" s="27"/>
      <c r="H636" s="29"/>
      <c r="I636" s="30"/>
      <c r="J636" s="29"/>
      <c r="L636" s="27"/>
      <c r="M636" s="27"/>
      <c r="N636" s="27"/>
    </row>
    <row r="637" customFormat="false" ht="12.75" hidden="false" customHeight="false" outlineLevel="0" collapsed="false">
      <c r="B637" s="22"/>
      <c r="C637" s="22"/>
      <c r="D637" s="27"/>
      <c r="E637" s="27"/>
      <c r="F637" s="27"/>
      <c r="H637" s="29"/>
      <c r="I637" s="30"/>
      <c r="J637" s="29"/>
      <c r="L637" s="27"/>
      <c r="M637" s="27"/>
      <c r="N637" s="27"/>
    </row>
    <row r="638" customFormat="false" ht="12.75" hidden="false" customHeight="false" outlineLevel="0" collapsed="false">
      <c r="B638" s="22"/>
      <c r="C638" s="22"/>
      <c r="D638" s="27"/>
      <c r="E638" s="27"/>
      <c r="F638" s="27"/>
      <c r="H638" s="29"/>
      <c r="I638" s="30"/>
      <c r="J638" s="29"/>
      <c r="L638" s="27"/>
      <c r="M638" s="27"/>
      <c r="N638" s="27"/>
    </row>
    <row r="639" customFormat="false" ht="12.75" hidden="false" customHeight="false" outlineLevel="0" collapsed="false">
      <c r="B639" s="22"/>
      <c r="C639" s="22"/>
      <c r="D639" s="27"/>
      <c r="E639" s="27"/>
      <c r="F639" s="27"/>
      <c r="H639" s="29"/>
      <c r="I639" s="30"/>
      <c r="J639" s="29"/>
      <c r="L639" s="27"/>
      <c r="M639" s="27"/>
      <c r="N639" s="27"/>
    </row>
    <row r="640" customFormat="false" ht="12.75" hidden="false" customHeight="false" outlineLevel="0" collapsed="false">
      <c r="B640" s="22"/>
      <c r="C640" s="22"/>
      <c r="D640" s="27"/>
      <c r="E640" s="27"/>
      <c r="F640" s="27"/>
      <c r="H640" s="29"/>
      <c r="I640" s="30"/>
      <c r="J640" s="29"/>
      <c r="L640" s="27"/>
      <c r="M640" s="27"/>
      <c r="N640" s="27"/>
    </row>
    <row r="641" customFormat="false" ht="12.75" hidden="false" customHeight="false" outlineLevel="0" collapsed="false">
      <c r="B641" s="22"/>
      <c r="C641" s="22"/>
      <c r="D641" s="27"/>
      <c r="E641" s="27"/>
      <c r="F641" s="27"/>
      <c r="H641" s="29"/>
      <c r="I641" s="30"/>
      <c r="J641" s="29"/>
      <c r="L641" s="27"/>
      <c r="M641" s="27"/>
      <c r="N641" s="27"/>
    </row>
    <row r="642" customFormat="false" ht="12.75" hidden="false" customHeight="false" outlineLevel="0" collapsed="false">
      <c r="B642" s="22"/>
      <c r="C642" s="22"/>
      <c r="D642" s="27"/>
      <c r="E642" s="27"/>
      <c r="F642" s="27"/>
      <c r="H642" s="29"/>
      <c r="I642" s="30"/>
      <c r="J642" s="29"/>
      <c r="L642" s="27"/>
      <c r="M642" s="27"/>
      <c r="N642" s="27"/>
    </row>
    <row r="643" customFormat="false" ht="12.75" hidden="false" customHeight="false" outlineLevel="0" collapsed="false">
      <c r="B643" s="22"/>
      <c r="C643" s="22"/>
      <c r="D643" s="27"/>
      <c r="E643" s="27"/>
      <c r="F643" s="27"/>
      <c r="H643" s="29"/>
      <c r="I643" s="30"/>
      <c r="J643" s="29"/>
      <c r="L643" s="27"/>
      <c r="M643" s="27"/>
      <c r="N643" s="27"/>
    </row>
    <row r="644" customFormat="false" ht="12.75" hidden="false" customHeight="false" outlineLevel="0" collapsed="false">
      <c r="B644" s="22"/>
      <c r="C644" s="22"/>
      <c r="D644" s="27"/>
      <c r="E644" s="27"/>
      <c r="F644" s="27"/>
      <c r="H644" s="29"/>
      <c r="I644" s="30"/>
      <c r="J644" s="29"/>
      <c r="L644" s="27"/>
      <c r="M644" s="27"/>
      <c r="N644" s="27"/>
    </row>
    <row r="645" customFormat="false" ht="12.75" hidden="false" customHeight="false" outlineLevel="0" collapsed="false">
      <c r="B645" s="22"/>
      <c r="C645" s="22"/>
      <c r="D645" s="27"/>
      <c r="E645" s="27"/>
      <c r="F645" s="27"/>
      <c r="H645" s="29"/>
      <c r="I645" s="30"/>
      <c r="J645" s="29"/>
      <c r="L645" s="27"/>
      <c r="M645" s="27"/>
      <c r="N645" s="27"/>
    </row>
    <row r="646" customFormat="false" ht="12.75" hidden="false" customHeight="false" outlineLevel="0" collapsed="false">
      <c r="B646" s="22"/>
      <c r="C646" s="22"/>
      <c r="D646" s="27"/>
      <c r="E646" s="27"/>
      <c r="F646" s="27"/>
      <c r="H646" s="29"/>
      <c r="I646" s="30"/>
      <c r="J646" s="29"/>
      <c r="L646" s="27"/>
      <c r="M646" s="27"/>
      <c r="N646" s="27"/>
    </row>
    <row r="647" customFormat="false" ht="12.75" hidden="false" customHeight="false" outlineLevel="0" collapsed="false">
      <c r="B647" s="22"/>
      <c r="C647" s="22"/>
      <c r="D647" s="27"/>
      <c r="E647" s="27"/>
      <c r="F647" s="27"/>
      <c r="H647" s="29"/>
      <c r="I647" s="30"/>
      <c r="J647" s="29"/>
      <c r="L647" s="27"/>
      <c r="M647" s="27"/>
      <c r="N647" s="27"/>
    </row>
    <row r="648" customFormat="false" ht="12.75" hidden="false" customHeight="false" outlineLevel="0" collapsed="false">
      <c r="B648" s="22"/>
      <c r="C648" s="22"/>
      <c r="D648" s="27"/>
      <c r="E648" s="27"/>
      <c r="F648" s="27"/>
      <c r="H648" s="29"/>
      <c r="I648" s="30"/>
      <c r="J648" s="29"/>
      <c r="L648" s="27"/>
      <c r="M648" s="27"/>
      <c r="N648" s="27"/>
    </row>
    <row r="649" customFormat="false" ht="12.75" hidden="false" customHeight="false" outlineLevel="0" collapsed="false">
      <c r="B649" s="22"/>
      <c r="C649" s="22"/>
      <c r="D649" s="27"/>
      <c r="E649" s="27"/>
      <c r="F649" s="27"/>
      <c r="H649" s="29"/>
      <c r="I649" s="30"/>
      <c r="J649" s="29"/>
      <c r="L649" s="27"/>
      <c r="M649" s="27"/>
      <c r="N649" s="27"/>
    </row>
    <row r="650" customFormat="false" ht="12.75" hidden="false" customHeight="false" outlineLevel="0" collapsed="false">
      <c r="B650" s="22"/>
      <c r="C650" s="22"/>
      <c r="D650" s="27"/>
      <c r="E650" s="27"/>
      <c r="F650" s="27"/>
      <c r="H650" s="29"/>
      <c r="I650" s="30"/>
      <c r="J650" s="29"/>
      <c r="L650" s="27"/>
      <c r="M650" s="27"/>
      <c r="N650" s="27"/>
    </row>
    <row r="651" customFormat="false" ht="12.75" hidden="false" customHeight="false" outlineLevel="0" collapsed="false">
      <c r="B651" s="22"/>
      <c r="C651" s="22"/>
      <c r="D651" s="27"/>
      <c r="E651" s="27"/>
      <c r="F651" s="27"/>
      <c r="H651" s="29"/>
      <c r="I651" s="30"/>
      <c r="J651" s="29"/>
      <c r="L651" s="27"/>
      <c r="M651" s="27"/>
      <c r="N651" s="27"/>
    </row>
    <row r="652" customFormat="false" ht="12.75" hidden="false" customHeight="false" outlineLevel="0" collapsed="false">
      <c r="B652" s="22"/>
      <c r="C652" s="22"/>
      <c r="D652" s="27"/>
      <c r="E652" s="27"/>
      <c r="F652" s="27"/>
      <c r="H652" s="29"/>
      <c r="I652" s="30"/>
      <c r="J652" s="29"/>
      <c r="L652" s="27"/>
      <c r="M652" s="27"/>
      <c r="N652" s="27"/>
    </row>
    <row r="653" customFormat="false" ht="12.75" hidden="false" customHeight="false" outlineLevel="0" collapsed="false">
      <c r="B653" s="22"/>
      <c r="C653" s="22"/>
      <c r="D653" s="27"/>
      <c r="E653" s="27"/>
      <c r="F653" s="27"/>
      <c r="H653" s="29"/>
      <c r="I653" s="30"/>
      <c r="J653" s="29"/>
      <c r="L653" s="27"/>
      <c r="M653" s="27"/>
      <c r="N653" s="27"/>
    </row>
    <row r="654" customFormat="false" ht="12.75" hidden="false" customHeight="false" outlineLevel="0" collapsed="false">
      <c r="B654" s="22"/>
      <c r="C654" s="22"/>
      <c r="D654" s="27"/>
      <c r="E654" s="27"/>
      <c r="F654" s="27"/>
      <c r="H654" s="29"/>
      <c r="I654" s="30"/>
      <c r="J654" s="29"/>
      <c r="L654" s="27"/>
      <c r="M654" s="27"/>
      <c r="N654" s="27"/>
    </row>
    <row r="655" customFormat="false" ht="12.75" hidden="false" customHeight="false" outlineLevel="0" collapsed="false">
      <c r="B655" s="22"/>
      <c r="C655" s="22"/>
      <c r="D655" s="27"/>
      <c r="E655" s="27"/>
      <c r="F655" s="27"/>
      <c r="H655" s="29"/>
      <c r="I655" s="30"/>
      <c r="J655" s="29"/>
      <c r="L655" s="27"/>
      <c r="M655" s="27"/>
      <c r="N655" s="27"/>
    </row>
    <row r="656" customFormat="false" ht="12.75" hidden="false" customHeight="false" outlineLevel="0" collapsed="false">
      <c r="B656" s="22"/>
      <c r="C656" s="22"/>
      <c r="D656" s="27"/>
      <c r="E656" s="27"/>
      <c r="F656" s="27"/>
      <c r="H656" s="29"/>
      <c r="I656" s="30"/>
      <c r="J656" s="29"/>
      <c r="L656" s="27"/>
      <c r="M656" s="27"/>
      <c r="N656" s="27"/>
    </row>
    <row r="657" customFormat="false" ht="12.75" hidden="false" customHeight="false" outlineLevel="0" collapsed="false">
      <c r="B657" s="22"/>
      <c r="C657" s="22"/>
      <c r="D657" s="27"/>
      <c r="E657" s="27"/>
      <c r="F657" s="27"/>
      <c r="H657" s="29"/>
      <c r="I657" s="30"/>
      <c r="J657" s="29"/>
      <c r="L657" s="27"/>
      <c r="M657" s="27"/>
      <c r="N657" s="27"/>
    </row>
    <row r="658" customFormat="false" ht="12.75" hidden="false" customHeight="false" outlineLevel="0" collapsed="false">
      <c r="B658" s="22"/>
      <c r="C658" s="22"/>
      <c r="D658" s="27"/>
      <c r="E658" s="27"/>
      <c r="F658" s="27"/>
      <c r="H658" s="29"/>
      <c r="I658" s="30"/>
      <c r="J658" s="29"/>
      <c r="L658" s="27"/>
      <c r="M658" s="27"/>
      <c r="N658" s="27"/>
    </row>
    <row r="659" customFormat="false" ht="12.75" hidden="false" customHeight="false" outlineLevel="0" collapsed="false">
      <c r="B659" s="22"/>
      <c r="C659" s="22"/>
      <c r="D659" s="27"/>
      <c r="E659" s="27"/>
      <c r="F659" s="27"/>
      <c r="H659" s="29"/>
      <c r="I659" s="30"/>
      <c r="J659" s="29"/>
      <c r="L659" s="27"/>
      <c r="M659" s="27"/>
      <c r="N659" s="27"/>
    </row>
    <row r="660" customFormat="false" ht="12.75" hidden="false" customHeight="false" outlineLevel="0" collapsed="false">
      <c r="B660" s="22"/>
      <c r="C660" s="22"/>
      <c r="D660" s="27"/>
      <c r="E660" s="27"/>
      <c r="F660" s="27"/>
      <c r="H660" s="29"/>
      <c r="I660" s="30"/>
      <c r="J660" s="29"/>
      <c r="L660" s="27"/>
      <c r="M660" s="27"/>
      <c r="N660" s="27"/>
    </row>
    <row r="661" customFormat="false" ht="12.75" hidden="false" customHeight="false" outlineLevel="0" collapsed="false">
      <c r="B661" s="22"/>
      <c r="C661" s="22"/>
      <c r="D661" s="27"/>
      <c r="E661" s="27"/>
      <c r="F661" s="27"/>
      <c r="H661" s="29"/>
      <c r="I661" s="30"/>
      <c r="J661" s="29"/>
      <c r="L661" s="27"/>
      <c r="M661" s="27"/>
      <c r="N661" s="27"/>
    </row>
    <row r="662" customFormat="false" ht="12.75" hidden="false" customHeight="false" outlineLevel="0" collapsed="false">
      <c r="B662" s="22"/>
      <c r="C662" s="22"/>
      <c r="D662" s="27"/>
      <c r="E662" s="27"/>
      <c r="F662" s="27"/>
      <c r="H662" s="29"/>
      <c r="I662" s="30"/>
      <c r="J662" s="29"/>
      <c r="L662" s="27"/>
      <c r="M662" s="27"/>
      <c r="N662" s="27"/>
    </row>
    <row r="663" customFormat="false" ht="12.75" hidden="false" customHeight="false" outlineLevel="0" collapsed="false">
      <c r="B663" s="22"/>
      <c r="C663" s="22"/>
      <c r="D663" s="27"/>
      <c r="E663" s="27"/>
      <c r="F663" s="27"/>
      <c r="H663" s="29"/>
      <c r="I663" s="30"/>
      <c r="J663" s="29"/>
      <c r="L663" s="27"/>
      <c r="M663" s="27"/>
      <c r="N663" s="27"/>
    </row>
    <row r="664" customFormat="false" ht="12.75" hidden="false" customHeight="false" outlineLevel="0" collapsed="false">
      <c r="B664" s="22"/>
      <c r="C664" s="22"/>
      <c r="D664" s="27"/>
      <c r="E664" s="27"/>
      <c r="F664" s="27"/>
      <c r="H664" s="29"/>
      <c r="I664" s="30"/>
      <c r="J664" s="29"/>
      <c r="L664" s="27"/>
      <c r="M664" s="27"/>
      <c r="N664" s="27"/>
    </row>
    <row r="665" customFormat="false" ht="12.75" hidden="false" customHeight="false" outlineLevel="0" collapsed="false">
      <c r="B665" s="22"/>
      <c r="C665" s="22"/>
      <c r="D665" s="27"/>
      <c r="E665" s="27"/>
      <c r="F665" s="27"/>
      <c r="H665" s="29"/>
      <c r="I665" s="30"/>
      <c r="J665" s="29"/>
      <c r="L665" s="27"/>
      <c r="M665" s="27"/>
      <c r="N665" s="27"/>
    </row>
    <row r="666" customFormat="false" ht="12.75" hidden="false" customHeight="false" outlineLevel="0" collapsed="false">
      <c r="B666" s="22"/>
      <c r="C666" s="22"/>
      <c r="D666" s="27"/>
      <c r="E666" s="27"/>
      <c r="F666" s="27"/>
      <c r="H666" s="29"/>
      <c r="I666" s="30"/>
      <c r="J666" s="29"/>
      <c r="L666" s="27"/>
      <c r="M666" s="27"/>
      <c r="N666" s="27"/>
    </row>
    <row r="667" customFormat="false" ht="12.75" hidden="false" customHeight="false" outlineLevel="0" collapsed="false">
      <c r="B667" s="22"/>
      <c r="C667" s="22"/>
      <c r="D667" s="27"/>
      <c r="E667" s="27"/>
      <c r="F667" s="27"/>
      <c r="H667" s="29"/>
      <c r="I667" s="30"/>
      <c r="J667" s="29"/>
      <c r="L667" s="27"/>
      <c r="M667" s="27"/>
      <c r="N667" s="27"/>
    </row>
    <row r="668" customFormat="false" ht="12.75" hidden="false" customHeight="false" outlineLevel="0" collapsed="false">
      <c r="B668" s="22"/>
      <c r="C668" s="22"/>
      <c r="D668" s="27"/>
      <c r="E668" s="27"/>
      <c r="F668" s="27"/>
      <c r="H668" s="29"/>
      <c r="I668" s="30"/>
      <c r="J668" s="29"/>
      <c r="L668" s="27"/>
      <c r="M668" s="27"/>
      <c r="N668" s="27"/>
    </row>
    <row r="669" customFormat="false" ht="12.75" hidden="false" customHeight="false" outlineLevel="0" collapsed="false">
      <c r="B669" s="22"/>
      <c r="C669" s="22"/>
      <c r="D669" s="27"/>
      <c r="E669" s="27"/>
      <c r="F669" s="27"/>
      <c r="H669" s="29"/>
      <c r="I669" s="30"/>
      <c r="J669" s="29"/>
      <c r="L669" s="27"/>
      <c r="M669" s="27"/>
      <c r="N669" s="27"/>
    </row>
    <row r="670" customFormat="false" ht="12.75" hidden="false" customHeight="false" outlineLevel="0" collapsed="false">
      <c r="B670" s="22"/>
      <c r="C670" s="22"/>
      <c r="D670" s="27"/>
      <c r="E670" s="27"/>
      <c r="F670" s="27"/>
      <c r="H670" s="29"/>
      <c r="I670" s="30"/>
      <c r="J670" s="29"/>
      <c r="L670" s="27"/>
      <c r="M670" s="27"/>
      <c r="N670" s="27"/>
    </row>
    <row r="671" customFormat="false" ht="12.75" hidden="false" customHeight="false" outlineLevel="0" collapsed="false">
      <c r="B671" s="22"/>
      <c r="C671" s="22"/>
      <c r="D671" s="27"/>
      <c r="E671" s="27"/>
      <c r="F671" s="27"/>
      <c r="H671" s="29"/>
      <c r="I671" s="30"/>
      <c r="J671" s="29"/>
      <c r="L671" s="27"/>
      <c r="M671" s="27"/>
      <c r="N671" s="27"/>
    </row>
    <row r="672" customFormat="false" ht="12.75" hidden="false" customHeight="false" outlineLevel="0" collapsed="false">
      <c r="B672" s="22"/>
      <c r="C672" s="22"/>
      <c r="D672" s="27"/>
      <c r="E672" s="27"/>
      <c r="F672" s="27"/>
      <c r="H672" s="29"/>
      <c r="I672" s="30"/>
      <c r="J672" s="29"/>
      <c r="L672" s="27"/>
      <c r="M672" s="27"/>
      <c r="N672" s="27"/>
    </row>
    <row r="673" customFormat="false" ht="12.75" hidden="false" customHeight="false" outlineLevel="0" collapsed="false">
      <c r="B673" s="22"/>
      <c r="C673" s="22"/>
      <c r="D673" s="27"/>
      <c r="E673" s="27"/>
      <c r="F673" s="27"/>
      <c r="H673" s="29"/>
      <c r="I673" s="30"/>
      <c r="J673" s="29"/>
      <c r="L673" s="27"/>
      <c r="M673" s="27"/>
      <c r="N673" s="27"/>
    </row>
    <row r="674" customFormat="false" ht="12.75" hidden="false" customHeight="false" outlineLevel="0" collapsed="false">
      <c r="B674" s="22"/>
      <c r="C674" s="22"/>
      <c r="D674" s="27"/>
      <c r="E674" s="27"/>
      <c r="F674" s="27"/>
      <c r="H674" s="29"/>
      <c r="I674" s="30"/>
      <c r="J674" s="29"/>
      <c r="L674" s="27"/>
      <c r="M674" s="27"/>
      <c r="N674" s="27"/>
    </row>
    <row r="675" customFormat="false" ht="12.75" hidden="false" customHeight="false" outlineLevel="0" collapsed="false">
      <c r="B675" s="22"/>
      <c r="C675" s="22"/>
      <c r="D675" s="27"/>
      <c r="E675" s="27"/>
      <c r="F675" s="27"/>
      <c r="H675" s="29"/>
      <c r="I675" s="30"/>
      <c r="J675" s="29"/>
      <c r="L675" s="27"/>
      <c r="M675" s="27"/>
      <c r="N675" s="27"/>
    </row>
    <row r="676" customFormat="false" ht="12.75" hidden="false" customHeight="false" outlineLevel="0" collapsed="false">
      <c r="B676" s="22"/>
      <c r="C676" s="22"/>
      <c r="D676" s="27"/>
      <c r="E676" s="27"/>
      <c r="F676" s="27"/>
      <c r="H676" s="29"/>
      <c r="I676" s="30"/>
      <c r="J676" s="29"/>
      <c r="L676" s="27"/>
      <c r="M676" s="27"/>
      <c r="N676" s="27"/>
    </row>
    <row r="677" customFormat="false" ht="12.75" hidden="false" customHeight="false" outlineLevel="0" collapsed="false">
      <c r="B677" s="22"/>
      <c r="C677" s="22"/>
      <c r="D677" s="27"/>
      <c r="E677" s="27"/>
      <c r="F677" s="27"/>
      <c r="H677" s="29"/>
      <c r="I677" s="30"/>
      <c r="J677" s="29"/>
      <c r="L677" s="27"/>
      <c r="M677" s="27"/>
      <c r="N677" s="27"/>
    </row>
    <row r="678" customFormat="false" ht="12.75" hidden="false" customHeight="false" outlineLevel="0" collapsed="false">
      <c r="B678" s="22"/>
      <c r="C678" s="22"/>
      <c r="D678" s="27"/>
      <c r="E678" s="27"/>
      <c r="F678" s="27"/>
      <c r="H678" s="29"/>
      <c r="I678" s="30"/>
      <c r="J678" s="29"/>
      <c r="L678" s="27"/>
      <c r="M678" s="27"/>
      <c r="N678" s="27"/>
    </row>
    <row r="679" customFormat="false" ht="12.75" hidden="false" customHeight="false" outlineLevel="0" collapsed="false">
      <c r="B679" s="22"/>
      <c r="C679" s="22"/>
      <c r="D679" s="27"/>
      <c r="E679" s="27"/>
      <c r="F679" s="27"/>
      <c r="H679" s="29"/>
      <c r="I679" s="30"/>
      <c r="J679" s="29"/>
      <c r="L679" s="27"/>
      <c r="M679" s="27"/>
      <c r="N679" s="27"/>
    </row>
    <row r="680" customFormat="false" ht="12.75" hidden="false" customHeight="false" outlineLevel="0" collapsed="false">
      <c r="B680" s="22"/>
      <c r="C680" s="22"/>
      <c r="D680" s="27"/>
      <c r="E680" s="27"/>
      <c r="F680" s="27"/>
      <c r="H680" s="29"/>
      <c r="I680" s="30"/>
      <c r="J680" s="29"/>
      <c r="L680" s="27"/>
      <c r="M680" s="27"/>
      <c r="N680" s="27"/>
    </row>
    <row r="681" customFormat="false" ht="12.75" hidden="false" customHeight="false" outlineLevel="0" collapsed="false">
      <c r="B681" s="22"/>
      <c r="C681" s="22"/>
      <c r="D681" s="27"/>
      <c r="E681" s="27"/>
      <c r="F681" s="27"/>
      <c r="H681" s="29"/>
      <c r="I681" s="30"/>
      <c r="J681" s="29"/>
      <c r="L681" s="27"/>
      <c r="M681" s="27"/>
      <c r="N681" s="27"/>
    </row>
    <row r="682" customFormat="false" ht="12.75" hidden="false" customHeight="false" outlineLevel="0" collapsed="false">
      <c r="B682" s="22"/>
      <c r="C682" s="22"/>
      <c r="D682" s="27"/>
      <c r="E682" s="27"/>
      <c r="F682" s="27"/>
      <c r="H682" s="29"/>
      <c r="I682" s="30"/>
      <c r="J682" s="29"/>
      <c r="L682" s="27"/>
      <c r="M682" s="27"/>
      <c r="N682" s="27"/>
    </row>
    <row r="683" customFormat="false" ht="12.75" hidden="false" customHeight="false" outlineLevel="0" collapsed="false">
      <c r="B683" s="22"/>
      <c r="C683" s="22"/>
      <c r="D683" s="27"/>
      <c r="E683" s="27"/>
      <c r="F683" s="27"/>
      <c r="H683" s="29"/>
      <c r="I683" s="30"/>
      <c r="J683" s="29"/>
      <c r="L683" s="27"/>
      <c r="M683" s="27"/>
      <c r="N683" s="27"/>
    </row>
    <row r="684" customFormat="false" ht="12.75" hidden="false" customHeight="false" outlineLevel="0" collapsed="false">
      <c r="B684" s="22"/>
      <c r="C684" s="22"/>
      <c r="D684" s="27"/>
      <c r="E684" s="27"/>
      <c r="F684" s="27"/>
      <c r="H684" s="29"/>
      <c r="I684" s="30"/>
      <c r="J684" s="29"/>
      <c r="L684" s="27"/>
      <c r="M684" s="27"/>
      <c r="N684" s="27"/>
    </row>
    <row r="685" customFormat="false" ht="12.75" hidden="false" customHeight="false" outlineLevel="0" collapsed="false">
      <c r="B685" s="22"/>
      <c r="C685" s="22"/>
      <c r="D685" s="27"/>
      <c r="E685" s="27"/>
      <c r="F685" s="27"/>
      <c r="H685" s="29"/>
      <c r="I685" s="30"/>
      <c r="J685" s="29"/>
      <c r="L685" s="27"/>
      <c r="M685" s="27"/>
      <c r="N685" s="27"/>
    </row>
    <row r="686" customFormat="false" ht="12.75" hidden="false" customHeight="false" outlineLevel="0" collapsed="false">
      <c r="B686" s="22"/>
      <c r="C686" s="22"/>
      <c r="D686" s="27"/>
      <c r="E686" s="27"/>
      <c r="F686" s="27"/>
      <c r="H686" s="29"/>
      <c r="I686" s="30"/>
      <c r="J686" s="29"/>
      <c r="L686" s="27"/>
      <c r="M686" s="27"/>
      <c r="N686" s="27"/>
    </row>
    <row r="687" customFormat="false" ht="12.75" hidden="false" customHeight="false" outlineLevel="0" collapsed="false">
      <c r="B687" s="22"/>
      <c r="C687" s="22"/>
      <c r="D687" s="27"/>
      <c r="E687" s="27"/>
      <c r="F687" s="27"/>
      <c r="H687" s="29"/>
      <c r="I687" s="30"/>
      <c r="J687" s="29"/>
      <c r="L687" s="27"/>
      <c r="M687" s="27"/>
      <c r="N687" s="27"/>
    </row>
    <row r="688" customFormat="false" ht="12.75" hidden="false" customHeight="false" outlineLevel="0" collapsed="false">
      <c r="B688" s="22"/>
      <c r="C688" s="22"/>
      <c r="D688" s="27"/>
      <c r="E688" s="27"/>
      <c r="F688" s="27"/>
      <c r="H688" s="29"/>
      <c r="I688" s="30"/>
      <c r="J688" s="29"/>
      <c r="L688" s="27"/>
      <c r="M688" s="27"/>
      <c r="N688" s="27"/>
    </row>
    <row r="689" customFormat="false" ht="12.75" hidden="false" customHeight="false" outlineLevel="0" collapsed="false">
      <c r="B689" s="22"/>
      <c r="C689" s="22"/>
      <c r="D689" s="27"/>
      <c r="E689" s="27"/>
      <c r="F689" s="27"/>
      <c r="H689" s="29"/>
      <c r="I689" s="30"/>
      <c r="J689" s="29"/>
      <c r="L689" s="27"/>
      <c r="M689" s="27"/>
      <c r="N689" s="27"/>
    </row>
    <row r="690" customFormat="false" ht="12.75" hidden="false" customHeight="false" outlineLevel="0" collapsed="false">
      <c r="B690" s="22"/>
      <c r="C690" s="22"/>
      <c r="D690" s="27"/>
      <c r="E690" s="27"/>
      <c r="F690" s="27"/>
      <c r="H690" s="29"/>
      <c r="I690" s="30"/>
      <c r="J690" s="29"/>
      <c r="L690" s="27"/>
      <c r="M690" s="27"/>
      <c r="N690" s="27"/>
    </row>
    <row r="691" customFormat="false" ht="12.75" hidden="false" customHeight="false" outlineLevel="0" collapsed="false">
      <c r="B691" s="22"/>
      <c r="C691" s="22"/>
      <c r="D691" s="27"/>
      <c r="E691" s="27"/>
      <c r="F691" s="27"/>
      <c r="H691" s="29"/>
      <c r="I691" s="30"/>
      <c r="J691" s="29"/>
      <c r="L691" s="27"/>
      <c r="M691" s="27"/>
      <c r="N691" s="27"/>
    </row>
    <row r="692" customFormat="false" ht="12.75" hidden="false" customHeight="false" outlineLevel="0" collapsed="false">
      <c r="B692" s="22"/>
      <c r="C692" s="22"/>
      <c r="D692" s="27"/>
      <c r="E692" s="27"/>
      <c r="F692" s="27"/>
      <c r="H692" s="29"/>
      <c r="I692" s="30"/>
      <c r="J692" s="29"/>
      <c r="L692" s="27"/>
      <c r="M692" s="27"/>
      <c r="N692" s="27"/>
    </row>
    <row r="693" customFormat="false" ht="12.75" hidden="false" customHeight="false" outlineLevel="0" collapsed="false">
      <c r="B693" s="22"/>
      <c r="C693" s="22"/>
      <c r="D693" s="27"/>
      <c r="E693" s="27"/>
      <c r="F693" s="27"/>
      <c r="H693" s="29"/>
      <c r="I693" s="30"/>
      <c r="J693" s="29"/>
      <c r="L693" s="27"/>
      <c r="M693" s="27"/>
      <c r="N693" s="27"/>
    </row>
    <row r="694" customFormat="false" ht="12.75" hidden="false" customHeight="false" outlineLevel="0" collapsed="false">
      <c r="B694" s="22"/>
      <c r="C694" s="22"/>
      <c r="D694" s="27"/>
      <c r="E694" s="27"/>
      <c r="F694" s="27"/>
      <c r="H694" s="29"/>
      <c r="I694" s="30"/>
      <c r="J694" s="29"/>
      <c r="L694" s="27"/>
      <c r="M694" s="27"/>
      <c r="N694" s="27"/>
    </row>
    <row r="695" customFormat="false" ht="12.75" hidden="false" customHeight="false" outlineLevel="0" collapsed="false">
      <c r="B695" s="22"/>
      <c r="C695" s="22"/>
      <c r="D695" s="27"/>
      <c r="E695" s="27"/>
      <c r="F695" s="27"/>
      <c r="H695" s="29"/>
      <c r="I695" s="30"/>
      <c r="J695" s="29"/>
      <c r="L695" s="27"/>
      <c r="M695" s="27"/>
      <c r="N695" s="27"/>
    </row>
    <row r="696" customFormat="false" ht="12.75" hidden="false" customHeight="false" outlineLevel="0" collapsed="false">
      <c r="B696" s="22"/>
      <c r="C696" s="22"/>
      <c r="D696" s="27"/>
      <c r="E696" s="27"/>
      <c r="F696" s="27"/>
      <c r="H696" s="29"/>
      <c r="I696" s="30"/>
      <c r="J696" s="29"/>
      <c r="L696" s="27"/>
      <c r="M696" s="27"/>
      <c r="N696" s="27"/>
    </row>
    <row r="697" customFormat="false" ht="12.75" hidden="false" customHeight="false" outlineLevel="0" collapsed="false">
      <c r="B697" s="22"/>
      <c r="C697" s="22"/>
      <c r="D697" s="27"/>
      <c r="E697" s="27"/>
      <c r="F697" s="27"/>
      <c r="H697" s="29"/>
      <c r="I697" s="30"/>
      <c r="J697" s="29"/>
      <c r="L697" s="27"/>
      <c r="M697" s="27"/>
      <c r="N697" s="27"/>
    </row>
    <row r="698" customFormat="false" ht="12.75" hidden="false" customHeight="false" outlineLevel="0" collapsed="false">
      <c r="B698" s="22"/>
      <c r="C698" s="22"/>
      <c r="D698" s="27"/>
      <c r="E698" s="27"/>
      <c r="F698" s="27"/>
      <c r="H698" s="29"/>
      <c r="I698" s="30"/>
      <c r="J698" s="29"/>
      <c r="L698" s="27"/>
      <c r="M698" s="27"/>
      <c r="N698" s="27"/>
    </row>
    <row r="699" customFormat="false" ht="12.75" hidden="false" customHeight="false" outlineLevel="0" collapsed="false">
      <c r="B699" s="22"/>
      <c r="C699" s="22"/>
      <c r="D699" s="27"/>
      <c r="E699" s="27"/>
      <c r="F699" s="27"/>
      <c r="H699" s="29"/>
      <c r="I699" s="30"/>
      <c r="J699" s="29"/>
      <c r="L699" s="27"/>
      <c r="M699" s="27"/>
      <c r="N699" s="27"/>
    </row>
    <row r="700" customFormat="false" ht="12.75" hidden="false" customHeight="false" outlineLevel="0" collapsed="false">
      <c r="B700" s="22"/>
      <c r="C700" s="22"/>
      <c r="D700" s="27"/>
      <c r="E700" s="27"/>
      <c r="F700" s="27"/>
      <c r="H700" s="29"/>
      <c r="I700" s="30"/>
      <c r="J700" s="29"/>
      <c r="L700" s="27"/>
      <c r="M700" s="27"/>
      <c r="N700" s="27"/>
    </row>
    <row r="701" customFormat="false" ht="12.75" hidden="false" customHeight="false" outlineLevel="0" collapsed="false">
      <c r="B701" s="22"/>
      <c r="C701" s="22"/>
      <c r="D701" s="27"/>
      <c r="E701" s="27"/>
      <c r="F701" s="27"/>
      <c r="H701" s="29"/>
      <c r="I701" s="30"/>
      <c r="J701" s="29"/>
      <c r="L701" s="27"/>
      <c r="M701" s="27"/>
      <c r="N701" s="27"/>
    </row>
    <row r="702" customFormat="false" ht="12.75" hidden="false" customHeight="false" outlineLevel="0" collapsed="false">
      <c r="B702" s="22"/>
      <c r="C702" s="22"/>
      <c r="D702" s="27"/>
      <c r="E702" s="27"/>
      <c r="F702" s="27"/>
      <c r="H702" s="29"/>
      <c r="I702" s="30"/>
      <c r="J702" s="29"/>
      <c r="L702" s="27"/>
      <c r="M702" s="27"/>
      <c r="N702" s="27"/>
    </row>
    <row r="703" customFormat="false" ht="12.75" hidden="false" customHeight="false" outlineLevel="0" collapsed="false">
      <c r="B703" s="22"/>
      <c r="C703" s="22"/>
      <c r="D703" s="27"/>
      <c r="E703" s="27"/>
      <c r="F703" s="27"/>
      <c r="H703" s="29"/>
      <c r="I703" s="30"/>
      <c r="J703" s="29"/>
      <c r="L703" s="27"/>
      <c r="M703" s="27"/>
      <c r="N703" s="27"/>
    </row>
    <row r="704" customFormat="false" ht="12.75" hidden="false" customHeight="false" outlineLevel="0" collapsed="false">
      <c r="B704" s="22"/>
      <c r="C704" s="22"/>
      <c r="D704" s="27"/>
      <c r="E704" s="27"/>
      <c r="F704" s="27"/>
      <c r="H704" s="29"/>
      <c r="I704" s="30"/>
      <c r="J704" s="29"/>
      <c r="L704" s="27"/>
      <c r="M704" s="27"/>
      <c r="N704" s="27"/>
    </row>
    <row r="705" customFormat="false" ht="12.75" hidden="false" customHeight="false" outlineLevel="0" collapsed="false">
      <c r="B705" s="22"/>
      <c r="C705" s="22"/>
      <c r="D705" s="27"/>
      <c r="E705" s="27"/>
      <c r="F705" s="27"/>
      <c r="H705" s="29"/>
      <c r="I705" s="30"/>
      <c r="J705" s="29"/>
      <c r="L705" s="27"/>
      <c r="M705" s="27"/>
      <c r="N705" s="27"/>
    </row>
    <row r="706" customFormat="false" ht="12.75" hidden="false" customHeight="false" outlineLevel="0" collapsed="false">
      <c r="B706" s="22"/>
      <c r="C706" s="22"/>
      <c r="D706" s="27"/>
      <c r="E706" s="27"/>
      <c r="F706" s="27"/>
      <c r="H706" s="29"/>
      <c r="I706" s="30"/>
      <c r="J706" s="29"/>
      <c r="L706" s="27"/>
      <c r="M706" s="27"/>
      <c r="N706" s="27"/>
    </row>
    <row r="707" customFormat="false" ht="12.75" hidden="false" customHeight="false" outlineLevel="0" collapsed="false">
      <c r="B707" s="22"/>
      <c r="C707" s="22"/>
      <c r="D707" s="27"/>
      <c r="E707" s="27"/>
      <c r="F707" s="27"/>
      <c r="H707" s="29"/>
      <c r="I707" s="30"/>
      <c r="J707" s="29"/>
      <c r="L707" s="27"/>
      <c r="M707" s="27"/>
      <c r="N707" s="27"/>
    </row>
    <row r="708" customFormat="false" ht="12.75" hidden="false" customHeight="false" outlineLevel="0" collapsed="false">
      <c r="B708" s="22"/>
      <c r="C708" s="22"/>
      <c r="D708" s="27"/>
      <c r="E708" s="27"/>
      <c r="F708" s="27"/>
      <c r="H708" s="29"/>
      <c r="I708" s="30"/>
      <c r="J708" s="29"/>
      <c r="L708" s="27"/>
      <c r="M708" s="27"/>
      <c r="N708" s="27"/>
    </row>
    <row r="709" customFormat="false" ht="12.75" hidden="false" customHeight="false" outlineLevel="0" collapsed="false">
      <c r="B709" s="22"/>
      <c r="C709" s="22"/>
      <c r="D709" s="27"/>
      <c r="E709" s="27"/>
      <c r="F709" s="27"/>
      <c r="H709" s="29"/>
      <c r="I709" s="30"/>
      <c r="J709" s="29"/>
      <c r="L709" s="27"/>
      <c r="M709" s="27"/>
      <c r="N709" s="27"/>
    </row>
    <row r="710" customFormat="false" ht="12.75" hidden="false" customHeight="false" outlineLevel="0" collapsed="false">
      <c r="B710" s="22"/>
      <c r="C710" s="22"/>
      <c r="D710" s="27"/>
      <c r="E710" s="27"/>
      <c r="F710" s="27"/>
      <c r="H710" s="29"/>
      <c r="I710" s="30"/>
      <c r="J710" s="29"/>
      <c r="L710" s="27"/>
      <c r="M710" s="27"/>
      <c r="N710" s="27"/>
    </row>
    <row r="711" customFormat="false" ht="12.75" hidden="false" customHeight="false" outlineLevel="0" collapsed="false">
      <c r="B711" s="22"/>
      <c r="C711" s="22"/>
      <c r="D711" s="27"/>
      <c r="E711" s="27"/>
      <c r="F711" s="27"/>
      <c r="H711" s="29"/>
      <c r="I711" s="30"/>
      <c r="J711" s="29"/>
      <c r="L711" s="27"/>
      <c r="M711" s="27"/>
      <c r="N711" s="27"/>
    </row>
    <row r="712" customFormat="false" ht="12.75" hidden="false" customHeight="false" outlineLevel="0" collapsed="false">
      <c r="B712" s="22"/>
      <c r="C712" s="22"/>
      <c r="D712" s="27"/>
      <c r="E712" s="27"/>
      <c r="F712" s="27"/>
      <c r="H712" s="29"/>
      <c r="I712" s="30"/>
      <c r="J712" s="29"/>
      <c r="L712" s="27"/>
      <c r="M712" s="27"/>
      <c r="N712" s="27"/>
    </row>
    <row r="713" customFormat="false" ht="12.75" hidden="false" customHeight="false" outlineLevel="0" collapsed="false">
      <c r="B713" s="22"/>
      <c r="C713" s="22"/>
      <c r="D713" s="27"/>
      <c r="E713" s="27"/>
      <c r="F713" s="27"/>
      <c r="H713" s="29"/>
      <c r="I713" s="30"/>
      <c r="J713" s="29"/>
      <c r="L713" s="27"/>
      <c r="M713" s="27"/>
      <c r="N713" s="27"/>
    </row>
    <row r="714" customFormat="false" ht="12.75" hidden="false" customHeight="false" outlineLevel="0" collapsed="false">
      <c r="B714" s="22"/>
      <c r="C714" s="22"/>
      <c r="D714" s="27"/>
      <c r="E714" s="27"/>
      <c r="F714" s="27"/>
      <c r="H714" s="29"/>
      <c r="I714" s="30"/>
      <c r="J714" s="29"/>
      <c r="L714" s="27"/>
      <c r="M714" s="27"/>
      <c r="N714" s="27"/>
    </row>
    <row r="715" customFormat="false" ht="12.75" hidden="false" customHeight="false" outlineLevel="0" collapsed="false">
      <c r="B715" s="22"/>
      <c r="C715" s="22"/>
      <c r="D715" s="27"/>
      <c r="E715" s="27"/>
      <c r="F715" s="27"/>
      <c r="H715" s="29"/>
      <c r="I715" s="30"/>
      <c r="J715" s="29"/>
      <c r="L715" s="27"/>
      <c r="M715" s="27"/>
      <c r="N715" s="27"/>
    </row>
    <row r="716" customFormat="false" ht="12.75" hidden="false" customHeight="false" outlineLevel="0" collapsed="false">
      <c r="B716" s="22"/>
      <c r="C716" s="22"/>
      <c r="D716" s="27"/>
      <c r="E716" s="27"/>
      <c r="F716" s="27"/>
      <c r="H716" s="29"/>
      <c r="I716" s="30"/>
      <c r="J716" s="29"/>
      <c r="L716" s="27"/>
      <c r="M716" s="27"/>
      <c r="N716" s="27"/>
    </row>
    <row r="717" customFormat="false" ht="12.75" hidden="false" customHeight="false" outlineLevel="0" collapsed="false">
      <c r="B717" s="22"/>
      <c r="C717" s="22"/>
      <c r="D717" s="27"/>
      <c r="E717" s="27"/>
      <c r="F717" s="27"/>
      <c r="H717" s="29"/>
      <c r="I717" s="30"/>
      <c r="J717" s="29"/>
      <c r="L717" s="27"/>
      <c r="M717" s="27"/>
      <c r="N717" s="27"/>
    </row>
    <row r="718" customFormat="false" ht="12.75" hidden="false" customHeight="false" outlineLevel="0" collapsed="false">
      <c r="B718" s="22"/>
      <c r="C718" s="22"/>
      <c r="D718" s="27"/>
      <c r="E718" s="27"/>
      <c r="F718" s="27"/>
      <c r="H718" s="29"/>
      <c r="I718" s="30"/>
      <c r="J718" s="29"/>
      <c r="L718" s="27"/>
      <c r="M718" s="27"/>
      <c r="N718" s="27"/>
    </row>
    <row r="719" customFormat="false" ht="12.75" hidden="false" customHeight="false" outlineLevel="0" collapsed="false">
      <c r="B719" s="22"/>
      <c r="C719" s="22"/>
      <c r="D719" s="27"/>
      <c r="E719" s="27"/>
      <c r="F719" s="27"/>
      <c r="H719" s="29"/>
      <c r="I719" s="30"/>
      <c r="J719" s="29"/>
      <c r="L719" s="27"/>
      <c r="M719" s="27"/>
      <c r="N719" s="27"/>
    </row>
    <row r="720" customFormat="false" ht="12.75" hidden="false" customHeight="false" outlineLevel="0" collapsed="false">
      <c r="B720" s="22"/>
      <c r="C720" s="22"/>
      <c r="D720" s="27"/>
      <c r="E720" s="27"/>
      <c r="F720" s="27"/>
      <c r="H720" s="29"/>
      <c r="I720" s="30"/>
      <c r="J720" s="29"/>
      <c r="L720" s="27"/>
      <c r="M720" s="27"/>
      <c r="N720" s="27"/>
    </row>
    <row r="721" customFormat="false" ht="12.75" hidden="false" customHeight="false" outlineLevel="0" collapsed="false">
      <c r="B721" s="22"/>
      <c r="C721" s="22"/>
      <c r="D721" s="27"/>
      <c r="E721" s="27"/>
      <c r="F721" s="27"/>
      <c r="H721" s="29"/>
      <c r="I721" s="30"/>
      <c r="J721" s="29"/>
      <c r="L721" s="27"/>
      <c r="M721" s="27"/>
      <c r="N721" s="27"/>
    </row>
    <row r="722" customFormat="false" ht="12.75" hidden="false" customHeight="false" outlineLevel="0" collapsed="false">
      <c r="B722" s="22"/>
      <c r="C722" s="22"/>
      <c r="D722" s="27"/>
      <c r="E722" s="27"/>
      <c r="F722" s="27"/>
      <c r="H722" s="29"/>
      <c r="I722" s="30"/>
      <c r="J722" s="29"/>
      <c r="L722" s="27"/>
      <c r="M722" s="27"/>
      <c r="N722" s="27"/>
    </row>
    <row r="723" customFormat="false" ht="12.75" hidden="false" customHeight="false" outlineLevel="0" collapsed="false">
      <c r="B723" s="22"/>
      <c r="C723" s="22"/>
      <c r="D723" s="27"/>
      <c r="E723" s="27"/>
      <c r="F723" s="27"/>
      <c r="H723" s="29"/>
      <c r="I723" s="30"/>
      <c r="J723" s="29"/>
      <c r="L723" s="27"/>
      <c r="M723" s="27"/>
      <c r="N723" s="27"/>
    </row>
    <row r="724" customFormat="false" ht="12.75" hidden="false" customHeight="false" outlineLevel="0" collapsed="false">
      <c r="B724" s="22"/>
      <c r="C724" s="22"/>
      <c r="D724" s="27"/>
      <c r="E724" s="27"/>
      <c r="F724" s="27"/>
      <c r="H724" s="29"/>
      <c r="I724" s="30"/>
      <c r="J724" s="29"/>
      <c r="L724" s="27"/>
      <c r="M724" s="27"/>
      <c r="N724" s="27"/>
    </row>
    <row r="725" customFormat="false" ht="12.75" hidden="false" customHeight="false" outlineLevel="0" collapsed="false">
      <c r="B725" s="22"/>
      <c r="C725" s="22"/>
      <c r="D725" s="27"/>
      <c r="E725" s="27"/>
      <c r="F725" s="27"/>
      <c r="H725" s="29"/>
      <c r="I725" s="30"/>
      <c r="J725" s="29"/>
      <c r="L725" s="27"/>
      <c r="M725" s="27"/>
      <c r="N725" s="27"/>
    </row>
    <row r="726" customFormat="false" ht="12.75" hidden="false" customHeight="false" outlineLevel="0" collapsed="false">
      <c r="B726" s="22"/>
      <c r="C726" s="22"/>
      <c r="D726" s="27"/>
      <c r="E726" s="27"/>
      <c r="F726" s="27"/>
      <c r="H726" s="29"/>
      <c r="I726" s="30"/>
      <c r="J726" s="29"/>
      <c r="L726" s="27"/>
      <c r="M726" s="27"/>
      <c r="N726" s="27"/>
    </row>
    <row r="727" customFormat="false" ht="12.75" hidden="false" customHeight="false" outlineLevel="0" collapsed="false">
      <c r="B727" s="22"/>
      <c r="C727" s="22"/>
      <c r="D727" s="27"/>
      <c r="E727" s="27"/>
      <c r="F727" s="27"/>
      <c r="H727" s="29"/>
      <c r="I727" s="30"/>
      <c r="J727" s="29"/>
      <c r="L727" s="27"/>
      <c r="M727" s="27"/>
      <c r="N727" s="27"/>
    </row>
    <row r="728" customFormat="false" ht="12.75" hidden="false" customHeight="false" outlineLevel="0" collapsed="false">
      <c r="B728" s="22"/>
      <c r="C728" s="22"/>
      <c r="D728" s="27"/>
      <c r="E728" s="27"/>
      <c r="F728" s="27"/>
      <c r="H728" s="29"/>
      <c r="I728" s="30"/>
      <c r="J728" s="29"/>
      <c r="L728" s="27"/>
      <c r="M728" s="27"/>
      <c r="N728" s="27"/>
    </row>
    <row r="729" customFormat="false" ht="12.75" hidden="false" customHeight="false" outlineLevel="0" collapsed="false">
      <c r="B729" s="22"/>
      <c r="C729" s="22"/>
      <c r="D729" s="27"/>
      <c r="E729" s="27"/>
      <c r="F729" s="27"/>
      <c r="H729" s="29"/>
      <c r="I729" s="30"/>
      <c r="J729" s="29"/>
      <c r="L729" s="27"/>
      <c r="M729" s="27"/>
      <c r="N729" s="27"/>
    </row>
    <row r="730" customFormat="false" ht="12.75" hidden="false" customHeight="false" outlineLevel="0" collapsed="false">
      <c r="B730" s="22"/>
      <c r="C730" s="22"/>
      <c r="D730" s="27"/>
      <c r="E730" s="27"/>
      <c r="F730" s="27"/>
      <c r="H730" s="29"/>
      <c r="I730" s="30"/>
      <c r="J730" s="29"/>
      <c r="L730" s="27"/>
      <c r="M730" s="27"/>
      <c r="N730" s="27"/>
    </row>
    <row r="731" customFormat="false" ht="12.75" hidden="false" customHeight="false" outlineLevel="0" collapsed="false">
      <c r="B731" s="22"/>
      <c r="C731" s="22"/>
      <c r="D731" s="27"/>
      <c r="E731" s="27"/>
      <c r="F731" s="27"/>
      <c r="H731" s="29"/>
      <c r="I731" s="30"/>
      <c r="J731" s="29"/>
      <c r="L731" s="27"/>
      <c r="M731" s="27"/>
      <c r="N731" s="27"/>
    </row>
    <row r="732" customFormat="false" ht="12.75" hidden="false" customHeight="false" outlineLevel="0" collapsed="false">
      <c r="B732" s="22"/>
      <c r="C732" s="22"/>
      <c r="D732" s="27"/>
      <c r="E732" s="27"/>
      <c r="F732" s="27"/>
      <c r="H732" s="29"/>
      <c r="I732" s="30"/>
      <c r="J732" s="29"/>
      <c r="L732" s="27"/>
      <c r="M732" s="27"/>
      <c r="N732" s="27"/>
    </row>
    <row r="733" customFormat="false" ht="12.75" hidden="false" customHeight="false" outlineLevel="0" collapsed="false">
      <c r="B733" s="22"/>
      <c r="C733" s="22"/>
      <c r="D733" s="27"/>
      <c r="E733" s="27"/>
      <c r="F733" s="27"/>
      <c r="H733" s="29"/>
      <c r="I733" s="30"/>
      <c r="J733" s="29"/>
      <c r="L733" s="27"/>
      <c r="M733" s="27"/>
      <c r="N733" s="27"/>
    </row>
    <row r="734" customFormat="false" ht="12.75" hidden="false" customHeight="false" outlineLevel="0" collapsed="false">
      <c r="B734" s="22"/>
      <c r="C734" s="22"/>
      <c r="D734" s="27"/>
      <c r="E734" s="27"/>
      <c r="F734" s="27"/>
      <c r="H734" s="29"/>
      <c r="I734" s="30"/>
      <c r="J734" s="29"/>
      <c r="L734" s="27"/>
      <c r="M734" s="27"/>
      <c r="N734" s="27"/>
    </row>
    <row r="735" customFormat="false" ht="12.75" hidden="false" customHeight="false" outlineLevel="0" collapsed="false">
      <c r="B735" s="22"/>
      <c r="C735" s="22"/>
      <c r="D735" s="27"/>
      <c r="E735" s="27"/>
      <c r="F735" s="27"/>
      <c r="H735" s="29"/>
      <c r="I735" s="30"/>
      <c r="J735" s="29"/>
      <c r="L735" s="27"/>
      <c r="M735" s="27"/>
      <c r="N735" s="27"/>
    </row>
    <row r="736" customFormat="false" ht="12.75" hidden="false" customHeight="false" outlineLevel="0" collapsed="false">
      <c r="B736" s="22"/>
      <c r="C736" s="22"/>
      <c r="D736" s="27"/>
      <c r="E736" s="27"/>
      <c r="F736" s="27"/>
      <c r="H736" s="29"/>
      <c r="I736" s="30"/>
      <c r="J736" s="29"/>
      <c r="L736" s="27"/>
      <c r="M736" s="27"/>
      <c r="N736" s="27"/>
    </row>
    <row r="737" customFormat="false" ht="12.75" hidden="false" customHeight="false" outlineLevel="0" collapsed="false">
      <c r="B737" s="22"/>
      <c r="C737" s="22"/>
      <c r="D737" s="27"/>
      <c r="E737" s="27"/>
      <c r="F737" s="27"/>
      <c r="H737" s="29"/>
      <c r="I737" s="30"/>
      <c r="J737" s="29"/>
      <c r="L737" s="27"/>
      <c r="M737" s="27"/>
      <c r="N737" s="27"/>
    </row>
    <row r="738" customFormat="false" ht="12.75" hidden="false" customHeight="false" outlineLevel="0" collapsed="false">
      <c r="B738" s="22"/>
      <c r="C738" s="22"/>
      <c r="D738" s="27"/>
      <c r="E738" s="27"/>
      <c r="F738" s="27"/>
      <c r="H738" s="29"/>
      <c r="I738" s="30"/>
      <c r="J738" s="29"/>
      <c r="L738" s="27"/>
      <c r="M738" s="27"/>
      <c r="N738" s="27"/>
    </row>
    <row r="739" customFormat="false" ht="12.75" hidden="false" customHeight="false" outlineLevel="0" collapsed="false">
      <c r="B739" s="22"/>
      <c r="C739" s="22"/>
      <c r="D739" s="27"/>
      <c r="E739" s="27"/>
      <c r="F739" s="27"/>
      <c r="H739" s="29"/>
      <c r="I739" s="30"/>
      <c r="J739" s="29"/>
      <c r="L739" s="27"/>
      <c r="M739" s="27"/>
      <c r="N739" s="27"/>
    </row>
    <row r="740" customFormat="false" ht="12.75" hidden="false" customHeight="false" outlineLevel="0" collapsed="false">
      <c r="B740" s="22"/>
      <c r="C740" s="22"/>
      <c r="D740" s="27"/>
      <c r="E740" s="27"/>
      <c r="F740" s="27"/>
      <c r="H740" s="29"/>
      <c r="I740" s="30"/>
      <c r="J740" s="29"/>
      <c r="L740" s="27"/>
      <c r="M740" s="27"/>
      <c r="N740" s="27"/>
    </row>
    <row r="741" customFormat="false" ht="12.75" hidden="false" customHeight="false" outlineLevel="0" collapsed="false">
      <c r="B741" s="22"/>
      <c r="C741" s="22"/>
      <c r="D741" s="27"/>
      <c r="E741" s="27"/>
      <c r="F741" s="27"/>
      <c r="H741" s="29"/>
      <c r="I741" s="30"/>
      <c r="J741" s="29"/>
      <c r="L741" s="27"/>
      <c r="M741" s="27"/>
      <c r="N741" s="27"/>
    </row>
    <row r="742" customFormat="false" ht="12.75" hidden="false" customHeight="false" outlineLevel="0" collapsed="false">
      <c r="B742" s="22"/>
      <c r="C742" s="22"/>
      <c r="D742" s="27"/>
      <c r="E742" s="27"/>
      <c r="F742" s="27"/>
      <c r="H742" s="29"/>
      <c r="I742" s="30"/>
      <c r="J742" s="29"/>
      <c r="L742" s="27"/>
      <c r="M742" s="27"/>
      <c r="N742" s="27"/>
    </row>
    <row r="743" customFormat="false" ht="12.75" hidden="false" customHeight="false" outlineLevel="0" collapsed="false">
      <c r="B743" s="22"/>
      <c r="C743" s="22"/>
      <c r="D743" s="27"/>
      <c r="E743" s="27"/>
      <c r="F743" s="27"/>
      <c r="H743" s="29"/>
      <c r="I743" s="30"/>
      <c r="J743" s="29"/>
      <c r="L743" s="27"/>
      <c r="M743" s="27"/>
      <c r="N743" s="27"/>
    </row>
    <row r="744" customFormat="false" ht="12.75" hidden="false" customHeight="false" outlineLevel="0" collapsed="false">
      <c r="B744" s="22"/>
      <c r="C744" s="22"/>
      <c r="D744" s="27"/>
      <c r="E744" s="27"/>
      <c r="F744" s="27"/>
      <c r="H744" s="29"/>
      <c r="I744" s="30"/>
      <c r="J744" s="29"/>
      <c r="L744" s="27"/>
      <c r="M744" s="27"/>
      <c r="N744" s="27"/>
    </row>
    <row r="745" customFormat="false" ht="12.75" hidden="false" customHeight="false" outlineLevel="0" collapsed="false">
      <c r="B745" s="22"/>
      <c r="C745" s="22"/>
      <c r="D745" s="27"/>
      <c r="E745" s="27"/>
      <c r="F745" s="27"/>
      <c r="H745" s="29"/>
      <c r="I745" s="30"/>
      <c r="J745" s="29"/>
      <c r="L745" s="27"/>
      <c r="M745" s="27"/>
      <c r="N745" s="27"/>
    </row>
    <row r="746" customFormat="false" ht="12.75" hidden="false" customHeight="false" outlineLevel="0" collapsed="false">
      <c r="B746" s="22"/>
      <c r="C746" s="22"/>
      <c r="D746" s="27"/>
      <c r="E746" s="27"/>
      <c r="F746" s="27"/>
      <c r="H746" s="29"/>
      <c r="I746" s="30"/>
      <c r="J746" s="29"/>
      <c r="L746" s="27"/>
      <c r="M746" s="27"/>
      <c r="N746" s="27"/>
    </row>
    <row r="747" customFormat="false" ht="12.75" hidden="false" customHeight="false" outlineLevel="0" collapsed="false">
      <c r="B747" s="22"/>
      <c r="C747" s="22"/>
      <c r="D747" s="27"/>
      <c r="E747" s="27"/>
      <c r="F747" s="27"/>
      <c r="H747" s="29"/>
      <c r="I747" s="30"/>
      <c r="J747" s="29"/>
      <c r="L747" s="27"/>
      <c r="M747" s="27"/>
      <c r="N747" s="27"/>
    </row>
    <row r="748" customFormat="false" ht="12.75" hidden="false" customHeight="false" outlineLevel="0" collapsed="false">
      <c r="B748" s="22"/>
      <c r="C748" s="22"/>
      <c r="D748" s="27"/>
      <c r="E748" s="27"/>
      <c r="F748" s="27"/>
      <c r="H748" s="29"/>
      <c r="I748" s="30"/>
      <c r="J748" s="29"/>
      <c r="L748" s="27"/>
      <c r="M748" s="27"/>
      <c r="N748" s="27"/>
    </row>
    <row r="749" customFormat="false" ht="12.75" hidden="false" customHeight="false" outlineLevel="0" collapsed="false">
      <c r="B749" s="22"/>
      <c r="C749" s="22"/>
      <c r="D749" s="27"/>
      <c r="E749" s="27"/>
      <c r="F749" s="27"/>
      <c r="H749" s="29"/>
      <c r="I749" s="30"/>
      <c r="J749" s="29"/>
      <c r="L749" s="27"/>
      <c r="M749" s="27"/>
      <c r="N749" s="27"/>
    </row>
    <row r="750" customFormat="false" ht="12.75" hidden="false" customHeight="false" outlineLevel="0" collapsed="false">
      <c r="B750" s="22"/>
      <c r="C750" s="22"/>
      <c r="D750" s="27"/>
      <c r="E750" s="27"/>
      <c r="F750" s="27"/>
      <c r="H750" s="29"/>
      <c r="I750" s="30"/>
      <c r="J750" s="29"/>
      <c r="L750" s="27"/>
      <c r="M750" s="27"/>
      <c r="N750" s="27"/>
    </row>
    <row r="751" customFormat="false" ht="12.75" hidden="false" customHeight="false" outlineLevel="0" collapsed="false">
      <c r="B751" s="22"/>
      <c r="C751" s="22"/>
      <c r="D751" s="27"/>
      <c r="E751" s="27"/>
      <c r="F751" s="27"/>
      <c r="H751" s="29"/>
      <c r="I751" s="30"/>
      <c r="J751" s="29"/>
      <c r="L751" s="27"/>
      <c r="M751" s="27"/>
      <c r="N751" s="27"/>
    </row>
    <row r="752" customFormat="false" ht="12.75" hidden="false" customHeight="false" outlineLevel="0" collapsed="false">
      <c r="B752" s="22"/>
      <c r="C752" s="22"/>
      <c r="D752" s="27"/>
      <c r="E752" s="27"/>
      <c r="F752" s="27"/>
      <c r="H752" s="29"/>
      <c r="I752" s="30"/>
      <c r="J752" s="29"/>
      <c r="L752" s="27"/>
      <c r="M752" s="27"/>
      <c r="N752" s="27"/>
    </row>
    <row r="753" customFormat="false" ht="12.75" hidden="false" customHeight="false" outlineLevel="0" collapsed="false">
      <c r="B753" s="22"/>
      <c r="C753" s="22"/>
      <c r="D753" s="27"/>
      <c r="E753" s="27"/>
      <c r="F753" s="27"/>
      <c r="H753" s="29"/>
      <c r="I753" s="30"/>
      <c r="J753" s="29"/>
      <c r="L753" s="27"/>
      <c r="M753" s="27"/>
      <c r="N753" s="27"/>
    </row>
    <row r="754" customFormat="false" ht="12.75" hidden="false" customHeight="false" outlineLevel="0" collapsed="false">
      <c r="B754" s="22"/>
      <c r="C754" s="22"/>
      <c r="D754" s="27"/>
      <c r="E754" s="27"/>
      <c r="F754" s="27"/>
      <c r="H754" s="29"/>
      <c r="I754" s="30"/>
      <c r="J754" s="29"/>
      <c r="L754" s="27"/>
      <c r="M754" s="27"/>
      <c r="N754" s="27"/>
    </row>
    <row r="755" customFormat="false" ht="12.75" hidden="false" customHeight="false" outlineLevel="0" collapsed="false">
      <c r="B755" s="22"/>
      <c r="C755" s="22"/>
      <c r="D755" s="27"/>
      <c r="E755" s="27"/>
      <c r="F755" s="27"/>
      <c r="H755" s="29"/>
      <c r="I755" s="30"/>
      <c r="J755" s="29"/>
      <c r="L755" s="27"/>
      <c r="M755" s="27"/>
      <c r="N755" s="27"/>
    </row>
    <row r="756" customFormat="false" ht="12.75" hidden="false" customHeight="false" outlineLevel="0" collapsed="false">
      <c r="B756" s="22"/>
      <c r="C756" s="22"/>
      <c r="D756" s="27"/>
      <c r="E756" s="27"/>
      <c r="F756" s="27"/>
      <c r="H756" s="29"/>
      <c r="I756" s="30"/>
      <c r="J756" s="29"/>
      <c r="L756" s="27"/>
      <c r="M756" s="27"/>
      <c r="N756" s="27"/>
    </row>
    <row r="757" customFormat="false" ht="12.75" hidden="false" customHeight="false" outlineLevel="0" collapsed="false">
      <c r="B757" s="22"/>
      <c r="C757" s="22"/>
      <c r="D757" s="27"/>
      <c r="E757" s="27"/>
      <c r="F757" s="27"/>
      <c r="H757" s="29"/>
      <c r="I757" s="30"/>
      <c r="J757" s="29"/>
      <c r="L757" s="27"/>
      <c r="M757" s="27"/>
      <c r="N757" s="27"/>
    </row>
    <row r="758" customFormat="false" ht="12.75" hidden="false" customHeight="false" outlineLevel="0" collapsed="false">
      <c r="B758" s="22"/>
      <c r="C758" s="22"/>
      <c r="D758" s="27"/>
      <c r="E758" s="27"/>
      <c r="F758" s="27"/>
      <c r="H758" s="29"/>
      <c r="I758" s="30"/>
      <c r="J758" s="29"/>
      <c r="L758" s="27"/>
      <c r="M758" s="27"/>
      <c r="N758" s="27"/>
    </row>
    <row r="759" customFormat="false" ht="12.75" hidden="false" customHeight="false" outlineLevel="0" collapsed="false">
      <c r="B759" s="22"/>
      <c r="C759" s="22"/>
      <c r="D759" s="27"/>
      <c r="E759" s="27"/>
      <c r="F759" s="27"/>
      <c r="H759" s="29"/>
      <c r="I759" s="30"/>
      <c r="J759" s="29"/>
      <c r="L759" s="27"/>
      <c r="M759" s="27"/>
      <c r="N759" s="27"/>
    </row>
    <row r="760" customFormat="false" ht="12.75" hidden="false" customHeight="false" outlineLevel="0" collapsed="false">
      <c r="B760" s="22"/>
      <c r="C760" s="22"/>
      <c r="D760" s="27"/>
      <c r="E760" s="27"/>
      <c r="F760" s="27"/>
      <c r="H760" s="29"/>
      <c r="I760" s="30"/>
      <c r="J760" s="29"/>
      <c r="L760" s="27"/>
      <c r="M760" s="27"/>
      <c r="N760" s="27"/>
    </row>
    <row r="761" customFormat="false" ht="12.75" hidden="false" customHeight="false" outlineLevel="0" collapsed="false">
      <c r="B761" s="22"/>
      <c r="C761" s="22"/>
      <c r="D761" s="27"/>
      <c r="E761" s="27"/>
      <c r="F761" s="27"/>
      <c r="H761" s="29"/>
      <c r="I761" s="30"/>
      <c r="J761" s="29"/>
      <c r="L761" s="27"/>
      <c r="M761" s="27"/>
      <c r="N761" s="27"/>
    </row>
    <row r="762" customFormat="false" ht="12.75" hidden="false" customHeight="false" outlineLevel="0" collapsed="false">
      <c r="B762" s="22"/>
      <c r="C762" s="22"/>
      <c r="D762" s="27"/>
      <c r="E762" s="27"/>
      <c r="F762" s="27"/>
      <c r="H762" s="29"/>
      <c r="I762" s="30"/>
      <c r="J762" s="29"/>
      <c r="L762" s="27"/>
      <c r="M762" s="27"/>
      <c r="N762" s="27"/>
    </row>
    <row r="763" customFormat="false" ht="12.75" hidden="false" customHeight="false" outlineLevel="0" collapsed="false">
      <c r="B763" s="22"/>
      <c r="C763" s="22"/>
      <c r="D763" s="27"/>
      <c r="E763" s="27"/>
      <c r="F763" s="27"/>
      <c r="H763" s="29"/>
      <c r="I763" s="30"/>
      <c r="J763" s="29"/>
      <c r="L763" s="27"/>
      <c r="M763" s="27"/>
      <c r="N763" s="27"/>
    </row>
    <row r="764" customFormat="false" ht="12.75" hidden="false" customHeight="false" outlineLevel="0" collapsed="false">
      <c r="B764" s="22"/>
      <c r="C764" s="22"/>
      <c r="D764" s="27"/>
      <c r="E764" s="27"/>
      <c r="F764" s="27"/>
      <c r="H764" s="29"/>
      <c r="I764" s="30"/>
      <c r="J764" s="29"/>
      <c r="L764" s="27"/>
      <c r="M764" s="27"/>
      <c r="N764" s="27"/>
    </row>
    <row r="765" customFormat="false" ht="12.75" hidden="false" customHeight="false" outlineLevel="0" collapsed="false">
      <c r="B765" s="22"/>
      <c r="C765" s="22"/>
      <c r="D765" s="27"/>
      <c r="E765" s="27"/>
      <c r="F765" s="27"/>
      <c r="H765" s="29"/>
      <c r="I765" s="30"/>
      <c r="J765" s="29"/>
      <c r="L765" s="27"/>
      <c r="M765" s="27"/>
      <c r="N765" s="27"/>
    </row>
    <row r="766" customFormat="false" ht="12.75" hidden="false" customHeight="false" outlineLevel="0" collapsed="false">
      <c r="B766" s="22"/>
      <c r="C766" s="22"/>
      <c r="D766" s="27"/>
      <c r="E766" s="27"/>
      <c r="F766" s="27"/>
      <c r="H766" s="29"/>
      <c r="I766" s="30"/>
      <c r="J766" s="29"/>
      <c r="L766" s="27"/>
      <c r="M766" s="27"/>
      <c r="N766" s="27"/>
    </row>
    <row r="767" customFormat="false" ht="12.75" hidden="false" customHeight="false" outlineLevel="0" collapsed="false">
      <c r="B767" s="22"/>
      <c r="C767" s="22"/>
      <c r="D767" s="27"/>
      <c r="E767" s="27"/>
      <c r="F767" s="27"/>
      <c r="H767" s="29"/>
      <c r="I767" s="30"/>
      <c r="J767" s="29"/>
      <c r="L767" s="27"/>
      <c r="M767" s="27"/>
      <c r="N767" s="27"/>
    </row>
    <row r="768" customFormat="false" ht="12.75" hidden="false" customHeight="false" outlineLevel="0" collapsed="false">
      <c r="B768" s="22"/>
      <c r="C768" s="22"/>
      <c r="D768" s="27"/>
      <c r="E768" s="27"/>
      <c r="F768" s="27"/>
      <c r="H768" s="29"/>
      <c r="I768" s="30"/>
      <c r="J768" s="29"/>
      <c r="L768" s="27"/>
      <c r="M768" s="27"/>
      <c r="N768" s="27"/>
    </row>
    <row r="769" customFormat="false" ht="12.75" hidden="false" customHeight="false" outlineLevel="0" collapsed="false">
      <c r="B769" s="22"/>
      <c r="C769" s="22"/>
      <c r="D769" s="27"/>
      <c r="E769" s="27"/>
      <c r="F769" s="27"/>
      <c r="H769" s="29"/>
      <c r="I769" s="30"/>
      <c r="J769" s="29"/>
      <c r="L769" s="27"/>
      <c r="M769" s="27"/>
      <c r="N769" s="27"/>
    </row>
    <row r="770" customFormat="false" ht="12.75" hidden="false" customHeight="false" outlineLevel="0" collapsed="false">
      <c r="B770" s="22"/>
      <c r="C770" s="22"/>
      <c r="D770" s="27"/>
      <c r="E770" s="27"/>
      <c r="F770" s="27"/>
      <c r="H770" s="29"/>
      <c r="I770" s="30"/>
      <c r="J770" s="29"/>
      <c r="L770" s="27"/>
      <c r="M770" s="27"/>
      <c r="N770" s="27"/>
    </row>
    <row r="771" customFormat="false" ht="12.75" hidden="false" customHeight="false" outlineLevel="0" collapsed="false">
      <c r="B771" s="22"/>
      <c r="C771" s="22"/>
      <c r="D771" s="27"/>
      <c r="E771" s="27"/>
      <c r="F771" s="27"/>
      <c r="H771" s="29"/>
      <c r="I771" s="30"/>
      <c r="J771" s="29"/>
      <c r="L771" s="27"/>
      <c r="M771" s="27"/>
      <c r="N771" s="27"/>
    </row>
    <row r="772" customFormat="false" ht="12.75" hidden="false" customHeight="false" outlineLevel="0" collapsed="false">
      <c r="B772" s="22"/>
      <c r="C772" s="22"/>
      <c r="D772" s="27"/>
      <c r="E772" s="27"/>
      <c r="F772" s="27"/>
      <c r="H772" s="29"/>
      <c r="I772" s="30"/>
      <c r="J772" s="29"/>
      <c r="L772" s="27"/>
      <c r="M772" s="27"/>
      <c r="N772" s="27"/>
    </row>
    <row r="773" customFormat="false" ht="12.75" hidden="false" customHeight="false" outlineLevel="0" collapsed="false">
      <c r="B773" s="22"/>
      <c r="C773" s="22"/>
      <c r="D773" s="27"/>
      <c r="E773" s="27"/>
      <c r="F773" s="27"/>
      <c r="H773" s="29"/>
      <c r="I773" s="30"/>
      <c r="J773" s="29"/>
      <c r="L773" s="27"/>
      <c r="M773" s="27"/>
      <c r="N773" s="27"/>
    </row>
    <row r="774" customFormat="false" ht="12.75" hidden="false" customHeight="false" outlineLevel="0" collapsed="false">
      <c r="B774" s="22"/>
      <c r="C774" s="22"/>
      <c r="D774" s="27"/>
      <c r="E774" s="27"/>
      <c r="F774" s="27"/>
      <c r="H774" s="29"/>
      <c r="I774" s="30"/>
      <c r="J774" s="29"/>
      <c r="L774" s="27"/>
      <c r="M774" s="27"/>
      <c r="N774" s="27"/>
    </row>
    <row r="775" customFormat="false" ht="12.75" hidden="false" customHeight="false" outlineLevel="0" collapsed="false">
      <c r="B775" s="22"/>
      <c r="C775" s="22"/>
      <c r="D775" s="27"/>
      <c r="E775" s="27"/>
      <c r="F775" s="27"/>
      <c r="H775" s="29"/>
      <c r="I775" s="30"/>
      <c r="J775" s="29"/>
      <c r="L775" s="27"/>
      <c r="M775" s="27"/>
      <c r="N775" s="27"/>
    </row>
    <row r="776" customFormat="false" ht="12.75" hidden="false" customHeight="false" outlineLevel="0" collapsed="false">
      <c r="B776" s="22"/>
      <c r="C776" s="22"/>
      <c r="D776" s="27"/>
      <c r="E776" s="27"/>
      <c r="F776" s="27"/>
      <c r="H776" s="29"/>
      <c r="I776" s="30"/>
      <c r="J776" s="29"/>
      <c r="L776" s="27"/>
      <c r="M776" s="27"/>
      <c r="N776" s="27"/>
    </row>
    <row r="777" customFormat="false" ht="12.75" hidden="false" customHeight="false" outlineLevel="0" collapsed="false">
      <c r="B777" s="22"/>
      <c r="C777" s="22"/>
      <c r="D777" s="27"/>
      <c r="E777" s="27"/>
      <c r="F777" s="27"/>
      <c r="H777" s="29"/>
      <c r="I777" s="30"/>
      <c r="J777" s="29"/>
      <c r="L777" s="27"/>
      <c r="M777" s="27"/>
      <c r="N777" s="27"/>
    </row>
    <row r="778" customFormat="false" ht="12.75" hidden="false" customHeight="false" outlineLevel="0" collapsed="false">
      <c r="B778" s="22"/>
      <c r="C778" s="22"/>
      <c r="D778" s="27"/>
      <c r="E778" s="27"/>
      <c r="F778" s="27"/>
      <c r="H778" s="29"/>
      <c r="I778" s="30"/>
      <c r="J778" s="29"/>
      <c r="L778" s="27"/>
      <c r="M778" s="27"/>
      <c r="N778" s="27"/>
    </row>
    <row r="779" customFormat="false" ht="12.75" hidden="false" customHeight="false" outlineLevel="0" collapsed="false">
      <c r="B779" s="22"/>
      <c r="C779" s="22"/>
      <c r="D779" s="27"/>
      <c r="E779" s="27"/>
      <c r="F779" s="27"/>
      <c r="H779" s="29"/>
      <c r="I779" s="30"/>
      <c r="J779" s="29"/>
      <c r="L779" s="27"/>
      <c r="M779" s="27"/>
      <c r="N779" s="27"/>
    </row>
    <row r="780" customFormat="false" ht="12.75" hidden="false" customHeight="false" outlineLevel="0" collapsed="false">
      <c r="B780" s="22"/>
      <c r="C780" s="22"/>
      <c r="D780" s="27"/>
      <c r="E780" s="27"/>
      <c r="F780" s="27"/>
      <c r="H780" s="29"/>
      <c r="I780" s="30"/>
      <c r="J780" s="29"/>
      <c r="L780" s="27"/>
      <c r="M780" s="27"/>
      <c r="N780" s="27"/>
    </row>
    <row r="781" customFormat="false" ht="12.75" hidden="false" customHeight="false" outlineLevel="0" collapsed="false">
      <c r="B781" s="22"/>
      <c r="C781" s="22"/>
      <c r="D781" s="27"/>
      <c r="E781" s="27"/>
      <c r="F781" s="27"/>
      <c r="H781" s="29"/>
      <c r="I781" s="30"/>
      <c r="J781" s="29"/>
      <c r="L781" s="27"/>
      <c r="M781" s="27"/>
      <c r="N781" s="27"/>
    </row>
    <row r="782" customFormat="false" ht="12.75" hidden="false" customHeight="false" outlineLevel="0" collapsed="false">
      <c r="B782" s="22"/>
      <c r="C782" s="22"/>
      <c r="D782" s="27"/>
      <c r="E782" s="27"/>
      <c r="F782" s="27"/>
      <c r="H782" s="29"/>
      <c r="I782" s="30"/>
      <c r="J782" s="29"/>
      <c r="L782" s="27"/>
      <c r="M782" s="27"/>
      <c r="N782" s="27"/>
    </row>
    <row r="783" customFormat="false" ht="12.75" hidden="false" customHeight="false" outlineLevel="0" collapsed="false">
      <c r="B783" s="22"/>
      <c r="C783" s="22"/>
      <c r="D783" s="27"/>
      <c r="E783" s="27"/>
      <c r="F783" s="27"/>
      <c r="H783" s="29"/>
      <c r="I783" s="30"/>
      <c r="J783" s="29"/>
      <c r="L783" s="27"/>
      <c r="M783" s="27"/>
      <c r="N783" s="27"/>
    </row>
    <row r="784" customFormat="false" ht="12.75" hidden="false" customHeight="false" outlineLevel="0" collapsed="false">
      <c r="B784" s="22"/>
      <c r="C784" s="22"/>
      <c r="D784" s="27"/>
      <c r="E784" s="27"/>
      <c r="F784" s="27"/>
      <c r="H784" s="29"/>
      <c r="I784" s="30"/>
      <c r="J784" s="29"/>
      <c r="L784" s="27"/>
      <c r="M784" s="27"/>
      <c r="N784" s="27"/>
    </row>
    <row r="785" customFormat="false" ht="12.75" hidden="false" customHeight="false" outlineLevel="0" collapsed="false">
      <c r="B785" s="22"/>
      <c r="C785" s="22"/>
      <c r="D785" s="27"/>
      <c r="E785" s="27"/>
      <c r="F785" s="27"/>
      <c r="H785" s="29"/>
      <c r="I785" s="30"/>
      <c r="J785" s="29"/>
      <c r="L785" s="27"/>
      <c r="M785" s="27"/>
      <c r="N785" s="27"/>
    </row>
    <row r="786" customFormat="false" ht="12.75" hidden="false" customHeight="false" outlineLevel="0" collapsed="false">
      <c r="B786" s="22"/>
      <c r="C786" s="22"/>
      <c r="D786" s="27"/>
      <c r="E786" s="27"/>
      <c r="F786" s="27"/>
      <c r="H786" s="29"/>
      <c r="I786" s="30"/>
      <c r="J786" s="29"/>
      <c r="L786" s="27"/>
      <c r="M786" s="27"/>
      <c r="N786" s="27"/>
    </row>
    <row r="787" customFormat="false" ht="12.75" hidden="false" customHeight="false" outlineLevel="0" collapsed="false">
      <c r="B787" s="22"/>
      <c r="C787" s="22"/>
      <c r="D787" s="27"/>
      <c r="E787" s="27"/>
      <c r="F787" s="27"/>
      <c r="H787" s="29"/>
      <c r="I787" s="30"/>
      <c r="J787" s="29"/>
      <c r="L787" s="27"/>
      <c r="M787" s="27"/>
      <c r="N787" s="27"/>
    </row>
    <row r="788" customFormat="false" ht="12.75" hidden="false" customHeight="false" outlineLevel="0" collapsed="false">
      <c r="B788" s="22"/>
      <c r="C788" s="22"/>
      <c r="D788" s="27"/>
      <c r="E788" s="27"/>
      <c r="F788" s="27"/>
      <c r="H788" s="29"/>
      <c r="I788" s="30"/>
      <c r="J788" s="29"/>
      <c r="L788" s="27"/>
      <c r="M788" s="27"/>
      <c r="N788" s="27"/>
    </row>
    <row r="789" customFormat="false" ht="12.75" hidden="false" customHeight="false" outlineLevel="0" collapsed="false">
      <c r="B789" s="22"/>
      <c r="C789" s="22"/>
      <c r="D789" s="27"/>
      <c r="E789" s="27"/>
      <c r="F789" s="27"/>
      <c r="H789" s="29"/>
      <c r="I789" s="30"/>
      <c r="J789" s="29"/>
      <c r="L789" s="27"/>
      <c r="M789" s="27"/>
      <c r="N789" s="27"/>
    </row>
    <row r="790" customFormat="false" ht="12.75" hidden="false" customHeight="false" outlineLevel="0" collapsed="false">
      <c r="B790" s="22"/>
      <c r="C790" s="22"/>
      <c r="D790" s="27"/>
      <c r="E790" s="27"/>
      <c r="F790" s="27"/>
      <c r="H790" s="29"/>
      <c r="I790" s="30"/>
      <c r="J790" s="29"/>
      <c r="L790" s="27"/>
      <c r="M790" s="27"/>
      <c r="N790" s="27"/>
    </row>
    <row r="791" customFormat="false" ht="12.75" hidden="false" customHeight="false" outlineLevel="0" collapsed="false">
      <c r="B791" s="22"/>
      <c r="C791" s="22"/>
      <c r="D791" s="27"/>
      <c r="E791" s="27"/>
      <c r="F791" s="27"/>
      <c r="H791" s="29"/>
      <c r="I791" s="30"/>
      <c r="J791" s="29"/>
      <c r="L791" s="27"/>
      <c r="M791" s="27"/>
      <c r="N791" s="27"/>
    </row>
    <row r="792" customFormat="false" ht="12.75" hidden="false" customHeight="false" outlineLevel="0" collapsed="false">
      <c r="B792" s="22"/>
      <c r="C792" s="22"/>
      <c r="D792" s="27"/>
      <c r="E792" s="27"/>
      <c r="F792" s="27"/>
      <c r="H792" s="29"/>
      <c r="I792" s="30"/>
      <c r="J792" s="29"/>
      <c r="L792" s="27"/>
      <c r="M792" s="27"/>
      <c r="N792" s="27"/>
    </row>
    <row r="793" customFormat="false" ht="12.75" hidden="false" customHeight="false" outlineLevel="0" collapsed="false">
      <c r="B793" s="22"/>
      <c r="C793" s="22"/>
      <c r="D793" s="27"/>
      <c r="E793" s="27"/>
      <c r="F793" s="27"/>
      <c r="H793" s="29"/>
      <c r="I793" s="30"/>
      <c r="J793" s="29"/>
      <c r="L793" s="27"/>
      <c r="M793" s="27"/>
      <c r="N793" s="27"/>
    </row>
    <row r="794" customFormat="false" ht="12.75" hidden="false" customHeight="false" outlineLevel="0" collapsed="false">
      <c r="B794" s="22"/>
      <c r="C794" s="22"/>
      <c r="D794" s="27"/>
      <c r="E794" s="27"/>
      <c r="F794" s="27"/>
      <c r="H794" s="29"/>
      <c r="I794" s="30"/>
      <c r="J794" s="29"/>
      <c r="L794" s="27"/>
      <c r="M794" s="27"/>
      <c r="N794" s="27"/>
    </row>
    <row r="795" customFormat="false" ht="12.75" hidden="false" customHeight="false" outlineLevel="0" collapsed="false">
      <c r="B795" s="22"/>
      <c r="C795" s="22"/>
      <c r="D795" s="27"/>
      <c r="E795" s="27"/>
      <c r="F795" s="27"/>
      <c r="H795" s="29"/>
      <c r="I795" s="30"/>
      <c r="J795" s="29"/>
      <c r="L795" s="27"/>
      <c r="M795" s="27"/>
      <c r="N795" s="27"/>
    </row>
    <row r="796" customFormat="false" ht="12.75" hidden="false" customHeight="false" outlineLevel="0" collapsed="false">
      <c r="B796" s="22"/>
      <c r="C796" s="22"/>
      <c r="D796" s="27"/>
      <c r="E796" s="27"/>
      <c r="F796" s="27"/>
      <c r="H796" s="29"/>
      <c r="I796" s="30"/>
      <c r="J796" s="29"/>
      <c r="L796" s="27"/>
      <c r="M796" s="27"/>
      <c r="N796" s="27"/>
    </row>
    <row r="797" customFormat="false" ht="12.75" hidden="false" customHeight="false" outlineLevel="0" collapsed="false">
      <c r="B797" s="22"/>
      <c r="C797" s="22"/>
      <c r="D797" s="27"/>
      <c r="E797" s="27"/>
      <c r="F797" s="27"/>
      <c r="H797" s="29"/>
      <c r="I797" s="30"/>
      <c r="J797" s="29"/>
      <c r="L797" s="27"/>
      <c r="M797" s="27"/>
      <c r="N797" s="27"/>
    </row>
    <row r="798" customFormat="false" ht="12.75" hidden="false" customHeight="false" outlineLevel="0" collapsed="false">
      <c r="B798" s="22"/>
      <c r="C798" s="22"/>
      <c r="D798" s="27"/>
      <c r="E798" s="27"/>
      <c r="F798" s="27"/>
      <c r="H798" s="29"/>
      <c r="I798" s="30"/>
      <c r="J798" s="29"/>
      <c r="L798" s="27"/>
      <c r="M798" s="27"/>
      <c r="N798" s="27"/>
    </row>
    <row r="799" customFormat="false" ht="12.75" hidden="false" customHeight="false" outlineLevel="0" collapsed="false">
      <c r="B799" s="22"/>
      <c r="C799" s="22"/>
      <c r="D799" s="27"/>
      <c r="E799" s="27"/>
      <c r="F799" s="27"/>
      <c r="H799" s="29"/>
      <c r="I799" s="30"/>
      <c r="J799" s="29"/>
      <c r="L799" s="27"/>
      <c r="M799" s="27"/>
      <c r="N799" s="27"/>
    </row>
    <row r="800" customFormat="false" ht="12.75" hidden="false" customHeight="false" outlineLevel="0" collapsed="false">
      <c r="B800" s="22"/>
      <c r="C800" s="22"/>
      <c r="D800" s="27"/>
      <c r="E800" s="27"/>
      <c r="F800" s="27"/>
      <c r="H800" s="29"/>
      <c r="I800" s="30"/>
      <c r="J800" s="29"/>
      <c r="L800" s="27"/>
      <c r="M800" s="27"/>
      <c r="N800" s="27"/>
    </row>
    <row r="801" customFormat="false" ht="12.75" hidden="false" customHeight="false" outlineLevel="0" collapsed="false">
      <c r="B801" s="22"/>
      <c r="C801" s="22"/>
      <c r="D801" s="27"/>
      <c r="E801" s="27"/>
      <c r="F801" s="27"/>
      <c r="H801" s="29"/>
      <c r="I801" s="30"/>
      <c r="J801" s="29"/>
      <c r="L801" s="27"/>
      <c r="M801" s="27"/>
      <c r="N801" s="27"/>
    </row>
    <row r="802" customFormat="false" ht="12.75" hidden="false" customHeight="false" outlineLevel="0" collapsed="false">
      <c r="B802" s="22"/>
      <c r="C802" s="22"/>
      <c r="D802" s="27"/>
      <c r="E802" s="27"/>
      <c r="F802" s="27"/>
      <c r="H802" s="29"/>
      <c r="I802" s="30"/>
      <c r="J802" s="29"/>
      <c r="L802" s="27"/>
      <c r="M802" s="27"/>
      <c r="N802" s="27"/>
    </row>
    <row r="803" customFormat="false" ht="12.75" hidden="false" customHeight="false" outlineLevel="0" collapsed="false">
      <c r="B803" s="22"/>
      <c r="C803" s="22"/>
      <c r="D803" s="27"/>
      <c r="E803" s="27"/>
      <c r="F803" s="27"/>
      <c r="H803" s="29"/>
      <c r="I803" s="30"/>
      <c r="J803" s="29"/>
      <c r="L803" s="27"/>
      <c r="M803" s="27"/>
      <c r="N803" s="27"/>
    </row>
    <row r="804" customFormat="false" ht="12.75" hidden="false" customHeight="false" outlineLevel="0" collapsed="false">
      <c r="B804" s="22"/>
      <c r="C804" s="22"/>
      <c r="D804" s="27"/>
      <c r="E804" s="27"/>
      <c r="F804" s="27"/>
      <c r="H804" s="29"/>
      <c r="I804" s="30"/>
      <c r="J804" s="29"/>
      <c r="L804" s="27"/>
      <c r="M804" s="27"/>
      <c r="N804" s="27"/>
    </row>
    <row r="805" customFormat="false" ht="12.75" hidden="false" customHeight="false" outlineLevel="0" collapsed="false">
      <c r="B805" s="22"/>
      <c r="C805" s="22"/>
      <c r="D805" s="27"/>
      <c r="E805" s="27"/>
      <c r="F805" s="27"/>
      <c r="H805" s="29"/>
      <c r="I805" s="30"/>
      <c r="J805" s="29"/>
      <c r="L805" s="27"/>
      <c r="M805" s="27"/>
      <c r="N805" s="27"/>
    </row>
    <row r="806" customFormat="false" ht="12.75" hidden="false" customHeight="false" outlineLevel="0" collapsed="false">
      <c r="B806" s="22"/>
      <c r="C806" s="22"/>
      <c r="D806" s="27"/>
      <c r="E806" s="27"/>
      <c r="F806" s="27"/>
      <c r="H806" s="29"/>
      <c r="I806" s="30"/>
      <c r="J806" s="29"/>
      <c r="L806" s="27"/>
      <c r="M806" s="27"/>
      <c r="N806" s="27"/>
    </row>
    <row r="807" customFormat="false" ht="12.75" hidden="false" customHeight="false" outlineLevel="0" collapsed="false">
      <c r="B807" s="22"/>
      <c r="C807" s="22"/>
      <c r="D807" s="27"/>
      <c r="E807" s="27"/>
      <c r="F807" s="27"/>
      <c r="H807" s="29"/>
      <c r="I807" s="30"/>
      <c r="J807" s="29"/>
      <c r="L807" s="27"/>
      <c r="M807" s="27"/>
      <c r="N807" s="27"/>
    </row>
    <row r="808" customFormat="false" ht="12.75" hidden="false" customHeight="false" outlineLevel="0" collapsed="false">
      <c r="B808" s="22"/>
      <c r="C808" s="22"/>
      <c r="D808" s="27"/>
      <c r="E808" s="27"/>
      <c r="F808" s="27"/>
      <c r="H808" s="29"/>
      <c r="I808" s="30"/>
      <c r="J808" s="29"/>
      <c r="L808" s="27"/>
      <c r="M808" s="27"/>
      <c r="N808" s="27"/>
    </row>
    <row r="809" customFormat="false" ht="12.75" hidden="false" customHeight="false" outlineLevel="0" collapsed="false">
      <c r="B809" s="22"/>
      <c r="C809" s="22"/>
      <c r="D809" s="27"/>
      <c r="E809" s="27"/>
      <c r="F809" s="27"/>
      <c r="H809" s="29"/>
      <c r="I809" s="30"/>
      <c r="J809" s="29"/>
      <c r="L809" s="27"/>
      <c r="M809" s="27"/>
      <c r="N809" s="27"/>
    </row>
    <row r="810" customFormat="false" ht="12.75" hidden="false" customHeight="false" outlineLevel="0" collapsed="false">
      <c r="B810" s="22"/>
      <c r="C810" s="22"/>
      <c r="D810" s="27"/>
      <c r="E810" s="27"/>
      <c r="F810" s="27"/>
      <c r="H810" s="29"/>
      <c r="I810" s="30"/>
      <c r="J810" s="29"/>
      <c r="L810" s="27"/>
      <c r="M810" s="27"/>
      <c r="N810" s="27"/>
    </row>
    <row r="811" customFormat="false" ht="12.75" hidden="false" customHeight="false" outlineLevel="0" collapsed="false">
      <c r="B811" s="22"/>
      <c r="C811" s="22"/>
      <c r="D811" s="27"/>
      <c r="E811" s="27"/>
      <c r="F811" s="27"/>
      <c r="H811" s="29"/>
      <c r="I811" s="30"/>
      <c r="J811" s="29"/>
      <c r="L811" s="27"/>
      <c r="M811" s="27"/>
      <c r="N811" s="27"/>
    </row>
    <row r="812" customFormat="false" ht="12.75" hidden="false" customHeight="false" outlineLevel="0" collapsed="false">
      <c r="B812" s="22"/>
      <c r="C812" s="22"/>
      <c r="D812" s="27"/>
      <c r="E812" s="27"/>
      <c r="F812" s="27"/>
      <c r="H812" s="29"/>
      <c r="I812" s="30"/>
      <c r="J812" s="29"/>
      <c r="L812" s="27"/>
      <c r="M812" s="27"/>
      <c r="N812" s="27"/>
    </row>
    <row r="813" customFormat="false" ht="12.75" hidden="false" customHeight="false" outlineLevel="0" collapsed="false">
      <c r="B813" s="22"/>
      <c r="C813" s="22"/>
      <c r="D813" s="27"/>
      <c r="E813" s="27"/>
      <c r="F813" s="27"/>
      <c r="H813" s="29"/>
      <c r="I813" s="30"/>
      <c r="J813" s="29"/>
      <c r="L813" s="27"/>
      <c r="M813" s="27"/>
      <c r="N813" s="27"/>
    </row>
    <row r="814" customFormat="false" ht="12.75" hidden="false" customHeight="false" outlineLevel="0" collapsed="false">
      <c r="B814" s="22"/>
      <c r="C814" s="22"/>
      <c r="D814" s="27"/>
      <c r="E814" s="27"/>
      <c r="F814" s="27"/>
      <c r="H814" s="29"/>
      <c r="I814" s="30"/>
      <c r="J814" s="29"/>
      <c r="L814" s="27"/>
      <c r="M814" s="27"/>
      <c r="N814" s="27"/>
    </row>
    <row r="815" customFormat="false" ht="12.75" hidden="false" customHeight="false" outlineLevel="0" collapsed="false">
      <c r="B815" s="22"/>
      <c r="C815" s="22"/>
      <c r="D815" s="27"/>
      <c r="E815" s="27"/>
      <c r="F815" s="27"/>
      <c r="H815" s="29"/>
      <c r="I815" s="30"/>
      <c r="J815" s="29"/>
      <c r="L815" s="27"/>
      <c r="M815" s="27"/>
      <c r="N815" s="27"/>
    </row>
    <row r="816" customFormat="false" ht="12.75" hidden="false" customHeight="false" outlineLevel="0" collapsed="false">
      <c r="B816" s="22"/>
      <c r="C816" s="22"/>
      <c r="D816" s="27"/>
      <c r="E816" s="27"/>
      <c r="F816" s="27"/>
      <c r="H816" s="29"/>
      <c r="I816" s="30"/>
      <c r="J816" s="29"/>
      <c r="L816" s="27"/>
      <c r="M816" s="27"/>
      <c r="N816" s="27"/>
    </row>
    <row r="817" customFormat="false" ht="12.75" hidden="false" customHeight="false" outlineLevel="0" collapsed="false">
      <c r="B817" s="22"/>
      <c r="C817" s="22"/>
      <c r="D817" s="27"/>
      <c r="E817" s="27"/>
      <c r="F817" s="27"/>
      <c r="H817" s="29"/>
      <c r="I817" s="30"/>
      <c r="J817" s="29"/>
      <c r="L817" s="27"/>
      <c r="M817" s="27"/>
      <c r="N817" s="27"/>
    </row>
    <row r="818" customFormat="false" ht="12.75" hidden="false" customHeight="false" outlineLevel="0" collapsed="false">
      <c r="B818" s="22"/>
      <c r="C818" s="22"/>
      <c r="D818" s="27"/>
      <c r="E818" s="27"/>
      <c r="F818" s="27"/>
      <c r="H818" s="29"/>
      <c r="I818" s="30"/>
      <c r="J818" s="29"/>
      <c r="L818" s="27"/>
      <c r="M818" s="27"/>
      <c r="N818" s="27"/>
    </row>
    <row r="819" customFormat="false" ht="12.75" hidden="false" customHeight="false" outlineLevel="0" collapsed="false">
      <c r="B819" s="22"/>
      <c r="C819" s="22"/>
      <c r="D819" s="27"/>
      <c r="E819" s="27"/>
      <c r="F819" s="27"/>
      <c r="H819" s="29"/>
      <c r="I819" s="30"/>
      <c r="J819" s="29"/>
      <c r="L819" s="27"/>
      <c r="M819" s="27"/>
      <c r="N819" s="27"/>
    </row>
    <row r="820" customFormat="false" ht="12.75" hidden="false" customHeight="false" outlineLevel="0" collapsed="false">
      <c r="B820" s="22"/>
      <c r="C820" s="22"/>
      <c r="D820" s="27"/>
      <c r="E820" s="27"/>
      <c r="F820" s="27"/>
      <c r="H820" s="29"/>
      <c r="I820" s="30"/>
      <c r="J820" s="29"/>
      <c r="L820" s="27"/>
      <c r="M820" s="27"/>
      <c r="N820" s="27"/>
    </row>
    <row r="821" customFormat="false" ht="12.75" hidden="false" customHeight="false" outlineLevel="0" collapsed="false">
      <c r="B821" s="22"/>
      <c r="C821" s="22"/>
      <c r="D821" s="27"/>
      <c r="E821" s="27"/>
      <c r="F821" s="27"/>
      <c r="H821" s="29"/>
      <c r="I821" s="30"/>
      <c r="J821" s="29"/>
      <c r="L821" s="27"/>
      <c r="M821" s="27"/>
      <c r="N821" s="27"/>
    </row>
    <row r="822" customFormat="false" ht="12.75" hidden="false" customHeight="false" outlineLevel="0" collapsed="false">
      <c r="B822" s="22"/>
      <c r="C822" s="22"/>
      <c r="D822" s="27"/>
      <c r="E822" s="27"/>
      <c r="F822" s="27"/>
      <c r="H822" s="29"/>
      <c r="I822" s="30"/>
      <c r="J822" s="29"/>
      <c r="L822" s="27"/>
      <c r="M822" s="27"/>
      <c r="N822" s="27"/>
    </row>
    <row r="823" customFormat="false" ht="12.75" hidden="false" customHeight="false" outlineLevel="0" collapsed="false">
      <c r="B823" s="22"/>
      <c r="C823" s="22"/>
      <c r="D823" s="27"/>
      <c r="E823" s="27"/>
      <c r="F823" s="27"/>
      <c r="H823" s="29"/>
      <c r="I823" s="30"/>
      <c r="J823" s="29"/>
      <c r="L823" s="27"/>
      <c r="M823" s="27"/>
      <c r="N823" s="27"/>
    </row>
    <row r="824" customFormat="false" ht="12.75" hidden="false" customHeight="false" outlineLevel="0" collapsed="false">
      <c r="B824" s="22"/>
      <c r="C824" s="22"/>
      <c r="D824" s="27"/>
      <c r="E824" s="27"/>
      <c r="F824" s="27"/>
      <c r="H824" s="29"/>
      <c r="I824" s="30"/>
      <c r="J824" s="29"/>
      <c r="L824" s="27"/>
      <c r="M824" s="27"/>
      <c r="N824" s="27"/>
    </row>
    <row r="825" customFormat="false" ht="12.75" hidden="false" customHeight="false" outlineLevel="0" collapsed="false">
      <c r="B825" s="22"/>
      <c r="C825" s="22"/>
      <c r="D825" s="27"/>
      <c r="E825" s="27"/>
      <c r="F825" s="27"/>
      <c r="H825" s="29"/>
      <c r="I825" s="30"/>
      <c r="J825" s="29"/>
      <c r="L825" s="27"/>
      <c r="M825" s="27"/>
      <c r="N825" s="27"/>
    </row>
    <row r="826" customFormat="false" ht="12.75" hidden="false" customHeight="false" outlineLevel="0" collapsed="false">
      <c r="B826" s="22"/>
      <c r="C826" s="22"/>
      <c r="D826" s="27"/>
      <c r="E826" s="27"/>
      <c r="F826" s="27"/>
      <c r="H826" s="29"/>
      <c r="I826" s="30"/>
      <c r="J826" s="29"/>
      <c r="L826" s="27"/>
      <c r="M826" s="27"/>
      <c r="N826" s="27"/>
    </row>
    <row r="827" customFormat="false" ht="12.75" hidden="false" customHeight="false" outlineLevel="0" collapsed="false">
      <c r="B827" s="22"/>
      <c r="C827" s="22"/>
      <c r="D827" s="27"/>
      <c r="E827" s="27"/>
      <c r="F827" s="27"/>
      <c r="H827" s="29"/>
      <c r="I827" s="30"/>
      <c r="J827" s="29"/>
      <c r="L827" s="27"/>
      <c r="M827" s="27"/>
      <c r="N827" s="27"/>
    </row>
    <row r="828" customFormat="false" ht="12.75" hidden="false" customHeight="false" outlineLevel="0" collapsed="false">
      <c r="B828" s="22"/>
      <c r="C828" s="22"/>
      <c r="D828" s="27"/>
      <c r="E828" s="27"/>
      <c r="F828" s="27"/>
      <c r="H828" s="29"/>
      <c r="I828" s="30"/>
      <c r="J828" s="29"/>
      <c r="L828" s="27"/>
      <c r="M828" s="27"/>
      <c r="N828" s="27"/>
    </row>
    <row r="829" customFormat="false" ht="12.75" hidden="false" customHeight="false" outlineLevel="0" collapsed="false">
      <c r="B829" s="22"/>
      <c r="C829" s="22"/>
      <c r="D829" s="27"/>
      <c r="E829" s="27"/>
      <c r="F829" s="27"/>
      <c r="H829" s="29"/>
      <c r="I829" s="30"/>
      <c r="J829" s="29"/>
      <c r="L829" s="27"/>
      <c r="M829" s="27"/>
      <c r="N829" s="27"/>
    </row>
    <row r="830" customFormat="false" ht="12.75" hidden="false" customHeight="false" outlineLevel="0" collapsed="false">
      <c r="B830" s="22"/>
      <c r="C830" s="22"/>
      <c r="D830" s="27"/>
      <c r="E830" s="27"/>
      <c r="F830" s="27"/>
      <c r="H830" s="29"/>
      <c r="I830" s="30"/>
      <c r="J830" s="29"/>
      <c r="L830" s="27"/>
      <c r="M830" s="27"/>
      <c r="N830" s="27"/>
    </row>
    <row r="831" customFormat="false" ht="12.75" hidden="false" customHeight="false" outlineLevel="0" collapsed="false">
      <c r="B831" s="22"/>
      <c r="C831" s="22"/>
      <c r="D831" s="27"/>
      <c r="E831" s="27"/>
      <c r="F831" s="27"/>
      <c r="H831" s="29"/>
      <c r="I831" s="30"/>
      <c r="J831" s="29"/>
      <c r="L831" s="27"/>
      <c r="M831" s="27"/>
      <c r="N831" s="27"/>
    </row>
    <row r="832" customFormat="false" ht="12.75" hidden="false" customHeight="false" outlineLevel="0" collapsed="false">
      <c r="B832" s="22"/>
      <c r="C832" s="22"/>
      <c r="D832" s="27"/>
      <c r="E832" s="27"/>
      <c r="F832" s="27"/>
      <c r="H832" s="29"/>
      <c r="I832" s="30"/>
      <c r="J832" s="29"/>
      <c r="L832" s="27"/>
      <c r="M832" s="27"/>
      <c r="N832" s="27"/>
    </row>
    <row r="833" customFormat="false" ht="12.75" hidden="false" customHeight="false" outlineLevel="0" collapsed="false">
      <c r="B833" s="22"/>
      <c r="C833" s="22"/>
      <c r="D833" s="27"/>
      <c r="E833" s="27"/>
      <c r="F833" s="27"/>
      <c r="H833" s="29"/>
      <c r="I833" s="30"/>
      <c r="J833" s="29"/>
      <c r="L833" s="27"/>
      <c r="M833" s="27"/>
      <c r="N833" s="27"/>
    </row>
    <row r="834" customFormat="false" ht="12.75" hidden="false" customHeight="false" outlineLevel="0" collapsed="false">
      <c r="B834" s="22"/>
      <c r="C834" s="22"/>
      <c r="D834" s="27"/>
      <c r="E834" s="27"/>
      <c r="F834" s="27"/>
      <c r="H834" s="29"/>
      <c r="I834" s="30"/>
      <c r="J834" s="29"/>
      <c r="L834" s="27"/>
      <c r="M834" s="27"/>
      <c r="N834" s="27"/>
    </row>
    <row r="835" customFormat="false" ht="12.75" hidden="false" customHeight="false" outlineLevel="0" collapsed="false">
      <c r="B835" s="22"/>
      <c r="C835" s="22"/>
      <c r="D835" s="27"/>
      <c r="E835" s="27"/>
      <c r="F835" s="27"/>
      <c r="H835" s="29"/>
      <c r="I835" s="30"/>
      <c r="J835" s="29"/>
      <c r="L835" s="27"/>
      <c r="M835" s="27"/>
      <c r="N835" s="27"/>
    </row>
    <row r="836" customFormat="false" ht="12.75" hidden="false" customHeight="false" outlineLevel="0" collapsed="false">
      <c r="B836" s="22"/>
      <c r="C836" s="22"/>
      <c r="D836" s="27"/>
      <c r="E836" s="27"/>
      <c r="F836" s="27"/>
      <c r="H836" s="29"/>
      <c r="I836" s="30"/>
      <c r="J836" s="29"/>
      <c r="L836" s="27"/>
      <c r="M836" s="27"/>
      <c r="N836" s="27"/>
    </row>
    <row r="837" customFormat="false" ht="12.75" hidden="false" customHeight="false" outlineLevel="0" collapsed="false">
      <c r="B837" s="22"/>
      <c r="C837" s="22"/>
      <c r="D837" s="27"/>
      <c r="E837" s="27"/>
      <c r="F837" s="27"/>
      <c r="H837" s="29"/>
      <c r="I837" s="30"/>
      <c r="J837" s="29"/>
      <c r="L837" s="27"/>
      <c r="M837" s="27"/>
      <c r="N837" s="27"/>
    </row>
    <row r="838" customFormat="false" ht="12.75" hidden="false" customHeight="false" outlineLevel="0" collapsed="false">
      <c r="B838" s="22"/>
      <c r="C838" s="22"/>
      <c r="D838" s="27"/>
      <c r="E838" s="27"/>
      <c r="F838" s="27"/>
      <c r="H838" s="29"/>
      <c r="I838" s="30"/>
      <c r="J838" s="29"/>
      <c r="L838" s="27"/>
      <c r="M838" s="27"/>
      <c r="N838" s="27"/>
    </row>
    <row r="839" customFormat="false" ht="12.75" hidden="false" customHeight="false" outlineLevel="0" collapsed="false">
      <c r="B839" s="22"/>
      <c r="C839" s="22"/>
      <c r="D839" s="27"/>
      <c r="E839" s="27"/>
      <c r="F839" s="27"/>
      <c r="H839" s="29"/>
      <c r="I839" s="30"/>
      <c r="J839" s="29"/>
      <c r="L839" s="27"/>
      <c r="M839" s="27"/>
      <c r="N839" s="27"/>
    </row>
    <row r="840" customFormat="false" ht="12.75" hidden="false" customHeight="false" outlineLevel="0" collapsed="false">
      <c r="B840" s="22"/>
      <c r="C840" s="22"/>
      <c r="D840" s="27"/>
      <c r="E840" s="27"/>
      <c r="F840" s="27"/>
      <c r="H840" s="29"/>
      <c r="I840" s="30"/>
      <c r="J840" s="29"/>
      <c r="L840" s="27"/>
      <c r="M840" s="27"/>
      <c r="N840" s="27"/>
    </row>
    <row r="841" customFormat="false" ht="12.75" hidden="false" customHeight="false" outlineLevel="0" collapsed="false">
      <c r="B841" s="22"/>
      <c r="C841" s="22"/>
      <c r="D841" s="27"/>
      <c r="E841" s="27"/>
      <c r="F841" s="27"/>
      <c r="H841" s="29"/>
      <c r="I841" s="30"/>
      <c r="J841" s="29"/>
      <c r="L841" s="27"/>
      <c r="M841" s="27"/>
      <c r="N841" s="27"/>
    </row>
    <row r="842" customFormat="false" ht="12.75" hidden="false" customHeight="false" outlineLevel="0" collapsed="false">
      <c r="B842" s="22"/>
      <c r="C842" s="22"/>
      <c r="D842" s="27"/>
      <c r="E842" s="27"/>
      <c r="F842" s="27"/>
      <c r="H842" s="29"/>
      <c r="I842" s="30"/>
      <c r="J842" s="29"/>
      <c r="L842" s="27"/>
      <c r="M842" s="27"/>
      <c r="N842" s="27"/>
    </row>
    <row r="843" customFormat="false" ht="12.75" hidden="false" customHeight="false" outlineLevel="0" collapsed="false">
      <c r="B843" s="22"/>
      <c r="C843" s="22"/>
      <c r="D843" s="27"/>
      <c r="E843" s="27"/>
      <c r="F843" s="27"/>
      <c r="H843" s="29"/>
      <c r="I843" s="30"/>
      <c r="J843" s="29"/>
      <c r="L843" s="27"/>
      <c r="M843" s="27"/>
      <c r="N843" s="27"/>
    </row>
    <row r="844" customFormat="false" ht="12.75" hidden="false" customHeight="false" outlineLevel="0" collapsed="false">
      <c r="B844" s="22"/>
      <c r="C844" s="22"/>
      <c r="D844" s="27"/>
      <c r="E844" s="27"/>
      <c r="F844" s="27"/>
      <c r="H844" s="29"/>
      <c r="I844" s="30"/>
      <c r="J844" s="29"/>
      <c r="L844" s="27"/>
      <c r="M844" s="27"/>
      <c r="N844" s="27"/>
    </row>
    <row r="845" customFormat="false" ht="12.75" hidden="false" customHeight="false" outlineLevel="0" collapsed="false">
      <c r="B845" s="22"/>
      <c r="C845" s="22"/>
      <c r="D845" s="27"/>
      <c r="E845" s="27"/>
      <c r="F845" s="27"/>
      <c r="H845" s="29"/>
      <c r="I845" s="30"/>
      <c r="J845" s="29"/>
      <c r="L845" s="27"/>
      <c r="M845" s="27"/>
      <c r="N845" s="27"/>
    </row>
    <row r="846" customFormat="false" ht="12.75" hidden="false" customHeight="false" outlineLevel="0" collapsed="false">
      <c r="B846" s="22"/>
      <c r="C846" s="22"/>
      <c r="D846" s="27"/>
      <c r="E846" s="27"/>
      <c r="F846" s="27"/>
      <c r="H846" s="29"/>
      <c r="I846" s="30"/>
      <c r="J846" s="29"/>
      <c r="L846" s="27"/>
      <c r="M846" s="27"/>
      <c r="N846" s="27"/>
    </row>
    <row r="847" customFormat="false" ht="12.75" hidden="false" customHeight="false" outlineLevel="0" collapsed="false">
      <c r="B847" s="22"/>
      <c r="C847" s="22"/>
      <c r="D847" s="27"/>
      <c r="E847" s="27"/>
      <c r="F847" s="27"/>
      <c r="H847" s="29"/>
      <c r="I847" s="30"/>
      <c r="J847" s="29"/>
      <c r="L847" s="27"/>
      <c r="M847" s="27"/>
      <c r="N847" s="27"/>
    </row>
    <row r="848" customFormat="false" ht="12.75" hidden="false" customHeight="false" outlineLevel="0" collapsed="false">
      <c r="B848" s="22"/>
      <c r="C848" s="22"/>
      <c r="D848" s="27"/>
      <c r="E848" s="27"/>
      <c r="F848" s="27"/>
      <c r="H848" s="29"/>
      <c r="I848" s="30"/>
      <c r="J848" s="29"/>
      <c r="L848" s="27"/>
      <c r="M848" s="27"/>
      <c r="N848" s="27"/>
    </row>
    <row r="849" customFormat="false" ht="12.75" hidden="false" customHeight="false" outlineLevel="0" collapsed="false">
      <c r="B849" s="22"/>
      <c r="C849" s="22"/>
      <c r="D849" s="27"/>
      <c r="E849" s="27"/>
      <c r="F849" s="27"/>
      <c r="H849" s="29"/>
      <c r="I849" s="30"/>
      <c r="J849" s="29"/>
      <c r="L849" s="27"/>
      <c r="M849" s="27"/>
      <c r="N849" s="27"/>
    </row>
    <row r="850" customFormat="false" ht="12.75" hidden="false" customHeight="false" outlineLevel="0" collapsed="false">
      <c r="B850" s="22"/>
      <c r="C850" s="22"/>
      <c r="D850" s="27"/>
      <c r="E850" s="27"/>
      <c r="F850" s="27"/>
      <c r="H850" s="29"/>
      <c r="I850" s="30"/>
      <c r="J850" s="29"/>
      <c r="L850" s="27"/>
      <c r="M850" s="27"/>
      <c r="N850" s="27"/>
    </row>
    <row r="851" customFormat="false" ht="12.75" hidden="false" customHeight="false" outlineLevel="0" collapsed="false">
      <c r="B851" s="22"/>
      <c r="C851" s="22"/>
      <c r="D851" s="27"/>
      <c r="E851" s="27"/>
      <c r="F851" s="27"/>
      <c r="H851" s="29"/>
      <c r="I851" s="30"/>
      <c r="J851" s="29"/>
      <c r="L851" s="27"/>
      <c r="M851" s="27"/>
      <c r="N851" s="27"/>
    </row>
    <row r="852" customFormat="false" ht="12.75" hidden="false" customHeight="false" outlineLevel="0" collapsed="false">
      <c r="B852" s="22"/>
      <c r="C852" s="22"/>
      <c r="D852" s="27"/>
      <c r="E852" s="27"/>
      <c r="F852" s="27"/>
      <c r="H852" s="29"/>
      <c r="I852" s="30"/>
      <c r="J852" s="29"/>
      <c r="L852" s="27"/>
      <c r="M852" s="27"/>
      <c r="N852" s="27"/>
    </row>
    <row r="853" customFormat="false" ht="12.75" hidden="false" customHeight="false" outlineLevel="0" collapsed="false">
      <c r="B853" s="22"/>
      <c r="C853" s="22"/>
      <c r="D853" s="27"/>
      <c r="E853" s="27"/>
      <c r="F853" s="27"/>
      <c r="H853" s="29"/>
      <c r="I853" s="30"/>
      <c r="J853" s="29"/>
      <c r="L853" s="27"/>
      <c r="M853" s="27"/>
      <c r="N853" s="27"/>
    </row>
    <row r="854" customFormat="false" ht="12.75" hidden="false" customHeight="false" outlineLevel="0" collapsed="false">
      <c r="B854" s="22"/>
      <c r="C854" s="22"/>
      <c r="D854" s="27"/>
      <c r="E854" s="27"/>
      <c r="F854" s="27"/>
      <c r="H854" s="29"/>
      <c r="I854" s="30"/>
      <c r="J854" s="29"/>
      <c r="L854" s="27"/>
      <c r="M854" s="27"/>
      <c r="N854" s="27"/>
    </row>
    <row r="855" customFormat="false" ht="12.75" hidden="false" customHeight="false" outlineLevel="0" collapsed="false">
      <c r="B855" s="22"/>
      <c r="C855" s="22"/>
      <c r="D855" s="27"/>
      <c r="E855" s="27"/>
      <c r="F855" s="27"/>
      <c r="H855" s="29"/>
      <c r="I855" s="30"/>
      <c r="J855" s="29"/>
      <c r="L855" s="27"/>
      <c r="M855" s="27"/>
      <c r="N855" s="27"/>
    </row>
    <row r="856" customFormat="false" ht="12.75" hidden="false" customHeight="false" outlineLevel="0" collapsed="false">
      <c r="B856" s="22"/>
      <c r="C856" s="22"/>
      <c r="D856" s="27"/>
      <c r="E856" s="27"/>
      <c r="F856" s="27"/>
      <c r="H856" s="29"/>
      <c r="I856" s="30"/>
      <c r="J856" s="29"/>
      <c r="L856" s="27"/>
      <c r="M856" s="27"/>
      <c r="N856" s="27"/>
    </row>
    <row r="857" customFormat="false" ht="12.75" hidden="false" customHeight="false" outlineLevel="0" collapsed="false">
      <c r="B857" s="22"/>
      <c r="C857" s="22"/>
      <c r="D857" s="27"/>
      <c r="E857" s="27"/>
      <c r="F857" s="27"/>
      <c r="H857" s="29"/>
      <c r="I857" s="30"/>
      <c r="J857" s="29"/>
      <c r="L857" s="27"/>
      <c r="M857" s="27"/>
      <c r="N857" s="27"/>
    </row>
    <row r="858" customFormat="false" ht="12.75" hidden="false" customHeight="false" outlineLevel="0" collapsed="false">
      <c r="B858" s="22"/>
      <c r="C858" s="22"/>
      <c r="D858" s="27"/>
      <c r="E858" s="27"/>
      <c r="F858" s="27"/>
      <c r="H858" s="29"/>
      <c r="I858" s="30"/>
      <c r="J858" s="29"/>
      <c r="L858" s="27"/>
      <c r="M858" s="27"/>
      <c r="N858" s="27"/>
    </row>
    <row r="859" customFormat="false" ht="12.75" hidden="false" customHeight="false" outlineLevel="0" collapsed="false">
      <c r="B859" s="22"/>
      <c r="C859" s="22"/>
      <c r="D859" s="27"/>
      <c r="E859" s="27"/>
      <c r="F859" s="27"/>
      <c r="H859" s="29"/>
      <c r="I859" s="30"/>
      <c r="J859" s="29"/>
      <c r="L859" s="27"/>
      <c r="M859" s="27"/>
      <c r="N859" s="27"/>
    </row>
    <row r="860" customFormat="false" ht="12.75" hidden="false" customHeight="false" outlineLevel="0" collapsed="false">
      <c r="B860" s="22"/>
      <c r="C860" s="22"/>
      <c r="D860" s="27"/>
      <c r="E860" s="27"/>
      <c r="F860" s="27"/>
      <c r="H860" s="29"/>
      <c r="I860" s="30"/>
      <c r="J860" s="29"/>
      <c r="L860" s="27"/>
      <c r="M860" s="27"/>
      <c r="N860" s="27"/>
    </row>
    <row r="861" customFormat="false" ht="12.75" hidden="false" customHeight="false" outlineLevel="0" collapsed="false">
      <c r="B861" s="22"/>
      <c r="C861" s="22"/>
      <c r="D861" s="27"/>
      <c r="E861" s="27"/>
      <c r="F861" s="27"/>
      <c r="H861" s="29"/>
      <c r="I861" s="30"/>
      <c r="J861" s="29"/>
      <c r="L861" s="27"/>
      <c r="M861" s="27"/>
      <c r="N861" s="27"/>
    </row>
    <row r="862" customFormat="false" ht="12.75" hidden="false" customHeight="false" outlineLevel="0" collapsed="false">
      <c r="B862" s="22"/>
      <c r="C862" s="22"/>
      <c r="D862" s="27"/>
      <c r="E862" s="27"/>
      <c r="F862" s="27"/>
      <c r="H862" s="29"/>
      <c r="I862" s="30"/>
      <c r="J862" s="29"/>
      <c r="L862" s="27"/>
      <c r="M862" s="27"/>
      <c r="N862" s="27"/>
    </row>
    <row r="863" customFormat="false" ht="12.75" hidden="false" customHeight="false" outlineLevel="0" collapsed="false">
      <c r="B863" s="22"/>
      <c r="C863" s="22"/>
      <c r="D863" s="27"/>
      <c r="E863" s="27"/>
      <c r="F863" s="27"/>
      <c r="H863" s="29"/>
      <c r="I863" s="30"/>
      <c r="J863" s="29"/>
      <c r="L863" s="27"/>
      <c r="M863" s="27"/>
      <c r="N863" s="27"/>
    </row>
    <row r="864" customFormat="false" ht="12.75" hidden="false" customHeight="false" outlineLevel="0" collapsed="false">
      <c r="B864" s="22"/>
      <c r="C864" s="22"/>
      <c r="D864" s="27"/>
      <c r="E864" s="27"/>
      <c r="F864" s="27"/>
      <c r="H864" s="29"/>
      <c r="I864" s="30"/>
      <c r="J864" s="29"/>
      <c r="L864" s="27"/>
      <c r="M864" s="27"/>
      <c r="N864" s="27"/>
    </row>
    <row r="865" customFormat="false" ht="12.75" hidden="false" customHeight="false" outlineLevel="0" collapsed="false">
      <c r="B865" s="22"/>
      <c r="C865" s="22"/>
      <c r="D865" s="27"/>
      <c r="E865" s="27"/>
      <c r="F865" s="27"/>
      <c r="H865" s="29"/>
      <c r="I865" s="30"/>
      <c r="J865" s="29"/>
      <c r="L865" s="27"/>
      <c r="M865" s="27"/>
      <c r="N865" s="27"/>
    </row>
    <row r="866" customFormat="false" ht="12.75" hidden="false" customHeight="false" outlineLevel="0" collapsed="false">
      <c r="B866" s="22"/>
      <c r="C866" s="22"/>
      <c r="D866" s="27"/>
      <c r="E866" s="27"/>
      <c r="F866" s="27"/>
      <c r="H866" s="29"/>
      <c r="I866" s="30"/>
      <c r="J866" s="29"/>
      <c r="L866" s="27"/>
      <c r="M866" s="27"/>
      <c r="N866" s="27"/>
    </row>
    <row r="867" customFormat="false" ht="12.75" hidden="false" customHeight="false" outlineLevel="0" collapsed="false">
      <c r="B867" s="22"/>
      <c r="C867" s="22"/>
      <c r="D867" s="27"/>
      <c r="E867" s="27"/>
      <c r="F867" s="27"/>
      <c r="H867" s="29"/>
      <c r="I867" s="30"/>
      <c r="J867" s="29"/>
      <c r="L867" s="27"/>
      <c r="M867" s="27"/>
      <c r="N867" s="27"/>
    </row>
    <row r="868" customFormat="false" ht="12.75" hidden="false" customHeight="false" outlineLevel="0" collapsed="false">
      <c r="B868" s="22"/>
      <c r="C868" s="22"/>
      <c r="D868" s="27"/>
      <c r="E868" s="27"/>
      <c r="F868" s="27"/>
      <c r="H868" s="29"/>
      <c r="I868" s="30"/>
      <c r="J868" s="29"/>
      <c r="L868" s="27"/>
      <c r="M868" s="27"/>
      <c r="N868" s="27"/>
    </row>
    <row r="869" customFormat="false" ht="12.75" hidden="false" customHeight="false" outlineLevel="0" collapsed="false">
      <c r="B869" s="22"/>
      <c r="C869" s="22"/>
      <c r="D869" s="27"/>
      <c r="E869" s="27"/>
      <c r="F869" s="27"/>
      <c r="H869" s="29"/>
      <c r="I869" s="30"/>
      <c r="J869" s="29"/>
      <c r="L869" s="27"/>
      <c r="M869" s="27"/>
      <c r="N869" s="27"/>
    </row>
    <row r="870" customFormat="false" ht="12.75" hidden="false" customHeight="false" outlineLevel="0" collapsed="false">
      <c r="B870" s="22"/>
      <c r="C870" s="22"/>
      <c r="D870" s="27"/>
      <c r="E870" s="27"/>
      <c r="F870" s="27"/>
      <c r="H870" s="29"/>
      <c r="I870" s="30"/>
      <c r="J870" s="29"/>
      <c r="L870" s="27"/>
      <c r="M870" s="27"/>
      <c r="N870" s="27"/>
    </row>
    <row r="871" customFormat="false" ht="12.75" hidden="false" customHeight="false" outlineLevel="0" collapsed="false">
      <c r="B871" s="22"/>
      <c r="C871" s="22"/>
      <c r="D871" s="27"/>
      <c r="E871" s="27"/>
      <c r="F871" s="27"/>
      <c r="H871" s="29"/>
      <c r="I871" s="30"/>
      <c r="J871" s="29"/>
      <c r="L871" s="27"/>
      <c r="M871" s="27"/>
      <c r="N871" s="27"/>
    </row>
    <row r="872" customFormat="false" ht="12.75" hidden="false" customHeight="false" outlineLevel="0" collapsed="false">
      <c r="B872" s="22"/>
      <c r="C872" s="22"/>
      <c r="D872" s="27"/>
      <c r="E872" s="27"/>
      <c r="F872" s="27"/>
      <c r="H872" s="29"/>
      <c r="I872" s="30"/>
      <c r="J872" s="29"/>
      <c r="L872" s="27"/>
      <c r="M872" s="27"/>
      <c r="N872" s="27"/>
    </row>
    <row r="873" customFormat="false" ht="12.75" hidden="false" customHeight="false" outlineLevel="0" collapsed="false">
      <c r="B873" s="22"/>
      <c r="C873" s="22"/>
      <c r="D873" s="27"/>
      <c r="E873" s="27"/>
      <c r="F873" s="27"/>
      <c r="H873" s="29"/>
      <c r="I873" s="30"/>
      <c r="J873" s="29"/>
      <c r="L873" s="27"/>
      <c r="M873" s="27"/>
      <c r="N873" s="27"/>
    </row>
    <row r="874" customFormat="false" ht="12.75" hidden="false" customHeight="false" outlineLevel="0" collapsed="false">
      <c r="B874" s="22"/>
      <c r="C874" s="22"/>
      <c r="D874" s="27"/>
      <c r="E874" s="27"/>
      <c r="F874" s="27"/>
      <c r="H874" s="29"/>
      <c r="I874" s="30"/>
      <c r="J874" s="29"/>
      <c r="L874" s="27"/>
      <c r="M874" s="27"/>
      <c r="N874" s="27"/>
    </row>
    <row r="875" customFormat="false" ht="12.75" hidden="false" customHeight="false" outlineLevel="0" collapsed="false">
      <c r="B875" s="22"/>
      <c r="C875" s="22"/>
      <c r="D875" s="27"/>
      <c r="E875" s="27"/>
      <c r="F875" s="27"/>
      <c r="H875" s="29"/>
      <c r="I875" s="30"/>
      <c r="J875" s="29"/>
      <c r="L875" s="27"/>
      <c r="M875" s="27"/>
      <c r="N875" s="27"/>
    </row>
    <row r="876" customFormat="false" ht="12.75" hidden="false" customHeight="false" outlineLevel="0" collapsed="false">
      <c r="B876" s="22"/>
      <c r="C876" s="22"/>
      <c r="D876" s="27"/>
      <c r="E876" s="27"/>
      <c r="F876" s="27"/>
      <c r="H876" s="29"/>
      <c r="I876" s="30"/>
      <c r="J876" s="29"/>
      <c r="L876" s="27"/>
      <c r="M876" s="27"/>
      <c r="N876" s="27"/>
    </row>
    <row r="877" customFormat="false" ht="12.75" hidden="false" customHeight="false" outlineLevel="0" collapsed="false">
      <c r="B877" s="22"/>
      <c r="C877" s="22"/>
      <c r="D877" s="27"/>
      <c r="E877" s="27"/>
      <c r="F877" s="27"/>
      <c r="H877" s="29"/>
      <c r="I877" s="30"/>
      <c r="J877" s="29"/>
      <c r="L877" s="27"/>
      <c r="M877" s="27"/>
      <c r="N877" s="27"/>
    </row>
    <row r="878" customFormat="false" ht="12.75" hidden="false" customHeight="false" outlineLevel="0" collapsed="false">
      <c r="B878" s="22"/>
      <c r="C878" s="22"/>
      <c r="D878" s="27"/>
      <c r="E878" s="27"/>
      <c r="F878" s="27"/>
      <c r="H878" s="29"/>
      <c r="I878" s="30"/>
      <c r="J878" s="29"/>
      <c r="L878" s="27"/>
      <c r="M878" s="27"/>
      <c r="N878" s="27"/>
    </row>
    <row r="879" customFormat="false" ht="12.75" hidden="false" customHeight="false" outlineLevel="0" collapsed="false">
      <c r="B879" s="22"/>
      <c r="C879" s="22"/>
      <c r="D879" s="27"/>
      <c r="E879" s="27"/>
      <c r="F879" s="27"/>
      <c r="H879" s="29"/>
      <c r="I879" s="30"/>
      <c r="J879" s="29"/>
      <c r="L879" s="27"/>
      <c r="M879" s="27"/>
      <c r="N879" s="27"/>
    </row>
    <row r="880" customFormat="false" ht="12.75" hidden="false" customHeight="false" outlineLevel="0" collapsed="false">
      <c r="B880" s="22"/>
      <c r="C880" s="22"/>
      <c r="D880" s="27"/>
      <c r="E880" s="27"/>
      <c r="F880" s="27"/>
      <c r="H880" s="29"/>
      <c r="I880" s="30"/>
      <c r="J880" s="29"/>
      <c r="L880" s="27"/>
      <c r="M880" s="27"/>
      <c r="N880" s="27"/>
    </row>
    <row r="881" customFormat="false" ht="12.75" hidden="false" customHeight="false" outlineLevel="0" collapsed="false">
      <c r="B881" s="22"/>
      <c r="C881" s="22"/>
      <c r="D881" s="27"/>
      <c r="E881" s="27"/>
      <c r="F881" s="27"/>
      <c r="H881" s="29"/>
      <c r="I881" s="30"/>
      <c r="J881" s="29"/>
      <c r="L881" s="27"/>
      <c r="M881" s="27"/>
      <c r="N881" s="27"/>
    </row>
    <row r="882" customFormat="false" ht="12.75" hidden="false" customHeight="false" outlineLevel="0" collapsed="false">
      <c r="B882" s="22"/>
      <c r="C882" s="22"/>
      <c r="D882" s="27"/>
      <c r="E882" s="27"/>
      <c r="F882" s="27"/>
      <c r="H882" s="29"/>
      <c r="I882" s="30"/>
      <c r="J882" s="29"/>
      <c r="L882" s="27"/>
      <c r="M882" s="27"/>
      <c r="N882" s="27"/>
    </row>
    <row r="883" customFormat="false" ht="12.75" hidden="false" customHeight="false" outlineLevel="0" collapsed="false">
      <c r="B883" s="22"/>
      <c r="C883" s="22"/>
      <c r="D883" s="27"/>
      <c r="E883" s="27"/>
      <c r="F883" s="27"/>
      <c r="H883" s="29"/>
      <c r="I883" s="30"/>
      <c r="J883" s="29"/>
      <c r="L883" s="27"/>
      <c r="M883" s="27"/>
      <c r="N883" s="27"/>
    </row>
    <row r="884" customFormat="false" ht="12.75" hidden="false" customHeight="false" outlineLevel="0" collapsed="false">
      <c r="B884" s="22"/>
      <c r="C884" s="22"/>
      <c r="D884" s="27"/>
      <c r="E884" s="27"/>
      <c r="F884" s="27"/>
      <c r="H884" s="29"/>
      <c r="I884" s="30"/>
      <c r="J884" s="29"/>
      <c r="L884" s="27"/>
      <c r="M884" s="27"/>
      <c r="N884" s="27"/>
    </row>
    <row r="885" customFormat="false" ht="12.75" hidden="false" customHeight="false" outlineLevel="0" collapsed="false">
      <c r="B885" s="22"/>
      <c r="C885" s="22"/>
      <c r="D885" s="27"/>
      <c r="E885" s="27"/>
      <c r="F885" s="27"/>
      <c r="H885" s="29"/>
      <c r="I885" s="30"/>
      <c r="J885" s="29"/>
      <c r="L885" s="27"/>
      <c r="M885" s="27"/>
      <c r="N885" s="27"/>
    </row>
    <row r="886" customFormat="false" ht="12.75" hidden="false" customHeight="false" outlineLevel="0" collapsed="false">
      <c r="B886" s="22"/>
      <c r="C886" s="22"/>
      <c r="D886" s="27"/>
      <c r="E886" s="27"/>
      <c r="F886" s="27"/>
      <c r="H886" s="29"/>
      <c r="I886" s="30"/>
      <c r="J886" s="29"/>
      <c r="L886" s="27"/>
      <c r="M886" s="27"/>
      <c r="N886" s="27"/>
    </row>
    <row r="887" customFormat="false" ht="12.75" hidden="false" customHeight="false" outlineLevel="0" collapsed="false">
      <c r="B887" s="22"/>
      <c r="C887" s="22"/>
      <c r="D887" s="27"/>
      <c r="E887" s="27"/>
      <c r="F887" s="27"/>
      <c r="H887" s="29"/>
      <c r="I887" s="30"/>
      <c r="J887" s="29"/>
      <c r="L887" s="27"/>
      <c r="M887" s="27"/>
      <c r="N887" s="27"/>
    </row>
    <row r="888" customFormat="false" ht="12.75" hidden="false" customHeight="false" outlineLevel="0" collapsed="false">
      <c r="B888" s="22"/>
      <c r="C888" s="22"/>
      <c r="D888" s="27"/>
      <c r="E888" s="27"/>
      <c r="F888" s="27"/>
      <c r="H888" s="29"/>
      <c r="I888" s="30"/>
      <c r="J888" s="29"/>
      <c r="L888" s="27"/>
      <c r="M888" s="27"/>
      <c r="N888" s="27"/>
    </row>
    <row r="889" customFormat="false" ht="12.75" hidden="false" customHeight="false" outlineLevel="0" collapsed="false">
      <c r="B889" s="22"/>
      <c r="C889" s="22"/>
      <c r="D889" s="27"/>
      <c r="E889" s="27"/>
      <c r="F889" s="27"/>
      <c r="H889" s="29"/>
      <c r="I889" s="30"/>
      <c r="J889" s="29"/>
      <c r="L889" s="27"/>
      <c r="M889" s="27"/>
      <c r="N889" s="27"/>
    </row>
    <row r="890" customFormat="false" ht="12.75" hidden="false" customHeight="false" outlineLevel="0" collapsed="false">
      <c r="B890" s="22"/>
      <c r="C890" s="22"/>
      <c r="D890" s="27"/>
      <c r="E890" s="27"/>
      <c r="F890" s="27"/>
      <c r="H890" s="29"/>
      <c r="I890" s="30"/>
      <c r="J890" s="29"/>
      <c r="L890" s="27"/>
      <c r="M890" s="27"/>
      <c r="N890" s="27"/>
    </row>
    <row r="891" customFormat="false" ht="12.75" hidden="false" customHeight="false" outlineLevel="0" collapsed="false">
      <c r="B891" s="22"/>
      <c r="C891" s="22"/>
      <c r="D891" s="27"/>
      <c r="E891" s="27"/>
      <c r="F891" s="27"/>
      <c r="H891" s="29"/>
      <c r="I891" s="30"/>
      <c r="J891" s="29"/>
      <c r="L891" s="27"/>
      <c r="M891" s="27"/>
      <c r="N891" s="27"/>
    </row>
    <row r="892" customFormat="false" ht="12.75" hidden="false" customHeight="false" outlineLevel="0" collapsed="false">
      <c r="B892" s="22"/>
      <c r="C892" s="22"/>
      <c r="D892" s="27"/>
      <c r="E892" s="27"/>
      <c r="F892" s="27"/>
      <c r="H892" s="29"/>
      <c r="I892" s="30"/>
      <c r="J892" s="29"/>
      <c r="L892" s="27"/>
      <c r="M892" s="27"/>
      <c r="N892" s="27"/>
    </row>
    <row r="893" customFormat="false" ht="12.75" hidden="false" customHeight="false" outlineLevel="0" collapsed="false">
      <c r="B893" s="22"/>
      <c r="C893" s="22"/>
      <c r="D893" s="27"/>
      <c r="E893" s="27"/>
      <c r="F893" s="27"/>
      <c r="H893" s="29"/>
      <c r="I893" s="30"/>
      <c r="J893" s="29"/>
      <c r="L893" s="27"/>
      <c r="M893" s="27"/>
      <c r="N893" s="27"/>
    </row>
    <row r="894" customFormat="false" ht="12.75" hidden="false" customHeight="false" outlineLevel="0" collapsed="false">
      <c r="B894" s="22"/>
      <c r="C894" s="22"/>
      <c r="D894" s="27"/>
      <c r="E894" s="27"/>
      <c r="F894" s="27"/>
      <c r="H894" s="29"/>
      <c r="I894" s="30"/>
      <c r="J894" s="29"/>
      <c r="L894" s="27"/>
      <c r="M894" s="27"/>
      <c r="N894" s="27"/>
    </row>
    <row r="895" customFormat="false" ht="12.75" hidden="false" customHeight="false" outlineLevel="0" collapsed="false">
      <c r="B895" s="22"/>
      <c r="C895" s="22"/>
      <c r="D895" s="27"/>
      <c r="E895" s="27"/>
      <c r="F895" s="27"/>
      <c r="H895" s="29"/>
      <c r="I895" s="30"/>
      <c r="J895" s="29"/>
      <c r="L895" s="27"/>
      <c r="M895" s="27"/>
      <c r="N895" s="27"/>
    </row>
    <row r="896" customFormat="false" ht="12.75" hidden="false" customHeight="false" outlineLevel="0" collapsed="false">
      <c r="B896" s="22"/>
      <c r="C896" s="22"/>
      <c r="D896" s="27"/>
      <c r="E896" s="27"/>
      <c r="F896" s="27"/>
      <c r="H896" s="29"/>
      <c r="I896" s="30"/>
      <c r="J896" s="29"/>
      <c r="L896" s="27"/>
      <c r="M896" s="27"/>
      <c r="N896" s="27"/>
    </row>
    <row r="897" customFormat="false" ht="12.75" hidden="false" customHeight="false" outlineLevel="0" collapsed="false">
      <c r="B897" s="22"/>
      <c r="C897" s="22"/>
      <c r="D897" s="27"/>
      <c r="E897" s="27"/>
      <c r="F897" s="27"/>
      <c r="H897" s="29"/>
      <c r="I897" s="30"/>
      <c r="J897" s="29"/>
      <c r="L897" s="27"/>
      <c r="M897" s="27"/>
      <c r="N897" s="27"/>
    </row>
    <row r="898" customFormat="false" ht="12.75" hidden="false" customHeight="false" outlineLevel="0" collapsed="false">
      <c r="B898" s="22"/>
      <c r="C898" s="22"/>
      <c r="D898" s="27"/>
      <c r="E898" s="27"/>
      <c r="F898" s="27"/>
      <c r="H898" s="29"/>
      <c r="I898" s="30"/>
      <c r="J898" s="29"/>
      <c r="L898" s="27"/>
      <c r="M898" s="27"/>
      <c r="N898" s="27"/>
    </row>
    <row r="899" customFormat="false" ht="12.75" hidden="false" customHeight="false" outlineLevel="0" collapsed="false">
      <c r="B899" s="22"/>
      <c r="C899" s="22"/>
      <c r="D899" s="27"/>
      <c r="E899" s="27"/>
      <c r="F899" s="27"/>
      <c r="H899" s="29"/>
      <c r="I899" s="30"/>
      <c r="J899" s="29"/>
      <c r="L899" s="27"/>
      <c r="M899" s="27"/>
      <c r="N899" s="27"/>
    </row>
    <row r="900" customFormat="false" ht="12.75" hidden="false" customHeight="false" outlineLevel="0" collapsed="false">
      <c r="B900" s="22"/>
      <c r="C900" s="22"/>
      <c r="D900" s="27"/>
      <c r="E900" s="27"/>
      <c r="F900" s="27"/>
      <c r="H900" s="29"/>
      <c r="I900" s="30"/>
      <c r="J900" s="29"/>
      <c r="L900" s="27"/>
      <c r="M900" s="27"/>
      <c r="N900" s="27"/>
    </row>
    <row r="901" customFormat="false" ht="12.75" hidden="false" customHeight="false" outlineLevel="0" collapsed="false">
      <c r="B901" s="22"/>
      <c r="C901" s="22"/>
      <c r="D901" s="27"/>
      <c r="E901" s="27"/>
      <c r="F901" s="27"/>
      <c r="H901" s="29"/>
      <c r="I901" s="30"/>
      <c r="J901" s="29"/>
      <c r="L901" s="27"/>
      <c r="M901" s="27"/>
      <c r="N901" s="27"/>
    </row>
    <row r="902" customFormat="false" ht="12.75" hidden="false" customHeight="false" outlineLevel="0" collapsed="false">
      <c r="B902" s="22"/>
      <c r="C902" s="22"/>
      <c r="D902" s="27"/>
      <c r="E902" s="27"/>
      <c r="F902" s="27"/>
      <c r="H902" s="29"/>
      <c r="I902" s="30"/>
      <c r="J902" s="29"/>
      <c r="L902" s="27"/>
      <c r="M902" s="27"/>
      <c r="N902" s="27"/>
    </row>
    <row r="903" customFormat="false" ht="12.75" hidden="false" customHeight="false" outlineLevel="0" collapsed="false">
      <c r="B903" s="22"/>
      <c r="C903" s="22"/>
      <c r="D903" s="27"/>
      <c r="E903" s="27"/>
      <c r="F903" s="27"/>
      <c r="H903" s="29"/>
      <c r="I903" s="30"/>
      <c r="J903" s="29"/>
      <c r="L903" s="27"/>
      <c r="M903" s="27"/>
      <c r="N903" s="27"/>
    </row>
    <row r="904" customFormat="false" ht="12.75" hidden="false" customHeight="false" outlineLevel="0" collapsed="false">
      <c r="B904" s="22"/>
      <c r="C904" s="22"/>
      <c r="D904" s="27"/>
      <c r="E904" s="27"/>
      <c r="F904" s="27"/>
      <c r="H904" s="29"/>
      <c r="I904" s="30"/>
      <c r="J904" s="29"/>
      <c r="L904" s="27"/>
      <c r="M904" s="27"/>
      <c r="N904" s="27"/>
    </row>
    <row r="905" customFormat="false" ht="12.75" hidden="false" customHeight="false" outlineLevel="0" collapsed="false">
      <c r="B905" s="22"/>
      <c r="C905" s="22"/>
      <c r="D905" s="27"/>
      <c r="E905" s="27"/>
      <c r="F905" s="27"/>
      <c r="H905" s="29"/>
      <c r="I905" s="30"/>
      <c r="J905" s="29"/>
      <c r="L905" s="27"/>
      <c r="M905" s="27"/>
      <c r="N905" s="27"/>
    </row>
    <row r="906" customFormat="false" ht="12.75" hidden="false" customHeight="false" outlineLevel="0" collapsed="false">
      <c r="B906" s="22"/>
      <c r="C906" s="22"/>
      <c r="D906" s="27"/>
      <c r="E906" s="27"/>
      <c r="F906" s="27"/>
      <c r="H906" s="29"/>
      <c r="I906" s="30"/>
      <c r="J906" s="29"/>
      <c r="L906" s="27"/>
      <c r="M906" s="27"/>
      <c r="N906" s="27"/>
    </row>
    <row r="907" customFormat="false" ht="12.75" hidden="false" customHeight="false" outlineLevel="0" collapsed="false">
      <c r="B907" s="22"/>
      <c r="C907" s="22"/>
      <c r="D907" s="27"/>
      <c r="E907" s="27"/>
      <c r="F907" s="27"/>
      <c r="H907" s="29"/>
      <c r="I907" s="30"/>
      <c r="J907" s="29"/>
      <c r="L907" s="27"/>
      <c r="M907" s="27"/>
      <c r="N907" s="27"/>
    </row>
    <row r="908" customFormat="false" ht="12.75" hidden="false" customHeight="false" outlineLevel="0" collapsed="false">
      <c r="B908" s="22"/>
      <c r="C908" s="22"/>
      <c r="D908" s="27"/>
      <c r="E908" s="27"/>
      <c r="F908" s="27"/>
      <c r="H908" s="29"/>
      <c r="I908" s="30"/>
      <c r="J908" s="29"/>
      <c r="L908" s="27"/>
      <c r="M908" s="27"/>
      <c r="N908" s="27"/>
    </row>
    <row r="909" customFormat="false" ht="12.75" hidden="false" customHeight="false" outlineLevel="0" collapsed="false">
      <c r="B909" s="22"/>
      <c r="C909" s="22"/>
      <c r="D909" s="27"/>
      <c r="E909" s="27"/>
      <c r="F909" s="27"/>
      <c r="H909" s="29"/>
      <c r="I909" s="30"/>
      <c r="J909" s="29"/>
      <c r="L909" s="27"/>
      <c r="M909" s="27"/>
      <c r="N909" s="27"/>
    </row>
    <row r="910" customFormat="false" ht="12.75" hidden="false" customHeight="false" outlineLevel="0" collapsed="false">
      <c r="B910" s="22"/>
      <c r="C910" s="22"/>
      <c r="D910" s="27"/>
      <c r="E910" s="27"/>
      <c r="F910" s="27"/>
      <c r="H910" s="29"/>
      <c r="I910" s="30"/>
      <c r="J910" s="29"/>
      <c r="L910" s="27"/>
      <c r="M910" s="27"/>
      <c r="N910" s="27"/>
    </row>
    <row r="911" customFormat="false" ht="12.75" hidden="false" customHeight="false" outlineLevel="0" collapsed="false">
      <c r="B911" s="22"/>
      <c r="C911" s="22"/>
      <c r="D911" s="27"/>
      <c r="E911" s="27"/>
      <c r="F911" s="27"/>
      <c r="H911" s="29"/>
      <c r="I911" s="30"/>
      <c r="J911" s="29"/>
      <c r="L911" s="27"/>
      <c r="M911" s="27"/>
      <c r="N911" s="27"/>
    </row>
    <row r="912" customFormat="false" ht="12.75" hidden="false" customHeight="false" outlineLevel="0" collapsed="false">
      <c r="B912" s="22"/>
      <c r="C912" s="22"/>
      <c r="D912" s="27"/>
      <c r="E912" s="27"/>
      <c r="F912" s="27"/>
      <c r="H912" s="29"/>
      <c r="I912" s="30"/>
      <c r="J912" s="29"/>
      <c r="L912" s="27"/>
      <c r="M912" s="27"/>
      <c r="N912" s="27"/>
    </row>
    <row r="913" customFormat="false" ht="12.75" hidden="false" customHeight="false" outlineLevel="0" collapsed="false">
      <c r="B913" s="22"/>
      <c r="C913" s="22"/>
      <c r="D913" s="27"/>
      <c r="E913" s="27"/>
      <c r="F913" s="27"/>
      <c r="H913" s="29"/>
      <c r="I913" s="30"/>
      <c r="J913" s="29"/>
      <c r="L913" s="27"/>
      <c r="M913" s="27"/>
      <c r="N913" s="27"/>
    </row>
    <row r="914" customFormat="false" ht="12.75" hidden="false" customHeight="false" outlineLevel="0" collapsed="false">
      <c r="B914" s="22"/>
      <c r="C914" s="22"/>
      <c r="D914" s="27"/>
      <c r="E914" s="27"/>
      <c r="F914" s="27"/>
      <c r="H914" s="29"/>
      <c r="I914" s="30"/>
      <c r="J914" s="29"/>
      <c r="L914" s="27"/>
      <c r="M914" s="27"/>
      <c r="N914" s="27"/>
    </row>
    <row r="915" customFormat="false" ht="12.75" hidden="false" customHeight="false" outlineLevel="0" collapsed="false">
      <c r="B915" s="22"/>
      <c r="C915" s="22"/>
      <c r="D915" s="27"/>
      <c r="E915" s="27"/>
      <c r="F915" s="27"/>
      <c r="H915" s="29"/>
      <c r="I915" s="30"/>
      <c r="J915" s="29"/>
      <c r="L915" s="27"/>
      <c r="M915" s="27"/>
      <c r="N915" s="27"/>
    </row>
    <row r="916" customFormat="false" ht="12.75" hidden="false" customHeight="false" outlineLevel="0" collapsed="false">
      <c r="B916" s="22"/>
      <c r="C916" s="22"/>
      <c r="D916" s="27"/>
      <c r="E916" s="27"/>
      <c r="F916" s="27"/>
      <c r="H916" s="29"/>
      <c r="I916" s="30"/>
      <c r="J916" s="29"/>
      <c r="L916" s="27"/>
      <c r="M916" s="27"/>
      <c r="N916" s="27"/>
    </row>
    <row r="917" customFormat="false" ht="12.75" hidden="false" customHeight="false" outlineLevel="0" collapsed="false">
      <c r="B917" s="22"/>
      <c r="C917" s="22"/>
      <c r="D917" s="27"/>
      <c r="E917" s="27"/>
      <c r="F917" s="27"/>
      <c r="H917" s="29"/>
      <c r="I917" s="30"/>
      <c r="J917" s="29"/>
      <c r="L917" s="27"/>
      <c r="M917" s="27"/>
      <c r="N917" s="27"/>
    </row>
    <row r="918" customFormat="false" ht="12.75" hidden="false" customHeight="false" outlineLevel="0" collapsed="false">
      <c r="B918" s="22"/>
      <c r="C918" s="22"/>
      <c r="D918" s="27"/>
      <c r="E918" s="27"/>
      <c r="F918" s="27"/>
      <c r="H918" s="29"/>
      <c r="I918" s="30"/>
      <c r="J918" s="29"/>
      <c r="L918" s="27"/>
      <c r="M918" s="27"/>
      <c r="N918" s="27"/>
    </row>
    <row r="919" customFormat="false" ht="12.75" hidden="false" customHeight="false" outlineLevel="0" collapsed="false">
      <c r="B919" s="22"/>
      <c r="C919" s="22"/>
      <c r="D919" s="27"/>
      <c r="E919" s="27"/>
      <c r="F919" s="27"/>
      <c r="H919" s="29"/>
      <c r="I919" s="30"/>
      <c r="J919" s="29"/>
      <c r="L919" s="27"/>
      <c r="M919" s="27"/>
      <c r="N919" s="27"/>
    </row>
    <row r="920" customFormat="false" ht="12.75" hidden="false" customHeight="false" outlineLevel="0" collapsed="false">
      <c r="B920" s="22"/>
      <c r="C920" s="22"/>
      <c r="D920" s="27"/>
      <c r="E920" s="27"/>
      <c r="F920" s="27"/>
      <c r="H920" s="29"/>
      <c r="I920" s="30"/>
      <c r="J920" s="29"/>
      <c r="L920" s="27"/>
      <c r="M920" s="27"/>
      <c r="N920" s="27"/>
    </row>
    <row r="921" customFormat="false" ht="12.75" hidden="false" customHeight="false" outlineLevel="0" collapsed="false">
      <c r="B921" s="22"/>
      <c r="C921" s="22"/>
      <c r="D921" s="27"/>
      <c r="E921" s="27"/>
      <c r="F921" s="27"/>
      <c r="H921" s="29"/>
      <c r="I921" s="30"/>
      <c r="J921" s="29"/>
      <c r="L921" s="27"/>
      <c r="M921" s="27"/>
      <c r="N921" s="27"/>
    </row>
    <row r="922" customFormat="false" ht="12.75" hidden="false" customHeight="false" outlineLevel="0" collapsed="false">
      <c r="B922" s="22"/>
      <c r="C922" s="22"/>
      <c r="D922" s="27"/>
      <c r="E922" s="27"/>
      <c r="F922" s="27"/>
      <c r="H922" s="29"/>
      <c r="I922" s="30"/>
      <c r="J922" s="29"/>
      <c r="L922" s="27"/>
      <c r="M922" s="27"/>
      <c r="N922" s="27"/>
    </row>
    <row r="923" customFormat="false" ht="12.75" hidden="false" customHeight="false" outlineLevel="0" collapsed="false">
      <c r="B923" s="22"/>
      <c r="C923" s="22"/>
      <c r="D923" s="27"/>
      <c r="E923" s="27"/>
      <c r="F923" s="27"/>
      <c r="H923" s="29"/>
      <c r="I923" s="30"/>
      <c r="J923" s="29"/>
      <c r="L923" s="27"/>
      <c r="M923" s="27"/>
      <c r="N923" s="27"/>
    </row>
    <row r="924" customFormat="false" ht="12.75" hidden="false" customHeight="false" outlineLevel="0" collapsed="false">
      <c r="B924" s="22"/>
      <c r="C924" s="22"/>
      <c r="D924" s="27"/>
      <c r="E924" s="27"/>
      <c r="F924" s="27"/>
      <c r="H924" s="29"/>
      <c r="I924" s="30"/>
      <c r="J924" s="29"/>
      <c r="L924" s="27"/>
      <c r="M924" s="27"/>
      <c r="N924" s="27"/>
    </row>
    <row r="925" customFormat="false" ht="12.75" hidden="false" customHeight="false" outlineLevel="0" collapsed="false">
      <c r="B925" s="22"/>
      <c r="C925" s="22"/>
      <c r="D925" s="27"/>
      <c r="E925" s="27"/>
      <c r="F925" s="27"/>
      <c r="H925" s="29"/>
      <c r="I925" s="30"/>
      <c r="J925" s="29"/>
      <c r="L925" s="27"/>
      <c r="M925" s="27"/>
      <c r="N925" s="27"/>
    </row>
    <row r="926" customFormat="false" ht="12.75" hidden="false" customHeight="false" outlineLevel="0" collapsed="false">
      <c r="B926" s="22"/>
      <c r="C926" s="22"/>
      <c r="D926" s="27"/>
      <c r="E926" s="27"/>
      <c r="F926" s="27"/>
      <c r="H926" s="29"/>
      <c r="I926" s="30"/>
      <c r="J926" s="29"/>
      <c r="L926" s="27"/>
      <c r="M926" s="27"/>
      <c r="N926" s="27"/>
    </row>
    <row r="927" customFormat="false" ht="12.75" hidden="false" customHeight="false" outlineLevel="0" collapsed="false">
      <c r="B927" s="22"/>
      <c r="C927" s="22"/>
      <c r="D927" s="27"/>
      <c r="E927" s="27"/>
      <c r="F927" s="27"/>
      <c r="H927" s="29"/>
      <c r="I927" s="30"/>
      <c r="J927" s="29"/>
      <c r="L927" s="27"/>
      <c r="M927" s="27"/>
      <c r="N927" s="27"/>
    </row>
    <row r="928" customFormat="false" ht="12.75" hidden="false" customHeight="false" outlineLevel="0" collapsed="false">
      <c r="B928" s="22"/>
      <c r="C928" s="22"/>
      <c r="D928" s="27"/>
      <c r="E928" s="27"/>
      <c r="F928" s="27"/>
      <c r="H928" s="29"/>
      <c r="I928" s="30"/>
      <c r="J928" s="29"/>
      <c r="L928" s="27"/>
      <c r="M928" s="27"/>
      <c r="N928" s="27"/>
    </row>
    <row r="929" customFormat="false" ht="12.75" hidden="false" customHeight="false" outlineLevel="0" collapsed="false">
      <c r="B929" s="22"/>
      <c r="C929" s="22"/>
      <c r="D929" s="27"/>
      <c r="E929" s="27"/>
      <c r="F929" s="27"/>
      <c r="H929" s="29"/>
      <c r="I929" s="30"/>
      <c r="J929" s="29"/>
      <c r="L929" s="27"/>
      <c r="M929" s="27"/>
      <c r="N929" s="27"/>
    </row>
    <row r="930" customFormat="false" ht="12.75" hidden="false" customHeight="false" outlineLevel="0" collapsed="false">
      <c r="B930" s="22"/>
      <c r="C930" s="22"/>
      <c r="D930" s="27"/>
      <c r="E930" s="27"/>
      <c r="F930" s="27"/>
      <c r="H930" s="29"/>
      <c r="I930" s="30"/>
      <c r="J930" s="29"/>
      <c r="L930" s="27"/>
      <c r="M930" s="27"/>
      <c r="N930" s="27"/>
    </row>
    <row r="931" customFormat="false" ht="12.75" hidden="false" customHeight="false" outlineLevel="0" collapsed="false">
      <c r="B931" s="22"/>
      <c r="C931" s="22"/>
      <c r="D931" s="27"/>
      <c r="E931" s="27"/>
      <c r="F931" s="27"/>
      <c r="H931" s="29"/>
      <c r="I931" s="30"/>
      <c r="J931" s="29"/>
      <c r="L931" s="27"/>
      <c r="M931" s="27"/>
      <c r="N931" s="27"/>
    </row>
    <row r="932" customFormat="false" ht="12.75" hidden="false" customHeight="false" outlineLevel="0" collapsed="false">
      <c r="B932" s="22"/>
      <c r="C932" s="22"/>
      <c r="D932" s="27"/>
      <c r="E932" s="27"/>
      <c r="F932" s="27"/>
      <c r="H932" s="29"/>
      <c r="I932" s="30"/>
      <c r="J932" s="29"/>
      <c r="L932" s="27"/>
      <c r="M932" s="27"/>
      <c r="N932" s="27"/>
    </row>
    <row r="933" customFormat="false" ht="12.75" hidden="false" customHeight="false" outlineLevel="0" collapsed="false">
      <c r="B933" s="22"/>
      <c r="C933" s="22"/>
      <c r="D933" s="27"/>
      <c r="E933" s="27"/>
      <c r="F933" s="27"/>
      <c r="H933" s="29"/>
      <c r="I933" s="30"/>
      <c r="J933" s="29"/>
      <c r="L933" s="27"/>
      <c r="M933" s="27"/>
      <c r="N933" s="27"/>
    </row>
    <row r="934" customFormat="false" ht="12.75" hidden="false" customHeight="false" outlineLevel="0" collapsed="false">
      <c r="B934" s="22"/>
      <c r="C934" s="22"/>
      <c r="D934" s="27"/>
      <c r="E934" s="27"/>
      <c r="F934" s="27"/>
      <c r="H934" s="29"/>
      <c r="I934" s="30"/>
      <c r="J934" s="29"/>
      <c r="L934" s="27"/>
      <c r="M934" s="27"/>
      <c r="N934" s="27"/>
    </row>
    <row r="935" customFormat="false" ht="12.75" hidden="false" customHeight="false" outlineLevel="0" collapsed="false">
      <c r="B935" s="22"/>
      <c r="C935" s="22"/>
      <c r="D935" s="27"/>
      <c r="E935" s="27"/>
      <c r="F935" s="27"/>
      <c r="H935" s="29"/>
      <c r="I935" s="30"/>
      <c r="J935" s="29"/>
      <c r="L935" s="27"/>
      <c r="M935" s="27"/>
      <c r="N935" s="27"/>
    </row>
    <row r="936" customFormat="false" ht="12.75" hidden="false" customHeight="false" outlineLevel="0" collapsed="false">
      <c r="B936" s="22"/>
      <c r="C936" s="22"/>
      <c r="D936" s="27"/>
      <c r="E936" s="27"/>
      <c r="F936" s="27"/>
      <c r="H936" s="29"/>
      <c r="I936" s="30"/>
      <c r="J936" s="29"/>
      <c r="L936" s="27"/>
      <c r="M936" s="27"/>
      <c r="N936" s="27"/>
    </row>
    <row r="937" customFormat="false" ht="12.75" hidden="false" customHeight="false" outlineLevel="0" collapsed="false">
      <c r="B937" s="22"/>
      <c r="C937" s="22"/>
      <c r="D937" s="27"/>
      <c r="E937" s="27"/>
      <c r="F937" s="27"/>
      <c r="H937" s="29"/>
      <c r="I937" s="30"/>
      <c r="J937" s="29"/>
      <c r="L937" s="27"/>
      <c r="M937" s="27"/>
      <c r="N937" s="27"/>
    </row>
    <row r="938" customFormat="false" ht="12.75" hidden="false" customHeight="false" outlineLevel="0" collapsed="false">
      <c r="B938" s="22"/>
      <c r="C938" s="22"/>
      <c r="D938" s="27"/>
      <c r="E938" s="27"/>
      <c r="F938" s="27"/>
      <c r="H938" s="29"/>
      <c r="I938" s="30"/>
      <c r="J938" s="29"/>
      <c r="L938" s="27"/>
      <c r="M938" s="27"/>
      <c r="N938" s="27"/>
    </row>
    <row r="939" customFormat="false" ht="12.75" hidden="false" customHeight="false" outlineLevel="0" collapsed="false">
      <c r="B939" s="22"/>
      <c r="C939" s="22"/>
      <c r="D939" s="27"/>
      <c r="E939" s="27"/>
      <c r="F939" s="27"/>
      <c r="H939" s="29"/>
      <c r="I939" s="30"/>
      <c r="J939" s="29"/>
      <c r="L939" s="27"/>
      <c r="M939" s="27"/>
      <c r="N939" s="27"/>
    </row>
    <row r="940" customFormat="false" ht="12.75" hidden="false" customHeight="false" outlineLevel="0" collapsed="false">
      <c r="B940" s="22"/>
      <c r="C940" s="22"/>
      <c r="D940" s="27"/>
      <c r="E940" s="27"/>
      <c r="F940" s="27"/>
      <c r="H940" s="29"/>
      <c r="I940" s="30"/>
      <c r="J940" s="29"/>
      <c r="L940" s="27"/>
      <c r="M940" s="27"/>
      <c r="N940" s="27"/>
    </row>
    <row r="941" customFormat="false" ht="12.75" hidden="false" customHeight="false" outlineLevel="0" collapsed="false">
      <c r="B941" s="22"/>
      <c r="C941" s="22"/>
      <c r="D941" s="27"/>
      <c r="E941" s="27"/>
      <c r="F941" s="27"/>
      <c r="H941" s="29"/>
      <c r="I941" s="30"/>
      <c r="J941" s="29"/>
      <c r="L941" s="27"/>
      <c r="M941" s="27"/>
      <c r="N941" s="27"/>
    </row>
    <row r="942" customFormat="false" ht="12.75" hidden="false" customHeight="false" outlineLevel="0" collapsed="false">
      <c r="B942" s="22"/>
      <c r="C942" s="22"/>
      <c r="D942" s="27"/>
      <c r="E942" s="27"/>
      <c r="F942" s="27"/>
      <c r="H942" s="29"/>
      <c r="I942" s="30"/>
      <c r="J942" s="29"/>
      <c r="L942" s="27"/>
      <c r="M942" s="27"/>
      <c r="N942" s="27"/>
    </row>
    <row r="943" customFormat="false" ht="12.75" hidden="false" customHeight="false" outlineLevel="0" collapsed="false">
      <c r="B943" s="22"/>
      <c r="C943" s="22"/>
      <c r="D943" s="27"/>
      <c r="E943" s="27"/>
      <c r="F943" s="27"/>
      <c r="H943" s="29"/>
      <c r="I943" s="30"/>
      <c r="J943" s="29"/>
      <c r="L943" s="27"/>
      <c r="M943" s="27"/>
      <c r="N943" s="27"/>
    </row>
    <row r="944" customFormat="false" ht="12.75" hidden="false" customHeight="false" outlineLevel="0" collapsed="false">
      <c r="B944" s="22"/>
      <c r="C944" s="22"/>
      <c r="D944" s="27"/>
      <c r="E944" s="27"/>
      <c r="F944" s="27"/>
      <c r="H944" s="29"/>
      <c r="I944" s="30"/>
      <c r="J944" s="29"/>
      <c r="L944" s="27"/>
      <c r="M944" s="27"/>
      <c r="N944" s="27"/>
    </row>
    <row r="945" customFormat="false" ht="12.75" hidden="false" customHeight="false" outlineLevel="0" collapsed="false">
      <c r="B945" s="22"/>
      <c r="C945" s="22"/>
      <c r="D945" s="27"/>
      <c r="E945" s="27"/>
      <c r="F945" s="27"/>
      <c r="H945" s="29"/>
      <c r="I945" s="30"/>
      <c r="J945" s="29"/>
      <c r="L945" s="27"/>
      <c r="M945" s="27"/>
      <c r="N945" s="27"/>
    </row>
    <row r="946" customFormat="false" ht="12.75" hidden="false" customHeight="false" outlineLevel="0" collapsed="false">
      <c r="B946" s="22"/>
      <c r="C946" s="22"/>
      <c r="D946" s="27"/>
      <c r="E946" s="27"/>
      <c r="F946" s="27"/>
      <c r="H946" s="29"/>
      <c r="I946" s="30"/>
      <c r="J946" s="29"/>
      <c r="L946" s="27"/>
      <c r="M946" s="27"/>
      <c r="N946" s="27"/>
    </row>
    <row r="947" customFormat="false" ht="12.75" hidden="false" customHeight="false" outlineLevel="0" collapsed="false">
      <c r="B947" s="22"/>
      <c r="C947" s="22"/>
      <c r="D947" s="27"/>
      <c r="E947" s="27"/>
      <c r="F947" s="27"/>
      <c r="H947" s="29"/>
      <c r="I947" s="30"/>
      <c r="J947" s="29"/>
      <c r="L947" s="27"/>
      <c r="M947" s="27"/>
      <c r="N947" s="27"/>
    </row>
    <row r="948" customFormat="false" ht="12.75" hidden="false" customHeight="false" outlineLevel="0" collapsed="false">
      <c r="B948" s="22"/>
      <c r="C948" s="22"/>
      <c r="D948" s="27"/>
      <c r="E948" s="27"/>
      <c r="F948" s="27"/>
      <c r="H948" s="29"/>
      <c r="I948" s="30"/>
      <c r="J948" s="29"/>
      <c r="L948" s="27"/>
      <c r="M948" s="27"/>
      <c r="N948" s="27"/>
    </row>
    <row r="949" customFormat="false" ht="12.75" hidden="false" customHeight="false" outlineLevel="0" collapsed="false">
      <c r="B949" s="22"/>
      <c r="C949" s="22"/>
      <c r="D949" s="27"/>
      <c r="E949" s="27"/>
      <c r="F949" s="27"/>
      <c r="H949" s="29"/>
      <c r="I949" s="30"/>
      <c r="J949" s="29"/>
      <c r="L949" s="27"/>
      <c r="M949" s="27"/>
      <c r="N949" s="27"/>
    </row>
    <row r="950" customFormat="false" ht="12.75" hidden="false" customHeight="false" outlineLevel="0" collapsed="false">
      <c r="B950" s="22"/>
      <c r="C950" s="22"/>
      <c r="D950" s="27"/>
      <c r="E950" s="27"/>
      <c r="F950" s="27"/>
      <c r="H950" s="29"/>
      <c r="I950" s="30"/>
      <c r="J950" s="29"/>
      <c r="L950" s="27"/>
      <c r="M950" s="27"/>
      <c r="N950" s="27"/>
    </row>
    <row r="951" customFormat="false" ht="12.75" hidden="false" customHeight="false" outlineLevel="0" collapsed="false">
      <c r="B951" s="22"/>
      <c r="C951" s="22"/>
      <c r="D951" s="27"/>
      <c r="E951" s="27"/>
      <c r="F951" s="27"/>
      <c r="H951" s="29"/>
      <c r="I951" s="30"/>
      <c r="J951" s="29"/>
      <c r="L951" s="27"/>
      <c r="M951" s="27"/>
      <c r="N951" s="27"/>
    </row>
    <row r="952" customFormat="false" ht="12.75" hidden="false" customHeight="false" outlineLevel="0" collapsed="false">
      <c r="B952" s="22"/>
      <c r="C952" s="22"/>
      <c r="D952" s="27"/>
      <c r="E952" s="27"/>
      <c r="F952" s="27"/>
      <c r="H952" s="29"/>
      <c r="I952" s="30"/>
      <c r="J952" s="29"/>
      <c r="L952" s="27"/>
      <c r="M952" s="27"/>
      <c r="N952" s="27"/>
    </row>
    <row r="953" customFormat="false" ht="12.75" hidden="false" customHeight="false" outlineLevel="0" collapsed="false">
      <c r="B953" s="22"/>
      <c r="C953" s="22"/>
      <c r="D953" s="27"/>
      <c r="E953" s="27"/>
      <c r="F953" s="27"/>
      <c r="H953" s="29"/>
      <c r="I953" s="30"/>
      <c r="J953" s="29"/>
      <c r="L953" s="27"/>
      <c r="M953" s="27"/>
      <c r="N953" s="27"/>
    </row>
    <row r="954" customFormat="false" ht="12.75" hidden="false" customHeight="false" outlineLevel="0" collapsed="false">
      <c r="B954" s="22"/>
      <c r="C954" s="22"/>
      <c r="D954" s="27"/>
      <c r="E954" s="27"/>
      <c r="F954" s="27"/>
      <c r="H954" s="29"/>
      <c r="I954" s="30"/>
      <c r="J954" s="29"/>
      <c r="L954" s="27"/>
      <c r="M954" s="27"/>
      <c r="N954" s="27"/>
    </row>
    <row r="955" customFormat="false" ht="12.75" hidden="false" customHeight="false" outlineLevel="0" collapsed="false">
      <c r="B955" s="22"/>
      <c r="C955" s="22"/>
      <c r="D955" s="27"/>
      <c r="E955" s="27"/>
      <c r="F955" s="27"/>
      <c r="H955" s="29"/>
      <c r="I955" s="30"/>
      <c r="J955" s="29"/>
      <c r="L955" s="27"/>
      <c r="M955" s="27"/>
      <c r="N955" s="27"/>
    </row>
    <row r="956" customFormat="false" ht="12.75" hidden="false" customHeight="false" outlineLevel="0" collapsed="false">
      <c r="B956" s="22"/>
      <c r="C956" s="22"/>
      <c r="D956" s="27"/>
      <c r="E956" s="27"/>
      <c r="F956" s="27"/>
      <c r="H956" s="29"/>
      <c r="I956" s="30"/>
      <c r="J956" s="29"/>
      <c r="L956" s="27"/>
      <c r="M956" s="27"/>
      <c r="N956" s="27"/>
    </row>
    <row r="957" customFormat="false" ht="12.75" hidden="false" customHeight="false" outlineLevel="0" collapsed="false">
      <c r="B957" s="22"/>
      <c r="C957" s="22"/>
      <c r="D957" s="27"/>
      <c r="E957" s="27"/>
      <c r="F957" s="27"/>
      <c r="H957" s="29"/>
      <c r="I957" s="30"/>
      <c r="J957" s="29"/>
      <c r="L957" s="27"/>
      <c r="M957" s="27"/>
      <c r="N957" s="27"/>
    </row>
    <row r="958" customFormat="false" ht="12.75" hidden="false" customHeight="false" outlineLevel="0" collapsed="false">
      <c r="B958" s="22"/>
      <c r="C958" s="22"/>
      <c r="D958" s="27"/>
      <c r="E958" s="27"/>
      <c r="F958" s="27"/>
      <c r="H958" s="29"/>
      <c r="I958" s="30"/>
      <c r="J958" s="29"/>
      <c r="L958" s="27"/>
      <c r="M958" s="27"/>
      <c r="N958" s="27"/>
    </row>
    <row r="959" customFormat="false" ht="12.75" hidden="false" customHeight="false" outlineLevel="0" collapsed="false">
      <c r="B959" s="22"/>
      <c r="C959" s="22"/>
      <c r="D959" s="27"/>
      <c r="E959" s="27"/>
      <c r="F959" s="27"/>
      <c r="H959" s="29"/>
      <c r="I959" s="30"/>
      <c r="J959" s="29"/>
      <c r="L959" s="27"/>
      <c r="M959" s="27"/>
      <c r="N959" s="27"/>
    </row>
    <row r="960" customFormat="false" ht="12.75" hidden="false" customHeight="false" outlineLevel="0" collapsed="false">
      <c r="B960" s="22"/>
      <c r="C960" s="22"/>
      <c r="D960" s="27"/>
      <c r="E960" s="27"/>
      <c r="F960" s="27"/>
      <c r="H960" s="29"/>
      <c r="I960" s="30"/>
      <c r="J960" s="29"/>
      <c r="L960" s="27"/>
      <c r="M960" s="27"/>
      <c r="N960" s="27"/>
    </row>
    <row r="961" customFormat="false" ht="12.75" hidden="false" customHeight="false" outlineLevel="0" collapsed="false">
      <c r="B961" s="22"/>
      <c r="C961" s="22"/>
      <c r="D961" s="27"/>
      <c r="E961" s="27"/>
      <c r="F961" s="27"/>
      <c r="H961" s="29"/>
      <c r="I961" s="30"/>
      <c r="J961" s="29"/>
      <c r="L961" s="27"/>
      <c r="M961" s="27"/>
      <c r="N961" s="27"/>
    </row>
    <row r="962" customFormat="false" ht="12.75" hidden="false" customHeight="false" outlineLevel="0" collapsed="false">
      <c r="B962" s="22"/>
      <c r="C962" s="22"/>
      <c r="D962" s="27"/>
      <c r="E962" s="27"/>
      <c r="F962" s="27"/>
      <c r="H962" s="29"/>
      <c r="I962" s="30"/>
      <c r="J962" s="29"/>
      <c r="L962" s="27"/>
      <c r="M962" s="27"/>
      <c r="N962" s="27"/>
    </row>
    <row r="963" customFormat="false" ht="12.75" hidden="false" customHeight="false" outlineLevel="0" collapsed="false">
      <c r="B963" s="22"/>
      <c r="C963" s="22"/>
      <c r="D963" s="27"/>
      <c r="E963" s="27"/>
      <c r="F963" s="27"/>
      <c r="H963" s="29"/>
      <c r="I963" s="30"/>
      <c r="J963" s="29"/>
      <c r="L963" s="27"/>
      <c r="M963" s="27"/>
      <c r="N963" s="27"/>
    </row>
    <row r="964" customFormat="false" ht="12.75" hidden="false" customHeight="false" outlineLevel="0" collapsed="false">
      <c r="B964" s="22"/>
      <c r="C964" s="22"/>
      <c r="D964" s="27"/>
      <c r="E964" s="27"/>
      <c r="F964" s="27"/>
      <c r="H964" s="29"/>
      <c r="I964" s="30"/>
      <c r="J964" s="29"/>
      <c r="L964" s="27"/>
      <c r="M964" s="27"/>
      <c r="N964" s="27"/>
    </row>
    <row r="965" customFormat="false" ht="12.75" hidden="false" customHeight="false" outlineLevel="0" collapsed="false">
      <c r="B965" s="22"/>
      <c r="C965" s="22"/>
      <c r="D965" s="27"/>
      <c r="E965" s="27"/>
      <c r="F965" s="27"/>
      <c r="H965" s="29"/>
      <c r="I965" s="30"/>
      <c r="J965" s="29"/>
      <c r="L965" s="27"/>
      <c r="M965" s="27"/>
      <c r="N965" s="27"/>
    </row>
    <row r="966" customFormat="false" ht="12.75" hidden="false" customHeight="false" outlineLevel="0" collapsed="false">
      <c r="B966" s="22"/>
      <c r="C966" s="22"/>
      <c r="D966" s="27"/>
      <c r="E966" s="27"/>
      <c r="F966" s="27"/>
      <c r="H966" s="29"/>
      <c r="I966" s="30"/>
      <c r="J966" s="29"/>
      <c r="L966" s="27"/>
      <c r="M966" s="27"/>
      <c r="N966" s="27"/>
    </row>
    <row r="967" customFormat="false" ht="12.75" hidden="false" customHeight="false" outlineLevel="0" collapsed="false">
      <c r="B967" s="22"/>
      <c r="C967" s="22"/>
      <c r="D967" s="27"/>
      <c r="E967" s="27"/>
      <c r="F967" s="27"/>
      <c r="H967" s="29"/>
      <c r="I967" s="30"/>
      <c r="J967" s="29"/>
      <c r="L967" s="27"/>
      <c r="M967" s="27"/>
      <c r="N967" s="27"/>
    </row>
    <row r="968" customFormat="false" ht="12.75" hidden="false" customHeight="false" outlineLevel="0" collapsed="false">
      <c r="B968" s="22"/>
      <c r="C968" s="22"/>
      <c r="D968" s="27"/>
      <c r="E968" s="27"/>
      <c r="F968" s="27"/>
      <c r="H968" s="29"/>
      <c r="I968" s="30"/>
      <c r="J968" s="29"/>
      <c r="L968" s="27"/>
      <c r="M968" s="27"/>
      <c r="N968" s="27"/>
    </row>
    <row r="969" customFormat="false" ht="12.75" hidden="false" customHeight="false" outlineLevel="0" collapsed="false">
      <c r="B969" s="22"/>
      <c r="C969" s="22"/>
      <c r="D969" s="27"/>
      <c r="E969" s="27"/>
      <c r="F969" s="27"/>
      <c r="H969" s="29"/>
      <c r="I969" s="30"/>
      <c r="J969" s="29"/>
      <c r="L969" s="27"/>
      <c r="M969" s="27"/>
      <c r="N969" s="27"/>
    </row>
    <row r="970" customFormat="false" ht="12.75" hidden="false" customHeight="false" outlineLevel="0" collapsed="false">
      <c r="B970" s="22"/>
      <c r="C970" s="22"/>
      <c r="D970" s="27"/>
      <c r="E970" s="27"/>
      <c r="F970" s="27"/>
      <c r="H970" s="29"/>
      <c r="I970" s="30"/>
      <c r="J970" s="29"/>
      <c r="L970" s="27"/>
      <c r="M970" s="27"/>
      <c r="N970" s="27"/>
    </row>
    <row r="971" customFormat="false" ht="12.75" hidden="false" customHeight="false" outlineLevel="0" collapsed="false">
      <c r="B971" s="22"/>
      <c r="C971" s="22"/>
      <c r="D971" s="27"/>
      <c r="E971" s="27"/>
      <c r="F971" s="27"/>
      <c r="H971" s="29"/>
      <c r="I971" s="30"/>
      <c r="J971" s="29"/>
      <c r="L971" s="27"/>
      <c r="M971" s="27"/>
      <c r="N971" s="27"/>
    </row>
    <row r="972" customFormat="false" ht="12.75" hidden="false" customHeight="false" outlineLevel="0" collapsed="false">
      <c r="B972" s="22"/>
      <c r="C972" s="22"/>
      <c r="D972" s="27"/>
      <c r="E972" s="27"/>
      <c r="F972" s="27"/>
      <c r="H972" s="29"/>
      <c r="I972" s="30"/>
      <c r="J972" s="29"/>
      <c r="L972" s="27"/>
      <c r="M972" s="27"/>
      <c r="N972" s="27"/>
    </row>
    <row r="973" customFormat="false" ht="12.75" hidden="false" customHeight="false" outlineLevel="0" collapsed="false">
      <c r="B973" s="22"/>
      <c r="C973" s="22"/>
      <c r="D973" s="27"/>
      <c r="E973" s="27"/>
      <c r="F973" s="27"/>
      <c r="H973" s="29"/>
      <c r="I973" s="30"/>
      <c r="J973" s="29"/>
      <c r="L973" s="27"/>
      <c r="M973" s="27"/>
      <c r="N973" s="27"/>
    </row>
    <row r="974" customFormat="false" ht="12.75" hidden="false" customHeight="false" outlineLevel="0" collapsed="false">
      <c r="B974" s="22"/>
      <c r="C974" s="22"/>
      <c r="D974" s="27"/>
      <c r="E974" s="27"/>
      <c r="F974" s="27"/>
      <c r="H974" s="29"/>
      <c r="I974" s="30"/>
      <c r="J974" s="29"/>
      <c r="L974" s="27"/>
      <c r="M974" s="27"/>
      <c r="N974" s="27"/>
    </row>
    <row r="975" customFormat="false" ht="12.75" hidden="false" customHeight="false" outlineLevel="0" collapsed="false">
      <c r="B975" s="22"/>
      <c r="C975" s="22"/>
      <c r="D975" s="27"/>
      <c r="E975" s="27"/>
      <c r="F975" s="27"/>
      <c r="H975" s="29"/>
      <c r="I975" s="30"/>
      <c r="J975" s="29"/>
      <c r="L975" s="27"/>
      <c r="M975" s="27"/>
      <c r="N975" s="27"/>
    </row>
    <row r="976" customFormat="false" ht="12.75" hidden="false" customHeight="false" outlineLevel="0" collapsed="false">
      <c r="B976" s="22"/>
      <c r="C976" s="22"/>
      <c r="D976" s="27"/>
      <c r="E976" s="27"/>
      <c r="F976" s="27"/>
      <c r="H976" s="29"/>
      <c r="I976" s="30"/>
      <c r="J976" s="29"/>
      <c r="L976" s="27"/>
      <c r="M976" s="27"/>
      <c r="N976" s="27"/>
    </row>
    <row r="977" customFormat="false" ht="12.75" hidden="false" customHeight="false" outlineLevel="0" collapsed="false">
      <c r="B977" s="22"/>
      <c r="C977" s="22"/>
      <c r="D977" s="27"/>
      <c r="E977" s="27"/>
      <c r="F977" s="27"/>
      <c r="H977" s="29"/>
      <c r="I977" s="30"/>
      <c r="J977" s="29"/>
      <c r="L977" s="27"/>
      <c r="M977" s="27"/>
      <c r="N977" s="27"/>
    </row>
    <row r="978" customFormat="false" ht="12.75" hidden="false" customHeight="false" outlineLevel="0" collapsed="false">
      <c r="B978" s="22"/>
      <c r="C978" s="22"/>
      <c r="D978" s="27"/>
      <c r="E978" s="27"/>
      <c r="F978" s="27"/>
      <c r="H978" s="29"/>
      <c r="I978" s="30"/>
      <c r="J978" s="29"/>
      <c r="L978" s="27"/>
      <c r="M978" s="27"/>
      <c r="N978" s="27"/>
    </row>
    <row r="979" customFormat="false" ht="12.75" hidden="false" customHeight="false" outlineLevel="0" collapsed="false">
      <c r="B979" s="22"/>
      <c r="C979" s="22"/>
      <c r="D979" s="27"/>
      <c r="E979" s="27"/>
      <c r="F979" s="27"/>
      <c r="H979" s="29"/>
      <c r="I979" s="30"/>
      <c r="J979" s="29"/>
      <c r="L979" s="27"/>
      <c r="M979" s="27"/>
      <c r="N979" s="27"/>
    </row>
    <row r="980" customFormat="false" ht="12.75" hidden="false" customHeight="false" outlineLevel="0" collapsed="false">
      <c r="B980" s="22"/>
      <c r="C980" s="22"/>
      <c r="D980" s="27"/>
      <c r="E980" s="27"/>
      <c r="F980" s="27"/>
      <c r="H980" s="29"/>
      <c r="I980" s="30"/>
      <c r="J980" s="29"/>
      <c r="L980" s="27"/>
      <c r="M980" s="27"/>
      <c r="N980" s="27"/>
    </row>
    <row r="981" customFormat="false" ht="12.75" hidden="false" customHeight="false" outlineLevel="0" collapsed="false">
      <c r="B981" s="22"/>
      <c r="C981" s="22"/>
      <c r="D981" s="27"/>
      <c r="E981" s="27"/>
      <c r="F981" s="27"/>
      <c r="H981" s="29"/>
      <c r="I981" s="30"/>
      <c r="J981" s="29"/>
      <c r="L981" s="27"/>
      <c r="M981" s="27"/>
      <c r="N981" s="27"/>
    </row>
    <row r="982" customFormat="false" ht="12.75" hidden="false" customHeight="false" outlineLevel="0" collapsed="false">
      <c r="B982" s="22"/>
      <c r="C982" s="22"/>
      <c r="D982" s="27"/>
      <c r="E982" s="27"/>
      <c r="F982" s="27"/>
      <c r="H982" s="29"/>
      <c r="I982" s="30"/>
      <c r="J982" s="29"/>
      <c r="L982" s="27"/>
      <c r="M982" s="27"/>
      <c r="N982" s="27"/>
    </row>
    <row r="983" customFormat="false" ht="12.75" hidden="false" customHeight="false" outlineLevel="0" collapsed="false">
      <c r="B983" s="22"/>
      <c r="C983" s="22"/>
      <c r="D983" s="27"/>
      <c r="E983" s="27"/>
      <c r="F983" s="27"/>
      <c r="H983" s="29"/>
      <c r="I983" s="30"/>
      <c r="J983" s="29"/>
      <c r="L983" s="27"/>
      <c r="M983" s="27"/>
      <c r="N983" s="27"/>
    </row>
    <row r="984" customFormat="false" ht="12.75" hidden="false" customHeight="false" outlineLevel="0" collapsed="false">
      <c r="B984" s="22"/>
      <c r="C984" s="22"/>
      <c r="D984" s="27"/>
      <c r="E984" s="27"/>
      <c r="F984" s="27"/>
      <c r="H984" s="29"/>
      <c r="I984" s="30"/>
      <c r="J984" s="29"/>
      <c r="L984" s="27"/>
      <c r="M984" s="27"/>
      <c r="N984" s="27"/>
    </row>
    <row r="985" customFormat="false" ht="12.75" hidden="false" customHeight="false" outlineLevel="0" collapsed="false">
      <c r="B985" s="22"/>
      <c r="C985" s="22"/>
      <c r="D985" s="27"/>
      <c r="E985" s="27"/>
      <c r="F985" s="27"/>
      <c r="H985" s="29"/>
      <c r="I985" s="30"/>
      <c r="J985" s="29"/>
      <c r="L985" s="27"/>
      <c r="M985" s="27"/>
      <c r="N985" s="27"/>
    </row>
    <row r="986" customFormat="false" ht="12.75" hidden="false" customHeight="false" outlineLevel="0" collapsed="false">
      <c r="B986" s="22"/>
      <c r="C986" s="22"/>
      <c r="D986" s="27"/>
      <c r="E986" s="27"/>
      <c r="F986" s="27"/>
      <c r="H986" s="29"/>
      <c r="I986" s="30"/>
      <c r="J986" s="29"/>
      <c r="L986" s="27"/>
      <c r="M986" s="27"/>
      <c r="N986" s="27"/>
    </row>
    <row r="987" customFormat="false" ht="12.75" hidden="false" customHeight="false" outlineLevel="0" collapsed="false">
      <c r="B987" s="22"/>
      <c r="C987" s="22"/>
      <c r="D987" s="27"/>
      <c r="E987" s="27"/>
      <c r="F987" s="27"/>
      <c r="H987" s="29"/>
      <c r="I987" s="30"/>
      <c r="J987" s="29"/>
      <c r="L987" s="27"/>
      <c r="M987" s="27"/>
      <c r="N987" s="27"/>
    </row>
    <row r="988" customFormat="false" ht="12.75" hidden="false" customHeight="false" outlineLevel="0" collapsed="false">
      <c r="B988" s="22"/>
      <c r="C988" s="22"/>
      <c r="D988" s="27"/>
      <c r="E988" s="27"/>
      <c r="F988" s="27"/>
      <c r="H988" s="29"/>
      <c r="I988" s="30"/>
      <c r="J988" s="29"/>
      <c r="L988" s="27"/>
      <c r="M988" s="27"/>
      <c r="N988" s="27"/>
    </row>
    <row r="989" customFormat="false" ht="12.75" hidden="false" customHeight="false" outlineLevel="0" collapsed="false">
      <c r="B989" s="22"/>
      <c r="C989" s="22"/>
      <c r="D989" s="27"/>
      <c r="E989" s="27"/>
      <c r="F989" s="27"/>
      <c r="H989" s="29"/>
      <c r="I989" s="30"/>
      <c r="J989" s="29"/>
      <c r="L989" s="27"/>
      <c r="M989" s="27"/>
      <c r="N989" s="27"/>
    </row>
    <row r="990" customFormat="false" ht="12.75" hidden="false" customHeight="false" outlineLevel="0" collapsed="false">
      <c r="B990" s="22"/>
      <c r="C990" s="22"/>
      <c r="D990" s="27"/>
      <c r="E990" s="27"/>
      <c r="F990" s="27"/>
      <c r="H990" s="29"/>
      <c r="I990" s="30"/>
      <c r="J990" s="29"/>
      <c r="L990" s="27"/>
      <c r="M990" s="27"/>
      <c r="N990" s="27"/>
    </row>
    <row r="991" customFormat="false" ht="12.75" hidden="false" customHeight="false" outlineLevel="0" collapsed="false">
      <c r="B991" s="22"/>
      <c r="C991" s="22"/>
      <c r="D991" s="27"/>
      <c r="E991" s="27"/>
      <c r="F991" s="27"/>
      <c r="H991" s="29"/>
      <c r="I991" s="30"/>
      <c r="J991" s="29"/>
      <c r="L991" s="27"/>
      <c r="M991" s="27"/>
      <c r="N991" s="27"/>
    </row>
    <row r="992" customFormat="false" ht="12.75" hidden="false" customHeight="false" outlineLevel="0" collapsed="false">
      <c r="B992" s="22"/>
      <c r="C992" s="22"/>
      <c r="D992" s="27"/>
      <c r="E992" s="27"/>
      <c r="F992" s="27"/>
      <c r="H992" s="29"/>
      <c r="I992" s="30"/>
      <c r="J992" s="29"/>
      <c r="L992" s="27"/>
      <c r="M992" s="27"/>
      <c r="N992" s="27"/>
    </row>
    <row r="993" customFormat="false" ht="12.75" hidden="false" customHeight="false" outlineLevel="0" collapsed="false">
      <c r="B993" s="22"/>
      <c r="C993" s="22"/>
      <c r="D993" s="27"/>
      <c r="E993" s="27"/>
      <c r="F993" s="27"/>
      <c r="H993" s="29"/>
      <c r="I993" s="30"/>
      <c r="J993" s="29"/>
      <c r="L993" s="27"/>
      <c r="M993" s="27"/>
      <c r="N993" s="27"/>
    </row>
    <row r="994" customFormat="false" ht="12.75" hidden="false" customHeight="false" outlineLevel="0" collapsed="false">
      <c r="B994" s="22"/>
      <c r="C994" s="22"/>
      <c r="D994" s="27"/>
      <c r="E994" s="27"/>
      <c r="F994" s="27"/>
      <c r="H994" s="29"/>
      <c r="I994" s="30"/>
      <c r="J994" s="29"/>
      <c r="L994" s="27"/>
      <c r="M994" s="27"/>
      <c r="N994" s="27"/>
    </row>
    <row r="995" customFormat="false" ht="12.75" hidden="false" customHeight="false" outlineLevel="0" collapsed="false">
      <c r="B995" s="22"/>
      <c r="C995" s="22"/>
      <c r="D995" s="27"/>
      <c r="E995" s="27"/>
      <c r="F995" s="27"/>
      <c r="H995" s="29"/>
      <c r="I995" s="30"/>
      <c r="J995" s="29"/>
      <c r="L995" s="27"/>
      <c r="M995" s="27"/>
      <c r="N995" s="27"/>
    </row>
    <row r="996" customFormat="false" ht="12.75" hidden="false" customHeight="false" outlineLevel="0" collapsed="false">
      <c r="B996" s="22"/>
      <c r="C996" s="22"/>
      <c r="D996" s="27"/>
      <c r="E996" s="27"/>
      <c r="F996" s="27"/>
      <c r="H996" s="29"/>
      <c r="I996" s="30"/>
      <c r="J996" s="29"/>
      <c r="L996" s="27"/>
      <c r="M996" s="27"/>
      <c r="N996" s="27"/>
    </row>
    <row r="997" customFormat="false" ht="12.75" hidden="false" customHeight="false" outlineLevel="0" collapsed="false">
      <c r="B997" s="22"/>
      <c r="C997" s="22"/>
      <c r="D997" s="27"/>
      <c r="E997" s="27"/>
      <c r="F997" s="27"/>
      <c r="H997" s="29"/>
      <c r="I997" s="30"/>
      <c r="J997" s="29"/>
      <c r="L997" s="27"/>
      <c r="M997" s="27"/>
      <c r="N997" s="27"/>
    </row>
    <row r="998" customFormat="false" ht="12.75" hidden="false" customHeight="false" outlineLevel="0" collapsed="false">
      <c r="B998" s="22"/>
      <c r="C998" s="22"/>
      <c r="D998" s="27"/>
      <c r="E998" s="27"/>
      <c r="F998" s="27"/>
      <c r="H998" s="29"/>
      <c r="I998" s="30"/>
      <c r="J998" s="29"/>
      <c r="L998" s="27"/>
      <c r="M998" s="27"/>
      <c r="N998" s="27"/>
    </row>
    <row r="999" customFormat="false" ht="12.75" hidden="false" customHeight="false" outlineLevel="0" collapsed="false">
      <c r="B999" s="22"/>
      <c r="C999" s="22"/>
      <c r="D999" s="27"/>
      <c r="E999" s="27"/>
      <c r="F999" s="27"/>
      <c r="H999" s="29"/>
      <c r="I999" s="30"/>
      <c r="J999" s="29"/>
      <c r="L999" s="27"/>
      <c r="M999" s="27"/>
      <c r="N999" s="27"/>
    </row>
    <row r="1000" customFormat="false" ht="12.75" hidden="false" customHeight="false" outlineLevel="0" collapsed="false">
      <c r="B1000" s="22"/>
      <c r="C1000" s="22"/>
      <c r="D1000" s="27"/>
      <c r="E1000" s="27"/>
      <c r="F1000" s="27"/>
      <c r="H1000" s="29"/>
      <c r="I1000" s="30"/>
      <c r="J1000" s="29"/>
      <c r="L1000" s="27"/>
      <c r="M1000" s="27"/>
      <c r="N1000" s="27"/>
    </row>
    <row r="1001" customFormat="false" ht="12.75" hidden="false" customHeight="false" outlineLevel="0" collapsed="false">
      <c r="B1001" s="22"/>
      <c r="C1001" s="22"/>
      <c r="D1001" s="27"/>
      <c r="E1001" s="27"/>
      <c r="F1001" s="27"/>
      <c r="H1001" s="29"/>
      <c r="I1001" s="30"/>
      <c r="J1001" s="29"/>
      <c r="L1001" s="27"/>
      <c r="M1001" s="27"/>
      <c r="N1001" s="27"/>
    </row>
    <row r="1002" customFormat="false" ht="12.75" hidden="false" customHeight="false" outlineLevel="0" collapsed="false">
      <c r="B1002" s="22"/>
      <c r="C1002" s="22"/>
      <c r="D1002" s="27"/>
      <c r="E1002" s="27"/>
      <c r="F1002" s="27"/>
      <c r="H1002" s="29"/>
      <c r="I1002" s="30"/>
      <c r="J1002" s="29"/>
      <c r="L1002" s="27"/>
      <c r="M1002" s="27"/>
      <c r="N1002" s="27"/>
    </row>
    <row r="1003" customFormat="false" ht="12.75" hidden="false" customHeight="false" outlineLevel="0" collapsed="false">
      <c r="B1003" s="22"/>
      <c r="C1003" s="22"/>
      <c r="D1003" s="27"/>
      <c r="E1003" s="27"/>
      <c r="F1003" s="27"/>
      <c r="H1003" s="29"/>
      <c r="I1003" s="30"/>
      <c r="J1003" s="29"/>
      <c r="L1003" s="27"/>
      <c r="M1003" s="27"/>
      <c r="N1003" s="27"/>
    </row>
    <row r="1004" customFormat="false" ht="12.75" hidden="false" customHeight="false" outlineLevel="0" collapsed="false">
      <c r="B1004" s="22"/>
      <c r="C1004" s="22"/>
      <c r="D1004" s="27"/>
      <c r="E1004" s="27"/>
      <c r="F1004" s="27"/>
      <c r="H1004" s="29"/>
      <c r="I1004" s="30"/>
      <c r="J1004" s="29"/>
      <c r="L1004" s="27"/>
      <c r="M1004" s="27"/>
      <c r="N1004" s="27"/>
    </row>
    <row r="1005" customFormat="false" ht="12.75" hidden="false" customHeight="false" outlineLevel="0" collapsed="false">
      <c r="B1005" s="22"/>
      <c r="C1005" s="22"/>
      <c r="D1005" s="27"/>
      <c r="E1005" s="27"/>
      <c r="F1005" s="27"/>
      <c r="H1005" s="29"/>
      <c r="I1005" s="30"/>
      <c r="J1005" s="29"/>
      <c r="L1005" s="27"/>
      <c r="M1005" s="27"/>
      <c r="N1005" s="27"/>
    </row>
    <row r="1006" customFormat="false" ht="12.75" hidden="false" customHeight="false" outlineLevel="0" collapsed="false">
      <c r="B1006" s="22"/>
      <c r="C1006" s="22"/>
      <c r="D1006" s="27"/>
      <c r="E1006" s="27"/>
      <c r="F1006" s="27"/>
      <c r="H1006" s="29"/>
      <c r="I1006" s="30"/>
      <c r="J1006" s="29"/>
      <c r="L1006" s="27"/>
      <c r="M1006" s="27"/>
      <c r="N1006" s="27"/>
    </row>
    <row r="1007" customFormat="false" ht="12.75" hidden="false" customHeight="false" outlineLevel="0" collapsed="false">
      <c r="B1007" s="22"/>
      <c r="C1007" s="22"/>
      <c r="D1007" s="27"/>
      <c r="E1007" s="27"/>
      <c r="F1007" s="27"/>
      <c r="H1007" s="29"/>
      <c r="I1007" s="30"/>
      <c r="J1007" s="29"/>
      <c r="L1007" s="27"/>
      <c r="M1007" s="27"/>
      <c r="N1007" s="27"/>
    </row>
    <row r="1008" customFormat="false" ht="12.75" hidden="false" customHeight="false" outlineLevel="0" collapsed="false">
      <c r="B1008" s="22"/>
      <c r="C1008" s="22"/>
      <c r="D1008" s="27"/>
      <c r="E1008" s="27"/>
      <c r="F1008" s="27"/>
      <c r="H1008" s="29"/>
      <c r="I1008" s="30"/>
      <c r="J1008" s="29"/>
      <c r="L1008" s="27"/>
      <c r="M1008" s="27"/>
      <c r="N1008" s="27"/>
    </row>
    <row r="1009" customFormat="false" ht="12.75" hidden="false" customHeight="false" outlineLevel="0" collapsed="false">
      <c r="B1009" s="22"/>
      <c r="C1009" s="22"/>
      <c r="D1009" s="27"/>
      <c r="E1009" s="27"/>
      <c r="F1009" s="27"/>
      <c r="H1009" s="29"/>
      <c r="I1009" s="30"/>
      <c r="J1009" s="29"/>
      <c r="L1009" s="27"/>
      <c r="M1009" s="27"/>
      <c r="N1009" s="27"/>
    </row>
    <row r="1010" customFormat="false" ht="12.75" hidden="false" customHeight="false" outlineLevel="0" collapsed="false">
      <c r="B1010" s="22"/>
      <c r="C1010" s="22"/>
      <c r="D1010" s="27"/>
      <c r="E1010" s="27"/>
      <c r="F1010" s="27"/>
      <c r="H1010" s="29"/>
      <c r="I1010" s="30"/>
      <c r="J1010" s="29"/>
      <c r="L1010" s="27"/>
      <c r="M1010" s="27"/>
      <c r="N1010" s="27"/>
    </row>
    <row r="1011" customFormat="false" ht="12.75" hidden="false" customHeight="false" outlineLevel="0" collapsed="false">
      <c r="B1011" s="22"/>
      <c r="C1011" s="22"/>
      <c r="D1011" s="27"/>
      <c r="E1011" s="27"/>
      <c r="F1011" s="27"/>
      <c r="H1011" s="29"/>
      <c r="I1011" s="30"/>
      <c r="J1011" s="29"/>
      <c r="L1011" s="27"/>
      <c r="M1011" s="27"/>
      <c r="N1011" s="27"/>
    </row>
    <row r="1012" customFormat="false" ht="12.75" hidden="false" customHeight="false" outlineLevel="0" collapsed="false">
      <c r="B1012" s="22"/>
      <c r="C1012" s="22"/>
      <c r="D1012" s="27"/>
      <c r="E1012" s="27"/>
      <c r="F1012" s="27"/>
      <c r="H1012" s="29"/>
      <c r="I1012" s="30"/>
      <c r="J1012" s="29"/>
      <c r="L1012" s="27"/>
      <c r="M1012" s="27"/>
      <c r="N1012" s="27"/>
    </row>
    <row r="1013" customFormat="false" ht="12.75" hidden="false" customHeight="false" outlineLevel="0" collapsed="false">
      <c r="B1013" s="22"/>
      <c r="C1013" s="22"/>
      <c r="D1013" s="27"/>
      <c r="E1013" s="27"/>
      <c r="F1013" s="27"/>
      <c r="H1013" s="29"/>
      <c r="I1013" s="30"/>
      <c r="J1013" s="29"/>
      <c r="L1013" s="27"/>
      <c r="M1013" s="27"/>
      <c r="N1013" s="27"/>
    </row>
    <row r="1014" customFormat="false" ht="12.75" hidden="false" customHeight="false" outlineLevel="0" collapsed="false">
      <c r="B1014" s="22"/>
      <c r="C1014" s="22"/>
      <c r="D1014" s="27"/>
      <c r="E1014" s="27"/>
      <c r="F1014" s="27"/>
      <c r="H1014" s="29"/>
      <c r="I1014" s="30"/>
      <c r="J1014" s="29"/>
      <c r="L1014" s="27"/>
      <c r="M1014" s="27"/>
      <c r="N1014" s="27"/>
    </row>
    <row r="1015" customFormat="false" ht="12.75" hidden="false" customHeight="false" outlineLevel="0" collapsed="false">
      <c r="B1015" s="22"/>
      <c r="C1015" s="22"/>
      <c r="D1015" s="27"/>
      <c r="E1015" s="27"/>
      <c r="F1015" s="27"/>
      <c r="H1015" s="29"/>
      <c r="I1015" s="30"/>
      <c r="J1015" s="29"/>
      <c r="L1015" s="27"/>
      <c r="M1015" s="27"/>
      <c r="N1015" s="27"/>
    </row>
    <row r="1016" customFormat="false" ht="12.75" hidden="false" customHeight="false" outlineLevel="0" collapsed="false">
      <c r="B1016" s="22"/>
      <c r="C1016" s="22"/>
      <c r="D1016" s="27"/>
      <c r="E1016" s="27"/>
      <c r="F1016" s="27"/>
      <c r="H1016" s="29"/>
      <c r="I1016" s="30"/>
      <c r="J1016" s="29"/>
      <c r="L1016" s="27"/>
      <c r="M1016" s="27"/>
      <c r="N1016" s="27"/>
    </row>
    <row r="1017" customFormat="false" ht="12.75" hidden="false" customHeight="false" outlineLevel="0" collapsed="false">
      <c r="B1017" s="22"/>
      <c r="C1017" s="22"/>
      <c r="D1017" s="27"/>
      <c r="E1017" s="27"/>
      <c r="F1017" s="27"/>
      <c r="H1017" s="29"/>
      <c r="I1017" s="30"/>
      <c r="J1017" s="29"/>
      <c r="L1017" s="27"/>
      <c r="M1017" s="27"/>
      <c r="N1017" s="27"/>
    </row>
    <row r="1018" customFormat="false" ht="12.75" hidden="false" customHeight="false" outlineLevel="0" collapsed="false">
      <c r="B1018" s="22"/>
      <c r="C1018" s="22"/>
      <c r="D1018" s="27"/>
      <c r="E1018" s="27"/>
      <c r="F1018" s="27"/>
      <c r="H1018" s="29"/>
      <c r="I1018" s="30"/>
      <c r="J1018" s="29"/>
      <c r="L1018" s="27"/>
      <c r="M1018" s="27"/>
      <c r="N1018" s="27"/>
    </row>
    <row r="1019" customFormat="false" ht="12.75" hidden="false" customHeight="false" outlineLevel="0" collapsed="false">
      <c r="B1019" s="22"/>
      <c r="C1019" s="22"/>
      <c r="D1019" s="27"/>
      <c r="E1019" s="27"/>
      <c r="F1019" s="27"/>
      <c r="H1019" s="29"/>
      <c r="I1019" s="30"/>
      <c r="J1019" s="29"/>
      <c r="L1019" s="27"/>
      <c r="M1019" s="27"/>
      <c r="N1019" s="27"/>
    </row>
    <row r="1020" customFormat="false" ht="12.75" hidden="false" customHeight="false" outlineLevel="0" collapsed="false">
      <c r="B1020" s="22"/>
      <c r="C1020" s="22"/>
      <c r="D1020" s="27"/>
      <c r="E1020" s="27"/>
      <c r="F1020" s="27"/>
      <c r="H1020" s="29"/>
      <c r="I1020" s="30"/>
      <c r="J1020" s="29"/>
      <c r="L1020" s="27"/>
      <c r="M1020" s="27"/>
      <c r="N1020" s="27"/>
    </row>
    <row r="1021" customFormat="false" ht="12.75" hidden="false" customHeight="false" outlineLevel="0" collapsed="false">
      <c r="B1021" s="22"/>
      <c r="C1021" s="22"/>
      <c r="D1021" s="27"/>
      <c r="E1021" s="27"/>
      <c r="F1021" s="27"/>
      <c r="H1021" s="29"/>
      <c r="I1021" s="30"/>
      <c r="J1021" s="29"/>
      <c r="L1021" s="27"/>
      <c r="M1021" s="27"/>
      <c r="N1021" s="27"/>
    </row>
    <row r="1022" customFormat="false" ht="12.75" hidden="false" customHeight="false" outlineLevel="0" collapsed="false">
      <c r="B1022" s="22"/>
      <c r="C1022" s="22"/>
      <c r="D1022" s="27"/>
      <c r="E1022" s="27"/>
      <c r="F1022" s="27"/>
      <c r="H1022" s="29"/>
      <c r="I1022" s="30"/>
      <c r="J1022" s="29"/>
      <c r="L1022" s="27"/>
      <c r="M1022" s="27"/>
      <c r="N1022" s="27"/>
    </row>
    <row r="1023" customFormat="false" ht="12.75" hidden="false" customHeight="false" outlineLevel="0" collapsed="false">
      <c r="B1023" s="22"/>
      <c r="C1023" s="22"/>
      <c r="D1023" s="27"/>
      <c r="E1023" s="27"/>
      <c r="F1023" s="27"/>
      <c r="H1023" s="29"/>
      <c r="I1023" s="30"/>
      <c r="J1023" s="29"/>
      <c r="L1023" s="27"/>
      <c r="M1023" s="27"/>
      <c r="N1023" s="27"/>
    </row>
    <row r="1024" customFormat="false" ht="12.75" hidden="false" customHeight="false" outlineLevel="0" collapsed="false">
      <c r="B1024" s="22"/>
      <c r="C1024" s="22"/>
      <c r="D1024" s="27"/>
      <c r="E1024" s="27"/>
      <c r="F1024" s="27"/>
      <c r="H1024" s="29"/>
      <c r="I1024" s="30"/>
      <c r="J1024" s="29"/>
      <c r="L1024" s="27"/>
      <c r="M1024" s="27"/>
      <c r="N1024" s="27"/>
    </row>
    <row r="1025" customFormat="false" ht="12.75" hidden="false" customHeight="false" outlineLevel="0" collapsed="false">
      <c r="B1025" s="22"/>
      <c r="C1025" s="22"/>
      <c r="D1025" s="27"/>
      <c r="E1025" s="27"/>
      <c r="F1025" s="27"/>
      <c r="H1025" s="29"/>
      <c r="I1025" s="30"/>
      <c r="J1025" s="29"/>
      <c r="L1025" s="27"/>
      <c r="M1025" s="27"/>
      <c r="N1025" s="27"/>
    </row>
    <row r="1026" customFormat="false" ht="12.75" hidden="false" customHeight="false" outlineLevel="0" collapsed="false">
      <c r="B1026" s="22"/>
      <c r="C1026" s="22"/>
      <c r="D1026" s="27"/>
      <c r="E1026" s="27"/>
      <c r="F1026" s="27"/>
      <c r="H1026" s="29"/>
      <c r="I1026" s="30"/>
      <c r="J1026" s="29"/>
      <c r="L1026" s="27"/>
      <c r="M1026" s="27"/>
      <c r="N1026" s="27"/>
    </row>
    <row r="1027" customFormat="false" ht="12.75" hidden="false" customHeight="false" outlineLevel="0" collapsed="false">
      <c r="B1027" s="22"/>
      <c r="C1027" s="22"/>
      <c r="D1027" s="27"/>
      <c r="E1027" s="27"/>
      <c r="F1027" s="27"/>
      <c r="H1027" s="29"/>
      <c r="I1027" s="30"/>
      <c r="J1027" s="29"/>
      <c r="L1027" s="27"/>
      <c r="M1027" s="27"/>
      <c r="N1027" s="27"/>
    </row>
    <row r="1028" customFormat="false" ht="12.75" hidden="false" customHeight="false" outlineLevel="0" collapsed="false">
      <c r="B1028" s="22"/>
      <c r="C1028" s="22"/>
      <c r="D1028" s="27"/>
      <c r="E1028" s="27"/>
      <c r="F1028" s="27"/>
      <c r="H1028" s="29"/>
      <c r="I1028" s="30"/>
      <c r="J1028" s="29"/>
      <c r="L1028" s="27"/>
      <c r="M1028" s="27"/>
      <c r="N1028" s="27"/>
    </row>
    <row r="1029" customFormat="false" ht="12.75" hidden="false" customHeight="false" outlineLevel="0" collapsed="false">
      <c r="B1029" s="22"/>
      <c r="C1029" s="22"/>
      <c r="D1029" s="27"/>
      <c r="E1029" s="27"/>
      <c r="F1029" s="27"/>
      <c r="H1029" s="29"/>
      <c r="I1029" s="30"/>
      <c r="J1029" s="29"/>
      <c r="L1029" s="27"/>
      <c r="M1029" s="27"/>
      <c r="N1029" s="27"/>
    </row>
  </sheetData>
  <mergeCells count="1">
    <mergeCell ref="B2:F2"/>
  </mergeCells>
  <printOptions headings="false" gridLines="true" gridLinesSet="true" horizontalCentered="false" verticalCentered="false"/>
  <pageMargins left="0.747916666666667" right="0.747916666666667" top="0.984027777777778" bottom="0.984027777777778" header="0.511805555555556" footer="0.511805555555556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&amp;C&amp;A</oddHeader>
    <oddFooter>&amp;LS:\Reporting Financial\Credit\Credit trading\DPR\FRONT_MTM\&amp;F&amp;RPage  &amp;P  of  &amp;N
&amp;D &amp;T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2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F15" activeCellId="0" sqref="F15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353" width="15.41"/>
    <col collapsed="false" customWidth="true" hidden="false" outlineLevel="0" max="2" min="2" style="353" width="12.56"/>
    <col collapsed="false" customWidth="true" hidden="false" outlineLevel="0" max="3" min="3" style="353" width="13.99"/>
    <col collapsed="false" customWidth="true" hidden="false" outlineLevel="0" max="5" min="4" style="353" width="15.28"/>
    <col collapsed="false" customWidth="true" hidden="false" outlineLevel="0" max="6" min="6" style="353" width="13.99"/>
    <col collapsed="false" customWidth="true" hidden="false" outlineLevel="0" max="7" min="7" style="353" width="9.85"/>
    <col collapsed="false" customWidth="true" hidden="false" outlineLevel="0" max="8" min="8" style="353" width="7.7"/>
    <col collapsed="false" customWidth="true" hidden="false" outlineLevel="0" max="9" min="9" style="353" width="13.41"/>
    <col collapsed="false" customWidth="true" hidden="false" outlineLevel="0" max="11" min="10" style="353" width="13.99"/>
    <col collapsed="false" customWidth="false" hidden="false" outlineLevel="0" max="257" min="12" style="353" width="9.14"/>
  </cols>
  <sheetData>
    <row r="1" customFormat="false" ht="12.75" hidden="false" customHeight="false" outlineLevel="0" collapsed="false">
      <c r="A1" s="354" t="s">
        <v>479</v>
      </c>
      <c r="B1" s="354" t="s">
        <v>480</v>
      </c>
      <c r="D1" s="354" t="s">
        <v>481</v>
      </c>
      <c r="E1" s="354" t="s">
        <v>482</v>
      </c>
    </row>
    <row r="2" customFormat="false" ht="12.75" hidden="false" customHeight="false" outlineLevel="0" collapsed="false">
      <c r="A2" s="355" t="n">
        <f aca="false">'[10]Houston P&amp;L Data'!$A$2</f>
        <v>36983</v>
      </c>
      <c r="B2" s="356" t="n">
        <f aca="false">'[10]Houston P&amp;L Data'!$B$2</f>
        <v>102</v>
      </c>
      <c r="D2" s="357" t="n">
        <f aca="false">'[10]Houston P&amp;L Data'!$D$2*100</f>
        <v>78.5</v>
      </c>
      <c r="E2" s="357" t="n">
        <f aca="false">'[10]Houston P&amp;L Data'!$E$2*100</f>
        <v>66</v>
      </c>
    </row>
    <row r="4" customFormat="false" ht="12.75" hidden="false" customHeight="false" outlineLevel="0" collapsed="false">
      <c r="B4" s="354" t="s">
        <v>483</v>
      </c>
      <c r="C4" s="354" t="s">
        <v>484</v>
      </c>
      <c r="D4" s="354" t="s">
        <v>485</v>
      </c>
      <c r="E4" s="354" t="s">
        <v>486</v>
      </c>
      <c r="F4" s="354" t="s">
        <v>487</v>
      </c>
    </row>
    <row r="5" customFormat="false" ht="12.75" hidden="false" customHeight="false" outlineLevel="0" collapsed="false">
      <c r="B5" s="358" t="n">
        <f aca="false">'[10]Houston P&amp;L Data'!$B$5</f>
        <v>629248.62</v>
      </c>
      <c r="C5" s="359" t="n">
        <v>17389</v>
      </c>
      <c r="D5" s="360" t="n">
        <f aca="false">'[10]Houston P&amp;L Data'!$D$5</f>
        <v>-86647347.40125</v>
      </c>
      <c r="E5" s="360" t="n">
        <f aca="false">'[10]Houston P&amp;L Data'!$E$5</f>
        <v>227392.396004138</v>
      </c>
      <c r="F5" s="361" t="n">
        <f aca="false">'[10]Houston P&amp;L Data'!$F$5</f>
        <v>-52036</v>
      </c>
    </row>
    <row r="7" customFormat="false" ht="12.75" hidden="false" customHeight="false" outlineLevel="0" collapsed="false">
      <c r="B7" s="354" t="s">
        <v>488</v>
      </c>
      <c r="C7" s="354" t="s">
        <v>17</v>
      </c>
      <c r="D7" s="354" t="s">
        <v>18</v>
      </c>
      <c r="E7" s="354" t="s">
        <v>489</v>
      </c>
      <c r="F7" s="354" t="s">
        <v>490</v>
      </c>
    </row>
    <row r="8" customFormat="false" ht="12.75" hidden="false" customHeight="false" outlineLevel="0" collapsed="false">
      <c r="A8" s="354" t="s">
        <v>491</v>
      </c>
      <c r="B8" s="362" t="n">
        <f aca="false">'[10]Houston P&amp;L Data'!B8</f>
        <v>124870.782670138</v>
      </c>
      <c r="C8" s="362" t="n">
        <f aca="false">'[10]Houston P&amp;L Data'!C8</f>
        <v>124870.782670138</v>
      </c>
      <c r="D8" s="362" t="n">
        <f aca="false">'[10]Houston P&amp;L Data'!D8</f>
        <v>124870.782670138</v>
      </c>
      <c r="E8" s="362" t="n">
        <f aca="false">'[10]Houston P&amp;L Data'!E8</f>
        <v>-1902702.3394191</v>
      </c>
      <c r="F8" s="362" t="n">
        <f aca="false">'[10]Houston P&amp;L Data'!F8</f>
        <v>4038621.76187063</v>
      </c>
    </row>
    <row r="9" customFormat="false" ht="18" hidden="false" customHeight="true" outlineLevel="0" collapsed="false"/>
    <row r="10" customFormat="false" ht="12.75" hidden="false" customHeight="false" outlineLevel="0" collapsed="false">
      <c r="A10" s="354" t="s">
        <v>492</v>
      </c>
      <c r="B10" s="362" t="n">
        <f aca="false">'[10]Houston P&amp;L Data'!B10</f>
        <v>-7.45785655453801E-011</v>
      </c>
      <c r="C10" s="362" t="n">
        <f aca="false">'[10]Houston P&amp;L Data'!C10</f>
        <v>-7.45785655453801E-011</v>
      </c>
      <c r="D10" s="362" t="n">
        <f aca="false">'[10]Houston P&amp;L Data'!D10</f>
        <v>-7.45785655453801E-011</v>
      </c>
      <c r="E10" s="362" t="n">
        <f aca="false">'[10]Houston P&amp;L Data'!E10</f>
        <v>1312793.51479723</v>
      </c>
      <c r="F10" s="362" t="n">
        <f aca="false">'[10]Houston P&amp;L Data'!F10</f>
        <v>-1559390.97599999</v>
      </c>
    </row>
    <row r="11" customFormat="false" ht="7.5" hidden="false" customHeight="true" outlineLevel="0" collapsed="false"/>
    <row r="12" customFormat="false" ht="12.75" hidden="false" customHeight="false" outlineLevel="0" collapsed="false">
      <c r="A12" s="354"/>
      <c r="B12" s="362" t="n">
        <f aca="false">'[10]Houston P&amp;L Data'!B12</f>
        <v>0</v>
      </c>
      <c r="C12" s="362" t="n">
        <f aca="false">'[10]Houston P&amp;L Data'!C12</f>
        <v>0</v>
      </c>
      <c r="D12" s="362" t="n">
        <f aca="false">'[10]Houston P&amp;L Data'!D12</f>
        <v>0</v>
      </c>
      <c r="E12" s="362" t="n">
        <f aca="false">'[10]Houston P&amp;L Data'!E12</f>
        <v>0</v>
      </c>
      <c r="F12" s="362" t="n">
        <f aca="false">'[10]Houston P&amp;L Data'!F12</f>
        <v>0</v>
      </c>
    </row>
    <row r="13" customFormat="false" ht="12.75" hidden="false" customHeight="false" outlineLevel="0" collapsed="false">
      <c r="A13" s="354"/>
      <c r="B13" s="362" t="n">
        <f aca="false">'[10]Houston P&amp;L Data'!B13</f>
        <v>0</v>
      </c>
      <c r="C13" s="362" t="n">
        <f aca="false">'[10]Houston P&amp;L Data'!C13</f>
        <v>0</v>
      </c>
      <c r="D13" s="362" t="n">
        <f aca="false">'[10]Houston P&amp;L Data'!D13</f>
        <v>0</v>
      </c>
      <c r="E13" s="362" t="n">
        <f aca="false">'[10]Houston P&amp;L Data'!E13</f>
        <v>0</v>
      </c>
      <c r="F13" s="362" t="n">
        <f aca="false">'[10]Houston P&amp;L Data'!F13</f>
        <v>0</v>
      </c>
      <c r="G13" s="354"/>
      <c r="H13" s="354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4"/>
      <c r="Y13" s="354"/>
      <c r="Z13" s="354"/>
      <c r="AA13" s="354"/>
      <c r="AB13" s="354"/>
      <c r="AC13" s="354"/>
      <c r="AD13" s="354"/>
      <c r="AE13" s="354"/>
      <c r="AF13" s="354"/>
      <c r="AG13" s="354"/>
      <c r="AH13" s="354"/>
      <c r="AI13" s="354"/>
      <c r="AJ13" s="354"/>
      <c r="AK13" s="354"/>
      <c r="AL13" s="354"/>
      <c r="AM13" s="354"/>
      <c r="AN13" s="354"/>
      <c r="AO13" s="354"/>
      <c r="AP13" s="354"/>
      <c r="AQ13" s="354"/>
      <c r="AR13" s="354"/>
      <c r="AS13" s="354"/>
      <c r="AT13" s="354"/>
      <c r="AU13" s="354"/>
      <c r="AV13" s="354"/>
      <c r="AW13" s="354"/>
      <c r="AX13" s="354"/>
      <c r="AY13" s="354"/>
      <c r="AZ13" s="354"/>
      <c r="BA13" s="354"/>
      <c r="BB13" s="354"/>
      <c r="BC13" s="354"/>
      <c r="BD13" s="354"/>
      <c r="BE13" s="354"/>
      <c r="BF13" s="354"/>
      <c r="BG13" s="354"/>
      <c r="BH13" s="354"/>
      <c r="BI13" s="354"/>
      <c r="BJ13" s="354"/>
      <c r="BK13" s="354"/>
      <c r="BL13" s="354"/>
      <c r="BM13" s="354"/>
      <c r="BN13" s="354"/>
      <c r="BO13" s="354"/>
      <c r="BP13" s="354"/>
      <c r="BQ13" s="354"/>
      <c r="BR13" s="354"/>
      <c r="BS13" s="354"/>
      <c r="BT13" s="354"/>
      <c r="BU13" s="354"/>
      <c r="BV13" s="354"/>
      <c r="BW13" s="354"/>
      <c r="BX13" s="354"/>
      <c r="BY13" s="354"/>
      <c r="BZ13" s="354"/>
      <c r="CA13" s="354"/>
      <c r="CB13" s="354"/>
      <c r="CC13" s="354"/>
      <c r="CD13" s="354"/>
      <c r="CE13" s="354"/>
      <c r="CF13" s="354"/>
      <c r="CG13" s="354"/>
      <c r="CH13" s="354"/>
      <c r="CI13" s="354"/>
      <c r="CJ13" s="354"/>
      <c r="CK13" s="354"/>
      <c r="CL13" s="354"/>
      <c r="CM13" s="354"/>
      <c r="CN13" s="354"/>
      <c r="CO13" s="354"/>
      <c r="CP13" s="354"/>
      <c r="CQ13" s="354"/>
      <c r="CR13" s="354"/>
      <c r="CS13" s="354"/>
      <c r="CT13" s="354"/>
      <c r="CU13" s="354"/>
      <c r="CV13" s="354"/>
      <c r="CW13" s="354"/>
      <c r="CX13" s="354"/>
      <c r="CY13" s="354"/>
      <c r="CZ13" s="354"/>
      <c r="DA13" s="354"/>
      <c r="DB13" s="354"/>
      <c r="DC13" s="354"/>
      <c r="DD13" s="354"/>
      <c r="DE13" s="354"/>
      <c r="DF13" s="354"/>
      <c r="DG13" s="354"/>
      <c r="DH13" s="354"/>
      <c r="DI13" s="354"/>
      <c r="DJ13" s="354"/>
      <c r="DK13" s="354"/>
      <c r="DL13" s="354"/>
      <c r="DM13" s="354"/>
      <c r="DN13" s="354"/>
      <c r="DO13" s="354"/>
      <c r="DP13" s="354"/>
      <c r="DQ13" s="354"/>
      <c r="DR13" s="354"/>
      <c r="DS13" s="354"/>
      <c r="DT13" s="354"/>
      <c r="DU13" s="354"/>
      <c r="DV13" s="354"/>
      <c r="DW13" s="354"/>
      <c r="DX13" s="354"/>
      <c r="DY13" s="354"/>
      <c r="DZ13" s="354"/>
      <c r="EA13" s="354"/>
      <c r="EB13" s="354"/>
      <c r="EC13" s="354"/>
      <c r="ED13" s="354"/>
      <c r="EE13" s="354"/>
      <c r="EF13" s="354"/>
      <c r="EG13" s="354"/>
      <c r="EH13" s="354"/>
      <c r="EI13" s="354"/>
      <c r="EJ13" s="354"/>
      <c r="EK13" s="354"/>
      <c r="EL13" s="354"/>
      <c r="EM13" s="354"/>
      <c r="EN13" s="354"/>
      <c r="EO13" s="354"/>
      <c r="EP13" s="354"/>
      <c r="EQ13" s="354"/>
      <c r="ER13" s="354"/>
      <c r="ES13" s="354"/>
      <c r="ET13" s="354"/>
      <c r="EU13" s="354"/>
      <c r="EV13" s="354"/>
      <c r="EW13" s="354"/>
      <c r="EX13" s="354"/>
      <c r="EY13" s="354"/>
      <c r="EZ13" s="354"/>
      <c r="FA13" s="354"/>
      <c r="FB13" s="354"/>
      <c r="FC13" s="354"/>
      <c r="FD13" s="354"/>
      <c r="FE13" s="354"/>
      <c r="FF13" s="354"/>
      <c r="FG13" s="354"/>
      <c r="FH13" s="354"/>
      <c r="FI13" s="354"/>
      <c r="FJ13" s="354"/>
      <c r="FK13" s="354"/>
      <c r="FL13" s="354"/>
      <c r="FM13" s="354"/>
      <c r="FN13" s="354"/>
      <c r="FO13" s="354"/>
      <c r="FP13" s="354"/>
      <c r="FQ13" s="354"/>
      <c r="FR13" s="354"/>
      <c r="FS13" s="354"/>
      <c r="FT13" s="354"/>
      <c r="FU13" s="354"/>
      <c r="FV13" s="354"/>
      <c r="FW13" s="354"/>
      <c r="FX13" s="354"/>
      <c r="FY13" s="354"/>
      <c r="FZ13" s="354"/>
      <c r="GA13" s="354"/>
      <c r="GB13" s="354"/>
      <c r="GC13" s="354"/>
      <c r="GD13" s="354"/>
      <c r="GE13" s="354"/>
      <c r="GF13" s="354"/>
      <c r="GG13" s="354"/>
      <c r="GH13" s="354"/>
      <c r="GI13" s="354"/>
      <c r="GJ13" s="354"/>
      <c r="GK13" s="354"/>
      <c r="GL13" s="354"/>
      <c r="GM13" s="354"/>
      <c r="GN13" s="354"/>
      <c r="GO13" s="354"/>
      <c r="GP13" s="354"/>
      <c r="GQ13" s="354"/>
      <c r="GR13" s="354"/>
      <c r="GS13" s="354"/>
      <c r="GT13" s="354"/>
      <c r="GU13" s="354"/>
      <c r="GV13" s="354"/>
      <c r="GW13" s="354"/>
      <c r="GX13" s="354"/>
      <c r="GY13" s="354"/>
      <c r="GZ13" s="354"/>
      <c r="HA13" s="354"/>
      <c r="HB13" s="354"/>
      <c r="HC13" s="354"/>
      <c r="HD13" s="354"/>
      <c r="HE13" s="354"/>
      <c r="HF13" s="354"/>
      <c r="HG13" s="354"/>
      <c r="HH13" s="354"/>
      <c r="HI13" s="354"/>
      <c r="HJ13" s="354"/>
      <c r="HK13" s="354"/>
      <c r="HL13" s="354"/>
      <c r="HM13" s="354"/>
      <c r="HN13" s="354"/>
      <c r="HO13" s="354"/>
      <c r="HP13" s="354"/>
      <c r="HQ13" s="354"/>
      <c r="HR13" s="354"/>
      <c r="HS13" s="354"/>
      <c r="HT13" s="354"/>
      <c r="HU13" s="354"/>
      <c r="HV13" s="354"/>
      <c r="HW13" s="354"/>
      <c r="HX13" s="354"/>
      <c r="HY13" s="354"/>
      <c r="HZ13" s="354"/>
      <c r="IA13" s="354"/>
      <c r="IB13" s="354"/>
      <c r="IC13" s="354"/>
      <c r="ID13" s="354"/>
      <c r="IE13" s="354"/>
      <c r="IF13" s="354"/>
      <c r="IG13" s="354"/>
      <c r="IH13" s="354"/>
      <c r="II13" s="354"/>
      <c r="IJ13" s="354"/>
      <c r="IK13" s="354"/>
      <c r="IL13" s="354"/>
      <c r="IM13" s="354"/>
      <c r="IN13" s="354"/>
      <c r="IO13" s="354"/>
      <c r="IP13" s="354"/>
      <c r="IQ13" s="354"/>
      <c r="IR13" s="354"/>
      <c r="IS13" s="354"/>
      <c r="IT13" s="354"/>
      <c r="IU13" s="354"/>
      <c r="IV13" s="354"/>
      <c r="IW13" s="354"/>
    </row>
    <row r="14" customFormat="false" ht="12.75" hidden="false" customHeight="false" outlineLevel="0" collapsed="false">
      <c r="A14" s="354" t="s">
        <v>493</v>
      </c>
      <c r="B14" s="362" t="n">
        <f aca="false">'[10]Houston P&amp;L Data'!B14</f>
        <v>-2291.66666599992</v>
      </c>
      <c r="C14" s="362" t="n">
        <f aca="false">'[10]Houston P&amp;L Data'!C14</f>
        <v>-2291.66666599992</v>
      </c>
      <c r="D14" s="362" t="n">
        <f aca="false">'[10]Houston P&amp;L Data'!D14</f>
        <v>-2291.66666599992</v>
      </c>
      <c r="E14" s="362" t="n">
        <f aca="false">'[10]Houston P&amp;L Data'!E14</f>
        <v>-1822745.077777</v>
      </c>
      <c r="F14" s="362" t="n">
        <f aca="false">'[10]Houston P&amp;L Data'!F14</f>
        <v>-6782292.077777</v>
      </c>
      <c r="G14" s="363"/>
      <c r="H14" s="363"/>
      <c r="I14" s="363"/>
      <c r="J14" s="363"/>
      <c r="K14" s="363"/>
      <c r="L14" s="363"/>
      <c r="M14" s="363"/>
      <c r="N14" s="363"/>
      <c r="O14" s="363"/>
      <c r="P14" s="363"/>
      <c r="Q14" s="363"/>
      <c r="R14" s="363"/>
      <c r="S14" s="363"/>
      <c r="T14" s="363"/>
      <c r="U14" s="363"/>
      <c r="V14" s="363"/>
      <c r="W14" s="363"/>
      <c r="X14" s="363"/>
      <c r="Y14" s="363"/>
      <c r="Z14" s="363"/>
      <c r="AA14" s="363"/>
      <c r="AB14" s="363"/>
      <c r="AC14" s="363"/>
      <c r="AD14" s="363"/>
      <c r="AE14" s="363"/>
      <c r="AF14" s="363"/>
      <c r="AG14" s="363"/>
      <c r="AH14" s="363"/>
      <c r="AI14" s="363"/>
      <c r="AJ14" s="363"/>
      <c r="AK14" s="363"/>
      <c r="AL14" s="363"/>
      <c r="AM14" s="363"/>
      <c r="AN14" s="363"/>
      <c r="AO14" s="363"/>
      <c r="AP14" s="363"/>
      <c r="AQ14" s="363"/>
      <c r="AR14" s="363"/>
      <c r="AS14" s="363"/>
      <c r="AT14" s="363"/>
      <c r="AU14" s="363"/>
      <c r="AV14" s="363"/>
      <c r="AW14" s="363"/>
      <c r="AX14" s="363"/>
      <c r="AY14" s="363"/>
      <c r="AZ14" s="363"/>
      <c r="BA14" s="363"/>
      <c r="BB14" s="363"/>
      <c r="BC14" s="363"/>
      <c r="BD14" s="363"/>
      <c r="BE14" s="363"/>
      <c r="BF14" s="363"/>
      <c r="BG14" s="363"/>
      <c r="BH14" s="363"/>
      <c r="BI14" s="363"/>
      <c r="BJ14" s="363"/>
      <c r="BK14" s="363"/>
      <c r="BL14" s="363"/>
      <c r="BM14" s="363"/>
      <c r="BN14" s="363"/>
      <c r="BO14" s="363"/>
      <c r="BP14" s="363"/>
      <c r="BQ14" s="363"/>
      <c r="BR14" s="363"/>
      <c r="BS14" s="363"/>
      <c r="BT14" s="363"/>
      <c r="BU14" s="363"/>
      <c r="BV14" s="363"/>
      <c r="BW14" s="363"/>
      <c r="BX14" s="363"/>
      <c r="BY14" s="363"/>
      <c r="BZ14" s="363"/>
      <c r="CA14" s="363"/>
      <c r="CB14" s="363"/>
      <c r="CC14" s="363"/>
      <c r="CD14" s="363"/>
      <c r="CE14" s="363"/>
      <c r="CF14" s="363"/>
      <c r="CG14" s="363"/>
      <c r="CH14" s="363"/>
      <c r="CI14" s="363"/>
      <c r="CJ14" s="363"/>
      <c r="CK14" s="363"/>
      <c r="CL14" s="363"/>
      <c r="CM14" s="363"/>
      <c r="CN14" s="363"/>
      <c r="CO14" s="363"/>
      <c r="CP14" s="363"/>
      <c r="CQ14" s="363"/>
      <c r="CR14" s="363"/>
      <c r="CS14" s="363"/>
      <c r="CT14" s="363"/>
      <c r="CU14" s="363"/>
      <c r="CV14" s="363"/>
      <c r="CW14" s="363"/>
      <c r="CX14" s="363"/>
      <c r="CY14" s="363"/>
      <c r="CZ14" s="363"/>
      <c r="DA14" s="363"/>
      <c r="DB14" s="363"/>
      <c r="DC14" s="363"/>
      <c r="DD14" s="363"/>
      <c r="DE14" s="363"/>
      <c r="DF14" s="363"/>
      <c r="DG14" s="363"/>
      <c r="DH14" s="363"/>
      <c r="DI14" s="363"/>
      <c r="DJ14" s="363"/>
      <c r="DK14" s="363"/>
      <c r="DL14" s="363"/>
      <c r="DM14" s="363"/>
      <c r="DN14" s="363"/>
      <c r="DO14" s="363"/>
      <c r="DP14" s="363"/>
      <c r="DQ14" s="363"/>
      <c r="DR14" s="363"/>
      <c r="DS14" s="363"/>
      <c r="DT14" s="363"/>
      <c r="DU14" s="363"/>
      <c r="DV14" s="363"/>
      <c r="DW14" s="363"/>
      <c r="DX14" s="363"/>
      <c r="DY14" s="363"/>
      <c r="DZ14" s="363"/>
      <c r="EA14" s="363"/>
      <c r="EB14" s="363"/>
      <c r="EC14" s="363"/>
      <c r="ED14" s="363"/>
      <c r="EE14" s="363"/>
      <c r="EF14" s="363"/>
      <c r="EG14" s="363"/>
      <c r="EH14" s="363"/>
      <c r="EI14" s="363"/>
      <c r="EJ14" s="363"/>
      <c r="EK14" s="363"/>
      <c r="EL14" s="363"/>
      <c r="EM14" s="363"/>
      <c r="EN14" s="363"/>
      <c r="EO14" s="363"/>
      <c r="EP14" s="363"/>
      <c r="EQ14" s="363"/>
      <c r="ER14" s="363"/>
      <c r="ES14" s="363"/>
      <c r="ET14" s="363"/>
      <c r="EU14" s="363"/>
      <c r="EV14" s="363"/>
      <c r="EW14" s="363"/>
      <c r="EX14" s="363"/>
      <c r="EY14" s="363"/>
      <c r="EZ14" s="363"/>
      <c r="FA14" s="363"/>
      <c r="FB14" s="363"/>
      <c r="FC14" s="363"/>
      <c r="FD14" s="363"/>
      <c r="FE14" s="363"/>
      <c r="FF14" s="363"/>
      <c r="FG14" s="363"/>
      <c r="FH14" s="363"/>
      <c r="FI14" s="363"/>
      <c r="FJ14" s="363"/>
      <c r="FK14" s="363"/>
      <c r="FL14" s="363"/>
      <c r="FM14" s="363"/>
      <c r="FN14" s="363"/>
      <c r="FO14" s="363"/>
      <c r="FP14" s="363"/>
      <c r="FQ14" s="363"/>
      <c r="FR14" s="363"/>
      <c r="FS14" s="363"/>
      <c r="FT14" s="363"/>
      <c r="FU14" s="363"/>
      <c r="FV14" s="363"/>
      <c r="FW14" s="363"/>
      <c r="FX14" s="363"/>
      <c r="FY14" s="363"/>
      <c r="FZ14" s="363"/>
      <c r="GA14" s="363"/>
      <c r="GB14" s="363"/>
      <c r="GC14" s="363"/>
      <c r="GD14" s="363"/>
      <c r="GE14" s="363"/>
      <c r="GF14" s="363"/>
      <c r="GG14" s="363"/>
      <c r="GH14" s="363"/>
      <c r="GI14" s="363"/>
      <c r="GJ14" s="363"/>
      <c r="GK14" s="363"/>
      <c r="GL14" s="363"/>
      <c r="GM14" s="363"/>
      <c r="GN14" s="363"/>
      <c r="GO14" s="363"/>
      <c r="GP14" s="363"/>
      <c r="GQ14" s="363"/>
      <c r="GR14" s="363"/>
      <c r="GS14" s="363"/>
      <c r="GT14" s="363"/>
      <c r="GU14" s="363"/>
      <c r="GV14" s="363"/>
      <c r="GW14" s="363"/>
      <c r="GX14" s="363"/>
      <c r="GY14" s="363"/>
      <c r="GZ14" s="363"/>
      <c r="HA14" s="363"/>
      <c r="HB14" s="363"/>
      <c r="HC14" s="363"/>
      <c r="HD14" s="363"/>
      <c r="HE14" s="363"/>
      <c r="HF14" s="363"/>
      <c r="HG14" s="363"/>
      <c r="HH14" s="363"/>
      <c r="HI14" s="363"/>
      <c r="HJ14" s="363"/>
      <c r="HK14" s="363"/>
      <c r="HL14" s="363"/>
      <c r="HM14" s="363"/>
      <c r="HN14" s="363"/>
      <c r="HO14" s="363"/>
      <c r="HP14" s="363"/>
      <c r="HQ14" s="363"/>
      <c r="HR14" s="363"/>
      <c r="HS14" s="363"/>
      <c r="HT14" s="363"/>
      <c r="HU14" s="363"/>
      <c r="HV14" s="363"/>
      <c r="HW14" s="363"/>
      <c r="HX14" s="363"/>
      <c r="HY14" s="363"/>
      <c r="HZ14" s="363"/>
      <c r="IA14" s="363"/>
      <c r="IB14" s="363"/>
      <c r="IC14" s="363"/>
      <c r="ID14" s="363"/>
      <c r="IE14" s="363"/>
      <c r="IF14" s="363"/>
      <c r="IG14" s="363"/>
      <c r="IH14" s="363"/>
      <c r="II14" s="363"/>
      <c r="IJ14" s="363"/>
      <c r="IK14" s="363"/>
      <c r="IL14" s="363"/>
      <c r="IM14" s="363"/>
      <c r="IN14" s="363"/>
      <c r="IO14" s="363"/>
      <c r="IP14" s="363"/>
      <c r="IQ14" s="363"/>
      <c r="IR14" s="363"/>
      <c r="IS14" s="363"/>
      <c r="IT14" s="363"/>
      <c r="IU14" s="363"/>
      <c r="IV14" s="363"/>
      <c r="IW14" s="363"/>
    </row>
    <row r="15" customFormat="false" ht="5.25" hidden="false" customHeight="true" outlineLevel="0" collapsed="false"/>
    <row r="16" customFormat="false" ht="12.75" hidden="false" customHeight="false" outlineLevel="0" collapsed="false">
      <c r="A16" s="354" t="s">
        <v>494</v>
      </c>
      <c r="B16" s="362" t="n">
        <f aca="false">'[10]Houston P&amp;L Data'!B16</f>
        <v>0</v>
      </c>
      <c r="C16" s="362" t="n">
        <f aca="false">'[10]Houston P&amp;L Data'!C16</f>
        <v>0</v>
      </c>
      <c r="D16" s="362" t="n">
        <f aca="false">'[10]Houston P&amp;L Data'!D16</f>
        <v>0</v>
      </c>
      <c r="E16" s="362" t="n">
        <f aca="false">'[10]Houston P&amp;L Data'!E16</f>
        <v>0</v>
      </c>
      <c r="F16" s="362" t="n">
        <f aca="false">'[10]Houston P&amp;L Data'!F16</f>
        <v>-915219</v>
      </c>
    </row>
    <row r="17" customFormat="false" ht="4.5" hidden="false" customHeight="true" outlineLevel="0" collapsed="false"/>
    <row r="18" customFormat="false" ht="12.75" hidden="false" customHeight="false" outlineLevel="0" collapsed="false">
      <c r="A18" s="354" t="s">
        <v>75</v>
      </c>
      <c r="B18" s="362" t="n">
        <f aca="false">'[10]Houston P&amp;L Data'!B18</f>
        <v>52777.28</v>
      </c>
      <c r="C18" s="362" t="n">
        <f aca="false">'[10]Houston P&amp;L Data'!C18</f>
        <v>52777.28</v>
      </c>
      <c r="D18" s="362" t="n">
        <f aca="false">'[10]Houston P&amp;L Data'!D18</f>
        <v>52777.28</v>
      </c>
      <c r="E18" s="362" t="n">
        <f aca="false">'[10]Houston P&amp;L Data'!E18</f>
        <v>558580.28</v>
      </c>
      <c r="F18" s="362" t="n">
        <f aca="false">'[10]Houston P&amp;L Data'!F18</f>
        <v>-2133434.72</v>
      </c>
    </row>
    <row r="19" customFormat="false" ht="5.25" hidden="false" customHeight="true" outlineLevel="0" collapsed="false"/>
    <row r="20" customFormat="false" ht="12.75" hidden="false" customHeight="false" outlineLevel="0" collapsed="false">
      <c r="A20" s="354" t="s">
        <v>495</v>
      </c>
      <c r="B20" s="362" t="n">
        <f aca="false">'[10]Houston P&amp;L Data'!B20</f>
        <v>0</v>
      </c>
      <c r="C20" s="362" t="n">
        <f aca="false">'[10]Houston P&amp;L Data'!C20</f>
        <v>0</v>
      </c>
      <c r="D20" s="362" t="n">
        <f aca="false">'[10]Houston P&amp;L Data'!D20</f>
        <v>0</v>
      </c>
      <c r="E20" s="362" t="n">
        <f aca="false">'[10]Houston P&amp;L Data'!E20</f>
        <v>0</v>
      </c>
      <c r="F20" s="362" t="n">
        <f aca="false">'[10]Houston P&amp;L Data'!F20</f>
        <v>0</v>
      </c>
    </row>
    <row r="22" customFormat="false" ht="12.75" hidden="false" customHeight="false" outlineLevel="0" collapsed="false">
      <c r="A22" s="354" t="s">
        <v>496</v>
      </c>
      <c r="B22" s="362" t="n">
        <f aca="false">'[10]Houston P&amp;L Data'!B22</f>
        <v>175356.396004138</v>
      </c>
      <c r="C22" s="362" t="n">
        <f aca="false">'[10]Houston P&amp;L Data'!C22</f>
        <v>175356.396004138</v>
      </c>
      <c r="D22" s="362" t="n">
        <f aca="false">'[10]Houston P&amp;L Data'!D22</f>
        <v>175356.396004138</v>
      </c>
      <c r="E22" s="362" t="n">
        <f aca="false">'[10]Houston P&amp;L Data'!E22</f>
        <v>-1854073.62239886</v>
      </c>
      <c r="F22" s="362" t="n">
        <f aca="false">'[10]Houston P&amp;L Data'!F22</f>
        <v>-7351715.01190636</v>
      </c>
    </row>
    <row r="24" customFormat="false" ht="12.75" hidden="false" customHeight="false" outlineLevel="0" collapsed="false">
      <c r="E24" s="354" t="s">
        <v>497</v>
      </c>
      <c r="F24" s="360" t="n">
        <f aca="false">'[10]Houston P&amp;L Data'!$F$24</f>
        <v>-7527071.40791051</v>
      </c>
      <c r="G24" s="364"/>
    </row>
    <row r="26" customFormat="false" ht="12.75" hidden="false" customHeight="false" outlineLevel="0" collapsed="false">
      <c r="E26" s="354" t="s">
        <v>498</v>
      </c>
      <c r="F26" s="360" t="n">
        <f aca="false">'[10]Houston P&amp;L Data'!$F$26</f>
        <v>175356.396004151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F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J31" activeCellId="0" sqref="J3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3" min="3" style="0" width="34.13"/>
    <col collapsed="false" customWidth="true" hidden="false" outlineLevel="0" max="4" min="4" style="0" width="13.85"/>
    <col collapsed="false" customWidth="true" hidden="false" outlineLevel="0" max="5" min="5" style="0" width="9.99"/>
    <col collapsed="false" customWidth="true" hidden="false" outlineLevel="0" max="6" min="6" style="0" width="10.99"/>
  </cols>
  <sheetData>
    <row r="1" customFormat="false" ht="13.5" hidden="false" customHeight="false" outlineLevel="0" collapsed="false">
      <c r="B1" s="365" t="s">
        <v>499</v>
      </c>
      <c r="C1" s="366" t="s">
        <v>500</v>
      </c>
      <c r="D1" s="367" t="s">
        <v>51</v>
      </c>
      <c r="E1" s="368" t="s">
        <v>421</v>
      </c>
      <c r="F1" s="366" t="s">
        <v>9</v>
      </c>
    </row>
    <row r="2" customFormat="false" ht="12.75" hidden="false" customHeight="false" outlineLevel="0" collapsed="false">
      <c r="B2" s="369" t="n">
        <v>214</v>
      </c>
      <c r="C2" s="370" t="s">
        <v>501</v>
      </c>
      <c r="D2" s="371" t="n">
        <f aca="false">VLOOKUP(B2,DPR_detail!$B$2:$AP$992,28,0)</f>
        <v>-6225652</v>
      </c>
      <c r="E2" s="372" t="n">
        <f aca="false">VLOOKUP(B2,DPR_detail!$B$2:$AP$992,32,0)</f>
        <v>-769250</v>
      </c>
      <c r="F2" s="373" t="n">
        <f aca="false">E2+D2</f>
        <v>-6994902</v>
      </c>
    </row>
    <row r="3" customFormat="false" ht="12.75" hidden="false" customHeight="false" outlineLevel="0" collapsed="false">
      <c r="B3" s="369" t="n">
        <v>215</v>
      </c>
      <c r="C3" s="370" t="s">
        <v>502</v>
      </c>
      <c r="D3" s="374" t="n">
        <f aca="false">VLOOKUP(B3,DPR_detail!$B$2:$AP$992,28,0)</f>
        <v>10254010</v>
      </c>
      <c r="E3" s="345" t="n">
        <f aca="false">VLOOKUP(B3,DPR_detail!$B$2:$AP$992,32,0)</f>
        <v>1267000</v>
      </c>
      <c r="F3" s="375" t="n">
        <f aca="false">E3+D3</f>
        <v>11521010</v>
      </c>
    </row>
    <row r="4" customFormat="false" ht="12.75" hidden="false" customHeight="false" outlineLevel="0" collapsed="false">
      <c r="B4" s="369" t="n">
        <v>216</v>
      </c>
      <c r="C4" s="370" t="s">
        <v>503</v>
      </c>
      <c r="D4" s="374" t="n">
        <f aca="false">VLOOKUP(B4,DPR_detail!$B$2:$AP$992,28,0)</f>
        <v>-469975.668192</v>
      </c>
      <c r="E4" s="345" t="n">
        <f aca="false">VLOOKUP(B4,DPR_detail!$B$2:$AP$992,32,0)</f>
        <v>-58070.833333</v>
      </c>
      <c r="F4" s="375" t="n">
        <f aca="false">E4+D4</f>
        <v>-528046.501525</v>
      </c>
    </row>
    <row r="5" customFormat="false" ht="13.5" hidden="false" customHeight="false" outlineLevel="0" collapsed="false">
      <c r="B5" s="376" t="n">
        <v>217</v>
      </c>
      <c r="C5" s="377" t="s">
        <v>504</v>
      </c>
      <c r="D5" s="378" t="n">
        <f aca="false">VLOOKUP(B5,DPR_detail!$B$2:$AP$992,28,0)</f>
        <v>-1434341</v>
      </c>
      <c r="E5" s="379" t="n">
        <f aca="false">VLOOKUP(B5,DPR_detail!$B$2:$AP$992,32,0)</f>
        <v>-177229.166667</v>
      </c>
      <c r="F5" s="380" t="n">
        <f aca="false">E5+D5</f>
        <v>-1611570.166667</v>
      </c>
    </row>
    <row r="6" customFormat="false" ht="13.5" hidden="false" customHeight="false" outlineLevel="0" collapsed="false">
      <c r="D6" s="381" t="n">
        <f aca="false">SUM(D2:D5)</f>
        <v>2124041.331808</v>
      </c>
      <c r="E6" s="382" t="n">
        <f aca="false">SUM(E2:E5)</f>
        <v>262450</v>
      </c>
      <c r="F6" s="383" t="n">
        <f aca="false">SUM(F2:F5)</f>
        <v>2386491.331808</v>
      </c>
    </row>
  </sheetData>
  <sheetProtection sheet="true" password="ccd0" objects="true" scenarios="true"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3" activeCellId="0" sqref="A3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0" width="11.99"/>
  </cols>
  <sheetData>
    <row r="1" customFormat="false" ht="12.75" hidden="false" customHeight="false" outlineLevel="0" collapsed="false">
      <c r="A1" s="0" t="s">
        <v>49</v>
      </c>
    </row>
    <row r="2" customFormat="false" ht="12.75" hidden="false" customHeight="false" outlineLevel="0" collapsed="false">
      <c r="A2" s="306" t="n">
        <f aca="false">[15]Summary!$L10+[15]Summary!$L11+[15]Summary!$L12</f>
        <v>7442403.97505928</v>
      </c>
    </row>
    <row r="3" customFormat="false" ht="12.75" hidden="false" customHeight="false" outlineLevel="0" collapsed="false">
      <c r="A3" s="306" t="n">
        <f aca="false">[16]Summary!$L$13</f>
        <v>3931100.70914841</v>
      </c>
    </row>
    <row r="4" customFormat="false" ht="12.75" hidden="false" customHeight="false" outlineLevel="0" collapsed="false">
      <c r="A4" s="306" t="n">
        <f aca="false">SUM(A2:A3)</f>
        <v>11373504.6842077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Y73"/>
  <sheetViews>
    <sheetView showFormulas="false" showGridLines="true" showRowColHeaders="true" showZeros="true" rightToLeft="false" tabSelected="false" showOutlineSymbols="true" defaultGridColor="true" view="normal" topLeftCell="I4" colorId="64" zoomScale="100" zoomScaleNormal="100" zoomScalePageLayoutView="100" workbookViewId="0">
      <selection pane="topLeft" activeCell="E20" activeCellId="0" sqref="E20"/>
    </sheetView>
  </sheetViews>
  <sheetFormatPr defaultColWidth="9.0546875" defaultRowHeight="12.75" customHeight="true" zeroHeight="false" outlineLevelRow="0" outlineLevelCol="1"/>
  <cols>
    <col collapsed="false" customWidth="true" hidden="false" outlineLevel="0" max="1" min="1" style="0" width="16.56"/>
    <col collapsed="false" customWidth="true" hidden="false" outlineLevel="0" max="2" min="2" style="0" width="13.85"/>
    <col collapsed="false" customWidth="true" hidden="false" outlineLevel="0" max="3" min="3" style="0" width="12.14"/>
    <col collapsed="false" customWidth="true" hidden="false" outlineLevel="0" max="4" min="4" style="0" width="14.28"/>
    <col collapsed="false" customWidth="true" hidden="false" outlineLevel="0" max="5" min="5" style="0" width="34.13"/>
    <col collapsed="false" customWidth="true" hidden="false" outlineLevel="0" max="6" min="6" style="0" width="10.13"/>
    <col collapsed="false" customWidth="true" hidden="false" outlineLevel="0" max="7" min="7" style="0" width="17.85"/>
    <col collapsed="false" customWidth="true" hidden="false" outlineLevel="1" max="8" min="8" style="0" width="17.85"/>
    <col collapsed="false" customWidth="true" hidden="false" outlineLevel="1" max="9" min="9" style="0" width="13.7"/>
    <col collapsed="false" customWidth="true" hidden="false" outlineLevel="1" max="10" min="10" style="0" width="15.41"/>
    <col collapsed="false" customWidth="true" hidden="false" outlineLevel="0" max="11" min="11" style="384" width="13.7"/>
    <col collapsed="false" customWidth="true" hidden="false" outlineLevel="0" max="13" min="12" style="0" width="16.42"/>
    <col collapsed="false" customWidth="true" hidden="false" outlineLevel="0" max="14" min="14" style="0" width="15.85"/>
    <col collapsed="false" customWidth="true" hidden="false" outlineLevel="0" max="15" min="15" style="0" width="15.7"/>
    <col collapsed="false" customWidth="true" hidden="false" outlineLevel="0" max="16" min="16" style="0" width="18.7"/>
    <col collapsed="false" customWidth="true" hidden="false" outlineLevel="0" max="17" min="17" style="0" width="14.85"/>
    <col collapsed="false" customWidth="true" hidden="false" outlineLevel="1" max="18" min="18" style="0" width="14.85"/>
    <col collapsed="false" customWidth="true" hidden="false" outlineLevel="0" max="19" min="19" style="0" width="14.85"/>
    <col collapsed="false" customWidth="true" hidden="false" outlineLevel="0" max="20" min="20" style="0" width="16.7"/>
    <col collapsed="false" customWidth="true" hidden="false" outlineLevel="0" max="21" min="21" style="0" width="10.41"/>
    <col collapsed="false" customWidth="true" hidden="false" outlineLevel="0" max="22" min="22" style="0" width="13.85"/>
    <col collapsed="false" customWidth="true" hidden="false" outlineLevel="0" max="24" min="23" style="0" width="10.56"/>
    <col collapsed="false" customWidth="true" hidden="false" outlineLevel="0" max="34" min="34" style="0" width="10.56"/>
  </cols>
  <sheetData>
    <row r="1" customFormat="false" ht="20.25" hidden="false" customHeight="false" outlineLevel="0" collapsed="false">
      <c r="A1" s="385" t="s">
        <v>505</v>
      </c>
      <c r="C1" s="386"/>
    </row>
    <row r="2" customFormat="false" ht="20.25" hidden="false" customHeight="false" outlineLevel="0" collapsed="false">
      <c r="A2" s="386"/>
      <c r="C2" s="386"/>
      <c r="D2" s="387"/>
      <c r="K2" s="388"/>
      <c r="P2" s="0" t="s">
        <v>490</v>
      </c>
      <c r="Q2" s="0" t="s">
        <v>506</v>
      </c>
      <c r="R2" s="0" t="s">
        <v>507</v>
      </c>
      <c r="S2" s="0" t="s">
        <v>17</v>
      </c>
      <c r="T2" s="0" t="s">
        <v>18</v>
      </c>
      <c r="U2" s="0" t="s">
        <v>508</v>
      </c>
    </row>
    <row r="3" customFormat="false" ht="12.75" hidden="false" customHeight="false" outlineLevel="0" collapsed="false">
      <c r="C3" s="389" t="n">
        <f aca="false">TodayDate</f>
        <v>0</v>
      </c>
      <c r="E3" s="254"/>
      <c r="G3" s="390" t="n">
        <f aca="false">23000000</f>
        <v>23000000</v>
      </c>
      <c r="H3" s="390"/>
      <c r="K3" s="388"/>
      <c r="P3" s="391"/>
    </row>
    <row r="4" customFormat="false" ht="12.75" hidden="false" customHeight="false" outlineLevel="0" collapsed="false">
      <c r="G4" s="0" t="n">
        <f aca="false">G3*0.0001</f>
        <v>2300</v>
      </c>
      <c r="J4" s="390"/>
      <c r="O4" s="392" t="s">
        <v>509</v>
      </c>
      <c r="P4" s="393" t="n">
        <f aca="false">P5/eurxrate</f>
        <v>-56239.4525835238</v>
      </c>
      <c r="Q4" s="394" t="n">
        <f aca="false">Q5/eurxrate</f>
        <v>113661.767749948</v>
      </c>
      <c r="R4" s="394" t="n">
        <f aca="false">R5/eurxrate</f>
        <v>113661.767749948</v>
      </c>
      <c r="S4" s="393" t="n">
        <f aca="false">S5/eurxrate</f>
        <v>113661.767749948</v>
      </c>
      <c r="T4" s="395" t="n">
        <f aca="false">T5/eurxrate</f>
        <v>113661.767749948</v>
      </c>
      <c r="U4" s="0" t="n">
        <f aca="false">U5/EUR</f>
        <v>0</v>
      </c>
    </row>
    <row r="5" customFormat="false" ht="18" hidden="false" customHeight="false" outlineLevel="0" collapsed="false">
      <c r="A5" s="385"/>
      <c r="C5" s="385"/>
      <c r="I5" s="390"/>
      <c r="K5" s="396"/>
      <c r="L5" s="390" t="n">
        <v>-5000000</v>
      </c>
      <c r="M5" s="390"/>
      <c r="O5" s="397" t="s">
        <v>510</v>
      </c>
      <c r="P5" s="398" t="n">
        <f aca="false">SUM(P10:P46)</f>
        <v>-94011.347900001</v>
      </c>
      <c r="Q5" s="399" t="n">
        <f aca="false">SUM(Q10:Q46)</f>
        <v>190000</v>
      </c>
      <c r="R5" s="399" t="n">
        <f aca="false">SUM(R10:R46)</f>
        <v>190000</v>
      </c>
      <c r="S5" s="398" t="n">
        <f aca="false">SUM(S10:S46)</f>
        <v>190000</v>
      </c>
      <c r="T5" s="400" t="n">
        <f aca="false">SUM(T10:T46)</f>
        <v>190000</v>
      </c>
      <c r="U5" s="0" t="n">
        <f aca="false">SUM(U10:U45)</f>
        <v>0</v>
      </c>
    </row>
    <row r="6" customFormat="false" ht="12.75" hidden="false" customHeight="false" outlineLevel="0" collapsed="false">
      <c r="L6" s="0" t="n">
        <v>4900000</v>
      </c>
      <c r="M6" s="401"/>
    </row>
    <row r="7" customFormat="false" ht="16.5" hidden="false" customHeight="false" outlineLevel="0" collapsed="false">
      <c r="A7" s="402"/>
      <c r="B7" s="402"/>
      <c r="C7" s="402"/>
      <c r="D7" s="402"/>
      <c r="E7" s="402"/>
      <c r="F7" s="402"/>
      <c r="G7" s="402"/>
      <c r="H7" s="402"/>
      <c r="I7" s="402"/>
      <c r="J7" s="402"/>
      <c r="K7" s="403"/>
      <c r="L7" s="402"/>
      <c r="M7" s="402"/>
      <c r="N7" s="402"/>
      <c r="O7" s="246"/>
      <c r="P7" s="404" t="s">
        <v>511</v>
      </c>
      <c r="Q7" s="404"/>
      <c r="R7" s="404"/>
      <c r="S7" s="404"/>
      <c r="T7" s="404"/>
      <c r="U7" s="402"/>
      <c r="V7" s="402"/>
      <c r="W7" s="402"/>
      <c r="X7" s="402"/>
      <c r="Y7" s="402"/>
    </row>
    <row r="8" customFormat="false" ht="15.75" hidden="false" customHeight="false" outlineLevel="0" collapsed="false">
      <c r="A8" s="405" t="s">
        <v>512</v>
      </c>
      <c r="B8" s="405" t="s">
        <v>513</v>
      </c>
      <c r="C8" s="405"/>
      <c r="D8" s="405" t="s">
        <v>514</v>
      </c>
      <c r="E8" s="405"/>
      <c r="F8" s="405" t="s">
        <v>515</v>
      </c>
      <c r="G8" s="405"/>
      <c r="H8" s="405" t="s">
        <v>516</v>
      </c>
      <c r="I8" s="405"/>
      <c r="J8" s="405"/>
      <c r="K8" s="406" t="s">
        <v>513</v>
      </c>
      <c r="L8" s="407" t="s">
        <v>517</v>
      </c>
      <c r="M8" s="407" t="s">
        <v>518</v>
      </c>
      <c r="N8" s="407" t="s">
        <v>519</v>
      </c>
      <c r="O8" s="408" t="s">
        <v>520</v>
      </c>
      <c r="P8" s="409" t="s">
        <v>490</v>
      </c>
      <c r="Q8" s="409" t="s">
        <v>507</v>
      </c>
      <c r="R8" s="409" t="s">
        <v>507</v>
      </c>
      <c r="S8" s="409" t="s">
        <v>17</v>
      </c>
      <c r="T8" s="409" t="s">
        <v>18</v>
      </c>
      <c r="U8" s="387"/>
      <c r="V8" s="410" t="s">
        <v>521</v>
      </c>
      <c r="W8" s="410" t="s">
        <v>522</v>
      </c>
      <c r="X8" s="410" t="s">
        <v>522</v>
      </c>
      <c r="Y8" s="410"/>
    </row>
    <row r="9" customFormat="false" ht="16.5" hidden="false" customHeight="false" outlineLevel="0" collapsed="false">
      <c r="A9" s="411"/>
      <c r="B9" s="411" t="s">
        <v>479</v>
      </c>
      <c r="C9" s="411" t="s">
        <v>523</v>
      </c>
      <c r="D9" s="411" t="s">
        <v>479</v>
      </c>
      <c r="E9" s="411" t="s">
        <v>524</v>
      </c>
      <c r="F9" s="411" t="s">
        <v>525</v>
      </c>
      <c r="G9" s="411" t="s">
        <v>526</v>
      </c>
      <c r="H9" s="411" t="s">
        <v>527</v>
      </c>
      <c r="I9" s="411" t="s">
        <v>528</v>
      </c>
      <c r="J9" s="411" t="s">
        <v>529</v>
      </c>
      <c r="K9" s="412" t="s">
        <v>530</v>
      </c>
      <c r="L9" s="413" t="s">
        <v>531</v>
      </c>
      <c r="M9" s="413" t="s">
        <v>531</v>
      </c>
      <c r="N9" s="413" t="s">
        <v>531</v>
      </c>
      <c r="O9" s="414" t="s">
        <v>531</v>
      </c>
      <c r="P9" s="414" t="s">
        <v>51</v>
      </c>
      <c r="Q9" s="414" t="s">
        <v>532</v>
      </c>
      <c r="R9" s="414" t="s">
        <v>533</v>
      </c>
      <c r="S9" s="414" t="s">
        <v>51</v>
      </c>
      <c r="T9" s="414" t="s">
        <v>51</v>
      </c>
      <c r="U9" s="415"/>
      <c r="V9" s="416" t="s">
        <v>490</v>
      </c>
      <c r="W9" s="416" t="s">
        <v>17</v>
      </c>
      <c r="X9" s="416" t="s">
        <v>18</v>
      </c>
      <c r="Y9" s="416" t="s">
        <v>489</v>
      </c>
    </row>
    <row r="10" customFormat="false" ht="12.75" hidden="false" customHeight="false" outlineLevel="0" collapsed="false">
      <c r="A10" s="417"/>
      <c r="B10" s="417"/>
      <c r="C10" s="418"/>
      <c r="D10" s="418"/>
      <c r="E10" s="418"/>
      <c r="F10" s="418"/>
      <c r="G10" s="418"/>
      <c r="K10" s="419"/>
      <c r="L10" s="260"/>
      <c r="M10" s="260"/>
      <c r="N10" s="260"/>
      <c r="O10" s="420"/>
      <c r="P10" s="420"/>
      <c r="Q10" s="420"/>
      <c r="R10" s="420"/>
      <c r="S10" s="421"/>
      <c r="T10" s="420"/>
    </row>
    <row r="11" customFormat="false" ht="15" hidden="false" customHeight="false" outlineLevel="0" collapsed="false">
      <c r="A11" s="422"/>
      <c r="B11" s="422" t="n">
        <v>36815</v>
      </c>
      <c r="C11" s="22" t="s">
        <v>155</v>
      </c>
      <c r="D11" s="22"/>
      <c r="E11" s="22" t="s">
        <v>534</v>
      </c>
      <c r="F11" s="423" t="n">
        <v>0.055</v>
      </c>
      <c r="G11" s="22"/>
      <c r="H11" s="22"/>
      <c r="I11" s="22" t="n">
        <v>-1500</v>
      </c>
      <c r="J11" s="22"/>
      <c r="K11" s="424" t="n">
        <v>74</v>
      </c>
      <c r="L11" s="425" t="n">
        <v>55</v>
      </c>
      <c r="M11" s="425" t="n">
        <v>74</v>
      </c>
      <c r="N11" s="425" t="n">
        <v>50</v>
      </c>
      <c r="O11" s="426" t="n">
        <v>50</v>
      </c>
      <c r="P11" s="427" t="n">
        <v>0</v>
      </c>
      <c r="Q11" s="427" t="n">
        <v>0</v>
      </c>
      <c r="R11" s="427" t="n">
        <v>0</v>
      </c>
      <c r="S11" s="427" t="n">
        <v>0</v>
      </c>
      <c r="T11" s="427" t="n">
        <v>0</v>
      </c>
      <c r="V11" s="428" t="n">
        <v>0</v>
      </c>
      <c r="W11" s="22" t="n">
        <v>285000</v>
      </c>
      <c r="X11" s="22" t="n">
        <v>37500</v>
      </c>
      <c r="Y11" s="22" t="n">
        <v>37500</v>
      </c>
    </row>
    <row r="12" customFormat="false" ht="15" hidden="false" customHeight="false" outlineLevel="0" collapsed="false">
      <c r="A12" s="422"/>
      <c r="B12" s="422" t="n">
        <v>36831</v>
      </c>
      <c r="C12" s="22" t="s">
        <v>155</v>
      </c>
      <c r="D12" s="22"/>
      <c r="E12" s="22" t="s">
        <v>534</v>
      </c>
      <c r="F12" s="423" t="n">
        <v>0.055</v>
      </c>
      <c r="G12" s="22"/>
      <c r="H12" s="22"/>
      <c r="I12" s="22" t="n">
        <v>-1000</v>
      </c>
      <c r="J12" s="22"/>
      <c r="K12" s="424" t="n">
        <v>66.875</v>
      </c>
      <c r="L12" s="425" t="n">
        <v>55</v>
      </c>
      <c r="M12" s="425" t="n">
        <v>66.875</v>
      </c>
      <c r="N12" s="425" t="n">
        <v>50</v>
      </c>
      <c r="O12" s="426" t="n">
        <v>50</v>
      </c>
      <c r="P12" s="427" t="n">
        <v>0</v>
      </c>
      <c r="Q12" s="427" t="n">
        <v>0</v>
      </c>
      <c r="R12" s="427" t="n">
        <v>0</v>
      </c>
      <c r="S12" s="427" t="n">
        <v>0</v>
      </c>
      <c r="T12" s="427" t="n">
        <v>0</v>
      </c>
      <c r="V12" s="428" t="n">
        <v>0</v>
      </c>
      <c r="W12" s="22" t="n">
        <v>118750</v>
      </c>
      <c r="X12" s="22" t="n">
        <v>0</v>
      </c>
      <c r="Y12" s="22" t="n">
        <v>0</v>
      </c>
    </row>
    <row r="13" customFormat="false" ht="15" hidden="false" customHeight="false" outlineLevel="0" collapsed="false">
      <c r="A13" s="422"/>
      <c r="B13" s="422" t="n">
        <v>36832</v>
      </c>
      <c r="C13" s="22" t="s">
        <v>155</v>
      </c>
      <c r="D13" s="22"/>
      <c r="E13" s="22" t="s">
        <v>534</v>
      </c>
      <c r="F13" s="423" t="n">
        <v>0.055</v>
      </c>
      <c r="G13" s="22"/>
      <c r="H13" s="22"/>
      <c r="I13" s="22" t="n">
        <v>-1250</v>
      </c>
      <c r="J13" s="22"/>
      <c r="K13" s="424" t="n">
        <v>65.9</v>
      </c>
      <c r="L13" s="425" t="n">
        <v>55</v>
      </c>
      <c r="M13" s="425" t="n">
        <v>65.9</v>
      </c>
      <c r="N13" s="425" t="n">
        <v>50</v>
      </c>
      <c r="O13" s="426" t="n">
        <v>50</v>
      </c>
      <c r="P13" s="427" t="n">
        <v>0</v>
      </c>
      <c r="Q13" s="427" t="n">
        <v>0</v>
      </c>
      <c r="R13" s="427" t="n">
        <v>0</v>
      </c>
      <c r="S13" s="427" t="n">
        <v>0</v>
      </c>
      <c r="T13" s="427" t="n">
        <v>0</v>
      </c>
      <c r="V13" s="428" t="n">
        <v>0</v>
      </c>
      <c r="W13" s="22" t="n">
        <v>136250</v>
      </c>
      <c r="X13" s="22" t="n">
        <v>0</v>
      </c>
      <c r="Y13" s="22" t="n">
        <v>0</v>
      </c>
    </row>
    <row r="14" customFormat="false" ht="15" hidden="false" customHeight="false" outlineLevel="0" collapsed="false">
      <c r="A14" s="422"/>
      <c r="B14" s="422" t="n">
        <v>36865</v>
      </c>
      <c r="C14" s="22" t="s">
        <v>155</v>
      </c>
      <c r="D14" s="22"/>
      <c r="E14" s="22" t="s">
        <v>534</v>
      </c>
      <c r="F14" s="423" t="n">
        <v>0.055</v>
      </c>
      <c r="G14" s="22"/>
      <c r="H14" s="22"/>
      <c r="I14" s="22" t="n">
        <v>858</v>
      </c>
      <c r="J14" s="22"/>
      <c r="K14" s="424" t="n">
        <v>44</v>
      </c>
      <c r="L14" s="425" t="n">
        <v>44</v>
      </c>
      <c r="M14" s="425" t="n">
        <v>44</v>
      </c>
      <c r="N14" s="425" t="n">
        <v>50</v>
      </c>
      <c r="O14" s="426" t="n">
        <v>50</v>
      </c>
      <c r="P14" s="427" t="n">
        <v>0</v>
      </c>
      <c r="Q14" s="427" t="n">
        <v>0</v>
      </c>
      <c r="R14" s="427" t="n">
        <v>0</v>
      </c>
      <c r="S14" s="427" t="n">
        <v>0</v>
      </c>
      <c r="T14" s="427" t="n">
        <v>0</v>
      </c>
      <c r="V14" s="428" t="n">
        <v>0</v>
      </c>
      <c r="W14" s="22"/>
      <c r="X14" s="22"/>
      <c r="Y14" s="22"/>
    </row>
    <row r="15" customFormat="false" ht="15" hidden="false" customHeight="false" outlineLevel="0" collapsed="false">
      <c r="A15" s="422"/>
      <c r="B15" s="422" t="n">
        <v>36865</v>
      </c>
      <c r="C15" s="22" t="s">
        <v>155</v>
      </c>
      <c r="D15" s="22"/>
      <c r="E15" s="22" t="s">
        <v>534</v>
      </c>
      <c r="F15" s="423" t="n">
        <v>0.055</v>
      </c>
      <c r="G15" s="22"/>
      <c r="H15" s="22"/>
      <c r="I15" s="22" t="n">
        <v>751</v>
      </c>
      <c r="J15" s="22"/>
      <c r="K15" s="424" t="n">
        <v>44.125</v>
      </c>
      <c r="L15" s="425" t="n">
        <v>44.125</v>
      </c>
      <c r="M15" s="425" t="n">
        <v>44.125</v>
      </c>
      <c r="N15" s="425" t="n">
        <v>50</v>
      </c>
      <c r="O15" s="426" t="n">
        <v>50</v>
      </c>
      <c r="P15" s="427" t="n">
        <v>0</v>
      </c>
      <c r="Q15" s="427" t="n">
        <v>0</v>
      </c>
      <c r="R15" s="427" t="n">
        <v>0</v>
      </c>
      <c r="S15" s="427" t="n">
        <v>0</v>
      </c>
      <c r="T15" s="427" t="n">
        <v>0</v>
      </c>
      <c r="V15" s="428" t="n">
        <v>0</v>
      </c>
      <c r="W15" s="22"/>
      <c r="X15" s="22"/>
      <c r="Y15" s="22"/>
    </row>
    <row r="16" customFormat="false" ht="15" hidden="false" customHeight="false" outlineLevel="0" collapsed="false">
      <c r="A16" s="422"/>
      <c r="B16" s="422" t="n">
        <v>36865</v>
      </c>
      <c r="C16" s="22" t="s">
        <v>155</v>
      </c>
      <c r="D16" s="22"/>
      <c r="E16" s="22" t="s">
        <v>534</v>
      </c>
      <c r="F16" s="423" t="n">
        <v>0.055</v>
      </c>
      <c r="G16" s="22"/>
      <c r="H16" s="22"/>
      <c r="I16" s="22" t="n">
        <v>858</v>
      </c>
      <c r="J16" s="22"/>
      <c r="K16" s="424" t="n">
        <v>44</v>
      </c>
      <c r="L16" s="425" t="n">
        <v>44.125</v>
      </c>
      <c r="M16" s="425" t="n">
        <v>44.125</v>
      </c>
      <c r="N16" s="425" t="n">
        <v>50</v>
      </c>
      <c r="O16" s="426" t="n">
        <v>50</v>
      </c>
      <c r="P16" s="427" t="n">
        <v>0</v>
      </c>
      <c r="Q16" s="427" t="n">
        <v>0</v>
      </c>
      <c r="R16" s="427" t="n">
        <v>0</v>
      </c>
      <c r="S16" s="427" t="n">
        <v>0</v>
      </c>
      <c r="T16" s="427" t="n">
        <v>0</v>
      </c>
      <c r="V16" s="428" t="n">
        <v>0</v>
      </c>
      <c r="W16" s="22"/>
      <c r="X16" s="22"/>
      <c r="Y16" s="22"/>
    </row>
    <row r="17" customFormat="false" ht="15" hidden="false" customHeight="false" outlineLevel="0" collapsed="false">
      <c r="A17" s="422"/>
      <c r="B17" s="422" t="n">
        <v>36864</v>
      </c>
      <c r="C17" s="22" t="s">
        <v>155</v>
      </c>
      <c r="D17" s="22"/>
      <c r="E17" s="22" t="s">
        <v>534</v>
      </c>
      <c r="F17" s="423" t="n">
        <v>0.055</v>
      </c>
      <c r="G17" s="22"/>
      <c r="H17" s="22"/>
      <c r="I17" s="22" t="n">
        <v>429</v>
      </c>
      <c r="J17" s="22"/>
      <c r="K17" s="424" t="n">
        <v>44.5</v>
      </c>
      <c r="L17" s="425" t="n">
        <v>44.5</v>
      </c>
      <c r="M17" s="425" t="n">
        <v>44.5</v>
      </c>
      <c r="N17" s="425" t="n">
        <v>50</v>
      </c>
      <c r="O17" s="426" t="n">
        <v>50</v>
      </c>
      <c r="P17" s="427" t="n">
        <v>0</v>
      </c>
      <c r="Q17" s="427" t="n">
        <v>0</v>
      </c>
      <c r="R17" s="427" t="n">
        <v>0</v>
      </c>
      <c r="S17" s="427" t="n">
        <v>0</v>
      </c>
      <c r="T17" s="427" t="n">
        <v>0</v>
      </c>
      <c r="V17" s="428" t="n">
        <v>0</v>
      </c>
      <c r="W17" s="22"/>
      <c r="X17" s="22"/>
      <c r="Y17" s="22"/>
    </row>
    <row r="18" customFormat="false" ht="15" hidden="false" customHeight="false" outlineLevel="0" collapsed="false">
      <c r="A18" s="422"/>
      <c r="B18" s="422" t="n">
        <v>36866</v>
      </c>
      <c r="C18" s="22" t="s">
        <v>155</v>
      </c>
      <c r="D18" s="22"/>
      <c r="E18" s="22" t="s">
        <v>534</v>
      </c>
      <c r="F18" s="423" t="n">
        <v>0.055</v>
      </c>
      <c r="G18" s="22"/>
      <c r="H18" s="22"/>
      <c r="I18" s="22" t="n">
        <v>429</v>
      </c>
      <c r="J18" s="22"/>
      <c r="K18" s="424" t="n">
        <v>44</v>
      </c>
      <c r="L18" s="425" t="n">
        <v>44</v>
      </c>
      <c r="M18" s="425" t="n">
        <v>44</v>
      </c>
      <c r="N18" s="425" t="n">
        <v>50</v>
      </c>
      <c r="O18" s="426" t="n">
        <v>50</v>
      </c>
      <c r="P18" s="427" t="n">
        <v>0</v>
      </c>
      <c r="Q18" s="427" t="n">
        <v>0</v>
      </c>
      <c r="R18" s="427" t="n">
        <v>0</v>
      </c>
      <c r="S18" s="427" t="n">
        <v>0</v>
      </c>
      <c r="T18" s="427" t="n">
        <v>0</v>
      </c>
      <c r="V18" s="428" t="n">
        <v>0</v>
      </c>
      <c r="W18" s="22"/>
      <c r="X18" s="22"/>
      <c r="Y18" s="22"/>
    </row>
    <row r="19" customFormat="false" ht="15" hidden="false" customHeight="false" outlineLevel="0" collapsed="false">
      <c r="A19" s="422"/>
      <c r="B19" s="422" t="n">
        <v>36868</v>
      </c>
      <c r="C19" s="22" t="s">
        <v>155</v>
      </c>
      <c r="D19" s="22"/>
      <c r="E19" s="22" t="s">
        <v>534</v>
      </c>
      <c r="F19" s="423" t="n">
        <v>0.055</v>
      </c>
      <c r="G19" s="22"/>
      <c r="H19" s="22"/>
      <c r="I19" s="22" t="n">
        <v>425</v>
      </c>
      <c r="J19" s="22"/>
      <c r="K19" s="424" t="n">
        <v>44</v>
      </c>
      <c r="L19" s="425" t="n">
        <v>44</v>
      </c>
      <c r="M19" s="425" t="n">
        <v>44</v>
      </c>
      <c r="N19" s="22" t="n">
        <v>50</v>
      </c>
      <c r="O19" s="426" t="n">
        <v>50</v>
      </c>
      <c r="P19" s="427" t="n">
        <v>0</v>
      </c>
      <c r="Q19" s="427" t="n">
        <v>0</v>
      </c>
      <c r="R19" s="427" t="n">
        <v>0</v>
      </c>
      <c r="S19" s="427" t="n">
        <v>0</v>
      </c>
      <c r="T19" s="427" t="n">
        <v>0</v>
      </c>
      <c r="V19" s="428" t="n">
        <v>0</v>
      </c>
      <c r="W19" s="22"/>
      <c r="X19" s="22"/>
      <c r="Y19" s="22"/>
    </row>
    <row r="20" customFormat="false" ht="15" hidden="false" customHeight="false" outlineLevel="0" collapsed="false">
      <c r="A20" s="422"/>
      <c r="B20" s="422" t="n">
        <v>36881</v>
      </c>
      <c r="C20" s="22" t="s">
        <v>155</v>
      </c>
      <c r="D20" s="22"/>
      <c r="E20" s="22" t="s">
        <v>534</v>
      </c>
      <c r="F20" s="423" t="n">
        <v>0.055</v>
      </c>
      <c r="G20" s="22"/>
      <c r="H20" s="22"/>
      <c r="I20" s="22" t="n">
        <v>-2000</v>
      </c>
      <c r="J20" s="22"/>
      <c r="K20" s="424" t="n">
        <v>58.5</v>
      </c>
      <c r="L20" s="425" t="n">
        <v>58.5</v>
      </c>
      <c r="M20" s="425" t="n">
        <v>58.5</v>
      </c>
      <c r="N20" s="22" t="n">
        <v>58.5</v>
      </c>
      <c r="O20" s="426" t="n">
        <v>58.5</v>
      </c>
      <c r="P20" s="427" t="n">
        <v>0</v>
      </c>
      <c r="Q20" s="427" t="n">
        <v>0</v>
      </c>
      <c r="R20" s="427" t="n">
        <v>0</v>
      </c>
      <c r="S20" s="427" t="n">
        <v>0</v>
      </c>
      <c r="T20" s="427" t="n">
        <v>0</v>
      </c>
      <c r="V20" s="428" t="n">
        <v>0</v>
      </c>
      <c r="W20" s="22"/>
      <c r="X20" s="22"/>
      <c r="Y20" s="22"/>
    </row>
    <row r="21" customFormat="false" ht="15" hidden="false" customHeight="false" outlineLevel="0" collapsed="false">
      <c r="A21" s="422"/>
      <c r="B21" s="422" t="n">
        <v>36902</v>
      </c>
      <c r="C21" s="22" t="s">
        <v>100</v>
      </c>
      <c r="D21" s="22"/>
      <c r="E21" s="22" t="s">
        <v>535</v>
      </c>
      <c r="F21" s="429" t="n">
        <v>0.05</v>
      </c>
      <c r="G21" s="22"/>
      <c r="H21" s="22"/>
      <c r="I21" s="22" t="n">
        <v>10000</v>
      </c>
      <c r="J21" s="22"/>
      <c r="K21" s="424" t="n">
        <v>102.16</v>
      </c>
      <c r="L21" s="22" t="n">
        <v>102.16</v>
      </c>
      <c r="M21" s="22" t="n">
        <v>102.16</v>
      </c>
      <c r="N21" s="22" t="n">
        <v>101.8</v>
      </c>
      <c r="O21" s="426" t="n">
        <v>101.8</v>
      </c>
      <c r="P21" s="427" t="n">
        <v>0</v>
      </c>
      <c r="Q21" s="427" t="n">
        <v>0</v>
      </c>
      <c r="R21" s="427" t="n">
        <v>0</v>
      </c>
      <c r="S21" s="427" t="n">
        <v>0</v>
      </c>
      <c r="T21" s="427" t="n">
        <v>0</v>
      </c>
      <c r="V21" s="425" t="n">
        <v>0</v>
      </c>
      <c r="W21" s="22"/>
      <c r="X21" s="22"/>
      <c r="Y21" s="22"/>
    </row>
    <row r="22" customFormat="false" ht="15" hidden="false" customHeight="false" outlineLevel="0" collapsed="false">
      <c r="A22" s="422"/>
      <c r="B22" s="422" t="n">
        <v>36902</v>
      </c>
      <c r="C22" s="22" t="s">
        <v>100</v>
      </c>
      <c r="D22" s="22"/>
      <c r="E22" s="22" t="s">
        <v>536</v>
      </c>
      <c r="F22" s="430" t="n">
        <v>0.06125</v>
      </c>
      <c r="G22" s="22"/>
      <c r="H22" s="22"/>
      <c r="I22" s="22" t="n">
        <v>-10000</v>
      </c>
      <c r="J22" s="22"/>
      <c r="K22" s="424" t="n">
        <v>101.08</v>
      </c>
      <c r="L22" s="22" t="n">
        <v>101.08</v>
      </c>
      <c r="M22" s="22" t="n">
        <v>101.08</v>
      </c>
      <c r="N22" s="22" t="n">
        <v>100.317</v>
      </c>
      <c r="O22" s="426" t="n">
        <v>100.317</v>
      </c>
      <c r="P22" s="427" t="n">
        <v>0</v>
      </c>
      <c r="Q22" s="427" t="n">
        <v>0</v>
      </c>
      <c r="R22" s="427" t="n">
        <v>0</v>
      </c>
      <c r="S22" s="427" t="n">
        <v>0</v>
      </c>
      <c r="T22" s="427" t="n">
        <v>0</v>
      </c>
      <c r="V22" s="425" t="n">
        <v>0</v>
      </c>
      <c r="W22" s="22"/>
      <c r="X22" s="22"/>
      <c r="Y22" s="22"/>
    </row>
    <row r="23" customFormat="false" ht="15.75" hidden="false" customHeight="false" outlineLevel="0" collapsed="false">
      <c r="A23" s="417"/>
      <c r="B23" s="417" t="n">
        <v>36892</v>
      </c>
      <c r="C23" s="418" t="s">
        <v>155</v>
      </c>
      <c r="D23" s="418"/>
      <c r="E23" s="418" t="s">
        <v>537</v>
      </c>
      <c r="F23" s="418" t="n">
        <v>7.625</v>
      </c>
      <c r="G23" s="418" t="n">
        <v>10</v>
      </c>
      <c r="I23" s="0" t="n">
        <v>-2000</v>
      </c>
      <c r="K23" s="419" t="n">
        <v>68</v>
      </c>
      <c r="L23" s="260" t="n">
        <v>71.5</v>
      </c>
      <c r="M23" s="260" t="n">
        <v>71.5</v>
      </c>
      <c r="N23" s="260" t="n">
        <v>71.5</v>
      </c>
      <c r="O23" s="431" t="n">
        <v>68</v>
      </c>
      <c r="P23" s="432" t="n">
        <f aca="false">((O23-K23)*I23*10)/VLOOKUP(C23,'FX Rates'!$A$2:$B$4,2,0)</f>
        <v>-0</v>
      </c>
      <c r="Q23" s="432" t="n">
        <f aca="false">(O23-N23)*I23*10</f>
        <v>70000</v>
      </c>
      <c r="R23" s="432" t="n">
        <f aca="false">Q23/VLOOKUP(C23,'FX Rates'!$A$2:$B$4,2,0)</f>
        <v>70000</v>
      </c>
      <c r="S23" s="432" t="n">
        <f aca="false">((O23-L23)*I23*10)/VLOOKUP(C23,'FX Rates'!$A$2:$B$4,2,0)</f>
        <v>70000</v>
      </c>
      <c r="T23" s="432" t="n">
        <f aca="false">((O23-M23)*I23*10)/VLOOKUP(C23,'FX Rates'!$A$2:$B$4,2,0)</f>
        <v>70000</v>
      </c>
      <c r="V23" s="286" t="n">
        <v>-70000</v>
      </c>
      <c r="W23" s="0" t="n">
        <v>70000</v>
      </c>
      <c r="X23" s="0" t="n">
        <v>-70000</v>
      </c>
    </row>
    <row r="24" customFormat="false" ht="13.5" hidden="false" customHeight="true" outlineLevel="0" collapsed="false">
      <c r="A24" s="417"/>
      <c r="B24" s="417" t="n">
        <v>36923</v>
      </c>
      <c r="C24" s="418" t="s">
        <v>155</v>
      </c>
      <c r="D24" s="418"/>
      <c r="E24" s="418" t="s">
        <v>538</v>
      </c>
      <c r="F24" s="418" t="n">
        <v>6.875</v>
      </c>
      <c r="G24" s="418" t="n">
        <v>4</v>
      </c>
      <c r="I24" s="0" t="n">
        <v>-3000</v>
      </c>
      <c r="K24" s="433" t="n">
        <v>80.66666666</v>
      </c>
      <c r="L24" s="260" t="n">
        <v>83</v>
      </c>
      <c r="M24" s="260" t="n">
        <v>83</v>
      </c>
      <c r="N24" s="260" t="n">
        <v>83</v>
      </c>
      <c r="O24" s="420" t="n">
        <v>82</v>
      </c>
      <c r="P24" s="432" t="n">
        <f aca="false">((O24-K24)*I24*10)/VLOOKUP(C24,'FX Rates'!$A$2:$B$4,2,0)</f>
        <v>-40000.0001999999</v>
      </c>
      <c r="Q24" s="432" t="n">
        <f aca="false">(O24-N24)*I24*10</f>
        <v>30000</v>
      </c>
      <c r="R24" s="432" t="n">
        <f aca="false">Q24/VLOOKUP(C24,'FX Rates'!$A$2:$B$4,2,0)</f>
        <v>30000</v>
      </c>
      <c r="S24" s="432" t="n">
        <f aca="false">((O24-L24)*I24*10)/VLOOKUP(C24,'FX Rates'!$A$2:$B$4,2,0)</f>
        <v>30000</v>
      </c>
      <c r="T24" s="432" t="n">
        <f aca="false">((O24-M24)*I24*10)/VLOOKUP(C24,'FX Rates'!$A$2:$B$4,2,0)</f>
        <v>30000</v>
      </c>
      <c r="V24" s="286" t="n">
        <v>-70000.0001999999</v>
      </c>
      <c r="W24" s="0" t="n">
        <v>90000</v>
      </c>
      <c r="X24" s="0" t="n">
        <v>-70000.0001999999</v>
      </c>
    </row>
    <row r="25" customFormat="false" ht="12.75" hidden="false" customHeight="false" outlineLevel="0" collapsed="false">
      <c r="A25" s="422"/>
      <c r="B25" s="422" t="n">
        <v>36945</v>
      </c>
      <c r="C25" s="22" t="s">
        <v>155</v>
      </c>
      <c r="D25" s="22"/>
      <c r="E25" s="22" t="s">
        <v>539</v>
      </c>
      <c r="F25" s="22" t="n">
        <v>7.375</v>
      </c>
      <c r="G25" s="434" t="n">
        <v>38657</v>
      </c>
      <c r="H25" s="22"/>
      <c r="I25" s="22" t="n">
        <v>9000</v>
      </c>
      <c r="J25" s="22"/>
      <c r="K25" s="424" t="n">
        <v>100</v>
      </c>
      <c r="L25" s="22" t="n">
        <v>100</v>
      </c>
      <c r="M25" s="22" t="n">
        <v>100</v>
      </c>
      <c r="N25" s="22" t="n">
        <v>100</v>
      </c>
      <c r="O25" s="22" t="n">
        <v>100</v>
      </c>
      <c r="P25" s="427" t="n">
        <f aca="false">((O25-K25)*I25*10)/VLOOKUP(C25,'FX Rates'!$A$2:$B$4,2,0)</f>
        <v>0</v>
      </c>
      <c r="Q25" s="427" t="n">
        <f aca="false">(O25-N25)*I25*10</f>
        <v>0</v>
      </c>
      <c r="R25" s="427" t="n">
        <f aca="false">Q25/VLOOKUP(C25,'FX Rates'!$A$2:$B$4,2,0)</f>
        <v>0</v>
      </c>
      <c r="S25" s="427" t="n">
        <f aca="false">((O25-L25)*I25*10)/VLOOKUP(C25,'FX Rates'!$A$2:$B$4,2,0)</f>
        <v>0</v>
      </c>
      <c r="T25" s="427" t="n">
        <f aca="false">((O25-M25)*I25*10)/VLOOKUP(C25,'FX Rates'!$A$2:$B$4,2,0)</f>
        <v>0</v>
      </c>
      <c r="V25" s="22" t="n">
        <v>0</v>
      </c>
      <c r="W25" s="22" t="n">
        <v>2204100</v>
      </c>
      <c r="X25" s="22" t="n">
        <v>0</v>
      </c>
      <c r="Y25" s="22" t="n">
        <v>0</v>
      </c>
    </row>
    <row r="26" customFormat="false" ht="12.75" hidden="false" customHeight="false" outlineLevel="0" collapsed="false">
      <c r="A26" s="422"/>
      <c r="B26" s="422" t="n">
        <v>36945</v>
      </c>
      <c r="C26" s="22" t="s">
        <v>155</v>
      </c>
      <c r="D26" s="22"/>
      <c r="E26" s="22" t="s">
        <v>539</v>
      </c>
      <c r="F26" s="22" t="n">
        <v>7.73</v>
      </c>
      <c r="G26" s="434" t="n">
        <v>38321</v>
      </c>
      <c r="H26" s="22"/>
      <c r="I26" s="22" t="n">
        <v>500</v>
      </c>
      <c r="J26" s="22"/>
      <c r="K26" s="424" t="n">
        <v>100</v>
      </c>
      <c r="L26" s="22" t="n">
        <v>100</v>
      </c>
      <c r="M26" s="22" t="n">
        <v>100</v>
      </c>
      <c r="N26" s="22" t="n">
        <v>100</v>
      </c>
      <c r="O26" s="22" t="n">
        <v>100</v>
      </c>
      <c r="P26" s="427" t="n">
        <f aca="false">((O26-K26)*I26*10)/VLOOKUP(C26,'FX Rates'!$A$2:$B$4,2,0)</f>
        <v>0</v>
      </c>
      <c r="Q26" s="427" t="n">
        <f aca="false">(O26-N26)*I26*10</f>
        <v>0</v>
      </c>
      <c r="R26" s="427" t="n">
        <f aca="false">Q26/VLOOKUP(C26,'FX Rates'!$A$2:$B$4,2,0)</f>
        <v>0</v>
      </c>
      <c r="S26" s="427" t="n">
        <f aca="false">((O26-L26)*I26*10)/VLOOKUP(C26,'FX Rates'!$A$2:$B$4,2,0)</f>
        <v>0</v>
      </c>
      <c r="T26" s="427" t="n">
        <f aca="false">((O26-M26)*I26*10)/VLOOKUP(C26,'FX Rates'!$A$2:$B$4,2,0)</f>
        <v>0</v>
      </c>
      <c r="V26" s="22" t="n">
        <v>0</v>
      </c>
      <c r="W26" s="22" t="n">
        <v>122450</v>
      </c>
      <c r="X26" s="22" t="n">
        <v>0</v>
      </c>
      <c r="Y26" s="22" t="n">
        <v>0</v>
      </c>
    </row>
    <row r="27" customFormat="false" ht="12.75" hidden="false" customHeight="false" outlineLevel="0" collapsed="false">
      <c r="A27" s="422"/>
      <c r="B27" s="422" t="n">
        <v>36946</v>
      </c>
      <c r="C27" s="22" t="s">
        <v>155</v>
      </c>
      <c r="D27" s="22"/>
      <c r="E27" s="22" t="s">
        <v>539</v>
      </c>
      <c r="F27" s="22" t="n">
        <v>6.29</v>
      </c>
      <c r="G27" s="434" t="n">
        <v>37691</v>
      </c>
      <c r="H27" s="22"/>
      <c r="I27" s="22" t="n">
        <v>500</v>
      </c>
      <c r="J27" s="22"/>
      <c r="K27" s="424" t="n">
        <v>100</v>
      </c>
      <c r="L27" s="22" t="n">
        <v>100</v>
      </c>
      <c r="M27" s="22" t="n">
        <v>100</v>
      </c>
      <c r="N27" s="22" t="n">
        <v>100</v>
      </c>
      <c r="O27" s="22" t="n">
        <v>100</v>
      </c>
      <c r="P27" s="427" t="n">
        <f aca="false">((O27-K27)*I27*10)/VLOOKUP(C27,'FX Rates'!$A$2:$B$4,2,0)</f>
        <v>0</v>
      </c>
      <c r="Q27" s="427" t="n">
        <f aca="false">(O27-N27)*I27*10</f>
        <v>0</v>
      </c>
      <c r="R27" s="427" t="n">
        <f aca="false">Q27/VLOOKUP(C27,'FX Rates'!$A$2:$B$4,2,0)</f>
        <v>0</v>
      </c>
      <c r="S27" s="427" t="n">
        <f aca="false">((O27-L27)*I27*10)/VLOOKUP(C27,'FX Rates'!$A$2:$B$4,2,0)</f>
        <v>0</v>
      </c>
      <c r="T27" s="427" t="n">
        <f aca="false">((O27-M27)*I27*10)/VLOOKUP(C27,'FX Rates'!$A$2:$B$4,2,0)</f>
        <v>0</v>
      </c>
      <c r="V27" s="22" t="n">
        <v>0</v>
      </c>
      <c r="W27" s="22" t="n">
        <v>122450</v>
      </c>
      <c r="X27" s="22" t="n">
        <v>0</v>
      </c>
      <c r="Y27" s="22" t="n">
        <v>0</v>
      </c>
    </row>
    <row r="28" customFormat="false" ht="12.75" hidden="false" customHeight="false" outlineLevel="0" collapsed="false">
      <c r="A28" s="422"/>
      <c r="B28" s="422" t="n">
        <v>36977</v>
      </c>
      <c r="C28" s="22" t="s">
        <v>155</v>
      </c>
      <c r="D28" s="22"/>
      <c r="E28" s="22" t="s">
        <v>539</v>
      </c>
      <c r="F28" s="22" t="n">
        <v>7.375</v>
      </c>
      <c r="G28" s="434" t="n">
        <v>38657</v>
      </c>
      <c r="H28" s="22"/>
      <c r="I28" s="22" t="n">
        <v>-9000</v>
      </c>
      <c r="J28" s="22"/>
      <c r="K28" s="424" t="n">
        <v>100</v>
      </c>
      <c r="L28" s="22" t="n">
        <v>100</v>
      </c>
      <c r="M28" s="22" t="n">
        <v>100</v>
      </c>
      <c r="N28" s="22" t="n">
        <v>100</v>
      </c>
      <c r="O28" s="22" t="n">
        <v>100</v>
      </c>
      <c r="P28" s="427" t="n">
        <v>0</v>
      </c>
      <c r="Q28" s="427" t="n">
        <v>0</v>
      </c>
      <c r="R28" s="427" t="n">
        <v>0</v>
      </c>
      <c r="S28" s="427" t="n">
        <v>0</v>
      </c>
      <c r="T28" s="427" t="n">
        <v>0</v>
      </c>
      <c r="V28" s="22" t="n">
        <v>0</v>
      </c>
      <c r="W28" s="22" t="n">
        <v>2204100</v>
      </c>
      <c r="X28" s="22" t="n">
        <v>0</v>
      </c>
      <c r="Y28" s="22" t="n">
        <v>0</v>
      </c>
    </row>
    <row r="29" customFormat="false" ht="12.75" hidden="false" customHeight="false" outlineLevel="0" collapsed="false">
      <c r="A29" s="422"/>
      <c r="B29" s="422" t="n">
        <v>36949</v>
      </c>
      <c r="C29" s="22" t="s">
        <v>155</v>
      </c>
      <c r="D29" s="22"/>
      <c r="E29" s="22" t="s">
        <v>539</v>
      </c>
      <c r="F29" s="22" t="n">
        <v>7.73</v>
      </c>
      <c r="G29" s="434" t="n">
        <v>38321</v>
      </c>
      <c r="H29" s="22"/>
      <c r="I29" s="22" t="n">
        <v>-500</v>
      </c>
      <c r="J29" s="22"/>
      <c r="K29" s="424" t="n">
        <v>100</v>
      </c>
      <c r="L29" s="22" t="n">
        <v>100</v>
      </c>
      <c r="M29" s="22" t="n">
        <v>100</v>
      </c>
      <c r="N29" s="22" t="n">
        <v>100</v>
      </c>
      <c r="O29" s="22" t="n">
        <v>100</v>
      </c>
      <c r="P29" s="427" t="n">
        <v>0</v>
      </c>
      <c r="Q29" s="427" t="n">
        <v>0</v>
      </c>
      <c r="R29" s="427" t="n">
        <v>0</v>
      </c>
      <c r="S29" s="427" t="n">
        <v>0</v>
      </c>
      <c r="T29" s="427" t="n">
        <v>0</v>
      </c>
      <c r="V29" s="22" t="n">
        <v>0</v>
      </c>
      <c r="W29" s="22" t="n">
        <v>122450</v>
      </c>
      <c r="X29" s="22" t="n">
        <v>0</v>
      </c>
      <c r="Y29" s="22" t="n">
        <v>0</v>
      </c>
    </row>
    <row r="30" customFormat="false" ht="12.75" hidden="false" customHeight="false" outlineLevel="0" collapsed="false">
      <c r="A30" s="422"/>
      <c r="B30" s="422" t="n">
        <v>36949</v>
      </c>
      <c r="C30" s="22" t="s">
        <v>155</v>
      </c>
      <c r="D30" s="22"/>
      <c r="E30" s="22" t="s">
        <v>539</v>
      </c>
      <c r="F30" s="22" t="n">
        <v>6.29</v>
      </c>
      <c r="G30" s="434" t="n">
        <v>37691</v>
      </c>
      <c r="H30" s="22"/>
      <c r="I30" s="22" t="n">
        <v>500</v>
      </c>
      <c r="J30" s="22"/>
      <c r="K30" s="424" t="n">
        <v>100</v>
      </c>
      <c r="L30" s="22" t="n">
        <v>100</v>
      </c>
      <c r="M30" s="22" t="n">
        <v>100</v>
      </c>
      <c r="N30" s="22" t="n">
        <v>100</v>
      </c>
      <c r="O30" s="22" t="n">
        <v>100</v>
      </c>
      <c r="P30" s="427" t="n">
        <v>0</v>
      </c>
      <c r="Q30" s="427" t="n">
        <v>0</v>
      </c>
      <c r="R30" s="427" t="n">
        <v>0</v>
      </c>
      <c r="S30" s="427" t="n">
        <v>0</v>
      </c>
      <c r="T30" s="427" t="n">
        <v>0</v>
      </c>
      <c r="V30" s="22" t="n">
        <v>0</v>
      </c>
      <c r="W30" s="22" t="n">
        <v>122450</v>
      </c>
      <c r="X30" s="22" t="n">
        <v>0</v>
      </c>
      <c r="Y30" s="22" t="n">
        <v>0</v>
      </c>
    </row>
    <row r="31" customFormat="false" ht="12.75" hidden="false" customHeight="false" outlineLevel="0" collapsed="false">
      <c r="A31" s="417"/>
      <c r="B31" s="417" t="n">
        <v>36952</v>
      </c>
      <c r="C31" s="418" t="s">
        <v>100</v>
      </c>
      <c r="D31" s="418"/>
      <c r="E31" s="418" t="s">
        <v>540</v>
      </c>
      <c r="F31" s="418" t="n">
        <v>6</v>
      </c>
      <c r="G31" s="435" t="n">
        <v>38791</v>
      </c>
      <c r="I31" s="0" t="n">
        <v>10000</v>
      </c>
      <c r="K31" s="419" t="n">
        <v>99.486</v>
      </c>
      <c r="L31" s="260" t="n">
        <v>100.627483</v>
      </c>
      <c r="M31" s="260" t="n">
        <v>100.627483</v>
      </c>
      <c r="N31" s="260" t="n">
        <v>100.627483</v>
      </c>
      <c r="O31" s="420" t="n">
        <v>100.627483</v>
      </c>
      <c r="P31" s="432" t="n">
        <f aca="false">((O31-K31)*I31*10)/VLOOKUP(C31,'FX Rates'!$A$2:$B$4,2,0)</f>
        <v>100564.6523</v>
      </c>
      <c r="Q31" s="432" t="n">
        <f aca="false">(O31-N31)*I31*10</f>
        <v>0</v>
      </c>
      <c r="R31" s="432" t="n">
        <f aca="false">Q31/VLOOKUP(C31,'FX Rates'!$A$2:$B$4,2,0)</f>
        <v>0</v>
      </c>
      <c r="S31" s="432" t="n">
        <f aca="false">((O31-L31)*I31*10)/VLOOKUP(C31,'FX Rates'!$A$2:$B$4,2,0)</f>
        <v>0</v>
      </c>
      <c r="T31" s="432" t="n">
        <f aca="false">((O31-M31)*I31*10)/VLOOKUP(C31,'FX Rates'!$A$2:$B$4,2,0)</f>
        <v>0</v>
      </c>
      <c r="V31" s="0" t="n">
        <v>100165.13325</v>
      </c>
      <c r="W31" s="0" t="n">
        <v>100165.13325</v>
      </c>
      <c r="X31" s="0" t="n">
        <v>100165.13325</v>
      </c>
    </row>
    <row r="32" customFormat="false" ht="12.75" hidden="false" customHeight="false" outlineLevel="0" collapsed="false">
      <c r="A32" s="417"/>
      <c r="B32" s="417" t="n">
        <v>36952</v>
      </c>
      <c r="C32" s="418" t="s">
        <v>100</v>
      </c>
      <c r="D32" s="418"/>
      <c r="E32" s="418" t="s">
        <v>541</v>
      </c>
      <c r="F32" s="418" t="n">
        <v>5</v>
      </c>
      <c r="G32" s="418" t="n">
        <v>2006</v>
      </c>
      <c r="I32" s="0" t="n">
        <v>-10000</v>
      </c>
      <c r="K32" s="419" t="n">
        <v>102.19</v>
      </c>
      <c r="L32" s="260" t="n">
        <v>103.15</v>
      </c>
      <c r="M32" s="260" t="n">
        <v>103.15</v>
      </c>
      <c r="N32" s="260" t="n">
        <v>103.15</v>
      </c>
      <c r="O32" s="420" t="n">
        <v>103.15</v>
      </c>
      <c r="P32" s="432" t="n">
        <f aca="false">((O32-K32)*I32*10)/VLOOKUP(C32,'FX Rates'!$A$2:$B$4,2,0)</f>
        <v>-84576.0000000012</v>
      </c>
      <c r="Q32" s="432" t="n">
        <f aca="false">(O32-N32)*I32*10</f>
        <v>-0</v>
      </c>
      <c r="R32" s="432" t="n">
        <f aca="false">Q32/VLOOKUP(C32,'FX Rates'!$A$2:$B$4,2,0)</f>
        <v>-0</v>
      </c>
      <c r="S32" s="432" t="n">
        <f aca="false">((O32-L32)*I32*10)/VLOOKUP(C32,'FX Rates'!$A$2:$B$4,2,0)</f>
        <v>-0</v>
      </c>
      <c r="T32" s="432" t="n">
        <f aca="false">((O32-M32)*I32*10)/VLOOKUP(C32,'FX Rates'!$A$2:$B$4,2,0)</f>
        <v>-0</v>
      </c>
      <c r="V32" s="0" t="n">
        <v>-84240.0000000014</v>
      </c>
      <c r="W32" s="0" t="n">
        <v>-84240.0000000014</v>
      </c>
      <c r="X32" s="0" t="n">
        <v>-84240.0000000014</v>
      </c>
    </row>
    <row r="33" customFormat="false" ht="12.75" hidden="false" customHeight="false" outlineLevel="0" collapsed="false">
      <c r="A33" s="417"/>
      <c r="B33" s="417" t="n">
        <v>36966</v>
      </c>
      <c r="C33" s="418" t="s">
        <v>155</v>
      </c>
      <c r="D33" s="418"/>
      <c r="E33" s="418" t="s">
        <v>537</v>
      </c>
      <c r="F33" s="418" t="n">
        <v>7.625</v>
      </c>
      <c r="G33" s="418" t="n">
        <v>10</v>
      </c>
      <c r="I33" s="0" t="n">
        <v>-2000</v>
      </c>
      <c r="K33" s="419" t="n">
        <v>67.5</v>
      </c>
      <c r="L33" s="260" t="n">
        <v>71.5</v>
      </c>
      <c r="M33" s="260" t="n">
        <v>71.5</v>
      </c>
      <c r="N33" s="260" t="n">
        <v>71.5</v>
      </c>
      <c r="O33" s="436" t="n">
        <f aca="false">O23</f>
        <v>68</v>
      </c>
      <c r="P33" s="432" t="n">
        <f aca="false">((O33-K33)*I33*10)/VLOOKUP(C33,'FX Rates'!$A$2:$B$4,2,0)</f>
        <v>-10000</v>
      </c>
      <c r="Q33" s="432" t="n">
        <f aca="false">(O33-N33)*I33*10</f>
        <v>70000</v>
      </c>
      <c r="R33" s="432" t="n">
        <f aca="false">Q33/VLOOKUP(C33,'FX Rates'!$A$2:$B$4,2,0)</f>
        <v>70000</v>
      </c>
      <c r="S33" s="432" t="n">
        <f aca="false">((O33-L33)*I33*10)/VLOOKUP(C33,'FX Rates'!$A$2:$B$4,2,0)</f>
        <v>70000</v>
      </c>
      <c r="T33" s="432" t="n">
        <f aca="false">((O33-M33)*I33*10)/VLOOKUP(C33,'FX Rates'!$A$2:$B$4,2,0)</f>
        <v>70000</v>
      </c>
      <c r="V33" s="0" t="n">
        <v>-80000</v>
      </c>
      <c r="W33" s="0" t="n">
        <v>-80000</v>
      </c>
      <c r="X33" s="0" t="n">
        <v>-80000</v>
      </c>
    </row>
    <row r="34" customFormat="false" ht="12.75" hidden="false" customHeight="false" outlineLevel="0" collapsed="false">
      <c r="A34" s="417"/>
      <c r="B34" s="417" t="n">
        <v>36966</v>
      </c>
      <c r="C34" s="418" t="s">
        <v>155</v>
      </c>
      <c r="D34" s="418"/>
      <c r="E34" s="418" t="s">
        <v>538</v>
      </c>
      <c r="F34" s="418" t="n">
        <v>6.875</v>
      </c>
      <c r="G34" s="418" t="n">
        <v>4</v>
      </c>
      <c r="I34" s="0" t="n">
        <v>-2000</v>
      </c>
      <c r="K34" s="419" t="n">
        <v>79</v>
      </c>
      <c r="L34" s="260" t="n">
        <v>83</v>
      </c>
      <c r="M34" s="260" t="n">
        <v>83</v>
      </c>
      <c r="N34" s="260" t="n">
        <v>83</v>
      </c>
      <c r="O34" s="420" t="n">
        <f aca="false">O24</f>
        <v>82</v>
      </c>
      <c r="P34" s="432" t="n">
        <f aca="false">((O34-K34)*I34*10)/VLOOKUP(C34,'FX Rates'!$A$2:$B$4,2,0)</f>
        <v>-60000</v>
      </c>
      <c r="Q34" s="432" t="n">
        <f aca="false">(O34-N34)*I34*10</f>
        <v>20000</v>
      </c>
      <c r="R34" s="432" t="n">
        <f aca="false">Q34/VLOOKUP(C34,'FX Rates'!$A$2:$B$4,2,0)</f>
        <v>20000</v>
      </c>
      <c r="S34" s="432" t="n">
        <f aca="false">((O34-L34)*I34*10)/VLOOKUP(C34,'FX Rates'!$A$2:$B$4,2,0)</f>
        <v>20000</v>
      </c>
      <c r="T34" s="432" t="n">
        <f aca="false">((O34-M34)*I34*10)/VLOOKUP(C34,'FX Rates'!$A$2:$B$4,2,0)</f>
        <v>20000</v>
      </c>
      <c r="V34" s="0" t="n">
        <v>-80000</v>
      </c>
      <c r="W34" s="0" t="n">
        <v>-80000</v>
      </c>
      <c r="X34" s="0" t="n">
        <v>-80000</v>
      </c>
    </row>
    <row r="35" customFormat="false" ht="12.75" hidden="false" customHeight="false" outlineLevel="0" collapsed="false">
      <c r="A35" s="417"/>
      <c r="B35" s="417" t="n">
        <v>36966</v>
      </c>
      <c r="C35" s="418" t="s">
        <v>100</v>
      </c>
      <c r="D35" s="418"/>
      <c r="E35" s="418" t="s">
        <v>542</v>
      </c>
      <c r="F35" s="418" t="n">
        <v>6</v>
      </c>
      <c r="G35" s="435" t="n">
        <v>39527</v>
      </c>
      <c r="I35" s="0" t="n">
        <v>10000</v>
      </c>
      <c r="K35" s="419" t="n">
        <v>99.98</v>
      </c>
      <c r="L35" s="260" t="n">
        <v>99.98</v>
      </c>
      <c r="M35" s="260" t="n">
        <v>99.98</v>
      </c>
      <c r="N35" s="260" t="n">
        <v>99.98</v>
      </c>
      <c r="O35" s="420" t="n">
        <v>99.98</v>
      </c>
      <c r="P35" s="432" t="n">
        <f aca="false">((O35-K35)*I35*10)/VLOOKUP(C35,'FX Rates'!$A$2:$B$4,2,0)</f>
        <v>0</v>
      </c>
      <c r="Q35" s="432" t="n">
        <f aca="false">(O35-N35)*I35*10</f>
        <v>0</v>
      </c>
      <c r="R35" s="432" t="n">
        <f aca="false">Q35/VLOOKUP(C35,'FX Rates'!$A$2:$B$4,2,0)</f>
        <v>0</v>
      </c>
      <c r="S35" s="432" t="n">
        <f aca="false">((O35-L35)*I35*10)/VLOOKUP(C35,'FX Rates'!$A$2:$B$4,2,0)</f>
        <v>0</v>
      </c>
      <c r="T35" s="432" t="n">
        <f aca="false">((O35-M35)*I35*10)/VLOOKUP(C35,'FX Rates'!$A$2:$B$4,2,0)</f>
        <v>0</v>
      </c>
      <c r="V35" s="0" t="n">
        <v>0</v>
      </c>
      <c r="W35" s="0" t="n">
        <v>0</v>
      </c>
      <c r="X35" s="0" t="n">
        <v>0</v>
      </c>
    </row>
    <row r="36" customFormat="false" ht="12.75" hidden="false" customHeight="false" outlineLevel="0" collapsed="false">
      <c r="A36" s="417"/>
      <c r="B36" s="417" t="n">
        <v>36966</v>
      </c>
      <c r="C36" s="418" t="s">
        <v>100</v>
      </c>
      <c r="D36" s="418"/>
      <c r="E36" s="418" t="s">
        <v>543</v>
      </c>
      <c r="F36" s="418" t="n">
        <v>5.25</v>
      </c>
      <c r="G36" s="435" t="n">
        <v>39451</v>
      </c>
      <c r="I36" s="0" t="n">
        <v>-9500</v>
      </c>
      <c r="K36" s="419" t="n">
        <v>104.198003</v>
      </c>
      <c r="L36" s="260" t="n">
        <v>104.198003</v>
      </c>
      <c r="M36" s="260" t="n">
        <v>104.198003</v>
      </c>
      <c r="N36" s="260" t="n">
        <v>104.198003</v>
      </c>
      <c r="O36" s="420" t="n">
        <v>104.198003</v>
      </c>
      <c r="P36" s="432" t="n">
        <f aca="false">((O36-K36)*I36*10)/VLOOKUP(C36,'FX Rates'!$A$2:$B$4,2,0)</f>
        <v>-0</v>
      </c>
      <c r="Q36" s="432" t="n">
        <f aca="false">(O36-N36)*I36*10</f>
        <v>-0</v>
      </c>
      <c r="R36" s="432" t="n">
        <f aca="false">Q36/VLOOKUP(C36,'FX Rates'!$A$2:$B$4,2,0)</f>
        <v>-0</v>
      </c>
      <c r="S36" s="432" t="n">
        <f aca="false">((O36-L36)*I36*10)/VLOOKUP(C36,'FX Rates'!$A$2:$B$4,2,0)</f>
        <v>-0</v>
      </c>
      <c r="T36" s="432" t="n">
        <f aca="false">((O36-M36)*I36*10)/VLOOKUP(C36,'FX Rates'!$A$2:$B$4,2,0)</f>
        <v>-0</v>
      </c>
      <c r="V36" s="0" t="n">
        <v>0</v>
      </c>
      <c r="W36" s="0" t="n">
        <v>0</v>
      </c>
      <c r="X36" s="0" t="n">
        <v>0</v>
      </c>
    </row>
    <row r="37" customFormat="false" ht="12.75" hidden="false" customHeight="false" outlineLevel="0" collapsed="false">
      <c r="A37" s="417"/>
      <c r="B37" s="417" t="n">
        <v>36966</v>
      </c>
      <c r="C37" s="418" t="s">
        <v>155</v>
      </c>
      <c r="D37" s="418"/>
      <c r="E37" s="418" t="s">
        <v>544</v>
      </c>
      <c r="F37" s="418" t="n">
        <v>10.75</v>
      </c>
      <c r="G37" s="435" t="n">
        <v>38991</v>
      </c>
      <c r="I37" s="0" t="n">
        <v>-2000</v>
      </c>
      <c r="K37" s="419" t="n">
        <v>85.75</v>
      </c>
      <c r="L37" s="260" t="n">
        <v>85.75</v>
      </c>
      <c r="M37" s="260" t="n">
        <v>85.75</v>
      </c>
      <c r="N37" s="260" t="n">
        <v>85.75</v>
      </c>
      <c r="O37" s="420" t="n">
        <v>85.75</v>
      </c>
      <c r="P37" s="432" t="n">
        <f aca="false">((O37-K37)*I37*10)/VLOOKUP(C37,'FX Rates'!$A$2:$B$4,2,0)</f>
        <v>-0</v>
      </c>
      <c r="Q37" s="432" t="n">
        <f aca="false">(O37-N37)*I37*10</f>
        <v>-0</v>
      </c>
      <c r="R37" s="432" t="n">
        <f aca="false">Q37/VLOOKUP(C37,'FX Rates'!$A$2:$B$4,2,0)</f>
        <v>-0</v>
      </c>
      <c r="S37" s="432" t="n">
        <f aca="false">((O37-L37)*I37*10)/VLOOKUP(C37,'FX Rates'!$A$2:$B$4,2,0)</f>
        <v>-0</v>
      </c>
      <c r="T37" s="432" t="n">
        <f aca="false">((O37-M37)*I37*10)/VLOOKUP(C37,'FX Rates'!$A$2:$B$4,2,0)</f>
        <v>-0</v>
      </c>
      <c r="V37" s="0" t="n">
        <v>0</v>
      </c>
      <c r="W37" s="0" t="n">
        <v>0</v>
      </c>
      <c r="X37" s="0" t="n">
        <v>0</v>
      </c>
    </row>
    <row r="38" customFormat="false" ht="12.75" hidden="false" customHeight="false" outlineLevel="0" collapsed="false">
      <c r="A38" s="417"/>
      <c r="B38" s="417"/>
      <c r="C38" s="418"/>
      <c r="D38" s="418"/>
      <c r="E38" s="418"/>
      <c r="F38" s="418"/>
      <c r="G38" s="418"/>
      <c r="K38" s="419"/>
      <c r="L38" s="260"/>
      <c r="M38" s="260"/>
      <c r="N38" s="260"/>
      <c r="O38" s="420"/>
      <c r="P38" s="432"/>
      <c r="Q38" s="432"/>
      <c r="R38" s="432"/>
      <c r="S38" s="432"/>
      <c r="T38" s="432"/>
    </row>
    <row r="39" customFormat="false" ht="12.75" hidden="false" customHeight="false" outlineLevel="0" collapsed="false">
      <c r="A39" s="417"/>
      <c r="B39" s="417"/>
      <c r="C39" s="418"/>
      <c r="D39" s="418"/>
      <c r="E39" s="418"/>
      <c r="F39" s="418"/>
      <c r="G39" s="418"/>
      <c r="K39" s="419"/>
      <c r="L39" s="260"/>
      <c r="M39" s="260"/>
      <c r="N39" s="260"/>
      <c r="O39" s="420"/>
      <c r="P39" s="420"/>
      <c r="Q39" s="420"/>
      <c r="R39" s="420"/>
      <c r="S39" s="420"/>
      <c r="T39" s="420"/>
    </row>
    <row r="40" customFormat="false" ht="12.75" hidden="false" customHeight="false" outlineLevel="0" collapsed="false">
      <c r="A40" s="417"/>
      <c r="B40" s="417"/>
      <c r="C40" s="418"/>
      <c r="D40" s="418"/>
      <c r="E40" s="418"/>
      <c r="F40" s="418"/>
      <c r="G40" s="418"/>
      <c r="K40" s="419"/>
      <c r="L40" s="260"/>
      <c r="M40" s="260"/>
      <c r="N40" s="260"/>
      <c r="O40" s="420"/>
      <c r="P40" s="420"/>
      <c r="Q40" s="420"/>
      <c r="R40" s="420"/>
      <c r="S40" s="420"/>
      <c r="T40" s="420"/>
    </row>
    <row r="41" customFormat="false" ht="12.75" hidden="false" customHeight="false" outlineLevel="0" collapsed="false">
      <c r="A41" s="417"/>
      <c r="B41" s="417"/>
      <c r="C41" s="418"/>
      <c r="D41" s="418"/>
      <c r="E41" s="418"/>
      <c r="F41" s="418"/>
      <c r="G41" s="418"/>
      <c r="K41" s="419"/>
      <c r="L41" s="260"/>
      <c r="M41" s="260"/>
      <c r="N41" s="260"/>
      <c r="O41" s="420"/>
      <c r="P41" s="420"/>
      <c r="Q41" s="420"/>
      <c r="R41" s="420"/>
      <c r="S41" s="420"/>
      <c r="T41" s="420"/>
    </row>
    <row r="42" customFormat="false" ht="12.75" hidden="false" customHeight="false" outlineLevel="0" collapsed="false">
      <c r="A42" s="417"/>
      <c r="B42" s="417"/>
      <c r="C42" s="418"/>
      <c r="D42" s="418"/>
      <c r="E42" s="418"/>
      <c r="F42" s="418"/>
      <c r="G42" s="418"/>
      <c r="K42" s="419"/>
      <c r="L42" s="260"/>
      <c r="M42" s="260"/>
      <c r="N42" s="260"/>
      <c r="O42" s="420"/>
      <c r="P42" s="420"/>
      <c r="Q42" s="420"/>
      <c r="R42" s="420"/>
      <c r="S42" s="420"/>
      <c r="T42" s="420"/>
    </row>
    <row r="43" customFormat="false" ht="13.5" hidden="false" customHeight="false" outlineLevel="0" collapsed="false">
      <c r="A43" s="417"/>
      <c r="B43" s="417"/>
      <c r="C43" s="418"/>
      <c r="D43" s="418"/>
      <c r="E43" s="418"/>
      <c r="F43" s="418"/>
      <c r="G43" s="418"/>
      <c r="K43" s="419"/>
      <c r="L43" s="260"/>
      <c r="M43" s="260"/>
      <c r="N43" s="260"/>
      <c r="O43" s="420"/>
      <c r="P43" s="420"/>
      <c r="Q43" s="420"/>
      <c r="R43" s="420"/>
      <c r="S43" s="420"/>
      <c r="T43" s="420"/>
    </row>
    <row r="44" customFormat="false" ht="15" hidden="false" customHeight="true" outlineLevel="0" collapsed="false">
      <c r="A44" s="417"/>
      <c r="B44" s="437"/>
      <c r="C44" s="438"/>
      <c r="D44" s="438"/>
      <c r="E44" s="438"/>
      <c r="F44" s="438"/>
      <c r="G44" s="438"/>
      <c r="H44" s="439"/>
      <c r="I44" s="439"/>
      <c r="J44" s="440"/>
      <c r="K44" s="419"/>
      <c r="L44" s="260"/>
      <c r="M44" s="260"/>
      <c r="N44" s="260"/>
      <c r="O44" s="420"/>
      <c r="P44" s="420"/>
      <c r="Q44" s="420"/>
      <c r="R44" s="420"/>
      <c r="S44" s="420"/>
      <c r="T44" s="420"/>
    </row>
    <row r="45" customFormat="false" ht="16.5" hidden="false" customHeight="true" outlineLevel="0" collapsed="false">
      <c r="A45" s="417"/>
      <c r="B45" s="441"/>
      <c r="C45" s="442"/>
      <c r="D45" s="442"/>
      <c r="E45" s="442"/>
      <c r="F45" s="442"/>
      <c r="G45" s="442"/>
      <c r="H45" s="326"/>
      <c r="I45" s="326"/>
      <c r="J45" s="443"/>
      <c r="K45" s="419"/>
      <c r="L45" s="260"/>
      <c r="M45" s="260"/>
      <c r="N45" s="260"/>
      <c r="O45" s="420"/>
      <c r="P45" s="420"/>
      <c r="Q45" s="420"/>
      <c r="R45" s="420"/>
      <c r="S45" s="420"/>
      <c r="T45" s="420"/>
    </row>
    <row r="46" customFormat="false" ht="13.5" hidden="false" customHeight="false" outlineLevel="0" collapsed="false">
      <c r="A46" s="417"/>
      <c r="B46" s="444"/>
      <c r="C46" s="445"/>
      <c r="D46" s="445"/>
      <c r="E46" s="445"/>
      <c r="F46" s="445"/>
      <c r="G46" s="445"/>
      <c r="H46" s="446"/>
      <c r="I46" s="446"/>
      <c r="J46" s="447"/>
      <c r="K46" s="419"/>
      <c r="L46" s="260"/>
      <c r="M46" s="260"/>
      <c r="N46" s="260"/>
      <c r="O46" s="420"/>
      <c r="P46" s="420"/>
      <c r="Q46" s="420"/>
      <c r="R46" s="420"/>
      <c r="S46" s="420"/>
      <c r="T46" s="420"/>
    </row>
    <row r="47" customFormat="false" ht="12.75" hidden="false" customHeight="false" outlineLevel="0" collapsed="false">
      <c r="B47" s="389"/>
      <c r="P47" s="448"/>
    </row>
    <row r="48" customFormat="false" ht="12.75" hidden="false" customHeight="false" outlineLevel="0" collapsed="false">
      <c r="B48" s="389"/>
      <c r="P48" s="448"/>
    </row>
    <row r="49" customFormat="false" ht="12.75" hidden="false" customHeight="false" outlineLevel="0" collapsed="false">
      <c r="B49" s="389"/>
      <c r="P49" s="448"/>
    </row>
    <row r="50" customFormat="false" ht="12.75" hidden="false" customHeight="false" outlineLevel="0" collapsed="false">
      <c r="B50" s="389"/>
      <c r="P50" s="448"/>
    </row>
    <row r="51" customFormat="false" ht="12.75" hidden="false" customHeight="false" outlineLevel="0" collapsed="false">
      <c r="B51" s="389"/>
      <c r="P51" s="448"/>
    </row>
    <row r="52" customFormat="false" ht="12.75" hidden="false" customHeight="false" outlineLevel="0" collapsed="false">
      <c r="B52" s="389"/>
      <c r="P52" s="448"/>
    </row>
    <row r="53" customFormat="false" ht="12.75" hidden="false" customHeight="false" outlineLevel="0" collapsed="false">
      <c r="B53" s="389"/>
      <c r="P53" s="448"/>
    </row>
    <row r="54" customFormat="false" ht="12.75" hidden="false" customHeight="false" outlineLevel="0" collapsed="false">
      <c r="B54" s="389"/>
      <c r="P54" s="448"/>
    </row>
    <row r="55" customFormat="false" ht="12.75" hidden="false" customHeight="false" outlineLevel="0" collapsed="false">
      <c r="B55" s="389"/>
      <c r="P55" s="448"/>
    </row>
    <row r="56" customFormat="false" ht="12.75" hidden="false" customHeight="false" outlineLevel="0" collapsed="false">
      <c r="B56" s="389"/>
      <c r="P56" s="448"/>
    </row>
    <row r="57" customFormat="false" ht="12.75" hidden="false" customHeight="false" outlineLevel="0" collapsed="false">
      <c r="B57" s="389"/>
      <c r="P57" s="448"/>
    </row>
    <row r="58" customFormat="false" ht="12.75" hidden="false" customHeight="false" outlineLevel="0" collapsed="false">
      <c r="B58" s="389"/>
      <c r="P58" s="448"/>
    </row>
    <row r="59" customFormat="false" ht="12.75" hidden="false" customHeight="false" outlineLevel="0" collapsed="false">
      <c r="B59" s="389"/>
      <c r="P59" s="448"/>
    </row>
    <row r="60" customFormat="false" ht="12.75" hidden="false" customHeight="false" outlineLevel="0" collapsed="false">
      <c r="B60" s="389"/>
      <c r="P60" s="448"/>
    </row>
    <row r="61" customFormat="false" ht="12.75" hidden="false" customHeight="false" outlineLevel="0" collapsed="false">
      <c r="B61" s="389"/>
      <c r="P61" s="448"/>
    </row>
    <row r="62" customFormat="false" ht="12.75" hidden="false" customHeight="false" outlineLevel="0" collapsed="false">
      <c r="B62" s="389"/>
      <c r="P62" s="448"/>
    </row>
    <row r="63" customFormat="false" ht="12.75" hidden="false" customHeight="false" outlineLevel="0" collapsed="false">
      <c r="B63" s="389"/>
      <c r="P63" s="448"/>
    </row>
    <row r="64" customFormat="false" ht="12.75" hidden="false" customHeight="false" outlineLevel="0" collapsed="false">
      <c r="B64" s="389"/>
      <c r="P64" s="448"/>
    </row>
    <row r="65" customFormat="false" ht="12.75" hidden="false" customHeight="false" outlineLevel="0" collapsed="false">
      <c r="B65" s="389"/>
      <c r="P65" s="448"/>
    </row>
    <row r="66" customFormat="false" ht="12.75" hidden="false" customHeight="false" outlineLevel="0" collapsed="false">
      <c r="B66" s="389"/>
      <c r="P66" s="448"/>
    </row>
    <row r="67" customFormat="false" ht="12.75" hidden="false" customHeight="false" outlineLevel="0" collapsed="false">
      <c r="B67" s="389"/>
      <c r="P67" s="448"/>
    </row>
    <row r="68" customFormat="false" ht="12.75" hidden="false" customHeight="false" outlineLevel="0" collapsed="false">
      <c r="B68" s="389"/>
      <c r="P68" s="448"/>
    </row>
    <row r="69" customFormat="false" ht="12.75" hidden="false" customHeight="false" outlineLevel="0" collapsed="false">
      <c r="B69" s="389"/>
      <c r="P69" s="448"/>
    </row>
    <row r="70" customFormat="false" ht="12.75" hidden="false" customHeight="false" outlineLevel="0" collapsed="false">
      <c r="B70" s="389"/>
      <c r="P70" s="448"/>
    </row>
    <row r="71" customFormat="false" ht="12.75" hidden="false" customHeight="false" outlineLevel="0" collapsed="false">
      <c r="B71" s="389"/>
      <c r="P71" s="448"/>
    </row>
    <row r="72" customFormat="false" ht="12.75" hidden="false" customHeight="false" outlineLevel="0" collapsed="false">
      <c r="B72" s="389"/>
      <c r="P72" s="448"/>
    </row>
    <row r="73" customFormat="false" ht="12.75" hidden="false" customHeight="false" outlineLevel="0" collapsed="false">
      <c r="B73" s="389"/>
    </row>
  </sheetData>
  <mergeCells count="1">
    <mergeCell ref="P7:T7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23"/>
  <sheetViews>
    <sheetView showFormulas="false" showGridLines="true" showRowColHeaders="true" showZeros="true" rightToLeft="false" tabSelected="false" showOutlineSymbols="true" defaultGridColor="true" view="normal" topLeftCell="I1" colorId="64" zoomScale="80" zoomScaleNormal="80" zoomScalePageLayoutView="100" workbookViewId="0">
      <selection pane="topLeft" activeCell="E20" activeCellId="0" sqref="E20"/>
    </sheetView>
  </sheetViews>
  <sheetFormatPr defaultColWidth="7.9921875" defaultRowHeight="12.75" customHeight="true" zeroHeight="false" outlineLevelRow="0" outlineLevelCol="0"/>
  <cols>
    <col collapsed="false" customWidth="true" hidden="false" outlineLevel="0" max="1" min="1" style="449" width="10.71"/>
    <col collapsed="false" customWidth="true" hidden="false" outlineLevel="0" max="2" min="2" style="449" width="12.99"/>
    <col collapsed="false" customWidth="true" hidden="false" outlineLevel="0" max="3" min="3" style="449" width="34.85"/>
    <col collapsed="false" customWidth="true" hidden="false" outlineLevel="0" max="4" min="4" style="449" width="7.85"/>
    <col collapsed="false" customWidth="true" hidden="false" outlineLevel="0" max="5" min="5" style="449" width="25.7"/>
    <col collapsed="false" customWidth="true" hidden="false" outlineLevel="0" max="6" min="6" style="449" width="14.14"/>
    <col collapsed="false" customWidth="true" hidden="false" outlineLevel="0" max="7" min="7" style="449" width="19.41"/>
    <col collapsed="false" customWidth="true" hidden="false" outlineLevel="0" max="8" min="8" style="449" width="15.41"/>
    <col collapsed="false" customWidth="true" hidden="false" outlineLevel="0" max="9" min="9" style="449" width="18.14"/>
    <col collapsed="false" customWidth="true" hidden="false" outlineLevel="0" max="14" min="10" style="449" width="17.28"/>
    <col collapsed="false" customWidth="true" hidden="false" outlineLevel="0" max="15" min="15" style="449" width="11.99"/>
    <col collapsed="false" customWidth="true" hidden="false" outlineLevel="0" max="16" min="16" style="449" width="14.28"/>
    <col collapsed="false" customWidth="true" hidden="false" outlineLevel="0" max="17" min="17" style="449" width="10.56"/>
    <col collapsed="false" customWidth="true" hidden="false" outlineLevel="0" max="19" min="18" style="449" width="9.41"/>
    <col collapsed="false" customWidth="false" hidden="false" outlineLevel="0" max="257" min="20" style="449" width="7.99"/>
  </cols>
  <sheetData>
    <row r="1" customFormat="false" ht="13.5" hidden="false" customHeight="false" outlineLevel="0" collapsed="false">
      <c r="J1" s="450" t="s">
        <v>490</v>
      </c>
      <c r="K1" s="449" t="s">
        <v>488</v>
      </c>
      <c r="L1" s="450" t="s">
        <v>17</v>
      </c>
      <c r="M1" s="450" t="s">
        <v>18</v>
      </c>
      <c r="N1" s="450" t="s">
        <v>489</v>
      </c>
    </row>
    <row r="2" customFormat="false" ht="13.5" hidden="false" customHeight="false" outlineLevel="0" collapsed="false">
      <c r="I2" s="451" t="s">
        <v>155</v>
      </c>
      <c r="J2" s="452" t="n">
        <f aca="false">SUM(P8:P71)</f>
        <v>-5464.64722222225</v>
      </c>
      <c r="K2" s="453" t="n">
        <f aca="false">SUM(K8:K71)</f>
        <v>-21.7097222222073</v>
      </c>
      <c r="L2" s="453" t="n">
        <f aca="false">SUM(L8:L71)</f>
        <v>-21.7097222222073</v>
      </c>
      <c r="M2" s="454" t="n">
        <f aca="false">SUM(M8:M71)</f>
        <v>-21.7097222222073</v>
      </c>
      <c r="N2" s="454" t="n">
        <f aca="false">SUM(N8:N71)</f>
        <v>-5464.64722222225</v>
      </c>
    </row>
    <row r="4" customFormat="false" ht="16.5" hidden="false" customHeight="true" outlineLevel="0" collapsed="false">
      <c r="A4" s="455"/>
      <c r="B4" s="456"/>
      <c r="C4" s="457"/>
      <c r="D4" s="458"/>
      <c r="E4" s="459"/>
      <c r="F4" s="460"/>
      <c r="G4" s="461"/>
      <c r="H4" s="461"/>
      <c r="I4" s="460"/>
      <c r="J4" s="460"/>
      <c r="K4" s="460"/>
      <c r="L4" s="460"/>
      <c r="M4" s="460"/>
      <c r="N4" s="460"/>
      <c r="O4" s="462"/>
      <c r="P4" s="463"/>
      <c r="Q4" s="463"/>
      <c r="R4" s="463"/>
      <c r="S4" s="463"/>
      <c r="T4" s="463"/>
      <c r="U4" s="462"/>
      <c r="V4" s="462"/>
      <c r="W4" s="462"/>
      <c r="X4" s="462"/>
      <c r="Y4" s="462"/>
      <c r="Z4" s="462"/>
      <c r="AA4" s="462"/>
      <c r="AB4" s="462"/>
      <c r="AC4" s="462"/>
      <c r="AD4" s="462"/>
      <c r="AE4" s="462"/>
      <c r="AF4" s="462"/>
      <c r="AG4" s="462"/>
      <c r="AH4" s="462"/>
      <c r="AI4" s="462"/>
      <c r="AJ4" s="462"/>
      <c r="AK4" s="462"/>
      <c r="AL4" s="462"/>
      <c r="AM4" s="462"/>
      <c r="AN4" s="462"/>
      <c r="AO4" s="462"/>
      <c r="AP4" s="462"/>
      <c r="AQ4" s="462"/>
      <c r="AR4" s="462"/>
      <c r="AS4" s="462"/>
      <c r="AT4" s="462"/>
      <c r="AU4" s="462"/>
      <c r="AV4" s="462"/>
      <c r="AW4" s="462"/>
      <c r="AX4" s="462"/>
      <c r="AY4" s="462"/>
      <c r="AZ4" s="462"/>
      <c r="BA4" s="462"/>
      <c r="BB4" s="462"/>
      <c r="BC4" s="462"/>
      <c r="BD4" s="462"/>
      <c r="BE4" s="462"/>
      <c r="BF4" s="462"/>
      <c r="BG4" s="462"/>
      <c r="BH4" s="462"/>
      <c r="BI4" s="462"/>
      <c r="BJ4" s="462"/>
      <c r="BK4" s="462"/>
      <c r="BL4" s="462"/>
      <c r="BM4" s="462"/>
      <c r="BN4" s="462"/>
      <c r="BO4" s="462"/>
      <c r="BP4" s="462"/>
      <c r="BQ4" s="462"/>
      <c r="BR4" s="462"/>
      <c r="BS4" s="462"/>
      <c r="BT4" s="462"/>
      <c r="BU4" s="462"/>
      <c r="BV4" s="462"/>
      <c r="BW4" s="462"/>
      <c r="BX4" s="462"/>
      <c r="BY4" s="462"/>
      <c r="BZ4" s="462"/>
      <c r="CA4" s="462"/>
      <c r="CB4" s="462"/>
      <c r="CC4" s="462"/>
      <c r="CD4" s="462"/>
      <c r="CE4" s="462"/>
      <c r="CF4" s="462"/>
      <c r="CG4" s="462"/>
      <c r="CH4" s="462"/>
      <c r="CI4" s="462"/>
      <c r="CJ4" s="462"/>
      <c r="CK4" s="462"/>
      <c r="CL4" s="462"/>
      <c r="CM4" s="462"/>
      <c r="CN4" s="462"/>
      <c r="CO4" s="462"/>
      <c r="CP4" s="462"/>
      <c r="CQ4" s="462"/>
      <c r="CR4" s="462"/>
      <c r="CS4" s="462"/>
      <c r="CT4" s="462"/>
      <c r="CU4" s="462"/>
      <c r="CV4" s="462"/>
      <c r="CW4" s="462"/>
      <c r="CX4" s="462"/>
      <c r="CY4" s="462"/>
      <c r="CZ4" s="462"/>
      <c r="DA4" s="462"/>
      <c r="DB4" s="462"/>
      <c r="DC4" s="462"/>
      <c r="DD4" s="462"/>
      <c r="DE4" s="462"/>
      <c r="DF4" s="462"/>
      <c r="DG4" s="462"/>
      <c r="DH4" s="462"/>
      <c r="DI4" s="462"/>
      <c r="DJ4" s="462"/>
      <c r="DK4" s="462"/>
      <c r="DL4" s="462"/>
      <c r="DM4" s="462"/>
      <c r="DN4" s="462"/>
      <c r="DO4" s="462"/>
      <c r="DP4" s="462"/>
      <c r="DQ4" s="462"/>
      <c r="DR4" s="462"/>
      <c r="DS4" s="462"/>
      <c r="DT4" s="462"/>
      <c r="DU4" s="462"/>
      <c r="DV4" s="462"/>
      <c r="DW4" s="462"/>
      <c r="DX4" s="462"/>
      <c r="DY4" s="462"/>
      <c r="DZ4" s="462"/>
      <c r="EA4" s="462"/>
      <c r="EB4" s="462"/>
      <c r="EC4" s="462"/>
      <c r="ED4" s="462"/>
      <c r="EE4" s="462"/>
      <c r="EF4" s="462"/>
      <c r="EG4" s="462"/>
      <c r="EH4" s="462"/>
      <c r="EI4" s="462"/>
      <c r="EJ4" s="462"/>
      <c r="EK4" s="462"/>
      <c r="EL4" s="462"/>
      <c r="EM4" s="462"/>
      <c r="EN4" s="462"/>
      <c r="EO4" s="462"/>
      <c r="EP4" s="462"/>
      <c r="EQ4" s="462"/>
      <c r="ER4" s="462"/>
      <c r="ES4" s="462"/>
      <c r="ET4" s="462"/>
      <c r="EU4" s="462"/>
      <c r="EV4" s="462"/>
      <c r="EW4" s="462"/>
      <c r="EX4" s="462"/>
      <c r="EY4" s="462"/>
      <c r="EZ4" s="462"/>
      <c r="FA4" s="462"/>
      <c r="FB4" s="462"/>
      <c r="FC4" s="462"/>
      <c r="FD4" s="462"/>
      <c r="FE4" s="462"/>
      <c r="FF4" s="462"/>
      <c r="FG4" s="462"/>
      <c r="FH4" s="462"/>
      <c r="FI4" s="462"/>
      <c r="FJ4" s="462"/>
      <c r="FK4" s="462"/>
      <c r="FL4" s="462"/>
      <c r="FM4" s="462"/>
      <c r="FN4" s="462"/>
      <c r="FO4" s="462"/>
      <c r="FP4" s="462"/>
      <c r="FQ4" s="462"/>
      <c r="FR4" s="462"/>
      <c r="FS4" s="462"/>
      <c r="FT4" s="462"/>
      <c r="FU4" s="462"/>
      <c r="FV4" s="462"/>
      <c r="FW4" s="462"/>
      <c r="FX4" s="462"/>
      <c r="FY4" s="462"/>
      <c r="FZ4" s="462"/>
      <c r="GA4" s="462"/>
      <c r="GB4" s="462"/>
      <c r="GC4" s="462"/>
      <c r="GD4" s="462"/>
      <c r="GE4" s="462"/>
      <c r="GF4" s="462"/>
      <c r="GG4" s="462"/>
      <c r="GH4" s="462"/>
      <c r="GI4" s="462"/>
      <c r="GJ4" s="462"/>
      <c r="GK4" s="462"/>
      <c r="GL4" s="462"/>
      <c r="GM4" s="462"/>
      <c r="GN4" s="462"/>
      <c r="GO4" s="462"/>
      <c r="GP4" s="462"/>
      <c r="GQ4" s="462"/>
      <c r="GR4" s="462"/>
      <c r="GS4" s="462"/>
      <c r="GT4" s="462"/>
      <c r="GU4" s="462"/>
      <c r="GV4" s="462"/>
      <c r="GW4" s="462"/>
      <c r="GX4" s="462"/>
      <c r="GY4" s="462"/>
      <c r="GZ4" s="462"/>
      <c r="HA4" s="462"/>
      <c r="HB4" s="462"/>
      <c r="HC4" s="462"/>
      <c r="HD4" s="462"/>
      <c r="HE4" s="462"/>
      <c r="HF4" s="462"/>
      <c r="HG4" s="462"/>
      <c r="HH4" s="462"/>
      <c r="HI4" s="462"/>
      <c r="HJ4" s="462"/>
      <c r="HK4" s="462"/>
      <c r="HL4" s="462"/>
      <c r="HM4" s="462"/>
      <c r="HN4" s="462"/>
      <c r="HO4" s="462"/>
      <c r="HP4" s="462"/>
      <c r="HQ4" s="462"/>
      <c r="HR4" s="462"/>
      <c r="HS4" s="462"/>
      <c r="HT4" s="462"/>
      <c r="HU4" s="462"/>
      <c r="HV4" s="462"/>
      <c r="HW4" s="462"/>
      <c r="HX4" s="462"/>
      <c r="HY4" s="462"/>
      <c r="HZ4" s="462"/>
      <c r="IA4" s="462"/>
      <c r="IB4" s="462"/>
      <c r="IC4" s="462"/>
      <c r="ID4" s="462"/>
      <c r="IE4" s="462"/>
      <c r="IF4" s="462"/>
      <c r="IG4" s="462"/>
      <c r="IH4" s="462"/>
      <c r="II4" s="462"/>
      <c r="IJ4" s="462"/>
      <c r="IK4" s="462"/>
      <c r="IL4" s="462"/>
      <c r="IM4" s="462"/>
      <c r="IN4" s="462"/>
      <c r="IO4" s="462"/>
      <c r="IP4" s="462"/>
      <c r="IQ4" s="462"/>
      <c r="IR4" s="462"/>
      <c r="IS4" s="462"/>
      <c r="IT4" s="462"/>
      <c r="IU4" s="462"/>
      <c r="IV4" s="462"/>
      <c r="IW4" s="462"/>
    </row>
    <row r="5" customFormat="false" ht="18" hidden="false" customHeight="true" outlineLevel="0" collapsed="false">
      <c r="P5" s="464"/>
      <c r="Q5" s="464"/>
      <c r="R5" s="464"/>
      <c r="S5" s="464"/>
      <c r="T5" s="464"/>
    </row>
    <row r="6" customFormat="false" ht="15.75" hidden="false" customHeight="false" outlineLevel="0" collapsed="false">
      <c r="A6" s="465"/>
      <c r="B6" s="465"/>
      <c r="C6" s="465"/>
      <c r="D6" s="465" t="s">
        <v>57</v>
      </c>
      <c r="E6" s="465"/>
      <c r="F6" s="465"/>
      <c r="G6" s="465"/>
      <c r="H6" s="465" t="s">
        <v>545</v>
      </c>
      <c r="I6" s="465"/>
      <c r="J6" s="465" t="s">
        <v>546</v>
      </c>
      <c r="K6" s="465"/>
      <c r="L6" s="465"/>
      <c r="M6" s="465"/>
      <c r="N6" s="466"/>
      <c r="O6" s="467"/>
      <c r="P6" s="468"/>
      <c r="Q6" s="469" t="s">
        <v>521</v>
      </c>
      <c r="R6" s="469" t="s">
        <v>522</v>
      </c>
      <c r="S6" s="469"/>
      <c r="T6" s="470"/>
      <c r="U6" s="467"/>
      <c r="V6" s="467"/>
      <c r="W6" s="467"/>
      <c r="X6" s="467"/>
      <c r="Y6" s="467"/>
      <c r="Z6" s="467"/>
      <c r="AA6" s="467"/>
      <c r="AB6" s="467"/>
      <c r="AC6" s="467"/>
      <c r="AD6" s="467"/>
      <c r="AE6" s="467"/>
      <c r="AF6" s="467"/>
      <c r="AG6" s="467"/>
      <c r="AH6" s="467"/>
      <c r="AI6" s="467"/>
      <c r="AJ6" s="467"/>
      <c r="AK6" s="467"/>
      <c r="AL6" s="467"/>
      <c r="AM6" s="467"/>
      <c r="AN6" s="467"/>
      <c r="AO6" s="467"/>
      <c r="AP6" s="467"/>
      <c r="AQ6" s="467"/>
      <c r="AR6" s="467"/>
      <c r="AS6" s="467"/>
      <c r="AT6" s="467"/>
      <c r="AU6" s="467"/>
      <c r="AV6" s="467"/>
      <c r="AW6" s="467"/>
      <c r="AX6" s="467"/>
      <c r="AY6" s="467"/>
      <c r="AZ6" s="467"/>
      <c r="BA6" s="467"/>
      <c r="BB6" s="467"/>
      <c r="BC6" s="467"/>
      <c r="BD6" s="467"/>
      <c r="BE6" s="467"/>
      <c r="BF6" s="467"/>
      <c r="BG6" s="467"/>
      <c r="BH6" s="467"/>
      <c r="BI6" s="467"/>
      <c r="BJ6" s="467"/>
      <c r="BK6" s="467"/>
      <c r="BL6" s="467"/>
      <c r="BM6" s="467"/>
      <c r="BN6" s="467"/>
      <c r="BO6" s="467"/>
      <c r="BP6" s="467"/>
      <c r="BQ6" s="467"/>
      <c r="BR6" s="467"/>
      <c r="BS6" s="467"/>
      <c r="BT6" s="467"/>
      <c r="BU6" s="467"/>
      <c r="BV6" s="467"/>
      <c r="BW6" s="467"/>
      <c r="BX6" s="467"/>
      <c r="BY6" s="467"/>
      <c r="BZ6" s="467"/>
      <c r="CA6" s="467"/>
      <c r="CB6" s="467"/>
      <c r="CC6" s="467"/>
      <c r="CD6" s="467"/>
      <c r="CE6" s="467"/>
      <c r="CF6" s="467"/>
      <c r="CG6" s="467"/>
      <c r="CH6" s="467"/>
      <c r="CI6" s="467"/>
      <c r="CJ6" s="467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67"/>
      <c r="CX6" s="467"/>
      <c r="CY6" s="467"/>
      <c r="CZ6" s="467"/>
      <c r="DA6" s="467"/>
      <c r="DB6" s="467"/>
      <c r="DC6" s="467"/>
      <c r="DD6" s="467"/>
      <c r="DE6" s="467"/>
      <c r="DF6" s="467"/>
      <c r="DG6" s="467"/>
      <c r="DH6" s="467"/>
      <c r="DI6" s="467"/>
      <c r="DJ6" s="467"/>
      <c r="DK6" s="467"/>
      <c r="DL6" s="467"/>
      <c r="DM6" s="467"/>
      <c r="DN6" s="467"/>
      <c r="DO6" s="467"/>
      <c r="DP6" s="467"/>
      <c r="DQ6" s="467"/>
      <c r="DR6" s="467"/>
      <c r="DS6" s="467"/>
      <c r="DT6" s="467"/>
      <c r="DU6" s="467"/>
      <c r="DV6" s="467"/>
      <c r="DW6" s="467"/>
      <c r="DX6" s="467"/>
      <c r="DY6" s="467"/>
      <c r="DZ6" s="467"/>
      <c r="EA6" s="467"/>
      <c r="EB6" s="467"/>
      <c r="EC6" s="467"/>
      <c r="ED6" s="467"/>
      <c r="EE6" s="467"/>
      <c r="EF6" s="467"/>
      <c r="EG6" s="467"/>
      <c r="EH6" s="467"/>
      <c r="EI6" s="467"/>
      <c r="EJ6" s="467"/>
      <c r="EK6" s="467"/>
      <c r="EL6" s="467"/>
      <c r="EM6" s="467"/>
      <c r="EN6" s="467"/>
      <c r="EO6" s="467"/>
      <c r="EP6" s="467"/>
      <c r="EQ6" s="467"/>
      <c r="ER6" s="467"/>
      <c r="ES6" s="467"/>
      <c r="ET6" s="467"/>
      <c r="EU6" s="467"/>
      <c r="EV6" s="467"/>
      <c r="EW6" s="467"/>
      <c r="EX6" s="467"/>
      <c r="EY6" s="467"/>
      <c r="EZ6" s="467"/>
      <c r="FA6" s="467"/>
      <c r="FB6" s="467"/>
      <c r="FC6" s="467"/>
      <c r="FD6" s="467"/>
      <c r="FE6" s="467"/>
      <c r="FF6" s="467"/>
      <c r="FG6" s="467"/>
      <c r="FH6" s="467"/>
      <c r="FI6" s="467"/>
      <c r="FJ6" s="467"/>
      <c r="FK6" s="467"/>
      <c r="FL6" s="467"/>
      <c r="FM6" s="467"/>
      <c r="FN6" s="467"/>
      <c r="FO6" s="467"/>
      <c r="FP6" s="467"/>
      <c r="FQ6" s="467"/>
      <c r="FR6" s="467"/>
      <c r="FS6" s="467"/>
      <c r="FT6" s="467"/>
      <c r="FU6" s="467"/>
      <c r="FV6" s="467"/>
      <c r="FW6" s="467"/>
      <c r="FX6" s="467"/>
      <c r="FY6" s="467"/>
      <c r="FZ6" s="467"/>
      <c r="GA6" s="467"/>
      <c r="GB6" s="467"/>
      <c r="GC6" s="467"/>
      <c r="GD6" s="467"/>
      <c r="GE6" s="467"/>
      <c r="GF6" s="467"/>
      <c r="GG6" s="467"/>
      <c r="GH6" s="467"/>
      <c r="GI6" s="467"/>
      <c r="GJ6" s="467"/>
      <c r="GK6" s="467"/>
      <c r="GL6" s="467"/>
      <c r="GM6" s="467"/>
      <c r="GN6" s="467"/>
      <c r="GO6" s="467"/>
      <c r="GP6" s="467"/>
      <c r="GQ6" s="467"/>
      <c r="GR6" s="467"/>
      <c r="GS6" s="467"/>
      <c r="GT6" s="467"/>
      <c r="GU6" s="467"/>
      <c r="GV6" s="467"/>
      <c r="GW6" s="467"/>
      <c r="GX6" s="467"/>
      <c r="GY6" s="467"/>
      <c r="GZ6" s="467"/>
      <c r="HA6" s="467"/>
      <c r="HB6" s="467"/>
      <c r="HC6" s="467"/>
      <c r="HD6" s="467"/>
      <c r="HE6" s="467"/>
      <c r="HF6" s="467"/>
      <c r="HG6" s="467"/>
      <c r="HH6" s="467"/>
      <c r="HI6" s="467"/>
      <c r="HJ6" s="467"/>
      <c r="HK6" s="467"/>
      <c r="HL6" s="467"/>
      <c r="HM6" s="467"/>
      <c r="HN6" s="467"/>
      <c r="HO6" s="467"/>
      <c r="HP6" s="467"/>
      <c r="HQ6" s="467"/>
      <c r="HR6" s="467"/>
      <c r="HS6" s="467"/>
      <c r="HT6" s="467"/>
      <c r="HU6" s="467"/>
      <c r="HV6" s="467"/>
      <c r="HW6" s="467"/>
      <c r="HX6" s="467"/>
      <c r="HY6" s="467"/>
      <c r="HZ6" s="467"/>
      <c r="IA6" s="467"/>
      <c r="IB6" s="467"/>
      <c r="IC6" s="467"/>
      <c r="ID6" s="467"/>
      <c r="IE6" s="467"/>
      <c r="IF6" s="467"/>
      <c r="IG6" s="467"/>
      <c r="IH6" s="467"/>
      <c r="II6" s="467"/>
      <c r="IJ6" s="467"/>
      <c r="IK6" s="467"/>
      <c r="IL6" s="467"/>
      <c r="IM6" s="467"/>
      <c r="IN6" s="467"/>
      <c r="IO6" s="467"/>
      <c r="IP6" s="467"/>
      <c r="IQ6" s="467"/>
      <c r="IR6" s="467"/>
      <c r="IS6" s="467"/>
      <c r="IT6" s="467"/>
      <c r="IU6" s="467"/>
      <c r="IV6" s="467"/>
      <c r="IW6" s="467"/>
    </row>
    <row r="7" customFormat="false" ht="16.5" hidden="false" customHeight="false" outlineLevel="0" collapsed="false">
      <c r="A7" s="471" t="s">
        <v>547</v>
      </c>
      <c r="B7" s="471" t="s">
        <v>548</v>
      </c>
      <c r="C7" s="471" t="s">
        <v>81</v>
      </c>
      <c r="D7" s="471" t="s">
        <v>525</v>
      </c>
      <c r="E7" s="471" t="s">
        <v>549</v>
      </c>
      <c r="F7" s="471" t="s">
        <v>550</v>
      </c>
      <c r="G7" s="471" t="s">
        <v>551</v>
      </c>
      <c r="H7" s="471" t="s">
        <v>552</v>
      </c>
      <c r="I7" s="471" t="s">
        <v>90</v>
      </c>
      <c r="J7" s="471" t="s">
        <v>553</v>
      </c>
      <c r="K7" s="472" t="s">
        <v>554</v>
      </c>
      <c r="L7" s="472" t="s">
        <v>17</v>
      </c>
      <c r="M7" s="472" t="s">
        <v>18</v>
      </c>
      <c r="N7" s="473" t="s">
        <v>489</v>
      </c>
      <c r="O7" s="462"/>
      <c r="P7" s="474" t="s">
        <v>555</v>
      </c>
      <c r="Q7" s="475" t="s">
        <v>490</v>
      </c>
      <c r="R7" s="475" t="s">
        <v>17</v>
      </c>
      <c r="S7" s="475" t="s">
        <v>18</v>
      </c>
      <c r="T7" s="476" t="s">
        <v>489</v>
      </c>
      <c r="U7" s="462"/>
      <c r="V7" s="462"/>
      <c r="W7" s="462"/>
      <c r="X7" s="462"/>
      <c r="Y7" s="462"/>
      <c r="Z7" s="462"/>
      <c r="AA7" s="462"/>
      <c r="AB7" s="462"/>
      <c r="AC7" s="462"/>
      <c r="AD7" s="462"/>
      <c r="AE7" s="462"/>
      <c r="AF7" s="462"/>
      <c r="AG7" s="462"/>
      <c r="AH7" s="462"/>
      <c r="AI7" s="462"/>
      <c r="AJ7" s="462"/>
      <c r="AK7" s="462"/>
      <c r="AL7" s="462"/>
      <c r="AM7" s="462"/>
      <c r="AN7" s="462"/>
      <c r="AO7" s="462"/>
      <c r="AP7" s="462"/>
      <c r="AQ7" s="462"/>
      <c r="AR7" s="462"/>
      <c r="AS7" s="462"/>
      <c r="AT7" s="462"/>
      <c r="AU7" s="462"/>
      <c r="AV7" s="462"/>
      <c r="AW7" s="462"/>
      <c r="AX7" s="462"/>
      <c r="AY7" s="462"/>
      <c r="AZ7" s="462"/>
      <c r="BA7" s="462"/>
      <c r="BB7" s="462"/>
      <c r="BC7" s="462"/>
      <c r="BD7" s="462"/>
      <c r="BE7" s="462"/>
      <c r="BF7" s="462"/>
      <c r="BG7" s="462"/>
      <c r="BH7" s="462"/>
      <c r="BI7" s="462"/>
      <c r="BJ7" s="462"/>
      <c r="BK7" s="462"/>
      <c r="BL7" s="462"/>
      <c r="BM7" s="462"/>
      <c r="BN7" s="462"/>
      <c r="BO7" s="462"/>
      <c r="BP7" s="462"/>
      <c r="BQ7" s="462"/>
      <c r="BR7" s="462"/>
      <c r="BS7" s="462"/>
      <c r="BT7" s="462"/>
      <c r="BU7" s="462"/>
      <c r="BV7" s="462"/>
      <c r="BW7" s="462"/>
      <c r="BX7" s="462"/>
      <c r="BY7" s="462"/>
      <c r="BZ7" s="462"/>
      <c r="CA7" s="462"/>
      <c r="CB7" s="462"/>
      <c r="CC7" s="462"/>
      <c r="CD7" s="462"/>
      <c r="CE7" s="462"/>
      <c r="CF7" s="462"/>
      <c r="CG7" s="462"/>
      <c r="CH7" s="462"/>
      <c r="CI7" s="462"/>
      <c r="CJ7" s="462"/>
      <c r="CK7" s="462"/>
      <c r="CL7" s="462"/>
      <c r="CM7" s="462"/>
      <c r="CN7" s="462"/>
      <c r="CO7" s="462"/>
      <c r="CP7" s="462"/>
      <c r="CQ7" s="462"/>
      <c r="CR7" s="462"/>
      <c r="CS7" s="462"/>
      <c r="CT7" s="462"/>
      <c r="CU7" s="462"/>
      <c r="CV7" s="462"/>
      <c r="CW7" s="462"/>
      <c r="CX7" s="462"/>
      <c r="CY7" s="462"/>
      <c r="CZ7" s="462"/>
      <c r="DA7" s="462"/>
      <c r="DB7" s="462"/>
      <c r="DC7" s="462"/>
      <c r="DD7" s="462"/>
      <c r="DE7" s="462"/>
      <c r="DF7" s="462"/>
      <c r="DG7" s="462"/>
      <c r="DH7" s="462"/>
      <c r="DI7" s="462"/>
      <c r="DJ7" s="462"/>
      <c r="DK7" s="462"/>
      <c r="DL7" s="462"/>
      <c r="DM7" s="462"/>
      <c r="DN7" s="462"/>
      <c r="DO7" s="462"/>
      <c r="DP7" s="462"/>
      <c r="DQ7" s="462"/>
      <c r="DR7" s="462"/>
      <c r="DS7" s="462"/>
      <c r="DT7" s="462"/>
      <c r="DU7" s="462"/>
      <c r="DV7" s="462"/>
      <c r="DW7" s="462"/>
      <c r="DX7" s="462"/>
      <c r="DY7" s="462"/>
      <c r="DZ7" s="462"/>
      <c r="EA7" s="462"/>
      <c r="EB7" s="462"/>
      <c r="EC7" s="462"/>
      <c r="ED7" s="462"/>
      <c r="EE7" s="462"/>
      <c r="EF7" s="462"/>
      <c r="EG7" s="462"/>
      <c r="EH7" s="462"/>
      <c r="EI7" s="462"/>
      <c r="EJ7" s="462"/>
      <c r="EK7" s="462"/>
      <c r="EL7" s="462"/>
      <c r="EM7" s="462"/>
      <c r="EN7" s="462"/>
      <c r="EO7" s="462"/>
      <c r="EP7" s="462"/>
      <c r="EQ7" s="462"/>
      <c r="ER7" s="462"/>
      <c r="ES7" s="462"/>
      <c r="ET7" s="462"/>
      <c r="EU7" s="462"/>
      <c r="EV7" s="462"/>
      <c r="EW7" s="462"/>
      <c r="EX7" s="462"/>
      <c r="EY7" s="462"/>
      <c r="EZ7" s="462"/>
      <c r="FA7" s="462"/>
      <c r="FB7" s="462"/>
      <c r="FC7" s="462"/>
      <c r="FD7" s="462"/>
      <c r="FE7" s="462"/>
      <c r="FF7" s="462"/>
      <c r="FG7" s="462"/>
      <c r="FH7" s="462"/>
      <c r="FI7" s="462"/>
      <c r="FJ7" s="462"/>
      <c r="FK7" s="462"/>
      <c r="FL7" s="462"/>
      <c r="FM7" s="462"/>
      <c r="FN7" s="462"/>
      <c r="FO7" s="462"/>
      <c r="FP7" s="462"/>
      <c r="FQ7" s="462"/>
      <c r="FR7" s="462"/>
      <c r="FS7" s="462"/>
      <c r="FT7" s="462"/>
      <c r="FU7" s="462"/>
      <c r="FV7" s="462"/>
      <c r="FW7" s="462"/>
      <c r="FX7" s="462"/>
      <c r="FY7" s="462"/>
      <c r="FZ7" s="462"/>
      <c r="GA7" s="462"/>
      <c r="GB7" s="462"/>
      <c r="GC7" s="462"/>
      <c r="GD7" s="462"/>
      <c r="GE7" s="462"/>
      <c r="GF7" s="462"/>
      <c r="GG7" s="462"/>
      <c r="GH7" s="462"/>
      <c r="GI7" s="462"/>
      <c r="GJ7" s="462"/>
      <c r="GK7" s="462"/>
      <c r="GL7" s="462"/>
      <c r="GM7" s="462"/>
      <c r="GN7" s="462"/>
      <c r="GO7" s="462"/>
      <c r="GP7" s="462"/>
      <c r="GQ7" s="462"/>
      <c r="GR7" s="462"/>
      <c r="GS7" s="462"/>
      <c r="GT7" s="462"/>
      <c r="GU7" s="462"/>
      <c r="GV7" s="462"/>
      <c r="GW7" s="462"/>
      <c r="GX7" s="462"/>
      <c r="GY7" s="462"/>
      <c r="GZ7" s="462"/>
      <c r="HA7" s="462"/>
      <c r="HB7" s="462"/>
      <c r="HC7" s="462"/>
      <c r="HD7" s="462"/>
      <c r="HE7" s="462"/>
      <c r="HF7" s="462"/>
      <c r="HG7" s="462"/>
      <c r="HH7" s="462"/>
      <c r="HI7" s="462"/>
      <c r="HJ7" s="462"/>
      <c r="HK7" s="462"/>
      <c r="HL7" s="462"/>
      <c r="HM7" s="462"/>
      <c r="HN7" s="462"/>
      <c r="HO7" s="462"/>
      <c r="HP7" s="462"/>
      <c r="HQ7" s="462"/>
      <c r="HR7" s="462"/>
      <c r="HS7" s="462"/>
      <c r="HT7" s="462"/>
      <c r="HU7" s="462"/>
      <c r="HV7" s="462"/>
      <c r="HW7" s="462"/>
      <c r="HX7" s="462"/>
      <c r="HY7" s="462"/>
      <c r="HZ7" s="462"/>
      <c r="IA7" s="462"/>
      <c r="IB7" s="462"/>
      <c r="IC7" s="462"/>
      <c r="ID7" s="462"/>
      <c r="IE7" s="462"/>
      <c r="IF7" s="462"/>
      <c r="IG7" s="462"/>
      <c r="IH7" s="462"/>
      <c r="II7" s="462"/>
      <c r="IJ7" s="462"/>
      <c r="IK7" s="462"/>
      <c r="IL7" s="462"/>
      <c r="IM7" s="462"/>
      <c r="IN7" s="462"/>
      <c r="IO7" s="462"/>
      <c r="IP7" s="462"/>
      <c r="IQ7" s="462"/>
      <c r="IR7" s="462"/>
      <c r="IS7" s="462"/>
      <c r="IT7" s="462"/>
      <c r="IU7" s="462"/>
      <c r="IV7" s="462"/>
      <c r="IW7" s="462"/>
    </row>
    <row r="8" customFormat="false" ht="15" hidden="false" customHeight="false" outlineLevel="0" collapsed="false">
      <c r="A8" s="477" t="s">
        <v>100</v>
      </c>
      <c r="B8" s="478" t="n">
        <v>36965</v>
      </c>
      <c r="C8" s="479" t="s">
        <v>556</v>
      </c>
      <c r="D8" s="480" t="n">
        <v>0.0455</v>
      </c>
      <c r="E8" s="481" t="n">
        <v>38749</v>
      </c>
      <c r="F8" s="482" t="n">
        <v>-10000</v>
      </c>
      <c r="G8" s="483" t="n">
        <v>102.18</v>
      </c>
      <c r="H8" s="484" t="n">
        <v>36979</v>
      </c>
      <c r="I8" s="485" t="n">
        <v>-10000000</v>
      </c>
      <c r="J8" s="486" t="n">
        <f aca="false">-I8*D8/360*IF((H8-B8)&lt;0,0,(H8-B8))</f>
        <v>17694.4444444444</v>
      </c>
      <c r="K8" s="487" t="n">
        <f aca="false">(+P8-Q8)</f>
        <v>61.9305555555184</v>
      </c>
      <c r="L8" s="488" t="n">
        <f aca="false">(+P8-R8)</f>
        <v>61.9305555555184</v>
      </c>
      <c r="M8" s="488" t="n">
        <f aca="false">(+P8-S8)</f>
        <v>61.9305555555184</v>
      </c>
      <c r="N8" s="489" t="n">
        <f aca="false">(P8-T8)</f>
        <v>15588.8055555557</v>
      </c>
      <c r="O8" s="490"/>
      <c r="P8" s="491" t="n">
        <f aca="false">J8*(IF(ISERROR(VLOOKUP(A8,'FX Rates'!$A$2:$C$4,3,0)),0,VLOOKUP(A8,'FX Rates'!$A$2:$C$4,3,0)))</f>
        <v>15588.8055555557</v>
      </c>
      <c r="Q8" s="492" t="n">
        <v>15526.8750000001</v>
      </c>
      <c r="R8" s="492" t="n">
        <v>15526.8750000001</v>
      </c>
      <c r="S8" s="492" t="n">
        <v>15526.8750000001</v>
      </c>
      <c r="T8" s="493"/>
      <c r="U8" s="494"/>
      <c r="V8" s="494"/>
      <c r="W8" s="494"/>
      <c r="X8" s="494"/>
      <c r="Y8" s="494"/>
      <c r="Z8" s="494"/>
      <c r="AA8" s="494"/>
      <c r="AB8" s="494"/>
      <c r="AC8" s="494"/>
      <c r="AD8" s="494"/>
      <c r="AE8" s="494"/>
      <c r="AF8" s="494"/>
      <c r="AG8" s="494"/>
      <c r="AH8" s="494"/>
      <c r="AI8" s="494"/>
      <c r="AJ8" s="494"/>
      <c r="AK8" s="494"/>
      <c r="AL8" s="494"/>
      <c r="AM8" s="494"/>
      <c r="AN8" s="494"/>
      <c r="AO8" s="494"/>
      <c r="AP8" s="494"/>
      <c r="AQ8" s="494"/>
      <c r="AR8" s="494"/>
      <c r="AS8" s="494"/>
      <c r="AT8" s="494"/>
      <c r="AU8" s="494"/>
      <c r="AV8" s="494"/>
      <c r="AW8" s="494"/>
      <c r="AX8" s="494"/>
      <c r="AY8" s="494"/>
      <c r="AZ8" s="494"/>
      <c r="BA8" s="494"/>
      <c r="BB8" s="494"/>
      <c r="BC8" s="494"/>
      <c r="BD8" s="494"/>
      <c r="BE8" s="494"/>
      <c r="BF8" s="494"/>
      <c r="BG8" s="494"/>
      <c r="BH8" s="494"/>
      <c r="BI8" s="494"/>
      <c r="BJ8" s="494"/>
      <c r="BK8" s="494"/>
      <c r="BL8" s="494"/>
      <c r="BM8" s="494"/>
      <c r="BN8" s="494"/>
      <c r="BO8" s="494"/>
      <c r="BP8" s="494"/>
      <c r="BQ8" s="494"/>
      <c r="BR8" s="494"/>
      <c r="BS8" s="494"/>
      <c r="BT8" s="494"/>
      <c r="BU8" s="494"/>
      <c r="BV8" s="494"/>
      <c r="BW8" s="494"/>
      <c r="BX8" s="494"/>
      <c r="BY8" s="494"/>
      <c r="BZ8" s="494"/>
      <c r="CA8" s="494"/>
      <c r="CB8" s="494"/>
      <c r="CC8" s="494"/>
      <c r="CD8" s="494"/>
      <c r="CE8" s="494"/>
      <c r="CF8" s="494"/>
      <c r="CG8" s="494"/>
      <c r="CH8" s="494"/>
      <c r="CI8" s="494"/>
      <c r="CJ8" s="494"/>
      <c r="CK8" s="494"/>
      <c r="CL8" s="494"/>
      <c r="CM8" s="494"/>
      <c r="CN8" s="494"/>
      <c r="CO8" s="494"/>
      <c r="CP8" s="494"/>
      <c r="CQ8" s="494"/>
      <c r="CR8" s="494"/>
      <c r="CS8" s="494"/>
      <c r="CT8" s="494"/>
      <c r="CU8" s="494"/>
      <c r="CV8" s="494"/>
      <c r="CW8" s="494"/>
      <c r="CX8" s="494"/>
      <c r="CY8" s="494"/>
      <c r="CZ8" s="494"/>
      <c r="DA8" s="494"/>
      <c r="DB8" s="494"/>
      <c r="DC8" s="494"/>
      <c r="DD8" s="494"/>
      <c r="DE8" s="494"/>
      <c r="DF8" s="494"/>
      <c r="DG8" s="494"/>
      <c r="DH8" s="494"/>
      <c r="DI8" s="494"/>
      <c r="DJ8" s="494"/>
      <c r="DK8" s="494"/>
      <c r="DL8" s="494"/>
      <c r="DM8" s="494"/>
      <c r="DN8" s="494"/>
      <c r="DO8" s="494"/>
      <c r="DP8" s="494"/>
      <c r="DQ8" s="494"/>
      <c r="DR8" s="494"/>
      <c r="DS8" s="494"/>
      <c r="DT8" s="494"/>
      <c r="DU8" s="494"/>
      <c r="DV8" s="494"/>
      <c r="DW8" s="494"/>
      <c r="DX8" s="494"/>
      <c r="DY8" s="494"/>
      <c r="DZ8" s="494"/>
      <c r="EA8" s="494"/>
      <c r="EB8" s="494"/>
      <c r="EC8" s="494"/>
      <c r="ED8" s="494"/>
      <c r="EE8" s="494"/>
      <c r="EF8" s="494"/>
      <c r="EG8" s="494"/>
      <c r="EH8" s="494"/>
      <c r="EI8" s="494"/>
      <c r="EJ8" s="494"/>
      <c r="EK8" s="494"/>
      <c r="EL8" s="494"/>
      <c r="EM8" s="494"/>
      <c r="EN8" s="494"/>
      <c r="EO8" s="494"/>
      <c r="EP8" s="494"/>
      <c r="EQ8" s="494"/>
      <c r="ER8" s="494"/>
      <c r="ES8" s="494"/>
      <c r="ET8" s="494"/>
      <c r="EU8" s="494"/>
      <c r="EV8" s="494"/>
      <c r="EW8" s="494"/>
      <c r="EX8" s="494"/>
      <c r="EY8" s="494"/>
      <c r="EZ8" s="494"/>
      <c r="FA8" s="494"/>
      <c r="FB8" s="494"/>
      <c r="FC8" s="494"/>
      <c r="FD8" s="494"/>
      <c r="FE8" s="494"/>
      <c r="FF8" s="494"/>
      <c r="FG8" s="494"/>
      <c r="FH8" s="494"/>
      <c r="FI8" s="494"/>
      <c r="FJ8" s="494"/>
      <c r="FK8" s="494"/>
      <c r="FL8" s="494"/>
      <c r="FM8" s="494"/>
      <c r="FN8" s="494"/>
      <c r="FO8" s="494"/>
      <c r="FP8" s="494"/>
      <c r="FQ8" s="494"/>
      <c r="FR8" s="494"/>
      <c r="FS8" s="494"/>
      <c r="FT8" s="494"/>
      <c r="FU8" s="494"/>
      <c r="FV8" s="494"/>
      <c r="FW8" s="494"/>
      <c r="FX8" s="494"/>
      <c r="FY8" s="494"/>
      <c r="FZ8" s="494"/>
      <c r="GA8" s="494"/>
      <c r="GB8" s="494"/>
      <c r="GC8" s="494"/>
      <c r="GD8" s="494"/>
      <c r="GE8" s="494"/>
      <c r="GF8" s="494"/>
      <c r="GG8" s="494"/>
      <c r="GH8" s="494"/>
      <c r="GI8" s="494"/>
      <c r="GJ8" s="494"/>
      <c r="GK8" s="494"/>
      <c r="GL8" s="494"/>
      <c r="GM8" s="494"/>
      <c r="GN8" s="494"/>
      <c r="GO8" s="494"/>
      <c r="GP8" s="494"/>
      <c r="GQ8" s="494"/>
      <c r="GR8" s="494"/>
      <c r="GS8" s="494"/>
      <c r="GT8" s="494"/>
      <c r="GU8" s="494"/>
      <c r="GV8" s="494"/>
      <c r="GW8" s="494"/>
      <c r="GX8" s="494"/>
      <c r="GY8" s="494"/>
      <c r="GZ8" s="494"/>
      <c r="HA8" s="494"/>
      <c r="HB8" s="494"/>
      <c r="HC8" s="494"/>
      <c r="HD8" s="494"/>
      <c r="HE8" s="494"/>
      <c r="HF8" s="494"/>
      <c r="HG8" s="494"/>
      <c r="HH8" s="494"/>
      <c r="HI8" s="494"/>
      <c r="HJ8" s="494"/>
      <c r="HK8" s="494"/>
      <c r="HL8" s="494"/>
      <c r="HM8" s="494"/>
      <c r="HN8" s="494"/>
      <c r="HO8" s="494"/>
      <c r="HP8" s="494"/>
      <c r="HQ8" s="494"/>
      <c r="HR8" s="494"/>
      <c r="HS8" s="494"/>
      <c r="HT8" s="494"/>
      <c r="HU8" s="494"/>
      <c r="HV8" s="494"/>
      <c r="HW8" s="494"/>
      <c r="HX8" s="494"/>
      <c r="HY8" s="494"/>
      <c r="HZ8" s="494"/>
      <c r="IA8" s="494"/>
      <c r="IB8" s="494"/>
      <c r="IC8" s="494"/>
      <c r="ID8" s="494"/>
      <c r="IE8" s="494"/>
      <c r="IF8" s="494"/>
      <c r="IG8" s="494"/>
      <c r="IH8" s="494"/>
      <c r="II8" s="494"/>
      <c r="IJ8" s="494"/>
      <c r="IK8" s="494"/>
      <c r="IL8" s="494"/>
      <c r="IM8" s="494"/>
      <c r="IN8" s="494"/>
      <c r="IO8" s="494"/>
      <c r="IP8" s="494"/>
      <c r="IQ8" s="494"/>
      <c r="IR8" s="494"/>
      <c r="IS8" s="494"/>
      <c r="IT8" s="494"/>
      <c r="IU8" s="494"/>
      <c r="IV8" s="494"/>
      <c r="IW8" s="494"/>
    </row>
    <row r="9" customFormat="false" ht="15" hidden="false" customHeight="false" outlineLevel="0" collapsed="false">
      <c r="A9" s="495" t="s">
        <v>100</v>
      </c>
      <c r="B9" s="496" t="n">
        <v>36965</v>
      </c>
      <c r="C9" s="497" t="s">
        <v>557</v>
      </c>
      <c r="D9" s="498" t="n">
        <v>0.0495</v>
      </c>
      <c r="E9" s="499" t="n">
        <v>38777</v>
      </c>
      <c r="F9" s="500" t="n">
        <v>10000</v>
      </c>
      <c r="G9" s="501" t="n">
        <v>99.6</v>
      </c>
      <c r="H9" s="502" t="n">
        <v>36979</v>
      </c>
      <c r="I9" s="503" t="n">
        <v>10000000</v>
      </c>
      <c r="J9" s="504" t="n">
        <f aca="false">-I9*D9/360*IF((H9-B9)&lt;0,0,(H9-B9))</f>
        <v>-19250</v>
      </c>
      <c r="K9" s="505" t="n">
        <f aca="false">(+P9-Q9)</f>
        <v>-67.37499999996</v>
      </c>
      <c r="L9" s="506" t="n">
        <f aca="false">(+P9-R9)</f>
        <v>-67.37499999996</v>
      </c>
      <c r="M9" s="506" t="n">
        <f aca="false">(+P9-S9)</f>
        <v>-67.37499999996</v>
      </c>
      <c r="N9" s="507" t="n">
        <f aca="false">(P9-T9)</f>
        <v>-16959.2500000001</v>
      </c>
      <c r="O9" s="490"/>
      <c r="P9" s="508" t="n">
        <f aca="false">J9*(IF(ISERROR(VLOOKUP(A9,'FX Rates'!$A$2:$C$4,3,0)),0,VLOOKUP(A9,'FX Rates'!$A$2:$C$4,3,0)))</f>
        <v>-16959.2500000001</v>
      </c>
      <c r="Q9" s="509" t="n">
        <v>-16891.8750000001</v>
      </c>
      <c r="R9" s="509" t="n">
        <v>-16891.8750000001</v>
      </c>
      <c r="S9" s="509" t="n">
        <v>-16891.8750000001</v>
      </c>
      <c r="T9" s="510"/>
      <c r="U9" s="494"/>
      <c r="V9" s="494"/>
      <c r="W9" s="494"/>
      <c r="X9" s="494"/>
      <c r="Y9" s="494"/>
      <c r="Z9" s="494"/>
      <c r="AA9" s="494"/>
      <c r="AB9" s="494"/>
      <c r="AC9" s="494"/>
      <c r="AD9" s="494"/>
      <c r="AE9" s="494"/>
      <c r="AF9" s="494"/>
      <c r="AG9" s="494"/>
      <c r="AH9" s="494"/>
      <c r="AI9" s="494"/>
      <c r="AJ9" s="494"/>
      <c r="AK9" s="494"/>
      <c r="AL9" s="494"/>
      <c r="AM9" s="494"/>
      <c r="AN9" s="494"/>
      <c r="AO9" s="494"/>
      <c r="AP9" s="494"/>
      <c r="AQ9" s="494"/>
      <c r="AR9" s="494"/>
      <c r="AS9" s="494"/>
      <c r="AT9" s="494"/>
      <c r="AU9" s="494"/>
      <c r="AV9" s="494"/>
      <c r="AW9" s="494"/>
      <c r="AX9" s="494"/>
      <c r="AY9" s="494"/>
      <c r="AZ9" s="494"/>
      <c r="BA9" s="494"/>
      <c r="BB9" s="494"/>
      <c r="BC9" s="494"/>
      <c r="BD9" s="494"/>
      <c r="BE9" s="494"/>
      <c r="BF9" s="494"/>
      <c r="BG9" s="494"/>
      <c r="BH9" s="494"/>
      <c r="BI9" s="494"/>
      <c r="BJ9" s="494"/>
      <c r="BK9" s="494"/>
      <c r="BL9" s="494"/>
      <c r="BM9" s="494"/>
      <c r="BN9" s="494"/>
      <c r="BO9" s="494"/>
      <c r="BP9" s="494"/>
      <c r="BQ9" s="494"/>
      <c r="BR9" s="494"/>
      <c r="BS9" s="494"/>
      <c r="BT9" s="494"/>
      <c r="BU9" s="494"/>
      <c r="BV9" s="494"/>
      <c r="BW9" s="494"/>
      <c r="BX9" s="494"/>
      <c r="BY9" s="494"/>
      <c r="BZ9" s="494"/>
      <c r="CA9" s="494"/>
      <c r="CB9" s="494"/>
      <c r="CC9" s="494"/>
      <c r="CD9" s="494"/>
      <c r="CE9" s="494"/>
      <c r="CF9" s="494"/>
      <c r="CG9" s="494"/>
      <c r="CH9" s="494"/>
      <c r="CI9" s="494"/>
      <c r="CJ9" s="494"/>
      <c r="CK9" s="494"/>
      <c r="CL9" s="494"/>
      <c r="CM9" s="494"/>
      <c r="CN9" s="494"/>
      <c r="CO9" s="494"/>
      <c r="CP9" s="494"/>
      <c r="CQ9" s="494"/>
      <c r="CR9" s="494"/>
      <c r="CS9" s="494"/>
      <c r="CT9" s="494"/>
      <c r="CU9" s="494"/>
      <c r="CV9" s="494"/>
      <c r="CW9" s="494"/>
      <c r="CX9" s="494"/>
      <c r="CY9" s="494"/>
      <c r="CZ9" s="494"/>
      <c r="DA9" s="494"/>
      <c r="DB9" s="494"/>
      <c r="DC9" s="494"/>
      <c r="DD9" s="494"/>
      <c r="DE9" s="494"/>
      <c r="DF9" s="494"/>
      <c r="DG9" s="494"/>
      <c r="DH9" s="494"/>
      <c r="DI9" s="494"/>
      <c r="DJ9" s="494"/>
      <c r="DK9" s="494"/>
      <c r="DL9" s="494"/>
      <c r="DM9" s="494"/>
      <c r="DN9" s="494"/>
      <c r="DO9" s="494"/>
      <c r="DP9" s="494"/>
      <c r="DQ9" s="494"/>
      <c r="DR9" s="494"/>
      <c r="DS9" s="494"/>
      <c r="DT9" s="494"/>
      <c r="DU9" s="494"/>
      <c r="DV9" s="494"/>
      <c r="DW9" s="494"/>
      <c r="DX9" s="494"/>
      <c r="DY9" s="494"/>
      <c r="DZ9" s="494"/>
      <c r="EA9" s="494"/>
      <c r="EB9" s="494"/>
      <c r="EC9" s="494"/>
      <c r="ED9" s="494"/>
      <c r="EE9" s="494"/>
      <c r="EF9" s="494"/>
      <c r="EG9" s="494"/>
      <c r="EH9" s="494"/>
      <c r="EI9" s="494"/>
      <c r="EJ9" s="494"/>
      <c r="EK9" s="494"/>
      <c r="EL9" s="494"/>
      <c r="EM9" s="494"/>
      <c r="EN9" s="494"/>
      <c r="EO9" s="494"/>
      <c r="EP9" s="494"/>
      <c r="EQ9" s="494"/>
      <c r="ER9" s="494"/>
      <c r="ES9" s="494"/>
      <c r="ET9" s="494"/>
      <c r="EU9" s="494"/>
      <c r="EV9" s="494"/>
      <c r="EW9" s="494"/>
      <c r="EX9" s="494"/>
      <c r="EY9" s="494"/>
      <c r="EZ9" s="494"/>
      <c r="FA9" s="494"/>
      <c r="FB9" s="494"/>
      <c r="FC9" s="494"/>
      <c r="FD9" s="494"/>
      <c r="FE9" s="494"/>
      <c r="FF9" s="494"/>
      <c r="FG9" s="494"/>
      <c r="FH9" s="494"/>
      <c r="FI9" s="494"/>
      <c r="FJ9" s="494"/>
      <c r="FK9" s="494"/>
      <c r="FL9" s="494"/>
      <c r="FM9" s="494"/>
      <c r="FN9" s="494"/>
      <c r="FO9" s="494"/>
      <c r="FP9" s="494"/>
      <c r="FQ9" s="494"/>
      <c r="FR9" s="494"/>
      <c r="FS9" s="494"/>
      <c r="FT9" s="494"/>
      <c r="FU9" s="494"/>
      <c r="FV9" s="494"/>
      <c r="FW9" s="494"/>
      <c r="FX9" s="494"/>
      <c r="FY9" s="494"/>
      <c r="FZ9" s="494"/>
      <c r="GA9" s="494"/>
      <c r="GB9" s="494"/>
      <c r="GC9" s="494"/>
      <c r="GD9" s="494"/>
      <c r="GE9" s="494"/>
      <c r="GF9" s="494"/>
      <c r="GG9" s="494"/>
      <c r="GH9" s="494"/>
      <c r="GI9" s="494"/>
      <c r="GJ9" s="494"/>
      <c r="GK9" s="494"/>
      <c r="GL9" s="494"/>
      <c r="GM9" s="494"/>
      <c r="GN9" s="494"/>
      <c r="GO9" s="494"/>
      <c r="GP9" s="494"/>
      <c r="GQ9" s="494"/>
      <c r="GR9" s="494"/>
      <c r="GS9" s="494"/>
      <c r="GT9" s="494"/>
      <c r="GU9" s="494"/>
      <c r="GV9" s="494"/>
      <c r="GW9" s="494"/>
      <c r="GX9" s="494"/>
      <c r="GY9" s="494"/>
      <c r="GZ9" s="494"/>
      <c r="HA9" s="494"/>
      <c r="HB9" s="494"/>
      <c r="HC9" s="494"/>
      <c r="HD9" s="494"/>
      <c r="HE9" s="494"/>
      <c r="HF9" s="494"/>
      <c r="HG9" s="494"/>
      <c r="HH9" s="494"/>
      <c r="HI9" s="494"/>
      <c r="HJ9" s="494"/>
      <c r="HK9" s="494"/>
      <c r="HL9" s="494"/>
      <c r="HM9" s="494"/>
      <c r="HN9" s="494"/>
      <c r="HO9" s="494"/>
      <c r="HP9" s="494"/>
      <c r="HQ9" s="494"/>
      <c r="HR9" s="494"/>
      <c r="HS9" s="494"/>
      <c r="HT9" s="494"/>
      <c r="HU9" s="494"/>
      <c r="HV9" s="494"/>
      <c r="HW9" s="494"/>
      <c r="HX9" s="494"/>
      <c r="HY9" s="494"/>
      <c r="HZ9" s="494"/>
      <c r="IA9" s="494"/>
      <c r="IB9" s="494"/>
      <c r="IC9" s="494"/>
      <c r="ID9" s="494"/>
      <c r="IE9" s="494"/>
      <c r="IF9" s="494"/>
      <c r="IG9" s="494"/>
      <c r="IH9" s="494"/>
      <c r="II9" s="494"/>
      <c r="IJ9" s="494"/>
      <c r="IK9" s="494"/>
      <c r="IL9" s="494"/>
      <c r="IM9" s="494"/>
      <c r="IN9" s="494"/>
      <c r="IO9" s="494"/>
      <c r="IP9" s="494"/>
      <c r="IQ9" s="494"/>
      <c r="IR9" s="494"/>
      <c r="IS9" s="494"/>
      <c r="IT9" s="494"/>
      <c r="IU9" s="494"/>
      <c r="IV9" s="494"/>
      <c r="IW9" s="494"/>
    </row>
    <row r="10" customFormat="false" ht="15" hidden="false" customHeight="false" outlineLevel="0" collapsed="false">
      <c r="A10" s="495" t="s">
        <v>100</v>
      </c>
      <c r="B10" s="496" t="n">
        <v>36970</v>
      </c>
      <c r="C10" s="497" t="s">
        <v>558</v>
      </c>
      <c r="D10" s="498" t="n">
        <v>0.0465</v>
      </c>
      <c r="E10" s="499" t="n">
        <v>39451</v>
      </c>
      <c r="F10" s="500" t="n">
        <v>-10000</v>
      </c>
      <c r="G10" s="501" t="n">
        <v>99.999527</v>
      </c>
      <c r="H10" s="502" t="n">
        <v>36984</v>
      </c>
      <c r="I10" s="503" t="n">
        <v>-10000000</v>
      </c>
      <c r="J10" s="504" t="n">
        <f aca="false">-I10*D10/360*IF((H10-B10)&lt;0,0,(H10-B10))</f>
        <v>18083.3333333333</v>
      </c>
      <c r="K10" s="505" t="n">
        <f aca="false">(+P10-Q10)</f>
        <v>63.291666666626</v>
      </c>
      <c r="L10" s="506" t="n">
        <f aca="false">(+P10-R10)</f>
        <v>63.291666666626</v>
      </c>
      <c r="M10" s="506" t="n">
        <f aca="false">(+P10-S10)</f>
        <v>63.291666666626</v>
      </c>
      <c r="N10" s="507" t="n">
        <f aca="false">(P10-T10)</f>
        <v>15931.4166666668</v>
      </c>
      <c r="O10" s="490"/>
      <c r="P10" s="508" t="n">
        <f aca="false">J10*(IF(ISERROR(VLOOKUP(A10,'FX Rates'!$A$2:$C$4,3,0)),0,VLOOKUP(A10,'FX Rates'!$A$2:$C$4,3,0)))</f>
        <v>15931.4166666668</v>
      </c>
      <c r="Q10" s="509" t="n">
        <v>15868.1250000001</v>
      </c>
      <c r="R10" s="509" t="n">
        <v>15868.1250000001</v>
      </c>
      <c r="S10" s="509" t="n">
        <v>15868.1250000001</v>
      </c>
      <c r="T10" s="510"/>
      <c r="U10" s="494"/>
      <c r="V10" s="494"/>
      <c r="W10" s="494"/>
      <c r="X10" s="494"/>
      <c r="Y10" s="494"/>
      <c r="Z10" s="494"/>
      <c r="AA10" s="494"/>
      <c r="AB10" s="494"/>
      <c r="AC10" s="494"/>
      <c r="AD10" s="494"/>
      <c r="AE10" s="494"/>
      <c r="AF10" s="494"/>
      <c r="AG10" s="494"/>
      <c r="AH10" s="494"/>
      <c r="AI10" s="494"/>
      <c r="AJ10" s="494"/>
      <c r="AK10" s="494"/>
      <c r="AL10" s="494"/>
      <c r="AM10" s="494"/>
      <c r="AN10" s="494"/>
      <c r="AO10" s="494"/>
      <c r="AP10" s="494"/>
      <c r="AQ10" s="494"/>
      <c r="AR10" s="494"/>
      <c r="AS10" s="494"/>
      <c r="AT10" s="494"/>
      <c r="AU10" s="494"/>
      <c r="AV10" s="494"/>
      <c r="AW10" s="494"/>
      <c r="AX10" s="494"/>
      <c r="AY10" s="494"/>
      <c r="AZ10" s="494"/>
      <c r="BA10" s="494"/>
      <c r="BB10" s="494"/>
      <c r="BC10" s="494"/>
      <c r="BD10" s="494"/>
      <c r="BE10" s="494"/>
      <c r="BF10" s="494"/>
      <c r="BG10" s="494"/>
      <c r="BH10" s="494"/>
      <c r="BI10" s="494"/>
      <c r="BJ10" s="494"/>
      <c r="BK10" s="494"/>
      <c r="BL10" s="494"/>
      <c r="BM10" s="494"/>
      <c r="BN10" s="494"/>
      <c r="BO10" s="494"/>
      <c r="BP10" s="494"/>
      <c r="BQ10" s="494"/>
      <c r="BR10" s="494"/>
      <c r="BS10" s="494"/>
      <c r="BT10" s="494"/>
      <c r="BU10" s="494"/>
      <c r="BV10" s="494"/>
      <c r="BW10" s="494"/>
      <c r="BX10" s="494"/>
      <c r="BY10" s="494"/>
      <c r="BZ10" s="494"/>
      <c r="CA10" s="494"/>
      <c r="CB10" s="494"/>
      <c r="CC10" s="494"/>
      <c r="CD10" s="494"/>
      <c r="CE10" s="494"/>
      <c r="CF10" s="494"/>
      <c r="CG10" s="494"/>
      <c r="CH10" s="494"/>
      <c r="CI10" s="494"/>
      <c r="CJ10" s="494"/>
      <c r="CK10" s="494"/>
      <c r="CL10" s="494"/>
      <c r="CM10" s="494"/>
      <c r="CN10" s="494"/>
      <c r="CO10" s="494"/>
      <c r="CP10" s="494"/>
      <c r="CQ10" s="494"/>
      <c r="CR10" s="494"/>
      <c r="CS10" s="494"/>
      <c r="CT10" s="494"/>
      <c r="CU10" s="494"/>
      <c r="CV10" s="494"/>
      <c r="CW10" s="494"/>
      <c r="CX10" s="494"/>
      <c r="CY10" s="494"/>
      <c r="CZ10" s="494"/>
      <c r="DA10" s="494"/>
      <c r="DB10" s="494"/>
      <c r="DC10" s="494"/>
      <c r="DD10" s="494"/>
      <c r="DE10" s="494"/>
      <c r="DF10" s="494"/>
      <c r="DG10" s="494"/>
      <c r="DH10" s="494"/>
      <c r="DI10" s="494"/>
      <c r="DJ10" s="494"/>
      <c r="DK10" s="494"/>
      <c r="DL10" s="494"/>
      <c r="DM10" s="494"/>
      <c r="DN10" s="494"/>
      <c r="DO10" s="494"/>
      <c r="DP10" s="494"/>
      <c r="DQ10" s="494"/>
      <c r="DR10" s="494"/>
      <c r="DS10" s="494"/>
      <c r="DT10" s="494"/>
      <c r="DU10" s="494"/>
      <c r="DV10" s="494"/>
      <c r="DW10" s="494"/>
      <c r="DX10" s="494"/>
      <c r="DY10" s="494"/>
      <c r="DZ10" s="494"/>
      <c r="EA10" s="494"/>
      <c r="EB10" s="494"/>
      <c r="EC10" s="494"/>
      <c r="ED10" s="494"/>
      <c r="EE10" s="494"/>
      <c r="EF10" s="494"/>
      <c r="EG10" s="494"/>
      <c r="EH10" s="494"/>
      <c r="EI10" s="494"/>
      <c r="EJ10" s="494"/>
      <c r="EK10" s="494"/>
      <c r="EL10" s="494"/>
      <c r="EM10" s="494"/>
      <c r="EN10" s="494"/>
      <c r="EO10" s="494"/>
      <c r="EP10" s="494"/>
      <c r="EQ10" s="494"/>
      <c r="ER10" s="494"/>
      <c r="ES10" s="494"/>
      <c r="ET10" s="494"/>
      <c r="EU10" s="494"/>
      <c r="EV10" s="494"/>
      <c r="EW10" s="494"/>
      <c r="EX10" s="494"/>
      <c r="EY10" s="494"/>
      <c r="EZ10" s="494"/>
      <c r="FA10" s="494"/>
      <c r="FB10" s="494"/>
      <c r="FC10" s="494"/>
      <c r="FD10" s="494"/>
      <c r="FE10" s="494"/>
      <c r="FF10" s="494"/>
      <c r="FG10" s="494"/>
      <c r="FH10" s="494"/>
      <c r="FI10" s="494"/>
      <c r="FJ10" s="494"/>
      <c r="FK10" s="494"/>
      <c r="FL10" s="494"/>
      <c r="FM10" s="494"/>
      <c r="FN10" s="494"/>
      <c r="FO10" s="494"/>
      <c r="FP10" s="494"/>
      <c r="FQ10" s="494"/>
      <c r="FR10" s="494"/>
      <c r="FS10" s="494"/>
      <c r="FT10" s="494"/>
      <c r="FU10" s="494"/>
      <c r="FV10" s="494"/>
      <c r="FW10" s="494"/>
      <c r="FX10" s="494"/>
      <c r="FY10" s="494"/>
      <c r="FZ10" s="494"/>
      <c r="GA10" s="494"/>
      <c r="GB10" s="494"/>
      <c r="GC10" s="494"/>
      <c r="GD10" s="494"/>
      <c r="GE10" s="494"/>
      <c r="GF10" s="494"/>
      <c r="GG10" s="494"/>
      <c r="GH10" s="494"/>
      <c r="GI10" s="494"/>
      <c r="GJ10" s="494"/>
      <c r="GK10" s="494"/>
      <c r="GL10" s="494"/>
      <c r="GM10" s="494"/>
      <c r="GN10" s="494"/>
      <c r="GO10" s="494"/>
      <c r="GP10" s="494"/>
      <c r="GQ10" s="494"/>
      <c r="GR10" s="494"/>
      <c r="GS10" s="494"/>
      <c r="GT10" s="494"/>
      <c r="GU10" s="494"/>
      <c r="GV10" s="494"/>
      <c r="GW10" s="494"/>
      <c r="GX10" s="494"/>
      <c r="GY10" s="494"/>
      <c r="GZ10" s="494"/>
      <c r="HA10" s="494"/>
      <c r="HB10" s="494"/>
      <c r="HC10" s="494"/>
      <c r="HD10" s="494"/>
      <c r="HE10" s="494"/>
      <c r="HF10" s="494"/>
      <c r="HG10" s="494"/>
      <c r="HH10" s="494"/>
      <c r="HI10" s="494"/>
      <c r="HJ10" s="494"/>
      <c r="HK10" s="494"/>
      <c r="HL10" s="494"/>
      <c r="HM10" s="494"/>
      <c r="HN10" s="494"/>
      <c r="HO10" s="494"/>
      <c r="HP10" s="494"/>
      <c r="HQ10" s="494"/>
      <c r="HR10" s="494"/>
      <c r="HS10" s="494"/>
      <c r="HT10" s="494"/>
      <c r="HU10" s="494"/>
      <c r="HV10" s="494"/>
      <c r="HW10" s="494"/>
      <c r="HX10" s="494"/>
      <c r="HY10" s="494"/>
      <c r="HZ10" s="494"/>
      <c r="IA10" s="494"/>
      <c r="IB10" s="494"/>
      <c r="IC10" s="494"/>
      <c r="ID10" s="494"/>
      <c r="IE10" s="494"/>
      <c r="IF10" s="494"/>
      <c r="IG10" s="494"/>
      <c r="IH10" s="494"/>
      <c r="II10" s="494"/>
      <c r="IJ10" s="494"/>
      <c r="IK10" s="494"/>
      <c r="IL10" s="494"/>
      <c r="IM10" s="494"/>
      <c r="IN10" s="494"/>
      <c r="IO10" s="494"/>
      <c r="IP10" s="494"/>
      <c r="IQ10" s="494"/>
      <c r="IR10" s="494"/>
      <c r="IS10" s="494"/>
      <c r="IT10" s="494"/>
      <c r="IU10" s="494"/>
      <c r="IV10" s="494"/>
      <c r="IW10" s="494"/>
    </row>
    <row r="11" customFormat="false" ht="15" hidden="false" customHeight="false" outlineLevel="0" collapsed="false">
      <c r="A11" s="495" t="s">
        <v>100</v>
      </c>
      <c r="B11" s="496" t="n">
        <v>36970</v>
      </c>
      <c r="C11" s="497" t="s">
        <v>542</v>
      </c>
      <c r="D11" s="498" t="n">
        <v>0.0478</v>
      </c>
      <c r="E11" s="499" t="n">
        <v>39527</v>
      </c>
      <c r="F11" s="500" t="n">
        <v>10000</v>
      </c>
      <c r="G11" s="501" t="n">
        <v>104.198003</v>
      </c>
      <c r="H11" s="502" t="n">
        <v>36984</v>
      </c>
      <c r="I11" s="503" t="n">
        <v>10000000</v>
      </c>
      <c r="J11" s="504" t="n">
        <f aca="false">-I11*D11/360*IF((H11-B11)&lt;0,0,(H11-B11))</f>
        <v>-18588.8888888889</v>
      </c>
      <c r="K11" s="505" t="n">
        <f aca="false">(+P11-Q11)</f>
        <v>-65.061111111072</v>
      </c>
      <c r="L11" s="506" t="n">
        <f aca="false">(+P11-R11)</f>
        <v>-65.061111111072</v>
      </c>
      <c r="M11" s="506" t="n">
        <f aca="false">(+P11-S11)</f>
        <v>-65.061111111072</v>
      </c>
      <c r="N11" s="507" t="n">
        <f aca="false">(P11-T11)</f>
        <v>-16376.8111111112</v>
      </c>
      <c r="O11" s="490"/>
      <c r="P11" s="508" t="n">
        <f aca="false">J11*(IF(ISERROR(VLOOKUP(A11,'FX Rates'!$A$2:$C$4,3,0)),0,VLOOKUP(A11,'FX Rates'!$A$2:$C$4,3,0)))</f>
        <v>-16376.8111111112</v>
      </c>
      <c r="Q11" s="509" t="n">
        <v>-16311.7500000001</v>
      </c>
      <c r="R11" s="509" t="n">
        <v>-16311.7500000001</v>
      </c>
      <c r="S11" s="509" t="n">
        <v>-16311.7500000001</v>
      </c>
      <c r="T11" s="510"/>
      <c r="U11" s="494"/>
      <c r="V11" s="494"/>
      <c r="W11" s="494"/>
      <c r="X11" s="494"/>
      <c r="Y11" s="494"/>
      <c r="Z11" s="494"/>
      <c r="AA11" s="494"/>
      <c r="AB11" s="494"/>
      <c r="AC11" s="494"/>
      <c r="AD11" s="494"/>
      <c r="AE11" s="494"/>
      <c r="AF11" s="494"/>
      <c r="AG11" s="494"/>
      <c r="AH11" s="494"/>
      <c r="AI11" s="494"/>
      <c r="AJ11" s="494"/>
      <c r="AK11" s="494"/>
      <c r="AL11" s="494"/>
      <c r="AM11" s="494"/>
      <c r="AN11" s="494"/>
      <c r="AO11" s="494"/>
      <c r="AP11" s="494"/>
      <c r="AQ11" s="494"/>
      <c r="AR11" s="494"/>
      <c r="AS11" s="494"/>
      <c r="AT11" s="494"/>
      <c r="AU11" s="494"/>
      <c r="AV11" s="494"/>
      <c r="AW11" s="494"/>
      <c r="AX11" s="494"/>
      <c r="AY11" s="494"/>
      <c r="AZ11" s="494"/>
      <c r="BA11" s="494"/>
      <c r="BB11" s="494"/>
      <c r="BC11" s="494"/>
      <c r="BD11" s="494"/>
      <c r="BE11" s="494"/>
      <c r="BF11" s="494"/>
      <c r="BG11" s="494"/>
      <c r="BH11" s="494"/>
      <c r="BI11" s="494"/>
      <c r="BJ11" s="494"/>
      <c r="BK11" s="494"/>
      <c r="BL11" s="494"/>
      <c r="BM11" s="494"/>
      <c r="BN11" s="494"/>
      <c r="BO11" s="494"/>
      <c r="BP11" s="494"/>
      <c r="BQ11" s="494"/>
      <c r="BR11" s="494"/>
      <c r="BS11" s="494"/>
      <c r="BT11" s="494"/>
      <c r="BU11" s="494"/>
      <c r="BV11" s="494"/>
      <c r="BW11" s="494"/>
      <c r="BX11" s="494"/>
      <c r="BY11" s="494"/>
      <c r="BZ11" s="494"/>
      <c r="CA11" s="494"/>
      <c r="CB11" s="494"/>
      <c r="CC11" s="494"/>
      <c r="CD11" s="494"/>
      <c r="CE11" s="494"/>
      <c r="CF11" s="494"/>
      <c r="CG11" s="494"/>
      <c r="CH11" s="494"/>
      <c r="CI11" s="494"/>
      <c r="CJ11" s="494"/>
      <c r="CK11" s="494"/>
      <c r="CL11" s="494"/>
      <c r="CM11" s="494"/>
      <c r="CN11" s="494"/>
      <c r="CO11" s="494"/>
      <c r="CP11" s="494"/>
      <c r="CQ11" s="494"/>
      <c r="CR11" s="494"/>
      <c r="CS11" s="494"/>
      <c r="CT11" s="494"/>
      <c r="CU11" s="494"/>
      <c r="CV11" s="494"/>
      <c r="CW11" s="494"/>
      <c r="CX11" s="494"/>
      <c r="CY11" s="494"/>
      <c r="CZ11" s="494"/>
      <c r="DA11" s="494"/>
      <c r="DB11" s="494"/>
      <c r="DC11" s="494"/>
      <c r="DD11" s="494"/>
      <c r="DE11" s="494"/>
      <c r="DF11" s="494"/>
      <c r="DG11" s="494"/>
      <c r="DH11" s="494"/>
      <c r="DI11" s="494"/>
      <c r="DJ11" s="494"/>
      <c r="DK11" s="494"/>
      <c r="DL11" s="494"/>
      <c r="DM11" s="494"/>
      <c r="DN11" s="494"/>
      <c r="DO11" s="494"/>
      <c r="DP11" s="494"/>
      <c r="DQ11" s="494"/>
      <c r="DR11" s="494"/>
      <c r="DS11" s="494"/>
      <c r="DT11" s="494"/>
      <c r="DU11" s="494"/>
      <c r="DV11" s="494"/>
      <c r="DW11" s="494"/>
      <c r="DX11" s="494"/>
      <c r="DY11" s="494"/>
      <c r="DZ11" s="494"/>
      <c r="EA11" s="494"/>
      <c r="EB11" s="494"/>
      <c r="EC11" s="494"/>
      <c r="ED11" s="494"/>
      <c r="EE11" s="494"/>
      <c r="EF11" s="494"/>
      <c r="EG11" s="494"/>
      <c r="EH11" s="494"/>
      <c r="EI11" s="494"/>
      <c r="EJ11" s="494"/>
      <c r="EK11" s="494"/>
      <c r="EL11" s="494"/>
      <c r="EM11" s="494"/>
      <c r="EN11" s="494"/>
      <c r="EO11" s="494"/>
      <c r="EP11" s="494"/>
      <c r="EQ11" s="494"/>
      <c r="ER11" s="494"/>
      <c r="ES11" s="494"/>
      <c r="ET11" s="494"/>
      <c r="EU11" s="494"/>
      <c r="EV11" s="494"/>
      <c r="EW11" s="494"/>
      <c r="EX11" s="494"/>
      <c r="EY11" s="494"/>
      <c r="EZ11" s="494"/>
      <c r="FA11" s="494"/>
      <c r="FB11" s="494"/>
      <c r="FC11" s="494"/>
      <c r="FD11" s="494"/>
      <c r="FE11" s="494"/>
      <c r="FF11" s="494"/>
      <c r="FG11" s="494"/>
      <c r="FH11" s="494"/>
      <c r="FI11" s="494"/>
      <c r="FJ11" s="494"/>
      <c r="FK11" s="494"/>
      <c r="FL11" s="494"/>
      <c r="FM11" s="494"/>
      <c r="FN11" s="494"/>
      <c r="FO11" s="494"/>
      <c r="FP11" s="494"/>
      <c r="FQ11" s="494"/>
      <c r="FR11" s="494"/>
      <c r="FS11" s="494"/>
      <c r="FT11" s="494"/>
      <c r="FU11" s="494"/>
      <c r="FV11" s="494"/>
      <c r="FW11" s="494"/>
      <c r="FX11" s="494"/>
      <c r="FY11" s="494"/>
      <c r="FZ11" s="494"/>
      <c r="GA11" s="494"/>
      <c r="GB11" s="494"/>
      <c r="GC11" s="494"/>
      <c r="GD11" s="494"/>
      <c r="GE11" s="494"/>
      <c r="GF11" s="494"/>
      <c r="GG11" s="494"/>
      <c r="GH11" s="494"/>
      <c r="GI11" s="494"/>
      <c r="GJ11" s="494"/>
      <c r="GK11" s="494"/>
      <c r="GL11" s="494"/>
      <c r="GM11" s="494"/>
      <c r="GN11" s="494"/>
      <c r="GO11" s="494"/>
      <c r="GP11" s="494"/>
      <c r="GQ11" s="494"/>
      <c r="GR11" s="494"/>
      <c r="GS11" s="494"/>
      <c r="GT11" s="494"/>
      <c r="GU11" s="494"/>
      <c r="GV11" s="494"/>
      <c r="GW11" s="494"/>
      <c r="GX11" s="494"/>
      <c r="GY11" s="494"/>
      <c r="GZ11" s="494"/>
      <c r="HA11" s="494"/>
      <c r="HB11" s="494"/>
      <c r="HC11" s="494"/>
      <c r="HD11" s="494"/>
      <c r="HE11" s="494"/>
      <c r="HF11" s="494"/>
      <c r="HG11" s="494"/>
      <c r="HH11" s="494"/>
      <c r="HI11" s="494"/>
      <c r="HJ11" s="494"/>
      <c r="HK11" s="494"/>
      <c r="HL11" s="494"/>
      <c r="HM11" s="494"/>
      <c r="HN11" s="494"/>
      <c r="HO11" s="494"/>
      <c r="HP11" s="494"/>
      <c r="HQ11" s="494"/>
      <c r="HR11" s="494"/>
      <c r="HS11" s="494"/>
      <c r="HT11" s="494"/>
      <c r="HU11" s="494"/>
      <c r="HV11" s="494"/>
      <c r="HW11" s="494"/>
      <c r="HX11" s="494"/>
      <c r="HY11" s="494"/>
      <c r="HZ11" s="494"/>
      <c r="IA11" s="494"/>
      <c r="IB11" s="494"/>
      <c r="IC11" s="494"/>
      <c r="ID11" s="494"/>
      <c r="IE11" s="494"/>
      <c r="IF11" s="494"/>
      <c r="IG11" s="494"/>
      <c r="IH11" s="494"/>
      <c r="II11" s="494"/>
      <c r="IJ11" s="494"/>
      <c r="IK11" s="494"/>
      <c r="IL11" s="494"/>
      <c r="IM11" s="494"/>
      <c r="IN11" s="494"/>
      <c r="IO11" s="494"/>
      <c r="IP11" s="494"/>
      <c r="IQ11" s="494"/>
      <c r="IR11" s="494"/>
      <c r="IS11" s="494"/>
      <c r="IT11" s="494"/>
      <c r="IU11" s="494"/>
      <c r="IV11" s="494"/>
      <c r="IW11" s="494"/>
    </row>
    <row r="12" customFormat="false" ht="15" hidden="false" customHeight="false" outlineLevel="0" collapsed="false">
      <c r="A12" s="495" t="s">
        <v>100</v>
      </c>
      <c r="B12" s="496" t="n">
        <v>36979</v>
      </c>
      <c r="C12" s="497" t="s">
        <v>556</v>
      </c>
      <c r="D12" s="498" t="n">
        <v>0.0446</v>
      </c>
      <c r="E12" s="499" t="n">
        <v>38749</v>
      </c>
      <c r="F12" s="500" t="n">
        <v>-10000</v>
      </c>
      <c r="G12" s="501" t="n">
        <v>102.93</v>
      </c>
      <c r="H12" s="502" t="n">
        <v>37011</v>
      </c>
      <c r="I12" s="503" t="n">
        <v>-10000000</v>
      </c>
      <c r="J12" s="504" t="n">
        <f aca="false">-I12*D12/360*IF((H12-B12)&lt;0,0,(H12-B12))</f>
        <v>39644.4444444444</v>
      </c>
      <c r="K12" s="505" t="n">
        <f aca="false">(+P12-Q12)</f>
        <v>138.755555555472</v>
      </c>
      <c r="L12" s="506" t="n">
        <f aca="false">(+P12-R12)</f>
        <v>138.755555555472</v>
      </c>
      <c r="M12" s="506" t="n">
        <f aca="false">(+P12-S12)</f>
        <v>138.755555555472</v>
      </c>
      <c r="N12" s="507" t="n">
        <f aca="false">(P12-T12)</f>
        <v>34926.7555555558</v>
      </c>
      <c r="O12" s="490"/>
      <c r="P12" s="508" t="n">
        <f aca="false">J12*(IF(ISERROR(VLOOKUP(A12,'FX Rates'!$A$2:$C$4,3,0)),0,VLOOKUP(A12,'FX Rates'!$A$2:$C$4,3,0)))</f>
        <v>34926.7555555558</v>
      </c>
      <c r="Q12" s="509" t="n">
        <v>34788.0000000003</v>
      </c>
      <c r="R12" s="509" t="n">
        <v>34788.0000000003</v>
      </c>
      <c r="S12" s="509" t="n">
        <v>34788.0000000003</v>
      </c>
      <c r="T12" s="510"/>
      <c r="U12" s="494"/>
      <c r="V12" s="494"/>
      <c r="W12" s="494"/>
      <c r="X12" s="494"/>
      <c r="Y12" s="494"/>
      <c r="Z12" s="494"/>
      <c r="AA12" s="494"/>
      <c r="AB12" s="494"/>
      <c r="AC12" s="494"/>
      <c r="AD12" s="494"/>
      <c r="AE12" s="494"/>
      <c r="AF12" s="494"/>
      <c r="AG12" s="494"/>
      <c r="AH12" s="494"/>
      <c r="AI12" s="494"/>
      <c r="AJ12" s="494"/>
      <c r="AK12" s="494"/>
      <c r="AL12" s="494"/>
      <c r="AM12" s="494"/>
      <c r="AN12" s="494"/>
      <c r="AO12" s="494"/>
      <c r="AP12" s="494"/>
      <c r="AQ12" s="494"/>
      <c r="AR12" s="494"/>
      <c r="AS12" s="494"/>
      <c r="AT12" s="494"/>
      <c r="AU12" s="494"/>
      <c r="AV12" s="494"/>
      <c r="AW12" s="494"/>
      <c r="AX12" s="494"/>
      <c r="AY12" s="494"/>
      <c r="AZ12" s="494"/>
      <c r="BA12" s="494"/>
      <c r="BB12" s="494"/>
      <c r="BC12" s="494"/>
      <c r="BD12" s="494"/>
      <c r="BE12" s="494"/>
      <c r="BF12" s="494"/>
      <c r="BG12" s="494"/>
      <c r="BH12" s="494"/>
      <c r="BI12" s="494"/>
      <c r="BJ12" s="494"/>
      <c r="BK12" s="494"/>
      <c r="BL12" s="494"/>
      <c r="BM12" s="494"/>
      <c r="BN12" s="494"/>
      <c r="BO12" s="494"/>
      <c r="BP12" s="494"/>
      <c r="BQ12" s="494"/>
      <c r="BR12" s="494"/>
      <c r="BS12" s="494"/>
      <c r="BT12" s="494"/>
      <c r="BU12" s="494"/>
      <c r="BV12" s="494"/>
      <c r="BW12" s="494"/>
      <c r="BX12" s="494"/>
      <c r="BY12" s="494"/>
      <c r="BZ12" s="494"/>
      <c r="CA12" s="494"/>
      <c r="CB12" s="494"/>
      <c r="CC12" s="494"/>
      <c r="CD12" s="494"/>
      <c r="CE12" s="494"/>
      <c r="CF12" s="494"/>
      <c r="CG12" s="494"/>
      <c r="CH12" s="494"/>
      <c r="CI12" s="494"/>
      <c r="CJ12" s="494"/>
      <c r="CK12" s="494"/>
      <c r="CL12" s="494"/>
      <c r="CM12" s="494"/>
      <c r="CN12" s="494"/>
      <c r="CO12" s="494"/>
      <c r="CP12" s="494"/>
      <c r="CQ12" s="494"/>
      <c r="CR12" s="494"/>
      <c r="CS12" s="494"/>
      <c r="CT12" s="494"/>
      <c r="CU12" s="494"/>
      <c r="CV12" s="494"/>
      <c r="CW12" s="494"/>
      <c r="CX12" s="494"/>
      <c r="CY12" s="494"/>
      <c r="CZ12" s="494"/>
      <c r="DA12" s="494"/>
      <c r="DB12" s="494"/>
      <c r="DC12" s="494"/>
      <c r="DD12" s="494"/>
      <c r="DE12" s="494"/>
      <c r="DF12" s="494"/>
      <c r="DG12" s="494"/>
      <c r="DH12" s="494"/>
      <c r="DI12" s="494"/>
      <c r="DJ12" s="494"/>
      <c r="DK12" s="494"/>
      <c r="DL12" s="494"/>
      <c r="DM12" s="494"/>
      <c r="DN12" s="494"/>
      <c r="DO12" s="494"/>
      <c r="DP12" s="494"/>
      <c r="DQ12" s="494"/>
      <c r="DR12" s="494"/>
      <c r="DS12" s="494"/>
      <c r="DT12" s="494"/>
      <c r="DU12" s="494"/>
      <c r="DV12" s="494"/>
      <c r="DW12" s="494"/>
      <c r="DX12" s="494"/>
      <c r="DY12" s="494"/>
      <c r="DZ12" s="494"/>
      <c r="EA12" s="494"/>
      <c r="EB12" s="494"/>
      <c r="EC12" s="494"/>
      <c r="ED12" s="494"/>
      <c r="EE12" s="494"/>
      <c r="EF12" s="494"/>
      <c r="EG12" s="494"/>
      <c r="EH12" s="494"/>
      <c r="EI12" s="494"/>
      <c r="EJ12" s="494"/>
      <c r="EK12" s="494"/>
      <c r="EL12" s="494"/>
      <c r="EM12" s="494"/>
      <c r="EN12" s="494"/>
      <c r="EO12" s="494"/>
      <c r="EP12" s="494"/>
      <c r="EQ12" s="494"/>
      <c r="ER12" s="494"/>
      <c r="ES12" s="494"/>
      <c r="ET12" s="494"/>
      <c r="EU12" s="494"/>
      <c r="EV12" s="494"/>
      <c r="EW12" s="494"/>
      <c r="EX12" s="494"/>
      <c r="EY12" s="494"/>
      <c r="EZ12" s="494"/>
      <c r="FA12" s="494"/>
      <c r="FB12" s="494"/>
      <c r="FC12" s="494"/>
      <c r="FD12" s="494"/>
      <c r="FE12" s="494"/>
      <c r="FF12" s="494"/>
      <c r="FG12" s="494"/>
      <c r="FH12" s="494"/>
      <c r="FI12" s="494"/>
      <c r="FJ12" s="494"/>
      <c r="FK12" s="494"/>
      <c r="FL12" s="494"/>
      <c r="FM12" s="494"/>
      <c r="FN12" s="494"/>
      <c r="FO12" s="494"/>
      <c r="FP12" s="494"/>
      <c r="FQ12" s="494"/>
      <c r="FR12" s="494"/>
      <c r="FS12" s="494"/>
      <c r="FT12" s="494"/>
      <c r="FU12" s="494"/>
      <c r="FV12" s="494"/>
      <c r="FW12" s="494"/>
      <c r="FX12" s="494"/>
      <c r="FY12" s="494"/>
      <c r="FZ12" s="494"/>
      <c r="GA12" s="494"/>
      <c r="GB12" s="494"/>
      <c r="GC12" s="494"/>
      <c r="GD12" s="494"/>
      <c r="GE12" s="494"/>
      <c r="GF12" s="494"/>
      <c r="GG12" s="494"/>
      <c r="GH12" s="494"/>
      <c r="GI12" s="494"/>
      <c r="GJ12" s="494"/>
      <c r="GK12" s="494"/>
      <c r="GL12" s="494"/>
      <c r="GM12" s="494"/>
      <c r="GN12" s="494"/>
      <c r="GO12" s="494"/>
      <c r="GP12" s="494"/>
      <c r="GQ12" s="494"/>
      <c r="GR12" s="494"/>
      <c r="GS12" s="494"/>
      <c r="GT12" s="494"/>
      <c r="GU12" s="494"/>
      <c r="GV12" s="494"/>
      <c r="GW12" s="494"/>
      <c r="GX12" s="494"/>
      <c r="GY12" s="494"/>
      <c r="GZ12" s="494"/>
      <c r="HA12" s="494"/>
      <c r="HB12" s="494"/>
      <c r="HC12" s="494"/>
      <c r="HD12" s="494"/>
      <c r="HE12" s="494"/>
      <c r="HF12" s="494"/>
      <c r="HG12" s="494"/>
      <c r="HH12" s="494"/>
      <c r="HI12" s="494"/>
      <c r="HJ12" s="494"/>
      <c r="HK12" s="494"/>
      <c r="HL12" s="494"/>
      <c r="HM12" s="494"/>
      <c r="HN12" s="494"/>
      <c r="HO12" s="494"/>
      <c r="HP12" s="494"/>
      <c r="HQ12" s="494"/>
      <c r="HR12" s="494"/>
      <c r="HS12" s="494"/>
      <c r="HT12" s="494"/>
      <c r="HU12" s="494"/>
      <c r="HV12" s="494"/>
      <c r="HW12" s="494"/>
      <c r="HX12" s="494"/>
      <c r="HY12" s="494"/>
      <c r="HZ12" s="494"/>
      <c r="IA12" s="494"/>
      <c r="IB12" s="494"/>
      <c r="IC12" s="494"/>
      <c r="ID12" s="494"/>
      <c r="IE12" s="494"/>
      <c r="IF12" s="494"/>
      <c r="IG12" s="494"/>
      <c r="IH12" s="494"/>
      <c r="II12" s="494"/>
      <c r="IJ12" s="494"/>
      <c r="IK12" s="494"/>
      <c r="IL12" s="494"/>
      <c r="IM12" s="494"/>
      <c r="IN12" s="494"/>
      <c r="IO12" s="494"/>
      <c r="IP12" s="494"/>
      <c r="IQ12" s="494"/>
      <c r="IR12" s="494"/>
      <c r="IS12" s="494"/>
      <c r="IT12" s="494"/>
      <c r="IU12" s="494"/>
      <c r="IV12" s="494"/>
      <c r="IW12" s="494"/>
    </row>
    <row r="13" customFormat="false" ht="15" hidden="false" customHeight="false" outlineLevel="0" collapsed="false">
      <c r="A13" s="495" t="s">
        <v>100</v>
      </c>
      <c r="B13" s="496" t="n">
        <v>36979</v>
      </c>
      <c r="C13" s="497" t="s">
        <v>557</v>
      </c>
      <c r="D13" s="498" t="n">
        <v>0.048</v>
      </c>
      <c r="E13" s="499" t="n">
        <v>38777</v>
      </c>
      <c r="F13" s="500" t="n">
        <v>10000</v>
      </c>
      <c r="G13" s="501" t="n">
        <v>100.168</v>
      </c>
      <c r="H13" s="502" t="n">
        <v>37011</v>
      </c>
      <c r="I13" s="503" t="n">
        <v>10000000</v>
      </c>
      <c r="J13" s="504" t="n">
        <f aca="false">-I13*D13/360*IF((H13-B13)&lt;0,0,(H13-B13))</f>
        <v>-42666.6666666667</v>
      </c>
      <c r="K13" s="505" t="n">
        <f aca="false">(+P13-Q13)</f>
        <v>-149.333333333241</v>
      </c>
      <c r="L13" s="506" t="n">
        <f aca="false">(+P13-R13)</f>
        <v>-149.333333333241</v>
      </c>
      <c r="M13" s="506" t="n">
        <f aca="false">(+P13-S13)</f>
        <v>-149.333333333241</v>
      </c>
      <c r="N13" s="507" t="n">
        <f aca="false">(P13-T13)</f>
        <v>-37589.3333333336</v>
      </c>
      <c r="O13" s="490"/>
      <c r="P13" s="508" t="n">
        <f aca="false">J13*(IF(ISERROR(VLOOKUP(A13,'FX Rates'!$A$2:$C$4,3,0)),0,VLOOKUP(A13,'FX Rates'!$A$2:$C$4,3,0)))</f>
        <v>-37589.3333333336</v>
      </c>
      <c r="Q13" s="509" t="n">
        <v>-37440.0000000003</v>
      </c>
      <c r="R13" s="509" t="n">
        <v>-37440.0000000003</v>
      </c>
      <c r="S13" s="509" t="n">
        <v>-37440.0000000003</v>
      </c>
      <c r="T13" s="510"/>
      <c r="U13" s="494"/>
      <c r="V13" s="494"/>
      <c r="W13" s="494"/>
      <c r="X13" s="494"/>
      <c r="Y13" s="494"/>
      <c r="Z13" s="494"/>
      <c r="AA13" s="494"/>
      <c r="AB13" s="494"/>
      <c r="AC13" s="494"/>
      <c r="AD13" s="494"/>
      <c r="AE13" s="494"/>
      <c r="AF13" s="494"/>
      <c r="AG13" s="494"/>
      <c r="AH13" s="494"/>
      <c r="AI13" s="494"/>
      <c r="AJ13" s="494"/>
      <c r="AK13" s="494"/>
      <c r="AL13" s="494"/>
      <c r="AM13" s="494"/>
      <c r="AN13" s="494"/>
      <c r="AO13" s="494"/>
      <c r="AP13" s="494"/>
      <c r="AQ13" s="494"/>
      <c r="AR13" s="494"/>
      <c r="AS13" s="494"/>
      <c r="AT13" s="494"/>
      <c r="AU13" s="494"/>
      <c r="AV13" s="494"/>
      <c r="AW13" s="494"/>
      <c r="AX13" s="494"/>
      <c r="AY13" s="494"/>
      <c r="AZ13" s="494"/>
      <c r="BA13" s="494"/>
      <c r="BB13" s="494"/>
      <c r="BC13" s="494"/>
      <c r="BD13" s="494"/>
      <c r="BE13" s="494"/>
      <c r="BF13" s="494"/>
      <c r="BG13" s="494"/>
      <c r="BH13" s="494"/>
      <c r="BI13" s="494"/>
      <c r="BJ13" s="494"/>
      <c r="BK13" s="494"/>
      <c r="BL13" s="494"/>
      <c r="BM13" s="494"/>
      <c r="BN13" s="494"/>
      <c r="BO13" s="494"/>
      <c r="BP13" s="494"/>
      <c r="BQ13" s="494"/>
      <c r="BR13" s="494"/>
      <c r="BS13" s="494"/>
      <c r="BT13" s="494"/>
      <c r="BU13" s="494"/>
      <c r="BV13" s="494"/>
      <c r="BW13" s="494"/>
      <c r="BX13" s="494"/>
      <c r="BY13" s="494"/>
      <c r="BZ13" s="494"/>
      <c r="CA13" s="494"/>
      <c r="CB13" s="494"/>
      <c r="CC13" s="494"/>
      <c r="CD13" s="494"/>
      <c r="CE13" s="494"/>
      <c r="CF13" s="494"/>
      <c r="CG13" s="494"/>
      <c r="CH13" s="494"/>
      <c r="CI13" s="494"/>
      <c r="CJ13" s="494"/>
      <c r="CK13" s="494"/>
      <c r="CL13" s="494"/>
      <c r="CM13" s="494"/>
      <c r="CN13" s="494"/>
      <c r="CO13" s="494"/>
      <c r="CP13" s="494"/>
      <c r="CQ13" s="494"/>
      <c r="CR13" s="494"/>
      <c r="CS13" s="494"/>
      <c r="CT13" s="494"/>
      <c r="CU13" s="494"/>
      <c r="CV13" s="494"/>
      <c r="CW13" s="494"/>
      <c r="CX13" s="494"/>
      <c r="CY13" s="494"/>
      <c r="CZ13" s="494"/>
      <c r="DA13" s="494"/>
      <c r="DB13" s="494"/>
      <c r="DC13" s="494"/>
      <c r="DD13" s="494"/>
      <c r="DE13" s="494"/>
      <c r="DF13" s="494"/>
      <c r="DG13" s="494"/>
      <c r="DH13" s="494"/>
      <c r="DI13" s="494"/>
      <c r="DJ13" s="494"/>
      <c r="DK13" s="494"/>
      <c r="DL13" s="494"/>
      <c r="DM13" s="494"/>
      <c r="DN13" s="494"/>
      <c r="DO13" s="494"/>
      <c r="DP13" s="494"/>
      <c r="DQ13" s="494"/>
      <c r="DR13" s="494"/>
      <c r="DS13" s="494"/>
      <c r="DT13" s="494"/>
      <c r="DU13" s="494"/>
      <c r="DV13" s="494"/>
      <c r="DW13" s="494"/>
      <c r="DX13" s="494"/>
      <c r="DY13" s="494"/>
      <c r="DZ13" s="494"/>
      <c r="EA13" s="494"/>
      <c r="EB13" s="494"/>
      <c r="EC13" s="494"/>
      <c r="ED13" s="494"/>
      <c r="EE13" s="494"/>
      <c r="EF13" s="494"/>
      <c r="EG13" s="494"/>
      <c r="EH13" s="494"/>
      <c r="EI13" s="494"/>
      <c r="EJ13" s="494"/>
      <c r="EK13" s="494"/>
      <c r="EL13" s="494"/>
      <c r="EM13" s="494"/>
      <c r="EN13" s="494"/>
      <c r="EO13" s="494"/>
      <c r="EP13" s="494"/>
      <c r="EQ13" s="494"/>
      <c r="ER13" s="494"/>
      <c r="ES13" s="494"/>
      <c r="ET13" s="494"/>
      <c r="EU13" s="494"/>
      <c r="EV13" s="494"/>
      <c r="EW13" s="494"/>
      <c r="EX13" s="494"/>
      <c r="EY13" s="494"/>
      <c r="EZ13" s="494"/>
      <c r="FA13" s="494"/>
      <c r="FB13" s="494"/>
      <c r="FC13" s="494"/>
      <c r="FD13" s="494"/>
      <c r="FE13" s="494"/>
      <c r="FF13" s="494"/>
      <c r="FG13" s="494"/>
      <c r="FH13" s="494"/>
      <c r="FI13" s="494"/>
      <c r="FJ13" s="494"/>
      <c r="FK13" s="494"/>
      <c r="FL13" s="494"/>
      <c r="FM13" s="494"/>
      <c r="FN13" s="494"/>
      <c r="FO13" s="494"/>
      <c r="FP13" s="494"/>
      <c r="FQ13" s="494"/>
      <c r="FR13" s="494"/>
      <c r="FS13" s="494"/>
      <c r="FT13" s="494"/>
      <c r="FU13" s="494"/>
      <c r="FV13" s="494"/>
      <c r="FW13" s="494"/>
      <c r="FX13" s="494"/>
      <c r="FY13" s="494"/>
      <c r="FZ13" s="494"/>
      <c r="GA13" s="494"/>
      <c r="GB13" s="494"/>
      <c r="GC13" s="494"/>
      <c r="GD13" s="494"/>
      <c r="GE13" s="494"/>
      <c r="GF13" s="494"/>
      <c r="GG13" s="494"/>
      <c r="GH13" s="494"/>
      <c r="GI13" s="494"/>
      <c r="GJ13" s="494"/>
      <c r="GK13" s="494"/>
      <c r="GL13" s="494"/>
      <c r="GM13" s="494"/>
      <c r="GN13" s="494"/>
      <c r="GO13" s="494"/>
      <c r="GP13" s="494"/>
      <c r="GQ13" s="494"/>
      <c r="GR13" s="494"/>
      <c r="GS13" s="494"/>
      <c r="GT13" s="494"/>
      <c r="GU13" s="494"/>
      <c r="GV13" s="494"/>
      <c r="GW13" s="494"/>
      <c r="GX13" s="494"/>
      <c r="GY13" s="494"/>
      <c r="GZ13" s="494"/>
      <c r="HA13" s="494"/>
      <c r="HB13" s="494"/>
      <c r="HC13" s="494"/>
      <c r="HD13" s="494"/>
      <c r="HE13" s="494"/>
      <c r="HF13" s="494"/>
      <c r="HG13" s="494"/>
      <c r="HH13" s="494"/>
      <c r="HI13" s="494"/>
      <c r="HJ13" s="494"/>
      <c r="HK13" s="494"/>
      <c r="HL13" s="494"/>
      <c r="HM13" s="494"/>
      <c r="HN13" s="494"/>
      <c r="HO13" s="494"/>
      <c r="HP13" s="494"/>
      <c r="HQ13" s="494"/>
      <c r="HR13" s="494"/>
      <c r="HS13" s="494"/>
      <c r="HT13" s="494"/>
      <c r="HU13" s="494"/>
      <c r="HV13" s="494"/>
      <c r="HW13" s="494"/>
      <c r="HX13" s="494"/>
      <c r="HY13" s="494"/>
      <c r="HZ13" s="494"/>
      <c r="IA13" s="494"/>
      <c r="IB13" s="494"/>
      <c r="IC13" s="494"/>
      <c r="ID13" s="494"/>
      <c r="IE13" s="494"/>
      <c r="IF13" s="494"/>
      <c r="IG13" s="494"/>
      <c r="IH13" s="494"/>
      <c r="II13" s="494"/>
      <c r="IJ13" s="494"/>
      <c r="IK13" s="494"/>
      <c r="IL13" s="494"/>
      <c r="IM13" s="494"/>
      <c r="IN13" s="494"/>
      <c r="IO13" s="494"/>
      <c r="IP13" s="494"/>
      <c r="IQ13" s="494"/>
      <c r="IR13" s="494"/>
      <c r="IS13" s="494"/>
      <c r="IT13" s="494"/>
      <c r="IU13" s="494"/>
      <c r="IV13" s="494"/>
      <c r="IW13" s="494"/>
    </row>
    <row r="14" customFormat="false" ht="15" hidden="false" customHeight="false" outlineLevel="0" collapsed="false">
      <c r="A14" s="495" t="s">
        <v>100</v>
      </c>
      <c r="B14" s="496" t="n">
        <v>36984</v>
      </c>
      <c r="C14" s="497" t="s">
        <v>558</v>
      </c>
      <c r="D14" s="498" t="n">
        <v>0.0465</v>
      </c>
      <c r="E14" s="499" t="n">
        <v>39451</v>
      </c>
      <c r="F14" s="500" t="n">
        <v>-10000</v>
      </c>
      <c r="G14" s="501" t="n">
        <v>99.999527</v>
      </c>
      <c r="H14" s="502" t="n">
        <v>37015</v>
      </c>
      <c r="I14" s="503" t="n">
        <v>-10000000</v>
      </c>
      <c r="J14" s="504" t="n">
        <f aca="false">-I14*D14/360*IF((H14-B14)&lt;0,0,(H14-B14))</f>
        <v>40041.6666666667</v>
      </c>
      <c r="K14" s="505" t="n">
        <f aca="false">(+P14-Q14)</f>
        <v>140.145833333248</v>
      </c>
      <c r="L14" s="506" t="n">
        <f aca="false">(+P14-R14)</f>
        <v>140.145833333248</v>
      </c>
      <c r="M14" s="506" t="n">
        <f aca="false">(+P14-S14)</f>
        <v>140.145833333248</v>
      </c>
      <c r="N14" s="507" t="n">
        <f aca="false">(P14-T14)</f>
        <v>35276.7083333336</v>
      </c>
      <c r="O14" s="490"/>
      <c r="P14" s="508" t="n">
        <f aca="false">J14*(IF(ISERROR(VLOOKUP(A14,'FX Rates'!$A$2:$C$4,3,0)),0,VLOOKUP(A14,'FX Rates'!$A$2:$C$4,3,0)))</f>
        <v>35276.7083333336</v>
      </c>
      <c r="Q14" s="509" t="n">
        <v>35136.5625000003</v>
      </c>
      <c r="R14" s="509" t="n">
        <v>35136.5625000003</v>
      </c>
      <c r="S14" s="509" t="n">
        <v>35136.5625000003</v>
      </c>
      <c r="T14" s="510"/>
      <c r="U14" s="494"/>
      <c r="V14" s="494"/>
      <c r="W14" s="494"/>
      <c r="X14" s="494"/>
      <c r="Y14" s="494"/>
      <c r="Z14" s="494"/>
      <c r="AA14" s="494"/>
      <c r="AB14" s="494"/>
      <c r="AC14" s="494"/>
      <c r="AD14" s="494"/>
      <c r="AE14" s="494"/>
      <c r="AF14" s="494"/>
      <c r="AG14" s="494"/>
      <c r="AH14" s="494"/>
      <c r="AI14" s="494"/>
      <c r="AJ14" s="494"/>
      <c r="AK14" s="494"/>
      <c r="AL14" s="494"/>
      <c r="AM14" s="494"/>
      <c r="AN14" s="494"/>
      <c r="AO14" s="494"/>
      <c r="AP14" s="494"/>
      <c r="AQ14" s="494"/>
      <c r="AR14" s="494"/>
      <c r="AS14" s="494"/>
      <c r="AT14" s="494"/>
      <c r="AU14" s="494"/>
      <c r="AV14" s="494"/>
      <c r="AW14" s="494"/>
      <c r="AX14" s="494"/>
      <c r="AY14" s="494"/>
      <c r="AZ14" s="494"/>
      <c r="BA14" s="494"/>
      <c r="BB14" s="494"/>
      <c r="BC14" s="494"/>
      <c r="BD14" s="494"/>
      <c r="BE14" s="494"/>
      <c r="BF14" s="494"/>
      <c r="BG14" s="494"/>
      <c r="BH14" s="494"/>
      <c r="BI14" s="494"/>
      <c r="BJ14" s="494"/>
      <c r="BK14" s="494"/>
      <c r="BL14" s="494"/>
      <c r="BM14" s="494"/>
      <c r="BN14" s="494"/>
      <c r="BO14" s="494"/>
      <c r="BP14" s="494"/>
      <c r="BQ14" s="494"/>
      <c r="BR14" s="494"/>
      <c r="BS14" s="494"/>
      <c r="BT14" s="494"/>
      <c r="BU14" s="494"/>
      <c r="BV14" s="494"/>
      <c r="BW14" s="494"/>
      <c r="BX14" s="494"/>
      <c r="BY14" s="494"/>
      <c r="BZ14" s="494"/>
      <c r="CA14" s="494"/>
      <c r="CB14" s="494"/>
      <c r="CC14" s="494"/>
      <c r="CD14" s="494"/>
      <c r="CE14" s="494"/>
      <c r="CF14" s="494"/>
      <c r="CG14" s="494"/>
      <c r="CH14" s="494"/>
      <c r="CI14" s="494"/>
      <c r="CJ14" s="494"/>
      <c r="CK14" s="494"/>
      <c r="CL14" s="494"/>
      <c r="CM14" s="494"/>
      <c r="CN14" s="494"/>
      <c r="CO14" s="494"/>
      <c r="CP14" s="494"/>
      <c r="CQ14" s="494"/>
      <c r="CR14" s="494"/>
      <c r="CS14" s="494"/>
      <c r="CT14" s="494"/>
      <c r="CU14" s="494"/>
      <c r="CV14" s="494"/>
      <c r="CW14" s="494"/>
      <c r="CX14" s="494"/>
      <c r="CY14" s="494"/>
      <c r="CZ14" s="494"/>
      <c r="DA14" s="494"/>
      <c r="DB14" s="494"/>
      <c r="DC14" s="494"/>
      <c r="DD14" s="494"/>
      <c r="DE14" s="494"/>
      <c r="DF14" s="494"/>
      <c r="DG14" s="494"/>
      <c r="DH14" s="494"/>
      <c r="DI14" s="494"/>
      <c r="DJ14" s="494"/>
      <c r="DK14" s="494"/>
      <c r="DL14" s="494"/>
      <c r="DM14" s="494"/>
      <c r="DN14" s="494"/>
      <c r="DO14" s="494"/>
      <c r="DP14" s="494"/>
      <c r="DQ14" s="494"/>
      <c r="DR14" s="494"/>
      <c r="DS14" s="494"/>
      <c r="DT14" s="494"/>
      <c r="DU14" s="494"/>
      <c r="DV14" s="494"/>
      <c r="DW14" s="494"/>
      <c r="DX14" s="494"/>
      <c r="DY14" s="494"/>
      <c r="DZ14" s="494"/>
      <c r="EA14" s="494"/>
      <c r="EB14" s="494"/>
      <c r="EC14" s="494"/>
      <c r="ED14" s="494"/>
      <c r="EE14" s="494"/>
      <c r="EF14" s="494"/>
      <c r="EG14" s="494"/>
      <c r="EH14" s="494"/>
      <c r="EI14" s="494"/>
      <c r="EJ14" s="494"/>
      <c r="EK14" s="494"/>
      <c r="EL14" s="494"/>
      <c r="EM14" s="494"/>
      <c r="EN14" s="494"/>
      <c r="EO14" s="494"/>
      <c r="EP14" s="494"/>
      <c r="EQ14" s="494"/>
      <c r="ER14" s="494"/>
      <c r="ES14" s="494"/>
      <c r="ET14" s="494"/>
      <c r="EU14" s="494"/>
      <c r="EV14" s="494"/>
      <c r="EW14" s="494"/>
      <c r="EX14" s="494"/>
      <c r="EY14" s="494"/>
      <c r="EZ14" s="494"/>
      <c r="FA14" s="494"/>
      <c r="FB14" s="494"/>
      <c r="FC14" s="494"/>
      <c r="FD14" s="494"/>
      <c r="FE14" s="494"/>
      <c r="FF14" s="494"/>
      <c r="FG14" s="494"/>
      <c r="FH14" s="494"/>
      <c r="FI14" s="494"/>
      <c r="FJ14" s="494"/>
      <c r="FK14" s="494"/>
      <c r="FL14" s="494"/>
      <c r="FM14" s="494"/>
      <c r="FN14" s="494"/>
      <c r="FO14" s="494"/>
      <c r="FP14" s="494"/>
      <c r="FQ14" s="494"/>
      <c r="FR14" s="494"/>
      <c r="FS14" s="494"/>
      <c r="FT14" s="494"/>
      <c r="FU14" s="494"/>
      <c r="FV14" s="494"/>
      <c r="FW14" s="494"/>
      <c r="FX14" s="494"/>
      <c r="FY14" s="494"/>
      <c r="FZ14" s="494"/>
      <c r="GA14" s="494"/>
      <c r="GB14" s="494"/>
      <c r="GC14" s="494"/>
      <c r="GD14" s="494"/>
      <c r="GE14" s="494"/>
      <c r="GF14" s="494"/>
      <c r="GG14" s="494"/>
      <c r="GH14" s="494"/>
      <c r="GI14" s="494"/>
      <c r="GJ14" s="494"/>
      <c r="GK14" s="494"/>
      <c r="GL14" s="494"/>
      <c r="GM14" s="494"/>
      <c r="GN14" s="494"/>
      <c r="GO14" s="494"/>
      <c r="GP14" s="494"/>
      <c r="GQ14" s="494"/>
      <c r="GR14" s="494"/>
      <c r="GS14" s="494"/>
      <c r="GT14" s="494"/>
      <c r="GU14" s="494"/>
      <c r="GV14" s="494"/>
      <c r="GW14" s="494"/>
      <c r="GX14" s="494"/>
      <c r="GY14" s="494"/>
      <c r="GZ14" s="494"/>
      <c r="HA14" s="494"/>
      <c r="HB14" s="494"/>
      <c r="HC14" s="494"/>
      <c r="HD14" s="494"/>
      <c r="HE14" s="494"/>
      <c r="HF14" s="494"/>
      <c r="HG14" s="494"/>
      <c r="HH14" s="494"/>
      <c r="HI14" s="494"/>
      <c r="HJ14" s="494"/>
      <c r="HK14" s="494"/>
      <c r="HL14" s="494"/>
      <c r="HM14" s="494"/>
      <c r="HN14" s="494"/>
      <c r="HO14" s="494"/>
      <c r="HP14" s="494"/>
      <c r="HQ14" s="494"/>
      <c r="HR14" s="494"/>
      <c r="HS14" s="494"/>
      <c r="HT14" s="494"/>
      <c r="HU14" s="494"/>
      <c r="HV14" s="494"/>
      <c r="HW14" s="494"/>
      <c r="HX14" s="494"/>
      <c r="HY14" s="494"/>
      <c r="HZ14" s="494"/>
      <c r="IA14" s="494"/>
      <c r="IB14" s="494"/>
      <c r="IC14" s="494"/>
      <c r="ID14" s="494"/>
      <c r="IE14" s="494"/>
      <c r="IF14" s="494"/>
      <c r="IG14" s="494"/>
      <c r="IH14" s="494"/>
      <c r="II14" s="494"/>
      <c r="IJ14" s="494"/>
      <c r="IK14" s="494"/>
      <c r="IL14" s="494"/>
      <c r="IM14" s="494"/>
      <c r="IN14" s="494"/>
      <c r="IO14" s="494"/>
      <c r="IP14" s="494"/>
      <c r="IQ14" s="494"/>
      <c r="IR14" s="494"/>
      <c r="IS14" s="494"/>
      <c r="IT14" s="494"/>
      <c r="IU14" s="494"/>
      <c r="IV14" s="494"/>
      <c r="IW14" s="494"/>
    </row>
    <row r="15" customFormat="false" ht="15" hidden="false" customHeight="false" outlineLevel="0" collapsed="false">
      <c r="A15" s="495" t="s">
        <v>100</v>
      </c>
      <c r="B15" s="496" t="n">
        <v>36984</v>
      </c>
      <c r="C15" s="497" t="s">
        <v>542</v>
      </c>
      <c r="D15" s="498" t="n">
        <v>0.0478</v>
      </c>
      <c r="E15" s="499" t="n">
        <v>39527</v>
      </c>
      <c r="F15" s="500" t="n">
        <v>10000</v>
      </c>
      <c r="G15" s="501" t="n">
        <v>104.198003</v>
      </c>
      <c r="H15" s="502" t="n">
        <v>37015</v>
      </c>
      <c r="I15" s="503" t="n">
        <v>10000000</v>
      </c>
      <c r="J15" s="504" t="n">
        <f aca="false">-I15*D15/360*IF((H15-B15)&lt;0,0,(H15-B15))</f>
        <v>-41161.1111111111</v>
      </c>
      <c r="K15" s="505" t="n">
        <f aca="false">(+P15-Q15)</f>
        <v>-144.063888888799</v>
      </c>
      <c r="L15" s="506" t="n">
        <f aca="false">(+P15-R15)</f>
        <v>-144.063888888799</v>
      </c>
      <c r="M15" s="506" t="n">
        <f aca="false">(+P15-S15)</f>
        <v>-144.063888888799</v>
      </c>
      <c r="N15" s="507" t="n">
        <f aca="false">(P15-T15)</f>
        <v>-36262.9388888891</v>
      </c>
      <c r="O15" s="490"/>
      <c r="P15" s="508" t="n">
        <f aca="false">J15*(IF(ISERROR(VLOOKUP(A15,'FX Rates'!$A$2:$C$4,3,0)),0,VLOOKUP(A15,'FX Rates'!$A$2:$C$4,3,0)))</f>
        <v>-36262.9388888891</v>
      </c>
      <c r="Q15" s="509" t="n">
        <v>-36118.8750000003</v>
      </c>
      <c r="R15" s="509" t="n">
        <v>-36118.8750000003</v>
      </c>
      <c r="S15" s="509" t="n">
        <v>-36118.8750000003</v>
      </c>
      <c r="T15" s="510"/>
      <c r="U15" s="494"/>
      <c r="V15" s="494"/>
      <c r="W15" s="494"/>
      <c r="X15" s="494"/>
      <c r="Y15" s="494"/>
      <c r="Z15" s="494"/>
      <c r="AA15" s="494"/>
      <c r="AB15" s="494"/>
      <c r="AC15" s="494"/>
      <c r="AD15" s="494"/>
      <c r="AE15" s="494"/>
      <c r="AF15" s="494"/>
      <c r="AG15" s="494"/>
      <c r="AH15" s="494"/>
      <c r="AI15" s="494"/>
      <c r="AJ15" s="494"/>
      <c r="AK15" s="494"/>
      <c r="AL15" s="494"/>
      <c r="AM15" s="494"/>
      <c r="AN15" s="494"/>
      <c r="AO15" s="494"/>
      <c r="AP15" s="494"/>
      <c r="AQ15" s="494"/>
      <c r="AR15" s="494"/>
      <c r="AS15" s="494"/>
      <c r="AT15" s="494"/>
      <c r="AU15" s="494"/>
      <c r="AV15" s="494"/>
      <c r="AW15" s="494"/>
      <c r="AX15" s="494"/>
      <c r="AY15" s="494"/>
      <c r="AZ15" s="494"/>
      <c r="BA15" s="494"/>
      <c r="BB15" s="494"/>
      <c r="BC15" s="494"/>
      <c r="BD15" s="494"/>
      <c r="BE15" s="494"/>
      <c r="BF15" s="494"/>
      <c r="BG15" s="494"/>
      <c r="BH15" s="494"/>
      <c r="BI15" s="494"/>
      <c r="BJ15" s="494"/>
      <c r="BK15" s="494"/>
      <c r="BL15" s="494"/>
      <c r="BM15" s="494"/>
      <c r="BN15" s="494"/>
      <c r="BO15" s="494"/>
      <c r="BP15" s="494"/>
      <c r="BQ15" s="494"/>
      <c r="BR15" s="494"/>
      <c r="BS15" s="494"/>
      <c r="BT15" s="494"/>
      <c r="BU15" s="494"/>
      <c r="BV15" s="494"/>
      <c r="BW15" s="494"/>
      <c r="BX15" s="494"/>
      <c r="BY15" s="494"/>
      <c r="BZ15" s="494"/>
      <c r="CA15" s="494"/>
      <c r="CB15" s="494"/>
      <c r="CC15" s="494"/>
      <c r="CD15" s="494"/>
      <c r="CE15" s="494"/>
      <c r="CF15" s="494"/>
      <c r="CG15" s="494"/>
      <c r="CH15" s="494"/>
      <c r="CI15" s="494"/>
      <c r="CJ15" s="494"/>
      <c r="CK15" s="494"/>
      <c r="CL15" s="494"/>
      <c r="CM15" s="494"/>
      <c r="CN15" s="494"/>
      <c r="CO15" s="494"/>
      <c r="CP15" s="494"/>
      <c r="CQ15" s="494"/>
      <c r="CR15" s="494"/>
      <c r="CS15" s="494"/>
      <c r="CT15" s="494"/>
      <c r="CU15" s="494"/>
      <c r="CV15" s="494"/>
      <c r="CW15" s="494"/>
      <c r="CX15" s="494"/>
      <c r="CY15" s="494"/>
      <c r="CZ15" s="494"/>
      <c r="DA15" s="494"/>
      <c r="DB15" s="494"/>
      <c r="DC15" s="494"/>
      <c r="DD15" s="494"/>
      <c r="DE15" s="494"/>
      <c r="DF15" s="494"/>
      <c r="DG15" s="494"/>
      <c r="DH15" s="494"/>
      <c r="DI15" s="494"/>
      <c r="DJ15" s="494"/>
      <c r="DK15" s="494"/>
      <c r="DL15" s="494"/>
      <c r="DM15" s="494"/>
      <c r="DN15" s="494"/>
      <c r="DO15" s="494"/>
      <c r="DP15" s="494"/>
      <c r="DQ15" s="494"/>
      <c r="DR15" s="494"/>
      <c r="DS15" s="494"/>
      <c r="DT15" s="494"/>
      <c r="DU15" s="494"/>
      <c r="DV15" s="494"/>
      <c r="DW15" s="494"/>
      <c r="DX15" s="494"/>
      <c r="DY15" s="494"/>
      <c r="DZ15" s="494"/>
      <c r="EA15" s="494"/>
      <c r="EB15" s="494"/>
      <c r="EC15" s="494"/>
      <c r="ED15" s="494"/>
      <c r="EE15" s="494"/>
      <c r="EF15" s="494"/>
      <c r="EG15" s="494"/>
      <c r="EH15" s="494"/>
      <c r="EI15" s="494"/>
      <c r="EJ15" s="494"/>
      <c r="EK15" s="494"/>
      <c r="EL15" s="494"/>
      <c r="EM15" s="494"/>
      <c r="EN15" s="494"/>
      <c r="EO15" s="494"/>
      <c r="EP15" s="494"/>
      <c r="EQ15" s="494"/>
      <c r="ER15" s="494"/>
      <c r="ES15" s="494"/>
      <c r="ET15" s="494"/>
      <c r="EU15" s="494"/>
      <c r="EV15" s="494"/>
      <c r="EW15" s="494"/>
      <c r="EX15" s="494"/>
      <c r="EY15" s="494"/>
      <c r="EZ15" s="494"/>
      <c r="FA15" s="494"/>
      <c r="FB15" s="494"/>
      <c r="FC15" s="494"/>
      <c r="FD15" s="494"/>
      <c r="FE15" s="494"/>
      <c r="FF15" s="494"/>
      <c r="FG15" s="494"/>
      <c r="FH15" s="494"/>
      <c r="FI15" s="494"/>
      <c r="FJ15" s="494"/>
      <c r="FK15" s="494"/>
      <c r="FL15" s="494"/>
      <c r="FM15" s="494"/>
      <c r="FN15" s="494"/>
      <c r="FO15" s="494"/>
      <c r="FP15" s="494"/>
      <c r="FQ15" s="494"/>
      <c r="FR15" s="494"/>
      <c r="FS15" s="494"/>
      <c r="FT15" s="494"/>
      <c r="FU15" s="494"/>
      <c r="FV15" s="494"/>
      <c r="FW15" s="494"/>
      <c r="FX15" s="494"/>
      <c r="FY15" s="494"/>
      <c r="FZ15" s="494"/>
      <c r="GA15" s="494"/>
      <c r="GB15" s="494"/>
      <c r="GC15" s="494"/>
      <c r="GD15" s="494"/>
      <c r="GE15" s="494"/>
      <c r="GF15" s="494"/>
      <c r="GG15" s="494"/>
      <c r="GH15" s="494"/>
      <c r="GI15" s="494"/>
      <c r="GJ15" s="494"/>
      <c r="GK15" s="494"/>
      <c r="GL15" s="494"/>
      <c r="GM15" s="494"/>
      <c r="GN15" s="494"/>
      <c r="GO15" s="494"/>
      <c r="GP15" s="494"/>
      <c r="GQ15" s="494"/>
      <c r="GR15" s="494"/>
      <c r="GS15" s="494"/>
      <c r="GT15" s="494"/>
      <c r="GU15" s="494"/>
      <c r="GV15" s="494"/>
      <c r="GW15" s="494"/>
      <c r="GX15" s="494"/>
      <c r="GY15" s="494"/>
      <c r="GZ15" s="494"/>
      <c r="HA15" s="494"/>
      <c r="HB15" s="494"/>
      <c r="HC15" s="494"/>
      <c r="HD15" s="494"/>
      <c r="HE15" s="494"/>
      <c r="HF15" s="494"/>
      <c r="HG15" s="494"/>
      <c r="HH15" s="494"/>
      <c r="HI15" s="494"/>
      <c r="HJ15" s="494"/>
      <c r="HK15" s="494"/>
      <c r="HL15" s="494"/>
      <c r="HM15" s="494"/>
      <c r="HN15" s="494"/>
      <c r="HO15" s="494"/>
      <c r="HP15" s="494"/>
      <c r="HQ15" s="494"/>
      <c r="HR15" s="494"/>
      <c r="HS15" s="494"/>
      <c r="HT15" s="494"/>
      <c r="HU15" s="494"/>
      <c r="HV15" s="494"/>
      <c r="HW15" s="494"/>
      <c r="HX15" s="494"/>
      <c r="HY15" s="494"/>
      <c r="HZ15" s="494"/>
      <c r="IA15" s="494"/>
      <c r="IB15" s="494"/>
      <c r="IC15" s="494"/>
      <c r="ID15" s="494"/>
      <c r="IE15" s="494"/>
      <c r="IF15" s="494"/>
      <c r="IG15" s="494"/>
      <c r="IH15" s="494"/>
      <c r="II15" s="494"/>
      <c r="IJ15" s="494"/>
      <c r="IK15" s="494"/>
      <c r="IL15" s="494"/>
      <c r="IM15" s="494"/>
      <c r="IN15" s="494"/>
      <c r="IO15" s="494"/>
      <c r="IP15" s="494"/>
      <c r="IQ15" s="494"/>
      <c r="IR15" s="494"/>
      <c r="IS15" s="494"/>
      <c r="IT15" s="494"/>
      <c r="IU15" s="494"/>
      <c r="IV15" s="494"/>
      <c r="IW15" s="494"/>
    </row>
    <row r="16" customFormat="false" ht="15" hidden="false" customHeight="false" outlineLevel="0" collapsed="false">
      <c r="A16" s="495"/>
      <c r="B16" s="496"/>
      <c r="C16" s="497"/>
      <c r="D16" s="498"/>
      <c r="E16" s="499"/>
      <c r="F16" s="500"/>
      <c r="G16" s="501"/>
      <c r="H16" s="502"/>
      <c r="I16" s="503"/>
      <c r="J16" s="504" t="n">
        <f aca="false">-I16*D16/360*IF((H16-B16)&lt;0,0,(H16-B16))</f>
        <v>-0</v>
      </c>
      <c r="K16" s="505" t="n">
        <f aca="false">(+P16-Q16)</f>
        <v>-0</v>
      </c>
      <c r="L16" s="506" t="n">
        <f aca="false">(+P16-R16)</f>
        <v>-0</v>
      </c>
      <c r="M16" s="506" t="n">
        <f aca="false">(+P16-S16)</f>
        <v>-0</v>
      </c>
      <c r="N16" s="507" t="n">
        <f aca="false">(P16-T16)</f>
        <v>-0</v>
      </c>
      <c r="O16" s="490"/>
      <c r="P16" s="508" t="n">
        <f aca="false">J16*(IF(ISERROR(VLOOKUP(A16,'FX Rates'!$A$2:$C$4,3,0)),0,VLOOKUP(A16,'FX Rates'!$A$2:$C$4,3,0)))</f>
        <v>-0</v>
      </c>
      <c r="Q16" s="509" t="n">
        <v>0</v>
      </c>
      <c r="R16" s="509"/>
      <c r="S16" s="509"/>
      <c r="T16" s="510"/>
      <c r="U16" s="494"/>
      <c r="V16" s="494"/>
      <c r="W16" s="494"/>
      <c r="X16" s="494"/>
      <c r="Y16" s="494"/>
      <c r="Z16" s="494"/>
      <c r="AA16" s="494"/>
      <c r="AB16" s="494"/>
      <c r="AC16" s="494"/>
      <c r="AD16" s="494"/>
      <c r="AE16" s="494"/>
      <c r="AF16" s="494"/>
      <c r="AG16" s="494"/>
      <c r="AH16" s="494"/>
      <c r="AI16" s="494"/>
      <c r="AJ16" s="494"/>
      <c r="AK16" s="494"/>
      <c r="AL16" s="494"/>
      <c r="AM16" s="494"/>
      <c r="AN16" s="494"/>
      <c r="AO16" s="494"/>
      <c r="AP16" s="494"/>
      <c r="AQ16" s="494"/>
      <c r="AR16" s="494"/>
      <c r="AS16" s="494"/>
      <c r="AT16" s="494"/>
      <c r="AU16" s="494"/>
      <c r="AV16" s="494"/>
      <c r="AW16" s="494"/>
      <c r="AX16" s="494"/>
      <c r="AY16" s="494"/>
      <c r="AZ16" s="494"/>
      <c r="BA16" s="494"/>
      <c r="BB16" s="494"/>
      <c r="BC16" s="494"/>
      <c r="BD16" s="494"/>
      <c r="BE16" s="494"/>
      <c r="BF16" s="494"/>
      <c r="BG16" s="494"/>
      <c r="BH16" s="494"/>
      <c r="BI16" s="494"/>
      <c r="BJ16" s="494"/>
      <c r="BK16" s="494"/>
      <c r="BL16" s="494"/>
      <c r="BM16" s="494"/>
      <c r="BN16" s="494"/>
      <c r="BO16" s="494"/>
      <c r="BP16" s="494"/>
      <c r="BQ16" s="494"/>
      <c r="BR16" s="494"/>
      <c r="BS16" s="494"/>
      <c r="BT16" s="494"/>
      <c r="BU16" s="494"/>
      <c r="BV16" s="494"/>
      <c r="BW16" s="494"/>
      <c r="BX16" s="494"/>
      <c r="BY16" s="494"/>
      <c r="BZ16" s="494"/>
      <c r="CA16" s="494"/>
      <c r="CB16" s="494"/>
      <c r="CC16" s="494"/>
      <c r="CD16" s="494"/>
      <c r="CE16" s="494"/>
      <c r="CF16" s="494"/>
      <c r="CG16" s="494"/>
      <c r="CH16" s="494"/>
      <c r="CI16" s="494"/>
      <c r="CJ16" s="494"/>
      <c r="CK16" s="494"/>
      <c r="CL16" s="494"/>
      <c r="CM16" s="494"/>
      <c r="CN16" s="494"/>
      <c r="CO16" s="494"/>
      <c r="CP16" s="494"/>
      <c r="CQ16" s="494"/>
      <c r="CR16" s="494"/>
      <c r="CS16" s="494"/>
      <c r="CT16" s="494"/>
      <c r="CU16" s="494"/>
      <c r="CV16" s="494"/>
      <c r="CW16" s="494"/>
      <c r="CX16" s="494"/>
      <c r="CY16" s="494"/>
      <c r="CZ16" s="494"/>
      <c r="DA16" s="494"/>
      <c r="DB16" s="494"/>
      <c r="DC16" s="494"/>
      <c r="DD16" s="494"/>
      <c r="DE16" s="494"/>
      <c r="DF16" s="494"/>
      <c r="DG16" s="494"/>
      <c r="DH16" s="494"/>
      <c r="DI16" s="494"/>
      <c r="DJ16" s="494"/>
      <c r="DK16" s="494"/>
      <c r="DL16" s="494"/>
      <c r="DM16" s="494"/>
      <c r="DN16" s="494"/>
      <c r="DO16" s="494"/>
      <c r="DP16" s="494"/>
      <c r="DQ16" s="494"/>
      <c r="DR16" s="494"/>
      <c r="DS16" s="494"/>
      <c r="DT16" s="494"/>
      <c r="DU16" s="494"/>
      <c r="DV16" s="494"/>
      <c r="DW16" s="494"/>
      <c r="DX16" s="494"/>
      <c r="DY16" s="494"/>
      <c r="DZ16" s="494"/>
      <c r="EA16" s="494"/>
      <c r="EB16" s="494"/>
      <c r="EC16" s="494"/>
      <c r="ED16" s="494"/>
      <c r="EE16" s="494"/>
      <c r="EF16" s="494"/>
      <c r="EG16" s="494"/>
      <c r="EH16" s="494"/>
      <c r="EI16" s="494"/>
      <c r="EJ16" s="494"/>
      <c r="EK16" s="494"/>
      <c r="EL16" s="494"/>
      <c r="EM16" s="494"/>
      <c r="EN16" s="494"/>
      <c r="EO16" s="494"/>
      <c r="EP16" s="494"/>
      <c r="EQ16" s="494"/>
      <c r="ER16" s="494"/>
      <c r="ES16" s="494"/>
      <c r="ET16" s="494"/>
      <c r="EU16" s="494"/>
      <c r="EV16" s="494"/>
      <c r="EW16" s="494"/>
      <c r="EX16" s="494"/>
      <c r="EY16" s="494"/>
      <c r="EZ16" s="494"/>
      <c r="FA16" s="494"/>
      <c r="FB16" s="494"/>
      <c r="FC16" s="494"/>
      <c r="FD16" s="494"/>
      <c r="FE16" s="494"/>
      <c r="FF16" s="494"/>
      <c r="FG16" s="494"/>
      <c r="FH16" s="494"/>
      <c r="FI16" s="494"/>
      <c r="FJ16" s="494"/>
      <c r="FK16" s="494"/>
      <c r="FL16" s="494"/>
      <c r="FM16" s="494"/>
      <c r="FN16" s="494"/>
      <c r="FO16" s="494"/>
      <c r="FP16" s="494"/>
      <c r="FQ16" s="494"/>
      <c r="FR16" s="494"/>
      <c r="FS16" s="494"/>
      <c r="FT16" s="494"/>
      <c r="FU16" s="494"/>
      <c r="FV16" s="494"/>
      <c r="FW16" s="494"/>
      <c r="FX16" s="494"/>
      <c r="FY16" s="494"/>
      <c r="FZ16" s="494"/>
      <c r="GA16" s="494"/>
      <c r="GB16" s="494"/>
      <c r="GC16" s="494"/>
      <c r="GD16" s="494"/>
      <c r="GE16" s="494"/>
      <c r="GF16" s="494"/>
      <c r="GG16" s="494"/>
      <c r="GH16" s="494"/>
      <c r="GI16" s="494"/>
      <c r="GJ16" s="494"/>
      <c r="GK16" s="494"/>
      <c r="GL16" s="494"/>
      <c r="GM16" s="494"/>
      <c r="GN16" s="494"/>
      <c r="GO16" s="494"/>
      <c r="GP16" s="494"/>
      <c r="GQ16" s="494"/>
      <c r="GR16" s="494"/>
      <c r="GS16" s="494"/>
      <c r="GT16" s="494"/>
      <c r="GU16" s="494"/>
      <c r="GV16" s="494"/>
      <c r="GW16" s="494"/>
      <c r="GX16" s="494"/>
      <c r="GY16" s="494"/>
      <c r="GZ16" s="494"/>
      <c r="HA16" s="494"/>
      <c r="HB16" s="494"/>
      <c r="HC16" s="494"/>
      <c r="HD16" s="494"/>
      <c r="HE16" s="494"/>
      <c r="HF16" s="494"/>
      <c r="HG16" s="494"/>
      <c r="HH16" s="494"/>
      <c r="HI16" s="494"/>
      <c r="HJ16" s="494"/>
      <c r="HK16" s="494"/>
      <c r="HL16" s="494"/>
      <c r="HM16" s="494"/>
      <c r="HN16" s="494"/>
      <c r="HO16" s="494"/>
      <c r="HP16" s="494"/>
      <c r="HQ16" s="494"/>
      <c r="HR16" s="494"/>
      <c r="HS16" s="494"/>
      <c r="HT16" s="494"/>
      <c r="HU16" s="494"/>
      <c r="HV16" s="494"/>
      <c r="HW16" s="494"/>
      <c r="HX16" s="494"/>
      <c r="HY16" s="494"/>
      <c r="HZ16" s="494"/>
      <c r="IA16" s="494"/>
      <c r="IB16" s="494"/>
      <c r="IC16" s="494"/>
      <c r="ID16" s="494"/>
      <c r="IE16" s="494"/>
      <c r="IF16" s="494"/>
      <c r="IG16" s="494"/>
      <c r="IH16" s="494"/>
      <c r="II16" s="494"/>
      <c r="IJ16" s="494"/>
      <c r="IK16" s="494"/>
      <c r="IL16" s="494"/>
      <c r="IM16" s="494"/>
      <c r="IN16" s="494"/>
      <c r="IO16" s="494"/>
      <c r="IP16" s="494"/>
      <c r="IQ16" s="494"/>
      <c r="IR16" s="494"/>
      <c r="IS16" s="494"/>
      <c r="IT16" s="494"/>
      <c r="IU16" s="494"/>
      <c r="IV16" s="494"/>
      <c r="IW16" s="494"/>
    </row>
    <row r="17" customFormat="false" ht="15" hidden="false" customHeight="false" outlineLevel="0" collapsed="false">
      <c r="A17" s="495"/>
      <c r="B17" s="496"/>
      <c r="C17" s="497"/>
      <c r="D17" s="498"/>
      <c r="E17" s="499"/>
      <c r="F17" s="500"/>
      <c r="G17" s="501"/>
      <c r="H17" s="502"/>
      <c r="I17" s="503"/>
      <c r="J17" s="504" t="n">
        <f aca="false">-I17*D17/360*IF((H17-B17)&lt;0,0,(H17-B17))</f>
        <v>-0</v>
      </c>
      <c r="K17" s="505" t="n">
        <f aca="false">(+P17-Q17)</f>
        <v>-0</v>
      </c>
      <c r="L17" s="506" t="n">
        <f aca="false">(+P17-R17)</f>
        <v>-0</v>
      </c>
      <c r="M17" s="506" t="n">
        <f aca="false">(+P17-S17)</f>
        <v>-0</v>
      </c>
      <c r="N17" s="507" t="n">
        <f aca="false">(P17-T17)</f>
        <v>-0</v>
      </c>
      <c r="O17" s="490"/>
      <c r="P17" s="508" t="n">
        <f aca="false">J17*(IF(ISERROR(VLOOKUP(A17,'FX Rates'!$A$2:$C$4,3,0)),0,VLOOKUP(A17,'FX Rates'!$A$2:$C$4,3,0)))</f>
        <v>-0</v>
      </c>
      <c r="Q17" s="509" t="n">
        <v>0</v>
      </c>
      <c r="R17" s="509"/>
      <c r="S17" s="509"/>
      <c r="T17" s="510"/>
      <c r="U17" s="494"/>
      <c r="V17" s="494"/>
      <c r="W17" s="494"/>
      <c r="X17" s="494"/>
      <c r="Y17" s="494"/>
      <c r="Z17" s="494"/>
      <c r="AA17" s="494"/>
      <c r="AB17" s="494"/>
      <c r="AC17" s="494"/>
      <c r="AD17" s="494"/>
      <c r="AE17" s="494"/>
      <c r="AF17" s="494"/>
      <c r="AG17" s="494"/>
      <c r="AH17" s="494"/>
      <c r="AI17" s="494"/>
      <c r="AJ17" s="494"/>
      <c r="AK17" s="494"/>
      <c r="AL17" s="494"/>
      <c r="AM17" s="494"/>
      <c r="AN17" s="494"/>
      <c r="AO17" s="494"/>
      <c r="AP17" s="494"/>
      <c r="AQ17" s="494"/>
      <c r="AR17" s="494"/>
      <c r="AS17" s="494"/>
      <c r="AT17" s="494"/>
      <c r="AU17" s="494"/>
      <c r="AV17" s="494"/>
      <c r="AW17" s="494"/>
      <c r="AX17" s="494"/>
      <c r="AY17" s="494"/>
      <c r="AZ17" s="494"/>
      <c r="BA17" s="494"/>
      <c r="BB17" s="494"/>
      <c r="BC17" s="494"/>
      <c r="BD17" s="494"/>
      <c r="BE17" s="494"/>
      <c r="BF17" s="494"/>
      <c r="BG17" s="494"/>
      <c r="BH17" s="494"/>
      <c r="BI17" s="494"/>
      <c r="BJ17" s="494"/>
      <c r="BK17" s="494"/>
      <c r="BL17" s="494"/>
      <c r="BM17" s="494"/>
      <c r="BN17" s="494"/>
      <c r="BO17" s="494"/>
      <c r="BP17" s="494"/>
      <c r="BQ17" s="494"/>
      <c r="BR17" s="494"/>
      <c r="BS17" s="494"/>
      <c r="BT17" s="494"/>
      <c r="BU17" s="494"/>
      <c r="BV17" s="494"/>
      <c r="BW17" s="494"/>
      <c r="BX17" s="494"/>
      <c r="BY17" s="494"/>
      <c r="BZ17" s="494"/>
      <c r="CA17" s="494"/>
      <c r="CB17" s="494"/>
      <c r="CC17" s="494"/>
      <c r="CD17" s="494"/>
      <c r="CE17" s="494"/>
      <c r="CF17" s="494"/>
      <c r="CG17" s="494"/>
      <c r="CH17" s="494"/>
      <c r="CI17" s="494"/>
      <c r="CJ17" s="494"/>
      <c r="CK17" s="494"/>
      <c r="CL17" s="494"/>
      <c r="CM17" s="494"/>
      <c r="CN17" s="494"/>
      <c r="CO17" s="494"/>
      <c r="CP17" s="494"/>
      <c r="CQ17" s="494"/>
      <c r="CR17" s="494"/>
      <c r="CS17" s="494"/>
      <c r="CT17" s="494"/>
      <c r="CU17" s="494"/>
      <c r="CV17" s="494"/>
      <c r="CW17" s="494"/>
      <c r="CX17" s="494"/>
      <c r="CY17" s="494"/>
      <c r="CZ17" s="494"/>
      <c r="DA17" s="494"/>
      <c r="DB17" s="494"/>
      <c r="DC17" s="494"/>
      <c r="DD17" s="494"/>
      <c r="DE17" s="494"/>
      <c r="DF17" s="494"/>
      <c r="DG17" s="494"/>
      <c r="DH17" s="494"/>
      <c r="DI17" s="494"/>
      <c r="DJ17" s="494"/>
      <c r="DK17" s="494"/>
      <c r="DL17" s="494"/>
      <c r="DM17" s="494"/>
      <c r="DN17" s="494"/>
      <c r="DO17" s="494"/>
      <c r="DP17" s="494"/>
      <c r="DQ17" s="494"/>
      <c r="DR17" s="494"/>
      <c r="DS17" s="494"/>
      <c r="DT17" s="494"/>
      <c r="DU17" s="494"/>
      <c r="DV17" s="494"/>
      <c r="DW17" s="494"/>
      <c r="DX17" s="494"/>
      <c r="DY17" s="494"/>
      <c r="DZ17" s="494"/>
      <c r="EA17" s="494"/>
      <c r="EB17" s="494"/>
      <c r="EC17" s="494"/>
      <c r="ED17" s="494"/>
      <c r="EE17" s="494"/>
      <c r="EF17" s="494"/>
      <c r="EG17" s="494"/>
      <c r="EH17" s="494"/>
      <c r="EI17" s="494"/>
      <c r="EJ17" s="494"/>
      <c r="EK17" s="494"/>
      <c r="EL17" s="494"/>
      <c r="EM17" s="494"/>
      <c r="EN17" s="494"/>
      <c r="EO17" s="494"/>
      <c r="EP17" s="494"/>
      <c r="EQ17" s="494"/>
      <c r="ER17" s="494"/>
      <c r="ES17" s="494"/>
      <c r="ET17" s="494"/>
      <c r="EU17" s="494"/>
      <c r="EV17" s="494"/>
      <c r="EW17" s="494"/>
      <c r="EX17" s="494"/>
      <c r="EY17" s="494"/>
      <c r="EZ17" s="494"/>
      <c r="FA17" s="494"/>
      <c r="FB17" s="494"/>
      <c r="FC17" s="494"/>
      <c r="FD17" s="494"/>
      <c r="FE17" s="494"/>
      <c r="FF17" s="494"/>
      <c r="FG17" s="494"/>
      <c r="FH17" s="494"/>
      <c r="FI17" s="494"/>
      <c r="FJ17" s="494"/>
      <c r="FK17" s="494"/>
      <c r="FL17" s="494"/>
      <c r="FM17" s="494"/>
      <c r="FN17" s="494"/>
      <c r="FO17" s="494"/>
      <c r="FP17" s="494"/>
      <c r="FQ17" s="494"/>
      <c r="FR17" s="494"/>
      <c r="FS17" s="494"/>
      <c r="FT17" s="494"/>
      <c r="FU17" s="494"/>
      <c r="FV17" s="494"/>
      <c r="FW17" s="494"/>
      <c r="FX17" s="494"/>
      <c r="FY17" s="494"/>
      <c r="FZ17" s="494"/>
      <c r="GA17" s="494"/>
      <c r="GB17" s="494"/>
      <c r="GC17" s="494"/>
      <c r="GD17" s="494"/>
      <c r="GE17" s="494"/>
      <c r="GF17" s="494"/>
      <c r="GG17" s="494"/>
      <c r="GH17" s="494"/>
      <c r="GI17" s="494"/>
      <c r="GJ17" s="494"/>
      <c r="GK17" s="494"/>
      <c r="GL17" s="494"/>
      <c r="GM17" s="494"/>
      <c r="GN17" s="494"/>
      <c r="GO17" s="494"/>
      <c r="GP17" s="494"/>
      <c r="GQ17" s="494"/>
      <c r="GR17" s="494"/>
      <c r="GS17" s="494"/>
      <c r="GT17" s="494"/>
      <c r="GU17" s="494"/>
      <c r="GV17" s="494"/>
      <c r="GW17" s="494"/>
      <c r="GX17" s="494"/>
      <c r="GY17" s="494"/>
      <c r="GZ17" s="494"/>
      <c r="HA17" s="494"/>
      <c r="HB17" s="494"/>
      <c r="HC17" s="494"/>
      <c r="HD17" s="494"/>
      <c r="HE17" s="494"/>
      <c r="HF17" s="494"/>
      <c r="HG17" s="494"/>
      <c r="HH17" s="494"/>
      <c r="HI17" s="494"/>
      <c r="HJ17" s="494"/>
      <c r="HK17" s="494"/>
      <c r="HL17" s="494"/>
      <c r="HM17" s="494"/>
      <c r="HN17" s="494"/>
      <c r="HO17" s="494"/>
      <c r="HP17" s="494"/>
      <c r="HQ17" s="494"/>
      <c r="HR17" s="494"/>
      <c r="HS17" s="494"/>
      <c r="HT17" s="494"/>
      <c r="HU17" s="494"/>
      <c r="HV17" s="494"/>
      <c r="HW17" s="494"/>
      <c r="HX17" s="494"/>
      <c r="HY17" s="494"/>
      <c r="HZ17" s="494"/>
      <c r="IA17" s="494"/>
      <c r="IB17" s="494"/>
      <c r="IC17" s="494"/>
      <c r="ID17" s="494"/>
      <c r="IE17" s="494"/>
      <c r="IF17" s="494"/>
      <c r="IG17" s="494"/>
      <c r="IH17" s="494"/>
      <c r="II17" s="494"/>
      <c r="IJ17" s="494"/>
      <c r="IK17" s="494"/>
      <c r="IL17" s="494"/>
      <c r="IM17" s="494"/>
      <c r="IN17" s="494"/>
      <c r="IO17" s="494"/>
      <c r="IP17" s="494"/>
      <c r="IQ17" s="494"/>
      <c r="IR17" s="494"/>
      <c r="IS17" s="494"/>
      <c r="IT17" s="494"/>
      <c r="IU17" s="494"/>
      <c r="IV17" s="494"/>
      <c r="IW17" s="494"/>
    </row>
    <row r="18" customFormat="false" ht="15" hidden="false" customHeight="false" outlineLevel="0" collapsed="false">
      <c r="A18" s="495"/>
      <c r="B18" s="496"/>
      <c r="C18" s="497"/>
      <c r="D18" s="498"/>
      <c r="E18" s="499"/>
      <c r="F18" s="500"/>
      <c r="G18" s="501"/>
      <c r="H18" s="502"/>
      <c r="I18" s="503"/>
      <c r="J18" s="504" t="n">
        <f aca="false">-I18*D18/360*IF((H18-B18)&lt;0,0,(H18-B18))</f>
        <v>-0</v>
      </c>
      <c r="K18" s="505" t="n">
        <f aca="false">(+P18-Q18)</f>
        <v>-0</v>
      </c>
      <c r="L18" s="506" t="n">
        <f aca="false">(+P18-R18)</f>
        <v>-0</v>
      </c>
      <c r="M18" s="506" t="n">
        <f aca="false">(+P18-S18)</f>
        <v>-0</v>
      </c>
      <c r="N18" s="507" t="n">
        <f aca="false">(P18-T18)</f>
        <v>-0</v>
      </c>
      <c r="O18" s="490"/>
      <c r="P18" s="508" t="n">
        <f aca="false">J18*(IF(ISERROR(VLOOKUP(A18,'FX Rates'!$A$2:$C$4,3,0)),0,VLOOKUP(A18,'FX Rates'!$A$2:$C$4,3,0)))</f>
        <v>-0</v>
      </c>
      <c r="Q18" s="509" t="n">
        <v>0</v>
      </c>
      <c r="R18" s="509"/>
      <c r="S18" s="509"/>
      <c r="T18" s="510"/>
      <c r="U18" s="494"/>
      <c r="V18" s="494"/>
      <c r="W18" s="494"/>
      <c r="X18" s="494"/>
      <c r="Y18" s="494"/>
      <c r="Z18" s="494"/>
      <c r="AA18" s="494"/>
      <c r="AB18" s="494"/>
      <c r="AC18" s="494"/>
      <c r="AD18" s="494"/>
      <c r="AE18" s="494"/>
      <c r="AF18" s="494"/>
      <c r="AG18" s="494"/>
      <c r="AH18" s="494"/>
      <c r="AI18" s="494"/>
      <c r="AJ18" s="494"/>
      <c r="AK18" s="494"/>
      <c r="AL18" s="494"/>
      <c r="AM18" s="494"/>
      <c r="AN18" s="494"/>
      <c r="AO18" s="494"/>
      <c r="AP18" s="494"/>
      <c r="AQ18" s="494"/>
      <c r="AR18" s="494"/>
      <c r="AS18" s="494"/>
      <c r="AT18" s="494"/>
      <c r="AU18" s="494"/>
      <c r="AV18" s="494"/>
      <c r="AW18" s="494"/>
      <c r="AX18" s="494"/>
      <c r="AY18" s="494"/>
      <c r="AZ18" s="494"/>
      <c r="BA18" s="494"/>
      <c r="BB18" s="494"/>
      <c r="BC18" s="494"/>
      <c r="BD18" s="494"/>
      <c r="BE18" s="494"/>
      <c r="BF18" s="494"/>
      <c r="BG18" s="494"/>
      <c r="BH18" s="494"/>
      <c r="BI18" s="494"/>
      <c r="BJ18" s="494"/>
      <c r="BK18" s="494"/>
      <c r="BL18" s="494"/>
      <c r="BM18" s="494"/>
      <c r="BN18" s="494"/>
      <c r="BO18" s="494"/>
      <c r="BP18" s="494"/>
      <c r="BQ18" s="494"/>
      <c r="BR18" s="494"/>
      <c r="BS18" s="494"/>
      <c r="BT18" s="494"/>
      <c r="BU18" s="494"/>
      <c r="BV18" s="494"/>
      <c r="BW18" s="494"/>
      <c r="BX18" s="494"/>
      <c r="BY18" s="494"/>
      <c r="BZ18" s="494"/>
      <c r="CA18" s="494"/>
      <c r="CB18" s="494"/>
      <c r="CC18" s="494"/>
      <c r="CD18" s="494"/>
      <c r="CE18" s="494"/>
      <c r="CF18" s="494"/>
      <c r="CG18" s="494"/>
      <c r="CH18" s="494"/>
      <c r="CI18" s="494"/>
      <c r="CJ18" s="494"/>
      <c r="CK18" s="494"/>
      <c r="CL18" s="494"/>
      <c r="CM18" s="494"/>
      <c r="CN18" s="494"/>
      <c r="CO18" s="494"/>
      <c r="CP18" s="494"/>
      <c r="CQ18" s="494"/>
      <c r="CR18" s="494"/>
      <c r="CS18" s="494"/>
      <c r="CT18" s="494"/>
      <c r="CU18" s="494"/>
      <c r="CV18" s="494"/>
      <c r="CW18" s="494"/>
      <c r="CX18" s="494"/>
      <c r="CY18" s="494"/>
      <c r="CZ18" s="494"/>
      <c r="DA18" s="494"/>
      <c r="DB18" s="494"/>
      <c r="DC18" s="494"/>
      <c r="DD18" s="494"/>
      <c r="DE18" s="494"/>
      <c r="DF18" s="494"/>
      <c r="DG18" s="494"/>
      <c r="DH18" s="494"/>
      <c r="DI18" s="494"/>
      <c r="DJ18" s="494"/>
      <c r="DK18" s="494"/>
      <c r="DL18" s="494"/>
      <c r="DM18" s="494"/>
      <c r="DN18" s="494"/>
      <c r="DO18" s="494"/>
      <c r="DP18" s="494"/>
      <c r="DQ18" s="494"/>
      <c r="DR18" s="494"/>
      <c r="DS18" s="494"/>
      <c r="DT18" s="494"/>
      <c r="DU18" s="494"/>
      <c r="DV18" s="494"/>
      <c r="DW18" s="494"/>
      <c r="DX18" s="494"/>
      <c r="DY18" s="494"/>
      <c r="DZ18" s="494"/>
      <c r="EA18" s="494"/>
      <c r="EB18" s="494"/>
      <c r="EC18" s="494"/>
      <c r="ED18" s="494"/>
      <c r="EE18" s="494"/>
      <c r="EF18" s="494"/>
      <c r="EG18" s="494"/>
      <c r="EH18" s="494"/>
      <c r="EI18" s="494"/>
      <c r="EJ18" s="494"/>
      <c r="EK18" s="494"/>
      <c r="EL18" s="494"/>
      <c r="EM18" s="494"/>
      <c r="EN18" s="494"/>
      <c r="EO18" s="494"/>
      <c r="EP18" s="494"/>
      <c r="EQ18" s="494"/>
      <c r="ER18" s="494"/>
      <c r="ES18" s="494"/>
      <c r="ET18" s="494"/>
      <c r="EU18" s="494"/>
      <c r="EV18" s="494"/>
      <c r="EW18" s="494"/>
      <c r="EX18" s="494"/>
      <c r="EY18" s="494"/>
      <c r="EZ18" s="494"/>
      <c r="FA18" s="494"/>
      <c r="FB18" s="494"/>
      <c r="FC18" s="494"/>
      <c r="FD18" s="494"/>
      <c r="FE18" s="494"/>
      <c r="FF18" s="494"/>
      <c r="FG18" s="494"/>
      <c r="FH18" s="494"/>
      <c r="FI18" s="494"/>
      <c r="FJ18" s="494"/>
      <c r="FK18" s="494"/>
      <c r="FL18" s="494"/>
      <c r="FM18" s="494"/>
      <c r="FN18" s="494"/>
      <c r="FO18" s="494"/>
      <c r="FP18" s="494"/>
      <c r="FQ18" s="494"/>
      <c r="FR18" s="494"/>
      <c r="FS18" s="494"/>
      <c r="FT18" s="494"/>
      <c r="FU18" s="494"/>
      <c r="FV18" s="494"/>
      <c r="FW18" s="494"/>
      <c r="FX18" s="494"/>
      <c r="FY18" s="494"/>
      <c r="FZ18" s="494"/>
      <c r="GA18" s="494"/>
      <c r="GB18" s="494"/>
      <c r="GC18" s="494"/>
      <c r="GD18" s="494"/>
      <c r="GE18" s="494"/>
      <c r="GF18" s="494"/>
      <c r="GG18" s="494"/>
      <c r="GH18" s="494"/>
      <c r="GI18" s="494"/>
      <c r="GJ18" s="494"/>
      <c r="GK18" s="494"/>
      <c r="GL18" s="494"/>
      <c r="GM18" s="494"/>
      <c r="GN18" s="494"/>
      <c r="GO18" s="494"/>
      <c r="GP18" s="494"/>
      <c r="GQ18" s="494"/>
      <c r="GR18" s="494"/>
      <c r="GS18" s="494"/>
      <c r="GT18" s="494"/>
      <c r="GU18" s="494"/>
      <c r="GV18" s="494"/>
      <c r="GW18" s="494"/>
      <c r="GX18" s="494"/>
      <c r="GY18" s="494"/>
      <c r="GZ18" s="494"/>
      <c r="HA18" s="494"/>
      <c r="HB18" s="494"/>
      <c r="HC18" s="494"/>
      <c r="HD18" s="494"/>
      <c r="HE18" s="494"/>
      <c r="HF18" s="494"/>
      <c r="HG18" s="494"/>
      <c r="HH18" s="494"/>
      <c r="HI18" s="494"/>
      <c r="HJ18" s="494"/>
      <c r="HK18" s="494"/>
      <c r="HL18" s="494"/>
      <c r="HM18" s="494"/>
      <c r="HN18" s="494"/>
      <c r="HO18" s="494"/>
      <c r="HP18" s="494"/>
      <c r="HQ18" s="494"/>
      <c r="HR18" s="494"/>
      <c r="HS18" s="494"/>
      <c r="HT18" s="494"/>
      <c r="HU18" s="494"/>
      <c r="HV18" s="494"/>
      <c r="HW18" s="494"/>
      <c r="HX18" s="494"/>
      <c r="HY18" s="494"/>
      <c r="HZ18" s="494"/>
      <c r="IA18" s="494"/>
      <c r="IB18" s="494"/>
      <c r="IC18" s="494"/>
      <c r="ID18" s="494"/>
      <c r="IE18" s="494"/>
      <c r="IF18" s="494"/>
      <c r="IG18" s="494"/>
      <c r="IH18" s="494"/>
      <c r="II18" s="494"/>
      <c r="IJ18" s="494"/>
      <c r="IK18" s="494"/>
      <c r="IL18" s="494"/>
      <c r="IM18" s="494"/>
      <c r="IN18" s="494"/>
      <c r="IO18" s="494"/>
      <c r="IP18" s="494"/>
      <c r="IQ18" s="494"/>
      <c r="IR18" s="494"/>
      <c r="IS18" s="494"/>
      <c r="IT18" s="494"/>
      <c r="IU18" s="494"/>
      <c r="IV18" s="494"/>
      <c r="IW18" s="494"/>
    </row>
    <row r="19" customFormat="false" ht="15" hidden="false" customHeight="false" outlineLevel="0" collapsed="false">
      <c r="A19" s="495"/>
      <c r="B19" s="496"/>
      <c r="C19" s="497"/>
      <c r="D19" s="498"/>
      <c r="E19" s="499"/>
      <c r="F19" s="500"/>
      <c r="G19" s="501"/>
      <c r="H19" s="502"/>
      <c r="I19" s="503"/>
      <c r="J19" s="504" t="n">
        <f aca="false">-I19*D19/360*IF((H19-B19)&lt;0,0,(H19-B19))</f>
        <v>-0</v>
      </c>
      <c r="K19" s="505" t="n">
        <f aca="false">(+P19-Q19)</f>
        <v>-0</v>
      </c>
      <c r="L19" s="506" t="n">
        <f aca="false">(+P19-R19)</f>
        <v>-0</v>
      </c>
      <c r="M19" s="506" t="n">
        <f aca="false">(+P19-S19)</f>
        <v>-0</v>
      </c>
      <c r="N19" s="507" t="n">
        <f aca="false">(P19-T19)</f>
        <v>-0</v>
      </c>
      <c r="O19" s="490"/>
      <c r="P19" s="508" t="n">
        <f aca="false">J19*(IF(ISERROR(VLOOKUP(A19,'FX Rates'!$A$2:$C$4,3,0)),0,VLOOKUP(A19,'FX Rates'!$A$2:$C$4,3,0)))</f>
        <v>-0</v>
      </c>
      <c r="Q19" s="509" t="n">
        <v>0</v>
      </c>
      <c r="R19" s="509"/>
      <c r="S19" s="509"/>
      <c r="T19" s="510"/>
      <c r="U19" s="494"/>
      <c r="V19" s="494"/>
      <c r="W19" s="494"/>
      <c r="X19" s="494"/>
      <c r="Y19" s="494"/>
      <c r="Z19" s="494"/>
      <c r="AA19" s="494"/>
      <c r="AB19" s="494"/>
      <c r="AC19" s="494"/>
      <c r="AD19" s="494"/>
      <c r="AE19" s="494"/>
      <c r="AF19" s="494"/>
      <c r="AG19" s="494"/>
      <c r="AH19" s="494"/>
      <c r="AI19" s="494"/>
      <c r="AJ19" s="494"/>
      <c r="AK19" s="494"/>
      <c r="AL19" s="494"/>
      <c r="AM19" s="494"/>
      <c r="AN19" s="494"/>
      <c r="AO19" s="494"/>
      <c r="AP19" s="494"/>
      <c r="AQ19" s="494"/>
      <c r="AR19" s="494"/>
      <c r="AS19" s="494"/>
      <c r="AT19" s="494"/>
      <c r="AU19" s="494"/>
      <c r="AV19" s="494"/>
      <c r="AW19" s="494"/>
      <c r="AX19" s="494"/>
      <c r="AY19" s="494"/>
      <c r="AZ19" s="494"/>
      <c r="BA19" s="494"/>
      <c r="BB19" s="494"/>
      <c r="BC19" s="494"/>
      <c r="BD19" s="494"/>
      <c r="BE19" s="494"/>
      <c r="BF19" s="494"/>
      <c r="BG19" s="494"/>
      <c r="BH19" s="494"/>
      <c r="BI19" s="494"/>
      <c r="BJ19" s="494"/>
      <c r="BK19" s="494"/>
      <c r="BL19" s="494"/>
      <c r="BM19" s="494"/>
      <c r="BN19" s="494"/>
      <c r="BO19" s="494"/>
      <c r="BP19" s="494"/>
      <c r="BQ19" s="494"/>
      <c r="BR19" s="494"/>
      <c r="BS19" s="494"/>
      <c r="BT19" s="494"/>
      <c r="BU19" s="494"/>
      <c r="BV19" s="494"/>
      <c r="BW19" s="494"/>
      <c r="BX19" s="494"/>
      <c r="BY19" s="494"/>
      <c r="BZ19" s="494"/>
      <c r="CA19" s="494"/>
      <c r="CB19" s="494"/>
      <c r="CC19" s="494"/>
      <c r="CD19" s="494"/>
      <c r="CE19" s="494"/>
      <c r="CF19" s="494"/>
      <c r="CG19" s="494"/>
      <c r="CH19" s="494"/>
      <c r="CI19" s="494"/>
      <c r="CJ19" s="494"/>
      <c r="CK19" s="494"/>
      <c r="CL19" s="494"/>
      <c r="CM19" s="494"/>
      <c r="CN19" s="494"/>
      <c r="CO19" s="494"/>
      <c r="CP19" s="494"/>
      <c r="CQ19" s="494"/>
      <c r="CR19" s="494"/>
      <c r="CS19" s="494"/>
      <c r="CT19" s="494"/>
      <c r="CU19" s="494"/>
      <c r="CV19" s="494"/>
      <c r="CW19" s="494"/>
      <c r="CX19" s="494"/>
      <c r="CY19" s="494"/>
      <c r="CZ19" s="494"/>
      <c r="DA19" s="494"/>
      <c r="DB19" s="494"/>
      <c r="DC19" s="494"/>
      <c r="DD19" s="494"/>
      <c r="DE19" s="494"/>
      <c r="DF19" s="494"/>
      <c r="DG19" s="494"/>
      <c r="DH19" s="494"/>
      <c r="DI19" s="494"/>
      <c r="DJ19" s="494"/>
      <c r="DK19" s="494"/>
      <c r="DL19" s="494"/>
      <c r="DM19" s="494"/>
      <c r="DN19" s="494"/>
      <c r="DO19" s="494"/>
      <c r="DP19" s="494"/>
      <c r="DQ19" s="494"/>
      <c r="DR19" s="494"/>
      <c r="DS19" s="494"/>
      <c r="DT19" s="494"/>
      <c r="DU19" s="494"/>
      <c r="DV19" s="494"/>
      <c r="DW19" s="494"/>
      <c r="DX19" s="494"/>
      <c r="DY19" s="494"/>
      <c r="DZ19" s="494"/>
      <c r="EA19" s="494"/>
      <c r="EB19" s="494"/>
      <c r="EC19" s="494"/>
      <c r="ED19" s="494"/>
      <c r="EE19" s="494"/>
      <c r="EF19" s="494"/>
      <c r="EG19" s="494"/>
      <c r="EH19" s="494"/>
      <c r="EI19" s="494"/>
      <c r="EJ19" s="494"/>
      <c r="EK19" s="494"/>
      <c r="EL19" s="494"/>
      <c r="EM19" s="494"/>
      <c r="EN19" s="494"/>
      <c r="EO19" s="494"/>
      <c r="EP19" s="494"/>
      <c r="EQ19" s="494"/>
      <c r="ER19" s="494"/>
      <c r="ES19" s="494"/>
      <c r="ET19" s="494"/>
      <c r="EU19" s="494"/>
      <c r="EV19" s="494"/>
      <c r="EW19" s="494"/>
      <c r="EX19" s="494"/>
      <c r="EY19" s="494"/>
      <c r="EZ19" s="494"/>
      <c r="FA19" s="494"/>
      <c r="FB19" s="494"/>
      <c r="FC19" s="494"/>
      <c r="FD19" s="494"/>
      <c r="FE19" s="494"/>
      <c r="FF19" s="494"/>
      <c r="FG19" s="494"/>
      <c r="FH19" s="494"/>
      <c r="FI19" s="494"/>
      <c r="FJ19" s="494"/>
      <c r="FK19" s="494"/>
      <c r="FL19" s="494"/>
      <c r="FM19" s="494"/>
      <c r="FN19" s="494"/>
      <c r="FO19" s="494"/>
      <c r="FP19" s="494"/>
      <c r="FQ19" s="494"/>
      <c r="FR19" s="494"/>
      <c r="FS19" s="494"/>
      <c r="FT19" s="494"/>
      <c r="FU19" s="494"/>
      <c r="FV19" s="494"/>
      <c r="FW19" s="494"/>
      <c r="FX19" s="494"/>
      <c r="FY19" s="494"/>
      <c r="FZ19" s="494"/>
      <c r="GA19" s="494"/>
      <c r="GB19" s="494"/>
      <c r="GC19" s="494"/>
      <c r="GD19" s="494"/>
      <c r="GE19" s="494"/>
      <c r="GF19" s="494"/>
      <c r="GG19" s="494"/>
      <c r="GH19" s="494"/>
      <c r="GI19" s="494"/>
      <c r="GJ19" s="494"/>
      <c r="GK19" s="494"/>
      <c r="GL19" s="494"/>
      <c r="GM19" s="494"/>
      <c r="GN19" s="494"/>
      <c r="GO19" s="494"/>
      <c r="GP19" s="494"/>
      <c r="GQ19" s="494"/>
      <c r="GR19" s="494"/>
      <c r="GS19" s="494"/>
      <c r="GT19" s="494"/>
      <c r="GU19" s="494"/>
      <c r="GV19" s="494"/>
      <c r="GW19" s="494"/>
      <c r="GX19" s="494"/>
      <c r="GY19" s="494"/>
      <c r="GZ19" s="494"/>
      <c r="HA19" s="494"/>
      <c r="HB19" s="494"/>
      <c r="HC19" s="494"/>
      <c r="HD19" s="494"/>
      <c r="HE19" s="494"/>
      <c r="HF19" s="494"/>
      <c r="HG19" s="494"/>
      <c r="HH19" s="494"/>
      <c r="HI19" s="494"/>
      <c r="HJ19" s="494"/>
      <c r="HK19" s="494"/>
      <c r="HL19" s="494"/>
      <c r="HM19" s="494"/>
      <c r="HN19" s="494"/>
      <c r="HO19" s="494"/>
      <c r="HP19" s="494"/>
      <c r="HQ19" s="494"/>
      <c r="HR19" s="494"/>
      <c r="HS19" s="494"/>
      <c r="HT19" s="494"/>
      <c r="HU19" s="494"/>
      <c r="HV19" s="494"/>
      <c r="HW19" s="494"/>
      <c r="HX19" s="494"/>
      <c r="HY19" s="494"/>
      <c r="HZ19" s="494"/>
      <c r="IA19" s="494"/>
      <c r="IB19" s="494"/>
      <c r="IC19" s="494"/>
      <c r="ID19" s="494"/>
      <c r="IE19" s="494"/>
      <c r="IF19" s="494"/>
      <c r="IG19" s="494"/>
      <c r="IH19" s="494"/>
      <c r="II19" s="494"/>
      <c r="IJ19" s="494"/>
      <c r="IK19" s="494"/>
      <c r="IL19" s="494"/>
      <c r="IM19" s="494"/>
      <c r="IN19" s="494"/>
      <c r="IO19" s="494"/>
      <c r="IP19" s="494"/>
      <c r="IQ19" s="494"/>
      <c r="IR19" s="494"/>
      <c r="IS19" s="494"/>
      <c r="IT19" s="494"/>
      <c r="IU19" s="494"/>
      <c r="IV19" s="494"/>
      <c r="IW19" s="494"/>
    </row>
    <row r="20" customFormat="false" ht="15" hidden="false" customHeight="false" outlineLevel="0" collapsed="false">
      <c r="A20" s="495"/>
      <c r="B20" s="496"/>
      <c r="C20" s="497"/>
      <c r="D20" s="498"/>
      <c r="E20" s="499"/>
      <c r="F20" s="500"/>
      <c r="G20" s="501"/>
      <c r="H20" s="502"/>
      <c r="I20" s="503"/>
      <c r="J20" s="504" t="n">
        <f aca="false">-I20*D20/360*IF((H20-B20)&lt;0,0,(H20-B20))</f>
        <v>-0</v>
      </c>
      <c r="K20" s="505" t="n">
        <f aca="false">(+P20-Q20)</f>
        <v>-0</v>
      </c>
      <c r="L20" s="506" t="n">
        <f aca="false">(+P20-R20)</f>
        <v>-0</v>
      </c>
      <c r="M20" s="506" t="n">
        <f aca="false">(+P20-S20)</f>
        <v>-0</v>
      </c>
      <c r="N20" s="507" t="n">
        <f aca="false">(P20-T20)</f>
        <v>-0</v>
      </c>
      <c r="O20" s="490"/>
      <c r="P20" s="508" t="n">
        <f aca="false">J20*(IF(ISERROR(VLOOKUP(A20,'FX Rates'!$A$2:$C$4,3,0)),0,VLOOKUP(A20,'FX Rates'!$A$2:$C$4,3,0)))</f>
        <v>-0</v>
      </c>
      <c r="Q20" s="509" t="n">
        <v>0</v>
      </c>
      <c r="R20" s="509"/>
      <c r="S20" s="509"/>
      <c r="T20" s="510"/>
      <c r="U20" s="494"/>
      <c r="V20" s="494"/>
      <c r="W20" s="494"/>
      <c r="X20" s="494"/>
      <c r="Y20" s="494"/>
      <c r="Z20" s="494"/>
      <c r="AA20" s="494"/>
      <c r="AB20" s="494"/>
      <c r="AC20" s="494"/>
      <c r="AD20" s="494"/>
      <c r="AE20" s="494"/>
      <c r="AF20" s="494"/>
      <c r="AG20" s="494"/>
      <c r="AH20" s="494"/>
      <c r="AI20" s="494"/>
      <c r="AJ20" s="494"/>
      <c r="AK20" s="494"/>
      <c r="AL20" s="494"/>
      <c r="AM20" s="494"/>
      <c r="AN20" s="494"/>
      <c r="AO20" s="494"/>
      <c r="AP20" s="494"/>
      <c r="AQ20" s="494"/>
      <c r="AR20" s="494"/>
      <c r="AS20" s="494"/>
      <c r="AT20" s="494"/>
      <c r="AU20" s="494"/>
      <c r="AV20" s="494"/>
      <c r="AW20" s="494"/>
      <c r="AX20" s="494"/>
      <c r="AY20" s="494"/>
      <c r="AZ20" s="494"/>
      <c r="BA20" s="494"/>
      <c r="BB20" s="494"/>
      <c r="BC20" s="494"/>
      <c r="BD20" s="494"/>
      <c r="BE20" s="494"/>
      <c r="BF20" s="494"/>
      <c r="BG20" s="494"/>
      <c r="BH20" s="494"/>
      <c r="BI20" s="494"/>
      <c r="BJ20" s="494"/>
      <c r="BK20" s="494"/>
      <c r="BL20" s="494"/>
      <c r="BM20" s="494"/>
      <c r="BN20" s="494"/>
      <c r="BO20" s="494"/>
      <c r="BP20" s="494"/>
      <c r="BQ20" s="494"/>
      <c r="BR20" s="494"/>
      <c r="BS20" s="494"/>
      <c r="BT20" s="494"/>
      <c r="BU20" s="494"/>
      <c r="BV20" s="494"/>
      <c r="BW20" s="494"/>
      <c r="BX20" s="494"/>
      <c r="BY20" s="494"/>
      <c r="BZ20" s="494"/>
      <c r="CA20" s="494"/>
      <c r="CB20" s="494"/>
      <c r="CC20" s="494"/>
      <c r="CD20" s="494"/>
      <c r="CE20" s="494"/>
      <c r="CF20" s="494"/>
      <c r="CG20" s="494"/>
      <c r="CH20" s="494"/>
      <c r="CI20" s="494"/>
      <c r="CJ20" s="494"/>
      <c r="CK20" s="494"/>
      <c r="CL20" s="494"/>
      <c r="CM20" s="494"/>
      <c r="CN20" s="494"/>
      <c r="CO20" s="494"/>
      <c r="CP20" s="494"/>
      <c r="CQ20" s="494"/>
      <c r="CR20" s="494"/>
      <c r="CS20" s="494"/>
      <c r="CT20" s="494"/>
      <c r="CU20" s="494"/>
      <c r="CV20" s="494"/>
      <c r="CW20" s="494"/>
      <c r="CX20" s="494"/>
      <c r="CY20" s="494"/>
      <c r="CZ20" s="494"/>
      <c r="DA20" s="494"/>
      <c r="DB20" s="494"/>
      <c r="DC20" s="494"/>
      <c r="DD20" s="494"/>
      <c r="DE20" s="494"/>
      <c r="DF20" s="494"/>
      <c r="DG20" s="494"/>
      <c r="DH20" s="494"/>
      <c r="DI20" s="494"/>
      <c r="DJ20" s="494"/>
      <c r="DK20" s="494"/>
      <c r="DL20" s="494"/>
      <c r="DM20" s="494"/>
      <c r="DN20" s="494"/>
      <c r="DO20" s="494"/>
      <c r="DP20" s="494"/>
      <c r="DQ20" s="494"/>
      <c r="DR20" s="494"/>
      <c r="DS20" s="494"/>
      <c r="DT20" s="494"/>
      <c r="DU20" s="494"/>
      <c r="DV20" s="494"/>
      <c r="DW20" s="494"/>
      <c r="DX20" s="494"/>
      <c r="DY20" s="494"/>
      <c r="DZ20" s="494"/>
      <c r="EA20" s="494"/>
      <c r="EB20" s="494"/>
      <c r="EC20" s="494"/>
      <c r="ED20" s="494"/>
      <c r="EE20" s="494"/>
      <c r="EF20" s="494"/>
      <c r="EG20" s="494"/>
      <c r="EH20" s="494"/>
      <c r="EI20" s="494"/>
      <c r="EJ20" s="494"/>
      <c r="EK20" s="494"/>
      <c r="EL20" s="494"/>
      <c r="EM20" s="494"/>
      <c r="EN20" s="494"/>
      <c r="EO20" s="494"/>
      <c r="EP20" s="494"/>
      <c r="EQ20" s="494"/>
      <c r="ER20" s="494"/>
      <c r="ES20" s="494"/>
      <c r="ET20" s="494"/>
      <c r="EU20" s="494"/>
      <c r="EV20" s="494"/>
      <c r="EW20" s="494"/>
      <c r="EX20" s="494"/>
      <c r="EY20" s="494"/>
      <c r="EZ20" s="494"/>
      <c r="FA20" s="494"/>
      <c r="FB20" s="494"/>
      <c r="FC20" s="494"/>
      <c r="FD20" s="494"/>
      <c r="FE20" s="494"/>
      <c r="FF20" s="494"/>
      <c r="FG20" s="494"/>
      <c r="FH20" s="494"/>
      <c r="FI20" s="494"/>
      <c r="FJ20" s="494"/>
      <c r="FK20" s="494"/>
      <c r="FL20" s="494"/>
      <c r="FM20" s="494"/>
      <c r="FN20" s="494"/>
      <c r="FO20" s="494"/>
      <c r="FP20" s="494"/>
      <c r="FQ20" s="494"/>
      <c r="FR20" s="494"/>
      <c r="FS20" s="494"/>
      <c r="FT20" s="494"/>
      <c r="FU20" s="494"/>
      <c r="FV20" s="494"/>
      <c r="FW20" s="494"/>
      <c r="FX20" s="494"/>
      <c r="FY20" s="494"/>
      <c r="FZ20" s="494"/>
      <c r="GA20" s="494"/>
      <c r="GB20" s="494"/>
      <c r="GC20" s="494"/>
      <c r="GD20" s="494"/>
      <c r="GE20" s="494"/>
      <c r="GF20" s="494"/>
      <c r="GG20" s="494"/>
      <c r="GH20" s="494"/>
      <c r="GI20" s="494"/>
      <c r="GJ20" s="494"/>
      <c r="GK20" s="494"/>
      <c r="GL20" s="494"/>
      <c r="GM20" s="494"/>
      <c r="GN20" s="494"/>
      <c r="GO20" s="494"/>
      <c r="GP20" s="494"/>
      <c r="GQ20" s="494"/>
      <c r="GR20" s="494"/>
      <c r="GS20" s="494"/>
      <c r="GT20" s="494"/>
      <c r="GU20" s="494"/>
      <c r="GV20" s="494"/>
      <c r="GW20" s="494"/>
      <c r="GX20" s="494"/>
      <c r="GY20" s="494"/>
      <c r="GZ20" s="494"/>
      <c r="HA20" s="494"/>
      <c r="HB20" s="494"/>
      <c r="HC20" s="494"/>
      <c r="HD20" s="494"/>
      <c r="HE20" s="494"/>
      <c r="HF20" s="494"/>
      <c r="HG20" s="494"/>
      <c r="HH20" s="494"/>
      <c r="HI20" s="494"/>
      <c r="HJ20" s="494"/>
      <c r="HK20" s="494"/>
      <c r="HL20" s="494"/>
      <c r="HM20" s="494"/>
      <c r="HN20" s="494"/>
      <c r="HO20" s="494"/>
      <c r="HP20" s="494"/>
      <c r="HQ20" s="494"/>
      <c r="HR20" s="494"/>
      <c r="HS20" s="494"/>
      <c r="HT20" s="494"/>
      <c r="HU20" s="494"/>
      <c r="HV20" s="494"/>
      <c r="HW20" s="494"/>
      <c r="HX20" s="494"/>
      <c r="HY20" s="494"/>
      <c r="HZ20" s="494"/>
      <c r="IA20" s="494"/>
      <c r="IB20" s="494"/>
      <c r="IC20" s="494"/>
      <c r="ID20" s="494"/>
      <c r="IE20" s="494"/>
      <c r="IF20" s="494"/>
      <c r="IG20" s="494"/>
      <c r="IH20" s="494"/>
      <c r="II20" s="494"/>
      <c r="IJ20" s="494"/>
      <c r="IK20" s="494"/>
      <c r="IL20" s="494"/>
      <c r="IM20" s="494"/>
      <c r="IN20" s="494"/>
      <c r="IO20" s="494"/>
      <c r="IP20" s="494"/>
      <c r="IQ20" s="494"/>
      <c r="IR20" s="494"/>
      <c r="IS20" s="494"/>
      <c r="IT20" s="494"/>
      <c r="IU20" s="494"/>
      <c r="IV20" s="494"/>
      <c r="IW20" s="494"/>
    </row>
    <row r="21" customFormat="false" ht="15.75" hidden="false" customHeight="false" outlineLevel="0" collapsed="false">
      <c r="A21" s="511"/>
      <c r="B21" s="512"/>
      <c r="C21" s="513"/>
      <c r="D21" s="514"/>
      <c r="E21" s="515"/>
      <c r="F21" s="516"/>
      <c r="G21" s="517"/>
      <c r="H21" s="518"/>
      <c r="I21" s="519"/>
      <c r="J21" s="520" t="n">
        <f aca="false">-I21*D21/360*IF((H21-B21)&lt;0,0,(H21-B21))</f>
        <v>-0</v>
      </c>
      <c r="K21" s="521" t="n">
        <f aca="false">(+P21-Q21)</f>
        <v>-0</v>
      </c>
      <c r="L21" s="522" t="n">
        <f aca="false">(+P21-R21)</f>
        <v>-0</v>
      </c>
      <c r="M21" s="522" t="n">
        <f aca="false">(+P21-S21)</f>
        <v>-0</v>
      </c>
      <c r="N21" s="523" t="n">
        <f aca="false">(P21-T21)</f>
        <v>-0</v>
      </c>
      <c r="O21" s="490"/>
      <c r="P21" s="524" t="n">
        <f aca="false">J21*(IF(ISERROR(VLOOKUP(A21,'FX Rates'!$A$2:$C$4,3,0)),0,VLOOKUP(A21,'FX Rates'!$A$2:$C$4,3,0)))</f>
        <v>-0</v>
      </c>
      <c r="Q21" s="525" t="n">
        <v>0</v>
      </c>
      <c r="R21" s="525"/>
      <c r="S21" s="525"/>
      <c r="T21" s="526"/>
      <c r="U21" s="494"/>
      <c r="V21" s="494"/>
      <c r="W21" s="494"/>
      <c r="X21" s="494"/>
      <c r="Y21" s="494"/>
      <c r="Z21" s="494"/>
      <c r="AA21" s="494"/>
      <c r="AB21" s="494"/>
      <c r="AC21" s="494"/>
      <c r="AD21" s="494"/>
      <c r="AE21" s="494"/>
      <c r="AF21" s="494"/>
      <c r="AG21" s="494"/>
      <c r="AH21" s="494"/>
      <c r="AI21" s="494"/>
      <c r="AJ21" s="494"/>
      <c r="AK21" s="494"/>
      <c r="AL21" s="494"/>
      <c r="AM21" s="494"/>
      <c r="AN21" s="494"/>
      <c r="AO21" s="494"/>
      <c r="AP21" s="494"/>
      <c r="AQ21" s="494"/>
      <c r="AR21" s="494"/>
      <c r="AS21" s="494"/>
      <c r="AT21" s="494"/>
      <c r="AU21" s="494"/>
      <c r="AV21" s="494"/>
      <c r="AW21" s="494"/>
      <c r="AX21" s="494"/>
      <c r="AY21" s="494"/>
      <c r="AZ21" s="494"/>
      <c r="BA21" s="494"/>
      <c r="BB21" s="494"/>
      <c r="BC21" s="494"/>
      <c r="BD21" s="494"/>
      <c r="BE21" s="494"/>
      <c r="BF21" s="494"/>
      <c r="BG21" s="494"/>
      <c r="BH21" s="494"/>
      <c r="BI21" s="494"/>
      <c r="BJ21" s="494"/>
      <c r="BK21" s="494"/>
      <c r="BL21" s="494"/>
      <c r="BM21" s="494"/>
      <c r="BN21" s="494"/>
      <c r="BO21" s="494"/>
      <c r="BP21" s="494"/>
      <c r="BQ21" s="494"/>
      <c r="BR21" s="494"/>
      <c r="BS21" s="494"/>
      <c r="BT21" s="494"/>
      <c r="BU21" s="494"/>
      <c r="BV21" s="494"/>
      <c r="BW21" s="494"/>
      <c r="BX21" s="494"/>
      <c r="BY21" s="494"/>
      <c r="BZ21" s="494"/>
      <c r="CA21" s="494"/>
      <c r="CB21" s="494"/>
      <c r="CC21" s="494"/>
      <c r="CD21" s="494"/>
      <c r="CE21" s="494"/>
      <c r="CF21" s="494"/>
      <c r="CG21" s="494"/>
      <c r="CH21" s="494"/>
      <c r="CI21" s="494"/>
      <c r="CJ21" s="494"/>
      <c r="CK21" s="494"/>
      <c r="CL21" s="494"/>
      <c r="CM21" s="494"/>
      <c r="CN21" s="494"/>
      <c r="CO21" s="494"/>
      <c r="CP21" s="494"/>
      <c r="CQ21" s="494"/>
      <c r="CR21" s="494"/>
      <c r="CS21" s="494"/>
      <c r="CT21" s="494"/>
      <c r="CU21" s="494"/>
      <c r="CV21" s="494"/>
      <c r="CW21" s="494"/>
      <c r="CX21" s="494"/>
      <c r="CY21" s="494"/>
      <c r="CZ21" s="494"/>
      <c r="DA21" s="494"/>
      <c r="DB21" s="494"/>
      <c r="DC21" s="494"/>
      <c r="DD21" s="494"/>
      <c r="DE21" s="494"/>
      <c r="DF21" s="494"/>
      <c r="DG21" s="494"/>
      <c r="DH21" s="494"/>
      <c r="DI21" s="494"/>
      <c r="DJ21" s="494"/>
      <c r="DK21" s="494"/>
      <c r="DL21" s="494"/>
      <c r="DM21" s="494"/>
      <c r="DN21" s="494"/>
      <c r="DO21" s="494"/>
      <c r="DP21" s="494"/>
      <c r="DQ21" s="494"/>
      <c r="DR21" s="494"/>
      <c r="DS21" s="494"/>
      <c r="DT21" s="494"/>
      <c r="DU21" s="494"/>
      <c r="DV21" s="494"/>
      <c r="DW21" s="494"/>
      <c r="DX21" s="494"/>
      <c r="DY21" s="494"/>
      <c r="DZ21" s="494"/>
      <c r="EA21" s="494"/>
      <c r="EB21" s="494"/>
      <c r="EC21" s="494"/>
      <c r="ED21" s="494"/>
      <c r="EE21" s="494"/>
      <c r="EF21" s="494"/>
      <c r="EG21" s="494"/>
      <c r="EH21" s="494"/>
      <c r="EI21" s="494"/>
      <c r="EJ21" s="494"/>
      <c r="EK21" s="494"/>
      <c r="EL21" s="494"/>
      <c r="EM21" s="494"/>
      <c r="EN21" s="494"/>
      <c r="EO21" s="494"/>
      <c r="EP21" s="494"/>
      <c r="EQ21" s="494"/>
      <c r="ER21" s="494"/>
      <c r="ES21" s="494"/>
      <c r="ET21" s="494"/>
      <c r="EU21" s="494"/>
      <c r="EV21" s="494"/>
      <c r="EW21" s="494"/>
      <c r="EX21" s="494"/>
      <c r="EY21" s="494"/>
      <c r="EZ21" s="494"/>
      <c r="FA21" s="494"/>
      <c r="FB21" s="494"/>
      <c r="FC21" s="494"/>
      <c r="FD21" s="494"/>
      <c r="FE21" s="494"/>
      <c r="FF21" s="494"/>
      <c r="FG21" s="494"/>
      <c r="FH21" s="494"/>
      <c r="FI21" s="494"/>
      <c r="FJ21" s="494"/>
      <c r="FK21" s="494"/>
      <c r="FL21" s="494"/>
      <c r="FM21" s="494"/>
      <c r="FN21" s="494"/>
      <c r="FO21" s="494"/>
      <c r="FP21" s="494"/>
      <c r="FQ21" s="494"/>
      <c r="FR21" s="494"/>
      <c r="FS21" s="494"/>
      <c r="FT21" s="494"/>
      <c r="FU21" s="494"/>
      <c r="FV21" s="494"/>
      <c r="FW21" s="494"/>
      <c r="FX21" s="494"/>
      <c r="FY21" s="494"/>
      <c r="FZ21" s="494"/>
      <c r="GA21" s="494"/>
      <c r="GB21" s="494"/>
      <c r="GC21" s="494"/>
      <c r="GD21" s="494"/>
      <c r="GE21" s="494"/>
      <c r="GF21" s="494"/>
      <c r="GG21" s="494"/>
      <c r="GH21" s="494"/>
      <c r="GI21" s="494"/>
      <c r="GJ21" s="494"/>
      <c r="GK21" s="494"/>
      <c r="GL21" s="494"/>
      <c r="GM21" s="494"/>
      <c r="GN21" s="494"/>
      <c r="GO21" s="494"/>
      <c r="GP21" s="494"/>
      <c r="GQ21" s="494"/>
      <c r="GR21" s="494"/>
      <c r="GS21" s="494"/>
      <c r="GT21" s="494"/>
      <c r="GU21" s="494"/>
      <c r="GV21" s="494"/>
      <c r="GW21" s="494"/>
      <c r="GX21" s="494"/>
      <c r="GY21" s="494"/>
      <c r="GZ21" s="494"/>
      <c r="HA21" s="494"/>
      <c r="HB21" s="494"/>
      <c r="HC21" s="494"/>
      <c r="HD21" s="494"/>
      <c r="HE21" s="494"/>
      <c r="HF21" s="494"/>
      <c r="HG21" s="494"/>
      <c r="HH21" s="494"/>
      <c r="HI21" s="494"/>
      <c r="HJ21" s="494"/>
      <c r="HK21" s="494"/>
      <c r="HL21" s="494"/>
      <c r="HM21" s="494"/>
      <c r="HN21" s="494"/>
      <c r="HO21" s="494"/>
      <c r="HP21" s="494"/>
      <c r="HQ21" s="494"/>
      <c r="HR21" s="494"/>
      <c r="HS21" s="494"/>
      <c r="HT21" s="494"/>
      <c r="HU21" s="494"/>
      <c r="HV21" s="494"/>
      <c r="HW21" s="494"/>
      <c r="HX21" s="494"/>
      <c r="HY21" s="494"/>
      <c r="HZ21" s="494"/>
      <c r="IA21" s="494"/>
      <c r="IB21" s="494"/>
      <c r="IC21" s="494"/>
      <c r="ID21" s="494"/>
      <c r="IE21" s="494"/>
      <c r="IF21" s="494"/>
      <c r="IG21" s="494"/>
      <c r="IH21" s="494"/>
      <c r="II21" s="494"/>
      <c r="IJ21" s="494"/>
      <c r="IK21" s="494"/>
      <c r="IL21" s="494"/>
      <c r="IM21" s="494"/>
      <c r="IN21" s="494"/>
      <c r="IO21" s="494"/>
      <c r="IP21" s="494"/>
      <c r="IQ21" s="494"/>
      <c r="IR21" s="494"/>
      <c r="IS21" s="494"/>
      <c r="IT21" s="494"/>
      <c r="IU21" s="494"/>
      <c r="IV21" s="494"/>
      <c r="IW21" s="494"/>
    </row>
    <row r="23" customFormat="false" ht="12.75" hidden="false" customHeight="false" outlineLevel="0" collapsed="false">
      <c r="K23" s="527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U69"/>
  <sheetViews>
    <sheetView showFormulas="false" showGridLines="true" showRowColHeaders="true" showZeros="true" rightToLeft="false" tabSelected="false" showOutlineSymbols="true" defaultGridColor="true" view="normal" topLeftCell="J2" colorId="64" zoomScale="100" zoomScaleNormal="100" zoomScalePageLayoutView="100" workbookViewId="0">
      <selection pane="topLeft" activeCell="E20" activeCellId="0" sqref="E20"/>
    </sheetView>
  </sheetViews>
  <sheetFormatPr defaultColWidth="9.0546875" defaultRowHeight="12.75" customHeight="true" zeroHeight="false" outlineLevelRow="0" outlineLevelCol="1"/>
  <cols>
    <col collapsed="false" customWidth="true" hidden="false" outlineLevel="0" max="1" min="1" style="528" width="16.56"/>
    <col collapsed="false" customWidth="true" hidden="false" outlineLevel="0" max="2" min="2" style="528" width="13.85"/>
    <col collapsed="false" customWidth="true" hidden="false" outlineLevel="0" max="3" min="3" style="528" width="12.14"/>
    <col collapsed="false" customWidth="true" hidden="false" outlineLevel="0" max="4" min="4" style="528" width="14.28"/>
    <col collapsed="false" customWidth="true" hidden="false" outlineLevel="0" max="5" min="5" style="0" width="19.14"/>
    <col collapsed="false" customWidth="true" hidden="false" outlineLevel="1" max="6" min="6" style="0" width="13.7"/>
    <col collapsed="false" customWidth="true" hidden="false" outlineLevel="0" max="7" min="7" style="384" width="13.7"/>
    <col collapsed="false" customWidth="true" hidden="false" outlineLevel="0" max="9" min="8" style="0" width="16.42"/>
    <col collapsed="false" customWidth="true" hidden="false" outlineLevel="0" max="10" min="10" style="0" width="15.85"/>
    <col collapsed="false" customWidth="true" hidden="false" outlineLevel="0" max="11" min="11" style="0" width="15.7"/>
    <col collapsed="false" customWidth="true" hidden="false" outlineLevel="0" max="12" min="12" style="0" width="18.7"/>
    <col collapsed="false" customWidth="true" hidden="false" outlineLevel="0" max="13" min="13" style="0" width="14.85"/>
    <col collapsed="false" customWidth="true" hidden="true" outlineLevel="1" max="14" min="14" style="0" width="14.85"/>
    <col collapsed="false" customWidth="true" hidden="false" outlineLevel="0" max="15" min="15" style="0" width="14.85"/>
    <col collapsed="false" customWidth="true" hidden="false" outlineLevel="0" max="16" min="16" style="0" width="16.7"/>
    <col collapsed="false" customWidth="true" hidden="false" outlineLevel="0" max="18" min="17" style="0" width="13.85"/>
    <col collapsed="false" customWidth="true" hidden="false" outlineLevel="0" max="20" min="19" style="0" width="10.56"/>
  </cols>
  <sheetData>
    <row r="1" customFormat="false" ht="20.25" hidden="false" customHeight="false" outlineLevel="0" collapsed="false">
      <c r="A1" s="529" t="s">
        <v>559</v>
      </c>
      <c r="C1" s="530"/>
    </row>
    <row r="2" customFormat="false" ht="20.25" hidden="false" customHeight="false" outlineLevel="0" collapsed="false">
      <c r="A2" s="530"/>
      <c r="C2" s="530"/>
      <c r="D2" s="531"/>
      <c r="G2" s="388"/>
      <c r="L2" s="0" t="s">
        <v>490</v>
      </c>
      <c r="M2" s="0" t="s">
        <v>507</v>
      </c>
      <c r="N2" s="0" t="s">
        <v>560</v>
      </c>
      <c r="O2" s="0" t="s">
        <v>17</v>
      </c>
      <c r="P2" s="0" t="s">
        <v>18</v>
      </c>
    </row>
    <row r="3" customFormat="false" ht="13.5" hidden="false" customHeight="false" outlineLevel="0" collapsed="false">
      <c r="C3" s="532" t="n">
        <f aca="false">TodayDate</f>
        <v>0</v>
      </c>
      <c r="E3" s="254"/>
      <c r="G3" s="388"/>
      <c r="L3" s="391"/>
    </row>
    <row r="4" customFormat="false" ht="12.75" hidden="false" customHeight="false" outlineLevel="0" collapsed="false">
      <c r="K4" s="533" t="s">
        <v>509</v>
      </c>
      <c r="L4" s="534" t="n">
        <f aca="false">L5/eurxrate</f>
        <v>-1019543.06528887</v>
      </c>
      <c r="M4" s="534" t="n">
        <f aca="false">M5/eurxrate</f>
        <v>73431.4841647689</v>
      </c>
      <c r="N4" s="534" t="n">
        <f aca="false">N5/eurxrate</f>
        <v>-1517800.36191482</v>
      </c>
      <c r="O4" s="534" t="n">
        <f aca="false">O5/eurxrate</f>
        <v>73431.4841647693</v>
      </c>
      <c r="P4" s="535" t="n">
        <f aca="false">P5/eurxrate</f>
        <v>73431.4841647689</v>
      </c>
    </row>
    <row r="5" customFormat="false" ht="18.75" hidden="false" customHeight="false" outlineLevel="0" collapsed="false">
      <c r="A5" s="529"/>
      <c r="C5" s="529"/>
      <c r="F5" s="390"/>
      <c r="G5" s="396"/>
      <c r="H5" s="390"/>
      <c r="I5" s="390"/>
      <c r="K5" s="536" t="s">
        <v>510</v>
      </c>
      <c r="L5" s="537" t="n">
        <f aca="false">SUM(L10:L42)</f>
        <v>-1704294.99945</v>
      </c>
      <c r="M5" s="537" t="n">
        <f aca="false">SUM(M10:M42)</f>
        <v>122749.999999999</v>
      </c>
      <c r="N5" s="537" t="n">
        <f aca="false">SUM(N10:N42)</f>
        <v>-2537194.99945</v>
      </c>
      <c r="O5" s="537" t="n">
        <f aca="false">SUM(O10:O42)</f>
        <v>122750</v>
      </c>
      <c r="P5" s="538" t="n">
        <f aca="false">SUM(P10:P42)</f>
        <v>122749.999999999</v>
      </c>
    </row>
    <row r="6" customFormat="false" ht="13.5" hidden="false" customHeight="false" outlineLevel="0" collapsed="false">
      <c r="I6" s="401"/>
    </row>
    <row r="7" customFormat="false" ht="16.5" hidden="false" customHeight="false" outlineLevel="0" collapsed="false">
      <c r="A7" s="539"/>
      <c r="B7" s="539"/>
      <c r="C7" s="539"/>
      <c r="D7" s="539"/>
      <c r="E7" s="402"/>
      <c r="F7" s="402"/>
      <c r="G7" s="403"/>
      <c r="H7" s="402"/>
      <c r="I7" s="402"/>
      <c r="J7" s="402"/>
      <c r="K7" s="540"/>
      <c r="L7" s="541" t="s">
        <v>511</v>
      </c>
      <c r="M7" s="541"/>
      <c r="N7" s="541"/>
      <c r="O7" s="541"/>
      <c r="P7" s="541"/>
      <c r="Q7" s="402"/>
      <c r="R7" s="402"/>
      <c r="S7" s="402"/>
      <c r="T7" s="402"/>
    </row>
    <row r="8" customFormat="false" ht="15.75" hidden="false" customHeight="false" outlineLevel="0" collapsed="false">
      <c r="A8" s="405" t="s">
        <v>52</v>
      </c>
      <c r="B8" s="405" t="s">
        <v>513</v>
      </c>
      <c r="C8" s="405"/>
      <c r="D8" s="405" t="s">
        <v>514</v>
      </c>
      <c r="E8" s="405"/>
      <c r="F8" s="405"/>
      <c r="G8" s="542" t="s">
        <v>513</v>
      </c>
      <c r="H8" s="407" t="s">
        <v>517</v>
      </c>
      <c r="I8" s="407" t="s">
        <v>518</v>
      </c>
      <c r="J8" s="407" t="s">
        <v>519</v>
      </c>
      <c r="K8" s="543" t="s">
        <v>520</v>
      </c>
      <c r="L8" s="408" t="s">
        <v>490</v>
      </c>
      <c r="M8" s="408" t="s">
        <v>507</v>
      </c>
      <c r="N8" s="408" t="s">
        <v>560</v>
      </c>
      <c r="O8" s="408" t="s">
        <v>17</v>
      </c>
      <c r="P8" s="544" t="s">
        <v>18</v>
      </c>
      <c r="Q8" s="387"/>
      <c r="R8" s="410" t="s">
        <v>521</v>
      </c>
      <c r="S8" s="410" t="s">
        <v>522</v>
      </c>
      <c r="T8" s="410" t="s">
        <v>522</v>
      </c>
      <c r="U8" s="410"/>
    </row>
    <row r="9" customFormat="false" ht="16.5" hidden="false" customHeight="false" outlineLevel="0" collapsed="false">
      <c r="A9" s="411" t="s">
        <v>561</v>
      </c>
      <c r="B9" s="411" t="s">
        <v>479</v>
      </c>
      <c r="C9" s="411" t="s">
        <v>523</v>
      </c>
      <c r="D9" s="411" t="s">
        <v>479</v>
      </c>
      <c r="E9" s="411" t="s">
        <v>52</v>
      </c>
      <c r="F9" s="411" t="s">
        <v>528</v>
      </c>
      <c r="G9" s="545" t="s">
        <v>530</v>
      </c>
      <c r="H9" s="413" t="s">
        <v>531</v>
      </c>
      <c r="I9" s="413" t="s">
        <v>531</v>
      </c>
      <c r="J9" s="413" t="s">
        <v>531</v>
      </c>
      <c r="K9" s="546" t="s">
        <v>531</v>
      </c>
      <c r="L9" s="414" t="s">
        <v>51</v>
      </c>
      <c r="M9" s="414" t="s">
        <v>51</v>
      </c>
      <c r="N9" s="414"/>
      <c r="O9" s="414" t="s">
        <v>51</v>
      </c>
      <c r="P9" s="547" t="s">
        <v>51</v>
      </c>
      <c r="Q9" s="387"/>
      <c r="R9" s="416" t="s">
        <v>490</v>
      </c>
      <c r="S9" s="416" t="s">
        <v>17</v>
      </c>
      <c r="T9" s="416" t="s">
        <v>18</v>
      </c>
      <c r="U9" s="416" t="s">
        <v>489</v>
      </c>
    </row>
    <row r="10" customFormat="false" ht="12.75" hidden="false" customHeight="false" outlineLevel="0" collapsed="false">
      <c r="A10" s="548"/>
      <c r="B10" s="548"/>
      <c r="C10" s="549"/>
      <c r="D10" s="549"/>
      <c r="E10" s="418"/>
      <c r="G10" s="419"/>
      <c r="H10" s="260"/>
      <c r="I10" s="260"/>
      <c r="J10" s="260"/>
      <c r="K10" s="420"/>
      <c r="L10" s="420"/>
      <c r="M10" s="420"/>
      <c r="N10" s="420"/>
      <c r="O10" s="421"/>
      <c r="P10" s="420"/>
    </row>
    <row r="11" customFormat="false" ht="15" hidden="false" customHeight="false" outlineLevel="0" collapsed="false">
      <c r="A11" s="548" t="s">
        <v>538</v>
      </c>
      <c r="B11" s="548" t="n">
        <v>36908</v>
      </c>
      <c r="C11" s="549" t="s">
        <v>155</v>
      </c>
      <c r="D11" s="550" t="n">
        <v>36908</v>
      </c>
      <c r="E11" s="418" t="s">
        <v>562</v>
      </c>
      <c r="F11" s="0" t="n">
        <v>-4500</v>
      </c>
      <c r="G11" s="419" t="n">
        <v>9.4958</v>
      </c>
      <c r="H11" s="551" t="n">
        <v>12.64</v>
      </c>
      <c r="I11" s="551" t="n">
        <v>12.64</v>
      </c>
      <c r="J11" s="551" t="n">
        <v>12.64</v>
      </c>
      <c r="K11" s="552" t="n">
        <v>12.55</v>
      </c>
      <c r="L11" s="432" t="n">
        <f aca="false">(K11-G11)*F11*100</f>
        <v>-1374390</v>
      </c>
      <c r="M11" s="432" t="n">
        <f aca="false">$L11-R11</f>
        <v>40499.9999999993</v>
      </c>
      <c r="N11" s="432" t="n">
        <f aca="false">$L11-S11</f>
        <v>-2391390</v>
      </c>
      <c r="O11" s="432" t="n">
        <f aca="false">(K11-H11)*F11*100</f>
        <v>40499.9999999999</v>
      </c>
      <c r="P11" s="432" t="n">
        <f aca="false">$L11-T11</f>
        <v>40499.9999999993</v>
      </c>
      <c r="R11" s="553" t="n">
        <v>-1414890</v>
      </c>
      <c r="S11" s="0" t="n">
        <v>1017000</v>
      </c>
      <c r="T11" s="0" t="n">
        <v>-1414890</v>
      </c>
    </row>
    <row r="12" customFormat="false" ht="15" hidden="false" customHeight="false" outlineLevel="0" collapsed="false">
      <c r="A12" s="548" t="s">
        <v>563</v>
      </c>
      <c r="B12" s="548" t="n">
        <v>36908</v>
      </c>
      <c r="C12" s="549" t="s">
        <v>155</v>
      </c>
      <c r="D12" s="550" t="n">
        <v>36908</v>
      </c>
      <c r="E12" s="418" t="s">
        <v>564</v>
      </c>
      <c r="F12" s="0" t="n">
        <v>-1650</v>
      </c>
      <c r="G12" s="419" t="n">
        <v>10.28466667</v>
      </c>
      <c r="H12" s="551" t="n">
        <v>12.45</v>
      </c>
      <c r="I12" s="551" t="n">
        <v>12.45</v>
      </c>
      <c r="J12" s="551" t="n">
        <v>12.45</v>
      </c>
      <c r="K12" s="552" t="n">
        <v>11.75</v>
      </c>
      <c r="L12" s="432" t="n">
        <f aca="false">(K12-G12)*F12*100</f>
        <v>-241779.99945</v>
      </c>
      <c r="M12" s="432" t="n">
        <f aca="false">$L12-R12</f>
        <v>115500</v>
      </c>
      <c r="N12" s="432" t="n">
        <f aca="false">$L12-S12</f>
        <v>-490929.99945</v>
      </c>
      <c r="O12" s="432" t="n">
        <f aca="false">(K12-H12)*F12*100</f>
        <v>115500</v>
      </c>
      <c r="P12" s="432" t="n">
        <f aca="false">$L12-T12</f>
        <v>115500</v>
      </c>
      <c r="R12" s="553" t="n">
        <v>-357279.99945</v>
      </c>
      <c r="S12" s="0" t="n">
        <v>249150</v>
      </c>
      <c r="T12" s="0" t="n">
        <v>-357279.99945</v>
      </c>
    </row>
    <row r="13" customFormat="false" ht="15" hidden="false" customHeight="false" outlineLevel="0" collapsed="false">
      <c r="A13" s="548" t="s">
        <v>563</v>
      </c>
      <c r="B13" s="548" t="n">
        <v>36916</v>
      </c>
      <c r="C13" s="549" t="s">
        <v>155</v>
      </c>
      <c r="D13" s="550" t="n">
        <v>36916</v>
      </c>
      <c r="E13" s="418" t="s">
        <v>564</v>
      </c>
      <c r="F13" s="0" t="n">
        <v>-750</v>
      </c>
      <c r="G13" s="419" t="n">
        <v>12.2708</v>
      </c>
      <c r="H13" s="554" t="n">
        <v>12.45</v>
      </c>
      <c r="I13" s="554" t="n">
        <v>12.45</v>
      </c>
      <c r="J13" s="554" t="n">
        <v>12.45</v>
      </c>
      <c r="K13" s="552" t="n">
        <f aca="false">K12</f>
        <v>11.75</v>
      </c>
      <c r="L13" s="432" t="n">
        <f aca="false">(K13-G13)*F13*100</f>
        <v>39060</v>
      </c>
      <c r="M13" s="432" t="n">
        <f aca="false">$L13-R13</f>
        <v>52500</v>
      </c>
      <c r="N13" s="432" t="n">
        <f aca="false">$L13-S13</f>
        <v>-74190</v>
      </c>
      <c r="O13" s="432" t="n">
        <f aca="false">(K13-H13)*F13*100</f>
        <v>52499.9999999999</v>
      </c>
      <c r="P13" s="432" t="n">
        <f aca="false">$L13-T13</f>
        <v>52500</v>
      </c>
      <c r="R13" s="0" t="n">
        <v>-13440</v>
      </c>
      <c r="S13" s="0" t="n">
        <v>113250</v>
      </c>
      <c r="T13" s="0" t="n">
        <v>-13440</v>
      </c>
    </row>
    <row r="14" customFormat="false" ht="15" hidden="false" customHeight="false" outlineLevel="0" collapsed="false">
      <c r="A14" s="548" t="s">
        <v>538</v>
      </c>
      <c r="B14" s="548" t="n">
        <v>36921</v>
      </c>
      <c r="C14" s="549" t="s">
        <v>155</v>
      </c>
      <c r="D14" s="550" t="n">
        <v>36908</v>
      </c>
      <c r="E14" s="418" t="s">
        <v>562</v>
      </c>
      <c r="F14" s="0" t="n">
        <v>750</v>
      </c>
      <c r="G14" s="419" t="n">
        <v>9.4958</v>
      </c>
      <c r="H14" s="551" t="n">
        <v>12.64</v>
      </c>
      <c r="I14" s="551" t="n">
        <v>12.64</v>
      </c>
      <c r="J14" s="551" t="n">
        <v>12.64</v>
      </c>
      <c r="K14" s="552" t="n">
        <f aca="false">K11</f>
        <v>12.55</v>
      </c>
      <c r="L14" s="432" t="n">
        <f aca="false">(K14-G14)*F14*100</f>
        <v>229065</v>
      </c>
      <c r="M14" s="432" t="n">
        <f aca="false">$L14-R14</f>
        <v>-6749.99999999991</v>
      </c>
      <c r="N14" s="432" t="n">
        <f aca="false">$L14-S14</f>
        <v>398565</v>
      </c>
      <c r="O14" s="432" t="n">
        <f aca="false">(K14-H14)*F14*100</f>
        <v>-6749.99999999999</v>
      </c>
      <c r="P14" s="432" t="n">
        <f aca="false">$L14-T14</f>
        <v>-6749.99999999991</v>
      </c>
      <c r="R14" s="0" t="n">
        <v>235815</v>
      </c>
      <c r="S14" s="0" t="n">
        <v>-169500</v>
      </c>
      <c r="T14" s="0" t="n">
        <v>235815</v>
      </c>
    </row>
    <row r="15" customFormat="false" ht="15" hidden="false" customHeight="false" outlineLevel="0" collapsed="false">
      <c r="A15" s="548" t="s">
        <v>538</v>
      </c>
      <c r="B15" s="548" t="n">
        <v>36924</v>
      </c>
      <c r="C15" s="549" t="s">
        <v>155</v>
      </c>
      <c r="D15" s="550" t="n">
        <v>36924</v>
      </c>
      <c r="E15" s="418" t="s">
        <v>562</v>
      </c>
      <c r="F15" s="0" t="n">
        <v>1000</v>
      </c>
      <c r="G15" s="419" t="n">
        <v>13.55</v>
      </c>
      <c r="H15" s="555" t="n">
        <v>12.64</v>
      </c>
      <c r="I15" s="555" t="n">
        <v>12.64</v>
      </c>
      <c r="J15" s="555" t="n">
        <v>12.64</v>
      </c>
      <c r="K15" s="552" t="n">
        <f aca="false">K11</f>
        <v>12.55</v>
      </c>
      <c r="L15" s="432" t="n">
        <f aca="false">(K15-G15)*F15*100</f>
        <v>-100000</v>
      </c>
      <c r="M15" s="432" t="n">
        <f aca="false">$L15-R15</f>
        <v>-9000</v>
      </c>
      <c r="N15" s="432" t="n">
        <f aca="false">$L15-S15</f>
        <v>126000</v>
      </c>
      <c r="O15" s="432" t="n">
        <f aca="false">(K15-H15)*F15*100</f>
        <v>-8999.99999999999</v>
      </c>
      <c r="P15" s="432" t="n">
        <f aca="false">$L15-T15</f>
        <v>-9000</v>
      </c>
      <c r="R15" s="0" t="n">
        <v>-91000</v>
      </c>
      <c r="S15" s="0" t="n">
        <v>-226000</v>
      </c>
      <c r="T15" s="0" t="n">
        <v>-91000</v>
      </c>
    </row>
    <row r="16" customFormat="false" ht="15" hidden="false" customHeight="false" outlineLevel="0" collapsed="false">
      <c r="A16" s="548" t="s">
        <v>563</v>
      </c>
      <c r="B16" s="548" t="n">
        <v>36924</v>
      </c>
      <c r="C16" s="549" t="s">
        <v>155</v>
      </c>
      <c r="D16" s="550" t="n">
        <v>36924</v>
      </c>
      <c r="E16" s="418" t="s">
        <v>564</v>
      </c>
      <c r="F16" s="0" t="n">
        <v>1000</v>
      </c>
      <c r="G16" s="419" t="n">
        <v>14.3125</v>
      </c>
      <c r="H16" s="555" t="n">
        <v>12.45</v>
      </c>
      <c r="I16" s="555" t="n">
        <v>12.45</v>
      </c>
      <c r="J16" s="555" t="n">
        <v>12.45</v>
      </c>
      <c r="K16" s="552" t="n">
        <f aca="false">K12</f>
        <v>11.75</v>
      </c>
      <c r="L16" s="432" t="n">
        <f aca="false">(K16-G16)*F16*100</f>
        <v>-256250</v>
      </c>
      <c r="M16" s="432" t="n">
        <f aca="false">$L16-R16</f>
        <v>-70000</v>
      </c>
      <c r="N16" s="432" t="n">
        <f aca="false">$L16-S16</f>
        <v>-105250</v>
      </c>
      <c r="O16" s="432" t="n">
        <f aca="false">(K16-H16)*F16*100</f>
        <v>-69999.9999999999</v>
      </c>
      <c r="P16" s="432" t="n">
        <f aca="false">$L16-T16</f>
        <v>-70000</v>
      </c>
      <c r="R16" s="0" t="n">
        <v>-186250</v>
      </c>
      <c r="S16" s="0" t="n">
        <v>-151000</v>
      </c>
      <c r="T16" s="0" t="n">
        <v>-186250</v>
      </c>
    </row>
    <row r="17" customFormat="false" ht="15" hidden="false" customHeight="false" outlineLevel="0" collapsed="false">
      <c r="A17" s="548"/>
      <c r="B17" s="548"/>
      <c r="C17" s="549"/>
      <c r="D17" s="549"/>
      <c r="E17" s="418"/>
      <c r="G17" s="419"/>
      <c r="H17" s="555"/>
      <c r="I17" s="555"/>
      <c r="J17" s="555"/>
      <c r="K17" s="552"/>
      <c r="L17" s="432"/>
      <c r="M17" s="432"/>
      <c r="N17" s="420"/>
      <c r="O17" s="432"/>
      <c r="P17" s="432"/>
    </row>
    <row r="18" customFormat="false" ht="15" hidden="false" customHeight="false" outlineLevel="0" collapsed="false">
      <c r="A18" s="548"/>
      <c r="B18" s="548"/>
      <c r="C18" s="549"/>
      <c r="D18" s="549"/>
      <c r="E18" s="418"/>
      <c r="G18" s="419"/>
      <c r="H18" s="555"/>
      <c r="I18" s="555"/>
      <c r="J18" s="555"/>
      <c r="K18" s="552"/>
      <c r="L18" s="432"/>
      <c r="M18" s="432"/>
      <c r="N18" s="420"/>
      <c r="O18" s="432"/>
      <c r="P18" s="432"/>
    </row>
    <row r="19" customFormat="false" ht="15" hidden="false" customHeight="false" outlineLevel="0" collapsed="false">
      <c r="A19" s="548"/>
      <c r="B19" s="548"/>
      <c r="C19" s="549"/>
      <c r="D19" s="549"/>
      <c r="E19" s="418"/>
      <c r="G19" s="419"/>
      <c r="H19" s="555"/>
      <c r="I19" s="555"/>
      <c r="J19" s="260"/>
      <c r="K19" s="552"/>
      <c r="L19" s="432"/>
      <c r="M19" s="432"/>
      <c r="N19" s="420"/>
      <c r="O19" s="432"/>
      <c r="P19" s="432"/>
    </row>
    <row r="20" customFormat="false" ht="15" hidden="false" customHeight="false" outlineLevel="0" collapsed="false">
      <c r="A20" s="548"/>
      <c r="B20" s="548"/>
      <c r="C20" s="549"/>
      <c r="D20" s="549"/>
      <c r="E20" s="418"/>
      <c r="G20" s="419"/>
      <c r="H20" s="555"/>
      <c r="I20" s="555"/>
      <c r="J20" s="260"/>
      <c r="K20" s="552"/>
      <c r="L20" s="432"/>
      <c r="M20" s="432"/>
      <c r="N20" s="420"/>
      <c r="O20" s="432"/>
      <c r="P20" s="432"/>
    </row>
    <row r="21" customFormat="false" ht="12.75" hidden="false" customHeight="false" outlineLevel="0" collapsed="false">
      <c r="A21" s="548"/>
      <c r="B21" s="548"/>
      <c r="C21" s="549"/>
      <c r="D21" s="549"/>
      <c r="E21" s="418"/>
      <c r="G21" s="419"/>
      <c r="H21" s="260"/>
      <c r="I21" s="260"/>
      <c r="J21" s="260"/>
      <c r="K21" s="420"/>
      <c r="L21" s="432"/>
      <c r="M21" s="432"/>
      <c r="N21" s="420"/>
      <c r="O21" s="432"/>
      <c r="P21" s="432"/>
    </row>
    <row r="22" customFormat="false" ht="12.75" hidden="false" customHeight="false" outlineLevel="0" collapsed="false">
      <c r="A22" s="548"/>
      <c r="B22" s="548"/>
      <c r="C22" s="549"/>
      <c r="D22" s="549"/>
      <c r="E22" s="418"/>
      <c r="G22" s="419"/>
      <c r="H22" s="260"/>
      <c r="I22" s="260"/>
      <c r="J22" s="260"/>
      <c r="K22" s="420"/>
      <c r="L22" s="432"/>
      <c r="M22" s="432"/>
      <c r="N22" s="420"/>
      <c r="O22" s="432"/>
      <c r="P22" s="432"/>
    </row>
    <row r="23" customFormat="false" ht="12.75" hidden="false" customHeight="false" outlineLevel="0" collapsed="false">
      <c r="A23" s="548"/>
      <c r="B23" s="548"/>
      <c r="C23" s="549"/>
      <c r="D23" s="549"/>
      <c r="E23" s="418"/>
      <c r="G23" s="419"/>
      <c r="H23" s="260"/>
      <c r="I23" s="260"/>
      <c r="J23" s="260"/>
      <c r="K23" s="420"/>
      <c r="L23" s="420"/>
      <c r="M23" s="420"/>
      <c r="N23" s="420"/>
      <c r="O23" s="420"/>
      <c r="P23" s="420"/>
    </row>
    <row r="24" customFormat="false" ht="12.75" hidden="false" customHeight="false" outlineLevel="0" collapsed="false">
      <c r="A24" s="548"/>
      <c r="B24" s="548"/>
      <c r="C24" s="549"/>
      <c r="D24" s="549"/>
      <c r="E24" s="418"/>
      <c r="G24" s="419"/>
      <c r="H24" s="260"/>
      <c r="I24" s="260"/>
      <c r="J24" s="260"/>
      <c r="K24" s="420"/>
      <c r="L24" s="420"/>
      <c r="M24" s="420"/>
      <c r="N24" s="420"/>
      <c r="O24" s="420"/>
      <c r="P24" s="420"/>
    </row>
    <row r="25" customFormat="false" ht="12.75" hidden="false" customHeight="false" outlineLevel="0" collapsed="false">
      <c r="A25" s="548"/>
      <c r="B25" s="548"/>
      <c r="C25" s="549"/>
      <c r="D25" s="549"/>
      <c r="E25" s="418"/>
      <c r="G25" s="419"/>
      <c r="H25" s="260"/>
      <c r="I25" s="260"/>
      <c r="J25" s="260"/>
      <c r="K25" s="420"/>
      <c r="L25" s="420"/>
      <c r="M25" s="420"/>
      <c r="N25" s="420"/>
      <c r="O25" s="420"/>
      <c r="P25" s="420"/>
    </row>
    <row r="26" customFormat="false" ht="12.75" hidden="false" customHeight="false" outlineLevel="0" collapsed="false">
      <c r="A26" s="548"/>
      <c r="B26" s="548"/>
      <c r="C26" s="549"/>
      <c r="D26" s="549"/>
      <c r="E26" s="418"/>
      <c r="G26" s="419"/>
      <c r="H26" s="260"/>
      <c r="I26" s="260"/>
      <c r="J26" s="260"/>
      <c r="K26" s="420"/>
      <c r="L26" s="420"/>
      <c r="M26" s="420"/>
      <c r="N26" s="420"/>
      <c r="O26" s="420"/>
      <c r="P26" s="420"/>
    </row>
    <row r="27" customFormat="false" ht="12.75" hidden="false" customHeight="false" outlineLevel="0" collapsed="false">
      <c r="A27" s="548"/>
      <c r="B27" s="548"/>
      <c r="C27" s="549"/>
      <c r="D27" s="549"/>
      <c r="E27" s="418"/>
      <c r="G27" s="419"/>
      <c r="H27" s="260"/>
      <c r="I27" s="260"/>
      <c r="J27" s="260"/>
      <c r="K27" s="420"/>
      <c r="L27" s="420"/>
      <c r="M27" s="420"/>
      <c r="N27" s="420"/>
      <c r="O27" s="420"/>
      <c r="P27" s="420"/>
    </row>
    <row r="28" customFormat="false" ht="12.75" hidden="false" customHeight="false" outlineLevel="0" collapsed="false">
      <c r="A28" s="548"/>
      <c r="B28" s="548"/>
      <c r="C28" s="549"/>
      <c r="D28" s="549"/>
      <c r="E28" s="418"/>
      <c r="G28" s="419"/>
      <c r="H28" s="260"/>
      <c r="I28" s="260"/>
      <c r="J28" s="260"/>
      <c r="K28" s="420"/>
      <c r="L28" s="420"/>
      <c r="M28" s="420"/>
      <c r="N28" s="420"/>
      <c r="O28" s="420"/>
      <c r="P28" s="420"/>
    </row>
    <row r="29" customFormat="false" ht="12.75" hidden="false" customHeight="false" outlineLevel="0" collapsed="false">
      <c r="A29" s="548"/>
      <c r="B29" s="548"/>
      <c r="C29" s="549"/>
      <c r="D29" s="549"/>
      <c r="E29" s="418"/>
      <c r="G29" s="419"/>
      <c r="H29" s="260"/>
      <c r="I29" s="260"/>
      <c r="J29" s="260"/>
      <c r="K29" s="420"/>
      <c r="L29" s="420"/>
      <c r="M29" s="420"/>
      <c r="N29" s="420"/>
      <c r="O29" s="420"/>
      <c r="P29" s="420"/>
    </row>
    <row r="30" customFormat="false" ht="12.75" hidden="false" customHeight="false" outlineLevel="0" collapsed="false">
      <c r="A30" s="548"/>
      <c r="B30" s="548"/>
      <c r="C30" s="549"/>
      <c r="D30" s="549"/>
      <c r="E30" s="418"/>
      <c r="G30" s="419"/>
      <c r="H30" s="260"/>
      <c r="I30" s="260"/>
      <c r="J30" s="260"/>
      <c r="K30" s="420"/>
      <c r="L30" s="420"/>
      <c r="M30" s="420"/>
      <c r="N30" s="420"/>
      <c r="O30" s="420"/>
      <c r="P30" s="420"/>
    </row>
    <row r="31" customFormat="false" ht="12.75" hidden="false" customHeight="false" outlineLevel="0" collapsed="false">
      <c r="A31" s="548"/>
      <c r="B31" s="548"/>
      <c r="C31" s="549"/>
      <c r="D31" s="549"/>
      <c r="E31" s="418"/>
      <c r="G31" s="419"/>
      <c r="H31" s="260"/>
      <c r="I31" s="260"/>
      <c r="J31" s="260"/>
      <c r="K31" s="420"/>
      <c r="L31" s="420"/>
      <c r="M31" s="420"/>
      <c r="N31" s="420"/>
      <c r="O31" s="420"/>
      <c r="P31" s="420"/>
    </row>
    <row r="32" customFormat="false" ht="12.75" hidden="false" customHeight="false" outlineLevel="0" collapsed="false">
      <c r="A32" s="548"/>
      <c r="B32" s="548"/>
      <c r="C32" s="549"/>
      <c r="D32" s="549"/>
      <c r="E32" s="418"/>
      <c r="G32" s="419"/>
      <c r="H32" s="260"/>
      <c r="I32" s="260"/>
      <c r="J32" s="260"/>
      <c r="K32" s="420"/>
      <c r="L32" s="420"/>
      <c r="M32" s="420"/>
      <c r="N32" s="420"/>
      <c r="O32" s="420"/>
      <c r="P32" s="420"/>
    </row>
    <row r="33" customFormat="false" ht="12.75" hidden="false" customHeight="false" outlineLevel="0" collapsed="false">
      <c r="A33" s="548"/>
      <c r="B33" s="548"/>
      <c r="C33" s="549"/>
      <c r="D33" s="549"/>
      <c r="E33" s="418"/>
      <c r="G33" s="419"/>
      <c r="H33" s="260"/>
      <c r="I33" s="260"/>
      <c r="J33" s="260"/>
      <c r="K33" s="420"/>
      <c r="L33" s="420"/>
      <c r="M33" s="420"/>
      <c r="N33" s="420"/>
      <c r="O33" s="420"/>
      <c r="P33" s="420"/>
    </row>
    <row r="34" customFormat="false" ht="12.75" hidden="false" customHeight="false" outlineLevel="0" collapsed="false">
      <c r="A34" s="548"/>
      <c r="B34" s="548"/>
      <c r="C34" s="549"/>
      <c r="D34" s="549"/>
      <c r="E34" s="418"/>
      <c r="G34" s="419"/>
      <c r="H34" s="260"/>
      <c r="I34" s="260"/>
      <c r="J34" s="260"/>
      <c r="K34" s="420"/>
      <c r="L34" s="420"/>
      <c r="M34" s="420"/>
      <c r="N34" s="420"/>
      <c r="O34" s="420"/>
      <c r="P34" s="420"/>
    </row>
    <row r="35" customFormat="false" ht="12.75" hidden="false" customHeight="false" outlineLevel="0" collapsed="false">
      <c r="A35" s="548"/>
      <c r="B35" s="548"/>
      <c r="C35" s="549"/>
      <c r="D35" s="549"/>
      <c r="E35" s="418"/>
      <c r="G35" s="419"/>
      <c r="H35" s="260"/>
      <c r="I35" s="260"/>
      <c r="J35" s="260"/>
      <c r="K35" s="420"/>
      <c r="L35" s="420"/>
      <c r="M35" s="420"/>
      <c r="N35" s="420"/>
      <c r="O35" s="420"/>
      <c r="P35" s="420"/>
    </row>
    <row r="36" customFormat="false" ht="12.75" hidden="false" customHeight="false" outlineLevel="0" collapsed="false">
      <c r="A36" s="548"/>
      <c r="B36" s="548"/>
      <c r="C36" s="549"/>
      <c r="D36" s="549"/>
      <c r="E36" s="418"/>
      <c r="G36" s="419"/>
      <c r="H36" s="260"/>
      <c r="I36" s="260"/>
      <c r="J36" s="260"/>
      <c r="K36" s="420"/>
      <c r="L36" s="420"/>
      <c r="M36" s="420"/>
      <c r="N36" s="420"/>
      <c r="O36" s="420"/>
      <c r="P36" s="420"/>
    </row>
    <row r="37" customFormat="false" ht="12.75" hidden="false" customHeight="false" outlineLevel="0" collapsed="false">
      <c r="A37" s="548"/>
      <c r="B37" s="548"/>
      <c r="C37" s="549"/>
      <c r="D37" s="549"/>
      <c r="E37" s="418"/>
      <c r="G37" s="419"/>
      <c r="H37" s="260"/>
      <c r="I37" s="260"/>
      <c r="J37" s="260"/>
      <c r="K37" s="420"/>
      <c r="L37" s="420"/>
      <c r="M37" s="420"/>
      <c r="N37" s="420"/>
      <c r="O37" s="420"/>
      <c r="P37" s="420"/>
    </row>
    <row r="38" customFormat="false" ht="12.75" hidden="false" customHeight="false" outlineLevel="0" collapsed="false">
      <c r="A38" s="548"/>
      <c r="B38" s="548"/>
      <c r="C38" s="549"/>
      <c r="D38" s="549"/>
      <c r="E38" s="418"/>
      <c r="G38" s="419"/>
      <c r="H38" s="260"/>
      <c r="I38" s="260"/>
      <c r="J38" s="260"/>
      <c r="K38" s="420"/>
      <c r="L38" s="420"/>
      <c r="M38" s="420"/>
      <c r="N38" s="420"/>
      <c r="O38" s="420"/>
      <c r="P38" s="420"/>
    </row>
    <row r="39" customFormat="false" ht="12.75" hidden="false" customHeight="false" outlineLevel="0" collapsed="false">
      <c r="A39" s="548"/>
      <c r="B39" s="548"/>
      <c r="C39" s="549"/>
      <c r="D39" s="549"/>
      <c r="E39" s="418"/>
      <c r="G39" s="419"/>
      <c r="H39" s="260"/>
      <c r="I39" s="260"/>
      <c r="J39" s="260"/>
      <c r="K39" s="420"/>
      <c r="L39" s="420"/>
      <c r="M39" s="420"/>
      <c r="N39" s="420"/>
      <c r="O39" s="420"/>
      <c r="P39" s="420"/>
    </row>
    <row r="40" customFormat="false" ht="12.75" hidden="false" customHeight="false" outlineLevel="0" collapsed="false">
      <c r="A40" s="548"/>
      <c r="B40" s="548"/>
      <c r="C40" s="549"/>
      <c r="D40" s="549"/>
      <c r="E40" s="418"/>
      <c r="G40" s="419"/>
      <c r="H40" s="260"/>
      <c r="I40" s="260"/>
      <c r="J40" s="260"/>
      <c r="K40" s="420"/>
      <c r="L40" s="420"/>
      <c r="M40" s="420"/>
      <c r="N40" s="420"/>
      <c r="O40" s="420"/>
      <c r="P40" s="420"/>
    </row>
    <row r="41" customFormat="false" ht="12.75" hidden="false" customHeight="false" outlineLevel="0" collapsed="false">
      <c r="A41" s="548"/>
      <c r="B41" s="548"/>
      <c r="C41" s="549"/>
      <c r="D41" s="549"/>
      <c r="E41" s="418"/>
      <c r="G41" s="419"/>
      <c r="H41" s="260"/>
      <c r="I41" s="260"/>
      <c r="J41" s="260"/>
      <c r="K41" s="420"/>
      <c r="L41" s="420"/>
      <c r="M41" s="420"/>
      <c r="N41" s="420"/>
      <c r="O41" s="420"/>
      <c r="P41" s="420"/>
    </row>
    <row r="42" customFormat="false" ht="12.75" hidden="false" customHeight="false" outlineLevel="0" collapsed="false">
      <c r="A42" s="548"/>
      <c r="B42" s="548"/>
      <c r="C42" s="549"/>
      <c r="D42" s="549"/>
      <c r="E42" s="418"/>
      <c r="G42" s="419"/>
      <c r="H42" s="260"/>
      <c r="I42" s="260"/>
      <c r="J42" s="260"/>
      <c r="K42" s="420"/>
      <c r="L42" s="420"/>
      <c r="M42" s="420"/>
      <c r="N42" s="420"/>
      <c r="O42" s="420"/>
      <c r="P42" s="420"/>
    </row>
    <row r="43" customFormat="false" ht="12.75" hidden="false" customHeight="false" outlineLevel="0" collapsed="false">
      <c r="B43" s="532"/>
      <c r="L43" s="448"/>
    </row>
    <row r="44" customFormat="false" ht="12.75" hidden="false" customHeight="false" outlineLevel="0" collapsed="false">
      <c r="B44" s="532"/>
      <c r="L44" s="448"/>
    </row>
    <row r="45" customFormat="false" ht="12.75" hidden="false" customHeight="false" outlineLevel="0" collapsed="false">
      <c r="B45" s="532"/>
      <c r="L45" s="448"/>
    </row>
    <row r="46" customFormat="false" ht="12.75" hidden="false" customHeight="false" outlineLevel="0" collapsed="false">
      <c r="B46" s="532"/>
      <c r="L46" s="448"/>
    </row>
    <row r="47" customFormat="false" ht="12.75" hidden="false" customHeight="false" outlineLevel="0" collapsed="false">
      <c r="B47" s="532"/>
      <c r="L47" s="448"/>
    </row>
    <row r="48" customFormat="false" ht="12.75" hidden="false" customHeight="false" outlineLevel="0" collapsed="false">
      <c r="B48" s="532"/>
      <c r="L48" s="448"/>
    </row>
    <row r="49" customFormat="false" ht="12.75" hidden="false" customHeight="false" outlineLevel="0" collapsed="false">
      <c r="B49" s="532"/>
      <c r="L49" s="448"/>
    </row>
    <row r="50" customFormat="false" ht="12.75" hidden="false" customHeight="false" outlineLevel="0" collapsed="false">
      <c r="B50" s="532"/>
      <c r="L50" s="448"/>
    </row>
    <row r="51" customFormat="false" ht="12.75" hidden="false" customHeight="false" outlineLevel="0" collapsed="false">
      <c r="B51" s="532"/>
      <c r="L51" s="448"/>
    </row>
    <row r="52" customFormat="false" ht="12.75" hidden="false" customHeight="false" outlineLevel="0" collapsed="false">
      <c r="B52" s="532"/>
      <c r="L52" s="448"/>
    </row>
    <row r="53" customFormat="false" ht="12.75" hidden="false" customHeight="false" outlineLevel="0" collapsed="false">
      <c r="B53" s="532"/>
      <c r="L53" s="448"/>
    </row>
    <row r="54" customFormat="false" ht="12.75" hidden="false" customHeight="false" outlineLevel="0" collapsed="false">
      <c r="B54" s="532"/>
      <c r="L54" s="448"/>
    </row>
    <row r="55" customFormat="false" ht="12.75" hidden="false" customHeight="false" outlineLevel="0" collapsed="false">
      <c r="B55" s="532"/>
      <c r="L55" s="448"/>
    </row>
    <row r="56" customFormat="false" ht="12.75" hidden="false" customHeight="false" outlineLevel="0" collapsed="false">
      <c r="B56" s="532"/>
      <c r="L56" s="448"/>
    </row>
    <row r="57" customFormat="false" ht="12.75" hidden="false" customHeight="false" outlineLevel="0" collapsed="false">
      <c r="B57" s="532"/>
      <c r="L57" s="448"/>
    </row>
    <row r="58" customFormat="false" ht="12.75" hidden="false" customHeight="false" outlineLevel="0" collapsed="false">
      <c r="B58" s="532"/>
      <c r="L58" s="448"/>
    </row>
    <row r="59" customFormat="false" ht="12.75" hidden="false" customHeight="false" outlineLevel="0" collapsed="false">
      <c r="B59" s="532"/>
      <c r="L59" s="448"/>
    </row>
    <row r="60" customFormat="false" ht="12.75" hidden="false" customHeight="false" outlineLevel="0" collapsed="false">
      <c r="B60" s="532"/>
      <c r="L60" s="448"/>
    </row>
    <row r="61" customFormat="false" ht="12.75" hidden="false" customHeight="false" outlineLevel="0" collapsed="false">
      <c r="B61" s="532"/>
      <c r="L61" s="448"/>
    </row>
    <row r="62" customFormat="false" ht="12.75" hidden="false" customHeight="false" outlineLevel="0" collapsed="false">
      <c r="B62" s="532"/>
      <c r="L62" s="448"/>
    </row>
    <row r="63" customFormat="false" ht="12.75" hidden="false" customHeight="false" outlineLevel="0" collapsed="false">
      <c r="B63" s="532"/>
      <c r="L63" s="448"/>
    </row>
    <row r="64" customFormat="false" ht="12.75" hidden="false" customHeight="false" outlineLevel="0" collapsed="false">
      <c r="B64" s="532"/>
      <c r="L64" s="448"/>
    </row>
    <row r="65" customFormat="false" ht="12.75" hidden="false" customHeight="false" outlineLevel="0" collapsed="false">
      <c r="B65" s="532"/>
      <c r="L65" s="448"/>
    </row>
    <row r="66" customFormat="false" ht="12.75" hidden="false" customHeight="false" outlineLevel="0" collapsed="false">
      <c r="B66" s="532"/>
      <c r="L66" s="448"/>
    </row>
    <row r="67" customFormat="false" ht="12.75" hidden="false" customHeight="false" outlineLevel="0" collapsed="false">
      <c r="B67" s="532"/>
      <c r="L67" s="448"/>
    </row>
    <row r="68" customFormat="false" ht="12.75" hidden="false" customHeight="false" outlineLevel="0" collapsed="false">
      <c r="B68" s="532"/>
      <c r="L68" s="448"/>
    </row>
    <row r="69" customFormat="false" ht="12.75" hidden="false" customHeight="false" outlineLevel="0" collapsed="false">
      <c r="B69" s="532"/>
    </row>
  </sheetData>
  <mergeCells count="1">
    <mergeCell ref="L7:P7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2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31" activeCellId="0" sqref="G31"/>
    </sheetView>
  </sheetViews>
  <sheetFormatPr defaultColWidth="9.13671875" defaultRowHeight="12.75" customHeight="true" zeroHeight="false" outlineLevelRow="0" outlineLevelCol="0"/>
  <cols>
    <col collapsed="false" customWidth="false" hidden="false" outlineLevel="0" max="1" min="1" style="556" width="9.14"/>
    <col collapsed="false" customWidth="true" hidden="false" outlineLevel="0" max="2" min="2" style="556" width="20.7"/>
    <col collapsed="false" customWidth="true" hidden="false" outlineLevel="0" max="3" min="3" style="556" width="15.13"/>
    <col collapsed="false" customWidth="false" hidden="false" outlineLevel="0" max="5" min="4" style="556" width="9.14"/>
    <col collapsed="false" customWidth="true" hidden="false" outlineLevel="0" max="6" min="6" style="556" width="15.41"/>
    <col collapsed="false" customWidth="false" hidden="false" outlineLevel="0" max="257" min="7" style="556" width="9.14"/>
  </cols>
  <sheetData>
    <row r="1" customFormat="false" ht="12.75" hidden="false" customHeight="false" outlineLevel="0" collapsed="false">
      <c r="A1" s="557" t="s">
        <v>565</v>
      </c>
      <c r="F1" s="558"/>
    </row>
    <row r="2" customFormat="false" ht="12.75" hidden="false" customHeight="false" outlineLevel="0" collapsed="false">
      <c r="F2" s="558"/>
    </row>
    <row r="3" customFormat="false" ht="12.75" hidden="false" customHeight="false" outlineLevel="0" collapsed="false">
      <c r="A3" s="557" t="s">
        <v>566</v>
      </c>
      <c r="B3" s="557" t="s">
        <v>567</v>
      </c>
      <c r="C3" s="557" t="s">
        <v>568</v>
      </c>
    </row>
    <row r="4" customFormat="false" ht="12.75" hidden="false" customHeight="false" outlineLevel="0" collapsed="false">
      <c r="A4" s="556" t="s">
        <v>538</v>
      </c>
      <c r="B4" s="559" t="n">
        <v>0.32</v>
      </c>
      <c r="C4" s="560" t="n">
        <f aca="false">B4/$C$8^0.5</f>
        <v>0.0198455575342734</v>
      </c>
      <c r="F4" s="557" t="s">
        <v>569</v>
      </c>
      <c r="G4" s="556" t="s">
        <v>570</v>
      </c>
    </row>
    <row r="5" customFormat="false" ht="12.75" hidden="false" customHeight="false" outlineLevel="0" collapsed="false">
      <c r="A5" s="556" t="s">
        <v>563</v>
      </c>
      <c r="B5" s="559" t="n">
        <v>0.32</v>
      </c>
      <c r="C5" s="560" t="n">
        <f aca="false">B5/$C$8^0.5</f>
        <v>0.0198455575342734</v>
      </c>
    </row>
    <row r="8" customFormat="false" ht="12.75" hidden="false" customHeight="false" outlineLevel="0" collapsed="false">
      <c r="B8" s="556" t="s">
        <v>571</v>
      </c>
      <c r="C8" s="556" t="n">
        <v>260</v>
      </c>
    </row>
    <row r="11" customFormat="false" ht="12.75" hidden="false" customHeight="false" outlineLevel="0" collapsed="false">
      <c r="A11" s="557" t="s">
        <v>572</v>
      </c>
    </row>
    <row r="13" customFormat="false" ht="12.75" hidden="false" customHeight="false" outlineLevel="0" collapsed="false">
      <c r="B13" s="556" t="s">
        <v>573</v>
      </c>
    </row>
    <row r="15" customFormat="false" ht="12.75" hidden="false" customHeight="false" outlineLevel="0" collapsed="false">
      <c r="A15" s="556" t="s">
        <v>574</v>
      </c>
    </row>
    <row r="17" customFormat="false" ht="12.75" hidden="false" customHeight="false" outlineLevel="0" collapsed="false">
      <c r="A17" s="556" t="s">
        <v>575</v>
      </c>
    </row>
    <row r="19" customFormat="false" ht="12.75" hidden="false" customHeight="false" outlineLevel="0" collapsed="false">
      <c r="A19" s="556" t="s">
        <v>538</v>
      </c>
      <c r="B19" s="561" t="n">
        <f aca="false">(ABS(SUMIF(Equity!$A$11:$P$100,A19,Equity!$F$11:$F$14))*100)</f>
        <v>275000</v>
      </c>
      <c r="C19" s="556" t="n">
        <f aca="false">Equity!K11</f>
        <v>12.55</v>
      </c>
      <c r="D19" s="562" t="n">
        <f aca="false">C4</f>
        <v>0.0198455575342734</v>
      </c>
      <c r="E19" s="556" t="n">
        <v>1.645</v>
      </c>
      <c r="F19" s="561" t="n">
        <f aca="false">B19*C19*D19*E19</f>
        <v>112669.307824065</v>
      </c>
    </row>
    <row r="20" customFormat="false" ht="12.75" hidden="false" customHeight="false" outlineLevel="0" collapsed="false">
      <c r="A20" s="563" t="s">
        <v>563</v>
      </c>
      <c r="B20" s="561" t="n">
        <f aca="false">(ABS(SUMIF(Equity!$A$11:$P$100,A20,Equity!$F$11:$F$100))*100)</f>
        <v>140000</v>
      </c>
      <c r="C20" s="556" t="n">
        <f aca="false">Equity!K12</f>
        <v>11.75</v>
      </c>
      <c r="D20" s="562" t="n">
        <f aca="false">C5</f>
        <v>0.0198455575342734</v>
      </c>
      <c r="E20" s="556" t="n">
        <v>1.645</v>
      </c>
      <c r="F20" s="561" t="n">
        <f aca="false">B20*C20*D20*E20</f>
        <v>53702.5748266821</v>
      </c>
    </row>
    <row r="21" customFormat="false" ht="12.75" hidden="false" customHeight="false" outlineLevel="0" collapsed="false">
      <c r="F21" s="561"/>
    </row>
    <row r="22" customFormat="false" ht="12.75" hidden="false" customHeight="false" outlineLevel="0" collapsed="false">
      <c r="F22" s="561"/>
    </row>
    <row r="23" customFormat="false" ht="12.75" hidden="false" customHeight="false" outlineLevel="0" collapsed="false">
      <c r="A23" s="556" t="s">
        <v>576</v>
      </c>
      <c r="F23" s="564" t="n">
        <f aca="false">SQRT(F20^2+F19^2+2*F19*F20*1)</f>
        <v>166371.882650747</v>
      </c>
      <c r="G23" s="563" t="s">
        <v>577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Q2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L22" activeCellId="0" sqref="L2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9" min="4" style="0" width="9.28"/>
    <col collapsed="false" customWidth="true" hidden="false" outlineLevel="0" max="10" min="10" style="0" width="10.99"/>
    <col collapsed="false" customWidth="true" hidden="false" outlineLevel="0" max="11" min="11" style="0" width="10.13"/>
    <col collapsed="false" customWidth="true" hidden="false" outlineLevel="0" max="12" min="12" style="0" width="20.41"/>
    <col collapsed="false" customWidth="true" hidden="false" outlineLevel="0" max="17" min="17" style="0" width="10.13"/>
  </cols>
  <sheetData>
    <row r="1" customFormat="false" ht="12.75" hidden="false" customHeight="false" outlineLevel="0" collapsed="false">
      <c r="A1" s="0" t="s">
        <v>78</v>
      </c>
      <c r="B1" s="0" t="s">
        <v>89</v>
      </c>
      <c r="C1" s="0" t="s">
        <v>77</v>
      </c>
      <c r="D1" s="0" t="s">
        <v>578</v>
      </c>
      <c r="E1" s="0" t="s">
        <v>579</v>
      </c>
      <c r="F1" s="0" t="s">
        <v>580</v>
      </c>
      <c r="G1" s="0" t="s">
        <v>581</v>
      </c>
      <c r="H1" s="0" t="s">
        <v>582</v>
      </c>
      <c r="I1" s="0" t="s">
        <v>122</v>
      </c>
      <c r="J1" s="0" t="s">
        <v>583</v>
      </c>
      <c r="K1" s="0" t="s">
        <v>479</v>
      </c>
      <c r="L1" s="0" t="s">
        <v>81</v>
      </c>
      <c r="M1" s="0" t="s">
        <v>584</v>
      </c>
      <c r="N1" s="0" t="s">
        <v>363</v>
      </c>
      <c r="O1" s="0" t="s">
        <v>585</v>
      </c>
      <c r="P1" s="0" t="s">
        <v>85</v>
      </c>
      <c r="Q1" s="0" t="s">
        <v>586</v>
      </c>
    </row>
    <row r="3" customFormat="false" ht="12.75" hidden="false" customHeight="false" outlineLevel="0" collapsed="false">
      <c r="A3" s="565" t="n">
        <v>108</v>
      </c>
      <c r="B3" s="565" t="s">
        <v>155</v>
      </c>
      <c r="C3" s="565" t="n">
        <v>19</v>
      </c>
      <c r="D3" s="292" t="n">
        <v>-15.743697</v>
      </c>
      <c r="E3" s="292" t="n">
        <v>-638.472446</v>
      </c>
      <c r="F3" s="292" t="n">
        <v>0</v>
      </c>
      <c r="G3" s="292" t="n">
        <v>0</v>
      </c>
      <c r="H3" s="292" t="n">
        <v>0</v>
      </c>
      <c r="I3" s="292" t="n">
        <v>-81.865833</v>
      </c>
      <c r="J3" s="292" t="n">
        <v>-6027.831804</v>
      </c>
      <c r="K3" s="566" t="n">
        <v>36889</v>
      </c>
      <c r="L3" s="565" t="s">
        <v>238</v>
      </c>
      <c r="M3" s="565" t="n">
        <v>10226</v>
      </c>
      <c r="N3" s="565" t="s">
        <v>104</v>
      </c>
      <c r="O3" s="565" t="s">
        <v>2</v>
      </c>
      <c r="P3" s="565" t="s">
        <v>180</v>
      </c>
      <c r="Q3" s="566" t="n">
        <v>37419</v>
      </c>
    </row>
    <row r="4" customFormat="false" ht="12.75" hidden="false" customHeight="false" outlineLevel="0" collapsed="false">
      <c r="A4" s="0" t="n">
        <v>135</v>
      </c>
      <c r="B4" s="0" t="s">
        <v>155</v>
      </c>
      <c r="C4" s="0" t="n">
        <v>40</v>
      </c>
      <c r="D4" s="286" t="n">
        <v>-10.835456</v>
      </c>
      <c r="E4" s="286" t="n">
        <v>-31.507227</v>
      </c>
      <c r="F4" s="286" t="n">
        <v>-48.851255</v>
      </c>
      <c r="G4" s="286" t="n">
        <v>-450.813497</v>
      </c>
      <c r="H4" s="286" t="n">
        <v>0</v>
      </c>
      <c r="I4" s="286" t="n">
        <v>-448.615454</v>
      </c>
      <c r="J4" s="286" t="n">
        <v>74793.164067</v>
      </c>
      <c r="K4" s="253" t="n">
        <v>36889</v>
      </c>
      <c r="L4" s="0" t="s">
        <v>196</v>
      </c>
      <c r="M4" s="0" t="n">
        <v>14252</v>
      </c>
      <c r="N4" s="0" t="s">
        <v>223</v>
      </c>
      <c r="O4" s="0" t="s">
        <v>2</v>
      </c>
      <c r="P4" s="0" t="s">
        <v>3</v>
      </c>
      <c r="Q4" s="253" t="n">
        <v>38000</v>
      </c>
    </row>
    <row r="5" customFormat="false" ht="12.75" hidden="false" customHeight="false" outlineLevel="0" collapsed="false">
      <c r="A5" s="0" t="n">
        <v>136</v>
      </c>
      <c r="B5" s="0" t="s">
        <v>155</v>
      </c>
      <c r="C5" s="0" t="n">
        <v>140</v>
      </c>
      <c r="D5" s="286" t="n">
        <v>10.835456</v>
      </c>
      <c r="E5" s="286" t="n">
        <v>31.507227</v>
      </c>
      <c r="F5" s="286" t="n">
        <v>48.851255</v>
      </c>
      <c r="G5" s="286" t="n">
        <v>450.813497</v>
      </c>
      <c r="H5" s="286" t="n">
        <v>0</v>
      </c>
      <c r="I5" s="286" t="n">
        <v>448.615454</v>
      </c>
      <c r="J5" s="286" t="n">
        <v>-74793.164067</v>
      </c>
      <c r="K5" s="253" t="n">
        <v>36889</v>
      </c>
      <c r="L5" s="0" t="s">
        <v>196</v>
      </c>
      <c r="M5" s="0" t="n">
        <v>14252</v>
      </c>
      <c r="N5" s="0" t="s">
        <v>222</v>
      </c>
      <c r="O5" s="0" t="s">
        <v>3</v>
      </c>
      <c r="P5" s="0" t="s">
        <v>2</v>
      </c>
      <c r="Q5" s="253" t="n">
        <v>38000</v>
      </c>
    </row>
    <row r="6" customFormat="false" ht="12.75" hidden="false" customHeight="false" outlineLevel="0" collapsed="false">
      <c r="A6" s="565" t="n">
        <v>149</v>
      </c>
      <c r="B6" s="565" t="s">
        <v>155</v>
      </c>
      <c r="C6" s="565" t="n">
        <v>56</v>
      </c>
      <c r="D6" s="292" t="n">
        <v>-30.872226</v>
      </c>
      <c r="E6" s="292" t="n">
        <v>-84.326287</v>
      </c>
      <c r="F6" s="292" t="n">
        <v>-134.704423</v>
      </c>
      <c r="G6" s="292" t="n">
        <v>-178.65171</v>
      </c>
      <c r="H6" s="292" t="n">
        <v>-3422.750136</v>
      </c>
      <c r="I6" s="292" t="n">
        <v>-263.695834</v>
      </c>
      <c r="J6" s="292" t="n">
        <v>215565.018209</v>
      </c>
      <c r="K6" s="566" t="n">
        <v>36889</v>
      </c>
      <c r="L6" s="565" t="s">
        <v>94</v>
      </c>
      <c r="M6" s="565" t="n">
        <v>10381</v>
      </c>
      <c r="N6" s="565" t="s">
        <v>104</v>
      </c>
      <c r="O6" s="565" t="s">
        <v>2</v>
      </c>
      <c r="P6" s="565" t="s">
        <v>181</v>
      </c>
      <c r="Q6" s="566" t="n">
        <v>38593</v>
      </c>
    </row>
    <row r="7" customFormat="false" ht="12.75" hidden="false" customHeight="false" outlineLevel="0" collapsed="false">
      <c r="A7" s="565" t="n">
        <v>153</v>
      </c>
      <c r="B7" s="565" t="s">
        <v>155</v>
      </c>
      <c r="C7" s="565" t="n">
        <v>8</v>
      </c>
      <c r="D7" s="292" t="n">
        <v>-21.404331</v>
      </c>
      <c r="E7" s="292" t="n">
        <v>-59.704455</v>
      </c>
      <c r="F7" s="292" t="n">
        <v>-96.046466</v>
      </c>
      <c r="G7" s="292" t="n">
        <v>-127.840066</v>
      </c>
      <c r="H7" s="292" t="n">
        <v>-2292.320076</v>
      </c>
      <c r="I7" s="292" t="n">
        <v>-141.27434</v>
      </c>
      <c r="J7" s="292" t="n">
        <v>67331.422329</v>
      </c>
      <c r="K7" s="566" t="n">
        <v>36889</v>
      </c>
      <c r="L7" s="565" t="s">
        <v>374</v>
      </c>
      <c r="M7" s="565" t="n">
        <v>10964</v>
      </c>
      <c r="N7" s="565" t="s">
        <v>104</v>
      </c>
      <c r="O7" s="565" t="s">
        <v>2</v>
      </c>
      <c r="P7" s="565" t="s">
        <v>219</v>
      </c>
      <c r="Q7" s="566" t="n">
        <v>38446</v>
      </c>
    </row>
    <row r="8" customFormat="false" ht="12.75" hidden="false" customHeight="false" outlineLevel="0" collapsed="false">
      <c r="A8" s="0" t="n">
        <v>213</v>
      </c>
      <c r="B8" s="0" t="s">
        <v>155</v>
      </c>
      <c r="C8" s="0" t="n">
        <v>54</v>
      </c>
      <c r="D8" s="286" t="n">
        <v>0</v>
      </c>
      <c r="E8" s="286" t="n">
        <v>0</v>
      </c>
      <c r="F8" s="286" t="n">
        <v>0</v>
      </c>
      <c r="G8" s="286" t="n">
        <v>0</v>
      </c>
      <c r="H8" s="286" t="n">
        <v>0</v>
      </c>
      <c r="I8" s="286" t="n">
        <v>-75.863638</v>
      </c>
      <c r="J8" s="286" t="n">
        <v>-462272.974569</v>
      </c>
      <c r="K8" s="253" t="n">
        <v>36889</v>
      </c>
      <c r="L8" s="0" t="s">
        <v>587</v>
      </c>
      <c r="M8" s="0" t="n">
        <v>12983</v>
      </c>
      <c r="N8" s="0" t="s">
        <v>104</v>
      </c>
      <c r="O8" s="0" t="s">
        <v>2</v>
      </c>
      <c r="P8" s="0" t="s">
        <v>180</v>
      </c>
      <c r="Q8" s="253" t="n">
        <v>38620</v>
      </c>
    </row>
    <row r="9" customFormat="false" ht="12.75" hidden="false" customHeight="false" outlineLevel="0" collapsed="false">
      <c r="A9" s="0" t="n">
        <v>218</v>
      </c>
      <c r="B9" s="0" t="s">
        <v>155</v>
      </c>
      <c r="C9" s="0" t="n">
        <v>165</v>
      </c>
      <c r="D9" s="286" t="n">
        <v>43.640247</v>
      </c>
      <c r="E9" s="286" t="n">
        <v>119.090103</v>
      </c>
      <c r="F9" s="286" t="n">
        <v>190.896564</v>
      </c>
      <c r="G9" s="286" t="n">
        <v>254.253931</v>
      </c>
      <c r="H9" s="286" t="n">
        <v>5207.505855</v>
      </c>
      <c r="I9" s="286" t="n">
        <v>158.834781</v>
      </c>
      <c r="J9" s="286" t="n">
        <v>-60561.665834</v>
      </c>
      <c r="K9" s="253" t="n">
        <v>36889</v>
      </c>
      <c r="L9" s="0" t="s">
        <v>234</v>
      </c>
      <c r="M9" s="0" t="n">
        <v>10188</v>
      </c>
      <c r="N9" s="0" t="s">
        <v>192</v>
      </c>
      <c r="O9" s="0" t="s">
        <v>3</v>
      </c>
      <c r="P9" s="0" t="s">
        <v>221</v>
      </c>
      <c r="Q9" s="253" t="n">
        <v>38610</v>
      </c>
    </row>
    <row r="10" customFormat="false" ht="12.75" hidden="false" customHeight="false" outlineLevel="0" collapsed="false">
      <c r="A10" s="0" t="n">
        <v>219</v>
      </c>
      <c r="B10" s="0" t="s">
        <v>155</v>
      </c>
      <c r="C10" s="0" t="n">
        <v>166</v>
      </c>
      <c r="D10" s="286" t="n">
        <v>43.758519</v>
      </c>
      <c r="E10" s="286" t="n">
        <v>119.384039</v>
      </c>
      <c r="F10" s="286" t="n">
        <v>191.458535</v>
      </c>
      <c r="G10" s="286" t="n">
        <v>255.138634</v>
      </c>
      <c r="H10" s="286" t="n">
        <v>5200.666217</v>
      </c>
      <c r="I10" s="286" t="n">
        <v>234.326595</v>
      </c>
      <c r="J10" s="286" t="n">
        <v>-137226.157398</v>
      </c>
      <c r="K10" s="253" t="n">
        <v>36889</v>
      </c>
      <c r="L10" s="0" t="s">
        <v>588</v>
      </c>
      <c r="M10" s="0" t="n">
        <v>10390</v>
      </c>
      <c r="N10" s="0" t="s">
        <v>192</v>
      </c>
      <c r="O10" s="0" t="s">
        <v>3</v>
      </c>
      <c r="P10" s="0" t="s">
        <v>221</v>
      </c>
      <c r="Q10" s="253" t="n">
        <v>38610</v>
      </c>
    </row>
    <row r="11" customFormat="false" ht="12.75" hidden="false" customHeight="false" outlineLevel="0" collapsed="false">
      <c r="A11" s="0" t="n">
        <v>220</v>
      </c>
      <c r="B11" s="0" t="s">
        <v>155</v>
      </c>
      <c r="C11" s="0" t="n">
        <v>167</v>
      </c>
      <c r="D11" s="286" t="n">
        <v>44.286617</v>
      </c>
      <c r="E11" s="286" t="n">
        <v>120.74188</v>
      </c>
      <c r="F11" s="286" t="n">
        <v>193.575808</v>
      </c>
      <c r="G11" s="286" t="n">
        <v>257.964479</v>
      </c>
      <c r="H11" s="286" t="n">
        <v>5207.717252</v>
      </c>
      <c r="I11" s="286" t="n">
        <v>187.34891</v>
      </c>
      <c r="J11" s="286" t="n">
        <v>-91384.90041</v>
      </c>
      <c r="K11" s="253" t="n">
        <v>36889</v>
      </c>
      <c r="L11" s="0" t="s">
        <v>589</v>
      </c>
      <c r="M11" s="0" t="n">
        <v>10580</v>
      </c>
      <c r="N11" s="0" t="s">
        <v>192</v>
      </c>
      <c r="O11" s="0" t="s">
        <v>3</v>
      </c>
      <c r="P11" s="0" t="s">
        <v>180</v>
      </c>
      <c r="Q11" s="253" t="n">
        <v>38610</v>
      </c>
    </row>
    <row r="12" customFormat="false" ht="12.75" hidden="false" customHeight="false" outlineLevel="0" collapsed="false">
      <c r="A12" s="0" t="n">
        <v>221</v>
      </c>
      <c r="B12" s="0" t="s">
        <v>155</v>
      </c>
      <c r="C12" s="0" t="n">
        <v>168</v>
      </c>
      <c r="D12" s="286" t="n">
        <v>44.368705</v>
      </c>
      <c r="E12" s="286" t="n">
        <v>120.905831</v>
      </c>
      <c r="F12" s="286" t="n">
        <v>193.712263</v>
      </c>
      <c r="G12" s="286" t="n">
        <v>258.062813</v>
      </c>
      <c r="H12" s="286" t="n">
        <v>5195.953654</v>
      </c>
      <c r="I12" s="286" t="n">
        <v>290.684442</v>
      </c>
      <c r="J12" s="286" t="n">
        <v>-224075.861816</v>
      </c>
      <c r="K12" s="253" t="n">
        <v>36889</v>
      </c>
      <c r="L12" s="0" t="s">
        <v>313</v>
      </c>
      <c r="M12" s="0" t="n">
        <v>10612</v>
      </c>
      <c r="N12" s="0" t="s">
        <v>192</v>
      </c>
      <c r="O12" s="0" t="s">
        <v>3</v>
      </c>
      <c r="P12" s="0" t="s">
        <v>180</v>
      </c>
      <c r="Q12" s="253" t="n">
        <v>38610</v>
      </c>
    </row>
    <row r="13" customFormat="false" ht="12.75" hidden="false" customHeight="false" outlineLevel="0" collapsed="false">
      <c r="A13" s="565" t="n">
        <v>312</v>
      </c>
      <c r="B13" s="565" t="s">
        <v>155</v>
      </c>
      <c r="C13" s="565" t="n">
        <v>7</v>
      </c>
      <c r="D13" s="292" t="n">
        <v>14.35173</v>
      </c>
      <c r="E13" s="292" t="n">
        <v>39.788432</v>
      </c>
      <c r="F13" s="292" t="n">
        <v>63.856816</v>
      </c>
      <c r="G13" s="292" t="n">
        <v>84.930051</v>
      </c>
      <c r="H13" s="292" t="n">
        <v>1563.277036</v>
      </c>
      <c r="I13" s="292" t="n">
        <v>124.042405</v>
      </c>
      <c r="J13" s="292" t="n">
        <v>-135568.244697</v>
      </c>
      <c r="K13" s="566" t="n">
        <v>36889</v>
      </c>
      <c r="L13" s="565" t="s">
        <v>94</v>
      </c>
      <c r="M13" s="565" t="n">
        <v>10381</v>
      </c>
      <c r="N13" s="565" t="s">
        <v>104</v>
      </c>
      <c r="O13" s="565" t="s">
        <v>2</v>
      </c>
      <c r="P13" s="565" t="s">
        <v>219</v>
      </c>
      <c r="Q13" s="566" t="n">
        <v>38446</v>
      </c>
    </row>
    <row r="14" customFormat="false" ht="12.75" hidden="false" customHeight="false" outlineLevel="0" collapsed="false">
      <c r="A14" s="0" t="n">
        <v>313</v>
      </c>
      <c r="B14" s="0" t="s">
        <v>155</v>
      </c>
      <c r="C14" s="0" t="n">
        <v>15</v>
      </c>
      <c r="D14" s="286" t="n">
        <v>-15.438669</v>
      </c>
      <c r="E14" s="286" t="n">
        <v>-43.461149</v>
      </c>
      <c r="F14" s="286" t="n">
        <v>-69.79036</v>
      </c>
      <c r="G14" s="286" t="n">
        <v>-92.691867</v>
      </c>
      <c r="H14" s="286" t="n">
        <v>-1567.768024</v>
      </c>
      <c r="I14" s="286" t="n">
        <v>-140.311687</v>
      </c>
      <c r="J14" s="286" t="n">
        <v>57379.447032</v>
      </c>
      <c r="K14" s="253" t="n">
        <v>36889</v>
      </c>
      <c r="L14" s="0" t="s">
        <v>94</v>
      </c>
      <c r="M14" s="0" t="n">
        <v>10381</v>
      </c>
      <c r="N14" s="0" t="s">
        <v>104</v>
      </c>
      <c r="O14" s="0" t="s">
        <v>2</v>
      </c>
      <c r="P14" s="0" t="s">
        <v>219</v>
      </c>
      <c r="Q14" s="253" t="n">
        <v>38446</v>
      </c>
    </row>
    <row r="15" customFormat="false" ht="12.75" hidden="false" customHeight="false" outlineLevel="0" collapsed="false">
      <c r="A15" s="0" t="n">
        <v>321</v>
      </c>
      <c r="B15" s="0" t="s">
        <v>155</v>
      </c>
      <c r="C15" s="0" t="n">
        <v>202</v>
      </c>
      <c r="D15" s="286" t="n">
        <v>15.683535</v>
      </c>
      <c r="E15" s="286" t="n">
        <v>40.230888</v>
      </c>
      <c r="F15" s="286" t="n">
        <v>519.454145</v>
      </c>
      <c r="G15" s="286" t="n">
        <v>0</v>
      </c>
      <c r="H15" s="286" t="n">
        <v>0</v>
      </c>
      <c r="I15" s="286" t="n">
        <v>550.060519</v>
      </c>
      <c r="J15" s="286" t="n">
        <v>-205874.313779</v>
      </c>
      <c r="K15" s="253" t="n">
        <v>36889</v>
      </c>
      <c r="L15" s="0" t="s">
        <v>321</v>
      </c>
      <c r="M15" s="0" t="n">
        <v>10703</v>
      </c>
      <c r="N15" s="0" t="s">
        <v>223</v>
      </c>
      <c r="O15" s="0" t="s">
        <v>2</v>
      </c>
      <c r="P15" s="0" t="s">
        <v>3</v>
      </c>
      <c r="Q15" s="253" t="n">
        <v>37695</v>
      </c>
    </row>
    <row r="16" customFormat="false" ht="12.75" hidden="false" customHeight="false" outlineLevel="0" collapsed="false">
      <c r="A16" s="0" t="n">
        <v>322</v>
      </c>
      <c r="B16" s="0" t="s">
        <v>155</v>
      </c>
      <c r="C16" s="0" t="n">
        <v>203</v>
      </c>
      <c r="D16" s="286" t="n">
        <v>-15.683535</v>
      </c>
      <c r="E16" s="286" t="n">
        <v>-40.230888</v>
      </c>
      <c r="F16" s="286" t="n">
        <v>-519.454145</v>
      </c>
      <c r="G16" s="286" t="n">
        <v>0</v>
      </c>
      <c r="H16" s="286" t="n">
        <v>0</v>
      </c>
      <c r="I16" s="286" t="n">
        <v>-550.060519</v>
      </c>
      <c r="J16" s="286" t="n">
        <v>205874.313779</v>
      </c>
      <c r="K16" s="253" t="n">
        <v>36889</v>
      </c>
      <c r="L16" s="0" t="s">
        <v>321</v>
      </c>
      <c r="M16" s="0" t="n">
        <v>10703</v>
      </c>
      <c r="N16" s="0" t="s">
        <v>222</v>
      </c>
      <c r="O16" s="0" t="s">
        <v>3</v>
      </c>
      <c r="P16" s="0" t="s">
        <v>2</v>
      </c>
      <c r="Q16" s="253" t="n">
        <v>37695</v>
      </c>
    </row>
    <row r="17" customFormat="false" ht="12.75" hidden="false" customHeight="false" outlineLevel="0" collapsed="false">
      <c r="A17" s="0" t="n">
        <v>329</v>
      </c>
      <c r="B17" s="0" t="s">
        <v>155</v>
      </c>
      <c r="C17" s="0" t="n">
        <v>212</v>
      </c>
      <c r="D17" s="286" t="n">
        <v>0</v>
      </c>
      <c r="E17" s="286" t="n">
        <v>0</v>
      </c>
      <c r="F17" s="286" t="n">
        <v>0</v>
      </c>
      <c r="G17" s="286" t="n">
        <v>0</v>
      </c>
      <c r="H17" s="286" t="n">
        <v>0</v>
      </c>
      <c r="I17" s="286" t="n">
        <v>75.809087</v>
      </c>
      <c r="J17" s="286" t="n">
        <v>461968.568118</v>
      </c>
      <c r="K17" s="253" t="n">
        <v>36889</v>
      </c>
      <c r="L17" s="0" t="s">
        <v>587</v>
      </c>
      <c r="M17" s="0" t="n">
        <v>12983</v>
      </c>
      <c r="N17" s="0" t="s">
        <v>223</v>
      </c>
      <c r="O17" s="0" t="s">
        <v>2</v>
      </c>
      <c r="P17" s="0" t="s">
        <v>3</v>
      </c>
      <c r="Q17" s="253" t="n">
        <v>38620</v>
      </c>
    </row>
    <row r="18" customFormat="false" ht="12.75" hidden="false" customHeight="false" outlineLevel="0" collapsed="false">
      <c r="A18" s="0" t="n">
        <v>330</v>
      </c>
      <c r="B18" s="0" t="s">
        <v>155</v>
      </c>
      <c r="C18" s="0" t="n">
        <v>213</v>
      </c>
      <c r="D18" s="286" t="n">
        <v>0</v>
      </c>
      <c r="E18" s="286" t="n">
        <v>0</v>
      </c>
      <c r="F18" s="286" t="n">
        <v>0</v>
      </c>
      <c r="G18" s="286" t="n">
        <v>0</v>
      </c>
      <c r="H18" s="286" t="n">
        <v>0</v>
      </c>
      <c r="I18" s="286" t="n">
        <v>-75.809087</v>
      </c>
      <c r="J18" s="286" t="n">
        <v>-461968.568118</v>
      </c>
      <c r="K18" s="253" t="n">
        <v>36889</v>
      </c>
      <c r="L18" s="0" t="s">
        <v>587</v>
      </c>
      <c r="M18" s="0" t="n">
        <v>12983</v>
      </c>
      <c r="N18" s="0" t="s">
        <v>222</v>
      </c>
      <c r="O18" s="0" t="s">
        <v>3</v>
      </c>
      <c r="P18" s="0" t="s">
        <v>2</v>
      </c>
      <c r="Q18" s="253" t="n">
        <v>38620</v>
      </c>
    </row>
    <row r="19" customFormat="false" ht="12.75" hidden="false" customHeight="false" outlineLevel="0" collapsed="false">
      <c r="A19" s="0" t="n">
        <v>415</v>
      </c>
      <c r="B19" s="0" t="s">
        <v>155</v>
      </c>
      <c r="C19" s="0" t="n">
        <v>401</v>
      </c>
      <c r="D19" s="286" t="n">
        <v>-33.618104</v>
      </c>
      <c r="E19" s="286" t="n">
        <v>-91.240021</v>
      </c>
      <c r="F19" s="286" t="n">
        <v>-145.49145</v>
      </c>
      <c r="G19" s="286" t="n">
        <v>-193.248224</v>
      </c>
      <c r="H19" s="286" t="n">
        <v>-3659.682399</v>
      </c>
      <c r="I19" s="286" t="n">
        <v>-144.362843</v>
      </c>
      <c r="J19" s="286" t="n">
        <v>-99225.192983</v>
      </c>
      <c r="K19" s="253" t="n">
        <v>36889</v>
      </c>
      <c r="L19" s="0" t="s">
        <v>590</v>
      </c>
      <c r="M19" s="0" t="n">
        <v>10055</v>
      </c>
      <c r="N19" s="0" t="s">
        <v>104</v>
      </c>
      <c r="O19" s="0" t="s">
        <v>2</v>
      </c>
      <c r="P19" s="0" t="s">
        <v>182</v>
      </c>
      <c r="Q19" s="253" t="n">
        <v>38694</v>
      </c>
    </row>
    <row r="20" customFormat="false" ht="12.75" hidden="false" customHeight="false" outlineLevel="0" collapsed="false">
      <c r="A20" s="0" t="n">
        <v>417</v>
      </c>
      <c r="B20" s="0" t="s">
        <v>155</v>
      </c>
      <c r="C20" s="0" t="n">
        <v>407</v>
      </c>
      <c r="D20" s="286" t="n">
        <v>50.817705</v>
      </c>
      <c r="E20" s="286" t="n">
        <v>136.230893</v>
      </c>
      <c r="F20" s="286" t="n">
        <v>216.451981</v>
      </c>
      <c r="G20" s="286" t="n">
        <v>286.343533</v>
      </c>
      <c r="H20" s="286" t="n">
        <v>5195.913308</v>
      </c>
      <c r="I20" s="286" t="n">
        <v>615.863624</v>
      </c>
      <c r="J20" s="286" t="n">
        <v>-537739.426199</v>
      </c>
      <c r="K20" s="253" t="n">
        <v>36889</v>
      </c>
      <c r="L20" s="0" t="s">
        <v>213</v>
      </c>
      <c r="M20" s="0" t="n">
        <v>12983</v>
      </c>
      <c r="N20" s="0" t="s">
        <v>223</v>
      </c>
      <c r="O20" s="0" t="s">
        <v>2</v>
      </c>
      <c r="P20" s="0" t="s">
        <v>179</v>
      </c>
      <c r="Q20" s="253" t="n">
        <v>38620</v>
      </c>
    </row>
    <row r="21" customFormat="false" ht="12.75" hidden="false" customHeight="false" outlineLevel="0" collapsed="false">
      <c r="A21" s="0" t="n">
        <v>418</v>
      </c>
      <c r="B21" s="0" t="s">
        <v>155</v>
      </c>
      <c r="C21" s="0" t="n">
        <v>413</v>
      </c>
      <c r="D21" s="286" t="n">
        <v>-50.817705</v>
      </c>
      <c r="E21" s="286" t="n">
        <v>-136.230893</v>
      </c>
      <c r="F21" s="286" t="n">
        <v>-216.451981</v>
      </c>
      <c r="G21" s="286" t="n">
        <v>-286.343533</v>
      </c>
      <c r="H21" s="286" t="n">
        <v>-5195.913308</v>
      </c>
      <c r="I21" s="286" t="n">
        <v>-615.863624</v>
      </c>
      <c r="J21" s="286" t="n">
        <v>537739.426199</v>
      </c>
      <c r="K21" s="253" t="n">
        <v>36889</v>
      </c>
      <c r="L21" s="0" t="s">
        <v>213</v>
      </c>
      <c r="M21" s="0" t="n">
        <v>12983</v>
      </c>
      <c r="N21" s="0" t="s">
        <v>222</v>
      </c>
      <c r="O21" s="0" t="s">
        <v>3</v>
      </c>
      <c r="P21" s="0" t="s">
        <v>177</v>
      </c>
      <c r="Q21" s="253" t="n">
        <v>38620</v>
      </c>
    </row>
    <row r="22" customFormat="false" ht="12.75" hidden="false" customHeight="false" outlineLevel="0" collapsed="false">
      <c r="A22" s="0" t="n">
        <v>151</v>
      </c>
      <c r="B22" s="0" t="s">
        <v>155</v>
      </c>
      <c r="C22" s="0" t="n">
        <v>58</v>
      </c>
      <c r="K22" s="253" t="n">
        <v>36889</v>
      </c>
      <c r="L22" s="0" t="s">
        <v>590</v>
      </c>
      <c r="M22" s="0" t="n">
        <v>10055</v>
      </c>
      <c r="N22" s="0" t="s">
        <v>104</v>
      </c>
      <c r="O22" s="0" t="s">
        <v>2</v>
      </c>
      <c r="P22" s="0" t="s">
        <v>180</v>
      </c>
      <c r="Q22" s="253" t="n">
        <v>38603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1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F12" activeCellId="0" sqref="F1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7.99"/>
    <col collapsed="false" customWidth="true" hidden="false" outlineLevel="0" max="2" min="2" style="0" width="8.56"/>
    <col collapsed="false" customWidth="true" hidden="false" outlineLevel="0" max="6" min="6" style="0" width="21.7"/>
  </cols>
  <sheetData>
    <row r="1" customFormat="false" ht="13.5" hidden="false" customHeight="false" outlineLevel="0" collapsed="false">
      <c r="A1" s="0" t="s">
        <v>591</v>
      </c>
      <c r="B1" s="0" t="s">
        <v>592</v>
      </c>
    </row>
    <row r="2" customFormat="false" ht="13.5" hidden="false" customHeight="false" outlineLevel="0" collapsed="false">
      <c r="A2" s="0" t="s">
        <v>155</v>
      </c>
      <c r="B2" s="391" t="n">
        <v>1</v>
      </c>
      <c r="C2" s="0" t="n">
        <f aca="false">USD</f>
        <v>1</v>
      </c>
      <c r="F2" s="567" t="s">
        <v>593</v>
      </c>
    </row>
    <row r="3" customFormat="false" ht="12.75" hidden="false" customHeight="false" outlineLevel="0" collapsed="false">
      <c r="A3" s="0" t="s">
        <v>272</v>
      </c>
      <c r="B3" s="568" t="n">
        <f aca="false">1/C3</f>
        <v>0.705342973020636</v>
      </c>
      <c r="C3" s="0" t="n">
        <f aca="false">[17]FX!$B$8</f>
        <v>1.41774999999999</v>
      </c>
      <c r="F3" s="569" t="n">
        <f aca="false">C3</f>
        <v>1.41774999999999</v>
      </c>
    </row>
    <row r="4" customFormat="false" ht="13.5" hidden="false" customHeight="false" outlineLevel="0" collapsed="false">
      <c r="A4" s="0" t="s">
        <v>100</v>
      </c>
      <c r="B4" s="391" t="n">
        <f aca="false">[18]FX!$B$8</f>
        <v>1.13507377979568</v>
      </c>
      <c r="C4" s="0" t="n">
        <f aca="false">1/EUR</f>
        <v>0.881000000000005</v>
      </c>
      <c r="D4" s="0" t="n">
        <v>0.60235</v>
      </c>
      <c r="F4" s="570" t="n">
        <f aca="false">1/EUR</f>
        <v>0.881000000000005</v>
      </c>
    </row>
    <row r="5" customFormat="false" ht="12.75" hidden="false" customHeight="false" outlineLevel="0" collapsed="false">
      <c r="B5" s="568"/>
    </row>
    <row r="6" customFormat="false" ht="12.75" hidden="false" customHeight="false" outlineLevel="0" collapsed="false">
      <c r="B6" s="568"/>
    </row>
    <row r="7" customFormat="false" ht="12.75" hidden="false" customHeight="false" outlineLevel="0" collapsed="false">
      <c r="B7" s="568"/>
    </row>
    <row r="8" customFormat="false" ht="12.75" hidden="false" customHeight="false" outlineLevel="0" collapsed="false">
      <c r="A8" s="0" t="s">
        <v>100</v>
      </c>
      <c r="B8" s="391" t="n">
        <f aca="false">EUR</f>
        <v>1.13507377979568</v>
      </c>
    </row>
    <row r="9" customFormat="false" ht="12.75" hidden="false" customHeight="false" outlineLevel="0" collapsed="false">
      <c r="B9" s="568"/>
    </row>
    <row r="12" customFormat="false" ht="12.75" hidden="false" customHeight="false" outlineLevel="0" collapsed="false">
      <c r="A12" s="0" t="s">
        <v>594</v>
      </c>
    </row>
    <row r="13" customFormat="false" ht="12.75" hidden="false" customHeight="false" outlineLevel="0" collapsed="false">
      <c r="A13" s="0" t="s">
        <v>595</v>
      </c>
      <c r="B13" s="391" t="n">
        <v>1</v>
      </c>
    </row>
    <row r="14" customFormat="false" ht="12.75" hidden="false" customHeight="false" outlineLevel="0" collapsed="false">
      <c r="A14" s="0" t="s">
        <v>596</v>
      </c>
      <c r="B14" s="391" t="n">
        <f aca="false">B13/USD</f>
        <v>1</v>
      </c>
    </row>
    <row r="15" customFormat="false" ht="12.75" hidden="false" customHeight="false" outlineLevel="0" collapsed="false">
      <c r="A15" s="0" t="s">
        <v>597</v>
      </c>
      <c r="B15" s="391" t="n">
        <f aca="false">B8</f>
        <v>1.13507377979568</v>
      </c>
    </row>
    <row r="16" customFormat="false" ht="12.75" hidden="false" customHeight="false" outlineLevel="0" collapsed="false">
      <c r="B16" s="391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H3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21" activeCellId="0" sqref="A21"/>
    </sheetView>
  </sheetViews>
  <sheetFormatPr defaultColWidth="9.9921875" defaultRowHeight="12.75" customHeight="true" zeroHeight="false" outlineLevelRow="0" outlineLevelCol="0"/>
  <cols>
    <col collapsed="false" customWidth="true" hidden="false" outlineLevel="0" max="2" min="1" style="389" width="9.85"/>
    <col collapsed="false" customWidth="true" hidden="false" outlineLevel="0" max="3" min="3" style="0" width="13.14"/>
    <col collapsed="false" customWidth="true" hidden="false" outlineLevel="0" max="4" min="4" style="0" width="23.56"/>
    <col collapsed="false" customWidth="true" hidden="false" outlineLevel="0" max="5" min="5" style="0" width="6.28"/>
    <col collapsed="false" customWidth="true" hidden="false" outlineLevel="0" max="6" min="6" style="0" width="5.13"/>
    <col collapsed="false" customWidth="true" hidden="false" outlineLevel="0" max="7" min="7" style="0" width="8.56"/>
  </cols>
  <sheetData>
    <row r="1" customFormat="false" ht="12.75" hidden="false" customHeight="false" outlineLevel="0" collapsed="false">
      <c r="G1" s="290"/>
      <c r="H1" s="290" t="n">
        <f aca="false">SUM(H3:H9)</f>
        <v>461355.300410002</v>
      </c>
    </row>
    <row r="2" customFormat="false" ht="12.75" hidden="false" customHeight="false" outlineLevel="0" collapsed="false">
      <c r="A2" s="389" t="s">
        <v>479</v>
      </c>
      <c r="B2" s="389" t="s">
        <v>598</v>
      </c>
      <c r="C2" s="0" t="s">
        <v>80</v>
      </c>
      <c r="F2" s="0" t="s">
        <v>547</v>
      </c>
      <c r="G2" s="0" t="s">
        <v>599</v>
      </c>
      <c r="H2" s="0" t="s">
        <v>155</v>
      </c>
    </row>
    <row r="3" customFormat="false" ht="12.75" hidden="false" customHeight="false" outlineLevel="0" collapsed="false">
      <c r="A3" s="389" t="n">
        <v>36678</v>
      </c>
      <c r="B3" s="389" t="s">
        <v>46</v>
      </c>
      <c r="C3" s="0" t="s">
        <v>600</v>
      </c>
      <c r="D3" s="0" t="s">
        <v>601</v>
      </c>
      <c r="E3" s="0" t="s">
        <v>595</v>
      </c>
      <c r="F3" s="0" t="s">
        <v>155</v>
      </c>
      <c r="G3" s="286" t="n">
        <v>-78700</v>
      </c>
      <c r="H3" s="290" t="n">
        <f aca="true">G3/INDIRECT(F3)</f>
        <v>-78700</v>
      </c>
    </row>
    <row r="4" customFormat="false" ht="12.75" hidden="false" customHeight="false" outlineLevel="0" collapsed="false">
      <c r="A4" s="389" t="n">
        <v>36671</v>
      </c>
      <c r="B4" s="389" t="s">
        <v>55</v>
      </c>
      <c r="C4" s="0" t="s">
        <v>600</v>
      </c>
      <c r="D4" s="0" t="s">
        <v>602</v>
      </c>
      <c r="E4" s="0" t="s">
        <v>597</v>
      </c>
      <c r="F4" s="0" t="s">
        <v>100</v>
      </c>
      <c r="G4" s="286" t="n">
        <v>37200</v>
      </c>
      <c r="H4" s="290" t="n">
        <f aca="true">G4/INDIRECT(F4)</f>
        <v>32773.2000000002</v>
      </c>
    </row>
    <row r="5" customFormat="false" ht="12.75" hidden="false" customHeight="false" outlineLevel="0" collapsed="false">
      <c r="A5" s="389" t="n">
        <v>36707</v>
      </c>
      <c r="B5" s="389" t="s">
        <v>55</v>
      </c>
      <c r="C5" s="0" t="s">
        <v>600</v>
      </c>
      <c r="D5" s="0" t="s">
        <v>602</v>
      </c>
      <c r="E5" s="0" t="s">
        <v>597</v>
      </c>
      <c r="F5" s="0" t="s">
        <v>100</v>
      </c>
      <c r="G5" s="286" t="n">
        <v>-35523.91</v>
      </c>
      <c r="H5" s="290" t="n">
        <f aca="true">G5/INDIRECT(F5)</f>
        <v>-31296.5647100002</v>
      </c>
    </row>
    <row r="6" customFormat="false" ht="12.75" hidden="false" customHeight="false" outlineLevel="0" collapsed="false">
      <c r="A6" s="389" t="n">
        <v>36720</v>
      </c>
      <c r="B6" s="389" t="s">
        <v>55</v>
      </c>
      <c r="C6" s="0" t="s">
        <v>600</v>
      </c>
      <c r="D6" s="0" t="s">
        <v>602</v>
      </c>
      <c r="E6" s="0" t="s">
        <v>597</v>
      </c>
      <c r="F6" s="0" t="s">
        <v>100</v>
      </c>
      <c r="G6" s="286" t="n">
        <v>53847.5199999999</v>
      </c>
      <c r="H6" s="290" t="n">
        <f aca="true">G6/INDIRECT(F6)</f>
        <v>47439.6651200002</v>
      </c>
    </row>
    <row r="7" customFormat="false" ht="12.75" hidden="false" customHeight="false" outlineLevel="0" collapsed="false">
      <c r="A7" s="389" t="n">
        <v>36818</v>
      </c>
      <c r="B7" s="389" t="s">
        <v>55</v>
      </c>
      <c r="C7" s="0" t="s">
        <v>600</v>
      </c>
      <c r="D7" s="0" t="s">
        <v>603</v>
      </c>
      <c r="E7" s="0" t="s">
        <v>597</v>
      </c>
      <c r="F7" s="0" t="s">
        <v>100</v>
      </c>
      <c r="G7" s="286" t="n">
        <v>390000</v>
      </c>
      <c r="H7" s="290" t="n">
        <f aca="true">G7/INDIRECT(F7)</f>
        <v>343590.000000002</v>
      </c>
    </row>
    <row r="8" customFormat="false" ht="12.75" hidden="false" customHeight="false" outlineLevel="0" collapsed="false">
      <c r="A8" s="389" t="n">
        <v>36822</v>
      </c>
      <c r="B8" s="389" t="s">
        <v>46</v>
      </c>
      <c r="C8" s="0" t="s">
        <v>600</v>
      </c>
      <c r="D8" s="0" t="s">
        <v>604</v>
      </c>
      <c r="E8" s="0" t="s">
        <v>595</v>
      </c>
      <c r="F8" s="0" t="s">
        <v>155</v>
      </c>
      <c r="G8" s="286" t="n">
        <v>-19633</v>
      </c>
      <c r="H8" s="290" t="n">
        <f aca="true">G8/INDIRECT(F8)</f>
        <v>-19633</v>
      </c>
    </row>
    <row r="9" customFormat="false" ht="12.75" hidden="false" customHeight="false" outlineLevel="0" collapsed="false">
      <c r="A9" s="389" t="n">
        <v>36852</v>
      </c>
      <c r="B9" s="389" t="s">
        <v>46</v>
      </c>
      <c r="C9" s="0" t="s">
        <v>600</v>
      </c>
      <c r="D9" s="0" t="s">
        <v>605</v>
      </c>
      <c r="E9" s="0" t="s">
        <v>595</v>
      </c>
      <c r="F9" s="0" t="s">
        <v>155</v>
      </c>
      <c r="G9" s="286" t="n">
        <v>167182</v>
      </c>
      <c r="H9" s="290" t="n">
        <f aca="true">G9/INDIRECT(F9)</f>
        <v>167182</v>
      </c>
    </row>
    <row r="10" customFormat="false" ht="12.75" hidden="false" customHeight="false" outlineLevel="0" collapsed="false">
      <c r="A10" s="389" t="n">
        <v>36893</v>
      </c>
      <c r="B10" s="389" t="s">
        <v>46</v>
      </c>
      <c r="C10" s="0" t="s">
        <v>600</v>
      </c>
      <c r="D10" s="0" t="s">
        <v>606</v>
      </c>
      <c r="E10" s="0" t="s">
        <v>595</v>
      </c>
      <c r="F10" s="0" t="s">
        <v>155</v>
      </c>
      <c r="G10" s="286" t="n">
        <v>1481</v>
      </c>
      <c r="H10" s="290" t="n">
        <f aca="true">G10/INDIRECT(F10)</f>
        <v>1481</v>
      </c>
    </row>
    <row r="11" customFormat="false" ht="12.75" hidden="false" customHeight="false" outlineLevel="0" collapsed="false">
      <c r="A11" s="389" t="n">
        <v>36892</v>
      </c>
      <c r="B11" s="389" t="s">
        <v>55</v>
      </c>
      <c r="C11" s="0" t="s">
        <v>600</v>
      </c>
      <c r="D11" s="0" t="s">
        <v>602</v>
      </c>
      <c r="E11" s="0" t="s">
        <v>595</v>
      </c>
      <c r="F11" s="0" t="s">
        <v>155</v>
      </c>
      <c r="G11" s="0" t="n">
        <v>40300</v>
      </c>
      <c r="H11" s="290" t="n">
        <f aca="true">G11/INDIRECT(F11)</f>
        <v>40300</v>
      </c>
    </row>
    <row r="12" customFormat="false" ht="12.75" hidden="false" customHeight="false" outlineLevel="0" collapsed="false">
      <c r="A12" s="389" t="n">
        <v>36892</v>
      </c>
      <c r="B12" s="389" t="s">
        <v>55</v>
      </c>
      <c r="C12" s="0" t="s">
        <v>600</v>
      </c>
      <c r="D12" s="0" t="s">
        <v>602</v>
      </c>
      <c r="E12" s="0" t="s">
        <v>595</v>
      </c>
      <c r="F12" s="0" t="s">
        <v>155</v>
      </c>
      <c r="G12" s="290" t="n">
        <f aca="false">H12</f>
        <v>949416</v>
      </c>
      <c r="H12" s="290" t="n">
        <v>949416</v>
      </c>
    </row>
    <row r="13" customFormat="false" ht="12.75" hidden="false" customHeight="false" outlineLevel="0" collapsed="false">
      <c r="A13" s="389" t="n">
        <v>36945</v>
      </c>
      <c r="B13" s="389" t="s">
        <v>46</v>
      </c>
      <c r="C13" s="0" t="s">
        <v>600</v>
      </c>
      <c r="D13" s="0" t="s">
        <v>607</v>
      </c>
      <c r="E13" s="0" t="s">
        <v>595</v>
      </c>
      <c r="F13" s="0" t="s">
        <v>155</v>
      </c>
      <c r="G13" s="257" t="n">
        <v>30937.5</v>
      </c>
      <c r="H13" s="290" t="n">
        <f aca="true">G13/INDIRECT(F13)</f>
        <v>30937.5</v>
      </c>
    </row>
    <row r="14" customFormat="false" ht="12.75" hidden="false" customHeight="false" outlineLevel="0" collapsed="false">
      <c r="A14" s="389" t="n">
        <v>36945</v>
      </c>
      <c r="B14" s="389" t="s">
        <v>46</v>
      </c>
      <c r="C14" s="0" t="s">
        <v>600</v>
      </c>
      <c r="D14" s="0" t="s">
        <v>608</v>
      </c>
      <c r="E14" s="0" t="s">
        <v>595</v>
      </c>
      <c r="F14" s="0" t="s">
        <v>155</v>
      </c>
      <c r="G14" s="257" t="n">
        <v>14444.444444</v>
      </c>
      <c r="H14" s="290" t="n">
        <f aca="true">G14/INDIRECT(F14)</f>
        <v>14444.444444</v>
      </c>
    </row>
    <row r="15" customFormat="false" ht="12.75" hidden="false" customHeight="false" outlineLevel="0" collapsed="false">
      <c r="A15" s="389" t="n">
        <v>36952</v>
      </c>
      <c r="B15" s="389" t="s">
        <v>46</v>
      </c>
      <c r="C15" s="0" t="s">
        <v>600</v>
      </c>
      <c r="D15" s="0" t="s">
        <v>316</v>
      </c>
      <c r="E15" s="0" t="s">
        <v>595</v>
      </c>
      <c r="F15" s="0" t="s">
        <v>155</v>
      </c>
      <c r="G15" s="0" t="n">
        <v>-20833.33</v>
      </c>
      <c r="H15" s="290" t="n">
        <f aca="false">G15</f>
        <v>-20833.33</v>
      </c>
    </row>
    <row r="16" customFormat="false" ht="12.75" hidden="false" customHeight="false" outlineLevel="0" collapsed="false">
      <c r="A16" s="389" t="n">
        <v>36972</v>
      </c>
      <c r="B16" s="389" t="s">
        <v>46</v>
      </c>
      <c r="C16" s="0" t="s">
        <v>600</v>
      </c>
      <c r="D16" s="0" t="s">
        <v>316</v>
      </c>
      <c r="E16" s="0" t="s">
        <v>595</v>
      </c>
      <c r="F16" s="0" t="s">
        <v>155</v>
      </c>
      <c r="G16" s="0" t="n">
        <v>-95833.33</v>
      </c>
      <c r="H16" s="290" t="n">
        <f aca="false">G16</f>
        <v>-95833.33</v>
      </c>
    </row>
    <row r="17" customFormat="false" ht="12.75" hidden="false" customHeight="false" outlineLevel="0" collapsed="false">
      <c r="A17" s="389" t="n">
        <v>36980</v>
      </c>
      <c r="B17" s="389" t="s">
        <v>55</v>
      </c>
      <c r="C17" s="0" t="s">
        <v>600</v>
      </c>
      <c r="E17" s="0" t="s">
        <v>595</v>
      </c>
      <c r="F17" s="0" t="s">
        <v>155</v>
      </c>
      <c r="H17" s="290"/>
    </row>
    <row r="18" customFormat="false" ht="12.75" hidden="false" customHeight="false" outlineLevel="0" collapsed="false">
      <c r="A18" s="389" t="n">
        <v>36980</v>
      </c>
      <c r="B18" s="389" t="s">
        <v>55</v>
      </c>
      <c r="C18" s="0" t="s">
        <v>600</v>
      </c>
      <c r="E18" s="0" t="s">
        <v>595</v>
      </c>
      <c r="F18" s="0" t="s">
        <v>155</v>
      </c>
      <c r="H18" s="290"/>
    </row>
    <row r="19" customFormat="false" ht="12.75" hidden="false" customHeight="false" outlineLevel="0" collapsed="false">
      <c r="A19" s="389" t="n">
        <v>36980</v>
      </c>
      <c r="B19" s="389" t="s">
        <v>55</v>
      </c>
      <c r="C19" s="0" t="s">
        <v>600</v>
      </c>
      <c r="E19" s="0" t="s">
        <v>595</v>
      </c>
      <c r="F19" s="0" t="s">
        <v>155</v>
      </c>
      <c r="H19" s="290"/>
    </row>
    <row r="20" customFormat="false" ht="12.75" hidden="false" customHeight="false" outlineLevel="0" collapsed="false">
      <c r="H20" s="290"/>
    </row>
    <row r="21" customFormat="false" ht="12.75" hidden="false" customHeight="false" outlineLevel="0" collapsed="false">
      <c r="H21" s="290"/>
    </row>
    <row r="22" customFormat="false" ht="12.75" hidden="false" customHeight="false" outlineLevel="0" collapsed="false">
      <c r="H22" s="290"/>
    </row>
    <row r="23" customFormat="false" ht="12.75" hidden="false" customHeight="false" outlineLevel="0" collapsed="false">
      <c r="H23" s="290"/>
    </row>
    <row r="24" customFormat="false" ht="12.75" hidden="false" customHeight="false" outlineLevel="0" collapsed="false">
      <c r="H24" s="290"/>
    </row>
    <row r="25" customFormat="false" ht="12.75" hidden="false" customHeight="false" outlineLevel="0" collapsed="false">
      <c r="H25" s="290"/>
    </row>
    <row r="26" customFormat="false" ht="12.75" hidden="false" customHeight="false" outlineLevel="0" collapsed="false">
      <c r="H26" s="290"/>
    </row>
    <row r="27" customFormat="false" ht="12.75" hidden="false" customHeight="false" outlineLevel="0" collapsed="false">
      <c r="H27" s="290"/>
    </row>
    <row r="28" customFormat="false" ht="12.75" hidden="false" customHeight="false" outlineLevel="0" collapsed="false">
      <c r="H28" s="290"/>
    </row>
    <row r="29" customFormat="false" ht="12.75" hidden="false" customHeight="false" outlineLevel="0" collapsed="false">
      <c r="H29" s="290"/>
    </row>
    <row r="30" customFormat="false" ht="12.75" hidden="false" customHeight="false" outlineLevel="0" collapsed="false">
      <c r="H30" s="290"/>
    </row>
    <row r="31" customFormat="false" ht="12.75" hidden="false" customHeight="false" outlineLevel="0" collapsed="false">
      <c r="H31" s="290"/>
    </row>
    <row r="32" customFormat="false" ht="12.75" hidden="false" customHeight="false" outlineLevel="0" collapsed="false">
      <c r="H32" s="290"/>
    </row>
    <row r="33" customFormat="false" ht="12.75" hidden="false" customHeight="false" outlineLevel="0" collapsed="false">
      <c r="H33" s="290"/>
    </row>
    <row r="34" customFormat="false" ht="12.75" hidden="false" customHeight="false" outlineLevel="0" collapsed="false">
      <c r="H34" s="290"/>
    </row>
    <row r="35" customFormat="false" ht="12.75" hidden="false" customHeight="false" outlineLevel="0" collapsed="false">
      <c r="H35" s="290"/>
    </row>
    <row r="36" customFormat="false" ht="12.75" hidden="false" customHeight="false" outlineLevel="0" collapsed="false">
      <c r="H36" s="290"/>
    </row>
    <row r="37" customFormat="false" ht="12.75" hidden="false" customHeight="false" outlineLevel="0" collapsed="false">
      <c r="H37" s="290"/>
    </row>
    <row r="38" customFormat="false" ht="12.75" hidden="false" customHeight="false" outlineLevel="0" collapsed="false">
      <c r="H38" s="290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O64"/>
  <sheetViews>
    <sheetView showFormulas="false" showGridLines="true" showRowColHeaders="true" showZeros="true" rightToLeft="false" tabSelected="true" showOutlineSymbols="true" defaultGridColor="true" view="normal" topLeftCell="A5" colorId="64" zoomScale="65" zoomScaleNormal="65" zoomScalePageLayoutView="100" workbookViewId="0">
      <selection pane="topLeft" activeCell="E20" activeCellId="0" sqref="E20"/>
    </sheetView>
  </sheetViews>
  <sheetFormatPr defaultColWidth="9.0546875" defaultRowHeight="12.75" customHeight="true" zeroHeight="false" outlineLevelRow="0" outlineLevelCol="1"/>
  <cols>
    <col collapsed="false" customWidth="true" hidden="false" outlineLevel="0" max="2" min="2" style="0" width="41.42"/>
    <col collapsed="false" customWidth="true" hidden="false" outlineLevel="0" max="3" min="3" style="0" width="25.13"/>
    <col collapsed="false" customWidth="true" hidden="false" outlineLevel="0" max="4" min="4" style="0" width="20.85"/>
    <col collapsed="false" customWidth="true" hidden="false" outlineLevel="0" max="5" min="5" style="0" width="13.85"/>
    <col collapsed="false" customWidth="true" hidden="false" outlineLevel="0" max="6" min="6" style="0" width="19.85"/>
    <col collapsed="false" customWidth="true" hidden="false" outlineLevel="0" max="7" min="7" style="0" width="4.85"/>
    <col collapsed="false" customWidth="true" hidden="false" outlineLevel="0" max="8" min="8" style="0" width="14.14"/>
    <col collapsed="false" customWidth="true" hidden="false" outlineLevel="0" max="9" min="9" style="0" width="13.85"/>
    <col collapsed="false" customWidth="true" hidden="false" outlineLevel="0" max="10" min="10" style="0" width="14.14"/>
    <col collapsed="false" customWidth="true" hidden="false" outlineLevel="0" max="11" min="11" style="0" width="11.7"/>
    <col collapsed="false" customWidth="true" hidden="true" outlineLevel="1" max="12" min="12" style="0" width="15.56"/>
    <col collapsed="false" customWidth="true" hidden="true" outlineLevel="1" max="13" min="13" style="0" width="15.13"/>
    <col collapsed="false" customWidth="true" hidden="true" outlineLevel="1" max="14" min="14" style="0" width="12.7"/>
    <col collapsed="false" customWidth="true" hidden="false" outlineLevel="0" max="15" min="15" style="0" width="9.14"/>
  </cols>
  <sheetData>
    <row r="1" customFormat="false" ht="12.75" hidden="false" customHeight="false" outlineLevel="0" collapsed="false">
      <c r="A1" s="22"/>
      <c r="B1" s="22"/>
      <c r="C1" s="22"/>
      <c r="D1" s="27"/>
      <c r="E1" s="27"/>
      <c r="F1" s="28" t="n">
        <f aca="false">Control!C3</f>
        <v>45926</v>
      </c>
      <c r="G1" s="22"/>
      <c r="H1" s="29"/>
      <c r="I1" s="30"/>
      <c r="J1" s="29"/>
      <c r="K1" s="22"/>
      <c r="L1" s="27"/>
      <c r="M1" s="27"/>
      <c r="N1" s="27"/>
      <c r="O1" s="22"/>
    </row>
    <row r="2" customFormat="false" ht="18.75" hidden="false" customHeight="false" outlineLevel="0" collapsed="false">
      <c r="A2" s="22"/>
      <c r="B2" s="31" t="s">
        <v>11</v>
      </c>
      <c r="C2" s="31"/>
      <c r="D2" s="31"/>
      <c r="E2" s="31"/>
      <c r="F2" s="31"/>
      <c r="G2" s="22"/>
      <c r="H2" s="135" t="s">
        <v>36</v>
      </c>
      <c r="I2" s="30"/>
      <c r="J2" s="29"/>
      <c r="K2" s="22"/>
      <c r="L2" s="27"/>
      <c r="M2" s="27"/>
      <c r="N2" s="27"/>
      <c r="O2" s="22"/>
    </row>
    <row r="3" customFormat="false" ht="13.5" hidden="false" customHeight="false" outlineLevel="0" collapsed="false">
      <c r="A3" s="22"/>
      <c r="B3" s="22"/>
      <c r="C3" s="22" t="s">
        <v>12</v>
      </c>
      <c r="D3" s="27"/>
      <c r="E3" s="27"/>
      <c r="F3" s="27"/>
      <c r="G3" s="22"/>
      <c r="H3" s="29"/>
      <c r="I3" s="30"/>
      <c r="J3" s="29"/>
      <c r="K3" s="22"/>
      <c r="L3" s="27"/>
      <c r="M3" s="27"/>
      <c r="N3" s="27"/>
      <c r="O3" s="22"/>
    </row>
    <row r="4" customFormat="false" ht="13.5" hidden="false" customHeight="false" outlineLevel="0" collapsed="false">
      <c r="A4" s="32"/>
      <c r="B4" s="136"/>
      <c r="C4" s="137"/>
      <c r="D4" s="138" t="s">
        <v>37</v>
      </c>
      <c r="E4" s="138" t="s">
        <v>15</v>
      </c>
      <c r="F4" s="139" t="s">
        <v>16</v>
      </c>
      <c r="G4" s="32"/>
      <c r="H4" s="140" t="s">
        <v>17</v>
      </c>
      <c r="I4" s="141" t="s">
        <v>18</v>
      </c>
      <c r="J4" s="142" t="s">
        <v>19</v>
      </c>
      <c r="K4" s="32"/>
      <c r="L4" s="143" t="s">
        <v>20</v>
      </c>
      <c r="M4" s="143" t="s">
        <v>21</v>
      </c>
      <c r="N4" s="143" t="s">
        <v>22</v>
      </c>
      <c r="O4" s="32"/>
    </row>
    <row r="5" customFormat="false" ht="12.75" hidden="false" customHeight="false" outlineLevel="0" collapsed="false">
      <c r="A5" s="22"/>
      <c r="B5" s="144"/>
      <c r="C5" s="53" t="s">
        <v>12</v>
      </c>
      <c r="D5" s="145"/>
      <c r="E5" s="145"/>
      <c r="F5" s="146"/>
      <c r="G5" s="22"/>
      <c r="H5" s="147"/>
      <c r="I5" s="148"/>
      <c r="J5" s="149"/>
      <c r="K5" s="22"/>
      <c r="L5" s="27"/>
      <c r="M5" s="27"/>
      <c r="N5" s="27"/>
      <c r="O5" s="22"/>
    </row>
    <row r="6" customFormat="false" ht="12.75" hidden="false" customHeight="false" outlineLevel="0" collapsed="false">
      <c r="A6" s="22"/>
      <c r="B6" s="150" t="s">
        <v>38</v>
      </c>
      <c r="C6" s="151"/>
      <c r="D6" s="152"/>
      <c r="E6" s="152"/>
      <c r="F6" s="153"/>
      <c r="G6" s="22"/>
      <c r="H6" s="154"/>
      <c r="I6" s="155"/>
      <c r="J6" s="156"/>
      <c r="K6" s="49"/>
      <c r="L6" s="27"/>
      <c r="M6" s="27"/>
      <c r="N6" s="27"/>
      <c r="O6" s="22"/>
    </row>
    <row r="7" customFormat="false" ht="12.75" hidden="false" customHeight="false" outlineLevel="0" collapsed="false">
      <c r="A7" s="22"/>
      <c r="B7" s="144" t="s">
        <v>39</v>
      </c>
      <c r="C7" s="53" t="s">
        <v>40</v>
      </c>
      <c r="D7" s="157" t="n">
        <v>3963796.07825341</v>
      </c>
      <c r="E7" s="157" t="n">
        <f aca="false">F7-D7</f>
        <v>-514822.246609247</v>
      </c>
      <c r="F7" s="149" t="n">
        <f aca="false">SUMIF(Summary!B:B,$C$7:$C$9,Summary!N:N)-PortFolio!D6</f>
        <v>3448973.83164416</v>
      </c>
      <c r="G7" s="49"/>
      <c r="H7" s="147" t="n">
        <f aca="false">F7-L7</f>
        <v>-514822.246609247</v>
      </c>
      <c r="I7" s="148" t="n">
        <f aca="false">F7-M7</f>
        <v>-514822.246609247</v>
      </c>
      <c r="J7" s="158" t="n">
        <f aca="false">F7-N7</f>
        <v>-5837875.92071479</v>
      </c>
      <c r="K7" s="49"/>
      <c r="L7" s="27" t="n">
        <v>3963796.07825341</v>
      </c>
      <c r="M7" s="27" t="n">
        <v>3963796.07825341</v>
      </c>
      <c r="N7" s="27" t="n">
        <v>9286849.75235895</v>
      </c>
      <c r="O7" s="22"/>
    </row>
    <row r="8" customFormat="false" ht="12.75" hidden="false" customHeight="false" outlineLevel="0" collapsed="false">
      <c r="A8" s="22"/>
      <c r="B8" s="159" t="s">
        <v>41</v>
      </c>
      <c r="C8" s="151" t="s">
        <v>42</v>
      </c>
      <c r="D8" s="160" t="n">
        <v>-1462037.360548</v>
      </c>
      <c r="E8" s="160" t="n">
        <f aca="false">F8-D8</f>
        <v>394016.570644579</v>
      </c>
      <c r="F8" s="161" t="n">
        <f aca="false">SUMIF(Summary!B:B,$C$7:$C$9,Summary!N:N)</f>
        <v>-1068020.78990342</v>
      </c>
      <c r="G8" s="22"/>
      <c r="H8" s="154" t="n">
        <f aca="false">F8-L8</f>
        <v>394016.570644579</v>
      </c>
      <c r="I8" s="155" t="n">
        <f aca="false">F8-M8</f>
        <v>394016.570644579</v>
      </c>
      <c r="J8" s="162" t="n">
        <f aca="false">F8-N8</f>
        <v>5751437.29932558</v>
      </c>
      <c r="K8" s="49"/>
      <c r="L8" s="27" t="n">
        <v>-1462037.360548</v>
      </c>
      <c r="M8" s="27" t="n">
        <v>-1462037.360548</v>
      </c>
      <c r="N8" s="27" t="n">
        <v>-6819458.089229</v>
      </c>
      <c r="O8" s="22"/>
    </row>
    <row r="9" customFormat="false" ht="12.75" hidden="false" customHeight="false" outlineLevel="0" collapsed="false">
      <c r="A9" s="22"/>
      <c r="B9" s="144"/>
      <c r="C9" s="42" t="s">
        <v>43</v>
      </c>
      <c r="D9" s="163" t="n">
        <v>2501758.71770541</v>
      </c>
      <c r="E9" s="164" t="n">
        <f aca="false">E8+E7</f>
        <v>-120805.675964668</v>
      </c>
      <c r="F9" s="165" t="n">
        <f aca="false">F8+F7</f>
        <v>2380953.04174074</v>
      </c>
      <c r="G9" s="22"/>
      <c r="H9" s="166" t="n">
        <f aca="false">SUM(H7:H8)</f>
        <v>-120805.675964668</v>
      </c>
      <c r="I9" s="167" t="n">
        <f aca="false">I8+I7</f>
        <v>-120805.675964668</v>
      </c>
      <c r="J9" s="168" t="n">
        <f aca="false">F9-N9</f>
        <v>-86438.6213892121</v>
      </c>
      <c r="K9" s="49"/>
      <c r="L9" s="169" t="n">
        <v>2501758.71770541</v>
      </c>
      <c r="M9" s="170" t="n">
        <v>2501758.71770541</v>
      </c>
      <c r="N9" s="171" t="n">
        <v>2467391.66312995</v>
      </c>
      <c r="O9" s="22"/>
    </row>
    <row r="10" customFormat="false" ht="12.75" hidden="false" customHeight="false" outlineLevel="0" collapsed="false">
      <c r="A10" s="22"/>
      <c r="B10" s="150" t="s">
        <v>44</v>
      </c>
      <c r="C10" s="151"/>
      <c r="D10" s="160"/>
      <c r="E10" s="160"/>
      <c r="F10" s="161"/>
      <c r="G10" s="22"/>
      <c r="H10" s="154"/>
      <c r="I10" s="155"/>
      <c r="J10" s="162"/>
      <c r="K10" s="49"/>
      <c r="L10" s="27"/>
      <c r="M10" s="27"/>
      <c r="N10" s="27"/>
      <c r="O10" s="22"/>
    </row>
    <row r="11" customFormat="false" ht="12.75" hidden="false" customHeight="false" outlineLevel="0" collapsed="false">
      <c r="A11" s="22"/>
      <c r="B11" s="144" t="s">
        <v>39</v>
      </c>
      <c r="C11" s="53" t="s">
        <v>40</v>
      </c>
      <c r="D11" s="157" t="n">
        <v>765142.741947</v>
      </c>
      <c r="E11" s="157" t="n">
        <f aca="false">F11-D11</f>
        <v>14758.5412500005</v>
      </c>
      <c r="F11" s="149" t="n">
        <f aca="false">SUMIF(Summary!B:B,$C$11:$C$12,Summary!Q:Q)-PortFolio!E6</f>
        <v>779901.283197</v>
      </c>
      <c r="G11" s="22"/>
      <c r="H11" s="147" t="n">
        <f aca="false">F11-L11</f>
        <v>14758.5412500005</v>
      </c>
      <c r="I11" s="148" t="n">
        <f aca="false">F11-M11</f>
        <v>14758.5412500005</v>
      </c>
      <c r="J11" s="158" t="n">
        <f aca="false">F11-N11</f>
        <v>729041.083197</v>
      </c>
      <c r="K11" s="49"/>
      <c r="L11" s="27" t="n">
        <v>765142.741947</v>
      </c>
      <c r="M11" s="27" t="n">
        <v>765142.741947</v>
      </c>
      <c r="N11" s="27" t="n">
        <v>50860.1999999999</v>
      </c>
      <c r="O11" s="22"/>
    </row>
    <row r="12" customFormat="false" ht="12.75" hidden="false" customHeight="false" outlineLevel="0" collapsed="false">
      <c r="A12" s="22"/>
      <c r="B12" s="159" t="s">
        <v>41</v>
      </c>
      <c r="C12" s="151" t="s">
        <v>42</v>
      </c>
      <c r="D12" s="160" t="n">
        <v>827180.704444</v>
      </c>
      <c r="E12" s="160" t="n">
        <f aca="false">F12-D12</f>
        <v>5265.00000000012</v>
      </c>
      <c r="F12" s="161" t="n">
        <f aca="false">SUMIF(Summary!B:B,$C$11:$C$12,Summary!Q:Q)</f>
        <v>832445.704444</v>
      </c>
      <c r="G12" s="22"/>
      <c r="H12" s="154" t="n">
        <f aca="false">F12-L12</f>
        <v>5265.00000000012</v>
      </c>
      <c r="I12" s="172" t="n">
        <f aca="false">F12-M12</f>
        <v>5265.00000000012</v>
      </c>
      <c r="J12" s="156" t="n">
        <f aca="false">F12-N12</f>
        <v>387533.304444</v>
      </c>
      <c r="K12" s="49"/>
      <c r="L12" s="27" t="n">
        <v>827180.704444</v>
      </c>
      <c r="M12" s="27" t="n">
        <v>827180.704444</v>
      </c>
      <c r="N12" s="27" t="n">
        <v>444912.4</v>
      </c>
      <c r="O12" s="22"/>
    </row>
    <row r="13" customFormat="false" ht="12.75" hidden="false" customHeight="false" outlineLevel="0" collapsed="false">
      <c r="A13" s="22"/>
      <c r="B13" s="144" t="s">
        <v>45</v>
      </c>
      <c r="C13" s="53" t="s">
        <v>46</v>
      </c>
      <c r="D13" s="157" t="n">
        <v>-954.71555600001</v>
      </c>
      <c r="E13" s="157" t="n">
        <f aca="false">F13-D13</f>
        <v>7.27595761418343E-012</v>
      </c>
      <c r="F13" s="149" t="n">
        <f aca="false">SUMIF(Cash!$B:$B,$C13,Cash!$H:$H)</f>
        <v>-954.715556000003</v>
      </c>
      <c r="G13" s="22"/>
      <c r="H13" s="147" t="n">
        <f aca="false">F13-L13</f>
        <v>7.27595761418343E-012</v>
      </c>
      <c r="I13" s="157" t="n">
        <f aca="false">F13-M13</f>
        <v>7.27595761418343E-012</v>
      </c>
      <c r="J13" s="149" t="n">
        <f aca="false">F13-N13</f>
        <v>-69803.715556</v>
      </c>
      <c r="K13" s="49"/>
      <c r="L13" s="27" t="n">
        <v>-954.71555600001</v>
      </c>
      <c r="M13" s="27" t="n">
        <v>-954.71555600001</v>
      </c>
      <c r="N13" s="27" t="n">
        <v>68849</v>
      </c>
      <c r="O13" s="22"/>
    </row>
    <row r="14" customFormat="false" ht="12.75" hidden="false" customHeight="false" outlineLevel="0" collapsed="false">
      <c r="A14" s="22"/>
      <c r="B14" s="159"/>
      <c r="C14" s="173" t="s">
        <v>43</v>
      </c>
      <c r="D14" s="174" t="n">
        <v>1591368.730835</v>
      </c>
      <c r="E14" s="175" t="n">
        <f aca="false">SUM(E11:E13)</f>
        <v>20023.5412500006</v>
      </c>
      <c r="F14" s="176" t="n">
        <f aca="false">SUM(F11:F13)</f>
        <v>1611392.272085</v>
      </c>
      <c r="G14" s="22"/>
      <c r="H14" s="177" t="n">
        <f aca="false">SUM(H11:H13)</f>
        <v>20023.5412500006</v>
      </c>
      <c r="I14" s="178" t="n">
        <f aca="false">SUM(I11:I13)</f>
        <v>20023.5412500006</v>
      </c>
      <c r="J14" s="179" t="n">
        <f aca="false">F14-N14</f>
        <v>1046770.672085</v>
      </c>
      <c r="K14" s="49"/>
      <c r="L14" s="169" t="n">
        <v>1591368.730835</v>
      </c>
      <c r="M14" s="170" t="n">
        <v>1591368.730835</v>
      </c>
      <c r="N14" s="171" t="n">
        <v>564621.6</v>
      </c>
      <c r="O14" s="22"/>
    </row>
    <row r="15" customFormat="false" ht="12.75" hidden="false" customHeight="false" outlineLevel="0" collapsed="false">
      <c r="A15" s="22"/>
      <c r="B15" s="180" t="s">
        <v>47</v>
      </c>
      <c r="C15" s="53"/>
      <c r="D15" s="157"/>
      <c r="E15" s="157"/>
      <c r="F15" s="149"/>
      <c r="G15" s="22"/>
      <c r="H15" s="147"/>
      <c r="I15" s="148"/>
      <c r="J15" s="158"/>
      <c r="K15" s="49"/>
      <c r="L15" s="27"/>
      <c r="M15" s="27"/>
      <c r="N15" s="27"/>
      <c r="O15" s="22"/>
    </row>
    <row r="16" customFormat="false" ht="12.75" hidden="false" customHeight="false" outlineLevel="0" collapsed="false">
      <c r="A16" s="22"/>
      <c r="B16" s="181" t="s">
        <v>48</v>
      </c>
      <c r="C16" s="173" t="s">
        <v>43</v>
      </c>
      <c r="D16" s="174" t="n">
        <v>2383057.275033</v>
      </c>
      <c r="E16" s="175" t="n">
        <f aca="false">F16-D16</f>
        <v>3434.05677500041</v>
      </c>
      <c r="F16" s="176" t="n">
        <f aca="false">PortFolio!F6</f>
        <v>2386491.331808</v>
      </c>
      <c r="G16" s="22"/>
      <c r="H16" s="177" t="n">
        <f aca="false">F16-L16</f>
        <v>3434.05677500041</v>
      </c>
      <c r="I16" s="182" t="n">
        <f aca="false">F16-M16</f>
        <v>3434.05677500041</v>
      </c>
      <c r="J16" s="179" t="n">
        <f aca="false">F16-N16</f>
        <v>75587.3318080003</v>
      </c>
      <c r="K16" s="49"/>
      <c r="L16" s="169" t="n">
        <v>2383057.275033</v>
      </c>
      <c r="M16" s="170" t="n">
        <v>2383057.275033</v>
      </c>
      <c r="N16" s="171" t="n">
        <v>2310904</v>
      </c>
      <c r="O16" s="22"/>
    </row>
    <row r="17" customFormat="false" ht="12.75" hidden="false" customHeight="false" outlineLevel="0" collapsed="false">
      <c r="A17" s="22"/>
      <c r="B17" s="181" t="s">
        <v>49</v>
      </c>
      <c r="C17" s="173" t="s">
        <v>43</v>
      </c>
      <c r="D17" s="174" t="n">
        <v>11552142.8965221</v>
      </c>
      <c r="E17" s="175" t="n">
        <f aca="false">F17-D17</f>
        <v>-178638.212314401</v>
      </c>
      <c r="F17" s="176" t="n">
        <f aca="false">'ISIS Portfolio'!A4</f>
        <v>11373504.6842077</v>
      </c>
      <c r="G17" s="22"/>
      <c r="H17" s="177" t="n">
        <f aca="false">F17-L17</f>
        <v>-178638.212314401</v>
      </c>
      <c r="I17" s="182" t="n">
        <f aca="false">F17-M17</f>
        <v>-178638.212314401</v>
      </c>
      <c r="J17" s="179" t="n">
        <f aca="false">F17-N17</f>
        <v>6199976.00916604</v>
      </c>
      <c r="K17" s="49"/>
      <c r="L17" s="27" t="n">
        <v>11552142.8965221</v>
      </c>
      <c r="M17" s="27" t="n">
        <v>11552142.8965221</v>
      </c>
      <c r="N17" s="27" t="n">
        <v>5173528.67504165</v>
      </c>
      <c r="O17" s="22"/>
    </row>
    <row r="18" customFormat="false" ht="12.75" hidden="false" customHeight="false" outlineLevel="0" collapsed="false">
      <c r="A18" s="22"/>
      <c r="B18" s="144"/>
      <c r="C18" s="53"/>
      <c r="D18" s="157"/>
      <c r="E18" s="157"/>
      <c r="F18" s="149"/>
      <c r="G18" s="22"/>
      <c r="H18" s="147"/>
      <c r="I18" s="148"/>
      <c r="J18" s="158"/>
      <c r="K18" s="49"/>
      <c r="L18" s="27"/>
      <c r="M18" s="27"/>
      <c r="N18" s="27"/>
      <c r="O18" s="22"/>
    </row>
    <row r="19" customFormat="false" ht="12.75" hidden="false" customHeight="false" outlineLevel="0" collapsed="false">
      <c r="A19" s="22"/>
      <c r="B19" s="150" t="s">
        <v>50</v>
      </c>
      <c r="C19" s="151"/>
      <c r="D19" s="160"/>
      <c r="E19" s="160"/>
      <c r="F19" s="161"/>
      <c r="G19" s="22"/>
      <c r="H19" s="154"/>
      <c r="I19" s="155"/>
      <c r="J19" s="162"/>
      <c r="K19" s="49"/>
      <c r="L19" s="27"/>
      <c r="M19" s="27"/>
      <c r="N19" s="27"/>
      <c r="O19" s="22"/>
    </row>
    <row r="20" customFormat="false" ht="12.75" hidden="false" customHeight="false" outlineLevel="0" collapsed="false">
      <c r="A20" s="22"/>
      <c r="B20" s="144" t="s">
        <v>51</v>
      </c>
      <c r="C20" s="53" t="s">
        <v>52</v>
      </c>
      <c r="D20" s="157" t="n">
        <v>-1827044.99945</v>
      </c>
      <c r="E20" s="157" t="n">
        <f aca="false">F20-D20</f>
        <v>122750</v>
      </c>
      <c r="F20" s="149" t="n">
        <f aca="false">Equity!L5</f>
        <v>-1704294.99945</v>
      </c>
      <c r="G20" s="22"/>
      <c r="H20" s="147" t="n">
        <f aca="false">F20-L20</f>
        <v>122750</v>
      </c>
      <c r="I20" s="148" t="n">
        <f aca="false">F20-M20</f>
        <v>122750</v>
      </c>
      <c r="J20" s="158" t="n">
        <f aca="false">F20-N20</f>
        <v>-1704294.99945</v>
      </c>
      <c r="K20" s="49"/>
      <c r="L20" s="27" t="n">
        <v>-1827044.99945</v>
      </c>
      <c r="M20" s="27" t="n">
        <v>-1827044.99945</v>
      </c>
      <c r="N20" s="27" t="n">
        <v>0</v>
      </c>
      <c r="O20" s="22"/>
    </row>
    <row r="21" customFormat="false" ht="12.75" hidden="false" customHeight="false" outlineLevel="0" collapsed="false">
      <c r="A21" s="22"/>
      <c r="B21" s="159" t="s">
        <v>53</v>
      </c>
      <c r="C21" s="151" t="s">
        <v>52</v>
      </c>
      <c r="D21" s="160" t="n">
        <v>0</v>
      </c>
      <c r="E21" s="160" t="n">
        <f aca="false">F21-D21</f>
        <v>0</v>
      </c>
      <c r="F21" s="161" t="n">
        <f aca="false">SUMIF(Cash!$B:$B,$C21,Cash!$H:$H)</f>
        <v>0</v>
      </c>
      <c r="G21" s="22"/>
      <c r="H21" s="154" t="n">
        <f aca="false">F21-L21</f>
        <v>0</v>
      </c>
      <c r="I21" s="155" t="n">
        <f aca="false">F21-M21</f>
        <v>0</v>
      </c>
      <c r="J21" s="162" t="n">
        <f aca="false">F21-N21</f>
        <v>0</v>
      </c>
      <c r="K21" s="49"/>
      <c r="L21" s="27" t="n">
        <v>0</v>
      </c>
      <c r="M21" s="27" t="n">
        <v>0</v>
      </c>
      <c r="N21" s="27"/>
      <c r="O21" s="22"/>
    </row>
    <row r="22" customFormat="false" ht="12.75" hidden="false" customHeight="false" outlineLevel="0" collapsed="false">
      <c r="A22" s="22"/>
      <c r="B22" s="144"/>
      <c r="C22" s="42" t="s">
        <v>43</v>
      </c>
      <c r="D22" s="183" t="n">
        <v>-1827044.99945</v>
      </c>
      <c r="E22" s="164" t="n">
        <f aca="false">SUM(E20:E21)</f>
        <v>122750</v>
      </c>
      <c r="F22" s="165" t="n">
        <f aca="false">SUM(F20:F21)</f>
        <v>-1704294.99945</v>
      </c>
      <c r="G22" s="22"/>
      <c r="H22" s="184" t="n">
        <f aca="false">SUM(H20:H21)</f>
        <v>122750</v>
      </c>
      <c r="I22" s="184" t="n">
        <f aca="false">SUM(I20:I21)</f>
        <v>122750</v>
      </c>
      <c r="J22" s="185" t="n">
        <f aca="false">SUM(J20:J21)</f>
        <v>-1704294.99945</v>
      </c>
      <c r="K22" s="49"/>
      <c r="L22" s="169" t="n">
        <v>-1827044.99945</v>
      </c>
      <c r="M22" s="170" t="n">
        <v>-1827044.99945</v>
      </c>
      <c r="N22" s="171"/>
      <c r="O22" s="22"/>
    </row>
    <row r="23" customFormat="false" ht="12.75" hidden="false" customHeight="false" outlineLevel="0" collapsed="false">
      <c r="A23" s="22"/>
      <c r="B23" s="150" t="s">
        <v>54</v>
      </c>
      <c r="C23" s="151"/>
      <c r="D23" s="160"/>
      <c r="E23" s="160"/>
      <c r="F23" s="161"/>
      <c r="G23" s="22"/>
      <c r="H23" s="154"/>
      <c r="I23" s="155"/>
      <c r="J23" s="162"/>
      <c r="K23" s="49"/>
      <c r="L23" s="27"/>
      <c r="M23" s="27"/>
      <c r="N23" s="27"/>
      <c r="O23" s="22"/>
    </row>
    <row r="24" customFormat="false" ht="12.75" hidden="false" customHeight="false" outlineLevel="0" collapsed="false">
      <c r="A24" s="22"/>
      <c r="B24" s="144" t="s">
        <v>51</v>
      </c>
      <c r="C24" s="53" t="s">
        <v>55</v>
      </c>
      <c r="D24" s="157" t="n">
        <v>-284074.866950001</v>
      </c>
      <c r="E24" s="157" t="n">
        <f aca="false">F24-D24</f>
        <v>190063.51905</v>
      </c>
      <c r="F24" s="149" t="n">
        <f aca="false">Bonds!P5</f>
        <v>-94011.347900001</v>
      </c>
      <c r="G24" s="22"/>
      <c r="H24" s="147" t="n">
        <f aca="false">F24-L24</f>
        <v>190063.51905</v>
      </c>
      <c r="I24" s="148" t="n">
        <f aca="false">F24-M24</f>
        <v>190063.51905</v>
      </c>
      <c r="J24" s="158" t="n">
        <f aca="false">F24-N24</f>
        <v>-1043427.5979</v>
      </c>
      <c r="K24" s="49"/>
      <c r="L24" s="27" t="n">
        <v>-284074.866950001</v>
      </c>
      <c r="M24" s="27" t="n">
        <v>-284074.866950001</v>
      </c>
      <c r="N24" s="27" t="n">
        <v>949416.25</v>
      </c>
      <c r="O24" s="22"/>
    </row>
    <row r="25" customFormat="false" ht="12.75" hidden="false" customHeight="false" outlineLevel="0" collapsed="false">
      <c r="A25" s="22"/>
      <c r="B25" s="159" t="s">
        <v>53</v>
      </c>
      <c r="C25" s="151" t="s">
        <v>55</v>
      </c>
      <c r="D25" s="160" t="n">
        <v>1380662.967775</v>
      </c>
      <c r="E25" s="160" t="n">
        <f aca="false">F25-D25</f>
        <v>1559.33263499918</v>
      </c>
      <c r="F25" s="161" t="n">
        <f aca="false">SUMIF(Cash!$B:$B,$C25,Cash!$H:$H)</f>
        <v>1382222.30041</v>
      </c>
      <c r="G25" s="22"/>
      <c r="H25" s="154" t="n">
        <f aca="false">F25-L25</f>
        <v>1559.33263499918</v>
      </c>
      <c r="I25" s="155" t="n">
        <f aca="false">F25-M25</f>
        <v>1559.33263499918</v>
      </c>
      <c r="J25" s="162" t="n">
        <f aca="false">F25-N25</f>
        <v>963630.5926345</v>
      </c>
      <c r="K25" s="49"/>
      <c r="L25" s="27" t="n">
        <v>1380662.967775</v>
      </c>
      <c r="M25" s="27" t="n">
        <v>1380662.967775</v>
      </c>
      <c r="N25" s="27" t="n">
        <v>418591.707775502</v>
      </c>
      <c r="O25" s="22"/>
    </row>
    <row r="26" customFormat="false" ht="12.75" hidden="false" customHeight="false" outlineLevel="0" collapsed="false">
      <c r="A26" s="22"/>
      <c r="B26" s="144"/>
      <c r="C26" s="42" t="s">
        <v>43</v>
      </c>
      <c r="D26" s="163" t="n">
        <v>1096588.100825</v>
      </c>
      <c r="E26" s="164" t="n">
        <f aca="false">SUM(E24:E25)</f>
        <v>191622.851684999</v>
      </c>
      <c r="F26" s="165" t="n">
        <f aca="false">SUM(F24:F25)</f>
        <v>1288210.95251</v>
      </c>
      <c r="G26" s="22"/>
      <c r="H26" s="166" t="n">
        <f aca="false">SUM(H24:H25)</f>
        <v>191622.851684999</v>
      </c>
      <c r="I26" s="167" t="n">
        <f aca="false">SUM(I24:I25)</f>
        <v>191622.851684999</v>
      </c>
      <c r="J26" s="168" t="n">
        <f aca="false">F26-N26</f>
        <v>-79797.0052655009</v>
      </c>
      <c r="K26" s="49"/>
      <c r="L26" s="169" t="n">
        <v>1096588.100825</v>
      </c>
      <c r="M26" s="170" t="n">
        <v>1096588.100825</v>
      </c>
      <c r="N26" s="171" t="n">
        <v>1368007.9577755</v>
      </c>
      <c r="O26" s="22"/>
    </row>
    <row r="27" customFormat="false" ht="12.75" hidden="false" customHeight="false" outlineLevel="0" collapsed="false">
      <c r="A27" s="22"/>
      <c r="B27" s="150" t="s">
        <v>56</v>
      </c>
      <c r="C27" s="151"/>
      <c r="D27" s="160"/>
      <c r="E27" s="160"/>
      <c r="F27" s="161"/>
      <c r="G27" s="22"/>
      <c r="H27" s="154"/>
      <c r="I27" s="155"/>
      <c r="J27" s="162"/>
      <c r="K27" s="49"/>
      <c r="L27" s="27"/>
      <c r="M27" s="27"/>
      <c r="N27" s="27"/>
      <c r="O27" s="22"/>
    </row>
    <row r="28" customFormat="false" ht="12.75" hidden="false" customHeight="false" outlineLevel="0" collapsed="false">
      <c r="A28" s="22"/>
      <c r="B28" s="144" t="s">
        <v>51</v>
      </c>
      <c r="C28" s="53" t="s">
        <v>57</v>
      </c>
      <c r="D28" s="157" t="n">
        <v>-5442.93750000004</v>
      </c>
      <c r="E28" s="157" t="n">
        <f aca="false">F28-D28</f>
        <v>-21.7097222222073</v>
      </c>
      <c r="F28" s="149" t="n">
        <f aca="false">'Repo''s'!J2</f>
        <v>-5464.64722222225</v>
      </c>
      <c r="G28" s="22"/>
      <c r="H28" s="147" t="n">
        <f aca="false">F28-L28</f>
        <v>-21.7097222222073</v>
      </c>
      <c r="I28" s="148" t="n">
        <f aca="false">F28-M28</f>
        <v>-21.7097222222073</v>
      </c>
      <c r="J28" s="158" t="n">
        <f aca="false">F28-N28</f>
        <v>-5464.64722222225</v>
      </c>
      <c r="K28" s="49"/>
      <c r="L28" s="27" t="n">
        <v>-5442.93750000004</v>
      </c>
      <c r="M28" s="27" t="n">
        <v>-5442.93750000004</v>
      </c>
      <c r="N28" s="27" t="n">
        <v>0</v>
      </c>
      <c r="O28" s="22"/>
    </row>
    <row r="29" customFormat="false" ht="12.75" hidden="false" customHeight="false" outlineLevel="0" collapsed="false">
      <c r="A29" s="22"/>
      <c r="B29" s="159" t="s">
        <v>53</v>
      </c>
      <c r="C29" s="151" t="s">
        <v>57</v>
      </c>
      <c r="D29" s="160" t="n">
        <v>0</v>
      </c>
      <c r="E29" s="160" t="n">
        <f aca="false">F29-D29</f>
        <v>0</v>
      </c>
      <c r="F29" s="161" t="n">
        <v>0</v>
      </c>
      <c r="G29" s="22"/>
      <c r="H29" s="154" t="n">
        <f aca="false">F29-L29</f>
        <v>0</v>
      </c>
      <c r="I29" s="155" t="n">
        <f aca="false">F29-M29</f>
        <v>0</v>
      </c>
      <c r="J29" s="162" t="n">
        <f aca="false">F29-N29</f>
        <v>0</v>
      </c>
      <c r="K29" s="49"/>
      <c r="L29" s="27" t="n">
        <v>0</v>
      </c>
      <c r="M29" s="27" t="n">
        <v>0</v>
      </c>
      <c r="N29" s="27" t="n">
        <v>0</v>
      </c>
      <c r="O29" s="22"/>
    </row>
    <row r="30" customFormat="false" ht="12.75" hidden="false" customHeight="false" outlineLevel="0" collapsed="false">
      <c r="A30" s="22"/>
      <c r="B30" s="144"/>
      <c r="C30" s="42" t="s">
        <v>43</v>
      </c>
      <c r="D30" s="163" t="n">
        <v>-5442.93750000004</v>
      </c>
      <c r="E30" s="164" t="n">
        <f aca="false">SUM(E28:E29)</f>
        <v>-21.7097222222073</v>
      </c>
      <c r="F30" s="165" t="n">
        <f aca="false">SUM(F28:F29)</f>
        <v>-5464.64722222225</v>
      </c>
      <c r="G30" s="22"/>
      <c r="H30" s="166" t="n">
        <f aca="false">SUM(H28:H29)</f>
        <v>-21.7097222222073</v>
      </c>
      <c r="I30" s="167" t="n">
        <f aca="false">SUM(I28:I29)</f>
        <v>-21.7097222222073</v>
      </c>
      <c r="J30" s="168" t="n">
        <f aca="false">F30-N30</f>
        <v>-5464.64722222225</v>
      </c>
      <c r="K30" s="49"/>
      <c r="L30" s="169" t="n">
        <v>-5442.93750000004</v>
      </c>
      <c r="M30" s="170" t="n">
        <v>-5442.93750000004</v>
      </c>
      <c r="N30" s="171" t="n">
        <v>0</v>
      </c>
      <c r="O30" s="22"/>
    </row>
    <row r="31" customFormat="false" ht="12.75" hidden="false" customHeight="false" outlineLevel="0" collapsed="false">
      <c r="A31" s="22"/>
      <c r="B31" s="159"/>
      <c r="C31" s="151"/>
      <c r="D31" s="160"/>
      <c r="E31" s="160"/>
      <c r="F31" s="161"/>
      <c r="G31" s="22"/>
      <c r="H31" s="154"/>
      <c r="I31" s="155"/>
      <c r="J31" s="162"/>
      <c r="K31" s="49"/>
      <c r="L31" s="27"/>
      <c r="M31" s="27"/>
      <c r="N31" s="27"/>
      <c r="O31" s="22"/>
    </row>
    <row r="32" customFormat="false" ht="12.75" hidden="false" customHeight="false" outlineLevel="0" collapsed="false">
      <c r="A32" s="22"/>
      <c r="B32" s="144" t="s">
        <v>58</v>
      </c>
      <c r="C32" s="42" t="s">
        <v>43</v>
      </c>
      <c r="D32" s="183" t="n">
        <v>-453488.847498644</v>
      </c>
      <c r="E32" s="186" t="n">
        <f aca="false">F32-D32</f>
        <v>-4732.13219155587</v>
      </c>
      <c r="F32" s="187" t="n">
        <f aca="false">-Brokerage!F1</f>
        <v>-458220.9796902</v>
      </c>
      <c r="G32" s="22"/>
      <c r="H32" s="166" t="n">
        <f aca="false">F32-L32</f>
        <v>-4732.13219155587</v>
      </c>
      <c r="I32" s="167" t="n">
        <f aca="false">F32-M32</f>
        <v>-4732.13219155587</v>
      </c>
      <c r="J32" s="168" t="n">
        <f aca="false">F32-N32</f>
        <v>-408275.9796902</v>
      </c>
      <c r="K32" s="49"/>
      <c r="L32" s="169" t="n">
        <v>-453488.847498644</v>
      </c>
      <c r="M32" s="170" t="n">
        <v>-453488.847498644</v>
      </c>
      <c r="N32" s="171" t="n">
        <v>-49945</v>
      </c>
      <c r="O32" s="22"/>
    </row>
    <row r="33" customFormat="false" ht="13.5" hidden="false" customHeight="false" outlineLevel="0" collapsed="false">
      <c r="A33" s="22"/>
      <c r="B33" s="159"/>
      <c r="C33" s="151"/>
      <c r="D33" s="160"/>
      <c r="E33" s="160"/>
      <c r="F33" s="161"/>
      <c r="G33" s="22"/>
      <c r="H33" s="154"/>
      <c r="I33" s="155"/>
      <c r="J33" s="162"/>
      <c r="K33" s="49"/>
      <c r="L33" s="27"/>
      <c r="M33" s="27"/>
      <c r="N33" s="27"/>
      <c r="O33" s="22"/>
    </row>
    <row r="34" customFormat="false" ht="13.5" hidden="false" customHeight="false" outlineLevel="0" collapsed="false">
      <c r="A34" s="22"/>
      <c r="B34" s="188" t="s">
        <v>23</v>
      </c>
      <c r="C34" s="189" t="s">
        <v>59</v>
      </c>
      <c r="D34" s="190" t="n">
        <v>16838938.9364719</v>
      </c>
      <c r="E34" s="190" t="n">
        <f aca="false">E32+E26+E16+E14+E9+E17+E22+E30</f>
        <v>33632.7195171531</v>
      </c>
      <c r="F34" s="191" t="n">
        <f aca="false">F32+F26+F16+F14+F9+F17+F22+F30</f>
        <v>16872571.655989</v>
      </c>
      <c r="G34" s="22"/>
      <c r="H34" s="166" t="n">
        <f aca="false">H32+H26+H16+H14+H9+H17+H22+H30</f>
        <v>33632.7195171531</v>
      </c>
      <c r="I34" s="166" t="n">
        <f aca="false">I32+I26+I16+I14+I9+I17+I22+I30</f>
        <v>33632.7195171531</v>
      </c>
      <c r="J34" s="185" t="n">
        <f aca="false">J32+J26+J16+J14+J9+J17+J22+J30</f>
        <v>5038062.7600419</v>
      </c>
      <c r="K34" s="49"/>
      <c r="L34" s="169" t="n">
        <v>16838938.9364719</v>
      </c>
      <c r="M34" s="170" t="n">
        <v>16838938.9364719</v>
      </c>
      <c r="N34" s="171" t="n">
        <v>11834508.8959471</v>
      </c>
      <c r="O34" s="22"/>
    </row>
    <row r="35" customFormat="false" ht="12.75" hidden="false" customHeight="false" outlineLevel="0" collapsed="false">
      <c r="A35" s="22"/>
      <c r="B35" s="159"/>
      <c r="C35" s="151"/>
      <c r="D35" s="160"/>
      <c r="E35" s="160"/>
      <c r="F35" s="161"/>
      <c r="G35" s="22"/>
      <c r="H35" s="154"/>
      <c r="I35" s="155"/>
      <c r="J35" s="162"/>
      <c r="K35" s="49"/>
      <c r="L35" s="27"/>
      <c r="M35" s="27"/>
      <c r="N35" s="27"/>
      <c r="O35" s="22"/>
    </row>
    <row r="36" customFormat="false" ht="12.75" hidden="false" customHeight="false" outlineLevel="0" collapsed="false">
      <c r="A36" s="22"/>
      <c r="B36" s="144" t="s">
        <v>60</v>
      </c>
      <c r="C36" s="53"/>
      <c r="D36" s="157" t="n">
        <v>-200000</v>
      </c>
      <c r="E36" s="157" t="n">
        <f aca="false">F36-D36</f>
        <v>0</v>
      </c>
      <c r="F36" s="149" t="n">
        <f aca="false">-75000-125000</f>
        <v>-200000</v>
      </c>
      <c r="G36" s="22"/>
      <c r="H36" s="147" t="n">
        <f aca="false">F36-L36</f>
        <v>0</v>
      </c>
      <c r="I36" s="148" t="n">
        <f aca="false">F36-M36</f>
        <v>0</v>
      </c>
      <c r="J36" s="158" t="n">
        <f aca="false">F36-N36</f>
        <v>0</v>
      </c>
      <c r="K36" s="49"/>
      <c r="L36" s="27" t="n">
        <v>-200000</v>
      </c>
      <c r="M36" s="27" t="n">
        <v>-200000</v>
      </c>
      <c r="N36" s="27" t="n">
        <v>-200000</v>
      </c>
      <c r="O36" s="22"/>
    </row>
    <row r="37" customFormat="false" ht="12.75" hidden="false" customHeight="false" outlineLevel="0" collapsed="false">
      <c r="A37" s="22"/>
      <c r="B37" s="159" t="s">
        <v>61</v>
      </c>
      <c r="C37" s="151"/>
      <c r="D37" s="160" t="n">
        <v>0</v>
      </c>
      <c r="E37" s="160" t="n">
        <f aca="false">F37-D37</f>
        <v>0</v>
      </c>
      <c r="F37" s="161" t="n">
        <f aca="false">Prudency!D1</f>
        <v>0</v>
      </c>
      <c r="G37" s="22"/>
      <c r="H37" s="154" t="n">
        <f aca="false">F37-L37</f>
        <v>0</v>
      </c>
      <c r="I37" s="155" t="n">
        <f aca="false">F37-M37</f>
        <v>0</v>
      </c>
      <c r="J37" s="162" t="n">
        <f aca="false">F37-N37</f>
        <v>0</v>
      </c>
      <c r="K37" s="49"/>
      <c r="L37" s="27" t="n">
        <v>0</v>
      </c>
      <c r="M37" s="27" t="n">
        <v>0</v>
      </c>
      <c r="N37" s="27" t="n">
        <v>0</v>
      </c>
      <c r="O37" s="22"/>
    </row>
    <row r="38" customFormat="false" ht="12.75" hidden="false" customHeight="false" outlineLevel="0" collapsed="false">
      <c r="A38" s="22"/>
      <c r="B38" s="144" t="s">
        <v>62</v>
      </c>
      <c r="C38" s="53"/>
      <c r="D38" s="157"/>
      <c r="E38" s="157"/>
      <c r="F38" s="149"/>
      <c r="G38" s="22"/>
      <c r="H38" s="147" t="n">
        <f aca="false">F38-L38</f>
        <v>0</v>
      </c>
      <c r="I38" s="148" t="n">
        <f aca="false">F38-M38</f>
        <v>0</v>
      </c>
      <c r="J38" s="158" t="n">
        <f aca="false">F38-N38</f>
        <v>0</v>
      </c>
      <c r="K38" s="49"/>
      <c r="L38" s="27"/>
      <c r="M38" s="27"/>
      <c r="N38" s="27"/>
      <c r="O38" s="22"/>
    </row>
    <row r="39" customFormat="false" ht="12.75" hidden="false" customHeight="false" outlineLevel="0" collapsed="false">
      <c r="A39" s="22"/>
      <c r="B39" s="159"/>
      <c r="C39" s="151"/>
      <c r="D39" s="160"/>
      <c r="E39" s="160"/>
      <c r="F39" s="161"/>
      <c r="G39" s="22"/>
      <c r="H39" s="154"/>
      <c r="I39" s="155"/>
      <c r="J39" s="162"/>
      <c r="K39" s="49"/>
      <c r="L39" s="27"/>
      <c r="M39" s="27"/>
      <c r="N39" s="27"/>
      <c r="O39" s="22"/>
    </row>
    <row r="40" customFormat="false" ht="12.75" hidden="false" customHeight="false" outlineLevel="0" collapsed="false">
      <c r="A40" s="22"/>
      <c r="B40" s="192" t="s">
        <v>24</v>
      </c>
      <c r="C40" s="193"/>
      <c r="D40" s="186" t="n">
        <v>-200000</v>
      </c>
      <c r="E40" s="186" t="n">
        <f aca="false">SUM(E36:E38)</f>
        <v>0</v>
      </c>
      <c r="F40" s="187" t="n">
        <f aca="false">SUM(F36:F38)</f>
        <v>-200000</v>
      </c>
      <c r="G40" s="22"/>
      <c r="H40" s="166" t="n">
        <f aca="false">SUM(H35:H39)</f>
        <v>0</v>
      </c>
      <c r="I40" s="167" t="n">
        <f aca="false">SUM(I35:I39)</f>
        <v>0</v>
      </c>
      <c r="J40" s="168" t="n">
        <f aca="false">F40-N40</f>
        <v>0</v>
      </c>
      <c r="K40" s="49"/>
      <c r="L40" s="169" t="n">
        <v>-200000</v>
      </c>
      <c r="M40" s="170" t="n">
        <v>-200000</v>
      </c>
      <c r="N40" s="171" t="n">
        <v>-200000</v>
      </c>
      <c r="O40" s="22"/>
    </row>
    <row r="41" customFormat="false" ht="13.5" hidden="false" customHeight="false" outlineLevel="0" collapsed="false">
      <c r="A41" s="22"/>
      <c r="B41" s="159"/>
      <c r="C41" s="151"/>
      <c r="D41" s="160"/>
      <c r="E41" s="194"/>
      <c r="F41" s="161"/>
      <c r="G41" s="22"/>
      <c r="H41" s="195"/>
      <c r="I41" s="196"/>
      <c r="J41" s="197"/>
      <c r="K41" s="49"/>
      <c r="L41" s="27"/>
      <c r="M41" s="27"/>
      <c r="N41" s="27"/>
      <c r="O41" s="22"/>
    </row>
    <row r="42" customFormat="false" ht="13.5" hidden="false" customHeight="false" outlineLevel="0" collapsed="false">
      <c r="A42" s="22"/>
      <c r="B42" s="188" t="s">
        <v>25</v>
      </c>
      <c r="C42" s="189"/>
      <c r="D42" s="198" t="n">
        <v>16638938.9364719</v>
      </c>
      <c r="E42" s="199" t="n">
        <f aca="false">E34+E40</f>
        <v>33632.7195171531</v>
      </c>
      <c r="F42" s="191" t="n">
        <f aca="false">F34+F40</f>
        <v>16672571.655989</v>
      </c>
      <c r="G42" s="22"/>
      <c r="H42" s="200" t="n">
        <f aca="false">H34+H40</f>
        <v>33632.7195171531</v>
      </c>
      <c r="I42" s="201" t="n">
        <f aca="false">I34+I40</f>
        <v>33632.7195171531</v>
      </c>
      <c r="J42" s="202" t="n">
        <f aca="false">J34+J40</f>
        <v>5038062.7600419</v>
      </c>
      <c r="K42" s="49"/>
      <c r="L42" s="169" t="n">
        <v>16638938.9364719</v>
      </c>
      <c r="M42" s="170" t="n">
        <v>16638938.9364719</v>
      </c>
      <c r="N42" s="171" t="n">
        <v>11634508.8959471</v>
      </c>
      <c r="O42" s="22"/>
    </row>
    <row r="43" customFormat="false" ht="13.5" hidden="false" customHeight="false" outlineLevel="0" collapsed="false">
      <c r="A43" s="22"/>
      <c r="B43" s="22"/>
      <c r="C43" s="22"/>
      <c r="D43" s="27"/>
      <c r="E43" s="27"/>
      <c r="F43" s="27"/>
      <c r="G43" s="22"/>
      <c r="H43" s="29"/>
      <c r="I43" s="30"/>
      <c r="J43" s="29"/>
      <c r="K43" s="49"/>
      <c r="L43" s="27"/>
      <c r="M43" s="27"/>
      <c r="N43" s="27"/>
      <c r="O43" s="22"/>
    </row>
    <row r="44" customFormat="false" ht="19.5" hidden="false" customHeight="false" outlineLevel="0" collapsed="false">
      <c r="A44" s="22"/>
      <c r="B44" s="203" t="s">
        <v>63</v>
      </c>
      <c r="C44" s="203"/>
      <c r="D44" s="203"/>
      <c r="E44" s="203"/>
      <c r="F44" s="203"/>
      <c r="G44" s="203"/>
      <c r="H44" s="203"/>
      <c r="I44" s="203"/>
      <c r="J44" s="203"/>
      <c r="K44" s="49"/>
      <c r="L44" s="27"/>
      <c r="M44" s="27"/>
      <c r="N44" s="27"/>
      <c r="O44" s="22"/>
    </row>
    <row r="45" customFormat="false" ht="15" hidden="false" customHeight="true" outlineLevel="0" collapsed="false">
      <c r="A45" s="22"/>
      <c r="B45" s="204"/>
      <c r="C45" s="205"/>
      <c r="D45" s="205"/>
      <c r="E45" s="205"/>
      <c r="F45" s="205"/>
      <c r="G45" s="206"/>
      <c r="H45" s="206"/>
      <c r="I45" s="206"/>
      <c r="J45" s="207"/>
      <c r="K45" s="49"/>
      <c r="L45" s="27"/>
      <c r="M45" s="27"/>
      <c r="N45" s="27"/>
      <c r="O45" s="22"/>
    </row>
    <row r="46" customFormat="false" ht="15" hidden="false" customHeight="true" outlineLevel="0" collapsed="false">
      <c r="A46" s="22"/>
      <c r="B46" s="208"/>
      <c r="C46" s="209"/>
      <c r="D46" s="209"/>
      <c r="E46" s="209"/>
      <c r="F46" s="209"/>
      <c r="G46" s="210"/>
      <c r="H46" s="210"/>
      <c r="I46" s="210"/>
      <c r="J46" s="211"/>
      <c r="K46" s="49"/>
      <c r="L46" s="27"/>
      <c r="M46" s="27"/>
      <c r="N46" s="27"/>
      <c r="O46" s="22"/>
    </row>
    <row r="47" customFormat="false" ht="15" hidden="false" customHeight="true" outlineLevel="0" collapsed="false">
      <c r="A47" s="22"/>
      <c r="B47" s="208"/>
      <c r="C47" s="209"/>
      <c r="D47" s="209"/>
      <c r="E47" s="209"/>
      <c r="F47" s="209"/>
      <c r="G47" s="210"/>
      <c r="H47" s="210"/>
      <c r="I47" s="210"/>
      <c r="J47" s="211"/>
      <c r="K47" s="49"/>
      <c r="L47" s="27"/>
      <c r="M47" s="27"/>
      <c r="N47" s="27"/>
      <c r="O47" s="22"/>
    </row>
    <row r="48" customFormat="false" ht="15" hidden="false" customHeight="true" outlineLevel="0" collapsed="false">
      <c r="A48" s="22"/>
      <c r="B48" s="208"/>
      <c r="C48" s="209"/>
      <c r="D48" s="209"/>
      <c r="E48" s="209"/>
      <c r="F48" s="209"/>
      <c r="G48" s="210"/>
      <c r="H48" s="210"/>
      <c r="I48" s="210"/>
      <c r="J48" s="211"/>
      <c r="K48" s="49"/>
      <c r="L48" s="27"/>
      <c r="M48" s="27"/>
      <c r="N48" s="27"/>
      <c r="O48" s="22"/>
    </row>
    <row r="49" customFormat="false" ht="15" hidden="false" customHeight="true" outlineLevel="0" collapsed="false">
      <c r="A49" s="22"/>
      <c r="B49" s="208"/>
      <c r="C49" s="209"/>
      <c r="D49" s="209"/>
      <c r="E49" s="209"/>
      <c r="F49" s="209"/>
      <c r="G49" s="210"/>
      <c r="H49" s="210"/>
      <c r="I49" s="210"/>
      <c r="J49" s="211"/>
      <c r="K49" s="49"/>
      <c r="L49" s="27"/>
      <c r="M49" s="27"/>
      <c r="N49" s="27"/>
      <c r="O49" s="22"/>
    </row>
    <row r="50" customFormat="false" ht="15" hidden="false" customHeight="true" outlineLevel="0" collapsed="false">
      <c r="A50" s="22"/>
      <c r="B50" s="208"/>
      <c r="C50" s="209"/>
      <c r="D50" s="209"/>
      <c r="E50" s="209"/>
      <c r="F50" s="209"/>
      <c r="G50" s="210"/>
      <c r="H50" s="210"/>
      <c r="I50" s="210"/>
      <c r="J50" s="211"/>
      <c r="K50" s="49"/>
      <c r="L50" s="27"/>
      <c r="M50" s="27"/>
      <c r="N50" s="27"/>
      <c r="O50" s="22"/>
    </row>
    <row r="51" customFormat="false" ht="13.5" hidden="false" customHeight="false" outlineLevel="0" collapsed="false">
      <c r="A51" s="22"/>
      <c r="B51" s="212"/>
      <c r="C51" s="213"/>
      <c r="D51" s="214"/>
      <c r="E51" s="214"/>
      <c r="F51" s="214"/>
      <c r="G51" s="213"/>
      <c r="H51" s="215"/>
      <c r="I51" s="216"/>
      <c r="J51" s="217"/>
      <c r="K51" s="49"/>
      <c r="L51" s="27"/>
      <c r="M51" s="27"/>
      <c r="N51" s="27"/>
      <c r="O51" s="22"/>
    </row>
    <row r="52" customFormat="false" ht="12.75" hidden="false" customHeight="false" outlineLevel="0" collapsed="false">
      <c r="A52" s="22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7"/>
      <c r="M52" s="27"/>
      <c r="N52" s="27"/>
      <c r="O52" s="22"/>
    </row>
    <row r="53" customFormat="false" ht="19.5" hidden="false" customHeight="false" outlineLevel="0" collapsed="false">
      <c r="A53" s="22"/>
      <c r="B53" s="218" t="s">
        <v>28</v>
      </c>
      <c r="C53" s="125" t="s">
        <v>29</v>
      </c>
      <c r="D53" s="126" t="s">
        <v>30</v>
      </c>
      <c r="E53" s="27"/>
      <c r="F53" s="27"/>
      <c r="G53" s="22"/>
      <c r="H53" s="22"/>
      <c r="I53" s="22"/>
      <c r="J53" s="22"/>
      <c r="K53" s="27"/>
      <c r="L53" s="22"/>
      <c r="M53" s="22"/>
      <c r="N53" s="22"/>
      <c r="O53" s="22"/>
    </row>
    <row r="54" customFormat="false" ht="12.75" hidden="false" customHeight="false" outlineLevel="0" collapsed="false">
      <c r="A54" s="22"/>
      <c r="B54" s="127"/>
      <c r="C54" s="128" t="s">
        <v>31</v>
      </c>
      <c r="D54" s="128" t="s">
        <v>31</v>
      </c>
      <c r="E54" s="27"/>
      <c r="F54" s="27"/>
      <c r="G54" s="22"/>
      <c r="H54" s="22"/>
      <c r="I54" s="22"/>
      <c r="J54" s="22"/>
      <c r="K54" s="27"/>
      <c r="L54" s="22"/>
      <c r="M54" s="22"/>
      <c r="N54" s="22"/>
      <c r="O54" s="22"/>
    </row>
    <row r="55" customFormat="false" ht="12.75" hidden="false" customHeight="false" outlineLevel="0" collapsed="false">
      <c r="A55" s="22"/>
      <c r="B55" s="129" t="s">
        <v>32</v>
      </c>
      <c r="C55" s="219" t="n">
        <f aca="false">(([12]Control!$G$27^2)+('Equity VaR'!F23^2)+([13]VAR!$H$30^2))^0.5</f>
        <v>2021468.6611322</v>
      </c>
      <c r="D55" s="131" t="n">
        <v>5000000</v>
      </c>
      <c r="E55" s="27"/>
      <c r="F55" s="27"/>
      <c r="G55" s="22"/>
      <c r="H55" s="22"/>
      <c r="I55" s="22"/>
      <c r="J55" s="22"/>
      <c r="K55" s="27"/>
      <c r="L55" s="22"/>
      <c r="M55" s="22"/>
      <c r="N55" s="22"/>
      <c r="O55" s="22"/>
    </row>
    <row r="56" customFormat="false" ht="12.75" hidden="false" customHeight="false" outlineLevel="0" collapsed="false">
      <c r="A56" s="22"/>
      <c r="B56" s="129" t="s">
        <v>33</v>
      </c>
      <c r="C56" s="219" t="n">
        <f aca="false">'5. Max DV01'!H1+'5. Max DV01'!K2+[13]VAR!$F$27</f>
        <v>423104.204964</v>
      </c>
      <c r="D56" s="131" t="n">
        <v>750000</v>
      </c>
      <c r="E56" s="27"/>
      <c r="F56" s="27"/>
      <c r="G56" s="22"/>
      <c r="H56" s="22"/>
      <c r="I56" s="22"/>
      <c r="J56" s="22"/>
      <c r="K56" s="27"/>
      <c r="L56" s="22"/>
      <c r="M56" s="22"/>
      <c r="N56" s="22"/>
      <c r="O56" s="22"/>
    </row>
    <row r="57" customFormat="false" ht="12.75" hidden="false" customHeight="false" outlineLevel="0" collapsed="false">
      <c r="A57" s="22"/>
      <c r="B57" s="132" t="s">
        <v>64</v>
      </c>
      <c r="C57" s="220" t="n">
        <f aca="false">max_pos_dv01_cds</f>
        <v>99999.993972</v>
      </c>
      <c r="D57" s="134" t="n">
        <v>50000</v>
      </c>
      <c r="E57" s="27"/>
      <c r="F57" s="27"/>
      <c r="G57" s="22"/>
      <c r="H57" s="22"/>
      <c r="I57" s="22"/>
      <c r="J57" s="22"/>
      <c r="K57" s="27"/>
      <c r="L57" s="22"/>
      <c r="M57" s="22"/>
      <c r="N57" s="22"/>
      <c r="O57" s="22"/>
    </row>
    <row r="58" customFormat="false" ht="12.75" hidden="false" customHeight="false" outlineLevel="0" collapsed="false">
      <c r="A58" s="22"/>
      <c r="B58" s="22"/>
      <c r="C58" s="22"/>
      <c r="D58" s="27"/>
      <c r="E58" s="27"/>
      <c r="F58" s="27"/>
      <c r="G58" s="22"/>
      <c r="H58" s="29"/>
      <c r="I58" s="29"/>
      <c r="J58" s="29"/>
      <c r="K58" s="22"/>
      <c r="L58" s="27"/>
      <c r="M58" s="27"/>
      <c r="N58" s="27"/>
      <c r="O58" s="22"/>
    </row>
    <row r="59" customFormat="false" ht="19.5" hidden="false" customHeight="false" outlineLevel="0" collapsed="false">
      <c r="A59" s="22"/>
      <c r="B59" s="218" t="s">
        <v>65</v>
      </c>
      <c r="C59" s="22"/>
      <c r="D59" s="29"/>
      <c r="E59" s="30"/>
      <c r="F59" s="29"/>
      <c r="G59" s="22"/>
      <c r="H59" s="29"/>
      <c r="I59" s="29"/>
      <c r="J59" s="29"/>
      <c r="K59" s="22"/>
      <c r="L59" s="27"/>
      <c r="M59" s="27"/>
      <c r="N59" s="27"/>
      <c r="O59" s="22"/>
    </row>
    <row r="60" customFormat="false" ht="12.75" hidden="false" customHeight="false" outlineLevel="0" collapsed="false">
      <c r="A60" s="22"/>
      <c r="B60" s="29"/>
      <c r="C60" s="29"/>
      <c r="D60" s="49"/>
      <c r="E60" s="27"/>
      <c r="F60" s="29"/>
      <c r="G60" s="22"/>
      <c r="H60" s="29"/>
      <c r="I60" s="29"/>
      <c r="J60" s="29"/>
      <c r="K60" s="22"/>
      <c r="L60" s="27"/>
      <c r="M60" s="27"/>
      <c r="N60" s="27"/>
      <c r="O60" s="22"/>
    </row>
    <row r="61" customFormat="false" ht="12.75" hidden="false" customHeight="false" outlineLevel="0" collapsed="false">
      <c r="A61" s="22"/>
      <c r="B61" s="221" t="s">
        <v>66</v>
      </c>
      <c r="C61" s="29" t="s">
        <v>67</v>
      </c>
      <c r="D61" s="22"/>
      <c r="E61" s="222" t="s">
        <v>68</v>
      </c>
      <c r="F61" s="29" t="s">
        <v>69</v>
      </c>
      <c r="G61" s="22"/>
      <c r="H61" s="29"/>
      <c r="I61" s="29"/>
      <c r="J61" s="29"/>
      <c r="K61" s="22"/>
      <c r="L61" s="27"/>
      <c r="M61" s="27"/>
      <c r="N61" s="27"/>
      <c r="O61" s="22"/>
    </row>
    <row r="62" customFormat="false" ht="12.75" hidden="false" customHeight="false" outlineLevel="0" collapsed="false">
      <c r="A62" s="22"/>
      <c r="B62" s="223"/>
      <c r="C62" s="29"/>
      <c r="D62" s="22"/>
      <c r="E62" s="75"/>
      <c r="F62" s="29"/>
      <c r="G62" s="22"/>
      <c r="H62" s="29"/>
      <c r="I62" s="29"/>
      <c r="J62" s="29"/>
      <c r="K62" s="22"/>
      <c r="L62" s="27"/>
      <c r="M62" s="27"/>
      <c r="N62" s="27"/>
      <c r="O62" s="22"/>
    </row>
    <row r="63" customFormat="false" ht="12.75" hidden="false" customHeight="false" outlineLevel="0" collapsed="false">
      <c r="A63" s="22"/>
      <c r="B63" s="221" t="s">
        <v>70</v>
      </c>
      <c r="C63" s="29" t="s">
        <v>67</v>
      </c>
      <c r="D63" s="22"/>
      <c r="E63" s="222" t="s">
        <v>68</v>
      </c>
      <c r="F63" s="29" t="s">
        <v>69</v>
      </c>
      <c r="G63" s="22"/>
      <c r="H63" s="29"/>
      <c r="I63" s="29"/>
      <c r="J63" s="29"/>
      <c r="K63" s="22"/>
      <c r="L63" s="27"/>
      <c r="M63" s="27"/>
      <c r="N63" s="27"/>
      <c r="O63" s="22"/>
    </row>
    <row r="64" customFormat="false" ht="12.75" hidden="false" customHeight="false" outlineLevel="0" collapsed="false">
      <c r="A64" s="22"/>
      <c r="B64" s="22"/>
      <c r="C64" s="22"/>
      <c r="D64" s="27"/>
      <c r="E64" s="27"/>
      <c r="F64" s="27"/>
      <c r="G64" s="22"/>
      <c r="H64" s="29"/>
      <c r="I64" s="29"/>
      <c r="J64" s="29"/>
      <c r="K64" s="22"/>
      <c r="L64" s="27"/>
      <c r="M64" s="27"/>
      <c r="N64" s="27"/>
      <c r="O64" s="22"/>
    </row>
  </sheetData>
  <mergeCells count="2">
    <mergeCell ref="B2:F2"/>
    <mergeCell ref="B44:J44"/>
  </mergeCells>
  <printOptions headings="false" gridLines="true" gridLinesSet="true" horizontalCentered="false" verticalCentered="false"/>
  <pageMargins left="0.747916666666667" right="0.747916666666667" top="0.984027777777778" bottom="0.984027777777778" header="0.511805555555556" footer="0.511805555555556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&amp;C&amp;A</oddHeader>
    <oddFooter>&amp;LS:\Reporting Financial\Credit\Credit trading\DPR\FRONT_MTM\&amp;F&amp;RPage  &amp;P  of  &amp;N
&amp;D &amp;T</oddFooter>
  </headerFooter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1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29" activeCellId="0" sqref="H2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1" style="389" width="13.85"/>
  </cols>
  <sheetData>
    <row r="1" customFormat="false" ht="12.75" hidden="false" customHeight="false" outlineLevel="0" collapsed="false">
      <c r="D1" s="571" t="n">
        <f aca="false">SUM(D3:D12)</f>
        <v>0</v>
      </c>
    </row>
    <row r="2" customFormat="false" ht="12.75" hidden="false" customHeight="false" outlineLevel="0" collapsed="false">
      <c r="A2" s="389" t="s">
        <v>479</v>
      </c>
      <c r="B2" s="389" t="s">
        <v>547</v>
      </c>
    </row>
    <row r="3" customFormat="false" ht="15.75" hidden="false" customHeight="false" outlineLevel="0" collapsed="false">
      <c r="A3" s="389" t="n">
        <v>36615</v>
      </c>
      <c r="B3" s="389" t="s">
        <v>155</v>
      </c>
      <c r="C3" s="572" t="n">
        <v>0</v>
      </c>
      <c r="D3" s="572" t="n">
        <f aca="true">C3/INDIRECT(B3)</f>
        <v>0</v>
      </c>
      <c r="E3" s="573" t="s">
        <v>609</v>
      </c>
    </row>
    <row r="4" customFormat="false" ht="15.75" hidden="false" customHeight="false" outlineLevel="0" collapsed="false">
      <c r="C4" s="572"/>
      <c r="D4" s="572"/>
      <c r="E4" s="572" t="s">
        <v>610</v>
      </c>
      <c r="F4" s="572"/>
    </row>
    <row r="5" customFormat="false" ht="15.75" hidden="false" customHeight="false" outlineLevel="0" collapsed="false">
      <c r="C5" s="572"/>
      <c r="D5" s="572"/>
      <c r="E5" s="572"/>
      <c r="F5" s="572"/>
    </row>
    <row r="6" customFormat="false" ht="15.75" hidden="false" customHeight="false" outlineLevel="0" collapsed="false">
      <c r="C6" s="572"/>
      <c r="D6" s="572"/>
      <c r="E6" s="572"/>
      <c r="F6" s="572"/>
    </row>
    <row r="7" customFormat="false" ht="15.75" hidden="false" customHeight="false" outlineLevel="0" collapsed="false">
      <c r="C7" s="572"/>
      <c r="D7" s="572"/>
      <c r="E7" s="572"/>
      <c r="F7" s="572"/>
    </row>
    <row r="8" customFormat="false" ht="15.75" hidden="false" customHeight="false" outlineLevel="0" collapsed="false">
      <c r="C8" s="572"/>
      <c r="D8" s="572"/>
      <c r="E8" s="572"/>
      <c r="F8" s="572"/>
    </row>
    <row r="9" customFormat="false" ht="15.75" hidden="false" customHeight="false" outlineLevel="0" collapsed="false">
      <c r="C9" s="572"/>
      <c r="D9" s="572"/>
      <c r="E9" s="572"/>
      <c r="F9" s="572"/>
    </row>
    <row r="10" customFormat="false" ht="15.75" hidden="false" customHeight="false" outlineLevel="0" collapsed="false">
      <c r="E10" s="572"/>
      <c r="F10" s="572"/>
    </row>
    <row r="11" customFormat="false" ht="15.75" hidden="false" customHeight="false" outlineLevel="0" collapsed="false">
      <c r="E11" s="572"/>
      <c r="F11" s="572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1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F24" activeCellId="0" sqref="F2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4" min="4" style="0" width="9.56"/>
    <col collapsed="false" customWidth="true" hidden="false" outlineLevel="0" max="5" min="5" style="286" width="9.99"/>
  </cols>
  <sheetData>
    <row r="1" customFormat="false" ht="12.75" hidden="false" customHeight="false" outlineLevel="0" collapsed="false">
      <c r="A1" s="0" t="s">
        <v>611</v>
      </c>
      <c r="E1" s="286" t="n">
        <f aca="false">SUM(E3:E22)</f>
        <v>339945</v>
      </c>
      <c r="F1" s="286" t="n">
        <f aca="false">[19]ExpectedBrokerage!$D$26</f>
        <v>458220.9796902</v>
      </c>
    </row>
    <row r="3" customFormat="false" ht="12.75" hidden="false" customHeight="false" outlineLevel="0" collapsed="false">
      <c r="A3" s="0" t="s">
        <v>612</v>
      </c>
      <c r="B3" s="0" t="s">
        <v>155</v>
      </c>
      <c r="E3" s="286" t="n">
        <v>49945</v>
      </c>
      <c r="F3" s="0" t="s">
        <v>613</v>
      </c>
    </row>
    <row r="4" customFormat="false" ht="12.75" hidden="false" customHeight="false" outlineLevel="0" collapsed="false">
      <c r="A4" s="0" t="s">
        <v>612</v>
      </c>
      <c r="B4" s="0" t="s">
        <v>155</v>
      </c>
      <c r="D4" s="389" t="n">
        <v>36937</v>
      </c>
      <c r="E4" s="286" t="n">
        <v>10000</v>
      </c>
    </row>
    <row r="5" customFormat="false" ht="12.75" hidden="false" customHeight="false" outlineLevel="0" collapsed="false">
      <c r="A5" s="0" t="s">
        <v>612</v>
      </c>
      <c r="B5" s="0" t="s">
        <v>155</v>
      </c>
      <c r="D5" s="389" t="n">
        <v>36938</v>
      </c>
      <c r="E5" s="286" t="n">
        <v>10000</v>
      </c>
    </row>
    <row r="6" customFormat="false" ht="12.75" hidden="false" customHeight="false" outlineLevel="0" collapsed="false">
      <c r="A6" s="0" t="s">
        <v>612</v>
      </c>
      <c r="B6" s="0" t="s">
        <v>155</v>
      </c>
      <c r="D6" s="389" t="n">
        <v>36941</v>
      </c>
      <c r="E6" s="286" t="n">
        <v>10000</v>
      </c>
    </row>
    <row r="7" customFormat="false" ht="12.75" hidden="false" customHeight="false" outlineLevel="0" collapsed="false">
      <c r="A7" s="0" t="s">
        <v>612</v>
      </c>
      <c r="B7" s="0" t="s">
        <v>155</v>
      </c>
      <c r="D7" s="389" t="n">
        <v>36942</v>
      </c>
      <c r="E7" s="286" t="n">
        <v>20000</v>
      </c>
    </row>
    <row r="8" customFormat="false" ht="12.75" hidden="false" customHeight="false" outlineLevel="0" collapsed="false">
      <c r="A8" s="0" t="s">
        <v>612</v>
      </c>
      <c r="B8" s="0" t="s">
        <v>155</v>
      </c>
      <c r="D8" s="389" t="n">
        <v>36943</v>
      </c>
      <c r="E8" s="286" t="n">
        <v>20000</v>
      </c>
    </row>
    <row r="9" customFormat="false" ht="12.75" hidden="false" customHeight="false" outlineLevel="0" collapsed="false">
      <c r="A9" s="0" t="s">
        <v>612</v>
      </c>
      <c r="B9" s="0" t="s">
        <v>155</v>
      </c>
      <c r="D9" s="389" t="n">
        <v>36944</v>
      </c>
      <c r="E9" s="286" t="n">
        <v>20000</v>
      </c>
    </row>
    <row r="10" customFormat="false" ht="12.75" hidden="false" customHeight="false" outlineLevel="0" collapsed="false">
      <c r="A10" s="0" t="s">
        <v>612</v>
      </c>
      <c r="B10" s="0" t="s">
        <v>155</v>
      </c>
      <c r="D10" s="389" t="n">
        <v>36945</v>
      </c>
      <c r="E10" s="286" t="n">
        <v>20000</v>
      </c>
    </row>
    <row r="11" customFormat="false" ht="12.75" hidden="false" customHeight="false" outlineLevel="0" collapsed="false">
      <c r="A11" s="0" t="s">
        <v>612</v>
      </c>
      <c r="B11" s="0" t="s">
        <v>155</v>
      </c>
      <c r="D11" s="389" t="n">
        <v>36948</v>
      </c>
      <c r="E11" s="286" t="n">
        <v>20000</v>
      </c>
    </row>
    <row r="12" customFormat="false" ht="12.75" hidden="false" customHeight="false" outlineLevel="0" collapsed="false">
      <c r="A12" s="0" t="s">
        <v>612</v>
      </c>
      <c r="B12" s="0" t="s">
        <v>155</v>
      </c>
      <c r="D12" s="389" t="n">
        <v>36949</v>
      </c>
      <c r="E12" s="286" t="n">
        <v>20000</v>
      </c>
    </row>
    <row r="13" customFormat="false" ht="12.75" hidden="false" customHeight="false" outlineLevel="0" collapsed="false">
      <c r="A13" s="0" t="s">
        <v>612</v>
      </c>
      <c r="B13" s="0" t="s">
        <v>155</v>
      </c>
      <c r="D13" s="389" t="n">
        <v>36950</v>
      </c>
      <c r="E13" s="286" t="n">
        <v>20000</v>
      </c>
    </row>
    <row r="14" customFormat="false" ht="12.75" hidden="false" customHeight="false" outlineLevel="0" collapsed="false">
      <c r="A14" s="0" t="s">
        <v>612</v>
      </c>
      <c r="B14" s="0" t="s">
        <v>155</v>
      </c>
      <c r="D14" s="389" t="n">
        <v>36951</v>
      </c>
      <c r="E14" s="286" t="n">
        <v>20000</v>
      </c>
    </row>
    <row r="15" customFormat="false" ht="12.75" hidden="false" customHeight="false" outlineLevel="0" collapsed="false">
      <c r="A15" s="0" t="s">
        <v>612</v>
      </c>
      <c r="B15" s="0" t="s">
        <v>155</v>
      </c>
      <c r="D15" s="389" t="n">
        <v>36952</v>
      </c>
      <c r="E15" s="286" t="n">
        <v>20000</v>
      </c>
    </row>
    <row r="16" customFormat="false" ht="12.75" hidden="false" customHeight="false" outlineLevel="0" collapsed="false">
      <c r="A16" s="0" t="s">
        <v>612</v>
      </c>
      <c r="B16" s="0" t="s">
        <v>155</v>
      </c>
      <c r="D16" s="389" t="n">
        <v>36955</v>
      </c>
      <c r="E16" s="286" t="n">
        <v>20000</v>
      </c>
    </row>
    <row r="17" customFormat="false" ht="12.75" hidden="false" customHeight="false" outlineLevel="0" collapsed="false">
      <c r="A17" s="0" t="s">
        <v>612</v>
      </c>
      <c r="B17" s="0" t="s">
        <v>155</v>
      </c>
      <c r="D17" s="389" t="n">
        <v>36956</v>
      </c>
      <c r="E17" s="286" t="n">
        <v>20000</v>
      </c>
    </row>
    <row r="18" customFormat="false" ht="12.75" hidden="false" customHeight="false" outlineLevel="0" collapsed="false">
      <c r="A18" s="0" t="s">
        <v>612</v>
      </c>
      <c r="B18" s="0" t="s">
        <v>155</v>
      </c>
      <c r="D18" s="389" t="n">
        <v>36957</v>
      </c>
      <c r="E18" s="286" t="n">
        <v>20000</v>
      </c>
    </row>
    <row r="19" customFormat="false" ht="12.75" hidden="false" customHeight="false" outlineLevel="0" collapsed="false">
      <c r="A19" s="0" t="s">
        <v>612</v>
      </c>
      <c r="B19" s="0" t="s">
        <v>155</v>
      </c>
      <c r="D19" s="389" t="n">
        <v>36958</v>
      </c>
      <c r="E19" s="286" t="n">
        <v>20000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P1386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0" ySplit="1" topLeftCell="BM353" activePane="bottomLeft" state="frozen"/>
      <selection pane="topLeft" activeCell="A1" activeCellId="0" sqref="A1"/>
      <selection pane="bottomLeft" activeCell="A381" activeCellId="0" sqref="A381:IV38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9.85"/>
    <col collapsed="false" customWidth="true" hidden="false" outlineLevel="0" max="2" min="2" style="0" width="26.84"/>
    <col collapsed="false" customWidth="true" hidden="false" outlineLevel="0" max="3" min="3" style="0" width="20.41"/>
    <col collapsed="false" customWidth="true" hidden="true" outlineLevel="0" max="4" min="4" style="0" width="26.84"/>
    <col collapsed="false" customWidth="true" hidden="false" outlineLevel="0" max="5" min="5" style="0" width="8.56"/>
    <col collapsed="false" customWidth="true" hidden="false" outlineLevel="0" max="6" min="6" style="0" width="12.7"/>
    <col collapsed="false" customWidth="true" hidden="true" outlineLevel="0" max="7" min="7" style="0" width="9.28"/>
    <col collapsed="false" customWidth="true" hidden="true" outlineLevel="0" max="8" min="8" style="0" width="12.42"/>
    <col collapsed="false" customWidth="true" hidden="true" outlineLevel="0" max="9" min="9" style="0" width="18.56"/>
    <col collapsed="false" customWidth="true" hidden="true" outlineLevel="0" max="10" min="10" style="0" width="19.56"/>
    <col collapsed="false" customWidth="true" hidden="true" outlineLevel="0" max="11" min="11" style="0" width="15.41"/>
    <col collapsed="false" customWidth="true" hidden="true" outlineLevel="0" max="12" min="12" style="0" width="16.56"/>
    <col collapsed="false" customWidth="true" hidden="true" outlineLevel="0" max="15" min="13" style="0" width="12.56"/>
    <col collapsed="false" customWidth="true" hidden="true" outlineLevel="0" max="16" min="16" style="0" width="18.99"/>
    <col collapsed="false" customWidth="true" hidden="true" outlineLevel="0" max="17" min="17" style="0" width="18.85"/>
    <col collapsed="false" customWidth="true" hidden="true" outlineLevel="0" max="18" min="18" style="0" width="18.28"/>
    <col collapsed="false" customWidth="true" hidden="true" outlineLevel="0" max="19" min="19" style="0" width="19.14"/>
    <col collapsed="false" customWidth="true" hidden="true" outlineLevel="0" max="20" min="20" style="0" width="13.28"/>
    <col collapsed="false" customWidth="true" hidden="false" outlineLevel="0" max="21" min="21" style="0" width="18.14"/>
    <col collapsed="false" customWidth="true" hidden="false" outlineLevel="0" max="22" min="22" style="0" width="17.28"/>
    <col collapsed="false" customWidth="true" hidden="false" outlineLevel="0" max="23" min="23" style="0" width="22.14"/>
    <col collapsed="false" customWidth="true" hidden="false" outlineLevel="0" max="24" min="24" style="0" width="12.99"/>
    <col collapsed="false" customWidth="true" hidden="false" outlineLevel="0" max="25" min="25" style="0" width="12.56"/>
    <col collapsed="false" customWidth="true" hidden="false" outlineLevel="0" max="26" min="26" style="306" width="12.56"/>
    <col collapsed="false" customWidth="true" hidden="false" outlineLevel="0" max="27" min="27" style="0" width="8.7"/>
    <col collapsed="false" customWidth="true" hidden="false" outlineLevel="0" max="28" min="28" style="0" width="18.14"/>
    <col collapsed="false" customWidth="true" hidden="false" outlineLevel="0" max="30" min="29" style="0" width="17.28"/>
    <col collapsed="false" customWidth="true" hidden="false" outlineLevel="0" max="31" min="31" style="0" width="14.85"/>
    <col collapsed="false" customWidth="true" hidden="false" outlineLevel="0" max="32" min="32" style="0" width="19.28"/>
    <col collapsed="false" customWidth="true" hidden="false" outlineLevel="0" max="33" min="33" style="0" width="21.13"/>
    <col collapsed="false" customWidth="true" hidden="false" outlineLevel="0" max="34" min="34" style="0" width="10.28"/>
    <col collapsed="false" customWidth="true" hidden="false" outlineLevel="0" max="35" min="35" style="0" width="10.41"/>
    <col collapsed="false" customWidth="true" hidden="false" outlineLevel="0" max="36" min="36" style="0" width="10.56"/>
    <col collapsed="false" customWidth="true" hidden="false" outlineLevel="0" max="38" min="37" style="0" width="10.99"/>
    <col collapsed="false" customWidth="true" hidden="false" outlineLevel="0" max="39" min="39" style="0" width="7.42"/>
    <col collapsed="false" customWidth="true" hidden="false" outlineLevel="0" max="40" min="40" style="0" width="13.14"/>
    <col collapsed="false" customWidth="true" hidden="false" outlineLevel="0" max="41" min="41" style="0" width="13.28"/>
    <col collapsed="false" customWidth="true" hidden="false" outlineLevel="0" max="42" min="42" style="0" width="17.85"/>
  </cols>
  <sheetData>
    <row r="1" customFormat="false" ht="12.75" hidden="false" customHeight="false" outlineLevel="0" collapsed="false">
      <c r="A1" s="0" t="s">
        <v>79</v>
      </c>
      <c r="B1" s="0" t="s">
        <v>80</v>
      </c>
      <c r="C1" s="0" t="s">
        <v>81</v>
      </c>
      <c r="D1" s="0" t="s">
        <v>82</v>
      </c>
      <c r="E1" s="0" t="s">
        <v>614</v>
      </c>
      <c r="F1" s="0" t="s">
        <v>615</v>
      </c>
      <c r="G1" s="0" t="s">
        <v>89</v>
      </c>
      <c r="H1" s="0" t="s">
        <v>90</v>
      </c>
      <c r="I1" s="0" t="s">
        <v>91</v>
      </c>
      <c r="J1" s="0" t="s">
        <v>118</v>
      </c>
      <c r="K1" s="0" t="s">
        <v>119</v>
      </c>
      <c r="L1" s="0" t="s">
        <v>120</v>
      </c>
      <c r="M1" s="0" t="s">
        <v>121</v>
      </c>
      <c r="N1" s="0" t="s">
        <v>122</v>
      </c>
      <c r="O1" s="0" t="s">
        <v>123</v>
      </c>
      <c r="P1" s="0" t="s">
        <v>124</v>
      </c>
      <c r="Q1" s="0" t="s">
        <v>125</v>
      </c>
      <c r="R1" s="0" t="s">
        <v>126</v>
      </c>
      <c r="S1" s="0" t="s">
        <v>127</v>
      </c>
      <c r="T1" s="0" t="s">
        <v>7</v>
      </c>
      <c r="U1" s="0" t="s">
        <v>128</v>
      </c>
      <c r="V1" s="0" t="s">
        <v>129</v>
      </c>
      <c r="W1" s="0" t="s">
        <v>130</v>
      </c>
      <c r="X1" s="0" t="s">
        <v>131</v>
      </c>
      <c r="Y1" s="574" t="s">
        <v>616</v>
      </c>
      <c r="Z1" s="574" t="s">
        <v>15</v>
      </c>
    </row>
    <row r="2" customFormat="false" ht="12.75" hidden="false" customHeight="false" outlineLevel="0" collapsed="false">
      <c r="A2" s="0" t="s">
        <v>2</v>
      </c>
      <c r="B2" s="0" t="s">
        <v>104</v>
      </c>
      <c r="C2" s="0" t="s">
        <v>274</v>
      </c>
      <c r="D2" s="0" t="s">
        <v>116</v>
      </c>
      <c r="E2" s="0" t="n">
        <v>1</v>
      </c>
      <c r="F2" s="0" t="n">
        <v>307</v>
      </c>
      <c r="G2" s="0" t="s">
        <v>272</v>
      </c>
      <c r="H2" s="0" t="n">
        <v>-15000000</v>
      </c>
      <c r="I2" s="0" t="n">
        <v>8588.494574</v>
      </c>
      <c r="J2" s="0" t="n">
        <v>93.584443</v>
      </c>
      <c r="K2" s="0" t="n">
        <v>89.971002</v>
      </c>
      <c r="L2" s="0" t="n">
        <v>-2.20036595431453</v>
      </c>
      <c r="M2" s="0" t="n">
        <v>-18897.8310594447</v>
      </c>
      <c r="N2" s="0" t="n">
        <v>-484.751205</v>
      </c>
      <c r="O2" s="0" t="n">
        <v>0</v>
      </c>
      <c r="P2" s="0" t="n">
        <v>-19382.5822644447</v>
      </c>
      <c r="Q2" s="0" t="n">
        <v>233324.215947</v>
      </c>
      <c r="R2" s="0" t="n">
        <v>214292.079032</v>
      </c>
      <c r="S2" s="0" t="n">
        <v>-19032.136915</v>
      </c>
      <c r="T2" s="0" t="n">
        <v>350.445349444683</v>
      </c>
      <c r="U2" s="0" t="n">
        <v>335814.911016527</v>
      </c>
      <c r="V2" s="0" t="n">
        <v>308422.660543833</v>
      </c>
      <c r="W2" s="0" t="n">
        <v>-27392.2504726936</v>
      </c>
      <c r="X2" s="0" t="n">
        <v>-184491</v>
      </c>
      <c r="Y2" s="306" t="n">
        <v>123931.660543833</v>
      </c>
      <c r="Z2" s="0" t="n">
        <v>-27392.2504726936</v>
      </c>
    </row>
    <row r="3" customFormat="false" ht="12.75" hidden="false" customHeight="false" outlineLevel="0" collapsed="false">
      <c r="A3" s="0" t="s">
        <v>2</v>
      </c>
      <c r="B3" s="0" t="s">
        <v>104</v>
      </c>
      <c r="C3" s="0" t="s">
        <v>274</v>
      </c>
      <c r="D3" s="0" t="s">
        <v>116</v>
      </c>
      <c r="E3" s="0" t="n">
        <v>2</v>
      </c>
      <c r="F3" s="0" t="n">
        <v>306</v>
      </c>
      <c r="G3" s="0" t="s">
        <v>272</v>
      </c>
      <c r="H3" s="0" t="n">
        <v>-15000000</v>
      </c>
      <c r="I3" s="0" t="n">
        <v>8562.393943</v>
      </c>
      <c r="J3" s="0" t="n">
        <v>93.418539</v>
      </c>
      <c r="K3" s="0" t="n">
        <v>89.815744</v>
      </c>
      <c r="L3" s="0" t="n">
        <v>-2.16851378257702</v>
      </c>
      <c r="M3" s="0" t="n">
        <v>-18567.6692772495</v>
      </c>
      <c r="N3" s="0" t="n">
        <v>-487.84656</v>
      </c>
      <c r="O3" s="0" t="n">
        <v>0</v>
      </c>
      <c r="P3" s="0" t="n">
        <v>-19055.5158372495</v>
      </c>
      <c r="Q3" s="0" t="n">
        <v>212993.642537</v>
      </c>
      <c r="R3" s="0" t="n">
        <v>194072.677138</v>
      </c>
      <c r="S3" s="0" t="n">
        <v>-18920.965399</v>
      </c>
      <c r="T3" s="0" t="n">
        <v>134.550438249473</v>
      </c>
      <c r="U3" s="0" t="n">
        <v>306553.86893873</v>
      </c>
      <c r="V3" s="0" t="n">
        <v>279321.623515669</v>
      </c>
      <c r="W3" s="0" t="n">
        <v>-27232.245423061</v>
      </c>
      <c r="X3" s="0" t="n">
        <v>-161989.6</v>
      </c>
      <c r="Y3" s="306" t="n">
        <v>117332.023515669</v>
      </c>
      <c r="Z3" s="0" t="n">
        <v>-27232.245423061</v>
      </c>
    </row>
    <row r="4" customFormat="false" ht="12.75" hidden="false" customHeight="false" outlineLevel="0" collapsed="false">
      <c r="A4" s="0" t="s">
        <v>2</v>
      </c>
      <c r="B4" s="0" t="s">
        <v>104</v>
      </c>
      <c r="C4" s="0" t="s">
        <v>274</v>
      </c>
      <c r="D4" s="0" t="s">
        <v>116</v>
      </c>
      <c r="E4" s="0" t="n">
        <v>3</v>
      </c>
      <c r="F4" s="0" t="n">
        <v>308</v>
      </c>
      <c r="G4" s="0" t="s">
        <v>272</v>
      </c>
      <c r="H4" s="0" t="n">
        <v>15000000</v>
      </c>
      <c r="I4" s="0" t="n">
        <v>-8562.393943</v>
      </c>
      <c r="J4" s="0" t="n">
        <v>93.418539</v>
      </c>
      <c r="K4" s="0" t="n">
        <v>89.815744</v>
      </c>
      <c r="L4" s="0" t="n">
        <v>-2.16851378257702</v>
      </c>
      <c r="M4" s="0" t="n">
        <v>18567.6692772495</v>
      </c>
      <c r="N4" s="0" t="n">
        <v>487.84656</v>
      </c>
      <c r="O4" s="0" t="n">
        <v>0</v>
      </c>
      <c r="P4" s="0" t="n">
        <v>19055.5158372495</v>
      </c>
      <c r="Q4" s="0" t="n">
        <v>-212993.642537</v>
      </c>
      <c r="R4" s="0" t="n">
        <v>-194072.677138</v>
      </c>
      <c r="S4" s="0" t="n">
        <v>18920.965399</v>
      </c>
      <c r="T4" s="0" t="n">
        <v>-134.550438249473</v>
      </c>
      <c r="U4" s="0" t="n">
        <v>-306553.86893873</v>
      </c>
      <c r="V4" s="0" t="n">
        <v>-279321.623515669</v>
      </c>
      <c r="W4" s="0" t="n">
        <v>27232.245423061</v>
      </c>
      <c r="X4" s="0" t="n">
        <v>161989.6</v>
      </c>
      <c r="Y4" s="306" t="n">
        <v>-117332.023515669</v>
      </c>
      <c r="Z4" s="0" t="n">
        <v>27232.245423061</v>
      </c>
    </row>
    <row r="5" customFormat="false" ht="12.75" hidden="false" customHeight="false" outlineLevel="0" collapsed="false">
      <c r="A5" s="0" t="s">
        <v>2</v>
      </c>
      <c r="B5" s="0" t="s">
        <v>104</v>
      </c>
      <c r="C5" s="0" t="s">
        <v>274</v>
      </c>
      <c r="D5" s="0" t="s">
        <v>116</v>
      </c>
      <c r="E5" s="0" t="n">
        <v>4</v>
      </c>
      <c r="F5" s="0" t="n">
        <v>309</v>
      </c>
      <c r="G5" s="0" t="s">
        <v>272</v>
      </c>
      <c r="H5" s="0" t="n">
        <v>15000000</v>
      </c>
      <c r="I5" s="0" t="n">
        <v>-8588.494574</v>
      </c>
      <c r="J5" s="0" t="n">
        <v>93.584443</v>
      </c>
      <c r="K5" s="0" t="n">
        <v>89.971002</v>
      </c>
      <c r="L5" s="0" t="n">
        <v>-2.20036595431453</v>
      </c>
      <c r="M5" s="0" t="n">
        <v>18897.8310594447</v>
      </c>
      <c r="N5" s="0" t="n">
        <v>484.751205</v>
      </c>
      <c r="O5" s="0" t="n">
        <v>0</v>
      </c>
      <c r="P5" s="0" t="n">
        <v>19382.5822644447</v>
      </c>
      <c r="Q5" s="0" t="n">
        <v>-233324.215947</v>
      </c>
      <c r="R5" s="0" t="n">
        <v>-214292.079032</v>
      </c>
      <c r="S5" s="0" t="n">
        <v>19032.136915</v>
      </c>
      <c r="T5" s="0" t="n">
        <v>-350.445349444683</v>
      </c>
      <c r="U5" s="0" t="n">
        <v>-335814.911016527</v>
      </c>
      <c r="V5" s="0" t="n">
        <v>-308422.660543833</v>
      </c>
      <c r="W5" s="0" t="n">
        <v>27392.2504726936</v>
      </c>
      <c r="X5" s="0" t="n">
        <v>184491</v>
      </c>
      <c r="Y5" s="306" t="n">
        <v>-123931.660543833</v>
      </c>
      <c r="Z5" s="0" t="n">
        <v>27392.2504726936</v>
      </c>
    </row>
    <row r="6" customFormat="false" ht="12.75" hidden="false" customHeight="false" outlineLevel="0" collapsed="false">
      <c r="A6" s="0" t="s">
        <v>2</v>
      </c>
      <c r="B6" s="0" t="s">
        <v>104</v>
      </c>
      <c r="C6" s="0" t="s">
        <v>274</v>
      </c>
      <c r="D6" s="0" t="s">
        <v>116</v>
      </c>
      <c r="E6" s="0" t="n">
        <v>5</v>
      </c>
      <c r="F6" s="0" t="n">
        <v>310</v>
      </c>
      <c r="G6" s="0" t="s">
        <v>155</v>
      </c>
      <c r="H6" s="0" t="n">
        <v>-50000000</v>
      </c>
      <c r="I6" s="0" t="n">
        <v>30498.88412</v>
      </c>
      <c r="J6" s="0" t="n">
        <v>95.908268</v>
      </c>
      <c r="K6" s="0" t="n">
        <v>92.653426</v>
      </c>
      <c r="L6" s="0" t="n">
        <v>-2.01236337265158</v>
      </c>
      <c r="M6" s="0" t="n">
        <v>-61374.8373098329</v>
      </c>
      <c r="N6" s="0" t="n">
        <v>-1513.657187</v>
      </c>
      <c r="O6" s="0" t="n">
        <v>0</v>
      </c>
      <c r="P6" s="0" t="n">
        <v>-62888.4944968329</v>
      </c>
      <c r="Q6" s="0" t="n">
        <v>810957.877743</v>
      </c>
      <c r="R6" s="0" t="n">
        <v>749539.513149</v>
      </c>
      <c r="S6" s="0" t="n">
        <v>-61418.364594</v>
      </c>
      <c r="T6" s="0" t="n">
        <v>1470.12990283287</v>
      </c>
      <c r="U6" s="0" t="n">
        <v>810957.877743</v>
      </c>
      <c r="V6" s="0" t="n">
        <v>749539.513149</v>
      </c>
      <c r="W6" s="0" t="n">
        <v>-61418.364594</v>
      </c>
      <c r="X6" s="0" t="n">
        <v>-196701.4</v>
      </c>
      <c r="Y6" s="306" t="n">
        <v>552838.113149</v>
      </c>
      <c r="Z6" s="0" t="n">
        <v>-61418.364594</v>
      </c>
    </row>
    <row r="7" customFormat="false" ht="12.75" hidden="false" customHeight="false" outlineLevel="0" collapsed="false">
      <c r="A7" s="0" t="s">
        <v>2</v>
      </c>
      <c r="B7" s="0" t="s">
        <v>104</v>
      </c>
      <c r="C7" s="0" t="s">
        <v>274</v>
      </c>
      <c r="D7" s="0" t="s">
        <v>116</v>
      </c>
      <c r="E7" s="0" t="n">
        <v>6</v>
      </c>
      <c r="F7" s="0" t="n">
        <v>311</v>
      </c>
      <c r="G7" s="0" t="s">
        <v>155</v>
      </c>
      <c r="H7" s="0" t="n">
        <v>50000000</v>
      </c>
      <c r="I7" s="0" t="n">
        <v>-30498.88412</v>
      </c>
      <c r="J7" s="0" t="n">
        <v>95.908268</v>
      </c>
      <c r="K7" s="0" t="n">
        <v>92.653426</v>
      </c>
      <c r="L7" s="0" t="n">
        <v>-2.01236337265158</v>
      </c>
      <c r="M7" s="0" t="n">
        <v>61374.8373098329</v>
      </c>
      <c r="N7" s="0" t="n">
        <v>1513.657187</v>
      </c>
      <c r="O7" s="0" t="n">
        <v>0</v>
      </c>
      <c r="P7" s="0" t="n">
        <v>62888.4944968329</v>
      </c>
      <c r="Q7" s="0" t="n">
        <v>-810957.877743</v>
      </c>
      <c r="R7" s="0" t="n">
        <v>-749539.513149</v>
      </c>
      <c r="S7" s="0" t="n">
        <v>61418.364594</v>
      </c>
      <c r="T7" s="0" t="n">
        <v>-1470.12990283287</v>
      </c>
      <c r="U7" s="0" t="n">
        <v>-810957.877743</v>
      </c>
      <c r="V7" s="0" t="n">
        <v>-749539.513149</v>
      </c>
      <c r="W7" s="0" t="n">
        <v>61418.364594</v>
      </c>
      <c r="X7" s="0" t="n">
        <v>196701.4</v>
      </c>
      <c r="Y7" s="306" t="n">
        <v>-552838.113149</v>
      </c>
      <c r="Z7" s="0" t="n">
        <v>61418.364594</v>
      </c>
    </row>
    <row r="8" customFormat="false" ht="12.75" hidden="false" customHeight="false" outlineLevel="0" collapsed="false">
      <c r="A8" s="0" t="s">
        <v>2</v>
      </c>
      <c r="B8" s="0" t="s">
        <v>104</v>
      </c>
      <c r="C8" s="0" t="s">
        <v>94</v>
      </c>
      <c r="D8" s="0" t="s">
        <v>184</v>
      </c>
      <c r="E8" s="0" t="n">
        <v>9</v>
      </c>
      <c r="F8" s="0" t="n">
        <v>2</v>
      </c>
      <c r="G8" s="0" t="s">
        <v>155</v>
      </c>
      <c r="H8" s="0" t="n">
        <v>-10000000</v>
      </c>
      <c r="I8" s="0" t="n">
        <v>3542.841949</v>
      </c>
      <c r="J8" s="0" t="n">
        <v>105.116611</v>
      </c>
      <c r="K8" s="0" t="n">
        <v>104.094562</v>
      </c>
      <c r="L8" s="0" t="n">
        <v>-0.971875598902063</v>
      </c>
      <c r="M8" s="0" t="n">
        <v>-3443.20164099973</v>
      </c>
      <c r="N8" s="0" t="n">
        <v>-249.700689</v>
      </c>
      <c r="O8" s="0" t="n">
        <v>0</v>
      </c>
      <c r="P8" s="0" t="n">
        <v>-3692.90232999973</v>
      </c>
      <c r="Q8" s="0" t="n">
        <v>284070.021033</v>
      </c>
      <c r="R8" s="0" t="n">
        <v>279910.455108</v>
      </c>
      <c r="S8" s="0" t="n">
        <v>-4159.565925</v>
      </c>
      <c r="T8" s="0" t="n">
        <v>-466.663595000276</v>
      </c>
      <c r="U8" s="0" t="n">
        <v>284070.021033</v>
      </c>
      <c r="V8" s="0" t="n">
        <v>279910.455108</v>
      </c>
      <c r="W8" s="0" t="n">
        <v>-4159.565925</v>
      </c>
      <c r="X8" s="0" t="n">
        <v>-13433.3</v>
      </c>
      <c r="Y8" s="306" t="n">
        <v>266477.155108</v>
      </c>
      <c r="Z8" s="0" t="n">
        <v>-4159.565925</v>
      </c>
    </row>
    <row r="9" customFormat="false" ht="12.75" hidden="false" customHeight="false" outlineLevel="0" collapsed="false">
      <c r="A9" s="0" t="s">
        <v>2</v>
      </c>
      <c r="B9" s="0" t="s">
        <v>104</v>
      </c>
      <c r="C9" s="0" t="s">
        <v>94</v>
      </c>
      <c r="D9" s="0" t="s">
        <v>184</v>
      </c>
      <c r="E9" s="0" t="n">
        <v>10</v>
      </c>
      <c r="F9" s="0" t="n">
        <v>3</v>
      </c>
      <c r="G9" s="0" t="s">
        <v>155</v>
      </c>
      <c r="H9" s="0" t="n">
        <v>0</v>
      </c>
      <c r="I9" s="0" t="n">
        <v>0</v>
      </c>
      <c r="J9" s="0" t="n">
        <v>0</v>
      </c>
      <c r="K9" s="0" t="n">
        <v>0</v>
      </c>
      <c r="M9" s="0" t="n">
        <v>0</v>
      </c>
      <c r="N9" s="0" t="n">
        <v>0</v>
      </c>
      <c r="O9" s="0" t="n">
        <v>0</v>
      </c>
      <c r="P9" s="0" t="n">
        <v>0</v>
      </c>
      <c r="Q9" s="0" t="n">
        <v>0</v>
      </c>
      <c r="R9" s="0" t="n">
        <v>0</v>
      </c>
      <c r="S9" s="0" t="n">
        <v>0</v>
      </c>
      <c r="T9" s="0" t="n">
        <v>0</v>
      </c>
      <c r="U9" s="0" t="n">
        <v>0</v>
      </c>
      <c r="V9" s="0" t="n">
        <v>0</v>
      </c>
      <c r="W9" s="0" t="n">
        <v>0</v>
      </c>
      <c r="X9" s="0" t="n">
        <v>6083.3</v>
      </c>
      <c r="Y9" s="306" t="n">
        <v>6083.3</v>
      </c>
      <c r="Z9" s="0" t="n">
        <v>0</v>
      </c>
    </row>
    <row r="10" customFormat="false" ht="12.75" hidden="false" customHeight="false" outlineLevel="0" collapsed="false">
      <c r="A10" s="0" t="s">
        <v>2</v>
      </c>
      <c r="B10" s="0" t="s">
        <v>173</v>
      </c>
      <c r="C10" s="0" t="s">
        <v>326</v>
      </c>
      <c r="D10" s="0" t="s">
        <v>150</v>
      </c>
      <c r="E10" s="0" t="n">
        <v>11</v>
      </c>
      <c r="F10" s="0" t="n">
        <v>4</v>
      </c>
      <c r="G10" s="0" t="s">
        <v>155</v>
      </c>
      <c r="H10" s="0" t="n">
        <v>25000000</v>
      </c>
      <c r="I10" s="0" t="n">
        <v>-2232.246359</v>
      </c>
      <c r="J10" s="0" t="n">
        <v>58.235001</v>
      </c>
      <c r="K10" s="0" t="n">
        <v>60.388355</v>
      </c>
      <c r="L10" s="0" t="n">
        <v>2.39668501183621</v>
      </c>
      <c r="M10" s="0" t="n">
        <v>-5349.99139134125</v>
      </c>
      <c r="N10" s="0" t="n">
        <v>437.1431</v>
      </c>
      <c r="O10" s="0" t="n">
        <v>0</v>
      </c>
      <c r="P10" s="0" t="n">
        <v>-4912.84829134125</v>
      </c>
      <c r="Q10" s="0" t="n">
        <v>70317.152276</v>
      </c>
      <c r="R10" s="0" t="n">
        <v>65689.069526</v>
      </c>
      <c r="S10" s="0" t="n">
        <v>-4628.08274999999</v>
      </c>
      <c r="T10" s="0" t="n">
        <v>284.76554134126</v>
      </c>
      <c r="U10" s="0" t="n">
        <v>70317.152276</v>
      </c>
      <c r="V10" s="0" t="n">
        <v>65689.069526</v>
      </c>
      <c r="W10" s="0" t="n">
        <v>-4628.08274999999</v>
      </c>
      <c r="X10" s="0" t="n">
        <v>135173.6</v>
      </c>
      <c r="Y10" s="306" t="n">
        <v>200862.669526</v>
      </c>
      <c r="Z10" s="0" t="n">
        <v>-4628.08274999999</v>
      </c>
    </row>
    <row r="11" customFormat="false" ht="12.75" hidden="false" customHeight="false" outlineLevel="0" collapsed="false">
      <c r="A11" s="0" t="s">
        <v>2</v>
      </c>
      <c r="B11" s="0" t="s">
        <v>104</v>
      </c>
      <c r="C11" s="0" t="s">
        <v>326</v>
      </c>
      <c r="D11" s="0" t="s">
        <v>150</v>
      </c>
      <c r="E11" s="0" t="n">
        <v>12</v>
      </c>
      <c r="F11" s="0" t="n">
        <v>102</v>
      </c>
      <c r="G11" s="0" t="s">
        <v>155</v>
      </c>
      <c r="H11" s="0" t="n">
        <v>-15000000</v>
      </c>
      <c r="I11" s="0" t="n">
        <v>1835.645282</v>
      </c>
      <c r="J11" s="0" t="n">
        <v>59.744143</v>
      </c>
      <c r="K11" s="0" t="n">
        <v>60.884216</v>
      </c>
      <c r="L11" s="0" t="n">
        <v>1.22402007664714</v>
      </c>
      <c r="M11" s="0" t="n">
        <v>2246.8666787706</v>
      </c>
      <c r="N11" s="0" t="n">
        <v>-282.322967</v>
      </c>
      <c r="O11" s="0" t="n">
        <v>0</v>
      </c>
      <c r="P11" s="0" t="n">
        <v>1964.5437117706</v>
      </c>
      <c r="Q11" s="0" t="n">
        <v>-68746.311245</v>
      </c>
      <c r="R11" s="0" t="n">
        <v>-66798.562237</v>
      </c>
      <c r="S11" s="0" t="n">
        <v>1947.749008</v>
      </c>
      <c r="T11" s="0" t="n">
        <v>-16.7947037706003</v>
      </c>
      <c r="U11" s="0" t="n">
        <v>-68746.311245</v>
      </c>
      <c r="V11" s="0" t="n">
        <v>-66798.562237</v>
      </c>
      <c r="W11" s="0" t="n">
        <v>1947.749008</v>
      </c>
      <c r="X11" s="0" t="n">
        <v>-65520.8</v>
      </c>
      <c r="Y11" s="306" t="n">
        <v>-132319.362237</v>
      </c>
      <c r="Z11" s="0" t="n">
        <v>1947.749008</v>
      </c>
    </row>
    <row r="12" customFormat="false" ht="12.75" hidden="false" customHeight="false" outlineLevel="0" collapsed="false">
      <c r="A12" s="0" t="s">
        <v>2</v>
      </c>
      <c r="B12" s="0" t="s">
        <v>104</v>
      </c>
      <c r="C12" s="0" t="s">
        <v>115</v>
      </c>
      <c r="D12" s="0" t="s">
        <v>150</v>
      </c>
      <c r="E12" s="0" t="n">
        <v>13</v>
      </c>
      <c r="F12" s="0" t="n">
        <v>103</v>
      </c>
      <c r="G12" s="0" t="s">
        <v>155</v>
      </c>
      <c r="H12" s="0" t="n">
        <v>-15000000</v>
      </c>
      <c r="I12" s="0" t="n">
        <v>5461.953003</v>
      </c>
      <c r="J12" s="0" t="n">
        <v>152.53618</v>
      </c>
      <c r="K12" s="0" t="n">
        <v>153.825156</v>
      </c>
      <c r="L12" s="0" t="n">
        <v>1.40699773015713</v>
      </c>
      <c r="M12" s="0" t="n">
        <v>7684.95547744594</v>
      </c>
      <c r="N12" s="0" t="n">
        <v>-554.754834</v>
      </c>
      <c r="O12" s="0" t="n">
        <v>0</v>
      </c>
      <c r="P12" s="0" t="n">
        <v>7130.20064344594</v>
      </c>
      <c r="Q12" s="0" t="n">
        <v>627247.01602</v>
      </c>
      <c r="R12" s="0" t="n">
        <v>632992.378536</v>
      </c>
      <c r="S12" s="0" t="n">
        <v>5745.36251600005</v>
      </c>
      <c r="T12" s="0" t="n">
        <v>-1384.83812744589</v>
      </c>
      <c r="U12" s="0" t="n">
        <v>627247.01602</v>
      </c>
      <c r="V12" s="0" t="n">
        <v>632992.378536</v>
      </c>
      <c r="W12" s="0" t="n">
        <v>5745.36251600005</v>
      </c>
      <c r="X12" s="0" t="n">
        <v>-29450</v>
      </c>
      <c r="Y12" s="306" t="n">
        <v>603542.378536</v>
      </c>
      <c r="Z12" s="0" t="n">
        <v>5745.36251600005</v>
      </c>
    </row>
    <row r="13" customFormat="false" ht="12.75" hidden="false" customHeight="false" outlineLevel="0" collapsed="false">
      <c r="A13" s="0" t="s">
        <v>2</v>
      </c>
      <c r="B13" s="0" t="s">
        <v>223</v>
      </c>
      <c r="C13" s="0" t="s">
        <v>401</v>
      </c>
      <c r="D13" s="0" t="s">
        <v>102</v>
      </c>
      <c r="E13" s="0" t="n">
        <v>14</v>
      </c>
      <c r="F13" s="0" t="n">
        <v>104</v>
      </c>
      <c r="G13" s="0" t="s">
        <v>155</v>
      </c>
      <c r="H13" s="0" t="n">
        <v>4000000</v>
      </c>
      <c r="I13" s="0" t="n">
        <v>-847.313961</v>
      </c>
      <c r="J13" s="0" t="n">
        <v>80.423148</v>
      </c>
      <c r="K13" s="0" t="n">
        <v>79.963998</v>
      </c>
      <c r="L13" s="0" t="n">
        <v>-0.421380165179691</v>
      </c>
      <c r="M13" s="0" t="n">
        <v>357.041296845239</v>
      </c>
      <c r="N13" s="0" t="n">
        <v>109.919247</v>
      </c>
      <c r="O13" s="0" t="n">
        <v>0</v>
      </c>
      <c r="P13" s="0" t="n">
        <v>466.960543845239</v>
      </c>
      <c r="Q13" s="0" t="n">
        <v>-1542.10071</v>
      </c>
      <c r="R13" s="0" t="n">
        <v>-1046.018028</v>
      </c>
      <c r="S13" s="0" t="n">
        <v>496.082682</v>
      </c>
      <c r="T13" s="0" t="n">
        <v>29.1221381547614</v>
      </c>
      <c r="U13" s="0" t="n">
        <v>-1542.10071</v>
      </c>
      <c r="V13" s="0" t="n">
        <v>-1046.018028</v>
      </c>
      <c r="W13" s="0" t="n">
        <v>496.082682</v>
      </c>
      <c r="X13" s="0" t="n">
        <v>14833.3</v>
      </c>
      <c r="Y13" s="306" t="n">
        <v>13787.281972</v>
      </c>
      <c r="Z13" s="0" t="n">
        <v>496.082682</v>
      </c>
    </row>
    <row r="14" customFormat="false" ht="12.75" hidden="false" customHeight="false" outlineLevel="0" collapsed="false">
      <c r="A14" s="0" t="s">
        <v>2</v>
      </c>
      <c r="B14" s="0" t="s">
        <v>104</v>
      </c>
      <c r="C14" s="0" t="s">
        <v>401</v>
      </c>
      <c r="D14" s="0" t="s">
        <v>102</v>
      </c>
      <c r="E14" s="0" t="n">
        <v>16</v>
      </c>
      <c r="F14" s="0" t="n">
        <v>105</v>
      </c>
      <c r="G14" s="0" t="s">
        <v>155</v>
      </c>
      <c r="H14" s="0" t="n">
        <v>-10000000</v>
      </c>
      <c r="I14" s="0" t="n">
        <v>2112.34494</v>
      </c>
      <c r="J14" s="0" t="n">
        <v>80.423148</v>
      </c>
      <c r="K14" s="0" t="n">
        <v>79.963998</v>
      </c>
      <c r="L14" s="0" t="n">
        <v>-0.423741264350274</v>
      </c>
      <c r="M14" s="0" t="n">
        <v>-895.087715619503</v>
      </c>
      <c r="N14" s="0" t="n">
        <v>-268.121736</v>
      </c>
      <c r="O14" s="0" t="n">
        <v>0</v>
      </c>
      <c r="P14" s="0" t="n">
        <v>-1163.2094516195</v>
      </c>
      <c r="Q14" s="0" t="n">
        <v>38594.244881</v>
      </c>
      <c r="R14" s="0" t="n">
        <v>37340.475153</v>
      </c>
      <c r="S14" s="0" t="n">
        <v>-1253.769728</v>
      </c>
      <c r="T14" s="0" t="n">
        <v>-90.5602763804959</v>
      </c>
      <c r="U14" s="0" t="n">
        <v>38594.244881</v>
      </c>
      <c r="V14" s="0" t="n">
        <v>37340.475153</v>
      </c>
      <c r="W14" s="0" t="n">
        <v>-1253.769728</v>
      </c>
      <c r="X14" s="0" t="n">
        <v>-28500</v>
      </c>
      <c r="Y14" s="306" t="n">
        <v>8840.475153</v>
      </c>
      <c r="Z14" s="0" t="n">
        <v>-1253.769728</v>
      </c>
    </row>
    <row r="15" customFormat="false" ht="12.75" hidden="false" customHeight="false" outlineLevel="0" collapsed="false">
      <c r="A15" s="0" t="s">
        <v>2</v>
      </c>
      <c r="B15" s="0" t="s">
        <v>104</v>
      </c>
      <c r="C15" s="0" t="s">
        <v>401</v>
      </c>
      <c r="D15" s="0" t="s">
        <v>102</v>
      </c>
      <c r="E15" s="0" t="n">
        <v>17</v>
      </c>
      <c r="F15" s="0" t="n">
        <v>106</v>
      </c>
      <c r="G15" s="0" t="s">
        <v>155</v>
      </c>
      <c r="H15" s="0" t="n">
        <v>6000000</v>
      </c>
      <c r="I15" s="0" t="n">
        <v>-1268.11976</v>
      </c>
      <c r="J15" s="0" t="n">
        <v>80.423148</v>
      </c>
      <c r="K15" s="0" t="n">
        <v>79.963998</v>
      </c>
      <c r="L15" s="0" t="n">
        <v>-0.423267982747211</v>
      </c>
      <c r="M15" s="0" t="n">
        <v>536.754492697077</v>
      </c>
      <c r="N15" s="0" t="n">
        <v>161.674207</v>
      </c>
      <c r="O15" s="0" t="n">
        <v>0</v>
      </c>
      <c r="P15" s="0" t="n">
        <v>698.428699697077</v>
      </c>
      <c r="Q15" s="0" t="n">
        <v>-18987.867756</v>
      </c>
      <c r="R15" s="0" t="n">
        <v>-18237.233482</v>
      </c>
      <c r="S15" s="0" t="n">
        <v>750.634274</v>
      </c>
      <c r="T15" s="0" t="n">
        <v>52.2055743029227</v>
      </c>
      <c r="U15" s="0" t="n">
        <v>-18987.867756</v>
      </c>
      <c r="V15" s="0" t="n">
        <v>-18237.233482</v>
      </c>
      <c r="W15" s="0" t="n">
        <v>750.634274</v>
      </c>
      <c r="X15" s="0" t="n">
        <v>17955</v>
      </c>
      <c r="Y15" s="306" t="n">
        <v>-282.233482</v>
      </c>
      <c r="Z15" s="0" t="n">
        <v>750.634274</v>
      </c>
    </row>
    <row r="16" customFormat="false" ht="12.75" hidden="false" customHeight="false" outlineLevel="0" collapsed="false">
      <c r="A16" s="0" t="s">
        <v>2</v>
      </c>
      <c r="B16" s="0" t="s">
        <v>104</v>
      </c>
      <c r="C16" s="0" t="s">
        <v>238</v>
      </c>
      <c r="D16" s="0" t="s">
        <v>95</v>
      </c>
      <c r="E16" s="0" t="n">
        <v>18</v>
      </c>
      <c r="F16" s="0" t="n">
        <v>107</v>
      </c>
      <c r="G16" s="0" t="s">
        <v>155</v>
      </c>
      <c r="H16" s="0" t="n">
        <v>15000000</v>
      </c>
      <c r="I16" s="0" t="n">
        <v>-5620.647537</v>
      </c>
      <c r="J16" s="0" t="n">
        <v>65.577362</v>
      </c>
      <c r="K16" s="0" t="n">
        <v>66.817021</v>
      </c>
      <c r="L16" s="0" t="n">
        <v>1.35448737458295</v>
      </c>
      <c r="M16" s="0" t="n">
        <v>-7613.09612584727</v>
      </c>
      <c r="N16" s="0" t="n">
        <v>319.130754</v>
      </c>
      <c r="O16" s="0" t="n">
        <v>0</v>
      </c>
      <c r="P16" s="0" t="n">
        <v>-7293.96537184727</v>
      </c>
      <c r="Q16" s="0" t="n">
        <v>96302.833855</v>
      </c>
      <c r="R16" s="0" t="n">
        <v>89314.702644</v>
      </c>
      <c r="S16" s="0" t="n">
        <v>-6988.131211</v>
      </c>
      <c r="T16" s="0" t="n">
        <v>305.834160847268</v>
      </c>
      <c r="U16" s="0" t="n">
        <v>96302.833855</v>
      </c>
      <c r="V16" s="0" t="n">
        <v>89314.702644</v>
      </c>
      <c r="W16" s="0" t="n">
        <v>-6988.131211</v>
      </c>
      <c r="X16" s="0" t="n">
        <v>61762.5</v>
      </c>
      <c r="Y16" s="306" t="n">
        <v>151077.202644</v>
      </c>
      <c r="Z16" s="0" t="n">
        <v>-6988.131211</v>
      </c>
    </row>
    <row r="17" customFormat="false" ht="12.75" hidden="false" customHeight="false" outlineLevel="0" collapsed="false">
      <c r="A17" s="0" t="s">
        <v>2</v>
      </c>
      <c r="B17" s="0" t="s">
        <v>104</v>
      </c>
      <c r="C17" s="0" t="s">
        <v>238</v>
      </c>
      <c r="D17" s="0" t="s">
        <v>95</v>
      </c>
      <c r="E17" s="0" t="n">
        <v>20</v>
      </c>
      <c r="F17" s="0" t="n">
        <v>109</v>
      </c>
      <c r="G17" s="0" t="s">
        <v>155</v>
      </c>
      <c r="H17" s="0" t="n">
        <v>-10000000</v>
      </c>
      <c r="I17" s="0" t="n">
        <v>3743.578006</v>
      </c>
      <c r="J17" s="0" t="n">
        <v>65.58177</v>
      </c>
      <c r="K17" s="0" t="n">
        <v>66.819514</v>
      </c>
      <c r="L17" s="0" t="n">
        <v>1.3546370929406</v>
      </c>
      <c r="M17" s="0" t="n">
        <v>5071.1896272442</v>
      </c>
      <c r="N17" s="0" t="n">
        <v>-209.038334</v>
      </c>
      <c r="O17" s="0" t="n">
        <v>0</v>
      </c>
      <c r="P17" s="0" t="n">
        <v>4862.1512932442</v>
      </c>
      <c r="Q17" s="0" t="n">
        <v>-44420.483268</v>
      </c>
      <c r="R17" s="0" t="n">
        <v>-39788.763698</v>
      </c>
      <c r="S17" s="0" t="n">
        <v>4631.71957</v>
      </c>
      <c r="T17" s="0" t="n">
        <v>-230.4317232442</v>
      </c>
      <c r="U17" s="0" t="n">
        <v>-44420.483268</v>
      </c>
      <c r="V17" s="0" t="n">
        <v>-39788.763698</v>
      </c>
      <c r="W17" s="0" t="n">
        <v>4631.71957</v>
      </c>
      <c r="X17" s="0" t="n">
        <v>-38633.3</v>
      </c>
      <c r="Y17" s="306" t="n">
        <v>-78422.063698</v>
      </c>
      <c r="Z17" s="0" t="n">
        <v>4631.71957</v>
      </c>
    </row>
    <row r="18" customFormat="false" ht="12.75" hidden="false" customHeight="false" outlineLevel="0" collapsed="false">
      <c r="A18" s="0" t="s">
        <v>2</v>
      </c>
      <c r="B18" s="0" t="s">
        <v>104</v>
      </c>
      <c r="C18" s="0" t="s">
        <v>209</v>
      </c>
      <c r="D18" s="0" t="s">
        <v>163</v>
      </c>
      <c r="E18" s="0" t="n">
        <v>21</v>
      </c>
      <c r="F18" s="0" t="n">
        <v>110</v>
      </c>
      <c r="G18" s="0" t="s">
        <v>155</v>
      </c>
      <c r="H18" s="0" t="n">
        <v>-20000000</v>
      </c>
      <c r="I18" s="0" t="n">
        <v>7590.591595</v>
      </c>
      <c r="J18" s="0" t="n">
        <v>65.602948</v>
      </c>
      <c r="K18" s="0" t="n">
        <v>63.812287</v>
      </c>
      <c r="L18" s="0" t="n">
        <v>-1.83213343420559</v>
      </c>
      <c r="M18" s="0" t="n">
        <v>-13906.9766465994</v>
      </c>
      <c r="N18" s="0" t="n">
        <v>-414.631748</v>
      </c>
      <c r="O18" s="0" t="n">
        <v>0</v>
      </c>
      <c r="P18" s="0" t="n">
        <v>-14321.6083945994</v>
      </c>
      <c r="Q18" s="0" t="n">
        <v>278809.736625</v>
      </c>
      <c r="R18" s="0" t="n">
        <v>264247.42271</v>
      </c>
      <c r="S18" s="0" t="n">
        <v>-14562.313915</v>
      </c>
      <c r="T18" s="0" t="n">
        <v>-240.705520400599</v>
      </c>
      <c r="U18" s="0" t="n">
        <v>278809.736625</v>
      </c>
      <c r="V18" s="0" t="n">
        <v>264247.42271</v>
      </c>
      <c r="W18" s="0" t="n">
        <v>-14562.313915</v>
      </c>
      <c r="X18" s="0" t="n">
        <v>-14983.3</v>
      </c>
      <c r="Y18" s="306" t="n">
        <v>249264.12271</v>
      </c>
      <c r="Z18" s="0" t="n">
        <v>-14562.313915</v>
      </c>
    </row>
    <row r="19" customFormat="false" ht="12.75" hidden="false" customHeight="false" outlineLevel="0" collapsed="false">
      <c r="A19" s="0" t="s">
        <v>2</v>
      </c>
      <c r="B19" s="0" t="s">
        <v>223</v>
      </c>
      <c r="C19" s="0" t="s">
        <v>263</v>
      </c>
      <c r="D19" s="0" t="s">
        <v>102</v>
      </c>
      <c r="E19" s="0" t="n">
        <v>22</v>
      </c>
      <c r="F19" s="0" t="n">
        <v>111</v>
      </c>
      <c r="G19" s="0" t="s">
        <v>155</v>
      </c>
      <c r="H19" s="0" t="n">
        <v>4000000</v>
      </c>
      <c r="I19" s="0" t="n">
        <v>-1494.783717</v>
      </c>
      <c r="J19" s="0" t="n">
        <v>87.813077</v>
      </c>
      <c r="K19" s="0" t="n">
        <v>86.42675</v>
      </c>
      <c r="L19" s="0" t="n">
        <v>-1.42022906317426</v>
      </c>
      <c r="M19" s="0" t="n">
        <v>2122.93527804304</v>
      </c>
      <c r="N19" s="0" t="n">
        <v>109.046832</v>
      </c>
      <c r="O19" s="0" t="n">
        <v>0</v>
      </c>
      <c r="P19" s="0" t="n">
        <v>2231.98211004304</v>
      </c>
      <c r="Q19" s="0" t="n">
        <v>-1741.089175</v>
      </c>
      <c r="R19" s="0" t="n">
        <v>469.740302</v>
      </c>
      <c r="S19" s="0" t="n">
        <v>2210.829477</v>
      </c>
      <c r="T19" s="0" t="n">
        <v>-21.1526330430434</v>
      </c>
      <c r="U19" s="0" t="n">
        <v>-1741.089175</v>
      </c>
      <c r="V19" s="0" t="n">
        <v>469.740302</v>
      </c>
      <c r="W19" s="0" t="n">
        <v>2210.829477</v>
      </c>
      <c r="X19" s="0" t="n">
        <v>15772.2</v>
      </c>
      <c r="Y19" s="306" t="n">
        <v>16241.940302</v>
      </c>
      <c r="Z19" s="0" t="n">
        <v>2210.829477</v>
      </c>
    </row>
    <row r="20" customFormat="false" ht="12.75" hidden="false" customHeight="false" outlineLevel="0" collapsed="false">
      <c r="A20" s="0" t="s">
        <v>2</v>
      </c>
      <c r="B20" s="0" t="s">
        <v>173</v>
      </c>
      <c r="C20" s="0" t="s">
        <v>416</v>
      </c>
      <c r="D20" s="0" t="s">
        <v>184</v>
      </c>
      <c r="E20" s="0" t="n">
        <v>23</v>
      </c>
      <c r="F20" s="0" t="n">
        <v>112</v>
      </c>
      <c r="G20" s="0" t="s">
        <v>155</v>
      </c>
      <c r="H20" s="0" t="n">
        <v>-10000000</v>
      </c>
      <c r="I20" s="0" t="n">
        <v>3775.300708</v>
      </c>
      <c r="J20" s="0" t="n">
        <v>47.322483</v>
      </c>
      <c r="K20" s="0" t="n">
        <v>45.518397</v>
      </c>
      <c r="L20" s="0" t="n">
        <v>-1.90124054727424</v>
      </c>
      <c r="M20" s="0" t="n">
        <v>-7177.75478420276</v>
      </c>
      <c r="N20" s="0" t="n">
        <v>-125.492528</v>
      </c>
      <c r="O20" s="0" t="n">
        <v>0</v>
      </c>
      <c r="P20" s="0" t="n">
        <v>-7303.24731220276</v>
      </c>
      <c r="Q20" s="0" t="n">
        <v>83137.73765</v>
      </c>
      <c r="R20" s="0" t="n">
        <v>75870.482112</v>
      </c>
      <c r="S20" s="0" t="n">
        <v>-7267.255538</v>
      </c>
      <c r="T20" s="0" t="n">
        <v>35.9917742027601</v>
      </c>
      <c r="U20" s="0" t="n">
        <v>83137.73765</v>
      </c>
      <c r="V20" s="0" t="n">
        <v>75870.482112</v>
      </c>
      <c r="W20" s="0" t="n">
        <v>-7267.255538</v>
      </c>
      <c r="X20" s="0" t="n">
        <v>-6527.8</v>
      </c>
      <c r="Y20" s="306" t="n">
        <v>69342.682112</v>
      </c>
      <c r="Z20" s="0" t="n">
        <v>-7267.255538</v>
      </c>
    </row>
    <row r="21" customFormat="false" ht="12.75" hidden="false" customHeight="false" outlineLevel="0" collapsed="false">
      <c r="A21" s="0" t="s">
        <v>2</v>
      </c>
      <c r="B21" s="0" t="s">
        <v>173</v>
      </c>
      <c r="C21" s="0" t="s">
        <v>416</v>
      </c>
      <c r="D21" s="0" t="s">
        <v>184</v>
      </c>
      <c r="E21" s="0" t="n">
        <v>24</v>
      </c>
      <c r="F21" s="0" t="n">
        <v>114</v>
      </c>
      <c r="G21" s="0" t="s">
        <v>155</v>
      </c>
      <c r="H21" s="0" t="n">
        <v>-10000000</v>
      </c>
      <c r="I21" s="0" t="n">
        <v>3775.300708</v>
      </c>
      <c r="J21" s="0" t="n">
        <v>47.322483</v>
      </c>
      <c r="K21" s="0" t="n">
        <v>45.518397</v>
      </c>
      <c r="L21" s="0" t="n">
        <v>-1.90124054727424</v>
      </c>
      <c r="M21" s="0" t="n">
        <v>-7177.75478420276</v>
      </c>
      <c r="N21" s="0" t="n">
        <v>-125.492528</v>
      </c>
      <c r="O21" s="0" t="n">
        <v>0</v>
      </c>
      <c r="P21" s="0" t="n">
        <v>-7303.24731220276</v>
      </c>
      <c r="Q21" s="0" t="n">
        <v>83137.73765</v>
      </c>
      <c r="R21" s="0" t="n">
        <v>75870.482112</v>
      </c>
      <c r="S21" s="0" t="n">
        <v>-7267.255538</v>
      </c>
      <c r="T21" s="0" t="n">
        <v>35.9917742027601</v>
      </c>
      <c r="U21" s="0" t="n">
        <v>83137.73765</v>
      </c>
      <c r="V21" s="0" t="n">
        <v>75870.482112</v>
      </c>
      <c r="W21" s="0" t="n">
        <v>-7267.255538</v>
      </c>
      <c r="X21" s="0" t="n">
        <v>-6527.8</v>
      </c>
      <c r="Y21" s="306" t="n">
        <v>69342.682112</v>
      </c>
      <c r="Z21" s="0" t="n">
        <v>-7267.255538</v>
      </c>
    </row>
    <row r="22" customFormat="false" ht="12.75" hidden="false" customHeight="false" outlineLevel="0" collapsed="false">
      <c r="A22" s="0" t="s">
        <v>2</v>
      </c>
      <c r="B22" s="0" t="s">
        <v>223</v>
      </c>
      <c r="C22" s="0" t="s">
        <v>340</v>
      </c>
      <c r="D22" s="0" t="s">
        <v>95</v>
      </c>
      <c r="E22" s="0" t="n">
        <v>25</v>
      </c>
      <c r="F22" s="0" t="n">
        <v>121</v>
      </c>
      <c r="G22" s="0" t="s">
        <v>155</v>
      </c>
      <c r="H22" s="0" t="n">
        <v>4000000</v>
      </c>
      <c r="I22" s="0" t="n">
        <v>-868.477186</v>
      </c>
      <c r="J22" s="0" t="n">
        <v>134.587308</v>
      </c>
      <c r="K22" s="0" t="n">
        <v>132.722351</v>
      </c>
      <c r="L22" s="0" t="n">
        <v>-1.91283377905095</v>
      </c>
      <c r="M22" s="0" t="n">
        <v>1661.25249771591</v>
      </c>
      <c r="N22" s="0" t="n">
        <v>162.283726</v>
      </c>
      <c r="O22" s="0" t="n">
        <v>0</v>
      </c>
      <c r="P22" s="0" t="n">
        <v>1823.53622371591</v>
      </c>
      <c r="Q22" s="0" t="n">
        <v>-43369.483826</v>
      </c>
      <c r="R22" s="0" t="n">
        <v>-41544.122916</v>
      </c>
      <c r="S22" s="0" t="n">
        <v>1825.36091</v>
      </c>
      <c r="T22" s="0" t="n">
        <v>1.82468628408833</v>
      </c>
      <c r="U22" s="0" t="n">
        <v>-43369.483826</v>
      </c>
      <c r="V22" s="0" t="n">
        <v>-41544.122916</v>
      </c>
      <c r="W22" s="0" t="n">
        <v>1825.36091</v>
      </c>
      <c r="X22" s="0" t="n">
        <v>16433.3</v>
      </c>
      <c r="Y22" s="306" t="n">
        <v>-25110.822916</v>
      </c>
      <c r="Z22" s="0" t="n">
        <v>1825.36091</v>
      </c>
    </row>
    <row r="23" customFormat="false" ht="12.75" hidden="false" customHeight="false" outlineLevel="0" collapsed="false">
      <c r="A23" s="0" t="s">
        <v>2</v>
      </c>
      <c r="B23" s="0" t="s">
        <v>176</v>
      </c>
      <c r="C23" s="0" t="s">
        <v>416</v>
      </c>
      <c r="D23" s="0" t="s">
        <v>184</v>
      </c>
      <c r="E23" s="0" t="n">
        <v>26</v>
      </c>
      <c r="F23" s="0" t="n">
        <v>113</v>
      </c>
      <c r="G23" s="0" t="s">
        <v>155</v>
      </c>
      <c r="H23" s="0" t="n">
        <v>10000000</v>
      </c>
      <c r="I23" s="0" t="n">
        <v>-3775.300708</v>
      </c>
      <c r="J23" s="0" t="n">
        <v>47.322483</v>
      </c>
      <c r="K23" s="0" t="n">
        <v>45.518397</v>
      </c>
      <c r="L23" s="0" t="n">
        <v>-1.90124054727424</v>
      </c>
      <c r="M23" s="0" t="n">
        <v>7177.75478420276</v>
      </c>
      <c r="N23" s="0" t="n">
        <v>125.492528</v>
      </c>
      <c r="O23" s="0" t="n">
        <v>0</v>
      </c>
      <c r="P23" s="0" t="n">
        <v>7303.24731220276</v>
      </c>
      <c r="Q23" s="0" t="n">
        <v>-83137.73765</v>
      </c>
      <c r="R23" s="0" t="n">
        <v>-75870.482112</v>
      </c>
      <c r="S23" s="0" t="n">
        <v>7267.255538</v>
      </c>
      <c r="T23" s="0" t="n">
        <v>-35.9917742027601</v>
      </c>
      <c r="U23" s="0" t="n">
        <v>-83137.73765</v>
      </c>
      <c r="V23" s="0" t="n">
        <v>-75870.482112</v>
      </c>
      <c r="W23" s="0" t="n">
        <v>7267.255538</v>
      </c>
      <c r="X23" s="0" t="n">
        <v>6527.8</v>
      </c>
      <c r="Y23" s="306" t="n">
        <v>-69342.682112</v>
      </c>
      <c r="Z23" s="0" t="n">
        <v>7267.255538</v>
      </c>
    </row>
    <row r="24" customFormat="false" ht="12.75" hidden="false" customHeight="false" outlineLevel="0" collapsed="false">
      <c r="A24" s="0" t="s">
        <v>2</v>
      </c>
      <c r="B24" s="0" t="s">
        <v>176</v>
      </c>
      <c r="C24" s="0" t="s">
        <v>326</v>
      </c>
      <c r="D24" s="0" t="s">
        <v>150</v>
      </c>
      <c r="E24" s="0" t="n">
        <v>27</v>
      </c>
      <c r="F24" s="0" t="n">
        <v>123</v>
      </c>
      <c r="G24" s="0" t="s">
        <v>155</v>
      </c>
      <c r="H24" s="0" t="n">
        <v>-25000000</v>
      </c>
      <c r="I24" s="0" t="n">
        <v>2232.246359</v>
      </c>
      <c r="J24" s="0" t="n">
        <v>58.235001</v>
      </c>
      <c r="K24" s="0" t="n">
        <v>60.388355</v>
      </c>
      <c r="L24" s="0" t="n">
        <v>2.39668501183621</v>
      </c>
      <c r="M24" s="0" t="n">
        <v>5349.99139134125</v>
      </c>
      <c r="N24" s="0" t="n">
        <v>-437.1431</v>
      </c>
      <c r="O24" s="0" t="n">
        <v>0</v>
      </c>
      <c r="P24" s="0" t="n">
        <v>4912.84829134125</v>
      </c>
      <c r="Q24" s="0" t="n">
        <v>-70317.152276</v>
      </c>
      <c r="R24" s="0" t="n">
        <v>-65689.069526</v>
      </c>
      <c r="S24" s="0" t="n">
        <v>4628.08274999999</v>
      </c>
      <c r="T24" s="0" t="n">
        <v>-284.76554134126</v>
      </c>
      <c r="U24" s="0" t="n">
        <v>-70317.152276</v>
      </c>
      <c r="V24" s="0" t="n">
        <v>-65689.069526</v>
      </c>
      <c r="W24" s="0" t="n">
        <v>4628.08274999999</v>
      </c>
      <c r="X24" s="0" t="n">
        <v>-135173.6</v>
      </c>
      <c r="Y24" s="306" t="n">
        <v>-200862.669526</v>
      </c>
      <c r="Z24" s="0" t="n">
        <v>4628.08274999999</v>
      </c>
    </row>
    <row r="25" customFormat="false" ht="12.75" hidden="false" customHeight="false" outlineLevel="0" collapsed="false">
      <c r="A25" s="0" t="s">
        <v>2</v>
      </c>
      <c r="B25" s="0" t="s">
        <v>176</v>
      </c>
      <c r="C25" s="0" t="s">
        <v>416</v>
      </c>
      <c r="D25" s="0" t="s">
        <v>184</v>
      </c>
      <c r="E25" s="0" t="n">
        <v>28</v>
      </c>
      <c r="F25" s="0" t="n">
        <v>115</v>
      </c>
      <c r="G25" s="0" t="s">
        <v>155</v>
      </c>
      <c r="H25" s="0" t="n">
        <v>10000000</v>
      </c>
      <c r="I25" s="0" t="n">
        <v>-3775.300708</v>
      </c>
      <c r="J25" s="0" t="n">
        <v>47.322483</v>
      </c>
      <c r="K25" s="0" t="n">
        <v>45.518397</v>
      </c>
      <c r="L25" s="0" t="n">
        <v>-1.90124054727424</v>
      </c>
      <c r="M25" s="0" t="n">
        <v>7177.75478420276</v>
      </c>
      <c r="N25" s="0" t="n">
        <v>125.492528</v>
      </c>
      <c r="O25" s="0" t="n">
        <v>0</v>
      </c>
      <c r="P25" s="0" t="n">
        <v>7303.24731220276</v>
      </c>
      <c r="Q25" s="0" t="n">
        <v>-83137.73765</v>
      </c>
      <c r="R25" s="0" t="n">
        <v>-75870.482112</v>
      </c>
      <c r="S25" s="0" t="n">
        <v>7267.255538</v>
      </c>
      <c r="T25" s="0" t="n">
        <v>-35.9917742027601</v>
      </c>
      <c r="U25" s="0" t="n">
        <v>-83137.73765</v>
      </c>
      <c r="V25" s="0" t="n">
        <v>-75870.482112</v>
      </c>
      <c r="W25" s="0" t="n">
        <v>7267.255538</v>
      </c>
      <c r="X25" s="0" t="n">
        <v>6527.8</v>
      </c>
      <c r="Y25" s="306" t="n">
        <v>-69342.682112</v>
      </c>
      <c r="Z25" s="0" t="n">
        <v>7267.255538</v>
      </c>
    </row>
    <row r="26" customFormat="false" ht="12.75" hidden="false" customHeight="false" outlineLevel="0" collapsed="false">
      <c r="A26" s="0" t="s">
        <v>2</v>
      </c>
      <c r="B26" s="0" t="s">
        <v>104</v>
      </c>
      <c r="C26" s="0" t="s">
        <v>209</v>
      </c>
      <c r="D26" s="0" t="s">
        <v>163</v>
      </c>
      <c r="E26" s="0" t="n">
        <v>30</v>
      </c>
      <c r="F26" s="0" t="n">
        <v>125</v>
      </c>
      <c r="G26" s="0" t="s">
        <v>155</v>
      </c>
      <c r="H26" s="0" t="n">
        <v>5000000</v>
      </c>
      <c r="I26" s="0" t="n">
        <v>-1795.905173</v>
      </c>
      <c r="J26" s="0" t="n">
        <v>64.192858</v>
      </c>
      <c r="K26" s="0" t="n">
        <v>62.301258</v>
      </c>
      <c r="L26" s="0" t="n">
        <v>-1.96969690490451</v>
      </c>
      <c r="M26" s="0" t="n">
        <v>3537.38886076009</v>
      </c>
      <c r="N26" s="0" t="n">
        <v>102.2805</v>
      </c>
      <c r="O26" s="0" t="n">
        <v>0</v>
      </c>
      <c r="P26" s="0" t="n">
        <v>3639.66936076009</v>
      </c>
      <c r="Q26" s="0" t="n">
        <v>-56802.148256</v>
      </c>
      <c r="R26" s="0" t="n">
        <v>-53167.713975</v>
      </c>
      <c r="S26" s="0" t="n">
        <v>3634.434281</v>
      </c>
      <c r="T26" s="0" t="n">
        <v>-5.23507976008932</v>
      </c>
      <c r="U26" s="0" t="n">
        <v>-56802.148256</v>
      </c>
      <c r="V26" s="0" t="n">
        <v>-53167.713975</v>
      </c>
      <c r="W26" s="0" t="n">
        <v>3634.434281</v>
      </c>
      <c r="X26" s="0" t="n">
        <v>4711.1</v>
      </c>
      <c r="Y26" s="306" t="n">
        <v>-48456.613975</v>
      </c>
      <c r="Z26" s="0" t="n">
        <v>3634.434281</v>
      </c>
    </row>
    <row r="27" customFormat="false" ht="12.75" hidden="false" customHeight="false" outlineLevel="0" collapsed="false">
      <c r="A27" s="0" t="s">
        <v>2</v>
      </c>
      <c r="B27" s="0" t="s">
        <v>178</v>
      </c>
      <c r="C27" s="0" t="s">
        <v>416</v>
      </c>
      <c r="D27" s="0" t="s">
        <v>184</v>
      </c>
      <c r="E27" s="0" t="n">
        <v>31</v>
      </c>
      <c r="F27" s="0" t="n">
        <v>116</v>
      </c>
      <c r="G27" s="0" t="s">
        <v>155</v>
      </c>
      <c r="H27" s="0" t="n">
        <v>-10000000</v>
      </c>
      <c r="I27" s="0" t="n">
        <v>3775.300708</v>
      </c>
      <c r="J27" s="0" t="n">
        <v>47.322483</v>
      </c>
      <c r="K27" s="0" t="n">
        <v>45.518397</v>
      </c>
      <c r="L27" s="0" t="n">
        <v>-1.90124054727424</v>
      </c>
      <c r="M27" s="0" t="n">
        <v>-7177.75478420276</v>
      </c>
      <c r="N27" s="0" t="n">
        <v>-125.492528</v>
      </c>
      <c r="O27" s="0" t="n">
        <v>0</v>
      </c>
      <c r="P27" s="0" t="n">
        <v>-7303.24731220276</v>
      </c>
      <c r="Q27" s="0" t="n">
        <v>83137.73765</v>
      </c>
      <c r="R27" s="0" t="n">
        <v>75870.482112</v>
      </c>
      <c r="S27" s="0" t="n">
        <v>-7267.255538</v>
      </c>
      <c r="T27" s="0" t="n">
        <v>35.9917742027601</v>
      </c>
      <c r="U27" s="0" t="n">
        <v>83137.73765</v>
      </c>
      <c r="V27" s="0" t="n">
        <v>75870.482112</v>
      </c>
      <c r="W27" s="0" t="n">
        <v>-7267.255538</v>
      </c>
      <c r="X27" s="0" t="n">
        <v>-6527.8</v>
      </c>
      <c r="Y27" s="306" t="n">
        <v>69342.682112</v>
      </c>
      <c r="Z27" s="0" t="n">
        <v>-7267.255538</v>
      </c>
    </row>
    <row r="28" customFormat="false" ht="12.75" hidden="false" customHeight="false" outlineLevel="0" collapsed="false">
      <c r="A28" s="0" t="s">
        <v>2</v>
      </c>
      <c r="B28" s="0" t="s">
        <v>178</v>
      </c>
      <c r="C28" s="0" t="s">
        <v>416</v>
      </c>
      <c r="D28" s="0" t="s">
        <v>184</v>
      </c>
      <c r="E28" s="0" t="n">
        <v>32</v>
      </c>
      <c r="F28" s="0" t="n">
        <v>117</v>
      </c>
      <c r="G28" s="0" t="s">
        <v>155</v>
      </c>
      <c r="H28" s="0" t="n">
        <v>-10000000</v>
      </c>
      <c r="I28" s="0" t="n">
        <v>3775.300708</v>
      </c>
      <c r="J28" s="0" t="n">
        <v>47.322483</v>
      </c>
      <c r="K28" s="0" t="n">
        <v>45.518397</v>
      </c>
      <c r="L28" s="0" t="n">
        <v>-1.90124054727424</v>
      </c>
      <c r="M28" s="0" t="n">
        <v>-7177.75478420276</v>
      </c>
      <c r="N28" s="0" t="n">
        <v>-125.492528</v>
      </c>
      <c r="O28" s="0" t="n">
        <v>0</v>
      </c>
      <c r="P28" s="0" t="n">
        <v>-7303.24731220276</v>
      </c>
      <c r="Q28" s="0" t="n">
        <v>83137.73765</v>
      </c>
      <c r="R28" s="0" t="n">
        <v>75870.482112</v>
      </c>
      <c r="S28" s="0" t="n">
        <v>-7267.255538</v>
      </c>
      <c r="T28" s="0" t="n">
        <v>35.9917742027601</v>
      </c>
      <c r="U28" s="0" t="n">
        <v>83137.73765</v>
      </c>
      <c r="V28" s="0" t="n">
        <v>75870.482112</v>
      </c>
      <c r="W28" s="0" t="n">
        <v>-7267.255538</v>
      </c>
      <c r="X28" s="0" t="n">
        <v>-6527.8</v>
      </c>
      <c r="Y28" s="306" t="n">
        <v>69342.682112</v>
      </c>
      <c r="Z28" s="0" t="n">
        <v>-7267.255538</v>
      </c>
    </row>
    <row r="29" customFormat="false" ht="12.75" hidden="false" customHeight="false" outlineLevel="0" collapsed="false">
      <c r="A29" s="0" t="s">
        <v>2</v>
      </c>
      <c r="B29" s="0" t="s">
        <v>178</v>
      </c>
      <c r="C29" s="0" t="s">
        <v>326</v>
      </c>
      <c r="D29" s="0" t="s">
        <v>150</v>
      </c>
      <c r="E29" s="0" t="n">
        <v>33</v>
      </c>
      <c r="F29" s="0" t="n">
        <v>124</v>
      </c>
      <c r="G29" s="0" t="s">
        <v>155</v>
      </c>
      <c r="H29" s="0" t="n">
        <v>25000000</v>
      </c>
      <c r="I29" s="0" t="n">
        <v>-2232.246359</v>
      </c>
      <c r="J29" s="0" t="n">
        <v>58.235001</v>
      </c>
      <c r="K29" s="0" t="n">
        <v>60.388355</v>
      </c>
      <c r="L29" s="0" t="n">
        <v>2.39668501183621</v>
      </c>
      <c r="M29" s="0" t="n">
        <v>-5349.99139134125</v>
      </c>
      <c r="N29" s="0" t="n">
        <v>437.1431</v>
      </c>
      <c r="O29" s="0" t="n">
        <v>0</v>
      </c>
      <c r="P29" s="0" t="n">
        <v>-4912.84829134125</v>
      </c>
      <c r="Q29" s="0" t="n">
        <v>70317.152276</v>
      </c>
      <c r="R29" s="0" t="n">
        <v>65689.069526</v>
      </c>
      <c r="S29" s="0" t="n">
        <v>-4628.08274999999</v>
      </c>
      <c r="T29" s="0" t="n">
        <v>284.76554134126</v>
      </c>
      <c r="U29" s="0" t="n">
        <v>70317.152276</v>
      </c>
      <c r="V29" s="0" t="n">
        <v>65689.069526</v>
      </c>
      <c r="W29" s="0" t="n">
        <v>-4628.08274999999</v>
      </c>
      <c r="X29" s="0" t="n">
        <v>135173.6</v>
      </c>
      <c r="Y29" s="306" t="n">
        <v>200862.669526</v>
      </c>
      <c r="Z29" s="0" t="n">
        <v>-4628.08274999999</v>
      </c>
    </row>
    <row r="30" customFormat="false" ht="12.75" hidden="false" customHeight="false" outlineLevel="0" collapsed="false">
      <c r="A30" s="0" t="s">
        <v>2</v>
      </c>
      <c r="B30" s="0" t="s">
        <v>104</v>
      </c>
      <c r="C30" s="0" t="s">
        <v>389</v>
      </c>
      <c r="D30" s="0" t="s">
        <v>172</v>
      </c>
      <c r="E30" s="0" t="n">
        <v>35</v>
      </c>
      <c r="F30" s="0" t="n">
        <v>129</v>
      </c>
      <c r="G30" s="0" t="s">
        <v>155</v>
      </c>
      <c r="H30" s="0" t="n">
        <v>10000000</v>
      </c>
      <c r="I30" s="0" t="n">
        <v>-2044.74411</v>
      </c>
      <c r="J30" s="0" t="n">
        <v>323.26021</v>
      </c>
      <c r="K30" s="0" t="n">
        <v>322.009523</v>
      </c>
      <c r="L30" s="0" t="n">
        <v>-1.18598336156055</v>
      </c>
      <c r="M30" s="0" t="n">
        <v>2425.03249310893</v>
      </c>
      <c r="N30" s="0" t="n">
        <v>808.511812</v>
      </c>
      <c r="O30" s="0" t="n">
        <v>0</v>
      </c>
      <c r="P30" s="0" t="n">
        <v>3233.54430510893</v>
      </c>
      <c r="Q30" s="0" t="n">
        <v>-355184.425459</v>
      </c>
      <c r="R30" s="0" t="n">
        <v>-351675.358992</v>
      </c>
      <c r="S30" s="0" t="n">
        <v>3509.066467</v>
      </c>
      <c r="T30" s="0" t="n">
        <v>275.522161891068</v>
      </c>
      <c r="U30" s="0" t="n">
        <v>-355184.425459</v>
      </c>
      <c r="V30" s="0" t="n">
        <v>-351675.358992</v>
      </c>
      <c r="W30" s="0" t="n">
        <v>3509.066467</v>
      </c>
      <c r="X30" s="0" t="n">
        <v>35777.8</v>
      </c>
      <c r="Y30" s="306" t="n">
        <v>-315897.558992</v>
      </c>
      <c r="Z30" s="0" t="n">
        <v>3509.066467</v>
      </c>
    </row>
    <row r="31" customFormat="false" ht="12.75" hidden="false" customHeight="false" outlineLevel="0" collapsed="false">
      <c r="A31" s="0" t="s">
        <v>2</v>
      </c>
      <c r="B31" s="0" t="s">
        <v>104</v>
      </c>
      <c r="C31" s="0" t="s">
        <v>340</v>
      </c>
      <c r="D31" s="0" t="s">
        <v>95</v>
      </c>
      <c r="E31" s="0" t="n">
        <v>36</v>
      </c>
      <c r="F31" s="0" t="n">
        <v>130</v>
      </c>
      <c r="G31" s="0" t="s">
        <v>155</v>
      </c>
      <c r="H31" s="0" t="n">
        <v>-4000000</v>
      </c>
      <c r="I31" s="0" t="n">
        <v>866.830862</v>
      </c>
      <c r="J31" s="0" t="n">
        <v>134.587308</v>
      </c>
      <c r="K31" s="0" t="n">
        <v>132.722351</v>
      </c>
      <c r="L31" s="0" t="n">
        <v>-1.91357236721856</v>
      </c>
      <c r="M31" s="0" t="n">
        <v>-1658.74358457544</v>
      </c>
      <c r="N31" s="0" t="n">
        <v>-160.334075</v>
      </c>
      <c r="O31" s="0" t="n">
        <v>0</v>
      </c>
      <c r="P31" s="0" t="n">
        <v>-1819.07765957544</v>
      </c>
      <c r="Q31" s="0" t="n">
        <v>52507.247925</v>
      </c>
      <c r="R31" s="0" t="n">
        <v>50681.728528</v>
      </c>
      <c r="S31" s="0" t="n">
        <v>-1825.519397</v>
      </c>
      <c r="T31" s="0" t="n">
        <v>-6.4417374245611</v>
      </c>
      <c r="U31" s="0" t="n">
        <v>52507.247925</v>
      </c>
      <c r="V31" s="0" t="n">
        <v>50681.728528</v>
      </c>
      <c r="W31" s="0" t="n">
        <v>-1825.519397</v>
      </c>
      <c r="X31" s="0" t="n">
        <v>-13000</v>
      </c>
      <c r="Y31" s="306" t="n">
        <v>37681.728528</v>
      </c>
      <c r="Z31" s="0" t="n">
        <v>-1825.519397</v>
      </c>
    </row>
    <row r="32" customFormat="false" ht="12.75" hidden="false" customHeight="false" outlineLevel="0" collapsed="false">
      <c r="A32" s="0" t="s">
        <v>2</v>
      </c>
      <c r="B32" s="0" t="s">
        <v>104</v>
      </c>
      <c r="C32" s="0" t="s">
        <v>263</v>
      </c>
      <c r="D32" s="0" t="s">
        <v>102</v>
      </c>
      <c r="E32" s="0" t="n">
        <v>37</v>
      </c>
      <c r="F32" s="0" t="n">
        <v>131</v>
      </c>
      <c r="G32" s="0" t="s">
        <v>155</v>
      </c>
      <c r="H32" s="0" t="n">
        <v>-4000000</v>
      </c>
      <c r="I32" s="0" t="n">
        <v>899.65995</v>
      </c>
      <c r="J32" s="0" t="n">
        <v>81.585913</v>
      </c>
      <c r="K32" s="0" t="n">
        <v>80.925702</v>
      </c>
      <c r="L32" s="0" t="n">
        <v>-0.642533278176947</v>
      </c>
      <c r="M32" s="0" t="n">
        <v>-578.061456918009</v>
      </c>
      <c r="N32" s="0" t="n">
        <v>-98.89412</v>
      </c>
      <c r="O32" s="0" t="n">
        <v>0</v>
      </c>
      <c r="P32" s="0" t="n">
        <v>-676.955576918009</v>
      </c>
      <c r="Q32" s="0" t="n">
        <v>1269.86416</v>
      </c>
      <c r="R32" s="0" t="n">
        <v>559.163796</v>
      </c>
      <c r="S32" s="0" t="n">
        <v>-710.700364</v>
      </c>
      <c r="T32" s="0" t="n">
        <v>-33.7447870819914</v>
      </c>
      <c r="U32" s="0" t="n">
        <v>1269.86416</v>
      </c>
      <c r="V32" s="0" t="n">
        <v>559.163796</v>
      </c>
      <c r="W32" s="0" t="n">
        <v>-710.700364</v>
      </c>
      <c r="X32" s="0" t="n">
        <v>-7728.9</v>
      </c>
      <c r="Y32" s="306" t="n">
        <v>-7169.736204</v>
      </c>
      <c r="Z32" s="0" t="n">
        <v>-710.700364</v>
      </c>
    </row>
    <row r="33" customFormat="false" ht="12.75" hidden="false" customHeight="false" outlineLevel="0" collapsed="false">
      <c r="A33" s="0" t="s">
        <v>2</v>
      </c>
      <c r="B33" s="0" t="s">
        <v>104</v>
      </c>
      <c r="C33" s="0" t="s">
        <v>238</v>
      </c>
      <c r="D33" s="0" t="s">
        <v>95</v>
      </c>
      <c r="E33" s="0" t="n">
        <v>38</v>
      </c>
      <c r="F33" s="0" t="n">
        <v>133</v>
      </c>
      <c r="G33" s="0" t="s">
        <v>155</v>
      </c>
      <c r="H33" s="0" t="n">
        <v>-5000000</v>
      </c>
      <c r="I33" s="0" t="n">
        <v>1865.663986</v>
      </c>
      <c r="J33" s="0" t="n">
        <v>65.58177</v>
      </c>
      <c r="K33" s="0" t="n">
        <v>66.819514</v>
      </c>
      <c r="L33" s="0" t="n">
        <v>1.3549825122305</v>
      </c>
      <c r="M33" s="0" t="n">
        <v>2527.94207472825</v>
      </c>
      <c r="N33" s="0" t="n">
        <v>-100.491184</v>
      </c>
      <c r="O33" s="0" t="n">
        <v>0</v>
      </c>
      <c r="P33" s="0" t="n">
        <v>2427.45089072825</v>
      </c>
      <c r="Q33" s="0" t="n">
        <v>-681.398491</v>
      </c>
      <c r="R33" s="0" t="n">
        <v>1609.915026</v>
      </c>
      <c r="S33" s="0" t="n">
        <v>2291.313517</v>
      </c>
      <c r="T33" s="0" t="n">
        <v>-136.137373728247</v>
      </c>
      <c r="U33" s="0" t="n">
        <v>-681.398491</v>
      </c>
      <c r="V33" s="0" t="n">
        <v>1609.915026</v>
      </c>
      <c r="W33" s="0" t="n">
        <v>2291.313517</v>
      </c>
      <c r="X33" s="0" t="n">
        <v>-12458.3</v>
      </c>
      <c r="Y33" s="306" t="n">
        <v>-10848.384974</v>
      </c>
      <c r="Z33" s="0" t="n">
        <v>2291.313517</v>
      </c>
    </row>
    <row r="34" customFormat="false" ht="12.75" hidden="false" customHeight="false" outlineLevel="0" collapsed="false">
      <c r="A34" s="0" t="s">
        <v>2</v>
      </c>
      <c r="B34" s="0" t="s">
        <v>104</v>
      </c>
      <c r="C34" s="0" t="s">
        <v>196</v>
      </c>
      <c r="D34" s="0" t="s">
        <v>194</v>
      </c>
      <c r="E34" s="0" t="n">
        <v>39</v>
      </c>
      <c r="F34" s="0" t="n">
        <v>134</v>
      </c>
      <c r="G34" s="0" t="s">
        <v>155</v>
      </c>
      <c r="H34" s="0" t="n">
        <v>4000000</v>
      </c>
      <c r="I34" s="0" t="n">
        <v>-1085.985939</v>
      </c>
      <c r="J34" s="0" t="n">
        <v>848.686817</v>
      </c>
      <c r="K34" s="0" t="n">
        <v>847.147758</v>
      </c>
      <c r="L34" s="0" t="n">
        <v>-0.924377511493274</v>
      </c>
      <c r="M34" s="0" t="n">
        <v>1003.86097980951</v>
      </c>
      <c r="N34" s="0" t="n">
        <v>896.178729</v>
      </c>
      <c r="O34" s="0" t="n">
        <v>0</v>
      </c>
      <c r="P34" s="0" t="n">
        <v>1900.03970880951</v>
      </c>
      <c r="Q34" s="0" t="n">
        <v>-151950.312053</v>
      </c>
      <c r="R34" s="0" t="n">
        <v>-149586.328135</v>
      </c>
      <c r="S34" s="0" t="n">
        <v>2363.98391800001</v>
      </c>
      <c r="T34" s="0" t="n">
        <v>463.944209190507</v>
      </c>
      <c r="U34" s="0" t="n">
        <v>-151950.312053</v>
      </c>
      <c r="V34" s="0" t="n">
        <v>-149586.328135</v>
      </c>
      <c r="W34" s="0" t="n">
        <v>2363.98391800001</v>
      </c>
      <c r="X34" s="0" t="n">
        <v>51505.6</v>
      </c>
      <c r="Y34" s="306" t="n">
        <v>-98080.728135</v>
      </c>
      <c r="Z34" s="0" t="n">
        <v>2363.98391800001</v>
      </c>
    </row>
    <row r="35" customFormat="false" ht="12.75" hidden="false" customHeight="false" outlineLevel="0" collapsed="false">
      <c r="A35" s="0" t="s">
        <v>2</v>
      </c>
      <c r="B35" s="0" t="s">
        <v>223</v>
      </c>
      <c r="C35" s="0" t="s">
        <v>196</v>
      </c>
      <c r="D35" s="0" t="s">
        <v>194</v>
      </c>
      <c r="E35" s="0" t="n">
        <v>40</v>
      </c>
      <c r="F35" s="0" t="n">
        <v>135</v>
      </c>
      <c r="G35" s="0" t="s">
        <v>155</v>
      </c>
      <c r="H35" s="0" t="n">
        <v>-2000000</v>
      </c>
      <c r="I35" s="0" t="n">
        <v>545.662581</v>
      </c>
      <c r="J35" s="0" t="n">
        <v>848.686817</v>
      </c>
      <c r="K35" s="0" t="n">
        <v>0</v>
      </c>
      <c r="L35" s="0" t="n">
        <v>-848.686817</v>
      </c>
      <c r="M35" s="0" t="n">
        <v>0</v>
      </c>
      <c r="N35" s="0" t="n">
        <v>0</v>
      </c>
      <c r="O35" s="0" t="n">
        <v>0</v>
      </c>
      <c r="P35" s="0" t="n">
        <v>-75975.156026</v>
      </c>
      <c r="Q35" s="0" t="n">
        <v>75975.156026</v>
      </c>
      <c r="R35" s="0" t="n">
        <v>0</v>
      </c>
      <c r="S35" s="0" t="n">
        <v>-75975.156026</v>
      </c>
      <c r="T35" s="0" t="n">
        <v>0</v>
      </c>
      <c r="U35" s="0" t="n">
        <v>75975.156026</v>
      </c>
      <c r="V35" s="0" t="n">
        <v>0</v>
      </c>
      <c r="W35" s="0" t="n">
        <v>-75975.156026</v>
      </c>
      <c r="X35" s="0" t="n">
        <v>0</v>
      </c>
      <c r="Y35" s="306" t="n">
        <v>0</v>
      </c>
      <c r="Z35" s="0" t="n">
        <v>-75975.156026</v>
      </c>
      <c r="AA35" s="0" t="s">
        <v>617</v>
      </c>
    </row>
    <row r="36" customFormat="false" ht="12.75" hidden="false" customHeight="false" outlineLevel="0" collapsed="false">
      <c r="A36" s="565" t="s">
        <v>2</v>
      </c>
      <c r="B36" s="565" t="s">
        <v>104</v>
      </c>
      <c r="C36" s="565" t="s">
        <v>415</v>
      </c>
      <c r="D36" s="565" t="s">
        <v>150</v>
      </c>
      <c r="E36" s="565" t="n">
        <v>41</v>
      </c>
      <c r="F36" s="565" t="n">
        <v>137</v>
      </c>
      <c r="G36" s="565" t="s">
        <v>155</v>
      </c>
      <c r="H36" s="565" t="n">
        <v>-10000000</v>
      </c>
      <c r="I36" s="565" t="n">
        <v>2292.24726</v>
      </c>
      <c r="J36" s="565" t="n">
        <v>204.555887</v>
      </c>
      <c r="K36" s="565" t="n">
        <v>203.554647</v>
      </c>
      <c r="L36" s="565" t="n">
        <v>-0.928495196790936</v>
      </c>
      <c r="M36" s="565" t="n">
        <v>-2128.34057076718</v>
      </c>
      <c r="N36" s="565" t="n">
        <v>-606.821867</v>
      </c>
      <c r="O36" s="565" t="n">
        <v>0</v>
      </c>
      <c r="P36" s="565" t="n">
        <v>-2735.16243776718</v>
      </c>
      <c r="Q36" s="565" t="n">
        <v>-21013.61488</v>
      </c>
      <c r="R36" s="565" t="n">
        <v>-23915.329639</v>
      </c>
      <c r="S36" s="565" t="n">
        <v>-2901.714759</v>
      </c>
      <c r="T36" s="565" t="n">
        <v>-166.552321232814</v>
      </c>
      <c r="U36" s="565" t="n">
        <v>-21013.61488</v>
      </c>
      <c r="V36" s="565" t="n">
        <v>-23915.329639</v>
      </c>
      <c r="W36" s="565" t="n">
        <v>-2901.714759</v>
      </c>
      <c r="X36" s="565" t="n">
        <v>-52222.2</v>
      </c>
      <c r="Y36" s="575" t="n">
        <v>-76137.529639</v>
      </c>
      <c r="Z36" s="565" t="n">
        <v>-2901.714759</v>
      </c>
      <c r="AA36" s="565"/>
      <c r="AB36" s="565"/>
      <c r="AC36" s="565"/>
      <c r="AD36" s="565"/>
      <c r="AE36" s="565"/>
      <c r="AF36" s="565"/>
      <c r="AG36" s="565"/>
      <c r="AH36" s="565"/>
      <c r="AI36" s="565"/>
      <c r="AJ36" s="565"/>
      <c r="AK36" s="565"/>
      <c r="AL36" s="565"/>
      <c r="AM36" s="565"/>
      <c r="AN36" s="565"/>
      <c r="AO36" s="565"/>
      <c r="AP36" s="565"/>
    </row>
    <row r="37" customFormat="false" ht="12.75" hidden="false" customHeight="false" outlineLevel="0" collapsed="false">
      <c r="A37" s="0" t="s">
        <v>2</v>
      </c>
      <c r="B37" s="0" t="s">
        <v>104</v>
      </c>
      <c r="C37" s="0" t="s">
        <v>393</v>
      </c>
      <c r="D37" s="0" t="s">
        <v>172</v>
      </c>
      <c r="E37" s="0" t="n">
        <v>42</v>
      </c>
      <c r="F37" s="0" t="n">
        <v>138</v>
      </c>
      <c r="G37" s="0" t="s">
        <v>155</v>
      </c>
      <c r="H37" s="0" t="n">
        <v>10000000</v>
      </c>
      <c r="I37" s="0" t="n">
        <v>-2279.413833</v>
      </c>
      <c r="J37" s="0" t="n">
        <v>159.88976</v>
      </c>
      <c r="K37" s="0" t="n">
        <v>158.091222</v>
      </c>
      <c r="L37" s="0" t="n">
        <v>-1.80539350624334</v>
      </c>
      <c r="M37" s="0" t="n">
        <v>4115.23893213943</v>
      </c>
      <c r="N37" s="0" t="n">
        <v>571.695108</v>
      </c>
      <c r="O37" s="0" t="n">
        <v>0</v>
      </c>
      <c r="P37" s="0" t="n">
        <v>4686.93404013943</v>
      </c>
      <c r="Q37" s="0" t="n">
        <v>-125863.322794</v>
      </c>
      <c r="R37" s="0" t="n">
        <v>-121180.597287</v>
      </c>
      <c r="S37" s="0" t="n">
        <v>4682.72550700001</v>
      </c>
      <c r="T37" s="0" t="n">
        <v>-4.20853313942189</v>
      </c>
      <c r="U37" s="0" t="n">
        <v>-125863.322794</v>
      </c>
      <c r="V37" s="0" t="n">
        <v>-121180.597287</v>
      </c>
      <c r="W37" s="0" t="n">
        <v>4682.72550700001</v>
      </c>
      <c r="X37" s="0" t="n">
        <v>25555.6</v>
      </c>
      <c r="Y37" s="306" t="n">
        <v>-95624.997287</v>
      </c>
      <c r="Z37" s="0" t="n">
        <v>4682.72550700001</v>
      </c>
    </row>
    <row r="38" customFormat="false" ht="12.75" hidden="false" customHeight="false" outlineLevel="0" collapsed="false">
      <c r="A38" s="0" t="s">
        <v>2</v>
      </c>
      <c r="B38" s="0" t="s">
        <v>104</v>
      </c>
      <c r="C38" s="0" t="s">
        <v>395</v>
      </c>
      <c r="D38" s="0" t="s">
        <v>116</v>
      </c>
      <c r="E38" s="0" t="n">
        <v>43</v>
      </c>
      <c r="F38" s="0" t="n">
        <v>140</v>
      </c>
      <c r="G38" s="0" t="s">
        <v>155</v>
      </c>
      <c r="H38" s="0" t="n">
        <v>12000000</v>
      </c>
      <c r="I38" s="0" t="n">
        <v>-4624.262675</v>
      </c>
      <c r="J38" s="0" t="n">
        <v>156.846666</v>
      </c>
      <c r="K38" s="0" t="n">
        <v>155.232828</v>
      </c>
      <c r="L38" s="0" t="n">
        <v>-1.50861523032958</v>
      </c>
      <c r="M38" s="0" t="n">
        <v>6976.23310054959</v>
      </c>
      <c r="N38" s="0" t="n">
        <v>665.718779</v>
      </c>
      <c r="O38" s="0" t="n">
        <v>0</v>
      </c>
      <c r="P38" s="0" t="n">
        <v>7641.95187954959</v>
      </c>
      <c r="Q38" s="0" t="n">
        <v>-246208.953704</v>
      </c>
      <c r="R38" s="0" t="n">
        <v>-238089.101261</v>
      </c>
      <c r="S38" s="0" t="n">
        <v>8119.85244300001</v>
      </c>
      <c r="T38" s="0" t="n">
        <v>477.900563450418</v>
      </c>
      <c r="U38" s="0" t="n">
        <v>-246208.953704</v>
      </c>
      <c r="V38" s="0" t="n">
        <v>-238089.101261</v>
      </c>
      <c r="W38" s="0" t="n">
        <v>8119.85244300001</v>
      </c>
      <c r="X38" s="0" t="n">
        <v>28860.7</v>
      </c>
      <c r="Y38" s="306" t="n">
        <v>-209228.401261</v>
      </c>
      <c r="Z38" s="0" t="n">
        <v>8119.85244300001</v>
      </c>
    </row>
    <row r="39" customFormat="false" ht="12.75" hidden="false" customHeight="false" outlineLevel="0" collapsed="false">
      <c r="A39" s="0" t="s">
        <v>2</v>
      </c>
      <c r="B39" s="0" t="s">
        <v>223</v>
      </c>
      <c r="C39" s="0" t="s">
        <v>280</v>
      </c>
      <c r="D39" s="0" t="s">
        <v>194</v>
      </c>
      <c r="E39" s="0" t="n">
        <v>44</v>
      </c>
      <c r="F39" s="0" t="n">
        <v>143</v>
      </c>
      <c r="G39" s="0" t="s">
        <v>155</v>
      </c>
      <c r="H39" s="0" t="n">
        <v>10000000</v>
      </c>
      <c r="I39" s="0" t="n">
        <v>-171.387831</v>
      </c>
      <c r="J39" s="0" t="n">
        <v>256.953234</v>
      </c>
      <c r="K39" s="0" t="n">
        <v>255.109824</v>
      </c>
      <c r="L39" s="0" t="n">
        <v>-2.0819255780502</v>
      </c>
      <c r="M39" s="0" t="n">
        <v>356.816709125446</v>
      </c>
      <c r="N39" s="0" t="n">
        <v>174.867612</v>
      </c>
      <c r="O39" s="0" t="n">
        <v>-53715.277778</v>
      </c>
      <c r="P39" s="0" t="n">
        <v>-53183.5934568746</v>
      </c>
      <c r="Q39" s="0" t="n">
        <v>6067.660561</v>
      </c>
      <c r="R39" s="0" t="n">
        <v>-27415.886584</v>
      </c>
      <c r="S39" s="0" t="n">
        <v>-33483.547145</v>
      </c>
      <c r="T39" s="0" t="n">
        <v>19700.0463118746</v>
      </c>
      <c r="U39" s="0" t="n">
        <v>6067.660561</v>
      </c>
      <c r="V39" s="0" t="n">
        <v>-27415.886584</v>
      </c>
      <c r="W39" s="0" t="n">
        <v>-33483.547145</v>
      </c>
      <c r="X39" s="0" t="n">
        <v>84409.7</v>
      </c>
      <c r="Y39" s="306" t="n">
        <v>56993.813416</v>
      </c>
      <c r="Z39" s="0" t="n">
        <v>20231.730633</v>
      </c>
    </row>
    <row r="40" customFormat="false" ht="12.75" hidden="false" customHeight="false" outlineLevel="0" collapsed="false">
      <c r="A40" s="0" t="s">
        <v>2</v>
      </c>
      <c r="B40" s="0" t="s">
        <v>104</v>
      </c>
      <c r="C40" s="0" t="s">
        <v>393</v>
      </c>
      <c r="D40" s="0" t="s">
        <v>172</v>
      </c>
      <c r="E40" s="0" t="n">
        <v>45</v>
      </c>
      <c r="F40" s="0" t="n">
        <v>139</v>
      </c>
      <c r="G40" s="0" t="s">
        <v>155</v>
      </c>
      <c r="H40" s="0" t="n">
        <v>-10000000</v>
      </c>
      <c r="I40" s="0" t="n">
        <v>556.827758</v>
      </c>
      <c r="J40" s="0" t="n">
        <v>119.25082</v>
      </c>
      <c r="K40" s="0" t="n">
        <v>120.112188</v>
      </c>
      <c r="L40" s="0" t="n">
        <v>0.930296492520633</v>
      </c>
      <c r="M40" s="0" t="n">
        <v>518.014910205528</v>
      </c>
      <c r="N40" s="0" t="n">
        <v>-348.321561</v>
      </c>
      <c r="O40" s="0" t="n">
        <v>0</v>
      </c>
      <c r="P40" s="0" t="n">
        <v>169.693349205528</v>
      </c>
      <c r="Q40" s="0" t="n">
        <v>23260.029365</v>
      </c>
      <c r="R40" s="0" t="n">
        <v>23437.654651</v>
      </c>
      <c r="S40" s="0" t="n">
        <v>177.625286000002</v>
      </c>
      <c r="T40" s="0" t="n">
        <v>7.93193679447461</v>
      </c>
      <c r="U40" s="0" t="n">
        <v>23260.029365</v>
      </c>
      <c r="V40" s="0" t="n">
        <v>23437.654651</v>
      </c>
      <c r="W40" s="0" t="n">
        <v>177.625286000002</v>
      </c>
      <c r="X40" s="0" t="n">
        <v>-16100</v>
      </c>
      <c r="Y40" s="306" t="n">
        <v>7337.654651</v>
      </c>
      <c r="Z40" s="0" t="n">
        <v>177.625286000002</v>
      </c>
    </row>
    <row r="41" customFormat="false" ht="12.75" hidden="false" customHeight="false" outlineLevel="0" collapsed="false">
      <c r="A41" s="0" t="s">
        <v>2</v>
      </c>
      <c r="B41" s="0" t="s">
        <v>104</v>
      </c>
      <c r="C41" s="0" t="s">
        <v>333</v>
      </c>
      <c r="D41" s="0" t="s">
        <v>163</v>
      </c>
      <c r="E41" s="0" t="n">
        <v>46</v>
      </c>
      <c r="F41" s="0" t="n">
        <v>146</v>
      </c>
      <c r="G41" s="0" t="s">
        <v>155</v>
      </c>
      <c r="H41" s="0" t="n">
        <v>-10000000</v>
      </c>
      <c r="I41" s="0" t="n">
        <v>3828.444893</v>
      </c>
      <c r="J41" s="0" t="n">
        <v>66.947274</v>
      </c>
      <c r="K41" s="0" t="n">
        <v>67.156876</v>
      </c>
      <c r="L41" s="0" t="n">
        <v>0.296756373554239</v>
      </c>
      <c r="M41" s="0" t="n">
        <v>1136.11542279893</v>
      </c>
      <c r="N41" s="0" t="n">
        <v>-180.608497</v>
      </c>
      <c r="O41" s="0" t="n">
        <v>0</v>
      </c>
      <c r="P41" s="0" t="n">
        <v>955.506925798927</v>
      </c>
      <c r="Q41" s="0" t="n">
        <v>130567.618058</v>
      </c>
      <c r="R41" s="0" t="n">
        <v>131095.240779</v>
      </c>
      <c r="S41" s="0" t="n">
        <v>527.622721000022</v>
      </c>
      <c r="T41" s="0" t="n">
        <v>-427.884204798906</v>
      </c>
      <c r="U41" s="0" t="n">
        <v>130567.618058</v>
      </c>
      <c r="V41" s="0" t="n">
        <v>131095.240779</v>
      </c>
      <c r="W41" s="0" t="n">
        <v>527.622721000022</v>
      </c>
      <c r="X41" s="0" t="n">
        <v>-8433.3</v>
      </c>
      <c r="Y41" s="306" t="n">
        <v>122661.940779</v>
      </c>
      <c r="Z41" s="0" t="n">
        <v>527.622721000022</v>
      </c>
    </row>
    <row r="42" customFormat="false" ht="12.75" hidden="false" customHeight="false" outlineLevel="0" collapsed="false">
      <c r="A42" s="0" t="s">
        <v>2</v>
      </c>
      <c r="B42" s="0" t="s">
        <v>104</v>
      </c>
      <c r="C42" s="0" t="s">
        <v>395</v>
      </c>
      <c r="D42" s="0" t="s">
        <v>116</v>
      </c>
      <c r="E42" s="0" t="n">
        <v>47</v>
      </c>
      <c r="F42" s="0" t="n">
        <v>141</v>
      </c>
      <c r="G42" s="0" t="s">
        <v>155</v>
      </c>
      <c r="H42" s="0" t="n">
        <v>-15000000</v>
      </c>
      <c r="I42" s="0" t="n">
        <v>344.707137</v>
      </c>
      <c r="J42" s="0" t="n">
        <v>69.718555</v>
      </c>
      <c r="K42" s="0" t="n">
        <v>79.982535</v>
      </c>
      <c r="L42" s="0" t="n">
        <v>11.082072971178</v>
      </c>
      <c r="M42" s="0" t="n">
        <v>3820.06964591986</v>
      </c>
      <c r="N42" s="0" t="n">
        <v>-308.720181</v>
      </c>
      <c r="O42" s="0" t="n">
        <v>25404.166667</v>
      </c>
      <c r="P42" s="0" t="n">
        <v>28915.5161319199</v>
      </c>
      <c r="Q42" s="0" t="n">
        <v>-25559.219227</v>
      </c>
      <c r="R42" s="0" t="n">
        <v>3112.820119</v>
      </c>
      <c r="S42" s="0" t="n">
        <v>28672.039346</v>
      </c>
      <c r="T42" s="0" t="n">
        <v>-243.476785919858</v>
      </c>
      <c r="U42" s="0" t="n">
        <v>-25559.219227</v>
      </c>
      <c r="V42" s="0" t="n">
        <v>3112.820119</v>
      </c>
      <c r="W42" s="0" t="n">
        <v>28672.039346</v>
      </c>
      <c r="X42" s="0" t="n">
        <v>-36291.7</v>
      </c>
      <c r="Y42" s="306" t="n">
        <v>-33178.879881</v>
      </c>
      <c r="Z42" s="0" t="n">
        <v>3267.872679</v>
      </c>
    </row>
    <row r="43" customFormat="false" ht="12.75" hidden="false" customHeight="false" outlineLevel="0" collapsed="false">
      <c r="A43" s="0" t="s">
        <v>2</v>
      </c>
      <c r="B43" s="0" t="s">
        <v>104</v>
      </c>
      <c r="C43" s="0" t="s">
        <v>395</v>
      </c>
      <c r="D43" s="0" t="s">
        <v>116</v>
      </c>
      <c r="E43" s="0" t="n">
        <v>48</v>
      </c>
      <c r="F43" s="0" t="n">
        <v>142</v>
      </c>
      <c r="G43" s="0" t="s">
        <v>155</v>
      </c>
      <c r="H43" s="0" t="n">
        <v>10000000</v>
      </c>
      <c r="I43" s="0" t="n">
        <v>-592.631801</v>
      </c>
      <c r="J43" s="0" t="n">
        <v>79.531859</v>
      </c>
      <c r="K43" s="0" t="n">
        <v>86.05257</v>
      </c>
      <c r="L43" s="0" t="n">
        <v>7.27937456100225</v>
      </c>
      <c r="M43" s="0" t="n">
        <v>-4313.98885624035</v>
      </c>
      <c r="N43" s="0" t="n">
        <v>269.46424</v>
      </c>
      <c r="O43" s="0" t="n">
        <v>0</v>
      </c>
      <c r="P43" s="0" t="n">
        <v>-4044.52461624035</v>
      </c>
      <c r="Q43" s="0" t="n">
        <v>19189.808244</v>
      </c>
      <c r="R43" s="0" t="n">
        <v>15385.031926</v>
      </c>
      <c r="S43" s="0" t="n">
        <v>-3804.776318</v>
      </c>
      <c r="T43" s="0" t="n">
        <v>239.748298240347</v>
      </c>
      <c r="U43" s="0" t="n">
        <v>19189.808244</v>
      </c>
      <c r="V43" s="0" t="n">
        <v>15385.031926</v>
      </c>
      <c r="W43" s="0" t="n">
        <v>-3804.776318</v>
      </c>
      <c r="X43" s="0" t="n">
        <v>23766.7</v>
      </c>
      <c r="Y43" s="306" t="n">
        <v>39151.731926</v>
      </c>
      <c r="Z43" s="0" t="n">
        <v>-3804.776318</v>
      </c>
    </row>
    <row r="44" customFormat="false" ht="12.75" hidden="false" customHeight="false" outlineLevel="0" collapsed="false">
      <c r="A44" s="0" t="s">
        <v>2</v>
      </c>
      <c r="B44" s="0" t="s">
        <v>104</v>
      </c>
      <c r="C44" s="0" t="s">
        <v>418</v>
      </c>
      <c r="D44" s="0" t="s">
        <v>95</v>
      </c>
      <c r="E44" s="0" t="n">
        <v>49</v>
      </c>
      <c r="F44" s="0" t="n">
        <v>147</v>
      </c>
      <c r="G44" s="0" t="s">
        <v>155</v>
      </c>
      <c r="H44" s="0" t="n">
        <v>5000000</v>
      </c>
      <c r="I44" s="0" t="n">
        <v>-1913.392791</v>
      </c>
      <c r="J44" s="0" t="n">
        <v>131.368026</v>
      </c>
      <c r="K44" s="0" t="n">
        <v>132.476248</v>
      </c>
      <c r="L44" s="0" t="n">
        <v>1.21231692707911</v>
      </c>
      <c r="M44" s="0" t="n">
        <v>-2319.63846868045</v>
      </c>
      <c r="N44" s="0" t="n">
        <v>173.374347</v>
      </c>
      <c r="O44" s="0" t="n">
        <v>0</v>
      </c>
      <c r="P44" s="0" t="n">
        <v>-2146.26412168045</v>
      </c>
      <c r="Q44" s="0" t="n">
        <v>-173264.122222</v>
      </c>
      <c r="R44" s="0" t="n">
        <v>-175015.275722</v>
      </c>
      <c r="S44" s="0" t="n">
        <v>-1751.15349999999</v>
      </c>
      <c r="T44" s="0" t="n">
        <v>395.110621680462</v>
      </c>
      <c r="U44" s="0" t="n">
        <v>-173264.122222</v>
      </c>
      <c r="V44" s="0" t="n">
        <v>-175015.275722</v>
      </c>
      <c r="W44" s="0" t="n">
        <v>-1751.15349999999</v>
      </c>
      <c r="X44" s="0" t="n">
        <v>5238.9</v>
      </c>
      <c r="Y44" s="306" t="n">
        <v>-169776.375722</v>
      </c>
      <c r="Z44" s="0" t="n">
        <v>-1751.15349999999</v>
      </c>
    </row>
    <row r="45" customFormat="false" ht="12.75" hidden="false" customHeight="false" outlineLevel="0" collapsed="false">
      <c r="A45" s="565" t="s">
        <v>2</v>
      </c>
      <c r="B45" s="565" t="s">
        <v>104</v>
      </c>
      <c r="C45" s="565" t="s">
        <v>94</v>
      </c>
      <c r="D45" s="565" t="s">
        <v>184</v>
      </c>
      <c r="E45" s="565" t="n">
        <v>50</v>
      </c>
      <c r="F45" s="565" t="n">
        <v>148</v>
      </c>
      <c r="G45" s="565" t="s">
        <v>155</v>
      </c>
      <c r="H45" s="565" t="n">
        <v>10000000</v>
      </c>
      <c r="I45" s="565" t="n">
        <v>-3850.918716</v>
      </c>
      <c r="J45" s="565" t="n">
        <v>105.848593</v>
      </c>
      <c r="K45" s="565" t="n">
        <v>104.829508</v>
      </c>
      <c r="L45" s="565" t="n">
        <v>-0.965380889635306</v>
      </c>
      <c r="M45" s="565" t="n">
        <v>3717.60333596533</v>
      </c>
      <c r="N45" s="565" t="n">
        <v>268.658016</v>
      </c>
      <c r="O45" s="565" t="n">
        <v>0</v>
      </c>
      <c r="P45" s="565" t="n">
        <v>3986.26135196533</v>
      </c>
      <c r="Q45" s="565" t="n">
        <v>-206394.597279</v>
      </c>
      <c r="R45" s="565" t="n">
        <v>-201985.794223</v>
      </c>
      <c r="S45" s="565" t="n">
        <v>4408.803056</v>
      </c>
      <c r="T45" s="565" t="n">
        <v>422.541704034676</v>
      </c>
      <c r="U45" s="565" t="n">
        <v>-206394.597279</v>
      </c>
      <c r="V45" s="565" t="n">
        <v>-201985.794223</v>
      </c>
      <c r="W45" s="565" t="n">
        <v>4408.803056</v>
      </c>
      <c r="X45" s="565" t="n">
        <v>13433.3</v>
      </c>
      <c r="Y45" s="575" t="n">
        <v>-188552.494223</v>
      </c>
      <c r="Z45" s="565" t="n">
        <v>4408.803056</v>
      </c>
      <c r="AA45" s="565"/>
      <c r="AB45" s="565"/>
      <c r="AC45" s="565"/>
      <c r="AD45" s="565"/>
      <c r="AE45" s="565"/>
      <c r="AF45" s="565"/>
      <c r="AG45" s="565"/>
      <c r="AH45" s="565"/>
      <c r="AI45" s="565"/>
      <c r="AJ45" s="565"/>
      <c r="AK45" s="565"/>
      <c r="AL45" s="565"/>
      <c r="AM45" s="565"/>
      <c r="AN45" s="565"/>
      <c r="AO45" s="565"/>
      <c r="AP45" s="565"/>
    </row>
    <row r="46" customFormat="false" ht="12.75" hidden="false" customHeight="false" outlineLevel="0" collapsed="false">
      <c r="A46" s="0" t="s">
        <v>2</v>
      </c>
      <c r="B46" s="0" t="s">
        <v>173</v>
      </c>
      <c r="C46" s="0" t="s">
        <v>266</v>
      </c>
      <c r="D46" s="0" t="s">
        <v>116</v>
      </c>
      <c r="E46" s="0" t="n">
        <v>51</v>
      </c>
      <c r="F46" s="0" t="n">
        <v>126</v>
      </c>
      <c r="G46" s="0" t="s">
        <v>155</v>
      </c>
      <c r="H46" s="0" t="n">
        <v>10000000</v>
      </c>
      <c r="I46" s="0" t="n">
        <v>-55.890749</v>
      </c>
      <c r="J46" s="0" t="n">
        <v>62.683282</v>
      </c>
      <c r="K46" s="0" t="n">
        <v>66.043059</v>
      </c>
      <c r="L46" s="0" t="n">
        <v>1.90517826917924</v>
      </c>
      <c r="M46" s="0" t="n">
        <v>-106.481840442951</v>
      </c>
      <c r="N46" s="0" t="n">
        <v>134.080605</v>
      </c>
      <c r="O46" s="0" t="n">
        <v>0</v>
      </c>
      <c r="P46" s="0" t="n">
        <v>27.5987645570486</v>
      </c>
      <c r="Q46" s="0" t="n">
        <v>6640.645884</v>
      </c>
      <c r="R46" s="0" t="n">
        <v>6667.036042</v>
      </c>
      <c r="S46" s="0" t="n">
        <v>26.3901580000002</v>
      </c>
      <c r="T46" s="0" t="n">
        <v>-1.2086065570484</v>
      </c>
      <c r="U46" s="0" t="n">
        <v>6640.645884</v>
      </c>
      <c r="V46" s="0" t="n">
        <v>6667.036042</v>
      </c>
      <c r="W46" s="0" t="n">
        <v>26.3901580000002</v>
      </c>
      <c r="X46" s="0" t="n">
        <v>5833.3</v>
      </c>
      <c r="Y46" s="306" t="n">
        <v>12500.336042</v>
      </c>
      <c r="Z46" s="0" t="n">
        <v>26.3901580000002</v>
      </c>
    </row>
    <row r="47" customFormat="false" ht="12.75" hidden="false" customHeight="false" outlineLevel="0" collapsed="false">
      <c r="A47" s="0" t="s">
        <v>2</v>
      </c>
      <c r="B47" s="0" t="s">
        <v>176</v>
      </c>
      <c r="C47" s="0" t="s">
        <v>266</v>
      </c>
      <c r="D47" s="0" t="s">
        <v>116</v>
      </c>
      <c r="E47" s="0" t="n">
        <v>52</v>
      </c>
      <c r="F47" s="0" t="n">
        <v>127</v>
      </c>
      <c r="G47" s="0" t="s">
        <v>155</v>
      </c>
      <c r="H47" s="0" t="n">
        <v>-10000000</v>
      </c>
      <c r="I47" s="0" t="n">
        <v>55.890749</v>
      </c>
      <c r="J47" s="0" t="n">
        <v>62.683282</v>
      </c>
      <c r="K47" s="0" t="n">
        <v>66.043059</v>
      </c>
      <c r="L47" s="0" t="n">
        <v>1.90517826917924</v>
      </c>
      <c r="M47" s="0" t="n">
        <v>106.481840442951</v>
      </c>
      <c r="N47" s="0" t="n">
        <v>-134.080605</v>
      </c>
      <c r="O47" s="0" t="n">
        <v>0</v>
      </c>
      <c r="P47" s="0" t="n">
        <v>-27.5987645570486</v>
      </c>
      <c r="Q47" s="0" t="n">
        <v>-6640.645884</v>
      </c>
      <c r="R47" s="0" t="n">
        <v>-6667.036042</v>
      </c>
      <c r="S47" s="0" t="n">
        <v>-26.3901580000002</v>
      </c>
      <c r="T47" s="0" t="n">
        <v>1.2086065570484</v>
      </c>
      <c r="U47" s="0" t="n">
        <v>-6640.645884</v>
      </c>
      <c r="V47" s="0" t="n">
        <v>-6667.036042</v>
      </c>
      <c r="W47" s="0" t="n">
        <v>-26.3901580000002</v>
      </c>
      <c r="X47" s="0" t="n">
        <v>-5833.3</v>
      </c>
      <c r="Y47" s="306" t="n">
        <v>-12500.336042</v>
      </c>
      <c r="Z47" s="0" t="n">
        <v>-26.3901580000002</v>
      </c>
    </row>
    <row r="48" customFormat="false" ht="12.75" hidden="false" customHeight="false" outlineLevel="0" collapsed="false">
      <c r="A48" s="0" t="s">
        <v>2</v>
      </c>
      <c r="B48" s="0" t="s">
        <v>178</v>
      </c>
      <c r="C48" s="0" t="s">
        <v>266</v>
      </c>
      <c r="D48" s="0" t="s">
        <v>116</v>
      </c>
      <c r="E48" s="0" t="n">
        <v>53</v>
      </c>
      <c r="F48" s="0" t="n">
        <v>128</v>
      </c>
      <c r="G48" s="0" t="s">
        <v>155</v>
      </c>
      <c r="H48" s="0" t="n">
        <v>10000000</v>
      </c>
      <c r="I48" s="0" t="n">
        <v>-55.890749</v>
      </c>
      <c r="J48" s="0" t="n">
        <v>62.683282</v>
      </c>
      <c r="K48" s="0" t="n">
        <v>66.043059</v>
      </c>
      <c r="L48" s="0" t="n">
        <v>1.90517826917924</v>
      </c>
      <c r="M48" s="0" t="n">
        <v>-106.481840442951</v>
      </c>
      <c r="N48" s="0" t="n">
        <v>134.080605</v>
      </c>
      <c r="O48" s="0" t="n">
        <v>0</v>
      </c>
      <c r="P48" s="0" t="n">
        <v>27.5987645570486</v>
      </c>
      <c r="Q48" s="0" t="n">
        <v>6640.645884</v>
      </c>
      <c r="R48" s="0" t="n">
        <v>6667.036042</v>
      </c>
      <c r="S48" s="0" t="n">
        <v>26.3901580000002</v>
      </c>
      <c r="T48" s="0" t="n">
        <v>-1.2086065570484</v>
      </c>
      <c r="U48" s="0" t="n">
        <v>6640.645884</v>
      </c>
      <c r="V48" s="0" t="n">
        <v>6667.036042</v>
      </c>
      <c r="W48" s="0" t="n">
        <v>26.3901580000002</v>
      </c>
      <c r="X48" s="0" t="n">
        <v>5833.3</v>
      </c>
      <c r="Y48" s="306" t="n">
        <v>12500.336042</v>
      </c>
      <c r="Z48" s="0" t="n">
        <v>26.3901580000002</v>
      </c>
    </row>
    <row r="49" customFormat="false" ht="12.75" hidden="false" customHeight="false" outlineLevel="0" collapsed="false">
      <c r="A49" s="0" t="s">
        <v>2</v>
      </c>
      <c r="B49" s="0" t="s">
        <v>104</v>
      </c>
      <c r="C49" s="0" t="s">
        <v>114</v>
      </c>
      <c r="D49" s="0" t="s">
        <v>116</v>
      </c>
      <c r="E49" s="0" t="n">
        <v>55</v>
      </c>
      <c r="F49" s="0" t="n">
        <v>150</v>
      </c>
      <c r="G49" s="0" t="s">
        <v>155</v>
      </c>
      <c r="H49" s="0" t="n">
        <v>-10000000</v>
      </c>
      <c r="I49" s="0" t="n">
        <v>3843.11075</v>
      </c>
      <c r="J49" s="0" t="n">
        <v>134.813352</v>
      </c>
      <c r="K49" s="0" t="n">
        <v>133.499623</v>
      </c>
      <c r="L49" s="0" t="n">
        <v>-1.30892800916715</v>
      </c>
      <c r="M49" s="0" t="n">
        <v>-5030.35530300636</v>
      </c>
      <c r="N49" s="0" t="n">
        <v>-314.748804</v>
      </c>
      <c r="O49" s="0" t="n">
        <v>0</v>
      </c>
      <c r="P49" s="0" t="n">
        <v>-5345.10410700636</v>
      </c>
      <c r="Q49" s="0" t="n">
        <v>342826.864311</v>
      </c>
      <c r="R49" s="0" t="n">
        <v>337116.32338</v>
      </c>
      <c r="S49" s="0" t="n">
        <v>-5710.54093099997</v>
      </c>
      <c r="T49" s="0" t="n">
        <v>-365.436823993608</v>
      </c>
      <c r="U49" s="0" t="n">
        <v>342826.864311</v>
      </c>
      <c r="V49" s="0" t="n">
        <v>337116.32338</v>
      </c>
      <c r="W49" s="0" t="n">
        <v>-5710.54093099997</v>
      </c>
      <c r="X49" s="0" t="n">
        <v>-11755.6</v>
      </c>
      <c r="Y49" s="306" t="n">
        <v>325360.72338</v>
      </c>
      <c r="Z49" s="0" t="n">
        <v>-5710.54093099997</v>
      </c>
    </row>
    <row r="50" customFormat="false" ht="12.75" hidden="false" customHeight="false" outlineLevel="0" collapsed="false">
      <c r="A50" s="0" t="s">
        <v>3</v>
      </c>
      <c r="B50" s="0" t="s">
        <v>192</v>
      </c>
      <c r="C50" s="0" t="s">
        <v>280</v>
      </c>
      <c r="D50" s="0" t="s">
        <v>194</v>
      </c>
      <c r="E50" s="0" t="n">
        <v>57</v>
      </c>
      <c r="F50" s="0" t="n">
        <v>144</v>
      </c>
      <c r="G50" s="0" t="s">
        <v>155</v>
      </c>
      <c r="H50" s="0" t="n">
        <v>10000000</v>
      </c>
      <c r="I50" s="0" t="n">
        <v>-685.551326</v>
      </c>
      <c r="J50" s="0" t="n">
        <v>256.953234</v>
      </c>
      <c r="K50" s="0" t="n">
        <v>255.109824</v>
      </c>
      <c r="L50" s="0" t="n">
        <v>-2.0819255780502</v>
      </c>
      <c r="M50" s="0" t="n">
        <v>1427.26684066563</v>
      </c>
      <c r="N50" s="0" t="n">
        <v>699.470447</v>
      </c>
      <c r="O50" s="0" t="n">
        <v>-53715.277778</v>
      </c>
      <c r="P50" s="0" t="n">
        <v>-51588.5404903344</v>
      </c>
      <c r="Q50" s="0" t="n">
        <v>24270.642243</v>
      </c>
      <c r="R50" s="0" t="n">
        <v>-27415.886584</v>
      </c>
      <c r="S50" s="0" t="n">
        <v>-51686.528827</v>
      </c>
      <c r="T50" s="0" t="n">
        <v>-97.9883366656286</v>
      </c>
      <c r="U50" s="0" t="n">
        <v>24270.642243</v>
      </c>
      <c r="V50" s="0" t="n">
        <v>-27415.886584</v>
      </c>
      <c r="W50" s="0" t="n">
        <v>-51686.528827</v>
      </c>
      <c r="X50" s="0" t="n">
        <v>84409.7</v>
      </c>
      <c r="Y50" s="306" t="n">
        <v>56993.813416</v>
      </c>
      <c r="Z50" s="306" t="n">
        <v>2028.748951</v>
      </c>
    </row>
    <row r="51" customFormat="false" ht="12.75" hidden="false" customHeight="false" outlineLevel="0" collapsed="false">
      <c r="A51" s="0" t="s">
        <v>2</v>
      </c>
      <c r="B51" s="0" t="s">
        <v>104</v>
      </c>
      <c r="C51" s="0" t="s">
        <v>590</v>
      </c>
      <c r="D51" s="0" t="s">
        <v>95</v>
      </c>
      <c r="E51" s="0" t="n">
        <v>58</v>
      </c>
      <c r="F51" s="0" t="n">
        <v>151</v>
      </c>
      <c r="G51" s="0" t="s">
        <v>155</v>
      </c>
      <c r="H51" s="0" t="n">
        <v>-10000000</v>
      </c>
      <c r="I51" s="0" t="n">
        <v>3899.688849</v>
      </c>
      <c r="J51" s="0" t="n">
        <v>43.475612</v>
      </c>
      <c r="K51" s="0" t="n">
        <v>44.533207</v>
      </c>
      <c r="L51" s="0" t="n">
        <v>1.13558655747721</v>
      </c>
      <c r="M51" s="0" t="n">
        <v>4428.43423526818</v>
      </c>
      <c r="N51" s="0" t="n">
        <v>-126.682345</v>
      </c>
      <c r="O51" s="0" t="n">
        <v>0</v>
      </c>
      <c r="P51" s="0" t="n">
        <v>4301.75189026818</v>
      </c>
      <c r="Q51" s="0" t="n">
        <v>19491.125238</v>
      </c>
      <c r="R51" s="0" t="n">
        <v>23605.660494</v>
      </c>
      <c r="S51" s="0" t="n">
        <v>4114.535256</v>
      </c>
      <c r="T51" s="0" t="n">
        <v>-187.216634268177</v>
      </c>
      <c r="U51" s="0" t="n">
        <v>19491.125238</v>
      </c>
      <c r="V51" s="0" t="n">
        <v>23605.660494</v>
      </c>
      <c r="W51" s="0" t="n">
        <v>4114.535256</v>
      </c>
      <c r="X51" s="0" t="n">
        <v>-9605.6</v>
      </c>
      <c r="Y51" s="306" t="n">
        <v>14000.060494</v>
      </c>
      <c r="Z51" s="0" t="n">
        <v>4114.535256</v>
      </c>
    </row>
    <row r="52" customFormat="false" ht="12.75" hidden="false" customHeight="false" outlineLevel="0" collapsed="false">
      <c r="A52" s="0" t="s">
        <v>2</v>
      </c>
      <c r="B52" s="0" t="s">
        <v>104</v>
      </c>
      <c r="C52" s="0" t="s">
        <v>235</v>
      </c>
      <c r="D52" s="0" t="s">
        <v>116</v>
      </c>
      <c r="E52" s="0" t="n">
        <v>59</v>
      </c>
      <c r="F52" s="0" t="n">
        <v>152</v>
      </c>
      <c r="G52" s="0" t="s">
        <v>155</v>
      </c>
      <c r="H52" s="0" t="n">
        <v>-10000000</v>
      </c>
      <c r="I52" s="0" t="n">
        <v>3901.649196</v>
      </c>
      <c r="J52" s="0" t="n">
        <v>52.663729</v>
      </c>
      <c r="K52" s="0" t="n">
        <v>51.316299</v>
      </c>
      <c r="L52" s="0" t="n">
        <v>-1.40899370060205</v>
      </c>
      <c r="M52" s="0" t="n">
        <v>-5497.39913912306</v>
      </c>
      <c r="N52" s="0" t="n">
        <v>-184.97371</v>
      </c>
      <c r="O52" s="0" t="n">
        <v>0</v>
      </c>
      <c r="P52" s="0" t="n">
        <v>-5682.37284912306</v>
      </c>
      <c r="Q52" s="0" t="n">
        <v>28596.073134</v>
      </c>
      <c r="R52" s="0" t="n">
        <v>22977.993892</v>
      </c>
      <c r="S52" s="0" t="n">
        <v>-5618.079242</v>
      </c>
      <c r="T52" s="0" t="n">
        <v>64.2936071230597</v>
      </c>
      <c r="U52" s="0" t="n">
        <v>28596.073134</v>
      </c>
      <c r="V52" s="0" t="n">
        <v>22977.993892</v>
      </c>
      <c r="W52" s="0" t="n">
        <v>-5618.079242</v>
      </c>
      <c r="X52" s="0" t="n">
        <v>-11375</v>
      </c>
      <c r="Y52" s="306" t="n">
        <v>11602.993892</v>
      </c>
      <c r="Z52" s="0" t="n">
        <v>-5618.079242</v>
      </c>
    </row>
    <row r="53" customFormat="false" ht="12.75" hidden="false" customHeight="false" outlineLevel="0" collapsed="false">
      <c r="A53" s="0" t="s">
        <v>264</v>
      </c>
      <c r="B53" s="0" t="s">
        <v>265</v>
      </c>
      <c r="C53" s="0" t="s">
        <v>401</v>
      </c>
      <c r="D53" s="0" t="s">
        <v>102</v>
      </c>
      <c r="E53" s="0" t="n">
        <v>114</v>
      </c>
      <c r="F53" s="0" t="n">
        <v>120</v>
      </c>
      <c r="G53" s="0" t="s">
        <v>155</v>
      </c>
      <c r="H53" s="0" t="n">
        <v>-4000000</v>
      </c>
      <c r="I53" s="0" t="n">
        <v>847.313961</v>
      </c>
      <c r="J53" s="0" t="n">
        <v>80.423148</v>
      </c>
      <c r="K53" s="0" t="n">
        <v>79.963998</v>
      </c>
      <c r="L53" s="0" t="n">
        <v>-0.421380165179691</v>
      </c>
      <c r="M53" s="0" t="n">
        <v>-357.041296845239</v>
      </c>
      <c r="N53" s="0" t="n">
        <v>-109.919247</v>
      </c>
      <c r="O53" s="0" t="n">
        <v>0</v>
      </c>
      <c r="P53" s="0" t="n">
        <v>-466.960543845239</v>
      </c>
      <c r="Q53" s="0" t="n">
        <v>1542.10071</v>
      </c>
      <c r="R53" s="0" t="n">
        <v>1046.018028</v>
      </c>
      <c r="S53" s="0" t="n">
        <v>-496.082682</v>
      </c>
      <c r="T53" s="0" t="n">
        <v>-29.1221381547614</v>
      </c>
      <c r="U53" s="0" t="n">
        <v>1542.10071</v>
      </c>
      <c r="V53" s="0" t="n">
        <v>1046.018028</v>
      </c>
      <c r="W53" s="0" t="n">
        <v>-496.082682</v>
      </c>
      <c r="X53" s="0" t="n">
        <v>-14833.3</v>
      </c>
      <c r="Y53" s="306" t="n">
        <v>-13787.281972</v>
      </c>
      <c r="Z53" s="0" t="n">
        <v>-496.082682</v>
      </c>
    </row>
    <row r="54" customFormat="false" ht="12.75" hidden="false" customHeight="false" outlineLevel="0" collapsed="false">
      <c r="A54" s="0" t="s">
        <v>264</v>
      </c>
      <c r="B54" s="0" t="s">
        <v>265</v>
      </c>
      <c r="C54" s="0" t="s">
        <v>263</v>
      </c>
      <c r="D54" s="0" t="s">
        <v>102</v>
      </c>
      <c r="E54" s="0" t="n">
        <v>122</v>
      </c>
      <c r="F54" s="0" t="n">
        <v>132</v>
      </c>
      <c r="G54" s="0" t="s">
        <v>155</v>
      </c>
      <c r="H54" s="0" t="n">
        <v>-4000000</v>
      </c>
      <c r="I54" s="0" t="n">
        <v>1494.783717</v>
      </c>
      <c r="J54" s="0" t="n">
        <v>87.813077</v>
      </c>
      <c r="K54" s="0" t="n">
        <v>86.42675</v>
      </c>
      <c r="L54" s="0" t="n">
        <v>-1.42022906317426</v>
      </c>
      <c r="M54" s="0" t="n">
        <v>-2122.93527804304</v>
      </c>
      <c r="N54" s="0" t="n">
        <v>-109.046832</v>
      </c>
      <c r="O54" s="0" t="n">
        <v>0</v>
      </c>
      <c r="P54" s="0" t="n">
        <v>-2231.98211004304</v>
      </c>
      <c r="Q54" s="0" t="n">
        <v>1741.089175</v>
      </c>
      <c r="R54" s="0" t="n">
        <v>-469.740302</v>
      </c>
      <c r="S54" s="0" t="n">
        <v>-2210.829477</v>
      </c>
      <c r="T54" s="0" t="n">
        <v>21.1526330430434</v>
      </c>
      <c r="U54" s="0" t="n">
        <v>1741.089175</v>
      </c>
      <c r="V54" s="0" t="n">
        <v>-469.740302</v>
      </c>
      <c r="W54" s="0" t="n">
        <v>-2210.829477</v>
      </c>
      <c r="X54" s="0" t="n">
        <v>-15772.2</v>
      </c>
      <c r="Y54" s="306" t="n">
        <v>-16241.940302</v>
      </c>
      <c r="Z54" s="0" t="n">
        <v>-2210.829477</v>
      </c>
    </row>
    <row r="55" customFormat="false" ht="12.75" hidden="false" customHeight="false" outlineLevel="0" collapsed="false">
      <c r="A55" s="0" t="s">
        <v>264</v>
      </c>
      <c r="B55" s="0" t="s">
        <v>265</v>
      </c>
      <c r="C55" s="0" t="s">
        <v>340</v>
      </c>
      <c r="D55" s="0" t="s">
        <v>95</v>
      </c>
      <c r="E55" s="0" t="n">
        <v>125</v>
      </c>
      <c r="F55" s="0" t="n">
        <v>122</v>
      </c>
      <c r="G55" s="0" t="s">
        <v>155</v>
      </c>
      <c r="H55" s="0" t="n">
        <v>-4000000</v>
      </c>
      <c r="I55" s="0" t="n">
        <v>868.477186</v>
      </c>
      <c r="J55" s="0" t="n">
        <v>134.587308</v>
      </c>
      <c r="K55" s="0" t="n">
        <v>132.722351</v>
      </c>
      <c r="L55" s="0" t="n">
        <v>-1.91283377905095</v>
      </c>
      <c r="M55" s="0" t="n">
        <v>-1661.25249771591</v>
      </c>
      <c r="N55" s="0" t="n">
        <v>-162.283726</v>
      </c>
      <c r="O55" s="0" t="n">
        <v>0</v>
      </c>
      <c r="P55" s="0" t="n">
        <v>-1823.53622371591</v>
      </c>
      <c r="Q55" s="0" t="n">
        <v>43369.483826</v>
      </c>
      <c r="R55" s="0" t="n">
        <v>41544.122916</v>
      </c>
      <c r="S55" s="0" t="n">
        <v>-1825.36091</v>
      </c>
      <c r="T55" s="0" t="n">
        <v>-1.82468628408833</v>
      </c>
      <c r="U55" s="0" t="n">
        <v>43369.483826</v>
      </c>
      <c r="V55" s="0" t="n">
        <v>41544.122916</v>
      </c>
      <c r="W55" s="0" t="n">
        <v>-1825.36091</v>
      </c>
      <c r="X55" s="0" t="n">
        <v>-16433.3</v>
      </c>
      <c r="Y55" s="306" t="n">
        <v>25110.822916</v>
      </c>
      <c r="Z55" s="0" t="n">
        <v>-1825.36091</v>
      </c>
    </row>
    <row r="56" customFormat="false" ht="12.75" hidden="false" customHeight="false" outlineLevel="0" collapsed="false">
      <c r="A56" s="0" t="s">
        <v>3</v>
      </c>
      <c r="B56" s="0" t="s">
        <v>222</v>
      </c>
      <c r="C56" s="0" t="s">
        <v>196</v>
      </c>
      <c r="D56" s="0" t="s">
        <v>194</v>
      </c>
      <c r="E56" s="0" t="n">
        <v>140</v>
      </c>
      <c r="F56" s="0" t="n">
        <v>136</v>
      </c>
      <c r="G56" s="0" t="s">
        <v>155</v>
      </c>
      <c r="H56" s="0" t="n">
        <v>2000000</v>
      </c>
      <c r="I56" s="0" t="n">
        <v>-545.662581</v>
      </c>
      <c r="J56" s="0" t="n">
        <v>848.686817</v>
      </c>
      <c r="K56" s="0" t="n">
        <v>0</v>
      </c>
      <c r="L56" s="0" t="n">
        <v>-848.686817</v>
      </c>
      <c r="M56" s="0" t="n">
        <v>0</v>
      </c>
      <c r="N56" s="0" t="n">
        <v>0</v>
      </c>
      <c r="O56" s="0" t="n">
        <v>0</v>
      </c>
      <c r="P56" s="0" t="n">
        <v>75975.156026</v>
      </c>
      <c r="Q56" s="0" t="n">
        <v>-75975.156026</v>
      </c>
      <c r="R56" s="0" t="n">
        <v>0</v>
      </c>
      <c r="S56" s="0" t="n">
        <v>75975.156026</v>
      </c>
      <c r="T56" s="0" t="n">
        <v>0</v>
      </c>
      <c r="U56" s="0" t="n">
        <v>-75975.156026</v>
      </c>
      <c r="V56" s="0" t="n">
        <v>0</v>
      </c>
      <c r="W56" s="0" t="n">
        <v>75975.156026</v>
      </c>
      <c r="X56" s="0" t="n">
        <v>0</v>
      </c>
      <c r="Y56" s="306" t="n">
        <v>0</v>
      </c>
      <c r="Z56" s="306" t="n">
        <v>75975.156026</v>
      </c>
      <c r="AA56" s="0" t="s">
        <v>617</v>
      </c>
    </row>
    <row r="57" customFormat="false" ht="12.75" hidden="false" customHeight="false" outlineLevel="0" collapsed="false">
      <c r="A57" s="0" t="s">
        <v>3</v>
      </c>
      <c r="B57" s="0" t="s">
        <v>222</v>
      </c>
      <c r="C57" s="0" t="s">
        <v>280</v>
      </c>
      <c r="D57" s="0" t="s">
        <v>194</v>
      </c>
      <c r="E57" s="0" t="n">
        <v>144</v>
      </c>
      <c r="F57" s="0" t="n">
        <v>145</v>
      </c>
      <c r="G57" s="0" t="s">
        <v>155</v>
      </c>
      <c r="H57" s="0" t="n">
        <v>-10000000</v>
      </c>
      <c r="I57" s="0" t="n">
        <v>171.387831</v>
      </c>
      <c r="J57" s="0" t="n">
        <v>256.953234</v>
      </c>
      <c r="K57" s="0" t="n">
        <v>255.109824</v>
      </c>
      <c r="L57" s="0" t="n">
        <v>-2.0819255780502</v>
      </c>
      <c r="M57" s="0" t="n">
        <v>-356.816709125446</v>
      </c>
      <c r="N57" s="0" t="n">
        <v>-174.867612</v>
      </c>
      <c r="O57" s="0" t="n">
        <v>53715.277778</v>
      </c>
      <c r="P57" s="0" t="n">
        <v>53183.5934568746</v>
      </c>
      <c r="Q57" s="0" t="n">
        <v>-6067.660561</v>
      </c>
      <c r="R57" s="0" t="n">
        <v>27415.886584</v>
      </c>
      <c r="S57" s="0" t="n">
        <v>33483.547145</v>
      </c>
      <c r="T57" s="0" t="n">
        <v>-19700.0463118746</v>
      </c>
      <c r="U57" s="0" t="n">
        <v>-6067.660561</v>
      </c>
      <c r="V57" s="0" t="n">
        <v>27415.886584</v>
      </c>
      <c r="W57" s="0" t="n">
        <v>33483.547145</v>
      </c>
      <c r="X57" s="0" t="n">
        <v>-84409.7</v>
      </c>
      <c r="Y57" s="306" t="n">
        <v>-56993.813416</v>
      </c>
      <c r="Z57" s="306" t="n">
        <v>-20231.730633</v>
      </c>
    </row>
    <row r="58" customFormat="false" ht="12.75" hidden="false" customHeight="false" outlineLevel="0" collapsed="false">
      <c r="A58" s="0" t="s">
        <v>2</v>
      </c>
      <c r="B58" s="0" t="s">
        <v>104</v>
      </c>
      <c r="C58" s="0" t="s">
        <v>354</v>
      </c>
      <c r="D58" s="0" t="s">
        <v>102</v>
      </c>
      <c r="E58" s="0" t="n">
        <v>145</v>
      </c>
      <c r="F58" s="0" t="n">
        <v>203</v>
      </c>
      <c r="G58" s="0" t="s">
        <v>155</v>
      </c>
      <c r="H58" s="0" t="n">
        <v>5000000</v>
      </c>
      <c r="I58" s="0" t="n">
        <v>-348.53221</v>
      </c>
      <c r="J58" s="0" t="n">
        <v>99.27139</v>
      </c>
      <c r="K58" s="0" t="n">
        <v>102.060912</v>
      </c>
      <c r="L58" s="0" t="n">
        <v>2.90453794364209</v>
      </c>
      <c r="M58" s="0" t="n">
        <v>-1012.32502852643</v>
      </c>
      <c r="N58" s="0" t="n">
        <v>149.274284</v>
      </c>
      <c r="O58" s="0" t="n">
        <v>0</v>
      </c>
      <c r="P58" s="0" t="n">
        <v>-863.050744526435</v>
      </c>
      <c r="Q58" s="0" t="n">
        <v>13028.259943</v>
      </c>
      <c r="R58" s="0" t="n">
        <v>12157.504613</v>
      </c>
      <c r="S58" s="0" t="n">
        <v>-870.75533</v>
      </c>
      <c r="T58" s="0" t="n">
        <v>-7.70458547356543</v>
      </c>
      <c r="U58" s="0" t="n">
        <v>13028.259943</v>
      </c>
      <c r="V58" s="0" t="n">
        <v>12157.504613</v>
      </c>
      <c r="W58" s="0" t="n">
        <v>-870.75533</v>
      </c>
      <c r="X58" s="0" t="n">
        <v>0</v>
      </c>
      <c r="Y58" s="306" t="n">
        <v>12157.504613</v>
      </c>
      <c r="Z58" s="0" t="n">
        <v>-870.75533</v>
      </c>
    </row>
    <row r="59" customFormat="false" ht="12.75" hidden="false" customHeight="false" outlineLevel="0" collapsed="false">
      <c r="A59" s="0" t="s">
        <v>2</v>
      </c>
      <c r="B59" s="0" t="s">
        <v>104</v>
      </c>
      <c r="C59" s="0" t="s">
        <v>396</v>
      </c>
      <c r="D59" s="0" t="s">
        <v>95</v>
      </c>
      <c r="E59" s="0" t="n">
        <v>146</v>
      </c>
      <c r="F59" s="0" t="n">
        <v>204</v>
      </c>
      <c r="G59" s="0" t="s">
        <v>100</v>
      </c>
      <c r="H59" s="0" t="n">
        <v>-10000000</v>
      </c>
      <c r="I59" s="0" t="n">
        <v>4039.249815</v>
      </c>
      <c r="J59" s="0" t="n">
        <v>74.11871</v>
      </c>
      <c r="K59" s="0" t="n">
        <v>74.281666</v>
      </c>
      <c r="L59" s="0" t="n">
        <v>0.240160701176534</v>
      </c>
      <c r="M59" s="0" t="n">
        <v>970.069067797584</v>
      </c>
      <c r="N59" s="0" t="n">
        <v>-202.144991</v>
      </c>
      <c r="O59" s="0" t="n">
        <v>0</v>
      </c>
      <c r="P59" s="0" t="n">
        <v>767.924076797584</v>
      </c>
      <c r="Q59" s="0" t="n">
        <v>144409.034302</v>
      </c>
      <c r="R59" s="0" t="n">
        <v>144793.930721</v>
      </c>
      <c r="S59" s="0" t="n">
        <v>384.896419000026</v>
      </c>
      <c r="T59" s="0" t="n">
        <v>-383.027657797558</v>
      </c>
      <c r="U59" s="0" t="n">
        <v>124276.248784787</v>
      </c>
      <c r="V59" s="0" t="n">
        <v>124607.484869532</v>
      </c>
      <c r="W59" s="0" t="n">
        <v>331.236084745149</v>
      </c>
      <c r="X59" s="0" t="n">
        <v>-7301.1</v>
      </c>
      <c r="Y59" s="306" t="n">
        <v>117306.384869532</v>
      </c>
      <c r="Z59" s="0" t="n">
        <v>331.236084745149</v>
      </c>
    </row>
    <row r="60" customFormat="false" ht="12.75" hidden="false" customHeight="false" outlineLevel="0" collapsed="false">
      <c r="A60" s="0" t="s">
        <v>2</v>
      </c>
      <c r="B60" s="0" t="s">
        <v>104</v>
      </c>
      <c r="C60" s="0" t="s">
        <v>374</v>
      </c>
      <c r="D60" s="0" t="s">
        <v>95</v>
      </c>
      <c r="E60" s="0" t="n">
        <v>147</v>
      </c>
      <c r="F60" s="0" t="n">
        <v>205</v>
      </c>
      <c r="G60" s="0" t="s">
        <v>155</v>
      </c>
      <c r="H60" s="0" t="n">
        <v>-20000000</v>
      </c>
      <c r="I60" s="0" t="n">
        <v>7778.614177</v>
      </c>
      <c r="J60" s="0" t="n">
        <v>68.836009</v>
      </c>
      <c r="K60" s="0" t="n">
        <v>69.873208</v>
      </c>
      <c r="L60" s="0" t="n">
        <v>1.15011217308869</v>
      </c>
      <c r="M60" s="0" t="n">
        <v>8946.27885472794</v>
      </c>
      <c r="N60" s="0" t="n">
        <v>-377.904647</v>
      </c>
      <c r="O60" s="0" t="n">
        <v>0</v>
      </c>
      <c r="P60" s="0" t="n">
        <v>8568.37420772794</v>
      </c>
      <c r="Q60" s="0" t="n">
        <v>337360.807337</v>
      </c>
      <c r="R60" s="0" t="n">
        <v>344938.828057</v>
      </c>
      <c r="S60" s="0" t="n">
        <v>7578.02072000003</v>
      </c>
      <c r="T60" s="0" t="n">
        <v>-990.353487727909</v>
      </c>
      <c r="U60" s="0" t="n">
        <v>337360.807337</v>
      </c>
      <c r="V60" s="0" t="n">
        <v>344938.828057</v>
      </c>
      <c r="W60" s="0" t="n">
        <v>7578.02072000003</v>
      </c>
      <c r="X60" s="0" t="n">
        <v>-13650</v>
      </c>
      <c r="Y60" s="306" t="n">
        <v>331288.828057</v>
      </c>
      <c r="Z60" s="0" t="n">
        <v>7578.02072000003</v>
      </c>
    </row>
    <row r="61" customFormat="false" ht="12.75" hidden="false" customHeight="false" outlineLevel="0" collapsed="false">
      <c r="A61" s="0" t="s">
        <v>2</v>
      </c>
      <c r="B61" s="0" t="s">
        <v>104</v>
      </c>
      <c r="C61" s="0" t="s">
        <v>199</v>
      </c>
      <c r="D61" s="0" t="s">
        <v>163</v>
      </c>
      <c r="E61" s="0" t="n">
        <v>149</v>
      </c>
      <c r="F61" s="0" t="n">
        <v>208</v>
      </c>
      <c r="G61" s="0" t="s">
        <v>155</v>
      </c>
      <c r="H61" s="0" t="n">
        <v>-10000000</v>
      </c>
      <c r="I61" s="0" t="n">
        <v>3880.184304</v>
      </c>
      <c r="J61" s="0" t="n">
        <v>139.082333</v>
      </c>
      <c r="K61" s="0" t="n">
        <v>137.76711</v>
      </c>
      <c r="L61" s="0" t="n">
        <v>-1.29429624577557</v>
      </c>
      <c r="M61" s="0" t="n">
        <v>-5022.10797758451</v>
      </c>
      <c r="N61" s="0" t="n">
        <v>-350.75893</v>
      </c>
      <c r="O61" s="0" t="n">
        <v>0</v>
      </c>
      <c r="P61" s="0" t="n">
        <v>-5372.86690758451</v>
      </c>
      <c r="Q61" s="0" t="n">
        <v>373181.502226</v>
      </c>
      <c r="R61" s="0" t="n">
        <v>367392.772983</v>
      </c>
      <c r="S61" s="0" t="n">
        <v>-5788.72924300004</v>
      </c>
      <c r="T61" s="0" t="n">
        <v>-415.862335415532</v>
      </c>
      <c r="U61" s="0" t="n">
        <v>373181.502226</v>
      </c>
      <c r="V61" s="0" t="n">
        <v>367392.772983</v>
      </c>
      <c r="W61" s="0" t="n">
        <v>-5788.72924300004</v>
      </c>
      <c r="X61" s="0" t="n">
        <v>-11122.2</v>
      </c>
      <c r="Y61" s="306" t="n">
        <v>356270.572983</v>
      </c>
      <c r="Z61" s="0" t="n">
        <v>-5788.72924300004</v>
      </c>
    </row>
    <row r="62" customFormat="false" ht="12.75" hidden="false" customHeight="false" outlineLevel="0" collapsed="false">
      <c r="A62" s="0" t="s">
        <v>2</v>
      </c>
      <c r="B62" s="0" t="s">
        <v>104</v>
      </c>
      <c r="C62" s="0" t="s">
        <v>115</v>
      </c>
      <c r="D62" s="0" t="s">
        <v>150</v>
      </c>
      <c r="E62" s="0" t="n">
        <v>150</v>
      </c>
      <c r="F62" s="0" t="n">
        <v>206</v>
      </c>
      <c r="G62" s="0" t="s">
        <v>155</v>
      </c>
      <c r="H62" s="0" t="n">
        <v>15000000</v>
      </c>
      <c r="I62" s="0" t="n">
        <v>-5859.250861</v>
      </c>
      <c r="J62" s="0" t="n">
        <v>154.143132</v>
      </c>
      <c r="K62" s="0" t="n">
        <v>155.189576</v>
      </c>
      <c r="L62" s="0" t="n">
        <v>1.14149687040742</v>
      </c>
      <c r="M62" s="0" t="n">
        <v>-6688.31652076349</v>
      </c>
      <c r="N62" s="0" t="n">
        <v>567.644943</v>
      </c>
      <c r="O62" s="0" t="n">
        <v>0</v>
      </c>
      <c r="P62" s="0" t="n">
        <v>-6120.67157776349</v>
      </c>
      <c r="Q62" s="0" t="n">
        <v>-604392.89095</v>
      </c>
      <c r="R62" s="0" t="n">
        <v>-609117.451969</v>
      </c>
      <c r="S62" s="0" t="n">
        <v>-4724.56101900002</v>
      </c>
      <c r="T62" s="0" t="n">
        <v>1396.11055876348</v>
      </c>
      <c r="U62" s="0" t="n">
        <v>-604392.89095</v>
      </c>
      <c r="V62" s="0" t="n">
        <v>-609117.451969</v>
      </c>
      <c r="W62" s="0" t="n">
        <v>-4724.56101900002</v>
      </c>
      <c r="X62" s="0" t="n">
        <v>19762.5</v>
      </c>
      <c r="Y62" s="306" t="n">
        <v>-589354.951969</v>
      </c>
      <c r="Z62" s="0" t="n">
        <v>-4724.56101900002</v>
      </c>
    </row>
    <row r="63" customFormat="false" ht="12.75" hidden="false" customHeight="false" outlineLevel="0" collapsed="false">
      <c r="A63" s="0" t="s">
        <v>2</v>
      </c>
      <c r="B63" s="0" t="s">
        <v>104</v>
      </c>
      <c r="C63" s="0" t="s">
        <v>149</v>
      </c>
      <c r="D63" s="0" t="s">
        <v>150</v>
      </c>
      <c r="E63" s="0" t="n">
        <v>151</v>
      </c>
      <c r="F63" s="0" t="n">
        <v>209</v>
      </c>
      <c r="G63" s="0" t="s">
        <v>155</v>
      </c>
      <c r="H63" s="0" t="n">
        <v>10000000</v>
      </c>
      <c r="I63" s="0" t="n">
        <v>-3962.861316</v>
      </c>
      <c r="J63" s="0" t="n">
        <v>172.790456</v>
      </c>
      <c r="K63" s="0" t="n">
        <v>173.406231</v>
      </c>
      <c r="L63" s="0" t="n">
        <v>0.622110109848459</v>
      </c>
      <c r="M63" s="0" t="n">
        <v>-2465.33608861097</v>
      </c>
      <c r="N63" s="0" t="n">
        <v>471.559259</v>
      </c>
      <c r="O63" s="0" t="n">
        <v>0</v>
      </c>
      <c r="P63" s="0" t="n">
        <v>-1993.77682961097</v>
      </c>
      <c r="Q63" s="0" t="n">
        <v>-263669.180336</v>
      </c>
      <c r="R63" s="0" t="n">
        <v>-265354.060754</v>
      </c>
      <c r="S63" s="0" t="n">
        <v>-1684.88041799999</v>
      </c>
      <c r="T63" s="0" t="n">
        <v>308.896411610981</v>
      </c>
      <c r="U63" s="0" t="n">
        <v>-263669.180336</v>
      </c>
      <c r="V63" s="0" t="n">
        <v>-265354.060754</v>
      </c>
      <c r="W63" s="0" t="n">
        <v>-1684.88041799999</v>
      </c>
      <c r="X63" s="0" t="n">
        <v>26833.3</v>
      </c>
      <c r="Y63" s="306" t="n">
        <v>-238520.760754</v>
      </c>
      <c r="Z63" s="0" t="n">
        <v>-1684.88041799999</v>
      </c>
    </row>
    <row r="64" customFormat="false" ht="12.75" hidden="false" customHeight="false" outlineLevel="0" collapsed="false">
      <c r="A64" s="0" t="s">
        <v>2</v>
      </c>
      <c r="B64" s="0" t="s">
        <v>104</v>
      </c>
      <c r="C64" s="0" t="s">
        <v>326</v>
      </c>
      <c r="D64" s="0" t="s">
        <v>150</v>
      </c>
      <c r="E64" s="0" t="n">
        <v>152</v>
      </c>
      <c r="F64" s="0" t="n">
        <v>207</v>
      </c>
      <c r="G64" s="0" t="s">
        <v>155</v>
      </c>
      <c r="H64" s="0" t="n">
        <v>-10000000</v>
      </c>
      <c r="I64" s="0" t="n">
        <v>681.172716</v>
      </c>
      <c r="J64" s="0" t="n">
        <v>57.390574</v>
      </c>
      <c r="K64" s="0" t="n">
        <v>60.194243</v>
      </c>
      <c r="L64" s="0" t="n">
        <v>3.12444953256774</v>
      </c>
      <c r="M64" s="0" t="n">
        <v>2128.2897741041</v>
      </c>
      <c r="N64" s="0" t="n">
        <v>-162.726747</v>
      </c>
      <c r="O64" s="0" t="n">
        <v>0</v>
      </c>
      <c r="P64" s="0" t="n">
        <v>1965.5630271041</v>
      </c>
      <c r="Q64" s="0" t="n">
        <v>8118.645328</v>
      </c>
      <c r="R64" s="0" t="n">
        <v>9957.617085</v>
      </c>
      <c r="S64" s="0" t="n">
        <v>1838.971757</v>
      </c>
      <c r="T64" s="0" t="n">
        <v>-126.591270104099</v>
      </c>
      <c r="U64" s="0" t="n">
        <v>8118.645328</v>
      </c>
      <c r="V64" s="0" t="n">
        <v>9957.617085</v>
      </c>
      <c r="W64" s="0" t="n">
        <v>1838.971757</v>
      </c>
      <c r="X64" s="0" t="n">
        <v>-11500</v>
      </c>
      <c r="Y64" s="306" t="n">
        <v>-1542.382915</v>
      </c>
      <c r="Z64" s="0" t="n">
        <v>1838.971757</v>
      </c>
    </row>
    <row r="65" customFormat="false" ht="12.75" hidden="false" customHeight="false" outlineLevel="0" collapsed="false">
      <c r="A65" s="0" t="s">
        <v>2</v>
      </c>
      <c r="B65" s="0" t="s">
        <v>104</v>
      </c>
      <c r="C65" s="0" t="s">
        <v>418</v>
      </c>
      <c r="D65" s="0" t="s">
        <v>95</v>
      </c>
      <c r="E65" s="0" t="n">
        <v>153</v>
      </c>
      <c r="F65" s="0" t="n">
        <v>210</v>
      </c>
      <c r="G65" s="0" t="s">
        <v>155</v>
      </c>
      <c r="H65" s="0" t="n">
        <v>-5000000</v>
      </c>
      <c r="I65" s="0" t="n">
        <v>1950.040011</v>
      </c>
      <c r="J65" s="0" t="n">
        <v>131.904364</v>
      </c>
      <c r="K65" s="0" t="n">
        <v>132.94522</v>
      </c>
      <c r="L65" s="0" t="n">
        <v>1.14508807162295</v>
      </c>
      <c r="M65" s="0" t="n">
        <v>2232.96755578359</v>
      </c>
      <c r="N65" s="0" t="n">
        <v>-173.344523</v>
      </c>
      <c r="O65" s="0" t="n">
        <v>0</v>
      </c>
      <c r="P65" s="0" t="n">
        <v>2059.62303278359</v>
      </c>
      <c r="Q65" s="0" t="n">
        <v>173346.021806</v>
      </c>
      <c r="R65" s="0" t="n">
        <v>174996.329111</v>
      </c>
      <c r="S65" s="0" t="n">
        <v>1650.30730499999</v>
      </c>
      <c r="T65" s="0" t="n">
        <v>-409.315727783596</v>
      </c>
      <c r="U65" s="0" t="n">
        <v>173346.021806</v>
      </c>
      <c r="V65" s="0" t="n">
        <v>174996.329111</v>
      </c>
      <c r="W65" s="0" t="n">
        <v>1650.30730499999</v>
      </c>
      <c r="X65" s="0" t="n">
        <v>-5622.2</v>
      </c>
      <c r="Y65" s="306" t="n">
        <v>169374.129111</v>
      </c>
      <c r="Z65" s="0" t="n">
        <v>1650.30730499999</v>
      </c>
    </row>
    <row r="66" customFormat="false" ht="12.75" hidden="false" customHeight="false" outlineLevel="0" collapsed="false">
      <c r="A66" s="0" t="s">
        <v>2</v>
      </c>
      <c r="B66" s="0" t="s">
        <v>104</v>
      </c>
      <c r="C66" s="0" t="s">
        <v>315</v>
      </c>
      <c r="D66" s="0" t="s">
        <v>116</v>
      </c>
      <c r="E66" s="0" t="n">
        <v>154</v>
      </c>
      <c r="F66" s="0" t="n">
        <v>211</v>
      </c>
      <c r="G66" s="0" t="s">
        <v>155</v>
      </c>
      <c r="H66" s="0" t="n">
        <v>-10000000</v>
      </c>
      <c r="I66" s="0" t="n">
        <v>3936.307802</v>
      </c>
      <c r="J66" s="0" t="n">
        <v>116.206765</v>
      </c>
      <c r="K66" s="0" t="n">
        <v>114.91221</v>
      </c>
      <c r="L66" s="0" t="n">
        <v>-1.28859154878036</v>
      </c>
      <c r="M66" s="0" t="n">
        <v>-5072.29296705539</v>
      </c>
      <c r="N66" s="0" t="n">
        <v>-326.403744</v>
      </c>
      <c r="O66" s="0" t="n">
        <v>0</v>
      </c>
      <c r="P66" s="0" t="n">
        <v>-5398.69671105539</v>
      </c>
      <c r="Q66" s="0" t="n">
        <v>206460.950937</v>
      </c>
      <c r="R66" s="0" t="n">
        <v>200941.265543</v>
      </c>
      <c r="S66" s="0" t="n">
        <v>-5519.685394</v>
      </c>
      <c r="T66" s="0" t="n">
        <v>-120.988682944607</v>
      </c>
      <c r="U66" s="0" t="n">
        <v>206460.950937</v>
      </c>
      <c r="V66" s="0" t="n">
        <v>200941.265543</v>
      </c>
      <c r="W66" s="0" t="n">
        <v>-5519.685394</v>
      </c>
      <c r="X66" s="0" t="n">
        <v>-16355.6</v>
      </c>
      <c r="Y66" s="306" t="n">
        <v>184585.665543</v>
      </c>
      <c r="Z66" s="0" t="n">
        <v>-5519.685394</v>
      </c>
    </row>
    <row r="67" customFormat="false" ht="12.75" hidden="false" customHeight="false" outlineLevel="0" collapsed="false">
      <c r="A67" s="0" t="s">
        <v>2</v>
      </c>
      <c r="B67" s="0" t="s">
        <v>173</v>
      </c>
      <c r="C67" s="0" t="s">
        <v>174</v>
      </c>
      <c r="D67" s="0" t="s">
        <v>322</v>
      </c>
      <c r="E67" s="0" t="n">
        <v>155</v>
      </c>
      <c r="F67" s="0" t="n">
        <v>314</v>
      </c>
      <c r="G67" s="0" t="s">
        <v>155</v>
      </c>
      <c r="H67" s="0" t="n">
        <v>-10000000</v>
      </c>
      <c r="I67" s="0" t="n">
        <v>3676.471037</v>
      </c>
      <c r="J67" s="0" t="n">
        <v>61.496024</v>
      </c>
      <c r="K67" s="0" t="n">
        <v>60.092245</v>
      </c>
      <c r="L67" s="0" t="n">
        <v>-1.46691801781965</v>
      </c>
      <c r="M67" s="0" t="n">
        <v>-5393.0816061674</v>
      </c>
      <c r="N67" s="0" t="n">
        <v>-221.023697</v>
      </c>
      <c r="O67" s="0" t="n">
        <v>0</v>
      </c>
      <c r="P67" s="0" t="n">
        <v>-5614.1053031674</v>
      </c>
      <c r="Q67" s="0" t="n">
        <v>1246.162468</v>
      </c>
      <c r="R67" s="0" t="n">
        <v>-4228.203868</v>
      </c>
      <c r="S67" s="0" t="n">
        <v>-5474.366336</v>
      </c>
      <c r="T67" s="0" t="n">
        <v>139.738967167395</v>
      </c>
      <c r="U67" s="0" t="n">
        <v>1246.162468</v>
      </c>
      <c r="V67" s="0" t="n">
        <v>-4228.203868</v>
      </c>
      <c r="W67" s="0" t="n">
        <v>-5474.366336</v>
      </c>
      <c r="X67" s="0" t="n">
        <v>-8030.6</v>
      </c>
      <c r="Y67" s="306" t="n">
        <v>-12258.803868</v>
      </c>
      <c r="Z67" s="0" t="n">
        <v>-5474.366336</v>
      </c>
    </row>
    <row r="68" customFormat="false" ht="12.75" hidden="false" customHeight="false" outlineLevel="0" collapsed="false">
      <c r="A68" s="260" t="s">
        <v>2</v>
      </c>
      <c r="B68" s="260" t="s">
        <v>173</v>
      </c>
      <c r="C68" s="260" t="s">
        <v>363</v>
      </c>
      <c r="D68" s="260" t="s">
        <v>109</v>
      </c>
      <c r="E68" s="260" t="n">
        <v>156</v>
      </c>
      <c r="F68" s="260" t="n">
        <v>217</v>
      </c>
      <c r="G68" s="260" t="s">
        <v>155</v>
      </c>
      <c r="H68" s="259" t="n">
        <v>-470000000</v>
      </c>
      <c r="I68" s="259"/>
      <c r="J68" s="259" t="n">
        <v>0</v>
      </c>
      <c r="K68" s="259" t="n">
        <v>-4.198668E-013</v>
      </c>
      <c r="L68" s="259"/>
      <c r="M68" s="259"/>
      <c r="N68" s="259" t="n">
        <v>-231.176523</v>
      </c>
      <c r="O68" s="259" t="n">
        <v>0</v>
      </c>
      <c r="P68" s="259"/>
      <c r="Q68" s="259" t="n">
        <v>-1499756</v>
      </c>
      <c r="R68" s="259" t="n">
        <v>-1498472</v>
      </c>
      <c r="S68" s="259" t="n">
        <v>1284</v>
      </c>
      <c r="T68" s="259"/>
      <c r="U68" s="259" t="n">
        <v>-1499756</v>
      </c>
      <c r="V68" s="259" t="n">
        <v>-1498472</v>
      </c>
      <c r="W68" s="259" t="n">
        <v>1284</v>
      </c>
      <c r="X68" s="259" t="n">
        <v>-29195.833333</v>
      </c>
      <c r="Y68" s="306" t="n">
        <v>-1527667.833333</v>
      </c>
      <c r="Z68" s="0" t="n">
        <v>0</v>
      </c>
    </row>
    <row r="69" customFormat="false" ht="12.75" hidden="false" customHeight="false" outlineLevel="0" collapsed="false">
      <c r="A69" s="260" t="s">
        <v>2</v>
      </c>
      <c r="B69" s="260" t="s">
        <v>173</v>
      </c>
      <c r="C69" s="260" t="s">
        <v>363</v>
      </c>
      <c r="D69" s="260" t="s">
        <v>109</v>
      </c>
      <c r="E69" s="260" t="n">
        <v>157</v>
      </c>
      <c r="F69" s="260" t="n">
        <v>216</v>
      </c>
      <c r="G69" s="260" t="s">
        <v>155</v>
      </c>
      <c r="H69" s="259" t="n">
        <v>-21000000</v>
      </c>
      <c r="I69" s="259"/>
      <c r="J69" s="259" t="n">
        <v>0</v>
      </c>
      <c r="K69" s="259" t="n">
        <v>-4.198668E-013</v>
      </c>
      <c r="L69" s="259"/>
      <c r="M69" s="259"/>
      <c r="N69" s="259" t="n">
        <v>-75.747201</v>
      </c>
      <c r="O69" s="259" t="n">
        <v>0</v>
      </c>
      <c r="P69" s="259"/>
      <c r="Q69" s="259" t="n">
        <v>-491409.481899</v>
      </c>
      <c r="R69" s="259" t="n">
        <v>-490988.855498</v>
      </c>
      <c r="S69" s="259" t="n">
        <v>420.626401000016</v>
      </c>
      <c r="T69" s="259"/>
      <c r="U69" s="259" t="n">
        <v>-491409.481899</v>
      </c>
      <c r="V69" s="259" t="n">
        <v>-490988.855498</v>
      </c>
      <c r="W69" s="259" t="n">
        <v>420.626401000016</v>
      </c>
      <c r="X69" s="259" t="n">
        <v>-386750</v>
      </c>
      <c r="Y69" s="306" t="n">
        <v>-877738.855498</v>
      </c>
      <c r="Z69" s="0" t="n">
        <v>0</v>
      </c>
    </row>
    <row r="70" customFormat="false" ht="12.75" hidden="false" customHeight="false" outlineLevel="0" collapsed="false">
      <c r="A70" s="260" t="s">
        <v>2</v>
      </c>
      <c r="B70" s="260" t="s">
        <v>173</v>
      </c>
      <c r="C70" s="260" t="s">
        <v>363</v>
      </c>
      <c r="D70" s="260" t="s">
        <v>109</v>
      </c>
      <c r="E70" s="260" t="n">
        <v>158</v>
      </c>
      <c r="F70" s="260" t="n">
        <v>214</v>
      </c>
      <c r="G70" s="260" t="s">
        <v>155</v>
      </c>
      <c r="H70" s="259" t="n">
        <v>-34000000</v>
      </c>
      <c r="I70" s="259"/>
      <c r="J70" s="259" t="n">
        <v>0</v>
      </c>
      <c r="K70" s="259" t="n">
        <v>-4.198668E-013</v>
      </c>
      <c r="L70" s="259"/>
      <c r="M70" s="259"/>
      <c r="N70" s="259" t="n">
        <v>-1003.404482</v>
      </c>
      <c r="O70" s="259" t="n">
        <v>0</v>
      </c>
      <c r="P70" s="259"/>
      <c r="Q70" s="259" t="n">
        <v>-6509580</v>
      </c>
      <c r="R70" s="259" t="n">
        <v>-6504008</v>
      </c>
      <c r="S70" s="259" t="n">
        <v>5572</v>
      </c>
      <c r="T70" s="259"/>
      <c r="U70" s="259" t="n">
        <v>-6509580</v>
      </c>
      <c r="V70" s="259" t="n">
        <v>-6504008</v>
      </c>
      <c r="W70" s="259" t="n">
        <v>5572</v>
      </c>
      <c r="X70" s="259" t="n">
        <v>-13288.888889</v>
      </c>
      <c r="Y70" s="306" t="n">
        <v>-6517296.888889</v>
      </c>
      <c r="Z70" s="0" t="n">
        <v>0</v>
      </c>
    </row>
    <row r="71" customFormat="false" ht="12.75" hidden="false" customHeight="false" outlineLevel="0" collapsed="false">
      <c r="A71" s="0" t="s">
        <v>2</v>
      </c>
      <c r="B71" s="0" t="s">
        <v>104</v>
      </c>
      <c r="C71" s="0" t="s">
        <v>200</v>
      </c>
      <c r="D71" s="0" t="s">
        <v>102</v>
      </c>
      <c r="E71" s="0" t="n">
        <v>159</v>
      </c>
      <c r="F71" s="0" t="n">
        <v>212</v>
      </c>
      <c r="G71" s="0" t="s">
        <v>155</v>
      </c>
      <c r="H71" s="0" t="n">
        <v>-10000000</v>
      </c>
      <c r="I71" s="0" t="n">
        <v>3928.311279</v>
      </c>
      <c r="J71" s="0" t="n">
        <v>93.067227</v>
      </c>
      <c r="K71" s="0" t="n">
        <v>91.751852</v>
      </c>
      <c r="L71" s="0" t="n">
        <v>-1.34414578769078</v>
      </c>
      <c r="M71" s="0" t="n">
        <v>-5280.22305840603</v>
      </c>
      <c r="N71" s="0" t="n">
        <v>-242.508573</v>
      </c>
      <c r="O71" s="0" t="n">
        <v>0</v>
      </c>
      <c r="P71" s="0" t="n">
        <v>-5522.73163140603</v>
      </c>
      <c r="Q71" s="0" t="n">
        <v>163853.737844</v>
      </c>
      <c r="R71" s="0" t="n">
        <v>158227.629442</v>
      </c>
      <c r="S71" s="0" t="n">
        <v>-5626.10840199998</v>
      </c>
      <c r="T71" s="0" t="n">
        <v>-103.37677059395</v>
      </c>
      <c r="U71" s="0" t="n">
        <v>163853.737844</v>
      </c>
      <c r="V71" s="0" t="n">
        <v>158227.629442</v>
      </c>
      <c r="W71" s="0" t="n">
        <v>-5626.10840199998</v>
      </c>
      <c r="X71" s="0" t="n">
        <v>-13288.9</v>
      </c>
      <c r="Y71" s="306" t="n">
        <v>144938.729442</v>
      </c>
      <c r="Z71" s="0" t="n">
        <v>-5626.10840199998</v>
      </c>
    </row>
    <row r="72" customFormat="false" ht="12.75" hidden="false" customHeight="false" outlineLevel="0" collapsed="false">
      <c r="A72" s="0" t="s">
        <v>2</v>
      </c>
      <c r="B72" s="0" t="s">
        <v>104</v>
      </c>
      <c r="C72" s="0" t="s">
        <v>321</v>
      </c>
      <c r="D72" s="0" t="s">
        <v>618</v>
      </c>
      <c r="E72" s="0" t="n">
        <v>161</v>
      </c>
      <c r="F72" s="0" t="n">
        <v>315</v>
      </c>
      <c r="G72" s="0" t="s">
        <v>155</v>
      </c>
      <c r="H72" s="0" t="n">
        <v>-3000000</v>
      </c>
      <c r="I72" s="0" t="n">
        <v>576.413747</v>
      </c>
      <c r="J72" s="0" t="n">
        <v>784.709797</v>
      </c>
      <c r="K72" s="0" t="n">
        <v>782.900244</v>
      </c>
      <c r="L72" s="0" t="n">
        <v>-1.38066671208418</v>
      </c>
      <c r="M72" s="0" t="n">
        <v>-795.835272870613</v>
      </c>
      <c r="N72" s="0" t="n">
        <v>-550.416675</v>
      </c>
      <c r="O72" s="0" t="n">
        <v>0</v>
      </c>
      <c r="P72" s="0" t="n">
        <v>-1346.25194787061</v>
      </c>
      <c r="Q72" s="0" t="n">
        <v>207470.284245</v>
      </c>
      <c r="R72" s="0" t="n">
        <v>205874.313779</v>
      </c>
      <c r="S72" s="0" t="n">
        <v>-1595.970466</v>
      </c>
      <c r="T72" s="0" t="n">
        <v>-249.718518129386</v>
      </c>
      <c r="U72" s="0" t="n">
        <v>207470.284245</v>
      </c>
      <c r="V72" s="0" t="n">
        <v>205874.313779</v>
      </c>
      <c r="W72" s="0" t="n">
        <v>-1595.970466</v>
      </c>
      <c r="X72" s="0" t="n">
        <v>-28637.5</v>
      </c>
      <c r="Y72" s="306" t="n">
        <v>177236.813779</v>
      </c>
      <c r="Z72" s="0" t="n">
        <v>-1595.970466</v>
      </c>
    </row>
    <row r="73" customFormat="false" ht="12.75" hidden="false" customHeight="false" outlineLevel="0" collapsed="false">
      <c r="A73" s="0" t="s">
        <v>2</v>
      </c>
      <c r="B73" s="0" t="s">
        <v>104</v>
      </c>
      <c r="C73" s="0" t="s">
        <v>409</v>
      </c>
      <c r="D73" s="0" t="s">
        <v>172</v>
      </c>
      <c r="E73" s="0" t="n">
        <v>162</v>
      </c>
      <c r="F73" s="0" t="n">
        <v>316</v>
      </c>
      <c r="G73" s="0" t="s">
        <v>100</v>
      </c>
      <c r="H73" s="0" t="n">
        <v>-10000000</v>
      </c>
      <c r="I73" s="0" t="n">
        <v>2476.234096</v>
      </c>
      <c r="J73" s="0" t="n">
        <v>97.322039</v>
      </c>
      <c r="K73" s="0" t="n">
        <v>96.950017</v>
      </c>
      <c r="L73" s="0" t="n">
        <v>-0.505481046343076</v>
      </c>
      <c r="M73" s="0" t="n">
        <v>-1251.68940183648</v>
      </c>
      <c r="N73" s="0" t="n">
        <v>-323.872038</v>
      </c>
      <c r="O73" s="0" t="n">
        <v>0</v>
      </c>
      <c r="P73" s="0" t="n">
        <v>-1575.56143983648</v>
      </c>
      <c r="Q73" s="0" t="n">
        <v>62892.812103</v>
      </c>
      <c r="R73" s="0" t="n">
        <v>61691.444972</v>
      </c>
      <c r="S73" s="0" t="n">
        <v>-1201.367131</v>
      </c>
      <c r="T73" s="0" t="n">
        <v>374.194308836481</v>
      </c>
      <c r="U73" s="0" t="n">
        <v>54124.6107036603</v>
      </c>
      <c r="V73" s="0" t="n">
        <v>53090.7321712286</v>
      </c>
      <c r="W73" s="0" t="n">
        <v>-1033.87853243163</v>
      </c>
      <c r="X73" s="0" t="n">
        <v>-13479</v>
      </c>
      <c r="Y73" s="306" t="n">
        <v>39611.7321712286</v>
      </c>
      <c r="Z73" s="0" t="n">
        <v>-1033.87853243163</v>
      </c>
    </row>
    <row r="74" customFormat="false" ht="12.75" hidden="false" customHeight="false" outlineLevel="0" collapsed="false">
      <c r="A74" s="0" t="s">
        <v>2</v>
      </c>
      <c r="B74" s="0" t="s">
        <v>104</v>
      </c>
      <c r="C74" s="0" t="s">
        <v>393</v>
      </c>
      <c r="D74" s="0" t="s">
        <v>172</v>
      </c>
      <c r="E74" s="0" t="n">
        <v>163</v>
      </c>
      <c r="F74" s="0" t="n">
        <v>317</v>
      </c>
      <c r="G74" s="0" t="s">
        <v>155</v>
      </c>
      <c r="H74" s="0" t="n">
        <v>10000000</v>
      </c>
      <c r="I74" s="0" t="n">
        <v>-2412.347295</v>
      </c>
      <c r="J74" s="0" t="n">
        <v>163.614752</v>
      </c>
      <c r="K74" s="0" t="n">
        <v>161.850969</v>
      </c>
      <c r="L74" s="0" t="n">
        <v>-1.74521722665872</v>
      </c>
      <c r="M74" s="0" t="n">
        <v>4210.07005591758</v>
      </c>
      <c r="N74" s="0" t="n">
        <v>600.567814</v>
      </c>
      <c r="O74" s="0" t="n">
        <v>0</v>
      </c>
      <c r="P74" s="0" t="n">
        <v>4810.63786991758</v>
      </c>
      <c r="Q74" s="0" t="n">
        <v>-83367.388136</v>
      </c>
      <c r="R74" s="0" t="n">
        <v>-78544.275391</v>
      </c>
      <c r="S74" s="0" t="n">
        <v>4823.11274499999</v>
      </c>
      <c r="T74" s="0" t="n">
        <v>12.4748750824156</v>
      </c>
      <c r="U74" s="0" t="n">
        <v>-83367.388136</v>
      </c>
      <c r="V74" s="0" t="n">
        <v>-78544.275391</v>
      </c>
      <c r="W74" s="0" t="n">
        <v>4823.11274499999</v>
      </c>
      <c r="X74" s="0" t="n">
        <v>0</v>
      </c>
      <c r="Y74" s="306" t="n">
        <v>-78544.275391</v>
      </c>
      <c r="Z74" s="0" t="n">
        <v>4823.11274499999</v>
      </c>
    </row>
    <row r="75" customFormat="false" ht="12.75" hidden="false" customHeight="false" outlineLevel="0" collapsed="false">
      <c r="A75" s="0" t="s">
        <v>2</v>
      </c>
      <c r="B75" s="0" t="s">
        <v>104</v>
      </c>
      <c r="C75" s="0" t="s">
        <v>311</v>
      </c>
      <c r="D75" s="0" t="s">
        <v>116</v>
      </c>
      <c r="E75" s="0" t="n">
        <v>164</v>
      </c>
      <c r="F75" s="0" t="n">
        <v>318</v>
      </c>
      <c r="G75" s="0" t="s">
        <v>155</v>
      </c>
      <c r="H75" s="0" t="n">
        <v>10000000</v>
      </c>
      <c r="I75" s="0" t="n">
        <v>-3500.132069</v>
      </c>
      <c r="J75" s="0" t="n">
        <v>143.99099</v>
      </c>
      <c r="K75" s="0" t="n">
        <v>143.817349</v>
      </c>
      <c r="L75" s="0" t="n">
        <v>-0.165187751792422</v>
      </c>
      <c r="M75" s="0" t="n">
        <v>578.178947454668</v>
      </c>
      <c r="N75" s="0" t="n">
        <v>459.371447</v>
      </c>
      <c r="O75" s="0" t="n">
        <v>0</v>
      </c>
      <c r="P75" s="0" t="n">
        <v>1037.55039445467</v>
      </c>
      <c r="Q75" s="0" t="n">
        <v>34869.611666</v>
      </c>
      <c r="R75" s="0" t="n">
        <v>35865.58478</v>
      </c>
      <c r="S75" s="0" t="n">
        <v>995.973114</v>
      </c>
      <c r="T75" s="0" t="n">
        <v>-41.5772804546682</v>
      </c>
      <c r="U75" s="0" t="n">
        <v>34869.611666</v>
      </c>
      <c r="V75" s="0" t="n">
        <v>35865.58478</v>
      </c>
      <c r="W75" s="0" t="n">
        <v>995.973114</v>
      </c>
      <c r="X75" s="0" t="n">
        <v>5236.1</v>
      </c>
      <c r="Y75" s="306" t="n">
        <v>41101.68478</v>
      </c>
      <c r="Z75" s="0" t="n">
        <v>995.973114</v>
      </c>
    </row>
    <row r="76" customFormat="false" ht="12.75" hidden="false" customHeight="false" outlineLevel="0" collapsed="false">
      <c r="A76" s="0" t="s">
        <v>2</v>
      </c>
      <c r="B76" s="0" t="s">
        <v>176</v>
      </c>
      <c r="C76" s="0" t="s">
        <v>174</v>
      </c>
      <c r="D76" s="0" t="s">
        <v>322</v>
      </c>
      <c r="E76" s="0" t="n">
        <v>200</v>
      </c>
      <c r="F76" s="0" t="n">
        <v>319</v>
      </c>
      <c r="G76" s="0" t="s">
        <v>155</v>
      </c>
      <c r="H76" s="0" t="n">
        <v>10000000</v>
      </c>
      <c r="I76" s="0" t="n">
        <v>-3676.471037</v>
      </c>
      <c r="J76" s="0" t="n">
        <v>61.496024</v>
      </c>
      <c r="K76" s="0" t="n">
        <v>60.092245</v>
      </c>
      <c r="L76" s="0" t="n">
        <v>-1.46691801781965</v>
      </c>
      <c r="M76" s="0" t="n">
        <v>5393.0816061674</v>
      </c>
      <c r="N76" s="0" t="n">
        <v>221.023697</v>
      </c>
      <c r="O76" s="0" t="n">
        <v>0</v>
      </c>
      <c r="P76" s="0" t="n">
        <v>5614.1053031674</v>
      </c>
      <c r="Q76" s="0" t="n">
        <v>-1246.162468</v>
      </c>
      <c r="R76" s="0" t="n">
        <v>4228.203868</v>
      </c>
      <c r="S76" s="0" t="n">
        <v>5474.366336</v>
      </c>
      <c r="T76" s="0" t="n">
        <v>-139.738967167395</v>
      </c>
      <c r="U76" s="0" t="n">
        <v>-1246.162468</v>
      </c>
      <c r="V76" s="0" t="n">
        <v>4228.203868</v>
      </c>
      <c r="W76" s="0" t="n">
        <v>5474.366336</v>
      </c>
      <c r="X76" s="0" t="n">
        <v>8030.6</v>
      </c>
      <c r="Y76" s="306" t="n">
        <v>12258.803868</v>
      </c>
      <c r="Z76" s="0" t="n">
        <v>5474.366336</v>
      </c>
    </row>
    <row r="77" customFormat="false" ht="12.75" hidden="false" customHeight="false" outlineLevel="0" collapsed="false">
      <c r="A77" s="0" t="s">
        <v>2</v>
      </c>
      <c r="B77" s="0" t="s">
        <v>178</v>
      </c>
      <c r="C77" s="0" t="s">
        <v>174</v>
      </c>
      <c r="D77" s="0" t="s">
        <v>322</v>
      </c>
      <c r="E77" s="0" t="n">
        <v>201</v>
      </c>
      <c r="F77" s="0" t="n">
        <v>320</v>
      </c>
      <c r="G77" s="0" t="s">
        <v>155</v>
      </c>
      <c r="H77" s="0" t="n">
        <v>-10000000</v>
      </c>
      <c r="I77" s="0" t="n">
        <v>3676.471037</v>
      </c>
      <c r="J77" s="0" t="n">
        <v>61.496024</v>
      </c>
      <c r="K77" s="0" t="n">
        <v>60.092245</v>
      </c>
      <c r="L77" s="0" t="n">
        <v>-1.46691801781965</v>
      </c>
      <c r="M77" s="0" t="n">
        <v>-5393.0816061674</v>
      </c>
      <c r="N77" s="0" t="n">
        <v>-221.023697</v>
      </c>
      <c r="O77" s="0" t="n">
        <v>0</v>
      </c>
      <c r="P77" s="0" t="n">
        <v>-5614.1053031674</v>
      </c>
      <c r="Q77" s="0" t="n">
        <v>1246.162468</v>
      </c>
      <c r="R77" s="0" t="n">
        <v>-4228.203868</v>
      </c>
      <c r="S77" s="0" t="n">
        <v>-5474.366336</v>
      </c>
      <c r="T77" s="0" t="n">
        <v>139.738967167395</v>
      </c>
      <c r="U77" s="0" t="n">
        <v>1246.162468</v>
      </c>
      <c r="V77" s="0" t="n">
        <v>-4228.203868</v>
      </c>
      <c r="W77" s="0" t="n">
        <v>-5474.366336</v>
      </c>
      <c r="X77" s="0" t="n">
        <v>-8030.6</v>
      </c>
      <c r="Y77" s="306" t="n">
        <v>-12258.803868</v>
      </c>
      <c r="Z77" s="0" t="n">
        <v>-5474.366336</v>
      </c>
    </row>
    <row r="78" customFormat="false" ht="12.75" hidden="false" customHeight="false" outlineLevel="0" collapsed="false">
      <c r="A78" s="0" t="s">
        <v>2</v>
      </c>
      <c r="B78" s="0" t="s">
        <v>223</v>
      </c>
      <c r="C78" s="0" t="s">
        <v>321</v>
      </c>
      <c r="D78" s="0" t="s">
        <v>618</v>
      </c>
      <c r="E78" s="0" t="n">
        <v>202</v>
      </c>
      <c r="F78" s="0" t="n">
        <v>321</v>
      </c>
      <c r="G78" s="0" t="s">
        <v>155</v>
      </c>
      <c r="H78" s="0" t="n">
        <v>3000000</v>
      </c>
      <c r="I78" s="0" t="n">
        <v>-578.46397</v>
      </c>
      <c r="J78" s="0" t="n">
        <v>784.709797</v>
      </c>
      <c r="K78" s="0" t="n">
        <v>0</v>
      </c>
      <c r="L78" s="0" t="n">
        <v>-784.709797</v>
      </c>
      <c r="M78" s="0" t="n">
        <v>0</v>
      </c>
      <c r="N78" s="0" t="n">
        <v>0</v>
      </c>
      <c r="O78" s="0" t="n">
        <v>0</v>
      </c>
      <c r="P78" s="0" t="n">
        <v>207470.284245</v>
      </c>
      <c r="Q78" s="0" t="n">
        <v>-207470.284245</v>
      </c>
      <c r="R78" s="0" t="n">
        <v>0</v>
      </c>
      <c r="S78" s="0" t="n">
        <v>207470.284245</v>
      </c>
      <c r="T78" s="0" t="n">
        <v>0</v>
      </c>
      <c r="U78" s="0" t="n">
        <v>-207470.284245</v>
      </c>
      <c r="V78" s="0" t="n">
        <v>0</v>
      </c>
      <c r="W78" s="0" t="n">
        <v>207470.284245</v>
      </c>
      <c r="X78" s="0" t="n">
        <v>0</v>
      </c>
      <c r="Y78" s="306" t="n">
        <v>0</v>
      </c>
      <c r="Z78" s="0" t="n">
        <v>207470.284245</v>
      </c>
      <c r="AA78" s="0" t="s">
        <v>617</v>
      </c>
    </row>
    <row r="79" customFormat="false" ht="12.75" hidden="false" customHeight="false" outlineLevel="0" collapsed="false">
      <c r="A79" s="0" t="s">
        <v>3</v>
      </c>
      <c r="B79" s="0" t="s">
        <v>222</v>
      </c>
      <c r="C79" s="0" t="s">
        <v>321</v>
      </c>
      <c r="D79" s="0" t="s">
        <v>618</v>
      </c>
      <c r="E79" s="0" t="n">
        <v>203</v>
      </c>
      <c r="F79" s="0" t="n">
        <v>322</v>
      </c>
      <c r="G79" s="0" t="s">
        <v>155</v>
      </c>
      <c r="H79" s="0" t="n">
        <v>-3000000</v>
      </c>
      <c r="I79" s="0" t="n">
        <v>578.46397</v>
      </c>
      <c r="J79" s="0" t="n">
        <v>784.709797</v>
      </c>
      <c r="K79" s="0" t="n">
        <v>0</v>
      </c>
      <c r="L79" s="0" t="n">
        <v>-784.709797</v>
      </c>
      <c r="M79" s="0" t="n">
        <v>0</v>
      </c>
      <c r="N79" s="0" t="n">
        <v>0</v>
      </c>
      <c r="O79" s="0" t="n">
        <v>0</v>
      </c>
      <c r="P79" s="0" t="n">
        <v>-207470.284245</v>
      </c>
      <c r="Q79" s="0" t="n">
        <v>207470.284245</v>
      </c>
      <c r="R79" s="0" t="n">
        <v>0</v>
      </c>
      <c r="S79" s="0" t="n">
        <v>-207470.284245</v>
      </c>
      <c r="T79" s="0" t="n">
        <v>0</v>
      </c>
      <c r="U79" s="0" t="n">
        <v>207470.284245</v>
      </c>
      <c r="V79" s="0" t="n">
        <v>0</v>
      </c>
      <c r="W79" s="0" t="n">
        <v>-207470.284245</v>
      </c>
      <c r="X79" s="0" t="n">
        <v>0</v>
      </c>
      <c r="Y79" s="306" t="n">
        <v>0</v>
      </c>
      <c r="Z79" s="306" t="n">
        <v>-207470.284245</v>
      </c>
      <c r="AA79" s="0" t="s">
        <v>617</v>
      </c>
    </row>
    <row r="80" customFormat="false" ht="12.75" hidden="false" customHeight="false" outlineLevel="0" collapsed="false">
      <c r="A80" s="260" t="s">
        <v>2</v>
      </c>
      <c r="B80" s="260" t="s">
        <v>176</v>
      </c>
      <c r="C80" s="260" t="s">
        <v>355</v>
      </c>
      <c r="D80" s="260" t="s">
        <v>109</v>
      </c>
      <c r="E80" s="260" t="n">
        <v>204</v>
      </c>
      <c r="F80" s="260" t="n">
        <v>323</v>
      </c>
      <c r="G80" s="260" t="s">
        <v>155</v>
      </c>
      <c r="H80" s="259" t="n">
        <v>470000000</v>
      </c>
      <c r="I80" s="259" t="n">
        <v>-3346.871924</v>
      </c>
      <c r="J80" s="259" t="n">
        <v>3.624998</v>
      </c>
      <c r="K80" s="259" t="n">
        <v>3.67211</v>
      </c>
      <c r="L80" s="259" t="n">
        <v>2.62197187580615</v>
      </c>
      <c r="M80" s="259" t="n">
        <v>-8775.40405665323</v>
      </c>
      <c r="N80" s="259" t="n">
        <v>667.392885</v>
      </c>
      <c r="O80" s="259" t="n">
        <v>0</v>
      </c>
      <c r="P80" s="259" t="n">
        <v>-8108.01117165323</v>
      </c>
      <c r="Q80" s="259" t="n">
        <v>747175.171178</v>
      </c>
      <c r="R80" s="259" t="n">
        <v>738427.63447</v>
      </c>
      <c r="S80" s="259" t="n">
        <v>-8747.536708</v>
      </c>
      <c r="T80" s="259" t="n">
        <v>-639.525536346772</v>
      </c>
      <c r="U80" s="259" t="n">
        <v>747175.171178</v>
      </c>
      <c r="V80" s="259" t="n">
        <v>738427.63447</v>
      </c>
      <c r="W80" s="259" t="n">
        <v>-8747.536708</v>
      </c>
      <c r="X80" s="259" t="n">
        <v>-89104.166667</v>
      </c>
      <c r="Y80" s="306" t="n">
        <v>649323.467803</v>
      </c>
      <c r="Z80" s="0" t="n">
        <v>0</v>
      </c>
    </row>
    <row r="81" customFormat="false" ht="12.75" hidden="false" customHeight="false" outlineLevel="0" collapsed="false">
      <c r="A81" s="260" t="s">
        <v>2</v>
      </c>
      <c r="B81" s="260" t="s">
        <v>178</v>
      </c>
      <c r="C81" s="260" t="s">
        <v>355</v>
      </c>
      <c r="D81" s="260" t="s">
        <v>109</v>
      </c>
      <c r="E81" s="260" t="n">
        <v>205</v>
      </c>
      <c r="F81" s="260" t="n">
        <v>324</v>
      </c>
      <c r="G81" s="260" t="s">
        <v>155</v>
      </c>
      <c r="H81" s="259" t="n">
        <v>-470000000</v>
      </c>
      <c r="I81" s="259" t="n">
        <v>3346.871924</v>
      </c>
      <c r="J81" s="259" t="n">
        <v>3.624998</v>
      </c>
      <c r="K81" s="259" t="n">
        <v>3.67211</v>
      </c>
      <c r="L81" s="259" t="n">
        <v>2.62197187580615</v>
      </c>
      <c r="M81" s="259" t="n">
        <v>8775.40405665323</v>
      </c>
      <c r="N81" s="259" t="n">
        <v>-667.392885</v>
      </c>
      <c r="O81" s="259" t="n">
        <v>0</v>
      </c>
      <c r="P81" s="259" t="n">
        <v>8108.01117165323</v>
      </c>
      <c r="Q81" s="259" t="n">
        <v>-747175.171178</v>
      </c>
      <c r="R81" s="259" t="n">
        <v>-738427.63447</v>
      </c>
      <c r="S81" s="259" t="n">
        <v>8747.536708</v>
      </c>
      <c r="T81" s="259" t="n">
        <v>639.525536346772</v>
      </c>
      <c r="U81" s="259" t="n">
        <v>-747175.171178</v>
      </c>
      <c r="V81" s="259" t="n">
        <v>-738427.63447</v>
      </c>
      <c r="W81" s="259" t="n">
        <v>8747.536708</v>
      </c>
      <c r="X81" s="259" t="n">
        <v>29195.833333</v>
      </c>
      <c r="Y81" s="306" t="n">
        <v>-709231.801137</v>
      </c>
      <c r="Z81" s="0" t="n">
        <v>0</v>
      </c>
    </row>
    <row r="82" customFormat="false" ht="12.75" hidden="false" customHeight="false" outlineLevel="0" collapsed="false">
      <c r="A82" s="260" t="s">
        <v>2</v>
      </c>
      <c r="B82" s="260" t="s">
        <v>176</v>
      </c>
      <c r="C82" s="260" t="s">
        <v>353</v>
      </c>
      <c r="D82" s="260" t="s">
        <v>109</v>
      </c>
      <c r="E82" s="260" t="n">
        <v>206</v>
      </c>
      <c r="F82" s="260" t="n">
        <v>325</v>
      </c>
      <c r="G82" s="260" t="s">
        <v>155</v>
      </c>
      <c r="H82" s="259" t="n">
        <v>21000000</v>
      </c>
      <c r="I82" s="259" t="n">
        <v>-283.684715</v>
      </c>
      <c r="J82" s="259" t="n">
        <v>3.680279</v>
      </c>
      <c r="K82" s="259" t="n">
        <v>3.713465</v>
      </c>
      <c r="L82" s="259" t="n">
        <v>1.80303059389789</v>
      </c>
      <c r="M82" s="259" t="n">
        <v>-511.492220166203</v>
      </c>
      <c r="N82" s="259" t="n">
        <v>125.979615</v>
      </c>
      <c r="O82" s="259" t="n">
        <v>0</v>
      </c>
      <c r="P82" s="259" t="n">
        <v>-385.512605166203</v>
      </c>
      <c r="Q82" s="259" t="n">
        <v>425489.307179</v>
      </c>
      <c r="R82" s="259" t="n">
        <v>424614.08496</v>
      </c>
      <c r="S82" s="259" t="n">
        <v>-875.222218999988</v>
      </c>
      <c r="T82" s="259" t="n">
        <v>-489.709613833786</v>
      </c>
      <c r="U82" s="259" t="n">
        <v>425489.307179</v>
      </c>
      <c r="V82" s="259" t="n">
        <v>424614.08496</v>
      </c>
      <c r="W82" s="259" t="n">
        <v>-875.222218999988</v>
      </c>
      <c r="X82" s="259" t="n">
        <v>-29195.833333</v>
      </c>
      <c r="Y82" s="306" t="n">
        <v>395418.251627</v>
      </c>
      <c r="Z82" s="0" t="n">
        <v>0</v>
      </c>
    </row>
    <row r="83" customFormat="false" ht="12.75" hidden="false" customHeight="false" outlineLevel="0" collapsed="false">
      <c r="A83" s="260" t="s">
        <v>2</v>
      </c>
      <c r="B83" s="260" t="s">
        <v>178</v>
      </c>
      <c r="C83" s="260" t="s">
        <v>353</v>
      </c>
      <c r="D83" s="260" t="s">
        <v>109</v>
      </c>
      <c r="E83" s="260" t="n">
        <v>207</v>
      </c>
      <c r="F83" s="260" t="n">
        <v>326</v>
      </c>
      <c r="G83" s="260" t="s">
        <v>155</v>
      </c>
      <c r="H83" s="259" t="n">
        <v>-21000000</v>
      </c>
      <c r="I83" s="259" t="n">
        <v>283.684715</v>
      </c>
      <c r="J83" s="259" t="n">
        <v>3.680279</v>
      </c>
      <c r="K83" s="259" t="n">
        <v>3.713465</v>
      </c>
      <c r="L83" s="259" t="n">
        <v>1.80303059389789</v>
      </c>
      <c r="M83" s="259" t="n">
        <v>511.492220166203</v>
      </c>
      <c r="N83" s="259" t="n">
        <v>-125.979615</v>
      </c>
      <c r="O83" s="259" t="n">
        <v>0</v>
      </c>
      <c r="P83" s="259" t="n">
        <v>385.512605166203</v>
      </c>
      <c r="Q83" s="259" t="n">
        <v>-425489.307179</v>
      </c>
      <c r="R83" s="259" t="n">
        <v>-424614.08496</v>
      </c>
      <c r="S83" s="259" t="n">
        <v>875.222218999988</v>
      </c>
      <c r="T83" s="259" t="n">
        <v>489.709613833786</v>
      </c>
      <c r="U83" s="259" t="n">
        <v>-425489.307179</v>
      </c>
      <c r="V83" s="259" t="n">
        <v>-424614.08496</v>
      </c>
      <c r="W83" s="259" t="n">
        <v>875.222218999988</v>
      </c>
      <c r="X83" s="259" t="n">
        <v>386750</v>
      </c>
      <c r="Y83" s="306" t="n">
        <v>-37864.08496</v>
      </c>
      <c r="Z83" s="0" t="n">
        <v>0</v>
      </c>
    </row>
    <row r="84" customFormat="false" ht="12.75" hidden="false" customHeight="false" outlineLevel="0" collapsed="false">
      <c r="A84" s="260" t="s">
        <v>2</v>
      </c>
      <c r="B84" s="260" t="s">
        <v>176</v>
      </c>
      <c r="C84" s="260" t="s">
        <v>350</v>
      </c>
      <c r="D84" s="260" t="s">
        <v>109</v>
      </c>
      <c r="E84" s="260" t="n">
        <v>209</v>
      </c>
      <c r="F84" s="260" t="n">
        <v>327</v>
      </c>
      <c r="G84" s="260" t="s">
        <v>155</v>
      </c>
      <c r="H84" s="259" t="n">
        <v>34000000</v>
      </c>
      <c r="I84" s="259" t="n">
        <v>-2266.505606</v>
      </c>
      <c r="J84" s="259" t="n">
        <v>3.701044</v>
      </c>
      <c r="K84" s="259" t="n">
        <v>3.708263</v>
      </c>
      <c r="L84" s="259" t="n">
        <v>0.307930947450492</v>
      </c>
      <c r="M84" s="259" t="n">
        <v>-697.92721865743</v>
      </c>
      <c r="N84" s="259" t="n">
        <v>1533.559257</v>
      </c>
      <c r="O84" s="259" t="n">
        <v>0</v>
      </c>
      <c r="P84" s="259" t="n">
        <v>835.63203834257</v>
      </c>
      <c r="Q84" s="259" t="n">
        <v>5972873</v>
      </c>
      <c r="R84" s="259" t="n">
        <v>5967812</v>
      </c>
      <c r="S84" s="259" t="n">
        <v>-5061</v>
      </c>
      <c r="T84" s="259" t="n">
        <v>-5896.63203834257</v>
      </c>
      <c r="U84" s="259" t="n">
        <v>5972873</v>
      </c>
      <c r="V84" s="259" t="n">
        <v>5967812</v>
      </c>
      <c r="W84" s="259" t="n">
        <v>-5061</v>
      </c>
      <c r="X84" s="259" t="n">
        <v>-386750</v>
      </c>
      <c r="Y84" s="306" t="n">
        <v>5581062</v>
      </c>
      <c r="Z84" s="0" t="n">
        <v>0</v>
      </c>
    </row>
    <row r="85" customFormat="false" ht="12.75" hidden="false" customHeight="false" outlineLevel="0" collapsed="false">
      <c r="A85" s="260" t="s">
        <v>2</v>
      </c>
      <c r="B85" s="260" t="s">
        <v>178</v>
      </c>
      <c r="C85" s="260" t="s">
        <v>350</v>
      </c>
      <c r="D85" s="260" t="s">
        <v>109</v>
      </c>
      <c r="E85" s="260" t="n">
        <v>210</v>
      </c>
      <c r="F85" s="260" t="n">
        <v>328</v>
      </c>
      <c r="G85" s="260" t="s">
        <v>155</v>
      </c>
      <c r="H85" s="259" t="n">
        <v>-34000000</v>
      </c>
      <c r="I85" s="259" t="n">
        <v>2266.505606</v>
      </c>
      <c r="J85" s="259" t="n">
        <v>3.701044</v>
      </c>
      <c r="K85" s="259" t="n">
        <v>3.708263</v>
      </c>
      <c r="L85" s="259" t="n">
        <v>0.307930947450492</v>
      </c>
      <c r="M85" s="259" t="n">
        <v>697.92721865743</v>
      </c>
      <c r="N85" s="259" t="n">
        <v>-1533.559257</v>
      </c>
      <c r="O85" s="259" t="n">
        <v>0</v>
      </c>
      <c r="P85" s="259" t="n">
        <v>-835.63203834257</v>
      </c>
      <c r="Q85" s="259" t="n">
        <v>-5972873</v>
      </c>
      <c r="R85" s="259" t="n">
        <v>-5967812</v>
      </c>
      <c r="S85" s="259" t="n">
        <v>5061</v>
      </c>
      <c r="T85" s="259" t="n">
        <v>5896.63203834257</v>
      </c>
      <c r="U85" s="259" t="n">
        <v>-5972873</v>
      </c>
      <c r="V85" s="259" t="n">
        <v>-5967812</v>
      </c>
      <c r="W85" s="259" t="n">
        <v>5061</v>
      </c>
      <c r="X85" s="259" t="n">
        <v>637000</v>
      </c>
      <c r="Y85" s="306" t="n">
        <v>-5330812</v>
      </c>
      <c r="Z85" s="0" t="n">
        <v>0</v>
      </c>
    </row>
    <row r="86" customFormat="false" ht="12.75" hidden="false" customHeight="false" outlineLevel="0" collapsed="false">
      <c r="A86" s="260" t="s">
        <v>2</v>
      </c>
      <c r="B86" s="260" t="s">
        <v>173</v>
      </c>
      <c r="C86" s="260" t="s">
        <v>363</v>
      </c>
      <c r="D86" s="260" t="s">
        <v>109</v>
      </c>
      <c r="E86" s="260" t="n">
        <v>214</v>
      </c>
      <c r="F86" s="260" t="n">
        <v>215</v>
      </c>
      <c r="G86" s="260" t="s">
        <v>155</v>
      </c>
      <c r="H86" s="259" t="n">
        <v>525000000</v>
      </c>
      <c r="I86" s="259"/>
      <c r="J86" s="259" t="n">
        <v>0</v>
      </c>
      <c r="K86" s="259" t="n">
        <v>-4.198668E-013</v>
      </c>
      <c r="L86" s="259"/>
      <c r="M86" s="259"/>
      <c r="N86" s="259" t="n">
        <v>1652.666205</v>
      </c>
      <c r="O86" s="259" t="n">
        <v>0</v>
      </c>
      <c r="P86" s="259"/>
      <c r="Q86" s="259" t="n">
        <v>10721660</v>
      </c>
      <c r="R86" s="259" t="n">
        <v>10712480</v>
      </c>
      <c r="S86" s="259" t="n">
        <v>-9180</v>
      </c>
      <c r="T86" s="259"/>
      <c r="U86" s="259" t="n">
        <v>10721660</v>
      </c>
      <c r="V86" s="259" t="n">
        <v>10712480</v>
      </c>
      <c r="W86" s="259" t="n">
        <v>-9180</v>
      </c>
      <c r="X86" s="259" t="n">
        <v>-8944.444444</v>
      </c>
      <c r="Y86" s="306" t="n">
        <v>10703535.555556</v>
      </c>
      <c r="Z86" s="0" t="n">
        <v>0</v>
      </c>
    </row>
    <row r="87" customFormat="false" ht="12.75" hidden="false" customHeight="false" outlineLevel="0" collapsed="false">
      <c r="A87" s="0" t="s">
        <v>2</v>
      </c>
      <c r="B87" s="0" t="s">
        <v>104</v>
      </c>
      <c r="C87" s="0" t="s">
        <v>301</v>
      </c>
      <c r="D87" s="0" t="s">
        <v>184</v>
      </c>
      <c r="E87" s="0" t="n">
        <v>217</v>
      </c>
      <c r="F87" s="0" t="n">
        <v>334</v>
      </c>
      <c r="G87" s="0" t="s">
        <v>155</v>
      </c>
      <c r="H87" s="0" t="n">
        <v>-10000000</v>
      </c>
      <c r="I87" s="0" t="n">
        <v>3925.90778</v>
      </c>
      <c r="J87" s="0" t="n">
        <v>76.397866</v>
      </c>
      <c r="K87" s="0" t="n">
        <v>74.67346</v>
      </c>
      <c r="L87" s="0" t="n">
        <v>-1.74210995861802</v>
      </c>
      <c r="M87" s="0" t="n">
        <v>-6839.36304015394</v>
      </c>
      <c r="N87" s="0" t="n">
        <v>-234.734287</v>
      </c>
      <c r="O87" s="0" t="n">
        <v>0</v>
      </c>
      <c r="P87" s="0" t="n">
        <v>-7074.09732715394</v>
      </c>
      <c r="Q87" s="0" t="n">
        <v>159242.973803</v>
      </c>
      <c r="R87" s="0" t="n">
        <v>151989.034305</v>
      </c>
      <c r="S87" s="0" t="n">
        <v>-7253.93949799999</v>
      </c>
      <c r="T87" s="0" t="n">
        <v>-179.842170846048</v>
      </c>
      <c r="U87" s="0" t="n">
        <v>159242.973803</v>
      </c>
      <c r="V87" s="0" t="n">
        <v>151989.034305</v>
      </c>
      <c r="W87" s="0" t="n">
        <v>-7253.93949799999</v>
      </c>
      <c r="X87" s="0" t="n">
        <v>0</v>
      </c>
      <c r="Y87" s="306" t="n">
        <v>151989.034305</v>
      </c>
      <c r="Z87" s="0" t="n">
        <v>-7253.93949799999</v>
      </c>
    </row>
    <row r="88" customFormat="false" ht="12.75" hidden="false" customHeight="false" outlineLevel="0" collapsed="false">
      <c r="A88" s="0" t="s">
        <v>2</v>
      </c>
      <c r="B88" s="0" t="s">
        <v>104</v>
      </c>
      <c r="C88" s="0" t="s">
        <v>379</v>
      </c>
      <c r="D88" s="0" t="s">
        <v>95</v>
      </c>
      <c r="E88" s="0" t="n">
        <v>219</v>
      </c>
      <c r="F88" s="0" t="n">
        <v>336</v>
      </c>
      <c r="G88" s="0" t="s">
        <v>155</v>
      </c>
      <c r="H88" s="0" t="n">
        <v>-5000000</v>
      </c>
      <c r="I88" s="0" t="n">
        <v>1976.870192</v>
      </c>
      <c r="J88" s="0" t="n">
        <v>69.070385</v>
      </c>
      <c r="K88" s="0" t="n">
        <v>70.087944</v>
      </c>
      <c r="L88" s="0" t="n">
        <v>1.07328718024114</v>
      </c>
      <c r="M88" s="0" t="n">
        <v>2121.74943407443</v>
      </c>
      <c r="N88" s="0" t="n">
        <v>-98.997601</v>
      </c>
      <c r="O88" s="0" t="n">
        <v>0</v>
      </c>
      <c r="P88" s="0" t="n">
        <v>2022.75183307443</v>
      </c>
      <c r="Q88" s="0" t="n">
        <v>47248.321738</v>
      </c>
      <c r="R88" s="0" t="n">
        <v>49132.436908</v>
      </c>
      <c r="S88" s="0" t="n">
        <v>1884.11517</v>
      </c>
      <c r="T88" s="0" t="n">
        <v>-138.636663074427</v>
      </c>
      <c r="U88" s="0" t="n">
        <v>47248.321738</v>
      </c>
      <c r="V88" s="0" t="n">
        <v>49132.436908</v>
      </c>
      <c r="W88" s="0" t="n">
        <v>1884.11517</v>
      </c>
      <c r="X88" s="0" t="n">
        <v>90013</v>
      </c>
      <c r="Y88" s="306" t="n">
        <v>139145.436908</v>
      </c>
      <c r="Z88" s="0" t="n">
        <v>1884.11517</v>
      </c>
    </row>
    <row r="89" customFormat="false" ht="12.75" hidden="false" customHeight="false" outlineLevel="0" collapsed="false">
      <c r="A89" s="0" t="s">
        <v>2</v>
      </c>
      <c r="B89" s="0" t="s">
        <v>104</v>
      </c>
      <c r="C89" s="0" t="s">
        <v>199</v>
      </c>
      <c r="D89" s="0" t="s">
        <v>163</v>
      </c>
      <c r="E89" s="0" t="n">
        <v>220</v>
      </c>
      <c r="F89" s="0" t="n">
        <v>337</v>
      </c>
      <c r="G89" s="0" t="s">
        <v>155</v>
      </c>
      <c r="H89" s="0" t="n">
        <v>10000000</v>
      </c>
      <c r="I89" s="0" t="n">
        <v>-3926.305928</v>
      </c>
      <c r="J89" s="0" t="n">
        <v>139.344035</v>
      </c>
      <c r="K89" s="0" t="n">
        <v>138.039942</v>
      </c>
      <c r="L89" s="0" t="n">
        <v>-1.27124345158394</v>
      </c>
      <c r="M89" s="0" t="n">
        <v>4991.29069988522</v>
      </c>
      <c r="N89" s="0" t="n">
        <v>360.197686</v>
      </c>
      <c r="O89" s="0" t="n">
        <v>0</v>
      </c>
      <c r="P89" s="0" t="n">
        <v>5351.48838588522</v>
      </c>
      <c r="Q89" s="0" t="n">
        <v>-348035.429687</v>
      </c>
      <c r="R89" s="0" t="n">
        <v>-342252.248705</v>
      </c>
      <c r="S89" s="0" t="n">
        <v>5783.18098200002</v>
      </c>
      <c r="T89" s="0" t="n">
        <v>431.692596114797</v>
      </c>
      <c r="U89" s="0" t="n">
        <v>-348035.429687</v>
      </c>
      <c r="V89" s="0" t="n">
        <v>-342252.248705</v>
      </c>
      <c r="W89" s="0" t="n">
        <v>5783.18098200002</v>
      </c>
      <c r="X89" s="0" t="n">
        <v>0</v>
      </c>
      <c r="Y89" s="306" t="n">
        <v>-342252.248705</v>
      </c>
      <c r="Z89" s="0" t="n">
        <v>5783.18098200002</v>
      </c>
    </row>
    <row r="90" customFormat="false" ht="12.75" hidden="false" customHeight="false" outlineLevel="0" collapsed="false">
      <c r="A90" s="0" t="s">
        <v>2</v>
      </c>
      <c r="B90" s="0" t="s">
        <v>104</v>
      </c>
      <c r="C90" s="0" t="s">
        <v>200</v>
      </c>
      <c r="D90" s="0" t="s">
        <v>102</v>
      </c>
      <c r="E90" s="0" t="n">
        <v>221</v>
      </c>
      <c r="F90" s="0" t="n">
        <v>338</v>
      </c>
      <c r="G90" s="0" t="s">
        <v>155</v>
      </c>
      <c r="H90" s="0" t="n">
        <v>-10000000</v>
      </c>
      <c r="I90" s="0" t="n">
        <v>3952.685903</v>
      </c>
      <c r="J90" s="0" t="n">
        <v>93.139024</v>
      </c>
      <c r="K90" s="0" t="n">
        <v>91.830746</v>
      </c>
      <c r="L90" s="0" t="n">
        <v>-1.32314640306116</v>
      </c>
      <c r="M90" s="0" t="n">
        <v>-5229.98213498501</v>
      </c>
      <c r="N90" s="0" t="n">
        <v>-245.799524</v>
      </c>
      <c r="O90" s="0" t="n">
        <v>0</v>
      </c>
      <c r="P90" s="0" t="n">
        <v>-5475.78165898501</v>
      </c>
      <c r="Q90" s="0" t="n">
        <v>158036.665128</v>
      </c>
      <c r="R90" s="0" t="n">
        <v>152404.249206</v>
      </c>
      <c r="S90" s="0" t="n">
        <v>-5632.41592199999</v>
      </c>
      <c r="T90" s="0" t="n">
        <v>-156.634263014977</v>
      </c>
      <c r="U90" s="0" t="n">
        <v>158036.665128</v>
      </c>
      <c r="V90" s="0" t="n">
        <v>152404.249206</v>
      </c>
      <c r="W90" s="0" t="n">
        <v>-5632.41592199999</v>
      </c>
      <c r="X90" s="0" t="n">
        <v>0</v>
      </c>
      <c r="Y90" s="306" t="n">
        <v>152404.249206</v>
      </c>
      <c r="Z90" s="0" t="n">
        <v>-5632.41592199999</v>
      </c>
    </row>
    <row r="91" customFormat="false" ht="12.75" hidden="false" customHeight="false" outlineLevel="0" collapsed="false">
      <c r="A91" s="0" t="s">
        <v>2</v>
      </c>
      <c r="B91" s="0" t="s">
        <v>104</v>
      </c>
      <c r="C91" s="0" t="s">
        <v>200</v>
      </c>
      <c r="D91" s="0" t="s">
        <v>102</v>
      </c>
      <c r="E91" s="0" t="n">
        <v>223</v>
      </c>
      <c r="F91" s="0" t="n">
        <v>339</v>
      </c>
      <c r="G91" s="0" t="s">
        <v>155</v>
      </c>
      <c r="H91" s="0" t="n">
        <v>10000000</v>
      </c>
      <c r="I91" s="0" t="n">
        <v>-3967.639509</v>
      </c>
      <c r="J91" s="0" t="n">
        <v>93.155374</v>
      </c>
      <c r="K91" s="0" t="n">
        <v>91.849124</v>
      </c>
      <c r="L91" s="0" t="n">
        <v>-1.32245563561037</v>
      </c>
      <c r="M91" s="0" t="n">
        <v>5247.02722874741</v>
      </c>
      <c r="N91" s="0" t="n">
        <v>250.848655</v>
      </c>
      <c r="O91" s="0" t="n">
        <v>0</v>
      </c>
      <c r="P91" s="0" t="n">
        <v>5497.87588374741</v>
      </c>
      <c r="Q91" s="0" t="n">
        <v>-133154.99379</v>
      </c>
      <c r="R91" s="0" t="n">
        <v>-127537.146675</v>
      </c>
      <c r="S91" s="0" t="n">
        <v>5617.84711500001</v>
      </c>
      <c r="T91" s="0" t="n">
        <v>119.971231252605</v>
      </c>
      <c r="U91" s="0" t="n">
        <v>-133154.99379</v>
      </c>
      <c r="V91" s="0" t="n">
        <v>-127537.146675</v>
      </c>
      <c r="W91" s="0" t="n">
        <v>5617.84711500001</v>
      </c>
      <c r="X91" s="0" t="n">
        <v>0</v>
      </c>
      <c r="Y91" s="306" t="n">
        <v>-127537.146675</v>
      </c>
      <c r="Z91" s="0" t="n">
        <v>5617.84711500001</v>
      </c>
    </row>
    <row r="92" customFormat="false" ht="12.75" hidden="false" customHeight="false" outlineLevel="0" collapsed="false">
      <c r="A92" s="0" t="s">
        <v>2</v>
      </c>
      <c r="B92" s="0" t="s">
        <v>104</v>
      </c>
      <c r="C92" s="0" t="s">
        <v>409</v>
      </c>
      <c r="D92" s="0" t="s">
        <v>172</v>
      </c>
      <c r="E92" s="0" t="n">
        <v>224</v>
      </c>
      <c r="F92" s="0" t="n">
        <v>340</v>
      </c>
      <c r="G92" s="0" t="s">
        <v>100</v>
      </c>
      <c r="H92" s="0" t="n">
        <v>20000000</v>
      </c>
      <c r="I92" s="0" t="n">
        <v>-8316.60689</v>
      </c>
      <c r="J92" s="0" t="n">
        <v>117.564409</v>
      </c>
      <c r="K92" s="0" t="n">
        <v>118.485335</v>
      </c>
      <c r="L92" s="0" t="n">
        <v>0.992231217384646</v>
      </c>
      <c r="M92" s="0" t="n">
        <v>-8251.99697897424</v>
      </c>
      <c r="N92" s="0" t="n">
        <v>828.88326</v>
      </c>
      <c r="O92" s="0" t="n">
        <v>0</v>
      </c>
      <c r="P92" s="0" t="n">
        <v>-7423.11371897424</v>
      </c>
      <c r="Q92" s="0" t="n">
        <v>-236651.384229</v>
      </c>
      <c r="R92" s="0" t="n">
        <v>-243376.865271</v>
      </c>
      <c r="S92" s="0" t="n">
        <v>-6725.481042</v>
      </c>
      <c r="T92" s="0" t="n">
        <v>697.63267697424</v>
      </c>
      <c r="U92" s="0" t="n">
        <v>-203658.631496714</v>
      </c>
      <c r="V92" s="0" t="n">
        <v>-209446.479599244</v>
      </c>
      <c r="W92" s="0" t="n">
        <v>-5787.84810252956</v>
      </c>
      <c r="X92" s="0" t="n">
        <v>0</v>
      </c>
      <c r="Y92" s="306" t="n">
        <v>-209446.479599244</v>
      </c>
      <c r="Z92" s="0" t="n">
        <v>-5787.84810252956</v>
      </c>
    </row>
    <row r="93" customFormat="false" ht="12.75" hidden="false" customHeight="false" outlineLevel="0" collapsed="false">
      <c r="A93" s="0" t="s">
        <v>2</v>
      </c>
      <c r="B93" s="0" t="s">
        <v>104</v>
      </c>
      <c r="C93" s="0" t="s">
        <v>301</v>
      </c>
      <c r="D93" s="0" t="s">
        <v>184</v>
      </c>
      <c r="E93" s="0" t="n">
        <v>225</v>
      </c>
      <c r="F93" s="0" t="n">
        <v>341</v>
      </c>
      <c r="G93" s="0" t="s">
        <v>155</v>
      </c>
      <c r="H93" s="0" t="n">
        <v>10000000</v>
      </c>
      <c r="I93" s="0" t="n">
        <v>-3954.187234</v>
      </c>
      <c r="J93" s="0" t="n">
        <v>76.526119</v>
      </c>
      <c r="K93" s="0" t="n">
        <v>74.810532</v>
      </c>
      <c r="L93" s="0" t="n">
        <v>-1.74201351018432</v>
      </c>
      <c r="M93" s="0" t="n">
        <v>6888.24758342636</v>
      </c>
      <c r="N93" s="0" t="n">
        <v>240.457097</v>
      </c>
      <c r="O93" s="0" t="n">
        <v>0</v>
      </c>
      <c r="P93" s="0" t="n">
        <v>7128.70468042636</v>
      </c>
      <c r="Q93" s="0" t="n">
        <v>-131255.783889</v>
      </c>
      <c r="R93" s="0" t="n">
        <v>-124015.46449</v>
      </c>
      <c r="S93" s="0" t="n">
        <v>7240.31939900001</v>
      </c>
      <c r="T93" s="0" t="n">
        <v>111.614718573657</v>
      </c>
      <c r="U93" s="0" t="n">
        <v>-131255.783889</v>
      </c>
      <c r="V93" s="0" t="n">
        <v>-124015.46449</v>
      </c>
      <c r="W93" s="0" t="n">
        <v>7240.31939900001</v>
      </c>
      <c r="X93" s="0" t="n">
        <v>0</v>
      </c>
      <c r="Y93" s="306" t="n">
        <v>-124015.46449</v>
      </c>
      <c r="Z93" s="0" t="n">
        <v>7240.31939900001</v>
      </c>
    </row>
    <row r="94" customFormat="false" ht="12.75" hidden="false" customHeight="false" outlineLevel="0" collapsed="false">
      <c r="A94" s="0" t="s">
        <v>2</v>
      </c>
      <c r="B94" s="0" t="s">
        <v>104</v>
      </c>
      <c r="C94" s="0" t="s">
        <v>200</v>
      </c>
      <c r="D94" s="0" t="s">
        <v>102</v>
      </c>
      <c r="E94" s="0" t="n">
        <v>226</v>
      </c>
      <c r="F94" s="0" t="n">
        <v>342</v>
      </c>
      <c r="G94" s="0" t="s">
        <v>155</v>
      </c>
      <c r="H94" s="0" t="n">
        <v>10000000</v>
      </c>
      <c r="I94" s="0" t="n">
        <v>-3972.636694</v>
      </c>
      <c r="J94" s="0" t="n">
        <v>93.16174</v>
      </c>
      <c r="K94" s="0" t="n">
        <v>91.856128</v>
      </c>
      <c r="L94" s="0" t="n">
        <v>-1.3222288029487</v>
      </c>
      <c r="M94" s="0" t="n">
        <v>5252.73466045769</v>
      </c>
      <c r="N94" s="0" t="n">
        <v>252.52969</v>
      </c>
      <c r="O94" s="0" t="n">
        <v>0</v>
      </c>
      <c r="P94" s="0" t="n">
        <v>5505.26435045769</v>
      </c>
      <c r="Q94" s="0" t="n">
        <v>-124870.27264</v>
      </c>
      <c r="R94" s="0" t="n">
        <v>-119257.241746</v>
      </c>
      <c r="S94" s="0" t="n">
        <v>5613.030894</v>
      </c>
      <c r="T94" s="0" t="n">
        <v>107.766543542308</v>
      </c>
      <c r="U94" s="0" t="n">
        <v>-124870.27264</v>
      </c>
      <c r="V94" s="0" t="n">
        <v>-119257.241746</v>
      </c>
      <c r="W94" s="0" t="n">
        <v>5613.030894</v>
      </c>
      <c r="X94" s="0" t="n">
        <v>0</v>
      </c>
      <c r="Y94" s="306" t="n">
        <v>-119257.241746</v>
      </c>
      <c r="Z94" s="0" t="n">
        <v>5613.030894</v>
      </c>
    </row>
    <row r="95" customFormat="false" ht="12.75" hidden="false" customHeight="false" outlineLevel="0" collapsed="false">
      <c r="A95" s="0" t="s">
        <v>2</v>
      </c>
      <c r="B95" s="0" t="s">
        <v>104</v>
      </c>
      <c r="C95" s="0" t="s">
        <v>374</v>
      </c>
      <c r="D95" s="0" t="s">
        <v>95</v>
      </c>
      <c r="E95" s="0" t="n">
        <v>227</v>
      </c>
      <c r="F95" s="0" t="n">
        <v>343</v>
      </c>
      <c r="G95" s="0" t="s">
        <v>155</v>
      </c>
      <c r="H95" s="0" t="n">
        <v>10000000</v>
      </c>
      <c r="I95" s="0" t="n">
        <v>-3899.924531</v>
      </c>
      <c r="J95" s="0" t="n">
        <v>68.836009</v>
      </c>
      <c r="K95" s="0" t="n">
        <v>69.873208</v>
      </c>
      <c r="L95" s="0" t="n">
        <v>1.15023006386136</v>
      </c>
      <c r="M95" s="0" t="n">
        <v>-4485.8104423466</v>
      </c>
      <c r="N95" s="0" t="n">
        <v>195.165062</v>
      </c>
      <c r="O95" s="0" t="n">
        <v>0</v>
      </c>
      <c r="P95" s="0" t="n">
        <v>-4290.6453803466</v>
      </c>
      <c r="Q95" s="0" t="n">
        <v>-136023.030861</v>
      </c>
      <c r="R95" s="0" t="n">
        <v>-139852.981603</v>
      </c>
      <c r="S95" s="0" t="n">
        <v>-3829.95074199999</v>
      </c>
      <c r="T95" s="0" t="n">
        <v>460.694638346614</v>
      </c>
      <c r="U95" s="0" t="n">
        <v>-136023.030861</v>
      </c>
      <c r="V95" s="0" t="n">
        <v>-139852.981603</v>
      </c>
      <c r="W95" s="0" t="n">
        <v>-3829.95074199999</v>
      </c>
      <c r="X95" s="0" t="n">
        <v>6222.2</v>
      </c>
      <c r="Y95" s="306" t="n">
        <v>-133630.781603</v>
      </c>
      <c r="Z95" s="0" t="n">
        <v>-3829.95074199999</v>
      </c>
    </row>
    <row r="96" customFormat="false" ht="12.75" hidden="false" customHeight="false" outlineLevel="0" collapsed="false">
      <c r="A96" s="0" t="s">
        <v>2</v>
      </c>
      <c r="B96" s="0" t="s">
        <v>104</v>
      </c>
      <c r="C96" s="0" t="s">
        <v>343</v>
      </c>
      <c r="D96" s="0" t="s">
        <v>102</v>
      </c>
      <c r="E96" s="0" t="n">
        <v>229</v>
      </c>
      <c r="F96" s="0" t="n">
        <v>344</v>
      </c>
      <c r="G96" s="0" t="s">
        <v>155</v>
      </c>
      <c r="H96" s="0" t="n">
        <v>-20000000</v>
      </c>
      <c r="I96" s="0" t="n">
        <v>7930.039822</v>
      </c>
      <c r="J96" s="0" t="n">
        <v>51.342303</v>
      </c>
      <c r="K96" s="0" t="n">
        <v>50.043494</v>
      </c>
      <c r="L96" s="0" t="n">
        <v>-1.37398506906991</v>
      </c>
      <c r="M96" s="0" t="n">
        <v>-10895.7563125578</v>
      </c>
      <c r="N96" s="0" t="n">
        <v>-305.242378</v>
      </c>
      <c r="O96" s="0" t="n">
        <v>0</v>
      </c>
      <c r="P96" s="0" t="n">
        <v>-11200.9986905578</v>
      </c>
      <c r="Q96" s="0" t="n">
        <v>120553.169621</v>
      </c>
      <c r="R96" s="0" t="n">
        <v>109472.52944</v>
      </c>
      <c r="S96" s="0" t="n">
        <v>-11080.640181</v>
      </c>
      <c r="T96" s="0" t="n">
        <v>120.358509557787</v>
      </c>
      <c r="U96" s="0" t="n">
        <v>120553.169621</v>
      </c>
      <c r="V96" s="0" t="n">
        <v>109472.52944</v>
      </c>
      <c r="W96" s="0" t="n">
        <v>-11080.640181</v>
      </c>
      <c r="X96" s="0" t="n">
        <v>0</v>
      </c>
      <c r="Y96" s="306" t="n">
        <v>109472.52944</v>
      </c>
      <c r="Z96" s="0" t="n">
        <v>-11080.640181</v>
      </c>
    </row>
    <row r="97" customFormat="false" ht="12.75" hidden="false" customHeight="false" outlineLevel="0" collapsed="false">
      <c r="A97" s="0" t="s">
        <v>2</v>
      </c>
      <c r="B97" s="0" t="s">
        <v>173</v>
      </c>
      <c r="C97" s="0" t="s">
        <v>349</v>
      </c>
      <c r="D97" s="0" t="s">
        <v>318</v>
      </c>
      <c r="E97" s="0" t="n">
        <v>230</v>
      </c>
      <c r="F97" s="0" t="n">
        <v>345</v>
      </c>
      <c r="G97" s="0" t="s">
        <v>155</v>
      </c>
      <c r="H97" s="0" t="n">
        <v>-20000000</v>
      </c>
      <c r="I97" s="0" t="n">
        <v>9278.92169</v>
      </c>
      <c r="J97" s="0" t="n">
        <v>55.747519</v>
      </c>
      <c r="K97" s="0" t="n">
        <v>55.381847</v>
      </c>
      <c r="L97" s="0" t="n">
        <v>-0.330808044482004</v>
      </c>
      <c r="M97" s="0" t="n">
        <v>-3069.54193917056</v>
      </c>
      <c r="N97" s="0" t="n">
        <v>-296.308651</v>
      </c>
      <c r="O97" s="0" t="n">
        <v>0</v>
      </c>
      <c r="P97" s="0" t="n">
        <v>-3365.85059017056</v>
      </c>
      <c r="Q97" s="0" t="n">
        <v>256788.240223</v>
      </c>
      <c r="R97" s="0" t="n">
        <v>252643.825643</v>
      </c>
      <c r="S97" s="0" t="n">
        <v>-4144.41458000001</v>
      </c>
      <c r="T97" s="0" t="n">
        <v>-778.563989829457</v>
      </c>
      <c r="U97" s="0" t="n">
        <v>256788.240223</v>
      </c>
      <c r="V97" s="0" t="n">
        <v>252643.825643</v>
      </c>
      <c r="W97" s="0" t="n">
        <v>-4144.41458000001</v>
      </c>
      <c r="X97" s="0" t="n">
        <v>0</v>
      </c>
      <c r="Y97" s="306" t="n">
        <v>252643.825643</v>
      </c>
      <c r="Z97" s="0" t="n">
        <v>-4144.41458000001</v>
      </c>
    </row>
    <row r="98" customFormat="false" ht="12.75" hidden="false" customHeight="false" outlineLevel="0" collapsed="false">
      <c r="A98" s="0" t="s">
        <v>2</v>
      </c>
      <c r="B98" s="0" t="s">
        <v>176</v>
      </c>
      <c r="C98" s="0" t="s">
        <v>349</v>
      </c>
      <c r="D98" s="0" t="s">
        <v>318</v>
      </c>
      <c r="E98" s="0" t="n">
        <v>231</v>
      </c>
      <c r="F98" s="0" t="n">
        <v>346</v>
      </c>
      <c r="G98" s="0" t="s">
        <v>155</v>
      </c>
      <c r="H98" s="0" t="n">
        <v>20000000</v>
      </c>
      <c r="I98" s="0" t="n">
        <v>-9278.92169</v>
      </c>
      <c r="J98" s="0" t="n">
        <v>55.747519</v>
      </c>
      <c r="K98" s="0" t="n">
        <v>55.381847</v>
      </c>
      <c r="L98" s="0" t="n">
        <v>-0.330808044482004</v>
      </c>
      <c r="M98" s="0" t="n">
        <v>3069.54193917056</v>
      </c>
      <c r="N98" s="0" t="n">
        <v>296.308651</v>
      </c>
      <c r="O98" s="0" t="n">
        <v>0</v>
      </c>
      <c r="P98" s="0" t="n">
        <v>3365.85059017056</v>
      </c>
      <c r="Q98" s="0" t="n">
        <v>-256788.240223</v>
      </c>
      <c r="R98" s="0" t="n">
        <v>-252643.825643</v>
      </c>
      <c r="S98" s="0" t="n">
        <v>4144.41458000001</v>
      </c>
      <c r="T98" s="0" t="n">
        <v>778.563989829457</v>
      </c>
      <c r="U98" s="0" t="n">
        <v>-256788.240223</v>
      </c>
      <c r="V98" s="0" t="n">
        <v>-252643.825643</v>
      </c>
      <c r="W98" s="0" t="n">
        <v>4144.41458000001</v>
      </c>
      <c r="X98" s="0" t="n">
        <v>0</v>
      </c>
      <c r="Y98" s="306" t="n">
        <v>-252643.825643</v>
      </c>
      <c r="Z98" s="0" t="n">
        <v>4144.41458000001</v>
      </c>
    </row>
    <row r="99" customFormat="false" ht="12.75" hidden="false" customHeight="false" outlineLevel="0" collapsed="false">
      <c r="A99" s="0" t="s">
        <v>2</v>
      </c>
      <c r="B99" s="0" t="s">
        <v>178</v>
      </c>
      <c r="C99" s="0" t="s">
        <v>349</v>
      </c>
      <c r="D99" s="0" t="s">
        <v>318</v>
      </c>
      <c r="E99" s="0" t="n">
        <v>232</v>
      </c>
      <c r="F99" s="0" t="n">
        <v>347</v>
      </c>
      <c r="G99" s="0" t="s">
        <v>155</v>
      </c>
      <c r="H99" s="0" t="n">
        <v>-20000000</v>
      </c>
      <c r="I99" s="0" t="n">
        <v>9278.92169</v>
      </c>
      <c r="J99" s="0" t="n">
        <v>55.747519</v>
      </c>
      <c r="K99" s="0" t="n">
        <v>55.381847</v>
      </c>
      <c r="L99" s="0" t="n">
        <v>-0.330808044482004</v>
      </c>
      <c r="M99" s="0" t="n">
        <v>-3069.54193917056</v>
      </c>
      <c r="N99" s="0" t="n">
        <v>-296.308651</v>
      </c>
      <c r="O99" s="0" t="n">
        <v>0</v>
      </c>
      <c r="P99" s="0" t="n">
        <v>-3365.85059017056</v>
      </c>
      <c r="Q99" s="0" t="n">
        <v>256788.240223</v>
      </c>
      <c r="R99" s="0" t="n">
        <v>252643.825643</v>
      </c>
      <c r="S99" s="0" t="n">
        <v>-4144.41458000001</v>
      </c>
      <c r="T99" s="0" t="n">
        <v>-778.563989829457</v>
      </c>
      <c r="U99" s="0" t="n">
        <v>256788.240223</v>
      </c>
      <c r="V99" s="0" t="n">
        <v>252643.825643</v>
      </c>
      <c r="W99" s="0" t="n">
        <v>-4144.41458000001</v>
      </c>
      <c r="X99" s="0" t="n">
        <v>0</v>
      </c>
      <c r="Y99" s="306" t="n">
        <v>252643.825643</v>
      </c>
      <c r="Z99" s="0" t="n">
        <v>-4144.41458000001</v>
      </c>
    </row>
    <row r="100" customFormat="false" ht="12.75" hidden="false" customHeight="false" outlineLevel="0" collapsed="false">
      <c r="A100" s="0" t="s">
        <v>2</v>
      </c>
      <c r="B100" s="0" t="s">
        <v>104</v>
      </c>
      <c r="C100" s="0" t="s">
        <v>101</v>
      </c>
      <c r="D100" s="0" t="s">
        <v>184</v>
      </c>
      <c r="E100" s="0" t="n">
        <v>233</v>
      </c>
      <c r="F100" s="0" t="n">
        <v>348</v>
      </c>
      <c r="G100" s="0" t="s">
        <v>155</v>
      </c>
      <c r="H100" s="0" t="n">
        <v>-20000000</v>
      </c>
      <c r="I100" s="0" t="n">
        <v>7911.990472</v>
      </c>
      <c r="J100" s="0" t="n">
        <v>69.062927</v>
      </c>
      <c r="K100" s="0" t="n">
        <v>67.348908</v>
      </c>
      <c r="L100" s="0" t="n">
        <v>-1.76614703348161</v>
      </c>
      <c r="M100" s="0" t="n">
        <v>-13973.7385010575</v>
      </c>
      <c r="N100" s="0" t="n">
        <v>-394.207539</v>
      </c>
      <c r="O100" s="0" t="n">
        <v>0</v>
      </c>
      <c r="P100" s="0" t="n">
        <v>-14367.9460400575</v>
      </c>
      <c r="Q100" s="0" t="n">
        <v>273723.534693</v>
      </c>
      <c r="R100" s="0" t="n">
        <v>259191.068044</v>
      </c>
      <c r="S100" s="0" t="n">
        <v>-14532.466649</v>
      </c>
      <c r="T100" s="0" t="n">
        <v>-164.520608942483</v>
      </c>
      <c r="U100" s="0" t="n">
        <v>273723.534693</v>
      </c>
      <c r="V100" s="0" t="n">
        <v>259191.068044</v>
      </c>
      <c r="W100" s="0" t="n">
        <v>-14532.466649</v>
      </c>
      <c r="X100" s="0" t="n">
        <v>0</v>
      </c>
      <c r="Y100" s="306" t="n">
        <v>259191.068044</v>
      </c>
      <c r="Z100" s="0" t="n">
        <v>-14532.466649</v>
      </c>
    </row>
    <row r="101" customFormat="false" ht="12.75" hidden="false" customHeight="false" outlineLevel="0" collapsed="false">
      <c r="A101" s="0" t="s">
        <v>2</v>
      </c>
      <c r="B101" s="0" t="s">
        <v>104</v>
      </c>
      <c r="C101" s="0" t="s">
        <v>106</v>
      </c>
      <c r="D101" s="0" t="s">
        <v>102</v>
      </c>
      <c r="E101" s="0" t="n">
        <v>234</v>
      </c>
      <c r="F101" s="0" t="n">
        <v>349</v>
      </c>
      <c r="G101" s="0" t="s">
        <v>155</v>
      </c>
      <c r="H101" s="0" t="n">
        <v>-20000000</v>
      </c>
      <c r="I101" s="0" t="n">
        <v>7926.369233</v>
      </c>
      <c r="J101" s="0" t="n">
        <v>62.327625</v>
      </c>
      <c r="K101" s="0" t="n">
        <v>61.027628</v>
      </c>
      <c r="L101" s="0" t="n">
        <v>-1.36288146968076</v>
      </c>
      <c r="M101" s="0" t="n">
        <v>-10802.7017495034</v>
      </c>
      <c r="N101" s="0" t="n">
        <v>-351.057733</v>
      </c>
      <c r="O101" s="0" t="n">
        <v>0</v>
      </c>
      <c r="P101" s="0" t="n">
        <v>-11153.7594825034</v>
      </c>
      <c r="Q101" s="0" t="n">
        <v>193075.593742</v>
      </c>
      <c r="R101" s="0" t="n">
        <v>181921.662915</v>
      </c>
      <c r="S101" s="0" t="n">
        <v>-11153.930827</v>
      </c>
      <c r="T101" s="0" t="n">
        <v>-0.171344496606253</v>
      </c>
      <c r="U101" s="0" t="n">
        <v>193075.593742</v>
      </c>
      <c r="V101" s="0" t="n">
        <v>181921.662915</v>
      </c>
      <c r="W101" s="0" t="n">
        <v>-11153.930827</v>
      </c>
      <c r="X101" s="0" t="n">
        <v>0</v>
      </c>
      <c r="Y101" s="306" t="n">
        <v>181921.662915</v>
      </c>
      <c r="Z101" s="0" t="n">
        <v>-11153.930827</v>
      </c>
    </row>
    <row r="102" customFormat="false" ht="12.75" hidden="false" customHeight="false" outlineLevel="0" collapsed="false">
      <c r="A102" s="0" t="s">
        <v>2</v>
      </c>
      <c r="B102" s="0" t="s">
        <v>104</v>
      </c>
      <c r="C102" s="0" t="s">
        <v>255</v>
      </c>
      <c r="D102" s="0" t="s">
        <v>184</v>
      </c>
      <c r="E102" s="0" t="n">
        <v>235</v>
      </c>
      <c r="F102" s="0" t="n">
        <v>350</v>
      </c>
      <c r="G102" s="0" t="s">
        <v>155</v>
      </c>
      <c r="H102" s="0" t="n">
        <v>-10000000</v>
      </c>
      <c r="I102" s="0" t="n">
        <v>3970.329255</v>
      </c>
      <c r="J102" s="0" t="n">
        <v>103.549331</v>
      </c>
      <c r="K102" s="0" t="n">
        <v>102.263737</v>
      </c>
      <c r="L102" s="0" t="n">
        <v>-1.290085066092</v>
      </c>
      <c r="M102" s="0" t="n">
        <v>-5122.06247934368</v>
      </c>
      <c r="N102" s="0" t="n">
        <v>-296.082849</v>
      </c>
      <c r="O102" s="0" t="n">
        <v>0</v>
      </c>
      <c r="P102" s="0" t="n">
        <v>-5418.14532834368</v>
      </c>
      <c r="Q102" s="0" t="n">
        <v>206343.948235</v>
      </c>
      <c r="R102" s="0" t="n">
        <v>200734.022086</v>
      </c>
      <c r="S102" s="0" t="n">
        <v>-5609.92614899998</v>
      </c>
      <c r="T102" s="0" t="n">
        <v>-191.780820656301</v>
      </c>
      <c r="U102" s="0" t="n">
        <v>206343.948235</v>
      </c>
      <c r="V102" s="0" t="n">
        <v>200734.022086</v>
      </c>
      <c r="W102" s="0" t="n">
        <v>-5609.92614899998</v>
      </c>
      <c r="X102" s="0" t="n">
        <v>0</v>
      </c>
      <c r="Y102" s="306" t="n">
        <v>200734.022086</v>
      </c>
      <c r="Z102" s="0" t="n">
        <v>-5609.92614899998</v>
      </c>
    </row>
    <row r="103" customFormat="false" ht="12.75" hidden="false" customHeight="false" outlineLevel="0" collapsed="false">
      <c r="A103" s="0" t="s">
        <v>2</v>
      </c>
      <c r="B103" s="0" t="s">
        <v>173</v>
      </c>
      <c r="C103" s="0" t="s">
        <v>379</v>
      </c>
      <c r="D103" s="0" t="s">
        <v>95</v>
      </c>
      <c r="E103" s="0" t="n">
        <v>236</v>
      </c>
      <c r="F103" s="0" t="n">
        <v>351</v>
      </c>
      <c r="G103" s="0" t="s">
        <v>155</v>
      </c>
      <c r="H103" s="0" t="n">
        <v>5000000</v>
      </c>
      <c r="I103" s="0" t="n">
        <v>-1988.732</v>
      </c>
      <c r="J103" s="0" t="n">
        <v>69.063285</v>
      </c>
      <c r="K103" s="0" t="n">
        <v>70.084335</v>
      </c>
      <c r="L103" s="0" t="n">
        <v>1.07397096015889</v>
      </c>
      <c r="M103" s="0" t="n">
        <v>-2135.8404155387</v>
      </c>
      <c r="N103" s="0" t="n">
        <v>104.807399</v>
      </c>
      <c r="O103" s="0" t="n">
        <v>0</v>
      </c>
      <c r="P103" s="0" t="n">
        <v>-2031.0330165387</v>
      </c>
      <c r="Q103" s="0" t="n">
        <v>-18432.430109</v>
      </c>
      <c r="R103" s="0" t="n">
        <v>-20359.093509</v>
      </c>
      <c r="S103" s="0" t="n">
        <v>-1926.6634</v>
      </c>
      <c r="T103" s="0" t="n">
        <v>104.369616538707</v>
      </c>
      <c r="U103" s="0" t="n">
        <v>-18432.430109</v>
      </c>
      <c r="V103" s="0" t="n">
        <v>-20359.093509</v>
      </c>
      <c r="W103" s="0" t="n">
        <v>-1926.6634</v>
      </c>
      <c r="X103" s="0" t="n">
        <v>0</v>
      </c>
      <c r="Y103" s="306" t="n">
        <v>-20359.093509</v>
      </c>
      <c r="Z103" s="0" t="n">
        <v>-1926.6634</v>
      </c>
    </row>
    <row r="104" customFormat="false" ht="12.75" hidden="false" customHeight="false" outlineLevel="0" collapsed="false">
      <c r="A104" s="0" t="s">
        <v>2</v>
      </c>
      <c r="B104" s="0" t="s">
        <v>176</v>
      </c>
      <c r="C104" s="0" t="s">
        <v>379</v>
      </c>
      <c r="D104" s="0" t="s">
        <v>95</v>
      </c>
      <c r="E104" s="0" t="n">
        <v>237</v>
      </c>
      <c r="F104" s="0" t="n">
        <v>352</v>
      </c>
      <c r="G104" s="0" t="s">
        <v>155</v>
      </c>
      <c r="H104" s="0" t="n">
        <v>-5000000</v>
      </c>
      <c r="I104" s="0" t="n">
        <v>1988.732</v>
      </c>
      <c r="J104" s="0" t="n">
        <v>69.063285</v>
      </c>
      <c r="K104" s="0" t="n">
        <v>70.084335</v>
      </c>
      <c r="L104" s="0" t="n">
        <v>1.07397096015889</v>
      </c>
      <c r="M104" s="0" t="n">
        <v>2135.8404155387</v>
      </c>
      <c r="N104" s="0" t="n">
        <v>-104.807399</v>
      </c>
      <c r="O104" s="0" t="n">
        <v>0</v>
      </c>
      <c r="P104" s="0" t="n">
        <v>2031.0330165387</v>
      </c>
      <c r="Q104" s="0" t="n">
        <v>18432.430109</v>
      </c>
      <c r="R104" s="0" t="n">
        <v>20359.093509</v>
      </c>
      <c r="S104" s="0" t="n">
        <v>1926.6634</v>
      </c>
      <c r="T104" s="0" t="n">
        <v>-104.369616538707</v>
      </c>
      <c r="U104" s="0" t="n">
        <v>18432.430109</v>
      </c>
      <c r="V104" s="0" t="n">
        <v>20359.093509</v>
      </c>
      <c r="W104" s="0" t="n">
        <v>1926.6634</v>
      </c>
      <c r="X104" s="0" t="n">
        <v>0</v>
      </c>
      <c r="Y104" s="306" t="n">
        <v>20359.093509</v>
      </c>
      <c r="Z104" s="0" t="n">
        <v>1926.6634</v>
      </c>
    </row>
    <row r="105" customFormat="false" ht="12.75" hidden="false" customHeight="false" outlineLevel="0" collapsed="false">
      <c r="A105" s="0" t="s">
        <v>2</v>
      </c>
      <c r="B105" s="0" t="s">
        <v>178</v>
      </c>
      <c r="C105" s="0" t="s">
        <v>379</v>
      </c>
      <c r="D105" s="0" t="s">
        <v>95</v>
      </c>
      <c r="E105" s="0" t="n">
        <v>238</v>
      </c>
      <c r="F105" s="0" t="n">
        <v>353</v>
      </c>
      <c r="G105" s="0" t="s">
        <v>155</v>
      </c>
      <c r="H105" s="0" t="n">
        <v>5000000</v>
      </c>
      <c r="I105" s="0" t="n">
        <v>-1988.732</v>
      </c>
      <c r="J105" s="0" t="n">
        <v>69.063285</v>
      </c>
      <c r="K105" s="0" t="n">
        <v>70.084335</v>
      </c>
      <c r="L105" s="0" t="n">
        <v>1.07397096015889</v>
      </c>
      <c r="M105" s="0" t="n">
        <v>-2135.8404155387</v>
      </c>
      <c r="N105" s="0" t="n">
        <v>104.807399</v>
      </c>
      <c r="O105" s="0" t="n">
        <v>0</v>
      </c>
      <c r="P105" s="0" t="n">
        <v>-2031.0330165387</v>
      </c>
      <c r="Q105" s="0" t="n">
        <v>-18432.430109</v>
      </c>
      <c r="R105" s="0" t="n">
        <v>-20359.093509</v>
      </c>
      <c r="S105" s="0" t="n">
        <v>-1926.6634</v>
      </c>
      <c r="T105" s="0" t="n">
        <v>104.369616538707</v>
      </c>
      <c r="U105" s="0" t="n">
        <v>-18432.430109</v>
      </c>
      <c r="V105" s="0" t="n">
        <v>-20359.093509</v>
      </c>
      <c r="W105" s="0" t="n">
        <v>-1926.6634</v>
      </c>
      <c r="X105" s="0" t="n">
        <v>0</v>
      </c>
      <c r="Y105" s="306" t="n">
        <v>-20359.093509</v>
      </c>
      <c r="Z105" s="0" t="n">
        <v>-1926.6634</v>
      </c>
    </row>
    <row r="106" customFormat="false" ht="12.75" hidden="false" customHeight="false" outlineLevel="0" collapsed="false">
      <c r="A106" s="0" t="s">
        <v>2</v>
      </c>
      <c r="B106" s="0" t="s">
        <v>104</v>
      </c>
      <c r="C106" s="0" t="s">
        <v>333</v>
      </c>
      <c r="D106" s="0" t="s">
        <v>163</v>
      </c>
      <c r="E106" s="0" t="n">
        <v>239</v>
      </c>
      <c r="F106" s="0" t="n">
        <v>354</v>
      </c>
      <c r="G106" s="0" t="s">
        <v>155</v>
      </c>
      <c r="H106" s="0" t="n">
        <v>10000000</v>
      </c>
      <c r="I106" s="0" t="n">
        <v>-3868.495473</v>
      </c>
      <c r="J106" s="0" t="n">
        <v>66.957769</v>
      </c>
      <c r="K106" s="0" t="n">
        <v>67.167108</v>
      </c>
      <c r="L106" s="0" t="n">
        <v>0.295838671847877</v>
      </c>
      <c r="M106" s="0" t="n">
        <v>-1144.45056278184</v>
      </c>
      <c r="N106" s="0" t="n">
        <v>204.249586</v>
      </c>
      <c r="O106" s="0" t="n">
        <v>0</v>
      </c>
      <c r="P106" s="0" t="n">
        <v>-940.200976781845</v>
      </c>
      <c r="Q106" s="0" t="n">
        <v>-7477.652954</v>
      </c>
      <c r="R106" s="0" t="n">
        <v>-8104.76957</v>
      </c>
      <c r="S106" s="0" t="n">
        <v>-627.116616</v>
      </c>
      <c r="T106" s="0" t="n">
        <v>313.084360781845</v>
      </c>
      <c r="U106" s="0" t="n">
        <v>-7477.652954</v>
      </c>
      <c r="V106" s="0" t="n">
        <v>-8104.76957</v>
      </c>
      <c r="W106" s="0" t="n">
        <v>-627.116616</v>
      </c>
      <c r="X106" s="0" t="n">
        <v>0</v>
      </c>
      <c r="Y106" s="306" t="n">
        <v>-8104.76957</v>
      </c>
      <c r="Z106" s="0" t="n">
        <v>-627.116616</v>
      </c>
    </row>
    <row r="107" customFormat="false" ht="12.75" hidden="false" customHeight="false" outlineLevel="0" collapsed="false">
      <c r="A107" s="0" t="s">
        <v>2</v>
      </c>
      <c r="B107" s="0" t="s">
        <v>104</v>
      </c>
      <c r="C107" s="0" t="s">
        <v>384</v>
      </c>
      <c r="D107" s="0" t="s">
        <v>184</v>
      </c>
      <c r="E107" s="0" t="n">
        <v>240</v>
      </c>
      <c r="F107" s="0" t="n">
        <v>355</v>
      </c>
      <c r="G107" s="0" t="s">
        <v>155</v>
      </c>
      <c r="H107" s="0" t="n">
        <v>-10000000</v>
      </c>
      <c r="I107" s="0" t="n">
        <v>3974.383413</v>
      </c>
      <c r="J107" s="0" t="n">
        <v>50.458668</v>
      </c>
      <c r="K107" s="0" t="n">
        <v>50.567731</v>
      </c>
      <c r="L107" s="0" t="n">
        <v>0.189152912088368</v>
      </c>
      <c r="M107" s="0" t="n">
        <v>751.766196324658</v>
      </c>
      <c r="N107" s="0" t="n">
        <v>-144.990098</v>
      </c>
      <c r="O107" s="0" t="n">
        <v>0</v>
      </c>
      <c r="P107" s="0" t="n">
        <v>606.776098324658</v>
      </c>
      <c r="Q107" s="0" t="n">
        <v>56932.279993</v>
      </c>
      <c r="R107" s="0" t="n">
        <v>57182.63514</v>
      </c>
      <c r="S107" s="0" t="n">
        <v>250.355147000002</v>
      </c>
      <c r="T107" s="0" t="n">
        <v>-356.420951324656</v>
      </c>
      <c r="U107" s="0" t="n">
        <v>56932.279993</v>
      </c>
      <c r="V107" s="0" t="n">
        <v>57182.63514</v>
      </c>
      <c r="W107" s="0" t="n">
        <v>250.355147000002</v>
      </c>
      <c r="X107" s="0" t="n">
        <v>0</v>
      </c>
      <c r="Y107" s="306" t="n">
        <v>57182.63514</v>
      </c>
      <c r="Z107" s="0" t="n">
        <v>250.355147000002</v>
      </c>
    </row>
    <row r="108" customFormat="false" ht="12.75" hidden="false" customHeight="false" outlineLevel="0" collapsed="false">
      <c r="A108" s="0" t="s">
        <v>2</v>
      </c>
      <c r="B108" s="0" t="s">
        <v>104</v>
      </c>
      <c r="C108" s="0" t="s">
        <v>409</v>
      </c>
      <c r="D108" s="0" t="s">
        <v>172</v>
      </c>
      <c r="E108" s="0" t="n">
        <v>241</v>
      </c>
      <c r="F108" s="0" t="n">
        <v>356</v>
      </c>
      <c r="G108" s="0" t="s">
        <v>100</v>
      </c>
      <c r="H108" s="0" t="n">
        <v>-10000000</v>
      </c>
      <c r="I108" s="0" t="n">
        <v>2316.875122</v>
      </c>
      <c r="J108" s="0" t="n">
        <v>95.251154</v>
      </c>
      <c r="K108" s="0" t="n">
        <v>94.418006</v>
      </c>
      <c r="L108" s="0" t="n">
        <v>-0.916793496094954</v>
      </c>
      <c r="M108" s="0" t="n">
        <v>-2124.0960431138</v>
      </c>
      <c r="N108" s="0" t="n">
        <v>-334.046675</v>
      </c>
      <c r="O108" s="0" t="n">
        <v>0</v>
      </c>
      <c r="P108" s="0" t="n">
        <v>-2458.1427181138</v>
      </c>
      <c r="Q108" s="0" t="n">
        <v>-43285.610803</v>
      </c>
      <c r="R108" s="0" t="n">
        <v>-45507.433184</v>
      </c>
      <c r="S108" s="0" t="n">
        <v>-2221.822381</v>
      </c>
      <c r="T108" s="0" t="n">
        <v>236.320337113804</v>
      </c>
      <c r="U108" s="0" t="n">
        <v>-37250.9473728998</v>
      </c>
      <c r="V108" s="0" t="n">
        <v>-39163.0143866526</v>
      </c>
      <c r="W108" s="0" t="n">
        <v>-1912.06701375288</v>
      </c>
      <c r="X108" s="0" t="n">
        <v>0</v>
      </c>
      <c r="Y108" s="306" t="n">
        <v>-39163.0143866526</v>
      </c>
      <c r="Z108" s="0" t="n">
        <v>-1912.06701375288</v>
      </c>
    </row>
    <row r="109" customFormat="false" ht="12.75" hidden="false" customHeight="false" outlineLevel="0" collapsed="false">
      <c r="A109" s="0" t="s">
        <v>2</v>
      </c>
      <c r="B109" s="0" t="s">
        <v>173</v>
      </c>
      <c r="C109" s="0" t="s">
        <v>210</v>
      </c>
      <c r="D109" s="0" t="s">
        <v>102</v>
      </c>
      <c r="E109" s="0" t="n">
        <v>242</v>
      </c>
      <c r="F109" s="0" t="n">
        <v>357</v>
      </c>
      <c r="G109" s="0" t="s">
        <v>155</v>
      </c>
      <c r="H109" s="0" t="n">
        <v>5000000</v>
      </c>
      <c r="I109" s="0" t="n">
        <v>-2005.625941</v>
      </c>
      <c r="J109" s="0" t="n">
        <v>93.241319</v>
      </c>
      <c r="K109" s="0" t="n">
        <v>91.940399</v>
      </c>
      <c r="L109" s="0" t="n">
        <v>-1.32390875589996</v>
      </c>
      <c r="M109" s="0" t="n">
        <v>2655.26574434999</v>
      </c>
      <c r="N109" s="0" t="n">
        <v>130.719308</v>
      </c>
      <c r="O109" s="0" t="n">
        <v>0</v>
      </c>
      <c r="P109" s="0" t="n">
        <v>2785.98505234999</v>
      </c>
      <c r="Q109" s="0" t="n">
        <v>-40431.806613</v>
      </c>
      <c r="R109" s="0" t="n">
        <v>-37633.817943</v>
      </c>
      <c r="S109" s="0" t="n">
        <v>2797.98867</v>
      </c>
      <c r="T109" s="0" t="n">
        <v>12.0036176500053</v>
      </c>
      <c r="U109" s="0" t="n">
        <v>-40431.806613</v>
      </c>
      <c r="V109" s="0" t="n">
        <v>-37633.817943</v>
      </c>
      <c r="W109" s="0" t="n">
        <v>2797.98867</v>
      </c>
      <c r="X109" s="0" t="n">
        <v>0</v>
      </c>
      <c r="Y109" s="306" t="n">
        <v>-37633.817943</v>
      </c>
      <c r="Z109" s="0" t="n">
        <v>2797.98867</v>
      </c>
    </row>
    <row r="110" customFormat="false" ht="12.75" hidden="false" customHeight="false" outlineLevel="0" collapsed="false">
      <c r="A110" s="0" t="s">
        <v>2</v>
      </c>
      <c r="B110" s="0" t="s">
        <v>176</v>
      </c>
      <c r="C110" s="0" t="s">
        <v>210</v>
      </c>
      <c r="D110" s="0" t="s">
        <v>102</v>
      </c>
      <c r="E110" s="0" t="n">
        <v>243</v>
      </c>
      <c r="F110" s="0" t="n">
        <v>358</v>
      </c>
      <c r="G110" s="0" t="s">
        <v>155</v>
      </c>
      <c r="H110" s="0" t="n">
        <v>-5000000</v>
      </c>
      <c r="I110" s="0" t="n">
        <v>2005.625941</v>
      </c>
      <c r="J110" s="0" t="n">
        <v>93.241319</v>
      </c>
      <c r="K110" s="0" t="n">
        <v>91.940399</v>
      </c>
      <c r="L110" s="0" t="n">
        <v>-1.32390875589996</v>
      </c>
      <c r="M110" s="0" t="n">
        <v>-2655.26574434999</v>
      </c>
      <c r="N110" s="0" t="n">
        <v>-130.719308</v>
      </c>
      <c r="O110" s="0" t="n">
        <v>0</v>
      </c>
      <c r="P110" s="0" t="n">
        <v>-2785.98505234999</v>
      </c>
      <c r="Q110" s="0" t="n">
        <v>40431.806613</v>
      </c>
      <c r="R110" s="0" t="n">
        <v>37633.817943</v>
      </c>
      <c r="S110" s="0" t="n">
        <v>-2797.98867</v>
      </c>
      <c r="T110" s="0" t="n">
        <v>-12.0036176500053</v>
      </c>
      <c r="U110" s="0" t="n">
        <v>40431.806613</v>
      </c>
      <c r="V110" s="0" t="n">
        <v>37633.817943</v>
      </c>
      <c r="W110" s="0" t="n">
        <v>-2797.98867</v>
      </c>
      <c r="X110" s="0" t="n">
        <v>0</v>
      </c>
      <c r="Y110" s="306" t="n">
        <v>37633.817943</v>
      </c>
      <c r="Z110" s="0" t="n">
        <v>-2797.98867</v>
      </c>
    </row>
    <row r="111" customFormat="false" ht="12.75" hidden="false" customHeight="false" outlineLevel="0" collapsed="false">
      <c r="A111" s="0" t="s">
        <v>2</v>
      </c>
      <c r="B111" s="0" t="s">
        <v>178</v>
      </c>
      <c r="C111" s="0" t="s">
        <v>210</v>
      </c>
      <c r="D111" s="0" t="s">
        <v>102</v>
      </c>
      <c r="E111" s="0" t="n">
        <v>244</v>
      </c>
      <c r="F111" s="0" t="n">
        <v>359</v>
      </c>
      <c r="G111" s="0" t="s">
        <v>155</v>
      </c>
      <c r="H111" s="0" t="n">
        <v>5000000</v>
      </c>
      <c r="I111" s="0" t="n">
        <v>-2005.625941</v>
      </c>
      <c r="J111" s="0" t="n">
        <v>93.241319</v>
      </c>
      <c r="K111" s="0" t="n">
        <v>91.940399</v>
      </c>
      <c r="L111" s="0" t="n">
        <v>-1.32390875589996</v>
      </c>
      <c r="M111" s="0" t="n">
        <v>2655.26574434999</v>
      </c>
      <c r="N111" s="0" t="n">
        <v>130.719308</v>
      </c>
      <c r="O111" s="0" t="n">
        <v>0</v>
      </c>
      <c r="P111" s="0" t="n">
        <v>2785.98505234999</v>
      </c>
      <c r="Q111" s="0" t="n">
        <v>-40431.806613</v>
      </c>
      <c r="R111" s="0" t="n">
        <v>-37633.817943</v>
      </c>
      <c r="S111" s="0" t="n">
        <v>2797.98867</v>
      </c>
      <c r="T111" s="0" t="n">
        <v>12.0036176500053</v>
      </c>
      <c r="U111" s="0" t="n">
        <v>-40431.806613</v>
      </c>
      <c r="V111" s="0" t="n">
        <v>-37633.817943</v>
      </c>
      <c r="W111" s="0" t="n">
        <v>2797.98867</v>
      </c>
      <c r="X111" s="0" t="n">
        <v>0</v>
      </c>
      <c r="Y111" s="306" t="n">
        <v>-37633.817943</v>
      </c>
      <c r="Z111" s="0" t="n">
        <v>2797.98867</v>
      </c>
    </row>
    <row r="112" customFormat="false" ht="12.75" hidden="false" customHeight="false" outlineLevel="0" collapsed="false">
      <c r="A112" s="0" t="s">
        <v>2</v>
      </c>
      <c r="B112" s="0" t="s">
        <v>104</v>
      </c>
      <c r="C112" s="0" t="s">
        <v>210</v>
      </c>
      <c r="D112" s="0" t="s">
        <v>102</v>
      </c>
      <c r="E112" s="0" t="n">
        <v>245</v>
      </c>
      <c r="F112" s="0" t="n">
        <v>360</v>
      </c>
      <c r="G112" s="0" t="s">
        <v>155</v>
      </c>
      <c r="H112" s="0" t="n">
        <v>15000000</v>
      </c>
      <c r="I112" s="0" t="n">
        <v>-6019.88815</v>
      </c>
      <c r="J112" s="0" t="n">
        <v>93.247043</v>
      </c>
      <c r="K112" s="0" t="n">
        <v>91.946802</v>
      </c>
      <c r="L112" s="0" t="n">
        <v>-1.32388240913291</v>
      </c>
      <c r="M112" s="0" t="n">
        <v>7969.62402673266</v>
      </c>
      <c r="N112" s="0" t="n">
        <v>392.043849</v>
      </c>
      <c r="O112" s="0" t="n">
        <v>0</v>
      </c>
      <c r="P112" s="0" t="n">
        <v>8361.66787573266</v>
      </c>
      <c r="Q112" s="0" t="n">
        <v>-121687.860603</v>
      </c>
      <c r="R112" s="0" t="n">
        <v>-113294.191251</v>
      </c>
      <c r="S112" s="0" t="n">
        <v>8393.669352</v>
      </c>
      <c r="T112" s="0" t="n">
        <v>32.0014762673382</v>
      </c>
      <c r="U112" s="0" t="n">
        <v>-121687.860603</v>
      </c>
      <c r="V112" s="0" t="n">
        <v>-113294.191251</v>
      </c>
      <c r="W112" s="0" t="n">
        <v>8393.669352</v>
      </c>
      <c r="X112" s="0" t="n">
        <v>0</v>
      </c>
      <c r="Y112" s="306" t="n">
        <v>-113294.191251</v>
      </c>
      <c r="Z112" s="0" t="n">
        <v>8393.669352</v>
      </c>
    </row>
    <row r="113" customFormat="false" ht="12.75" hidden="false" customHeight="false" outlineLevel="0" collapsed="false">
      <c r="A113" s="0" t="s">
        <v>2</v>
      </c>
      <c r="B113" s="0" t="s">
        <v>104</v>
      </c>
      <c r="C113" s="0" t="s">
        <v>374</v>
      </c>
      <c r="D113" s="0" t="s">
        <v>95</v>
      </c>
      <c r="E113" s="0" t="n">
        <v>247</v>
      </c>
      <c r="F113" s="0" t="n">
        <v>361</v>
      </c>
      <c r="G113" s="0" t="s">
        <v>155</v>
      </c>
      <c r="H113" s="0" t="n">
        <v>10000000</v>
      </c>
      <c r="I113" s="0" t="n">
        <v>-3914.523514</v>
      </c>
      <c r="J113" s="0" t="n">
        <v>68.836009</v>
      </c>
      <c r="K113" s="0" t="n">
        <v>69.873208</v>
      </c>
      <c r="L113" s="0" t="n">
        <v>1.15039111947096</v>
      </c>
      <c r="M113" s="0" t="n">
        <v>-4503.23308746585</v>
      </c>
      <c r="N113" s="0" t="n">
        <v>203.707578</v>
      </c>
      <c r="O113" s="0" t="n">
        <v>0</v>
      </c>
      <c r="P113" s="0" t="n">
        <v>-4299.52550946585</v>
      </c>
      <c r="Q113" s="0" t="n">
        <v>-91119.14325</v>
      </c>
      <c r="R113" s="0" t="n">
        <v>-95005.387018</v>
      </c>
      <c r="S113" s="0" t="n">
        <v>-3886.243768</v>
      </c>
      <c r="T113" s="0" t="n">
        <v>413.281741465853</v>
      </c>
      <c r="U113" s="0" t="n">
        <v>-91119.14325</v>
      </c>
      <c r="V113" s="0" t="n">
        <v>-95005.387018</v>
      </c>
      <c r="W113" s="0" t="n">
        <v>-3886.243768</v>
      </c>
      <c r="X113" s="0" t="n">
        <v>7155.6</v>
      </c>
      <c r="Y113" s="306" t="n">
        <v>-87849.787018</v>
      </c>
      <c r="Z113" s="0" t="n">
        <v>-3886.243768</v>
      </c>
    </row>
    <row r="114" customFormat="false" ht="12.75" hidden="false" customHeight="false" outlineLevel="0" collapsed="false">
      <c r="A114" s="0" t="s">
        <v>2</v>
      </c>
      <c r="B114" s="0" t="s">
        <v>173</v>
      </c>
      <c r="C114" s="0" t="s">
        <v>210</v>
      </c>
      <c r="D114" s="0" t="s">
        <v>102</v>
      </c>
      <c r="E114" s="0" t="n">
        <v>248</v>
      </c>
      <c r="F114" s="0" t="n">
        <v>362</v>
      </c>
      <c r="G114" s="0" t="s">
        <v>155</v>
      </c>
      <c r="H114" s="0" t="n">
        <v>-20000000</v>
      </c>
      <c r="I114" s="0" t="n">
        <v>1502.901285</v>
      </c>
      <c r="J114" s="0" t="n">
        <v>84.771632</v>
      </c>
      <c r="K114" s="0" t="n">
        <v>87.773141</v>
      </c>
      <c r="L114" s="0" t="n">
        <v>3.31454980193602</v>
      </c>
      <c r="M114" s="0" t="n">
        <v>4981.44115652614</v>
      </c>
      <c r="N114" s="0" t="n">
        <v>-458.316558</v>
      </c>
      <c r="O114" s="0" t="n">
        <v>0</v>
      </c>
      <c r="P114" s="0" t="n">
        <v>4523.12459852614</v>
      </c>
      <c r="Q114" s="0" t="n">
        <v>25894.347997</v>
      </c>
      <c r="R114" s="0" t="n">
        <v>30137.534731</v>
      </c>
      <c r="S114" s="0" t="n">
        <v>4243.186734</v>
      </c>
      <c r="T114" s="0" t="n">
        <v>-279.937864526137</v>
      </c>
      <c r="U114" s="0" t="n">
        <v>25894.347997</v>
      </c>
      <c r="V114" s="0" t="n">
        <v>30137.534731</v>
      </c>
      <c r="W114" s="0" t="n">
        <v>4243.186734</v>
      </c>
      <c r="X114" s="0" t="n">
        <v>0</v>
      </c>
      <c r="Y114" s="306" t="n">
        <v>30137.534731</v>
      </c>
      <c r="Z114" s="0" t="n">
        <v>4243.186734</v>
      </c>
    </row>
    <row r="115" customFormat="false" ht="12.75" hidden="false" customHeight="false" outlineLevel="0" collapsed="false">
      <c r="A115" s="0" t="s">
        <v>2</v>
      </c>
      <c r="B115" s="0" t="s">
        <v>176</v>
      </c>
      <c r="C115" s="0" t="s">
        <v>210</v>
      </c>
      <c r="D115" s="0" t="s">
        <v>102</v>
      </c>
      <c r="E115" s="0" t="n">
        <v>249</v>
      </c>
      <c r="F115" s="0" t="n">
        <v>363</v>
      </c>
      <c r="G115" s="0" t="s">
        <v>155</v>
      </c>
      <c r="H115" s="0" t="n">
        <v>20000000</v>
      </c>
      <c r="I115" s="0" t="n">
        <v>-1502.901285</v>
      </c>
      <c r="J115" s="0" t="n">
        <v>84.771632</v>
      </c>
      <c r="K115" s="0" t="n">
        <v>87.773141</v>
      </c>
      <c r="L115" s="0" t="n">
        <v>3.31454980193602</v>
      </c>
      <c r="M115" s="0" t="n">
        <v>-4981.44115652614</v>
      </c>
      <c r="N115" s="0" t="n">
        <v>458.316558</v>
      </c>
      <c r="O115" s="0" t="n">
        <v>0</v>
      </c>
      <c r="P115" s="0" t="n">
        <v>-4523.12459852614</v>
      </c>
      <c r="Q115" s="0" t="n">
        <v>-25894.347997</v>
      </c>
      <c r="R115" s="0" t="n">
        <v>-30137.534731</v>
      </c>
      <c r="S115" s="0" t="n">
        <v>-4243.186734</v>
      </c>
      <c r="T115" s="0" t="n">
        <v>279.937864526137</v>
      </c>
      <c r="U115" s="0" t="n">
        <v>-25894.347997</v>
      </c>
      <c r="V115" s="0" t="n">
        <v>-30137.534731</v>
      </c>
      <c r="W115" s="0" t="n">
        <v>-4243.186734</v>
      </c>
      <c r="X115" s="0" t="n">
        <v>0</v>
      </c>
      <c r="Y115" s="306" t="n">
        <v>-30137.534731</v>
      </c>
      <c r="Z115" s="0" t="n">
        <v>-4243.186734</v>
      </c>
    </row>
    <row r="116" customFormat="false" ht="12.75" hidden="false" customHeight="false" outlineLevel="0" collapsed="false">
      <c r="A116" s="0" t="s">
        <v>2</v>
      </c>
      <c r="B116" s="0" t="s">
        <v>178</v>
      </c>
      <c r="C116" s="0" t="s">
        <v>210</v>
      </c>
      <c r="D116" s="0" t="s">
        <v>102</v>
      </c>
      <c r="E116" s="0" t="n">
        <v>250</v>
      </c>
      <c r="F116" s="0" t="n">
        <v>364</v>
      </c>
      <c r="G116" s="0" t="s">
        <v>155</v>
      </c>
      <c r="H116" s="0" t="n">
        <v>-20000000</v>
      </c>
      <c r="I116" s="0" t="n">
        <v>1502.901285</v>
      </c>
      <c r="J116" s="0" t="n">
        <v>84.771632</v>
      </c>
      <c r="K116" s="0" t="n">
        <v>87.773141</v>
      </c>
      <c r="L116" s="0" t="n">
        <v>3.31454980193602</v>
      </c>
      <c r="M116" s="0" t="n">
        <v>4981.44115652614</v>
      </c>
      <c r="N116" s="0" t="n">
        <v>-458.316558</v>
      </c>
      <c r="O116" s="0" t="n">
        <v>0</v>
      </c>
      <c r="P116" s="0" t="n">
        <v>4523.12459852614</v>
      </c>
      <c r="Q116" s="0" t="n">
        <v>25894.347997</v>
      </c>
      <c r="R116" s="0" t="n">
        <v>30137.534731</v>
      </c>
      <c r="S116" s="0" t="n">
        <v>4243.186734</v>
      </c>
      <c r="T116" s="0" t="n">
        <v>-279.937864526137</v>
      </c>
      <c r="U116" s="0" t="n">
        <v>25894.347997</v>
      </c>
      <c r="V116" s="0" t="n">
        <v>30137.534731</v>
      </c>
      <c r="W116" s="0" t="n">
        <v>4243.186734</v>
      </c>
      <c r="X116" s="0" t="n">
        <v>0</v>
      </c>
      <c r="Y116" s="306" t="n">
        <v>30137.534731</v>
      </c>
      <c r="Z116" s="0" t="n">
        <v>4243.186734</v>
      </c>
    </row>
    <row r="117" customFormat="false" ht="12.75" hidden="false" customHeight="false" outlineLevel="0" collapsed="false">
      <c r="A117" s="0" t="s">
        <v>3</v>
      </c>
      <c r="B117" s="0" t="s">
        <v>192</v>
      </c>
      <c r="C117" s="0" t="s">
        <v>321</v>
      </c>
      <c r="D117" s="0" t="s">
        <v>618</v>
      </c>
      <c r="E117" s="0" t="n">
        <v>251</v>
      </c>
      <c r="F117" s="0" t="n">
        <v>365</v>
      </c>
      <c r="G117" s="0" t="s">
        <v>155</v>
      </c>
      <c r="H117" s="0" t="n">
        <v>3000000</v>
      </c>
      <c r="I117" s="0" t="n">
        <v>-576.577313</v>
      </c>
      <c r="J117" s="0" t="n">
        <v>803.160521</v>
      </c>
      <c r="K117" s="0" t="n">
        <v>801.311009</v>
      </c>
      <c r="L117" s="0" t="n">
        <v>-1.38886138305937</v>
      </c>
      <c r="M117" s="0" t="n">
        <v>800.785964373836</v>
      </c>
      <c r="N117" s="0" t="n">
        <v>552.14166</v>
      </c>
      <c r="O117" s="0" t="n">
        <v>0</v>
      </c>
      <c r="P117" s="0" t="n">
        <v>1352.92762437384</v>
      </c>
      <c r="Q117" s="0" t="n">
        <v>-204413.249824</v>
      </c>
      <c r="R117" s="0" t="n">
        <v>-202815.819956</v>
      </c>
      <c r="S117" s="0" t="n">
        <v>1597.42986800001</v>
      </c>
      <c r="T117" s="0" t="n">
        <v>244.502243626171</v>
      </c>
      <c r="U117" s="0" t="n">
        <v>-204413.249824</v>
      </c>
      <c r="V117" s="0" t="n">
        <v>-202815.819956</v>
      </c>
      <c r="W117" s="0" t="n">
        <v>1597.42986800001</v>
      </c>
      <c r="X117" s="0" t="n">
        <v>56700</v>
      </c>
      <c r="Y117" s="306" t="n">
        <v>-146115.819956</v>
      </c>
      <c r="Z117" s="306" t="n">
        <v>1597.42986800001</v>
      </c>
    </row>
    <row r="118" customFormat="false" ht="12.75" hidden="false" customHeight="false" outlineLevel="0" collapsed="false">
      <c r="A118" s="0" t="s">
        <v>3</v>
      </c>
      <c r="B118" s="0" t="s">
        <v>192</v>
      </c>
      <c r="C118" s="0" t="s">
        <v>346</v>
      </c>
      <c r="D118" s="0" t="s">
        <v>150</v>
      </c>
      <c r="E118" s="0" t="n">
        <v>252</v>
      </c>
      <c r="F118" s="0" t="n">
        <v>366</v>
      </c>
      <c r="G118" s="0" t="s">
        <v>155</v>
      </c>
      <c r="H118" s="0" t="n">
        <v>25000000</v>
      </c>
      <c r="I118" s="0" t="n">
        <v>-715.738532</v>
      </c>
      <c r="J118" s="0" t="n">
        <v>159.88707</v>
      </c>
      <c r="K118" s="0" t="n">
        <v>164.065704</v>
      </c>
      <c r="L118" s="0" t="n">
        <v>4.36865227861683</v>
      </c>
      <c r="M118" s="0" t="n">
        <v>-3126.81276871566</v>
      </c>
      <c r="N118" s="0" t="n">
        <v>1059.591232</v>
      </c>
      <c r="O118" s="0" t="n">
        <v>0</v>
      </c>
      <c r="P118" s="0" t="n">
        <v>-2067.22153671566</v>
      </c>
      <c r="Q118" s="0" t="n">
        <v>54333.349424</v>
      </c>
      <c r="R118" s="0" t="n">
        <v>52393.740719</v>
      </c>
      <c r="S118" s="0" t="n">
        <v>-1939.608705</v>
      </c>
      <c r="T118" s="0" t="n">
        <v>127.612831715663</v>
      </c>
      <c r="U118" s="0" t="n">
        <v>54333.349424</v>
      </c>
      <c r="V118" s="0" t="n">
        <v>52393.740719</v>
      </c>
      <c r="W118" s="0" t="n">
        <v>-1939.608705</v>
      </c>
      <c r="X118" s="0" t="n">
        <v>222638.9</v>
      </c>
      <c r="Y118" s="306" t="n">
        <v>275032.640719</v>
      </c>
      <c r="Z118" s="306" t="n">
        <v>-1939.608705</v>
      </c>
    </row>
    <row r="119" customFormat="false" ht="12.75" hidden="false" customHeight="false" outlineLevel="0" collapsed="false">
      <c r="A119" s="0" t="s">
        <v>3</v>
      </c>
      <c r="B119" s="0" t="s">
        <v>192</v>
      </c>
      <c r="C119" s="0" t="s">
        <v>193</v>
      </c>
      <c r="D119" s="0" t="s">
        <v>194</v>
      </c>
      <c r="E119" s="0" t="n">
        <v>253</v>
      </c>
      <c r="F119" s="0" t="n">
        <v>374</v>
      </c>
      <c r="G119" s="0" t="s">
        <v>155</v>
      </c>
      <c r="H119" s="0" t="n">
        <v>5000000</v>
      </c>
      <c r="I119" s="0" t="n">
        <v>-413.963138</v>
      </c>
      <c r="J119" s="0" t="n">
        <v>8382.162697</v>
      </c>
      <c r="K119" s="0" t="n">
        <v>8381.732179</v>
      </c>
      <c r="L119" s="0" t="n">
        <v>8.03920686410951</v>
      </c>
      <c r="M119" s="0" t="n">
        <v>0</v>
      </c>
      <c r="N119" s="0" t="n">
        <v>0</v>
      </c>
      <c r="O119" s="0" t="n">
        <v>0</v>
      </c>
      <c r="P119" s="0" t="n">
        <v>0</v>
      </c>
      <c r="Q119" s="0" t="n">
        <v>-2283334</v>
      </c>
      <c r="R119" s="0" t="n">
        <v>-2283334</v>
      </c>
      <c r="S119" s="0" t="n">
        <v>0</v>
      </c>
      <c r="T119" s="0" t="n">
        <v>0</v>
      </c>
      <c r="U119" s="0" t="n">
        <v>-2283334</v>
      </c>
      <c r="V119" s="0" t="n">
        <v>-2283334</v>
      </c>
      <c r="W119" s="0" t="n">
        <v>0</v>
      </c>
      <c r="X119" s="0" t="n">
        <v>381875</v>
      </c>
      <c r="Y119" s="306" t="n">
        <v>-1901459</v>
      </c>
      <c r="Z119" s="306" t="n">
        <v>0</v>
      </c>
    </row>
    <row r="120" customFormat="false" ht="12.75" hidden="false" customHeight="false" outlineLevel="0" collapsed="false">
      <c r="A120" s="0" t="s">
        <v>3</v>
      </c>
      <c r="B120" s="0" t="s">
        <v>192</v>
      </c>
      <c r="C120" s="0" t="s">
        <v>373</v>
      </c>
      <c r="D120" s="0" t="s">
        <v>166</v>
      </c>
      <c r="E120" s="0" t="n">
        <v>254</v>
      </c>
      <c r="F120" s="0" t="n">
        <v>368</v>
      </c>
      <c r="G120" s="0" t="s">
        <v>155</v>
      </c>
      <c r="H120" s="0" t="n">
        <v>-5000000</v>
      </c>
      <c r="I120" s="0" t="n">
        <v>2474.074584</v>
      </c>
      <c r="J120" s="0" t="n">
        <v>981.130773</v>
      </c>
      <c r="K120" s="0" t="n">
        <v>981.557098</v>
      </c>
      <c r="L120" s="0" t="n">
        <v>0.83663800673576</v>
      </c>
      <c r="M120" s="0" t="n">
        <v>0</v>
      </c>
      <c r="N120" s="0" t="n">
        <v>0</v>
      </c>
      <c r="O120" s="0" t="n">
        <v>0</v>
      </c>
      <c r="P120" s="0" t="n">
        <v>0</v>
      </c>
      <c r="Q120" s="0" t="n">
        <v>689926</v>
      </c>
      <c r="R120" s="0" t="n">
        <v>689926</v>
      </c>
      <c r="S120" s="0" t="n">
        <v>0</v>
      </c>
      <c r="T120" s="0" t="n">
        <v>0</v>
      </c>
      <c r="U120" s="0" t="n">
        <v>689926</v>
      </c>
      <c r="V120" s="0" t="n">
        <v>689926</v>
      </c>
      <c r="W120" s="0" t="n">
        <v>0</v>
      </c>
      <c r="X120" s="0" t="n">
        <v>-176458.3</v>
      </c>
      <c r="Y120" s="306" t="n">
        <v>513467.7</v>
      </c>
      <c r="Z120" s="306" t="n">
        <v>0</v>
      </c>
    </row>
    <row r="121" customFormat="false" ht="12.75" hidden="false" customHeight="false" outlineLevel="0" collapsed="false">
      <c r="A121" s="0" t="s">
        <v>264</v>
      </c>
      <c r="B121" s="0" t="s">
        <v>327</v>
      </c>
      <c r="C121" s="0" t="s">
        <v>328</v>
      </c>
      <c r="D121" s="0" t="s">
        <v>172</v>
      </c>
      <c r="E121" s="0" t="n">
        <v>255</v>
      </c>
      <c r="F121" s="0" t="n">
        <v>369</v>
      </c>
      <c r="G121" s="0" t="s">
        <v>155</v>
      </c>
      <c r="H121" s="0" t="n">
        <v>-4000000</v>
      </c>
      <c r="I121" s="0" t="n">
        <v>1573.542686</v>
      </c>
      <c r="J121" s="0" t="n">
        <v>132.268027</v>
      </c>
      <c r="K121" s="0" t="n">
        <v>133.114813</v>
      </c>
      <c r="L121" s="0" t="n">
        <v>0.936459101509418</v>
      </c>
      <c r="M121" s="0" t="n">
        <v>1473.55836991828</v>
      </c>
      <c r="N121" s="0" t="n">
        <v>-192.180157</v>
      </c>
      <c r="O121" s="0" t="n">
        <v>0</v>
      </c>
      <c r="P121" s="0" t="n">
        <v>1281.37821291828</v>
      </c>
      <c r="Q121" s="0" t="n">
        <v>-80163.241768</v>
      </c>
      <c r="R121" s="0" t="n">
        <v>-78958.234051</v>
      </c>
      <c r="S121" s="0" t="n">
        <v>1205.007717</v>
      </c>
      <c r="T121" s="0" t="n">
        <v>-76.3704959182758</v>
      </c>
      <c r="U121" s="0" t="n">
        <v>-80163.241768</v>
      </c>
      <c r="V121" s="0" t="n">
        <v>-78958.234051</v>
      </c>
      <c r="W121" s="0" t="n">
        <v>1205.007717</v>
      </c>
      <c r="X121" s="0" t="n">
        <v>-17888.9</v>
      </c>
      <c r="Y121" s="306" t="n">
        <v>-96847.134051</v>
      </c>
      <c r="Z121" s="0" t="n">
        <v>1205.007717</v>
      </c>
    </row>
    <row r="122" customFormat="false" ht="12.75" hidden="false" customHeight="false" outlineLevel="0" collapsed="false">
      <c r="A122" s="0" t="s">
        <v>2</v>
      </c>
      <c r="B122" s="0" t="s">
        <v>104</v>
      </c>
      <c r="C122" s="0" t="s">
        <v>287</v>
      </c>
      <c r="D122" s="0" t="s">
        <v>288</v>
      </c>
      <c r="E122" s="0" t="n">
        <v>256</v>
      </c>
      <c r="F122" s="0" t="n">
        <v>370</v>
      </c>
      <c r="G122" s="0" t="s">
        <v>155</v>
      </c>
      <c r="H122" s="0" t="n">
        <v>600000</v>
      </c>
      <c r="I122" s="0" t="n">
        <v>-48.873379</v>
      </c>
      <c r="J122" s="0" t="n">
        <v>418.908472</v>
      </c>
      <c r="K122" s="0" t="n">
        <v>417.331883</v>
      </c>
      <c r="L122" s="0" t="n">
        <v>-1.77744608077512</v>
      </c>
      <c r="M122" s="0" t="n">
        <v>86.8697959577873</v>
      </c>
      <c r="N122" s="0" t="n">
        <v>71.278364</v>
      </c>
      <c r="O122" s="0" t="n">
        <v>0</v>
      </c>
      <c r="P122" s="0" t="n">
        <v>158.148159957787</v>
      </c>
      <c r="Q122" s="0" t="n">
        <v>-20925.921185</v>
      </c>
      <c r="R122" s="0" t="n">
        <v>-20777.995804</v>
      </c>
      <c r="S122" s="0" t="n">
        <v>147.925381000001</v>
      </c>
      <c r="T122" s="0" t="n">
        <v>-10.2227789577863</v>
      </c>
      <c r="U122" s="0" t="n">
        <v>-20925.921185</v>
      </c>
      <c r="V122" s="0" t="n">
        <v>-20777.995804</v>
      </c>
      <c r="W122" s="0" t="n">
        <v>147.925381000001</v>
      </c>
      <c r="X122" s="0" t="n">
        <v>20220</v>
      </c>
      <c r="Y122" s="306" t="n">
        <v>-557.995803999998</v>
      </c>
      <c r="Z122" s="0" t="n">
        <v>147.925381000001</v>
      </c>
    </row>
    <row r="123" customFormat="false" ht="12.75" hidden="false" customHeight="false" outlineLevel="0" collapsed="false">
      <c r="A123" s="0" t="s">
        <v>2</v>
      </c>
      <c r="B123" s="0" t="s">
        <v>104</v>
      </c>
      <c r="C123" s="0" t="s">
        <v>209</v>
      </c>
      <c r="D123" s="0" t="s">
        <v>163</v>
      </c>
      <c r="E123" s="0" t="n">
        <v>259</v>
      </c>
      <c r="F123" s="0" t="n">
        <v>373</v>
      </c>
      <c r="G123" s="0" t="s">
        <v>155</v>
      </c>
      <c r="H123" s="0" t="n">
        <v>15000000</v>
      </c>
      <c r="I123" s="0" t="n">
        <v>-5984.532462</v>
      </c>
      <c r="J123" s="0" t="n">
        <v>66.877711</v>
      </c>
      <c r="K123" s="0" t="n">
        <v>65.177761</v>
      </c>
      <c r="L123" s="0" t="n">
        <v>-1.72753309287643</v>
      </c>
      <c r="M123" s="0" t="n">
        <v>10338.4778734983</v>
      </c>
      <c r="N123" s="0" t="n">
        <v>322.99073</v>
      </c>
      <c r="O123" s="0" t="n">
        <v>0</v>
      </c>
      <c r="P123" s="0" t="n">
        <v>10661.4686034983</v>
      </c>
      <c r="Q123" s="0" t="n">
        <v>-185523.49429</v>
      </c>
      <c r="R123" s="0" t="n">
        <v>-174661.68262</v>
      </c>
      <c r="S123" s="0" t="n">
        <v>10861.81167</v>
      </c>
      <c r="T123" s="0" t="n">
        <v>200.343066501733</v>
      </c>
      <c r="U123" s="0" t="n">
        <v>-185523.49429</v>
      </c>
      <c r="V123" s="0" t="n">
        <v>-174661.68262</v>
      </c>
      <c r="W123" s="0" t="n">
        <v>10861.81167</v>
      </c>
      <c r="X123" s="0" t="n">
        <v>0</v>
      </c>
      <c r="Y123" s="306" t="n">
        <v>-174661.68262</v>
      </c>
      <c r="Z123" s="0" t="n">
        <v>10861.81167</v>
      </c>
    </row>
    <row r="124" customFormat="false" ht="12.75" hidden="false" customHeight="false" outlineLevel="0" collapsed="false">
      <c r="A124" s="0" t="s">
        <v>2</v>
      </c>
      <c r="B124" s="0" t="s">
        <v>104</v>
      </c>
      <c r="C124" s="0" t="s">
        <v>301</v>
      </c>
      <c r="D124" s="0" t="s">
        <v>184</v>
      </c>
      <c r="E124" s="0" t="n">
        <v>260</v>
      </c>
      <c r="F124" s="0" t="n">
        <v>375</v>
      </c>
      <c r="G124" s="0" t="s">
        <v>155</v>
      </c>
      <c r="H124" s="0" t="n">
        <v>10000000</v>
      </c>
      <c r="I124" s="0" t="n">
        <v>-4718.786769</v>
      </c>
      <c r="J124" s="0" t="n">
        <v>81.751262</v>
      </c>
      <c r="K124" s="0" t="n">
        <v>80.689972</v>
      </c>
      <c r="L124" s="0" t="n">
        <v>-1.02203761471902</v>
      </c>
      <c r="M124" s="0" t="n">
        <v>4822.77757375644</v>
      </c>
      <c r="N124" s="0" t="n">
        <v>259.81507</v>
      </c>
      <c r="O124" s="0" t="n">
        <v>0</v>
      </c>
      <c r="P124" s="0" t="n">
        <v>5082.59264375644</v>
      </c>
      <c r="Q124" s="0" t="n">
        <v>-139734.950796</v>
      </c>
      <c r="R124" s="0" t="n">
        <v>-134348.34035</v>
      </c>
      <c r="S124" s="0" t="n">
        <v>5386.61044599998</v>
      </c>
      <c r="T124" s="0" t="n">
        <v>304.017802243535</v>
      </c>
      <c r="U124" s="0" t="n">
        <v>-139734.950796</v>
      </c>
      <c r="V124" s="0" t="n">
        <v>-134348.34035</v>
      </c>
      <c r="W124" s="0" t="n">
        <v>5386.61044599998</v>
      </c>
      <c r="X124" s="0" t="n">
        <v>0</v>
      </c>
      <c r="Y124" s="306" t="n">
        <v>-134348.34035</v>
      </c>
      <c r="Z124" s="0" t="n">
        <v>5386.61044599998</v>
      </c>
    </row>
    <row r="125" customFormat="false" ht="12.75" hidden="false" customHeight="false" outlineLevel="0" collapsed="false">
      <c r="A125" s="0" t="s">
        <v>2</v>
      </c>
      <c r="B125" s="0" t="s">
        <v>104</v>
      </c>
      <c r="C125" s="0" t="s">
        <v>325</v>
      </c>
      <c r="D125" s="0" t="s">
        <v>260</v>
      </c>
      <c r="E125" s="0" t="n">
        <v>261</v>
      </c>
      <c r="F125" s="0" t="n">
        <v>376</v>
      </c>
      <c r="G125" s="0" t="s">
        <v>155</v>
      </c>
      <c r="H125" s="0" t="n">
        <v>-20000000</v>
      </c>
      <c r="I125" s="0" t="n">
        <v>7972.327336</v>
      </c>
      <c r="J125" s="0" t="n">
        <v>19.592</v>
      </c>
      <c r="K125" s="0" t="n">
        <v>19.677065</v>
      </c>
      <c r="L125" s="0" t="n">
        <v>0.124759406741944</v>
      </c>
      <c r="M125" s="0" t="n">
        <v>994.622828791946</v>
      </c>
      <c r="N125" s="0" t="n">
        <v>-145.529493</v>
      </c>
      <c r="O125" s="0" t="n">
        <v>0</v>
      </c>
      <c r="P125" s="0" t="n">
        <v>849.093335791946</v>
      </c>
      <c r="Q125" s="0" t="n">
        <v>42828.057352</v>
      </c>
      <c r="R125" s="0" t="n">
        <v>43389.426401</v>
      </c>
      <c r="S125" s="0" t="n">
        <v>561.369048999994</v>
      </c>
      <c r="T125" s="0" t="n">
        <v>-287.724286791952</v>
      </c>
      <c r="U125" s="0" t="n">
        <v>42828.057352</v>
      </c>
      <c r="V125" s="0" t="n">
        <v>43389.426401</v>
      </c>
      <c r="W125" s="0" t="n">
        <v>561.369048999994</v>
      </c>
      <c r="X125" s="0" t="n">
        <v>0</v>
      </c>
      <c r="Y125" s="306" t="n">
        <v>43389.426401</v>
      </c>
      <c r="Z125" s="0" t="n">
        <v>561.369048999994</v>
      </c>
    </row>
    <row r="126" customFormat="false" ht="12.75" hidden="false" customHeight="false" outlineLevel="0" collapsed="false">
      <c r="A126" s="0" t="s">
        <v>2</v>
      </c>
      <c r="B126" s="0" t="s">
        <v>104</v>
      </c>
      <c r="C126" s="0" t="s">
        <v>206</v>
      </c>
      <c r="D126" s="0" t="s">
        <v>163</v>
      </c>
      <c r="E126" s="0" t="n">
        <v>262</v>
      </c>
      <c r="F126" s="0" t="n">
        <v>377</v>
      </c>
      <c r="G126" s="0" t="s">
        <v>100</v>
      </c>
      <c r="H126" s="0" t="n">
        <v>-10000000</v>
      </c>
      <c r="I126" s="0" t="n">
        <v>4136.56197</v>
      </c>
      <c r="J126" s="0" t="n">
        <v>25.696024</v>
      </c>
      <c r="K126" s="0" t="n">
        <v>24.659427</v>
      </c>
      <c r="L126" s="0" t="n">
        <v>-1.06784942343714</v>
      </c>
      <c r="M126" s="0" t="n">
        <v>-4417.22531467651</v>
      </c>
      <c r="N126" s="0" t="n">
        <v>-82.477278</v>
      </c>
      <c r="O126" s="0" t="n">
        <v>0</v>
      </c>
      <c r="P126" s="0" t="n">
        <v>-4499.70259267651</v>
      </c>
      <c r="Q126" s="0" t="n">
        <v>23741.328574</v>
      </c>
      <c r="R126" s="0" t="n">
        <v>19198.148947</v>
      </c>
      <c r="S126" s="0" t="n">
        <v>-4543.179627</v>
      </c>
      <c r="T126" s="0" t="n">
        <v>-43.4770343234923</v>
      </c>
      <c r="U126" s="0" t="n">
        <v>20431.4312508558</v>
      </c>
      <c r="V126" s="0" t="n">
        <v>16521.639011554</v>
      </c>
      <c r="W126" s="0" t="n">
        <v>-3909.79223930179</v>
      </c>
      <c r="X126" s="0" t="n">
        <v>0</v>
      </c>
      <c r="Y126" s="306" t="n">
        <v>16521.639011554</v>
      </c>
      <c r="Z126" s="0" t="n">
        <v>-3909.79223930179</v>
      </c>
    </row>
    <row r="127" customFormat="false" ht="12.75" hidden="false" customHeight="false" outlineLevel="0" collapsed="false">
      <c r="A127" s="0" t="s">
        <v>2</v>
      </c>
      <c r="B127" s="0" t="s">
        <v>104</v>
      </c>
      <c r="C127" s="0" t="s">
        <v>206</v>
      </c>
      <c r="D127" s="0" t="s">
        <v>163</v>
      </c>
      <c r="E127" s="0" t="n">
        <v>263</v>
      </c>
      <c r="F127" s="0" t="n">
        <v>378</v>
      </c>
      <c r="G127" s="0" t="s">
        <v>100</v>
      </c>
      <c r="H127" s="0" t="n">
        <v>-10000000</v>
      </c>
      <c r="I127" s="0" t="n">
        <v>4149.787265</v>
      </c>
      <c r="J127" s="0" t="n">
        <v>25.703102</v>
      </c>
      <c r="K127" s="0" t="n">
        <v>24.66655</v>
      </c>
      <c r="L127" s="0" t="n">
        <v>-1.06779975248898</v>
      </c>
      <c r="M127" s="0" t="n">
        <v>-4431.14181444894</v>
      </c>
      <c r="N127" s="0" t="n">
        <v>-86.103283</v>
      </c>
      <c r="O127" s="0" t="n">
        <v>0</v>
      </c>
      <c r="P127" s="0" t="n">
        <v>-4517.24509744894</v>
      </c>
      <c r="Q127" s="0" t="n">
        <v>-643.14228</v>
      </c>
      <c r="R127" s="0" t="n">
        <v>-5185.516691</v>
      </c>
      <c r="S127" s="0" t="n">
        <v>-4542.374411</v>
      </c>
      <c r="T127" s="0" t="n">
        <v>-25.1293135510623</v>
      </c>
      <c r="U127" s="0" t="n">
        <v>-553.4785990338</v>
      </c>
      <c r="V127" s="0" t="n">
        <v>-4462.57788152424</v>
      </c>
      <c r="W127" s="0" t="n">
        <v>-3909.09928249043</v>
      </c>
      <c r="X127" s="0" t="n">
        <v>0</v>
      </c>
      <c r="Y127" s="306" t="n">
        <v>-4462.57788152424</v>
      </c>
      <c r="Z127" s="0" t="n">
        <v>-3909.09928249043</v>
      </c>
    </row>
    <row r="128" customFormat="false" ht="12.75" hidden="false" customHeight="false" outlineLevel="0" collapsed="false">
      <c r="A128" s="0" t="s">
        <v>2</v>
      </c>
      <c r="B128" s="0" t="s">
        <v>104</v>
      </c>
      <c r="C128" s="0" t="s">
        <v>206</v>
      </c>
      <c r="D128" s="0" t="s">
        <v>163</v>
      </c>
      <c r="E128" s="0" t="n">
        <v>264</v>
      </c>
      <c r="F128" s="0" t="n">
        <v>379</v>
      </c>
      <c r="G128" s="0" t="s">
        <v>155</v>
      </c>
      <c r="H128" s="0" t="n">
        <v>-20000000</v>
      </c>
      <c r="I128" s="0" t="n">
        <v>8015.736677</v>
      </c>
      <c r="J128" s="0" t="n">
        <v>25.687773</v>
      </c>
      <c r="K128" s="0" t="n">
        <v>24.650314</v>
      </c>
      <c r="L128" s="0" t="n">
        <v>-1.07554172428398</v>
      </c>
      <c r="M128" s="0" t="n">
        <v>-8621.25924698692</v>
      </c>
      <c r="N128" s="0" t="n">
        <v>-166.043262</v>
      </c>
      <c r="O128" s="0" t="n">
        <v>0</v>
      </c>
      <c r="P128" s="0" t="n">
        <v>-8787.30250898692</v>
      </c>
      <c r="Q128" s="0" t="n">
        <v>25080.780282</v>
      </c>
      <c r="R128" s="0" t="n">
        <v>16192.642789</v>
      </c>
      <c r="S128" s="0" t="n">
        <v>-8888.137493</v>
      </c>
      <c r="T128" s="0" t="n">
        <v>-100.834984013085</v>
      </c>
      <c r="U128" s="0" t="n">
        <v>25080.780282</v>
      </c>
      <c r="V128" s="0" t="n">
        <v>16192.642789</v>
      </c>
      <c r="W128" s="0" t="n">
        <v>-8888.137493</v>
      </c>
      <c r="X128" s="0" t="n">
        <v>0</v>
      </c>
      <c r="Y128" s="306" t="n">
        <v>16192.642789</v>
      </c>
      <c r="Z128" s="0" t="n">
        <v>-8888.137493</v>
      </c>
    </row>
    <row r="129" customFormat="false" ht="12.75" hidden="false" customHeight="false" outlineLevel="0" collapsed="false">
      <c r="A129" s="0" t="s">
        <v>2</v>
      </c>
      <c r="B129" s="0" t="s">
        <v>173</v>
      </c>
      <c r="C129" s="0" t="s">
        <v>183</v>
      </c>
      <c r="D129" s="0" t="s">
        <v>102</v>
      </c>
      <c r="E129" s="0" t="n">
        <v>265</v>
      </c>
      <c r="F129" s="0" t="n">
        <v>380</v>
      </c>
      <c r="G129" s="0" t="s">
        <v>155</v>
      </c>
      <c r="H129" s="0" t="n">
        <v>-10000000</v>
      </c>
      <c r="I129" s="0" t="n">
        <v>3930.405544</v>
      </c>
      <c r="J129" s="0" t="n">
        <v>43.044512</v>
      </c>
      <c r="K129" s="0" t="n">
        <v>41.31198</v>
      </c>
      <c r="L129" s="0" t="n">
        <v>-1.79974810171622</v>
      </c>
      <c r="M129" s="0" t="n">
        <v>-7073.73991678892</v>
      </c>
      <c r="N129" s="0" t="n">
        <v>-139.14617</v>
      </c>
      <c r="O129" s="0" t="n">
        <v>0</v>
      </c>
      <c r="P129" s="0" t="n">
        <v>-7212.88608678892</v>
      </c>
      <c r="Q129" s="0" t="n">
        <v>72148.890155</v>
      </c>
      <c r="R129" s="0" t="n">
        <v>64915.051898</v>
      </c>
      <c r="S129" s="0" t="n">
        <v>-7233.838257</v>
      </c>
      <c r="T129" s="0" t="n">
        <v>-20.9521702110806</v>
      </c>
      <c r="U129" s="0" t="n">
        <v>72148.890155</v>
      </c>
      <c r="V129" s="0" t="n">
        <v>64915.051898</v>
      </c>
      <c r="W129" s="0" t="n">
        <v>-7233.838257</v>
      </c>
      <c r="X129" s="0" t="n">
        <v>0</v>
      </c>
      <c r="Y129" s="306" t="n">
        <v>64915.051898</v>
      </c>
      <c r="Z129" s="0" t="n">
        <v>-7233.838257</v>
      </c>
    </row>
    <row r="130" customFormat="false" ht="12.75" hidden="false" customHeight="false" outlineLevel="0" collapsed="false">
      <c r="A130" s="0" t="s">
        <v>2</v>
      </c>
      <c r="B130" s="0" t="s">
        <v>176</v>
      </c>
      <c r="C130" s="0" t="s">
        <v>183</v>
      </c>
      <c r="D130" s="0" t="s">
        <v>102</v>
      </c>
      <c r="E130" s="0" t="n">
        <v>266</v>
      </c>
      <c r="F130" s="0" t="n">
        <v>381</v>
      </c>
      <c r="G130" s="0" t="s">
        <v>155</v>
      </c>
      <c r="H130" s="0" t="n">
        <v>10000000</v>
      </c>
      <c r="I130" s="0" t="n">
        <v>-3930.405544</v>
      </c>
      <c r="J130" s="0" t="n">
        <v>43.044512</v>
      </c>
      <c r="K130" s="0" t="n">
        <v>41.31198</v>
      </c>
      <c r="L130" s="0" t="n">
        <v>-1.79974810171622</v>
      </c>
      <c r="M130" s="0" t="n">
        <v>7073.73991678892</v>
      </c>
      <c r="N130" s="0" t="n">
        <v>139.14617</v>
      </c>
      <c r="O130" s="0" t="n">
        <v>0</v>
      </c>
      <c r="P130" s="0" t="n">
        <v>7212.88608678892</v>
      </c>
      <c r="Q130" s="0" t="n">
        <v>-72148.890155</v>
      </c>
      <c r="R130" s="0" t="n">
        <v>-64915.051898</v>
      </c>
      <c r="S130" s="0" t="n">
        <v>7233.838257</v>
      </c>
      <c r="T130" s="0" t="n">
        <v>20.9521702110806</v>
      </c>
      <c r="U130" s="0" t="n">
        <v>-72148.890155</v>
      </c>
      <c r="V130" s="0" t="n">
        <v>-64915.051898</v>
      </c>
      <c r="W130" s="0" t="n">
        <v>7233.838257</v>
      </c>
      <c r="X130" s="0" t="n">
        <v>0</v>
      </c>
      <c r="Y130" s="306" t="n">
        <v>-64915.051898</v>
      </c>
      <c r="Z130" s="0" t="n">
        <v>7233.838257</v>
      </c>
    </row>
    <row r="131" customFormat="false" ht="12.75" hidden="false" customHeight="false" outlineLevel="0" collapsed="false">
      <c r="A131" s="0" t="s">
        <v>2</v>
      </c>
      <c r="B131" s="0" t="s">
        <v>178</v>
      </c>
      <c r="C131" s="0" t="s">
        <v>183</v>
      </c>
      <c r="D131" s="0" t="s">
        <v>102</v>
      </c>
      <c r="E131" s="0" t="n">
        <v>267</v>
      </c>
      <c r="F131" s="0" t="n">
        <v>382</v>
      </c>
      <c r="G131" s="0" t="s">
        <v>155</v>
      </c>
      <c r="H131" s="0" t="n">
        <v>-10000000</v>
      </c>
      <c r="I131" s="0" t="n">
        <v>3930.405544</v>
      </c>
      <c r="J131" s="0" t="n">
        <v>43.044512</v>
      </c>
      <c r="K131" s="0" t="n">
        <v>41.31198</v>
      </c>
      <c r="L131" s="0" t="n">
        <v>-1.79974810171622</v>
      </c>
      <c r="M131" s="0" t="n">
        <v>-7073.73991678892</v>
      </c>
      <c r="N131" s="0" t="n">
        <v>-139.14617</v>
      </c>
      <c r="O131" s="0" t="n">
        <v>0</v>
      </c>
      <c r="P131" s="0" t="n">
        <v>-7212.88608678892</v>
      </c>
      <c r="Q131" s="0" t="n">
        <v>72148.890155</v>
      </c>
      <c r="R131" s="0" t="n">
        <v>64915.051898</v>
      </c>
      <c r="S131" s="0" t="n">
        <v>-7233.838257</v>
      </c>
      <c r="T131" s="0" t="n">
        <v>-20.9521702110806</v>
      </c>
      <c r="U131" s="0" t="n">
        <v>72148.890155</v>
      </c>
      <c r="V131" s="0" t="n">
        <v>64915.051898</v>
      </c>
      <c r="W131" s="0" t="n">
        <v>-7233.838257</v>
      </c>
      <c r="X131" s="0" t="n">
        <v>0</v>
      </c>
      <c r="Y131" s="306" t="n">
        <v>64915.051898</v>
      </c>
      <c r="Z131" s="0" t="n">
        <v>-7233.838257</v>
      </c>
    </row>
    <row r="132" customFormat="false" ht="12.75" hidden="false" customHeight="false" outlineLevel="0" collapsed="false">
      <c r="A132" s="0" t="s">
        <v>2</v>
      </c>
      <c r="B132" s="0" t="s">
        <v>104</v>
      </c>
      <c r="C132" s="0" t="s">
        <v>234</v>
      </c>
      <c r="D132" s="0" t="s">
        <v>184</v>
      </c>
      <c r="E132" s="0" t="n">
        <v>268</v>
      </c>
      <c r="F132" s="0" t="n">
        <v>405</v>
      </c>
      <c r="G132" s="0" t="s">
        <v>155</v>
      </c>
      <c r="H132" s="0" t="n">
        <v>-10000000</v>
      </c>
      <c r="I132" s="0" t="n">
        <v>4017.089205</v>
      </c>
      <c r="J132" s="0" t="n">
        <v>34.567063</v>
      </c>
      <c r="K132" s="0" t="n">
        <v>33.534856</v>
      </c>
      <c r="L132" s="0" t="n">
        <v>-1.06017706759987</v>
      </c>
      <c r="M132" s="0" t="n">
        <v>-4258.82585364398</v>
      </c>
      <c r="N132" s="0" t="n">
        <v>-114.682754</v>
      </c>
      <c r="O132" s="0" t="n">
        <v>0</v>
      </c>
      <c r="P132" s="0" t="n">
        <v>-4373.50860764398</v>
      </c>
      <c r="Q132" s="0" t="n">
        <v>15406.904306</v>
      </c>
      <c r="R132" s="0" t="n">
        <v>10957.252998</v>
      </c>
      <c r="S132" s="0" t="n">
        <v>-4449.651308</v>
      </c>
      <c r="T132" s="0" t="n">
        <v>-76.1427003560248</v>
      </c>
      <c r="U132" s="0" t="n">
        <v>15406.904306</v>
      </c>
      <c r="V132" s="0" t="n">
        <v>10957.252998</v>
      </c>
      <c r="W132" s="0" t="n">
        <v>-4449.651308</v>
      </c>
      <c r="X132" s="0" t="n">
        <v>0</v>
      </c>
      <c r="Y132" s="306" t="n">
        <v>10957.252998</v>
      </c>
      <c r="Z132" s="0" t="n">
        <v>-4449.651308</v>
      </c>
    </row>
    <row r="133" customFormat="false" ht="12.75" hidden="false" customHeight="false" outlineLevel="0" collapsed="false">
      <c r="A133" s="0" t="s">
        <v>2</v>
      </c>
      <c r="B133" s="0" t="s">
        <v>104</v>
      </c>
      <c r="C133" s="0" t="s">
        <v>315</v>
      </c>
      <c r="D133" s="0" t="s">
        <v>116</v>
      </c>
      <c r="E133" s="0" t="n">
        <v>269</v>
      </c>
      <c r="F133" s="0" t="n">
        <v>406</v>
      </c>
      <c r="G133" s="0" t="s">
        <v>155</v>
      </c>
      <c r="H133" s="0" t="n">
        <v>10000000</v>
      </c>
      <c r="I133" s="0" t="n">
        <v>-4089.261127</v>
      </c>
      <c r="J133" s="0" t="n">
        <v>117.070962</v>
      </c>
      <c r="K133" s="0" t="n">
        <v>115.975937</v>
      </c>
      <c r="L133" s="0" t="n">
        <v>-1.08397505276016</v>
      </c>
      <c r="M133" s="0" t="n">
        <v>4432.65704588991</v>
      </c>
      <c r="N133" s="0" t="n">
        <v>343.337148</v>
      </c>
      <c r="O133" s="0" t="n">
        <v>0</v>
      </c>
      <c r="P133" s="0" t="n">
        <v>4775.99419388991</v>
      </c>
      <c r="Q133" s="0" t="n">
        <v>-144149.005928</v>
      </c>
      <c r="R133" s="0" t="n">
        <v>-139297.701605</v>
      </c>
      <c r="S133" s="0" t="n">
        <v>4851.30432299999</v>
      </c>
      <c r="T133" s="0" t="n">
        <v>75.3101291100757</v>
      </c>
      <c r="U133" s="0" t="n">
        <v>-144149.005928</v>
      </c>
      <c r="V133" s="0" t="n">
        <v>-139297.701605</v>
      </c>
      <c r="W133" s="0" t="n">
        <v>4851.30432299999</v>
      </c>
      <c r="X133" s="0" t="n">
        <v>0</v>
      </c>
      <c r="Y133" s="306" t="n">
        <v>-139297.701605</v>
      </c>
      <c r="Z133" s="0" t="n">
        <v>4851.30432299999</v>
      </c>
    </row>
    <row r="134" customFormat="false" ht="12.75" hidden="false" customHeight="false" outlineLevel="0" collapsed="false">
      <c r="A134" s="0" t="s">
        <v>2</v>
      </c>
      <c r="B134" s="0" t="s">
        <v>178</v>
      </c>
      <c r="C134" s="0" t="s">
        <v>270</v>
      </c>
      <c r="D134" s="0" t="s">
        <v>116</v>
      </c>
      <c r="E134" s="0" t="n">
        <v>270</v>
      </c>
      <c r="F134" s="0" t="n">
        <v>408</v>
      </c>
      <c r="G134" s="0" t="s">
        <v>272</v>
      </c>
      <c r="H134" s="0" t="n">
        <v>-10000000</v>
      </c>
      <c r="I134" s="0" t="n">
        <v>394.910843</v>
      </c>
      <c r="J134" s="0" t="n">
        <v>68.188226</v>
      </c>
      <c r="K134" s="0" t="n">
        <v>69.764749</v>
      </c>
      <c r="L134" s="0" t="n">
        <v>1.79496572837445</v>
      </c>
      <c r="M134" s="0" t="n">
        <v>708.851428948464</v>
      </c>
      <c r="N134" s="0" t="n">
        <v>-182.514384</v>
      </c>
      <c r="O134" s="0" t="n">
        <v>7791.09589</v>
      </c>
      <c r="P134" s="0" t="n">
        <v>8317.43293494846</v>
      </c>
      <c r="Q134" s="0" t="n">
        <v>621.163699</v>
      </c>
      <c r="R134" s="0" t="n">
        <v>16615.224294</v>
      </c>
      <c r="S134" s="0" t="n">
        <v>15994.060595</v>
      </c>
      <c r="T134" s="0" t="n">
        <v>7676.62766005154</v>
      </c>
      <c r="U134" s="0" t="n">
        <v>894.017928913837</v>
      </c>
      <c r="V134" s="0" t="n">
        <v>23913.6775630553</v>
      </c>
      <c r="W134" s="0" t="n">
        <v>23019.6596341415</v>
      </c>
      <c r="X134" s="0" t="n">
        <v>-194378.4</v>
      </c>
      <c r="Y134" s="306" t="n">
        <v>-170464.722436945</v>
      </c>
      <c r="Z134" s="0" t="n">
        <v>15228.5637441415</v>
      </c>
    </row>
    <row r="135" customFormat="false" ht="12.75" hidden="false" customHeight="false" outlineLevel="0" collapsed="false">
      <c r="A135" s="0" t="s">
        <v>2</v>
      </c>
      <c r="B135" s="0" t="s">
        <v>178</v>
      </c>
      <c r="C135" s="0" t="s">
        <v>270</v>
      </c>
      <c r="D135" s="0" t="s">
        <v>116</v>
      </c>
      <c r="E135" s="0" t="n">
        <v>271</v>
      </c>
      <c r="F135" s="0" t="n">
        <v>407</v>
      </c>
      <c r="G135" s="0" t="s">
        <v>272</v>
      </c>
      <c r="H135" s="0" t="n">
        <v>10000000</v>
      </c>
      <c r="I135" s="0" t="n">
        <v>-394.910843</v>
      </c>
      <c r="J135" s="0" t="n">
        <v>68.188226</v>
      </c>
      <c r="K135" s="0" t="n">
        <v>69.764749</v>
      </c>
      <c r="L135" s="0" t="n">
        <v>1.79496572837445</v>
      </c>
      <c r="M135" s="0" t="n">
        <v>-708.851428948464</v>
      </c>
      <c r="N135" s="0" t="n">
        <v>182.514384</v>
      </c>
      <c r="O135" s="0" t="n">
        <v>-7791.09589</v>
      </c>
      <c r="P135" s="0" t="n">
        <v>-8317.43293494846</v>
      </c>
      <c r="Q135" s="0" t="n">
        <v>-621.163699</v>
      </c>
      <c r="R135" s="0" t="n">
        <v>-16615.224294</v>
      </c>
      <c r="S135" s="0" t="n">
        <v>-15994.060595</v>
      </c>
      <c r="T135" s="0" t="n">
        <v>-7676.62766005154</v>
      </c>
      <c r="U135" s="0" t="n">
        <v>-894.017928913837</v>
      </c>
      <c r="V135" s="0" t="n">
        <v>-23913.6775630553</v>
      </c>
      <c r="W135" s="0" t="n">
        <v>-23019.6596341415</v>
      </c>
      <c r="X135" s="0" t="n">
        <v>194378.4</v>
      </c>
      <c r="Y135" s="306" t="n">
        <v>170464.722436945</v>
      </c>
      <c r="Z135" s="0" t="n">
        <v>-15228.5637441415</v>
      </c>
    </row>
    <row r="136" customFormat="false" ht="12.75" hidden="false" customHeight="false" outlineLevel="0" collapsed="false">
      <c r="A136" s="0" t="s">
        <v>2</v>
      </c>
      <c r="B136" s="0" t="s">
        <v>104</v>
      </c>
      <c r="C136" s="0" t="s">
        <v>261</v>
      </c>
      <c r="D136" s="0" t="s">
        <v>102</v>
      </c>
      <c r="E136" s="0" t="n">
        <v>272</v>
      </c>
      <c r="F136" s="0" t="n">
        <v>409</v>
      </c>
      <c r="G136" s="0" t="s">
        <v>155</v>
      </c>
      <c r="H136" s="0" t="n">
        <v>-10000000</v>
      </c>
      <c r="I136" s="0" t="n">
        <v>4041.130578</v>
      </c>
      <c r="J136" s="0" t="n">
        <v>40.618592</v>
      </c>
      <c r="K136" s="0" t="n">
        <v>39.352187</v>
      </c>
      <c r="L136" s="0" t="n">
        <v>-1.35782235192365</v>
      </c>
      <c r="M136" s="0" t="n">
        <v>-5487.13742585054</v>
      </c>
      <c r="N136" s="0" t="n">
        <v>-126.995513</v>
      </c>
      <c r="O136" s="0" t="n">
        <v>0</v>
      </c>
      <c r="P136" s="0" t="n">
        <v>-5614.13293885054</v>
      </c>
      <c r="Q136" s="0" t="n">
        <v>37862.253653</v>
      </c>
      <c r="R136" s="0" t="n">
        <v>32369.944953</v>
      </c>
      <c r="S136" s="0" t="n">
        <v>-5492.3087</v>
      </c>
      <c r="T136" s="0" t="n">
        <v>121.824238850534</v>
      </c>
      <c r="U136" s="0" t="n">
        <v>37862.253653</v>
      </c>
      <c r="V136" s="0" t="n">
        <v>32369.944953</v>
      </c>
      <c r="W136" s="0" t="n">
        <v>-5492.3087</v>
      </c>
      <c r="X136" s="0" t="n">
        <v>0</v>
      </c>
      <c r="Y136" s="306" t="n">
        <v>32369.944953</v>
      </c>
      <c r="Z136" s="0" t="n">
        <v>-5492.3087</v>
      </c>
    </row>
    <row r="137" customFormat="false" ht="12.75" hidden="false" customHeight="false" outlineLevel="0" collapsed="false">
      <c r="A137" s="0" t="s">
        <v>2</v>
      </c>
      <c r="B137" s="0" t="s">
        <v>104</v>
      </c>
      <c r="C137" s="0" t="s">
        <v>383</v>
      </c>
      <c r="D137" s="0" t="s">
        <v>102</v>
      </c>
      <c r="E137" s="0" t="n">
        <v>273</v>
      </c>
      <c r="F137" s="0" t="n">
        <v>410</v>
      </c>
      <c r="G137" s="0" t="s">
        <v>155</v>
      </c>
      <c r="H137" s="0" t="n">
        <v>-10000000</v>
      </c>
      <c r="I137" s="0" t="n">
        <v>4097.348704</v>
      </c>
      <c r="J137" s="0" t="n">
        <v>47.596307</v>
      </c>
      <c r="K137" s="0" t="n">
        <v>46.324682</v>
      </c>
      <c r="L137" s="0" t="n">
        <v>-1.32848935283724</v>
      </c>
      <c r="M137" s="0" t="n">
        <v>-5443.28412812548</v>
      </c>
      <c r="N137" s="0" t="n">
        <v>-162.318251</v>
      </c>
      <c r="O137" s="0" t="n">
        <v>0</v>
      </c>
      <c r="P137" s="0" t="n">
        <v>-5605.60237912548</v>
      </c>
      <c r="Q137" s="0" t="n">
        <v>-44091.281422</v>
      </c>
      <c r="R137" s="0" t="n">
        <v>-49554.763738</v>
      </c>
      <c r="S137" s="0" t="n">
        <v>-5463.482316</v>
      </c>
      <c r="T137" s="0" t="n">
        <v>142.120063125476</v>
      </c>
      <c r="U137" s="0" t="n">
        <v>-44091.281422</v>
      </c>
      <c r="V137" s="0" t="n">
        <v>-49554.763738</v>
      </c>
      <c r="W137" s="0" t="n">
        <v>-5463.482316</v>
      </c>
      <c r="X137" s="0" t="n">
        <v>0</v>
      </c>
      <c r="Y137" s="306" t="n">
        <v>-49554.763738</v>
      </c>
      <c r="Z137" s="0" t="n">
        <v>-5463.482316</v>
      </c>
    </row>
    <row r="138" customFormat="false" ht="12.75" hidden="false" customHeight="false" outlineLevel="0" collapsed="false">
      <c r="A138" s="0" t="s">
        <v>2</v>
      </c>
      <c r="B138" s="0" t="s">
        <v>104</v>
      </c>
      <c r="C138" s="0" t="s">
        <v>204</v>
      </c>
      <c r="D138" s="0" t="s">
        <v>184</v>
      </c>
      <c r="E138" s="0" t="n">
        <v>274</v>
      </c>
      <c r="F138" s="0" t="n">
        <v>411</v>
      </c>
      <c r="G138" s="0" t="s">
        <v>155</v>
      </c>
      <c r="H138" s="0" t="n">
        <v>-15000000</v>
      </c>
      <c r="I138" s="0" t="n">
        <v>6104.412079</v>
      </c>
      <c r="J138" s="0" t="n">
        <v>46.607097</v>
      </c>
      <c r="K138" s="0" t="n">
        <v>45.338661</v>
      </c>
      <c r="L138" s="0" t="n">
        <v>-1.33285608449353</v>
      </c>
      <c r="M138" s="0" t="n">
        <v>-8136.30278175097</v>
      </c>
      <c r="N138" s="0" t="n">
        <v>-227.659318</v>
      </c>
      <c r="O138" s="0" t="n">
        <v>0</v>
      </c>
      <c r="P138" s="0" t="n">
        <v>-8363.96209975097</v>
      </c>
      <c r="Q138" s="0" t="n">
        <v>-1508.82461</v>
      </c>
      <c r="R138" s="0" t="n">
        <v>-9744.719168</v>
      </c>
      <c r="S138" s="0" t="n">
        <v>-8235.894558</v>
      </c>
      <c r="T138" s="0" t="n">
        <v>128.067541750966</v>
      </c>
      <c r="U138" s="0" t="n">
        <v>-1508.82461</v>
      </c>
      <c r="V138" s="0" t="n">
        <v>-9744.719168</v>
      </c>
      <c r="W138" s="0" t="n">
        <v>-8235.894558</v>
      </c>
      <c r="X138" s="0" t="n">
        <v>0</v>
      </c>
      <c r="Y138" s="306" t="n">
        <v>-9744.719168</v>
      </c>
      <c r="Z138" s="0" t="n">
        <v>-8235.894558</v>
      </c>
    </row>
    <row r="139" customFormat="false" ht="12.75" hidden="false" customHeight="false" outlineLevel="0" collapsed="false">
      <c r="A139" s="0" t="s">
        <v>2</v>
      </c>
      <c r="B139" s="0" t="s">
        <v>104</v>
      </c>
      <c r="C139" s="0" t="s">
        <v>229</v>
      </c>
      <c r="D139" s="0" t="s">
        <v>163</v>
      </c>
      <c r="E139" s="0" t="n">
        <v>275</v>
      </c>
      <c r="F139" s="0" t="n">
        <v>412</v>
      </c>
      <c r="G139" s="0" t="s">
        <v>155</v>
      </c>
      <c r="H139" s="0" t="n">
        <v>-15000000</v>
      </c>
      <c r="I139" s="0" t="n">
        <v>6128.408847</v>
      </c>
      <c r="J139" s="0" t="n">
        <v>73.445015</v>
      </c>
      <c r="K139" s="0" t="n">
        <v>72.424869</v>
      </c>
      <c r="L139" s="0" t="n">
        <v>-1.00388014150489</v>
      </c>
      <c r="M139" s="0" t="n">
        <v>-6152.18794052615</v>
      </c>
      <c r="N139" s="0" t="n">
        <v>-343.776731</v>
      </c>
      <c r="O139" s="0" t="n">
        <v>0</v>
      </c>
      <c r="P139" s="0" t="n">
        <v>-6495.96467152615</v>
      </c>
      <c r="Q139" s="0" t="n">
        <v>13546.404323</v>
      </c>
      <c r="R139" s="0" t="n">
        <v>6807.874151</v>
      </c>
      <c r="S139" s="0" t="n">
        <v>-6738.530172</v>
      </c>
      <c r="T139" s="0" t="n">
        <v>-242.56550047385</v>
      </c>
      <c r="U139" s="0" t="n">
        <v>13546.404323</v>
      </c>
      <c r="V139" s="0" t="n">
        <v>6807.874151</v>
      </c>
      <c r="W139" s="0" t="n">
        <v>-6738.530172</v>
      </c>
      <c r="X139" s="0" t="n">
        <v>0</v>
      </c>
      <c r="Y139" s="306" t="n">
        <v>6807.874151</v>
      </c>
      <c r="Z139" s="0" t="n">
        <v>-6738.530172</v>
      </c>
    </row>
    <row r="140" customFormat="false" ht="12.75" hidden="false" customHeight="false" outlineLevel="0" collapsed="false">
      <c r="A140" s="0" t="s">
        <v>2</v>
      </c>
      <c r="B140" s="0" t="s">
        <v>104</v>
      </c>
      <c r="C140" s="0" t="s">
        <v>229</v>
      </c>
      <c r="D140" s="0" t="s">
        <v>163</v>
      </c>
      <c r="E140" s="0" t="n">
        <v>276</v>
      </c>
      <c r="F140" s="0" t="n">
        <v>413</v>
      </c>
      <c r="G140" s="0" t="s">
        <v>155</v>
      </c>
      <c r="H140" s="0" t="n">
        <v>-5000000</v>
      </c>
      <c r="I140" s="0" t="n">
        <v>2042.802949</v>
      </c>
      <c r="J140" s="0" t="n">
        <v>73.445015</v>
      </c>
      <c r="K140" s="0" t="n">
        <v>72.424869</v>
      </c>
      <c r="L140" s="0" t="n">
        <v>-1.00388014160992</v>
      </c>
      <c r="M140" s="0" t="n">
        <v>-2050.72931372329</v>
      </c>
      <c r="N140" s="0" t="n">
        <v>-114.592244</v>
      </c>
      <c r="O140" s="0" t="n">
        <v>0</v>
      </c>
      <c r="P140" s="0" t="n">
        <v>-2165.32155772329</v>
      </c>
      <c r="Q140" s="0" t="n">
        <v>4515.468108</v>
      </c>
      <c r="R140" s="0" t="n">
        <v>2269.291384</v>
      </c>
      <c r="S140" s="0" t="n">
        <v>-2246.176724</v>
      </c>
      <c r="T140" s="0" t="n">
        <v>-80.855166276714</v>
      </c>
      <c r="U140" s="0" t="n">
        <v>4515.468108</v>
      </c>
      <c r="V140" s="0" t="n">
        <v>2269.291384</v>
      </c>
      <c r="W140" s="0" t="n">
        <v>-2246.176724</v>
      </c>
      <c r="X140" s="0" t="n">
        <v>0</v>
      </c>
      <c r="Y140" s="306" t="n">
        <v>2269.291384</v>
      </c>
      <c r="Z140" s="0" t="n">
        <v>-2246.176724</v>
      </c>
    </row>
    <row r="141" customFormat="false" ht="12.75" hidden="false" customHeight="false" outlineLevel="0" collapsed="false">
      <c r="A141" s="0" t="s">
        <v>2</v>
      </c>
      <c r="B141" s="0" t="s">
        <v>104</v>
      </c>
      <c r="C141" s="0" t="s">
        <v>383</v>
      </c>
      <c r="D141" s="0" t="s">
        <v>102</v>
      </c>
      <c r="E141" s="0" t="n">
        <v>277</v>
      </c>
      <c r="F141" s="0" t="n">
        <v>414</v>
      </c>
      <c r="G141" s="0" t="s">
        <v>155</v>
      </c>
      <c r="H141" s="0" t="n">
        <v>-10000000</v>
      </c>
      <c r="I141" s="0" t="n">
        <v>4096.048414</v>
      </c>
      <c r="J141" s="0" t="n">
        <v>47.601692</v>
      </c>
      <c r="K141" s="0" t="n">
        <v>46.330729</v>
      </c>
      <c r="L141" s="0" t="n">
        <v>-1.32872266196448</v>
      </c>
      <c r="M141" s="0" t="n">
        <v>-5442.51235218548</v>
      </c>
      <c r="N141" s="0" t="n">
        <v>-160.693427</v>
      </c>
      <c r="O141" s="0" t="n">
        <v>0</v>
      </c>
      <c r="P141" s="0" t="n">
        <v>-5603.20577918548</v>
      </c>
      <c r="Q141" s="0" t="n">
        <v>-35339.737083</v>
      </c>
      <c r="R141" s="0" t="n">
        <v>-40808.290361</v>
      </c>
      <c r="S141" s="0" t="n">
        <v>-5468.553278</v>
      </c>
      <c r="T141" s="0" t="n">
        <v>134.652501185476</v>
      </c>
      <c r="U141" s="0" t="n">
        <v>-35339.737083</v>
      </c>
      <c r="V141" s="0" t="n">
        <v>-40808.290361</v>
      </c>
      <c r="W141" s="0" t="n">
        <v>-5468.553278</v>
      </c>
      <c r="X141" s="0" t="n">
        <v>0</v>
      </c>
      <c r="Y141" s="306" t="n">
        <v>-40808.290361</v>
      </c>
      <c r="Z141" s="0" t="n">
        <v>-5468.553278</v>
      </c>
    </row>
    <row r="142" customFormat="false" ht="12.75" hidden="false" customHeight="false" outlineLevel="0" collapsed="false">
      <c r="A142" s="0" t="s">
        <v>2</v>
      </c>
      <c r="B142" s="0" t="s">
        <v>104</v>
      </c>
      <c r="C142" s="0" t="s">
        <v>213</v>
      </c>
      <c r="D142" s="0" t="s">
        <v>102</v>
      </c>
      <c r="E142" s="0" t="n">
        <v>402</v>
      </c>
      <c r="F142" s="0" t="n">
        <v>416</v>
      </c>
      <c r="G142" s="0" t="s">
        <v>155</v>
      </c>
      <c r="H142" s="0" t="n">
        <v>-15000000</v>
      </c>
      <c r="I142" s="0" t="n">
        <v>5898.07581</v>
      </c>
      <c r="J142" s="0" t="n">
        <v>166.276381</v>
      </c>
      <c r="K142" s="0" t="n">
        <v>166.445435</v>
      </c>
      <c r="L142" s="0" t="n">
        <v>0.307195079159571</v>
      </c>
      <c r="M142" s="0" t="n">
        <v>1811.8598653421</v>
      </c>
      <c r="N142" s="0" t="n">
        <v>-623.798003</v>
      </c>
      <c r="O142" s="0" t="n">
        <v>0</v>
      </c>
      <c r="P142" s="0" t="n">
        <v>1188.0618623421</v>
      </c>
      <c r="Q142" s="0" t="n">
        <v>537905.272797</v>
      </c>
      <c r="R142" s="0" t="n">
        <v>537739.426199</v>
      </c>
      <c r="S142" s="0" t="n">
        <v>-165.846598000033</v>
      </c>
      <c r="T142" s="0" t="n">
        <v>-1353.90846034214</v>
      </c>
      <c r="U142" s="0" t="n">
        <v>537905.272797</v>
      </c>
      <c r="V142" s="0" t="n">
        <v>537739.426199</v>
      </c>
      <c r="W142" s="0" t="n">
        <v>-165.846598000033</v>
      </c>
      <c r="X142" s="0" t="n">
        <v>-28675</v>
      </c>
      <c r="Y142" s="306" t="n">
        <v>509064.426199</v>
      </c>
      <c r="Z142" s="0" t="n">
        <v>-165.846598000033</v>
      </c>
    </row>
    <row r="143" customFormat="false" ht="12.75" hidden="false" customHeight="false" outlineLevel="0" collapsed="false">
      <c r="A143" s="0" t="s">
        <v>2</v>
      </c>
      <c r="B143" s="0" t="s">
        <v>223</v>
      </c>
      <c r="C143" s="0" t="s">
        <v>213</v>
      </c>
      <c r="D143" s="0" t="s">
        <v>102</v>
      </c>
      <c r="E143" s="0" t="n">
        <v>407</v>
      </c>
      <c r="F143" s="0" t="n">
        <v>417</v>
      </c>
      <c r="G143" s="0" t="s">
        <v>155</v>
      </c>
      <c r="H143" s="0" t="n">
        <v>15000000</v>
      </c>
      <c r="I143" s="0" t="n">
        <v>-5920.985236</v>
      </c>
      <c r="J143" s="0" t="n">
        <v>166.276381</v>
      </c>
      <c r="K143" s="0" t="n">
        <v>0</v>
      </c>
      <c r="L143" s="0" t="n">
        <v>-166.276381</v>
      </c>
      <c r="M143" s="0" t="n">
        <v>0</v>
      </c>
      <c r="N143" s="0" t="n">
        <v>0</v>
      </c>
      <c r="O143" s="0" t="n">
        <v>0</v>
      </c>
      <c r="P143" s="0" t="n">
        <v>537905.272797</v>
      </c>
      <c r="Q143" s="0" t="n">
        <v>-537905.272797</v>
      </c>
      <c r="R143" s="0" t="n">
        <v>0</v>
      </c>
      <c r="S143" s="0" t="n">
        <v>537905.272797</v>
      </c>
      <c r="T143" s="0" t="n">
        <v>0</v>
      </c>
      <c r="U143" s="0" t="n">
        <v>-537905.272797</v>
      </c>
      <c r="V143" s="0" t="n">
        <v>0</v>
      </c>
      <c r="W143" s="0" t="n">
        <v>537905.272797</v>
      </c>
      <c r="X143" s="0" t="n">
        <v>0</v>
      </c>
      <c r="Y143" s="306" t="n">
        <v>0</v>
      </c>
      <c r="Z143" s="0" t="n">
        <v>537905.272797</v>
      </c>
      <c r="AA143" s="0" t="s">
        <v>617</v>
      </c>
    </row>
    <row r="144" customFormat="false" ht="12.75" hidden="false" customHeight="false" outlineLevel="0" collapsed="false">
      <c r="A144" s="0" t="s">
        <v>3</v>
      </c>
      <c r="B144" s="0" t="s">
        <v>222</v>
      </c>
      <c r="C144" s="0" t="s">
        <v>213</v>
      </c>
      <c r="D144" s="0" t="s">
        <v>102</v>
      </c>
      <c r="E144" s="0" t="n">
        <v>413</v>
      </c>
      <c r="F144" s="0" t="n">
        <v>418</v>
      </c>
      <c r="G144" s="0" t="s">
        <v>155</v>
      </c>
      <c r="H144" s="0" t="n">
        <v>-15000000</v>
      </c>
      <c r="I144" s="0" t="n">
        <v>5920.985236</v>
      </c>
      <c r="J144" s="0" t="n">
        <v>166.276381</v>
      </c>
      <c r="K144" s="0" t="n">
        <v>0</v>
      </c>
      <c r="L144" s="0" t="n">
        <v>-166.276381</v>
      </c>
      <c r="M144" s="0" t="n">
        <v>0</v>
      </c>
      <c r="N144" s="0" t="n">
        <v>0</v>
      </c>
      <c r="O144" s="0" t="n">
        <v>0</v>
      </c>
      <c r="P144" s="0" t="n">
        <v>-537905.272797</v>
      </c>
      <c r="Q144" s="0" t="n">
        <v>537905.272797</v>
      </c>
      <c r="R144" s="0" t="n">
        <v>0</v>
      </c>
      <c r="S144" s="0" t="n">
        <v>-537905.272797</v>
      </c>
      <c r="T144" s="0" t="n">
        <v>0</v>
      </c>
      <c r="U144" s="0" t="n">
        <v>537905.272797</v>
      </c>
      <c r="V144" s="0" t="n">
        <v>0</v>
      </c>
      <c r="W144" s="0" t="n">
        <v>-537905.272797</v>
      </c>
      <c r="X144" s="0" t="n">
        <v>0</v>
      </c>
      <c r="Y144" s="306" t="n">
        <v>0</v>
      </c>
      <c r="Z144" s="306" t="n">
        <v>-537905.272797</v>
      </c>
      <c r="AA144" s="0" t="s">
        <v>617</v>
      </c>
    </row>
    <row r="145" customFormat="false" ht="12.75" hidden="false" customHeight="false" outlineLevel="0" collapsed="false">
      <c r="A145" s="0" t="s">
        <v>2</v>
      </c>
      <c r="B145" s="0" t="s">
        <v>104</v>
      </c>
      <c r="C145" s="0" t="s">
        <v>101</v>
      </c>
      <c r="D145" s="0" t="s">
        <v>184</v>
      </c>
      <c r="E145" s="0" t="n">
        <v>418</v>
      </c>
      <c r="F145" s="0" t="n">
        <v>419</v>
      </c>
      <c r="G145" s="0" t="s">
        <v>155</v>
      </c>
      <c r="H145" s="0" t="n">
        <v>10000000</v>
      </c>
      <c r="I145" s="0" t="n">
        <v>-4083.163201</v>
      </c>
      <c r="J145" s="0" t="n">
        <v>69.455303</v>
      </c>
      <c r="K145" s="0" t="n">
        <v>67.788402</v>
      </c>
      <c r="L145" s="0" t="n">
        <v>-1.69775803399605</v>
      </c>
      <c r="M145" s="0" t="n">
        <v>6932.22312861479</v>
      </c>
      <c r="N145" s="0" t="n">
        <v>214.579241</v>
      </c>
      <c r="O145" s="0" t="n">
        <v>0</v>
      </c>
      <c r="P145" s="0" t="n">
        <v>7146.80236961479</v>
      </c>
      <c r="Q145" s="0" t="n">
        <v>-56867.188046</v>
      </c>
      <c r="R145" s="0" t="n">
        <v>-49661.399864</v>
      </c>
      <c r="S145" s="0" t="n">
        <v>7205.788182</v>
      </c>
      <c r="T145" s="0" t="n">
        <v>58.9858123852173</v>
      </c>
      <c r="U145" s="0" t="n">
        <v>-56867.188046</v>
      </c>
      <c r="V145" s="0" t="n">
        <v>-49661.399864</v>
      </c>
      <c r="W145" s="0" t="n">
        <v>7205.788182</v>
      </c>
      <c r="X145" s="0" t="n">
        <v>0</v>
      </c>
      <c r="Y145" s="306" t="n">
        <v>-49661.399864</v>
      </c>
      <c r="Z145" s="0" t="n">
        <v>7205.788182</v>
      </c>
    </row>
    <row r="146" customFormat="false" ht="12.75" hidden="false" customHeight="false" outlineLevel="0" collapsed="false">
      <c r="A146" s="0" t="s">
        <v>3</v>
      </c>
      <c r="B146" s="0" t="s">
        <v>192</v>
      </c>
      <c r="C146" s="0" t="s">
        <v>220</v>
      </c>
      <c r="D146" s="0" t="s">
        <v>102</v>
      </c>
      <c r="E146" s="0" t="n">
        <v>419</v>
      </c>
      <c r="F146" s="0" t="n">
        <v>420</v>
      </c>
      <c r="G146" s="0" t="s">
        <v>155</v>
      </c>
      <c r="H146" s="0" t="n">
        <v>60000000</v>
      </c>
      <c r="I146" s="0" t="n">
        <v>-23300.54376</v>
      </c>
      <c r="J146" s="0" t="n">
        <v>47.280205</v>
      </c>
      <c r="K146" s="0" t="n">
        <v>47.447123</v>
      </c>
      <c r="L146" s="0" t="n">
        <v>0.239655113177629</v>
      </c>
      <c r="M146" s="0" t="n">
        <v>-5584.09445190309</v>
      </c>
      <c r="N146" s="0" t="n">
        <v>947.977506</v>
      </c>
      <c r="O146" s="0" t="n">
        <v>0</v>
      </c>
      <c r="P146" s="0" t="n">
        <v>-4636.11694590309</v>
      </c>
      <c r="Q146" s="0" t="n">
        <v>-596656.281615</v>
      </c>
      <c r="R146" s="0" t="n">
        <v>-599375.154501</v>
      </c>
      <c r="S146" s="0" t="n">
        <v>-2718.87288599997</v>
      </c>
      <c r="T146" s="0" t="n">
        <v>1917.24405990312</v>
      </c>
      <c r="U146" s="0" t="n">
        <v>-596656.281615</v>
      </c>
      <c r="V146" s="0" t="n">
        <v>-599375.154501</v>
      </c>
      <c r="W146" s="0" t="n">
        <v>-2718.87288599997</v>
      </c>
      <c r="X146" s="0" t="n">
        <v>34125</v>
      </c>
      <c r="Y146" s="306" t="n">
        <v>-565250.154501</v>
      </c>
      <c r="Z146" s="306" t="n">
        <v>-2718.87288599997</v>
      </c>
    </row>
    <row r="147" customFormat="false" ht="12.75" hidden="false" customHeight="false" outlineLevel="0" collapsed="false">
      <c r="A147" s="0" t="s">
        <v>2</v>
      </c>
      <c r="B147" s="0" t="s">
        <v>104</v>
      </c>
      <c r="C147" s="0" t="s">
        <v>405</v>
      </c>
      <c r="D147" s="0" t="s">
        <v>184</v>
      </c>
      <c r="E147" s="0" t="n">
        <v>424</v>
      </c>
      <c r="F147" s="0" t="n">
        <v>421</v>
      </c>
      <c r="G147" s="0" t="s">
        <v>100</v>
      </c>
      <c r="H147" s="0" t="n">
        <v>-10000000</v>
      </c>
      <c r="I147" s="0" t="n">
        <v>4223.623238</v>
      </c>
      <c r="J147" s="0" t="n">
        <v>25.811907</v>
      </c>
      <c r="K147" s="0" t="n">
        <v>25.346132</v>
      </c>
      <c r="L147" s="0" t="n">
        <v>-0.470482578497172</v>
      </c>
      <c r="M147" s="0" t="n">
        <v>-1987.14115161482</v>
      </c>
      <c r="N147" s="0" t="n">
        <v>-96.274443</v>
      </c>
      <c r="O147" s="0" t="n">
        <v>0</v>
      </c>
      <c r="P147" s="0" t="n">
        <v>-2083.41559461482</v>
      </c>
      <c r="Q147" s="0" t="n">
        <v>-4559.792036</v>
      </c>
      <c r="R147" s="0" t="n">
        <v>-6668.355398</v>
      </c>
      <c r="S147" s="0" t="n">
        <v>-2108.563362</v>
      </c>
      <c r="T147" s="0" t="n">
        <v>-25.1477673851837</v>
      </c>
      <c r="U147" s="0" t="n">
        <v>-3924.08862930106</v>
      </c>
      <c r="V147" s="0" t="n">
        <v>-5738.68663018783</v>
      </c>
      <c r="W147" s="0" t="n">
        <v>-1814.59800088677</v>
      </c>
      <c r="X147" s="0" t="n">
        <v>0</v>
      </c>
      <c r="Y147" s="306" t="n">
        <v>-5738.68663018783</v>
      </c>
      <c r="Z147" s="0" t="n">
        <v>-1814.59800088677</v>
      </c>
    </row>
    <row r="148" customFormat="false" ht="12.75" hidden="false" customHeight="false" outlineLevel="0" collapsed="false">
      <c r="A148" s="260" t="s">
        <v>2</v>
      </c>
      <c r="B148" s="260" t="s">
        <v>176</v>
      </c>
      <c r="C148" s="260" t="s">
        <v>352</v>
      </c>
      <c r="D148" s="260" t="s">
        <v>109</v>
      </c>
      <c r="E148" s="260" t="n">
        <v>514</v>
      </c>
      <c r="F148" s="260" t="n">
        <v>332</v>
      </c>
      <c r="G148" s="260" t="s">
        <v>155</v>
      </c>
      <c r="H148" s="259" t="n">
        <v>-525000000</v>
      </c>
      <c r="I148" s="259" t="n">
        <v>6595.668435</v>
      </c>
      <c r="J148" s="259" t="n">
        <v>3.745639</v>
      </c>
      <c r="K148" s="259" t="n">
        <v>3.82169</v>
      </c>
      <c r="L148" s="259" t="n">
        <v>4.22378037765617</v>
      </c>
      <c r="M148" s="259" t="n">
        <v>27858.6549132792</v>
      </c>
      <c r="N148" s="259" t="n">
        <v>-2858.427462</v>
      </c>
      <c r="O148" s="259" t="n">
        <v>0</v>
      </c>
      <c r="P148" s="259" t="n">
        <v>25000.2274512792</v>
      </c>
      <c r="Q148" s="259" t="n">
        <v>-9177710</v>
      </c>
      <c r="R148" s="259" t="n">
        <v>-9143362</v>
      </c>
      <c r="S148" s="259" t="n">
        <v>34348</v>
      </c>
      <c r="T148" s="259" t="n">
        <v>9347.77254872081</v>
      </c>
      <c r="U148" s="259" t="n">
        <v>-9177710</v>
      </c>
      <c r="V148" s="259" t="n">
        <v>-9143362</v>
      </c>
      <c r="W148" s="259" t="n">
        <v>34348</v>
      </c>
      <c r="X148" s="259" t="n">
        <v>637000</v>
      </c>
      <c r="Y148" s="306" t="n">
        <v>-8506362</v>
      </c>
      <c r="Z148" s="0" t="n">
        <v>0</v>
      </c>
    </row>
    <row r="149" customFormat="false" ht="12.75" hidden="false" customHeight="false" outlineLevel="0" collapsed="false">
      <c r="A149" s="260" t="s">
        <v>2</v>
      </c>
      <c r="B149" s="260" t="s">
        <v>178</v>
      </c>
      <c r="C149" s="260" t="s">
        <v>352</v>
      </c>
      <c r="D149" s="260" t="s">
        <v>109</v>
      </c>
      <c r="E149" s="260" t="n">
        <v>714</v>
      </c>
      <c r="F149" s="260" t="n">
        <v>331</v>
      </c>
      <c r="G149" s="260" t="s">
        <v>155</v>
      </c>
      <c r="H149" s="259" t="n">
        <v>525000000</v>
      </c>
      <c r="I149" s="259" t="n">
        <v>-6595.668435</v>
      </c>
      <c r="J149" s="259" t="n">
        <v>3.745639</v>
      </c>
      <c r="K149" s="259" t="n">
        <v>3.82169</v>
      </c>
      <c r="L149" s="259" t="n">
        <v>4.22378037765617</v>
      </c>
      <c r="M149" s="259" t="n">
        <v>-27858.6549132792</v>
      </c>
      <c r="N149" s="259" t="n">
        <v>2858.427462</v>
      </c>
      <c r="O149" s="259" t="n">
        <v>0</v>
      </c>
      <c r="P149" s="259" t="n">
        <v>-25000.2274512792</v>
      </c>
      <c r="Q149" s="259" t="n">
        <v>9177710</v>
      </c>
      <c r="R149" s="259" t="n">
        <v>9143362</v>
      </c>
      <c r="S149" s="259" t="n">
        <v>-34348</v>
      </c>
      <c r="T149" s="259" t="n">
        <v>-9347.77254872081</v>
      </c>
      <c r="U149" s="259" t="n">
        <v>9177710</v>
      </c>
      <c r="V149" s="259" t="n">
        <v>9143362</v>
      </c>
      <c r="W149" s="259" t="n">
        <v>-34348</v>
      </c>
      <c r="X149" s="259" t="n">
        <v>0</v>
      </c>
      <c r="Y149" s="306" t="n">
        <v>9143362</v>
      </c>
      <c r="Z149" s="0" t="n">
        <v>0</v>
      </c>
    </row>
    <row r="150" customFormat="false" ht="12.75" hidden="false" customHeight="false" outlineLevel="0" collapsed="false">
      <c r="A150" s="0" t="s">
        <v>2</v>
      </c>
      <c r="B150" s="0" t="s">
        <v>104</v>
      </c>
      <c r="C150" s="0" t="s">
        <v>285</v>
      </c>
      <c r="D150" s="0" t="s">
        <v>260</v>
      </c>
      <c r="E150" s="0" t="n">
        <v>881</v>
      </c>
      <c r="F150" s="0" t="n">
        <v>422</v>
      </c>
      <c r="G150" s="0" t="s">
        <v>100</v>
      </c>
      <c r="H150" s="0" t="n">
        <v>-10000000</v>
      </c>
      <c r="I150" s="0" t="n">
        <v>4208.388589</v>
      </c>
      <c r="J150" s="0" t="n">
        <v>39.741252</v>
      </c>
      <c r="K150" s="0" t="n">
        <v>39.787671</v>
      </c>
      <c r="L150" s="0" t="n">
        <v>0.0902587824881652</v>
      </c>
      <c r="M150" s="0" t="n">
        <v>379.844030280227</v>
      </c>
      <c r="N150" s="0" t="n">
        <v>-134.526249</v>
      </c>
      <c r="O150" s="0" t="n">
        <v>0</v>
      </c>
      <c r="P150" s="0" t="n">
        <v>245.317781280227</v>
      </c>
      <c r="Q150" s="0" t="n">
        <v>-3466.842484</v>
      </c>
      <c r="R150" s="0" t="n">
        <v>-3373.056643</v>
      </c>
      <c r="S150" s="0" t="n">
        <v>93.7858409999999</v>
      </c>
      <c r="T150" s="0" t="n">
        <v>-151.531940280227</v>
      </c>
      <c r="U150" s="0" t="n">
        <v>-2983.51263909314</v>
      </c>
      <c r="V150" s="0" t="n">
        <v>-2902.80195111616</v>
      </c>
      <c r="W150" s="0" t="n">
        <v>80.7106879769849</v>
      </c>
      <c r="X150" s="0" t="n">
        <v>0</v>
      </c>
      <c r="Y150" s="306" t="n">
        <v>-2902.80195111616</v>
      </c>
      <c r="Z150" s="0" t="n">
        <v>80.7106879769849</v>
      </c>
    </row>
    <row r="151" customFormat="false" ht="12.75" hidden="false" customHeight="false" outlineLevel="0" collapsed="false">
      <c r="A151" s="0" t="s">
        <v>2</v>
      </c>
      <c r="B151" s="0" t="s">
        <v>104</v>
      </c>
      <c r="C151" s="0" t="s">
        <v>394</v>
      </c>
      <c r="D151" s="0" t="s">
        <v>184</v>
      </c>
      <c r="E151" s="0" t="n">
        <v>882</v>
      </c>
      <c r="F151" s="0" t="n">
        <v>423</v>
      </c>
      <c r="G151" s="0" t="s">
        <v>100</v>
      </c>
      <c r="H151" s="0" t="n">
        <v>-10000000</v>
      </c>
      <c r="I151" s="0" t="n">
        <v>4301.028191</v>
      </c>
      <c r="J151" s="0" t="n">
        <v>105.319939</v>
      </c>
      <c r="K151" s="0" t="n">
        <v>103.667482</v>
      </c>
      <c r="L151" s="0" t="n">
        <v>-1.62193897136944</v>
      </c>
      <c r="M151" s="0" t="n">
        <v>-6976.00523994148</v>
      </c>
      <c r="N151" s="0" t="n">
        <v>-360.865989</v>
      </c>
      <c r="O151" s="0" t="n">
        <v>0</v>
      </c>
      <c r="P151" s="0" t="n">
        <v>-7336.87122894148</v>
      </c>
      <c r="Q151" s="0" t="n">
        <v>-427.270386</v>
      </c>
      <c r="R151" s="0" t="n">
        <v>-7769.858663</v>
      </c>
      <c r="S151" s="0" t="n">
        <v>-7342.588277</v>
      </c>
      <c r="T151" s="0" t="n">
        <v>-5.71704805851732</v>
      </c>
      <c r="U151" s="0" t="n">
        <v>-367.70248513581</v>
      </c>
      <c r="V151" s="0" t="n">
        <v>-6686.62381749786</v>
      </c>
      <c r="W151" s="0" t="n">
        <v>-6318.92133236205</v>
      </c>
      <c r="X151" s="0" t="n">
        <v>0</v>
      </c>
      <c r="Y151" s="306" t="n">
        <v>-6686.62381749786</v>
      </c>
      <c r="Z151" s="0" t="n">
        <v>-6318.92133236205</v>
      </c>
    </row>
    <row r="152" customFormat="false" ht="12.75" hidden="false" customHeight="false" outlineLevel="0" collapsed="false">
      <c r="A152" s="260" t="s">
        <v>3</v>
      </c>
      <c r="B152" s="260" t="s">
        <v>192</v>
      </c>
      <c r="C152" s="260" t="s">
        <v>403</v>
      </c>
      <c r="D152" s="260" t="s">
        <v>109</v>
      </c>
      <c r="E152" s="260" t="n">
        <v>883</v>
      </c>
      <c r="F152" s="260" t="n">
        <v>827</v>
      </c>
      <c r="G152" s="260" t="s">
        <v>155</v>
      </c>
      <c r="H152" s="259" t="n">
        <v>5000000</v>
      </c>
      <c r="I152" s="259"/>
      <c r="J152" s="259" t="n">
        <v>0</v>
      </c>
      <c r="K152" s="259" t="n">
        <v>0</v>
      </c>
      <c r="L152" s="259" t="n">
        <v>0</v>
      </c>
      <c r="M152" s="259" t="n">
        <v>0</v>
      </c>
      <c r="N152" s="259" t="n">
        <v>0</v>
      </c>
      <c r="O152" s="259" t="n">
        <v>0</v>
      </c>
      <c r="P152" s="259" t="n">
        <v>0</v>
      </c>
      <c r="Q152" s="259" t="n">
        <v>0</v>
      </c>
      <c r="R152" s="259" t="n">
        <v>0</v>
      </c>
      <c r="S152" s="259" t="n">
        <v>0</v>
      </c>
      <c r="T152" s="259" t="n">
        <v>0</v>
      </c>
      <c r="U152" s="259" t="n">
        <v>0</v>
      </c>
      <c r="V152" s="259" t="n">
        <v>0</v>
      </c>
      <c r="W152" s="259" t="n">
        <v>0</v>
      </c>
      <c r="X152" s="259" t="n">
        <v>-80000</v>
      </c>
      <c r="Y152" s="306" t="n">
        <v>0</v>
      </c>
      <c r="Z152" s="306" t="n">
        <v>0</v>
      </c>
    </row>
    <row r="153" customFormat="false" ht="12.75" hidden="false" customHeight="false" outlineLevel="0" collapsed="false">
      <c r="A153" s="260" t="s">
        <v>3</v>
      </c>
      <c r="B153" s="260" t="s">
        <v>222</v>
      </c>
      <c r="C153" s="260" t="s">
        <v>403</v>
      </c>
      <c r="D153" s="260" t="s">
        <v>109</v>
      </c>
      <c r="E153" s="260" t="n">
        <v>884</v>
      </c>
      <c r="F153" s="260" t="n">
        <v>828</v>
      </c>
      <c r="G153" s="260" t="s">
        <v>155</v>
      </c>
      <c r="H153" s="259" t="n">
        <v>-5000000</v>
      </c>
      <c r="I153" s="259"/>
      <c r="J153" s="259" t="n">
        <v>0</v>
      </c>
      <c r="K153" s="259" t="n">
        <v>0</v>
      </c>
      <c r="L153" s="259" t="n">
        <v>0</v>
      </c>
      <c r="M153" s="259" t="n">
        <v>0</v>
      </c>
      <c r="N153" s="259" t="n">
        <v>0</v>
      </c>
      <c r="O153" s="259" t="n">
        <v>0</v>
      </c>
      <c r="P153" s="259" t="n">
        <v>0</v>
      </c>
      <c r="Q153" s="259" t="n">
        <v>0</v>
      </c>
      <c r="R153" s="259" t="n">
        <v>0</v>
      </c>
      <c r="S153" s="259" t="n">
        <v>0</v>
      </c>
      <c r="T153" s="259" t="n">
        <v>0</v>
      </c>
      <c r="U153" s="259" t="n">
        <v>0</v>
      </c>
      <c r="V153" s="259" t="n">
        <v>0</v>
      </c>
      <c r="W153" s="259" t="n">
        <v>0</v>
      </c>
      <c r="X153" s="259" t="n">
        <v>80000</v>
      </c>
      <c r="Y153" s="306" t="n">
        <v>0</v>
      </c>
      <c r="Z153" s="306" t="n">
        <v>0</v>
      </c>
    </row>
    <row r="154" customFormat="false" ht="12.75" hidden="false" customHeight="false" outlineLevel="0" collapsed="false">
      <c r="A154" s="260" t="s">
        <v>2</v>
      </c>
      <c r="B154" s="260" t="s">
        <v>223</v>
      </c>
      <c r="C154" s="260" t="s">
        <v>403</v>
      </c>
      <c r="D154" s="260" t="s">
        <v>109</v>
      </c>
      <c r="E154" s="260" t="n">
        <v>885</v>
      </c>
      <c r="F154" s="260" t="n">
        <v>830</v>
      </c>
      <c r="G154" s="260" t="s">
        <v>155</v>
      </c>
      <c r="H154" s="259" t="n">
        <v>5000000</v>
      </c>
      <c r="I154" s="259"/>
      <c r="J154" s="259" t="n">
        <v>0</v>
      </c>
      <c r="K154" s="259" t="n">
        <v>0</v>
      </c>
      <c r="L154" s="259" t="n">
        <v>0</v>
      </c>
      <c r="M154" s="259" t="n">
        <v>0</v>
      </c>
      <c r="N154" s="259" t="n">
        <v>0</v>
      </c>
      <c r="O154" s="259" t="n">
        <v>0</v>
      </c>
      <c r="P154" s="259" t="n">
        <v>0</v>
      </c>
      <c r="Q154" s="259" t="n">
        <v>0</v>
      </c>
      <c r="R154" s="259" t="n">
        <v>0</v>
      </c>
      <c r="S154" s="259" t="n">
        <v>0</v>
      </c>
      <c r="T154" s="259" t="n">
        <v>0</v>
      </c>
      <c r="U154" s="259" t="n">
        <v>0</v>
      </c>
      <c r="V154" s="259" t="n">
        <v>0</v>
      </c>
      <c r="W154" s="259" t="n">
        <v>0</v>
      </c>
      <c r="X154" s="259" t="n">
        <v>0</v>
      </c>
      <c r="Y154" s="306" t="n">
        <v>0</v>
      </c>
      <c r="Z154" s="0" t="n">
        <v>0</v>
      </c>
    </row>
    <row r="155" customFormat="false" ht="12.75" hidden="false" customHeight="false" outlineLevel="0" collapsed="false">
      <c r="A155" s="0" t="s">
        <v>2</v>
      </c>
      <c r="B155" s="0" t="s">
        <v>104</v>
      </c>
      <c r="C155" s="0" t="s">
        <v>301</v>
      </c>
      <c r="D155" s="0" t="s">
        <v>184</v>
      </c>
      <c r="E155" s="0" t="n">
        <v>1060</v>
      </c>
      <c r="F155" s="0" t="n">
        <v>424</v>
      </c>
      <c r="G155" s="0" t="s">
        <v>155</v>
      </c>
      <c r="H155" s="0" t="n">
        <v>-10000000</v>
      </c>
      <c r="I155" s="0" t="n">
        <v>4124.696166</v>
      </c>
      <c r="J155" s="0" t="n">
        <v>77.333945</v>
      </c>
      <c r="K155" s="0" t="n">
        <v>75.676472</v>
      </c>
      <c r="L155" s="0" t="n">
        <v>-1.6725623331258</v>
      </c>
      <c r="M155" s="0" t="n">
        <v>-6898.81144283998</v>
      </c>
      <c r="N155" s="0" t="n">
        <v>-268.905213</v>
      </c>
      <c r="O155" s="0" t="n">
        <v>0</v>
      </c>
      <c r="P155" s="0" t="n">
        <v>-7167.71665583998</v>
      </c>
      <c r="Q155" s="0" t="n">
        <v>5410.344541</v>
      </c>
      <c r="R155" s="0" t="n">
        <v>-1746.961756</v>
      </c>
      <c r="S155" s="0" t="n">
        <v>-7157.306297</v>
      </c>
      <c r="T155" s="0" t="n">
        <v>10.410358839983</v>
      </c>
      <c r="U155" s="0" t="n">
        <v>5410.344541</v>
      </c>
      <c r="V155" s="0" t="n">
        <v>-1746.961756</v>
      </c>
      <c r="W155" s="0" t="n">
        <v>-7157.306297</v>
      </c>
      <c r="X155" s="0" t="n">
        <v>0</v>
      </c>
      <c r="Y155" s="306" t="n">
        <v>-1746.961756</v>
      </c>
      <c r="Z155" s="0" t="n">
        <v>-7157.306297</v>
      </c>
    </row>
    <row r="156" customFormat="false" ht="12.75" hidden="false" customHeight="false" outlineLevel="0" collapsed="false">
      <c r="A156" s="0" t="s">
        <v>2</v>
      </c>
      <c r="B156" s="0" t="s">
        <v>104</v>
      </c>
      <c r="C156" s="0" t="s">
        <v>255</v>
      </c>
      <c r="D156" s="0" t="s">
        <v>184</v>
      </c>
      <c r="E156" s="0" t="n">
        <v>1061</v>
      </c>
      <c r="F156" s="0" t="n">
        <v>425</v>
      </c>
      <c r="G156" s="0" t="s">
        <v>155</v>
      </c>
      <c r="H156" s="0" t="n">
        <v>10000000</v>
      </c>
      <c r="I156" s="0" t="n">
        <v>-4039.436709</v>
      </c>
      <c r="J156" s="0" t="n">
        <v>103.531647</v>
      </c>
      <c r="K156" s="0" t="n">
        <v>102.247031</v>
      </c>
      <c r="L156" s="0" t="n">
        <v>-1.28540467424044</v>
      </c>
      <c r="M156" s="0" t="n">
        <v>5192.31082704702</v>
      </c>
      <c r="N156" s="0" t="n">
        <v>333.25162</v>
      </c>
      <c r="O156" s="0" t="n">
        <v>0</v>
      </c>
      <c r="P156" s="0" t="n">
        <v>5525.56244704702</v>
      </c>
      <c r="Q156" s="0" t="n">
        <v>-29508.001693</v>
      </c>
      <c r="R156" s="0" t="n">
        <v>-24009.239991</v>
      </c>
      <c r="S156" s="0" t="n">
        <v>5498.761702</v>
      </c>
      <c r="T156" s="0" t="n">
        <v>-26.8007450470222</v>
      </c>
      <c r="U156" s="0" t="n">
        <v>-29508.001693</v>
      </c>
      <c r="V156" s="0" t="n">
        <v>-24009.239991</v>
      </c>
      <c r="W156" s="0" t="n">
        <v>5498.761702</v>
      </c>
      <c r="X156" s="0" t="n">
        <v>0</v>
      </c>
      <c r="Y156" s="306" t="n">
        <v>-24009.239991</v>
      </c>
      <c r="Z156" s="0" t="n">
        <v>5498.761702</v>
      </c>
    </row>
    <row r="157" customFormat="false" ht="12.75" hidden="false" customHeight="false" outlineLevel="0" collapsed="false">
      <c r="A157" s="0" t="s">
        <v>2</v>
      </c>
      <c r="B157" s="0" t="s">
        <v>173</v>
      </c>
      <c r="C157" s="0" t="s">
        <v>351</v>
      </c>
      <c r="D157" s="0" t="s">
        <v>116</v>
      </c>
      <c r="E157" s="0" t="n">
        <v>1062</v>
      </c>
      <c r="F157" s="0" t="n">
        <v>426</v>
      </c>
      <c r="G157" s="0" t="s">
        <v>155</v>
      </c>
      <c r="H157" s="0" t="n">
        <v>-10000000</v>
      </c>
      <c r="I157" s="0" t="n">
        <v>2336.191901</v>
      </c>
      <c r="J157" s="0" t="n">
        <v>483.042483</v>
      </c>
      <c r="K157" s="0" t="n">
        <v>481.249565</v>
      </c>
      <c r="L157" s="0" t="n">
        <v>-1.51845730994398</v>
      </c>
      <c r="M157" s="0" t="n">
        <v>-3547.40766950538</v>
      </c>
      <c r="N157" s="0" t="n">
        <v>-1085.256369</v>
      </c>
      <c r="O157" s="0" t="n">
        <v>0</v>
      </c>
      <c r="P157" s="0" t="n">
        <v>-4632.66403850538</v>
      </c>
      <c r="Q157" s="0" t="n">
        <v>870385.461963</v>
      </c>
      <c r="R157" s="0" t="n">
        <v>864961.390894</v>
      </c>
      <c r="S157" s="0" t="n">
        <v>-5424.07106900006</v>
      </c>
      <c r="T157" s="0" t="n">
        <v>-791.407030494674</v>
      </c>
      <c r="U157" s="0" t="n">
        <v>870385.461963</v>
      </c>
      <c r="V157" s="0" t="n">
        <v>864961.390894</v>
      </c>
      <c r="W157" s="0" t="n">
        <v>-5424.07106900006</v>
      </c>
      <c r="X157" s="0" t="n">
        <v>0</v>
      </c>
      <c r="Y157" s="306" t="n">
        <v>864961.390894</v>
      </c>
      <c r="Z157" s="0" t="n">
        <v>-5424.07106900006</v>
      </c>
    </row>
    <row r="158" customFormat="false" ht="12.75" hidden="false" customHeight="false" outlineLevel="0" collapsed="false">
      <c r="A158" s="0" t="s">
        <v>2</v>
      </c>
      <c r="B158" s="0" t="s">
        <v>176</v>
      </c>
      <c r="C158" s="0" t="s">
        <v>351</v>
      </c>
      <c r="D158" s="0" t="s">
        <v>116</v>
      </c>
      <c r="E158" s="0" t="n">
        <v>1063</v>
      </c>
      <c r="F158" s="0" t="n">
        <v>427</v>
      </c>
      <c r="G158" s="0" t="s">
        <v>155</v>
      </c>
      <c r="H158" s="0" t="n">
        <v>10000000</v>
      </c>
      <c r="I158" s="0" t="n">
        <v>-2336.191901</v>
      </c>
      <c r="J158" s="0" t="n">
        <v>483.042483</v>
      </c>
      <c r="K158" s="0" t="n">
        <v>481.249565</v>
      </c>
      <c r="L158" s="0" t="n">
        <v>-1.51845730994398</v>
      </c>
      <c r="M158" s="0" t="n">
        <v>3547.40766950538</v>
      </c>
      <c r="N158" s="0" t="n">
        <v>1085.256369</v>
      </c>
      <c r="O158" s="0" t="n">
        <v>0</v>
      </c>
      <c r="P158" s="0" t="n">
        <v>4632.66403850538</v>
      </c>
      <c r="Q158" s="0" t="n">
        <v>-870385.461963</v>
      </c>
      <c r="R158" s="0" t="n">
        <v>-864961.390894</v>
      </c>
      <c r="S158" s="0" t="n">
        <v>5424.07106900006</v>
      </c>
      <c r="T158" s="0" t="n">
        <v>791.407030494674</v>
      </c>
      <c r="U158" s="0" t="n">
        <v>-870385.461963</v>
      </c>
      <c r="V158" s="0" t="n">
        <v>-864961.390894</v>
      </c>
      <c r="W158" s="0" t="n">
        <v>5424.07106900006</v>
      </c>
      <c r="X158" s="0" t="n">
        <v>0</v>
      </c>
      <c r="Y158" s="306" t="n">
        <v>-864961.390894</v>
      </c>
      <c r="Z158" s="0" t="n">
        <v>5424.07106900006</v>
      </c>
    </row>
    <row r="159" customFormat="false" ht="12.75" hidden="false" customHeight="false" outlineLevel="0" collapsed="false">
      <c r="A159" s="0" t="s">
        <v>2</v>
      </c>
      <c r="B159" s="0" t="s">
        <v>178</v>
      </c>
      <c r="C159" s="0" t="s">
        <v>351</v>
      </c>
      <c r="D159" s="0" t="s">
        <v>116</v>
      </c>
      <c r="E159" s="0" t="n">
        <v>1064</v>
      </c>
      <c r="F159" s="0" t="n">
        <v>428</v>
      </c>
      <c r="G159" s="0" t="s">
        <v>155</v>
      </c>
      <c r="H159" s="0" t="n">
        <v>-10000000</v>
      </c>
      <c r="I159" s="0" t="n">
        <v>2336.191901</v>
      </c>
      <c r="J159" s="0" t="n">
        <v>483.042483</v>
      </c>
      <c r="K159" s="0" t="n">
        <v>481.249565</v>
      </c>
      <c r="L159" s="0" t="n">
        <v>-1.51845730994398</v>
      </c>
      <c r="M159" s="0" t="n">
        <v>-3547.40766950538</v>
      </c>
      <c r="N159" s="0" t="n">
        <v>-1085.256369</v>
      </c>
      <c r="O159" s="0" t="n">
        <v>0</v>
      </c>
      <c r="P159" s="0" t="n">
        <v>-4632.66403850538</v>
      </c>
      <c r="Q159" s="0" t="n">
        <v>870385.461963</v>
      </c>
      <c r="R159" s="0" t="n">
        <v>864961.390894</v>
      </c>
      <c r="S159" s="0" t="n">
        <v>-5424.07106900006</v>
      </c>
      <c r="T159" s="0" t="n">
        <v>-791.407030494674</v>
      </c>
      <c r="U159" s="0" t="n">
        <v>870385.461963</v>
      </c>
      <c r="V159" s="0" t="n">
        <v>864961.390894</v>
      </c>
      <c r="W159" s="0" t="n">
        <v>-5424.07106900006</v>
      </c>
      <c r="X159" s="0" t="n">
        <v>0</v>
      </c>
      <c r="Y159" s="306" t="n">
        <v>864961.390894</v>
      </c>
      <c r="Z159" s="0" t="n">
        <v>-5424.07106900006</v>
      </c>
    </row>
    <row r="160" customFormat="false" ht="12.75" hidden="false" customHeight="false" outlineLevel="0" collapsed="false">
      <c r="A160" s="0" t="s">
        <v>2</v>
      </c>
      <c r="B160" s="0" t="s">
        <v>104</v>
      </c>
      <c r="C160" s="0" t="s">
        <v>206</v>
      </c>
      <c r="D160" s="0" t="s">
        <v>163</v>
      </c>
      <c r="E160" s="0" t="n">
        <v>1065</v>
      </c>
      <c r="F160" s="0" t="n">
        <v>429</v>
      </c>
      <c r="G160" s="0" t="s">
        <v>100</v>
      </c>
      <c r="H160" s="0" t="n">
        <v>-5000000</v>
      </c>
      <c r="I160" s="0" t="n">
        <v>2119.255048</v>
      </c>
      <c r="J160" s="0" t="n">
        <v>25.840071</v>
      </c>
      <c r="K160" s="0" t="n">
        <v>24.804545</v>
      </c>
      <c r="L160" s="0" t="n">
        <v>-1.06656819066229</v>
      </c>
      <c r="M160" s="0" t="n">
        <v>-2260.33002209728</v>
      </c>
      <c r="N160" s="0" t="n">
        <v>-44.983186</v>
      </c>
      <c r="O160" s="0" t="n">
        <v>0</v>
      </c>
      <c r="P160" s="0" t="n">
        <v>-2305.31320809728</v>
      </c>
      <c r="Q160" s="0" t="n">
        <v>-9732.479473</v>
      </c>
      <c r="R160" s="0" t="n">
        <v>-12041.829794</v>
      </c>
      <c r="S160" s="0" t="n">
        <v>-2309.350321</v>
      </c>
      <c r="T160" s="0" t="n">
        <v>-4.03711290271895</v>
      </c>
      <c r="U160" s="0" t="n">
        <v>-8375.62584727171</v>
      </c>
      <c r="V160" s="0" t="n">
        <v>-10363.0180932695</v>
      </c>
      <c r="W160" s="0" t="n">
        <v>-1987.39224599778</v>
      </c>
      <c r="X160" s="0" t="n">
        <v>-30.9</v>
      </c>
      <c r="Y160" s="306" t="n">
        <v>-10393.9180932695</v>
      </c>
      <c r="Z160" s="0" t="n">
        <v>-1987.39224599778</v>
      </c>
    </row>
    <row r="161" customFormat="false" ht="12.75" hidden="false" customHeight="false" outlineLevel="0" collapsed="false">
      <c r="A161" s="0" t="s">
        <v>2</v>
      </c>
      <c r="B161" s="0" t="s">
        <v>104</v>
      </c>
      <c r="C161" s="0" t="s">
        <v>309</v>
      </c>
      <c r="D161" s="0" t="s">
        <v>150</v>
      </c>
      <c r="E161" s="0" t="n">
        <v>1069</v>
      </c>
      <c r="F161" s="0" t="n">
        <v>430</v>
      </c>
      <c r="G161" s="0" t="s">
        <v>155</v>
      </c>
      <c r="H161" s="0" t="n">
        <v>10000000</v>
      </c>
      <c r="I161" s="0" t="n">
        <v>-4124.975245</v>
      </c>
      <c r="J161" s="0" t="n">
        <v>51.635703</v>
      </c>
      <c r="K161" s="0" t="n">
        <v>50.591704</v>
      </c>
      <c r="L161" s="0" t="n">
        <v>-1.08815251325589</v>
      </c>
      <c r="M161" s="0" t="n">
        <v>4488.60217996508</v>
      </c>
      <c r="N161" s="0" t="n">
        <v>179.858948</v>
      </c>
      <c r="O161" s="0" t="n">
        <v>0</v>
      </c>
      <c r="P161" s="0" t="n">
        <v>4668.46112796508</v>
      </c>
      <c r="Q161" s="0" t="n">
        <v>16530.782454</v>
      </c>
      <c r="R161" s="0" t="n">
        <v>21085.618491</v>
      </c>
      <c r="S161" s="0" t="n">
        <v>4554.836037</v>
      </c>
      <c r="T161" s="0" t="n">
        <v>-113.625090965082</v>
      </c>
      <c r="U161" s="0" t="n">
        <v>16530.782454</v>
      </c>
      <c r="V161" s="0" t="n">
        <v>21085.618491</v>
      </c>
      <c r="W161" s="0" t="n">
        <v>4554.836037</v>
      </c>
      <c r="X161" s="0" t="n">
        <v>0</v>
      </c>
      <c r="Y161" s="306" t="n">
        <v>21085.618491</v>
      </c>
      <c r="Z161" s="0" t="n">
        <v>4554.836037</v>
      </c>
    </row>
    <row r="162" customFormat="false" ht="12.75" hidden="false" customHeight="false" outlineLevel="0" collapsed="false">
      <c r="A162" s="0" t="s">
        <v>2</v>
      </c>
      <c r="B162" s="0" t="s">
        <v>104</v>
      </c>
      <c r="C162" s="0" t="s">
        <v>278</v>
      </c>
      <c r="D162" s="0" t="s">
        <v>102</v>
      </c>
      <c r="E162" s="0" t="n">
        <v>1073</v>
      </c>
      <c r="F162" s="0" t="n">
        <v>431</v>
      </c>
      <c r="G162" s="0" t="s">
        <v>155</v>
      </c>
      <c r="H162" s="0" t="n">
        <v>-5000000</v>
      </c>
      <c r="I162" s="0" t="n">
        <v>2098.300838</v>
      </c>
      <c r="J162" s="0" t="n">
        <v>387.598607</v>
      </c>
      <c r="K162" s="0" t="n">
        <v>388.486572</v>
      </c>
      <c r="L162" s="0" t="n">
        <v>0.937909983761578</v>
      </c>
      <c r="M162" s="0" t="n">
        <v>1968.01730489549</v>
      </c>
      <c r="N162" s="0" t="n">
        <v>-408.941165</v>
      </c>
      <c r="O162" s="0" t="n">
        <v>0</v>
      </c>
      <c r="P162" s="0" t="n">
        <v>1559.07613989549</v>
      </c>
      <c r="Q162" s="0" t="n">
        <v>345582.983038</v>
      </c>
      <c r="R162" s="0" t="n">
        <v>346302.445733</v>
      </c>
      <c r="S162" s="0" t="n">
        <v>719.462694999995</v>
      </c>
      <c r="T162" s="0" t="n">
        <v>-839.61344489549</v>
      </c>
      <c r="U162" s="0" t="n">
        <v>345582.983038</v>
      </c>
      <c r="V162" s="0" t="n">
        <v>346302.445733</v>
      </c>
      <c r="W162" s="0" t="n">
        <v>719.462694999995</v>
      </c>
      <c r="X162" s="0" t="n">
        <v>0</v>
      </c>
      <c r="Y162" s="306" t="n">
        <v>346302.445733</v>
      </c>
      <c r="Z162" s="0" t="n">
        <v>719.462694999995</v>
      </c>
    </row>
    <row r="163" customFormat="false" ht="12.75" hidden="false" customHeight="false" outlineLevel="0" collapsed="false">
      <c r="A163" s="0" t="s">
        <v>2</v>
      </c>
      <c r="B163" s="0" t="s">
        <v>104</v>
      </c>
      <c r="C163" s="0" t="s">
        <v>149</v>
      </c>
      <c r="D163" s="0" t="s">
        <v>150</v>
      </c>
      <c r="E163" s="0" t="n">
        <v>1074</v>
      </c>
      <c r="F163" s="0" t="n">
        <v>530</v>
      </c>
      <c r="G163" s="0" t="s">
        <v>155</v>
      </c>
      <c r="H163" s="0" t="n">
        <v>-10000000</v>
      </c>
      <c r="I163" s="0" t="n">
        <v>4271.056032</v>
      </c>
      <c r="J163" s="0" t="n">
        <v>174.345705</v>
      </c>
      <c r="K163" s="0" t="n">
        <v>175.144971</v>
      </c>
      <c r="L163" s="0" t="n">
        <v>0.988928594563003</v>
      </c>
      <c r="M163" s="0" t="n">
        <v>4223.7694390256</v>
      </c>
      <c r="N163" s="0" t="n">
        <v>-169.80665</v>
      </c>
      <c r="O163" s="0" t="n">
        <v>0</v>
      </c>
      <c r="P163" s="0" t="n">
        <v>4053.9627890256</v>
      </c>
      <c r="Q163" s="0" t="n">
        <v>-2675.786094</v>
      </c>
      <c r="R163" s="0" t="n">
        <v>592.268145</v>
      </c>
      <c r="S163" s="0" t="n">
        <v>3268.054239</v>
      </c>
      <c r="T163" s="0" t="n">
        <v>-785.908550025597</v>
      </c>
      <c r="U163" s="0" t="n">
        <v>-2675.786094</v>
      </c>
      <c r="V163" s="0" t="n">
        <v>592.268145</v>
      </c>
      <c r="W163" s="0" t="n">
        <v>3268.054239</v>
      </c>
      <c r="X163" s="0" t="n">
        <v>0</v>
      </c>
      <c r="Y163" s="306" t="n">
        <v>592.268145</v>
      </c>
      <c r="Z163" s="0" t="n">
        <v>3268.054239</v>
      </c>
    </row>
    <row r="164" customFormat="false" ht="12.75" hidden="false" customHeight="false" outlineLevel="0" collapsed="false">
      <c r="A164" s="0" t="s">
        <v>2</v>
      </c>
      <c r="B164" s="0" t="s">
        <v>104</v>
      </c>
      <c r="C164" s="0" t="s">
        <v>252</v>
      </c>
      <c r="D164" s="0" t="s">
        <v>102</v>
      </c>
      <c r="E164" s="0" t="n">
        <v>1075</v>
      </c>
      <c r="F164" s="0" t="n">
        <v>432</v>
      </c>
      <c r="G164" s="0" t="s">
        <v>155</v>
      </c>
      <c r="H164" s="0" t="n">
        <v>5000000</v>
      </c>
      <c r="I164" s="0" t="n">
        <v>-2237.687618</v>
      </c>
      <c r="J164" s="0" t="n">
        <v>406.24342</v>
      </c>
      <c r="K164" s="0" t="n">
        <v>405.253512</v>
      </c>
      <c r="L164" s="0" t="n">
        <v>-0.66841184114767</v>
      </c>
      <c r="M164" s="0" t="n">
        <v>1495.69690066072</v>
      </c>
      <c r="N164" s="0" t="n">
        <v>584.35248</v>
      </c>
      <c r="O164" s="0" t="n">
        <v>0</v>
      </c>
      <c r="P164" s="0" t="n">
        <v>2080.04938066072</v>
      </c>
      <c r="Q164" s="0" t="n">
        <v>52946.32857</v>
      </c>
      <c r="R164" s="0" t="n">
        <v>55354.900987</v>
      </c>
      <c r="S164" s="0" t="n">
        <v>2408.572417</v>
      </c>
      <c r="T164" s="0" t="n">
        <v>328.523036339279</v>
      </c>
      <c r="U164" s="0" t="n">
        <v>52946.32857</v>
      </c>
      <c r="V164" s="0" t="n">
        <v>55354.900987</v>
      </c>
      <c r="W164" s="0" t="n">
        <v>2408.572417</v>
      </c>
      <c r="X164" s="0" t="n">
        <v>0</v>
      </c>
      <c r="Y164" s="306" t="n">
        <v>55354.900987</v>
      </c>
      <c r="Z164" s="0" t="n">
        <v>2408.572417</v>
      </c>
    </row>
    <row r="165" customFormat="false" ht="12.75" hidden="false" customHeight="false" outlineLevel="0" collapsed="false">
      <c r="A165" s="0" t="s">
        <v>2</v>
      </c>
      <c r="B165" s="0" t="s">
        <v>104</v>
      </c>
      <c r="C165" s="0" t="s">
        <v>159</v>
      </c>
      <c r="D165" s="0" t="s">
        <v>116</v>
      </c>
      <c r="E165" s="0" t="n">
        <v>1276</v>
      </c>
      <c r="F165" s="0" t="n">
        <v>437</v>
      </c>
      <c r="G165" s="0" t="s">
        <v>155</v>
      </c>
      <c r="H165" s="0" t="n">
        <v>-10000000</v>
      </c>
      <c r="I165" s="0" t="n">
        <v>4115.256236</v>
      </c>
      <c r="J165" s="0" t="n">
        <v>59.687085</v>
      </c>
      <c r="K165" s="0" t="n">
        <v>58.647355</v>
      </c>
      <c r="L165" s="0" t="n">
        <v>-0.992731950231957</v>
      </c>
      <c r="M165" s="0" t="n">
        <v>-4085.3463488685</v>
      </c>
      <c r="N165" s="0" t="n">
        <v>-37.410697</v>
      </c>
      <c r="O165" s="0" t="n">
        <v>0</v>
      </c>
      <c r="P165" s="0" t="n">
        <v>-4122.7570458685</v>
      </c>
      <c r="Q165" s="0" t="n">
        <v>58511.381138</v>
      </c>
      <c r="R165" s="0" t="n">
        <v>54040.023373</v>
      </c>
      <c r="S165" s="0" t="n">
        <v>-4471.35776499999</v>
      </c>
      <c r="T165" s="0" t="n">
        <v>-348.60071913149</v>
      </c>
      <c r="U165" s="0" t="n">
        <v>58511.381138</v>
      </c>
      <c r="V165" s="0" t="n">
        <v>54040.023373</v>
      </c>
      <c r="W165" s="0" t="n">
        <v>-4471.35776499999</v>
      </c>
      <c r="X165" s="0" t="n">
        <v>0</v>
      </c>
      <c r="Y165" s="306" t="n">
        <v>54040.023373</v>
      </c>
      <c r="Z165" s="0" t="n">
        <v>-4471.35776499999</v>
      </c>
    </row>
    <row r="166" customFormat="false" ht="12.75" hidden="false" customHeight="false" outlineLevel="0" collapsed="false">
      <c r="A166" s="0" t="s">
        <v>2</v>
      </c>
      <c r="B166" s="0" t="s">
        <v>104</v>
      </c>
      <c r="C166" s="0" t="s">
        <v>162</v>
      </c>
      <c r="D166" s="0" t="s">
        <v>163</v>
      </c>
      <c r="E166" s="0" t="n">
        <v>1277</v>
      </c>
      <c r="F166" s="0" t="n">
        <v>438</v>
      </c>
      <c r="G166" s="0" t="s">
        <v>155</v>
      </c>
      <c r="H166" s="0" t="n">
        <v>-10000000</v>
      </c>
      <c r="I166" s="0" t="n">
        <v>4100.960549</v>
      </c>
      <c r="J166" s="0" t="n">
        <v>27.844761</v>
      </c>
      <c r="K166" s="0" t="n">
        <v>26.791876</v>
      </c>
      <c r="L166" s="0" t="n">
        <v>-1.06995529220847</v>
      </c>
      <c r="M166" s="0" t="n">
        <v>-4387.84444254071</v>
      </c>
      <c r="N166" s="0" t="n">
        <v>-14.268757</v>
      </c>
      <c r="O166" s="0" t="n">
        <v>0</v>
      </c>
      <c r="P166" s="0" t="n">
        <v>-4402.11319954071</v>
      </c>
      <c r="Q166" s="0" t="n">
        <v>42385.496597</v>
      </c>
      <c r="R166" s="0" t="n">
        <v>37830.614318</v>
      </c>
      <c r="S166" s="0" t="n">
        <v>-4554.882279</v>
      </c>
      <c r="T166" s="0" t="n">
        <v>-152.769079459291</v>
      </c>
      <c r="U166" s="0" t="n">
        <v>42385.496597</v>
      </c>
      <c r="V166" s="0" t="n">
        <v>37830.614318</v>
      </c>
      <c r="W166" s="0" t="n">
        <v>-4554.882279</v>
      </c>
      <c r="X166" s="0" t="n">
        <v>0</v>
      </c>
      <c r="Y166" s="306" t="n">
        <v>37830.614318</v>
      </c>
      <c r="Z166" s="0" t="n">
        <v>-4554.882279</v>
      </c>
    </row>
    <row r="167" customFormat="false" ht="12.75" hidden="false" customHeight="false" outlineLevel="0" collapsed="false">
      <c r="A167" s="0" t="s">
        <v>2</v>
      </c>
      <c r="B167" s="0" t="s">
        <v>104</v>
      </c>
      <c r="C167" s="0" t="s">
        <v>171</v>
      </c>
      <c r="D167" s="0" t="s">
        <v>172</v>
      </c>
      <c r="E167" s="0" t="n">
        <v>1278</v>
      </c>
      <c r="F167" s="0" t="n">
        <v>439</v>
      </c>
      <c r="G167" s="0" t="s">
        <v>155</v>
      </c>
      <c r="H167" s="0" t="n">
        <v>-10000000</v>
      </c>
      <c r="I167" s="0" t="n">
        <v>4316.62904</v>
      </c>
      <c r="J167" s="0" t="n">
        <v>240.317605</v>
      </c>
      <c r="K167" s="0" t="n">
        <v>241.097736</v>
      </c>
      <c r="L167" s="0" t="n">
        <v>1.03604097011465</v>
      </c>
      <c r="M167" s="0" t="n">
        <v>4472.20453822666</v>
      </c>
      <c r="N167" s="0" t="n">
        <v>-225.182052</v>
      </c>
      <c r="O167" s="0" t="n">
        <v>0</v>
      </c>
      <c r="P167" s="0" t="n">
        <v>4247.02248622666</v>
      </c>
      <c r="Q167" s="0" t="n">
        <v>120271.555359</v>
      </c>
      <c r="R167" s="0" t="n">
        <v>123249.959028</v>
      </c>
      <c r="S167" s="0" t="n">
        <v>2978.40366899999</v>
      </c>
      <c r="T167" s="0" t="n">
        <v>-1268.61881722667</v>
      </c>
      <c r="U167" s="0" t="n">
        <v>120271.555359</v>
      </c>
      <c r="V167" s="0" t="n">
        <v>123249.959028</v>
      </c>
      <c r="W167" s="0" t="n">
        <v>2978.40366899999</v>
      </c>
      <c r="X167" s="0" t="n">
        <v>0</v>
      </c>
      <c r="Y167" s="306" t="n">
        <v>123249.959028</v>
      </c>
      <c r="Z167" s="0" t="n">
        <v>2978.40366899999</v>
      </c>
    </row>
    <row r="168" customFormat="false" ht="12.75" hidden="false" customHeight="false" outlineLevel="0" collapsed="false">
      <c r="A168" s="0" t="s">
        <v>2</v>
      </c>
      <c r="B168" s="0" t="s">
        <v>104</v>
      </c>
      <c r="C168" s="0" t="s">
        <v>319</v>
      </c>
      <c r="D168" s="0" t="s">
        <v>116</v>
      </c>
      <c r="E168" s="0" t="n">
        <v>1279</v>
      </c>
      <c r="F168" s="0" t="n">
        <v>440</v>
      </c>
      <c r="G168" s="0" t="s">
        <v>155</v>
      </c>
      <c r="H168" s="0" t="n">
        <v>-10000000</v>
      </c>
      <c r="I168" s="0" t="n">
        <v>4162.212351</v>
      </c>
      <c r="J168" s="0" t="n">
        <v>56.724943</v>
      </c>
      <c r="K168" s="0" t="n">
        <v>57.52313</v>
      </c>
      <c r="L168" s="0" t="n">
        <v>0.881321171340501</v>
      </c>
      <c r="M168" s="0" t="n">
        <v>3668.24586455122</v>
      </c>
      <c r="N168" s="0" t="n">
        <v>-46.707169</v>
      </c>
      <c r="O168" s="0" t="n">
        <v>0</v>
      </c>
      <c r="P168" s="0" t="n">
        <v>3621.53869555122</v>
      </c>
      <c r="Q168" s="0" t="n">
        <v>3079.741291</v>
      </c>
      <c r="R168" s="0" t="n">
        <v>6461.308733</v>
      </c>
      <c r="S168" s="0" t="n">
        <v>3381.567442</v>
      </c>
      <c r="T168" s="0" t="n">
        <v>-239.971253551222</v>
      </c>
      <c r="U168" s="0" t="n">
        <v>3079.741291</v>
      </c>
      <c r="V168" s="0" t="n">
        <v>6461.308733</v>
      </c>
      <c r="W168" s="0" t="n">
        <v>3381.567442</v>
      </c>
      <c r="X168" s="0" t="n">
        <v>0</v>
      </c>
      <c r="Y168" s="306" t="n">
        <v>6461.308733</v>
      </c>
      <c r="Z168" s="0" t="n">
        <v>3381.567442</v>
      </c>
    </row>
    <row r="169" customFormat="false" ht="12.75" hidden="false" customHeight="false" outlineLevel="0" collapsed="false">
      <c r="A169" s="0" t="s">
        <v>2</v>
      </c>
      <c r="B169" s="0" t="s">
        <v>104</v>
      </c>
      <c r="C169" s="0" t="s">
        <v>187</v>
      </c>
      <c r="D169" s="0" t="s">
        <v>150</v>
      </c>
      <c r="E169" s="0" t="n">
        <v>1280</v>
      </c>
      <c r="F169" s="0" t="n">
        <v>441</v>
      </c>
      <c r="G169" s="0" t="s">
        <v>155</v>
      </c>
      <c r="H169" s="0" t="n">
        <v>-10000000</v>
      </c>
      <c r="I169" s="0" t="n">
        <v>4129.907487</v>
      </c>
      <c r="J169" s="0" t="n">
        <v>45.778056</v>
      </c>
      <c r="K169" s="0" t="n">
        <v>46.67328</v>
      </c>
      <c r="L169" s="0" t="n">
        <v>1.01829571973582</v>
      </c>
      <c r="M169" s="0" t="n">
        <v>4205.46711691701</v>
      </c>
      <c r="N169" s="0" t="n">
        <v>-36.009082</v>
      </c>
      <c r="O169" s="0" t="n">
        <v>0</v>
      </c>
      <c r="P169" s="0" t="n">
        <v>4169.45803491701</v>
      </c>
      <c r="Q169" s="0" t="n">
        <v>3332.967632</v>
      </c>
      <c r="R169" s="0" t="n">
        <v>7160.290558</v>
      </c>
      <c r="S169" s="0" t="n">
        <v>3827.322926</v>
      </c>
      <c r="T169" s="0" t="n">
        <v>-342.135108917009</v>
      </c>
      <c r="U169" s="0" t="n">
        <v>3332.967632</v>
      </c>
      <c r="V169" s="0" t="n">
        <v>7160.290558</v>
      </c>
      <c r="W169" s="0" t="n">
        <v>3827.322926</v>
      </c>
      <c r="X169" s="0" t="n">
        <v>0</v>
      </c>
      <c r="Y169" s="306" t="n">
        <v>7160.290558</v>
      </c>
      <c r="Z169" s="0" t="n">
        <v>3827.322926</v>
      </c>
    </row>
    <row r="170" customFormat="false" ht="12.75" hidden="false" customHeight="false" outlineLevel="0" collapsed="false">
      <c r="A170" s="0" t="s">
        <v>2</v>
      </c>
      <c r="B170" s="0" t="s">
        <v>104</v>
      </c>
      <c r="C170" s="0" t="s">
        <v>190</v>
      </c>
      <c r="D170" s="0" t="s">
        <v>194</v>
      </c>
      <c r="E170" s="0" t="n">
        <v>1281</v>
      </c>
      <c r="F170" s="0" t="n">
        <v>442</v>
      </c>
      <c r="G170" s="0" t="s">
        <v>155</v>
      </c>
      <c r="H170" s="0" t="n">
        <v>-10000000</v>
      </c>
      <c r="I170" s="0" t="n">
        <v>4207.313435</v>
      </c>
      <c r="J170" s="0" t="n">
        <v>126.472498</v>
      </c>
      <c r="K170" s="0" t="n">
        <v>127.305945</v>
      </c>
      <c r="L170" s="0" t="n">
        <v>0.992003386684421</v>
      </c>
      <c r="M170" s="0" t="n">
        <v>4173.66917636287</v>
      </c>
      <c r="N170" s="0" t="n">
        <v>-112.642748</v>
      </c>
      <c r="O170" s="0" t="n">
        <v>0</v>
      </c>
      <c r="P170" s="0" t="n">
        <v>4061.02642836287</v>
      </c>
      <c r="Q170" s="0" t="n">
        <v>6138.408628</v>
      </c>
      <c r="R170" s="0" t="n">
        <v>9602.827963</v>
      </c>
      <c r="S170" s="0" t="n">
        <v>3464.419335</v>
      </c>
      <c r="T170" s="0" t="n">
        <v>-596.607093362866</v>
      </c>
      <c r="U170" s="0" t="n">
        <v>6138.408628</v>
      </c>
      <c r="V170" s="0" t="n">
        <v>9602.827963</v>
      </c>
      <c r="W170" s="0" t="n">
        <v>3464.419335</v>
      </c>
      <c r="X170" s="0" t="n">
        <v>0</v>
      </c>
      <c r="Y170" s="306" t="n">
        <v>9602.827963</v>
      </c>
      <c r="Z170" s="0" t="n">
        <v>3464.419335</v>
      </c>
    </row>
    <row r="171" customFormat="false" ht="12.75" hidden="false" customHeight="false" outlineLevel="0" collapsed="false">
      <c r="A171" s="0" t="s">
        <v>2</v>
      </c>
      <c r="B171" s="0" t="s">
        <v>104</v>
      </c>
      <c r="C171" s="0" t="s">
        <v>202</v>
      </c>
      <c r="D171" s="0" t="s">
        <v>102</v>
      </c>
      <c r="E171" s="0" t="n">
        <v>1282</v>
      </c>
      <c r="F171" s="0" t="n">
        <v>443</v>
      </c>
      <c r="G171" s="0" t="s">
        <v>155</v>
      </c>
      <c r="H171" s="0" t="n">
        <v>-10000000</v>
      </c>
      <c r="I171" s="0" t="n">
        <v>4153.928882</v>
      </c>
      <c r="J171" s="0" t="n">
        <v>57.715296</v>
      </c>
      <c r="K171" s="0" t="n">
        <v>56.426811</v>
      </c>
      <c r="L171" s="0" t="n">
        <v>-1.29792986319902</v>
      </c>
      <c r="M171" s="0" t="n">
        <v>-5391.50834555271</v>
      </c>
      <c r="N171" s="0" t="n">
        <v>-49.219248</v>
      </c>
      <c r="O171" s="0" t="n">
        <v>0</v>
      </c>
      <c r="P171" s="0" t="n">
        <v>-5440.72759355271</v>
      </c>
      <c r="Q171" s="0" t="n">
        <v>-9724.61598</v>
      </c>
      <c r="R171" s="0" t="n">
        <v>-15198.893865</v>
      </c>
      <c r="S171" s="0" t="n">
        <v>-5474.277885</v>
      </c>
      <c r="T171" s="0" t="n">
        <v>-33.5502914472891</v>
      </c>
      <c r="U171" s="0" t="n">
        <v>-9724.61598</v>
      </c>
      <c r="V171" s="0" t="n">
        <v>-15198.893865</v>
      </c>
      <c r="W171" s="0" t="n">
        <v>-5474.277885</v>
      </c>
      <c r="X171" s="0" t="n">
        <v>0</v>
      </c>
      <c r="Y171" s="306" t="n">
        <v>-15198.893865</v>
      </c>
      <c r="Z171" s="0" t="n">
        <v>-5474.277885</v>
      </c>
    </row>
    <row r="172" customFormat="false" ht="12.75" hidden="false" customHeight="false" outlineLevel="0" collapsed="false">
      <c r="A172" s="0" t="s">
        <v>2</v>
      </c>
      <c r="B172" s="0" t="s">
        <v>104</v>
      </c>
      <c r="C172" s="0" t="s">
        <v>204</v>
      </c>
      <c r="D172" s="0" t="s">
        <v>184</v>
      </c>
      <c r="E172" s="0" t="n">
        <v>1283</v>
      </c>
      <c r="F172" s="0" t="n">
        <v>444</v>
      </c>
      <c r="G172" s="0" t="s">
        <v>155</v>
      </c>
      <c r="H172" s="0" t="n">
        <v>-10000000</v>
      </c>
      <c r="I172" s="0" t="n">
        <v>4112.652366</v>
      </c>
      <c r="J172" s="0" t="n">
        <v>46.75368</v>
      </c>
      <c r="K172" s="0" t="n">
        <v>45.473619</v>
      </c>
      <c r="L172" s="0" t="n">
        <v>-1.31265992198714</v>
      </c>
      <c r="M172" s="0" t="n">
        <v>-5398.51393391377</v>
      </c>
      <c r="N172" s="0" t="n">
        <v>-27.526763</v>
      </c>
      <c r="O172" s="0" t="n">
        <v>0</v>
      </c>
      <c r="P172" s="0" t="n">
        <v>-5426.04069691377</v>
      </c>
      <c r="Q172" s="0" t="n">
        <v>54641.656644</v>
      </c>
      <c r="R172" s="0" t="n">
        <v>49123.22584</v>
      </c>
      <c r="S172" s="0" t="n">
        <v>-5518.430804</v>
      </c>
      <c r="T172" s="0" t="n">
        <v>-92.3901070862357</v>
      </c>
      <c r="U172" s="0" t="n">
        <v>54641.656644</v>
      </c>
      <c r="V172" s="0" t="n">
        <v>49123.22584</v>
      </c>
      <c r="W172" s="0" t="n">
        <v>-5518.430804</v>
      </c>
      <c r="X172" s="0" t="n">
        <v>0</v>
      </c>
      <c r="Y172" s="306" t="n">
        <v>49123.22584</v>
      </c>
      <c r="Z172" s="0" t="n">
        <v>-5518.430804</v>
      </c>
    </row>
    <row r="173" customFormat="false" ht="12.75" hidden="false" customHeight="false" outlineLevel="0" collapsed="false">
      <c r="A173" s="0" t="s">
        <v>2</v>
      </c>
      <c r="B173" s="0" t="s">
        <v>104</v>
      </c>
      <c r="C173" s="0" t="s">
        <v>211</v>
      </c>
      <c r="D173" s="0" t="s">
        <v>172</v>
      </c>
      <c r="E173" s="0" t="n">
        <v>1284</v>
      </c>
      <c r="F173" s="0" t="n">
        <v>445</v>
      </c>
      <c r="G173" s="0" t="s">
        <v>155</v>
      </c>
      <c r="H173" s="0" t="n">
        <v>-10000000</v>
      </c>
      <c r="I173" s="0" t="n">
        <v>4122.565198</v>
      </c>
      <c r="J173" s="0" t="n">
        <v>26.855528</v>
      </c>
      <c r="K173" s="0" t="n">
        <v>25.189298</v>
      </c>
      <c r="L173" s="0" t="n">
        <v>-1.73138710360281</v>
      </c>
      <c r="M173" s="0" t="n">
        <v>-7137.75621757897</v>
      </c>
      <c r="N173" s="0" t="n">
        <v>-19.749562</v>
      </c>
      <c r="O173" s="0" t="n">
        <v>0</v>
      </c>
      <c r="P173" s="0" t="n">
        <v>-7157.50577957897</v>
      </c>
      <c r="Q173" s="0" t="n">
        <v>7976.00711</v>
      </c>
      <c r="R173" s="0" t="n">
        <v>813.525986</v>
      </c>
      <c r="S173" s="0" t="n">
        <v>-7162.481124</v>
      </c>
      <c r="T173" s="0" t="n">
        <v>-4.97534442103461</v>
      </c>
      <c r="U173" s="0" t="n">
        <v>7976.00711</v>
      </c>
      <c r="V173" s="0" t="n">
        <v>813.525986</v>
      </c>
      <c r="W173" s="0" t="n">
        <v>-7162.481124</v>
      </c>
      <c r="X173" s="0" t="n">
        <v>0</v>
      </c>
      <c r="Y173" s="306" t="n">
        <v>813.525986</v>
      </c>
      <c r="Z173" s="0" t="n">
        <v>-7162.481124</v>
      </c>
    </row>
    <row r="174" customFormat="false" ht="12.75" hidden="false" customHeight="false" outlineLevel="0" collapsed="false">
      <c r="A174" s="0" t="s">
        <v>2</v>
      </c>
      <c r="B174" s="0" t="s">
        <v>104</v>
      </c>
      <c r="C174" s="0" t="s">
        <v>231</v>
      </c>
      <c r="D174" s="0" t="s">
        <v>184</v>
      </c>
      <c r="E174" s="0" t="n">
        <v>1285</v>
      </c>
      <c r="F174" s="0" t="n">
        <v>446</v>
      </c>
      <c r="G174" s="0" t="s">
        <v>155</v>
      </c>
      <c r="H174" s="0" t="n">
        <v>-10000000</v>
      </c>
      <c r="I174" s="0" t="n">
        <v>4132.925734</v>
      </c>
      <c r="J174" s="0" t="n">
        <v>119.569832</v>
      </c>
      <c r="K174" s="0" t="n">
        <v>120.42295</v>
      </c>
      <c r="L174" s="0" t="n">
        <v>1.02739912869576</v>
      </c>
      <c r="M174" s="0" t="n">
        <v>4246.16429807588</v>
      </c>
      <c r="N174" s="0" t="n">
        <v>-51.366719</v>
      </c>
      <c r="O174" s="0" t="n">
        <v>0</v>
      </c>
      <c r="P174" s="0" t="n">
        <v>4194.79757907588</v>
      </c>
      <c r="Q174" s="0" t="n">
        <v>274850.213975</v>
      </c>
      <c r="R174" s="0" t="n">
        <v>278088.72976</v>
      </c>
      <c r="S174" s="0" t="n">
        <v>3238.515785</v>
      </c>
      <c r="T174" s="0" t="n">
        <v>-956.281794075888</v>
      </c>
      <c r="U174" s="0" t="n">
        <v>274850.213975</v>
      </c>
      <c r="V174" s="0" t="n">
        <v>278088.72976</v>
      </c>
      <c r="W174" s="0" t="n">
        <v>3238.515785</v>
      </c>
      <c r="X174" s="0" t="n">
        <v>0</v>
      </c>
      <c r="Y174" s="306" t="n">
        <v>278088.72976</v>
      </c>
      <c r="Z174" s="0" t="n">
        <v>3238.515785</v>
      </c>
    </row>
    <row r="175" customFormat="false" ht="12.75" hidden="false" customHeight="false" outlineLevel="0" collapsed="false">
      <c r="A175" s="0" t="s">
        <v>2</v>
      </c>
      <c r="B175" s="0" t="s">
        <v>104</v>
      </c>
      <c r="C175" s="0" t="s">
        <v>233</v>
      </c>
      <c r="D175" s="0" t="s">
        <v>102</v>
      </c>
      <c r="E175" s="0" t="n">
        <v>1286</v>
      </c>
      <c r="F175" s="0" t="n">
        <v>447</v>
      </c>
      <c r="G175" s="0" t="s">
        <v>155</v>
      </c>
      <c r="H175" s="0" t="n">
        <v>-10000000</v>
      </c>
      <c r="I175" s="0" t="n">
        <v>4094.027108</v>
      </c>
      <c r="J175" s="0" t="n">
        <v>20.88088</v>
      </c>
      <c r="K175" s="0" t="n">
        <v>19.835605</v>
      </c>
      <c r="L175" s="0" t="n">
        <v>-1.07438250833024</v>
      </c>
      <c r="M175" s="0" t="n">
        <v>-4398.55111346505</v>
      </c>
      <c r="N175" s="0" t="n">
        <v>-9.452178</v>
      </c>
      <c r="O175" s="0" t="n">
        <v>0</v>
      </c>
      <c r="P175" s="0" t="n">
        <v>-4408.00329146505</v>
      </c>
      <c r="Q175" s="0" t="n">
        <v>38359.646481</v>
      </c>
      <c r="R175" s="0" t="n">
        <v>33825.052901</v>
      </c>
      <c r="S175" s="0" t="n">
        <v>-4534.59358</v>
      </c>
      <c r="T175" s="0" t="n">
        <v>-126.590288534951</v>
      </c>
      <c r="U175" s="0" t="n">
        <v>38359.646481</v>
      </c>
      <c r="V175" s="0" t="n">
        <v>33825.052901</v>
      </c>
      <c r="W175" s="0" t="n">
        <v>-4534.59358</v>
      </c>
      <c r="X175" s="0" t="n">
        <v>0</v>
      </c>
      <c r="Y175" s="306" t="n">
        <v>33825.052901</v>
      </c>
      <c r="Z175" s="0" t="n">
        <v>-4534.59358</v>
      </c>
    </row>
    <row r="176" customFormat="false" ht="12.75" hidden="false" customHeight="false" outlineLevel="0" collapsed="false">
      <c r="A176" s="0" t="s">
        <v>2</v>
      </c>
      <c r="B176" s="0" t="s">
        <v>104</v>
      </c>
      <c r="C176" s="0" t="s">
        <v>226</v>
      </c>
      <c r="D176" s="0" t="s">
        <v>102</v>
      </c>
      <c r="E176" s="0" t="n">
        <v>1287</v>
      </c>
      <c r="F176" s="0" t="n">
        <v>448</v>
      </c>
      <c r="G176" s="0" t="s">
        <v>155</v>
      </c>
      <c r="H176" s="0" t="n">
        <v>-10000000</v>
      </c>
      <c r="I176" s="0" t="n">
        <v>4148.043203</v>
      </c>
      <c r="J176" s="0" t="n">
        <v>81.634043</v>
      </c>
      <c r="K176" s="0" t="n">
        <v>80.341686</v>
      </c>
      <c r="L176" s="0" t="n">
        <v>-1.26686084136113</v>
      </c>
      <c r="M176" s="0" t="n">
        <v>-5254.9935021549</v>
      </c>
      <c r="N176" s="0" t="n">
        <v>-66.59566</v>
      </c>
      <c r="O176" s="0" t="n">
        <v>0</v>
      </c>
      <c r="P176" s="0" t="n">
        <v>-5321.5891621549</v>
      </c>
      <c r="Q176" s="0" t="n">
        <v>6945.2713</v>
      </c>
      <c r="R176" s="0" t="n">
        <v>1451.23112</v>
      </c>
      <c r="S176" s="0" t="n">
        <v>-5494.04018</v>
      </c>
      <c r="T176" s="0" t="n">
        <v>-172.451017845096</v>
      </c>
      <c r="U176" s="0" t="n">
        <v>6945.2713</v>
      </c>
      <c r="V176" s="0" t="n">
        <v>1451.23112</v>
      </c>
      <c r="W176" s="0" t="n">
        <v>-5494.04018</v>
      </c>
      <c r="X176" s="0" t="n">
        <v>0</v>
      </c>
      <c r="Y176" s="306" t="n">
        <v>1451.23112</v>
      </c>
      <c r="Z176" s="0" t="n">
        <v>-5494.04018</v>
      </c>
    </row>
    <row r="177" customFormat="false" ht="12.75" hidden="false" customHeight="false" outlineLevel="0" collapsed="false">
      <c r="A177" s="0" t="s">
        <v>2</v>
      </c>
      <c r="B177" s="0" t="s">
        <v>104</v>
      </c>
      <c r="C177" s="0" t="s">
        <v>114</v>
      </c>
      <c r="D177" s="0" t="s">
        <v>116</v>
      </c>
      <c r="E177" s="0" t="n">
        <v>1288</v>
      </c>
      <c r="F177" s="0" t="n">
        <v>449</v>
      </c>
      <c r="G177" s="0" t="s">
        <v>155</v>
      </c>
      <c r="H177" s="0" t="n">
        <v>-10000000</v>
      </c>
      <c r="I177" s="0" t="n">
        <v>4199.597342</v>
      </c>
      <c r="J177" s="0" t="n">
        <v>135.456388</v>
      </c>
      <c r="K177" s="0" t="n">
        <v>134.132515</v>
      </c>
      <c r="L177" s="0" t="n">
        <v>-1.18789672733651</v>
      </c>
      <c r="M177" s="0" t="n">
        <v>-4988.68793869289</v>
      </c>
      <c r="N177" s="0" t="n">
        <v>-106.451968</v>
      </c>
      <c r="O177" s="0" t="n">
        <v>0</v>
      </c>
      <c r="P177" s="0" t="n">
        <v>-5095.13990669289</v>
      </c>
      <c r="Q177" s="0" t="n">
        <v>84726.176655</v>
      </c>
      <c r="R177" s="0" t="n">
        <v>79191.978369</v>
      </c>
      <c r="S177" s="0" t="n">
        <v>-5534.198286</v>
      </c>
      <c r="T177" s="0" t="n">
        <v>-439.058379307108</v>
      </c>
      <c r="U177" s="0" t="n">
        <v>84726.176655</v>
      </c>
      <c r="V177" s="0" t="n">
        <v>79191.978369</v>
      </c>
      <c r="W177" s="0" t="n">
        <v>-5534.198286</v>
      </c>
      <c r="X177" s="0" t="n">
        <v>0</v>
      </c>
      <c r="Y177" s="306" t="n">
        <v>79191.978369</v>
      </c>
      <c r="Z177" s="0" t="n">
        <v>-5534.198286</v>
      </c>
    </row>
    <row r="178" customFormat="false" ht="12.75" hidden="false" customHeight="false" outlineLevel="0" collapsed="false">
      <c r="A178" s="0" t="s">
        <v>2</v>
      </c>
      <c r="B178" s="0" t="s">
        <v>104</v>
      </c>
      <c r="C178" s="0" t="s">
        <v>237</v>
      </c>
      <c r="D178" s="0" t="s">
        <v>172</v>
      </c>
      <c r="E178" s="0" t="n">
        <v>1289</v>
      </c>
      <c r="F178" s="0" t="n">
        <v>450</v>
      </c>
      <c r="G178" s="0" t="s">
        <v>155</v>
      </c>
      <c r="H178" s="0" t="n">
        <v>-10000000</v>
      </c>
      <c r="I178" s="0" t="n">
        <v>4124.179857</v>
      </c>
      <c r="J178" s="0" t="n">
        <v>79.636978</v>
      </c>
      <c r="K178" s="0" t="n">
        <v>78.595147</v>
      </c>
      <c r="L178" s="0" t="n">
        <v>-0.946360460230139</v>
      </c>
      <c r="M178" s="0" t="n">
        <v>-3902.96074754239</v>
      </c>
      <c r="N178" s="0" t="n">
        <v>-44.518879</v>
      </c>
      <c r="O178" s="0" t="n">
        <v>0</v>
      </c>
      <c r="P178" s="0" t="n">
        <v>-3947.47962654239</v>
      </c>
      <c r="Q178" s="0" t="n">
        <v>117123.205103</v>
      </c>
      <c r="R178" s="0" t="n">
        <v>112661.49801</v>
      </c>
      <c r="S178" s="0" t="n">
        <v>-4461.707093</v>
      </c>
      <c r="T178" s="0" t="n">
        <v>-514.227466457614</v>
      </c>
      <c r="U178" s="0" t="n">
        <v>117123.205103</v>
      </c>
      <c r="V178" s="0" t="n">
        <v>112661.49801</v>
      </c>
      <c r="W178" s="0" t="n">
        <v>-4461.707093</v>
      </c>
      <c r="X178" s="0" t="n">
        <v>0</v>
      </c>
      <c r="Y178" s="306" t="n">
        <v>112661.49801</v>
      </c>
      <c r="Z178" s="0" t="n">
        <v>-4461.707093</v>
      </c>
    </row>
    <row r="179" customFormat="false" ht="12.75" hidden="false" customHeight="false" outlineLevel="0" collapsed="false">
      <c r="A179" s="0" t="s">
        <v>2</v>
      </c>
      <c r="B179" s="0" t="s">
        <v>104</v>
      </c>
      <c r="C179" s="0" t="s">
        <v>241</v>
      </c>
      <c r="D179" s="0" t="s">
        <v>102</v>
      </c>
      <c r="E179" s="0" t="n">
        <v>1290</v>
      </c>
      <c r="F179" s="0" t="n">
        <v>451</v>
      </c>
      <c r="G179" s="0" t="s">
        <v>155</v>
      </c>
      <c r="H179" s="0" t="n">
        <v>-10000000</v>
      </c>
      <c r="I179" s="0" t="n">
        <v>4145.318169</v>
      </c>
      <c r="J179" s="0" t="n">
        <v>58.691791</v>
      </c>
      <c r="K179" s="0" t="n">
        <v>59.579452</v>
      </c>
      <c r="L179" s="0" t="n">
        <v>1.02204735199403</v>
      </c>
      <c r="M179" s="0" t="n">
        <v>4236.71145779919</v>
      </c>
      <c r="N179" s="0" t="n">
        <v>-48.977536</v>
      </c>
      <c r="O179" s="0" t="n">
        <v>0</v>
      </c>
      <c r="P179" s="0" t="n">
        <v>4187.73392179919</v>
      </c>
      <c r="Q179" s="0" t="n">
        <v>-5583.01074</v>
      </c>
      <c r="R179" s="0" t="n">
        <v>-1792.880828</v>
      </c>
      <c r="S179" s="0" t="n">
        <v>3790.129912</v>
      </c>
      <c r="T179" s="0" t="n">
        <v>-397.604009799194</v>
      </c>
      <c r="U179" s="0" t="n">
        <v>-5583.01074</v>
      </c>
      <c r="V179" s="0" t="n">
        <v>-1792.880828</v>
      </c>
      <c r="W179" s="0" t="n">
        <v>3790.129912</v>
      </c>
      <c r="X179" s="0" t="n">
        <v>0</v>
      </c>
      <c r="Y179" s="306" t="n">
        <v>-1792.880828</v>
      </c>
      <c r="Z179" s="0" t="n">
        <v>3790.129912</v>
      </c>
    </row>
    <row r="180" customFormat="false" ht="12.75" hidden="false" customHeight="false" outlineLevel="0" collapsed="false">
      <c r="A180" s="0" t="s">
        <v>2</v>
      </c>
      <c r="B180" s="0" t="s">
        <v>104</v>
      </c>
      <c r="C180" s="0" t="s">
        <v>242</v>
      </c>
      <c r="D180" s="0" t="s">
        <v>102</v>
      </c>
      <c r="E180" s="0" t="n">
        <v>1291</v>
      </c>
      <c r="F180" s="0" t="n">
        <v>452</v>
      </c>
      <c r="G180" s="0" t="s">
        <v>155</v>
      </c>
      <c r="H180" s="0" t="n">
        <v>-10000000</v>
      </c>
      <c r="I180" s="0" t="n">
        <v>4170.338534</v>
      </c>
      <c r="J180" s="0" t="n">
        <v>42.774263</v>
      </c>
      <c r="K180" s="0" t="n">
        <v>41.485942</v>
      </c>
      <c r="L180" s="0" t="n">
        <v>-1.33099800872685</v>
      </c>
      <c r="M180" s="0" t="n">
        <v>-5550.71228447084</v>
      </c>
      <c r="N180" s="0" t="n">
        <v>-58.62847</v>
      </c>
      <c r="O180" s="0" t="n">
        <v>0</v>
      </c>
      <c r="P180" s="0" t="n">
        <v>-5609.34075447084</v>
      </c>
      <c r="Q180" s="0" t="n">
        <v>-138158.729614</v>
      </c>
      <c r="R180" s="0" t="n">
        <v>-143581.276824</v>
      </c>
      <c r="S180" s="0" t="n">
        <v>-5422.54720999999</v>
      </c>
      <c r="T180" s="0" t="n">
        <v>186.793544470846</v>
      </c>
      <c r="U180" s="0" t="n">
        <v>-138158.729614</v>
      </c>
      <c r="V180" s="0" t="n">
        <v>-143581.276824</v>
      </c>
      <c r="W180" s="0" t="n">
        <v>-5422.54720999999</v>
      </c>
      <c r="X180" s="0" t="n">
        <v>0</v>
      </c>
      <c r="Y180" s="306" t="n">
        <v>-143581.276824</v>
      </c>
      <c r="Z180" s="0" t="n">
        <v>-5422.54720999999</v>
      </c>
    </row>
    <row r="181" customFormat="false" ht="12.75" hidden="false" customHeight="false" outlineLevel="0" collapsed="false">
      <c r="A181" s="0" t="s">
        <v>2</v>
      </c>
      <c r="B181" s="0" t="s">
        <v>104</v>
      </c>
      <c r="C181" s="0" t="s">
        <v>243</v>
      </c>
      <c r="D181" s="0" t="s">
        <v>172</v>
      </c>
      <c r="E181" s="0" t="n">
        <v>1292</v>
      </c>
      <c r="F181" s="0" t="n">
        <v>453</v>
      </c>
      <c r="G181" s="0" t="s">
        <v>155</v>
      </c>
      <c r="H181" s="0" t="n">
        <v>-10000000</v>
      </c>
      <c r="I181" s="0" t="n">
        <v>4181.851474</v>
      </c>
      <c r="J181" s="0" t="n">
        <v>69.685347</v>
      </c>
      <c r="K181" s="0" t="n">
        <v>68.385188</v>
      </c>
      <c r="L181" s="0" t="n">
        <v>-1.28466475651812</v>
      </c>
      <c r="M181" s="0" t="n">
        <v>-5372.27720564115</v>
      </c>
      <c r="N181" s="0" t="n">
        <v>-66.905121</v>
      </c>
      <c r="O181" s="0" t="n">
        <v>0</v>
      </c>
      <c r="P181" s="0" t="n">
        <v>-5439.18232664115</v>
      </c>
      <c r="Q181" s="0" t="n">
        <v>-43693.03162</v>
      </c>
      <c r="R181" s="0" t="n">
        <v>-49168.64456</v>
      </c>
      <c r="S181" s="0" t="n">
        <v>-5475.61294</v>
      </c>
      <c r="T181" s="0" t="n">
        <v>-36.4306133588498</v>
      </c>
      <c r="U181" s="0" t="n">
        <v>-43693.03162</v>
      </c>
      <c r="V181" s="0" t="n">
        <v>-49168.64456</v>
      </c>
      <c r="W181" s="0" t="n">
        <v>-5475.61294</v>
      </c>
      <c r="X181" s="0" t="n">
        <v>0</v>
      </c>
      <c r="Y181" s="306" t="n">
        <v>-49168.64456</v>
      </c>
      <c r="Z181" s="0" t="n">
        <v>-5475.61294</v>
      </c>
    </row>
    <row r="182" customFormat="false" ht="12.75" hidden="false" customHeight="false" outlineLevel="0" collapsed="false">
      <c r="A182" s="0" t="s">
        <v>2</v>
      </c>
      <c r="B182" s="0" t="s">
        <v>104</v>
      </c>
      <c r="C182" s="0" t="s">
        <v>244</v>
      </c>
      <c r="D182" s="0" t="s">
        <v>172</v>
      </c>
      <c r="E182" s="0" t="n">
        <v>1293</v>
      </c>
      <c r="F182" s="0" t="n">
        <v>454</v>
      </c>
      <c r="G182" s="0" t="s">
        <v>155</v>
      </c>
      <c r="H182" s="0" t="n">
        <v>-10000000</v>
      </c>
      <c r="I182" s="0" t="n">
        <v>4365.635898</v>
      </c>
      <c r="J182" s="0" t="n">
        <v>240.364389</v>
      </c>
      <c r="K182" s="0" t="n">
        <v>241.206745</v>
      </c>
      <c r="L182" s="0" t="n">
        <v>1.10550927120437</v>
      </c>
      <c r="M182" s="0" t="n">
        <v>4826.25095994162</v>
      </c>
      <c r="N182" s="0" t="n">
        <v>-240.30007</v>
      </c>
      <c r="O182" s="0" t="n">
        <v>0</v>
      </c>
      <c r="P182" s="0" t="n">
        <v>4585.95088994162</v>
      </c>
      <c r="Q182" s="0" t="n">
        <v>100341.810801</v>
      </c>
      <c r="R182" s="0" t="n">
        <v>103572.077971</v>
      </c>
      <c r="S182" s="0" t="n">
        <v>3230.26717000001</v>
      </c>
      <c r="T182" s="0" t="n">
        <v>-1355.68371994161</v>
      </c>
      <c r="U182" s="0" t="n">
        <v>100341.810801</v>
      </c>
      <c r="V182" s="0" t="n">
        <v>103572.077971</v>
      </c>
      <c r="W182" s="0" t="n">
        <v>3230.26717000001</v>
      </c>
      <c r="X182" s="0" t="n">
        <v>0</v>
      </c>
      <c r="Y182" s="306" t="n">
        <v>103572.077971</v>
      </c>
      <c r="Z182" s="0" t="n">
        <v>3230.26717000001</v>
      </c>
    </row>
    <row r="183" customFormat="false" ht="12.75" hidden="false" customHeight="false" outlineLevel="0" collapsed="false">
      <c r="A183" s="0" t="s">
        <v>2</v>
      </c>
      <c r="B183" s="0" t="s">
        <v>104</v>
      </c>
      <c r="C183" s="0" t="s">
        <v>246</v>
      </c>
      <c r="D183" s="0" t="s">
        <v>172</v>
      </c>
      <c r="E183" s="0" t="n">
        <v>1294</v>
      </c>
      <c r="F183" s="0" t="n">
        <v>455</v>
      </c>
      <c r="G183" s="0" t="s">
        <v>155</v>
      </c>
      <c r="H183" s="0" t="n">
        <v>-10000000</v>
      </c>
      <c r="I183" s="0" t="n">
        <v>4332.03172</v>
      </c>
      <c r="J183" s="0" t="n">
        <v>63.967318</v>
      </c>
      <c r="K183" s="0" t="n">
        <v>64.766099</v>
      </c>
      <c r="L183" s="0" t="n">
        <v>0.900496550158273</v>
      </c>
      <c r="M183" s="0" t="n">
        <v>3900.97961903621</v>
      </c>
      <c r="N183" s="0" t="n">
        <v>-137.770017</v>
      </c>
      <c r="O183" s="0" t="n">
        <v>0</v>
      </c>
      <c r="P183" s="0" t="n">
        <v>3763.20960203621</v>
      </c>
      <c r="Q183" s="0" t="n">
        <v>-441946.29614</v>
      </c>
      <c r="R183" s="0" t="n">
        <v>-437942.492186</v>
      </c>
      <c r="S183" s="0" t="n">
        <v>4003.803954</v>
      </c>
      <c r="T183" s="0" t="n">
        <v>240.594351963791</v>
      </c>
      <c r="U183" s="0" t="n">
        <v>-441946.29614</v>
      </c>
      <c r="V183" s="0" t="n">
        <v>-437942.492186</v>
      </c>
      <c r="W183" s="0" t="n">
        <v>4003.803954</v>
      </c>
      <c r="X183" s="0" t="n">
        <v>0</v>
      </c>
      <c r="Y183" s="306" t="n">
        <v>-437942.492186</v>
      </c>
      <c r="Z183" s="0" t="n">
        <v>4003.803954</v>
      </c>
    </row>
    <row r="184" customFormat="false" ht="12.75" hidden="false" customHeight="false" outlineLevel="0" collapsed="false">
      <c r="A184" s="0" t="s">
        <v>2</v>
      </c>
      <c r="B184" s="0" t="s">
        <v>104</v>
      </c>
      <c r="C184" s="0" t="s">
        <v>247</v>
      </c>
      <c r="D184" s="0" t="s">
        <v>172</v>
      </c>
      <c r="E184" s="0" t="n">
        <v>1295</v>
      </c>
      <c r="F184" s="0" t="n">
        <v>456</v>
      </c>
      <c r="G184" s="0" t="s">
        <v>155</v>
      </c>
      <c r="H184" s="0" t="n">
        <v>-10000000</v>
      </c>
      <c r="I184" s="0" t="n">
        <v>4165.69575</v>
      </c>
      <c r="J184" s="0" t="n">
        <v>135.563774</v>
      </c>
      <c r="K184" s="0" t="n">
        <v>136.41019</v>
      </c>
      <c r="L184" s="0" t="n">
        <v>1.02375601971307</v>
      </c>
      <c r="M184" s="0" t="n">
        <v>4264.65610035565</v>
      </c>
      <c r="N184" s="0" t="n">
        <v>-75.676748</v>
      </c>
      <c r="O184" s="0" t="n">
        <v>0</v>
      </c>
      <c r="P184" s="0" t="n">
        <v>4188.97935235565</v>
      </c>
      <c r="Q184" s="0" t="n">
        <v>236308.045798</v>
      </c>
      <c r="R184" s="0" t="n">
        <v>239540.778294</v>
      </c>
      <c r="S184" s="0" t="n">
        <v>3232.73249599998</v>
      </c>
      <c r="T184" s="0" t="n">
        <v>-956.246856355668</v>
      </c>
      <c r="U184" s="0" t="n">
        <v>236308.045798</v>
      </c>
      <c r="V184" s="0" t="n">
        <v>239540.778294</v>
      </c>
      <c r="W184" s="0" t="n">
        <v>3232.73249599998</v>
      </c>
      <c r="X184" s="0" t="n">
        <v>0</v>
      </c>
      <c r="Y184" s="306" t="n">
        <v>239540.778294</v>
      </c>
      <c r="Z184" s="0" t="n">
        <v>3232.73249599998</v>
      </c>
    </row>
    <row r="185" customFormat="false" ht="12.75" hidden="false" customHeight="false" outlineLevel="0" collapsed="false">
      <c r="A185" s="0" t="s">
        <v>2</v>
      </c>
      <c r="B185" s="0" t="s">
        <v>104</v>
      </c>
      <c r="C185" s="0" t="s">
        <v>251</v>
      </c>
      <c r="D185" s="0" t="s">
        <v>116</v>
      </c>
      <c r="E185" s="0" t="n">
        <v>1296</v>
      </c>
      <c r="F185" s="0" t="n">
        <v>457</v>
      </c>
      <c r="G185" s="0" t="s">
        <v>155</v>
      </c>
      <c r="H185" s="0" t="n">
        <v>-10000000</v>
      </c>
      <c r="I185" s="0" t="n">
        <v>4242.036526</v>
      </c>
      <c r="J185" s="0" t="n">
        <v>135.51767</v>
      </c>
      <c r="K185" s="0" t="n">
        <v>136.36385</v>
      </c>
      <c r="L185" s="0" t="n">
        <v>1.01462304867679</v>
      </c>
      <c r="M185" s="0" t="n">
        <v>4304.06803260843</v>
      </c>
      <c r="N185" s="0" t="n">
        <v>-111.438371</v>
      </c>
      <c r="O185" s="0" t="n">
        <v>0</v>
      </c>
      <c r="P185" s="0" t="n">
        <v>4192.62966160843</v>
      </c>
      <c r="Q185" s="0" t="n">
        <v>84068.221745</v>
      </c>
      <c r="R185" s="0" t="n">
        <v>87446.703404</v>
      </c>
      <c r="S185" s="0" t="n">
        <v>3378.481659</v>
      </c>
      <c r="T185" s="0" t="n">
        <v>-814.148002608436</v>
      </c>
      <c r="U185" s="0" t="n">
        <v>84068.221745</v>
      </c>
      <c r="V185" s="0" t="n">
        <v>87446.703404</v>
      </c>
      <c r="W185" s="0" t="n">
        <v>3378.481659</v>
      </c>
      <c r="X185" s="0" t="n">
        <v>0</v>
      </c>
      <c r="Y185" s="306" t="n">
        <v>87446.703404</v>
      </c>
      <c r="Z185" s="0" t="n">
        <v>3378.481659</v>
      </c>
    </row>
    <row r="186" customFormat="false" ht="12.75" hidden="false" customHeight="false" outlineLevel="0" collapsed="false">
      <c r="A186" s="0" t="s">
        <v>2</v>
      </c>
      <c r="B186" s="0" t="s">
        <v>104</v>
      </c>
      <c r="C186" s="0" t="s">
        <v>248</v>
      </c>
      <c r="D186" s="0" t="s">
        <v>172</v>
      </c>
      <c r="E186" s="0" t="n">
        <v>1297</v>
      </c>
      <c r="F186" s="0" t="n">
        <v>458</v>
      </c>
      <c r="G186" s="0" t="s">
        <v>155</v>
      </c>
      <c r="H186" s="0" t="n">
        <v>-10000000</v>
      </c>
      <c r="I186" s="0" t="n">
        <v>4684.453674</v>
      </c>
      <c r="J186" s="0" t="n">
        <v>270.461782</v>
      </c>
      <c r="K186" s="0" t="n">
        <v>271.028055</v>
      </c>
      <c r="L186" s="0" t="n">
        <v>0.491576447801679</v>
      </c>
      <c r="M186" s="0" t="n">
        <v>2302.76709695644</v>
      </c>
      <c r="N186" s="0" t="n">
        <v>-442.572479</v>
      </c>
      <c r="O186" s="0" t="n">
        <v>0</v>
      </c>
      <c r="P186" s="0" t="n">
        <v>1860.19461795644</v>
      </c>
      <c r="Q186" s="0" t="n">
        <v>-566796.209652</v>
      </c>
      <c r="R186" s="0" t="n">
        <v>-564361.398371</v>
      </c>
      <c r="S186" s="0" t="n">
        <v>2434.81128100003</v>
      </c>
      <c r="T186" s="0" t="n">
        <v>574.616663043588</v>
      </c>
      <c r="U186" s="0" t="n">
        <v>-566796.209652</v>
      </c>
      <c r="V186" s="0" t="n">
        <v>-564361.398371</v>
      </c>
      <c r="W186" s="0" t="n">
        <v>2434.81128100003</v>
      </c>
      <c r="X186" s="0" t="n">
        <v>0</v>
      </c>
      <c r="Y186" s="306" t="n">
        <v>-564361.398371</v>
      </c>
      <c r="Z186" s="0" t="n">
        <v>2434.81128100003</v>
      </c>
    </row>
    <row r="187" customFormat="false" ht="12.75" hidden="false" customHeight="false" outlineLevel="0" collapsed="false">
      <c r="A187" s="0" t="s">
        <v>2</v>
      </c>
      <c r="B187" s="0" t="s">
        <v>104</v>
      </c>
      <c r="C187" s="0" t="s">
        <v>252</v>
      </c>
      <c r="D187" s="0" t="s">
        <v>102</v>
      </c>
      <c r="E187" s="0" t="n">
        <v>1298</v>
      </c>
      <c r="F187" s="0" t="n">
        <v>459</v>
      </c>
      <c r="G187" s="0" t="s">
        <v>155</v>
      </c>
      <c r="H187" s="0" t="n">
        <v>-10000000</v>
      </c>
      <c r="I187" s="0" t="n">
        <v>4406.432724</v>
      </c>
      <c r="J187" s="0" t="n">
        <v>406.496898</v>
      </c>
      <c r="K187" s="0" t="n">
        <v>405.252166</v>
      </c>
      <c r="L187" s="0" t="n">
        <v>-0.566349847390452</v>
      </c>
      <c r="M187" s="0" t="n">
        <v>-2495.5825007737</v>
      </c>
      <c r="N187" s="0" t="n">
        <v>-424.546168</v>
      </c>
      <c r="O187" s="0" t="n">
        <v>0</v>
      </c>
      <c r="P187" s="0" t="n">
        <v>-2920.1286687737</v>
      </c>
      <c r="Q187" s="0" t="n">
        <v>213134.172656</v>
      </c>
      <c r="R187" s="0" t="n">
        <v>208381.31622</v>
      </c>
      <c r="S187" s="0" t="n">
        <v>-4752.856436</v>
      </c>
      <c r="T187" s="0" t="n">
        <v>-1832.72776722631</v>
      </c>
      <c r="U187" s="0" t="n">
        <v>213134.172656</v>
      </c>
      <c r="V187" s="0" t="n">
        <v>208381.31622</v>
      </c>
      <c r="W187" s="0" t="n">
        <v>-4752.856436</v>
      </c>
      <c r="X187" s="0" t="n">
        <v>0</v>
      </c>
      <c r="Y187" s="306" t="n">
        <v>208381.31622</v>
      </c>
      <c r="Z187" s="0" t="n">
        <v>-4752.856436</v>
      </c>
    </row>
    <row r="188" customFormat="false" ht="12.75" hidden="false" customHeight="false" outlineLevel="0" collapsed="false">
      <c r="A188" s="0" t="s">
        <v>2</v>
      </c>
      <c r="B188" s="0" t="s">
        <v>104</v>
      </c>
      <c r="C188" s="0" t="s">
        <v>253</v>
      </c>
      <c r="D188" s="0" t="s">
        <v>102</v>
      </c>
      <c r="E188" s="0" t="n">
        <v>1299</v>
      </c>
      <c r="F188" s="0" t="n">
        <v>460</v>
      </c>
      <c r="G188" s="0" t="s">
        <v>155</v>
      </c>
      <c r="H188" s="0" t="n">
        <v>-10000000</v>
      </c>
      <c r="I188" s="0" t="n">
        <v>4170.852567</v>
      </c>
      <c r="J188" s="0" t="n">
        <v>82.634323</v>
      </c>
      <c r="K188" s="0" t="n">
        <v>81.585268</v>
      </c>
      <c r="L188" s="0" t="n">
        <v>-0.944517011978612</v>
      </c>
      <c r="M188" s="0" t="n">
        <v>-3939.44120398616</v>
      </c>
      <c r="N188" s="0" t="n">
        <v>-64.808245</v>
      </c>
      <c r="O188" s="0" t="n">
        <v>0</v>
      </c>
      <c r="P188" s="0" t="n">
        <v>-4004.24944898616</v>
      </c>
      <c r="Q188" s="0" t="n">
        <v>32195.778381</v>
      </c>
      <c r="R188" s="0" t="n">
        <v>27762.484145</v>
      </c>
      <c r="S188" s="0" t="n">
        <v>-4433.294236</v>
      </c>
      <c r="T188" s="0" t="n">
        <v>-429.044787013837</v>
      </c>
      <c r="U188" s="0" t="n">
        <v>32195.778381</v>
      </c>
      <c r="V188" s="0" t="n">
        <v>27762.484145</v>
      </c>
      <c r="W188" s="0" t="n">
        <v>-4433.294236</v>
      </c>
      <c r="X188" s="0" t="n">
        <v>0</v>
      </c>
      <c r="Y188" s="306" t="n">
        <v>27762.484145</v>
      </c>
      <c r="Z188" s="0" t="n">
        <v>-4433.294236</v>
      </c>
    </row>
    <row r="189" customFormat="false" ht="12.75" hidden="false" customHeight="false" outlineLevel="0" collapsed="false">
      <c r="A189" s="0" t="s">
        <v>2</v>
      </c>
      <c r="B189" s="0" t="s">
        <v>104</v>
      </c>
      <c r="C189" s="0" t="s">
        <v>254</v>
      </c>
      <c r="D189" s="0" t="s">
        <v>150</v>
      </c>
      <c r="E189" s="0" t="n">
        <v>1300</v>
      </c>
      <c r="F189" s="0" t="n">
        <v>461</v>
      </c>
      <c r="G189" s="0" t="s">
        <v>155</v>
      </c>
      <c r="H189" s="0" t="n">
        <v>-10000000</v>
      </c>
      <c r="I189" s="0" t="n">
        <v>4169.980416</v>
      </c>
      <c r="J189" s="0" t="n">
        <v>79.625497</v>
      </c>
      <c r="K189" s="0" t="n">
        <v>78.32581</v>
      </c>
      <c r="L189" s="0" t="n">
        <v>-1.26238973334882</v>
      </c>
      <c r="M189" s="0" t="n">
        <v>-5264.14046542403</v>
      </c>
      <c r="N189" s="0" t="n">
        <v>-63.498983</v>
      </c>
      <c r="O189" s="0" t="n">
        <v>0</v>
      </c>
      <c r="P189" s="0" t="n">
        <v>-5327.63944842403</v>
      </c>
      <c r="Q189" s="0" t="n">
        <v>23744.443623</v>
      </c>
      <c r="R189" s="0" t="n">
        <v>18246.943692</v>
      </c>
      <c r="S189" s="0" t="n">
        <v>-5497.499931</v>
      </c>
      <c r="T189" s="0" t="n">
        <v>-169.860482575973</v>
      </c>
      <c r="U189" s="0" t="n">
        <v>23744.443623</v>
      </c>
      <c r="V189" s="0" t="n">
        <v>18246.943692</v>
      </c>
      <c r="W189" s="0" t="n">
        <v>-5497.499931</v>
      </c>
      <c r="X189" s="0" t="n">
        <v>0</v>
      </c>
      <c r="Y189" s="306" t="n">
        <v>18246.943692</v>
      </c>
      <c r="Z189" s="0" t="n">
        <v>-5497.499931</v>
      </c>
    </row>
    <row r="190" customFormat="false" ht="12.75" hidden="false" customHeight="false" outlineLevel="0" collapsed="false">
      <c r="A190" s="0" t="s">
        <v>2</v>
      </c>
      <c r="B190" s="0" t="s">
        <v>104</v>
      </c>
      <c r="C190" s="0" t="s">
        <v>256</v>
      </c>
      <c r="D190" s="0" t="s">
        <v>150</v>
      </c>
      <c r="E190" s="0" t="n">
        <v>1301</v>
      </c>
      <c r="F190" s="0" t="n">
        <v>462</v>
      </c>
      <c r="G190" s="0" t="s">
        <v>155</v>
      </c>
      <c r="H190" s="0" t="n">
        <v>-10000000</v>
      </c>
      <c r="I190" s="0" t="n">
        <v>4384.196239</v>
      </c>
      <c r="J190" s="0" t="n">
        <v>552.08796</v>
      </c>
      <c r="K190" s="0" t="n">
        <v>550.842394</v>
      </c>
      <c r="L190" s="0" t="n">
        <v>-0.304926790673586</v>
      </c>
      <c r="M190" s="0" t="n">
        <v>-1336.85888884148</v>
      </c>
      <c r="N190" s="0" t="n">
        <v>-544.054954</v>
      </c>
      <c r="O190" s="0" t="n">
        <v>0</v>
      </c>
      <c r="P190" s="0" t="n">
        <v>-1880.91384284148</v>
      </c>
      <c r="Q190" s="0" t="n">
        <v>523437.633646</v>
      </c>
      <c r="R190" s="0" t="n">
        <v>518682.814388</v>
      </c>
      <c r="S190" s="0" t="n">
        <v>-4754.819258</v>
      </c>
      <c r="T190" s="0" t="n">
        <v>-2873.90541515853</v>
      </c>
      <c r="U190" s="0" t="n">
        <v>523437.633646</v>
      </c>
      <c r="V190" s="0" t="n">
        <v>518682.814388</v>
      </c>
      <c r="W190" s="0" t="n">
        <v>-4754.819258</v>
      </c>
      <c r="X190" s="0" t="n">
        <v>0</v>
      </c>
      <c r="Y190" s="306" t="n">
        <v>518682.814388</v>
      </c>
      <c r="Z190" s="0" t="n">
        <v>-4754.819258</v>
      </c>
    </row>
    <row r="191" customFormat="false" ht="12.75" hidden="false" customHeight="false" outlineLevel="0" collapsed="false">
      <c r="A191" s="0" t="s">
        <v>2</v>
      </c>
      <c r="B191" s="0" t="s">
        <v>104</v>
      </c>
      <c r="C191" s="0" t="s">
        <v>259</v>
      </c>
      <c r="D191" s="0" t="s">
        <v>95</v>
      </c>
      <c r="E191" s="0" t="n">
        <v>1302</v>
      </c>
      <c r="F191" s="0" t="n">
        <v>463</v>
      </c>
      <c r="G191" s="0" t="s">
        <v>155</v>
      </c>
      <c r="H191" s="0" t="n">
        <v>-10000000</v>
      </c>
      <c r="I191" s="0" t="n">
        <v>4202.758693</v>
      </c>
      <c r="J191" s="0" t="n">
        <v>181.379684</v>
      </c>
      <c r="K191" s="0" t="n">
        <v>182.175604</v>
      </c>
      <c r="L191" s="0" t="n">
        <v>1.00028538956099</v>
      </c>
      <c r="M191" s="0" t="n">
        <v>4203.95811645832</v>
      </c>
      <c r="N191" s="0" t="n">
        <v>-135.851454</v>
      </c>
      <c r="O191" s="0" t="n">
        <v>0</v>
      </c>
      <c r="P191" s="0" t="n">
        <v>4068.10666245832</v>
      </c>
      <c r="Q191" s="0" t="n">
        <v>169303.441177</v>
      </c>
      <c r="R191" s="0" t="n">
        <v>172386.776285</v>
      </c>
      <c r="S191" s="0" t="n">
        <v>3083.335108</v>
      </c>
      <c r="T191" s="0" t="n">
        <v>-984.771554458321</v>
      </c>
      <c r="U191" s="0" t="n">
        <v>169303.441177</v>
      </c>
      <c r="V191" s="0" t="n">
        <v>172386.776285</v>
      </c>
      <c r="W191" s="0" t="n">
        <v>3083.335108</v>
      </c>
      <c r="X191" s="0" t="n">
        <v>0</v>
      </c>
      <c r="Y191" s="306" t="n">
        <v>172386.776285</v>
      </c>
      <c r="Z191" s="0" t="n">
        <v>3083.335108</v>
      </c>
    </row>
    <row r="192" customFormat="false" ht="12.75" hidden="false" customHeight="false" outlineLevel="0" collapsed="false">
      <c r="A192" s="0" t="s">
        <v>2</v>
      </c>
      <c r="B192" s="0" t="s">
        <v>104</v>
      </c>
      <c r="C192" s="0" t="s">
        <v>94</v>
      </c>
      <c r="D192" s="0" t="s">
        <v>184</v>
      </c>
      <c r="E192" s="0" t="n">
        <v>1303</v>
      </c>
      <c r="F192" s="0" t="n">
        <v>464</v>
      </c>
      <c r="G192" s="0" t="s">
        <v>155</v>
      </c>
      <c r="H192" s="0" t="n">
        <v>-10000000</v>
      </c>
      <c r="I192" s="0" t="n">
        <v>4182.74084</v>
      </c>
      <c r="J192" s="0" t="n">
        <v>106.533256</v>
      </c>
      <c r="K192" s="0" t="n">
        <v>105.446957</v>
      </c>
      <c r="L192" s="0" t="n">
        <v>-0.957245971169184</v>
      </c>
      <c r="M192" s="0" t="n">
        <v>-4003.91181753481</v>
      </c>
      <c r="N192" s="0" t="n">
        <v>-84.375999</v>
      </c>
      <c r="O192" s="0" t="n">
        <v>0</v>
      </c>
      <c r="P192" s="0" t="n">
        <v>-4088.28781653481</v>
      </c>
      <c r="Q192" s="0" t="n">
        <v>48288.140436</v>
      </c>
      <c r="R192" s="0" t="n">
        <v>43714.707303</v>
      </c>
      <c r="S192" s="0" t="n">
        <v>-4573.433133</v>
      </c>
      <c r="T192" s="0" t="n">
        <v>-485.145316465191</v>
      </c>
      <c r="U192" s="0" t="n">
        <v>48288.140436</v>
      </c>
      <c r="V192" s="0" t="n">
        <v>43714.707303</v>
      </c>
      <c r="W192" s="0" t="n">
        <v>-4573.433133</v>
      </c>
      <c r="X192" s="0" t="n">
        <v>0</v>
      </c>
      <c r="Y192" s="306" t="n">
        <v>43714.707303</v>
      </c>
      <c r="Z192" s="0" t="n">
        <v>-4573.433133</v>
      </c>
    </row>
    <row r="193" customFormat="false" ht="12.75" hidden="false" customHeight="false" outlineLevel="0" collapsed="false">
      <c r="A193" s="0" t="s">
        <v>2</v>
      </c>
      <c r="B193" s="0" t="s">
        <v>104</v>
      </c>
      <c r="C193" s="0" t="s">
        <v>262</v>
      </c>
      <c r="D193" s="0" t="s">
        <v>184</v>
      </c>
      <c r="E193" s="0" t="n">
        <v>1304</v>
      </c>
      <c r="F193" s="0" t="n">
        <v>465</v>
      </c>
      <c r="G193" s="0" t="s">
        <v>155</v>
      </c>
      <c r="H193" s="0" t="n">
        <v>-10000000</v>
      </c>
      <c r="I193" s="0" t="n">
        <v>4110.763933</v>
      </c>
      <c r="J193" s="0" t="n">
        <v>30.831318</v>
      </c>
      <c r="K193" s="0" t="n">
        <v>29.163855</v>
      </c>
      <c r="L193" s="0" t="n">
        <v>-1.72514564766749</v>
      </c>
      <c r="M193" s="0" t="n">
        <v>-7091.66650760346</v>
      </c>
      <c r="N193" s="0" t="n">
        <v>-17.612682</v>
      </c>
      <c r="O193" s="0" t="n">
        <v>0</v>
      </c>
      <c r="P193" s="0" t="n">
        <v>-7109.27918960346</v>
      </c>
      <c r="Q193" s="0" t="n">
        <v>37951.803778</v>
      </c>
      <c r="R193" s="0" t="n">
        <v>30777.440095</v>
      </c>
      <c r="S193" s="0" t="n">
        <v>-7174.363683</v>
      </c>
      <c r="T193" s="0" t="n">
        <v>-65.0844933965445</v>
      </c>
      <c r="U193" s="0" t="n">
        <v>37951.803778</v>
      </c>
      <c r="V193" s="0" t="n">
        <v>30777.440095</v>
      </c>
      <c r="W193" s="0" t="n">
        <v>-7174.363683</v>
      </c>
      <c r="X193" s="0" t="n">
        <v>0</v>
      </c>
      <c r="Y193" s="306" t="n">
        <v>30777.440095</v>
      </c>
      <c r="Z193" s="0" t="n">
        <v>-7174.363683</v>
      </c>
    </row>
    <row r="194" customFormat="false" ht="12.75" hidden="false" customHeight="false" outlineLevel="0" collapsed="false">
      <c r="A194" s="0" t="s">
        <v>2</v>
      </c>
      <c r="B194" s="0" t="s">
        <v>104</v>
      </c>
      <c r="C194" s="0" t="s">
        <v>269</v>
      </c>
      <c r="D194" s="0" t="s">
        <v>116</v>
      </c>
      <c r="E194" s="0" t="n">
        <v>1305</v>
      </c>
      <c r="F194" s="0" t="n">
        <v>466</v>
      </c>
      <c r="G194" s="0" t="s">
        <v>155</v>
      </c>
      <c r="H194" s="0" t="n">
        <v>-10000000</v>
      </c>
      <c r="I194" s="0" t="n">
        <v>4160.530404</v>
      </c>
      <c r="J194" s="0" t="n">
        <v>62.688476</v>
      </c>
      <c r="K194" s="0" t="n">
        <v>61.004915</v>
      </c>
      <c r="L194" s="0" t="n">
        <v>-1.6671543048149</v>
      </c>
      <c r="M194" s="0" t="n">
        <v>-6936.24617334187</v>
      </c>
      <c r="N194" s="0" t="n">
        <v>-50.357846</v>
      </c>
      <c r="O194" s="0" t="n">
        <v>0</v>
      </c>
      <c r="P194" s="0" t="n">
        <v>-6986.60401934187</v>
      </c>
      <c r="Q194" s="0" t="n">
        <v>11415.65167</v>
      </c>
      <c r="R194" s="0" t="n">
        <v>4265.677617</v>
      </c>
      <c r="S194" s="0" t="n">
        <v>-7149.974053</v>
      </c>
      <c r="T194" s="0" t="n">
        <v>-163.370033658128</v>
      </c>
      <c r="U194" s="0" t="n">
        <v>11415.65167</v>
      </c>
      <c r="V194" s="0" t="n">
        <v>4265.677617</v>
      </c>
      <c r="W194" s="0" t="n">
        <v>-7149.974053</v>
      </c>
      <c r="X194" s="0" t="n">
        <v>0</v>
      </c>
      <c r="Y194" s="306" t="n">
        <v>4265.677617</v>
      </c>
      <c r="Z194" s="0" t="n">
        <v>-7149.974053</v>
      </c>
    </row>
    <row r="195" customFormat="false" ht="12.75" hidden="false" customHeight="false" outlineLevel="0" collapsed="false">
      <c r="A195" s="0" t="s">
        <v>2</v>
      </c>
      <c r="B195" s="0" t="s">
        <v>104</v>
      </c>
      <c r="C195" s="0" t="s">
        <v>275</v>
      </c>
      <c r="D195" s="0" t="s">
        <v>116</v>
      </c>
      <c r="E195" s="0" t="n">
        <v>1306</v>
      </c>
      <c r="F195" s="0" t="n">
        <v>467</v>
      </c>
      <c r="G195" s="0" t="s">
        <v>155</v>
      </c>
      <c r="H195" s="0" t="n">
        <v>-10000000</v>
      </c>
      <c r="I195" s="0" t="n">
        <v>4266.366781</v>
      </c>
      <c r="J195" s="0" t="n">
        <v>127.626711</v>
      </c>
      <c r="K195" s="0" t="n">
        <v>126.554429</v>
      </c>
      <c r="L195" s="0" t="n">
        <v>-0.857534066099224</v>
      </c>
      <c r="M195" s="0" t="n">
        <v>-3658.55485318159</v>
      </c>
      <c r="N195" s="0" t="n">
        <v>-115.876309</v>
      </c>
      <c r="O195" s="0" t="n">
        <v>0</v>
      </c>
      <c r="P195" s="0" t="n">
        <v>-3774.43116218159</v>
      </c>
      <c r="Q195" s="0" t="n">
        <v>31322.443779</v>
      </c>
      <c r="R195" s="0" t="n">
        <v>26914.043009</v>
      </c>
      <c r="S195" s="0" t="n">
        <v>-4408.40077</v>
      </c>
      <c r="T195" s="0" t="n">
        <v>-633.969607818412</v>
      </c>
      <c r="U195" s="0" t="n">
        <v>31322.443779</v>
      </c>
      <c r="V195" s="0" t="n">
        <v>26914.043009</v>
      </c>
      <c r="W195" s="0" t="n">
        <v>-4408.40077</v>
      </c>
      <c r="X195" s="0" t="n">
        <v>0</v>
      </c>
      <c r="Y195" s="306" t="n">
        <v>26914.043009</v>
      </c>
      <c r="Z195" s="0" t="n">
        <v>-4408.40077</v>
      </c>
    </row>
    <row r="196" customFormat="false" ht="12.75" hidden="false" customHeight="false" outlineLevel="0" collapsed="false">
      <c r="A196" s="0" t="s">
        <v>2</v>
      </c>
      <c r="B196" s="0" t="s">
        <v>104</v>
      </c>
      <c r="C196" s="0" t="s">
        <v>279</v>
      </c>
      <c r="D196" s="0" t="s">
        <v>116</v>
      </c>
      <c r="E196" s="0" t="n">
        <v>1307</v>
      </c>
      <c r="F196" s="0" t="n">
        <v>468</v>
      </c>
      <c r="G196" s="0" t="s">
        <v>155</v>
      </c>
      <c r="H196" s="0" t="n">
        <v>-10000000</v>
      </c>
      <c r="I196" s="0" t="n">
        <v>4139.352926</v>
      </c>
      <c r="J196" s="0" t="n">
        <v>65.625591</v>
      </c>
      <c r="K196" s="0" t="n">
        <v>64.587439</v>
      </c>
      <c r="L196" s="0" t="n">
        <v>-0.958281351961447</v>
      </c>
      <c r="M196" s="0" t="n">
        <v>-3966.66471817285</v>
      </c>
      <c r="N196" s="0" t="n">
        <v>-44.630579</v>
      </c>
      <c r="O196" s="0" t="n">
        <v>0</v>
      </c>
      <c r="P196" s="0" t="n">
        <v>-4011.29529717285</v>
      </c>
      <c r="Q196" s="0" t="n">
        <v>53777.341114</v>
      </c>
      <c r="R196" s="0" t="n">
        <v>49337.704868</v>
      </c>
      <c r="S196" s="0" t="n">
        <v>-4439.636246</v>
      </c>
      <c r="T196" s="0" t="n">
        <v>-428.340948827151</v>
      </c>
      <c r="U196" s="0" t="n">
        <v>53777.341114</v>
      </c>
      <c r="V196" s="0" t="n">
        <v>49337.704868</v>
      </c>
      <c r="W196" s="0" t="n">
        <v>-4439.636246</v>
      </c>
      <c r="X196" s="0" t="n">
        <v>0</v>
      </c>
      <c r="Y196" s="306" t="n">
        <v>49337.704868</v>
      </c>
      <c r="Z196" s="0" t="n">
        <v>-4439.636246</v>
      </c>
    </row>
    <row r="197" customFormat="false" ht="12.75" hidden="false" customHeight="false" outlineLevel="0" collapsed="false">
      <c r="A197" s="0" t="s">
        <v>2</v>
      </c>
      <c r="B197" s="0" t="s">
        <v>104</v>
      </c>
      <c r="C197" s="0" t="s">
        <v>284</v>
      </c>
      <c r="D197" s="0" t="s">
        <v>116</v>
      </c>
      <c r="E197" s="0" t="n">
        <v>1308</v>
      </c>
      <c r="F197" s="0" t="n">
        <v>469</v>
      </c>
      <c r="G197" s="0" t="s">
        <v>155</v>
      </c>
      <c r="H197" s="0" t="n">
        <v>-10000000</v>
      </c>
      <c r="I197" s="0" t="n">
        <v>4145.864492</v>
      </c>
      <c r="J197" s="0" t="n">
        <v>62.68479</v>
      </c>
      <c r="K197" s="0" t="n">
        <v>61.653275</v>
      </c>
      <c r="L197" s="0" t="n">
        <v>-0.971390269434669</v>
      </c>
      <c r="M197" s="0" t="n">
        <v>-4027.25242592351</v>
      </c>
      <c r="N197" s="0" t="n">
        <v>-50.250102</v>
      </c>
      <c r="O197" s="0" t="n">
        <v>0</v>
      </c>
      <c r="P197" s="0" t="n">
        <v>-4077.50252792351</v>
      </c>
      <c r="Q197" s="0" t="n">
        <v>7180.53419</v>
      </c>
      <c r="R197" s="0" t="n">
        <v>2783.095954</v>
      </c>
      <c r="S197" s="0" t="n">
        <v>-4397.438236</v>
      </c>
      <c r="T197" s="0" t="n">
        <v>-319.935708076493</v>
      </c>
      <c r="U197" s="0" t="n">
        <v>7180.53419</v>
      </c>
      <c r="V197" s="0" t="n">
        <v>2783.095954</v>
      </c>
      <c r="W197" s="0" t="n">
        <v>-4397.438236</v>
      </c>
      <c r="X197" s="0" t="n">
        <v>0</v>
      </c>
      <c r="Y197" s="306" t="n">
        <v>2783.095954</v>
      </c>
      <c r="Z197" s="0" t="n">
        <v>-4397.438236</v>
      </c>
    </row>
    <row r="198" customFormat="false" ht="12.75" hidden="false" customHeight="false" outlineLevel="0" collapsed="false">
      <c r="A198" s="0" t="s">
        <v>2</v>
      </c>
      <c r="B198" s="0" t="s">
        <v>104</v>
      </c>
      <c r="C198" s="0" t="s">
        <v>290</v>
      </c>
      <c r="D198" s="0" t="s">
        <v>102</v>
      </c>
      <c r="E198" s="0" t="n">
        <v>1309</v>
      </c>
      <c r="F198" s="0" t="n">
        <v>629</v>
      </c>
      <c r="G198" s="0" t="s">
        <v>155</v>
      </c>
      <c r="H198" s="0" t="n">
        <v>-10000000</v>
      </c>
      <c r="I198" s="0" t="n">
        <v>4148.332749</v>
      </c>
      <c r="J198" s="0" t="n">
        <v>77.614231</v>
      </c>
      <c r="K198" s="0" t="n">
        <v>78.416151</v>
      </c>
      <c r="L198" s="0" t="n">
        <v>0.914165480293235</v>
      </c>
      <c r="M198" s="0" t="n">
        <v>3792.26259990574</v>
      </c>
      <c r="N198" s="0" t="n">
        <v>-57.502791</v>
      </c>
      <c r="O198" s="0" t="n">
        <v>0</v>
      </c>
      <c r="P198" s="0" t="n">
        <v>3734.75980890574</v>
      </c>
      <c r="Q198" s="0" t="n">
        <v>40806.028934</v>
      </c>
      <c r="R198" s="0" t="n">
        <v>44150.137292</v>
      </c>
      <c r="S198" s="0" t="n">
        <v>3344.108358</v>
      </c>
      <c r="T198" s="0" t="n">
        <v>-390.651450905744</v>
      </c>
      <c r="U198" s="0" t="n">
        <v>40806.028934</v>
      </c>
      <c r="V198" s="0" t="n">
        <v>44150.137292</v>
      </c>
      <c r="W198" s="0" t="n">
        <v>3344.108358</v>
      </c>
      <c r="X198" s="0" t="n">
        <v>0</v>
      </c>
      <c r="Y198" s="306" t="n">
        <v>44150.137292</v>
      </c>
      <c r="Z198" s="0" t="n">
        <v>3344.108358</v>
      </c>
    </row>
    <row r="199" customFormat="false" ht="12.75" hidden="false" customHeight="false" outlineLevel="0" collapsed="false">
      <c r="A199" s="0" t="s">
        <v>2</v>
      </c>
      <c r="B199" s="0" t="s">
        <v>104</v>
      </c>
      <c r="C199" s="0" t="s">
        <v>291</v>
      </c>
      <c r="D199" s="0" t="s">
        <v>150</v>
      </c>
      <c r="E199" s="0" t="n">
        <v>1310</v>
      </c>
      <c r="F199" s="0" t="n">
        <v>470</v>
      </c>
      <c r="G199" s="0" t="s">
        <v>155</v>
      </c>
      <c r="H199" s="0" t="n">
        <v>-10000000</v>
      </c>
      <c r="I199" s="0" t="n">
        <v>4187.405278</v>
      </c>
      <c r="J199" s="0" t="n">
        <v>84.57187</v>
      </c>
      <c r="K199" s="0" t="n">
        <v>83.276209</v>
      </c>
      <c r="L199" s="0" t="n">
        <v>-1.24363184669613</v>
      </c>
      <c r="M199" s="0" t="n">
        <v>-5207.59055874424</v>
      </c>
      <c r="N199" s="0" t="n">
        <v>-74.376831</v>
      </c>
      <c r="O199" s="0" t="n">
        <v>0</v>
      </c>
      <c r="P199" s="0" t="n">
        <v>-5281.96738974424</v>
      </c>
      <c r="Q199" s="0" t="n">
        <v>-6026.084482</v>
      </c>
      <c r="R199" s="0" t="n">
        <v>-11485.80953</v>
      </c>
      <c r="S199" s="0" t="n">
        <v>-5459.725048</v>
      </c>
      <c r="T199" s="0" t="n">
        <v>-177.757658255758</v>
      </c>
      <c r="U199" s="0" t="n">
        <v>-6026.084482</v>
      </c>
      <c r="V199" s="0" t="n">
        <v>-11485.80953</v>
      </c>
      <c r="W199" s="0" t="n">
        <v>-5459.725048</v>
      </c>
      <c r="X199" s="0" t="n">
        <v>0</v>
      </c>
      <c r="Y199" s="306" t="n">
        <v>-11485.80953</v>
      </c>
      <c r="Z199" s="0" t="n">
        <v>-5459.725048</v>
      </c>
    </row>
    <row r="200" customFormat="false" ht="12.75" hidden="false" customHeight="false" outlineLevel="0" collapsed="false">
      <c r="A200" s="0" t="s">
        <v>2</v>
      </c>
      <c r="B200" s="0" t="s">
        <v>104</v>
      </c>
      <c r="C200" s="0" t="s">
        <v>294</v>
      </c>
      <c r="D200" s="0" t="s">
        <v>150</v>
      </c>
      <c r="E200" s="0" t="n">
        <v>1311</v>
      </c>
      <c r="F200" s="0" t="n">
        <v>471</v>
      </c>
      <c r="G200" s="0" t="s">
        <v>155</v>
      </c>
      <c r="H200" s="0" t="n">
        <v>-10000000</v>
      </c>
      <c r="I200" s="0" t="n">
        <v>4276.627761</v>
      </c>
      <c r="J200" s="0" t="n">
        <v>145.498994</v>
      </c>
      <c r="K200" s="0" t="n">
        <v>146.312373</v>
      </c>
      <c r="L200" s="0" t="n">
        <v>0.967411217661273</v>
      </c>
      <c r="M200" s="0" t="n">
        <v>4137.25766975301</v>
      </c>
      <c r="N200" s="0" t="n">
        <v>-154.326523</v>
      </c>
      <c r="O200" s="0" t="n">
        <v>0</v>
      </c>
      <c r="P200" s="0" t="n">
        <v>3982.93114675301</v>
      </c>
      <c r="Q200" s="0" t="n">
        <v>-80298.534282</v>
      </c>
      <c r="R200" s="0" t="n">
        <v>-76870.809499</v>
      </c>
      <c r="S200" s="0" t="n">
        <v>3427.724783</v>
      </c>
      <c r="T200" s="0" t="n">
        <v>-555.206363753014</v>
      </c>
      <c r="U200" s="0" t="n">
        <v>-80298.534282</v>
      </c>
      <c r="V200" s="0" t="n">
        <v>-76870.809499</v>
      </c>
      <c r="W200" s="0" t="n">
        <v>3427.724783</v>
      </c>
      <c r="X200" s="0" t="n">
        <v>0</v>
      </c>
      <c r="Y200" s="306" t="n">
        <v>-76870.809499</v>
      </c>
      <c r="Z200" s="0" t="n">
        <v>3427.724783</v>
      </c>
    </row>
    <row r="201" customFormat="false" ht="12.75" hidden="false" customHeight="false" outlineLevel="0" collapsed="false">
      <c r="A201" s="0" t="s">
        <v>2</v>
      </c>
      <c r="B201" s="0" t="s">
        <v>104</v>
      </c>
      <c r="C201" s="0" t="s">
        <v>295</v>
      </c>
      <c r="D201" s="0" t="s">
        <v>102</v>
      </c>
      <c r="E201" s="0" t="n">
        <v>1312</v>
      </c>
      <c r="F201" s="0" t="n">
        <v>472</v>
      </c>
      <c r="G201" s="0" t="s">
        <v>155</v>
      </c>
      <c r="H201" s="0" t="n">
        <v>-10000000</v>
      </c>
      <c r="I201" s="0" t="n">
        <v>4183.634266</v>
      </c>
      <c r="J201" s="0" t="n">
        <v>118.520095</v>
      </c>
      <c r="K201" s="0" t="n">
        <v>119.367172</v>
      </c>
      <c r="L201" s="0" t="n">
        <v>1.00114958321157</v>
      </c>
      <c r="M201" s="0" t="n">
        <v>4188.44370171554</v>
      </c>
      <c r="N201" s="0" t="n">
        <v>-99.015772</v>
      </c>
      <c r="O201" s="0" t="n">
        <v>0</v>
      </c>
      <c r="P201" s="0" t="n">
        <v>4089.42792971554</v>
      </c>
      <c r="Q201" s="0" t="n">
        <v>27298.084622</v>
      </c>
      <c r="R201" s="0" t="n">
        <v>30812.429991</v>
      </c>
      <c r="S201" s="0" t="n">
        <v>3514.345369</v>
      </c>
      <c r="T201" s="0" t="n">
        <v>-575.08256071554</v>
      </c>
      <c r="U201" s="0" t="n">
        <v>27298.084622</v>
      </c>
      <c r="V201" s="0" t="n">
        <v>30812.429991</v>
      </c>
      <c r="W201" s="0" t="n">
        <v>3514.345369</v>
      </c>
      <c r="X201" s="0" t="n">
        <v>0</v>
      </c>
      <c r="Y201" s="306" t="n">
        <v>30812.429991</v>
      </c>
      <c r="Z201" s="0" t="n">
        <v>3514.345369</v>
      </c>
    </row>
    <row r="202" customFormat="false" ht="12.75" hidden="false" customHeight="false" outlineLevel="0" collapsed="false">
      <c r="A202" s="0" t="s">
        <v>2</v>
      </c>
      <c r="B202" s="0" t="s">
        <v>104</v>
      </c>
      <c r="C202" s="0" t="s">
        <v>113</v>
      </c>
      <c r="D202" s="0" t="s">
        <v>102</v>
      </c>
      <c r="E202" s="0" t="n">
        <v>1313</v>
      </c>
      <c r="F202" s="0" t="n">
        <v>473</v>
      </c>
      <c r="G202" s="0" t="s">
        <v>155</v>
      </c>
      <c r="H202" s="0" t="n">
        <v>-10000000</v>
      </c>
      <c r="I202" s="0" t="n">
        <v>4168.825505</v>
      </c>
      <c r="J202" s="0" t="n">
        <v>120.454962</v>
      </c>
      <c r="K202" s="0" t="n">
        <v>119.13946</v>
      </c>
      <c r="L202" s="0" t="n">
        <v>-1.20333792734113</v>
      </c>
      <c r="M202" s="0" t="n">
        <v>-5016.50584263354</v>
      </c>
      <c r="N202" s="0" t="n">
        <v>-82.091064</v>
      </c>
      <c r="O202" s="0" t="n">
        <v>0</v>
      </c>
      <c r="P202" s="0" t="n">
        <v>-5098.59690663354</v>
      </c>
      <c r="Q202" s="0" t="n">
        <v>127012.655815</v>
      </c>
      <c r="R202" s="0" t="n">
        <v>121447.340955</v>
      </c>
      <c r="S202" s="0" t="n">
        <v>-5565.31486</v>
      </c>
      <c r="T202" s="0" t="n">
        <v>-466.717953366463</v>
      </c>
      <c r="U202" s="0" t="n">
        <v>127012.655815</v>
      </c>
      <c r="V202" s="0" t="n">
        <v>121447.340955</v>
      </c>
      <c r="W202" s="0" t="n">
        <v>-5565.31486</v>
      </c>
      <c r="X202" s="0" t="n">
        <v>0</v>
      </c>
      <c r="Y202" s="306" t="n">
        <v>121447.340955</v>
      </c>
      <c r="Z202" s="0" t="n">
        <v>-5565.31486</v>
      </c>
    </row>
    <row r="203" customFormat="false" ht="12.75" hidden="false" customHeight="false" outlineLevel="0" collapsed="false">
      <c r="A203" s="0" t="s">
        <v>2</v>
      </c>
      <c r="B203" s="0" t="s">
        <v>104</v>
      </c>
      <c r="C203" s="0" t="s">
        <v>296</v>
      </c>
      <c r="D203" s="0" t="s">
        <v>102</v>
      </c>
      <c r="E203" s="0" t="n">
        <v>1314</v>
      </c>
      <c r="F203" s="0" t="n">
        <v>474</v>
      </c>
      <c r="G203" s="0" t="s">
        <v>155</v>
      </c>
      <c r="H203" s="0" t="n">
        <v>-10000000</v>
      </c>
      <c r="I203" s="0" t="n">
        <v>4274.252427</v>
      </c>
      <c r="J203" s="0" t="n">
        <v>133.379782</v>
      </c>
      <c r="K203" s="0" t="n">
        <v>132.06546</v>
      </c>
      <c r="L203" s="0" t="n">
        <v>-1.16873457039829</v>
      </c>
      <c r="M203" s="0" t="n">
        <v>-4995.46657404367</v>
      </c>
      <c r="N203" s="0" t="n">
        <v>-147.580344</v>
      </c>
      <c r="O203" s="0" t="n">
        <v>0</v>
      </c>
      <c r="P203" s="0" t="n">
        <v>-5143.04691804367</v>
      </c>
      <c r="Q203" s="0" t="n">
        <v>-110524.875351</v>
      </c>
      <c r="R203" s="0" t="n">
        <v>-115907.263196</v>
      </c>
      <c r="S203" s="0" t="n">
        <v>-5382.38784500001</v>
      </c>
      <c r="T203" s="0" t="n">
        <v>-239.340926956334</v>
      </c>
      <c r="U203" s="0" t="n">
        <v>-110524.875351</v>
      </c>
      <c r="V203" s="0" t="n">
        <v>-115907.263196</v>
      </c>
      <c r="W203" s="0" t="n">
        <v>-5382.38784500001</v>
      </c>
      <c r="X203" s="0" t="n">
        <v>0</v>
      </c>
      <c r="Y203" s="306" t="n">
        <v>-115907.263196</v>
      </c>
      <c r="Z203" s="0" t="n">
        <v>-5382.38784500001</v>
      </c>
    </row>
    <row r="204" customFormat="false" ht="12.75" hidden="false" customHeight="false" outlineLevel="0" collapsed="false">
      <c r="A204" s="0" t="s">
        <v>2</v>
      </c>
      <c r="B204" s="0" t="s">
        <v>104</v>
      </c>
      <c r="C204" s="0" t="s">
        <v>297</v>
      </c>
      <c r="D204" s="0" t="s">
        <v>150</v>
      </c>
      <c r="E204" s="0" t="n">
        <v>1315</v>
      </c>
      <c r="F204" s="0" t="n">
        <v>475</v>
      </c>
      <c r="G204" s="0" t="s">
        <v>155</v>
      </c>
      <c r="H204" s="0" t="n">
        <v>-10000000</v>
      </c>
      <c r="I204" s="0" t="n">
        <v>4148.526724</v>
      </c>
      <c r="J204" s="0" t="n">
        <v>67.655015</v>
      </c>
      <c r="K204" s="0" t="n">
        <v>66.367927</v>
      </c>
      <c r="L204" s="0" t="n">
        <v>-1.27712248816441</v>
      </c>
      <c r="M204" s="0" t="n">
        <v>-5298.17677197143</v>
      </c>
      <c r="N204" s="0" t="n">
        <v>-53.94351</v>
      </c>
      <c r="O204" s="0" t="n">
        <v>0</v>
      </c>
      <c r="P204" s="0" t="n">
        <v>-5352.12028197143</v>
      </c>
      <c r="Q204" s="0" t="n">
        <v>11302.067172</v>
      </c>
      <c r="R204" s="0" t="n">
        <v>5819.073324</v>
      </c>
      <c r="S204" s="0" t="n">
        <v>-5482.993848</v>
      </c>
      <c r="T204" s="0" t="n">
        <v>-130.873566028569</v>
      </c>
      <c r="U204" s="0" t="n">
        <v>11302.067172</v>
      </c>
      <c r="V204" s="0" t="n">
        <v>5819.073324</v>
      </c>
      <c r="W204" s="0" t="n">
        <v>-5482.993848</v>
      </c>
      <c r="X204" s="0" t="n">
        <v>0</v>
      </c>
      <c r="Y204" s="306" t="n">
        <v>5819.073324</v>
      </c>
      <c r="Z204" s="0" t="n">
        <v>-5482.993848</v>
      </c>
    </row>
    <row r="205" customFormat="false" ht="12.75" hidden="false" customHeight="false" outlineLevel="0" collapsed="false">
      <c r="A205" s="0" t="s">
        <v>2</v>
      </c>
      <c r="B205" s="0" t="s">
        <v>104</v>
      </c>
      <c r="C205" s="0" t="s">
        <v>298</v>
      </c>
      <c r="D205" s="0" t="s">
        <v>150</v>
      </c>
      <c r="E205" s="0" t="n">
        <v>1316</v>
      </c>
      <c r="F205" s="0" t="n">
        <v>476</v>
      </c>
      <c r="G205" s="0" t="s">
        <v>155</v>
      </c>
      <c r="H205" s="0" t="n">
        <v>-10000000</v>
      </c>
      <c r="I205" s="0" t="n">
        <v>4203.645951</v>
      </c>
      <c r="J205" s="0" t="n">
        <v>291.101685</v>
      </c>
      <c r="K205" s="0" t="n">
        <v>291.836957</v>
      </c>
      <c r="L205" s="0" t="n">
        <v>1.04387938354695</v>
      </c>
      <c r="M205" s="0" t="n">
        <v>4388.09934397951</v>
      </c>
      <c r="N205" s="0" t="n">
        <v>-203.439182</v>
      </c>
      <c r="O205" s="0" t="n">
        <v>0</v>
      </c>
      <c r="P205" s="0" t="n">
        <v>4184.66016197951</v>
      </c>
      <c r="Q205" s="0" t="n">
        <v>401739.566084</v>
      </c>
      <c r="R205" s="0" t="n">
        <v>404276.242046</v>
      </c>
      <c r="S205" s="0" t="n">
        <v>2536.67596200004</v>
      </c>
      <c r="T205" s="0" t="n">
        <v>-1647.98419997947</v>
      </c>
      <c r="U205" s="0" t="n">
        <v>401739.566084</v>
      </c>
      <c r="V205" s="0" t="n">
        <v>404276.242046</v>
      </c>
      <c r="W205" s="0" t="n">
        <v>2536.67596200004</v>
      </c>
      <c r="X205" s="0" t="n">
        <v>0</v>
      </c>
      <c r="Y205" s="306" t="n">
        <v>404276.242046</v>
      </c>
      <c r="Z205" s="0" t="n">
        <v>2536.67596200004</v>
      </c>
    </row>
    <row r="206" customFormat="false" ht="12.75" hidden="false" customHeight="false" outlineLevel="0" collapsed="false">
      <c r="A206" s="0" t="s">
        <v>2</v>
      </c>
      <c r="B206" s="0" t="s">
        <v>104</v>
      </c>
      <c r="C206" s="0" t="s">
        <v>299</v>
      </c>
      <c r="D206" s="0" t="s">
        <v>116</v>
      </c>
      <c r="E206" s="0" t="n">
        <v>1317</v>
      </c>
      <c r="F206" s="0" t="n">
        <v>477</v>
      </c>
      <c r="G206" s="0" t="s">
        <v>155</v>
      </c>
      <c r="H206" s="0" t="n">
        <v>-10000000</v>
      </c>
      <c r="I206" s="0" t="n">
        <v>4501.845584</v>
      </c>
      <c r="J206" s="0" t="n">
        <v>289.122637</v>
      </c>
      <c r="K206" s="0" t="n">
        <v>289.829142</v>
      </c>
      <c r="L206" s="0" t="n">
        <v>0.942193371303451</v>
      </c>
      <c r="M206" s="0" t="n">
        <v>4241.60906787651</v>
      </c>
      <c r="N206" s="0" t="n">
        <v>-351.700317</v>
      </c>
      <c r="O206" s="0" t="n">
        <v>0</v>
      </c>
      <c r="P206" s="0" t="n">
        <v>3889.90875087651</v>
      </c>
      <c r="Q206" s="0" t="n">
        <v>-41696.099124</v>
      </c>
      <c r="R206" s="0" t="n">
        <v>-38951.576456</v>
      </c>
      <c r="S206" s="0" t="n">
        <v>2744.522668</v>
      </c>
      <c r="T206" s="0" t="n">
        <v>-1145.38608287652</v>
      </c>
      <c r="U206" s="0" t="n">
        <v>-41696.099124</v>
      </c>
      <c r="V206" s="0" t="n">
        <v>-38951.576456</v>
      </c>
      <c r="W206" s="0" t="n">
        <v>2744.522668</v>
      </c>
      <c r="X206" s="0" t="n">
        <v>0</v>
      </c>
      <c r="Y206" s="306" t="n">
        <v>-38951.576456</v>
      </c>
      <c r="Z206" s="0" t="n">
        <v>2744.522668</v>
      </c>
    </row>
    <row r="207" customFormat="false" ht="12.75" hidden="false" customHeight="false" outlineLevel="0" collapsed="false">
      <c r="A207" s="0" t="s">
        <v>2</v>
      </c>
      <c r="B207" s="0" t="s">
        <v>104</v>
      </c>
      <c r="C207" s="0" t="s">
        <v>302</v>
      </c>
      <c r="D207" s="0" t="s">
        <v>184</v>
      </c>
      <c r="E207" s="0" t="n">
        <v>1318</v>
      </c>
      <c r="F207" s="0" t="n">
        <v>478</v>
      </c>
      <c r="G207" s="0" t="s">
        <v>155</v>
      </c>
      <c r="H207" s="0" t="n">
        <v>-10000000</v>
      </c>
      <c r="I207" s="0" t="n">
        <v>4335.692364</v>
      </c>
      <c r="J207" s="0" t="n">
        <v>505.137427</v>
      </c>
      <c r="K207" s="0" t="n">
        <v>505.723393</v>
      </c>
      <c r="L207" s="0" t="n">
        <v>1.10223208941412</v>
      </c>
      <c r="M207" s="0" t="n">
        <v>4778.93925342857</v>
      </c>
      <c r="N207" s="0" t="n">
        <v>-452.209716</v>
      </c>
      <c r="O207" s="0" t="n">
        <v>0</v>
      </c>
      <c r="P207" s="0" t="n">
        <v>4326.72953742857</v>
      </c>
      <c r="Q207" s="0" t="n">
        <v>554160.784132</v>
      </c>
      <c r="R207" s="0" t="n">
        <v>555872.457845</v>
      </c>
      <c r="S207" s="0" t="n">
        <v>1711.67371300003</v>
      </c>
      <c r="T207" s="0" t="n">
        <v>-2615.05582442855</v>
      </c>
      <c r="U207" s="0" t="n">
        <v>554160.784132</v>
      </c>
      <c r="V207" s="0" t="n">
        <v>555872.457845</v>
      </c>
      <c r="W207" s="0" t="n">
        <v>1711.67371300003</v>
      </c>
      <c r="X207" s="0" t="n">
        <v>0</v>
      </c>
      <c r="Y207" s="306" t="n">
        <v>555872.457845</v>
      </c>
      <c r="Z207" s="0" t="n">
        <v>1711.67371300003</v>
      </c>
    </row>
    <row r="208" customFormat="false" ht="12.75" hidden="false" customHeight="false" outlineLevel="0" collapsed="false">
      <c r="A208" s="0" t="s">
        <v>2</v>
      </c>
      <c r="B208" s="0" t="s">
        <v>104</v>
      </c>
      <c r="C208" s="0" t="s">
        <v>306</v>
      </c>
      <c r="D208" s="0" t="s">
        <v>116</v>
      </c>
      <c r="E208" s="0" t="n">
        <v>1319</v>
      </c>
      <c r="F208" s="0" t="n">
        <v>479</v>
      </c>
      <c r="G208" s="0" t="s">
        <v>155</v>
      </c>
      <c r="H208" s="0" t="n">
        <v>-10000000</v>
      </c>
      <c r="I208" s="0" t="n">
        <v>4116.289542</v>
      </c>
      <c r="J208" s="0" t="n">
        <v>26.852067</v>
      </c>
      <c r="K208" s="0" t="n">
        <v>25.185992</v>
      </c>
      <c r="L208" s="0" t="n">
        <v>-1.73424091483252</v>
      </c>
      <c r="M208" s="0" t="n">
        <v>-7138.63774103361</v>
      </c>
      <c r="N208" s="0" t="n">
        <v>-18.886084</v>
      </c>
      <c r="O208" s="0" t="n">
        <v>0</v>
      </c>
      <c r="P208" s="0" t="n">
        <v>-7157.52382503361</v>
      </c>
      <c r="Q208" s="0" t="n">
        <v>12275.368614</v>
      </c>
      <c r="R208" s="0" t="n">
        <v>5103.113542</v>
      </c>
      <c r="S208" s="0" t="n">
        <v>-7172.255072</v>
      </c>
      <c r="T208" s="0" t="n">
        <v>-14.7312469663939</v>
      </c>
      <c r="U208" s="0" t="n">
        <v>12275.368614</v>
      </c>
      <c r="V208" s="0" t="n">
        <v>5103.113542</v>
      </c>
      <c r="W208" s="0" t="n">
        <v>-7172.255072</v>
      </c>
      <c r="X208" s="0" t="n">
        <v>0</v>
      </c>
      <c r="Y208" s="306" t="n">
        <v>5103.113542</v>
      </c>
      <c r="Z208" s="0" t="n">
        <v>-7172.255072</v>
      </c>
    </row>
    <row r="209" customFormat="false" ht="12.75" hidden="false" customHeight="false" outlineLevel="0" collapsed="false">
      <c r="A209" s="0" t="s">
        <v>2</v>
      </c>
      <c r="B209" s="0" t="s">
        <v>104</v>
      </c>
      <c r="C209" s="0" t="s">
        <v>309</v>
      </c>
      <c r="D209" s="0" t="s">
        <v>150</v>
      </c>
      <c r="E209" s="0" t="n">
        <v>1320</v>
      </c>
      <c r="F209" s="0" t="n">
        <v>480</v>
      </c>
      <c r="G209" s="0" t="s">
        <v>155</v>
      </c>
      <c r="H209" s="0" t="n">
        <v>-10000000</v>
      </c>
      <c r="I209" s="0" t="n">
        <v>4142.475515</v>
      </c>
      <c r="J209" s="0" t="n">
        <v>51.752308</v>
      </c>
      <c r="K209" s="0" t="n">
        <v>50.719841</v>
      </c>
      <c r="L209" s="0" t="n">
        <v>-0.983179855251238</v>
      </c>
      <c r="M209" s="0" t="n">
        <v>-4072.7984772195</v>
      </c>
      <c r="N209" s="0" t="n">
        <v>-37.247118</v>
      </c>
      <c r="O209" s="0" t="n">
        <v>0</v>
      </c>
      <c r="P209" s="0" t="n">
        <v>-4110.0455952195</v>
      </c>
      <c r="Q209" s="0" t="n">
        <v>28766.478778</v>
      </c>
      <c r="R209" s="0" t="n">
        <v>24361.181722</v>
      </c>
      <c r="S209" s="0" t="n">
        <v>-4405.297056</v>
      </c>
      <c r="T209" s="0" t="n">
        <v>-295.251460780503</v>
      </c>
      <c r="U209" s="0" t="n">
        <v>28766.478778</v>
      </c>
      <c r="V209" s="0" t="n">
        <v>24361.181722</v>
      </c>
      <c r="W209" s="0" t="n">
        <v>-4405.297056</v>
      </c>
      <c r="X209" s="0" t="n">
        <v>0</v>
      </c>
      <c r="Y209" s="306" t="n">
        <v>24361.181722</v>
      </c>
      <c r="Z209" s="0" t="n">
        <v>-4405.297056</v>
      </c>
    </row>
    <row r="210" customFormat="false" ht="12.75" hidden="false" customHeight="false" outlineLevel="0" collapsed="false">
      <c r="A210" s="0" t="s">
        <v>2</v>
      </c>
      <c r="B210" s="0" t="s">
        <v>104</v>
      </c>
      <c r="C210" s="0" t="s">
        <v>310</v>
      </c>
      <c r="D210" s="0" t="s">
        <v>150</v>
      </c>
      <c r="E210" s="0" t="n">
        <v>1321</v>
      </c>
      <c r="F210" s="0" t="n">
        <v>481</v>
      </c>
      <c r="G210" s="0" t="s">
        <v>155</v>
      </c>
      <c r="H210" s="0" t="n">
        <v>-10000000</v>
      </c>
      <c r="I210" s="0" t="n">
        <v>4214.036587</v>
      </c>
      <c r="J210" s="0" t="n">
        <v>176.357104</v>
      </c>
      <c r="K210" s="0" t="n">
        <v>177.161528</v>
      </c>
      <c r="L210" s="0" t="n">
        <v>1.01249800388814</v>
      </c>
      <c r="M210" s="0" t="n">
        <v>4266.7036326491</v>
      </c>
      <c r="N210" s="0" t="n">
        <v>-147.426212</v>
      </c>
      <c r="O210" s="0" t="n">
        <v>0</v>
      </c>
      <c r="P210" s="0" t="n">
        <v>4119.2774206491</v>
      </c>
      <c r="Q210" s="0" t="n">
        <v>87905.429446</v>
      </c>
      <c r="R210" s="0" t="n">
        <v>91124.328359</v>
      </c>
      <c r="S210" s="0" t="n">
        <v>3218.89891300001</v>
      </c>
      <c r="T210" s="0" t="n">
        <v>-900.378507649091</v>
      </c>
      <c r="U210" s="0" t="n">
        <v>87905.429446</v>
      </c>
      <c r="V210" s="0" t="n">
        <v>91124.328359</v>
      </c>
      <c r="W210" s="0" t="n">
        <v>3218.89891300001</v>
      </c>
      <c r="X210" s="0" t="n">
        <v>0</v>
      </c>
      <c r="Y210" s="306" t="n">
        <v>91124.328359</v>
      </c>
      <c r="Z210" s="0" t="n">
        <v>3218.89891300001</v>
      </c>
    </row>
    <row r="211" customFormat="false" ht="12.75" hidden="false" customHeight="false" outlineLevel="0" collapsed="false">
      <c r="A211" s="0" t="s">
        <v>2</v>
      </c>
      <c r="B211" s="0" t="s">
        <v>104</v>
      </c>
      <c r="C211" s="0" t="s">
        <v>311</v>
      </c>
      <c r="D211" s="0" t="s">
        <v>116</v>
      </c>
      <c r="E211" s="0" t="n">
        <v>1322</v>
      </c>
      <c r="F211" s="0" t="n">
        <v>482</v>
      </c>
      <c r="G211" s="0" t="s">
        <v>155</v>
      </c>
      <c r="H211" s="0" t="n">
        <v>-10000000</v>
      </c>
      <c r="I211" s="0" t="n">
        <v>4256.727047</v>
      </c>
      <c r="J211" s="0" t="n">
        <v>149.537594</v>
      </c>
      <c r="K211" s="0" t="n">
        <v>150.363273</v>
      </c>
      <c r="L211" s="0" t="n">
        <v>0.994764639595147</v>
      </c>
      <c r="M211" s="0" t="n">
        <v>4234.44154676387</v>
      </c>
      <c r="N211" s="0" t="n">
        <v>-138.903403</v>
      </c>
      <c r="O211" s="0" t="n">
        <v>0</v>
      </c>
      <c r="P211" s="0" t="n">
        <v>4095.53814376387</v>
      </c>
      <c r="Q211" s="0" t="n">
        <v>18651.457362</v>
      </c>
      <c r="R211" s="0" t="n">
        <v>22022.638833</v>
      </c>
      <c r="S211" s="0" t="n">
        <v>3371.181471</v>
      </c>
      <c r="T211" s="0" t="n">
        <v>-724.35667276387</v>
      </c>
      <c r="U211" s="0" t="n">
        <v>18651.457362</v>
      </c>
      <c r="V211" s="0" t="n">
        <v>22022.638833</v>
      </c>
      <c r="W211" s="0" t="n">
        <v>3371.181471</v>
      </c>
      <c r="X211" s="0" t="n">
        <v>0</v>
      </c>
      <c r="Y211" s="306" t="n">
        <v>22022.638833</v>
      </c>
      <c r="Z211" s="0" t="n">
        <v>3371.181471</v>
      </c>
    </row>
    <row r="212" customFormat="false" ht="12.75" hidden="false" customHeight="false" outlineLevel="0" collapsed="false">
      <c r="A212" s="0" t="s">
        <v>2</v>
      </c>
      <c r="B212" s="0" t="s">
        <v>104</v>
      </c>
      <c r="C212" s="0" t="s">
        <v>314</v>
      </c>
      <c r="D212" s="0" t="s">
        <v>116</v>
      </c>
      <c r="E212" s="0" t="n">
        <v>1323</v>
      </c>
      <c r="F212" s="0" t="n">
        <v>483</v>
      </c>
      <c r="G212" s="0" t="s">
        <v>155</v>
      </c>
      <c r="H212" s="0" t="n">
        <v>-10000000</v>
      </c>
      <c r="I212" s="0" t="n">
        <v>4166.429846</v>
      </c>
      <c r="J212" s="0" t="n">
        <v>78.613131</v>
      </c>
      <c r="K212" s="0" t="n">
        <v>77.324236</v>
      </c>
      <c r="L212" s="0" t="n">
        <v>-1.25088841441601</v>
      </c>
      <c r="M212" s="0" t="n">
        <v>-5211.73882383848</v>
      </c>
      <c r="N212" s="0" t="n">
        <v>-60.285463</v>
      </c>
      <c r="O212" s="0" t="n">
        <v>0</v>
      </c>
      <c r="P212" s="0" t="n">
        <v>-5272.02428683848</v>
      </c>
      <c r="Q212" s="0" t="n">
        <v>36369.900404</v>
      </c>
      <c r="R212" s="0" t="n">
        <v>30907.579363</v>
      </c>
      <c r="S212" s="0" t="n">
        <v>-5462.321041</v>
      </c>
      <c r="T212" s="0" t="n">
        <v>-190.296754161519</v>
      </c>
      <c r="U212" s="0" t="n">
        <v>36369.900404</v>
      </c>
      <c r="V212" s="0" t="n">
        <v>30907.579363</v>
      </c>
      <c r="W212" s="0" t="n">
        <v>-5462.321041</v>
      </c>
      <c r="X212" s="0" t="n">
        <v>0</v>
      </c>
      <c r="Y212" s="306" t="n">
        <v>30907.579363</v>
      </c>
      <c r="Z212" s="0" t="n">
        <v>-5462.321041</v>
      </c>
    </row>
    <row r="213" customFormat="false" ht="12.75" hidden="false" customHeight="false" outlineLevel="0" collapsed="false">
      <c r="A213" s="0" t="s">
        <v>2</v>
      </c>
      <c r="B213" s="0" t="s">
        <v>104</v>
      </c>
      <c r="C213" s="0" t="s">
        <v>315</v>
      </c>
      <c r="D213" s="0" t="s">
        <v>116</v>
      </c>
      <c r="E213" s="0" t="n">
        <v>1324</v>
      </c>
      <c r="F213" s="0" t="n">
        <v>484</v>
      </c>
      <c r="G213" s="0" t="s">
        <v>155</v>
      </c>
      <c r="H213" s="0" t="n">
        <v>-10000000</v>
      </c>
      <c r="I213" s="0" t="n">
        <v>4152.102238</v>
      </c>
      <c r="J213" s="0" t="n">
        <v>117.536952</v>
      </c>
      <c r="K213" s="0" t="n">
        <v>116.472172</v>
      </c>
      <c r="L213" s="0" t="n">
        <v>-0.882360384544958</v>
      </c>
      <c r="M213" s="0" t="n">
        <v>-3663.65052739166</v>
      </c>
      <c r="N213" s="0" t="n">
        <v>-66.836956</v>
      </c>
      <c r="O213" s="0" t="n">
        <v>0</v>
      </c>
      <c r="P213" s="0" t="n">
        <v>-3730.48748339166</v>
      </c>
      <c r="Q213" s="0" t="n">
        <v>189476.280804</v>
      </c>
      <c r="R213" s="0" t="n">
        <v>184987.973337</v>
      </c>
      <c r="S213" s="0" t="n">
        <v>-4488.30746700001</v>
      </c>
      <c r="T213" s="0" t="n">
        <v>-757.819983608344</v>
      </c>
      <c r="U213" s="0" t="n">
        <v>189476.280804</v>
      </c>
      <c r="V213" s="0" t="n">
        <v>184987.973337</v>
      </c>
      <c r="W213" s="0" t="n">
        <v>-4488.30746700001</v>
      </c>
      <c r="X213" s="0" t="n">
        <v>0</v>
      </c>
      <c r="Y213" s="306" t="n">
        <v>184987.973337</v>
      </c>
      <c r="Z213" s="0" t="n">
        <v>-4488.30746700001</v>
      </c>
    </row>
    <row r="214" customFormat="false" ht="12.75" hidden="false" customHeight="false" outlineLevel="0" collapsed="false">
      <c r="A214" s="0" t="s">
        <v>2</v>
      </c>
      <c r="B214" s="0" t="s">
        <v>104</v>
      </c>
      <c r="C214" s="0" t="s">
        <v>320</v>
      </c>
      <c r="D214" s="0" t="s">
        <v>150</v>
      </c>
      <c r="E214" s="0" t="n">
        <v>1325</v>
      </c>
      <c r="F214" s="0" t="n">
        <v>485</v>
      </c>
      <c r="G214" s="0" t="s">
        <v>155</v>
      </c>
      <c r="H214" s="0" t="n">
        <v>-10000000</v>
      </c>
      <c r="I214" s="0" t="n">
        <v>4263.450839</v>
      </c>
      <c r="J214" s="0" t="n">
        <v>90.598809</v>
      </c>
      <c r="K214" s="0" t="n">
        <v>91.439504</v>
      </c>
      <c r="L214" s="0" t="n">
        <v>0.948864764573534</v>
      </c>
      <c r="M214" s="0" t="n">
        <v>4045.43827661857</v>
      </c>
      <c r="N214" s="0" t="n">
        <v>-105.700589</v>
      </c>
      <c r="O214" s="0" t="n">
        <v>0</v>
      </c>
      <c r="P214" s="0" t="n">
        <v>3939.73768761857</v>
      </c>
      <c r="Q214" s="0" t="n">
        <v>-122951.86505</v>
      </c>
      <c r="R214" s="0" t="n">
        <v>-119309.294203</v>
      </c>
      <c r="S214" s="0" t="n">
        <v>3642.570847</v>
      </c>
      <c r="T214" s="0" t="n">
        <v>-297.166840618577</v>
      </c>
      <c r="U214" s="0" t="n">
        <v>-122951.86505</v>
      </c>
      <c r="V214" s="0" t="n">
        <v>-119309.294203</v>
      </c>
      <c r="W214" s="0" t="n">
        <v>3642.570847</v>
      </c>
      <c r="X214" s="0" t="n">
        <v>0</v>
      </c>
      <c r="Y214" s="306" t="n">
        <v>-119309.294203</v>
      </c>
      <c r="Z214" s="0" t="n">
        <v>3642.570847</v>
      </c>
    </row>
    <row r="215" customFormat="false" ht="12.75" hidden="false" customHeight="false" outlineLevel="0" collapsed="false">
      <c r="A215" s="0" t="s">
        <v>2</v>
      </c>
      <c r="B215" s="0" t="s">
        <v>104</v>
      </c>
      <c r="C215" s="0" t="s">
        <v>323</v>
      </c>
      <c r="D215" s="0" t="s">
        <v>95</v>
      </c>
      <c r="E215" s="0" t="n">
        <v>1326</v>
      </c>
      <c r="F215" s="0" t="n">
        <v>486</v>
      </c>
      <c r="G215" s="0" t="s">
        <v>155</v>
      </c>
      <c r="H215" s="0" t="n">
        <v>-10000000</v>
      </c>
      <c r="I215" s="0" t="n">
        <v>4155.145074</v>
      </c>
      <c r="J215" s="0" t="n">
        <v>66.667478</v>
      </c>
      <c r="K215" s="0" t="n">
        <v>67.471088</v>
      </c>
      <c r="L215" s="0" t="n">
        <v>0.904464718199384</v>
      </c>
      <c r="M215" s="0" t="n">
        <v>3758.18211843297</v>
      </c>
      <c r="N215" s="0" t="n">
        <v>-54.222971</v>
      </c>
      <c r="O215" s="0" t="n">
        <v>0</v>
      </c>
      <c r="P215" s="0" t="n">
        <v>3703.95914743297</v>
      </c>
      <c r="Q215" s="0" t="n">
        <v>7091.43998</v>
      </c>
      <c r="R215" s="0" t="n">
        <v>10494.593323</v>
      </c>
      <c r="S215" s="0" t="n">
        <v>3403.153343</v>
      </c>
      <c r="T215" s="0" t="n">
        <v>-300.805804432971</v>
      </c>
      <c r="U215" s="0" t="n">
        <v>7091.43998</v>
      </c>
      <c r="V215" s="0" t="n">
        <v>10494.593323</v>
      </c>
      <c r="W215" s="0" t="n">
        <v>3403.153343</v>
      </c>
      <c r="X215" s="0" t="n">
        <v>0</v>
      </c>
      <c r="Y215" s="306" t="n">
        <v>10494.593323</v>
      </c>
      <c r="Z215" s="0" t="n">
        <v>3403.153343</v>
      </c>
    </row>
    <row r="216" customFormat="false" ht="12.75" hidden="false" customHeight="false" outlineLevel="0" collapsed="false">
      <c r="A216" s="0" t="s">
        <v>2</v>
      </c>
      <c r="B216" s="0" t="s">
        <v>104</v>
      </c>
      <c r="C216" s="0" t="s">
        <v>324</v>
      </c>
      <c r="D216" s="0" t="s">
        <v>95</v>
      </c>
      <c r="E216" s="0" t="n">
        <v>1327</v>
      </c>
      <c r="F216" s="0" t="n">
        <v>487</v>
      </c>
      <c r="G216" s="0" t="s">
        <v>155</v>
      </c>
      <c r="H216" s="0" t="n">
        <v>-10000000</v>
      </c>
      <c r="I216" s="0" t="n">
        <v>4161.401597</v>
      </c>
      <c r="J216" s="0" t="n">
        <v>63.688562</v>
      </c>
      <c r="K216" s="0" t="n">
        <v>64.491614</v>
      </c>
      <c r="L216" s="0" t="n">
        <v>0.897459595508002</v>
      </c>
      <c r="M216" s="0" t="n">
        <v>3734.68979398997</v>
      </c>
      <c r="N216" s="0" t="n">
        <v>-54.131717</v>
      </c>
      <c r="O216" s="0" t="n">
        <v>0</v>
      </c>
      <c r="P216" s="0" t="n">
        <v>3680.55807698997</v>
      </c>
      <c r="Q216" s="0" t="n">
        <v>-5574.371386</v>
      </c>
      <c r="R216" s="0" t="n">
        <v>-2157.930582</v>
      </c>
      <c r="S216" s="0" t="n">
        <v>3416.440804</v>
      </c>
      <c r="T216" s="0" t="n">
        <v>-264.117272989973</v>
      </c>
      <c r="U216" s="0" t="n">
        <v>-5574.371386</v>
      </c>
      <c r="V216" s="0" t="n">
        <v>-2157.930582</v>
      </c>
      <c r="W216" s="0" t="n">
        <v>3416.440804</v>
      </c>
      <c r="X216" s="0" t="n">
        <v>0</v>
      </c>
      <c r="Y216" s="306" t="n">
        <v>-2157.930582</v>
      </c>
      <c r="Z216" s="0" t="n">
        <v>3416.440804</v>
      </c>
    </row>
    <row r="217" customFormat="false" ht="12.75" hidden="false" customHeight="false" outlineLevel="0" collapsed="false">
      <c r="A217" s="0" t="s">
        <v>2</v>
      </c>
      <c r="B217" s="0" t="s">
        <v>104</v>
      </c>
      <c r="C217" s="0" t="s">
        <v>200</v>
      </c>
      <c r="D217" s="0" t="s">
        <v>102</v>
      </c>
      <c r="E217" s="0" t="n">
        <v>1328</v>
      </c>
      <c r="F217" s="0" t="n">
        <v>488</v>
      </c>
      <c r="G217" s="0" t="s">
        <v>155</v>
      </c>
      <c r="H217" s="0" t="n">
        <v>-10000000</v>
      </c>
      <c r="I217" s="0" t="n">
        <v>4173.275743</v>
      </c>
      <c r="J217" s="0" t="n">
        <v>93.590895</v>
      </c>
      <c r="K217" s="0" t="n">
        <v>92.277129</v>
      </c>
      <c r="L217" s="0" t="n">
        <v>-1.2510743695063</v>
      </c>
      <c r="M217" s="0" t="n">
        <v>-5221.07831894968</v>
      </c>
      <c r="N217" s="0" t="n">
        <v>-70.317817</v>
      </c>
      <c r="O217" s="0" t="n">
        <v>0</v>
      </c>
      <c r="P217" s="0" t="n">
        <v>-5291.39613594968</v>
      </c>
      <c r="Q217" s="0" t="n">
        <v>57021.77882</v>
      </c>
      <c r="R217" s="0" t="n">
        <v>51477.284723</v>
      </c>
      <c r="S217" s="0" t="n">
        <v>-5544.494097</v>
      </c>
      <c r="T217" s="0" t="n">
        <v>-253.097961050324</v>
      </c>
      <c r="U217" s="0" t="n">
        <v>57021.77882</v>
      </c>
      <c r="V217" s="0" t="n">
        <v>51477.284723</v>
      </c>
      <c r="W217" s="0" t="n">
        <v>-5544.494097</v>
      </c>
      <c r="X217" s="0" t="n">
        <v>0</v>
      </c>
      <c r="Y217" s="306" t="n">
        <v>51477.284723</v>
      </c>
      <c r="Z217" s="0" t="n">
        <v>-5544.494097</v>
      </c>
    </row>
    <row r="218" customFormat="false" ht="12.75" hidden="false" customHeight="false" outlineLevel="0" collapsed="false">
      <c r="A218" s="0" t="s">
        <v>2</v>
      </c>
      <c r="B218" s="0" t="s">
        <v>104</v>
      </c>
      <c r="C218" s="0" t="s">
        <v>326</v>
      </c>
      <c r="D218" s="0" t="s">
        <v>150</v>
      </c>
      <c r="E218" s="0" t="n">
        <v>1329</v>
      </c>
      <c r="F218" s="0" t="n">
        <v>489</v>
      </c>
      <c r="G218" s="0" t="s">
        <v>155</v>
      </c>
      <c r="H218" s="0" t="n">
        <v>-10000000</v>
      </c>
      <c r="I218" s="0" t="n">
        <v>4126.861388</v>
      </c>
      <c r="J218" s="0" t="n">
        <v>73.61309</v>
      </c>
      <c r="K218" s="0" t="n">
        <v>74.469538</v>
      </c>
      <c r="L218" s="0" t="n">
        <v>0.98314581136578</v>
      </c>
      <c r="M218" s="0" t="n">
        <v>4057.30648769937</v>
      </c>
      <c r="N218" s="0" t="n">
        <v>-43.935547</v>
      </c>
      <c r="O218" s="0" t="n">
        <v>0</v>
      </c>
      <c r="P218" s="0" t="n">
        <v>4013.37094069937</v>
      </c>
      <c r="Q218" s="0" t="n">
        <v>91723.810813</v>
      </c>
      <c r="R218" s="0" t="n">
        <v>95257.13581</v>
      </c>
      <c r="S218" s="0" t="n">
        <v>3533.324997</v>
      </c>
      <c r="T218" s="0" t="n">
        <v>-480.045943699364</v>
      </c>
      <c r="U218" s="0" t="n">
        <v>91723.810813</v>
      </c>
      <c r="V218" s="0" t="n">
        <v>95257.13581</v>
      </c>
      <c r="W218" s="0" t="n">
        <v>3533.324997</v>
      </c>
      <c r="X218" s="0" t="n">
        <v>0</v>
      </c>
      <c r="Y218" s="306" t="n">
        <v>95257.13581</v>
      </c>
      <c r="Z218" s="0" t="n">
        <v>3533.324997</v>
      </c>
    </row>
    <row r="219" customFormat="false" ht="12.75" hidden="false" customHeight="false" outlineLevel="0" collapsed="false">
      <c r="A219" s="0" t="s">
        <v>2</v>
      </c>
      <c r="B219" s="0" t="s">
        <v>104</v>
      </c>
      <c r="C219" s="0" t="s">
        <v>331</v>
      </c>
      <c r="D219" s="0" t="s">
        <v>102</v>
      </c>
      <c r="E219" s="0" t="n">
        <v>1330</v>
      </c>
      <c r="F219" s="0" t="n">
        <v>490</v>
      </c>
      <c r="G219" s="0" t="s">
        <v>155</v>
      </c>
      <c r="H219" s="0" t="n">
        <v>-10000000</v>
      </c>
      <c r="I219" s="0" t="n">
        <v>4159.954819</v>
      </c>
      <c r="J219" s="0" t="n">
        <v>54.745654</v>
      </c>
      <c r="K219" s="0" t="n">
        <v>53.454338</v>
      </c>
      <c r="L219" s="0" t="n">
        <v>-1.29465995533804</v>
      </c>
      <c r="M219" s="0" t="n">
        <v>-5385.7269201748</v>
      </c>
      <c r="N219" s="0" t="n">
        <v>-43.441615</v>
      </c>
      <c r="O219" s="0" t="n">
        <v>0</v>
      </c>
      <c r="P219" s="0" t="n">
        <v>-5429.1685351748</v>
      </c>
      <c r="Q219" s="0" t="n">
        <v>11658.807707</v>
      </c>
      <c r="R219" s="0" t="n">
        <v>6171.886586</v>
      </c>
      <c r="S219" s="0" t="n">
        <v>-5486.921121</v>
      </c>
      <c r="T219" s="0" t="n">
        <v>-57.7525858252002</v>
      </c>
      <c r="U219" s="0" t="n">
        <v>11658.807707</v>
      </c>
      <c r="V219" s="0" t="n">
        <v>6171.886586</v>
      </c>
      <c r="W219" s="0" t="n">
        <v>-5486.921121</v>
      </c>
      <c r="X219" s="0" t="n">
        <v>0</v>
      </c>
      <c r="Y219" s="306" t="n">
        <v>6171.886586</v>
      </c>
      <c r="Z219" s="0" t="n">
        <v>-5486.921121</v>
      </c>
    </row>
    <row r="220" customFormat="false" ht="12.75" hidden="false" customHeight="false" outlineLevel="0" collapsed="false">
      <c r="A220" s="0" t="s">
        <v>2</v>
      </c>
      <c r="B220" s="0" t="s">
        <v>104</v>
      </c>
      <c r="C220" s="0" t="s">
        <v>332</v>
      </c>
      <c r="D220" s="0" t="s">
        <v>116</v>
      </c>
      <c r="E220" s="0" t="n">
        <v>1331</v>
      </c>
      <c r="F220" s="0" t="n">
        <v>491</v>
      </c>
      <c r="G220" s="0" t="s">
        <v>155</v>
      </c>
      <c r="H220" s="0" t="n">
        <v>-10000000</v>
      </c>
      <c r="I220" s="0" t="n">
        <v>4172.79985</v>
      </c>
      <c r="J220" s="0" t="n">
        <v>93.620657</v>
      </c>
      <c r="K220" s="0" t="n">
        <v>92.570875</v>
      </c>
      <c r="L220" s="0" t="n">
        <v>-0.922858242793514</v>
      </c>
      <c r="M220" s="0" t="n">
        <v>-3850.90273710004</v>
      </c>
      <c r="N220" s="0" t="n">
        <v>-68.948681</v>
      </c>
      <c r="O220" s="0" t="n">
        <v>0</v>
      </c>
      <c r="P220" s="0" t="n">
        <v>-3919.85141810004</v>
      </c>
      <c r="Q220" s="0" t="n">
        <v>65539.046645</v>
      </c>
      <c r="R220" s="0" t="n">
        <v>61114.91952</v>
      </c>
      <c r="S220" s="0" t="n">
        <v>-4424.12712499999</v>
      </c>
      <c r="T220" s="0" t="n">
        <v>-504.275706899952</v>
      </c>
      <c r="U220" s="0" t="n">
        <v>65539.046645</v>
      </c>
      <c r="V220" s="0" t="n">
        <v>61114.91952</v>
      </c>
      <c r="W220" s="0" t="n">
        <v>-4424.12712499999</v>
      </c>
      <c r="X220" s="0" t="n">
        <v>0</v>
      </c>
      <c r="Y220" s="306" t="n">
        <v>61114.91952</v>
      </c>
      <c r="Z220" s="0" t="n">
        <v>-4424.12712499999</v>
      </c>
    </row>
    <row r="221" customFormat="false" ht="12.75" hidden="false" customHeight="false" outlineLevel="0" collapsed="false">
      <c r="A221" s="0" t="s">
        <v>2</v>
      </c>
      <c r="B221" s="0" t="s">
        <v>104</v>
      </c>
      <c r="C221" s="0" t="s">
        <v>334</v>
      </c>
      <c r="D221" s="0" t="s">
        <v>116</v>
      </c>
      <c r="E221" s="0" t="n">
        <v>1332</v>
      </c>
      <c r="F221" s="0" t="n">
        <v>492</v>
      </c>
      <c r="G221" s="0" t="s">
        <v>155</v>
      </c>
      <c r="H221" s="0" t="n">
        <v>-10000000</v>
      </c>
      <c r="I221" s="0" t="n">
        <v>4134.629499</v>
      </c>
      <c r="J221" s="0" t="n">
        <v>86.617486</v>
      </c>
      <c r="K221" s="0" t="n">
        <v>85.572152</v>
      </c>
      <c r="L221" s="0" t="n">
        <v>-0.943928440436757</v>
      </c>
      <c r="M221" s="0" t="n">
        <v>-3902.79437477488</v>
      </c>
      <c r="N221" s="0" t="n">
        <v>-55.48843</v>
      </c>
      <c r="O221" s="0" t="n">
        <v>0</v>
      </c>
      <c r="P221" s="0" t="n">
        <v>-3958.28280477488</v>
      </c>
      <c r="Q221" s="0" t="n">
        <v>91498.611118</v>
      </c>
      <c r="R221" s="0" t="n">
        <v>87035.559203</v>
      </c>
      <c r="S221" s="0" t="n">
        <v>-4463.051915</v>
      </c>
      <c r="T221" s="0" t="n">
        <v>-504.769110225123</v>
      </c>
      <c r="U221" s="0" t="n">
        <v>91498.611118</v>
      </c>
      <c r="V221" s="0" t="n">
        <v>87035.559203</v>
      </c>
      <c r="W221" s="0" t="n">
        <v>-4463.051915</v>
      </c>
      <c r="X221" s="0" t="n">
        <v>0</v>
      </c>
      <c r="Y221" s="306" t="n">
        <v>87035.559203</v>
      </c>
      <c r="Z221" s="0" t="n">
        <v>-4463.051915</v>
      </c>
    </row>
    <row r="222" customFormat="false" ht="12.75" hidden="false" customHeight="false" outlineLevel="0" collapsed="false">
      <c r="A222" s="0" t="s">
        <v>2</v>
      </c>
      <c r="B222" s="0" t="s">
        <v>104</v>
      </c>
      <c r="C222" s="0" t="s">
        <v>335</v>
      </c>
      <c r="D222" s="0" t="s">
        <v>172</v>
      </c>
      <c r="E222" s="0" t="n">
        <v>1333</v>
      </c>
      <c r="F222" s="0" t="n">
        <v>493</v>
      </c>
      <c r="G222" s="0" t="s">
        <v>155</v>
      </c>
      <c r="H222" s="0" t="n">
        <v>-10000000</v>
      </c>
      <c r="I222" s="0" t="n">
        <v>4414.215568</v>
      </c>
      <c r="J222" s="0" t="n">
        <v>362.121492</v>
      </c>
      <c r="K222" s="0" t="n">
        <v>360.021867</v>
      </c>
      <c r="L222" s="0" t="n">
        <v>-1.43541340760032</v>
      </c>
      <c r="M222" s="0" t="n">
        <v>-6336.22421034525</v>
      </c>
      <c r="N222" s="0" t="n">
        <v>-390.72099</v>
      </c>
      <c r="O222" s="0" t="n">
        <v>0</v>
      </c>
      <c r="P222" s="0" t="n">
        <v>-6726.94520034525</v>
      </c>
      <c r="Q222" s="0" t="n">
        <v>122849.415413</v>
      </c>
      <c r="R222" s="0" t="n">
        <v>114773.288468</v>
      </c>
      <c r="S222" s="0" t="n">
        <v>-8076.126945</v>
      </c>
      <c r="T222" s="0" t="n">
        <v>-1349.18174465475</v>
      </c>
      <c r="U222" s="0" t="n">
        <v>122849.415413</v>
      </c>
      <c r="V222" s="0" t="n">
        <v>114773.288468</v>
      </c>
      <c r="W222" s="0" t="n">
        <v>-8076.126945</v>
      </c>
      <c r="X222" s="0" t="n">
        <v>0</v>
      </c>
      <c r="Y222" s="306" t="n">
        <v>114773.288468</v>
      </c>
      <c r="Z222" s="0" t="n">
        <v>-8076.126945</v>
      </c>
    </row>
    <row r="223" customFormat="false" ht="12.75" hidden="false" customHeight="false" outlineLevel="0" collapsed="false">
      <c r="A223" s="0" t="s">
        <v>2</v>
      </c>
      <c r="B223" s="0" t="s">
        <v>104</v>
      </c>
      <c r="C223" s="0" t="s">
        <v>336</v>
      </c>
      <c r="D223" s="0" t="s">
        <v>260</v>
      </c>
      <c r="E223" s="0" t="n">
        <v>1334</v>
      </c>
      <c r="F223" s="0" t="n">
        <v>494</v>
      </c>
      <c r="G223" s="0" t="s">
        <v>155</v>
      </c>
      <c r="H223" s="0" t="n">
        <v>-10000000</v>
      </c>
      <c r="I223" s="0" t="n">
        <v>4118.301015</v>
      </c>
      <c r="J223" s="0" t="n">
        <v>33.811597</v>
      </c>
      <c r="K223" s="0" t="n">
        <v>33.797997</v>
      </c>
      <c r="L223" s="0" t="n">
        <v>0.0363848762825186</v>
      </c>
      <c r="M223" s="0" t="n">
        <v>149.843872924946</v>
      </c>
      <c r="N223" s="0" t="n">
        <v>-23.750777</v>
      </c>
      <c r="O223" s="0" t="n">
        <v>0</v>
      </c>
      <c r="P223" s="0" t="n">
        <v>126.093095924946</v>
      </c>
      <c r="Q223" s="0" t="n">
        <v>16370.357973</v>
      </c>
      <c r="R223" s="0" t="n">
        <v>16295.677698</v>
      </c>
      <c r="S223" s="0" t="n">
        <v>-74.6802750000006</v>
      </c>
      <c r="T223" s="0" t="n">
        <v>-200.773370924946</v>
      </c>
      <c r="U223" s="0" t="n">
        <v>16370.357973</v>
      </c>
      <c r="V223" s="0" t="n">
        <v>16295.677698</v>
      </c>
      <c r="W223" s="0" t="n">
        <v>-74.6802750000006</v>
      </c>
      <c r="X223" s="0" t="n">
        <v>0</v>
      </c>
      <c r="Y223" s="306" t="n">
        <v>16295.677698</v>
      </c>
      <c r="Z223" s="0" t="n">
        <v>-74.6802750000006</v>
      </c>
    </row>
    <row r="224" customFormat="false" ht="12.75" hidden="false" customHeight="false" outlineLevel="0" collapsed="false">
      <c r="A224" s="0" t="s">
        <v>2</v>
      </c>
      <c r="B224" s="0" t="s">
        <v>104</v>
      </c>
      <c r="C224" s="0" t="s">
        <v>337</v>
      </c>
      <c r="D224" s="0" t="s">
        <v>172</v>
      </c>
      <c r="E224" s="0" t="n">
        <v>1335</v>
      </c>
      <c r="F224" s="0" t="n">
        <v>495</v>
      </c>
      <c r="G224" s="0" t="s">
        <v>155</v>
      </c>
      <c r="H224" s="0" t="n">
        <v>-10000000</v>
      </c>
      <c r="I224" s="0" t="n">
        <v>4280.563643</v>
      </c>
      <c r="J224" s="0" t="n">
        <v>139.388712</v>
      </c>
      <c r="K224" s="0" t="n">
        <v>140.232979</v>
      </c>
      <c r="L224" s="0" t="n">
        <v>1.02929579082934</v>
      </c>
      <c r="M224" s="0" t="n">
        <v>4405.966140117</v>
      </c>
      <c r="N224" s="0" t="n">
        <v>-149.998039</v>
      </c>
      <c r="O224" s="0" t="n">
        <v>0</v>
      </c>
      <c r="P224" s="0" t="n">
        <v>4255.968101117</v>
      </c>
      <c r="Q224" s="0" t="n">
        <v>-85195.660697</v>
      </c>
      <c r="R224" s="0" t="n">
        <v>-81623.4989</v>
      </c>
      <c r="S224" s="0" t="n">
        <v>3572.16179699999</v>
      </c>
      <c r="T224" s="0" t="n">
        <v>-683.806304117008</v>
      </c>
      <c r="U224" s="0" t="n">
        <v>-85195.660697</v>
      </c>
      <c r="V224" s="0" t="n">
        <v>-81623.4989</v>
      </c>
      <c r="W224" s="0" t="n">
        <v>3572.16179699999</v>
      </c>
      <c r="X224" s="0" t="n">
        <v>0</v>
      </c>
      <c r="Y224" s="306" t="n">
        <v>-81623.4989</v>
      </c>
      <c r="Z224" s="0" t="n">
        <v>3572.16179699999</v>
      </c>
    </row>
    <row r="225" customFormat="false" ht="12.75" hidden="false" customHeight="false" outlineLevel="0" collapsed="false">
      <c r="A225" s="0" t="s">
        <v>2</v>
      </c>
      <c r="B225" s="0" t="s">
        <v>104</v>
      </c>
      <c r="C225" s="0" t="s">
        <v>338</v>
      </c>
      <c r="D225" s="0" t="s">
        <v>172</v>
      </c>
      <c r="E225" s="0" t="n">
        <v>1336</v>
      </c>
      <c r="F225" s="0" t="n">
        <v>496</v>
      </c>
      <c r="G225" s="0" t="s">
        <v>155</v>
      </c>
      <c r="H225" s="0" t="n">
        <v>-10000000</v>
      </c>
      <c r="I225" s="0" t="n">
        <v>4260.823512</v>
      </c>
      <c r="J225" s="0" t="n">
        <v>200.263863</v>
      </c>
      <c r="K225" s="0" t="n">
        <v>201.060966</v>
      </c>
      <c r="L225" s="0" t="n">
        <v>1.03283240274789</v>
      </c>
      <c r="M225" s="0" t="n">
        <v>4400.71658558365</v>
      </c>
      <c r="N225" s="0" t="n">
        <v>-183.31588</v>
      </c>
      <c r="O225" s="0" t="n">
        <v>0</v>
      </c>
      <c r="P225" s="0" t="n">
        <v>4217.40070558365</v>
      </c>
      <c r="Q225" s="0" t="n">
        <v>61995.408013</v>
      </c>
      <c r="R225" s="0" t="n">
        <v>65169.761895</v>
      </c>
      <c r="S225" s="0" t="n">
        <v>3174.353882</v>
      </c>
      <c r="T225" s="0" t="n">
        <v>-1043.04682358364</v>
      </c>
      <c r="U225" s="0" t="n">
        <v>61995.408013</v>
      </c>
      <c r="V225" s="0" t="n">
        <v>65169.761895</v>
      </c>
      <c r="W225" s="0" t="n">
        <v>3174.353882</v>
      </c>
      <c r="X225" s="0" t="n">
        <v>0</v>
      </c>
      <c r="Y225" s="306" t="n">
        <v>65169.761895</v>
      </c>
      <c r="Z225" s="0" t="n">
        <v>3174.353882</v>
      </c>
    </row>
    <row r="226" customFormat="false" ht="12.75" hidden="false" customHeight="false" outlineLevel="0" collapsed="false">
      <c r="A226" s="0" t="s">
        <v>2</v>
      </c>
      <c r="B226" s="0" t="s">
        <v>104</v>
      </c>
      <c r="C226" s="0" t="s">
        <v>339</v>
      </c>
      <c r="D226" s="0" t="s">
        <v>116</v>
      </c>
      <c r="E226" s="0" t="n">
        <v>1337</v>
      </c>
      <c r="F226" s="0" t="n">
        <v>497</v>
      </c>
      <c r="G226" s="0" t="s">
        <v>155</v>
      </c>
      <c r="H226" s="0" t="n">
        <v>-10000000</v>
      </c>
      <c r="I226" s="0" t="n">
        <v>4088.409766</v>
      </c>
      <c r="J226" s="0" t="n">
        <v>304.745008</v>
      </c>
      <c r="K226" s="0" t="n">
        <v>303.584379</v>
      </c>
      <c r="L226" s="0" t="n">
        <v>-0.642321232760608</v>
      </c>
      <c r="M226" s="0" t="n">
        <v>-2626.07240092763</v>
      </c>
      <c r="N226" s="0" t="n">
        <v>-94.540557</v>
      </c>
      <c r="O226" s="0" t="n">
        <v>0</v>
      </c>
      <c r="P226" s="0" t="n">
        <v>-2720.61295792763</v>
      </c>
      <c r="Q226" s="0" t="n">
        <v>873795.826819</v>
      </c>
      <c r="R226" s="0" t="n">
        <v>868994.737686</v>
      </c>
      <c r="S226" s="0" t="n">
        <v>-4801.089133</v>
      </c>
      <c r="T226" s="0" t="n">
        <v>-2080.47617507237</v>
      </c>
      <c r="U226" s="0" t="n">
        <v>873795.826819</v>
      </c>
      <c r="V226" s="0" t="n">
        <v>868994.737686</v>
      </c>
      <c r="W226" s="0" t="n">
        <v>-4801.089133</v>
      </c>
      <c r="X226" s="0" t="n">
        <v>0</v>
      </c>
      <c r="Y226" s="306" t="n">
        <v>868994.737686</v>
      </c>
      <c r="Z226" s="0" t="n">
        <v>-4801.089133</v>
      </c>
    </row>
    <row r="227" customFormat="false" ht="12.75" hidden="false" customHeight="false" outlineLevel="0" collapsed="false">
      <c r="A227" s="0" t="s">
        <v>2</v>
      </c>
      <c r="B227" s="0" t="s">
        <v>104</v>
      </c>
      <c r="C227" s="0" t="s">
        <v>341</v>
      </c>
      <c r="D227" s="0" t="s">
        <v>102</v>
      </c>
      <c r="E227" s="0" t="n">
        <v>1338</v>
      </c>
      <c r="F227" s="0" t="n">
        <v>498</v>
      </c>
      <c r="G227" s="0" t="s">
        <v>155</v>
      </c>
      <c r="H227" s="0" t="n">
        <v>-10000000</v>
      </c>
      <c r="I227" s="0" t="n">
        <v>4140.330913</v>
      </c>
      <c r="J227" s="0" t="n">
        <v>66.669985</v>
      </c>
      <c r="K227" s="0" t="n">
        <v>65.383016</v>
      </c>
      <c r="L227" s="0" t="n">
        <v>-1.27544945629722</v>
      </c>
      <c r="M227" s="0" t="n">
        <v>-5280.78281187641</v>
      </c>
      <c r="N227" s="0" t="n">
        <v>-45.422947</v>
      </c>
      <c r="O227" s="0" t="n">
        <v>0</v>
      </c>
      <c r="P227" s="0" t="n">
        <v>-5326.20575887641</v>
      </c>
      <c r="Q227" s="0" t="n">
        <v>53832.291202</v>
      </c>
      <c r="R227" s="0" t="n">
        <v>48332.211763</v>
      </c>
      <c r="S227" s="0" t="n">
        <v>-5500.079439</v>
      </c>
      <c r="T227" s="0" t="n">
        <v>-173.87368012359</v>
      </c>
      <c r="U227" s="0" t="n">
        <v>53832.291202</v>
      </c>
      <c r="V227" s="0" t="n">
        <v>48332.211763</v>
      </c>
      <c r="W227" s="0" t="n">
        <v>-5500.079439</v>
      </c>
      <c r="X227" s="0" t="n">
        <v>0</v>
      </c>
      <c r="Y227" s="306" t="n">
        <v>48332.211763</v>
      </c>
      <c r="Z227" s="0" t="n">
        <v>-5500.079439</v>
      </c>
    </row>
    <row r="228" customFormat="false" ht="12.75" hidden="false" customHeight="false" outlineLevel="0" collapsed="false">
      <c r="A228" s="0" t="s">
        <v>2</v>
      </c>
      <c r="B228" s="0" t="s">
        <v>104</v>
      </c>
      <c r="C228" s="0" t="s">
        <v>342</v>
      </c>
      <c r="D228" s="0" t="s">
        <v>102</v>
      </c>
      <c r="E228" s="0" t="n">
        <v>1339</v>
      </c>
      <c r="F228" s="0" t="n">
        <v>499</v>
      </c>
      <c r="G228" s="0" t="s">
        <v>155</v>
      </c>
      <c r="H228" s="0" t="n">
        <v>-10000000</v>
      </c>
      <c r="I228" s="0" t="n">
        <v>4146.38066</v>
      </c>
      <c r="J228" s="0" t="n">
        <v>53.720579</v>
      </c>
      <c r="K228" s="0" t="n">
        <v>52.434968</v>
      </c>
      <c r="L228" s="0" t="n">
        <v>-1.30679389662951</v>
      </c>
      <c r="M228" s="0" t="n">
        <v>-5418.46493959065</v>
      </c>
      <c r="N228" s="0" t="n">
        <v>-51.971714</v>
      </c>
      <c r="O228" s="0" t="n">
        <v>0</v>
      </c>
      <c r="P228" s="0" t="n">
        <v>-5470.43665359065</v>
      </c>
      <c r="Q228" s="0" t="n">
        <v>-48292.244892</v>
      </c>
      <c r="R228" s="0" t="n">
        <v>-53757.837987</v>
      </c>
      <c r="S228" s="0" t="n">
        <v>-5465.593095</v>
      </c>
      <c r="T228" s="0" t="n">
        <v>4.8435585906509</v>
      </c>
      <c r="U228" s="0" t="n">
        <v>-48292.244892</v>
      </c>
      <c r="V228" s="0" t="n">
        <v>-53757.837987</v>
      </c>
      <c r="W228" s="0" t="n">
        <v>-5465.593095</v>
      </c>
      <c r="X228" s="0" t="n">
        <v>0</v>
      </c>
      <c r="Y228" s="306" t="n">
        <v>-53757.837987</v>
      </c>
      <c r="Z228" s="0" t="n">
        <v>-5465.593095</v>
      </c>
    </row>
    <row r="229" customFormat="false" ht="12.75" hidden="false" customHeight="false" outlineLevel="0" collapsed="false">
      <c r="A229" s="0" t="s">
        <v>2</v>
      </c>
      <c r="B229" s="0" t="s">
        <v>104</v>
      </c>
      <c r="C229" s="0" t="s">
        <v>345</v>
      </c>
      <c r="D229" s="0" t="s">
        <v>102</v>
      </c>
      <c r="E229" s="0" t="n">
        <v>1340</v>
      </c>
      <c r="F229" s="0" t="n">
        <v>500</v>
      </c>
      <c r="G229" s="0" t="s">
        <v>155</v>
      </c>
      <c r="H229" s="0" t="n">
        <v>-10000000</v>
      </c>
      <c r="I229" s="0" t="n">
        <v>4296.316358</v>
      </c>
      <c r="J229" s="0" t="n">
        <v>177.338946</v>
      </c>
      <c r="K229" s="0" t="n">
        <v>176.247576</v>
      </c>
      <c r="L229" s="0" t="n">
        <v>-0.836224295558478</v>
      </c>
      <c r="M229" s="0" t="n">
        <v>-3592.68411996492</v>
      </c>
      <c r="N229" s="0" t="n">
        <v>-207.760279</v>
      </c>
      <c r="O229" s="0" t="n">
        <v>0</v>
      </c>
      <c r="P229" s="0" t="n">
        <v>-3800.44439896492</v>
      </c>
      <c r="Q229" s="0" t="n">
        <v>-175892.535589</v>
      </c>
      <c r="R229" s="0" t="n">
        <v>-180314.917953</v>
      </c>
      <c r="S229" s="0" t="n">
        <v>-4422.38236399999</v>
      </c>
      <c r="T229" s="0" t="n">
        <v>-621.937965035074</v>
      </c>
      <c r="U229" s="0" t="n">
        <v>-175892.535589</v>
      </c>
      <c r="V229" s="0" t="n">
        <v>-180314.917953</v>
      </c>
      <c r="W229" s="0" t="n">
        <v>-4422.38236399999</v>
      </c>
      <c r="X229" s="0" t="n">
        <v>0</v>
      </c>
      <c r="Y229" s="306" t="n">
        <v>-180314.917953</v>
      </c>
      <c r="Z229" s="0" t="n">
        <v>-4422.38236399999</v>
      </c>
    </row>
    <row r="230" customFormat="false" ht="12.75" hidden="false" customHeight="false" outlineLevel="0" collapsed="false">
      <c r="A230" s="0" t="s">
        <v>2</v>
      </c>
      <c r="B230" s="0" t="s">
        <v>104</v>
      </c>
      <c r="C230" s="0" t="s">
        <v>347</v>
      </c>
      <c r="D230" s="0" t="s">
        <v>304</v>
      </c>
      <c r="E230" s="0" t="n">
        <v>1341</v>
      </c>
      <c r="F230" s="0" t="n">
        <v>501</v>
      </c>
      <c r="G230" s="0" t="s">
        <v>155</v>
      </c>
      <c r="H230" s="0" t="n">
        <v>-10000000</v>
      </c>
      <c r="I230" s="0" t="n">
        <v>4094.104902</v>
      </c>
      <c r="J230" s="0" t="n">
        <v>20.376783</v>
      </c>
      <c r="K230" s="0" t="n">
        <v>19.886615</v>
      </c>
      <c r="L230" s="0" t="n">
        <v>-0.501277422678514</v>
      </c>
      <c r="M230" s="0" t="n">
        <v>-2052.28235345003</v>
      </c>
      <c r="N230" s="0" t="n">
        <v>-10.849107</v>
      </c>
      <c r="O230" s="0" t="n">
        <v>0</v>
      </c>
      <c r="P230" s="0" t="n">
        <v>-2063.13146045003</v>
      </c>
      <c r="Q230" s="0" t="n">
        <v>27572.722942</v>
      </c>
      <c r="R230" s="0" t="n">
        <v>25430.118399</v>
      </c>
      <c r="S230" s="0" t="n">
        <v>-2142.604543</v>
      </c>
      <c r="T230" s="0" t="n">
        <v>-79.4730825499705</v>
      </c>
      <c r="U230" s="0" t="n">
        <v>27572.722942</v>
      </c>
      <c r="V230" s="0" t="n">
        <v>25430.118399</v>
      </c>
      <c r="W230" s="0" t="n">
        <v>-2142.604543</v>
      </c>
      <c r="X230" s="0" t="n">
        <v>0</v>
      </c>
      <c r="Y230" s="306" t="n">
        <v>25430.118399</v>
      </c>
      <c r="Z230" s="0" t="n">
        <v>-2142.604543</v>
      </c>
    </row>
    <row r="231" customFormat="false" ht="12.75" hidden="false" customHeight="false" outlineLevel="0" collapsed="false">
      <c r="A231" s="0" t="s">
        <v>2</v>
      </c>
      <c r="B231" s="0" t="s">
        <v>104</v>
      </c>
      <c r="C231" s="0" t="s">
        <v>356</v>
      </c>
      <c r="D231" s="0" t="s">
        <v>116</v>
      </c>
      <c r="E231" s="0" t="n">
        <v>1342</v>
      </c>
      <c r="F231" s="0" t="n">
        <v>630</v>
      </c>
      <c r="G231" s="0" t="s">
        <v>155</v>
      </c>
      <c r="H231" s="0" t="n">
        <v>-10000000</v>
      </c>
      <c r="I231" s="0" t="n">
        <v>4152.717164</v>
      </c>
      <c r="J231" s="0" t="n">
        <v>61.697959</v>
      </c>
      <c r="K231" s="0" t="n">
        <v>60.657178</v>
      </c>
      <c r="L231" s="0" t="n">
        <v>-0.983058047854936</v>
      </c>
      <c r="M231" s="0" t="n">
        <v>-4082.36202853553</v>
      </c>
      <c r="N231" s="0" t="n">
        <v>-51.151816</v>
      </c>
      <c r="O231" s="0" t="n">
        <v>0</v>
      </c>
      <c r="P231" s="0" t="n">
        <v>-4133.51384453553</v>
      </c>
      <c r="Q231" s="0" t="n">
        <v>-1285.233151</v>
      </c>
      <c r="R231" s="0" t="n">
        <v>-5711.778537</v>
      </c>
      <c r="S231" s="0" t="n">
        <v>-4426.545386</v>
      </c>
      <c r="T231" s="0" t="n">
        <v>-293.031541464474</v>
      </c>
      <c r="U231" s="0" t="n">
        <v>-1285.233151</v>
      </c>
      <c r="V231" s="0" t="n">
        <v>-5711.778537</v>
      </c>
      <c r="W231" s="0" t="n">
        <v>-4426.545386</v>
      </c>
      <c r="X231" s="0" t="n">
        <v>0</v>
      </c>
      <c r="Y231" s="306" t="n">
        <v>-5711.778537</v>
      </c>
      <c r="Z231" s="0" t="n">
        <v>-4426.545386</v>
      </c>
    </row>
    <row r="232" customFormat="false" ht="12.75" hidden="false" customHeight="false" outlineLevel="0" collapsed="false">
      <c r="A232" s="0" t="s">
        <v>2</v>
      </c>
      <c r="B232" s="0" t="s">
        <v>104</v>
      </c>
      <c r="C232" s="0" t="s">
        <v>357</v>
      </c>
      <c r="D232" s="0" t="s">
        <v>116</v>
      </c>
      <c r="E232" s="0" t="n">
        <v>1343</v>
      </c>
      <c r="F232" s="0" t="n">
        <v>502</v>
      </c>
      <c r="G232" s="0" t="s">
        <v>155</v>
      </c>
      <c r="H232" s="0" t="n">
        <v>-10000000</v>
      </c>
      <c r="I232" s="0" t="n">
        <v>4252.868294</v>
      </c>
      <c r="J232" s="0" t="n">
        <v>112.600383</v>
      </c>
      <c r="K232" s="0" t="n">
        <v>111.531085</v>
      </c>
      <c r="L232" s="0" t="n">
        <v>-0.899857382970839</v>
      </c>
      <c r="M232" s="0" t="n">
        <v>-3826.9749331585</v>
      </c>
      <c r="N232" s="0" t="n">
        <v>-106.686423</v>
      </c>
      <c r="O232" s="0" t="n">
        <v>0</v>
      </c>
      <c r="P232" s="0" t="n">
        <v>-3933.6613561585</v>
      </c>
      <c r="Q232" s="0" t="n">
        <v>-9920.958042</v>
      </c>
      <c r="R232" s="0" t="n">
        <v>-14338.785254</v>
      </c>
      <c r="S232" s="0" t="n">
        <v>-4417.827212</v>
      </c>
      <c r="T232" s="0" t="n">
        <v>-484.165855841502</v>
      </c>
      <c r="U232" s="0" t="n">
        <v>-9920.958042</v>
      </c>
      <c r="V232" s="0" t="n">
        <v>-14338.785254</v>
      </c>
      <c r="W232" s="0" t="n">
        <v>-4417.827212</v>
      </c>
      <c r="X232" s="0" t="n">
        <v>0</v>
      </c>
      <c r="Y232" s="306" t="n">
        <v>-14338.785254</v>
      </c>
      <c r="Z232" s="0" t="n">
        <v>-4417.827212</v>
      </c>
    </row>
    <row r="233" customFormat="false" ht="12.75" hidden="false" customHeight="false" outlineLevel="0" collapsed="false">
      <c r="A233" s="0" t="s">
        <v>2</v>
      </c>
      <c r="B233" s="0" t="s">
        <v>104</v>
      </c>
      <c r="C233" s="0" t="s">
        <v>360</v>
      </c>
      <c r="D233" s="0" t="s">
        <v>102</v>
      </c>
      <c r="E233" s="0" t="n">
        <v>1344</v>
      </c>
      <c r="F233" s="0" t="n">
        <v>503</v>
      </c>
      <c r="G233" s="0" t="s">
        <v>155</v>
      </c>
      <c r="H233" s="0" t="n">
        <v>-10000000</v>
      </c>
      <c r="I233" s="0" t="n">
        <v>4199.945805</v>
      </c>
      <c r="J233" s="0" t="n">
        <v>102.605242</v>
      </c>
      <c r="K233" s="0" t="n">
        <v>101.28816</v>
      </c>
      <c r="L233" s="0" t="n">
        <v>-1.23707598430519</v>
      </c>
      <c r="M233" s="0" t="n">
        <v>-5195.65209074881</v>
      </c>
      <c r="N233" s="0" t="n">
        <v>-92.457965</v>
      </c>
      <c r="O233" s="0" t="n">
        <v>0</v>
      </c>
      <c r="P233" s="0" t="n">
        <v>-5288.11005574881</v>
      </c>
      <c r="Q233" s="0" t="n">
        <v>-10049.53648</v>
      </c>
      <c r="R233" s="0" t="n">
        <v>-15566.484974</v>
      </c>
      <c r="S233" s="0" t="n">
        <v>-5516.948494</v>
      </c>
      <c r="T233" s="0" t="n">
        <v>-228.838438251192</v>
      </c>
      <c r="U233" s="0" t="n">
        <v>-10049.53648</v>
      </c>
      <c r="V233" s="0" t="n">
        <v>-15566.484974</v>
      </c>
      <c r="W233" s="0" t="n">
        <v>-5516.948494</v>
      </c>
      <c r="X233" s="0" t="n">
        <v>0</v>
      </c>
      <c r="Y233" s="306" t="n">
        <v>-15566.484974</v>
      </c>
      <c r="Z233" s="0" t="n">
        <v>-5516.948494</v>
      </c>
    </row>
    <row r="234" customFormat="false" ht="12.75" hidden="false" customHeight="false" outlineLevel="0" collapsed="false">
      <c r="A234" s="0" t="s">
        <v>2</v>
      </c>
      <c r="B234" s="0" t="s">
        <v>104</v>
      </c>
      <c r="C234" s="0" t="s">
        <v>362</v>
      </c>
      <c r="D234" s="0" t="s">
        <v>172</v>
      </c>
      <c r="E234" s="0" t="n">
        <v>1345</v>
      </c>
      <c r="F234" s="0" t="n">
        <v>504</v>
      </c>
      <c r="G234" s="0" t="s">
        <v>155</v>
      </c>
      <c r="H234" s="0" t="n">
        <v>-10000000</v>
      </c>
      <c r="I234" s="0" t="n">
        <v>4280.554798</v>
      </c>
      <c r="J234" s="0" t="n">
        <v>173.453006</v>
      </c>
      <c r="K234" s="0" t="n">
        <v>174.288018</v>
      </c>
      <c r="L234" s="0" t="n">
        <v>1.0375214082531</v>
      </c>
      <c r="M234" s="0" t="n">
        <v>4441.16724212551</v>
      </c>
      <c r="N234" s="0" t="n">
        <v>-163.647547</v>
      </c>
      <c r="O234" s="0" t="n">
        <v>0</v>
      </c>
      <c r="P234" s="0" t="n">
        <v>4277.51969512551</v>
      </c>
      <c r="Q234" s="0" t="n">
        <v>34374.613577</v>
      </c>
      <c r="R234" s="0" t="n">
        <v>37732.750306</v>
      </c>
      <c r="S234" s="0" t="n">
        <v>3358.13672900001</v>
      </c>
      <c r="T234" s="0" t="n">
        <v>-919.382966125508</v>
      </c>
      <c r="U234" s="0" t="n">
        <v>34374.613577</v>
      </c>
      <c r="V234" s="0" t="n">
        <v>37732.750306</v>
      </c>
      <c r="W234" s="0" t="n">
        <v>3358.13672900001</v>
      </c>
      <c r="X234" s="0" t="n">
        <v>0</v>
      </c>
      <c r="Y234" s="306" t="n">
        <v>37732.750306</v>
      </c>
      <c r="Z234" s="0" t="n">
        <v>3358.13672900001</v>
      </c>
    </row>
    <row r="235" customFormat="false" ht="12.75" hidden="false" customHeight="false" outlineLevel="0" collapsed="false">
      <c r="A235" s="0" t="s">
        <v>2</v>
      </c>
      <c r="B235" s="0" t="s">
        <v>104</v>
      </c>
      <c r="C235" s="0" t="s">
        <v>366</v>
      </c>
      <c r="D235" s="0" t="s">
        <v>102</v>
      </c>
      <c r="E235" s="0" t="n">
        <v>1346</v>
      </c>
      <c r="F235" s="0" t="n">
        <v>631</v>
      </c>
      <c r="G235" s="0" t="s">
        <v>155</v>
      </c>
      <c r="H235" s="0" t="n">
        <v>-10000000</v>
      </c>
      <c r="I235" s="0" t="n">
        <v>4149.636577</v>
      </c>
      <c r="J235" s="0" t="n">
        <v>58.728255</v>
      </c>
      <c r="K235" s="0" t="n">
        <v>65.658252</v>
      </c>
      <c r="L235" s="0" t="n">
        <v>7.4739854847315</v>
      </c>
      <c r="M235" s="0" t="n">
        <v>31014.3235434089</v>
      </c>
      <c r="N235" s="0" t="n">
        <v>-41.964149</v>
      </c>
      <c r="O235" s="0" t="n">
        <v>0</v>
      </c>
      <c r="P235" s="0" t="n">
        <v>30972.3593944089</v>
      </c>
      <c r="Q235" s="0" t="n">
        <v>37012.6266</v>
      </c>
      <c r="R235" s="0" t="n">
        <v>66313.819985</v>
      </c>
      <c r="S235" s="0" t="n">
        <v>29301.193385</v>
      </c>
      <c r="T235" s="0" t="n">
        <v>-1671.1660094089</v>
      </c>
      <c r="U235" s="0" t="n">
        <v>37012.6266</v>
      </c>
      <c r="V235" s="0" t="n">
        <v>66313.819985</v>
      </c>
      <c r="W235" s="0" t="n">
        <v>29301.193385</v>
      </c>
      <c r="X235" s="0" t="n">
        <v>0</v>
      </c>
      <c r="Y235" s="306" t="n">
        <v>66313.819985</v>
      </c>
      <c r="Z235" s="0" t="n">
        <v>29301.193385</v>
      </c>
    </row>
    <row r="236" customFormat="false" ht="12.75" hidden="false" customHeight="false" outlineLevel="0" collapsed="false">
      <c r="A236" s="0" t="s">
        <v>2</v>
      </c>
      <c r="B236" s="0" t="s">
        <v>104</v>
      </c>
      <c r="C236" s="0" t="s">
        <v>370</v>
      </c>
      <c r="D236" s="0" t="s">
        <v>102</v>
      </c>
      <c r="E236" s="0" t="n">
        <v>1347</v>
      </c>
      <c r="F236" s="0" t="n">
        <v>505</v>
      </c>
      <c r="G236" s="0" t="s">
        <v>155</v>
      </c>
      <c r="H236" s="0" t="n">
        <v>-10000000</v>
      </c>
      <c r="I236" s="0" t="n">
        <v>4302.310056</v>
      </c>
      <c r="J236" s="0" t="n">
        <v>146.571174</v>
      </c>
      <c r="K236" s="0" t="n">
        <v>147.394658</v>
      </c>
      <c r="L236" s="0" t="n">
        <v>0.974348965214818</v>
      </c>
      <c r="M236" s="0" t="n">
        <v>4191.95135109691</v>
      </c>
      <c r="N236" s="0" t="n">
        <v>-154.461745</v>
      </c>
      <c r="O236" s="0" t="n">
        <v>0</v>
      </c>
      <c r="P236" s="0" t="n">
        <v>4037.4896060969</v>
      </c>
      <c r="Q236" s="0" t="n">
        <v>-54968.802207</v>
      </c>
      <c r="R236" s="0" t="n">
        <v>-51544.817999</v>
      </c>
      <c r="S236" s="0" t="n">
        <v>3423.984208</v>
      </c>
      <c r="T236" s="0" t="n">
        <v>-613.505398096903</v>
      </c>
      <c r="U236" s="0" t="n">
        <v>-54968.802207</v>
      </c>
      <c r="V236" s="0" t="n">
        <v>-51544.817999</v>
      </c>
      <c r="W236" s="0" t="n">
        <v>3423.984208</v>
      </c>
      <c r="X236" s="0" t="n">
        <v>0</v>
      </c>
      <c r="Y236" s="306" t="n">
        <v>-51544.817999</v>
      </c>
      <c r="Z236" s="0" t="n">
        <v>3423.984208</v>
      </c>
    </row>
    <row r="237" customFormat="false" ht="12.75" hidden="false" customHeight="false" outlineLevel="0" collapsed="false">
      <c r="A237" s="0" t="s">
        <v>2</v>
      </c>
      <c r="B237" s="0" t="s">
        <v>104</v>
      </c>
      <c r="C237" s="0" t="s">
        <v>619</v>
      </c>
      <c r="D237" s="0" t="s">
        <v>150</v>
      </c>
      <c r="E237" s="0" t="n">
        <v>1348</v>
      </c>
      <c r="F237" s="0" t="n">
        <v>506</v>
      </c>
      <c r="G237" s="0" t="s">
        <v>155</v>
      </c>
      <c r="H237" s="0" t="n">
        <v>-10000000</v>
      </c>
      <c r="I237" s="0" t="n">
        <v>4144.519192</v>
      </c>
      <c r="J237" s="0" t="n">
        <v>79.587047</v>
      </c>
      <c r="K237" s="0" t="n">
        <v>80.445276</v>
      </c>
      <c r="L237" s="0" t="n">
        <v>0.993389617280066</v>
      </c>
      <c r="M237" s="0" t="n">
        <v>4117.12233395077</v>
      </c>
      <c r="N237" s="0" t="n">
        <v>-56.033461</v>
      </c>
      <c r="O237" s="0" t="n">
        <v>0</v>
      </c>
      <c r="P237" s="0" t="n">
        <v>4061.08887295077</v>
      </c>
      <c r="Q237" s="0" t="n">
        <v>57607.108669</v>
      </c>
      <c r="R237" s="0" t="n">
        <v>61180.755721</v>
      </c>
      <c r="S237" s="0" t="n">
        <v>3573.647052</v>
      </c>
      <c r="T237" s="0" t="n">
        <v>-487.441820950768</v>
      </c>
      <c r="U237" s="0" t="n">
        <v>57607.108669</v>
      </c>
      <c r="V237" s="0" t="n">
        <v>61180.755721</v>
      </c>
      <c r="W237" s="0" t="n">
        <v>3573.647052</v>
      </c>
      <c r="X237" s="0" t="n">
        <v>0</v>
      </c>
      <c r="Y237" s="306" t="n">
        <v>61180.755721</v>
      </c>
      <c r="Z237" s="0" t="n">
        <v>3573.647052</v>
      </c>
    </row>
    <row r="238" customFormat="false" ht="12.75" hidden="false" customHeight="false" outlineLevel="0" collapsed="false">
      <c r="A238" s="0" t="s">
        <v>2</v>
      </c>
      <c r="B238" s="0" t="s">
        <v>104</v>
      </c>
      <c r="C238" s="0" t="s">
        <v>372</v>
      </c>
      <c r="D238" s="0" t="s">
        <v>150</v>
      </c>
      <c r="E238" s="0" t="n">
        <v>1349</v>
      </c>
      <c r="F238" s="0" t="n">
        <v>507</v>
      </c>
      <c r="G238" s="0" t="s">
        <v>155</v>
      </c>
      <c r="H238" s="0" t="n">
        <v>-10000000</v>
      </c>
      <c r="I238" s="0" t="n">
        <v>4267.294755</v>
      </c>
      <c r="J238" s="0" t="n">
        <v>195.031934</v>
      </c>
      <c r="K238" s="0" t="n">
        <v>195.825376</v>
      </c>
      <c r="L238" s="0" t="n">
        <v>1.0232983862695</v>
      </c>
      <c r="M238" s="0" t="n">
        <v>4366.71583652779</v>
      </c>
      <c r="N238" s="0" t="n">
        <v>-201.711033</v>
      </c>
      <c r="O238" s="0" t="n">
        <v>0</v>
      </c>
      <c r="P238" s="0" t="n">
        <v>4165.00480352779</v>
      </c>
      <c r="Q238" s="0" t="n">
        <v>-61499.333148</v>
      </c>
      <c r="R238" s="0" t="n">
        <v>-58180.657369</v>
      </c>
      <c r="S238" s="0" t="n">
        <v>3318.675779</v>
      </c>
      <c r="T238" s="0" t="n">
        <v>-846.329024527796</v>
      </c>
      <c r="U238" s="0" t="n">
        <v>-61499.333148</v>
      </c>
      <c r="V238" s="0" t="n">
        <v>-58180.657369</v>
      </c>
      <c r="W238" s="0" t="n">
        <v>3318.675779</v>
      </c>
      <c r="X238" s="0" t="n">
        <v>0</v>
      </c>
      <c r="Y238" s="306" t="n">
        <v>-58180.657369</v>
      </c>
      <c r="Z238" s="0" t="n">
        <v>3318.675779</v>
      </c>
    </row>
    <row r="239" customFormat="false" ht="12.75" hidden="false" customHeight="false" outlineLevel="0" collapsed="false">
      <c r="A239" s="0" t="s">
        <v>2</v>
      </c>
      <c r="B239" s="0" t="s">
        <v>104</v>
      </c>
      <c r="C239" s="0" t="s">
        <v>376</v>
      </c>
      <c r="D239" s="0" t="s">
        <v>172</v>
      </c>
      <c r="E239" s="0" t="n">
        <v>1350</v>
      </c>
      <c r="F239" s="0" t="n">
        <v>508</v>
      </c>
      <c r="G239" s="0" t="s">
        <v>155</v>
      </c>
      <c r="H239" s="0" t="n">
        <v>-10000000</v>
      </c>
      <c r="I239" s="0" t="n">
        <v>4185.77382</v>
      </c>
      <c r="J239" s="0" t="n">
        <v>125.512286</v>
      </c>
      <c r="K239" s="0" t="n">
        <v>126.376271</v>
      </c>
      <c r="L239" s="0" t="n">
        <v>1.06184204462158</v>
      </c>
      <c r="M239" s="0" t="n">
        <v>4444.63063135226</v>
      </c>
      <c r="N239" s="0" t="n">
        <v>-113.837519</v>
      </c>
      <c r="O239" s="0" t="n">
        <v>0</v>
      </c>
      <c r="P239" s="0" t="n">
        <v>4330.79311235226</v>
      </c>
      <c r="Q239" s="0" t="n">
        <v>-18858.66421</v>
      </c>
      <c r="R239" s="0" t="n">
        <v>-15212.502778</v>
      </c>
      <c r="S239" s="0" t="n">
        <v>3646.161432</v>
      </c>
      <c r="T239" s="0" t="n">
        <v>-684.631680352264</v>
      </c>
      <c r="U239" s="0" t="n">
        <v>-18858.66421</v>
      </c>
      <c r="V239" s="0" t="n">
        <v>-15212.502778</v>
      </c>
      <c r="W239" s="0" t="n">
        <v>3646.161432</v>
      </c>
      <c r="X239" s="0" t="n">
        <v>0</v>
      </c>
      <c r="Y239" s="306" t="n">
        <v>-15212.502778</v>
      </c>
      <c r="Z239" s="0" t="n">
        <v>3646.161432</v>
      </c>
    </row>
    <row r="240" customFormat="false" ht="12.75" hidden="false" customHeight="false" outlineLevel="0" collapsed="false">
      <c r="A240" s="0" t="s">
        <v>2</v>
      </c>
      <c r="B240" s="0" t="s">
        <v>104</v>
      </c>
      <c r="C240" s="0" t="s">
        <v>377</v>
      </c>
      <c r="D240" s="0" t="s">
        <v>163</v>
      </c>
      <c r="E240" s="0" t="n">
        <v>1351</v>
      </c>
      <c r="F240" s="0" t="n">
        <v>509</v>
      </c>
      <c r="G240" s="0" t="s">
        <v>155</v>
      </c>
      <c r="H240" s="0" t="n">
        <v>-10000000</v>
      </c>
      <c r="I240" s="0" t="n">
        <v>4103.700542</v>
      </c>
      <c r="J240" s="0" t="n">
        <v>17.894312</v>
      </c>
      <c r="K240" s="0" t="n">
        <v>16.849201</v>
      </c>
      <c r="L240" s="0" t="n">
        <v>-1.08046265545302</v>
      </c>
      <c r="M240" s="0" t="n">
        <v>-4433.89518479333</v>
      </c>
      <c r="N240" s="0" t="n">
        <v>-13.748781</v>
      </c>
      <c r="O240" s="0" t="n">
        <v>0</v>
      </c>
      <c r="P240" s="0" t="n">
        <v>-4447.64396579333</v>
      </c>
      <c r="Q240" s="0" t="n">
        <v>-457.228553</v>
      </c>
      <c r="R240" s="0" t="n">
        <v>-4975.585253</v>
      </c>
      <c r="S240" s="0" t="n">
        <v>-4518.3567</v>
      </c>
      <c r="T240" s="0" t="n">
        <v>-70.7127342066751</v>
      </c>
      <c r="U240" s="0" t="n">
        <v>-457.228553</v>
      </c>
      <c r="V240" s="0" t="n">
        <v>-4975.585253</v>
      </c>
      <c r="W240" s="0" t="n">
        <v>-4518.3567</v>
      </c>
      <c r="X240" s="0" t="n">
        <v>0</v>
      </c>
      <c r="Y240" s="306" t="n">
        <v>-4975.585253</v>
      </c>
      <c r="Z240" s="0" t="n">
        <v>-4518.3567</v>
      </c>
    </row>
    <row r="241" customFormat="false" ht="12.75" hidden="false" customHeight="false" outlineLevel="0" collapsed="false">
      <c r="A241" s="0" t="s">
        <v>2</v>
      </c>
      <c r="B241" s="0" t="s">
        <v>104</v>
      </c>
      <c r="C241" s="0" t="s">
        <v>381</v>
      </c>
      <c r="D241" s="0" t="s">
        <v>172</v>
      </c>
      <c r="E241" s="0" t="n">
        <v>1352</v>
      </c>
      <c r="F241" s="0" t="n">
        <v>510</v>
      </c>
      <c r="G241" s="0" t="s">
        <v>155</v>
      </c>
      <c r="H241" s="0" t="n">
        <v>-10000000</v>
      </c>
      <c r="I241" s="0" t="n">
        <v>4249.385264</v>
      </c>
      <c r="J241" s="0" t="n">
        <v>200.449748</v>
      </c>
      <c r="K241" s="0" t="n">
        <v>201.274409</v>
      </c>
      <c r="L241" s="0" t="n">
        <v>1.06985217910755</v>
      </c>
      <c r="M241" s="0" t="n">
        <v>4546.21408455789</v>
      </c>
      <c r="N241" s="0" t="n">
        <v>-178.119969</v>
      </c>
      <c r="O241" s="0" t="n">
        <v>0</v>
      </c>
      <c r="P241" s="0" t="n">
        <v>4368.09411555789</v>
      </c>
      <c r="Q241" s="0" t="n">
        <v>83268.236206</v>
      </c>
      <c r="R241" s="0" t="n">
        <v>86541.394212</v>
      </c>
      <c r="S241" s="0" t="n">
        <v>3273.158006</v>
      </c>
      <c r="T241" s="0" t="n">
        <v>-1094.93610955789</v>
      </c>
      <c r="U241" s="0" t="n">
        <v>83268.236206</v>
      </c>
      <c r="V241" s="0" t="n">
        <v>86541.394212</v>
      </c>
      <c r="W241" s="0" t="n">
        <v>3273.158006</v>
      </c>
      <c r="X241" s="0" t="n">
        <v>0</v>
      </c>
      <c r="Y241" s="306" t="n">
        <v>86541.394212</v>
      </c>
      <c r="Z241" s="0" t="n">
        <v>3273.158006</v>
      </c>
    </row>
    <row r="242" customFormat="false" ht="12.75" hidden="false" customHeight="false" outlineLevel="0" collapsed="false">
      <c r="A242" s="0" t="s">
        <v>2</v>
      </c>
      <c r="B242" s="0" t="s">
        <v>104</v>
      </c>
      <c r="C242" s="0" t="s">
        <v>382</v>
      </c>
      <c r="D242" s="0" t="s">
        <v>172</v>
      </c>
      <c r="E242" s="0" t="n">
        <v>1353</v>
      </c>
      <c r="F242" s="0" t="n">
        <v>511</v>
      </c>
      <c r="G242" s="0" t="s">
        <v>155</v>
      </c>
      <c r="H242" s="0" t="n">
        <v>-10000000</v>
      </c>
      <c r="I242" s="0" t="n">
        <v>4145.181993</v>
      </c>
      <c r="J242" s="0" t="n">
        <v>69.685866</v>
      </c>
      <c r="K242" s="0" t="n">
        <v>70.558258</v>
      </c>
      <c r="L242" s="0" t="n">
        <v>1.00417004388102</v>
      </c>
      <c r="M242" s="0" t="n">
        <v>4162.46758380561</v>
      </c>
      <c r="N242" s="0" t="n">
        <v>-43.142172</v>
      </c>
      <c r="O242" s="0" t="n">
        <v>0</v>
      </c>
      <c r="P242" s="0" t="n">
        <v>4119.32541180561</v>
      </c>
      <c r="Q242" s="0" t="n">
        <v>83098.938276</v>
      </c>
      <c r="R242" s="0" t="n">
        <v>86690.800194</v>
      </c>
      <c r="S242" s="0" t="n">
        <v>3591.861918</v>
      </c>
      <c r="T242" s="0" t="n">
        <v>-527.463493805612</v>
      </c>
      <c r="U242" s="0" t="n">
        <v>83098.938276</v>
      </c>
      <c r="V242" s="0" t="n">
        <v>86690.800194</v>
      </c>
      <c r="W242" s="0" t="n">
        <v>3591.861918</v>
      </c>
      <c r="X242" s="0" t="n">
        <v>0</v>
      </c>
      <c r="Y242" s="306" t="n">
        <v>86690.800194</v>
      </c>
      <c r="Z242" s="0" t="n">
        <v>3591.861918</v>
      </c>
    </row>
    <row r="243" customFormat="false" ht="12.75" hidden="false" customHeight="false" outlineLevel="0" collapsed="false">
      <c r="A243" s="0" t="s">
        <v>2</v>
      </c>
      <c r="B243" s="0" t="s">
        <v>104</v>
      </c>
      <c r="C243" s="0" t="s">
        <v>620</v>
      </c>
      <c r="D243" s="0" t="s">
        <v>150</v>
      </c>
      <c r="E243" s="0" t="n">
        <v>1354</v>
      </c>
      <c r="F243" s="0" t="n">
        <v>512</v>
      </c>
      <c r="G243" s="0" t="s">
        <v>155</v>
      </c>
      <c r="H243" s="0" t="n">
        <v>-10000000</v>
      </c>
      <c r="I243" s="0" t="n">
        <v>4197.169951</v>
      </c>
      <c r="J243" s="0" t="n">
        <v>108.155764</v>
      </c>
      <c r="K243" s="0" t="n">
        <v>108.996515</v>
      </c>
      <c r="L243" s="0" t="n">
        <v>0.979794929562269</v>
      </c>
      <c r="M243" s="0" t="n">
        <v>4112.36583650092</v>
      </c>
      <c r="N243" s="0" t="n">
        <v>-93.171766</v>
      </c>
      <c r="O243" s="0" t="n">
        <v>0</v>
      </c>
      <c r="P243" s="0" t="n">
        <v>4019.19407050092</v>
      </c>
      <c r="Q243" s="0" t="n">
        <v>13197.134999</v>
      </c>
      <c r="R243" s="0" t="n">
        <v>16695.602573</v>
      </c>
      <c r="S243" s="0" t="n">
        <v>3498.467574</v>
      </c>
      <c r="T243" s="0" t="n">
        <v>-520.726496500919</v>
      </c>
      <c r="U243" s="0" t="n">
        <v>13197.134999</v>
      </c>
      <c r="V243" s="0" t="n">
        <v>16695.602573</v>
      </c>
      <c r="W243" s="0" t="n">
        <v>3498.467574</v>
      </c>
      <c r="X243" s="0" t="n">
        <v>0</v>
      </c>
      <c r="Y243" s="306" t="n">
        <v>16695.602573</v>
      </c>
      <c r="Z243" s="0" t="n">
        <v>3498.467574</v>
      </c>
    </row>
    <row r="244" customFormat="false" ht="12.75" hidden="false" customHeight="false" outlineLevel="0" collapsed="false">
      <c r="A244" s="0" t="s">
        <v>2</v>
      </c>
      <c r="B244" s="0" t="s">
        <v>104</v>
      </c>
      <c r="C244" s="0" t="s">
        <v>385</v>
      </c>
      <c r="D244" s="0" t="s">
        <v>116</v>
      </c>
      <c r="E244" s="0" t="n">
        <v>1356</v>
      </c>
      <c r="F244" s="0" t="n">
        <v>513</v>
      </c>
      <c r="G244" s="0" t="s">
        <v>155</v>
      </c>
      <c r="H244" s="0" t="n">
        <v>-10000000</v>
      </c>
      <c r="I244" s="0" t="n">
        <v>4146.296814</v>
      </c>
      <c r="J244" s="0" t="n">
        <v>390.053567</v>
      </c>
      <c r="K244" s="0" t="n">
        <v>390.836127</v>
      </c>
      <c r="L244" s="0" t="n">
        <v>1.21592576820399</v>
      </c>
      <c r="M244" s="0" t="n">
        <v>5041.5891387647</v>
      </c>
      <c r="N244" s="0" t="n">
        <v>-187.943479</v>
      </c>
      <c r="O244" s="0" t="n">
        <v>0</v>
      </c>
      <c r="P244" s="0" t="n">
        <v>4853.6456597647</v>
      </c>
      <c r="Q244" s="0" t="n">
        <v>915031.72285</v>
      </c>
      <c r="R244" s="0" t="n">
        <v>917171.56679</v>
      </c>
      <c r="S244" s="0" t="n">
        <v>2139.84393999993</v>
      </c>
      <c r="T244" s="0" t="n">
        <v>-2713.80171976477</v>
      </c>
      <c r="U244" s="0" t="n">
        <v>915031.72285</v>
      </c>
      <c r="V244" s="0" t="n">
        <v>917171.56679</v>
      </c>
      <c r="W244" s="0" t="n">
        <v>2139.84393999993</v>
      </c>
      <c r="X244" s="0" t="n">
        <v>0</v>
      </c>
      <c r="Y244" s="306" t="n">
        <v>917171.56679</v>
      </c>
      <c r="Z244" s="0" t="n">
        <v>2139.84393999993</v>
      </c>
    </row>
    <row r="245" customFormat="false" ht="12.75" hidden="false" customHeight="false" outlineLevel="0" collapsed="false">
      <c r="A245" s="0" t="s">
        <v>2</v>
      </c>
      <c r="B245" s="0" t="s">
        <v>104</v>
      </c>
      <c r="C245" s="0" t="s">
        <v>386</v>
      </c>
      <c r="D245" s="0" t="s">
        <v>95</v>
      </c>
      <c r="E245" s="0" t="n">
        <v>1357</v>
      </c>
      <c r="F245" s="0" t="n">
        <v>514</v>
      </c>
      <c r="G245" s="0" t="s">
        <v>155</v>
      </c>
      <c r="H245" s="0" t="n">
        <v>-10000000</v>
      </c>
      <c r="I245" s="0" t="n">
        <v>4242.150788</v>
      </c>
      <c r="J245" s="0" t="n">
        <v>103.539018</v>
      </c>
      <c r="K245" s="0" t="n">
        <v>104.316725</v>
      </c>
      <c r="L245" s="0" t="n">
        <v>0.902683961422457</v>
      </c>
      <c r="M245" s="0" t="n">
        <v>3829.32147826324</v>
      </c>
      <c r="N245" s="0" t="n">
        <v>-114.501159</v>
      </c>
      <c r="O245" s="0" t="n">
        <v>0</v>
      </c>
      <c r="P245" s="0" t="n">
        <v>3714.82031926324</v>
      </c>
      <c r="Q245" s="0" t="n">
        <v>-110922.313959</v>
      </c>
      <c r="R245" s="0" t="n">
        <v>-107516.933751</v>
      </c>
      <c r="S245" s="0" t="n">
        <v>3405.380208</v>
      </c>
      <c r="T245" s="0" t="n">
        <v>-309.440111263236</v>
      </c>
      <c r="U245" s="0" t="n">
        <v>-110922.313959</v>
      </c>
      <c r="V245" s="0" t="n">
        <v>-107516.933751</v>
      </c>
      <c r="W245" s="0" t="n">
        <v>3405.380208</v>
      </c>
      <c r="X245" s="0" t="n">
        <v>0</v>
      </c>
      <c r="Y245" s="306" t="n">
        <v>-107516.933751</v>
      </c>
      <c r="Z245" s="0" t="n">
        <v>3405.380208</v>
      </c>
    </row>
    <row r="246" customFormat="false" ht="12.75" hidden="false" customHeight="false" outlineLevel="0" collapsed="false">
      <c r="A246" s="0" t="s">
        <v>2</v>
      </c>
      <c r="B246" s="0" t="s">
        <v>104</v>
      </c>
      <c r="C246" s="0" t="s">
        <v>388</v>
      </c>
      <c r="D246" s="0" t="s">
        <v>116</v>
      </c>
      <c r="E246" s="0" t="n">
        <v>1358</v>
      </c>
      <c r="F246" s="0" t="n">
        <v>515</v>
      </c>
      <c r="G246" s="0" t="s">
        <v>155</v>
      </c>
      <c r="H246" s="0" t="n">
        <v>-10000000</v>
      </c>
      <c r="I246" s="0" t="n">
        <v>4215.668845</v>
      </c>
      <c r="J246" s="0" t="n">
        <v>99.527564</v>
      </c>
      <c r="K246" s="0" t="n">
        <v>98.462341</v>
      </c>
      <c r="L246" s="0" t="n">
        <v>-0.922539000190678</v>
      </c>
      <c r="M246" s="0" t="n">
        <v>-3889.11892140129</v>
      </c>
      <c r="N246" s="0" t="n">
        <v>-88.124811</v>
      </c>
      <c r="O246" s="0" t="n">
        <v>0</v>
      </c>
      <c r="P246" s="0" t="n">
        <v>-3977.24373240129</v>
      </c>
      <c r="Q246" s="0" t="n">
        <v>6378.400444</v>
      </c>
      <c r="R246" s="0" t="n">
        <v>1930.013886</v>
      </c>
      <c r="S246" s="0" t="n">
        <v>-4448.386558</v>
      </c>
      <c r="T246" s="0" t="n">
        <v>-471.142825598711</v>
      </c>
      <c r="U246" s="0" t="n">
        <v>6378.400444</v>
      </c>
      <c r="V246" s="0" t="n">
        <v>1930.013886</v>
      </c>
      <c r="W246" s="0" t="n">
        <v>-4448.386558</v>
      </c>
      <c r="X246" s="0" t="n">
        <v>0</v>
      </c>
      <c r="Y246" s="306" t="n">
        <v>1930.013886</v>
      </c>
      <c r="Z246" s="0" t="n">
        <v>-4448.386558</v>
      </c>
    </row>
    <row r="247" customFormat="false" ht="12.75" hidden="false" customHeight="false" outlineLevel="0" collapsed="false">
      <c r="A247" s="0" t="s">
        <v>2</v>
      </c>
      <c r="B247" s="0" t="s">
        <v>104</v>
      </c>
      <c r="C247" s="0" t="s">
        <v>389</v>
      </c>
      <c r="D247" s="0" t="s">
        <v>172</v>
      </c>
      <c r="E247" s="0" t="n">
        <v>1359</v>
      </c>
      <c r="F247" s="0" t="n">
        <v>516</v>
      </c>
      <c r="G247" s="0" t="s">
        <v>155</v>
      </c>
      <c r="H247" s="0" t="n">
        <v>-10000000</v>
      </c>
      <c r="I247" s="0" t="n">
        <v>4223.457222</v>
      </c>
      <c r="J247" s="0" t="n">
        <v>328.780422</v>
      </c>
      <c r="K247" s="0" t="n">
        <v>329.488654</v>
      </c>
      <c r="L247" s="0" t="n">
        <v>1.07609020933944</v>
      </c>
      <c r="M247" s="0" t="n">
        <v>4544.82096615817</v>
      </c>
      <c r="N247" s="0" t="n">
        <v>-261.415152</v>
      </c>
      <c r="O247" s="0" t="n">
        <v>0</v>
      </c>
      <c r="P247" s="0" t="n">
        <v>4283.40581415817</v>
      </c>
      <c r="Q247" s="0" t="n">
        <v>331860.964614</v>
      </c>
      <c r="R247" s="0" t="n">
        <v>334362.127061</v>
      </c>
      <c r="S247" s="0" t="n">
        <v>2501.16244699998</v>
      </c>
      <c r="T247" s="0" t="n">
        <v>-1782.24336715819</v>
      </c>
      <c r="U247" s="0" t="n">
        <v>331860.964614</v>
      </c>
      <c r="V247" s="0" t="n">
        <v>334362.127061</v>
      </c>
      <c r="W247" s="0" t="n">
        <v>2501.16244699998</v>
      </c>
      <c r="X247" s="0" t="n">
        <v>0</v>
      </c>
      <c r="Y247" s="306" t="n">
        <v>334362.127061</v>
      </c>
      <c r="Z247" s="0" t="n">
        <v>2501.16244699998</v>
      </c>
    </row>
    <row r="248" customFormat="false" ht="12.75" hidden="false" customHeight="false" outlineLevel="0" collapsed="false">
      <c r="A248" s="0" t="s">
        <v>2</v>
      </c>
      <c r="B248" s="0" t="s">
        <v>104</v>
      </c>
      <c r="C248" s="0" t="s">
        <v>390</v>
      </c>
      <c r="D248" s="0" t="s">
        <v>95</v>
      </c>
      <c r="E248" s="0" t="n">
        <v>1360</v>
      </c>
      <c r="F248" s="0" t="n">
        <v>517</v>
      </c>
      <c r="G248" s="0" t="s">
        <v>155</v>
      </c>
      <c r="H248" s="0" t="n">
        <v>-10000000</v>
      </c>
      <c r="I248" s="0" t="n">
        <v>4105.836488</v>
      </c>
      <c r="J248" s="0" t="n">
        <v>68.646668</v>
      </c>
      <c r="K248" s="0" t="n">
        <v>69.443512</v>
      </c>
      <c r="L248" s="0" t="n">
        <v>0.896117315754297</v>
      </c>
      <c r="M248" s="0" t="n">
        <v>3679.31117255261</v>
      </c>
      <c r="N248" s="0" t="n">
        <v>-30.620794</v>
      </c>
      <c r="O248" s="0" t="n">
        <v>0</v>
      </c>
      <c r="P248" s="0" t="n">
        <v>3648.69037855261</v>
      </c>
      <c r="Q248" s="0" t="n">
        <v>138850.992773</v>
      </c>
      <c r="R248" s="0" t="n">
        <v>142048.793335</v>
      </c>
      <c r="S248" s="0" t="n">
        <v>3197.80056199999</v>
      </c>
      <c r="T248" s="0" t="n">
        <v>-450.889816552618</v>
      </c>
      <c r="U248" s="0" t="n">
        <v>138850.992773</v>
      </c>
      <c r="V248" s="0" t="n">
        <v>142048.793335</v>
      </c>
      <c r="W248" s="0" t="n">
        <v>3197.80056199999</v>
      </c>
      <c r="X248" s="0" t="n">
        <v>0</v>
      </c>
      <c r="Y248" s="306" t="n">
        <v>142048.793335</v>
      </c>
      <c r="Z248" s="0" t="n">
        <v>3197.80056199999</v>
      </c>
    </row>
    <row r="249" customFormat="false" ht="12.75" hidden="false" customHeight="false" outlineLevel="0" collapsed="false">
      <c r="A249" s="0" t="s">
        <v>2</v>
      </c>
      <c r="B249" s="0" t="s">
        <v>104</v>
      </c>
      <c r="C249" s="0" t="s">
        <v>391</v>
      </c>
      <c r="D249" s="0" t="s">
        <v>116</v>
      </c>
      <c r="E249" s="0" t="n">
        <v>1361</v>
      </c>
      <c r="F249" s="0" t="n">
        <v>632</v>
      </c>
      <c r="G249" s="0" t="s">
        <v>155</v>
      </c>
      <c r="H249" s="0" t="n">
        <v>-10000000</v>
      </c>
      <c r="I249" s="0" t="n">
        <v>4150.185581</v>
      </c>
      <c r="J249" s="0" t="n">
        <v>75.650296</v>
      </c>
      <c r="K249" s="0" t="n">
        <v>74.610374</v>
      </c>
      <c r="L249" s="0" t="n">
        <v>-0.956181654937725</v>
      </c>
      <c r="M249" s="0" t="n">
        <v>-3968.33131713926</v>
      </c>
      <c r="N249" s="0" t="n">
        <v>-57.264151</v>
      </c>
      <c r="O249" s="0" t="n">
        <v>0</v>
      </c>
      <c r="P249" s="0" t="n">
        <v>-4025.59546813926</v>
      </c>
      <c r="Q249" s="0" t="n">
        <v>32448.501495</v>
      </c>
      <c r="R249" s="0" t="n">
        <v>28026.26452</v>
      </c>
      <c r="S249" s="0" t="n">
        <v>-4422.236975</v>
      </c>
      <c r="T249" s="0" t="n">
        <v>-396.641506860738</v>
      </c>
      <c r="U249" s="0" t="n">
        <v>32448.501495</v>
      </c>
      <c r="V249" s="0" t="n">
        <v>28026.26452</v>
      </c>
      <c r="W249" s="0" t="n">
        <v>-4422.236975</v>
      </c>
      <c r="X249" s="0" t="n">
        <v>0</v>
      </c>
      <c r="Y249" s="306" t="n">
        <v>28026.26452</v>
      </c>
      <c r="Z249" s="0" t="n">
        <v>-4422.236975</v>
      </c>
    </row>
    <row r="250" customFormat="false" ht="12.75" hidden="false" customHeight="false" outlineLevel="0" collapsed="false">
      <c r="A250" s="0" t="s">
        <v>2</v>
      </c>
      <c r="B250" s="0" t="s">
        <v>104</v>
      </c>
      <c r="C250" s="0" t="s">
        <v>392</v>
      </c>
      <c r="D250" s="0" t="s">
        <v>116</v>
      </c>
      <c r="E250" s="0" t="n">
        <v>1362</v>
      </c>
      <c r="F250" s="0" t="n">
        <v>518</v>
      </c>
      <c r="G250" s="0" t="s">
        <v>155</v>
      </c>
      <c r="H250" s="0" t="n">
        <v>-10000000</v>
      </c>
      <c r="I250" s="0" t="n">
        <v>4169.191383</v>
      </c>
      <c r="J250" s="0" t="n">
        <v>97.568202</v>
      </c>
      <c r="K250" s="0" t="n">
        <v>96.509084</v>
      </c>
      <c r="L250" s="0" t="n">
        <v>-0.911503820869913</v>
      </c>
      <c r="M250" s="0" t="n">
        <v>-3800.23387554242</v>
      </c>
      <c r="N250" s="0" t="n">
        <v>-63.584734</v>
      </c>
      <c r="O250" s="0" t="n">
        <v>0</v>
      </c>
      <c r="P250" s="0" t="n">
        <v>-3863.81860954242</v>
      </c>
      <c r="Q250" s="0" t="n">
        <v>115146.634042</v>
      </c>
      <c r="R250" s="0" t="n">
        <v>110695.119539</v>
      </c>
      <c r="S250" s="0" t="n">
        <v>-4451.514503</v>
      </c>
      <c r="T250" s="0" t="n">
        <v>-587.695893457581</v>
      </c>
      <c r="U250" s="0" t="n">
        <v>115146.634042</v>
      </c>
      <c r="V250" s="0" t="n">
        <v>110695.119539</v>
      </c>
      <c r="W250" s="0" t="n">
        <v>-4451.514503</v>
      </c>
      <c r="X250" s="0" t="n">
        <v>0</v>
      </c>
      <c r="Y250" s="306" t="n">
        <v>110695.119539</v>
      </c>
      <c r="Z250" s="0" t="n">
        <v>-4451.514503</v>
      </c>
    </row>
    <row r="251" customFormat="false" ht="12.75" hidden="false" customHeight="false" outlineLevel="0" collapsed="false">
      <c r="A251" s="0" t="s">
        <v>2</v>
      </c>
      <c r="B251" s="0" t="s">
        <v>104</v>
      </c>
      <c r="C251" s="0" t="s">
        <v>394</v>
      </c>
      <c r="D251" s="0" t="s">
        <v>184</v>
      </c>
      <c r="E251" s="0" t="n">
        <v>1363</v>
      </c>
      <c r="F251" s="0" t="n">
        <v>519</v>
      </c>
      <c r="G251" s="0" t="s">
        <v>155</v>
      </c>
      <c r="H251" s="0" t="n">
        <v>-10000000</v>
      </c>
      <c r="I251" s="0" t="n">
        <v>4152.818124</v>
      </c>
      <c r="J251" s="0" t="n">
        <v>105.479844</v>
      </c>
      <c r="K251" s="0" t="n">
        <v>103.781611</v>
      </c>
      <c r="L251" s="0" t="n">
        <v>-1.59420022356333</v>
      </c>
      <c r="M251" s="0" t="n">
        <v>-6620.42358169867</v>
      </c>
      <c r="N251" s="0" t="n">
        <v>-67.129299</v>
      </c>
      <c r="O251" s="0" t="n">
        <v>0</v>
      </c>
      <c r="P251" s="0" t="n">
        <v>-6687.55288069867</v>
      </c>
      <c r="Q251" s="0" t="n">
        <v>127857.784849</v>
      </c>
      <c r="R251" s="0" t="n">
        <v>120688.019947</v>
      </c>
      <c r="S251" s="0" t="n">
        <v>-7169.76490200001</v>
      </c>
      <c r="T251" s="0" t="n">
        <v>-482.212021301345</v>
      </c>
      <c r="U251" s="0" t="n">
        <v>127857.784849</v>
      </c>
      <c r="V251" s="0" t="n">
        <v>120688.019947</v>
      </c>
      <c r="W251" s="0" t="n">
        <v>-7169.76490200001</v>
      </c>
      <c r="X251" s="0" t="n">
        <v>0</v>
      </c>
      <c r="Y251" s="306" t="n">
        <v>120688.019947</v>
      </c>
      <c r="Z251" s="0" t="n">
        <v>-7169.76490200001</v>
      </c>
    </row>
    <row r="252" customFormat="false" ht="12.75" hidden="false" customHeight="false" outlineLevel="0" collapsed="false">
      <c r="A252" s="0" t="s">
        <v>2</v>
      </c>
      <c r="B252" s="0" t="s">
        <v>104</v>
      </c>
      <c r="C252" s="0" t="s">
        <v>397</v>
      </c>
      <c r="D252" s="0" t="s">
        <v>163</v>
      </c>
      <c r="E252" s="0" t="n">
        <v>1364</v>
      </c>
      <c r="F252" s="0" t="n">
        <v>520</v>
      </c>
      <c r="G252" s="0" t="s">
        <v>155</v>
      </c>
      <c r="H252" s="0" t="n">
        <v>-10000000</v>
      </c>
      <c r="I252" s="0" t="n">
        <v>4128.094007</v>
      </c>
      <c r="J252" s="0" t="n">
        <v>33.814168</v>
      </c>
      <c r="K252" s="0" t="n">
        <v>32.757961</v>
      </c>
      <c r="L252" s="0" t="n">
        <v>-1.05748846650443</v>
      </c>
      <c r="M252" s="0" t="n">
        <v>-4365.41180104857</v>
      </c>
      <c r="N252" s="0" t="n">
        <v>-25.497109</v>
      </c>
      <c r="O252" s="0" t="n">
        <v>0</v>
      </c>
      <c r="P252" s="0" t="n">
        <v>-4390.90891004857</v>
      </c>
      <c r="Q252" s="0" t="n">
        <v>7782.242895</v>
      </c>
      <c r="R252" s="0" t="n">
        <v>3249.727606</v>
      </c>
      <c r="S252" s="0" t="n">
        <v>-4532.515289</v>
      </c>
      <c r="T252" s="0" t="n">
        <v>-141.606378951429</v>
      </c>
      <c r="U252" s="0" t="n">
        <v>7782.242895</v>
      </c>
      <c r="V252" s="0" t="n">
        <v>3249.727606</v>
      </c>
      <c r="W252" s="0" t="n">
        <v>-4532.515289</v>
      </c>
      <c r="X252" s="0" t="n">
        <v>0</v>
      </c>
      <c r="Y252" s="306" t="n">
        <v>3249.727606</v>
      </c>
      <c r="Z252" s="0" t="n">
        <v>-4532.515289</v>
      </c>
    </row>
    <row r="253" customFormat="false" ht="12.75" hidden="false" customHeight="false" outlineLevel="0" collapsed="false">
      <c r="A253" s="0" t="s">
        <v>2</v>
      </c>
      <c r="B253" s="0" t="s">
        <v>104</v>
      </c>
      <c r="C253" s="0" t="s">
        <v>398</v>
      </c>
      <c r="D253" s="0" t="s">
        <v>172</v>
      </c>
      <c r="E253" s="0" t="n">
        <v>1365</v>
      </c>
      <c r="F253" s="0" t="n">
        <v>521</v>
      </c>
      <c r="G253" s="0" t="s">
        <v>155</v>
      </c>
      <c r="H253" s="0" t="n">
        <v>-10000000</v>
      </c>
      <c r="I253" s="0" t="n">
        <v>4144.596146</v>
      </c>
      <c r="J253" s="0" t="n">
        <v>89.649477</v>
      </c>
      <c r="K253" s="0" t="n">
        <v>88.605592</v>
      </c>
      <c r="L253" s="0" t="n">
        <v>-0.927351550201922</v>
      </c>
      <c r="M253" s="0" t="n">
        <v>-3843.49766095401</v>
      </c>
      <c r="N253" s="0" t="n">
        <v>-56.712802</v>
      </c>
      <c r="O253" s="0" t="n">
        <v>0</v>
      </c>
      <c r="P253" s="0" t="n">
        <v>-3900.21046295401</v>
      </c>
      <c r="Q253" s="0" t="n">
        <v>103885.087409</v>
      </c>
      <c r="R253" s="0" t="n">
        <v>99448.523045</v>
      </c>
      <c r="S253" s="0" t="n">
        <v>-4436.56436400001</v>
      </c>
      <c r="T253" s="0" t="n">
        <v>-536.353901045993</v>
      </c>
      <c r="U253" s="0" t="n">
        <v>103885.087409</v>
      </c>
      <c r="V253" s="0" t="n">
        <v>99448.523045</v>
      </c>
      <c r="W253" s="0" t="n">
        <v>-4436.56436400001</v>
      </c>
      <c r="X253" s="0" t="n">
        <v>0</v>
      </c>
      <c r="Y253" s="306" t="n">
        <v>99448.523045</v>
      </c>
      <c r="Z253" s="0" t="n">
        <v>-4436.56436400001</v>
      </c>
    </row>
    <row r="254" customFormat="false" ht="12.75" hidden="false" customHeight="false" outlineLevel="0" collapsed="false">
      <c r="A254" s="0" t="s">
        <v>2</v>
      </c>
      <c r="B254" s="0" t="s">
        <v>104</v>
      </c>
      <c r="C254" s="0" t="s">
        <v>401</v>
      </c>
      <c r="D254" s="0" t="s">
        <v>102</v>
      </c>
      <c r="E254" s="0" t="n">
        <v>1366</v>
      </c>
      <c r="F254" s="0" t="n">
        <v>522</v>
      </c>
      <c r="G254" s="0" t="s">
        <v>155</v>
      </c>
      <c r="H254" s="0" t="n">
        <v>-10000000</v>
      </c>
      <c r="I254" s="0" t="n">
        <v>4162.624097</v>
      </c>
      <c r="J254" s="0" t="n">
        <v>86.613197</v>
      </c>
      <c r="K254" s="0" t="n">
        <v>85.309353</v>
      </c>
      <c r="L254" s="0" t="n">
        <v>-1.263696466066</v>
      </c>
      <c r="M254" s="0" t="n">
        <v>-5260.29336094006</v>
      </c>
      <c r="N254" s="0" t="n">
        <v>-68.335363</v>
      </c>
      <c r="O254" s="0" t="n">
        <v>0</v>
      </c>
      <c r="P254" s="0" t="n">
        <v>-5328.62872394006</v>
      </c>
      <c r="Q254" s="0" t="n">
        <v>27916.09901</v>
      </c>
      <c r="R254" s="0" t="n">
        <v>22397.07106</v>
      </c>
      <c r="S254" s="0" t="n">
        <v>-5519.02795</v>
      </c>
      <c r="T254" s="0" t="n">
        <v>-190.399226059944</v>
      </c>
      <c r="U254" s="0" t="n">
        <v>27916.09901</v>
      </c>
      <c r="V254" s="0" t="n">
        <v>22397.07106</v>
      </c>
      <c r="W254" s="0" t="n">
        <v>-5519.02795</v>
      </c>
      <c r="X254" s="0" t="n">
        <v>0</v>
      </c>
      <c r="Y254" s="306" t="n">
        <v>22397.07106</v>
      </c>
      <c r="Z254" s="0" t="n">
        <v>-5519.02795</v>
      </c>
    </row>
    <row r="255" customFormat="false" ht="12.75" hidden="false" customHeight="false" outlineLevel="0" collapsed="false">
      <c r="A255" s="0" t="s">
        <v>2</v>
      </c>
      <c r="B255" s="0" t="s">
        <v>104</v>
      </c>
      <c r="C255" s="0" t="s">
        <v>402</v>
      </c>
      <c r="D255" s="0" t="s">
        <v>102</v>
      </c>
      <c r="E255" s="0" t="n">
        <v>1367</v>
      </c>
      <c r="F255" s="0" t="n">
        <v>523</v>
      </c>
      <c r="G255" s="0" t="s">
        <v>155</v>
      </c>
      <c r="H255" s="0" t="n">
        <v>-10000000</v>
      </c>
      <c r="I255" s="0" t="n">
        <v>4106.293835</v>
      </c>
      <c r="J255" s="0" t="n">
        <v>71.825161</v>
      </c>
      <c r="K255" s="0" t="n">
        <v>70.527296</v>
      </c>
      <c r="L255" s="0" t="n">
        <v>-1.28505619208404</v>
      </c>
      <c r="M255" s="0" t="n">
        <v>-5276.81831918327</v>
      </c>
      <c r="N255" s="0" t="n">
        <v>-30.174744</v>
      </c>
      <c r="O255" s="0" t="n">
        <v>0</v>
      </c>
      <c r="P255" s="0" t="n">
        <v>-5306.99306318327</v>
      </c>
      <c r="Q255" s="0" t="n">
        <v>155993.118728</v>
      </c>
      <c r="R255" s="0" t="n">
        <v>150395.65331</v>
      </c>
      <c r="S255" s="0" t="n">
        <v>-5597.46541800001</v>
      </c>
      <c r="T255" s="0" t="n">
        <v>-290.472354816733</v>
      </c>
      <c r="U255" s="0" t="n">
        <v>155993.118728</v>
      </c>
      <c r="V255" s="0" t="n">
        <v>150395.65331</v>
      </c>
      <c r="W255" s="0" t="n">
        <v>-5597.46541800001</v>
      </c>
      <c r="X255" s="0" t="n">
        <v>0</v>
      </c>
      <c r="Y255" s="306" t="n">
        <v>150395.65331</v>
      </c>
      <c r="Z255" s="0" t="n">
        <v>-5597.46541800001</v>
      </c>
    </row>
    <row r="256" customFormat="false" ht="12.75" hidden="false" customHeight="false" outlineLevel="0" collapsed="false">
      <c r="A256" s="0" t="s">
        <v>2</v>
      </c>
      <c r="B256" s="0" t="s">
        <v>104</v>
      </c>
      <c r="C256" s="0" t="s">
        <v>404</v>
      </c>
      <c r="D256" s="0" t="s">
        <v>116</v>
      </c>
      <c r="E256" s="0" t="n">
        <v>1368</v>
      </c>
      <c r="F256" s="0" t="n">
        <v>524</v>
      </c>
      <c r="G256" s="0" t="s">
        <v>155</v>
      </c>
      <c r="H256" s="0" t="n">
        <v>-10000000</v>
      </c>
      <c r="I256" s="0" t="n">
        <v>4180.494658</v>
      </c>
      <c r="J256" s="0" t="n">
        <v>133.469478</v>
      </c>
      <c r="K256" s="0" t="n">
        <v>132.416615</v>
      </c>
      <c r="L256" s="0" t="n">
        <v>-0.846970628884808</v>
      </c>
      <c r="M256" s="0" t="n">
        <v>-3540.75618953584</v>
      </c>
      <c r="N256" s="0" t="n">
        <v>-93.368465</v>
      </c>
      <c r="O256" s="0" t="n">
        <v>0</v>
      </c>
      <c r="P256" s="0" t="n">
        <v>-3634.12465453584</v>
      </c>
      <c r="Q256" s="0" t="n">
        <v>139055.823005</v>
      </c>
      <c r="R256" s="0" t="n">
        <v>134632.460423</v>
      </c>
      <c r="S256" s="0" t="n">
        <v>-4423.362582</v>
      </c>
      <c r="T256" s="0" t="n">
        <v>-789.237927464164</v>
      </c>
      <c r="U256" s="0" t="n">
        <v>139055.823005</v>
      </c>
      <c r="V256" s="0" t="n">
        <v>134632.460423</v>
      </c>
      <c r="W256" s="0" t="n">
        <v>-4423.362582</v>
      </c>
      <c r="X256" s="0" t="n">
        <v>0</v>
      </c>
      <c r="Y256" s="306" t="n">
        <v>134632.460423</v>
      </c>
      <c r="Z256" s="0" t="n">
        <v>-4423.362582</v>
      </c>
    </row>
    <row r="257" customFormat="false" ht="12.75" hidden="false" customHeight="false" outlineLevel="0" collapsed="false">
      <c r="A257" s="0" t="s">
        <v>2</v>
      </c>
      <c r="B257" s="0" t="s">
        <v>104</v>
      </c>
      <c r="C257" s="0" t="s">
        <v>406</v>
      </c>
      <c r="D257" s="0" t="s">
        <v>150</v>
      </c>
      <c r="E257" s="0" t="n">
        <v>1369</v>
      </c>
      <c r="F257" s="0" t="n">
        <v>525</v>
      </c>
      <c r="G257" s="0" t="s">
        <v>155</v>
      </c>
      <c r="H257" s="0" t="n">
        <v>-10000000</v>
      </c>
      <c r="I257" s="0" t="n">
        <v>4152.95623</v>
      </c>
      <c r="J257" s="0" t="n">
        <v>73.615891</v>
      </c>
      <c r="K257" s="0" t="n">
        <v>74.471462</v>
      </c>
      <c r="L257" s="0" t="n">
        <v>0.975957500463264</v>
      </c>
      <c r="M257" s="0" t="n">
        <v>4053.10878176414</v>
      </c>
      <c r="N257" s="0" t="n">
        <v>-58.52402</v>
      </c>
      <c r="O257" s="0" t="n">
        <v>0</v>
      </c>
      <c r="P257" s="0" t="n">
        <v>3994.58476176414</v>
      </c>
      <c r="Q257" s="0" t="n">
        <v>15338.914525</v>
      </c>
      <c r="R257" s="0" t="n">
        <v>18948.167599</v>
      </c>
      <c r="S257" s="0" t="n">
        <v>3609.253074</v>
      </c>
      <c r="T257" s="0" t="n">
        <v>-385.331687764139</v>
      </c>
      <c r="U257" s="0" t="n">
        <v>15338.914525</v>
      </c>
      <c r="V257" s="0" t="n">
        <v>18948.167599</v>
      </c>
      <c r="W257" s="0" t="n">
        <v>3609.253074</v>
      </c>
      <c r="X257" s="0" t="n">
        <v>0</v>
      </c>
      <c r="Y257" s="306" t="n">
        <v>18948.167599</v>
      </c>
      <c r="Z257" s="0" t="n">
        <v>3609.253074</v>
      </c>
    </row>
    <row r="258" customFormat="false" ht="12.75" hidden="false" customHeight="false" outlineLevel="0" collapsed="false">
      <c r="A258" s="0" t="s">
        <v>2</v>
      </c>
      <c r="B258" s="0" t="s">
        <v>104</v>
      </c>
      <c r="C258" s="0" t="s">
        <v>407</v>
      </c>
      <c r="D258" s="0" t="s">
        <v>172</v>
      </c>
      <c r="E258" s="0" t="n">
        <v>1370</v>
      </c>
      <c r="F258" s="0" t="n">
        <v>633</v>
      </c>
      <c r="G258" s="0" t="s">
        <v>155</v>
      </c>
      <c r="H258" s="0" t="n">
        <v>-10000000</v>
      </c>
      <c r="I258" s="0" t="n">
        <v>4260.844887</v>
      </c>
      <c r="J258" s="0" t="n">
        <v>140.538355</v>
      </c>
      <c r="K258" s="0" t="n">
        <v>141.363751</v>
      </c>
      <c r="L258" s="0" t="n">
        <v>0.974050109603967</v>
      </c>
      <c r="M258" s="0" t="n">
        <v>4150.27642918785</v>
      </c>
      <c r="N258" s="0" t="n">
        <v>-125.82939</v>
      </c>
      <c r="O258" s="0" t="n">
        <v>0</v>
      </c>
      <c r="P258" s="0" t="n">
        <v>4024.44703918785</v>
      </c>
      <c r="Q258" s="0" t="n">
        <v>43154.770456</v>
      </c>
      <c r="R258" s="0" t="n">
        <v>46486.447673</v>
      </c>
      <c r="S258" s="0" t="n">
        <v>3331.677217</v>
      </c>
      <c r="T258" s="0" t="n">
        <v>-692.769822187849</v>
      </c>
      <c r="U258" s="0" t="n">
        <v>43154.770456</v>
      </c>
      <c r="V258" s="0" t="n">
        <v>46486.447673</v>
      </c>
      <c r="W258" s="0" t="n">
        <v>3331.677217</v>
      </c>
      <c r="X258" s="0" t="n">
        <v>0</v>
      </c>
      <c r="Y258" s="306" t="n">
        <v>46486.447673</v>
      </c>
      <c r="Z258" s="0" t="n">
        <v>3331.677217</v>
      </c>
    </row>
    <row r="259" customFormat="false" ht="12.75" hidden="false" customHeight="false" outlineLevel="0" collapsed="false">
      <c r="A259" s="0" t="s">
        <v>2</v>
      </c>
      <c r="B259" s="0" t="s">
        <v>104</v>
      </c>
      <c r="C259" s="0" t="s">
        <v>408</v>
      </c>
      <c r="D259" s="0" t="s">
        <v>116</v>
      </c>
      <c r="E259" s="0" t="n">
        <v>1371</v>
      </c>
      <c r="F259" s="0" t="n">
        <v>526</v>
      </c>
      <c r="G259" s="0" t="s">
        <v>155</v>
      </c>
      <c r="H259" s="0" t="n">
        <v>-10000000</v>
      </c>
      <c r="I259" s="0" t="n">
        <v>4146.408241</v>
      </c>
      <c r="J259" s="0" t="n">
        <v>102.531274</v>
      </c>
      <c r="K259" s="0" t="n">
        <v>101.466323</v>
      </c>
      <c r="L259" s="0" t="n">
        <v>-0.926489341069029</v>
      </c>
      <c r="M259" s="0" t="n">
        <v>-3841.60303900728</v>
      </c>
      <c r="N259" s="0" t="n">
        <v>-62.31602</v>
      </c>
      <c r="O259" s="0" t="n">
        <v>0</v>
      </c>
      <c r="P259" s="0" t="n">
        <v>-3903.91905900728</v>
      </c>
      <c r="Q259" s="0" t="n">
        <v>136347.360396</v>
      </c>
      <c r="R259" s="0" t="n">
        <v>131835.477544</v>
      </c>
      <c r="S259" s="0" t="n">
        <v>-4511.88285200001</v>
      </c>
      <c r="T259" s="0" t="n">
        <v>-607.963792992729</v>
      </c>
      <c r="U259" s="0" t="n">
        <v>136347.360396</v>
      </c>
      <c r="V259" s="0" t="n">
        <v>131835.477544</v>
      </c>
      <c r="W259" s="0" t="n">
        <v>-4511.88285200001</v>
      </c>
      <c r="X259" s="0" t="n">
        <v>0</v>
      </c>
      <c r="Y259" s="306" t="n">
        <v>131835.477544</v>
      </c>
      <c r="Z259" s="0" t="n">
        <v>-4511.88285200001</v>
      </c>
    </row>
    <row r="260" customFormat="false" ht="12.75" hidden="false" customHeight="false" outlineLevel="0" collapsed="false">
      <c r="A260" s="0" t="s">
        <v>2</v>
      </c>
      <c r="B260" s="0" t="s">
        <v>104</v>
      </c>
      <c r="C260" s="0" t="s">
        <v>409</v>
      </c>
      <c r="D260" s="0" t="s">
        <v>172</v>
      </c>
      <c r="E260" s="0" t="n">
        <v>1373</v>
      </c>
      <c r="F260" s="0" t="n">
        <v>527</v>
      </c>
      <c r="G260" s="0" t="s">
        <v>155</v>
      </c>
      <c r="H260" s="0" t="n">
        <v>-10000000</v>
      </c>
      <c r="I260" s="0" t="n">
        <v>4253.561428</v>
      </c>
      <c r="J260" s="0" t="n">
        <v>119.510105</v>
      </c>
      <c r="K260" s="0" t="n">
        <v>120.373995</v>
      </c>
      <c r="L260" s="0" t="n">
        <v>1.03793807120951</v>
      </c>
      <c r="M260" s="0" t="n">
        <v>4414.93334434951</v>
      </c>
      <c r="N260" s="0" t="n">
        <v>-112.744843</v>
      </c>
      <c r="O260" s="0" t="n">
        <v>0</v>
      </c>
      <c r="P260" s="0" t="n">
        <v>4302.18850134951</v>
      </c>
      <c r="Q260" s="0" t="n">
        <v>-2031.856325</v>
      </c>
      <c r="R260" s="0" t="n">
        <v>1549.559619</v>
      </c>
      <c r="S260" s="0" t="n">
        <v>3581.415944</v>
      </c>
      <c r="T260" s="0" t="n">
        <v>-720.772557349506</v>
      </c>
      <c r="U260" s="0" t="n">
        <v>-2031.856325</v>
      </c>
      <c r="V260" s="0" t="n">
        <v>1549.559619</v>
      </c>
      <c r="W260" s="0" t="n">
        <v>3581.415944</v>
      </c>
      <c r="X260" s="0" t="n">
        <v>0</v>
      </c>
      <c r="Y260" s="306" t="n">
        <v>1549.559619</v>
      </c>
      <c r="Z260" s="0" t="n">
        <v>3581.415944</v>
      </c>
    </row>
    <row r="261" customFormat="false" ht="12.75" hidden="false" customHeight="false" outlineLevel="0" collapsed="false">
      <c r="A261" s="0" t="s">
        <v>2</v>
      </c>
      <c r="B261" s="0" t="s">
        <v>104</v>
      </c>
      <c r="C261" s="0" t="s">
        <v>411</v>
      </c>
      <c r="D261" s="0" t="s">
        <v>116</v>
      </c>
      <c r="E261" s="0" t="n">
        <v>1374</v>
      </c>
      <c r="F261" s="0" t="n">
        <v>528</v>
      </c>
      <c r="G261" s="0" t="s">
        <v>155</v>
      </c>
      <c r="H261" s="0" t="n">
        <v>-10000000</v>
      </c>
      <c r="I261" s="0" t="n">
        <v>4146.992885</v>
      </c>
      <c r="J261" s="0" t="n">
        <v>67.619857</v>
      </c>
      <c r="K261" s="0" t="n">
        <v>68.435524</v>
      </c>
      <c r="L261" s="0" t="n">
        <v>0.927358322350981</v>
      </c>
      <c r="M261" s="0" t="n">
        <v>3845.74836463505</v>
      </c>
      <c r="N261" s="0" t="n">
        <v>-50.420647</v>
      </c>
      <c r="O261" s="0" t="n">
        <v>0</v>
      </c>
      <c r="P261" s="0" t="n">
        <v>3795.32771763505</v>
      </c>
      <c r="Q261" s="0" t="n">
        <v>32455.680083</v>
      </c>
      <c r="R261" s="0" t="n">
        <v>35880.227388</v>
      </c>
      <c r="S261" s="0" t="n">
        <v>3424.547305</v>
      </c>
      <c r="T261" s="0" t="n">
        <v>-370.780412635052</v>
      </c>
      <c r="U261" s="0" t="n">
        <v>32455.680083</v>
      </c>
      <c r="V261" s="0" t="n">
        <v>35880.227388</v>
      </c>
      <c r="W261" s="0" t="n">
        <v>3424.547305</v>
      </c>
      <c r="X261" s="0" t="n">
        <v>0</v>
      </c>
      <c r="Y261" s="306" t="n">
        <v>35880.227388</v>
      </c>
      <c r="Z261" s="0" t="n">
        <v>3424.547305</v>
      </c>
    </row>
    <row r="262" customFormat="false" ht="12.75" hidden="false" customHeight="false" outlineLevel="0" collapsed="false">
      <c r="A262" s="0" t="s">
        <v>2</v>
      </c>
      <c r="B262" s="0" t="s">
        <v>104</v>
      </c>
      <c r="C262" s="0" t="s">
        <v>417</v>
      </c>
      <c r="D262" s="0" t="s">
        <v>102</v>
      </c>
      <c r="E262" s="0" t="n">
        <v>1375</v>
      </c>
      <c r="F262" s="0" t="n">
        <v>529</v>
      </c>
      <c r="G262" s="0" t="s">
        <v>155</v>
      </c>
      <c r="H262" s="0" t="n">
        <v>-10000000</v>
      </c>
      <c r="I262" s="0" t="n">
        <v>4181.813829</v>
      </c>
      <c r="J262" s="0" t="n">
        <v>146.51913</v>
      </c>
      <c r="K262" s="0" t="n">
        <v>147.278659</v>
      </c>
      <c r="L262" s="0" t="n">
        <v>0.913654286403324</v>
      </c>
      <c r="M262" s="0" t="n">
        <v>3820.73212980655</v>
      </c>
      <c r="N262" s="0" t="n">
        <v>-94.735736</v>
      </c>
      <c r="O262" s="0" t="n">
        <v>0</v>
      </c>
      <c r="P262" s="0" t="n">
        <v>3725.99639380655</v>
      </c>
      <c r="Q262" s="0" t="n">
        <v>200065.593141</v>
      </c>
      <c r="R262" s="0" t="n">
        <v>202924.325366</v>
      </c>
      <c r="S262" s="0" t="n">
        <v>2858.73222500001</v>
      </c>
      <c r="T262" s="0" t="n">
        <v>-867.264168806533</v>
      </c>
      <c r="U262" s="0" t="n">
        <v>200065.593141</v>
      </c>
      <c r="V262" s="0" t="n">
        <v>202924.325366</v>
      </c>
      <c r="W262" s="0" t="n">
        <v>2858.73222500001</v>
      </c>
      <c r="X262" s="0" t="n">
        <v>0</v>
      </c>
      <c r="Y262" s="306" t="n">
        <v>202924.325366</v>
      </c>
      <c r="Z262" s="0" t="n">
        <v>2858.73222500001</v>
      </c>
    </row>
    <row r="263" customFormat="false" ht="12.75" hidden="false" customHeight="false" outlineLevel="0" collapsed="false">
      <c r="A263" s="0" t="s">
        <v>2</v>
      </c>
      <c r="B263" s="0" t="s">
        <v>104</v>
      </c>
      <c r="C263" s="0" t="s">
        <v>278</v>
      </c>
      <c r="D263" s="0" t="s">
        <v>102</v>
      </c>
      <c r="E263" s="0" t="n">
        <v>1376</v>
      </c>
      <c r="F263" s="0" t="n">
        <v>433</v>
      </c>
      <c r="G263" s="0" t="s">
        <v>155</v>
      </c>
      <c r="H263" s="0" t="n">
        <v>-10000000</v>
      </c>
      <c r="I263" s="0" t="n">
        <v>3734.777027</v>
      </c>
      <c r="J263" s="0" t="n">
        <v>388.318666</v>
      </c>
      <c r="K263" s="0" t="n">
        <v>389.640764</v>
      </c>
      <c r="L263" s="0" t="n">
        <v>1.37760029979557</v>
      </c>
      <c r="M263" s="0" t="n">
        <v>5145.0299520648</v>
      </c>
      <c r="N263" s="0" t="n">
        <v>-854.500873</v>
      </c>
      <c r="O263" s="0" t="n">
        <v>0</v>
      </c>
      <c r="P263" s="0" t="n">
        <v>4290.5290790648</v>
      </c>
      <c r="Q263" s="0" t="n">
        <v>595158.447732</v>
      </c>
      <c r="R263" s="0" t="n">
        <v>597966.484463</v>
      </c>
      <c r="S263" s="0" t="n">
        <v>2808.03673099994</v>
      </c>
      <c r="T263" s="0" t="n">
        <v>-1482.49234806486</v>
      </c>
      <c r="U263" s="0" t="n">
        <v>595158.447732</v>
      </c>
      <c r="V263" s="0" t="n">
        <v>597966.484463</v>
      </c>
      <c r="W263" s="0" t="n">
        <v>2808.03673099994</v>
      </c>
      <c r="X263" s="0" t="n">
        <v>0</v>
      </c>
      <c r="Y263" s="306" t="n">
        <v>597966.484463</v>
      </c>
      <c r="Z263" s="0" t="n">
        <v>2808.03673099994</v>
      </c>
    </row>
    <row r="264" customFormat="false" ht="12.75" hidden="false" customHeight="false" outlineLevel="0" collapsed="false">
      <c r="A264" s="0" t="s">
        <v>2</v>
      </c>
      <c r="B264" s="0" t="s">
        <v>104</v>
      </c>
      <c r="C264" s="0" t="s">
        <v>114</v>
      </c>
      <c r="D264" s="0" t="s">
        <v>116</v>
      </c>
      <c r="E264" s="0" t="n">
        <v>1377</v>
      </c>
      <c r="F264" s="0" t="n">
        <v>434</v>
      </c>
      <c r="G264" s="0" t="s">
        <v>155</v>
      </c>
      <c r="H264" s="0" t="n">
        <v>10000000</v>
      </c>
      <c r="I264" s="0" t="n">
        <v>-4198.215169</v>
      </c>
      <c r="J264" s="0" t="n">
        <v>135.37579</v>
      </c>
      <c r="K264" s="0" t="n">
        <v>134.133991</v>
      </c>
      <c r="L264" s="0" t="n">
        <v>-1.2040496699441</v>
      </c>
      <c r="M264" s="0" t="n">
        <v>5054.85958858875</v>
      </c>
      <c r="N264" s="0" t="n">
        <v>394.454378</v>
      </c>
      <c r="O264" s="0" t="n">
        <v>0</v>
      </c>
      <c r="P264" s="0" t="n">
        <v>5449.31396658875</v>
      </c>
      <c r="Q264" s="0" t="n">
        <v>7478.425399</v>
      </c>
      <c r="R264" s="0" t="n">
        <v>12962.361283</v>
      </c>
      <c r="S264" s="0" t="n">
        <v>5483.935884</v>
      </c>
      <c r="T264" s="0" t="n">
        <v>34.6219174112512</v>
      </c>
      <c r="U264" s="0" t="n">
        <v>7478.425399</v>
      </c>
      <c r="V264" s="0" t="n">
        <v>12962.361283</v>
      </c>
      <c r="W264" s="0" t="n">
        <v>5483.935884</v>
      </c>
      <c r="X264" s="0" t="n">
        <v>0</v>
      </c>
      <c r="Y264" s="306" t="n">
        <v>12962.361283</v>
      </c>
      <c r="Z264" s="0" t="n">
        <v>5483.935884</v>
      </c>
    </row>
    <row r="265" customFormat="false" ht="12.75" hidden="false" customHeight="false" outlineLevel="0" collapsed="false">
      <c r="A265" s="0" t="s">
        <v>2</v>
      </c>
      <c r="B265" s="0" t="s">
        <v>104</v>
      </c>
      <c r="C265" s="0" t="s">
        <v>358</v>
      </c>
      <c r="D265" s="0" t="s">
        <v>116</v>
      </c>
      <c r="E265" s="0" t="n">
        <v>1378</v>
      </c>
      <c r="F265" s="0" t="n">
        <v>436</v>
      </c>
      <c r="G265" s="0" t="s">
        <v>155</v>
      </c>
      <c r="H265" s="0" t="n">
        <v>2000000</v>
      </c>
      <c r="I265" s="0" t="n">
        <v>-549.531819</v>
      </c>
      <c r="J265" s="0" t="n">
        <v>821.705759</v>
      </c>
      <c r="K265" s="0" t="n">
        <v>821.996096</v>
      </c>
      <c r="L265" s="0" t="n">
        <v>0.361490702292172</v>
      </c>
      <c r="M265" s="0" t="n">
        <v>-198.650643182204</v>
      </c>
      <c r="N265" s="0" t="n">
        <v>391.126314</v>
      </c>
      <c r="O265" s="0" t="n">
        <v>0</v>
      </c>
      <c r="P265" s="0" t="n">
        <v>192.475670817796</v>
      </c>
      <c r="Q265" s="0" t="n">
        <v>-205837.456123</v>
      </c>
      <c r="R265" s="0" t="n">
        <v>-205441.612861</v>
      </c>
      <c r="S265" s="0" t="n">
        <v>395.843262000009</v>
      </c>
      <c r="T265" s="0" t="n">
        <v>203.367591182214</v>
      </c>
      <c r="U265" s="0" t="n">
        <v>-205837.456123</v>
      </c>
      <c r="V265" s="0" t="n">
        <v>-205441.612861</v>
      </c>
      <c r="W265" s="0" t="n">
        <v>395.843262000009</v>
      </c>
      <c r="X265" s="0" t="n">
        <v>0</v>
      </c>
      <c r="Y265" s="306" t="n">
        <v>-205441.612861</v>
      </c>
      <c r="Z265" s="0" t="n">
        <v>395.843262000009</v>
      </c>
    </row>
    <row r="266" customFormat="false" ht="12.75" hidden="false" customHeight="false" outlineLevel="0" collapsed="false">
      <c r="A266" s="0" t="s">
        <v>2</v>
      </c>
      <c r="B266" s="0" t="s">
        <v>104</v>
      </c>
      <c r="C266" s="0" t="s">
        <v>210</v>
      </c>
      <c r="D266" s="0" t="s">
        <v>102</v>
      </c>
      <c r="E266" s="0" t="n">
        <v>1379</v>
      </c>
      <c r="F266" s="0" t="n">
        <v>435</v>
      </c>
      <c r="G266" s="0" t="s">
        <v>155</v>
      </c>
      <c r="H266" s="0" t="n">
        <v>-10000000</v>
      </c>
      <c r="I266" s="0" t="n">
        <v>4173.242919</v>
      </c>
      <c r="J266" s="0" t="n">
        <v>93.535819</v>
      </c>
      <c r="K266" s="0" t="n">
        <v>92.272684</v>
      </c>
      <c r="L266" s="0" t="n">
        <v>-1.2710573950727</v>
      </c>
      <c r="M266" s="0" t="n">
        <v>-5304.43127362975</v>
      </c>
      <c r="N266" s="0" t="n">
        <v>-285.332133</v>
      </c>
      <c r="O266" s="0" t="n">
        <v>0</v>
      </c>
      <c r="P266" s="0" t="n">
        <v>-5589.76340662975</v>
      </c>
      <c r="Q266" s="0" t="n">
        <v>-30584.115991</v>
      </c>
      <c r="R266" s="0" t="n">
        <v>-36091.51197</v>
      </c>
      <c r="S266" s="0" t="n">
        <v>-5507.395979</v>
      </c>
      <c r="T266" s="0" t="n">
        <v>82.3674276297461</v>
      </c>
      <c r="U266" s="0" t="n">
        <v>-30584.115991</v>
      </c>
      <c r="V266" s="0" t="n">
        <v>-36091.51197</v>
      </c>
      <c r="W266" s="0" t="n">
        <v>-5507.395979</v>
      </c>
      <c r="X266" s="0" t="n">
        <v>0</v>
      </c>
      <c r="Y266" s="306" t="n">
        <v>-36091.51197</v>
      </c>
      <c r="Z266" s="0" t="n">
        <v>-5507.395979</v>
      </c>
    </row>
    <row r="267" customFormat="false" ht="12.75" hidden="false" customHeight="false" outlineLevel="0" collapsed="false">
      <c r="A267" s="0" t="s">
        <v>2</v>
      </c>
      <c r="B267" s="0" t="s">
        <v>157</v>
      </c>
      <c r="C267" s="0" t="s">
        <v>171</v>
      </c>
      <c r="D267" s="0" t="s">
        <v>172</v>
      </c>
      <c r="E267" s="0" t="n">
        <v>1480</v>
      </c>
      <c r="F267" s="0" t="n">
        <v>531</v>
      </c>
      <c r="G267" s="0" t="s">
        <v>155</v>
      </c>
      <c r="H267" s="0" t="n">
        <v>10000000</v>
      </c>
      <c r="I267" s="0" t="n">
        <v>-4316.62904</v>
      </c>
      <c r="J267" s="0" t="n">
        <v>240.317605</v>
      </c>
      <c r="K267" s="0" t="n">
        <v>241.097736</v>
      </c>
      <c r="L267" s="0" t="n">
        <v>1.03604097011465</v>
      </c>
      <c r="M267" s="0" t="n">
        <v>-4472.20453822666</v>
      </c>
      <c r="N267" s="0" t="n">
        <v>225.182052</v>
      </c>
      <c r="O267" s="0" t="n">
        <v>0</v>
      </c>
      <c r="P267" s="0" t="n">
        <v>-4247.02248622666</v>
      </c>
      <c r="Q267" s="0" t="n">
        <v>-120271.555359</v>
      </c>
      <c r="R267" s="0" t="n">
        <v>-123249.959028</v>
      </c>
      <c r="S267" s="0" t="n">
        <v>-2978.40366899999</v>
      </c>
      <c r="T267" s="0" t="n">
        <v>1268.61881722667</v>
      </c>
      <c r="U267" s="0" t="n">
        <v>-120271.555359</v>
      </c>
      <c r="V267" s="0" t="n">
        <v>-123249.959028</v>
      </c>
      <c r="W267" s="0" t="n">
        <v>-2978.40366899999</v>
      </c>
      <c r="X267" s="0" t="n">
        <v>0</v>
      </c>
      <c r="Y267" s="306" t="n">
        <v>-123249.959028</v>
      </c>
      <c r="Z267" s="0" t="n">
        <v>-2978.40366899999</v>
      </c>
    </row>
    <row r="268" customFormat="false" ht="12.75" hidden="false" customHeight="false" outlineLevel="0" collapsed="false">
      <c r="A268" s="0" t="s">
        <v>2</v>
      </c>
      <c r="B268" s="0" t="s">
        <v>157</v>
      </c>
      <c r="C268" s="0" t="s">
        <v>187</v>
      </c>
      <c r="D268" s="0" t="s">
        <v>150</v>
      </c>
      <c r="E268" s="0" t="n">
        <v>1481</v>
      </c>
      <c r="F268" s="0" t="n">
        <v>532</v>
      </c>
      <c r="G268" s="0" t="s">
        <v>155</v>
      </c>
      <c r="H268" s="0" t="n">
        <v>10000000</v>
      </c>
      <c r="I268" s="0" t="n">
        <v>-4129.907487</v>
      </c>
      <c r="J268" s="0" t="n">
        <v>45.778056</v>
      </c>
      <c r="K268" s="0" t="n">
        <v>46.67328</v>
      </c>
      <c r="L268" s="0" t="n">
        <v>1.01829571973582</v>
      </c>
      <c r="M268" s="0" t="n">
        <v>-4205.46711691701</v>
      </c>
      <c r="N268" s="0" t="n">
        <v>36.009082</v>
      </c>
      <c r="O268" s="0" t="n">
        <v>0</v>
      </c>
      <c r="P268" s="0" t="n">
        <v>-4169.45803491701</v>
      </c>
      <c r="Q268" s="0" t="n">
        <v>-3332.967632</v>
      </c>
      <c r="R268" s="0" t="n">
        <v>-7160.290558</v>
      </c>
      <c r="S268" s="0" t="n">
        <v>-3827.322926</v>
      </c>
      <c r="T268" s="0" t="n">
        <v>342.135108917009</v>
      </c>
      <c r="U268" s="0" t="n">
        <v>-3332.967632</v>
      </c>
      <c r="V268" s="0" t="n">
        <v>-7160.290558</v>
      </c>
      <c r="W268" s="0" t="n">
        <v>-3827.322926</v>
      </c>
      <c r="X268" s="0" t="n">
        <v>0</v>
      </c>
      <c r="Y268" s="306" t="n">
        <v>-7160.290558</v>
      </c>
      <c r="Z268" s="0" t="n">
        <v>-3827.322926</v>
      </c>
    </row>
    <row r="269" customFormat="false" ht="12.75" hidden="false" customHeight="false" outlineLevel="0" collapsed="false">
      <c r="A269" s="0" t="s">
        <v>2</v>
      </c>
      <c r="B269" s="0" t="s">
        <v>157</v>
      </c>
      <c r="C269" s="0" t="s">
        <v>190</v>
      </c>
      <c r="D269" s="0" t="s">
        <v>194</v>
      </c>
      <c r="E269" s="0" t="n">
        <v>1482</v>
      </c>
      <c r="F269" s="0" t="n">
        <v>533</v>
      </c>
      <c r="G269" s="0" t="s">
        <v>155</v>
      </c>
      <c r="H269" s="0" t="n">
        <v>10000000</v>
      </c>
      <c r="I269" s="0" t="n">
        <v>-4207.313435</v>
      </c>
      <c r="J269" s="0" t="n">
        <v>126.472498</v>
      </c>
      <c r="K269" s="0" t="n">
        <v>127.305945</v>
      </c>
      <c r="L269" s="0" t="n">
        <v>0.992003386684421</v>
      </c>
      <c r="M269" s="0" t="n">
        <v>-4173.66917636287</v>
      </c>
      <c r="N269" s="0" t="n">
        <v>112.642748</v>
      </c>
      <c r="O269" s="0" t="n">
        <v>0</v>
      </c>
      <c r="P269" s="0" t="n">
        <v>-4061.02642836287</v>
      </c>
      <c r="Q269" s="0" t="n">
        <v>-6138.408628</v>
      </c>
      <c r="R269" s="0" t="n">
        <v>-9602.827963</v>
      </c>
      <c r="S269" s="0" t="n">
        <v>-3464.419335</v>
      </c>
      <c r="T269" s="0" t="n">
        <v>596.607093362866</v>
      </c>
      <c r="U269" s="0" t="n">
        <v>-6138.408628</v>
      </c>
      <c r="V269" s="0" t="n">
        <v>-9602.827963</v>
      </c>
      <c r="W269" s="0" t="n">
        <v>-3464.419335</v>
      </c>
      <c r="X269" s="0" t="n">
        <v>0</v>
      </c>
      <c r="Y269" s="306" t="n">
        <v>-9602.827963</v>
      </c>
      <c r="Z269" s="0" t="n">
        <v>-3464.419335</v>
      </c>
    </row>
    <row r="270" customFormat="false" ht="12.75" hidden="false" customHeight="false" outlineLevel="0" collapsed="false">
      <c r="A270" s="0" t="s">
        <v>2</v>
      </c>
      <c r="B270" s="0" t="s">
        <v>157</v>
      </c>
      <c r="C270" s="0" t="s">
        <v>202</v>
      </c>
      <c r="D270" s="0" t="s">
        <v>102</v>
      </c>
      <c r="E270" s="0" t="n">
        <v>1483</v>
      </c>
      <c r="F270" s="0" t="n">
        <v>534</v>
      </c>
      <c r="G270" s="0" t="s">
        <v>155</v>
      </c>
      <c r="H270" s="0" t="n">
        <v>10000000</v>
      </c>
      <c r="I270" s="0" t="n">
        <v>-4153.928882</v>
      </c>
      <c r="J270" s="0" t="n">
        <v>57.715296</v>
      </c>
      <c r="K270" s="0" t="n">
        <v>56.426811</v>
      </c>
      <c r="L270" s="0" t="n">
        <v>-1.29792986319902</v>
      </c>
      <c r="M270" s="0" t="n">
        <v>5391.50834555271</v>
      </c>
      <c r="N270" s="0" t="n">
        <v>49.219248</v>
      </c>
      <c r="O270" s="0" t="n">
        <v>0</v>
      </c>
      <c r="P270" s="0" t="n">
        <v>5440.72759355271</v>
      </c>
      <c r="Q270" s="0" t="n">
        <v>9724.61598</v>
      </c>
      <c r="R270" s="0" t="n">
        <v>15198.893865</v>
      </c>
      <c r="S270" s="0" t="n">
        <v>5474.277885</v>
      </c>
      <c r="T270" s="0" t="n">
        <v>33.5502914472891</v>
      </c>
      <c r="U270" s="0" t="n">
        <v>9724.61598</v>
      </c>
      <c r="V270" s="0" t="n">
        <v>15198.893865</v>
      </c>
      <c r="W270" s="0" t="n">
        <v>5474.277885</v>
      </c>
      <c r="X270" s="0" t="n">
        <v>0</v>
      </c>
      <c r="Y270" s="306" t="n">
        <v>15198.893865</v>
      </c>
      <c r="Z270" s="0" t="n">
        <v>5474.277885</v>
      </c>
    </row>
    <row r="271" customFormat="false" ht="12.75" hidden="false" customHeight="false" outlineLevel="0" collapsed="false">
      <c r="A271" s="0" t="s">
        <v>2</v>
      </c>
      <c r="B271" s="0" t="s">
        <v>157</v>
      </c>
      <c r="C271" s="0" t="s">
        <v>204</v>
      </c>
      <c r="D271" s="0" t="s">
        <v>184</v>
      </c>
      <c r="E271" s="0" t="n">
        <v>1484</v>
      </c>
      <c r="F271" s="0" t="n">
        <v>535</v>
      </c>
      <c r="G271" s="0" t="s">
        <v>155</v>
      </c>
      <c r="H271" s="0" t="n">
        <v>10000000</v>
      </c>
      <c r="I271" s="0" t="n">
        <v>-4112.652366</v>
      </c>
      <c r="J271" s="0" t="n">
        <v>46.75368</v>
      </c>
      <c r="K271" s="0" t="n">
        <v>45.473619</v>
      </c>
      <c r="L271" s="0" t="n">
        <v>-1.31265992198714</v>
      </c>
      <c r="M271" s="0" t="n">
        <v>5398.51393391377</v>
      </c>
      <c r="N271" s="0" t="n">
        <v>27.526763</v>
      </c>
      <c r="O271" s="0" t="n">
        <v>0</v>
      </c>
      <c r="P271" s="0" t="n">
        <v>5426.04069691377</v>
      </c>
      <c r="Q271" s="0" t="n">
        <v>-54641.656644</v>
      </c>
      <c r="R271" s="0" t="n">
        <v>-49123.22584</v>
      </c>
      <c r="S271" s="0" t="n">
        <v>5518.430804</v>
      </c>
      <c r="T271" s="0" t="n">
        <v>92.3901070862357</v>
      </c>
      <c r="U271" s="0" t="n">
        <v>-54641.656644</v>
      </c>
      <c r="V271" s="0" t="n">
        <v>-49123.22584</v>
      </c>
      <c r="W271" s="0" t="n">
        <v>5518.430804</v>
      </c>
      <c r="X271" s="0" t="n">
        <v>0</v>
      </c>
      <c r="Y271" s="306" t="n">
        <v>-49123.22584</v>
      </c>
      <c r="Z271" s="0" t="n">
        <v>5518.430804</v>
      </c>
    </row>
    <row r="272" customFormat="false" ht="12.75" hidden="false" customHeight="false" outlineLevel="0" collapsed="false">
      <c r="A272" s="0" t="s">
        <v>2</v>
      </c>
      <c r="B272" s="0" t="s">
        <v>157</v>
      </c>
      <c r="C272" s="0" t="s">
        <v>211</v>
      </c>
      <c r="D272" s="0" t="s">
        <v>172</v>
      </c>
      <c r="E272" s="0" t="n">
        <v>1485</v>
      </c>
      <c r="F272" s="0" t="n">
        <v>536</v>
      </c>
      <c r="G272" s="0" t="s">
        <v>155</v>
      </c>
      <c r="H272" s="0" t="n">
        <v>10000000</v>
      </c>
      <c r="I272" s="0" t="n">
        <v>-4122.565198</v>
      </c>
      <c r="J272" s="0" t="n">
        <v>26.855528</v>
      </c>
      <c r="K272" s="0" t="n">
        <v>25.189298</v>
      </c>
      <c r="L272" s="0" t="n">
        <v>-1.73138710360281</v>
      </c>
      <c r="M272" s="0" t="n">
        <v>7137.75621757897</v>
      </c>
      <c r="N272" s="0" t="n">
        <v>19.749562</v>
      </c>
      <c r="O272" s="0" t="n">
        <v>0</v>
      </c>
      <c r="P272" s="0" t="n">
        <v>7157.50577957897</v>
      </c>
      <c r="Q272" s="0" t="n">
        <v>-7976.00711</v>
      </c>
      <c r="R272" s="0" t="n">
        <v>-813.525986</v>
      </c>
      <c r="S272" s="0" t="n">
        <v>7162.481124</v>
      </c>
      <c r="T272" s="0" t="n">
        <v>4.97534442103461</v>
      </c>
      <c r="U272" s="0" t="n">
        <v>-7976.00711</v>
      </c>
      <c r="V272" s="0" t="n">
        <v>-813.525986</v>
      </c>
      <c r="W272" s="0" t="n">
        <v>7162.481124</v>
      </c>
      <c r="X272" s="0" t="n">
        <v>0</v>
      </c>
      <c r="Y272" s="306" t="n">
        <v>-813.525986</v>
      </c>
      <c r="Z272" s="0" t="n">
        <v>7162.481124</v>
      </c>
    </row>
    <row r="273" customFormat="false" ht="12.75" hidden="false" customHeight="false" outlineLevel="0" collapsed="false">
      <c r="A273" s="0" t="s">
        <v>2</v>
      </c>
      <c r="B273" s="0" t="s">
        <v>157</v>
      </c>
      <c r="C273" s="0" t="s">
        <v>231</v>
      </c>
      <c r="D273" s="0" t="s">
        <v>184</v>
      </c>
      <c r="E273" s="0" t="n">
        <v>1486</v>
      </c>
      <c r="F273" s="0" t="n">
        <v>537</v>
      </c>
      <c r="G273" s="0" t="s">
        <v>155</v>
      </c>
      <c r="H273" s="0" t="n">
        <v>10000000</v>
      </c>
      <c r="I273" s="0" t="n">
        <v>-4132.925734</v>
      </c>
      <c r="J273" s="0" t="n">
        <v>119.569832</v>
      </c>
      <c r="K273" s="0" t="n">
        <v>120.42295</v>
      </c>
      <c r="L273" s="0" t="n">
        <v>1.02739912869576</v>
      </c>
      <c r="M273" s="0" t="n">
        <v>-4246.16429807588</v>
      </c>
      <c r="N273" s="0" t="n">
        <v>51.366719</v>
      </c>
      <c r="O273" s="0" t="n">
        <v>0</v>
      </c>
      <c r="P273" s="0" t="n">
        <v>-4194.79757907588</v>
      </c>
      <c r="Q273" s="0" t="n">
        <v>-274850.213975</v>
      </c>
      <c r="R273" s="0" t="n">
        <v>-278088.72976</v>
      </c>
      <c r="S273" s="0" t="n">
        <v>-3238.515785</v>
      </c>
      <c r="T273" s="0" t="n">
        <v>956.281794075888</v>
      </c>
      <c r="U273" s="0" t="n">
        <v>-274850.213975</v>
      </c>
      <c r="V273" s="0" t="n">
        <v>-278088.72976</v>
      </c>
      <c r="W273" s="0" t="n">
        <v>-3238.515785</v>
      </c>
      <c r="X273" s="0" t="n">
        <v>0</v>
      </c>
      <c r="Y273" s="306" t="n">
        <v>-278088.72976</v>
      </c>
      <c r="Z273" s="0" t="n">
        <v>-3238.515785</v>
      </c>
    </row>
    <row r="274" customFormat="false" ht="12.75" hidden="false" customHeight="false" outlineLevel="0" collapsed="false">
      <c r="A274" s="0" t="s">
        <v>2</v>
      </c>
      <c r="B274" s="0" t="s">
        <v>157</v>
      </c>
      <c r="C274" s="0" t="s">
        <v>226</v>
      </c>
      <c r="D274" s="0" t="s">
        <v>102</v>
      </c>
      <c r="E274" s="0" t="n">
        <v>1487</v>
      </c>
      <c r="F274" s="0" t="n">
        <v>538</v>
      </c>
      <c r="G274" s="0" t="s">
        <v>155</v>
      </c>
      <c r="H274" s="0" t="n">
        <v>10000000</v>
      </c>
      <c r="I274" s="0" t="n">
        <v>-4148.043203</v>
      </c>
      <c r="J274" s="0" t="n">
        <v>81.634043</v>
      </c>
      <c r="K274" s="0" t="n">
        <v>80.341686</v>
      </c>
      <c r="L274" s="0" t="n">
        <v>-1.26686084136113</v>
      </c>
      <c r="M274" s="0" t="n">
        <v>5254.9935021549</v>
      </c>
      <c r="N274" s="0" t="n">
        <v>66.59566</v>
      </c>
      <c r="O274" s="0" t="n">
        <v>0</v>
      </c>
      <c r="P274" s="0" t="n">
        <v>5321.5891621549</v>
      </c>
      <c r="Q274" s="0" t="n">
        <v>-6945.2713</v>
      </c>
      <c r="R274" s="0" t="n">
        <v>-1451.23112</v>
      </c>
      <c r="S274" s="0" t="n">
        <v>5494.04018</v>
      </c>
      <c r="T274" s="0" t="n">
        <v>172.451017845096</v>
      </c>
      <c r="U274" s="0" t="n">
        <v>-6945.2713</v>
      </c>
      <c r="V274" s="0" t="n">
        <v>-1451.23112</v>
      </c>
      <c r="W274" s="0" t="n">
        <v>5494.04018</v>
      </c>
      <c r="X274" s="0" t="n">
        <v>0</v>
      </c>
      <c r="Y274" s="306" t="n">
        <v>-1451.23112</v>
      </c>
      <c r="Z274" s="0" t="n">
        <v>5494.04018</v>
      </c>
    </row>
    <row r="275" customFormat="false" ht="12.75" hidden="false" customHeight="false" outlineLevel="0" collapsed="false">
      <c r="A275" s="0" t="s">
        <v>2</v>
      </c>
      <c r="B275" s="0" t="s">
        <v>157</v>
      </c>
      <c r="C275" s="0" t="s">
        <v>114</v>
      </c>
      <c r="D275" s="0" t="s">
        <v>116</v>
      </c>
      <c r="E275" s="0" t="n">
        <v>1488</v>
      </c>
      <c r="F275" s="0" t="n">
        <v>539</v>
      </c>
      <c r="G275" s="0" t="s">
        <v>155</v>
      </c>
      <c r="H275" s="0" t="n">
        <v>10000000</v>
      </c>
      <c r="I275" s="0" t="n">
        <v>-4199.597342</v>
      </c>
      <c r="J275" s="0" t="n">
        <v>135.456388</v>
      </c>
      <c r="K275" s="0" t="n">
        <v>134.132515</v>
      </c>
      <c r="L275" s="0" t="n">
        <v>-1.18789672733651</v>
      </c>
      <c r="M275" s="0" t="n">
        <v>4988.68793869289</v>
      </c>
      <c r="N275" s="0" t="n">
        <v>106.451968</v>
      </c>
      <c r="O275" s="0" t="n">
        <v>0</v>
      </c>
      <c r="P275" s="0" t="n">
        <v>5095.13990669289</v>
      </c>
      <c r="Q275" s="0" t="n">
        <v>-84726.176655</v>
      </c>
      <c r="R275" s="0" t="n">
        <v>-79191.978369</v>
      </c>
      <c r="S275" s="0" t="n">
        <v>5534.198286</v>
      </c>
      <c r="T275" s="0" t="n">
        <v>439.058379307108</v>
      </c>
      <c r="U275" s="0" t="n">
        <v>-84726.176655</v>
      </c>
      <c r="V275" s="0" t="n">
        <v>-79191.978369</v>
      </c>
      <c r="W275" s="0" t="n">
        <v>5534.198286</v>
      </c>
      <c r="X275" s="0" t="n">
        <v>0</v>
      </c>
      <c r="Y275" s="306" t="n">
        <v>-79191.978369</v>
      </c>
      <c r="Z275" s="0" t="n">
        <v>5534.198286</v>
      </c>
    </row>
    <row r="276" customFormat="false" ht="12.75" hidden="false" customHeight="false" outlineLevel="0" collapsed="false">
      <c r="A276" s="0" t="s">
        <v>2</v>
      </c>
      <c r="B276" s="0" t="s">
        <v>157</v>
      </c>
      <c r="C276" s="0" t="s">
        <v>237</v>
      </c>
      <c r="D276" s="0" t="s">
        <v>172</v>
      </c>
      <c r="E276" s="0" t="n">
        <v>1489</v>
      </c>
      <c r="F276" s="0" t="n">
        <v>540</v>
      </c>
      <c r="G276" s="0" t="s">
        <v>155</v>
      </c>
      <c r="H276" s="0" t="n">
        <v>10000000</v>
      </c>
      <c r="I276" s="0" t="n">
        <v>-4124.179857</v>
      </c>
      <c r="J276" s="0" t="n">
        <v>79.636978</v>
      </c>
      <c r="K276" s="0" t="n">
        <v>78.595147</v>
      </c>
      <c r="L276" s="0" t="n">
        <v>-0.946360460230139</v>
      </c>
      <c r="M276" s="0" t="n">
        <v>3902.96074754239</v>
      </c>
      <c r="N276" s="0" t="n">
        <v>44.518879</v>
      </c>
      <c r="O276" s="0" t="n">
        <v>0</v>
      </c>
      <c r="P276" s="0" t="n">
        <v>3947.47962654239</v>
      </c>
      <c r="Q276" s="0" t="n">
        <v>-117123.205103</v>
      </c>
      <c r="R276" s="0" t="n">
        <v>-112661.49801</v>
      </c>
      <c r="S276" s="0" t="n">
        <v>4461.707093</v>
      </c>
      <c r="T276" s="0" t="n">
        <v>514.227466457614</v>
      </c>
      <c r="U276" s="0" t="n">
        <v>-117123.205103</v>
      </c>
      <c r="V276" s="0" t="n">
        <v>-112661.49801</v>
      </c>
      <c r="W276" s="0" t="n">
        <v>4461.707093</v>
      </c>
      <c r="X276" s="0" t="n">
        <v>0</v>
      </c>
      <c r="Y276" s="306" t="n">
        <v>-112661.49801</v>
      </c>
      <c r="Z276" s="0" t="n">
        <v>4461.707093</v>
      </c>
    </row>
    <row r="277" customFormat="false" ht="12.75" hidden="false" customHeight="false" outlineLevel="0" collapsed="false">
      <c r="A277" s="0" t="s">
        <v>2</v>
      </c>
      <c r="B277" s="0" t="s">
        <v>157</v>
      </c>
      <c r="C277" s="0" t="s">
        <v>241</v>
      </c>
      <c r="D277" s="0" t="s">
        <v>102</v>
      </c>
      <c r="E277" s="0" t="n">
        <v>1490</v>
      </c>
      <c r="F277" s="0" t="n">
        <v>541</v>
      </c>
      <c r="G277" s="0" t="s">
        <v>155</v>
      </c>
      <c r="H277" s="0" t="n">
        <v>10000000</v>
      </c>
      <c r="I277" s="0" t="n">
        <v>-4145.318169</v>
      </c>
      <c r="J277" s="0" t="n">
        <v>58.691791</v>
      </c>
      <c r="K277" s="0" t="n">
        <v>59.579452</v>
      </c>
      <c r="L277" s="0" t="n">
        <v>1.02204735199403</v>
      </c>
      <c r="M277" s="0" t="n">
        <v>-4236.71145779919</v>
      </c>
      <c r="N277" s="0" t="n">
        <v>48.977536</v>
      </c>
      <c r="O277" s="0" t="n">
        <v>0</v>
      </c>
      <c r="P277" s="0" t="n">
        <v>-4187.73392179919</v>
      </c>
      <c r="Q277" s="0" t="n">
        <v>5583.01074</v>
      </c>
      <c r="R277" s="0" t="n">
        <v>1792.880828</v>
      </c>
      <c r="S277" s="0" t="n">
        <v>-3790.129912</v>
      </c>
      <c r="T277" s="0" t="n">
        <v>397.604009799194</v>
      </c>
      <c r="U277" s="0" t="n">
        <v>5583.01074</v>
      </c>
      <c r="V277" s="0" t="n">
        <v>1792.880828</v>
      </c>
      <c r="W277" s="0" t="n">
        <v>-3790.129912</v>
      </c>
      <c r="X277" s="0" t="n">
        <v>0</v>
      </c>
      <c r="Y277" s="306" t="n">
        <v>1792.880828</v>
      </c>
      <c r="Z277" s="0" t="n">
        <v>-3790.129912</v>
      </c>
    </row>
    <row r="278" customFormat="false" ht="12.75" hidden="false" customHeight="false" outlineLevel="0" collapsed="false">
      <c r="A278" s="0" t="s">
        <v>2</v>
      </c>
      <c r="B278" s="0" t="s">
        <v>157</v>
      </c>
      <c r="C278" s="0" t="s">
        <v>243</v>
      </c>
      <c r="D278" s="0" t="s">
        <v>172</v>
      </c>
      <c r="E278" s="0" t="n">
        <v>1491</v>
      </c>
      <c r="F278" s="0" t="n">
        <v>542</v>
      </c>
      <c r="G278" s="0" t="s">
        <v>155</v>
      </c>
      <c r="H278" s="0" t="n">
        <v>10000000</v>
      </c>
      <c r="I278" s="0" t="n">
        <v>-4181.851474</v>
      </c>
      <c r="J278" s="0" t="n">
        <v>69.685347</v>
      </c>
      <c r="K278" s="0" t="n">
        <v>68.385188</v>
      </c>
      <c r="L278" s="0" t="n">
        <v>-1.28466475651812</v>
      </c>
      <c r="M278" s="0" t="n">
        <v>5372.27720564115</v>
      </c>
      <c r="N278" s="0" t="n">
        <v>66.905121</v>
      </c>
      <c r="O278" s="0" t="n">
        <v>0</v>
      </c>
      <c r="P278" s="0" t="n">
        <v>5439.18232664115</v>
      </c>
      <c r="Q278" s="0" t="n">
        <v>43693.03162</v>
      </c>
      <c r="R278" s="0" t="n">
        <v>49168.64456</v>
      </c>
      <c r="S278" s="0" t="n">
        <v>5475.61294</v>
      </c>
      <c r="T278" s="0" t="n">
        <v>36.4306133588498</v>
      </c>
      <c r="U278" s="0" t="n">
        <v>43693.03162</v>
      </c>
      <c r="V278" s="0" t="n">
        <v>49168.64456</v>
      </c>
      <c r="W278" s="0" t="n">
        <v>5475.61294</v>
      </c>
      <c r="X278" s="0" t="n">
        <v>0</v>
      </c>
      <c r="Y278" s="306" t="n">
        <v>49168.64456</v>
      </c>
      <c r="Z278" s="0" t="n">
        <v>5475.61294</v>
      </c>
    </row>
    <row r="279" customFormat="false" ht="12.75" hidden="false" customHeight="false" outlineLevel="0" collapsed="false">
      <c r="A279" s="0" t="s">
        <v>2</v>
      </c>
      <c r="B279" s="0" t="s">
        <v>157</v>
      </c>
      <c r="C279" s="0" t="s">
        <v>247</v>
      </c>
      <c r="D279" s="0" t="s">
        <v>172</v>
      </c>
      <c r="E279" s="0" t="n">
        <v>1492</v>
      </c>
      <c r="F279" s="0" t="n">
        <v>543</v>
      </c>
      <c r="G279" s="0" t="s">
        <v>155</v>
      </c>
      <c r="H279" s="0" t="n">
        <v>10000000</v>
      </c>
      <c r="I279" s="0" t="n">
        <v>-4165.69575</v>
      </c>
      <c r="J279" s="0" t="n">
        <v>135.563774</v>
      </c>
      <c r="K279" s="0" t="n">
        <v>136.41019</v>
      </c>
      <c r="L279" s="0" t="n">
        <v>1.02375601971307</v>
      </c>
      <c r="M279" s="0" t="n">
        <v>-4264.65610035565</v>
      </c>
      <c r="N279" s="0" t="n">
        <v>75.676748</v>
      </c>
      <c r="O279" s="0" t="n">
        <v>0</v>
      </c>
      <c r="P279" s="0" t="n">
        <v>-4188.97935235565</v>
      </c>
      <c r="Q279" s="0" t="n">
        <v>-236308.045798</v>
      </c>
      <c r="R279" s="0" t="n">
        <v>-239540.778294</v>
      </c>
      <c r="S279" s="0" t="n">
        <v>-3232.73249599998</v>
      </c>
      <c r="T279" s="0" t="n">
        <v>956.246856355668</v>
      </c>
      <c r="U279" s="0" t="n">
        <v>-236308.045798</v>
      </c>
      <c r="V279" s="0" t="n">
        <v>-239540.778294</v>
      </c>
      <c r="W279" s="0" t="n">
        <v>-3232.73249599998</v>
      </c>
      <c r="X279" s="0" t="n">
        <v>0</v>
      </c>
      <c r="Y279" s="306" t="n">
        <v>-239540.778294</v>
      </c>
      <c r="Z279" s="0" t="n">
        <v>-3232.73249599998</v>
      </c>
    </row>
    <row r="280" customFormat="false" ht="12.75" hidden="false" customHeight="false" outlineLevel="0" collapsed="false">
      <c r="A280" s="0" t="s">
        <v>2</v>
      </c>
      <c r="B280" s="0" t="s">
        <v>157</v>
      </c>
      <c r="C280" s="0" t="s">
        <v>248</v>
      </c>
      <c r="D280" s="0" t="s">
        <v>172</v>
      </c>
      <c r="E280" s="0" t="n">
        <v>1493</v>
      </c>
      <c r="F280" s="0" t="n">
        <v>544</v>
      </c>
      <c r="G280" s="0" t="s">
        <v>155</v>
      </c>
      <c r="H280" s="0" t="n">
        <v>10000000</v>
      </c>
      <c r="I280" s="0" t="n">
        <v>-4684.453674</v>
      </c>
      <c r="J280" s="0" t="n">
        <v>270.461782</v>
      </c>
      <c r="K280" s="0" t="n">
        <v>271.028055</v>
      </c>
      <c r="L280" s="0" t="n">
        <v>0.491576447801679</v>
      </c>
      <c r="M280" s="0" t="n">
        <v>-2302.76709695644</v>
      </c>
      <c r="N280" s="0" t="n">
        <v>442.572479</v>
      </c>
      <c r="O280" s="0" t="n">
        <v>0</v>
      </c>
      <c r="P280" s="0" t="n">
        <v>-1860.19461795644</v>
      </c>
      <c r="Q280" s="0" t="n">
        <v>566796.209652</v>
      </c>
      <c r="R280" s="0" t="n">
        <v>564361.398371</v>
      </c>
      <c r="S280" s="0" t="n">
        <v>-2434.81128100003</v>
      </c>
      <c r="T280" s="0" t="n">
        <v>-574.616663043588</v>
      </c>
      <c r="U280" s="0" t="n">
        <v>566796.209652</v>
      </c>
      <c r="V280" s="0" t="n">
        <v>564361.398371</v>
      </c>
      <c r="W280" s="0" t="n">
        <v>-2434.81128100003</v>
      </c>
      <c r="X280" s="0" t="n">
        <v>0</v>
      </c>
      <c r="Y280" s="306" t="n">
        <v>564361.398371</v>
      </c>
      <c r="Z280" s="0" t="n">
        <v>-2434.81128100003</v>
      </c>
    </row>
    <row r="281" customFormat="false" ht="12.75" hidden="false" customHeight="false" outlineLevel="0" collapsed="false">
      <c r="A281" s="0" t="s">
        <v>2</v>
      </c>
      <c r="B281" s="0" t="s">
        <v>157</v>
      </c>
      <c r="C281" s="0" t="s">
        <v>252</v>
      </c>
      <c r="D281" s="0" t="s">
        <v>102</v>
      </c>
      <c r="E281" s="0" t="n">
        <v>1494</v>
      </c>
      <c r="F281" s="0" t="n">
        <v>545</v>
      </c>
      <c r="G281" s="0" t="s">
        <v>155</v>
      </c>
      <c r="H281" s="0" t="n">
        <v>10000000</v>
      </c>
      <c r="I281" s="0" t="n">
        <v>-4406.432724</v>
      </c>
      <c r="J281" s="0" t="n">
        <v>406.496898</v>
      </c>
      <c r="K281" s="0" t="n">
        <v>405.252166</v>
      </c>
      <c r="L281" s="0" t="n">
        <v>-0.566349847390452</v>
      </c>
      <c r="M281" s="0" t="n">
        <v>2495.5825007737</v>
      </c>
      <c r="N281" s="0" t="n">
        <v>424.546168</v>
      </c>
      <c r="O281" s="0" t="n">
        <v>0</v>
      </c>
      <c r="P281" s="0" t="n">
        <v>2920.1286687737</v>
      </c>
      <c r="Q281" s="0" t="n">
        <v>-213134.172656</v>
      </c>
      <c r="R281" s="0" t="n">
        <v>-208381.31622</v>
      </c>
      <c r="S281" s="0" t="n">
        <v>4752.856436</v>
      </c>
      <c r="T281" s="0" t="n">
        <v>1832.72776722631</v>
      </c>
      <c r="U281" s="0" t="n">
        <v>-213134.172656</v>
      </c>
      <c r="V281" s="0" t="n">
        <v>-208381.31622</v>
      </c>
      <c r="W281" s="0" t="n">
        <v>4752.856436</v>
      </c>
      <c r="X281" s="0" t="n">
        <v>0</v>
      </c>
      <c r="Y281" s="306" t="n">
        <v>-208381.31622</v>
      </c>
      <c r="Z281" s="0" t="n">
        <v>4752.856436</v>
      </c>
    </row>
    <row r="282" customFormat="false" ht="12.75" hidden="false" customHeight="false" outlineLevel="0" collapsed="false">
      <c r="A282" s="0" t="s">
        <v>2</v>
      </c>
      <c r="B282" s="0" t="s">
        <v>157</v>
      </c>
      <c r="C282" s="0" t="s">
        <v>256</v>
      </c>
      <c r="D282" s="0" t="s">
        <v>150</v>
      </c>
      <c r="E282" s="0" t="n">
        <v>1495</v>
      </c>
      <c r="F282" s="0" t="n">
        <v>546</v>
      </c>
      <c r="G282" s="0" t="s">
        <v>155</v>
      </c>
      <c r="H282" s="0" t="n">
        <v>10000000</v>
      </c>
      <c r="I282" s="0" t="n">
        <v>-4384.196239</v>
      </c>
      <c r="J282" s="0" t="n">
        <v>552.08796</v>
      </c>
      <c r="K282" s="0" t="n">
        <v>550.842394</v>
      </c>
      <c r="L282" s="0" t="n">
        <v>-0.304926790673586</v>
      </c>
      <c r="M282" s="0" t="n">
        <v>1336.85888884148</v>
      </c>
      <c r="N282" s="0" t="n">
        <v>544.054954</v>
      </c>
      <c r="O282" s="0" t="n">
        <v>0</v>
      </c>
      <c r="P282" s="0" t="n">
        <v>1880.91384284148</v>
      </c>
      <c r="Q282" s="0" t="n">
        <v>-523437.633646</v>
      </c>
      <c r="R282" s="0" t="n">
        <v>-518682.814388</v>
      </c>
      <c r="S282" s="0" t="n">
        <v>4754.819258</v>
      </c>
      <c r="T282" s="0" t="n">
        <v>2873.90541515853</v>
      </c>
      <c r="U282" s="0" t="n">
        <v>-523437.633646</v>
      </c>
      <c r="V282" s="0" t="n">
        <v>-518682.814388</v>
      </c>
      <c r="W282" s="0" t="n">
        <v>4754.819258</v>
      </c>
      <c r="X282" s="0" t="n">
        <v>0</v>
      </c>
      <c r="Y282" s="306" t="n">
        <v>-518682.814388</v>
      </c>
      <c r="Z282" s="0" t="n">
        <v>4754.819258</v>
      </c>
    </row>
    <row r="283" customFormat="false" ht="12.75" hidden="false" customHeight="false" outlineLevel="0" collapsed="false">
      <c r="A283" s="0" t="s">
        <v>2</v>
      </c>
      <c r="B283" s="0" t="s">
        <v>157</v>
      </c>
      <c r="C283" s="0" t="s">
        <v>259</v>
      </c>
      <c r="D283" s="0" t="s">
        <v>95</v>
      </c>
      <c r="E283" s="0" t="n">
        <v>1496</v>
      </c>
      <c r="F283" s="0" t="n">
        <v>547</v>
      </c>
      <c r="G283" s="0" t="s">
        <v>155</v>
      </c>
      <c r="H283" s="0" t="n">
        <v>10000000</v>
      </c>
      <c r="I283" s="0" t="n">
        <v>-4202.758693</v>
      </c>
      <c r="J283" s="0" t="n">
        <v>181.379684</v>
      </c>
      <c r="K283" s="0" t="n">
        <v>182.175604</v>
      </c>
      <c r="L283" s="0" t="n">
        <v>1.00028538956099</v>
      </c>
      <c r="M283" s="0" t="n">
        <v>-4203.95811645832</v>
      </c>
      <c r="N283" s="0" t="n">
        <v>135.851454</v>
      </c>
      <c r="O283" s="0" t="n">
        <v>0</v>
      </c>
      <c r="P283" s="0" t="n">
        <v>-4068.10666245832</v>
      </c>
      <c r="Q283" s="0" t="n">
        <v>-169303.441177</v>
      </c>
      <c r="R283" s="0" t="n">
        <v>-172386.776285</v>
      </c>
      <c r="S283" s="0" t="n">
        <v>-3083.335108</v>
      </c>
      <c r="T283" s="0" t="n">
        <v>984.771554458321</v>
      </c>
      <c r="U283" s="0" t="n">
        <v>-169303.441177</v>
      </c>
      <c r="V283" s="0" t="n">
        <v>-172386.776285</v>
      </c>
      <c r="W283" s="0" t="n">
        <v>-3083.335108</v>
      </c>
      <c r="X283" s="0" t="n">
        <v>0</v>
      </c>
      <c r="Y283" s="306" t="n">
        <v>-172386.776285</v>
      </c>
      <c r="Z283" s="0" t="n">
        <v>-3083.335108</v>
      </c>
    </row>
    <row r="284" customFormat="false" ht="12.75" hidden="false" customHeight="false" outlineLevel="0" collapsed="false">
      <c r="A284" s="0" t="s">
        <v>2</v>
      </c>
      <c r="B284" s="0" t="s">
        <v>157</v>
      </c>
      <c r="C284" s="0" t="s">
        <v>94</v>
      </c>
      <c r="D284" s="0" t="s">
        <v>184</v>
      </c>
      <c r="E284" s="0" t="n">
        <v>1497</v>
      </c>
      <c r="F284" s="0" t="n">
        <v>548</v>
      </c>
      <c r="G284" s="0" t="s">
        <v>155</v>
      </c>
      <c r="H284" s="0" t="n">
        <v>10000000</v>
      </c>
      <c r="I284" s="0" t="n">
        <v>-4182.74084</v>
      </c>
      <c r="J284" s="0" t="n">
        <v>106.533256</v>
      </c>
      <c r="K284" s="0" t="n">
        <v>105.446957</v>
      </c>
      <c r="L284" s="0" t="n">
        <v>-0.957245971169184</v>
      </c>
      <c r="M284" s="0" t="n">
        <v>4003.91181753481</v>
      </c>
      <c r="N284" s="0" t="n">
        <v>84.375999</v>
      </c>
      <c r="O284" s="0" t="n">
        <v>0</v>
      </c>
      <c r="P284" s="0" t="n">
        <v>4088.28781653481</v>
      </c>
      <c r="Q284" s="0" t="n">
        <v>-48288.140436</v>
      </c>
      <c r="R284" s="0" t="n">
        <v>-43714.707303</v>
      </c>
      <c r="S284" s="0" t="n">
        <v>4573.433133</v>
      </c>
      <c r="T284" s="0" t="n">
        <v>485.145316465191</v>
      </c>
      <c r="U284" s="0" t="n">
        <v>-48288.140436</v>
      </c>
      <c r="V284" s="0" t="n">
        <v>-43714.707303</v>
      </c>
      <c r="W284" s="0" t="n">
        <v>4573.433133</v>
      </c>
      <c r="X284" s="0" t="n">
        <v>0</v>
      </c>
      <c r="Y284" s="306" t="n">
        <v>-43714.707303</v>
      </c>
      <c r="Z284" s="0" t="n">
        <v>4573.433133</v>
      </c>
    </row>
    <row r="285" customFormat="false" ht="12.75" hidden="false" customHeight="false" outlineLevel="0" collapsed="false">
      <c r="A285" s="0" t="s">
        <v>2</v>
      </c>
      <c r="B285" s="0" t="s">
        <v>157</v>
      </c>
      <c r="C285" s="0" t="s">
        <v>262</v>
      </c>
      <c r="D285" s="0" t="s">
        <v>184</v>
      </c>
      <c r="E285" s="0" t="n">
        <v>1498</v>
      </c>
      <c r="F285" s="0" t="n">
        <v>549</v>
      </c>
      <c r="G285" s="0" t="s">
        <v>155</v>
      </c>
      <c r="H285" s="0" t="n">
        <v>10000000</v>
      </c>
      <c r="I285" s="0" t="n">
        <v>-4110.763933</v>
      </c>
      <c r="J285" s="0" t="n">
        <v>30.831318</v>
      </c>
      <c r="K285" s="0" t="n">
        <v>29.163855</v>
      </c>
      <c r="L285" s="0" t="n">
        <v>-1.72514564766749</v>
      </c>
      <c r="M285" s="0" t="n">
        <v>7091.66650760346</v>
      </c>
      <c r="N285" s="0" t="n">
        <v>17.612682</v>
      </c>
      <c r="O285" s="0" t="n">
        <v>0</v>
      </c>
      <c r="P285" s="0" t="n">
        <v>7109.27918960346</v>
      </c>
      <c r="Q285" s="0" t="n">
        <v>-37951.803778</v>
      </c>
      <c r="R285" s="0" t="n">
        <v>-30777.440095</v>
      </c>
      <c r="S285" s="0" t="n">
        <v>7174.363683</v>
      </c>
      <c r="T285" s="0" t="n">
        <v>65.0844933965445</v>
      </c>
      <c r="U285" s="0" t="n">
        <v>-37951.803778</v>
      </c>
      <c r="V285" s="0" t="n">
        <v>-30777.440095</v>
      </c>
      <c r="W285" s="0" t="n">
        <v>7174.363683</v>
      </c>
      <c r="X285" s="0" t="n">
        <v>0</v>
      </c>
      <c r="Y285" s="306" t="n">
        <v>-30777.440095</v>
      </c>
      <c r="Z285" s="0" t="n">
        <v>7174.363683</v>
      </c>
    </row>
    <row r="286" customFormat="false" ht="12.75" hidden="false" customHeight="false" outlineLevel="0" collapsed="false">
      <c r="A286" s="0" t="s">
        <v>2</v>
      </c>
      <c r="B286" s="0" t="s">
        <v>157</v>
      </c>
      <c r="C286" s="0" t="s">
        <v>269</v>
      </c>
      <c r="D286" s="0" t="s">
        <v>116</v>
      </c>
      <c r="E286" s="0" t="n">
        <v>1499</v>
      </c>
      <c r="F286" s="0" t="n">
        <v>550</v>
      </c>
      <c r="G286" s="0" t="s">
        <v>155</v>
      </c>
      <c r="H286" s="0" t="n">
        <v>10000000</v>
      </c>
      <c r="I286" s="0" t="n">
        <v>-4160.530404</v>
      </c>
      <c r="J286" s="0" t="n">
        <v>62.688476</v>
      </c>
      <c r="K286" s="0" t="n">
        <v>61.004915</v>
      </c>
      <c r="L286" s="0" t="n">
        <v>-1.6671543048149</v>
      </c>
      <c r="M286" s="0" t="n">
        <v>6936.24617334187</v>
      </c>
      <c r="N286" s="0" t="n">
        <v>50.357846</v>
      </c>
      <c r="O286" s="0" t="n">
        <v>0</v>
      </c>
      <c r="P286" s="0" t="n">
        <v>6986.60401934187</v>
      </c>
      <c r="Q286" s="0" t="n">
        <v>-11415.65167</v>
      </c>
      <c r="R286" s="0" t="n">
        <v>-4265.677617</v>
      </c>
      <c r="S286" s="0" t="n">
        <v>7149.974053</v>
      </c>
      <c r="T286" s="0" t="n">
        <v>163.370033658128</v>
      </c>
      <c r="U286" s="0" t="n">
        <v>-11415.65167</v>
      </c>
      <c r="V286" s="0" t="n">
        <v>-4265.677617</v>
      </c>
      <c r="W286" s="0" t="n">
        <v>7149.974053</v>
      </c>
      <c r="X286" s="0" t="n">
        <v>0</v>
      </c>
      <c r="Y286" s="306" t="n">
        <v>-4265.677617</v>
      </c>
      <c r="Z286" s="0" t="n">
        <v>7149.974053</v>
      </c>
    </row>
    <row r="287" customFormat="false" ht="12.75" hidden="false" customHeight="false" outlineLevel="0" collapsed="false">
      <c r="A287" s="0" t="s">
        <v>2</v>
      </c>
      <c r="B287" s="0" t="s">
        <v>157</v>
      </c>
      <c r="C287" s="0" t="s">
        <v>275</v>
      </c>
      <c r="D287" s="0" t="s">
        <v>116</v>
      </c>
      <c r="E287" s="0" t="n">
        <v>1500</v>
      </c>
      <c r="F287" s="0" t="n">
        <v>551</v>
      </c>
      <c r="G287" s="0" t="s">
        <v>155</v>
      </c>
      <c r="H287" s="0" t="n">
        <v>10000000</v>
      </c>
      <c r="I287" s="0" t="n">
        <v>-4266.366781</v>
      </c>
      <c r="J287" s="0" t="n">
        <v>127.626711</v>
      </c>
      <c r="K287" s="0" t="n">
        <v>126.554429</v>
      </c>
      <c r="L287" s="0" t="n">
        <v>-0.857534066099224</v>
      </c>
      <c r="M287" s="0" t="n">
        <v>3658.55485318159</v>
      </c>
      <c r="N287" s="0" t="n">
        <v>115.876309</v>
      </c>
      <c r="O287" s="0" t="n">
        <v>0</v>
      </c>
      <c r="P287" s="0" t="n">
        <v>3774.43116218159</v>
      </c>
      <c r="Q287" s="0" t="n">
        <v>-31322.443779</v>
      </c>
      <c r="R287" s="0" t="n">
        <v>-26914.043009</v>
      </c>
      <c r="S287" s="0" t="n">
        <v>4408.40077</v>
      </c>
      <c r="T287" s="0" t="n">
        <v>633.969607818412</v>
      </c>
      <c r="U287" s="0" t="n">
        <v>-31322.443779</v>
      </c>
      <c r="V287" s="0" t="n">
        <v>-26914.043009</v>
      </c>
      <c r="W287" s="0" t="n">
        <v>4408.40077</v>
      </c>
      <c r="X287" s="0" t="n">
        <v>0</v>
      </c>
      <c r="Y287" s="306" t="n">
        <v>-26914.043009</v>
      </c>
      <c r="Z287" s="0" t="n">
        <v>4408.40077</v>
      </c>
    </row>
    <row r="288" customFormat="false" ht="12.75" hidden="false" customHeight="false" outlineLevel="0" collapsed="false">
      <c r="A288" s="0" t="s">
        <v>2</v>
      </c>
      <c r="B288" s="0" t="s">
        <v>157</v>
      </c>
      <c r="C288" s="0" t="s">
        <v>279</v>
      </c>
      <c r="D288" s="0" t="s">
        <v>116</v>
      </c>
      <c r="E288" s="0" t="n">
        <v>1501</v>
      </c>
      <c r="F288" s="0" t="n">
        <v>552</v>
      </c>
      <c r="G288" s="0" t="s">
        <v>155</v>
      </c>
      <c r="H288" s="0" t="n">
        <v>10000000</v>
      </c>
      <c r="I288" s="0" t="n">
        <v>-4139.352926</v>
      </c>
      <c r="J288" s="0" t="n">
        <v>65.625591</v>
      </c>
      <c r="K288" s="0" t="n">
        <v>64.587439</v>
      </c>
      <c r="L288" s="0" t="n">
        <v>-0.958281351961447</v>
      </c>
      <c r="M288" s="0" t="n">
        <v>3966.66471817285</v>
      </c>
      <c r="N288" s="0" t="n">
        <v>44.630579</v>
      </c>
      <c r="O288" s="0" t="n">
        <v>0</v>
      </c>
      <c r="P288" s="0" t="n">
        <v>4011.29529717285</v>
      </c>
      <c r="Q288" s="0" t="n">
        <v>-53777.341114</v>
      </c>
      <c r="R288" s="0" t="n">
        <v>-49337.704868</v>
      </c>
      <c r="S288" s="0" t="n">
        <v>4439.636246</v>
      </c>
      <c r="T288" s="0" t="n">
        <v>428.340948827151</v>
      </c>
      <c r="U288" s="0" t="n">
        <v>-53777.341114</v>
      </c>
      <c r="V288" s="0" t="n">
        <v>-49337.704868</v>
      </c>
      <c r="W288" s="0" t="n">
        <v>4439.636246</v>
      </c>
      <c r="X288" s="0" t="n">
        <v>0</v>
      </c>
      <c r="Y288" s="306" t="n">
        <v>-49337.704868</v>
      </c>
      <c r="Z288" s="0" t="n">
        <v>4439.636246</v>
      </c>
    </row>
    <row r="289" customFormat="false" ht="12.75" hidden="false" customHeight="false" outlineLevel="0" collapsed="false">
      <c r="A289" s="0" t="s">
        <v>2</v>
      </c>
      <c r="B289" s="0" t="s">
        <v>157</v>
      </c>
      <c r="C289" s="0" t="s">
        <v>284</v>
      </c>
      <c r="D289" s="0" t="s">
        <v>116</v>
      </c>
      <c r="E289" s="0" t="n">
        <v>1502</v>
      </c>
      <c r="F289" s="0" t="n">
        <v>553</v>
      </c>
      <c r="G289" s="0" t="s">
        <v>155</v>
      </c>
      <c r="H289" s="0" t="n">
        <v>10000000</v>
      </c>
      <c r="I289" s="0" t="n">
        <v>-4145.864492</v>
      </c>
      <c r="J289" s="0" t="n">
        <v>62.68479</v>
      </c>
      <c r="K289" s="0" t="n">
        <v>61.653275</v>
      </c>
      <c r="L289" s="0" t="n">
        <v>-0.971390269434669</v>
      </c>
      <c r="M289" s="0" t="n">
        <v>4027.25242592351</v>
      </c>
      <c r="N289" s="0" t="n">
        <v>50.250102</v>
      </c>
      <c r="O289" s="0" t="n">
        <v>0</v>
      </c>
      <c r="P289" s="0" t="n">
        <v>4077.50252792351</v>
      </c>
      <c r="Q289" s="0" t="n">
        <v>-7180.53419</v>
      </c>
      <c r="R289" s="0" t="n">
        <v>-2783.095954</v>
      </c>
      <c r="S289" s="0" t="n">
        <v>4397.438236</v>
      </c>
      <c r="T289" s="0" t="n">
        <v>319.935708076493</v>
      </c>
      <c r="U289" s="0" t="n">
        <v>-7180.53419</v>
      </c>
      <c r="V289" s="0" t="n">
        <v>-2783.095954</v>
      </c>
      <c r="W289" s="0" t="n">
        <v>4397.438236</v>
      </c>
      <c r="X289" s="0" t="n">
        <v>0</v>
      </c>
      <c r="Y289" s="306" t="n">
        <v>-2783.095954</v>
      </c>
      <c r="Z289" s="0" t="n">
        <v>4397.438236</v>
      </c>
    </row>
    <row r="290" customFormat="false" ht="12.75" hidden="false" customHeight="false" outlineLevel="0" collapsed="false">
      <c r="A290" s="0" t="s">
        <v>2</v>
      </c>
      <c r="B290" s="0" t="s">
        <v>157</v>
      </c>
      <c r="C290" s="0" t="s">
        <v>290</v>
      </c>
      <c r="D290" s="0" t="s">
        <v>102</v>
      </c>
      <c r="E290" s="0" t="n">
        <v>1503</v>
      </c>
      <c r="F290" s="0" t="n">
        <v>624</v>
      </c>
      <c r="G290" s="0" t="s">
        <v>155</v>
      </c>
      <c r="H290" s="0" t="n">
        <v>10000000</v>
      </c>
      <c r="I290" s="0" t="n">
        <v>-4148.332749</v>
      </c>
      <c r="J290" s="0" t="n">
        <v>77.614231</v>
      </c>
      <c r="K290" s="0" t="n">
        <v>78.416151</v>
      </c>
      <c r="L290" s="0" t="n">
        <v>0.914165480293235</v>
      </c>
      <c r="M290" s="0" t="n">
        <v>-3792.26259990574</v>
      </c>
      <c r="N290" s="0" t="n">
        <v>57.502791</v>
      </c>
      <c r="O290" s="0" t="n">
        <v>0</v>
      </c>
      <c r="P290" s="0" t="n">
        <v>-3734.75980890574</v>
      </c>
      <c r="Q290" s="0" t="n">
        <v>-40806.028934</v>
      </c>
      <c r="R290" s="0" t="n">
        <v>-44150.137292</v>
      </c>
      <c r="S290" s="0" t="n">
        <v>-3344.108358</v>
      </c>
      <c r="T290" s="0" t="n">
        <v>390.651450905744</v>
      </c>
      <c r="U290" s="0" t="n">
        <v>-40806.028934</v>
      </c>
      <c r="V290" s="0" t="n">
        <v>-44150.137292</v>
      </c>
      <c r="W290" s="0" t="n">
        <v>-3344.108358</v>
      </c>
      <c r="X290" s="0" t="n">
        <v>0</v>
      </c>
      <c r="Y290" s="306" t="n">
        <v>-44150.137292</v>
      </c>
      <c r="Z290" s="0" t="n">
        <v>-3344.108358</v>
      </c>
    </row>
    <row r="291" customFormat="false" ht="12.75" hidden="false" customHeight="false" outlineLevel="0" collapsed="false">
      <c r="A291" s="0" t="s">
        <v>2</v>
      </c>
      <c r="B291" s="0" t="s">
        <v>157</v>
      </c>
      <c r="C291" s="0" t="s">
        <v>294</v>
      </c>
      <c r="D291" s="0" t="s">
        <v>150</v>
      </c>
      <c r="E291" s="0" t="n">
        <v>1504</v>
      </c>
      <c r="F291" s="0" t="n">
        <v>554</v>
      </c>
      <c r="G291" s="0" t="s">
        <v>155</v>
      </c>
      <c r="H291" s="0" t="n">
        <v>10000000</v>
      </c>
      <c r="I291" s="0" t="n">
        <v>-4276.627761</v>
      </c>
      <c r="J291" s="0" t="n">
        <v>145.498994</v>
      </c>
      <c r="K291" s="0" t="n">
        <v>146.312373</v>
      </c>
      <c r="L291" s="0" t="n">
        <v>0.967411217661273</v>
      </c>
      <c r="M291" s="0" t="n">
        <v>-4137.25766975301</v>
      </c>
      <c r="N291" s="0" t="n">
        <v>154.326523</v>
      </c>
      <c r="O291" s="0" t="n">
        <v>0</v>
      </c>
      <c r="P291" s="0" t="n">
        <v>-3982.93114675301</v>
      </c>
      <c r="Q291" s="0" t="n">
        <v>80298.534282</v>
      </c>
      <c r="R291" s="0" t="n">
        <v>76870.809499</v>
      </c>
      <c r="S291" s="0" t="n">
        <v>-3427.724783</v>
      </c>
      <c r="T291" s="0" t="n">
        <v>555.206363753014</v>
      </c>
      <c r="U291" s="0" t="n">
        <v>80298.534282</v>
      </c>
      <c r="V291" s="0" t="n">
        <v>76870.809499</v>
      </c>
      <c r="W291" s="0" t="n">
        <v>-3427.724783</v>
      </c>
      <c r="X291" s="0" t="n">
        <v>0</v>
      </c>
      <c r="Y291" s="306" t="n">
        <v>76870.809499</v>
      </c>
      <c r="Z291" s="0" t="n">
        <v>-3427.724783</v>
      </c>
    </row>
    <row r="292" customFormat="false" ht="12.75" hidden="false" customHeight="false" outlineLevel="0" collapsed="false">
      <c r="A292" s="0" t="s">
        <v>2</v>
      </c>
      <c r="B292" s="0" t="s">
        <v>157</v>
      </c>
      <c r="C292" s="0" t="s">
        <v>113</v>
      </c>
      <c r="D292" s="0" t="s">
        <v>102</v>
      </c>
      <c r="E292" s="0" t="n">
        <v>1505</v>
      </c>
      <c r="F292" s="0" t="n">
        <v>555</v>
      </c>
      <c r="G292" s="0" t="s">
        <v>155</v>
      </c>
      <c r="H292" s="0" t="n">
        <v>10000000</v>
      </c>
      <c r="I292" s="0" t="n">
        <v>-4168.825505</v>
      </c>
      <c r="J292" s="0" t="n">
        <v>120.454962</v>
      </c>
      <c r="K292" s="0" t="n">
        <v>119.13946</v>
      </c>
      <c r="L292" s="0" t="n">
        <v>-1.20333792734113</v>
      </c>
      <c r="M292" s="0" t="n">
        <v>5016.50584263354</v>
      </c>
      <c r="N292" s="0" t="n">
        <v>82.091064</v>
      </c>
      <c r="O292" s="0" t="n">
        <v>0</v>
      </c>
      <c r="P292" s="0" t="n">
        <v>5098.59690663354</v>
      </c>
      <c r="Q292" s="0" t="n">
        <v>-127012.655815</v>
      </c>
      <c r="R292" s="0" t="n">
        <v>-121447.340955</v>
      </c>
      <c r="S292" s="0" t="n">
        <v>5565.31486</v>
      </c>
      <c r="T292" s="0" t="n">
        <v>466.717953366463</v>
      </c>
      <c r="U292" s="0" t="n">
        <v>-127012.655815</v>
      </c>
      <c r="V292" s="0" t="n">
        <v>-121447.340955</v>
      </c>
      <c r="W292" s="0" t="n">
        <v>5565.31486</v>
      </c>
      <c r="X292" s="0" t="n">
        <v>0</v>
      </c>
      <c r="Y292" s="306" t="n">
        <v>-121447.340955</v>
      </c>
      <c r="Z292" s="0" t="n">
        <v>5565.31486</v>
      </c>
    </row>
    <row r="293" customFormat="false" ht="12.75" hidden="false" customHeight="false" outlineLevel="0" collapsed="false">
      <c r="A293" s="0" t="s">
        <v>2</v>
      </c>
      <c r="B293" s="0" t="s">
        <v>157</v>
      </c>
      <c r="C293" s="0" t="s">
        <v>297</v>
      </c>
      <c r="D293" s="0" t="s">
        <v>150</v>
      </c>
      <c r="E293" s="0" t="n">
        <v>1506</v>
      </c>
      <c r="F293" s="0" t="n">
        <v>556</v>
      </c>
      <c r="G293" s="0" t="s">
        <v>155</v>
      </c>
      <c r="H293" s="0" t="n">
        <v>10000000</v>
      </c>
      <c r="I293" s="0" t="n">
        <v>-4148.526724</v>
      </c>
      <c r="J293" s="0" t="n">
        <v>67.655015</v>
      </c>
      <c r="K293" s="0" t="n">
        <v>66.367927</v>
      </c>
      <c r="L293" s="0" t="n">
        <v>-1.27712248816441</v>
      </c>
      <c r="M293" s="0" t="n">
        <v>5298.17677197143</v>
      </c>
      <c r="N293" s="0" t="n">
        <v>53.94351</v>
      </c>
      <c r="O293" s="0" t="n">
        <v>0</v>
      </c>
      <c r="P293" s="0" t="n">
        <v>5352.12028197143</v>
      </c>
      <c r="Q293" s="0" t="n">
        <v>-11302.067172</v>
      </c>
      <c r="R293" s="0" t="n">
        <v>-5819.073324</v>
      </c>
      <c r="S293" s="0" t="n">
        <v>5482.993848</v>
      </c>
      <c r="T293" s="0" t="n">
        <v>130.873566028569</v>
      </c>
      <c r="U293" s="0" t="n">
        <v>-11302.067172</v>
      </c>
      <c r="V293" s="0" t="n">
        <v>-5819.073324</v>
      </c>
      <c r="W293" s="0" t="n">
        <v>5482.993848</v>
      </c>
      <c r="X293" s="0" t="n">
        <v>0</v>
      </c>
      <c r="Y293" s="306" t="n">
        <v>-5819.073324</v>
      </c>
      <c r="Z293" s="0" t="n">
        <v>5482.993848</v>
      </c>
    </row>
    <row r="294" customFormat="false" ht="12.75" hidden="false" customHeight="false" outlineLevel="0" collapsed="false">
      <c r="A294" s="0" t="s">
        <v>2</v>
      </c>
      <c r="B294" s="0" t="s">
        <v>157</v>
      </c>
      <c r="C294" s="0" t="s">
        <v>298</v>
      </c>
      <c r="D294" s="0" t="s">
        <v>150</v>
      </c>
      <c r="E294" s="0" t="n">
        <v>1507</v>
      </c>
      <c r="F294" s="0" t="n">
        <v>557</v>
      </c>
      <c r="G294" s="0" t="s">
        <v>155</v>
      </c>
      <c r="H294" s="0" t="n">
        <v>10000000</v>
      </c>
      <c r="I294" s="0" t="n">
        <v>-4203.645951</v>
      </c>
      <c r="J294" s="0" t="n">
        <v>291.101685</v>
      </c>
      <c r="K294" s="0" t="n">
        <v>291.836957</v>
      </c>
      <c r="L294" s="0" t="n">
        <v>1.04387938354695</v>
      </c>
      <c r="M294" s="0" t="n">
        <v>-4388.09934397951</v>
      </c>
      <c r="N294" s="0" t="n">
        <v>203.439182</v>
      </c>
      <c r="O294" s="0" t="n">
        <v>0</v>
      </c>
      <c r="P294" s="0" t="n">
        <v>-4184.66016197951</v>
      </c>
      <c r="Q294" s="0" t="n">
        <v>-401739.566084</v>
      </c>
      <c r="R294" s="0" t="n">
        <v>-404276.242046</v>
      </c>
      <c r="S294" s="0" t="n">
        <v>-2536.67596200004</v>
      </c>
      <c r="T294" s="0" t="n">
        <v>1647.98419997947</v>
      </c>
      <c r="U294" s="0" t="n">
        <v>-401739.566084</v>
      </c>
      <c r="V294" s="0" t="n">
        <v>-404276.242046</v>
      </c>
      <c r="W294" s="0" t="n">
        <v>-2536.67596200004</v>
      </c>
      <c r="X294" s="0" t="n">
        <v>0</v>
      </c>
      <c r="Y294" s="306" t="n">
        <v>-404276.242046</v>
      </c>
      <c r="Z294" s="0" t="n">
        <v>-2536.67596200004</v>
      </c>
    </row>
    <row r="295" customFormat="false" ht="12.75" hidden="false" customHeight="false" outlineLevel="0" collapsed="false">
      <c r="A295" s="0" t="s">
        <v>2</v>
      </c>
      <c r="B295" s="0" t="s">
        <v>157</v>
      </c>
      <c r="C295" s="0" t="s">
        <v>302</v>
      </c>
      <c r="D295" s="0" t="s">
        <v>184</v>
      </c>
      <c r="E295" s="0" t="n">
        <v>1508</v>
      </c>
      <c r="F295" s="0" t="n">
        <v>558</v>
      </c>
      <c r="G295" s="0" t="s">
        <v>155</v>
      </c>
      <c r="H295" s="0" t="n">
        <v>10000000</v>
      </c>
      <c r="I295" s="0" t="n">
        <v>-4335.692364</v>
      </c>
      <c r="J295" s="0" t="n">
        <v>505.137427</v>
      </c>
      <c r="K295" s="0" t="n">
        <v>505.723393</v>
      </c>
      <c r="L295" s="0" t="n">
        <v>1.10223208941412</v>
      </c>
      <c r="M295" s="0" t="n">
        <v>-4778.93925342857</v>
      </c>
      <c r="N295" s="0" t="n">
        <v>452.209716</v>
      </c>
      <c r="O295" s="0" t="n">
        <v>0</v>
      </c>
      <c r="P295" s="0" t="n">
        <v>-4326.72953742857</v>
      </c>
      <c r="Q295" s="0" t="n">
        <v>-554160.784132</v>
      </c>
      <c r="R295" s="0" t="n">
        <v>-555872.457845</v>
      </c>
      <c r="S295" s="0" t="n">
        <v>-1711.67371300003</v>
      </c>
      <c r="T295" s="0" t="n">
        <v>2615.05582442855</v>
      </c>
      <c r="U295" s="0" t="n">
        <v>-554160.784132</v>
      </c>
      <c r="V295" s="0" t="n">
        <v>-555872.457845</v>
      </c>
      <c r="W295" s="0" t="n">
        <v>-1711.67371300003</v>
      </c>
      <c r="X295" s="0" t="n">
        <v>0</v>
      </c>
      <c r="Y295" s="306" t="n">
        <v>-555872.457845</v>
      </c>
      <c r="Z295" s="0" t="n">
        <v>-1711.67371300003</v>
      </c>
    </row>
    <row r="296" customFormat="false" ht="12.75" hidden="false" customHeight="false" outlineLevel="0" collapsed="false">
      <c r="A296" s="0" t="s">
        <v>2</v>
      </c>
      <c r="B296" s="0" t="s">
        <v>157</v>
      </c>
      <c r="C296" s="0" t="s">
        <v>309</v>
      </c>
      <c r="D296" s="0" t="s">
        <v>150</v>
      </c>
      <c r="E296" s="0" t="n">
        <v>1509</v>
      </c>
      <c r="F296" s="0" t="n">
        <v>559</v>
      </c>
      <c r="G296" s="0" t="s">
        <v>155</v>
      </c>
      <c r="H296" s="0" t="n">
        <v>10000000</v>
      </c>
      <c r="I296" s="0" t="n">
        <v>-4142.475515</v>
      </c>
      <c r="J296" s="0" t="n">
        <v>51.752308</v>
      </c>
      <c r="K296" s="0" t="n">
        <v>50.719841</v>
      </c>
      <c r="L296" s="0" t="n">
        <v>-0.983179855251238</v>
      </c>
      <c r="M296" s="0" t="n">
        <v>4072.7984772195</v>
      </c>
      <c r="N296" s="0" t="n">
        <v>37.247118</v>
      </c>
      <c r="O296" s="0" t="n">
        <v>0</v>
      </c>
      <c r="P296" s="0" t="n">
        <v>4110.0455952195</v>
      </c>
      <c r="Q296" s="0" t="n">
        <v>-28766.478778</v>
      </c>
      <c r="R296" s="0" t="n">
        <v>-24361.181722</v>
      </c>
      <c r="S296" s="0" t="n">
        <v>4405.297056</v>
      </c>
      <c r="T296" s="0" t="n">
        <v>295.251460780503</v>
      </c>
      <c r="U296" s="0" t="n">
        <v>-28766.478778</v>
      </c>
      <c r="V296" s="0" t="n">
        <v>-24361.181722</v>
      </c>
      <c r="W296" s="0" t="n">
        <v>4405.297056</v>
      </c>
      <c r="X296" s="0" t="n">
        <v>0</v>
      </c>
      <c r="Y296" s="306" t="n">
        <v>-24361.181722</v>
      </c>
      <c r="Z296" s="0" t="n">
        <v>4405.297056</v>
      </c>
    </row>
    <row r="297" customFormat="false" ht="12.75" hidden="false" customHeight="false" outlineLevel="0" collapsed="false">
      <c r="A297" s="0" t="s">
        <v>2</v>
      </c>
      <c r="B297" s="0" t="s">
        <v>157</v>
      </c>
      <c r="C297" s="0" t="s">
        <v>310</v>
      </c>
      <c r="D297" s="0" t="s">
        <v>150</v>
      </c>
      <c r="E297" s="0" t="n">
        <v>1510</v>
      </c>
      <c r="F297" s="0" t="n">
        <v>560</v>
      </c>
      <c r="G297" s="0" t="s">
        <v>155</v>
      </c>
      <c r="H297" s="0" t="n">
        <v>10000000</v>
      </c>
      <c r="I297" s="0" t="n">
        <v>-4214.036587</v>
      </c>
      <c r="J297" s="0" t="n">
        <v>176.357104</v>
      </c>
      <c r="K297" s="0" t="n">
        <v>177.161528</v>
      </c>
      <c r="L297" s="0" t="n">
        <v>1.01249800388814</v>
      </c>
      <c r="M297" s="0" t="n">
        <v>-4266.7036326491</v>
      </c>
      <c r="N297" s="0" t="n">
        <v>147.426212</v>
      </c>
      <c r="O297" s="0" t="n">
        <v>0</v>
      </c>
      <c r="P297" s="0" t="n">
        <v>-4119.2774206491</v>
      </c>
      <c r="Q297" s="0" t="n">
        <v>-87905.429446</v>
      </c>
      <c r="R297" s="0" t="n">
        <v>-91124.328359</v>
      </c>
      <c r="S297" s="0" t="n">
        <v>-3218.89891300001</v>
      </c>
      <c r="T297" s="0" t="n">
        <v>900.378507649091</v>
      </c>
      <c r="U297" s="0" t="n">
        <v>-87905.429446</v>
      </c>
      <c r="V297" s="0" t="n">
        <v>-91124.328359</v>
      </c>
      <c r="W297" s="0" t="n">
        <v>-3218.89891300001</v>
      </c>
      <c r="X297" s="0" t="n">
        <v>0</v>
      </c>
      <c r="Y297" s="306" t="n">
        <v>-91124.328359</v>
      </c>
      <c r="Z297" s="0" t="n">
        <v>-3218.89891300001</v>
      </c>
    </row>
    <row r="298" customFormat="false" ht="12.75" hidden="false" customHeight="false" outlineLevel="0" collapsed="false">
      <c r="A298" s="0" t="s">
        <v>2</v>
      </c>
      <c r="B298" s="0" t="s">
        <v>157</v>
      </c>
      <c r="C298" s="0" t="s">
        <v>311</v>
      </c>
      <c r="D298" s="0" t="s">
        <v>116</v>
      </c>
      <c r="E298" s="0" t="n">
        <v>1511</v>
      </c>
      <c r="F298" s="0" t="n">
        <v>561</v>
      </c>
      <c r="G298" s="0" t="s">
        <v>155</v>
      </c>
      <c r="H298" s="0" t="n">
        <v>10000000</v>
      </c>
      <c r="I298" s="0" t="n">
        <v>-4256.727047</v>
      </c>
      <c r="J298" s="0" t="n">
        <v>149.537594</v>
      </c>
      <c r="K298" s="0" t="n">
        <v>150.363273</v>
      </c>
      <c r="L298" s="0" t="n">
        <v>0.994764639595147</v>
      </c>
      <c r="M298" s="0" t="n">
        <v>-4234.44154676387</v>
      </c>
      <c r="N298" s="0" t="n">
        <v>138.903403</v>
      </c>
      <c r="O298" s="0" t="n">
        <v>0</v>
      </c>
      <c r="P298" s="0" t="n">
        <v>-4095.53814376387</v>
      </c>
      <c r="Q298" s="0" t="n">
        <v>-18651.457362</v>
      </c>
      <c r="R298" s="0" t="n">
        <v>-22022.638833</v>
      </c>
      <c r="S298" s="0" t="n">
        <v>-3371.181471</v>
      </c>
      <c r="T298" s="0" t="n">
        <v>724.35667276387</v>
      </c>
      <c r="U298" s="0" t="n">
        <v>-18651.457362</v>
      </c>
      <c r="V298" s="0" t="n">
        <v>-22022.638833</v>
      </c>
      <c r="W298" s="0" t="n">
        <v>-3371.181471</v>
      </c>
      <c r="X298" s="0" t="n">
        <v>0</v>
      </c>
      <c r="Y298" s="306" t="n">
        <v>-22022.638833</v>
      </c>
      <c r="Z298" s="0" t="n">
        <v>-3371.181471</v>
      </c>
    </row>
    <row r="299" customFormat="false" ht="12.75" hidden="false" customHeight="false" outlineLevel="0" collapsed="false">
      <c r="A299" s="0" t="s">
        <v>2</v>
      </c>
      <c r="B299" s="0" t="s">
        <v>157</v>
      </c>
      <c r="C299" s="0" t="s">
        <v>314</v>
      </c>
      <c r="D299" s="0" t="s">
        <v>116</v>
      </c>
      <c r="E299" s="0" t="n">
        <v>1512</v>
      </c>
      <c r="F299" s="0" t="n">
        <v>562</v>
      </c>
      <c r="G299" s="0" t="s">
        <v>155</v>
      </c>
      <c r="H299" s="0" t="n">
        <v>10000000</v>
      </c>
      <c r="I299" s="0" t="n">
        <v>-4166.429846</v>
      </c>
      <c r="J299" s="0" t="n">
        <v>78.613131</v>
      </c>
      <c r="K299" s="0" t="n">
        <v>77.324236</v>
      </c>
      <c r="L299" s="0" t="n">
        <v>-1.25088841441601</v>
      </c>
      <c r="M299" s="0" t="n">
        <v>5211.73882383848</v>
      </c>
      <c r="N299" s="0" t="n">
        <v>60.285463</v>
      </c>
      <c r="O299" s="0" t="n">
        <v>0</v>
      </c>
      <c r="P299" s="0" t="n">
        <v>5272.02428683848</v>
      </c>
      <c r="Q299" s="0" t="n">
        <v>-36369.900404</v>
      </c>
      <c r="R299" s="0" t="n">
        <v>-30907.579363</v>
      </c>
      <c r="S299" s="0" t="n">
        <v>5462.321041</v>
      </c>
      <c r="T299" s="0" t="n">
        <v>190.296754161519</v>
      </c>
      <c r="U299" s="0" t="n">
        <v>-36369.900404</v>
      </c>
      <c r="V299" s="0" t="n">
        <v>-30907.579363</v>
      </c>
      <c r="W299" s="0" t="n">
        <v>5462.321041</v>
      </c>
      <c r="X299" s="0" t="n">
        <v>0</v>
      </c>
      <c r="Y299" s="306" t="n">
        <v>-30907.579363</v>
      </c>
      <c r="Z299" s="0" t="n">
        <v>5462.321041</v>
      </c>
    </row>
    <row r="300" customFormat="false" ht="12.75" hidden="false" customHeight="false" outlineLevel="0" collapsed="false">
      <c r="A300" s="0" t="s">
        <v>2</v>
      </c>
      <c r="B300" s="0" t="s">
        <v>157</v>
      </c>
      <c r="C300" s="0" t="s">
        <v>315</v>
      </c>
      <c r="D300" s="0" t="s">
        <v>116</v>
      </c>
      <c r="E300" s="0" t="n">
        <v>1513</v>
      </c>
      <c r="F300" s="0" t="n">
        <v>563</v>
      </c>
      <c r="G300" s="0" t="s">
        <v>155</v>
      </c>
      <c r="H300" s="0" t="n">
        <v>10000000</v>
      </c>
      <c r="I300" s="0" t="n">
        <v>-4152.102238</v>
      </c>
      <c r="J300" s="0" t="n">
        <v>117.536952</v>
      </c>
      <c r="K300" s="0" t="n">
        <v>116.472172</v>
      </c>
      <c r="L300" s="0" t="n">
        <v>-0.882360384544958</v>
      </c>
      <c r="M300" s="0" t="n">
        <v>3663.65052739166</v>
      </c>
      <c r="N300" s="0" t="n">
        <v>66.836956</v>
      </c>
      <c r="O300" s="0" t="n">
        <v>0</v>
      </c>
      <c r="P300" s="0" t="n">
        <v>3730.48748339166</v>
      </c>
      <c r="Q300" s="0" t="n">
        <v>-189476.280804</v>
      </c>
      <c r="R300" s="0" t="n">
        <v>-184987.973337</v>
      </c>
      <c r="S300" s="0" t="n">
        <v>4488.30746700001</v>
      </c>
      <c r="T300" s="0" t="n">
        <v>757.819983608344</v>
      </c>
      <c r="U300" s="0" t="n">
        <v>-189476.280804</v>
      </c>
      <c r="V300" s="0" t="n">
        <v>-184987.973337</v>
      </c>
      <c r="W300" s="0" t="n">
        <v>4488.30746700001</v>
      </c>
      <c r="X300" s="0" t="n">
        <v>0</v>
      </c>
      <c r="Y300" s="306" t="n">
        <v>-184987.973337</v>
      </c>
      <c r="Z300" s="0" t="n">
        <v>4488.30746700001</v>
      </c>
    </row>
    <row r="301" customFormat="false" ht="12.75" hidden="false" customHeight="false" outlineLevel="0" collapsed="false">
      <c r="A301" s="0" t="s">
        <v>2</v>
      </c>
      <c r="B301" s="0" t="s">
        <v>157</v>
      </c>
      <c r="C301" s="0" t="s">
        <v>319</v>
      </c>
      <c r="D301" s="0" t="s">
        <v>116</v>
      </c>
      <c r="E301" s="0" t="n">
        <v>1514</v>
      </c>
      <c r="F301" s="0" t="n">
        <v>564</v>
      </c>
      <c r="G301" s="0" t="s">
        <v>155</v>
      </c>
      <c r="H301" s="0" t="n">
        <v>10000000</v>
      </c>
      <c r="I301" s="0" t="n">
        <v>-4162.212351</v>
      </c>
      <c r="J301" s="0" t="n">
        <v>56.724943</v>
      </c>
      <c r="K301" s="0" t="n">
        <v>57.52313</v>
      </c>
      <c r="L301" s="0" t="n">
        <v>0.881321171340501</v>
      </c>
      <c r="M301" s="0" t="n">
        <v>-3668.24586455122</v>
      </c>
      <c r="N301" s="0" t="n">
        <v>46.707169</v>
      </c>
      <c r="O301" s="0" t="n">
        <v>0</v>
      </c>
      <c r="P301" s="0" t="n">
        <v>-3621.53869555122</v>
      </c>
      <c r="Q301" s="0" t="n">
        <v>-3079.741291</v>
      </c>
      <c r="R301" s="0" t="n">
        <v>-6461.308733</v>
      </c>
      <c r="S301" s="0" t="n">
        <v>-3381.567442</v>
      </c>
      <c r="T301" s="0" t="n">
        <v>239.971253551222</v>
      </c>
      <c r="U301" s="0" t="n">
        <v>-3079.741291</v>
      </c>
      <c r="V301" s="0" t="n">
        <v>-6461.308733</v>
      </c>
      <c r="W301" s="0" t="n">
        <v>-3381.567442</v>
      </c>
      <c r="X301" s="0" t="n">
        <v>0</v>
      </c>
      <c r="Y301" s="306" t="n">
        <v>-6461.308733</v>
      </c>
      <c r="Z301" s="0" t="n">
        <v>-3381.567442</v>
      </c>
    </row>
    <row r="302" customFormat="false" ht="12.75" hidden="false" customHeight="false" outlineLevel="0" collapsed="false">
      <c r="A302" s="0" t="s">
        <v>2</v>
      </c>
      <c r="B302" s="0" t="s">
        <v>157</v>
      </c>
      <c r="C302" s="0" t="s">
        <v>320</v>
      </c>
      <c r="D302" s="0" t="s">
        <v>150</v>
      </c>
      <c r="E302" s="0" t="n">
        <v>1515</v>
      </c>
      <c r="F302" s="0" t="n">
        <v>565</v>
      </c>
      <c r="G302" s="0" t="s">
        <v>155</v>
      </c>
      <c r="H302" s="0" t="n">
        <v>10000000</v>
      </c>
      <c r="I302" s="0" t="n">
        <v>-4263.450839</v>
      </c>
      <c r="J302" s="0" t="n">
        <v>90.598809</v>
      </c>
      <c r="K302" s="0" t="n">
        <v>91.439504</v>
      </c>
      <c r="L302" s="0" t="n">
        <v>0.948864764573534</v>
      </c>
      <c r="M302" s="0" t="n">
        <v>-4045.43827661857</v>
      </c>
      <c r="N302" s="0" t="n">
        <v>105.700589</v>
      </c>
      <c r="O302" s="0" t="n">
        <v>0</v>
      </c>
      <c r="P302" s="0" t="n">
        <v>-3939.73768761857</v>
      </c>
      <c r="Q302" s="0" t="n">
        <v>122951.86505</v>
      </c>
      <c r="R302" s="0" t="n">
        <v>119309.294203</v>
      </c>
      <c r="S302" s="0" t="n">
        <v>-3642.570847</v>
      </c>
      <c r="T302" s="0" t="n">
        <v>297.166840618577</v>
      </c>
      <c r="U302" s="0" t="n">
        <v>122951.86505</v>
      </c>
      <c r="V302" s="0" t="n">
        <v>119309.294203</v>
      </c>
      <c r="W302" s="0" t="n">
        <v>-3642.570847</v>
      </c>
      <c r="X302" s="0" t="n">
        <v>0</v>
      </c>
      <c r="Y302" s="306" t="n">
        <v>119309.294203</v>
      </c>
      <c r="Z302" s="0" t="n">
        <v>-3642.570847</v>
      </c>
    </row>
    <row r="303" customFormat="false" ht="12.75" hidden="false" customHeight="false" outlineLevel="0" collapsed="false">
      <c r="A303" s="0" t="s">
        <v>2</v>
      </c>
      <c r="B303" s="0" t="s">
        <v>157</v>
      </c>
      <c r="C303" s="0" t="s">
        <v>323</v>
      </c>
      <c r="D303" s="0" t="s">
        <v>95</v>
      </c>
      <c r="E303" s="0" t="n">
        <v>1516</v>
      </c>
      <c r="F303" s="0" t="n">
        <v>566</v>
      </c>
      <c r="G303" s="0" t="s">
        <v>155</v>
      </c>
      <c r="H303" s="0" t="n">
        <v>10000000</v>
      </c>
      <c r="I303" s="0" t="n">
        <v>-4155.145074</v>
      </c>
      <c r="J303" s="0" t="n">
        <v>66.667478</v>
      </c>
      <c r="K303" s="0" t="n">
        <v>67.471088</v>
      </c>
      <c r="L303" s="0" t="n">
        <v>0.904464718199384</v>
      </c>
      <c r="M303" s="0" t="n">
        <v>-3758.18211843297</v>
      </c>
      <c r="N303" s="0" t="n">
        <v>54.222971</v>
      </c>
      <c r="O303" s="0" t="n">
        <v>0</v>
      </c>
      <c r="P303" s="0" t="n">
        <v>-3703.95914743297</v>
      </c>
      <c r="Q303" s="0" t="n">
        <v>-7091.43998</v>
      </c>
      <c r="R303" s="0" t="n">
        <v>-10494.593323</v>
      </c>
      <c r="S303" s="0" t="n">
        <v>-3403.153343</v>
      </c>
      <c r="T303" s="0" t="n">
        <v>300.805804432971</v>
      </c>
      <c r="U303" s="0" t="n">
        <v>-7091.43998</v>
      </c>
      <c r="V303" s="0" t="n">
        <v>-10494.593323</v>
      </c>
      <c r="W303" s="0" t="n">
        <v>-3403.153343</v>
      </c>
      <c r="X303" s="0" t="n">
        <v>0</v>
      </c>
      <c r="Y303" s="306" t="n">
        <v>-10494.593323</v>
      </c>
      <c r="Z303" s="0" t="n">
        <v>-3403.153343</v>
      </c>
    </row>
    <row r="304" customFormat="false" ht="12.75" hidden="false" customHeight="false" outlineLevel="0" collapsed="false">
      <c r="A304" s="0" t="s">
        <v>2</v>
      </c>
      <c r="B304" s="0" t="s">
        <v>157</v>
      </c>
      <c r="C304" s="0" t="s">
        <v>324</v>
      </c>
      <c r="D304" s="0" t="s">
        <v>95</v>
      </c>
      <c r="E304" s="0" t="n">
        <v>1517</v>
      </c>
      <c r="F304" s="0" t="n">
        <v>567</v>
      </c>
      <c r="G304" s="0" t="s">
        <v>155</v>
      </c>
      <c r="H304" s="0" t="n">
        <v>10000000</v>
      </c>
      <c r="I304" s="0" t="n">
        <v>-4161.401597</v>
      </c>
      <c r="J304" s="0" t="n">
        <v>63.688562</v>
      </c>
      <c r="K304" s="0" t="n">
        <v>64.491614</v>
      </c>
      <c r="L304" s="0" t="n">
        <v>0.897459595508002</v>
      </c>
      <c r="M304" s="0" t="n">
        <v>-3734.68979398997</v>
      </c>
      <c r="N304" s="0" t="n">
        <v>54.131717</v>
      </c>
      <c r="O304" s="0" t="n">
        <v>0</v>
      </c>
      <c r="P304" s="0" t="n">
        <v>-3680.55807698997</v>
      </c>
      <c r="Q304" s="0" t="n">
        <v>5574.371386</v>
      </c>
      <c r="R304" s="0" t="n">
        <v>2157.930582</v>
      </c>
      <c r="S304" s="0" t="n">
        <v>-3416.440804</v>
      </c>
      <c r="T304" s="0" t="n">
        <v>264.117272989973</v>
      </c>
      <c r="U304" s="0" t="n">
        <v>5574.371386</v>
      </c>
      <c r="V304" s="0" t="n">
        <v>2157.930582</v>
      </c>
      <c r="W304" s="0" t="n">
        <v>-3416.440804</v>
      </c>
      <c r="X304" s="0" t="n">
        <v>0</v>
      </c>
      <c r="Y304" s="306" t="n">
        <v>2157.930582</v>
      </c>
      <c r="Z304" s="0" t="n">
        <v>-3416.440804</v>
      </c>
    </row>
    <row r="305" customFormat="false" ht="12.75" hidden="false" customHeight="false" outlineLevel="0" collapsed="false">
      <c r="A305" s="0" t="s">
        <v>2</v>
      </c>
      <c r="B305" s="0" t="s">
        <v>157</v>
      </c>
      <c r="C305" s="0" t="s">
        <v>326</v>
      </c>
      <c r="D305" s="0" t="s">
        <v>150</v>
      </c>
      <c r="E305" s="0" t="n">
        <v>1518</v>
      </c>
      <c r="F305" s="0" t="n">
        <v>568</v>
      </c>
      <c r="G305" s="0" t="s">
        <v>155</v>
      </c>
      <c r="H305" s="0" t="n">
        <v>10000000</v>
      </c>
      <c r="I305" s="0" t="n">
        <v>-4126.861388</v>
      </c>
      <c r="J305" s="0" t="n">
        <v>73.61309</v>
      </c>
      <c r="K305" s="0" t="n">
        <v>74.469538</v>
      </c>
      <c r="L305" s="0" t="n">
        <v>0.98314581136578</v>
      </c>
      <c r="M305" s="0" t="n">
        <v>-4057.30648769937</v>
      </c>
      <c r="N305" s="0" t="n">
        <v>43.935547</v>
      </c>
      <c r="O305" s="0" t="n">
        <v>0</v>
      </c>
      <c r="P305" s="0" t="n">
        <v>-4013.37094069937</v>
      </c>
      <c r="Q305" s="0" t="n">
        <v>-91723.810813</v>
      </c>
      <c r="R305" s="0" t="n">
        <v>-95257.13581</v>
      </c>
      <c r="S305" s="0" t="n">
        <v>-3533.324997</v>
      </c>
      <c r="T305" s="0" t="n">
        <v>480.045943699364</v>
      </c>
      <c r="U305" s="0" t="n">
        <v>-91723.810813</v>
      </c>
      <c r="V305" s="0" t="n">
        <v>-95257.13581</v>
      </c>
      <c r="W305" s="0" t="n">
        <v>-3533.324997</v>
      </c>
      <c r="X305" s="0" t="n">
        <v>0</v>
      </c>
      <c r="Y305" s="306" t="n">
        <v>-95257.13581</v>
      </c>
      <c r="Z305" s="0" t="n">
        <v>-3533.324997</v>
      </c>
    </row>
    <row r="306" customFormat="false" ht="12.75" hidden="false" customHeight="false" outlineLevel="0" collapsed="false">
      <c r="A306" s="0" t="s">
        <v>2</v>
      </c>
      <c r="B306" s="0" t="s">
        <v>157</v>
      </c>
      <c r="C306" s="0" t="s">
        <v>331</v>
      </c>
      <c r="D306" s="0" t="s">
        <v>102</v>
      </c>
      <c r="E306" s="0" t="n">
        <v>1519</v>
      </c>
      <c r="F306" s="0" t="n">
        <v>569</v>
      </c>
      <c r="G306" s="0" t="s">
        <v>155</v>
      </c>
      <c r="H306" s="0" t="n">
        <v>10000000</v>
      </c>
      <c r="I306" s="0" t="n">
        <v>-4159.954819</v>
      </c>
      <c r="J306" s="0" t="n">
        <v>54.745654</v>
      </c>
      <c r="K306" s="0" t="n">
        <v>53.454338</v>
      </c>
      <c r="L306" s="0" t="n">
        <v>-1.29465995533804</v>
      </c>
      <c r="M306" s="0" t="n">
        <v>5385.7269201748</v>
      </c>
      <c r="N306" s="0" t="n">
        <v>43.441615</v>
      </c>
      <c r="O306" s="0" t="n">
        <v>0</v>
      </c>
      <c r="P306" s="0" t="n">
        <v>5429.1685351748</v>
      </c>
      <c r="Q306" s="0" t="n">
        <v>-11658.807707</v>
      </c>
      <c r="R306" s="0" t="n">
        <v>-6171.886586</v>
      </c>
      <c r="S306" s="0" t="n">
        <v>5486.921121</v>
      </c>
      <c r="T306" s="0" t="n">
        <v>57.7525858252002</v>
      </c>
      <c r="U306" s="0" t="n">
        <v>-11658.807707</v>
      </c>
      <c r="V306" s="0" t="n">
        <v>-6171.886586</v>
      </c>
      <c r="W306" s="0" t="n">
        <v>5486.921121</v>
      </c>
      <c r="X306" s="0" t="n">
        <v>0</v>
      </c>
      <c r="Y306" s="306" t="n">
        <v>-6171.886586</v>
      </c>
      <c r="Z306" s="0" t="n">
        <v>5486.921121</v>
      </c>
    </row>
    <row r="307" customFormat="false" ht="12.75" hidden="false" customHeight="false" outlineLevel="0" collapsed="false">
      <c r="A307" s="0" t="s">
        <v>2</v>
      </c>
      <c r="B307" s="0" t="s">
        <v>157</v>
      </c>
      <c r="C307" s="0" t="s">
        <v>338</v>
      </c>
      <c r="D307" s="0" t="s">
        <v>172</v>
      </c>
      <c r="E307" s="0" t="n">
        <v>1520</v>
      </c>
      <c r="F307" s="0" t="n">
        <v>570</v>
      </c>
      <c r="G307" s="0" t="s">
        <v>155</v>
      </c>
      <c r="H307" s="0" t="n">
        <v>10000000</v>
      </c>
      <c r="I307" s="0" t="n">
        <v>-4260.823512</v>
      </c>
      <c r="J307" s="0" t="n">
        <v>200.263863</v>
      </c>
      <c r="K307" s="0" t="n">
        <v>201.060966</v>
      </c>
      <c r="L307" s="0" t="n">
        <v>1.03283240274789</v>
      </c>
      <c r="M307" s="0" t="n">
        <v>-4400.71658558365</v>
      </c>
      <c r="N307" s="0" t="n">
        <v>183.31588</v>
      </c>
      <c r="O307" s="0" t="n">
        <v>0</v>
      </c>
      <c r="P307" s="0" t="n">
        <v>-4217.40070558365</v>
      </c>
      <c r="Q307" s="0" t="n">
        <v>-61995.408013</v>
      </c>
      <c r="R307" s="0" t="n">
        <v>-65169.761895</v>
      </c>
      <c r="S307" s="0" t="n">
        <v>-3174.353882</v>
      </c>
      <c r="T307" s="0" t="n">
        <v>1043.04682358364</v>
      </c>
      <c r="U307" s="0" t="n">
        <v>-61995.408013</v>
      </c>
      <c r="V307" s="0" t="n">
        <v>-65169.761895</v>
      </c>
      <c r="W307" s="0" t="n">
        <v>-3174.353882</v>
      </c>
      <c r="X307" s="0" t="n">
        <v>0</v>
      </c>
      <c r="Y307" s="306" t="n">
        <v>-65169.761895</v>
      </c>
      <c r="Z307" s="0" t="n">
        <v>-3174.353882</v>
      </c>
    </row>
    <row r="308" customFormat="false" ht="12.75" hidden="false" customHeight="false" outlineLevel="0" collapsed="false">
      <c r="A308" s="0" t="s">
        <v>2</v>
      </c>
      <c r="B308" s="0" t="s">
        <v>157</v>
      </c>
      <c r="C308" s="0" t="s">
        <v>341</v>
      </c>
      <c r="D308" s="0" t="s">
        <v>102</v>
      </c>
      <c r="E308" s="0" t="n">
        <v>1521</v>
      </c>
      <c r="F308" s="0" t="n">
        <v>571</v>
      </c>
      <c r="G308" s="0" t="s">
        <v>155</v>
      </c>
      <c r="H308" s="0" t="n">
        <v>10000000</v>
      </c>
      <c r="I308" s="0" t="n">
        <v>-4140.330913</v>
      </c>
      <c r="J308" s="0" t="n">
        <v>66.669985</v>
      </c>
      <c r="K308" s="0" t="n">
        <v>65.383016</v>
      </c>
      <c r="L308" s="0" t="n">
        <v>-1.27544945629722</v>
      </c>
      <c r="M308" s="0" t="n">
        <v>5280.78281187641</v>
      </c>
      <c r="N308" s="0" t="n">
        <v>45.422947</v>
      </c>
      <c r="O308" s="0" t="n">
        <v>0</v>
      </c>
      <c r="P308" s="0" t="n">
        <v>5326.20575887641</v>
      </c>
      <c r="Q308" s="0" t="n">
        <v>-53832.291202</v>
      </c>
      <c r="R308" s="0" t="n">
        <v>-48332.211763</v>
      </c>
      <c r="S308" s="0" t="n">
        <v>5500.079439</v>
      </c>
      <c r="T308" s="0" t="n">
        <v>173.87368012359</v>
      </c>
      <c r="U308" s="0" t="n">
        <v>-53832.291202</v>
      </c>
      <c r="V308" s="0" t="n">
        <v>-48332.211763</v>
      </c>
      <c r="W308" s="0" t="n">
        <v>5500.079439</v>
      </c>
      <c r="X308" s="0" t="n">
        <v>0</v>
      </c>
      <c r="Y308" s="306" t="n">
        <v>-48332.211763</v>
      </c>
      <c r="Z308" s="0" t="n">
        <v>5500.079439</v>
      </c>
    </row>
    <row r="309" customFormat="false" ht="12.75" hidden="false" customHeight="false" outlineLevel="0" collapsed="false">
      <c r="A309" s="0" t="s">
        <v>2</v>
      </c>
      <c r="B309" s="0" t="s">
        <v>157</v>
      </c>
      <c r="C309" s="0" t="s">
        <v>345</v>
      </c>
      <c r="D309" s="0" t="s">
        <v>102</v>
      </c>
      <c r="E309" s="0" t="n">
        <v>1522</v>
      </c>
      <c r="F309" s="0" t="n">
        <v>572</v>
      </c>
      <c r="G309" s="0" t="s">
        <v>155</v>
      </c>
      <c r="H309" s="0" t="n">
        <v>10000000</v>
      </c>
      <c r="I309" s="0" t="n">
        <v>-4296.316358</v>
      </c>
      <c r="J309" s="0" t="n">
        <v>177.338946</v>
      </c>
      <c r="K309" s="0" t="n">
        <v>176.247576</v>
      </c>
      <c r="L309" s="0" t="n">
        <v>-0.836224295558478</v>
      </c>
      <c r="M309" s="0" t="n">
        <v>3592.68411996492</v>
      </c>
      <c r="N309" s="0" t="n">
        <v>207.760279</v>
      </c>
      <c r="O309" s="0" t="n">
        <v>0</v>
      </c>
      <c r="P309" s="0" t="n">
        <v>3800.44439896492</v>
      </c>
      <c r="Q309" s="0" t="n">
        <v>175892.535589</v>
      </c>
      <c r="R309" s="0" t="n">
        <v>180314.917953</v>
      </c>
      <c r="S309" s="0" t="n">
        <v>4422.38236399999</v>
      </c>
      <c r="T309" s="0" t="n">
        <v>621.937965035074</v>
      </c>
      <c r="U309" s="0" t="n">
        <v>175892.535589</v>
      </c>
      <c r="V309" s="0" t="n">
        <v>180314.917953</v>
      </c>
      <c r="W309" s="0" t="n">
        <v>4422.38236399999</v>
      </c>
      <c r="X309" s="0" t="n">
        <v>0</v>
      </c>
      <c r="Y309" s="306" t="n">
        <v>180314.917953</v>
      </c>
      <c r="Z309" s="0" t="n">
        <v>4422.38236399999</v>
      </c>
    </row>
    <row r="310" customFormat="false" ht="12.75" hidden="false" customHeight="false" outlineLevel="0" collapsed="false">
      <c r="A310" s="0" t="s">
        <v>2</v>
      </c>
      <c r="B310" s="0" t="s">
        <v>157</v>
      </c>
      <c r="C310" s="0" t="s">
        <v>347</v>
      </c>
      <c r="D310" s="0" t="s">
        <v>304</v>
      </c>
      <c r="E310" s="0" t="n">
        <v>1523</v>
      </c>
      <c r="F310" s="0" t="n">
        <v>573</v>
      </c>
      <c r="G310" s="0" t="s">
        <v>155</v>
      </c>
      <c r="H310" s="0" t="n">
        <v>10000000</v>
      </c>
      <c r="I310" s="0" t="n">
        <v>-4094.104902</v>
      </c>
      <c r="J310" s="0" t="n">
        <v>20.376783</v>
      </c>
      <c r="K310" s="0" t="n">
        <v>19.886615</v>
      </c>
      <c r="L310" s="0" t="n">
        <v>-0.501277422678514</v>
      </c>
      <c r="M310" s="0" t="n">
        <v>2052.28235345003</v>
      </c>
      <c r="N310" s="0" t="n">
        <v>10.849107</v>
      </c>
      <c r="O310" s="0" t="n">
        <v>0</v>
      </c>
      <c r="P310" s="0" t="n">
        <v>2063.13146045003</v>
      </c>
      <c r="Q310" s="0" t="n">
        <v>-27572.722942</v>
      </c>
      <c r="R310" s="0" t="n">
        <v>-25430.118399</v>
      </c>
      <c r="S310" s="0" t="n">
        <v>2142.604543</v>
      </c>
      <c r="T310" s="0" t="n">
        <v>79.4730825499705</v>
      </c>
      <c r="U310" s="0" t="n">
        <v>-27572.722942</v>
      </c>
      <c r="V310" s="0" t="n">
        <v>-25430.118399</v>
      </c>
      <c r="W310" s="0" t="n">
        <v>2142.604543</v>
      </c>
      <c r="X310" s="0" t="n">
        <v>0</v>
      </c>
      <c r="Y310" s="306" t="n">
        <v>-25430.118399</v>
      </c>
      <c r="Z310" s="0" t="n">
        <v>2142.604543</v>
      </c>
    </row>
    <row r="311" customFormat="false" ht="12.75" hidden="false" customHeight="false" outlineLevel="0" collapsed="false">
      <c r="A311" s="0" t="s">
        <v>2</v>
      </c>
      <c r="B311" s="0" t="s">
        <v>157</v>
      </c>
      <c r="C311" s="0" t="s">
        <v>356</v>
      </c>
      <c r="D311" s="0" t="s">
        <v>116</v>
      </c>
      <c r="E311" s="0" t="n">
        <v>1524</v>
      </c>
      <c r="F311" s="0" t="n">
        <v>625</v>
      </c>
      <c r="G311" s="0" t="s">
        <v>155</v>
      </c>
      <c r="H311" s="0" t="n">
        <v>10000000</v>
      </c>
      <c r="I311" s="0" t="n">
        <v>-4152.717164</v>
      </c>
      <c r="J311" s="0" t="n">
        <v>61.697959</v>
      </c>
      <c r="K311" s="0" t="n">
        <v>60.657178</v>
      </c>
      <c r="L311" s="0" t="n">
        <v>-0.983058047854936</v>
      </c>
      <c r="M311" s="0" t="n">
        <v>4082.36202853553</v>
      </c>
      <c r="N311" s="0" t="n">
        <v>51.151816</v>
      </c>
      <c r="O311" s="0" t="n">
        <v>0</v>
      </c>
      <c r="P311" s="0" t="n">
        <v>4133.51384453553</v>
      </c>
      <c r="Q311" s="0" t="n">
        <v>1285.233151</v>
      </c>
      <c r="R311" s="0" t="n">
        <v>5711.778537</v>
      </c>
      <c r="S311" s="0" t="n">
        <v>4426.545386</v>
      </c>
      <c r="T311" s="0" t="n">
        <v>293.031541464474</v>
      </c>
      <c r="U311" s="0" t="n">
        <v>1285.233151</v>
      </c>
      <c r="V311" s="0" t="n">
        <v>5711.778537</v>
      </c>
      <c r="W311" s="0" t="n">
        <v>4426.545386</v>
      </c>
      <c r="X311" s="0" t="n">
        <v>0</v>
      </c>
      <c r="Y311" s="306" t="n">
        <v>5711.778537</v>
      </c>
      <c r="Z311" s="0" t="n">
        <v>4426.545386</v>
      </c>
    </row>
    <row r="312" customFormat="false" ht="12.75" hidden="false" customHeight="false" outlineLevel="0" collapsed="false">
      <c r="A312" s="0" t="s">
        <v>2</v>
      </c>
      <c r="B312" s="0" t="s">
        <v>157</v>
      </c>
      <c r="C312" s="0" t="s">
        <v>360</v>
      </c>
      <c r="D312" s="0" t="s">
        <v>102</v>
      </c>
      <c r="E312" s="0" t="n">
        <v>1525</v>
      </c>
      <c r="F312" s="0" t="n">
        <v>574</v>
      </c>
      <c r="G312" s="0" t="s">
        <v>155</v>
      </c>
      <c r="H312" s="0" t="n">
        <v>10000000</v>
      </c>
      <c r="I312" s="0" t="n">
        <v>-4199.945805</v>
      </c>
      <c r="J312" s="0" t="n">
        <v>102.605242</v>
      </c>
      <c r="K312" s="0" t="n">
        <v>101.28816</v>
      </c>
      <c r="L312" s="0" t="n">
        <v>-1.23707598430519</v>
      </c>
      <c r="M312" s="0" t="n">
        <v>5195.65209074881</v>
      </c>
      <c r="N312" s="0" t="n">
        <v>92.457965</v>
      </c>
      <c r="O312" s="0" t="n">
        <v>0</v>
      </c>
      <c r="P312" s="0" t="n">
        <v>5288.11005574881</v>
      </c>
      <c r="Q312" s="0" t="n">
        <v>10049.53648</v>
      </c>
      <c r="R312" s="0" t="n">
        <v>15566.484974</v>
      </c>
      <c r="S312" s="0" t="n">
        <v>5516.948494</v>
      </c>
      <c r="T312" s="0" t="n">
        <v>228.838438251192</v>
      </c>
      <c r="U312" s="0" t="n">
        <v>10049.53648</v>
      </c>
      <c r="V312" s="0" t="n">
        <v>15566.484974</v>
      </c>
      <c r="W312" s="0" t="n">
        <v>5516.948494</v>
      </c>
      <c r="X312" s="0" t="n">
        <v>0</v>
      </c>
      <c r="Y312" s="306" t="n">
        <v>15566.484974</v>
      </c>
      <c r="Z312" s="0" t="n">
        <v>5516.948494</v>
      </c>
    </row>
    <row r="313" customFormat="false" ht="12.75" hidden="false" customHeight="false" outlineLevel="0" collapsed="false">
      <c r="A313" s="0" t="s">
        <v>2</v>
      </c>
      <c r="B313" s="0" t="s">
        <v>157</v>
      </c>
      <c r="C313" s="0" t="s">
        <v>362</v>
      </c>
      <c r="D313" s="0" t="s">
        <v>172</v>
      </c>
      <c r="E313" s="0" t="n">
        <v>1526</v>
      </c>
      <c r="F313" s="0" t="n">
        <v>575</v>
      </c>
      <c r="G313" s="0" t="s">
        <v>155</v>
      </c>
      <c r="H313" s="0" t="n">
        <v>10000000</v>
      </c>
      <c r="I313" s="0" t="n">
        <v>-4280.554798</v>
      </c>
      <c r="J313" s="0" t="n">
        <v>173.453006</v>
      </c>
      <c r="K313" s="0" t="n">
        <v>174.288018</v>
      </c>
      <c r="L313" s="0" t="n">
        <v>1.0375214082531</v>
      </c>
      <c r="M313" s="0" t="n">
        <v>-4441.16724212551</v>
      </c>
      <c r="N313" s="0" t="n">
        <v>163.647547</v>
      </c>
      <c r="O313" s="0" t="n">
        <v>0</v>
      </c>
      <c r="P313" s="0" t="n">
        <v>-4277.51969512551</v>
      </c>
      <c r="Q313" s="0" t="n">
        <v>-34374.613577</v>
      </c>
      <c r="R313" s="0" t="n">
        <v>-37732.750306</v>
      </c>
      <c r="S313" s="0" t="n">
        <v>-3358.13672900001</v>
      </c>
      <c r="T313" s="0" t="n">
        <v>919.382966125508</v>
      </c>
      <c r="U313" s="0" t="n">
        <v>-34374.613577</v>
      </c>
      <c r="V313" s="0" t="n">
        <v>-37732.750306</v>
      </c>
      <c r="W313" s="0" t="n">
        <v>-3358.13672900001</v>
      </c>
      <c r="X313" s="0" t="n">
        <v>0</v>
      </c>
      <c r="Y313" s="306" t="n">
        <v>-37732.750306</v>
      </c>
      <c r="Z313" s="0" t="n">
        <v>-3358.13672900001</v>
      </c>
    </row>
    <row r="314" customFormat="false" ht="12.75" hidden="false" customHeight="false" outlineLevel="0" collapsed="false">
      <c r="A314" s="0" t="s">
        <v>2</v>
      </c>
      <c r="B314" s="0" t="s">
        <v>157</v>
      </c>
      <c r="C314" s="0" t="s">
        <v>366</v>
      </c>
      <c r="D314" s="0" t="s">
        <v>102</v>
      </c>
      <c r="E314" s="0" t="n">
        <v>1527</v>
      </c>
      <c r="F314" s="0" t="n">
        <v>626</v>
      </c>
      <c r="G314" s="0" t="s">
        <v>155</v>
      </c>
      <c r="H314" s="0" t="n">
        <v>10000000</v>
      </c>
      <c r="I314" s="0" t="n">
        <v>-4149.636577</v>
      </c>
      <c r="J314" s="0" t="n">
        <v>58.728255</v>
      </c>
      <c r="K314" s="0" t="n">
        <v>65.658252</v>
      </c>
      <c r="L314" s="0" t="n">
        <v>7.4739854847315</v>
      </c>
      <c r="M314" s="0" t="n">
        <v>-31014.3235434089</v>
      </c>
      <c r="N314" s="0" t="n">
        <v>41.964149</v>
      </c>
      <c r="O314" s="0" t="n">
        <v>0</v>
      </c>
      <c r="P314" s="0" t="n">
        <v>-30972.3593944089</v>
      </c>
      <c r="Q314" s="0" t="n">
        <v>-37012.6266</v>
      </c>
      <c r="R314" s="0" t="n">
        <v>-66313.819985</v>
      </c>
      <c r="S314" s="0" t="n">
        <v>-29301.193385</v>
      </c>
      <c r="T314" s="0" t="n">
        <v>1671.1660094089</v>
      </c>
      <c r="U314" s="0" t="n">
        <v>-37012.6266</v>
      </c>
      <c r="V314" s="0" t="n">
        <v>-66313.819985</v>
      </c>
      <c r="W314" s="0" t="n">
        <v>-29301.193385</v>
      </c>
      <c r="X314" s="0" t="n">
        <v>0</v>
      </c>
      <c r="Y314" s="306" t="n">
        <v>-66313.819985</v>
      </c>
      <c r="Z314" s="0" t="n">
        <v>-29301.193385</v>
      </c>
    </row>
    <row r="315" customFormat="false" ht="12.75" hidden="false" customHeight="false" outlineLevel="0" collapsed="false">
      <c r="A315" s="0" t="s">
        <v>2</v>
      </c>
      <c r="B315" s="0" t="s">
        <v>157</v>
      </c>
      <c r="C315" s="0" t="s">
        <v>370</v>
      </c>
      <c r="D315" s="0" t="s">
        <v>102</v>
      </c>
      <c r="E315" s="0" t="n">
        <v>1528</v>
      </c>
      <c r="F315" s="0" t="n">
        <v>576</v>
      </c>
      <c r="G315" s="0" t="s">
        <v>155</v>
      </c>
      <c r="H315" s="0" t="n">
        <v>10000000</v>
      </c>
      <c r="I315" s="0" t="n">
        <v>-4302.310056</v>
      </c>
      <c r="J315" s="0" t="n">
        <v>146.571174</v>
      </c>
      <c r="K315" s="0" t="n">
        <v>147.394658</v>
      </c>
      <c r="L315" s="0" t="n">
        <v>0.974348965214818</v>
      </c>
      <c r="M315" s="0" t="n">
        <v>-4191.95135109691</v>
      </c>
      <c r="N315" s="0" t="n">
        <v>154.461745</v>
      </c>
      <c r="O315" s="0" t="n">
        <v>0</v>
      </c>
      <c r="P315" s="0" t="n">
        <v>-4037.4896060969</v>
      </c>
      <c r="Q315" s="0" t="n">
        <v>54968.802207</v>
      </c>
      <c r="R315" s="0" t="n">
        <v>51544.817999</v>
      </c>
      <c r="S315" s="0" t="n">
        <v>-3423.984208</v>
      </c>
      <c r="T315" s="0" t="n">
        <v>613.505398096903</v>
      </c>
      <c r="U315" s="0" t="n">
        <v>54968.802207</v>
      </c>
      <c r="V315" s="0" t="n">
        <v>51544.817999</v>
      </c>
      <c r="W315" s="0" t="n">
        <v>-3423.984208</v>
      </c>
      <c r="X315" s="0" t="n">
        <v>0</v>
      </c>
      <c r="Y315" s="306" t="n">
        <v>51544.817999</v>
      </c>
      <c r="Z315" s="0" t="n">
        <v>-3423.984208</v>
      </c>
    </row>
    <row r="316" customFormat="false" ht="12.75" hidden="false" customHeight="false" outlineLevel="0" collapsed="false">
      <c r="A316" s="0" t="s">
        <v>2</v>
      </c>
      <c r="B316" s="0" t="s">
        <v>157</v>
      </c>
      <c r="C316" s="0" t="s">
        <v>619</v>
      </c>
      <c r="D316" s="0" t="s">
        <v>150</v>
      </c>
      <c r="E316" s="0" t="n">
        <v>1529</v>
      </c>
      <c r="F316" s="0" t="n">
        <v>577</v>
      </c>
      <c r="G316" s="0" t="s">
        <v>155</v>
      </c>
      <c r="H316" s="0" t="n">
        <v>10000000</v>
      </c>
      <c r="I316" s="0" t="n">
        <v>-4144.519192</v>
      </c>
      <c r="J316" s="0" t="n">
        <v>79.587047</v>
      </c>
      <c r="K316" s="0" t="n">
        <v>80.445276</v>
      </c>
      <c r="L316" s="0" t="n">
        <v>0.993389617280066</v>
      </c>
      <c r="M316" s="0" t="n">
        <v>-4117.12233395077</v>
      </c>
      <c r="N316" s="0" t="n">
        <v>56.033461</v>
      </c>
      <c r="O316" s="0" t="n">
        <v>0</v>
      </c>
      <c r="P316" s="0" t="n">
        <v>-4061.08887295077</v>
      </c>
      <c r="Q316" s="0" t="n">
        <v>-57607.108669</v>
      </c>
      <c r="R316" s="0" t="n">
        <v>-61180.755721</v>
      </c>
      <c r="S316" s="0" t="n">
        <v>-3573.647052</v>
      </c>
      <c r="T316" s="0" t="n">
        <v>487.441820950768</v>
      </c>
      <c r="U316" s="0" t="n">
        <v>-57607.108669</v>
      </c>
      <c r="V316" s="0" t="n">
        <v>-61180.755721</v>
      </c>
      <c r="W316" s="0" t="n">
        <v>-3573.647052</v>
      </c>
      <c r="X316" s="0" t="n">
        <v>0</v>
      </c>
      <c r="Y316" s="306" t="n">
        <v>-61180.755721</v>
      </c>
      <c r="Z316" s="0" t="n">
        <v>-3573.647052</v>
      </c>
    </row>
    <row r="317" customFormat="false" ht="12.75" hidden="false" customHeight="false" outlineLevel="0" collapsed="false">
      <c r="A317" s="0" t="s">
        <v>2</v>
      </c>
      <c r="B317" s="0" t="s">
        <v>157</v>
      </c>
      <c r="C317" s="0" t="s">
        <v>376</v>
      </c>
      <c r="D317" s="0" t="s">
        <v>172</v>
      </c>
      <c r="E317" s="0" t="n">
        <v>1530</v>
      </c>
      <c r="F317" s="0" t="n">
        <v>578</v>
      </c>
      <c r="G317" s="0" t="s">
        <v>155</v>
      </c>
      <c r="H317" s="0" t="n">
        <v>10000000</v>
      </c>
      <c r="I317" s="0" t="n">
        <v>-4185.77382</v>
      </c>
      <c r="J317" s="0" t="n">
        <v>125.512286</v>
      </c>
      <c r="K317" s="0" t="n">
        <v>126.376271</v>
      </c>
      <c r="L317" s="0" t="n">
        <v>1.06184204462158</v>
      </c>
      <c r="M317" s="0" t="n">
        <v>-4444.63063135226</v>
      </c>
      <c r="N317" s="0" t="n">
        <v>113.837519</v>
      </c>
      <c r="O317" s="0" t="n">
        <v>0</v>
      </c>
      <c r="P317" s="0" t="n">
        <v>-4330.79311235226</v>
      </c>
      <c r="Q317" s="0" t="n">
        <v>18858.66421</v>
      </c>
      <c r="R317" s="0" t="n">
        <v>15212.502778</v>
      </c>
      <c r="S317" s="0" t="n">
        <v>-3646.161432</v>
      </c>
      <c r="T317" s="0" t="n">
        <v>684.631680352264</v>
      </c>
      <c r="U317" s="0" t="n">
        <v>18858.66421</v>
      </c>
      <c r="V317" s="0" t="n">
        <v>15212.502778</v>
      </c>
      <c r="W317" s="0" t="n">
        <v>-3646.161432</v>
      </c>
      <c r="X317" s="0" t="n">
        <v>0</v>
      </c>
      <c r="Y317" s="306" t="n">
        <v>15212.502778</v>
      </c>
      <c r="Z317" s="0" t="n">
        <v>-3646.161432</v>
      </c>
    </row>
    <row r="318" customFormat="false" ht="12.75" hidden="false" customHeight="false" outlineLevel="0" collapsed="false">
      <c r="A318" s="0" t="s">
        <v>2</v>
      </c>
      <c r="B318" s="0" t="s">
        <v>157</v>
      </c>
      <c r="C318" s="0" t="s">
        <v>381</v>
      </c>
      <c r="D318" s="0" t="s">
        <v>172</v>
      </c>
      <c r="E318" s="0" t="n">
        <v>1531</v>
      </c>
      <c r="F318" s="0" t="n">
        <v>579</v>
      </c>
      <c r="G318" s="0" t="s">
        <v>155</v>
      </c>
      <c r="H318" s="0" t="n">
        <v>10000000</v>
      </c>
      <c r="I318" s="0" t="n">
        <v>-4249.385264</v>
      </c>
      <c r="J318" s="0" t="n">
        <v>200.449748</v>
      </c>
      <c r="K318" s="0" t="n">
        <v>201.274409</v>
      </c>
      <c r="L318" s="0" t="n">
        <v>1.06985217910755</v>
      </c>
      <c r="M318" s="0" t="n">
        <v>-4546.21408455789</v>
      </c>
      <c r="N318" s="0" t="n">
        <v>178.119969</v>
      </c>
      <c r="O318" s="0" t="n">
        <v>0</v>
      </c>
      <c r="P318" s="0" t="n">
        <v>-4368.09411555789</v>
      </c>
      <c r="Q318" s="0" t="n">
        <v>-83268.236206</v>
      </c>
      <c r="R318" s="0" t="n">
        <v>-86541.394212</v>
      </c>
      <c r="S318" s="0" t="n">
        <v>-3273.158006</v>
      </c>
      <c r="T318" s="0" t="n">
        <v>1094.93610955789</v>
      </c>
      <c r="U318" s="0" t="n">
        <v>-83268.236206</v>
      </c>
      <c r="V318" s="0" t="n">
        <v>-86541.394212</v>
      </c>
      <c r="W318" s="0" t="n">
        <v>-3273.158006</v>
      </c>
      <c r="X318" s="0" t="n">
        <v>0</v>
      </c>
      <c r="Y318" s="306" t="n">
        <v>-86541.394212</v>
      </c>
      <c r="Z318" s="0" t="n">
        <v>-3273.158006</v>
      </c>
    </row>
    <row r="319" customFormat="false" ht="12.75" hidden="false" customHeight="false" outlineLevel="0" collapsed="false">
      <c r="A319" s="0" t="s">
        <v>2</v>
      </c>
      <c r="B319" s="0" t="s">
        <v>157</v>
      </c>
      <c r="C319" s="0" t="s">
        <v>382</v>
      </c>
      <c r="D319" s="0" t="s">
        <v>172</v>
      </c>
      <c r="E319" s="0" t="n">
        <v>1532</v>
      </c>
      <c r="F319" s="0" t="n">
        <v>580</v>
      </c>
      <c r="G319" s="0" t="s">
        <v>155</v>
      </c>
      <c r="H319" s="0" t="n">
        <v>10000000</v>
      </c>
      <c r="I319" s="0" t="n">
        <v>-4145.181993</v>
      </c>
      <c r="J319" s="0" t="n">
        <v>69.685866</v>
      </c>
      <c r="K319" s="0" t="n">
        <v>70.558258</v>
      </c>
      <c r="L319" s="0" t="n">
        <v>1.00417004388102</v>
      </c>
      <c r="M319" s="0" t="n">
        <v>-4162.46758380561</v>
      </c>
      <c r="N319" s="0" t="n">
        <v>43.142172</v>
      </c>
      <c r="O319" s="0" t="n">
        <v>0</v>
      </c>
      <c r="P319" s="0" t="n">
        <v>-4119.32541180561</v>
      </c>
      <c r="Q319" s="0" t="n">
        <v>-83098.938276</v>
      </c>
      <c r="R319" s="0" t="n">
        <v>-86690.800194</v>
      </c>
      <c r="S319" s="0" t="n">
        <v>-3591.861918</v>
      </c>
      <c r="T319" s="0" t="n">
        <v>527.463493805612</v>
      </c>
      <c r="U319" s="0" t="n">
        <v>-83098.938276</v>
      </c>
      <c r="V319" s="0" t="n">
        <v>-86690.800194</v>
      </c>
      <c r="W319" s="0" t="n">
        <v>-3591.861918</v>
      </c>
      <c r="X319" s="0" t="n">
        <v>0</v>
      </c>
      <c r="Y319" s="306" t="n">
        <v>-86690.800194</v>
      </c>
      <c r="Z319" s="0" t="n">
        <v>-3591.861918</v>
      </c>
    </row>
    <row r="320" customFormat="false" ht="12.75" hidden="false" customHeight="false" outlineLevel="0" collapsed="false">
      <c r="A320" s="0" t="s">
        <v>2</v>
      </c>
      <c r="B320" s="0" t="s">
        <v>157</v>
      </c>
      <c r="C320" s="0" t="s">
        <v>620</v>
      </c>
      <c r="D320" s="0" t="s">
        <v>150</v>
      </c>
      <c r="E320" s="0" t="n">
        <v>1533</v>
      </c>
      <c r="F320" s="0" t="n">
        <v>581</v>
      </c>
      <c r="G320" s="0" t="s">
        <v>155</v>
      </c>
      <c r="H320" s="0" t="n">
        <v>10000000</v>
      </c>
      <c r="I320" s="0" t="n">
        <v>-4197.169951</v>
      </c>
      <c r="J320" s="0" t="n">
        <v>108.155764</v>
      </c>
      <c r="K320" s="0" t="n">
        <v>108.996515</v>
      </c>
      <c r="L320" s="0" t="n">
        <v>0.979794929562269</v>
      </c>
      <c r="M320" s="0" t="n">
        <v>-4112.36583650092</v>
      </c>
      <c r="N320" s="0" t="n">
        <v>93.171766</v>
      </c>
      <c r="O320" s="0" t="n">
        <v>0</v>
      </c>
      <c r="P320" s="0" t="n">
        <v>-4019.19407050092</v>
      </c>
      <c r="Q320" s="0" t="n">
        <v>-13197.134999</v>
      </c>
      <c r="R320" s="0" t="n">
        <v>-16695.602573</v>
      </c>
      <c r="S320" s="0" t="n">
        <v>-3498.467574</v>
      </c>
      <c r="T320" s="0" t="n">
        <v>520.726496500919</v>
      </c>
      <c r="U320" s="0" t="n">
        <v>-13197.134999</v>
      </c>
      <c r="V320" s="0" t="n">
        <v>-16695.602573</v>
      </c>
      <c r="W320" s="0" t="n">
        <v>-3498.467574</v>
      </c>
      <c r="X320" s="0" t="n">
        <v>0</v>
      </c>
      <c r="Y320" s="306" t="n">
        <v>-16695.602573</v>
      </c>
      <c r="Z320" s="0" t="n">
        <v>-3498.467574</v>
      </c>
    </row>
    <row r="321" customFormat="false" ht="12.75" hidden="false" customHeight="false" outlineLevel="0" collapsed="false">
      <c r="A321" s="0" t="s">
        <v>2</v>
      </c>
      <c r="B321" s="0" t="s">
        <v>157</v>
      </c>
      <c r="C321" s="0" t="s">
        <v>386</v>
      </c>
      <c r="D321" s="0" t="s">
        <v>95</v>
      </c>
      <c r="E321" s="0" t="n">
        <v>1534</v>
      </c>
      <c r="F321" s="0" t="n">
        <v>582</v>
      </c>
      <c r="G321" s="0" t="s">
        <v>155</v>
      </c>
      <c r="H321" s="0" t="n">
        <v>10000000</v>
      </c>
      <c r="I321" s="0" t="n">
        <v>-4242.150788</v>
      </c>
      <c r="J321" s="0" t="n">
        <v>103.539018</v>
      </c>
      <c r="K321" s="0" t="n">
        <v>104.316725</v>
      </c>
      <c r="L321" s="0" t="n">
        <v>0.902683961422457</v>
      </c>
      <c r="M321" s="0" t="n">
        <v>-3829.32147826324</v>
      </c>
      <c r="N321" s="0" t="n">
        <v>114.501159</v>
      </c>
      <c r="O321" s="0" t="n">
        <v>0</v>
      </c>
      <c r="P321" s="0" t="n">
        <v>-3714.82031926324</v>
      </c>
      <c r="Q321" s="0" t="n">
        <v>110922.313959</v>
      </c>
      <c r="R321" s="0" t="n">
        <v>107516.933751</v>
      </c>
      <c r="S321" s="0" t="n">
        <v>-3405.380208</v>
      </c>
      <c r="T321" s="0" t="n">
        <v>309.440111263236</v>
      </c>
      <c r="U321" s="0" t="n">
        <v>110922.313959</v>
      </c>
      <c r="V321" s="0" t="n">
        <v>107516.933751</v>
      </c>
      <c r="W321" s="0" t="n">
        <v>-3405.380208</v>
      </c>
      <c r="X321" s="0" t="n">
        <v>0</v>
      </c>
      <c r="Y321" s="306" t="n">
        <v>107516.933751</v>
      </c>
      <c r="Z321" s="0" t="n">
        <v>-3405.380208</v>
      </c>
    </row>
    <row r="322" customFormat="false" ht="12.75" hidden="false" customHeight="false" outlineLevel="0" collapsed="false">
      <c r="A322" s="0" t="s">
        <v>2</v>
      </c>
      <c r="B322" s="0" t="s">
        <v>157</v>
      </c>
      <c r="C322" s="0" t="s">
        <v>389</v>
      </c>
      <c r="D322" s="0" t="s">
        <v>172</v>
      </c>
      <c r="E322" s="0" t="n">
        <v>1535</v>
      </c>
      <c r="F322" s="0" t="n">
        <v>583</v>
      </c>
      <c r="G322" s="0" t="s">
        <v>155</v>
      </c>
      <c r="H322" s="0" t="n">
        <v>10000000</v>
      </c>
      <c r="I322" s="0" t="n">
        <v>-4223.457222</v>
      </c>
      <c r="J322" s="0" t="n">
        <v>328.780422</v>
      </c>
      <c r="K322" s="0" t="n">
        <v>329.488654</v>
      </c>
      <c r="L322" s="0" t="n">
        <v>1.07609020933944</v>
      </c>
      <c r="M322" s="0" t="n">
        <v>-4544.82096615817</v>
      </c>
      <c r="N322" s="0" t="n">
        <v>261.415152</v>
      </c>
      <c r="O322" s="0" t="n">
        <v>0</v>
      </c>
      <c r="P322" s="0" t="n">
        <v>-4283.40581415817</v>
      </c>
      <c r="Q322" s="0" t="n">
        <v>-331860.964614</v>
      </c>
      <c r="R322" s="0" t="n">
        <v>-334362.127061</v>
      </c>
      <c r="S322" s="0" t="n">
        <v>-2501.16244699998</v>
      </c>
      <c r="T322" s="0" t="n">
        <v>1782.24336715819</v>
      </c>
      <c r="U322" s="0" t="n">
        <v>-331860.964614</v>
      </c>
      <c r="V322" s="0" t="n">
        <v>-334362.127061</v>
      </c>
      <c r="W322" s="0" t="n">
        <v>-2501.16244699998</v>
      </c>
      <c r="X322" s="0" t="n">
        <v>0</v>
      </c>
      <c r="Y322" s="306" t="n">
        <v>-334362.127061</v>
      </c>
      <c r="Z322" s="0" t="n">
        <v>-2501.16244699998</v>
      </c>
    </row>
    <row r="323" customFormat="false" ht="12.75" hidden="false" customHeight="false" outlineLevel="0" collapsed="false">
      <c r="A323" s="0" t="s">
        <v>2</v>
      </c>
      <c r="B323" s="0" t="s">
        <v>157</v>
      </c>
      <c r="C323" s="0" t="s">
        <v>390</v>
      </c>
      <c r="D323" s="0" t="s">
        <v>95</v>
      </c>
      <c r="E323" s="0" t="n">
        <v>1536</v>
      </c>
      <c r="F323" s="0" t="n">
        <v>584</v>
      </c>
      <c r="G323" s="0" t="s">
        <v>155</v>
      </c>
      <c r="H323" s="0" t="n">
        <v>10000000</v>
      </c>
      <c r="I323" s="0" t="n">
        <v>-4105.836488</v>
      </c>
      <c r="J323" s="0" t="n">
        <v>68.646668</v>
      </c>
      <c r="K323" s="0" t="n">
        <v>69.443512</v>
      </c>
      <c r="L323" s="0" t="n">
        <v>0.896117315754297</v>
      </c>
      <c r="M323" s="0" t="n">
        <v>-3679.31117255261</v>
      </c>
      <c r="N323" s="0" t="n">
        <v>30.620794</v>
      </c>
      <c r="O323" s="0" t="n">
        <v>0</v>
      </c>
      <c r="P323" s="0" t="n">
        <v>-3648.69037855261</v>
      </c>
      <c r="Q323" s="0" t="n">
        <v>-138850.992773</v>
      </c>
      <c r="R323" s="0" t="n">
        <v>-142048.793335</v>
      </c>
      <c r="S323" s="0" t="n">
        <v>-3197.80056199999</v>
      </c>
      <c r="T323" s="0" t="n">
        <v>450.889816552618</v>
      </c>
      <c r="U323" s="0" t="n">
        <v>-138850.992773</v>
      </c>
      <c r="V323" s="0" t="n">
        <v>-142048.793335</v>
      </c>
      <c r="W323" s="0" t="n">
        <v>-3197.80056199999</v>
      </c>
      <c r="X323" s="0" t="n">
        <v>0</v>
      </c>
      <c r="Y323" s="306" t="n">
        <v>-142048.793335</v>
      </c>
      <c r="Z323" s="0" t="n">
        <v>-3197.80056199999</v>
      </c>
    </row>
    <row r="324" customFormat="false" ht="12.75" hidden="false" customHeight="false" outlineLevel="0" collapsed="false">
      <c r="A324" s="0" t="s">
        <v>2</v>
      </c>
      <c r="B324" s="0" t="s">
        <v>157</v>
      </c>
      <c r="C324" s="0" t="s">
        <v>391</v>
      </c>
      <c r="D324" s="0" t="s">
        <v>116</v>
      </c>
      <c r="E324" s="0" t="n">
        <v>1537</v>
      </c>
      <c r="F324" s="0" t="n">
        <v>627</v>
      </c>
      <c r="G324" s="0" t="s">
        <v>155</v>
      </c>
      <c r="H324" s="0" t="n">
        <v>10000000</v>
      </c>
      <c r="I324" s="0" t="n">
        <v>-4150.185581</v>
      </c>
      <c r="J324" s="0" t="n">
        <v>75.650296</v>
      </c>
      <c r="K324" s="0" t="n">
        <v>74.610374</v>
      </c>
      <c r="L324" s="0" t="n">
        <v>-0.956181654937725</v>
      </c>
      <c r="M324" s="0" t="n">
        <v>3968.33131713926</v>
      </c>
      <c r="N324" s="0" t="n">
        <v>57.264151</v>
      </c>
      <c r="O324" s="0" t="n">
        <v>0</v>
      </c>
      <c r="P324" s="0" t="n">
        <v>4025.59546813926</v>
      </c>
      <c r="Q324" s="0" t="n">
        <v>-32448.501495</v>
      </c>
      <c r="R324" s="0" t="n">
        <v>-28026.26452</v>
      </c>
      <c r="S324" s="0" t="n">
        <v>4422.236975</v>
      </c>
      <c r="T324" s="0" t="n">
        <v>396.641506860738</v>
      </c>
      <c r="U324" s="0" t="n">
        <v>-32448.501495</v>
      </c>
      <c r="V324" s="0" t="n">
        <v>-28026.26452</v>
      </c>
      <c r="W324" s="0" t="n">
        <v>4422.236975</v>
      </c>
      <c r="X324" s="0" t="n">
        <v>0</v>
      </c>
      <c r="Y324" s="306" t="n">
        <v>-28026.26452</v>
      </c>
      <c r="Z324" s="0" t="n">
        <v>4422.236975</v>
      </c>
    </row>
    <row r="325" customFormat="false" ht="12.75" hidden="false" customHeight="false" outlineLevel="0" collapsed="false">
      <c r="A325" s="0" t="s">
        <v>2</v>
      </c>
      <c r="B325" s="0" t="s">
        <v>157</v>
      </c>
      <c r="C325" s="0" t="s">
        <v>394</v>
      </c>
      <c r="D325" s="0" t="s">
        <v>184</v>
      </c>
      <c r="E325" s="0" t="n">
        <v>1538</v>
      </c>
      <c r="F325" s="0" t="n">
        <v>585</v>
      </c>
      <c r="G325" s="0" t="s">
        <v>155</v>
      </c>
      <c r="H325" s="0" t="n">
        <v>10000000</v>
      </c>
      <c r="I325" s="0" t="n">
        <v>-4152.818124</v>
      </c>
      <c r="J325" s="0" t="n">
        <v>105.479844</v>
      </c>
      <c r="K325" s="0" t="n">
        <v>103.781611</v>
      </c>
      <c r="L325" s="0" t="n">
        <v>-1.59420022356333</v>
      </c>
      <c r="M325" s="0" t="n">
        <v>6620.42358169867</v>
      </c>
      <c r="N325" s="0" t="n">
        <v>67.129299</v>
      </c>
      <c r="O325" s="0" t="n">
        <v>0</v>
      </c>
      <c r="P325" s="0" t="n">
        <v>6687.55288069867</v>
      </c>
      <c r="Q325" s="0" t="n">
        <v>-127857.784849</v>
      </c>
      <c r="R325" s="0" t="n">
        <v>-120688.019947</v>
      </c>
      <c r="S325" s="0" t="n">
        <v>7169.76490200001</v>
      </c>
      <c r="T325" s="0" t="n">
        <v>482.212021301345</v>
      </c>
      <c r="U325" s="0" t="n">
        <v>-127857.784849</v>
      </c>
      <c r="V325" s="0" t="n">
        <v>-120688.019947</v>
      </c>
      <c r="W325" s="0" t="n">
        <v>7169.76490200001</v>
      </c>
      <c r="X325" s="0" t="n">
        <v>0</v>
      </c>
      <c r="Y325" s="306" t="n">
        <v>-120688.019947</v>
      </c>
      <c r="Z325" s="0" t="n">
        <v>7169.76490200001</v>
      </c>
    </row>
    <row r="326" customFormat="false" ht="12.75" hidden="false" customHeight="false" outlineLevel="0" collapsed="false">
      <c r="A326" s="0" t="s">
        <v>2</v>
      </c>
      <c r="B326" s="0" t="s">
        <v>157</v>
      </c>
      <c r="C326" s="0" t="s">
        <v>398</v>
      </c>
      <c r="D326" s="0" t="s">
        <v>172</v>
      </c>
      <c r="E326" s="0" t="n">
        <v>1539</v>
      </c>
      <c r="F326" s="0" t="n">
        <v>586</v>
      </c>
      <c r="G326" s="0" t="s">
        <v>155</v>
      </c>
      <c r="H326" s="0" t="n">
        <v>10000000</v>
      </c>
      <c r="I326" s="0" t="n">
        <v>-4144.596146</v>
      </c>
      <c r="J326" s="0" t="n">
        <v>89.649477</v>
      </c>
      <c r="K326" s="0" t="n">
        <v>88.605592</v>
      </c>
      <c r="L326" s="0" t="n">
        <v>-0.927351550201922</v>
      </c>
      <c r="M326" s="0" t="n">
        <v>3843.49766095401</v>
      </c>
      <c r="N326" s="0" t="n">
        <v>56.712802</v>
      </c>
      <c r="O326" s="0" t="n">
        <v>0</v>
      </c>
      <c r="P326" s="0" t="n">
        <v>3900.21046295401</v>
      </c>
      <c r="Q326" s="0" t="n">
        <v>-103885.087409</v>
      </c>
      <c r="R326" s="0" t="n">
        <v>-99448.523045</v>
      </c>
      <c r="S326" s="0" t="n">
        <v>4436.56436400001</v>
      </c>
      <c r="T326" s="0" t="n">
        <v>536.353901045993</v>
      </c>
      <c r="U326" s="0" t="n">
        <v>-103885.087409</v>
      </c>
      <c r="V326" s="0" t="n">
        <v>-99448.523045</v>
      </c>
      <c r="W326" s="0" t="n">
        <v>4436.56436400001</v>
      </c>
      <c r="X326" s="0" t="n">
        <v>0</v>
      </c>
      <c r="Y326" s="306" t="n">
        <v>-99448.523045</v>
      </c>
      <c r="Z326" s="0" t="n">
        <v>4436.56436400001</v>
      </c>
    </row>
    <row r="327" customFormat="false" ht="12.75" hidden="false" customHeight="false" outlineLevel="0" collapsed="false">
      <c r="A327" s="0" t="s">
        <v>2</v>
      </c>
      <c r="B327" s="0" t="s">
        <v>157</v>
      </c>
      <c r="C327" s="0" t="s">
        <v>401</v>
      </c>
      <c r="D327" s="0" t="s">
        <v>102</v>
      </c>
      <c r="E327" s="0" t="n">
        <v>1540</v>
      </c>
      <c r="F327" s="0" t="n">
        <v>587</v>
      </c>
      <c r="G327" s="0" t="s">
        <v>155</v>
      </c>
      <c r="H327" s="0" t="n">
        <v>10000000</v>
      </c>
      <c r="I327" s="0" t="n">
        <v>-4162.624097</v>
      </c>
      <c r="J327" s="0" t="n">
        <v>86.613197</v>
      </c>
      <c r="K327" s="0" t="n">
        <v>85.309353</v>
      </c>
      <c r="L327" s="0" t="n">
        <v>-1.263696466066</v>
      </c>
      <c r="M327" s="0" t="n">
        <v>5260.29336094006</v>
      </c>
      <c r="N327" s="0" t="n">
        <v>68.335363</v>
      </c>
      <c r="O327" s="0" t="n">
        <v>0</v>
      </c>
      <c r="P327" s="0" t="n">
        <v>5328.62872394006</v>
      </c>
      <c r="Q327" s="0" t="n">
        <v>-27916.09901</v>
      </c>
      <c r="R327" s="0" t="n">
        <v>-22397.07106</v>
      </c>
      <c r="S327" s="0" t="n">
        <v>5519.02795</v>
      </c>
      <c r="T327" s="0" t="n">
        <v>190.399226059944</v>
      </c>
      <c r="U327" s="0" t="n">
        <v>-27916.09901</v>
      </c>
      <c r="V327" s="0" t="n">
        <v>-22397.07106</v>
      </c>
      <c r="W327" s="0" t="n">
        <v>5519.02795</v>
      </c>
      <c r="X327" s="0" t="n">
        <v>0</v>
      </c>
      <c r="Y327" s="306" t="n">
        <v>-22397.07106</v>
      </c>
      <c r="Z327" s="0" t="n">
        <v>5519.02795</v>
      </c>
    </row>
    <row r="328" customFormat="false" ht="12.75" hidden="false" customHeight="false" outlineLevel="0" collapsed="false">
      <c r="A328" s="0" t="s">
        <v>2</v>
      </c>
      <c r="B328" s="0" t="s">
        <v>157</v>
      </c>
      <c r="C328" s="0" t="s">
        <v>402</v>
      </c>
      <c r="D328" s="0" t="s">
        <v>102</v>
      </c>
      <c r="E328" s="0" t="n">
        <v>1541</v>
      </c>
      <c r="F328" s="0" t="n">
        <v>588</v>
      </c>
      <c r="G328" s="0" t="s">
        <v>155</v>
      </c>
      <c r="H328" s="0" t="n">
        <v>10000000</v>
      </c>
      <c r="I328" s="0" t="n">
        <v>-4106.293835</v>
      </c>
      <c r="J328" s="0" t="n">
        <v>71.825161</v>
      </c>
      <c r="K328" s="0" t="n">
        <v>70.527296</v>
      </c>
      <c r="L328" s="0" t="n">
        <v>-1.28505619208404</v>
      </c>
      <c r="M328" s="0" t="n">
        <v>5276.81831918327</v>
      </c>
      <c r="N328" s="0" t="n">
        <v>30.174744</v>
      </c>
      <c r="O328" s="0" t="n">
        <v>0</v>
      </c>
      <c r="P328" s="0" t="n">
        <v>5306.99306318327</v>
      </c>
      <c r="Q328" s="0" t="n">
        <v>-155993.118728</v>
      </c>
      <c r="R328" s="0" t="n">
        <v>-150395.65331</v>
      </c>
      <c r="S328" s="0" t="n">
        <v>5597.46541800001</v>
      </c>
      <c r="T328" s="0" t="n">
        <v>290.472354816733</v>
      </c>
      <c r="U328" s="0" t="n">
        <v>-155993.118728</v>
      </c>
      <c r="V328" s="0" t="n">
        <v>-150395.65331</v>
      </c>
      <c r="W328" s="0" t="n">
        <v>5597.46541800001</v>
      </c>
      <c r="X328" s="0" t="n">
        <v>0</v>
      </c>
      <c r="Y328" s="306" t="n">
        <v>-150395.65331</v>
      </c>
      <c r="Z328" s="0" t="n">
        <v>5597.46541800001</v>
      </c>
    </row>
    <row r="329" customFormat="false" ht="12.75" hidden="false" customHeight="false" outlineLevel="0" collapsed="false">
      <c r="A329" s="0" t="s">
        <v>2</v>
      </c>
      <c r="B329" s="0" t="s">
        <v>157</v>
      </c>
      <c r="C329" s="0" t="s">
        <v>404</v>
      </c>
      <c r="D329" s="0" t="s">
        <v>116</v>
      </c>
      <c r="E329" s="0" t="n">
        <v>1542</v>
      </c>
      <c r="F329" s="0" t="n">
        <v>589</v>
      </c>
      <c r="G329" s="0" t="s">
        <v>155</v>
      </c>
      <c r="H329" s="0" t="n">
        <v>10000000</v>
      </c>
      <c r="I329" s="0" t="n">
        <v>-4180.494658</v>
      </c>
      <c r="J329" s="0" t="n">
        <v>133.469478</v>
      </c>
      <c r="K329" s="0" t="n">
        <v>132.416615</v>
      </c>
      <c r="L329" s="0" t="n">
        <v>-0.846970628884808</v>
      </c>
      <c r="M329" s="0" t="n">
        <v>3540.75618953584</v>
      </c>
      <c r="N329" s="0" t="n">
        <v>93.368465</v>
      </c>
      <c r="O329" s="0" t="n">
        <v>0</v>
      </c>
      <c r="P329" s="0" t="n">
        <v>3634.12465453584</v>
      </c>
      <c r="Q329" s="0" t="n">
        <v>-139055.823005</v>
      </c>
      <c r="R329" s="0" t="n">
        <v>-134632.460423</v>
      </c>
      <c r="S329" s="0" t="n">
        <v>4423.362582</v>
      </c>
      <c r="T329" s="0" t="n">
        <v>789.237927464164</v>
      </c>
      <c r="U329" s="0" t="n">
        <v>-139055.823005</v>
      </c>
      <c r="V329" s="0" t="n">
        <v>-134632.460423</v>
      </c>
      <c r="W329" s="0" t="n">
        <v>4423.362582</v>
      </c>
      <c r="X329" s="0" t="n">
        <v>0</v>
      </c>
      <c r="Y329" s="306" t="n">
        <v>-134632.460423</v>
      </c>
      <c r="Z329" s="0" t="n">
        <v>4423.362582</v>
      </c>
    </row>
    <row r="330" customFormat="false" ht="12.75" hidden="false" customHeight="false" outlineLevel="0" collapsed="false">
      <c r="A330" s="0" t="s">
        <v>2</v>
      </c>
      <c r="B330" s="0" t="s">
        <v>157</v>
      </c>
      <c r="C330" s="0" t="s">
        <v>406</v>
      </c>
      <c r="D330" s="0" t="s">
        <v>150</v>
      </c>
      <c r="E330" s="0" t="n">
        <v>1543</v>
      </c>
      <c r="F330" s="0" t="n">
        <v>590</v>
      </c>
      <c r="G330" s="0" t="s">
        <v>155</v>
      </c>
      <c r="H330" s="0" t="n">
        <v>10000000</v>
      </c>
      <c r="I330" s="0" t="n">
        <v>-4152.95623</v>
      </c>
      <c r="J330" s="0" t="n">
        <v>73.615891</v>
      </c>
      <c r="K330" s="0" t="n">
        <v>74.471462</v>
      </c>
      <c r="L330" s="0" t="n">
        <v>0.975957500463264</v>
      </c>
      <c r="M330" s="0" t="n">
        <v>-4053.10878176414</v>
      </c>
      <c r="N330" s="0" t="n">
        <v>58.52402</v>
      </c>
      <c r="O330" s="0" t="n">
        <v>0</v>
      </c>
      <c r="P330" s="0" t="n">
        <v>-3994.58476176414</v>
      </c>
      <c r="Q330" s="0" t="n">
        <v>-15338.914525</v>
      </c>
      <c r="R330" s="0" t="n">
        <v>-18948.167599</v>
      </c>
      <c r="S330" s="0" t="n">
        <v>-3609.253074</v>
      </c>
      <c r="T330" s="0" t="n">
        <v>385.331687764139</v>
      </c>
      <c r="U330" s="0" t="n">
        <v>-15338.914525</v>
      </c>
      <c r="V330" s="0" t="n">
        <v>-18948.167599</v>
      </c>
      <c r="W330" s="0" t="n">
        <v>-3609.253074</v>
      </c>
      <c r="X330" s="0" t="n">
        <v>0</v>
      </c>
      <c r="Y330" s="306" t="n">
        <v>-18948.167599</v>
      </c>
      <c r="Z330" s="0" t="n">
        <v>-3609.253074</v>
      </c>
    </row>
    <row r="331" customFormat="false" ht="12.75" hidden="false" customHeight="false" outlineLevel="0" collapsed="false">
      <c r="A331" s="0" t="s">
        <v>2</v>
      </c>
      <c r="B331" s="0" t="s">
        <v>157</v>
      </c>
      <c r="C331" s="0" t="s">
        <v>408</v>
      </c>
      <c r="D331" s="0" t="s">
        <v>116</v>
      </c>
      <c r="E331" s="0" t="n">
        <v>1544</v>
      </c>
      <c r="F331" s="0" t="n">
        <v>591</v>
      </c>
      <c r="G331" s="0" t="s">
        <v>155</v>
      </c>
      <c r="H331" s="0" t="n">
        <v>10000000</v>
      </c>
      <c r="I331" s="0" t="n">
        <v>-4146.408241</v>
      </c>
      <c r="J331" s="0" t="n">
        <v>102.531274</v>
      </c>
      <c r="K331" s="0" t="n">
        <v>101.466323</v>
      </c>
      <c r="L331" s="0" t="n">
        <v>-0.926489341069029</v>
      </c>
      <c r="M331" s="0" t="n">
        <v>3841.60303900728</v>
      </c>
      <c r="N331" s="0" t="n">
        <v>62.31602</v>
      </c>
      <c r="O331" s="0" t="n">
        <v>0</v>
      </c>
      <c r="P331" s="0" t="n">
        <v>3903.91905900728</v>
      </c>
      <c r="Q331" s="0" t="n">
        <v>-136347.360396</v>
      </c>
      <c r="R331" s="0" t="n">
        <v>-131835.477544</v>
      </c>
      <c r="S331" s="0" t="n">
        <v>4511.88285200001</v>
      </c>
      <c r="T331" s="0" t="n">
        <v>607.963792992729</v>
      </c>
      <c r="U331" s="0" t="n">
        <v>-136347.360396</v>
      </c>
      <c r="V331" s="0" t="n">
        <v>-131835.477544</v>
      </c>
      <c r="W331" s="0" t="n">
        <v>4511.88285200001</v>
      </c>
      <c r="X331" s="0" t="n">
        <v>0</v>
      </c>
      <c r="Y331" s="306" t="n">
        <v>-131835.477544</v>
      </c>
      <c r="Z331" s="0" t="n">
        <v>4511.88285200001</v>
      </c>
    </row>
    <row r="332" customFormat="false" ht="12.75" hidden="false" customHeight="false" outlineLevel="0" collapsed="false">
      <c r="A332" s="0" t="s">
        <v>2</v>
      </c>
      <c r="B332" s="0" t="s">
        <v>157</v>
      </c>
      <c r="C332" s="0" t="s">
        <v>409</v>
      </c>
      <c r="D332" s="0" t="s">
        <v>172</v>
      </c>
      <c r="E332" s="0" t="n">
        <v>1545</v>
      </c>
      <c r="F332" s="0" t="n">
        <v>592</v>
      </c>
      <c r="G332" s="0" t="s">
        <v>155</v>
      </c>
      <c r="H332" s="0" t="n">
        <v>10000000</v>
      </c>
      <c r="I332" s="0" t="n">
        <v>-4253.561428</v>
      </c>
      <c r="J332" s="0" t="n">
        <v>119.510105</v>
      </c>
      <c r="K332" s="0" t="n">
        <v>120.373995</v>
      </c>
      <c r="L332" s="0" t="n">
        <v>1.03793807120951</v>
      </c>
      <c r="M332" s="0" t="n">
        <v>-4414.93334434951</v>
      </c>
      <c r="N332" s="0" t="n">
        <v>112.744843</v>
      </c>
      <c r="O332" s="0" t="n">
        <v>0</v>
      </c>
      <c r="P332" s="0" t="n">
        <v>-4302.18850134951</v>
      </c>
      <c r="Q332" s="0" t="n">
        <v>2031.856325</v>
      </c>
      <c r="R332" s="0" t="n">
        <v>-1549.559619</v>
      </c>
      <c r="S332" s="0" t="n">
        <v>-3581.415944</v>
      </c>
      <c r="T332" s="0" t="n">
        <v>720.772557349506</v>
      </c>
      <c r="U332" s="0" t="n">
        <v>2031.856325</v>
      </c>
      <c r="V332" s="0" t="n">
        <v>-1549.559619</v>
      </c>
      <c r="W332" s="0" t="n">
        <v>-3581.415944</v>
      </c>
      <c r="X332" s="0" t="n">
        <v>0</v>
      </c>
      <c r="Y332" s="306" t="n">
        <v>-1549.559619</v>
      </c>
      <c r="Z332" s="0" t="n">
        <v>-3581.415944</v>
      </c>
    </row>
    <row r="333" customFormat="false" ht="12.75" hidden="false" customHeight="false" outlineLevel="0" collapsed="false">
      <c r="A333" s="0" t="s">
        <v>2</v>
      </c>
      <c r="B333" s="0" t="s">
        <v>157</v>
      </c>
      <c r="C333" s="0" t="s">
        <v>417</v>
      </c>
      <c r="D333" s="0" t="s">
        <v>102</v>
      </c>
      <c r="E333" s="0" t="n">
        <v>1546</v>
      </c>
      <c r="F333" s="0" t="n">
        <v>593</v>
      </c>
      <c r="G333" s="0" t="s">
        <v>155</v>
      </c>
      <c r="H333" s="0" t="n">
        <v>10000000</v>
      </c>
      <c r="I333" s="0" t="n">
        <v>-4181.813829</v>
      </c>
      <c r="J333" s="0" t="n">
        <v>146.51913</v>
      </c>
      <c r="K333" s="0" t="n">
        <v>147.278659</v>
      </c>
      <c r="L333" s="0" t="n">
        <v>0.913654286403324</v>
      </c>
      <c r="M333" s="0" t="n">
        <v>-3820.73212980655</v>
      </c>
      <c r="N333" s="0" t="n">
        <v>94.735736</v>
      </c>
      <c r="O333" s="0" t="n">
        <v>0</v>
      </c>
      <c r="P333" s="0" t="n">
        <v>-3725.99639380655</v>
      </c>
      <c r="Q333" s="0" t="n">
        <v>-200065.593141</v>
      </c>
      <c r="R333" s="0" t="n">
        <v>-202924.325366</v>
      </c>
      <c r="S333" s="0" t="n">
        <v>-2858.73222500001</v>
      </c>
      <c r="T333" s="0" t="n">
        <v>867.264168806533</v>
      </c>
      <c r="U333" s="0" t="n">
        <v>-200065.593141</v>
      </c>
      <c r="V333" s="0" t="n">
        <v>-202924.325366</v>
      </c>
      <c r="W333" s="0" t="n">
        <v>-2858.73222500001</v>
      </c>
      <c r="X333" s="0" t="n">
        <v>0</v>
      </c>
      <c r="Y333" s="306" t="n">
        <v>-202924.325366</v>
      </c>
      <c r="Z333" s="0" t="n">
        <v>-2858.73222500001</v>
      </c>
    </row>
    <row r="334" customFormat="false" ht="12.75" hidden="false" customHeight="false" outlineLevel="0" collapsed="false">
      <c r="A334" s="0" t="s">
        <v>2</v>
      </c>
      <c r="B334" s="0" t="s">
        <v>157</v>
      </c>
      <c r="C334" s="0" t="s">
        <v>291</v>
      </c>
      <c r="D334" s="0" t="s">
        <v>150</v>
      </c>
      <c r="E334" s="0" t="n">
        <v>1547</v>
      </c>
      <c r="F334" s="0" t="n">
        <v>594</v>
      </c>
      <c r="G334" s="0" t="s">
        <v>155</v>
      </c>
      <c r="H334" s="0" t="n">
        <v>10000000</v>
      </c>
      <c r="I334" s="0" t="n">
        <v>-4187.405278</v>
      </c>
      <c r="J334" s="0" t="n">
        <v>84.57187</v>
      </c>
      <c r="K334" s="0" t="n">
        <v>83.276209</v>
      </c>
      <c r="L334" s="0" t="n">
        <v>-1.24363184669613</v>
      </c>
      <c r="M334" s="0" t="n">
        <v>5207.59055874424</v>
      </c>
      <c r="N334" s="0" t="n">
        <v>74.376831</v>
      </c>
      <c r="O334" s="0" t="n">
        <v>0</v>
      </c>
      <c r="P334" s="0" t="n">
        <v>5281.96738974424</v>
      </c>
      <c r="Q334" s="0" t="n">
        <v>6026.084482</v>
      </c>
      <c r="R334" s="0" t="n">
        <v>11485.80953</v>
      </c>
      <c r="S334" s="0" t="n">
        <v>5459.725048</v>
      </c>
      <c r="T334" s="0" t="n">
        <v>177.757658255758</v>
      </c>
      <c r="U334" s="0" t="n">
        <v>6026.084482</v>
      </c>
      <c r="V334" s="0" t="n">
        <v>11485.80953</v>
      </c>
      <c r="W334" s="0" t="n">
        <v>5459.725048</v>
      </c>
      <c r="X334" s="0" t="n">
        <v>0</v>
      </c>
      <c r="Y334" s="306" t="n">
        <v>11485.80953</v>
      </c>
      <c r="Z334" s="0" t="n">
        <v>5459.725048</v>
      </c>
    </row>
    <row r="335" customFormat="false" ht="12.75" hidden="false" customHeight="false" outlineLevel="0" collapsed="false">
      <c r="A335" s="0" t="s">
        <v>2</v>
      </c>
      <c r="B335" s="0" t="s">
        <v>157</v>
      </c>
      <c r="C335" s="0" t="s">
        <v>337</v>
      </c>
      <c r="D335" s="0" t="s">
        <v>172</v>
      </c>
      <c r="E335" s="0" t="n">
        <v>1548</v>
      </c>
      <c r="F335" s="0" t="n">
        <v>595</v>
      </c>
      <c r="G335" s="0" t="s">
        <v>155</v>
      </c>
      <c r="H335" s="0" t="n">
        <v>10000000</v>
      </c>
      <c r="I335" s="0" t="n">
        <v>-4280.563643</v>
      </c>
      <c r="J335" s="0" t="n">
        <v>139.388712</v>
      </c>
      <c r="K335" s="0" t="n">
        <v>140.232979</v>
      </c>
      <c r="L335" s="0" t="n">
        <v>1.02929579082934</v>
      </c>
      <c r="M335" s="0" t="n">
        <v>-4405.966140117</v>
      </c>
      <c r="N335" s="0" t="n">
        <v>149.998039</v>
      </c>
      <c r="O335" s="0" t="n">
        <v>0</v>
      </c>
      <c r="P335" s="0" t="n">
        <v>-4255.968101117</v>
      </c>
      <c r="Q335" s="0" t="n">
        <v>85195.660697</v>
      </c>
      <c r="R335" s="0" t="n">
        <v>81623.4989</v>
      </c>
      <c r="S335" s="0" t="n">
        <v>-3572.16179699999</v>
      </c>
      <c r="T335" s="0" t="n">
        <v>683.806304117008</v>
      </c>
      <c r="U335" s="0" t="n">
        <v>85195.660697</v>
      </c>
      <c r="V335" s="0" t="n">
        <v>81623.4989</v>
      </c>
      <c r="W335" s="0" t="n">
        <v>-3572.16179699999</v>
      </c>
      <c r="X335" s="0" t="n">
        <v>0</v>
      </c>
      <c r="Y335" s="306" t="n">
        <v>81623.4989</v>
      </c>
      <c r="Z335" s="0" t="n">
        <v>-3572.16179699999</v>
      </c>
    </row>
    <row r="336" customFormat="false" ht="12.75" hidden="false" customHeight="false" outlineLevel="0" collapsed="false">
      <c r="A336" s="0" t="s">
        <v>2</v>
      </c>
      <c r="B336" s="0" t="s">
        <v>157</v>
      </c>
      <c r="C336" s="0" t="s">
        <v>407</v>
      </c>
      <c r="D336" s="0" t="s">
        <v>172</v>
      </c>
      <c r="E336" s="0" t="n">
        <v>1549</v>
      </c>
      <c r="F336" s="0" t="n">
        <v>628</v>
      </c>
      <c r="G336" s="0" t="s">
        <v>155</v>
      </c>
      <c r="H336" s="0" t="n">
        <v>10000000</v>
      </c>
      <c r="I336" s="0" t="n">
        <v>-4260.844887</v>
      </c>
      <c r="J336" s="0" t="n">
        <v>140.538355</v>
      </c>
      <c r="K336" s="0" t="n">
        <v>141.363751</v>
      </c>
      <c r="L336" s="0" t="n">
        <v>0.974050109603967</v>
      </c>
      <c r="M336" s="0" t="n">
        <v>-4150.27642918785</v>
      </c>
      <c r="N336" s="0" t="n">
        <v>125.82939</v>
      </c>
      <c r="O336" s="0" t="n">
        <v>0</v>
      </c>
      <c r="P336" s="0" t="n">
        <v>-4024.44703918785</v>
      </c>
      <c r="Q336" s="0" t="n">
        <v>-43154.770456</v>
      </c>
      <c r="R336" s="0" t="n">
        <v>-46486.447673</v>
      </c>
      <c r="S336" s="0" t="n">
        <v>-3331.677217</v>
      </c>
      <c r="T336" s="0" t="n">
        <v>692.769822187849</v>
      </c>
      <c r="U336" s="0" t="n">
        <v>-43154.770456</v>
      </c>
      <c r="V336" s="0" t="n">
        <v>-46486.447673</v>
      </c>
      <c r="W336" s="0" t="n">
        <v>-3331.677217</v>
      </c>
      <c r="X336" s="0" t="n">
        <v>0</v>
      </c>
      <c r="Y336" s="306" t="n">
        <v>-46486.447673</v>
      </c>
      <c r="Z336" s="0" t="n">
        <v>-3331.677217</v>
      </c>
    </row>
    <row r="337" customFormat="false" ht="12.75" hidden="false" customHeight="false" outlineLevel="0" collapsed="false">
      <c r="A337" s="0" t="s">
        <v>2</v>
      </c>
      <c r="B337" s="0" t="s">
        <v>157</v>
      </c>
      <c r="C337" s="0" t="s">
        <v>296</v>
      </c>
      <c r="D337" s="0" t="s">
        <v>102</v>
      </c>
      <c r="E337" s="0" t="n">
        <v>1550</v>
      </c>
      <c r="F337" s="0" t="n">
        <v>596</v>
      </c>
      <c r="G337" s="0" t="s">
        <v>155</v>
      </c>
      <c r="H337" s="0" t="n">
        <v>10000000</v>
      </c>
      <c r="I337" s="0" t="n">
        <v>-4274.252427</v>
      </c>
      <c r="J337" s="0" t="n">
        <v>133.379782</v>
      </c>
      <c r="K337" s="0" t="n">
        <v>132.06546</v>
      </c>
      <c r="L337" s="0" t="n">
        <v>-1.16873457039829</v>
      </c>
      <c r="M337" s="0" t="n">
        <v>4995.46657404367</v>
      </c>
      <c r="N337" s="0" t="n">
        <v>147.580344</v>
      </c>
      <c r="O337" s="0" t="n">
        <v>0</v>
      </c>
      <c r="P337" s="0" t="n">
        <v>5143.04691804367</v>
      </c>
      <c r="Q337" s="0" t="n">
        <v>110524.875351</v>
      </c>
      <c r="R337" s="0" t="n">
        <v>115907.263196</v>
      </c>
      <c r="S337" s="0" t="n">
        <v>5382.38784500001</v>
      </c>
      <c r="T337" s="0" t="n">
        <v>239.340926956334</v>
      </c>
      <c r="U337" s="0" t="n">
        <v>110524.875351</v>
      </c>
      <c r="V337" s="0" t="n">
        <v>115907.263196</v>
      </c>
      <c r="W337" s="0" t="n">
        <v>5382.38784500001</v>
      </c>
      <c r="X337" s="0" t="n">
        <v>0</v>
      </c>
      <c r="Y337" s="306" t="n">
        <v>115907.263196</v>
      </c>
      <c r="Z337" s="0" t="n">
        <v>5382.38784500001</v>
      </c>
    </row>
    <row r="338" customFormat="false" ht="12.75" hidden="false" customHeight="false" outlineLevel="0" collapsed="false">
      <c r="A338" s="0" t="s">
        <v>2</v>
      </c>
      <c r="B338" s="0" t="s">
        <v>157</v>
      </c>
      <c r="C338" s="0" t="s">
        <v>251</v>
      </c>
      <c r="D338" s="0" t="s">
        <v>116</v>
      </c>
      <c r="E338" s="0" t="n">
        <v>1551</v>
      </c>
      <c r="F338" s="0" t="n">
        <v>597</v>
      </c>
      <c r="G338" s="0" t="s">
        <v>155</v>
      </c>
      <c r="H338" s="0" t="n">
        <v>10000000</v>
      </c>
      <c r="I338" s="0" t="n">
        <v>-4242.036526</v>
      </c>
      <c r="J338" s="0" t="n">
        <v>135.51767</v>
      </c>
      <c r="K338" s="0" t="n">
        <v>136.36385</v>
      </c>
      <c r="L338" s="0" t="n">
        <v>1.01462304867679</v>
      </c>
      <c r="M338" s="0" t="n">
        <v>-4304.06803260843</v>
      </c>
      <c r="N338" s="0" t="n">
        <v>111.438371</v>
      </c>
      <c r="O338" s="0" t="n">
        <v>0</v>
      </c>
      <c r="P338" s="0" t="n">
        <v>-4192.62966160843</v>
      </c>
      <c r="Q338" s="0" t="n">
        <v>-84068.221745</v>
      </c>
      <c r="R338" s="0" t="n">
        <v>-87446.703404</v>
      </c>
      <c r="S338" s="0" t="n">
        <v>-3378.481659</v>
      </c>
      <c r="T338" s="0" t="n">
        <v>814.148002608436</v>
      </c>
      <c r="U338" s="0" t="n">
        <v>-84068.221745</v>
      </c>
      <c r="V338" s="0" t="n">
        <v>-87446.703404</v>
      </c>
      <c r="W338" s="0" t="n">
        <v>-3378.481659</v>
      </c>
      <c r="X338" s="0" t="n">
        <v>0</v>
      </c>
      <c r="Y338" s="306" t="n">
        <v>-87446.703404</v>
      </c>
      <c r="Z338" s="0" t="n">
        <v>-3378.481659</v>
      </c>
    </row>
    <row r="339" customFormat="false" ht="12.75" hidden="false" customHeight="false" outlineLevel="0" collapsed="false">
      <c r="A339" s="0" t="s">
        <v>2</v>
      </c>
      <c r="B339" s="0" t="s">
        <v>157</v>
      </c>
      <c r="C339" s="0" t="s">
        <v>159</v>
      </c>
      <c r="D339" s="0" t="s">
        <v>116</v>
      </c>
      <c r="E339" s="0" t="n">
        <v>1552</v>
      </c>
      <c r="F339" s="0" t="n">
        <v>598</v>
      </c>
      <c r="G339" s="0" t="s">
        <v>155</v>
      </c>
      <c r="H339" s="0" t="n">
        <v>10000000</v>
      </c>
      <c r="I339" s="0" t="n">
        <v>-4115.256236</v>
      </c>
      <c r="J339" s="0" t="n">
        <v>59.687085</v>
      </c>
      <c r="K339" s="0" t="n">
        <v>58.647355</v>
      </c>
      <c r="L339" s="0" t="n">
        <v>-0.992731950231957</v>
      </c>
      <c r="M339" s="0" t="n">
        <v>4085.3463488685</v>
      </c>
      <c r="N339" s="0" t="n">
        <v>37.410697</v>
      </c>
      <c r="O339" s="0" t="n">
        <v>0</v>
      </c>
      <c r="P339" s="0" t="n">
        <v>4122.7570458685</v>
      </c>
      <c r="Q339" s="0" t="n">
        <v>-58511.381138</v>
      </c>
      <c r="R339" s="0" t="n">
        <v>-54040.023373</v>
      </c>
      <c r="S339" s="0" t="n">
        <v>4471.35776499999</v>
      </c>
      <c r="T339" s="0" t="n">
        <v>348.60071913149</v>
      </c>
      <c r="U339" s="0" t="n">
        <v>-58511.381138</v>
      </c>
      <c r="V339" s="0" t="n">
        <v>-54040.023373</v>
      </c>
      <c r="W339" s="0" t="n">
        <v>4471.35776499999</v>
      </c>
      <c r="X339" s="0" t="n">
        <v>0</v>
      </c>
      <c r="Y339" s="306" t="n">
        <v>-54040.023373</v>
      </c>
      <c r="Z339" s="0" t="n">
        <v>4471.35776499999</v>
      </c>
    </row>
    <row r="340" customFormat="false" ht="12.75" hidden="false" customHeight="false" outlineLevel="0" collapsed="false">
      <c r="A340" s="0" t="s">
        <v>2</v>
      </c>
      <c r="B340" s="0" t="s">
        <v>157</v>
      </c>
      <c r="C340" s="0" t="s">
        <v>162</v>
      </c>
      <c r="D340" s="0" t="s">
        <v>163</v>
      </c>
      <c r="E340" s="0" t="n">
        <v>1553</v>
      </c>
      <c r="F340" s="0" t="n">
        <v>599</v>
      </c>
      <c r="G340" s="0" t="s">
        <v>155</v>
      </c>
      <c r="H340" s="0" t="n">
        <v>10000000</v>
      </c>
      <c r="I340" s="0" t="n">
        <v>-4100.960549</v>
      </c>
      <c r="J340" s="0" t="n">
        <v>27.844761</v>
      </c>
      <c r="K340" s="0" t="n">
        <v>26.791876</v>
      </c>
      <c r="L340" s="0" t="n">
        <v>-1.06995529220847</v>
      </c>
      <c r="M340" s="0" t="n">
        <v>4387.84444254071</v>
      </c>
      <c r="N340" s="0" t="n">
        <v>14.268757</v>
      </c>
      <c r="O340" s="0" t="n">
        <v>0</v>
      </c>
      <c r="P340" s="0" t="n">
        <v>4402.11319954071</v>
      </c>
      <c r="Q340" s="0" t="n">
        <v>-42385.496597</v>
      </c>
      <c r="R340" s="0" t="n">
        <v>-37830.614318</v>
      </c>
      <c r="S340" s="0" t="n">
        <v>4554.882279</v>
      </c>
      <c r="T340" s="0" t="n">
        <v>152.769079459291</v>
      </c>
      <c r="U340" s="0" t="n">
        <v>-42385.496597</v>
      </c>
      <c r="V340" s="0" t="n">
        <v>-37830.614318</v>
      </c>
      <c r="W340" s="0" t="n">
        <v>4554.882279</v>
      </c>
      <c r="X340" s="0" t="n">
        <v>0</v>
      </c>
      <c r="Y340" s="306" t="n">
        <v>-37830.614318</v>
      </c>
      <c r="Z340" s="0" t="n">
        <v>4554.882279</v>
      </c>
    </row>
    <row r="341" customFormat="false" ht="12.75" hidden="false" customHeight="false" outlineLevel="0" collapsed="false">
      <c r="A341" s="0" t="s">
        <v>2</v>
      </c>
      <c r="B341" s="0" t="s">
        <v>157</v>
      </c>
      <c r="C341" s="0" t="s">
        <v>233</v>
      </c>
      <c r="D341" s="0" t="s">
        <v>102</v>
      </c>
      <c r="E341" s="0" t="n">
        <v>1554</v>
      </c>
      <c r="F341" s="0" t="n">
        <v>600</v>
      </c>
      <c r="G341" s="0" t="s">
        <v>155</v>
      </c>
      <c r="H341" s="0" t="n">
        <v>10000000</v>
      </c>
      <c r="I341" s="0" t="n">
        <v>-4094.027108</v>
      </c>
      <c r="J341" s="0" t="n">
        <v>20.88088</v>
      </c>
      <c r="K341" s="0" t="n">
        <v>19.835605</v>
      </c>
      <c r="L341" s="0" t="n">
        <v>-1.07438250833024</v>
      </c>
      <c r="M341" s="0" t="n">
        <v>4398.55111346505</v>
      </c>
      <c r="N341" s="0" t="n">
        <v>9.452178</v>
      </c>
      <c r="O341" s="0" t="n">
        <v>0</v>
      </c>
      <c r="P341" s="0" t="n">
        <v>4408.00329146505</v>
      </c>
      <c r="Q341" s="0" t="n">
        <v>-38359.646481</v>
      </c>
      <c r="R341" s="0" t="n">
        <v>-33825.052901</v>
      </c>
      <c r="S341" s="0" t="n">
        <v>4534.59358</v>
      </c>
      <c r="T341" s="0" t="n">
        <v>126.590288534951</v>
      </c>
      <c r="U341" s="0" t="n">
        <v>-38359.646481</v>
      </c>
      <c r="V341" s="0" t="n">
        <v>-33825.052901</v>
      </c>
      <c r="W341" s="0" t="n">
        <v>4534.59358</v>
      </c>
      <c r="X341" s="0" t="n">
        <v>0</v>
      </c>
      <c r="Y341" s="306" t="n">
        <v>-33825.052901</v>
      </c>
      <c r="Z341" s="0" t="n">
        <v>4534.59358</v>
      </c>
    </row>
    <row r="342" customFormat="false" ht="12.75" hidden="false" customHeight="false" outlineLevel="0" collapsed="false">
      <c r="A342" s="0" t="s">
        <v>2</v>
      </c>
      <c r="B342" s="0" t="s">
        <v>157</v>
      </c>
      <c r="C342" s="0" t="s">
        <v>242</v>
      </c>
      <c r="D342" s="0" t="s">
        <v>102</v>
      </c>
      <c r="E342" s="0" t="n">
        <v>1555</v>
      </c>
      <c r="F342" s="0" t="n">
        <v>601</v>
      </c>
      <c r="G342" s="0" t="s">
        <v>155</v>
      </c>
      <c r="H342" s="0" t="n">
        <v>10000000</v>
      </c>
      <c r="I342" s="0" t="n">
        <v>-4170.338534</v>
      </c>
      <c r="J342" s="0" t="n">
        <v>42.774263</v>
      </c>
      <c r="K342" s="0" t="n">
        <v>41.485942</v>
      </c>
      <c r="L342" s="0" t="n">
        <v>-1.33099800872685</v>
      </c>
      <c r="M342" s="0" t="n">
        <v>5550.71228447084</v>
      </c>
      <c r="N342" s="0" t="n">
        <v>58.62847</v>
      </c>
      <c r="O342" s="0" t="n">
        <v>0</v>
      </c>
      <c r="P342" s="0" t="n">
        <v>5609.34075447084</v>
      </c>
      <c r="Q342" s="0" t="n">
        <v>138158.729614</v>
      </c>
      <c r="R342" s="0" t="n">
        <v>143581.276824</v>
      </c>
      <c r="S342" s="0" t="n">
        <v>5422.54720999999</v>
      </c>
      <c r="T342" s="0" t="n">
        <v>-186.793544470846</v>
      </c>
      <c r="U342" s="0" t="n">
        <v>138158.729614</v>
      </c>
      <c r="V342" s="0" t="n">
        <v>143581.276824</v>
      </c>
      <c r="W342" s="0" t="n">
        <v>5422.54720999999</v>
      </c>
      <c r="X342" s="0" t="n">
        <v>0</v>
      </c>
      <c r="Y342" s="306" t="n">
        <v>143581.276824</v>
      </c>
      <c r="Z342" s="0" t="n">
        <v>5422.54720999999</v>
      </c>
    </row>
    <row r="343" customFormat="false" ht="12.75" hidden="false" customHeight="false" outlineLevel="0" collapsed="false">
      <c r="A343" s="0" t="s">
        <v>2</v>
      </c>
      <c r="B343" s="0" t="s">
        <v>157</v>
      </c>
      <c r="C343" s="0" t="s">
        <v>244</v>
      </c>
      <c r="D343" s="0" t="s">
        <v>172</v>
      </c>
      <c r="E343" s="0" t="n">
        <v>1556</v>
      </c>
      <c r="F343" s="0" t="n">
        <v>602</v>
      </c>
      <c r="G343" s="0" t="s">
        <v>155</v>
      </c>
      <c r="H343" s="0" t="n">
        <v>10000000</v>
      </c>
      <c r="I343" s="0" t="n">
        <v>-4365.635898</v>
      </c>
      <c r="J343" s="0" t="n">
        <v>240.364389</v>
      </c>
      <c r="K343" s="0" t="n">
        <v>241.206745</v>
      </c>
      <c r="L343" s="0" t="n">
        <v>1.10550927120437</v>
      </c>
      <c r="M343" s="0" t="n">
        <v>-4826.25095994162</v>
      </c>
      <c r="N343" s="0" t="n">
        <v>240.30007</v>
      </c>
      <c r="O343" s="0" t="n">
        <v>0</v>
      </c>
      <c r="P343" s="0" t="n">
        <v>-4585.95088994162</v>
      </c>
      <c r="Q343" s="0" t="n">
        <v>-100341.810801</v>
      </c>
      <c r="R343" s="0" t="n">
        <v>-103572.077971</v>
      </c>
      <c r="S343" s="0" t="n">
        <v>-3230.26717000001</v>
      </c>
      <c r="T343" s="0" t="n">
        <v>1355.68371994161</v>
      </c>
      <c r="U343" s="0" t="n">
        <v>-100341.810801</v>
      </c>
      <c r="V343" s="0" t="n">
        <v>-103572.077971</v>
      </c>
      <c r="W343" s="0" t="n">
        <v>-3230.26717000001</v>
      </c>
      <c r="X343" s="0" t="n">
        <v>0</v>
      </c>
      <c r="Y343" s="306" t="n">
        <v>-103572.077971</v>
      </c>
      <c r="Z343" s="0" t="n">
        <v>-3230.26717000001</v>
      </c>
    </row>
    <row r="344" customFormat="false" ht="12.75" hidden="false" customHeight="false" outlineLevel="0" collapsed="false">
      <c r="A344" s="0" t="s">
        <v>2</v>
      </c>
      <c r="B344" s="0" t="s">
        <v>157</v>
      </c>
      <c r="C344" s="0" t="s">
        <v>253</v>
      </c>
      <c r="D344" s="0" t="s">
        <v>102</v>
      </c>
      <c r="E344" s="0" t="n">
        <v>1557</v>
      </c>
      <c r="F344" s="0" t="n">
        <v>603</v>
      </c>
      <c r="G344" s="0" t="s">
        <v>155</v>
      </c>
      <c r="H344" s="0" t="n">
        <v>10000000</v>
      </c>
      <c r="I344" s="0" t="n">
        <v>-4170.852567</v>
      </c>
      <c r="J344" s="0" t="n">
        <v>82.634323</v>
      </c>
      <c r="K344" s="0" t="n">
        <v>81.585268</v>
      </c>
      <c r="L344" s="0" t="n">
        <v>-0.944517011978612</v>
      </c>
      <c r="M344" s="0" t="n">
        <v>3939.44120398616</v>
      </c>
      <c r="N344" s="0" t="n">
        <v>64.808245</v>
      </c>
      <c r="O344" s="0" t="n">
        <v>0</v>
      </c>
      <c r="P344" s="0" t="n">
        <v>4004.24944898616</v>
      </c>
      <c r="Q344" s="0" t="n">
        <v>-32195.778381</v>
      </c>
      <c r="R344" s="0" t="n">
        <v>-27762.484145</v>
      </c>
      <c r="S344" s="0" t="n">
        <v>4433.294236</v>
      </c>
      <c r="T344" s="0" t="n">
        <v>429.044787013837</v>
      </c>
      <c r="U344" s="0" t="n">
        <v>-32195.778381</v>
      </c>
      <c r="V344" s="0" t="n">
        <v>-27762.484145</v>
      </c>
      <c r="W344" s="0" t="n">
        <v>4433.294236</v>
      </c>
      <c r="X344" s="0" t="n">
        <v>0</v>
      </c>
      <c r="Y344" s="306" t="n">
        <v>-27762.484145</v>
      </c>
      <c r="Z344" s="0" t="n">
        <v>4433.294236</v>
      </c>
    </row>
    <row r="345" customFormat="false" ht="12.75" hidden="false" customHeight="false" outlineLevel="0" collapsed="false">
      <c r="A345" s="0" t="s">
        <v>2</v>
      </c>
      <c r="B345" s="0" t="s">
        <v>157</v>
      </c>
      <c r="C345" s="0" t="s">
        <v>295</v>
      </c>
      <c r="D345" s="0" t="s">
        <v>102</v>
      </c>
      <c r="E345" s="0" t="n">
        <v>1558</v>
      </c>
      <c r="F345" s="0" t="n">
        <v>604</v>
      </c>
      <c r="G345" s="0" t="s">
        <v>155</v>
      </c>
      <c r="H345" s="0" t="n">
        <v>10000000</v>
      </c>
      <c r="I345" s="0" t="n">
        <v>-4183.634266</v>
      </c>
      <c r="J345" s="0" t="n">
        <v>118.520095</v>
      </c>
      <c r="K345" s="0" t="n">
        <v>119.367172</v>
      </c>
      <c r="L345" s="0" t="n">
        <v>1.00114958321157</v>
      </c>
      <c r="M345" s="0" t="n">
        <v>-4188.44370171554</v>
      </c>
      <c r="N345" s="0" t="n">
        <v>99.015772</v>
      </c>
      <c r="O345" s="0" t="n">
        <v>0</v>
      </c>
      <c r="P345" s="0" t="n">
        <v>-4089.42792971554</v>
      </c>
      <c r="Q345" s="0" t="n">
        <v>-27298.084622</v>
      </c>
      <c r="R345" s="0" t="n">
        <v>-30812.429991</v>
      </c>
      <c r="S345" s="0" t="n">
        <v>-3514.345369</v>
      </c>
      <c r="T345" s="0" t="n">
        <v>575.08256071554</v>
      </c>
      <c r="U345" s="0" t="n">
        <v>-27298.084622</v>
      </c>
      <c r="V345" s="0" t="n">
        <v>-30812.429991</v>
      </c>
      <c r="W345" s="0" t="n">
        <v>-3514.345369</v>
      </c>
      <c r="X345" s="0" t="n">
        <v>0</v>
      </c>
      <c r="Y345" s="306" t="n">
        <v>-30812.429991</v>
      </c>
      <c r="Z345" s="0" t="n">
        <v>-3514.345369</v>
      </c>
    </row>
    <row r="346" customFormat="false" ht="12.75" hidden="false" customHeight="false" outlineLevel="0" collapsed="false">
      <c r="A346" s="0" t="s">
        <v>2</v>
      </c>
      <c r="B346" s="0" t="s">
        <v>157</v>
      </c>
      <c r="C346" s="0" t="s">
        <v>299</v>
      </c>
      <c r="D346" s="0" t="s">
        <v>116</v>
      </c>
      <c r="E346" s="0" t="n">
        <v>1559</v>
      </c>
      <c r="F346" s="0" t="n">
        <v>605</v>
      </c>
      <c r="G346" s="0" t="s">
        <v>155</v>
      </c>
      <c r="H346" s="0" t="n">
        <v>10000000</v>
      </c>
      <c r="I346" s="0" t="n">
        <v>-4501.845584</v>
      </c>
      <c r="J346" s="0" t="n">
        <v>289.122637</v>
      </c>
      <c r="K346" s="0" t="n">
        <v>289.829142</v>
      </c>
      <c r="L346" s="0" t="n">
        <v>0.942193371303451</v>
      </c>
      <c r="M346" s="0" t="n">
        <v>-4241.60906787651</v>
      </c>
      <c r="N346" s="0" t="n">
        <v>351.700317</v>
      </c>
      <c r="O346" s="0" t="n">
        <v>0</v>
      </c>
      <c r="P346" s="0" t="n">
        <v>-3889.90875087651</v>
      </c>
      <c r="Q346" s="0" t="n">
        <v>41696.099124</v>
      </c>
      <c r="R346" s="0" t="n">
        <v>38951.576456</v>
      </c>
      <c r="S346" s="0" t="n">
        <v>-2744.522668</v>
      </c>
      <c r="T346" s="0" t="n">
        <v>1145.38608287652</v>
      </c>
      <c r="U346" s="0" t="n">
        <v>41696.099124</v>
      </c>
      <c r="V346" s="0" t="n">
        <v>38951.576456</v>
      </c>
      <c r="W346" s="0" t="n">
        <v>-2744.522668</v>
      </c>
      <c r="X346" s="0" t="n">
        <v>0</v>
      </c>
      <c r="Y346" s="306" t="n">
        <v>38951.576456</v>
      </c>
      <c r="Z346" s="0" t="n">
        <v>-2744.522668</v>
      </c>
    </row>
    <row r="347" customFormat="false" ht="12.75" hidden="false" customHeight="false" outlineLevel="0" collapsed="false">
      <c r="A347" s="0" t="s">
        <v>2</v>
      </c>
      <c r="B347" s="0" t="s">
        <v>157</v>
      </c>
      <c r="C347" s="0" t="s">
        <v>306</v>
      </c>
      <c r="D347" s="0" t="s">
        <v>116</v>
      </c>
      <c r="E347" s="0" t="n">
        <v>1560</v>
      </c>
      <c r="F347" s="0" t="n">
        <v>606</v>
      </c>
      <c r="G347" s="0" t="s">
        <v>155</v>
      </c>
      <c r="H347" s="0" t="n">
        <v>10000000</v>
      </c>
      <c r="I347" s="0" t="n">
        <v>-4116.289542</v>
      </c>
      <c r="J347" s="0" t="n">
        <v>26.852067</v>
      </c>
      <c r="K347" s="0" t="n">
        <v>25.185992</v>
      </c>
      <c r="L347" s="0" t="n">
        <v>-1.73424091483252</v>
      </c>
      <c r="M347" s="0" t="n">
        <v>7138.63774103361</v>
      </c>
      <c r="N347" s="0" t="n">
        <v>18.886084</v>
      </c>
      <c r="O347" s="0" t="n">
        <v>0</v>
      </c>
      <c r="P347" s="0" t="n">
        <v>7157.52382503361</v>
      </c>
      <c r="Q347" s="0" t="n">
        <v>-12275.368614</v>
      </c>
      <c r="R347" s="0" t="n">
        <v>-5103.113542</v>
      </c>
      <c r="S347" s="0" t="n">
        <v>7172.255072</v>
      </c>
      <c r="T347" s="0" t="n">
        <v>14.7312469663939</v>
      </c>
      <c r="U347" s="0" t="n">
        <v>-12275.368614</v>
      </c>
      <c r="V347" s="0" t="n">
        <v>-5103.113542</v>
      </c>
      <c r="W347" s="0" t="n">
        <v>7172.255072</v>
      </c>
      <c r="X347" s="0" t="n">
        <v>0</v>
      </c>
      <c r="Y347" s="306" t="n">
        <v>-5103.113542</v>
      </c>
      <c r="Z347" s="0" t="n">
        <v>7172.255072</v>
      </c>
    </row>
    <row r="348" customFormat="false" ht="12.75" hidden="false" customHeight="false" outlineLevel="0" collapsed="false">
      <c r="A348" s="0" t="s">
        <v>2</v>
      </c>
      <c r="B348" s="0" t="s">
        <v>157</v>
      </c>
      <c r="C348" s="0" t="s">
        <v>200</v>
      </c>
      <c r="D348" s="0" t="s">
        <v>102</v>
      </c>
      <c r="E348" s="0" t="n">
        <v>1561</v>
      </c>
      <c r="F348" s="0" t="n">
        <v>607</v>
      </c>
      <c r="G348" s="0" t="s">
        <v>155</v>
      </c>
      <c r="H348" s="0" t="n">
        <v>10000000</v>
      </c>
      <c r="I348" s="0" t="n">
        <v>-4173.275743</v>
      </c>
      <c r="J348" s="0" t="n">
        <v>93.590895</v>
      </c>
      <c r="K348" s="0" t="n">
        <v>92.277129</v>
      </c>
      <c r="L348" s="0" t="n">
        <v>-1.2510743695063</v>
      </c>
      <c r="M348" s="0" t="n">
        <v>5221.07831894968</v>
      </c>
      <c r="N348" s="0" t="n">
        <v>70.317817</v>
      </c>
      <c r="O348" s="0" t="n">
        <v>0</v>
      </c>
      <c r="P348" s="0" t="n">
        <v>5291.39613594968</v>
      </c>
      <c r="Q348" s="0" t="n">
        <v>-57021.77882</v>
      </c>
      <c r="R348" s="0" t="n">
        <v>-51477.284723</v>
      </c>
      <c r="S348" s="0" t="n">
        <v>5544.494097</v>
      </c>
      <c r="T348" s="0" t="n">
        <v>253.097961050324</v>
      </c>
      <c r="U348" s="0" t="n">
        <v>-57021.77882</v>
      </c>
      <c r="V348" s="0" t="n">
        <v>-51477.284723</v>
      </c>
      <c r="W348" s="0" t="n">
        <v>5544.494097</v>
      </c>
      <c r="X348" s="0" t="n">
        <v>0</v>
      </c>
      <c r="Y348" s="306" t="n">
        <v>-51477.284723</v>
      </c>
      <c r="Z348" s="0" t="n">
        <v>5544.494097</v>
      </c>
    </row>
    <row r="349" customFormat="false" ht="12.75" hidden="false" customHeight="false" outlineLevel="0" collapsed="false">
      <c r="A349" s="0" t="s">
        <v>2</v>
      </c>
      <c r="B349" s="0" t="s">
        <v>157</v>
      </c>
      <c r="C349" s="0" t="s">
        <v>332</v>
      </c>
      <c r="D349" s="0" t="s">
        <v>116</v>
      </c>
      <c r="E349" s="0" t="n">
        <v>1562</v>
      </c>
      <c r="F349" s="0" t="n">
        <v>608</v>
      </c>
      <c r="G349" s="0" t="s">
        <v>155</v>
      </c>
      <c r="H349" s="0" t="n">
        <v>10000000</v>
      </c>
      <c r="I349" s="0" t="n">
        <v>-4172.79985</v>
      </c>
      <c r="J349" s="0" t="n">
        <v>93.620657</v>
      </c>
      <c r="K349" s="0" t="n">
        <v>92.570875</v>
      </c>
      <c r="L349" s="0" t="n">
        <v>-0.922858242793514</v>
      </c>
      <c r="M349" s="0" t="n">
        <v>3850.90273710004</v>
      </c>
      <c r="N349" s="0" t="n">
        <v>68.948681</v>
      </c>
      <c r="O349" s="0" t="n">
        <v>0</v>
      </c>
      <c r="P349" s="0" t="n">
        <v>3919.85141810004</v>
      </c>
      <c r="Q349" s="0" t="n">
        <v>-65539.046645</v>
      </c>
      <c r="R349" s="0" t="n">
        <v>-61114.91952</v>
      </c>
      <c r="S349" s="0" t="n">
        <v>4424.12712499999</v>
      </c>
      <c r="T349" s="0" t="n">
        <v>504.275706899952</v>
      </c>
      <c r="U349" s="0" t="n">
        <v>-65539.046645</v>
      </c>
      <c r="V349" s="0" t="n">
        <v>-61114.91952</v>
      </c>
      <c r="W349" s="0" t="n">
        <v>4424.12712499999</v>
      </c>
      <c r="X349" s="0" t="n">
        <v>0</v>
      </c>
      <c r="Y349" s="306" t="n">
        <v>-61114.91952</v>
      </c>
      <c r="Z349" s="0" t="n">
        <v>4424.12712499999</v>
      </c>
    </row>
    <row r="350" customFormat="false" ht="12.75" hidden="false" customHeight="false" outlineLevel="0" collapsed="false">
      <c r="A350" s="0" t="s">
        <v>2</v>
      </c>
      <c r="B350" s="0" t="s">
        <v>157</v>
      </c>
      <c r="C350" s="0" t="s">
        <v>334</v>
      </c>
      <c r="D350" s="0" t="s">
        <v>116</v>
      </c>
      <c r="E350" s="0" t="n">
        <v>1563</v>
      </c>
      <c r="F350" s="0" t="n">
        <v>609</v>
      </c>
      <c r="G350" s="0" t="s">
        <v>155</v>
      </c>
      <c r="H350" s="0" t="n">
        <v>10000000</v>
      </c>
      <c r="I350" s="0" t="n">
        <v>-4134.629499</v>
      </c>
      <c r="J350" s="0" t="n">
        <v>86.617486</v>
      </c>
      <c r="K350" s="0" t="n">
        <v>85.572152</v>
      </c>
      <c r="L350" s="0" t="n">
        <v>-0.943928440436757</v>
      </c>
      <c r="M350" s="0" t="n">
        <v>3902.79437477488</v>
      </c>
      <c r="N350" s="0" t="n">
        <v>55.48843</v>
      </c>
      <c r="O350" s="0" t="n">
        <v>0</v>
      </c>
      <c r="P350" s="0" t="n">
        <v>3958.28280477488</v>
      </c>
      <c r="Q350" s="0" t="n">
        <v>-91498.611118</v>
      </c>
      <c r="R350" s="0" t="n">
        <v>-87035.559203</v>
      </c>
      <c r="S350" s="0" t="n">
        <v>4463.051915</v>
      </c>
      <c r="T350" s="0" t="n">
        <v>504.769110225123</v>
      </c>
      <c r="U350" s="0" t="n">
        <v>-91498.611118</v>
      </c>
      <c r="V350" s="0" t="n">
        <v>-87035.559203</v>
      </c>
      <c r="W350" s="0" t="n">
        <v>4463.051915</v>
      </c>
      <c r="X350" s="0" t="n">
        <v>0</v>
      </c>
      <c r="Y350" s="306" t="n">
        <v>-87035.559203</v>
      </c>
      <c r="Z350" s="0" t="n">
        <v>4463.051915</v>
      </c>
    </row>
    <row r="351" customFormat="false" ht="12.75" hidden="false" customHeight="false" outlineLevel="0" collapsed="false">
      <c r="A351" s="0" t="s">
        <v>2</v>
      </c>
      <c r="B351" s="0" t="s">
        <v>157</v>
      </c>
      <c r="C351" s="0" t="s">
        <v>335</v>
      </c>
      <c r="D351" s="0" t="s">
        <v>172</v>
      </c>
      <c r="E351" s="0" t="n">
        <v>1564</v>
      </c>
      <c r="F351" s="0" t="n">
        <v>610</v>
      </c>
      <c r="G351" s="0" t="s">
        <v>155</v>
      </c>
      <c r="H351" s="0" t="n">
        <v>10000000</v>
      </c>
      <c r="I351" s="0" t="n">
        <v>-4414.215568</v>
      </c>
      <c r="J351" s="0" t="n">
        <v>362.121492</v>
      </c>
      <c r="K351" s="0" t="n">
        <v>360.021867</v>
      </c>
      <c r="L351" s="0" t="n">
        <v>-1.43541340760032</v>
      </c>
      <c r="M351" s="0" t="n">
        <v>6336.22421034525</v>
      </c>
      <c r="N351" s="0" t="n">
        <v>390.72099</v>
      </c>
      <c r="O351" s="0" t="n">
        <v>0</v>
      </c>
      <c r="P351" s="0" t="n">
        <v>6726.94520034525</v>
      </c>
      <c r="Q351" s="0" t="n">
        <v>-122849.415413</v>
      </c>
      <c r="R351" s="0" t="n">
        <v>-114773.288468</v>
      </c>
      <c r="S351" s="0" t="n">
        <v>8076.126945</v>
      </c>
      <c r="T351" s="0" t="n">
        <v>1349.18174465475</v>
      </c>
      <c r="U351" s="0" t="n">
        <v>-122849.415413</v>
      </c>
      <c r="V351" s="0" t="n">
        <v>-114773.288468</v>
      </c>
      <c r="W351" s="0" t="n">
        <v>8076.126945</v>
      </c>
      <c r="X351" s="0" t="n">
        <v>0</v>
      </c>
      <c r="Y351" s="306" t="n">
        <v>-114773.288468</v>
      </c>
      <c r="Z351" s="0" t="n">
        <v>8076.126945</v>
      </c>
    </row>
    <row r="352" customFormat="false" ht="12.75" hidden="false" customHeight="false" outlineLevel="0" collapsed="false">
      <c r="A352" s="0" t="s">
        <v>2</v>
      </c>
      <c r="B352" s="0" t="s">
        <v>157</v>
      </c>
      <c r="C352" s="0" t="s">
        <v>336</v>
      </c>
      <c r="D352" s="0" t="s">
        <v>260</v>
      </c>
      <c r="E352" s="0" t="n">
        <v>1565</v>
      </c>
      <c r="F352" s="0" t="n">
        <v>611</v>
      </c>
      <c r="G352" s="0" t="s">
        <v>155</v>
      </c>
      <c r="H352" s="0" t="n">
        <v>10000000</v>
      </c>
      <c r="I352" s="0" t="n">
        <v>-4118.301015</v>
      </c>
      <c r="J352" s="0" t="n">
        <v>33.811597</v>
      </c>
      <c r="K352" s="0" t="n">
        <v>33.797997</v>
      </c>
      <c r="L352" s="0" t="n">
        <v>0.0363848762825186</v>
      </c>
      <c r="M352" s="0" t="n">
        <v>-149.843872924946</v>
      </c>
      <c r="N352" s="0" t="n">
        <v>23.750777</v>
      </c>
      <c r="O352" s="0" t="n">
        <v>0</v>
      </c>
      <c r="P352" s="0" t="n">
        <v>-126.093095924946</v>
      </c>
      <c r="Q352" s="0" t="n">
        <v>-16370.357973</v>
      </c>
      <c r="R352" s="0" t="n">
        <v>-16295.677698</v>
      </c>
      <c r="S352" s="0" t="n">
        <v>74.6802750000006</v>
      </c>
      <c r="T352" s="0" t="n">
        <v>200.773370924946</v>
      </c>
      <c r="U352" s="0" t="n">
        <v>-16370.357973</v>
      </c>
      <c r="V352" s="0" t="n">
        <v>-16295.677698</v>
      </c>
      <c r="W352" s="0" t="n">
        <v>74.6802750000006</v>
      </c>
      <c r="X352" s="0" t="n">
        <v>0</v>
      </c>
      <c r="Y352" s="306" t="n">
        <v>-16295.677698</v>
      </c>
      <c r="Z352" s="0" t="n">
        <v>74.6802750000006</v>
      </c>
    </row>
    <row r="353" customFormat="false" ht="12.75" hidden="false" customHeight="false" outlineLevel="0" collapsed="false">
      <c r="A353" s="0" t="s">
        <v>2</v>
      </c>
      <c r="B353" s="0" t="s">
        <v>157</v>
      </c>
      <c r="C353" s="0" t="s">
        <v>339</v>
      </c>
      <c r="D353" s="0" t="s">
        <v>116</v>
      </c>
      <c r="E353" s="0" t="n">
        <v>1566</v>
      </c>
      <c r="F353" s="0" t="n">
        <v>612</v>
      </c>
      <c r="G353" s="0" t="s">
        <v>155</v>
      </c>
      <c r="H353" s="0" t="n">
        <v>10000000</v>
      </c>
      <c r="I353" s="0" t="n">
        <v>-4088.409766</v>
      </c>
      <c r="J353" s="0" t="n">
        <v>304.745008</v>
      </c>
      <c r="K353" s="0" t="n">
        <v>303.584379</v>
      </c>
      <c r="L353" s="0" t="n">
        <v>-0.642321232760608</v>
      </c>
      <c r="M353" s="0" t="n">
        <v>2626.07240092763</v>
      </c>
      <c r="N353" s="0" t="n">
        <v>94.540557</v>
      </c>
      <c r="O353" s="0" t="n">
        <v>0</v>
      </c>
      <c r="P353" s="0" t="n">
        <v>2720.61295792763</v>
      </c>
      <c r="Q353" s="0" t="n">
        <v>-873795.826819</v>
      </c>
      <c r="R353" s="0" t="n">
        <v>-868994.737686</v>
      </c>
      <c r="S353" s="0" t="n">
        <v>4801.089133</v>
      </c>
      <c r="T353" s="0" t="n">
        <v>2080.47617507237</v>
      </c>
      <c r="U353" s="0" t="n">
        <v>-873795.826819</v>
      </c>
      <c r="V353" s="0" t="n">
        <v>-868994.737686</v>
      </c>
      <c r="W353" s="0" t="n">
        <v>4801.089133</v>
      </c>
      <c r="X353" s="0" t="n">
        <v>0</v>
      </c>
      <c r="Y353" s="306" t="n">
        <v>-868994.737686</v>
      </c>
      <c r="Z353" s="0" t="n">
        <v>4801.089133</v>
      </c>
    </row>
    <row r="354" customFormat="false" ht="12.75" hidden="false" customHeight="false" outlineLevel="0" collapsed="false">
      <c r="A354" s="0" t="s">
        <v>2</v>
      </c>
      <c r="B354" s="0" t="s">
        <v>157</v>
      </c>
      <c r="C354" s="0" t="s">
        <v>342</v>
      </c>
      <c r="D354" s="0" t="s">
        <v>102</v>
      </c>
      <c r="E354" s="0" t="n">
        <v>1567</v>
      </c>
      <c r="F354" s="0" t="n">
        <v>613</v>
      </c>
      <c r="G354" s="0" t="s">
        <v>155</v>
      </c>
      <c r="H354" s="0" t="n">
        <v>10000000</v>
      </c>
      <c r="I354" s="0" t="n">
        <v>-4146.38066</v>
      </c>
      <c r="J354" s="0" t="n">
        <v>53.720579</v>
      </c>
      <c r="K354" s="0" t="n">
        <v>52.434968</v>
      </c>
      <c r="L354" s="0" t="n">
        <v>-1.30679389662951</v>
      </c>
      <c r="M354" s="0" t="n">
        <v>5418.46493959065</v>
      </c>
      <c r="N354" s="0" t="n">
        <v>51.971714</v>
      </c>
      <c r="O354" s="0" t="n">
        <v>0</v>
      </c>
      <c r="P354" s="0" t="n">
        <v>5470.43665359065</v>
      </c>
      <c r="Q354" s="0" t="n">
        <v>48292.244892</v>
      </c>
      <c r="R354" s="0" t="n">
        <v>53757.837987</v>
      </c>
      <c r="S354" s="0" t="n">
        <v>5465.593095</v>
      </c>
      <c r="T354" s="0" t="n">
        <v>-4.8435585906509</v>
      </c>
      <c r="U354" s="0" t="n">
        <v>48292.244892</v>
      </c>
      <c r="V354" s="0" t="n">
        <v>53757.837987</v>
      </c>
      <c r="W354" s="0" t="n">
        <v>5465.593095</v>
      </c>
      <c r="X354" s="0" t="n">
        <v>0</v>
      </c>
      <c r="Y354" s="306" t="n">
        <v>53757.837987</v>
      </c>
      <c r="Z354" s="0" t="n">
        <v>5465.593095</v>
      </c>
    </row>
    <row r="355" customFormat="false" ht="12.75" hidden="false" customHeight="false" outlineLevel="0" collapsed="false">
      <c r="A355" s="0" t="s">
        <v>2</v>
      </c>
      <c r="B355" s="0" t="s">
        <v>157</v>
      </c>
      <c r="C355" s="0" t="s">
        <v>357</v>
      </c>
      <c r="D355" s="0" t="s">
        <v>116</v>
      </c>
      <c r="E355" s="0" t="n">
        <v>1568</v>
      </c>
      <c r="F355" s="0" t="n">
        <v>614</v>
      </c>
      <c r="G355" s="0" t="s">
        <v>155</v>
      </c>
      <c r="H355" s="0" t="n">
        <v>10000000</v>
      </c>
      <c r="I355" s="0" t="n">
        <v>-4252.868294</v>
      </c>
      <c r="J355" s="0" t="n">
        <v>112.600383</v>
      </c>
      <c r="K355" s="0" t="n">
        <v>111.531085</v>
      </c>
      <c r="L355" s="0" t="n">
        <v>-0.899857382970839</v>
      </c>
      <c r="M355" s="0" t="n">
        <v>3826.9749331585</v>
      </c>
      <c r="N355" s="0" t="n">
        <v>106.686423</v>
      </c>
      <c r="O355" s="0" t="n">
        <v>0</v>
      </c>
      <c r="P355" s="0" t="n">
        <v>3933.6613561585</v>
      </c>
      <c r="Q355" s="0" t="n">
        <v>9920.958042</v>
      </c>
      <c r="R355" s="0" t="n">
        <v>14338.785254</v>
      </c>
      <c r="S355" s="0" t="n">
        <v>4417.827212</v>
      </c>
      <c r="T355" s="0" t="n">
        <v>484.165855841502</v>
      </c>
      <c r="U355" s="0" t="n">
        <v>9920.958042</v>
      </c>
      <c r="V355" s="0" t="n">
        <v>14338.785254</v>
      </c>
      <c r="W355" s="0" t="n">
        <v>4417.827212</v>
      </c>
      <c r="X355" s="0" t="n">
        <v>0</v>
      </c>
      <c r="Y355" s="306" t="n">
        <v>14338.785254</v>
      </c>
      <c r="Z355" s="0" t="n">
        <v>4417.827212</v>
      </c>
    </row>
    <row r="356" customFormat="false" ht="12.75" hidden="false" customHeight="false" outlineLevel="0" collapsed="false">
      <c r="A356" s="0" t="s">
        <v>2</v>
      </c>
      <c r="B356" s="0" t="s">
        <v>157</v>
      </c>
      <c r="C356" s="0" t="s">
        <v>377</v>
      </c>
      <c r="D356" s="0" t="s">
        <v>163</v>
      </c>
      <c r="E356" s="0" t="n">
        <v>1569</v>
      </c>
      <c r="F356" s="0" t="n">
        <v>615</v>
      </c>
      <c r="G356" s="0" t="s">
        <v>155</v>
      </c>
      <c r="H356" s="0" t="n">
        <v>10000000</v>
      </c>
      <c r="I356" s="0" t="n">
        <v>-4103.700542</v>
      </c>
      <c r="J356" s="0" t="n">
        <v>17.894312</v>
      </c>
      <c r="K356" s="0" t="n">
        <v>16.849201</v>
      </c>
      <c r="L356" s="0" t="n">
        <v>-1.08046265545302</v>
      </c>
      <c r="M356" s="0" t="n">
        <v>4433.89518479333</v>
      </c>
      <c r="N356" s="0" t="n">
        <v>13.748781</v>
      </c>
      <c r="O356" s="0" t="n">
        <v>0</v>
      </c>
      <c r="P356" s="0" t="n">
        <v>4447.64396579333</v>
      </c>
      <c r="Q356" s="0" t="n">
        <v>457.228553</v>
      </c>
      <c r="R356" s="0" t="n">
        <v>4975.585253</v>
      </c>
      <c r="S356" s="0" t="n">
        <v>4518.3567</v>
      </c>
      <c r="T356" s="0" t="n">
        <v>70.7127342066751</v>
      </c>
      <c r="U356" s="0" t="n">
        <v>457.228553</v>
      </c>
      <c r="V356" s="0" t="n">
        <v>4975.585253</v>
      </c>
      <c r="W356" s="0" t="n">
        <v>4518.3567</v>
      </c>
      <c r="X356" s="0" t="n">
        <v>0</v>
      </c>
      <c r="Y356" s="306" t="n">
        <v>4975.585253</v>
      </c>
      <c r="Z356" s="0" t="n">
        <v>4518.3567</v>
      </c>
    </row>
    <row r="357" customFormat="false" ht="12.75" hidden="false" customHeight="false" outlineLevel="0" collapsed="false">
      <c r="A357" s="0" t="s">
        <v>2</v>
      </c>
      <c r="B357" s="0" t="s">
        <v>157</v>
      </c>
      <c r="C357" s="0" t="s">
        <v>385</v>
      </c>
      <c r="D357" s="0" t="s">
        <v>116</v>
      </c>
      <c r="E357" s="0" t="n">
        <v>1570</v>
      </c>
      <c r="F357" s="0" t="n">
        <v>616</v>
      </c>
      <c r="G357" s="0" t="s">
        <v>155</v>
      </c>
      <c r="H357" s="0" t="n">
        <v>10000000</v>
      </c>
      <c r="I357" s="0" t="n">
        <v>-4146.296814</v>
      </c>
      <c r="J357" s="0" t="n">
        <v>390.053567</v>
      </c>
      <c r="K357" s="0" t="n">
        <v>390.836127</v>
      </c>
      <c r="L357" s="0" t="n">
        <v>1.21592576820399</v>
      </c>
      <c r="M357" s="0" t="n">
        <v>-5041.5891387647</v>
      </c>
      <c r="N357" s="0" t="n">
        <v>187.943479</v>
      </c>
      <c r="O357" s="0" t="n">
        <v>0</v>
      </c>
      <c r="P357" s="0" t="n">
        <v>-4853.6456597647</v>
      </c>
      <c r="Q357" s="0" t="n">
        <v>-915031.72285</v>
      </c>
      <c r="R357" s="0" t="n">
        <v>-917171.56679</v>
      </c>
      <c r="S357" s="0" t="n">
        <v>-2139.84393999993</v>
      </c>
      <c r="T357" s="0" t="n">
        <v>2713.80171976477</v>
      </c>
      <c r="U357" s="0" t="n">
        <v>-915031.72285</v>
      </c>
      <c r="V357" s="0" t="n">
        <v>-917171.56679</v>
      </c>
      <c r="W357" s="0" t="n">
        <v>-2139.84393999993</v>
      </c>
      <c r="X357" s="0" t="n">
        <v>0</v>
      </c>
      <c r="Y357" s="306" t="n">
        <v>-917171.56679</v>
      </c>
      <c r="Z357" s="0" t="n">
        <v>-2139.84393999993</v>
      </c>
    </row>
    <row r="358" customFormat="false" ht="12.75" hidden="false" customHeight="false" outlineLevel="0" collapsed="false">
      <c r="A358" s="0" t="s">
        <v>2</v>
      </c>
      <c r="B358" s="0" t="s">
        <v>157</v>
      </c>
      <c r="C358" s="0" t="s">
        <v>388</v>
      </c>
      <c r="D358" s="0" t="s">
        <v>116</v>
      </c>
      <c r="E358" s="0" t="n">
        <v>1571</v>
      </c>
      <c r="F358" s="0" t="n">
        <v>617</v>
      </c>
      <c r="G358" s="0" t="s">
        <v>155</v>
      </c>
      <c r="H358" s="0" t="n">
        <v>10000000</v>
      </c>
      <c r="I358" s="0" t="n">
        <v>-4215.668845</v>
      </c>
      <c r="J358" s="0" t="n">
        <v>99.527564</v>
      </c>
      <c r="K358" s="0" t="n">
        <v>98.462341</v>
      </c>
      <c r="L358" s="0" t="n">
        <v>-0.922539000190678</v>
      </c>
      <c r="M358" s="0" t="n">
        <v>3889.11892140129</v>
      </c>
      <c r="N358" s="0" t="n">
        <v>88.124811</v>
      </c>
      <c r="O358" s="0" t="n">
        <v>0</v>
      </c>
      <c r="P358" s="0" t="n">
        <v>3977.24373240129</v>
      </c>
      <c r="Q358" s="0" t="n">
        <v>-6378.400444</v>
      </c>
      <c r="R358" s="0" t="n">
        <v>-1930.013886</v>
      </c>
      <c r="S358" s="0" t="n">
        <v>4448.386558</v>
      </c>
      <c r="T358" s="0" t="n">
        <v>471.142825598711</v>
      </c>
      <c r="U358" s="0" t="n">
        <v>-6378.400444</v>
      </c>
      <c r="V358" s="0" t="n">
        <v>-1930.013886</v>
      </c>
      <c r="W358" s="0" t="n">
        <v>4448.386558</v>
      </c>
      <c r="X358" s="0" t="n">
        <v>0</v>
      </c>
      <c r="Y358" s="306" t="n">
        <v>-1930.013886</v>
      </c>
      <c r="Z358" s="0" t="n">
        <v>4448.386558</v>
      </c>
    </row>
    <row r="359" customFormat="false" ht="12.75" hidden="false" customHeight="false" outlineLevel="0" collapsed="false">
      <c r="A359" s="0" t="s">
        <v>2</v>
      </c>
      <c r="B359" s="0" t="s">
        <v>157</v>
      </c>
      <c r="C359" s="0" t="s">
        <v>392</v>
      </c>
      <c r="D359" s="0" t="s">
        <v>116</v>
      </c>
      <c r="E359" s="0" t="n">
        <v>1572</v>
      </c>
      <c r="F359" s="0" t="n">
        <v>618</v>
      </c>
      <c r="G359" s="0" t="s">
        <v>155</v>
      </c>
      <c r="H359" s="0" t="n">
        <v>10000000</v>
      </c>
      <c r="I359" s="0" t="n">
        <v>-4169.191383</v>
      </c>
      <c r="J359" s="0" t="n">
        <v>97.568202</v>
      </c>
      <c r="K359" s="0" t="n">
        <v>96.509084</v>
      </c>
      <c r="L359" s="0" t="n">
        <v>-0.911503820869913</v>
      </c>
      <c r="M359" s="0" t="n">
        <v>3800.23387554242</v>
      </c>
      <c r="N359" s="0" t="n">
        <v>63.584734</v>
      </c>
      <c r="O359" s="0" t="n">
        <v>0</v>
      </c>
      <c r="P359" s="0" t="n">
        <v>3863.81860954242</v>
      </c>
      <c r="Q359" s="0" t="n">
        <v>-115146.634042</v>
      </c>
      <c r="R359" s="0" t="n">
        <v>-110695.119539</v>
      </c>
      <c r="S359" s="0" t="n">
        <v>4451.514503</v>
      </c>
      <c r="T359" s="0" t="n">
        <v>587.695893457581</v>
      </c>
      <c r="U359" s="0" t="n">
        <v>-115146.634042</v>
      </c>
      <c r="V359" s="0" t="n">
        <v>-110695.119539</v>
      </c>
      <c r="W359" s="0" t="n">
        <v>4451.514503</v>
      </c>
      <c r="X359" s="0" t="n">
        <v>0</v>
      </c>
      <c r="Y359" s="306" t="n">
        <v>-110695.119539</v>
      </c>
      <c r="Z359" s="0" t="n">
        <v>4451.514503</v>
      </c>
    </row>
    <row r="360" customFormat="false" ht="12.75" hidden="false" customHeight="false" outlineLevel="0" collapsed="false">
      <c r="A360" s="0" t="s">
        <v>2</v>
      </c>
      <c r="B360" s="0" t="s">
        <v>157</v>
      </c>
      <c r="C360" s="0" t="s">
        <v>397</v>
      </c>
      <c r="D360" s="0" t="s">
        <v>163</v>
      </c>
      <c r="E360" s="0" t="n">
        <v>1573</v>
      </c>
      <c r="F360" s="0" t="n">
        <v>619</v>
      </c>
      <c r="G360" s="0" t="s">
        <v>155</v>
      </c>
      <c r="H360" s="0" t="n">
        <v>10000000</v>
      </c>
      <c r="I360" s="0" t="n">
        <v>-4128.094007</v>
      </c>
      <c r="J360" s="0" t="n">
        <v>33.814168</v>
      </c>
      <c r="K360" s="0" t="n">
        <v>32.757961</v>
      </c>
      <c r="L360" s="0" t="n">
        <v>-1.05748846650443</v>
      </c>
      <c r="M360" s="0" t="n">
        <v>4365.41180104857</v>
      </c>
      <c r="N360" s="0" t="n">
        <v>25.497109</v>
      </c>
      <c r="O360" s="0" t="n">
        <v>0</v>
      </c>
      <c r="P360" s="0" t="n">
        <v>4390.90891004857</v>
      </c>
      <c r="Q360" s="0" t="n">
        <v>-7782.242895</v>
      </c>
      <c r="R360" s="0" t="n">
        <v>-3249.727606</v>
      </c>
      <c r="S360" s="0" t="n">
        <v>4532.515289</v>
      </c>
      <c r="T360" s="0" t="n">
        <v>141.606378951429</v>
      </c>
      <c r="U360" s="0" t="n">
        <v>-7782.242895</v>
      </c>
      <c r="V360" s="0" t="n">
        <v>-3249.727606</v>
      </c>
      <c r="W360" s="0" t="n">
        <v>4532.515289</v>
      </c>
      <c r="X360" s="0" t="n">
        <v>0</v>
      </c>
      <c r="Y360" s="306" t="n">
        <v>-3249.727606</v>
      </c>
      <c r="Z360" s="0" t="n">
        <v>4532.515289</v>
      </c>
    </row>
    <row r="361" customFormat="false" ht="12.75" hidden="false" customHeight="false" outlineLevel="0" collapsed="false">
      <c r="A361" s="0" t="s">
        <v>2</v>
      </c>
      <c r="B361" s="0" t="s">
        <v>157</v>
      </c>
      <c r="C361" s="0" t="s">
        <v>411</v>
      </c>
      <c r="D361" s="0" t="s">
        <v>116</v>
      </c>
      <c r="E361" s="0" t="n">
        <v>1574</v>
      </c>
      <c r="F361" s="0" t="n">
        <v>620</v>
      </c>
      <c r="G361" s="0" t="s">
        <v>155</v>
      </c>
      <c r="H361" s="0" t="n">
        <v>10000000</v>
      </c>
      <c r="I361" s="0" t="n">
        <v>-4146.992885</v>
      </c>
      <c r="J361" s="0" t="n">
        <v>67.619857</v>
      </c>
      <c r="K361" s="0" t="n">
        <v>68.435524</v>
      </c>
      <c r="L361" s="0" t="n">
        <v>0.927358322350981</v>
      </c>
      <c r="M361" s="0" t="n">
        <v>-3845.74836463505</v>
      </c>
      <c r="N361" s="0" t="n">
        <v>50.420647</v>
      </c>
      <c r="O361" s="0" t="n">
        <v>0</v>
      </c>
      <c r="P361" s="0" t="n">
        <v>-3795.32771763505</v>
      </c>
      <c r="Q361" s="0" t="n">
        <v>-32455.680083</v>
      </c>
      <c r="R361" s="0" t="n">
        <v>-35880.227388</v>
      </c>
      <c r="S361" s="0" t="n">
        <v>-3424.547305</v>
      </c>
      <c r="T361" s="0" t="n">
        <v>370.780412635052</v>
      </c>
      <c r="U361" s="0" t="n">
        <v>-32455.680083</v>
      </c>
      <c r="V361" s="0" t="n">
        <v>-35880.227388</v>
      </c>
      <c r="W361" s="0" t="n">
        <v>-3424.547305</v>
      </c>
      <c r="X361" s="0" t="n">
        <v>0</v>
      </c>
      <c r="Y361" s="306" t="n">
        <v>-35880.227388</v>
      </c>
      <c r="Z361" s="0" t="n">
        <v>-3424.547305</v>
      </c>
    </row>
    <row r="362" customFormat="false" ht="12.75" hidden="false" customHeight="false" outlineLevel="0" collapsed="false">
      <c r="A362" s="0" t="s">
        <v>2</v>
      </c>
      <c r="B362" s="0" t="s">
        <v>157</v>
      </c>
      <c r="C362" s="0" t="s">
        <v>254</v>
      </c>
      <c r="D362" s="0" t="s">
        <v>150</v>
      </c>
      <c r="E362" s="0" t="n">
        <v>1575</v>
      </c>
      <c r="F362" s="0" t="n">
        <v>621</v>
      </c>
      <c r="G362" s="0" t="s">
        <v>155</v>
      </c>
      <c r="H362" s="0" t="n">
        <v>10000000</v>
      </c>
      <c r="I362" s="0" t="n">
        <v>-4169.980416</v>
      </c>
      <c r="J362" s="0" t="n">
        <v>79.625497</v>
      </c>
      <c r="K362" s="0" t="n">
        <v>78.32581</v>
      </c>
      <c r="L362" s="0" t="n">
        <v>-1.26238973334882</v>
      </c>
      <c r="M362" s="0" t="n">
        <v>5264.14046542403</v>
      </c>
      <c r="N362" s="0" t="n">
        <v>63.498983</v>
      </c>
      <c r="O362" s="0" t="n">
        <v>0</v>
      </c>
      <c r="P362" s="0" t="n">
        <v>5327.63944842403</v>
      </c>
      <c r="Q362" s="0" t="n">
        <v>-23744.443623</v>
      </c>
      <c r="R362" s="0" t="n">
        <v>-18246.943692</v>
      </c>
      <c r="S362" s="0" t="n">
        <v>5497.499931</v>
      </c>
      <c r="T362" s="0" t="n">
        <v>169.860482575973</v>
      </c>
      <c r="U362" s="0" t="n">
        <v>-23744.443623</v>
      </c>
      <c r="V362" s="0" t="n">
        <v>-18246.943692</v>
      </c>
      <c r="W362" s="0" t="n">
        <v>5497.499931</v>
      </c>
      <c r="X362" s="0" t="n">
        <v>0</v>
      </c>
      <c r="Y362" s="306" t="n">
        <v>-18246.943692</v>
      </c>
      <c r="Z362" s="0" t="n">
        <v>5497.499931</v>
      </c>
    </row>
    <row r="363" customFormat="false" ht="12.75" hidden="false" customHeight="false" outlineLevel="0" collapsed="false">
      <c r="A363" s="0" t="s">
        <v>2</v>
      </c>
      <c r="B363" s="0" t="s">
        <v>157</v>
      </c>
      <c r="C363" s="0" t="s">
        <v>246</v>
      </c>
      <c r="D363" s="0" t="s">
        <v>172</v>
      </c>
      <c r="E363" s="0" t="n">
        <v>1576</v>
      </c>
      <c r="F363" s="0" t="n">
        <v>622</v>
      </c>
      <c r="G363" s="0" t="s">
        <v>155</v>
      </c>
      <c r="H363" s="0" t="n">
        <v>10000000</v>
      </c>
      <c r="I363" s="0" t="n">
        <v>-4332.03172</v>
      </c>
      <c r="J363" s="0" t="n">
        <v>63.967318</v>
      </c>
      <c r="K363" s="0" t="n">
        <v>64.766099</v>
      </c>
      <c r="L363" s="0" t="n">
        <v>0.900496550158273</v>
      </c>
      <c r="M363" s="0" t="n">
        <v>-3900.97961903621</v>
      </c>
      <c r="N363" s="0" t="n">
        <v>137.770017</v>
      </c>
      <c r="O363" s="0" t="n">
        <v>0</v>
      </c>
      <c r="P363" s="0" t="n">
        <v>-3763.20960203621</v>
      </c>
      <c r="Q363" s="0" t="n">
        <v>441946.29614</v>
      </c>
      <c r="R363" s="0" t="n">
        <v>437942.492186</v>
      </c>
      <c r="S363" s="0" t="n">
        <v>-4003.803954</v>
      </c>
      <c r="T363" s="0" t="n">
        <v>-240.594351963791</v>
      </c>
      <c r="U363" s="0" t="n">
        <v>441946.29614</v>
      </c>
      <c r="V363" s="0" t="n">
        <v>437942.492186</v>
      </c>
      <c r="W363" s="0" t="n">
        <v>-4003.803954</v>
      </c>
      <c r="X363" s="0" t="n">
        <v>0</v>
      </c>
      <c r="Y363" s="306" t="n">
        <v>437942.492186</v>
      </c>
      <c r="Z363" s="0" t="n">
        <v>-4003.803954</v>
      </c>
    </row>
    <row r="364" customFormat="false" ht="12.75" hidden="false" customHeight="false" outlineLevel="0" collapsed="false">
      <c r="A364" s="0" t="s">
        <v>2</v>
      </c>
      <c r="B364" s="0" t="s">
        <v>157</v>
      </c>
      <c r="C364" s="0" t="s">
        <v>372</v>
      </c>
      <c r="D364" s="0" t="s">
        <v>150</v>
      </c>
      <c r="E364" s="0" t="n">
        <v>1577</v>
      </c>
      <c r="F364" s="0" t="n">
        <v>623</v>
      </c>
      <c r="G364" s="0" t="s">
        <v>155</v>
      </c>
      <c r="H364" s="0" t="n">
        <v>10000000</v>
      </c>
      <c r="I364" s="0" t="n">
        <v>-4267.294755</v>
      </c>
      <c r="J364" s="0" t="n">
        <v>195.031934</v>
      </c>
      <c r="K364" s="0" t="n">
        <v>195.825376</v>
      </c>
      <c r="L364" s="0" t="n">
        <v>1.0232983862695</v>
      </c>
      <c r="M364" s="0" t="n">
        <v>-4366.71583652779</v>
      </c>
      <c r="N364" s="0" t="n">
        <v>201.711033</v>
      </c>
      <c r="O364" s="0" t="n">
        <v>0</v>
      </c>
      <c r="P364" s="0" t="n">
        <v>-4165.00480352779</v>
      </c>
      <c r="Q364" s="0" t="n">
        <v>61499.333148</v>
      </c>
      <c r="R364" s="0" t="n">
        <v>58180.657369</v>
      </c>
      <c r="S364" s="0" t="n">
        <v>-3318.675779</v>
      </c>
      <c r="T364" s="0" t="n">
        <v>846.329024527796</v>
      </c>
      <c r="U364" s="0" t="n">
        <v>61499.333148</v>
      </c>
      <c r="V364" s="0" t="n">
        <v>58180.657369</v>
      </c>
      <c r="W364" s="0" t="n">
        <v>-3318.675779</v>
      </c>
      <c r="X364" s="0" t="n">
        <v>0</v>
      </c>
      <c r="Y364" s="306" t="n">
        <v>58180.657369</v>
      </c>
      <c r="Z364" s="0" t="n">
        <v>-3318.675779</v>
      </c>
    </row>
    <row r="365" customFormat="false" ht="12.75" hidden="false" customHeight="false" outlineLevel="0" collapsed="false">
      <c r="A365" s="0" t="s">
        <v>2</v>
      </c>
      <c r="B365" s="0" t="s">
        <v>157</v>
      </c>
      <c r="C365" s="0" t="s">
        <v>149</v>
      </c>
      <c r="D365" s="0" t="s">
        <v>150</v>
      </c>
      <c r="E365" s="0" t="n">
        <v>1580</v>
      </c>
      <c r="F365" s="0" t="n">
        <v>634</v>
      </c>
      <c r="G365" s="0" t="s">
        <v>155</v>
      </c>
      <c r="H365" s="0" t="n">
        <v>10000000</v>
      </c>
      <c r="I365" s="0" t="n">
        <v>-4271.056032</v>
      </c>
      <c r="J365" s="0" t="n">
        <v>174.345705</v>
      </c>
      <c r="K365" s="0" t="n">
        <v>175.144971</v>
      </c>
      <c r="L365" s="0" t="n">
        <v>0.988928594563003</v>
      </c>
      <c r="M365" s="0" t="n">
        <v>-4223.7694390256</v>
      </c>
      <c r="N365" s="0" t="n">
        <v>169.80665</v>
      </c>
      <c r="O365" s="0" t="n">
        <v>0</v>
      </c>
      <c r="P365" s="0" t="n">
        <v>-4053.9627890256</v>
      </c>
      <c r="Q365" s="0" t="n">
        <v>2675.786094</v>
      </c>
      <c r="R365" s="0" t="n">
        <v>-592.268145</v>
      </c>
      <c r="S365" s="0" t="n">
        <v>-3268.054239</v>
      </c>
      <c r="T365" s="0" t="n">
        <v>785.908550025597</v>
      </c>
      <c r="U365" s="0" t="n">
        <v>2675.786094</v>
      </c>
      <c r="V365" s="0" t="n">
        <v>-592.268145</v>
      </c>
      <c r="W365" s="0" t="n">
        <v>-3268.054239</v>
      </c>
      <c r="X365" s="0" t="n">
        <v>0</v>
      </c>
      <c r="Y365" s="306" t="n">
        <v>-592.268145</v>
      </c>
      <c r="Z365" s="0" t="n">
        <v>-3268.054239</v>
      </c>
    </row>
    <row r="366" customFormat="false" ht="12.75" hidden="false" customHeight="false" outlineLevel="0" collapsed="false">
      <c r="A366" s="0" t="s">
        <v>2</v>
      </c>
      <c r="B366" s="0" t="s">
        <v>104</v>
      </c>
      <c r="C366" s="0" t="s">
        <v>209</v>
      </c>
      <c r="D366" s="0" t="s">
        <v>163</v>
      </c>
      <c r="E366" s="0" t="n">
        <v>1581</v>
      </c>
      <c r="F366" s="0" t="n">
        <v>635</v>
      </c>
      <c r="G366" s="0" t="s">
        <v>155</v>
      </c>
      <c r="H366" s="0" t="n">
        <v>-10000000</v>
      </c>
      <c r="I366" s="0" t="n">
        <v>4159.174635</v>
      </c>
      <c r="J366" s="0" t="n">
        <v>67.673747</v>
      </c>
      <c r="K366" s="0" t="n">
        <v>65.987959</v>
      </c>
      <c r="L366" s="0" t="n">
        <v>-1.66172585189608</v>
      </c>
      <c r="M366" s="0" t="n">
        <v>-6911.40801352994</v>
      </c>
      <c r="N366" s="0" t="n">
        <v>-53.872105</v>
      </c>
      <c r="O366" s="0" t="n">
        <v>0</v>
      </c>
      <c r="P366" s="0" t="n">
        <v>-6965.28011852994</v>
      </c>
      <c r="Q366" s="0" t="n">
        <v>15593.677373</v>
      </c>
      <c r="R366" s="0" t="n">
        <v>8435.201386</v>
      </c>
      <c r="S366" s="0" t="n">
        <v>-7158.475987</v>
      </c>
      <c r="T366" s="0" t="n">
        <v>-193.195868470065</v>
      </c>
      <c r="U366" s="0" t="n">
        <v>15593.677373</v>
      </c>
      <c r="V366" s="0" t="n">
        <v>8435.201386</v>
      </c>
      <c r="W366" s="0" t="n">
        <v>-7158.475987</v>
      </c>
      <c r="X366" s="0" t="n">
        <v>0</v>
      </c>
      <c r="Y366" s="306" t="n">
        <v>8435.201386</v>
      </c>
      <c r="Z366" s="0" t="n">
        <v>-7158.475987</v>
      </c>
    </row>
    <row r="367" customFormat="false" ht="12.75" hidden="false" customHeight="false" outlineLevel="0" collapsed="false">
      <c r="A367" s="0" t="s">
        <v>2</v>
      </c>
      <c r="B367" s="0" t="s">
        <v>157</v>
      </c>
      <c r="C367" s="0" t="s">
        <v>209</v>
      </c>
      <c r="D367" s="0" t="s">
        <v>163</v>
      </c>
      <c r="E367" s="0" t="n">
        <v>1582</v>
      </c>
      <c r="F367" s="0" t="n">
        <v>636</v>
      </c>
      <c r="G367" s="0" t="s">
        <v>155</v>
      </c>
      <c r="H367" s="0" t="n">
        <v>10000000</v>
      </c>
      <c r="I367" s="0" t="n">
        <v>-4159.174635</v>
      </c>
      <c r="J367" s="0" t="n">
        <v>67.673747</v>
      </c>
      <c r="K367" s="0" t="n">
        <v>65.987959</v>
      </c>
      <c r="L367" s="0" t="n">
        <v>-1.66172585189608</v>
      </c>
      <c r="M367" s="0" t="n">
        <v>6911.40801352994</v>
      </c>
      <c r="N367" s="0" t="n">
        <v>53.872105</v>
      </c>
      <c r="O367" s="0" t="n">
        <v>0</v>
      </c>
      <c r="P367" s="0" t="n">
        <v>6965.28011852994</v>
      </c>
      <c r="Q367" s="0" t="n">
        <v>-15593.677373</v>
      </c>
      <c r="R367" s="0" t="n">
        <v>-8435.201386</v>
      </c>
      <c r="S367" s="0" t="n">
        <v>7158.475987</v>
      </c>
      <c r="T367" s="0" t="n">
        <v>193.195868470065</v>
      </c>
      <c r="U367" s="0" t="n">
        <v>-15593.677373</v>
      </c>
      <c r="V367" s="0" t="n">
        <v>-8435.201386</v>
      </c>
      <c r="W367" s="0" t="n">
        <v>7158.475987</v>
      </c>
      <c r="X367" s="0" t="n">
        <v>0</v>
      </c>
      <c r="Y367" s="306" t="n">
        <v>-8435.201386</v>
      </c>
      <c r="Z367" s="0" t="n">
        <v>7158.475987</v>
      </c>
    </row>
    <row r="368" customFormat="false" ht="12.75" hidden="false" customHeight="false" outlineLevel="0" collapsed="false">
      <c r="A368" s="0" t="s">
        <v>2</v>
      </c>
      <c r="B368" s="0" t="s">
        <v>104</v>
      </c>
      <c r="C368" s="0" t="s">
        <v>277</v>
      </c>
      <c r="D368" s="0" t="s">
        <v>102</v>
      </c>
      <c r="E368" s="0" t="n">
        <v>1583</v>
      </c>
      <c r="F368" s="0" t="n">
        <v>637</v>
      </c>
      <c r="G368" s="0" t="s">
        <v>155</v>
      </c>
      <c r="H368" s="0" t="n">
        <v>5000000</v>
      </c>
      <c r="I368" s="0" t="n">
        <v>-1670.150865</v>
      </c>
      <c r="J368" s="0" t="n">
        <v>380.261243</v>
      </c>
      <c r="K368" s="0" t="n">
        <v>378.879089</v>
      </c>
      <c r="L368" s="0" t="n">
        <v>-1.14488200994227</v>
      </c>
      <c r="M368" s="0" t="n">
        <v>1912.12567922802</v>
      </c>
      <c r="N368" s="0" t="n">
        <v>490.897409</v>
      </c>
      <c r="O368" s="0" t="n">
        <v>0</v>
      </c>
      <c r="P368" s="0" t="n">
        <v>2403.02308822803</v>
      </c>
      <c r="Q368" s="0" t="n">
        <v>-118464.042605</v>
      </c>
      <c r="R368" s="0" t="n">
        <v>-115771.544876</v>
      </c>
      <c r="S368" s="0" t="n">
        <v>2692.497729</v>
      </c>
      <c r="T368" s="0" t="n">
        <v>289.47464077197</v>
      </c>
      <c r="U368" s="0" t="n">
        <v>-118464.042605</v>
      </c>
      <c r="V368" s="0" t="n">
        <v>-115771.544876</v>
      </c>
      <c r="W368" s="0" t="n">
        <v>2692.497729</v>
      </c>
      <c r="X368" s="0" t="n">
        <v>0</v>
      </c>
      <c r="Y368" s="306" t="n">
        <v>-115771.544876</v>
      </c>
      <c r="Z368" s="0" t="n">
        <v>2692.497729</v>
      </c>
    </row>
    <row r="369" customFormat="false" ht="12.75" hidden="false" customHeight="false" outlineLevel="0" collapsed="false">
      <c r="A369" s="0" t="s">
        <v>2</v>
      </c>
      <c r="B369" s="0" t="s">
        <v>104</v>
      </c>
      <c r="C369" s="0" t="s">
        <v>231</v>
      </c>
      <c r="D369" s="0" t="s">
        <v>184</v>
      </c>
      <c r="E369" s="0" t="n">
        <v>1584</v>
      </c>
      <c r="F369" s="0" t="n">
        <v>638</v>
      </c>
      <c r="G369" s="0" t="s">
        <v>155</v>
      </c>
      <c r="H369" s="0" t="n">
        <v>10000000</v>
      </c>
      <c r="I369" s="0" t="n">
        <v>-4240.370651</v>
      </c>
      <c r="J369" s="0" t="n">
        <v>119.479436</v>
      </c>
      <c r="K369" s="0" t="n">
        <v>120.410127</v>
      </c>
      <c r="L369" s="0" t="n">
        <v>0.995897088704404</v>
      </c>
      <c r="M369" s="0" t="n">
        <v>-4222.9727863585</v>
      </c>
      <c r="N369" s="0" t="n">
        <v>383.965128</v>
      </c>
      <c r="O369" s="0" t="n">
        <v>0</v>
      </c>
      <c r="P369" s="0" t="n">
        <v>-3839.0076583585</v>
      </c>
      <c r="Q369" s="0" t="n">
        <v>4143.057401</v>
      </c>
      <c r="R369" s="0" t="n">
        <v>644.157454</v>
      </c>
      <c r="S369" s="0" t="n">
        <v>-3498.899947</v>
      </c>
      <c r="T369" s="0" t="n">
        <v>340.107711358497</v>
      </c>
      <c r="U369" s="0" t="n">
        <v>4143.057401</v>
      </c>
      <c r="V369" s="0" t="n">
        <v>644.157454</v>
      </c>
      <c r="W369" s="0" t="n">
        <v>-3498.899947</v>
      </c>
      <c r="X369" s="0" t="n">
        <v>0</v>
      </c>
      <c r="Y369" s="306" t="n">
        <v>644.157454</v>
      </c>
      <c r="Z369" s="0" t="n">
        <v>-3498.899947</v>
      </c>
    </row>
    <row r="370" customFormat="false" ht="12.75" hidden="false" customHeight="false" outlineLevel="0" collapsed="false">
      <c r="A370" s="0" t="s">
        <v>2</v>
      </c>
      <c r="B370" s="0" t="s">
        <v>104</v>
      </c>
      <c r="C370" s="0" t="s">
        <v>307</v>
      </c>
      <c r="D370" s="0" t="s">
        <v>116</v>
      </c>
      <c r="E370" s="0" t="n">
        <v>1585</v>
      </c>
      <c r="F370" s="0" t="n">
        <v>640</v>
      </c>
      <c r="G370" s="0" t="s">
        <v>272</v>
      </c>
      <c r="H370" s="0" t="n">
        <v>5700000</v>
      </c>
      <c r="I370" s="0" t="n">
        <v>-326.715688</v>
      </c>
      <c r="J370" s="0" t="n">
        <v>59.217552</v>
      </c>
      <c r="K370" s="0" t="n">
        <v>60.032855</v>
      </c>
      <c r="L370" s="0" t="n">
        <v>0.902040107801927</v>
      </c>
      <c r="M370" s="0" t="n">
        <v>-294.710654424101</v>
      </c>
      <c r="N370" s="0" t="n">
        <v>101.418109</v>
      </c>
      <c r="O370" s="0" t="n">
        <v>0</v>
      </c>
      <c r="P370" s="0" t="n">
        <v>-193.292545424101</v>
      </c>
      <c r="Q370" s="0" t="n">
        <v>-4495.314171</v>
      </c>
      <c r="R370" s="0" t="n">
        <v>-4679.029195</v>
      </c>
      <c r="S370" s="0" t="n">
        <v>-183.715024</v>
      </c>
      <c r="T370" s="0" t="n">
        <v>9.57752142410061</v>
      </c>
      <c r="U370" s="0" t="n">
        <v>-6469.93935969597</v>
      </c>
      <c r="V370" s="0" t="n">
        <v>-6734.35359628329</v>
      </c>
      <c r="W370" s="0" t="n">
        <v>-264.414236587312</v>
      </c>
      <c r="X370" s="0" t="n">
        <v>0</v>
      </c>
      <c r="Y370" s="306" t="n">
        <v>-6734.35359628329</v>
      </c>
      <c r="Z370" s="0" t="n">
        <v>-264.414236587312</v>
      </c>
    </row>
    <row r="371" customFormat="false" ht="12.75" hidden="false" customHeight="false" outlineLevel="0" collapsed="false">
      <c r="A371" s="0" t="s">
        <v>2</v>
      </c>
      <c r="B371" s="0" t="s">
        <v>104</v>
      </c>
      <c r="C371" s="0" t="s">
        <v>308</v>
      </c>
      <c r="D371" s="0" t="s">
        <v>116</v>
      </c>
      <c r="E371" s="0" t="n">
        <v>1586</v>
      </c>
      <c r="F371" s="0" t="n">
        <v>643</v>
      </c>
      <c r="G371" s="0" t="s">
        <v>272</v>
      </c>
      <c r="H371" s="0" t="n">
        <v>17000000</v>
      </c>
      <c r="I371" s="0" t="n">
        <v>-502.521113</v>
      </c>
      <c r="J371" s="0" t="n">
        <v>21.600279</v>
      </c>
      <c r="K371" s="0" t="n">
        <v>21.389366</v>
      </c>
      <c r="L371" s="0" t="n">
        <v>-0.160051034074904</v>
      </c>
      <c r="M371" s="0" t="n">
        <v>80.4290237801217</v>
      </c>
      <c r="N371" s="0" t="n">
        <v>102.293285</v>
      </c>
      <c r="O371" s="0" t="n">
        <v>0</v>
      </c>
      <c r="P371" s="0" t="n">
        <v>182.722308780122</v>
      </c>
      <c r="Q371" s="0" t="n">
        <v>-3046.622802</v>
      </c>
      <c r="R371" s="0" t="n">
        <v>-2837.612072</v>
      </c>
      <c r="S371" s="0" t="n">
        <v>209.01073</v>
      </c>
      <c r="T371" s="0" t="n">
        <v>26.2884212198783</v>
      </c>
      <c r="U371" s="0" t="n">
        <v>-4384.89147387493</v>
      </c>
      <c r="V371" s="0" t="n">
        <v>-4084.07006358294</v>
      </c>
      <c r="W371" s="0" t="n">
        <v>300.82141029199</v>
      </c>
      <c r="X371" s="0" t="n">
        <v>0</v>
      </c>
      <c r="Y371" s="306" t="n">
        <v>-4084.07006358294</v>
      </c>
      <c r="Z371" s="0" t="n">
        <v>300.82141029199</v>
      </c>
    </row>
    <row r="372" customFormat="false" ht="12.75" hidden="false" customHeight="false" outlineLevel="0" collapsed="false">
      <c r="A372" s="0" t="s">
        <v>2</v>
      </c>
      <c r="B372" s="0" t="s">
        <v>104</v>
      </c>
      <c r="C372" s="0" t="s">
        <v>387</v>
      </c>
      <c r="D372" s="0" t="s">
        <v>116</v>
      </c>
      <c r="E372" s="0" t="n">
        <v>1587</v>
      </c>
      <c r="F372" s="0" t="n">
        <v>641</v>
      </c>
      <c r="G372" s="0" t="s">
        <v>155</v>
      </c>
      <c r="H372" s="0" t="n">
        <v>27000000</v>
      </c>
      <c r="I372" s="0" t="n">
        <v>-1506.208224</v>
      </c>
      <c r="J372" s="0" t="n">
        <v>36.92418</v>
      </c>
      <c r="K372" s="0" t="n">
        <v>37.745986</v>
      </c>
      <c r="L372" s="0" t="n">
        <v>0.884983851985321</v>
      </c>
      <c r="M372" s="0" t="n">
        <v>-1332.96995596749</v>
      </c>
      <c r="N372" s="0" t="n">
        <v>283.384084</v>
      </c>
      <c r="O372" s="0" t="n">
        <v>0</v>
      </c>
      <c r="P372" s="0" t="n">
        <v>-1049.58587196749</v>
      </c>
      <c r="Q372" s="0" t="n">
        <v>-29226.930123</v>
      </c>
      <c r="R372" s="0" t="n">
        <v>-30246.590242</v>
      </c>
      <c r="S372" s="0" t="n">
        <v>-1019.660119</v>
      </c>
      <c r="T372" s="0" t="n">
        <v>29.9257529674896</v>
      </c>
      <c r="U372" s="0" t="n">
        <v>-29226.930123</v>
      </c>
      <c r="V372" s="0" t="n">
        <v>-30246.590242</v>
      </c>
      <c r="W372" s="0" t="n">
        <v>-1019.660119</v>
      </c>
      <c r="X372" s="0" t="n">
        <v>0</v>
      </c>
      <c r="Y372" s="306" t="n">
        <v>-30246.590242</v>
      </c>
      <c r="Z372" s="0" t="n">
        <v>-1019.660119</v>
      </c>
    </row>
    <row r="373" customFormat="false" ht="12.75" hidden="false" customHeight="false" outlineLevel="0" collapsed="false">
      <c r="A373" s="0" t="s">
        <v>2</v>
      </c>
      <c r="B373" s="0" t="s">
        <v>104</v>
      </c>
      <c r="C373" s="0" t="s">
        <v>378</v>
      </c>
      <c r="D373" s="0" t="s">
        <v>116</v>
      </c>
      <c r="E373" s="0" t="n">
        <v>1588</v>
      </c>
      <c r="F373" s="0" t="n">
        <v>642</v>
      </c>
      <c r="G373" s="0" t="s">
        <v>155</v>
      </c>
      <c r="H373" s="0" t="n">
        <v>20000000</v>
      </c>
      <c r="I373" s="0" t="n">
        <v>-510.134293</v>
      </c>
      <c r="J373" s="0" t="n">
        <v>65.526086</v>
      </c>
      <c r="K373" s="0" t="n">
        <v>67.114076</v>
      </c>
      <c r="L373" s="0" t="n">
        <v>1.61337409196438</v>
      </c>
      <c r="M373" s="0" t="n">
        <v>-823.037451748767</v>
      </c>
      <c r="N373" s="0" t="n">
        <v>357.258857</v>
      </c>
      <c r="O373" s="0" t="n">
        <v>0</v>
      </c>
      <c r="P373" s="0" t="n">
        <v>-465.778594748767</v>
      </c>
      <c r="Q373" s="0" t="n">
        <v>-1223.96876</v>
      </c>
      <c r="R373" s="0" t="n">
        <v>-1682.394121</v>
      </c>
      <c r="S373" s="0" t="n">
        <v>-458.425361</v>
      </c>
      <c r="T373" s="0" t="n">
        <v>7.35323374876663</v>
      </c>
      <c r="U373" s="0" t="n">
        <v>-1223.96876</v>
      </c>
      <c r="V373" s="0" t="n">
        <v>-1682.394121</v>
      </c>
      <c r="W373" s="0" t="n">
        <v>-458.425361</v>
      </c>
      <c r="X373" s="0" t="n">
        <v>0</v>
      </c>
      <c r="Y373" s="306" t="n">
        <v>-1682.394121</v>
      </c>
      <c r="Z373" s="0" t="n">
        <v>-458.425361</v>
      </c>
    </row>
    <row r="374" customFormat="false" ht="12.75" hidden="false" customHeight="false" outlineLevel="0" collapsed="false">
      <c r="A374" s="0" t="s">
        <v>2</v>
      </c>
      <c r="B374" s="0" t="s">
        <v>104</v>
      </c>
      <c r="C374" s="0" t="s">
        <v>351</v>
      </c>
      <c r="D374" s="0" t="s">
        <v>116</v>
      </c>
      <c r="E374" s="0" t="n">
        <v>1589</v>
      </c>
      <c r="F374" s="0" t="n">
        <v>639</v>
      </c>
      <c r="G374" s="0" t="s">
        <v>155</v>
      </c>
      <c r="H374" s="0" t="n">
        <v>5000000</v>
      </c>
      <c r="I374" s="0" t="n">
        <v>-1317.806541</v>
      </c>
      <c r="J374" s="0" t="n">
        <v>483.042483</v>
      </c>
      <c r="K374" s="0" t="n">
        <v>481.249565</v>
      </c>
      <c r="L374" s="0" t="n">
        <v>-1.48257519678496</v>
      </c>
      <c r="M374" s="0" t="n">
        <v>1953.74729184759</v>
      </c>
      <c r="N374" s="0" t="n">
        <v>787.963359</v>
      </c>
      <c r="O374" s="0" t="n">
        <v>0</v>
      </c>
      <c r="P374" s="0" t="n">
        <v>2741.71065084759</v>
      </c>
      <c r="Q374" s="0" t="n">
        <v>230640.338382</v>
      </c>
      <c r="R374" s="0" t="n">
        <v>233364.946108</v>
      </c>
      <c r="S374" s="0" t="n">
        <v>2724.60772600002</v>
      </c>
      <c r="T374" s="0" t="n">
        <v>-17.1029248475688</v>
      </c>
      <c r="U374" s="0" t="n">
        <v>230640.338382</v>
      </c>
      <c r="V374" s="0" t="n">
        <v>233364.946108</v>
      </c>
      <c r="W374" s="0" t="n">
        <v>2724.60772600002</v>
      </c>
      <c r="X374" s="0" t="n">
        <v>0</v>
      </c>
      <c r="Y374" s="306" t="n">
        <v>233364.946108</v>
      </c>
      <c r="Z374" s="0" t="n">
        <v>2724.60772600002</v>
      </c>
    </row>
    <row r="375" customFormat="false" ht="12.75" hidden="false" customHeight="false" outlineLevel="0" collapsed="false">
      <c r="A375" s="0" t="s">
        <v>3</v>
      </c>
      <c r="B375" s="0" t="s">
        <v>222</v>
      </c>
      <c r="C375" s="0" t="s">
        <v>346</v>
      </c>
      <c r="D375" s="0" t="s">
        <v>150</v>
      </c>
      <c r="E375" s="0" t="n">
        <v>1590</v>
      </c>
      <c r="F375" s="0" t="n">
        <v>644</v>
      </c>
      <c r="G375" s="0" t="s">
        <v>155</v>
      </c>
      <c r="H375" s="0" t="n">
        <v>-25000000</v>
      </c>
      <c r="I375" s="0" t="n">
        <v>709.348868</v>
      </c>
      <c r="J375" s="0" t="n">
        <v>0</v>
      </c>
      <c r="K375" s="0" t="n">
        <v>164.065704</v>
      </c>
      <c r="L375" s="0" t="n">
        <v>164.065704</v>
      </c>
      <c r="M375" s="0" t="n">
        <v>-52393.740719</v>
      </c>
      <c r="N375" s="0" t="n">
        <v>-1080.704128</v>
      </c>
      <c r="O375" s="0" t="n">
        <v>222638.9</v>
      </c>
      <c r="P375" s="0" t="n">
        <v>-52393.740719</v>
      </c>
      <c r="Q375" s="0" t="n">
        <v>0</v>
      </c>
      <c r="R375" s="0" t="n">
        <v>-52393.740719</v>
      </c>
      <c r="S375" s="0" t="n">
        <v>-52393.740719</v>
      </c>
      <c r="T375" s="0" t="n">
        <v>0</v>
      </c>
      <c r="U375" s="0" t="n">
        <v>0</v>
      </c>
      <c r="V375" s="0" t="n">
        <v>-52393.740719</v>
      </c>
      <c r="W375" s="0" t="n">
        <v>-52393.740719</v>
      </c>
      <c r="X375" s="0" t="n">
        <v>-222638.9</v>
      </c>
      <c r="Y375" s="306" t="n">
        <v>-275032.640719</v>
      </c>
      <c r="Z375" s="306" t="n">
        <v>-275032.640719</v>
      </c>
    </row>
    <row r="376" customFormat="false" ht="12.75" hidden="false" customHeight="false" outlineLevel="0" collapsed="false">
      <c r="A376" s="0" t="s">
        <v>2</v>
      </c>
      <c r="B376" s="0" t="s">
        <v>223</v>
      </c>
      <c r="C376" s="0" t="s">
        <v>346</v>
      </c>
      <c r="D376" s="0" t="s">
        <v>150</v>
      </c>
      <c r="E376" s="0" t="n">
        <v>1591</v>
      </c>
      <c r="F376" s="0" t="n">
        <v>645</v>
      </c>
      <c r="G376" s="0" t="s">
        <v>155</v>
      </c>
      <c r="H376" s="0" t="n">
        <v>25000000</v>
      </c>
      <c r="I376" s="0" t="n">
        <v>-709.348868</v>
      </c>
      <c r="J376" s="0" t="n">
        <v>0</v>
      </c>
      <c r="K376" s="0" t="n">
        <v>164.065704</v>
      </c>
      <c r="L376" s="0" t="n">
        <v>164.065704</v>
      </c>
      <c r="M376" s="0" t="n">
        <v>52393.740719</v>
      </c>
      <c r="N376" s="0" t="n">
        <v>1080.704128</v>
      </c>
      <c r="O376" s="0" t="n">
        <v>-222638.9</v>
      </c>
      <c r="P376" s="0" t="n">
        <v>52393.740719</v>
      </c>
      <c r="Q376" s="0" t="n">
        <v>0</v>
      </c>
      <c r="R376" s="0" t="n">
        <v>52393.740719</v>
      </c>
      <c r="S376" s="0" t="n">
        <v>52393.740719</v>
      </c>
      <c r="T376" s="0" t="n">
        <v>0</v>
      </c>
      <c r="U376" s="0" t="n">
        <v>0</v>
      </c>
      <c r="V376" s="0" t="n">
        <v>52393.740719</v>
      </c>
      <c r="W376" s="0" t="n">
        <v>52393.740719</v>
      </c>
      <c r="X376" s="0" t="n">
        <v>222638.9</v>
      </c>
      <c r="Y376" s="306" t="n">
        <v>275032.640719</v>
      </c>
      <c r="Z376" s="0" t="n">
        <v>275032.640719</v>
      </c>
    </row>
    <row r="377" customFormat="false" ht="12.75" hidden="false" customHeight="false" outlineLevel="0" collapsed="false">
      <c r="A377" s="0" t="s">
        <v>3</v>
      </c>
      <c r="B377" s="0" t="s">
        <v>222</v>
      </c>
      <c r="C377" s="0" t="s">
        <v>220</v>
      </c>
      <c r="D377" s="0" t="s">
        <v>102</v>
      </c>
      <c r="E377" s="0" t="n">
        <v>1592</v>
      </c>
      <c r="F377" s="0" t="n">
        <v>646</v>
      </c>
      <c r="G377" s="0" t="s">
        <v>155</v>
      </c>
      <c r="H377" s="0" t="n">
        <v>-60000000</v>
      </c>
      <c r="I377" s="0" t="n">
        <v>23252.322206</v>
      </c>
      <c r="J377" s="0" t="n">
        <v>0</v>
      </c>
      <c r="K377" s="0" t="n">
        <v>47.447123</v>
      </c>
      <c r="L377" s="0" t="n">
        <v>47.447123</v>
      </c>
      <c r="M377" s="0" t="n">
        <v>599375.154501</v>
      </c>
      <c r="N377" s="0" t="n">
        <v>-915.825218</v>
      </c>
      <c r="O377" s="0" t="n">
        <v>34125</v>
      </c>
      <c r="P377" s="0" t="n">
        <v>599375.154501</v>
      </c>
      <c r="Q377" s="0" t="n">
        <v>0</v>
      </c>
      <c r="R377" s="0" t="n">
        <v>599375.154501</v>
      </c>
      <c r="S377" s="0" t="n">
        <v>599375.154501</v>
      </c>
      <c r="T377" s="0" t="n">
        <v>0</v>
      </c>
      <c r="U377" s="0" t="n">
        <v>0</v>
      </c>
      <c r="V377" s="0" t="n">
        <v>599375.154501</v>
      </c>
      <c r="W377" s="0" t="n">
        <v>599375.154501</v>
      </c>
      <c r="X377" s="0" t="n">
        <v>-34125</v>
      </c>
      <c r="Y377" s="306" t="n">
        <v>565250.154501</v>
      </c>
      <c r="Z377" s="306" t="n">
        <v>565250.154501</v>
      </c>
    </row>
    <row r="378" customFormat="false" ht="12.75" hidden="false" customHeight="false" outlineLevel="0" collapsed="false">
      <c r="A378" s="0" t="s">
        <v>2</v>
      </c>
      <c r="B378" s="0" t="s">
        <v>223</v>
      </c>
      <c r="C378" s="0" t="s">
        <v>220</v>
      </c>
      <c r="D378" s="0" t="s">
        <v>102</v>
      </c>
      <c r="E378" s="0" t="n">
        <v>1593</v>
      </c>
      <c r="F378" s="0" t="n">
        <v>647</v>
      </c>
      <c r="G378" s="0" t="s">
        <v>155</v>
      </c>
      <c r="H378" s="0" t="n">
        <v>60000000</v>
      </c>
      <c r="I378" s="0" t="n">
        <v>-23252.322206</v>
      </c>
      <c r="J378" s="0" t="n">
        <v>0</v>
      </c>
      <c r="K378" s="0" t="n">
        <v>47.447123</v>
      </c>
      <c r="L378" s="0" t="n">
        <v>47.447123</v>
      </c>
      <c r="M378" s="0" t="n">
        <v>-599375.154501</v>
      </c>
      <c r="N378" s="0" t="n">
        <v>915.825218</v>
      </c>
      <c r="O378" s="0" t="n">
        <v>-34125</v>
      </c>
      <c r="P378" s="0" t="n">
        <v>-599375.154501</v>
      </c>
      <c r="Q378" s="0" t="n">
        <v>0</v>
      </c>
      <c r="R378" s="0" t="n">
        <v>-599375.154501</v>
      </c>
      <c r="S378" s="0" t="n">
        <v>-599375.154501</v>
      </c>
      <c r="T378" s="0" t="n">
        <v>0</v>
      </c>
      <c r="U378" s="0" t="n">
        <v>0</v>
      </c>
      <c r="V378" s="0" t="n">
        <v>-599375.154501</v>
      </c>
      <c r="W378" s="0" t="n">
        <v>-599375.154501</v>
      </c>
      <c r="X378" s="0" t="n">
        <v>34125</v>
      </c>
      <c r="Y378" s="306" t="n">
        <v>-565250.154501</v>
      </c>
      <c r="Z378" s="0" t="n">
        <v>-565250.154501</v>
      </c>
    </row>
    <row r="379" customFormat="false" ht="12.75" hidden="false" customHeight="false" outlineLevel="0" collapsed="false">
      <c r="A379" s="0" t="s">
        <v>3</v>
      </c>
      <c r="B379" s="0" t="s">
        <v>222</v>
      </c>
      <c r="C379" s="0" t="s">
        <v>321</v>
      </c>
      <c r="D379" s="0" t="s">
        <v>618</v>
      </c>
      <c r="E379" s="0" t="n">
        <v>1594</v>
      </c>
      <c r="F379" s="0" t="n">
        <v>648</v>
      </c>
      <c r="G379" s="0" t="s">
        <v>155</v>
      </c>
      <c r="H379" s="0" t="n">
        <v>-3000000</v>
      </c>
      <c r="I379" s="0" t="n">
        <v>575.530004</v>
      </c>
      <c r="J379" s="0" t="n">
        <v>0</v>
      </c>
      <c r="K379" s="0" t="n">
        <v>801.311009</v>
      </c>
      <c r="L379" s="0" t="n">
        <v>801.311009</v>
      </c>
      <c r="M379" s="0" t="n">
        <v>202815.819956</v>
      </c>
      <c r="N379" s="0" t="n">
        <v>-551.818879</v>
      </c>
      <c r="O379" s="0" t="n">
        <v>56700</v>
      </c>
      <c r="P379" s="0" t="n">
        <v>202815.819956</v>
      </c>
      <c r="Q379" s="0" t="n">
        <v>0</v>
      </c>
      <c r="R379" s="0" t="n">
        <v>202815.819956</v>
      </c>
      <c r="S379" s="0" t="n">
        <v>202815.819956</v>
      </c>
      <c r="T379" s="0" t="n">
        <v>0</v>
      </c>
      <c r="U379" s="0" t="n">
        <v>0</v>
      </c>
      <c r="V379" s="0" t="n">
        <v>202815.819956</v>
      </c>
      <c r="W379" s="0" t="n">
        <v>202815.819956</v>
      </c>
      <c r="X379" s="0" t="n">
        <v>-56700</v>
      </c>
      <c r="Y379" s="306" t="n">
        <v>146115.819956</v>
      </c>
      <c r="Z379" s="306" t="n">
        <v>146115.819956</v>
      </c>
    </row>
    <row r="380" customFormat="false" ht="12.75" hidden="false" customHeight="false" outlineLevel="0" collapsed="false">
      <c r="A380" s="0" t="s">
        <v>2</v>
      </c>
      <c r="B380" s="0" t="s">
        <v>223</v>
      </c>
      <c r="C380" s="0" t="s">
        <v>321</v>
      </c>
      <c r="D380" s="0" t="s">
        <v>618</v>
      </c>
      <c r="E380" s="0" t="n">
        <v>1595</v>
      </c>
      <c r="F380" s="0" t="n">
        <v>649</v>
      </c>
      <c r="G380" s="0" t="s">
        <v>155</v>
      </c>
      <c r="H380" s="0" t="n">
        <v>3000000</v>
      </c>
      <c r="I380" s="0" t="n">
        <v>-575.530004</v>
      </c>
      <c r="J380" s="0" t="n">
        <v>0</v>
      </c>
      <c r="K380" s="0" t="n">
        <v>801.311009</v>
      </c>
      <c r="L380" s="0" t="n">
        <v>801.311009</v>
      </c>
      <c r="M380" s="0" t="n">
        <v>-202815.819956</v>
      </c>
      <c r="N380" s="0" t="n">
        <v>551.818879</v>
      </c>
      <c r="O380" s="0" t="n">
        <v>-56700</v>
      </c>
      <c r="P380" s="0" t="n">
        <v>-202815.819956</v>
      </c>
      <c r="Q380" s="0" t="n">
        <v>0</v>
      </c>
      <c r="R380" s="0" t="n">
        <v>-202815.819956</v>
      </c>
      <c r="S380" s="0" t="n">
        <v>-202815.819956</v>
      </c>
      <c r="T380" s="0" t="n">
        <v>0</v>
      </c>
      <c r="U380" s="0" t="n">
        <v>0</v>
      </c>
      <c r="V380" s="0" t="n">
        <v>-202815.819956</v>
      </c>
      <c r="W380" s="0" t="n">
        <v>-202815.819956</v>
      </c>
      <c r="X380" s="0" t="n">
        <v>56700</v>
      </c>
      <c r="Y380" s="306" t="n">
        <v>-146115.819956</v>
      </c>
      <c r="Z380" s="0" t="n">
        <v>-146115.819956</v>
      </c>
    </row>
    <row r="381" customFormat="false" ht="12.75" hidden="false" customHeight="false" outlineLevel="0" collapsed="false">
      <c r="A381" s="565" t="s">
        <v>2</v>
      </c>
      <c r="B381" s="565" t="s">
        <v>173</v>
      </c>
      <c r="C381" s="565" t="s">
        <v>415</v>
      </c>
      <c r="D381" s="565" t="s">
        <v>150</v>
      </c>
      <c r="E381" s="565" t="n">
        <v>1695</v>
      </c>
      <c r="F381" s="565" t="n">
        <v>901</v>
      </c>
      <c r="G381" s="565" t="s">
        <v>155</v>
      </c>
      <c r="H381" s="565" t="n">
        <v>-10000000</v>
      </c>
      <c r="I381" s="565" t="n">
        <v>2292.24726</v>
      </c>
      <c r="J381" s="565" t="n">
        <v>204.555887</v>
      </c>
      <c r="K381" s="565" t="n">
        <v>203.554647</v>
      </c>
      <c r="L381" s="565" t="n">
        <v>-0.928495196790936</v>
      </c>
      <c r="M381" s="565" t="n">
        <v>-2128.34057076718</v>
      </c>
      <c r="N381" s="565" t="n">
        <v>-606.821867</v>
      </c>
      <c r="O381" s="565" t="n">
        <v>0</v>
      </c>
      <c r="P381" s="565" t="n">
        <v>-2735.16243776718</v>
      </c>
      <c r="Q381" s="565" t="n">
        <v>-21013.61488</v>
      </c>
      <c r="R381" s="565" t="n">
        <v>-23915.329639</v>
      </c>
      <c r="S381" s="565" t="n">
        <v>-2901.714759</v>
      </c>
      <c r="T381" s="565" t="n">
        <v>-166.552321232814</v>
      </c>
      <c r="U381" s="565" t="n">
        <v>-21013.61488</v>
      </c>
      <c r="V381" s="565" t="n">
        <v>-23915.329639</v>
      </c>
      <c r="W381" s="565" t="n">
        <v>-2901.714759</v>
      </c>
      <c r="X381" s="565" t="n">
        <v>-52222.2</v>
      </c>
      <c r="Y381" s="575" t="n">
        <v>-76137.529639</v>
      </c>
      <c r="Z381" s="565" t="n">
        <v>-2901.714759</v>
      </c>
      <c r="AA381" s="565"/>
      <c r="AB381" s="565"/>
      <c r="AC381" s="565"/>
      <c r="AD381" s="565"/>
      <c r="AE381" s="565"/>
      <c r="AF381" s="565"/>
      <c r="AG381" s="565"/>
      <c r="AH381" s="565"/>
      <c r="AI381" s="565"/>
      <c r="AJ381" s="565"/>
      <c r="AK381" s="565"/>
      <c r="AL381" s="565"/>
      <c r="AM381" s="565"/>
      <c r="AN381" s="565"/>
      <c r="AO381" s="565"/>
      <c r="AP381" s="565"/>
    </row>
    <row r="382" customFormat="false" ht="12.75" hidden="false" customHeight="false" outlineLevel="0" collapsed="false">
      <c r="A382" s="565" t="s">
        <v>2</v>
      </c>
      <c r="B382" s="565" t="s">
        <v>176</v>
      </c>
      <c r="C382" s="565" t="s">
        <v>415</v>
      </c>
      <c r="D382" s="565" t="s">
        <v>150</v>
      </c>
      <c r="E382" s="565" t="n">
        <v>1696</v>
      </c>
      <c r="F382" s="565" t="n">
        <v>902</v>
      </c>
      <c r="G382" s="565" t="s">
        <v>155</v>
      </c>
      <c r="H382" s="565" t="n">
        <v>-10000000</v>
      </c>
      <c r="I382" s="565" t="n">
        <v>2292.24726</v>
      </c>
      <c r="J382" s="565" t="n">
        <v>204.555887</v>
      </c>
      <c r="K382" s="565" t="n">
        <v>203.554647</v>
      </c>
      <c r="L382" s="565" t="n">
        <v>-0.928495196790936</v>
      </c>
      <c r="M382" s="565" t="n">
        <v>-2128.34057076718</v>
      </c>
      <c r="N382" s="565" t="n">
        <v>-606.821867</v>
      </c>
      <c r="O382" s="565" t="n">
        <v>0</v>
      </c>
      <c r="P382" s="565" t="n">
        <v>-2735.16243776718</v>
      </c>
      <c r="Q382" s="565" t="n">
        <v>-21013.61488</v>
      </c>
      <c r="R382" s="565" t="n">
        <v>-23915.329639</v>
      </c>
      <c r="S382" s="565" t="n">
        <v>-2901.714759</v>
      </c>
      <c r="T382" s="565" t="n">
        <v>-166.552321232814</v>
      </c>
      <c r="U382" s="565" t="n">
        <v>21013.61488</v>
      </c>
      <c r="V382" s="565" t="n">
        <v>23915.329639</v>
      </c>
      <c r="W382" s="565" t="n">
        <v>2901.714759</v>
      </c>
      <c r="X382" s="565" t="n">
        <v>52222.2</v>
      </c>
      <c r="Y382" s="575" t="n">
        <v>76137.529639</v>
      </c>
      <c r="Z382" s="565" t="n">
        <v>2901.714759</v>
      </c>
      <c r="AA382" s="565"/>
      <c r="AB382" s="565"/>
      <c r="AC382" s="565"/>
      <c r="AD382" s="565"/>
      <c r="AE382" s="565"/>
      <c r="AF382" s="565"/>
      <c r="AG382" s="565"/>
      <c r="AH382" s="565"/>
      <c r="AI382" s="565"/>
      <c r="AJ382" s="565"/>
      <c r="AK382" s="565"/>
      <c r="AL382" s="565"/>
      <c r="AM382" s="565"/>
      <c r="AN382" s="565"/>
      <c r="AO382" s="565"/>
      <c r="AP382" s="565"/>
    </row>
    <row r="383" customFormat="false" ht="12.75" hidden="false" customHeight="false" outlineLevel="0" collapsed="false">
      <c r="A383" s="565" t="s">
        <v>2</v>
      </c>
      <c r="B383" s="565" t="s">
        <v>178</v>
      </c>
      <c r="C383" s="565" t="s">
        <v>415</v>
      </c>
      <c r="D383" s="565" t="s">
        <v>150</v>
      </c>
      <c r="E383" s="565" t="n">
        <v>1697</v>
      </c>
      <c r="F383" s="565" t="n">
        <v>903</v>
      </c>
      <c r="G383" s="565" t="s">
        <v>155</v>
      </c>
      <c r="H383" s="565" t="n">
        <v>-10000000</v>
      </c>
      <c r="I383" s="565" t="n">
        <v>2292.24726</v>
      </c>
      <c r="J383" s="565" t="n">
        <v>204.555887</v>
      </c>
      <c r="K383" s="565" t="n">
        <v>203.554647</v>
      </c>
      <c r="L383" s="565" t="n">
        <v>-0.928495196790936</v>
      </c>
      <c r="M383" s="565" t="n">
        <v>-2128.34057076718</v>
      </c>
      <c r="N383" s="565" t="n">
        <v>-606.821867</v>
      </c>
      <c r="O383" s="565" t="n">
        <v>0</v>
      </c>
      <c r="P383" s="565" t="n">
        <v>-2735.16243776718</v>
      </c>
      <c r="Q383" s="565" t="n">
        <v>-21013.61488</v>
      </c>
      <c r="R383" s="565" t="n">
        <v>-23915.329639</v>
      </c>
      <c r="S383" s="565" t="n">
        <v>-2901.714759</v>
      </c>
      <c r="T383" s="565" t="n">
        <v>-166.552321232814</v>
      </c>
      <c r="U383" s="565" t="n">
        <v>-21013.61488</v>
      </c>
      <c r="V383" s="565" t="n">
        <v>-23915.329639</v>
      </c>
      <c r="W383" s="565" t="n">
        <v>-2901.714759</v>
      </c>
      <c r="X383" s="565" t="n">
        <v>-52222.2</v>
      </c>
      <c r="Y383" s="575" t="n">
        <v>-76137.529639</v>
      </c>
      <c r="Z383" s="565" t="n">
        <v>-2901.714759</v>
      </c>
      <c r="AA383" s="565"/>
      <c r="AB383" s="565"/>
      <c r="AC383" s="565"/>
      <c r="AD383" s="565"/>
      <c r="AE383" s="565"/>
      <c r="AF383" s="565"/>
      <c r="AG383" s="565"/>
      <c r="AH383" s="565"/>
      <c r="AI383" s="565"/>
      <c r="AJ383" s="565"/>
      <c r="AK383" s="565"/>
      <c r="AL383" s="565"/>
      <c r="AM383" s="565"/>
      <c r="AN383" s="565"/>
      <c r="AO383" s="565"/>
      <c r="AP383" s="565"/>
    </row>
    <row r="384" customFormat="false" ht="12.75" hidden="false" customHeight="false" outlineLevel="0" collapsed="false">
      <c r="A384" s="565" t="s">
        <v>2</v>
      </c>
      <c r="B384" s="565" t="s">
        <v>173</v>
      </c>
      <c r="C384" s="565" t="s">
        <v>94</v>
      </c>
      <c r="D384" s="565" t="s">
        <v>184</v>
      </c>
      <c r="E384" s="565" t="n">
        <v>1698</v>
      </c>
      <c r="F384" s="565" t="n">
        <v>904</v>
      </c>
      <c r="G384" s="565" t="s">
        <v>155</v>
      </c>
      <c r="H384" s="565" t="n">
        <v>10000000</v>
      </c>
      <c r="I384" s="565" t="n">
        <v>-3850.918716</v>
      </c>
      <c r="J384" s="565" t="n">
        <v>105.848593</v>
      </c>
      <c r="K384" s="565" t="n">
        <v>104.829508</v>
      </c>
      <c r="L384" s="565" t="n">
        <v>-0.965380889635306</v>
      </c>
      <c r="M384" s="565" t="n">
        <v>3717.60333596533</v>
      </c>
      <c r="N384" s="565" t="n">
        <v>268.658016</v>
      </c>
      <c r="O384" s="565" t="n">
        <v>0</v>
      </c>
      <c r="P384" s="565" t="n">
        <v>3986.26135196533</v>
      </c>
      <c r="Q384" s="565" t="n">
        <v>-206394.597279</v>
      </c>
      <c r="R384" s="565" t="n">
        <v>-201985.794223</v>
      </c>
      <c r="S384" s="565" t="n">
        <v>4408.803056</v>
      </c>
      <c r="T384" s="565" t="n">
        <v>422.541704034676</v>
      </c>
      <c r="U384" s="565" t="n">
        <v>-206394.597279</v>
      </c>
      <c r="V384" s="565" t="n">
        <v>-201985.794223</v>
      </c>
      <c r="W384" s="565" t="n">
        <v>4408.803056</v>
      </c>
      <c r="X384" s="565" t="n">
        <v>13433.3</v>
      </c>
      <c r="Y384" s="575" t="n">
        <v>-188552.494223</v>
      </c>
      <c r="Z384" s="565" t="n">
        <v>4408.803056</v>
      </c>
      <c r="AA384" s="565"/>
      <c r="AB384" s="565"/>
      <c r="AC384" s="565"/>
      <c r="AD384" s="565"/>
      <c r="AE384" s="565"/>
      <c r="AF384" s="565"/>
      <c r="AG384" s="565"/>
      <c r="AH384" s="565"/>
      <c r="AI384" s="565"/>
      <c r="AJ384" s="565"/>
      <c r="AK384" s="565"/>
      <c r="AL384" s="565"/>
      <c r="AM384" s="565"/>
      <c r="AN384" s="565"/>
      <c r="AO384" s="565"/>
      <c r="AP384" s="565"/>
    </row>
    <row r="385" customFormat="false" ht="12.75" hidden="false" customHeight="false" outlineLevel="0" collapsed="false">
      <c r="A385" s="565" t="s">
        <v>2</v>
      </c>
      <c r="B385" s="565" t="s">
        <v>176</v>
      </c>
      <c r="C385" s="565" t="s">
        <v>94</v>
      </c>
      <c r="D385" s="565" t="s">
        <v>184</v>
      </c>
      <c r="E385" s="565" t="n">
        <v>1699</v>
      </c>
      <c r="F385" s="565" t="n">
        <v>905</v>
      </c>
      <c r="G385" s="565" t="s">
        <v>155</v>
      </c>
      <c r="H385" s="565" t="n">
        <v>10000000</v>
      </c>
      <c r="I385" s="565" t="n">
        <v>-3850.918716</v>
      </c>
      <c r="J385" s="565" t="n">
        <v>105.848593</v>
      </c>
      <c r="K385" s="565" t="n">
        <v>104.829508</v>
      </c>
      <c r="L385" s="565" t="n">
        <v>-0.965380889635306</v>
      </c>
      <c r="M385" s="565" t="n">
        <v>3717.60333596533</v>
      </c>
      <c r="N385" s="565" t="n">
        <v>268.658016</v>
      </c>
      <c r="O385" s="565" t="n">
        <v>0</v>
      </c>
      <c r="P385" s="565" t="n">
        <v>3986.26135196533</v>
      </c>
      <c r="Q385" s="565" t="n">
        <v>-206394.597279</v>
      </c>
      <c r="R385" s="565" t="n">
        <v>-201985.794223</v>
      </c>
      <c r="S385" s="565" t="n">
        <v>4408.803056</v>
      </c>
      <c r="T385" s="565" t="n">
        <v>422.541704034676</v>
      </c>
      <c r="U385" s="565" t="n">
        <v>206394.597279</v>
      </c>
      <c r="V385" s="565" t="n">
        <v>201985.794223</v>
      </c>
      <c r="W385" s="565" t="n">
        <v>-4408.803056</v>
      </c>
      <c r="X385" s="565" t="n">
        <v>-13433.3</v>
      </c>
      <c r="Y385" s="575" t="n">
        <v>188552.494223</v>
      </c>
      <c r="Z385" s="565" t="n">
        <v>-4408.803056</v>
      </c>
      <c r="AA385" s="565"/>
      <c r="AB385" s="565"/>
      <c r="AC385" s="565"/>
      <c r="AD385" s="565"/>
      <c r="AE385" s="565"/>
      <c r="AF385" s="565"/>
      <c r="AG385" s="565"/>
      <c r="AH385" s="565"/>
      <c r="AI385" s="565"/>
      <c r="AJ385" s="565"/>
      <c r="AK385" s="565"/>
      <c r="AL385" s="565"/>
      <c r="AM385" s="565"/>
      <c r="AN385" s="565"/>
      <c r="AO385" s="565"/>
      <c r="AP385" s="565"/>
    </row>
    <row r="386" customFormat="false" ht="12.75" hidden="false" customHeight="false" outlineLevel="0" collapsed="false">
      <c r="A386" s="565" t="s">
        <v>2</v>
      </c>
      <c r="B386" s="565" t="s">
        <v>178</v>
      </c>
      <c r="C386" s="565" t="s">
        <v>94</v>
      </c>
      <c r="D386" s="565" t="s">
        <v>184</v>
      </c>
      <c r="E386" s="565" t="n">
        <v>1700</v>
      </c>
      <c r="F386" s="565" t="n">
        <v>906</v>
      </c>
      <c r="G386" s="565" t="s">
        <v>155</v>
      </c>
      <c r="H386" s="565" t="n">
        <v>10000000</v>
      </c>
      <c r="I386" s="565" t="n">
        <v>-3850.918716</v>
      </c>
      <c r="J386" s="565" t="n">
        <v>105.848593</v>
      </c>
      <c r="K386" s="565" t="n">
        <v>104.829508</v>
      </c>
      <c r="L386" s="565" t="n">
        <v>-0.965380889635306</v>
      </c>
      <c r="M386" s="565" t="n">
        <v>3717.60333596533</v>
      </c>
      <c r="N386" s="565" t="n">
        <v>268.658016</v>
      </c>
      <c r="O386" s="565" t="n">
        <v>0</v>
      </c>
      <c r="P386" s="565" t="n">
        <v>3986.26135196533</v>
      </c>
      <c r="Q386" s="565" t="n">
        <v>-206394.597279</v>
      </c>
      <c r="R386" s="565" t="n">
        <v>-201985.794223</v>
      </c>
      <c r="S386" s="565" t="n">
        <v>4408.803056</v>
      </c>
      <c r="T386" s="565" t="n">
        <v>422.541704034676</v>
      </c>
      <c r="U386" s="565" t="n">
        <v>-206394.597279</v>
      </c>
      <c r="V386" s="565" t="n">
        <v>-201985.794223</v>
      </c>
      <c r="W386" s="565" t="n">
        <v>4408.803056</v>
      </c>
      <c r="X386" s="565" t="n">
        <v>13433.3</v>
      </c>
      <c r="Y386" s="575" t="n">
        <v>-188552.494223</v>
      </c>
      <c r="Z386" s="565" t="n">
        <v>4408.803056</v>
      </c>
      <c r="AA386" s="565"/>
      <c r="AB386" s="565"/>
      <c r="AC386" s="565"/>
      <c r="AD386" s="565"/>
      <c r="AE386" s="565"/>
      <c r="AF386" s="565"/>
      <c r="AG386" s="565"/>
      <c r="AH386" s="565"/>
      <c r="AI386" s="565"/>
      <c r="AJ386" s="565"/>
      <c r="AK386" s="565"/>
      <c r="AL386" s="565"/>
      <c r="AM386" s="565"/>
      <c r="AN386" s="565"/>
      <c r="AO386" s="565"/>
      <c r="AP386" s="565"/>
    </row>
    <row r="387" customFormat="false" ht="12.75" hidden="false" customHeight="false" outlineLevel="0" collapsed="false">
      <c r="Y387" s="306"/>
    </row>
    <row r="388" customFormat="false" ht="12.75" hidden="false" customHeight="false" outlineLevel="0" collapsed="false">
      <c r="Y388" s="306"/>
    </row>
    <row r="389" customFormat="false" ht="12.75" hidden="false" customHeight="false" outlineLevel="0" collapsed="false">
      <c r="Y389" s="306"/>
    </row>
    <row r="390" customFormat="false" ht="12.75" hidden="false" customHeight="false" outlineLevel="0" collapsed="false">
      <c r="Y390" s="306"/>
    </row>
    <row r="391" customFormat="false" ht="12.75" hidden="false" customHeight="false" outlineLevel="0" collapsed="false">
      <c r="Y391" s="306"/>
    </row>
    <row r="392" customFormat="false" ht="12.75" hidden="false" customHeight="false" outlineLevel="0" collapsed="false">
      <c r="Y392" s="306"/>
    </row>
    <row r="393" customFormat="false" ht="12.75" hidden="false" customHeight="false" outlineLevel="0" collapsed="false">
      <c r="Y393" s="306"/>
    </row>
    <row r="394" customFormat="false" ht="12.75" hidden="false" customHeight="false" outlineLevel="0" collapsed="false">
      <c r="Y394" s="306"/>
    </row>
    <row r="395" customFormat="false" ht="12.75" hidden="false" customHeight="false" outlineLevel="0" collapsed="false">
      <c r="Y395" s="306"/>
    </row>
    <row r="396" customFormat="false" ht="12.75" hidden="false" customHeight="false" outlineLevel="0" collapsed="false">
      <c r="Y396" s="306"/>
    </row>
    <row r="397" customFormat="false" ht="12.75" hidden="false" customHeight="false" outlineLevel="0" collapsed="false">
      <c r="Y397" s="306"/>
    </row>
    <row r="398" customFormat="false" ht="12.75" hidden="false" customHeight="false" outlineLevel="0" collapsed="false">
      <c r="Y398" s="306"/>
    </row>
    <row r="399" customFormat="false" ht="12.75" hidden="false" customHeight="false" outlineLevel="0" collapsed="false">
      <c r="Y399" s="306"/>
    </row>
    <row r="400" customFormat="false" ht="12.75" hidden="false" customHeight="false" outlineLevel="0" collapsed="false">
      <c r="Y400" s="306"/>
    </row>
    <row r="401" customFormat="false" ht="12.75" hidden="false" customHeight="false" outlineLevel="0" collapsed="false">
      <c r="Y401" s="306"/>
    </row>
    <row r="402" customFormat="false" ht="12.75" hidden="false" customHeight="false" outlineLevel="0" collapsed="false">
      <c r="Y402" s="306"/>
    </row>
    <row r="403" customFormat="false" ht="12.75" hidden="false" customHeight="false" outlineLevel="0" collapsed="false">
      <c r="Y403" s="306"/>
    </row>
    <row r="404" customFormat="false" ht="12.75" hidden="false" customHeight="false" outlineLevel="0" collapsed="false">
      <c r="Y404" s="306"/>
    </row>
    <row r="405" customFormat="false" ht="12.75" hidden="false" customHeight="false" outlineLevel="0" collapsed="false">
      <c r="Y405" s="306"/>
    </row>
    <row r="406" customFormat="false" ht="12.75" hidden="false" customHeight="false" outlineLevel="0" collapsed="false">
      <c r="Y406" s="306"/>
    </row>
    <row r="407" customFormat="false" ht="12.75" hidden="false" customHeight="false" outlineLevel="0" collapsed="false">
      <c r="Y407" s="306"/>
    </row>
    <row r="408" customFormat="false" ht="12.75" hidden="false" customHeight="false" outlineLevel="0" collapsed="false">
      <c r="Y408" s="306"/>
    </row>
    <row r="409" customFormat="false" ht="12.75" hidden="false" customHeight="false" outlineLevel="0" collapsed="false">
      <c r="Y409" s="306"/>
    </row>
    <row r="410" customFormat="false" ht="12.75" hidden="false" customHeight="false" outlineLevel="0" collapsed="false">
      <c r="Y410" s="306"/>
    </row>
    <row r="411" customFormat="false" ht="12.75" hidden="false" customHeight="false" outlineLevel="0" collapsed="false">
      <c r="Y411" s="306"/>
    </row>
    <row r="412" customFormat="false" ht="12.75" hidden="false" customHeight="false" outlineLevel="0" collapsed="false">
      <c r="Y412" s="306"/>
    </row>
    <row r="413" customFormat="false" ht="12.75" hidden="false" customHeight="false" outlineLevel="0" collapsed="false">
      <c r="Y413" s="306"/>
    </row>
    <row r="414" customFormat="false" ht="12.75" hidden="false" customHeight="false" outlineLevel="0" collapsed="false">
      <c r="Y414" s="306"/>
    </row>
    <row r="415" customFormat="false" ht="12.75" hidden="false" customHeight="false" outlineLevel="0" collapsed="false">
      <c r="Y415" s="306"/>
    </row>
    <row r="416" customFormat="false" ht="12.75" hidden="false" customHeight="false" outlineLevel="0" collapsed="false">
      <c r="Y416" s="306"/>
    </row>
    <row r="417" customFormat="false" ht="12.75" hidden="false" customHeight="false" outlineLevel="0" collapsed="false">
      <c r="Y417" s="306"/>
    </row>
    <row r="418" customFormat="false" ht="12.75" hidden="false" customHeight="false" outlineLevel="0" collapsed="false">
      <c r="Y418" s="306"/>
    </row>
    <row r="419" customFormat="false" ht="12.75" hidden="false" customHeight="false" outlineLevel="0" collapsed="false">
      <c r="Y419" s="306"/>
    </row>
    <row r="420" customFormat="false" ht="12.75" hidden="false" customHeight="false" outlineLevel="0" collapsed="false">
      <c r="Y420" s="306"/>
    </row>
    <row r="421" customFormat="false" ht="12.75" hidden="false" customHeight="false" outlineLevel="0" collapsed="false">
      <c r="Y421" s="306"/>
    </row>
    <row r="422" customFormat="false" ht="12.75" hidden="false" customHeight="false" outlineLevel="0" collapsed="false">
      <c r="Y422" s="306"/>
    </row>
    <row r="423" customFormat="false" ht="12.75" hidden="false" customHeight="false" outlineLevel="0" collapsed="false">
      <c r="Y423" s="306"/>
    </row>
    <row r="424" customFormat="false" ht="12.75" hidden="false" customHeight="false" outlineLevel="0" collapsed="false">
      <c r="Y424" s="306"/>
    </row>
    <row r="425" customFormat="false" ht="12.75" hidden="false" customHeight="false" outlineLevel="0" collapsed="false">
      <c r="Y425" s="306"/>
    </row>
    <row r="426" customFormat="false" ht="12.75" hidden="false" customHeight="false" outlineLevel="0" collapsed="false">
      <c r="Y426" s="306"/>
    </row>
    <row r="427" customFormat="false" ht="12.75" hidden="false" customHeight="false" outlineLevel="0" collapsed="false">
      <c r="Y427" s="306"/>
    </row>
    <row r="428" customFormat="false" ht="12.75" hidden="false" customHeight="false" outlineLevel="0" collapsed="false">
      <c r="Y428" s="306"/>
    </row>
    <row r="429" customFormat="false" ht="12.75" hidden="false" customHeight="false" outlineLevel="0" collapsed="false">
      <c r="Y429" s="306"/>
    </row>
    <row r="430" customFormat="false" ht="12.75" hidden="false" customHeight="false" outlineLevel="0" collapsed="false">
      <c r="Y430" s="306"/>
    </row>
    <row r="431" customFormat="false" ht="12.75" hidden="false" customHeight="false" outlineLevel="0" collapsed="false">
      <c r="Y431" s="306"/>
    </row>
    <row r="432" customFormat="false" ht="12.75" hidden="false" customHeight="false" outlineLevel="0" collapsed="false">
      <c r="Y432" s="306"/>
    </row>
    <row r="433" customFormat="false" ht="12.75" hidden="false" customHeight="false" outlineLevel="0" collapsed="false">
      <c r="Y433" s="306"/>
    </row>
    <row r="434" customFormat="false" ht="12.75" hidden="false" customHeight="false" outlineLevel="0" collapsed="false">
      <c r="Y434" s="306"/>
    </row>
    <row r="435" customFormat="false" ht="12.75" hidden="false" customHeight="false" outlineLevel="0" collapsed="false">
      <c r="Y435" s="306"/>
    </row>
    <row r="436" customFormat="false" ht="12.75" hidden="false" customHeight="false" outlineLevel="0" collapsed="false">
      <c r="Y436" s="306"/>
    </row>
    <row r="437" customFormat="false" ht="12.75" hidden="false" customHeight="false" outlineLevel="0" collapsed="false">
      <c r="Y437" s="306"/>
    </row>
    <row r="438" customFormat="false" ht="12.75" hidden="false" customHeight="false" outlineLevel="0" collapsed="false">
      <c r="Y438" s="306"/>
    </row>
    <row r="439" customFormat="false" ht="12.75" hidden="false" customHeight="false" outlineLevel="0" collapsed="false">
      <c r="Y439" s="306"/>
    </row>
    <row r="440" customFormat="false" ht="12.75" hidden="false" customHeight="false" outlineLevel="0" collapsed="false">
      <c r="Y440" s="306"/>
    </row>
    <row r="441" customFormat="false" ht="12.75" hidden="false" customHeight="false" outlineLevel="0" collapsed="false">
      <c r="Y441" s="306"/>
    </row>
    <row r="442" customFormat="false" ht="12.75" hidden="false" customHeight="false" outlineLevel="0" collapsed="false">
      <c r="Y442" s="306"/>
    </row>
    <row r="443" customFormat="false" ht="12.75" hidden="false" customHeight="false" outlineLevel="0" collapsed="false">
      <c r="Y443" s="306"/>
    </row>
    <row r="444" customFormat="false" ht="12.75" hidden="false" customHeight="false" outlineLevel="0" collapsed="false">
      <c r="Y444" s="306"/>
    </row>
    <row r="445" customFormat="false" ht="12.75" hidden="false" customHeight="false" outlineLevel="0" collapsed="false">
      <c r="Y445" s="306"/>
    </row>
    <row r="446" customFormat="false" ht="12.75" hidden="false" customHeight="false" outlineLevel="0" collapsed="false">
      <c r="Y446" s="306"/>
    </row>
    <row r="447" customFormat="false" ht="12.75" hidden="false" customHeight="false" outlineLevel="0" collapsed="false">
      <c r="Y447" s="306"/>
    </row>
    <row r="448" customFormat="false" ht="12.75" hidden="false" customHeight="false" outlineLevel="0" collapsed="false">
      <c r="Y448" s="306"/>
    </row>
    <row r="449" customFormat="false" ht="12.75" hidden="false" customHeight="false" outlineLevel="0" collapsed="false">
      <c r="Y449" s="306"/>
    </row>
    <row r="450" customFormat="false" ht="12.75" hidden="false" customHeight="false" outlineLevel="0" collapsed="false">
      <c r="Y450" s="306"/>
    </row>
    <row r="451" customFormat="false" ht="12.75" hidden="false" customHeight="false" outlineLevel="0" collapsed="false">
      <c r="Y451" s="306"/>
    </row>
    <row r="452" customFormat="false" ht="12.75" hidden="false" customHeight="false" outlineLevel="0" collapsed="false">
      <c r="Y452" s="306"/>
    </row>
    <row r="453" customFormat="false" ht="12.75" hidden="false" customHeight="false" outlineLevel="0" collapsed="false">
      <c r="Y453" s="306"/>
    </row>
    <row r="454" customFormat="false" ht="12.75" hidden="false" customHeight="false" outlineLevel="0" collapsed="false">
      <c r="Y454" s="306"/>
    </row>
    <row r="455" customFormat="false" ht="12.75" hidden="false" customHeight="false" outlineLevel="0" collapsed="false">
      <c r="Y455" s="306"/>
    </row>
    <row r="456" customFormat="false" ht="12.75" hidden="false" customHeight="false" outlineLevel="0" collapsed="false">
      <c r="Y456" s="306"/>
    </row>
    <row r="457" customFormat="false" ht="12.75" hidden="false" customHeight="false" outlineLevel="0" collapsed="false">
      <c r="Y457" s="306"/>
    </row>
    <row r="458" customFormat="false" ht="12.75" hidden="false" customHeight="false" outlineLevel="0" collapsed="false">
      <c r="Y458" s="306"/>
    </row>
    <row r="459" customFormat="false" ht="12.75" hidden="false" customHeight="false" outlineLevel="0" collapsed="false">
      <c r="Y459" s="306"/>
    </row>
    <row r="460" customFormat="false" ht="12.75" hidden="false" customHeight="false" outlineLevel="0" collapsed="false">
      <c r="Y460" s="306"/>
    </row>
    <row r="461" customFormat="false" ht="12.75" hidden="false" customHeight="false" outlineLevel="0" collapsed="false">
      <c r="Y461" s="306"/>
    </row>
    <row r="462" customFormat="false" ht="12.75" hidden="false" customHeight="false" outlineLevel="0" collapsed="false">
      <c r="Y462" s="306"/>
    </row>
    <row r="463" customFormat="false" ht="12.75" hidden="false" customHeight="false" outlineLevel="0" collapsed="false">
      <c r="Y463" s="306"/>
    </row>
    <row r="464" customFormat="false" ht="12.75" hidden="false" customHeight="false" outlineLevel="0" collapsed="false">
      <c r="Y464" s="306"/>
    </row>
    <row r="465" customFormat="false" ht="12.75" hidden="false" customHeight="false" outlineLevel="0" collapsed="false">
      <c r="Y465" s="306"/>
    </row>
    <row r="466" customFormat="false" ht="12.75" hidden="false" customHeight="false" outlineLevel="0" collapsed="false">
      <c r="Y466" s="306"/>
    </row>
    <row r="467" customFormat="false" ht="12.75" hidden="false" customHeight="false" outlineLevel="0" collapsed="false">
      <c r="Y467" s="306"/>
    </row>
    <row r="468" customFormat="false" ht="12.75" hidden="false" customHeight="false" outlineLevel="0" collapsed="false">
      <c r="Y468" s="306"/>
    </row>
    <row r="469" customFormat="false" ht="12.75" hidden="false" customHeight="false" outlineLevel="0" collapsed="false">
      <c r="Y469" s="306"/>
    </row>
    <row r="470" customFormat="false" ht="12.75" hidden="false" customHeight="false" outlineLevel="0" collapsed="false">
      <c r="Y470" s="306"/>
    </row>
    <row r="471" customFormat="false" ht="12.75" hidden="false" customHeight="false" outlineLevel="0" collapsed="false">
      <c r="Y471" s="306"/>
    </row>
    <row r="472" customFormat="false" ht="12.75" hidden="false" customHeight="false" outlineLevel="0" collapsed="false">
      <c r="Y472" s="306"/>
    </row>
    <row r="473" customFormat="false" ht="12.75" hidden="false" customHeight="false" outlineLevel="0" collapsed="false">
      <c r="Y473" s="306"/>
    </row>
    <row r="474" customFormat="false" ht="12.75" hidden="false" customHeight="false" outlineLevel="0" collapsed="false">
      <c r="Y474" s="306"/>
    </row>
    <row r="475" customFormat="false" ht="12.75" hidden="false" customHeight="false" outlineLevel="0" collapsed="false">
      <c r="Y475" s="306"/>
    </row>
    <row r="476" customFormat="false" ht="12.75" hidden="false" customHeight="false" outlineLevel="0" collapsed="false">
      <c r="Y476" s="306"/>
    </row>
    <row r="477" customFormat="false" ht="12.75" hidden="false" customHeight="false" outlineLevel="0" collapsed="false">
      <c r="Y477" s="306"/>
    </row>
    <row r="478" customFormat="false" ht="12.75" hidden="false" customHeight="false" outlineLevel="0" collapsed="false">
      <c r="Y478" s="306"/>
    </row>
    <row r="479" customFormat="false" ht="12.75" hidden="false" customHeight="false" outlineLevel="0" collapsed="false">
      <c r="Y479" s="306"/>
    </row>
    <row r="480" customFormat="false" ht="12.75" hidden="false" customHeight="false" outlineLevel="0" collapsed="false">
      <c r="Y480" s="306"/>
    </row>
    <row r="481" customFormat="false" ht="12.75" hidden="false" customHeight="false" outlineLevel="0" collapsed="false">
      <c r="Y481" s="306"/>
    </row>
    <row r="482" customFormat="false" ht="12.75" hidden="false" customHeight="false" outlineLevel="0" collapsed="false">
      <c r="Y482" s="306"/>
    </row>
    <row r="483" customFormat="false" ht="12.75" hidden="false" customHeight="false" outlineLevel="0" collapsed="false">
      <c r="Y483" s="306"/>
    </row>
    <row r="484" customFormat="false" ht="12.75" hidden="false" customHeight="false" outlineLevel="0" collapsed="false">
      <c r="Y484" s="306"/>
    </row>
    <row r="485" customFormat="false" ht="12.75" hidden="false" customHeight="false" outlineLevel="0" collapsed="false">
      <c r="Y485" s="306"/>
    </row>
    <row r="486" customFormat="false" ht="12.75" hidden="false" customHeight="false" outlineLevel="0" collapsed="false">
      <c r="Y486" s="306"/>
    </row>
    <row r="487" customFormat="false" ht="12.75" hidden="false" customHeight="false" outlineLevel="0" collapsed="false">
      <c r="Y487" s="306"/>
    </row>
    <row r="488" customFormat="false" ht="12.75" hidden="false" customHeight="false" outlineLevel="0" collapsed="false">
      <c r="Y488" s="306"/>
    </row>
    <row r="489" customFormat="false" ht="12.75" hidden="false" customHeight="false" outlineLevel="0" collapsed="false">
      <c r="Y489" s="306"/>
    </row>
    <row r="490" customFormat="false" ht="12.75" hidden="false" customHeight="false" outlineLevel="0" collapsed="false">
      <c r="Y490" s="306"/>
    </row>
    <row r="491" customFormat="false" ht="12.75" hidden="false" customHeight="false" outlineLevel="0" collapsed="false">
      <c r="Y491" s="306"/>
    </row>
    <row r="492" customFormat="false" ht="12.75" hidden="false" customHeight="false" outlineLevel="0" collapsed="false">
      <c r="Y492" s="306"/>
    </row>
    <row r="493" customFormat="false" ht="12.75" hidden="false" customHeight="false" outlineLevel="0" collapsed="false">
      <c r="Y493" s="306"/>
    </row>
    <row r="494" customFormat="false" ht="12.75" hidden="false" customHeight="false" outlineLevel="0" collapsed="false">
      <c r="Y494" s="306"/>
    </row>
    <row r="495" customFormat="false" ht="12.75" hidden="false" customHeight="false" outlineLevel="0" collapsed="false">
      <c r="Y495" s="306"/>
    </row>
    <row r="496" customFormat="false" ht="12.75" hidden="false" customHeight="false" outlineLevel="0" collapsed="false">
      <c r="Y496" s="306"/>
    </row>
    <row r="497" customFormat="false" ht="12.75" hidden="false" customHeight="false" outlineLevel="0" collapsed="false">
      <c r="Y497" s="306"/>
    </row>
    <row r="498" customFormat="false" ht="12.75" hidden="false" customHeight="false" outlineLevel="0" collapsed="false">
      <c r="Y498" s="306"/>
    </row>
    <row r="499" customFormat="false" ht="12.75" hidden="false" customHeight="false" outlineLevel="0" collapsed="false">
      <c r="Y499" s="306"/>
    </row>
    <row r="500" customFormat="false" ht="12.75" hidden="false" customHeight="false" outlineLevel="0" collapsed="false">
      <c r="Y500" s="306"/>
    </row>
    <row r="501" customFormat="false" ht="12.75" hidden="false" customHeight="false" outlineLevel="0" collapsed="false">
      <c r="Y501" s="306"/>
    </row>
    <row r="502" customFormat="false" ht="12.75" hidden="false" customHeight="false" outlineLevel="0" collapsed="false">
      <c r="Y502" s="306"/>
    </row>
    <row r="503" customFormat="false" ht="12.75" hidden="false" customHeight="false" outlineLevel="0" collapsed="false">
      <c r="Y503" s="306"/>
    </row>
    <row r="504" customFormat="false" ht="12.75" hidden="false" customHeight="false" outlineLevel="0" collapsed="false">
      <c r="Y504" s="306"/>
    </row>
    <row r="505" customFormat="false" ht="12.75" hidden="false" customHeight="false" outlineLevel="0" collapsed="false">
      <c r="Y505" s="306"/>
    </row>
    <row r="506" customFormat="false" ht="12.75" hidden="false" customHeight="false" outlineLevel="0" collapsed="false">
      <c r="Y506" s="306"/>
    </row>
    <row r="507" customFormat="false" ht="12.75" hidden="false" customHeight="false" outlineLevel="0" collapsed="false">
      <c r="Y507" s="306"/>
    </row>
    <row r="508" customFormat="false" ht="12.75" hidden="false" customHeight="false" outlineLevel="0" collapsed="false">
      <c r="Y508" s="306"/>
    </row>
    <row r="509" customFormat="false" ht="12.75" hidden="false" customHeight="false" outlineLevel="0" collapsed="false">
      <c r="Y509" s="306"/>
    </row>
    <row r="510" customFormat="false" ht="12.75" hidden="false" customHeight="false" outlineLevel="0" collapsed="false">
      <c r="Y510" s="306"/>
    </row>
    <row r="511" customFormat="false" ht="12.75" hidden="false" customHeight="false" outlineLevel="0" collapsed="false">
      <c r="Y511" s="306"/>
    </row>
    <row r="512" customFormat="false" ht="12.75" hidden="false" customHeight="false" outlineLevel="0" collapsed="false">
      <c r="Y512" s="306"/>
    </row>
    <row r="513" customFormat="false" ht="12.75" hidden="false" customHeight="false" outlineLevel="0" collapsed="false">
      <c r="Y513" s="306"/>
    </row>
    <row r="514" customFormat="false" ht="12.75" hidden="false" customHeight="false" outlineLevel="0" collapsed="false">
      <c r="Y514" s="306"/>
    </row>
    <row r="515" customFormat="false" ht="12.75" hidden="false" customHeight="false" outlineLevel="0" collapsed="false">
      <c r="Y515" s="306"/>
    </row>
    <row r="516" customFormat="false" ht="12.75" hidden="false" customHeight="false" outlineLevel="0" collapsed="false">
      <c r="Y516" s="306"/>
    </row>
    <row r="517" customFormat="false" ht="12.75" hidden="false" customHeight="false" outlineLevel="0" collapsed="false">
      <c r="Y517" s="306"/>
    </row>
    <row r="518" customFormat="false" ht="12.75" hidden="false" customHeight="false" outlineLevel="0" collapsed="false">
      <c r="Y518" s="306"/>
    </row>
    <row r="519" customFormat="false" ht="12.75" hidden="false" customHeight="false" outlineLevel="0" collapsed="false">
      <c r="Y519" s="306"/>
    </row>
    <row r="520" customFormat="false" ht="12.75" hidden="false" customHeight="false" outlineLevel="0" collapsed="false">
      <c r="Y520" s="306"/>
    </row>
    <row r="521" customFormat="false" ht="12.75" hidden="false" customHeight="false" outlineLevel="0" collapsed="false">
      <c r="Y521" s="306"/>
    </row>
    <row r="522" customFormat="false" ht="12.75" hidden="false" customHeight="false" outlineLevel="0" collapsed="false">
      <c r="Y522" s="306"/>
    </row>
    <row r="523" customFormat="false" ht="12.75" hidden="false" customHeight="false" outlineLevel="0" collapsed="false">
      <c r="Y523" s="306"/>
    </row>
    <row r="524" customFormat="false" ht="12.75" hidden="false" customHeight="false" outlineLevel="0" collapsed="false">
      <c r="Y524" s="306"/>
    </row>
    <row r="525" customFormat="false" ht="12.75" hidden="false" customHeight="false" outlineLevel="0" collapsed="false">
      <c r="Y525" s="306"/>
    </row>
    <row r="526" customFormat="false" ht="12.75" hidden="false" customHeight="false" outlineLevel="0" collapsed="false">
      <c r="Y526" s="306"/>
    </row>
    <row r="527" customFormat="false" ht="12.75" hidden="false" customHeight="false" outlineLevel="0" collapsed="false">
      <c r="Y527" s="306"/>
    </row>
    <row r="528" customFormat="false" ht="12.75" hidden="false" customHeight="false" outlineLevel="0" collapsed="false">
      <c r="Y528" s="306"/>
    </row>
    <row r="529" customFormat="false" ht="12.75" hidden="false" customHeight="false" outlineLevel="0" collapsed="false">
      <c r="Y529" s="306"/>
    </row>
    <row r="530" customFormat="false" ht="12.75" hidden="false" customHeight="false" outlineLevel="0" collapsed="false">
      <c r="Y530" s="306"/>
    </row>
    <row r="531" customFormat="false" ht="12.75" hidden="false" customHeight="false" outlineLevel="0" collapsed="false">
      <c r="Y531" s="306"/>
    </row>
    <row r="532" customFormat="false" ht="12.75" hidden="false" customHeight="false" outlineLevel="0" collapsed="false">
      <c r="Y532" s="306"/>
    </row>
    <row r="533" customFormat="false" ht="12.75" hidden="false" customHeight="false" outlineLevel="0" collapsed="false">
      <c r="Y533" s="306"/>
    </row>
    <row r="534" customFormat="false" ht="12.75" hidden="false" customHeight="false" outlineLevel="0" collapsed="false">
      <c r="Y534" s="306"/>
    </row>
    <row r="535" customFormat="false" ht="12.75" hidden="false" customHeight="false" outlineLevel="0" collapsed="false">
      <c r="Y535" s="306"/>
    </row>
    <row r="536" customFormat="false" ht="12.75" hidden="false" customHeight="false" outlineLevel="0" collapsed="false">
      <c r="Y536" s="306"/>
    </row>
    <row r="537" customFormat="false" ht="12.75" hidden="false" customHeight="false" outlineLevel="0" collapsed="false">
      <c r="Y537" s="306"/>
    </row>
    <row r="538" customFormat="false" ht="12.75" hidden="false" customHeight="false" outlineLevel="0" collapsed="false">
      <c r="Y538" s="306"/>
    </row>
    <row r="539" customFormat="false" ht="12.75" hidden="false" customHeight="false" outlineLevel="0" collapsed="false">
      <c r="Y539" s="306"/>
    </row>
    <row r="540" customFormat="false" ht="12.75" hidden="false" customHeight="false" outlineLevel="0" collapsed="false">
      <c r="Y540" s="306"/>
    </row>
    <row r="541" customFormat="false" ht="12.75" hidden="false" customHeight="false" outlineLevel="0" collapsed="false">
      <c r="Y541" s="306"/>
    </row>
    <row r="542" customFormat="false" ht="12.75" hidden="false" customHeight="false" outlineLevel="0" collapsed="false">
      <c r="Y542" s="306"/>
    </row>
    <row r="543" customFormat="false" ht="12.75" hidden="false" customHeight="false" outlineLevel="0" collapsed="false">
      <c r="Y543" s="306"/>
    </row>
    <row r="544" customFormat="false" ht="12.75" hidden="false" customHeight="false" outlineLevel="0" collapsed="false">
      <c r="Y544" s="306"/>
    </row>
    <row r="545" customFormat="false" ht="12.75" hidden="false" customHeight="false" outlineLevel="0" collapsed="false">
      <c r="Y545" s="306"/>
    </row>
    <row r="546" customFormat="false" ht="12.75" hidden="false" customHeight="false" outlineLevel="0" collapsed="false">
      <c r="Y546" s="306"/>
    </row>
    <row r="547" customFormat="false" ht="12.75" hidden="false" customHeight="false" outlineLevel="0" collapsed="false">
      <c r="Y547" s="306"/>
    </row>
    <row r="548" customFormat="false" ht="12.75" hidden="false" customHeight="false" outlineLevel="0" collapsed="false">
      <c r="Y548" s="306"/>
    </row>
    <row r="549" customFormat="false" ht="12.75" hidden="false" customHeight="false" outlineLevel="0" collapsed="false">
      <c r="Y549" s="306"/>
    </row>
    <row r="550" customFormat="false" ht="12.75" hidden="false" customHeight="false" outlineLevel="0" collapsed="false">
      <c r="Y550" s="306"/>
    </row>
    <row r="551" customFormat="false" ht="12.75" hidden="false" customHeight="false" outlineLevel="0" collapsed="false">
      <c r="Y551" s="306"/>
    </row>
    <row r="552" customFormat="false" ht="12.75" hidden="false" customHeight="false" outlineLevel="0" collapsed="false">
      <c r="Y552" s="306"/>
    </row>
    <row r="553" customFormat="false" ht="12.75" hidden="false" customHeight="false" outlineLevel="0" collapsed="false">
      <c r="Y553" s="306"/>
    </row>
    <row r="554" customFormat="false" ht="12.75" hidden="false" customHeight="false" outlineLevel="0" collapsed="false">
      <c r="Y554" s="306"/>
    </row>
    <row r="555" customFormat="false" ht="12.75" hidden="false" customHeight="false" outlineLevel="0" collapsed="false">
      <c r="Y555" s="306"/>
    </row>
    <row r="556" customFormat="false" ht="12.75" hidden="false" customHeight="false" outlineLevel="0" collapsed="false">
      <c r="Y556" s="306"/>
    </row>
    <row r="557" customFormat="false" ht="12.75" hidden="false" customHeight="false" outlineLevel="0" collapsed="false">
      <c r="Y557" s="306"/>
    </row>
    <row r="558" customFormat="false" ht="12.75" hidden="false" customHeight="false" outlineLevel="0" collapsed="false">
      <c r="Y558" s="306"/>
    </row>
    <row r="559" customFormat="false" ht="12.75" hidden="false" customHeight="false" outlineLevel="0" collapsed="false">
      <c r="Y559" s="306"/>
    </row>
    <row r="560" customFormat="false" ht="12.75" hidden="false" customHeight="false" outlineLevel="0" collapsed="false">
      <c r="Y560" s="306"/>
    </row>
    <row r="561" customFormat="false" ht="12.75" hidden="false" customHeight="false" outlineLevel="0" collapsed="false">
      <c r="Y561" s="306"/>
    </row>
    <row r="562" customFormat="false" ht="12.75" hidden="false" customHeight="false" outlineLevel="0" collapsed="false">
      <c r="Y562" s="306"/>
    </row>
    <row r="563" customFormat="false" ht="12.75" hidden="false" customHeight="false" outlineLevel="0" collapsed="false">
      <c r="Y563" s="306"/>
    </row>
    <row r="564" customFormat="false" ht="12.75" hidden="false" customHeight="false" outlineLevel="0" collapsed="false">
      <c r="Y564" s="306"/>
    </row>
    <row r="565" customFormat="false" ht="12.75" hidden="false" customHeight="false" outlineLevel="0" collapsed="false">
      <c r="Y565" s="306"/>
    </row>
    <row r="566" customFormat="false" ht="12.75" hidden="false" customHeight="false" outlineLevel="0" collapsed="false">
      <c r="Y566" s="306"/>
    </row>
    <row r="567" customFormat="false" ht="12.75" hidden="false" customHeight="false" outlineLevel="0" collapsed="false">
      <c r="Y567" s="306"/>
    </row>
    <row r="568" customFormat="false" ht="12.75" hidden="false" customHeight="false" outlineLevel="0" collapsed="false">
      <c r="Y568" s="306"/>
    </row>
    <row r="569" customFormat="false" ht="12.75" hidden="false" customHeight="false" outlineLevel="0" collapsed="false">
      <c r="Y569" s="306"/>
    </row>
    <row r="570" customFormat="false" ht="12.75" hidden="false" customHeight="false" outlineLevel="0" collapsed="false">
      <c r="Y570" s="306"/>
    </row>
    <row r="571" customFormat="false" ht="12.75" hidden="false" customHeight="false" outlineLevel="0" collapsed="false">
      <c r="Y571" s="306"/>
    </row>
    <row r="572" customFormat="false" ht="12.75" hidden="false" customHeight="false" outlineLevel="0" collapsed="false">
      <c r="Y572" s="306"/>
    </row>
    <row r="573" customFormat="false" ht="12.75" hidden="false" customHeight="false" outlineLevel="0" collapsed="false">
      <c r="Y573" s="306"/>
    </row>
    <row r="574" customFormat="false" ht="12.75" hidden="false" customHeight="false" outlineLevel="0" collapsed="false">
      <c r="Y574" s="306"/>
    </row>
    <row r="575" customFormat="false" ht="12.75" hidden="false" customHeight="false" outlineLevel="0" collapsed="false">
      <c r="Y575" s="306"/>
    </row>
    <row r="576" customFormat="false" ht="12.75" hidden="false" customHeight="false" outlineLevel="0" collapsed="false">
      <c r="Y576" s="306"/>
    </row>
    <row r="577" customFormat="false" ht="12.75" hidden="false" customHeight="false" outlineLevel="0" collapsed="false">
      <c r="Y577" s="306"/>
    </row>
    <row r="578" customFormat="false" ht="12.75" hidden="false" customHeight="false" outlineLevel="0" collapsed="false">
      <c r="Y578" s="306"/>
    </row>
    <row r="579" customFormat="false" ht="12.75" hidden="false" customHeight="false" outlineLevel="0" collapsed="false">
      <c r="Y579" s="306"/>
    </row>
    <row r="580" customFormat="false" ht="12.75" hidden="false" customHeight="false" outlineLevel="0" collapsed="false">
      <c r="Y580" s="306"/>
    </row>
    <row r="581" customFormat="false" ht="12.75" hidden="false" customHeight="false" outlineLevel="0" collapsed="false">
      <c r="Y581" s="306"/>
    </row>
    <row r="582" customFormat="false" ht="12.75" hidden="false" customHeight="false" outlineLevel="0" collapsed="false">
      <c r="Y582" s="306"/>
    </row>
    <row r="583" customFormat="false" ht="12.75" hidden="false" customHeight="false" outlineLevel="0" collapsed="false">
      <c r="Y583" s="306"/>
    </row>
    <row r="584" customFormat="false" ht="12.75" hidden="false" customHeight="false" outlineLevel="0" collapsed="false">
      <c r="Y584" s="306"/>
    </row>
    <row r="585" customFormat="false" ht="12.75" hidden="false" customHeight="false" outlineLevel="0" collapsed="false">
      <c r="Y585" s="306"/>
    </row>
    <row r="586" customFormat="false" ht="12.75" hidden="false" customHeight="false" outlineLevel="0" collapsed="false">
      <c r="Y586" s="306"/>
    </row>
    <row r="587" customFormat="false" ht="12.75" hidden="false" customHeight="false" outlineLevel="0" collapsed="false">
      <c r="Y587" s="306"/>
    </row>
    <row r="588" customFormat="false" ht="12.75" hidden="false" customHeight="false" outlineLevel="0" collapsed="false">
      <c r="Y588" s="306"/>
    </row>
    <row r="589" customFormat="false" ht="12.75" hidden="false" customHeight="false" outlineLevel="0" collapsed="false">
      <c r="Y589" s="306"/>
    </row>
    <row r="590" customFormat="false" ht="12.75" hidden="false" customHeight="false" outlineLevel="0" collapsed="false">
      <c r="Y590" s="306"/>
    </row>
    <row r="591" customFormat="false" ht="12.75" hidden="false" customHeight="false" outlineLevel="0" collapsed="false">
      <c r="Y591" s="306"/>
    </row>
    <row r="592" customFormat="false" ht="12.75" hidden="false" customHeight="false" outlineLevel="0" collapsed="false">
      <c r="Y592" s="306"/>
    </row>
    <row r="593" customFormat="false" ht="12.75" hidden="false" customHeight="false" outlineLevel="0" collapsed="false">
      <c r="Y593" s="306"/>
    </row>
    <row r="594" customFormat="false" ht="12.75" hidden="false" customHeight="false" outlineLevel="0" collapsed="false">
      <c r="Y594" s="306"/>
    </row>
    <row r="595" customFormat="false" ht="12.75" hidden="false" customHeight="false" outlineLevel="0" collapsed="false">
      <c r="Y595" s="306"/>
    </row>
    <row r="596" customFormat="false" ht="12.75" hidden="false" customHeight="false" outlineLevel="0" collapsed="false">
      <c r="Y596" s="306"/>
    </row>
    <row r="597" customFormat="false" ht="12.75" hidden="false" customHeight="false" outlineLevel="0" collapsed="false">
      <c r="Y597" s="306"/>
    </row>
    <row r="598" customFormat="false" ht="12.75" hidden="false" customHeight="false" outlineLevel="0" collapsed="false">
      <c r="Y598" s="306"/>
    </row>
    <row r="599" customFormat="false" ht="12.75" hidden="false" customHeight="false" outlineLevel="0" collapsed="false">
      <c r="Y599" s="306"/>
    </row>
    <row r="600" customFormat="false" ht="12.75" hidden="false" customHeight="false" outlineLevel="0" collapsed="false">
      <c r="Y600" s="306"/>
    </row>
    <row r="601" customFormat="false" ht="12.75" hidden="false" customHeight="false" outlineLevel="0" collapsed="false">
      <c r="Y601" s="306"/>
    </row>
    <row r="602" customFormat="false" ht="12.75" hidden="false" customHeight="false" outlineLevel="0" collapsed="false">
      <c r="Y602" s="306"/>
    </row>
    <row r="603" customFormat="false" ht="12.75" hidden="false" customHeight="false" outlineLevel="0" collapsed="false">
      <c r="Y603" s="306"/>
    </row>
    <row r="604" customFormat="false" ht="12.75" hidden="false" customHeight="false" outlineLevel="0" collapsed="false">
      <c r="Y604" s="306"/>
    </row>
    <row r="605" customFormat="false" ht="12.75" hidden="false" customHeight="false" outlineLevel="0" collapsed="false">
      <c r="Y605" s="306"/>
    </row>
    <row r="606" customFormat="false" ht="12.75" hidden="false" customHeight="false" outlineLevel="0" collapsed="false">
      <c r="Y606" s="306"/>
    </row>
    <row r="607" customFormat="false" ht="12.75" hidden="false" customHeight="false" outlineLevel="0" collapsed="false">
      <c r="Y607" s="306"/>
    </row>
    <row r="608" customFormat="false" ht="12.75" hidden="false" customHeight="false" outlineLevel="0" collapsed="false">
      <c r="Y608" s="306"/>
    </row>
    <row r="609" customFormat="false" ht="12.75" hidden="false" customHeight="false" outlineLevel="0" collapsed="false">
      <c r="Y609" s="306"/>
    </row>
    <row r="610" customFormat="false" ht="12.75" hidden="false" customHeight="false" outlineLevel="0" collapsed="false">
      <c r="Y610" s="306"/>
    </row>
    <row r="611" customFormat="false" ht="12.75" hidden="false" customHeight="false" outlineLevel="0" collapsed="false">
      <c r="Y611" s="306"/>
    </row>
    <row r="612" customFormat="false" ht="12.75" hidden="false" customHeight="false" outlineLevel="0" collapsed="false">
      <c r="Y612" s="306"/>
    </row>
    <row r="613" customFormat="false" ht="12.75" hidden="false" customHeight="false" outlineLevel="0" collapsed="false">
      <c r="Y613" s="306"/>
    </row>
    <row r="614" customFormat="false" ht="12.75" hidden="false" customHeight="false" outlineLevel="0" collapsed="false">
      <c r="Y614" s="306"/>
    </row>
    <row r="615" customFormat="false" ht="12.75" hidden="false" customHeight="false" outlineLevel="0" collapsed="false">
      <c r="Y615" s="306"/>
    </row>
    <row r="616" customFormat="false" ht="12.75" hidden="false" customHeight="false" outlineLevel="0" collapsed="false">
      <c r="Y616" s="306"/>
    </row>
    <row r="617" customFormat="false" ht="12.75" hidden="false" customHeight="false" outlineLevel="0" collapsed="false">
      <c r="Y617" s="306"/>
    </row>
    <row r="618" customFormat="false" ht="12.75" hidden="false" customHeight="false" outlineLevel="0" collapsed="false">
      <c r="Y618" s="306"/>
    </row>
    <row r="619" customFormat="false" ht="12.75" hidden="false" customHeight="false" outlineLevel="0" collapsed="false">
      <c r="Y619" s="306"/>
    </row>
    <row r="620" customFormat="false" ht="12.75" hidden="false" customHeight="false" outlineLevel="0" collapsed="false">
      <c r="Y620" s="306"/>
    </row>
    <row r="621" customFormat="false" ht="12.75" hidden="false" customHeight="false" outlineLevel="0" collapsed="false">
      <c r="Y621" s="306"/>
    </row>
    <row r="622" customFormat="false" ht="12.75" hidden="false" customHeight="false" outlineLevel="0" collapsed="false">
      <c r="Y622" s="306"/>
    </row>
    <row r="623" customFormat="false" ht="12.75" hidden="false" customHeight="false" outlineLevel="0" collapsed="false">
      <c r="Y623" s="306"/>
    </row>
    <row r="624" customFormat="false" ht="12.75" hidden="false" customHeight="false" outlineLevel="0" collapsed="false">
      <c r="Y624" s="306"/>
    </row>
    <row r="625" customFormat="false" ht="12.75" hidden="false" customHeight="false" outlineLevel="0" collapsed="false">
      <c r="Y625" s="306"/>
    </row>
    <row r="626" customFormat="false" ht="12.75" hidden="false" customHeight="false" outlineLevel="0" collapsed="false">
      <c r="Y626" s="306"/>
    </row>
    <row r="627" customFormat="false" ht="12.75" hidden="false" customHeight="false" outlineLevel="0" collapsed="false">
      <c r="Y627" s="306"/>
    </row>
    <row r="628" customFormat="false" ht="12.75" hidden="false" customHeight="false" outlineLevel="0" collapsed="false">
      <c r="Y628" s="306"/>
    </row>
    <row r="629" customFormat="false" ht="12.75" hidden="false" customHeight="false" outlineLevel="0" collapsed="false">
      <c r="Y629" s="306"/>
    </row>
    <row r="630" customFormat="false" ht="12.75" hidden="false" customHeight="false" outlineLevel="0" collapsed="false">
      <c r="Y630" s="306"/>
    </row>
    <row r="631" customFormat="false" ht="12.75" hidden="false" customHeight="false" outlineLevel="0" collapsed="false">
      <c r="Y631" s="306"/>
    </row>
    <row r="632" customFormat="false" ht="12.75" hidden="false" customHeight="false" outlineLevel="0" collapsed="false">
      <c r="Y632" s="306"/>
    </row>
    <row r="633" customFormat="false" ht="12.75" hidden="false" customHeight="false" outlineLevel="0" collapsed="false">
      <c r="Y633" s="306"/>
    </row>
    <row r="634" customFormat="false" ht="12.75" hidden="false" customHeight="false" outlineLevel="0" collapsed="false">
      <c r="Y634" s="306"/>
    </row>
    <row r="635" customFormat="false" ht="12.75" hidden="false" customHeight="false" outlineLevel="0" collapsed="false">
      <c r="Y635" s="306"/>
    </row>
    <row r="636" customFormat="false" ht="12.75" hidden="false" customHeight="false" outlineLevel="0" collapsed="false">
      <c r="Y636" s="306"/>
    </row>
    <row r="637" customFormat="false" ht="12.75" hidden="false" customHeight="false" outlineLevel="0" collapsed="false">
      <c r="Y637" s="306"/>
    </row>
    <row r="638" customFormat="false" ht="12.75" hidden="false" customHeight="false" outlineLevel="0" collapsed="false">
      <c r="Y638" s="306"/>
    </row>
    <row r="639" customFormat="false" ht="12.75" hidden="false" customHeight="false" outlineLevel="0" collapsed="false">
      <c r="Y639" s="306"/>
    </row>
    <row r="640" customFormat="false" ht="12.75" hidden="false" customHeight="false" outlineLevel="0" collapsed="false">
      <c r="Y640" s="306"/>
    </row>
    <row r="641" customFormat="false" ht="12.75" hidden="false" customHeight="false" outlineLevel="0" collapsed="false">
      <c r="Y641" s="306"/>
    </row>
    <row r="642" customFormat="false" ht="12.75" hidden="false" customHeight="false" outlineLevel="0" collapsed="false">
      <c r="Y642" s="306"/>
    </row>
    <row r="643" customFormat="false" ht="12.75" hidden="false" customHeight="false" outlineLevel="0" collapsed="false">
      <c r="Y643" s="306"/>
    </row>
    <row r="644" customFormat="false" ht="12.75" hidden="false" customHeight="false" outlineLevel="0" collapsed="false">
      <c r="Y644" s="306"/>
    </row>
    <row r="645" customFormat="false" ht="12.75" hidden="false" customHeight="false" outlineLevel="0" collapsed="false">
      <c r="Y645" s="306"/>
    </row>
    <row r="646" customFormat="false" ht="12.75" hidden="false" customHeight="false" outlineLevel="0" collapsed="false">
      <c r="Y646" s="306"/>
    </row>
    <row r="647" customFormat="false" ht="12.75" hidden="false" customHeight="false" outlineLevel="0" collapsed="false">
      <c r="Y647" s="306"/>
    </row>
    <row r="648" customFormat="false" ht="12.75" hidden="false" customHeight="false" outlineLevel="0" collapsed="false">
      <c r="Y648" s="306"/>
    </row>
    <row r="649" customFormat="false" ht="12.75" hidden="false" customHeight="false" outlineLevel="0" collapsed="false">
      <c r="Y649" s="306"/>
    </row>
    <row r="650" customFormat="false" ht="12.75" hidden="false" customHeight="false" outlineLevel="0" collapsed="false">
      <c r="Y650" s="306"/>
    </row>
    <row r="651" customFormat="false" ht="12.75" hidden="false" customHeight="false" outlineLevel="0" collapsed="false">
      <c r="Y651" s="306"/>
    </row>
    <row r="652" customFormat="false" ht="12.75" hidden="false" customHeight="false" outlineLevel="0" collapsed="false">
      <c r="Y652" s="306"/>
    </row>
    <row r="653" customFormat="false" ht="12.75" hidden="false" customHeight="false" outlineLevel="0" collapsed="false">
      <c r="Y653" s="306"/>
    </row>
    <row r="654" customFormat="false" ht="12.75" hidden="false" customHeight="false" outlineLevel="0" collapsed="false">
      <c r="Y654" s="306"/>
    </row>
    <row r="655" customFormat="false" ht="12.75" hidden="false" customHeight="false" outlineLevel="0" collapsed="false">
      <c r="Y655" s="306"/>
    </row>
    <row r="656" customFormat="false" ht="12.75" hidden="false" customHeight="false" outlineLevel="0" collapsed="false">
      <c r="Y656" s="306"/>
    </row>
    <row r="657" customFormat="false" ht="12.75" hidden="false" customHeight="false" outlineLevel="0" collapsed="false">
      <c r="Y657" s="306"/>
    </row>
    <row r="658" customFormat="false" ht="12.75" hidden="false" customHeight="false" outlineLevel="0" collapsed="false">
      <c r="Y658" s="306"/>
    </row>
    <row r="659" customFormat="false" ht="12.75" hidden="false" customHeight="false" outlineLevel="0" collapsed="false">
      <c r="Y659" s="306"/>
    </row>
    <row r="660" customFormat="false" ht="12.75" hidden="false" customHeight="false" outlineLevel="0" collapsed="false">
      <c r="Y660" s="306"/>
    </row>
    <row r="661" customFormat="false" ht="12.75" hidden="false" customHeight="false" outlineLevel="0" collapsed="false">
      <c r="Y661" s="306"/>
    </row>
    <row r="662" customFormat="false" ht="12.75" hidden="false" customHeight="false" outlineLevel="0" collapsed="false">
      <c r="Y662" s="306"/>
    </row>
    <row r="663" customFormat="false" ht="12.75" hidden="false" customHeight="false" outlineLevel="0" collapsed="false">
      <c r="Y663" s="306"/>
    </row>
    <row r="664" customFormat="false" ht="12.75" hidden="false" customHeight="false" outlineLevel="0" collapsed="false">
      <c r="Y664" s="306"/>
    </row>
    <row r="665" customFormat="false" ht="12.75" hidden="false" customHeight="false" outlineLevel="0" collapsed="false">
      <c r="Y665" s="306"/>
    </row>
    <row r="666" customFormat="false" ht="12.75" hidden="false" customHeight="false" outlineLevel="0" collapsed="false">
      <c r="Y666" s="306"/>
    </row>
    <row r="667" customFormat="false" ht="12.75" hidden="false" customHeight="false" outlineLevel="0" collapsed="false">
      <c r="Y667" s="306"/>
    </row>
    <row r="668" customFormat="false" ht="12.75" hidden="false" customHeight="false" outlineLevel="0" collapsed="false">
      <c r="Y668" s="306"/>
    </row>
    <row r="669" customFormat="false" ht="12.75" hidden="false" customHeight="false" outlineLevel="0" collapsed="false">
      <c r="Y669" s="306"/>
    </row>
    <row r="670" customFormat="false" ht="12.75" hidden="false" customHeight="false" outlineLevel="0" collapsed="false">
      <c r="Y670" s="306"/>
    </row>
    <row r="671" customFormat="false" ht="12.75" hidden="false" customHeight="false" outlineLevel="0" collapsed="false">
      <c r="Y671" s="306"/>
    </row>
    <row r="672" customFormat="false" ht="12.75" hidden="false" customHeight="false" outlineLevel="0" collapsed="false">
      <c r="Y672" s="306"/>
    </row>
    <row r="673" customFormat="false" ht="12.75" hidden="false" customHeight="false" outlineLevel="0" collapsed="false">
      <c r="Y673" s="306"/>
    </row>
    <row r="674" customFormat="false" ht="12.75" hidden="false" customHeight="false" outlineLevel="0" collapsed="false">
      <c r="Y674" s="306"/>
    </row>
    <row r="675" customFormat="false" ht="12.75" hidden="false" customHeight="false" outlineLevel="0" collapsed="false">
      <c r="Y675" s="306"/>
    </row>
    <row r="676" customFormat="false" ht="12.75" hidden="false" customHeight="false" outlineLevel="0" collapsed="false">
      <c r="Y676" s="306"/>
    </row>
    <row r="677" customFormat="false" ht="12.75" hidden="false" customHeight="false" outlineLevel="0" collapsed="false">
      <c r="Y677" s="306"/>
    </row>
    <row r="678" customFormat="false" ht="12.75" hidden="false" customHeight="false" outlineLevel="0" collapsed="false">
      <c r="Y678" s="306"/>
    </row>
    <row r="679" customFormat="false" ht="12.75" hidden="false" customHeight="false" outlineLevel="0" collapsed="false">
      <c r="Y679" s="306"/>
    </row>
    <row r="680" customFormat="false" ht="12.75" hidden="false" customHeight="false" outlineLevel="0" collapsed="false">
      <c r="Y680" s="306"/>
    </row>
    <row r="681" customFormat="false" ht="12.75" hidden="false" customHeight="false" outlineLevel="0" collapsed="false">
      <c r="Y681" s="306"/>
    </row>
    <row r="682" customFormat="false" ht="12.75" hidden="false" customHeight="false" outlineLevel="0" collapsed="false">
      <c r="Y682" s="306"/>
    </row>
    <row r="683" customFormat="false" ht="12.75" hidden="false" customHeight="false" outlineLevel="0" collapsed="false">
      <c r="Y683" s="306"/>
    </row>
    <row r="684" customFormat="false" ht="12.75" hidden="false" customHeight="false" outlineLevel="0" collapsed="false">
      <c r="Y684" s="306"/>
    </row>
    <row r="685" customFormat="false" ht="12.75" hidden="false" customHeight="false" outlineLevel="0" collapsed="false">
      <c r="Y685" s="306"/>
    </row>
    <row r="686" customFormat="false" ht="12.75" hidden="false" customHeight="false" outlineLevel="0" collapsed="false">
      <c r="Y686" s="306"/>
    </row>
    <row r="687" customFormat="false" ht="12.75" hidden="false" customHeight="false" outlineLevel="0" collapsed="false">
      <c r="Y687" s="306"/>
    </row>
    <row r="688" customFormat="false" ht="12.75" hidden="false" customHeight="false" outlineLevel="0" collapsed="false">
      <c r="Y688" s="306"/>
    </row>
    <row r="689" customFormat="false" ht="12.75" hidden="false" customHeight="false" outlineLevel="0" collapsed="false">
      <c r="Y689" s="306"/>
    </row>
    <row r="690" customFormat="false" ht="12.75" hidden="false" customHeight="false" outlineLevel="0" collapsed="false">
      <c r="Y690" s="306"/>
    </row>
    <row r="691" customFormat="false" ht="12.75" hidden="false" customHeight="false" outlineLevel="0" collapsed="false">
      <c r="Y691" s="306"/>
    </row>
    <row r="692" customFormat="false" ht="12.75" hidden="false" customHeight="false" outlineLevel="0" collapsed="false">
      <c r="Y692" s="306"/>
    </row>
    <row r="693" customFormat="false" ht="12.75" hidden="false" customHeight="false" outlineLevel="0" collapsed="false">
      <c r="Y693" s="306"/>
    </row>
    <row r="694" customFormat="false" ht="12.75" hidden="false" customHeight="false" outlineLevel="0" collapsed="false">
      <c r="Y694" s="306"/>
    </row>
    <row r="695" customFormat="false" ht="12.75" hidden="false" customHeight="false" outlineLevel="0" collapsed="false">
      <c r="Y695" s="306"/>
    </row>
    <row r="696" customFormat="false" ht="12.75" hidden="false" customHeight="false" outlineLevel="0" collapsed="false">
      <c r="Y696" s="306"/>
    </row>
    <row r="697" customFormat="false" ht="12.75" hidden="false" customHeight="false" outlineLevel="0" collapsed="false">
      <c r="Y697" s="306"/>
    </row>
    <row r="698" customFormat="false" ht="12.75" hidden="false" customHeight="false" outlineLevel="0" collapsed="false">
      <c r="Y698" s="306"/>
    </row>
    <row r="699" customFormat="false" ht="12.75" hidden="false" customHeight="false" outlineLevel="0" collapsed="false">
      <c r="Y699" s="306"/>
    </row>
    <row r="700" customFormat="false" ht="12.75" hidden="false" customHeight="false" outlineLevel="0" collapsed="false">
      <c r="Y700" s="306"/>
    </row>
    <row r="701" customFormat="false" ht="12.75" hidden="false" customHeight="false" outlineLevel="0" collapsed="false">
      <c r="Y701" s="306"/>
    </row>
    <row r="702" customFormat="false" ht="12.75" hidden="false" customHeight="false" outlineLevel="0" collapsed="false">
      <c r="Y702" s="306"/>
    </row>
    <row r="703" customFormat="false" ht="12.75" hidden="false" customHeight="false" outlineLevel="0" collapsed="false">
      <c r="Y703" s="306"/>
    </row>
    <row r="704" customFormat="false" ht="12.75" hidden="false" customHeight="false" outlineLevel="0" collapsed="false">
      <c r="Y704" s="306"/>
    </row>
    <row r="705" customFormat="false" ht="12.75" hidden="false" customHeight="false" outlineLevel="0" collapsed="false">
      <c r="Y705" s="306"/>
    </row>
    <row r="706" customFormat="false" ht="12.75" hidden="false" customHeight="false" outlineLevel="0" collapsed="false">
      <c r="Y706" s="306"/>
    </row>
    <row r="707" customFormat="false" ht="12.75" hidden="false" customHeight="false" outlineLevel="0" collapsed="false">
      <c r="Y707" s="306"/>
    </row>
    <row r="708" customFormat="false" ht="12.75" hidden="false" customHeight="false" outlineLevel="0" collapsed="false">
      <c r="Y708" s="306"/>
    </row>
    <row r="709" customFormat="false" ht="12.75" hidden="false" customHeight="false" outlineLevel="0" collapsed="false">
      <c r="Y709" s="306"/>
    </row>
    <row r="710" customFormat="false" ht="12.75" hidden="false" customHeight="false" outlineLevel="0" collapsed="false">
      <c r="Y710" s="306"/>
    </row>
    <row r="711" customFormat="false" ht="12.75" hidden="false" customHeight="false" outlineLevel="0" collapsed="false">
      <c r="Y711" s="306"/>
    </row>
    <row r="712" customFormat="false" ht="12.75" hidden="false" customHeight="false" outlineLevel="0" collapsed="false">
      <c r="Y712" s="306"/>
    </row>
    <row r="713" customFormat="false" ht="12.75" hidden="false" customHeight="false" outlineLevel="0" collapsed="false">
      <c r="Y713" s="306"/>
    </row>
    <row r="714" customFormat="false" ht="12.75" hidden="false" customHeight="false" outlineLevel="0" collapsed="false">
      <c r="Y714" s="306"/>
    </row>
    <row r="715" customFormat="false" ht="12.75" hidden="false" customHeight="false" outlineLevel="0" collapsed="false">
      <c r="Y715" s="306"/>
    </row>
    <row r="716" customFormat="false" ht="12.75" hidden="false" customHeight="false" outlineLevel="0" collapsed="false">
      <c r="Y716" s="306"/>
    </row>
    <row r="717" customFormat="false" ht="12.75" hidden="false" customHeight="false" outlineLevel="0" collapsed="false">
      <c r="Y717" s="306"/>
    </row>
    <row r="718" customFormat="false" ht="12.75" hidden="false" customHeight="false" outlineLevel="0" collapsed="false">
      <c r="Y718" s="306"/>
    </row>
    <row r="719" customFormat="false" ht="12.75" hidden="false" customHeight="false" outlineLevel="0" collapsed="false">
      <c r="Y719" s="306"/>
    </row>
    <row r="720" customFormat="false" ht="12.75" hidden="false" customHeight="false" outlineLevel="0" collapsed="false">
      <c r="Y720" s="306"/>
    </row>
    <row r="721" customFormat="false" ht="12.75" hidden="false" customHeight="false" outlineLevel="0" collapsed="false">
      <c r="Y721" s="306"/>
    </row>
    <row r="722" customFormat="false" ht="12.75" hidden="false" customHeight="false" outlineLevel="0" collapsed="false">
      <c r="Y722" s="306"/>
    </row>
    <row r="723" customFormat="false" ht="12.75" hidden="false" customHeight="false" outlineLevel="0" collapsed="false">
      <c r="Y723" s="306"/>
    </row>
    <row r="724" customFormat="false" ht="12.75" hidden="false" customHeight="false" outlineLevel="0" collapsed="false">
      <c r="Y724" s="306"/>
    </row>
    <row r="725" customFormat="false" ht="12.75" hidden="false" customHeight="false" outlineLevel="0" collapsed="false">
      <c r="Y725" s="306"/>
    </row>
    <row r="726" customFormat="false" ht="12.75" hidden="false" customHeight="false" outlineLevel="0" collapsed="false">
      <c r="Y726" s="306"/>
    </row>
    <row r="727" customFormat="false" ht="12.75" hidden="false" customHeight="false" outlineLevel="0" collapsed="false">
      <c r="Y727" s="306"/>
    </row>
    <row r="728" customFormat="false" ht="12.75" hidden="false" customHeight="false" outlineLevel="0" collapsed="false">
      <c r="Y728" s="306"/>
    </row>
    <row r="729" customFormat="false" ht="12.75" hidden="false" customHeight="false" outlineLevel="0" collapsed="false">
      <c r="Y729" s="306"/>
    </row>
    <row r="730" customFormat="false" ht="12.75" hidden="false" customHeight="false" outlineLevel="0" collapsed="false">
      <c r="Y730" s="306"/>
    </row>
    <row r="731" customFormat="false" ht="12.75" hidden="false" customHeight="false" outlineLevel="0" collapsed="false">
      <c r="Y731" s="306"/>
    </row>
    <row r="732" customFormat="false" ht="12.75" hidden="false" customHeight="false" outlineLevel="0" collapsed="false">
      <c r="Y732" s="306"/>
    </row>
    <row r="733" customFormat="false" ht="12.75" hidden="false" customHeight="false" outlineLevel="0" collapsed="false">
      <c r="Y733" s="306"/>
    </row>
    <row r="734" customFormat="false" ht="12.75" hidden="false" customHeight="false" outlineLevel="0" collapsed="false">
      <c r="Y734" s="306"/>
    </row>
    <row r="735" customFormat="false" ht="12.75" hidden="false" customHeight="false" outlineLevel="0" collapsed="false">
      <c r="Y735" s="306"/>
    </row>
    <row r="736" customFormat="false" ht="12.75" hidden="false" customHeight="false" outlineLevel="0" collapsed="false">
      <c r="Y736" s="306"/>
    </row>
    <row r="737" customFormat="false" ht="12.75" hidden="false" customHeight="false" outlineLevel="0" collapsed="false">
      <c r="Y737" s="306"/>
    </row>
    <row r="738" customFormat="false" ht="12.75" hidden="false" customHeight="false" outlineLevel="0" collapsed="false">
      <c r="Y738" s="306"/>
    </row>
    <row r="739" customFormat="false" ht="12.75" hidden="false" customHeight="false" outlineLevel="0" collapsed="false">
      <c r="Y739" s="306"/>
    </row>
    <row r="740" customFormat="false" ht="12.75" hidden="false" customHeight="false" outlineLevel="0" collapsed="false">
      <c r="Y740" s="306"/>
    </row>
    <row r="741" customFormat="false" ht="12.75" hidden="false" customHeight="false" outlineLevel="0" collapsed="false">
      <c r="Y741" s="306"/>
    </row>
    <row r="742" customFormat="false" ht="12.75" hidden="false" customHeight="false" outlineLevel="0" collapsed="false">
      <c r="Y742" s="306"/>
    </row>
    <row r="743" customFormat="false" ht="12.75" hidden="false" customHeight="false" outlineLevel="0" collapsed="false">
      <c r="Y743" s="306"/>
    </row>
    <row r="744" customFormat="false" ht="12.75" hidden="false" customHeight="false" outlineLevel="0" collapsed="false">
      <c r="Y744" s="306"/>
    </row>
    <row r="745" customFormat="false" ht="12.75" hidden="false" customHeight="false" outlineLevel="0" collapsed="false">
      <c r="Y745" s="306"/>
    </row>
    <row r="746" customFormat="false" ht="12.75" hidden="false" customHeight="false" outlineLevel="0" collapsed="false">
      <c r="Y746" s="306"/>
    </row>
    <row r="747" customFormat="false" ht="12.75" hidden="false" customHeight="false" outlineLevel="0" collapsed="false">
      <c r="Y747" s="306"/>
    </row>
    <row r="748" customFormat="false" ht="12.75" hidden="false" customHeight="false" outlineLevel="0" collapsed="false">
      <c r="Y748" s="306"/>
    </row>
    <row r="749" customFormat="false" ht="12.75" hidden="false" customHeight="false" outlineLevel="0" collapsed="false">
      <c r="Y749" s="306"/>
    </row>
    <row r="750" customFormat="false" ht="12.75" hidden="false" customHeight="false" outlineLevel="0" collapsed="false">
      <c r="Y750" s="306"/>
    </row>
    <row r="751" customFormat="false" ht="12.75" hidden="false" customHeight="false" outlineLevel="0" collapsed="false">
      <c r="Y751" s="306"/>
    </row>
    <row r="752" customFormat="false" ht="12.75" hidden="false" customHeight="false" outlineLevel="0" collapsed="false">
      <c r="Y752" s="306"/>
    </row>
    <row r="753" customFormat="false" ht="12.75" hidden="false" customHeight="false" outlineLevel="0" collapsed="false">
      <c r="Y753" s="306"/>
    </row>
    <row r="754" customFormat="false" ht="12.75" hidden="false" customHeight="false" outlineLevel="0" collapsed="false">
      <c r="Y754" s="306"/>
    </row>
    <row r="755" customFormat="false" ht="12.75" hidden="false" customHeight="false" outlineLevel="0" collapsed="false">
      <c r="Y755" s="306"/>
    </row>
    <row r="756" customFormat="false" ht="12.75" hidden="false" customHeight="false" outlineLevel="0" collapsed="false">
      <c r="Y756" s="306"/>
    </row>
    <row r="757" customFormat="false" ht="12.75" hidden="false" customHeight="false" outlineLevel="0" collapsed="false">
      <c r="Y757" s="306"/>
    </row>
    <row r="758" customFormat="false" ht="12.75" hidden="false" customHeight="false" outlineLevel="0" collapsed="false">
      <c r="Y758" s="306"/>
    </row>
    <row r="759" customFormat="false" ht="12.75" hidden="false" customHeight="false" outlineLevel="0" collapsed="false">
      <c r="Y759" s="306"/>
    </row>
    <row r="760" customFormat="false" ht="12.75" hidden="false" customHeight="false" outlineLevel="0" collapsed="false">
      <c r="Y760" s="306"/>
    </row>
    <row r="761" customFormat="false" ht="12.75" hidden="false" customHeight="false" outlineLevel="0" collapsed="false">
      <c r="Y761" s="306"/>
    </row>
    <row r="762" customFormat="false" ht="12.75" hidden="false" customHeight="false" outlineLevel="0" collapsed="false">
      <c r="Y762" s="306"/>
    </row>
    <row r="763" customFormat="false" ht="12.75" hidden="false" customHeight="false" outlineLevel="0" collapsed="false">
      <c r="Y763" s="306"/>
    </row>
    <row r="764" customFormat="false" ht="12.75" hidden="false" customHeight="false" outlineLevel="0" collapsed="false">
      <c r="Y764" s="306"/>
    </row>
    <row r="765" customFormat="false" ht="12.75" hidden="false" customHeight="false" outlineLevel="0" collapsed="false">
      <c r="Y765" s="306"/>
    </row>
    <row r="766" customFormat="false" ht="12.75" hidden="false" customHeight="false" outlineLevel="0" collapsed="false">
      <c r="Y766" s="306"/>
    </row>
    <row r="767" customFormat="false" ht="12.75" hidden="false" customHeight="false" outlineLevel="0" collapsed="false">
      <c r="Y767" s="306"/>
    </row>
    <row r="768" customFormat="false" ht="12.75" hidden="false" customHeight="false" outlineLevel="0" collapsed="false">
      <c r="Y768" s="306"/>
    </row>
    <row r="769" customFormat="false" ht="12.75" hidden="false" customHeight="false" outlineLevel="0" collapsed="false">
      <c r="Y769" s="306"/>
    </row>
    <row r="770" customFormat="false" ht="12.75" hidden="false" customHeight="false" outlineLevel="0" collapsed="false">
      <c r="Y770" s="306"/>
    </row>
    <row r="771" customFormat="false" ht="12.75" hidden="false" customHeight="false" outlineLevel="0" collapsed="false">
      <c r="Y771" s="306"/>
    </row>
    <row r="772" customFormat="false" ht="12.75" hidden="false" customHeight="false" outlineLevel="0" collapsed="false">
      <c r="Y772" s="306"/>
    </row>
    <row r="773" customFormat="false" ht="12.75" hidden="false" customHeight="false" outlineLevel="0" collapsed="false">
      <c r="Y773" s="306"/>
    </row>
    <row r="774" customFormat="false" ht="12.75" hidden="false" customHeight="false" outlineLevel="0" collapsed="false">
      <c r="Y774" s="306"/>
    </row>
    <row r="775" customFormat="false" ht="12.75" hidden="false" customHeight="false" outlineLevel="0" collapsed="false">
      <c r="Y775" s="306"/>
    </row>
    <row r="776" customFormat="false" ht="12.75" hidden="false" customHeight="false" outlineLevel="0" collapsed="false">
      <c r="Y776" s="306"/>
    </row>
    <row r="777" customFormat="false" ht="12.75" hidden="false" customHeight="false" outlineLevel="0" collapsed="false">
      <c r="Y777" s="306"/>
    </row>
    <row r="778" customFormat="false" ht="12.75" hidden="false" customHeight="false" outlineLevel="0" collapsed="false">
      <c r="Y778" s="306"/>
    </row>
    <row r="779" customFormat="false" ht="12.75" hidden="false" customHeight="false" outlineLevel="0" collapsed="false">
      <c r="Y779" s="306"/>
    </row>
    <row r="780" customFormat="false" ht="12.75" hidden="false" customHeight="false" outlineLevel="0" collapsed="false">
      <c r="Y780" s="306"/>
    </row>
    <row r="781" customFormat="false" ht="12.75" hidden="false" customHeight="false" outlineLevel="0" collapsed="false">
      <c r="Y781" s="306"/>
    </row>
    <row r="782" customFormat="false" ht="12.75" hidden="false" customHeight="false" outlineLevel="0" collapsed="false">
      <c r="Y782" s="306"/>
    </row>
    <row r="783" customFormat="false" ht="12.75" hidden="false" customHeight="false" outlineLevel="0" collapsed="false">
      <c r="Y783" s="306"/>
    </row>
    <row r="784" customFormat="false" ht="12.75" hidden="false" customHeight="false" outlineLevel="0" collapsed="false">
      <c r="Y784" s="306"/>
    </row>
    <row r="785" customFormat="false" ht="12.75" hidden="false" customHeight="false" outlineLevel="0" collapsed="false">
      <c r="Y785" s="306"/>
    </row>
    <row r="786" customFormat="false" ht="12.75" hidden="false" customHeight="false" outlineLevel="0" collapsed="false">
      <c r="Y786" s="306"/>
    </row>
    <row r="787" customFormat="false" ht="12.75" hidden="false" customHeight="false" outlineLevel="0" collapsed="false">
      <c r="Y787" s="306"/>
    </row>
    <row r="788" customFormat="false" ht="12.75" hidden="false" customHeight="false" outlineLevel="0" collapsed="false">
      <c r="Y788" s="306"/>
    </row>
    <row r="789" customFormat="false" ht="12.75" hidden="false" customHeight="false" outlineLevel="0" collapsed="false">
      <c r="Y789" s="306"/>
    </row>
    <row r="790" customFormat="false" ht="12.75" hidden="false" customHeight="false" outlineLevel="0" collapsed="false">
      <c r="Y790" s="306"/>
    </row>
    <row r="791" customFormat="false" ht="12.75" hidden="false" customHeight="false" outlineLevel="0" collapsed="false">
      <c r="Y791" s="306"/>
    </row>
    <row r="792" customFormat="false" ht="12.75" hidden="false" customHeight="false" outlineLevel="0" collapsed="false">
      <c r="Y792" s="306"/>
    </row>
    <row r="793" customFormat="false" ht="12.75" hidden="false" customHeight="false" outlineLevel="0" collapsed="false">
      <c r="Y793" s="306"/>
    </row>
    <row r="794" customFormat="false" ht="12.75" hidden="false" customHeight="false" outlineLevel="0" collapsed="false">
      <c r="Y794" s="306"/>
    </row>
    <row r="795" customFormat="false" ht="12.75" hidden="false" customHeight="false" outlineLevel="0" collapsed="false">
      <c r="Y795" s="306"/>
    </row>
    <row r="796" customFormat="false" ht="12.75" hidden="false" customHeight="false" outlineLevel="0" collapsed="false">
      <c r="Y796" s="306"/>
    </row>
    <row r="797" customFormat="false" ht="12.75" hidden="false" customHeight="false" outlineLevel="0" collapsed="false">
      <c r="Y797" s="306"/>
    </row>
    <row r="798" customFormat="false" ht="12.75" hidden="false" customHeight="false" outlineLevel="0" collapsed="false">
      <c r="Y798" s="306"/>
    </row>
    <row r="799" customFormat="false" ht="12.75" hidden="false" customHeight="false" outlineLevel="0" collapsed="false">
      <c r="Y799" s="306"/>
    </row>
    <row r="800" customFormat="false" ht="12.75" hidden="false" customHeight="false" outlineLevel="0" collapsed="false">
      <c r="Y800" s="306"/>
    </row>
    <row r="801" customFormat="false" ht="12.75" hidden="false" customHeight="false" outlineLevel="0" collapsed="false">
      <c r="Y801" s="306"/>
    </row>
    <row r="802" customFormat="false" ht="12.75" hidden="false" customHeight="false" outlineLevel="0" collapsed="false">
      <c r="Y802" s="306"/>
    </row>
    <row r="803" customFormat="false" ht="12.75" hidden="false" customHeight="false" outlineLevel="0" collapsed="false">
      <c r="Y803" s="306"/>
    </row>
    <row r="804" customFormat="false" ht="12.75" hidden="false" customHeight="false" outlineLevel="0" collapsed="false">
      <c r="Y804" s="306"/>
    </row>
    <row r="805" customFormat="false" ht="12.75" hidden="false" customHeight="false" outlineLevel="0" collapsed="false">
      <c r="Y805" s="306"/>
    </row>
    <row r="806" customFormat="false" ht="12.75" hidden="false" customHeight="false" outlineLevel="0" collapsed="false">
      <c r="Y806" s="306"/>
    </row>
    <row r="807" customFormat="false" ht="12.75" hidden="false" customHeight="false" outlineLevel="0" collapsed="false">
      <c r="Y807" s="306"/>
    </row>
    <row r="808" customFormat="false" ht="12.75" hidden="false" customHeight="false" outlineLevel="0" collapsed="false">
      <c r="Y808" s="306"/>
    </row>
    <row r="809" customFormat="false" ht="12.75" hidden="false" customHeight="false" outlineLevel="0" collapsed="false">
      <c r="Y809" s="306"/>
    </row>
    <row r="810" customFormat="false" ht="12.75" hidden="false" customHeight="false" outlineLevel="0" collapsed="false">
      <c r="Y810" s="306"/>
    </row>
    <row r="811" customFormat="false" ht="12.75" hidden="false" customHeight="false" outlineLevel="0" collapsed="false">
      <c r="Y811" s="306"/>
    </row>
    <row r="812" customFormat="false" ht="12.75" hidden="false" customHeight="false" outlineLevel="0" collapsed="false">
      <c r="Y812" s="306"/>
    </row>
    <row r="813" customFormat="false" ht="12.75" hidden="false" customHeight="false" outlineLevel="0" collapsed="false">
      <c r="Y813" s="306"/>
    </row>
    <row r="814" customFormat="false" ht="12.75" hidden="false" customHeight="false" outlineLevel="0" collapsed="false">
      <c r="Y814" s="306"/>
    </row>
    <row r="815" customFormat="false" ht="12.75" hidden="false" customHeight="false" outlineLevel="0" collapsed="false">
      <c r="Y815" s="306"/>
    </row>
    <row r="816" customFormat="false" ht="12.75" hidden="false" customHeight="false" outlineLevel="0" collapsed="false">
      <c r="Y816" s="306"/>
    </row>
    <row r="817" customFormat="false" ht="12.75" hidden="false" customHeight="false" outlineLevel="0" collapsed="false">
      <c r="Y817" s="306"/>
    </row>
    <row r="818" customFormat="false" ht="12.75" hidden="false" customHeight="false" outlineLevel="0" collapsed="false">
      <c r="Y818" s="306"/>
    </row>
    <row r="819" customFormat="false" ht="12.75" hidden="false" customHeight="false" outlineLevel="0" collapsed="false">
      <c r="Y819" s="306"/>
    </row>
    <row r="820" customFormat="false" ht="12.75" hidden="false" customHeight="false" outlineLevel="0" collapsed="false">
      <c r="Y820" s="306"/>
    </row>
    <row r="821" customFormat="false" ht="12.75" hidden="false" customHeight="false" outlineLevel="0" collapsed="false">
      <c r="Y821" s="306"/>
    </row>
    <row r="822" customFormat="false" ht="12.75" hidden="false" customHeight="false" outlineLevel="0" collapsed="false">
      <c r="Y822" s="306"/>
    </row>
    <row r="823" customFormat="false" ht="12.75" hidden="false" customHeight="false" outlineLevel="0" collapsed="false">
      <c r="Y823" s="306"/>
    </row>
    <row r="824" customFormat="false" ht="12.75" hidden="false" customHeight="false" outlineLevel="0" collapsed="false">
      <c r="Y824" s="306"/>
    </row>
    <row r="825" customFormat="false" ht="12.75" hidden="false" customHeight="false" outlineLevel="0" collapsed="false">
      <c r="Y825" s="306"/>
    </row>
    <row r="826" customFormat="false" ht="12.75" hidden="false" customHeight="false" outlineLevel="0" collapsed="false">
      <c r="Y826" s="306"/>
    </row>
    <row r="827" customFormat="false" ht="12.75" hidden="false" customHeight="false" outlineLevel="0" collapsed="false">
      <c r="Y827" s="306"/>
    </row>
    <row r="828" customFormat="false" ht="12.75" hidden="false" customHeight="false" outlineLevel="0" collapsed="false">
      <c r="Y828" s="306"/>
    </row>
    <row r="829" customFormat="false" ht="12.75" hidden="false" customHeight="false" outlineLevel="0" collapsed="false">
      <c r="Y829" s="306"/>
    </row>
    <row r="830" customFormat="false" ht="12.75" hidden="false" customHeight="false" outlineLevel="0" collapsed="false">
      <c r="Y830" s="306"/>
    </row>
    <row r="831" customFormat="false" ht="12.75" hidden="false" customHeight="false" outlineLevel="0" collapsed="false">
      <c r="Y831" s="306"/>
    </row>
    <row r="832" customFormat="false" ht="12.75" hidden="false" customHeight="false" outlineLevel="0" collapsed="false">
      <c r="Y832" s="306"/>
    </row>
    <row r="833" customFormat="false" ht="12.75" hidden="false" customHeight="false" outlineLevel="0" collapsed="false">
      <c r="Y833" s="306"/>
    </row>
    <row r="834" customFormat="false" ht="12.75" hidden="false" customHeight="false" outlineLevel="0" collapsed="false">
      <c r="Y834" s="306"/>
    </row>
    <row r="835" customFormat="false" ht="12.75" hidden="false" customHeight="false" outlineLevel="0" collapsed="false">
      <c r="Y835" s="306"/>
    </row>
    <row r="836" customFormat="false" ht="12.75" hidden="false" customHeight="false" outlineLevel="0" collapsed="false">
      <c r="Y836" s="306"/>
    </row>
    <row r="837" customFormat="false" ht="12.75" hidden="false" customHeight="false" outlineLevel="0" collapsed="false">
      <c r="Y837" s="306"/>
    </row>
    <row r="838" customFormat="false" ht="12.75" hidden="false" customHeight="false" outlineLevel="0" collapsed="false">
      <c r="Y838" s="306"/>
    </row>
    <row r="839" customFormat="false" ht="12.75" hidden="false" customHeight="false" outlineLevel="0" collapsed="false">
      <c r="Y839" s="306"/>
    </row>
    <row r="840" customFormat="false" ht="12.75" hidden="false" customHeight="false" outlineLevel="0" collapsed="false">
      <c r="Y840" s="306"/>
    </row>
    <row r="841" customFormat="false" ht="12.75" hidden="false" customHeight="false" outlineLevel="0" collapsed="false">
      <c r="Y841" s="306"/>
    </row>
    <row r="842" customFormat="false" ht="12.75" hidden="false" customHeight="false" outlineLevel="0" collapsed="false">
      <c r="Y842" s="306"/>
    </row>
    <row r="843" customFormat="false" ht="12.75" hidden="false" customHeight="false" outlineLevel="0" collapsed="false">
      <c r="Y843" s="306"/>
    </row>
    <row r="844" customFormat="false" ht="12.75" hidden="false" customHeight="false" outlineLevel="0" collapsed="false">
      <c r="Y844" s="306"/>
    </row>
    <row r="845" customFormat="false" ht="12.75" hidden="false" customHeight="false" outlineLevel="0" collapsed="false">
      <c r="Y845" s="306"/>
    </row>
    <row r="846" customFormat="false" ht="12.75" hidden="false" customHeight="false" outlineLevel="0" collapsed="false">
      <c r="Y846" s="306"/>
    </row>
    <row r="847" customFormat="false" ht="12.75" hidden="false" customHeight="false" outlineLevel="0" collapsed="false">
      <c r="Y847" s="306"/>
    </row>
    <row r="848" customFormat="false" ht="12.75" hidden="false" customHeight="false" outlineLevel="0" collapsed="false">
      <c r="Y848" s="306"/>
    </row>
    <row r="849" customFormat="false" ht="12.75" hidden="false" customHeight="false" outlineLevel="0" collapsed="false">
      <c r="Y849" s="306"/>
    </row>
    <row r="850" customFormat="false" ht="12.75" hidden="false" customHeight="false" outlineLevel="0" collapsed="false">
      <c r="Y850" s="306"/>
    </row>
    <row r="851" customFormat="false" ht="12.75" hidden="false" customHeight="false" outlineLevel="0" collapsed="false">
      <c r="Y851" s="306"/>
    </row>
    <row r="852" customFormat="false" ht="12.75" hidden="false" customHeight="false" outlineLevel="0" collapsed="false">
      <c r="Y852" s="306"/>
    </row>
    <row r="853" customFormat="false" ht="12.75" hidden="false" customHeight="false" outlineLevel="0" collapsed="false">
      <c r="Y853" s="306"/>
    </row>
    <row r="854" customFormat="false" ht="12.75" hidden="false" customHeight="false" outlineLevel="0" collapsed="false">
      <c r="Y854" s="306"/>
    </row>
    <row r="855" customFormat="false" ht="12.75" hidden="false" customHeight="false" outlineLevel="0" collapsed="false">
      <c r="Y855" s="306"/>
    </row>
    <row r="856" customFormat="false" ht="12.75" hidden="false" customHeight="false" outlineLevel="0" collapsed="false">
      <c r="Y856" s="306"/>
    </row>
    <row r="857" customFormat="false" ht="12.75" hidden="false" customHeight="false" outlineLevel="0" collapsed="false">
      <c r="Y857" s="306"/>
    </row>
    <row r="858" customFormat="false" ht="12.75" hidden="false" customHeight="false" outlineLevel="0" collapsed="false">
      <c r="Y858" s="306"/>
    </row>
    <row r="859" customFormat="false" ht="12.75" hidden="false" customHeight="false" outlineLevel="0" collapsed="false">
      <c r="Y859" s="306"/>
    </row>
    <row r="860" customFormat="false" ht="12.75" hidden="false" customHeight="false" outlineLevel="0" collapsed="false">
      <c r="Y860" s="306"/>
    </row>
    <row r="861" customFormat="false" ht="12.75" hidden="false" customHeight="false" outlineLevel="0" collapsed="false">
      <c r="Y861" s="306"/>
    </row>
    <row r="862" customFormat="false" ht="12.75" hidden="false" customHeight="false" outlineLevel="0" collapsed="false">
      <c r="Y862" s="306"/>
    </row>
    <row r="863" customFormat="false" ht="12.75" hidden="false" customHeight="false" outlineLevel="0" collapsed="false">
      <c r="Y863" s="306"/>
    </row>
    <row r="864" customFormat="false" ht="12.75" hidden="false" customHeight="false" outlineLevel="0" collapsed="false">
      <c r="Y864" s="306"/>
    </row>
    <row r="865" customFormat="false" ht="12.75" hidden="false" customHeight="false" outlineLevel="0" collapsed="false">
      <c r="Y865" s="306"/>
    </row>
    <row r="866" customFormat="false" ht="12.75" hidden="false" customHeight="false" outlineLevel="0" collapsed="false">
      <c r="Y866" s="306"/>
    </row>
    <row r="867" customFormat="false" ht="12.75" hidden="false" customHeight="false" outlineLevel="0" collapsed="false">
      <c r="Y867" s="306"/>
    </row>
    <row r="868" customFormat="false" ht="12.75" hidden="false" customHeight="false" outlineLevel="0" collapsed="false">
      <c r="Y868" s="306"/>
    </row>
    <row r="869" customFormat="false" ht="12.75" hidden="false" customHeight="false" outlineLevel="0" collapsed="false">
      <c r="Y869" s="306"/>
    </row>
    <row r="870" customFormat="false" ht="12.75" hidden="false" customHeight="false" outlineLevel="0" collapsed="false">
      <c r="Y870" s="306"/>
    </row>
    <row r="871" customFormat="false" ht="12.75" hidden="false" customHeight="false" outlineLevel="0" collapsed="false">
      <c r="Y871" s="306"/>
    </row>
    <row r="872" customFormat="false" ht="12.75" hidden="false" customHeight="false" outlineLevel="0" collapsed="false">
      <c r="Y872" s="306"/>
    </row>
    <row r="873" customFormat="false" ht="12.75" hidden="false" customHeight="false" outlineLevel="0" collapsed="false">
      <c r="Y873" s="306"/>
    </row>
    <row r="874" customFormat="false" ht="12.75" hidden="false" customHeight="false" outlineLevel="0" collapsed="false">
      <c r="Y874" s="306"/>
    </row>
    <row r="875" customFormat="false" ht="12.75" hidden="false" customHeight="false" outlineLevel="0" collapsed="false">
      <c r="Y875" s="306"/>
    </row>
    <row r="876" customFormat="false" ht="12.75" hidden="false" customHeight="false" outlineLevel="0" collapsed="false">
      <c r="Y876" s="306"/>
    </row>
    <row r="877" customFormat="false" ht="12.75" hidden="false" customHeight="false" outlineLevel="0" collapsed="false">
      <c r="Y877" s="306"/>
    </row>
    <row r="878" customFormat="false" ht="12.75" hidden="false" customHeight="false" outlineLevel="0" collapsed="false">
      <c r="Y878" s="306"/>
    </row>
    <row r="879" customFormat="false" ht="12.75" hidden="false" customHeight="false" outlineLevel="0" collapsed="false">
      <c r="Y879" s="306"/>
    </row>
    <row r="880" customFormat="false" ht="12.75" hidden="false" customHeight="false" outlineLevel="0" collapsed="false">
      <c r="Y880" s="306"/>
    </row>
    <row r="881" customFormat="false" ht="12.75" hidden="false" customHeight="false" outlineLevel="0" collapsed="false">
      <c r="Y881" s="306"/>
    </row>
    <row r="882" customFormat="false" ht="12.75" hidden="false" customHeight="false" outlineLevel="0" collapsed="false">
      <c r="Y882" s="306"/>
    </row>
    <row r="883" customFormat="false" ht="12.75" hidden="false" customHeight="false" outlineLevel="0" collapsed="false">
      <c r="Y883" s="306"/>
    </row>
    <row r="884" customFormat="false" ht="12.75" hidden="false" customHeight="false" outlineLevel="0" collapsed="false">
      <c r="Y884" s="306"/>
    </row>
    <row r="885" customFormat="false" ht="12.75" hidden="false" customHeight="false" outlineLevel="0" collapsed="false">
      <c r="Y885" s="306"/>
    </row>
    <row r="886" customFormat="false" ht="12.75" hidden="false" customHeight="false" outlineLevel="0" collapsed="false">
      <c r="Y886" s="306"/>
    </row>
    <row r="887" customFormat="false" ht="12.75" hidden="false" customHeight="false" outlineLevel="0" collapsed="false">
      <c r="Y887" s="306"/>
    </row>
    <row r="888" customFormat="false" ht="12.75" hidden="false" customHeight="false" outlineLevel="0" collapsed="false">
      <c r="Y888" s="306"/>
    </row>
    <row r="889" customFormat="false" ht="12.75" hidden="false" customHeight="false" outlineLevel="0" collapsed="false">
      <c r="Y889" s="306"/>
    </row>
    <row r="890" customFormat="false" ht="12.75" hidden="false" customHeight="false" outlineLevel="0" collapsed="false">
      <c r="Y890" s="306"/>
    </row>
    <row r="891" customFormat="false" ht="12.75" hidden="false" customHeight="false" outlineLevel="0" collapsed="false">
      <c r="Y891" s="306"/>
    </row>
    <row r="892" customFormat="false" ht="12.75" hidden="false" customHeight="false" outlineLevel="0" collapsed="false">
      <c r="Y892" s="306"/>
    </row>
    <row r="893" customFormat="false" ht="12.75" hidden="false" customHeight="false" outlineLevel="0" collapsed="false">
      <c r="Y893" s="306"/>
    </row>
    <row r="894" customFormat="false" ht="12.75" hidden="false" customHeight="false" outlineLevel="0" collapsed="false">
      <c r="Y894" s="306"/>
    </row>
    <row r="895" customFormat="false" ht="12.75" hidden="false" customHeight="false" outlineLevel="0" collapsed="false">
      <c r="Y895" s="306"/>
    </row>
    <row r="896" customFormat="false" ht="12.75" hidden="false" customHeight="false" outlineLevel="0" collapsed="false">
      <c r="Y896" s="306"/>
    </row>
    <row r="897" customFormat="false" ht="12.75" hidden="false" customHeight="false" outlineLevel="0" collapsed="false">
      <c r="Y897" s="306"/>
    </row>
    <row r="898" customFormat="false" ht="12.75" hidden="false" customHeight="false" outlineLevel="0" collapsed="false">
      <c r="Y898" s="306"/>
    </row>
    <row r="899" customFormat="false" ht="12.75" hidden="false" customHeight="false" outlineLevel="0" collapsed="false">
      <c r="Y899" s="306"/>
    </row>
    <row r="900" customFormat="false" ht="12.75" hidden="false" customHeight="false" outlineLevel="0" collapsed="false">
      <c r="Y900" s="306"/>
    </row>
    <row r="901" customFormat="false" ht="12.75" hidden="false" customHeight="false" outlineLevel="0" collapsed="false">
      <c r="Y901" s="306"/>
    </row>
    <row r="902" customFormat="false" ht="12.75" hidden="false" customHeight="false" outlineLevel="0" collapsed="false">
      <c r="Y902" s="306"/>
    </row>
    <row r="903" customFormat="false" ht="12.75" hidden="false" customHeight="false" outlineLevel="0" collapsed="false">
      <c r="Y903" s="306"/>
    </row>
    <row r="904" customFormat="false" ht="12.75" hidden="false" customHeight="false" outlineLevel="0" collapsed="false">
      <c r="Y904" s="306"/>
    </row>
    <row r="905" customFormat="false" ht="12.75" hidden="false" customHeight="false" outlineLevel="0" collapsed="false">
      <c r="Y905" s="306"/>
    </row>
    <row r="906" customFormat="false" ht="12.75" hidden="false" customHeight="false" outlineLevel="0" collapsed="false">
      <c r="Y906" s="306"/>
    </row>
    <row r="907" customFormat="false" ht="12.75" hidden="false" customHeight="false" outlineLevel="0" collapsed="false">
      <c r="Y907" s="306"/>
    </row>
    <row r="908" customFormat="false" ht="12.75" hidden="false" customHeight="false" outlineLevel="0" collapsed="false">
      <c r="Y908" s="306"/>
    </row>
    <row r="909" customFormat="false" ht="12.75" hidden="false" customHeight="false" outlineLevel="0" collapsed="false">
      <c r="Y909" s="306"/>
    </row>
    <row r="910" customFormat="false" ht="12.75" hidden="false" customHeight="false" outlineLevel="0" collapsed="false">
      <c r="Y910" s="306"/>
    </row>
    <row r="911" customFormat="false" ht="12.75" hidden="false" customHeight="false" outlineLevel="0" collapsed="false">
      <c r="Y911" s="306"/>
    </row>
    <row r="912" customFormat="false" ht="12.75" hidden="false" customHeight="false" outlineLevel="0" collapsed="false">
      <c r="Y912" s="306"/>
    </row>
    <row r="913" customFormat="false" ht="12.75" hidden="false" customHeight="false" outlineLevel="0" collapsed="false">
      <c r="Y913" s="306"/>
    </row>
    <row r="914" customFormat="false" ht="12.75" hidden="false" customHeight="false" outlineLevel="0" collapsed="false">
      <c r="Y914" s="306"/>
    </row>
    <row r="915" customFormat="false" ht="12.75" hidden="false" customHeight="false" outlineLevel="0" collapsed="false">
      <c r="Y915" s="306"/>
    </row>
    <row r="916" customFormat="false" ht="12.75" hidden="false" customHeight="false" outlineLevel="0" collapsed="false">
      <c r="Y916" s="306"/>
    </row>
    <row r="917" customFormat="false" ht="12.75" hidden="false" customHeight="false" outlineLevel="0" collapsed="false">
      <c r="Y917" s="306"/>
    </row>
    <row r="918" customFormat="false" ht="12.75" hidden="false" customHeight="false" outlineLevel="0" collapsed="false">
      <c r="Y918" s="306"/>
    </row>
    <row r="919" customFormat="false" ht="12.75" hidden="false" customHeight="false" outlineLevel="0" collapsed="false">
      <c r="Y919" s="306"/>
    </row>
    <row r="920" customFormat="false" ht="12.75" hidden="false" customHeight="false" outlineLevel="0" collapsed="false">
      <c r="Y920" s="306"/>
    </row>
    <row r="921" customFormat="false" ht="12.75" hidden="false" customHeight="false" outlineLevel="0" collapsed="false">
      <c r="Y921" s="306"/>
    </row>
    <row r="922" customFormat="false" ht="12.75" hidden="false" customHeight="false" outlineLevel="0" collapsed="false">
      <c r="Y922" s="306"/>
    </row>
    <row r="923" customFormat="false" ht="12.75" hidden="false" customHeight="false" outlineLevel="0" collapsed="false">
      <c r="Y923" s="306"/>
    </row>
    <row r="924" customFormat="false" ht="12.75" hidden="false" customHeight="false" outlineLevel="0" collapsed="false">
      <c r="Y924" s="306"/>
    </row>
    <row r="925" customFormat="false" ht="12.75" hidden="false" customHeight="false" outlineLevel="0" collapsed="false">
      <c r="Y925" s="306"/>
    </row>
    <row r="926" customFormat="false" ht="12.75" hidden="false" customHeight="false" outlineLevel="0" collapsed="false">
      <c r="Y926" s="306"/>
    </row>
    <row r="927" customFormat="false" ht="12.75" hidden="false" customHeight="false" outlineLevel="0" collapsed="false">
      <c r="Y927" s="306"/>
    </row>
    <row r="928" customFormat="false" ht="12.75" hidden="false" customHeight="false" outlineLevel="0" collapsed="false">
      <c r="Y928" s="306"/>
    </row>
    <row r="929" customFormat="false" ht="12.75" hidden="false" customHeight="false" outlineLevel="0" collapsed="false">
      <c r="Y929" s="306"/>
    </row>
    <row r="930" customFormat="false" ht="12.75" hidden="false" customHeight="false" outlineLevel="0" collapsed="false">
      <c r="Y930" s="306"/>
    </row>
    <row r="931" customFormat="false" ht="12.75" hidden="false" customHeight="false" outlineLevel="0" collapsed="false">
      <c r="Y931" s="306"/>
    </row>
    <row r="932" customFormat="false" ht="12.75" hidden="false" customHeight="false" outlineLevel="0" collapsed="false">
      <c r="Y932" s="306"/>
    </row>
    <row r="933" customFormat="false" ht="12.75" hidden="false" customHeight="false" outlineLevel="0" collapsed="false">
      <c r="Y933" s="306"/>
    </row>
    <row r="934" customFormat="false" ht="12.75" hidden="false" customHeight="false" outlineLevel="0" collapsed="false">
      <c r="Y934" s="306"/>
    </row>
    <row r="935" customFormat="false" ht="12.75" hidden="false" customHeight="false" outlineLevel="0" collapsed="false">
      <c r="Y935" s="306"/>
    </row>
    <row r="936" customFormat="false" ht="12.75" hidden="false" customHeight="false" outlineLevel="0" collapsed="false">
      <c r="Y936" s="306"/>
    </row>
    <row r="937" customFormat="false" ht="12.75" hidden="false" customHeight="false" outlineLevel="0" collapsed="false">
      <c r="Y937" s="306"/>
    </row>
    <row r="938" customFormat="false" ht="12.75" hidden="false" customHeight="false" outlineLevel="0" collapsed="false">
      <c r="Y938" s="306"/>
    </row>
    <row r="939" customFormat="false" ht="12.75" hidden="false" customHeight="false" outlineLevel="0" collapsed="false">
      <c r="Y939" s="306"/>
    </row>
    <row r="940" customFormat="false" ht="12.75" hidden="false" customHeight="false" outlineLevel="0" collapsed="false">
      <c r="Y940" s="306"/>
    </row>
    <row r="941" customFormat="false" ht="12.75" hidden="false" customHeight="false" outlineLevel="0" collapsed="false">
      <c r="Y941" s="306"/>
    </row>
    <row r="942" customFormat="false" ht="12.75" hidden="false" customHeight="false" outlineLevel="0" collapsed="false">
      <c r="Y942" s="306"/>
    </row>
    <row r="943" customFormat="false" ht="12.75" hidden="false" customHeight="false" outlineLevel="0" collapsed="false">
      <c r="Y943" s="306"/>
    </row>
    <row r="944" customFormat="false" ht="12.75" hidden="false" customHeight="false" outlineLevel="0" collapsed="false">
      <c r="Y944" s="306"/>
    </row>
    <row r="945" customFormat="false" ht="12.75" hidden="false" customHeight="false" outlineLevel="0" collapsed="false">
      <c r="Y945" s="306"/>
    </row>
    <row r="946" customFormat="false" ht="12.75" hidden="false" customHeight="false" outlineLevel="0" collapsed="false">
      <c r="Y946" s="306"/>
    </row>
    <row r="947" customFormat="false" ht="12.75" hidden="false" customHeight="false" outlineLevel="0" collapsed="false">
      <c r="Y947" s="306"/>
    </row>
    <row r="948" customFormat="false" ht="12.75" hidden="false" customHeight="false" outlineLevel="0" collapsed="false">
      <c r="Y948" s="306"/>
    </row>
    <row r="949" customFormat="false" ht="12.75" hidden="false" customHeight="false" outlineLevel="0" collapsed="false">
      <c r="Y949" s="306"/>
    </row>
    <row r="950" customFormat="false" ht="12.75" hidden="false" customHeight="false" outlineLevel="0" collapsed="false">
      <c r="Y950" s="306"/>
    </row>
    <row r="951" customFormat="false" ht="12.75" hidden="false" customHeight="false" outlineLevel="0" collapsed="false">
      <c r="Y951" s="306"/>
    </row>
    <row r="952" customFormat="false" ht="12.75" hidden="false" customHeight="false" outlineLevel="0" collapsed="false">
      <c r="Y952" s="306"/>
    </row>
    <row r="953" customFormat="false" ht="12.75" hidden="false" customHeight="false" outlineLevel="0" collapsed="false">
      <c r="Y953" s="306"/>
    </row>
    <row r="954" customFormat="false" ht="12.75" hidden="false" customHeight="false" outlineLevel="0" collapsed="false">
      <c r="Y954" s="306"/>
    </row>
    <row r="955" customFormat="false" ht="12.75" hidden="false" customHeight="false" outlineLevel="0" collapsed="false">
      <c r="Y955" s="306"/>
    </row>
    <row r="956" customFormat="false" ht="12.75" hidden="false" customHeight="false" outlineLevel="0" collapsed="false">
      <c r="Y956" s="306"/>
    </row>
    <row r="957" customFormat="false" ht="12.75" hidden="false" customHeight="false" outlineLevel="0" collapsed="false">
      <c r="Y957" s="306"/>
    </row>
    <row r="958" customFormat="false" ht="12.75" hidden="false" customHeight="false" outlineLevel="0" collapsed="false">
      <c r="Y958" s="306"/>
    </row>
    <row r="959" customFormat="false" ht="12.75" hidden="false" customHeight="false" outlineLevel="0" collapsed="false">
      <c r="Y959" s="306"/>
    </row>
    <row r="960" customFormat="false" ht="12.75" hidden="false" customHeight="false" outlineLevel="0" collapsed="false">
      <c r="Y960" s="306"/>
    </row>
    <row r="961" customFormat="false" ht="12.75" hidden="false" customHeight="false" outlineLevel="0" collapsed="false">
      <c r="Y961" s="306"/>
    </row>
    <row r="962" customFormat="false" ht="12.75" hidden="false" customHeight="false" outlineLevel="0" collapsed="false">
      <c r="Y962" s="306"/>
    </row>
    <row r="963" customFormat="false" ht="12.75" hidden="false" customHeight="false" outlineLevel="0" collapsed="false">
      <c r="Y963" s="306"/>
    </row>
    <row r="964" customFormat="false" ht="12.75" hidden="false" customHeight="false" outlineLevel="0" collapsed="false">
      <c r="Y964" s="306"/>
    </row>
    <row r="965" customFormat="false" ht="12.75" hidden="false" customHeight="false" outlineLevel="0" collapsed="false">
      <c r="Y965" s="306"/>
    </row>
    <row r="966" customFormat="false" ht="12.75" hidden="false" customHeight="false" outlineLevel="0" collapsed="false">
      <c r="Y966" s="306"/>
    </row>
    <row r="967" customFormat="false" ht="12.75" hidden="false" customHeight="false" outlineLevel="0" collapsed="false">
      <c r="Y967" s="306"/>
    </row>
    <row r="968" customFormat="false" ht="12.75" hidden="false" customHeight="false" outlineLevel="0" collapsed="false">
      <c r="Y968" s="306"/>
    </row>
    <row r="969" customFormat="false" ht="12.75" hidden="false" customHeight="false" outlineLevel="0" collapsed="false">
      <c r="Y969" s="306"/>
    </row>
    <row r="970" customFormat="false" ht="12.75" hidden="false" customHeight="false" outlineLevel="0" collapsed="false">
      <c r="Y970" s="306"/>
    </row>
    <row r="971" customFormat="false" ht="12.75" hidden="false" customHeight="false" outlineLevel="0" collapsed="false">
      <c r="Y971" s="306"/>
    </row>
    <row r="972" customFormat="false" ht="12.75" hidden="false" customHeight="false" outlineLevel="0" collapsed="false">
      <c r="Y972" s="306"/>
    </row>
    <row r="973" customFormat="false" ht="12.75" hidden="false" customHeight="false" outlineLevel="0" collapsed="false">
      <c r="Y973" s="306"/>
    </row>
    <row r="974" customFormat="false" ht="12.75" hidden="false" customHeight="false" outlineLevel="0" collapsed="false">
      <c r="Y974" s="306"/>
    </row>
    <row r="975" customFormat="false" ht="12.75" hidden="false" customHeight="false" outlineLevel="0" collapsed="false">
      <c r="Y975" s="306"/>
    </row>
    <row r="976" customFormat="false" ht="12.75" hidden="false" customHeight="false" outlineLevel="0" collapsed="false">
      <c r="Y976" s="306"/>
    </row>
    <row r="977" customFormat="false" ht="12.75" hidden="false" customHeight="false" outlineLevel="0" collapsed="false">
      <c r="Y977" s="306"/>
    </row>
    <row r="978" customFormat="false" ht="12.75" hidden="false" customHeight="false" outlineLevel="0" collapsed="false">
      <c r="Y978" s="306"/>
    </row>
    <row r="979" customFormat="false" ht="12.75" hidden="false" customHeight="false" outlineLevel="0" collapsed="false">
      <c r="Y979" s="306"/>
    </row>
    <row r="980" customFormat="false" ht="12.75" hidden="false" customHeight="false" outlineLevel="0" collapsed="false">
      <c r="Y980" s="306"/>
    </row>
    <row r="981" customFormat="false" ht="12.75" hidden="false" customHeight="false" outlineLevel="0" collapsed="false">
      <c r="Y981" s="306"/>
    </row>
    <row r="982" customFormat="false" ht="12.75" hidden="false" customHeight="false" outlineLevel="0" collapsed="false">
      <c r="Y982" s="306"/>
    </row>
    <row r="983" customFormat="false" ht="12.75" hidden="false" customHeight="false" outlineLevel="0" collapsed="false">
      <c r="Y983" s="306"/>
    </row>
    <row r="984" customFormat="false" ht="12.75" hidden="false" customHeight="false" outlineLevel="0" collapsed="false">
      <c r="Y984" s="306"/>
    </row>
    <row r="985" customFormat="false" ht="12.75" hidden="false" customHeight="false" outlineLevel="0" collapsed="false">
      <c r="Y985" s="306"/>
    </row>
    <row r="986" customFormat="false" ht="12.75" hidden="false" customHeight="false" outlineLevel="0" collapsed="false">
      <c r="Y986" s="306"/>
    </row>
    <row r="987" customFormat="false" ht="12.75" hidden="false" customHeight="false" outlineLevel="0" collapsed="false">
      <c r="Y987" s="306"/>
    </row>
    <row r="988" customFormat="false" ht="12.75" hidden="false" customHeight="false" outlineLevel="0" collapsed="false">
      <c r="Y988" s="306"/>
    </row>
    <row r="989" customFormat="false" ht="12.75" hidden="false" customHeight="false" outlineLevel="0" collapsed="false">
      <c r="Y989" s="306"/>
    </row>
    <row r="990" customFormat="false" ht="12.75" hidden="false" customHeight="false" outlineLevel="0" collapsed="false">
      <c r="Y990" s="306"/>
    </row>
    <row r="991" customFormat="false" ht="12.75" hidden="false" customHeight="false" outlineLevel="0" collapsed="false">
      <c r="Y991" s="306"/>
    </row>
    <row r="992" customFormat="false" ht="12.75" hidden="false" customHeight="false" outlineLevel="0" collapsed="false">
      <c r="Y992" s="306"/>
    </row>
    <row r="993" customFormat="false" ht="12.75" hidden="false" customHeight="false" outlineLevel="0" collapsed="false">
      <c r="Y993" s="306"/>
    </row>
    <row r="994" customFormat="false" ht="12.75" hidden="false" customHeight="false" outlineLevel="0" collapsed="false">
      <c r="Y994" s="306"/>
    </row>
    <row r="995" customFormat="false" ht="12.75" hidden="false" customHeight="false" outlineLevel="0" collapsed="false">
      <c r="Y995" s="306"/>
    </row>
    <row r="996" customFormat="false" ht="12.75" hidden="false" customHeight="false" outlineLevel="0" collapsed="false">
      <c r="Y996" s="306"/>
    </row>
    <row r="997" customFormat="false" ht="12.75" hidden="false" customHeight="false" outlineLevel="0" collapsed="false">
      <c r="Y997" s="306"/>
    </row>
    <row r="998" customFormat="false" ht="12.75" hidden="false" customHeight="false" outlineLevel="0" collapsed="false">
      <c r="Y998" s="306"/>
    </row>
    <row r="999" customFormat="false" ht="12.75" hidden="false" customHeight="false" outlineLevel="0" collapsed="false">
      <c r="Y999" s="306"/>
    </row>
    <row r="1000" customFormat="false" ht="12.75" hidden="false" customHeight="false" outlineLevel="0" collapsed="false">
      <c r="Y1000" s="306"/>
    </row>
    <row r="1001" customFormat="false" ht="12.75" hidden="false" customHeight="false" outlineLevel="0" collapsed="false">
      <c r="Y1001" s="306"/>
    </row>
    <row r="1002" customFormat="false" ht="12.75" hidden="false" customHeight="false" outlineLevel="0" collapsed="false">
      <c r="Y1002" s="306"/>
    </row>
    <row r="1003" customFormat="false" ht="12.75" hidden="false" customHeight="false" outlineLevel="0" collapsed="false">
      <c r="Y1003" s="306"/>
    </row>
    <row r="1004" customFormat="false" ht="12.75" hidden="false" customHeight="false" outlineLevel="0" collapsed="false">
      <c r="Y1004" s="306"/>
    </row>
    <row r="1005" customFormat="false" ht="12.75" hidden="false" customHeight="false" outlineLevel="0" collapsed="false">
      <c r="Y1005" s="306"/>
    </row>
    <row r="1006" customFormat="false" ht="12.75" hidden="false" customHeight="false" outlineLevel="0" collapsed="false">
      <c r="Y1006" s="306"/>
    </row>
    <row r="1007" customFormat="false" ht="12.75" hidden="false" customHeight="false" outlineLevel="0" collapsed="false">
      <c r="Y1007" s="306"/>
    </row>
    <row r="1008" customFormat="false" ht="12.75" hidden="false" customHeight="false" outlineLevel="0" collapsed="false">
      <c r="Y1008" s="306"/>
    </row>
    <row r="1009" customFormat="false" ht="12.75" hidden="false" customHeight="false" outlineLevel="0" collapsed="false">
      <c r="Y1009" s="306"/>
    </row>
    <row r="1010" customFormat="false" ht="12.75" hidden="false" customHeight="false" outlineLevel="0" collapsed="false">
      <c r="Y1010" s="306"/>
    </row>
    <row r="1011" customFormat="false" ht="12.75" hidden="false" customHeight="false" outlineLevel="0" collapsed="false">
      <c r="Y1011" s="306"/>
    </row>
    <row r="1012" customFormat="false" ht="12.75" hidden="false" customHeight="false" outlineLevel="0" collapsed="false">
      <c r="Y1012" s="306"/>
    </row>
    <row r="1013" customFormat="false" ht="12.75" hidden="false" customHeight="false" outlineLevel="0" collapsed="false">
      <c r="Y1013" s="306"/>
    </row>
    <row r="1014" customFormat="false" ht="12.75" hidden="false" customHeight="false" outlineLevel="0" collapsed="false">
      <c r="Y1014" s="306"/>
    </row>
    <row r="1015" customFormat="false" ht="12.75" hidden="false" customHeight="false" outlineLevel="0" collapsed="false">
      <c r="Y1015" s="306"/>
    </row>
    <row r="1016" customFormat="false" ht="12.75" hidden="false" customHeight="false" outlineLevel="0" collapsed="false">
      <c r="Y1016" s="306"/>
    </row>
    <row r="1017" customFormat="false" ht="12.75" hidden="false" customHeight="false" outlineLevel="0" collapsed="false">
      <c r="Y1017" s="306"/>
    </row>
    <row r="1018" customFormat="false" ht="12.75" hidden="false" customHeight="false" outlineLevel="0" collapsed="false">
      <c r="Y1018" s="306"/>
    </row>
    <row r="1019" customFormat="false" ht="12.75" hidden="false" customHeight="false" outlineLevel="0" collapsed="false">
      <c r="Y1019" s="306"/>
    </row>
    <row r="1020" customFormat="false" ht="12.75" hidden="false" customHeight="false" outlineLevel="0" collapsed="false">
      <c r="Y1020" s="306"/>
    </row>
    <row r="1021" customFormat="false" ht="12.75" hidden="false" customHeight="false" outlineLevel="0" collapsed="false">
      <c r="Y1021" s="306"/>
    </row>
    <row r="1022" customFormat="false" ht="12.75" hidden="false" customHeight="false" outlineLevel="0" collapsed="false">
      <c r="Y1022" s="306"/>
    </row>
    <row r="1023" customFormat="false" ht="12.75" hidden="false" customHeight="false" outlineLevel="0" collapsed="false">
      <c r="Y1023" s="306"/>
    </row>
    <row r="1024" customFormat="false" ht="12.75" hidden="false" customHeight="false" outlineLevel="0" collapsed="false">
      <c r="Y1024" s="306"/>
    </row>
    <row r="1025" customFormat="false" ht="12.75" hidden="false" customHeight="false" outlineLevel="0" collapsed="false">
      <c r="Y1025" s="306"/>
    </row>
    <row r="1026" customFormat="false" ht="12.75" hidden="false" customHeight="false" outlineLevel="0" collapsed="false">
      <c r="Y1026" s="306"/>
    </row>
    <row r="1027" customFormat="false" ht="12.75" hidden="false" customHeight="false" outlineLevel="0" collapsed="false">
      <c r="Y1027" s="306"/>
    </row>
    <row r="1028" customFormat="false" ht="12.75" hidden="false" customHeight="false" outlineLevel="0" collapsed="false">
      <c r="Y1028" s="306"/>
    </row>
    <row r="1029" customFormat="false" ht="12.75" hidden="false" customHeight="false" outlineLevel="0" collapsed="false">
      <c r="Y1029" s="306"/>
    </row>
    <row r="1030" customFormat="false" ht="12.75" hidden="false" customHeight="false" outlineLevel="0" collapsed="false">
      <c r="Y1030" s="306"/>
    </row>
    <row r="1031" customFormat="false" ht="12.75" hidden="false" customHeight="false" outlineLevel="0" collapsed="false">
      <c r="Y1031" s="306"/>
    </row>
    <row r="1032" customFormat="false" ht="12.75" hidden="false" customHeight="false" outlineLevel="0" collapsed="false">
      <c r="Y1032" s="306"/>
    </row>
    <row r="1033" customFormat="false" ht="12.75" hidden="false" customHeight="false" outlineLevel="0" collapsed="false">
      <c r="Y1033" s="306"/>
    </row>
    <row r="1034" customFormat="false" ht="12.75" hidden="false" customHeight="false" outlineLevel="0" collapsed="false">
      <c r="Y1034" s="306"/>
    </row>
    <row r="1035" customFormat="false" ht="12.75" hidden="false" customHeight="false" outlineLevel="0" collapsed="false">
      <c r="Y1035" s="306"/>
    </row>
    <row r="1036" customFormat="false" ht="12.75" hidden="false" customHeight="false" outlineLevel="0" collapsed="false">
      <c r="Y1036" s="306"/>
    </row>
    <row r="1037" customFormat="false" ht="12.75" hidden="false" customHeight="false" outlineLevel="0" collapsed="false">
      <c r="Y1037" s="306"/>
    </row>
    <row r="1038" customFormat="false" ht="12.75" hidden="false" customHeight="false" outlineLevel="0" collapsed="false">
      <c r="Y1038" s="306"/>
    </row>
    <row r="1039" customFormat="false" ht="12.75" hidden="false" customHeight="false" outlineLevel="0" collapsed="false">
      <c r="Y1039" s="306"/>
    </row>
    <row r="1040" customFormat="false" ht="12.75" hidden="false" customHeight="false" outlineLevel="0" collapsed="false">
      <c r="Y1040" s="306"/>
    </row>
    <row r="1041" customFormat="false" ht="12.75" hidden="false" customHeight="false" outlineLevel="0" collapsed="false">
      <c r="Y1041" s="306"/>
    </row>
    <row r="1042" customFormat="false" ht="12.75" hidden="false" customHeight="false" outlineLevel="0" collapsed="false">
      <c r="Y1042" s="306"/>
    </row>
    <row r="1043" customFormat="false" ht="12.75" hidden="false" customHeight="false" outlineLevel="0" collapsed="false">
      <c r="Y1043" s="306"/>
    </row>
    <row r="1044" customFormat="false" ht="12.75" hidden="false" customHeight="false" outlineLevel="0" collapsed="false">
      <c r="Y1044" s="306"/>
    </row>
    <row r="1045" customFormat="false" ht="12.75" hidden="false" customHeight="false" outlineLevel="0" collapsed="false">
      <c r="Y1045" s="306"/>
    </row>
    <row r="1046" customFormat="false" ht="12.75" hidden="false" customHeight="false" outlineLevel="0" collapsed="false">
      <c r="Y1046" s="306"/>
    </row>
    <row r="1047" customFormat="false" ht="12.75" hidden="false" customHeight="false" outlineLevel="0" collapsed="false">
      <c r="Y1047" s="306"/>
    </row>
    <row r="1048" customFormat="false" ht="12.75" hidden="false" customHeight="false" outlineLevel="0" collapsed="false">
      <c r="Y1048" s="306"/>
    </row>
    <row r="1049" customFormat="false" ht="12.75" hidden="false" customHeight="false" outlineLevel="0" collapsed="false">
      <c r="Y1049" s="306"/>
    </row>
    <row r="1050" customFormat="false" ht="12.75" hidden="false" customHeight="false" outlineLevel="0" collapsed="false">
      <c r="Y1050" s="306"/>
    </row>
    <row r="1051" customFormat="false" ht="12.75" hidden="false" customHeight="false" outlineLevel="0" collapsed="false">
      <c r="Y1051" s="306"/>
    </row>
    <row r="1052" customFormat="false" ht="12.75" hidden="false" customHeight="false" outlineLevel="0" collapsed="false">
      <c r="Y1052" s="306"/>
    </row>
    <row r="1053" customFormat="false" ht="12.75" hidden="false" customHeight="false" outlineLevel="0" collapsed="false">
      <c r="Y1053" s="306"/>
    </row>
    <row r="1054" customFormat="false" ht="12.75" hidden="false" customHeight="false" outlineLevel="0" collapsed="false">
      <c r="Y1054" s="306"/>
    </row>
    <row r="1055" customFormat="false" ht="12.75" hidden="false" customHeight="false" outlineLevel="0" collapsed="false">
      <c r="Y1055" s="306"/>
    </row>
    <row r="1056" customFormat="false" ht="12.75" hidden="false" customHeight="false" outlineLevel="0" collapsed="false">
      <c r="Y1056" s="306"/>
    </row>
    <row r="1057" customFormat="false" ht="12.75" hidden="false" customHeight="false" outlineLevel="0" collapsed="false">
      <c r="Y1057" s="306"/>
    </row>
    <row r="1058" customFormat="false" ht="12.75" hidden="false" customHeight="false" outlineLevel="0" collapsed="false">
      <c r="Y1058" s="306"/>
    </row>
    <row r="1059" customFormat="false" ht="12.75" hidden="false" customHeight="false" outlineLevel="0" collapsed="false">
      <c r="Y1059" s="306"/>
    </row>
    <row r="1060" customFormat="false" ht="12.75" hidden="false" customHeight="false" outlineLevel="0" collapsed="false">
      <c r="Y1060" s="306"/>
    </row>
    <row r="1061" customFormat="false" ht="12.75" hidden="false" customHeight="false" outlineLevel="0" collapsed="false">
      <c r="Y1061" s="306"/>
    </row>
    <row r="1062" customFormat="false" ht="12.75" hidden="false" customHeight="false" outlineLevel="0" collapsed="false">
      <c r="Y1062" s="306"/>
    </row>
    <row r="1063" customFormat="false" ht="12.75" hidden="false" customHeight="false" outlineLevel="0" collapsed="false">
      <c r="Y1063" s="306"/>
    </row>
    <row r="1064" customFormat="false" ht="12.75" hidden="false" customHeight="false" outlineLevel="0" collapsed="false">
      <c r="Y1064" s="306"/>
    </row>
    <row r="1065" customFormat="false" ht="12.75" hidden="false" customHeight="false" outlineLevel="0" collapsed="false">
      <c r="Y1065" s="306"/>
    </row>
    <row r="1066" customFormat="false" ht="12.75" hidden="false" customHeight="false" outlineLevel="0" collapsed="false">
      <c r="Y1066" s="306"/>
    </row>
    <row r="1067" customFormat="false" ht="12.75" hidden="false" customHeight="false" outlineLevel="0" collapsed="false">
      <c r="Y1067" s="306"/>
    </row>
    <row r="1068" customFormat="false" ht="12.75" hidden="false" customHeight="false" outlineLevel="0" collapsed="false">
      <c r="Y1068" s="306"/>
    </row>
    <row r="1069" customFormat="false" ht="12.75" hidden="false" customHeight="false" outlineLevel="0" collapsed="false">
      <c r="Y1069" s="306"/>
    </row>
    <row r="1070" customFormat="false" ht="12.75" hidden="false" customHeight="false" outlineLevel="0" collapsed="false">
      <c r="Y1070" s="306"/>
    </row>
    <row r="1071" customFormat="false" ht="12.75" hidden="false" customHeight="false" outlineLevel="0" collapsed="false">
      <c r="Y1071" s="306"/>
    </row>
    <row r="1072" customFormat="false" ht="12.75" hidden="false" customHeight="false" outlineLevel="0" collapsed="false">
      <c r="Y1072" s="306"/>
    </row>
    <row r="1073" customFormat="false" ht="12.75" hidden="false" customHeight="false" outlineLevel="0" collapsed="false">
      <c r="Y1073" s="306"/>
    </row>
    <row r="1074" customFormat="false" ht="12.75" hidden="false" customHeight="false" outlineLevel="0" collapsed="false">
      <c r="Y1074" s="306"/>
    </row>
    <row r="1075" customFormat="false" ht="12.75" hidden="false" customHeight="false" outlineLevel="0" collapsed="false">
      <c r="Y1075" s="306"/>
    </row>
    <row r="1076" customFormat="false" ht="12.75" hidden="false" customHeight="false" outlineLevel="0" collapsed="false">
      <c r="Y1076" s="306"/>
    </row>
    <row r="1077" customFormat="false" ht="12.75" hidden="false" customHeight="false" outlineLevel="0" collapsed="false">
      <c r="Y1077" s="306"/>
    </row>
    <row r="1078" customFormat="false" ht="12.75" hidden="false" customHeight="false" outlineLevel="0" collapsed="false">
      <c r="Y1078" s="306"/>
    </row>
    <row r="1079" customFormat="false" ht="12.75" hidden="false" customHeight="false" outlineLevel="0" collapsed="false">
      <c r="Y1079" s="306"/>
    </row>
    <row r="1080" customFormat="false" ht="12.75" hidden="false" customHeight="false" outlineLevel="0" collapsed="false">
      <c r="Y1080" s="306"/>
    </row>
    <row r="1081" customFormat="false" ht="12.75" hidden="false" customHeight="false" outlineLevel="0" collapsed="false">
      <c r="Y1081" s="306"/>
    </row>
    <row r="1082" customFormat="false" ht="12.75" hidden="false" customHeight="false" outlineLevel="0" collapsed="false">
      <c r="Y1082" s="306"/>
    </row>
    <row r="1083" customFormat="false" ht="12.75" hidden="false" customHeight="false" outlineLevel="0" collapsed="false">
      <c r="Y1083" s="306"/>
    </row>
    <row r="1084" customFormat="false" ht="12.75" hidden="false" customHeight="false" outlineLevel="0" collapsed="false">
      <c r="Y1084" s="306"/>
    </row>
    <row r="1085" customFormat="false" ht="12.75" hidden="false" customHeight="false" outlineLevel="0" collapsed="false">
      <c r="Y1085" s="306"/>
    </row>
    <row r="1086" customFormat="false" ht="12.75" hidden="false" customHeight="false" outlineLevel="0" collapsed="false">
      <c r="Y1086" s="306"/>
    </row>
    <row r="1087" customFormat="false" ht="12.75" hidden="false" customHeight="false" outlineLevel="0" collapsed="false">
      <c r="Y1087" s="306"/>
    </row>
    <row r="1088" customFormat="false" ht="12.75" hidden="false" customHeight="false" outlineLevel="0" collapsed="false">
      <c r="Y1088" s="306"/>
    </row>
    <row r="1089" customFormat="false" ht="12.75" hidden="false" customHeight="false" outlineLevel="0" collapsed="false">
      <c r="Y1089" s="306"/>
    </row>
    <row r="1090" customFormat="false" ht="12.75" hidden="false" customHeight="false" outlineLevel="0" collapsed="false">
      <c r="Y1090" s="306"/>
    </row>
    <row r="1091" customFormat="false" ht="12.75" hidden="false" customHeight="false" outlineLevel="0" collapsed="false">
      <c r="Y1091" s="306"/>
    </row>
    <row r="1092" customFormat="false" ht="12.75" hidden="false" customHeight="false" outlineLevel="0" collapsed="false">
      <c r="Y1092" s="306"/>
    </row>
    <row r="1093" customFormat="false" ht="12.75" hidden="false" customHeight="false" outlineLevel="0" collapsed="false">
      <c r="Y1093" s="306"/>
    </row>
    <row r="1094" customFormat="false" ht="12.75" hidden="false" customHeight="false" outlineLevel="0" collapsed="false">
      <c r="Y1094" s="306"/>
    </row>
    <row r="1095" customFormat="false" ht="12.75" hidden="false" customHeight="false" outlineLevel="0" collapsed="false">
      <c r="Y1095" s="306"/>
    </row>
    <row r="1096" customFormat="false" ht="12.75" hidden="false" customHeight="false" outlineLevel="0" collapsed="false">
      <c r="Y1096" s="306"/>
    </row>
    <row r="1097" customFormat="false" ht="12.75" hidden="false" customHeight="false" outlineLevel="0" collapsed="false">
      <c r="Y1097" s="306"/>
    </row>
    <row r="1098" customFormat="false" ht="12.75" hidden="false" customHeight="false" outlineLevel="0" collapsed="false">
      <c r="Y1098" s="306"/>
    </row>
    <row r="1099" customFormat="false" ht="12.75" hidden="false" customHeight="false" outlineLevel="0" collapsed="false">
      <c r="Y1099" s="306"/>
    </row>
    <row r="1100" customFormat="false" ht="12.75" hidden="false" customHeight="false" outlineLevel="0" collapsed="false">
      <c r="Y1100" s="306"/>
    </row>
    <row r="1101" customFormat="false" ht="12.75" hidden="false" customHeight="false" outlineLevel="0" collapsed="false">
      <c r="Y1101" s="306"/>
    </row>
    <row r="1102" customFormat="false" ht="12.75" hidden="false" customHeight="false" outlineLevel="0" collapsed="false">
      <c r="Y1102" s="306"/>
    </row>
    <row r="1103" customFormat="false" ht="12.75" hidden="false" customHeight="false" outlineLevel="0" collapsed="false">
      <c r="Y1103" s="306"/>
    </row>
    <row r="1104" customFormat="false" ht="12.75" hidden="false" customHeight="false" outlineLevel="0" collapsed="false">
      <c r="Y1104" s="306"/>
    </row>
    <row r="1105" customFormat="false" ht="12.75" hidden="false" customHeight="false" outlineLevel="0" collapsed="false">
      <c r="Y1105" s="306"/>
    </row>
    <row r="1106" customFormat="false" ht="12.75" hidden="false" customHeight="false" outlineLevel="0" collapsed="false">
      <c r="Y1106" s="306"/>
    </row>
    <row r="1107" customFormat="false" ht="12.75" hidden="false" customHeight="false" outlineLevel="0" collapsed="false">
      <c r="Y1107" s="306"/>
    </row>
    <row r="1108" customFormat="false" ht="12.75" hidden="false" customHeight="false" outlineLevel="0" collapsed="false">
      <c r="Y1108" s="306"/>
    </row>
    <row r="1109" customFormat="false" ht="12.75" hidden="false" customHeight="false" outlineLevel="0" collapsed="false">
      <c r="Y1109" s="306"/>
    </row>
    <row r="1110" customFormat="false" ht="12.75" hidden="false" customHeight="false" outlineLevel="0" collapsed="false">
      <c r="Y1110" s="306"/>
    </row>
    <row r="1111" customFormat="false" ht="12.75" hidden="false" customHeight="false" outlineLevel="0" collapsed="false">
      <c r="Y1111" s="306"/>
    </row>
    <row r="1112" customFormat="false" ht="12.75" hidden="false" customHeight="false" outlineLevel="0" collapsed="false">
      <c r="Y1112" s="306"/>
    </row>
    <row r="1113" customFormat="false" ht="12.75" hidden="false" customHeight="false" outlineLevel="0" collapsed="false">
      <c r="Y1113" s="306"/>
    </row>
    <row r="1114" customFormat="false" ht="12.75" hidden="false" customHeight="false" outlineLevel="0" collapsed="false">
      <c r="Y1114" s="306"/>
    </row>
    <row r="1115" customFormat="false" ht="12.75" hidden="false" customHeight="false" outlineLevel="0" collapsed="false">
      <c r="Y1115" s="306"/>
    </row>
    <row r="1116" customFormat="false" ht="12.75" hidden="false" customHeight="false" outlineLevel="0" collapsed="false">
      <c r="Y1116" s="306"/>
    </row>
    <row r="1117" customFormat="false" ht="12.75" hidden="false" customHeight="false" outlineLevel="0" collapsed="false">
      <c r="Y1117" s="306"/>
    </row>
    <row r="1118" customFormat="false" ht="12.75" hidden="false" customHeight="false" outlineLevel="0" collapsed="false">
      <c r="Y1118" s="306"/>
    </row>
    <row r="1119" customFormat="false" ht="12.75" hidden="false" customHeight="false" outlineLevel="0" collapsed="false">
      <c r="Y1119" s="306"/>
    </row>
    <row r="1120" customFormat="false" ht="12.75" hidden="false" customHeight="false" outlineLevel="0" collapsed="false">
      <c r="Y1120" s="306"/>
    </row>
    <row r="1121" customFormat="false" ht="12.75" hidden="false" customHeight="false" outlineLevel="0" collapsed="false">
      <c r="Y1121" s="306"/>
    </row>
    <row r="1122" customFormat="false" ht="12.75" hidden="false" customHeight="false" outlineLevel="0" collapsed="false">
      <c r="Y1122" s="306"/>
    </row>
    <row r="1123" customFormat="false" ht="12.75" hidden="false" customHeight="false" outlineLevel="0" collapsed="false">
      <c r="Y1123" s="306"/>
    </row>
    <row r="1124" customFormat="false" ht="12.75" hidden="false" customHeight="false" outlineLevel="0" collapsed="false">
      <c r="Y1124" s="306"/>
    </row>
    <row r="1125" customFormat="false" ht="12.75" hidden="false" customHeight="false" outlineLevel="0" collapsed="false">
      <c r="Y1125" s="306"/>
    </row>
    <row r="1126" customFormat="false" ht="12.75" hidden="false" customHeight="false" outlineLevel="0" collapsed="false">
      <c r="Y1126" s="306"/>
    </row>
    <row r="1127" customFormat="false" ht="12.75" hidden="false" customHeight="false" outlineLevel="0" collapsed="false">
      <c r="Y1127" s="306"/>
    </row>
    <row r="1128" customFormat="false" ht="12.75" hidden="false" customHeight="false" outlineLevel="0" collapsed="false">
      <c r="Y1128" s="306"/>
    </row>
    <row r="1129" customFormat="false" ht="12.75" hidden="false" customHeight="false" outlineLevel="0" collapsed="false">
      <c r="Y1129" s="306"/>
    </row>
    <row r="1130" customFormat="false" ht="12.75" hidden="false" customHeight="false" outlineLevel="0" collapsed="false">
      <c r="Y1130" s="306"/>
    </row>
    <row r="1131" customFormat="false" ht="12.75" hidden="false" customHeight="false" outlineLevel="0" collapsed="false">
      <c r="Y1131" s="306"/>
    </row>
    <row r="1132" customFormat="false" ht="12.75" hidden="false" customHeight="false" outlineLevel="0" collapsed="false">
      <c r="Y1132" s="306"/>
    </row>
    <row r="1133" customFormat="false" ht="12.75" hidden="false" customHeight="false" outlineLevel="0" collapsed="false">
      <c r="Y1133" s="306"/>
    </row>
    <row r="1134" customFormat="false" ht="12.75" hidden="false" customHeight="false" outlineLevel="0" collapsed="false">
      <c r="Y1134" s="306"/>
    </row>
    <row r="1135" customFormat="false" ht="12.75" hidden="false" customHeight="false" outlineLevel="0" collapsed="false">
      <c r="Y1135" s="306"/>
    </row>
    <row r="1136" customFormat="false" ht="12.75" hidden="false" customHeight="false" outlineLevel="0" collapsed="false">
      <c r="Y1136" s="306"/>
    </row>
    <row r="1137" customFormat="false" ht="12.75" hidden="false" customHeight="false" outlineLevel="0" collapsed="false">
      <c r="Y1137" s="306"/>
    </row>
    <row r="1138" customFormat="false" ht="12.75" hidden="false" customHeight="false" outlineLevel="0" collapsed="false">
      <c r="Y1138" s="306"/>
    </row>
    <row r="1139" customFormat="false" ht="12.75" hidden="false" customHeight="false" outlineLevel="0" collapsed="false">
      <c r="Y1139" s="306"/>
    </row>
    <row r="1140" customFormat="false" ht="12.75" hidden="false" customHeight="false" outlineLevel="0" collapsed="false">
      <c r="Y1140" s="306"/>
    </row>
    <row r="1141" customFormat="false" ht="12.75" hidden="false" customHeight="false" outlineLevel="0" collapsed="false">
      <c r="Y1141" s="306"/>
    </row>
    <row r="1142" customFormat="false" ht="12.75" hidden="false" customHeight="false" outlineLevel="0" collapsed="false">
      <c r="Y1142" s="306"/>
    </row>
    <row r="1143" customFormat="false" ht="12.75" hidden="false" customHeight="false" outlineLevel="0" collapsed="false">
      <c r="Y1143" s="306"/>
    </row>
    <row r="1144" customFormat="false" ht="12.75" hidden="false" customHeight="false" outlineLevel="0" collapsed="false">
      <c r="Y1144" s="306"/>
    </row>
    <row r="1145" customFormat="false" ht="12.75" hidden="false" customHeight="false" outlineLevel="0" collapsed="false">
      <c r="Y1145" s="306"/>
    </row>
    <row r="1146" customFormat="false" ht="12.75" hidden="false" customHeight="false" outlineLevel="0" collapsed="false">
      <c r="Y1146" s="306"/>
    </row>
    <row r="1147" customFormat="false" ht="12.75" hidden="false" customHeight="false" outlineLevel="0" collapsed="false">
      <c r="Y1147" s="306"/>
    </row>
    <row r="1148" customFormat="false" ht="12.75" hidden="false" customHeight="false" outlineLevel="0" collapsed="false">
      <c r="Y1148" s="306"/>
    </row>
    <row r="1149" customFormat="false" ht="12.75" hidden="false" customHeight="false" outlineLevel="0" collapsed="false">
      <c r="Y1149" s="306"/>
    </row>
    <row r="1150" customFormat="false" ht="12.75" hidden="false" customHeight="false" outlineLevel="0" collapsed="false">
      <c r="Y1150" s="306"/>
    </row>
    <row r="1151" customFormat="false" ht="12.75" hidden="false" customHeight="false" outlineLevel="0" collapsed="false">
      <c r="Y1151" s="306"/>
    </row>
    <row r="1152" customFormat="false" ht="12.75" hidden="false" customHeight="false" outlineLevel="0" collapsed="false">
      <c r="Y1152" s="306"/>
    </row>
    <row r="1153" customFormat="false" ht="12.75" hidden="false" customHeight="false" outlineLevel="0" collapsed="false">
      <c r="Y1153" s="306"/>
    </row>
    <row r="1154" customFormat="false" ht="12.75" hidden="false" customHeight="false" outlineLevel="0" collapsed="false">
      <c r="Y1154" s="306"/>
    </row>
    <row r="1155" customFormat="false" ht="12.75" hidden="false" customHeight="false" outlineLevel="0" collapsed="false">
      <c r="Y1155" s="306"/>
    </row>
    <row r="1156" customFormat="false" ht="12.75" hidden="false" customHeight="false" outlineLevel="0" collapsed="false">
      <c r="Y1156" s="306"/>
    </row>
    <row r="1157" customFormat="false" ht="12.75" hidden="false" customHeight="false" outlineLevel="0" collapsed="false">
      <c r="Y1157" s="306"/>
    </row>
    <row r="1158" customFormat="false" ht="12.75" hidden="false" customHeight="false" outlineLevel="0" collapsed="false">
      <c r="Y1158" s="306"/>
    </row>
    <row r="1159" customFormat="false" ht="12.75" hidden="false" customHeight="false" outlineLevel="0" collapsed="false">
      <c r="Y1159" s="306"/>
    </row>
    <row r="1160" customFormat="false" ht="12.75" hidden="false" customHeight="false" outlineLevel="0" collapsed="false">
      <c r="Y1160" s="306"/>
    </row>
    <row r="1161" customFormat="false" ht="12.75" hidden="false" customHeight="false" outlineLevel="0" collapsed="false">
      <c r="Y1161" s="306"/>
    </row>
    <row r="1162" customFormat="false" ht="12.75" hidden="false" customHeight="false" outlineLevel="0" collapsed="false">
      <c r="Y1162" s="306"/>
    </row>
    <row r="1163" customFormat="false" ht="12.75" hidden="false" customHeight="false" outlineLevel="0" collapsed="false">
      <c r="Y1163" s="306"/>
    </row>
    <row r="1164" customFormat="false" ht="12.75" hidden="false" customHeight="false" outlineLevel="0" collapsed="false">
      <c r="Y1164" s="306"/>
    </row>
    <row r="1165" customFormat="false" ht="12.75" hidden="false" customHeight="false" outlineLevel="0" collapsed="false">
      <c r="Y1165" s="306"/>
    </row>
    <row r="1166" customFormat="false" ht="12.75" hidden="false" customHeight="false" outlineLevel="0" collapsed="false">
      <c r="Y1166" s="306"/>
    </row>
    <row r="1167" customFormat="false" ht="12.75" hidden="false" customHeight="false" outlineLevel="0" collapsed="false">
      <c r="Y1167" s="306"/>
    </row>
    <row r="1168" customFormat="false" ht="12.75" hidden="false" customHeight="false" outlineLevel="0" collapsed="false">
      <c r="Y1168" s="306"/>
    </row>
    <row r="1169" customFormat="false" ht="12.75" hidden="false" customHeight="false" outlineLevel="0" collapsed="false">
      <c r="Y1169" s="306"/>
    </row>
    <row r="1170" customFormat="false" ht="12.75" hidden="false" customHeight="false" outlineLevel="0" collapsed="false">
      <c r="Y1170" s="306"/>
    </row>
    <row r="1171" customFormat="false" ht="12.75" hidden="false" customHeight="false" outlineLevel="0" collapsed="false">
      <c r="Y1171" s="306"/>
    </row>
    <row r="1172" customFormat="false" ht="12.75" hidden="false" customHeight="false" outlineLevel="0" collapsed="false">
      <c r="Y1172" s="306"/>
    </row>
    <row r="1173" customFormat="false" ht="12.75" hidden="false" customHeight="false" outlineLevel="0" collapsed="false">
      <c r="Y1173" s="306"/>
    </row>
    <row r="1174" customFormat="false" ht="12.75" hidden="false" customHeight="false" outlineLevel="0" collapsed="false">
      <c r="Y1174" s="306"/>
    </row>
    <row r="1175" customFormat="false" ht="12.75" hidden="false" customHeight="false" outlineLevel="0" collapsed="false">
      <c r="Y1175" s="306"/>
    </row>
    <row r="1176" customFormat="false" ht="12.75" hidden="false" customHeight="false" outlineLevel="0" collapsed="false">
      <c r="Y1176" s="306"/>
    </row>
    <row r="1177" customFormat="false" ht="12.75" hidden="false" customHeight="false" outlineLevel="0" collapsed="false">
      <c r="Y1177" s="306"/>
    </row>
    <row r="1178" customFormat="false" ht="12.75" hidden="false" customHeight="false" outlineLevel="0" collapsed="false">
      <c r="Y1178" s="306"/>
    </row>
    <row r="1179" customFormat="false" ht="12.75" hidden="false" customHeight="false" outlineLevel="0" collapsed="false">
      <c r="Y1179" s="306"/>
    </row>
    <row r="1180" customFormat="false" ht="12.75" hidden="false" customHeight="false" outlineLevel="0" collapsed="false">
      <c r="Y1180" s="306"/>
    </row>
    <row r="1181" customFormat="false" ht="12.75" hidden="false" customHeight="false" outlineLevel="0" collapsed="false">
      <c r="Y1181" s="306"/>
    </row>
    <row r="1182" customFormat="false" ht="12.75" hidden="false" customHeight="false" outlineLevel="0" collapsed="false">
      <c r="Y1182" s="306"/>
    </row>
    <row r="1183" customFormat="false" ht="12.75" hidden="false" customHeight="false" outlineLevel="0" collapsed="false">
      <c r="Y1183" s="306"/>
    </row>
    <row r="1184" customFormat="false" ht="12.75" hidden="false" customHeight="false" outlineLevel="0" collapsed="false">
      <c r="Y1184" s="306"/>
    </row>
    <row r="1185" customFormat="false" ht="12.75" hidden="false" customHeight="false" outlineLevel="0" collapsed="false">
      <c r="Y1185" s="306"/>
    </row>
    <row r="1186" customFormat="false" ht="12.75" hidden="false" customHeight="false" outlineLevel="0" collapsed="false">
      <c r="Y1186" s="306"/>
    </row>
    <row r="1187" customFormat="false" ht="12.75" hidden="false" customHeight="false" outlineLevel="0" collapsed="false">
      <c r="Y1187" s="306"/>
    </row>
    <row r="1188" customFormat="false" ht="12.75" hidden="false" customHeight="false" outlineLevel="0" collapsed="false">
      <c r="Y1188" s="306"/>
    </row>
    <row r="1189" customFormat="false" ht="12.75" hidden="false" customHeight="false" outlineLevel="0" collapsed="false">
      <c r="Y1189" s="306"/>
    </row>
    <row r="1190" customFormat="false" ht="12.75" hidden="false" customHeight="false" outlineLevel="0" collapsed="false">
      <c r="Y1190" s="306"/>
    </row>
    <row r="1191" customFormat="false" ht="12.75" hidden="false" customHeight="false" outlineLevel="0" collapsed="false">
      <c r="Y1191" s="306"/>
    </row>
    <row r="1192" customFormat="false" ht="12.75" hidden="false" customHeight="false" outlineLevel="0" collapsed="false">
      <c r="Y1192" s="306"/>
    </row>
    <row r="1193" customFormat="false" ht="12.75" hidden="false" customHeight="false" outlineLevel="0" collapsed="false">
      <c r="Y1193" s="306"/>
    </row>
    <row r="1194" customFormat="false" ht="12.75" hidden="false" customHeight="false" outlineLevel="0" collapsed="false">
      <c r="Y1194" s="306"/>
    </row>
    <row r="1195" customFormat="false" ht="12.75" hidden="false" customHeight="false" outlineLevel="0" collapsed="false">
      <c r="Y1195" s="306"/>
    </row>
    <row r="1196" customFormat="false" ht="12.75" hidden="false" customHeight="false" outlineLevel="0" collapsed="false">
      <c r="Y1196" s="306"/>
    </row>
    <row r="1197" customFormat="false" ht="12.75" hidden="false" customHeight="false" outlineLevel="0" collapsed="false">
      <c r="Y1197" s="306"/>
    </row>
    <row r="1198" customFormat="false" ht="12.75" hidden="false" customHeight="false" outlineLevel="0" collapsed="false">
      <c r="Y1198" s="306"/>
    </row>
    <row r="1199" customFormat="false" ht="12.75" hidden="false" customHeight="false" outlineLevel="0" collapsed="false">
      <c r="Y1199" s="306"/>
    </row>
    <row r="1200" customFormat="false" ht="12.75" hidden="false" customHeight="false" outlineLevel="0" collapsed="false">
      <c r="Y1200" s="306"/>
    </row>
    <row r="1201" customFormat="false" ht="12.75" hidden="false" customHeight="false" outlineLevel="0" collapsed="false">
      <c r="Y1201" s="306"/>
    </row>
    <row r="1202" customFormat="false" ht="12.75" hidden="false" customHeight="false" outlineLevel="0" collapsed="false">
      <c r="Y1202" s="306"/>
    </row>
    <row r="1203" customFormat="false" ht="12.75" hidden="false" customHeight="false" outlineLevel="0" collapsed="false">
      <c r="Y1203" s="306"/>
    </row>
    <row r="1204" customFormat="false" ht="12.75" hidden="false" customHeight="false" outlineLevel="0" collapsed="false">
      <c r="Y1204" s="306"/>
    </row>
    <row r="1205" customFormat="false" ht="12.75" hidden="false" customHeight="false" outlineLevel="0" collapsed="false">
      <c r="Y1205" s="306"/>
    </row>
    <row r="1206" customFormat="false" ht="12.75" hidden="false" customHeight="false" outlineLevel="0" collapsed="false">
      <c r="Y1206" s="306"/>
    </row>
    <row r="1207" customFormat="false" ht="12.75" hidden="false" customHeight="false" outlineLevel="0" collapsed="false">
      <c r="Y1207" s="306"/>
    </row>
    <row r="1208" customFormat="false" ht="12.75" hidden="false" customHeight="false" outlineLevel="0" collapsed="false">
      <c r="Y1208" s="306"/>
    </row>
    <row r="1209" customFormat="false" ht="12.75" hidden="false" customHeight="false" outlineLevel="0" collapsed="false">
      <c r="Y1209" s="306"/>
    </row>
    <row r="1210" customFormat="false" ht="12.75" hidden="false" customHeight="false" outlineLevel="0" collapsed="false">
      <c r="Y1210" s="306"/>
    </row>
    <row r="1211" customFormat="false" ht="12.75" hidden="false" customHeight="false" outlineLevel="0" collapsed="false">
      <c r="Y1211" s="306"/>
    </row>
    <row r="1212" customFormat="false" ht="12.75" hidden="false" customHeight="false" outlineLevel="0" collapsed="false">
      <c r="Y1212" s="306"/>
    </row>
    <row r="1213" customFormat="false" ht="12.75" hidden="false" customHeight="false" outlineLevel="0" collapsed="false">
      <c r="Y1213" s="306"/>
    </row>
    <row r="1214" customFormat="false" ht="12.75" hidden="false" customHeight="false" outlineLevel="0" collapsed="false">
      <c r="Y1214" s="306"/>
    </row>
    <row r="1215" customFormat="false" ht="12.75" hidden="false" customHeight="false" outlineLevel="0" collapsed="false">
      <c r="Y1215" s="306"/>
    </row>
    <row r="1216" customFormat="false" ht="12.75" hidden="false" customHeight="false" outlineLevel="0" collapsed="false">
      <c r="Y1216" s="306"/>
    </row>
    <row r="1217" customFormat="false" ht="12.75" hidden="false" customHeight="false" outlineLevel="0" collapsed="false">
      <c r="Y1217" s="306"/>
    </row>
    <row r="1218" customFormat="false" ht="12.75" hidden="false" customHeight="false" outlineLevel="0" collapsed="false">
      <c r="Y1218" s="306"/>
    </row>
    <row r="1219" customFormat="false" ht="12.75" hidden="false" customHeight="false" outlineLevel="0" collapsed="false">
      <c r="Y1219" s="306"/>
    </row>
    <row r="1220" customFormat="false" ht="12.75" hidden="false" customHeight="false" outlineLevel="0" collapsed="false">
      <c r="Y1220" s="306"/>
    </row>
    <row r="1221" customFormat="false" ht="12.75" hidden="false" customHeight="false" outlineLevel="0" collapsed="false">
      <c r="Y1221" s="306"/>
    </row>
    <row r="1222" customFormat="false" ht="12.75" hidden="false" customHeight="false" outlineLevel="0" collapsed="false">
      <c r="Y1222" s="306"/>
    </row>
    <row r="1223" customFormat="false" ht="12.75" hidden="false" customHeight="false" outlineLevel="0" collapsed="false">
      <c r="Y1223" s="306"/>
    </row>
    <row r="1224" customFormat="false" ht="12.75" hidden="false" customHeight="false" outlineLevel="0" collapsed="false">
      <c r="Y1224" s="306"/>
    </row>
    <row r="1225" customFormat="false" ht="12.75" hidden="false" customHeight="false" outlineLevel="0" collapsed="false">
      <c r="Y1225" s="306"/>
    </row>
    <row r="1226" customFormat="false" ht="12.75" hidden="false" customHeight="false" outlineLevel="0" collapsed="false">
      <c r="Y1226" s="306"/>
    </row>
    <row r="1227" customFormat="false" ht="12.75" hidden="false" customHeight="false" outlineLevel="0" collapsed="false">
      <c r="Y1227" s="306"/>
    </row>
    <row r="1228" customFormat="false" ht="12.75" hidden="false" customHeight="false" outlineLevel="0" collapsed="false">
      <c r="Y1228" s="306"/>
    </row>
    <row r="1229" customFormat="false" ht="12.75" hidden="false" customHeight="false" outlineLevel="0" collapsed="false">
      <c r="Y1229" s="306"/>
    </row>
    <row r="1230" customFormat="false" ht="12.75" hidden="false" customHeight="false" outlineLevel="0" collapsed="false">
      <c r="Y1230" s="306"/>
    </row>
    <row r="1231" customFormat="false" ht="12.75" hidden="false" customHeight="false" outlineLevel="0" collapsed="false">
      <c r="Y1231" s="306"/>
    </row>
    <row r="1232" customFormat="false" ht="12.75" hidden="false" customHeight="false" outlineLevel="0" collapsed="false">
      <c r="Y1232" s="306"/>
    </row>
    <row r="1233" customFormat="false" ht="12.75" hidden="false" customHeight="false" outlineLevel="0" collapsed="false">
      <c r="Y1233" s="306"/>
    </row>
    <row r="1234" customFormat="false" ht="12.75" hidden="false" customHeight="false" outlineLevel="0" collapsed="false">
      <c r="Y1234" s="306"/>
    </row>
    <row r="1235" customFormat="false" ht="12.75" hidden="false" customHeight="false" outlineLevel="0" collapsed="false">
      <c r="Y1235" s="306"/>
    </row>
    <row r="1236" customFormat="false" ht="12.75" hidden="false" customHeight="false" outlineLevel="0" collapsed="false">
      <c r="Y1236" s="306"/>
    </row>
    <row r="1237" customFormat="false" ht="12.75" hidden="false" customHeight="false" outlineLevel="0" collapsed="false">
      <c r="Y1237" s="306"/>
    </row>
    <row r="1238" customFormat="false" ht="12.75" hidden="false" customHeight="false" outlineLevel="0" collapsed="false">
      <c r="Y1238" s="306"/>
    </row>
    <row r="1239" customFormat="false" ht="12.75" hidden="false" customHeight="false" outlineLevel="0" collapsed="false">
      <c r="Y1239" s="306"/>
    </row>
    <row r="1240" customFormat="false" ht="12.75" hidden="false" customHeight="false" outlineLevel="0" collapsed="false">
      <c r="Y1240" s="306"/>
    </row>
    <row r="1241" customFormat="false" ht="12.75" hidden="false" customHeight="false" outlineLevel="0" collapsed="false">
      <c r="Y1241" s="306"/>
    </row>
    <row r="1242" customFormat="false" ht="12.75" hidden="false" customHeight="false" outlineLevel="0" collapsed="false">
      <c r="Y1242" s="306"/>
    </row>
    <row r="1243" customFormat="false" ht="12.75" hidden="false" customHeight="false" outlineLevel="0" collapsed="false">
      <c r="Y1243" s="306"/>
    </row>
    <row r="1244" customFormat="false" ht="12.75" hidden="false" customHeight="false" outlineLevel="0" collapsed="false">
      <c r="Y1244" s="306"/>
    </row>
    <row r="1245" customFormat="false" ht="12.75" hidden="false" customHeight="false" outlineLevel="0" collapsed="false">
      <c r="Y1245" s="306"/>
    </row>
    <row r="1246" customFormat="false" ht="12.75" hidden="false" customHeight="false" outlineLevel="0" collapsed="false">
      <c r="Y1246" s="306"/>
    </row>
    <row r="1247" customFormat="false" ht="12.75" hidden="false" customHeight="false" outlineLevel="0" collapsed="false">
      <c r="Y1247" s="306"/>
    </row>
    <row r="1248" customFormat="false" ht="12.75" hidden="false" customHeight="false" outlineLevel="0" collapsed="false">
      <c r="Y1248" s="306"/>
    </row>
    <row r="1249" customFormat="false" ht="12.75" hidden="false" customHeight="false" outlineLevel="0" collapsed="false">
      <c r="Y1249" s="306"/>
    </row>
    <row r="1250" customFormat="false" ht="12.75" hidden="false" customHeight="false" outlineLevel="0" collapsed="false">
      <c r="Y1250" s="306"/>
    </row>
    <row r="1251" customFormat="false" ht="12.75" hidden="false" customHeight="false" outlineLevel="0" collapsed="false">
      <c r="Y1251" s="306"/>
    </row>
    <row r="1252" customFormat="false" ht="12.75" hidden="false" customHeight="false" outlineLevel="0" collapsed="false">
      <c r="Y1252" s="306"/>
    </row>
    <row r="1253" customFormat="false" ht="12.75" hidden="false" customHeight="false" outlineLevel="0" collapsed="false">
      <c r="Y1253" s="306"/>
    </row>
    <row r="1254" customFormat="false" ht="12.75" hidden="false" customHeight="false" outlineLevel="0" collapsed="false">
      <c r="Y1254" s="306"/>
    </row>
    <row r="1255" customFormat="false" ht="12.75" hidden="false" customHeight="false" outlineLevel="0" collapsed="false">
      <c r="Y1255" s="306"/>
    </row>
    <row r="1256" customFormat="false" ht="12.75" hidden="false" customHeight="false" outlineLevel="0" collapsed="false">
      <c r="Y1256" s="306"/>
    </row>
    <row r="1257" customFormat="false" ht="12.75" hidden="false" customHeight="false" outlineLevel="0" collapsed="false">
      <c r="Y1257" s="306"/>
    </row>
    <row r="1258" customFormat="false" ht="12.75" hidden="false" customHeight="false" outlineLevel="0" collapsed="false">
      <c r="Y1258" s="306"/>
    </row>
    <row r="1259" customFormat="false" ht="12.75" hidden="false" customHeight="false" outlineLevel="0" collapsed="false">
      <c r="Y1259" s="306"/>
    </row>
    <row r="1260" customFormat="false" ht="12.75" hidden="false" customHeight="false" outlineLevel="0" collapsed="false">
      <c r="Y1260" s="306"/>
    </row>
    <row r="1261" customFormat="false" ht="12.75" hidden="false" customHeight="false" outlineLevel="0" collapsed="false">
      <c r="Y1261" s="306"/>
    </row>
    <row r="1262" customFormat="false" ht="12.75" hidden="false" customHeight="false" outlineLevel="0" collapsed="false">
      <c r="Y1262" s="306"/>
    </row>
    <row r="1263" customFormat="false" ht="12.75" hidden="false" customHeight="false" outlineLevel="0" collapsed="false">
      <c r="Y1263" s="306"/>
    </row>
    <row r="1264" customFormat="false" ht="12.75" hidden="false" customHeight="false" outlineLevel="0" collapsed="false">
      <c r="Y1264" s="306"/>
    </row>
    <row r="1265" customFormat="false" ht="12.75" hidden="false" customHeight="false" outlineLevel="0" collapsed="false">
      <c r="Y1265" s="306"/>
    </row>
    <row r="1266" customFormat="false" ht="12.75" hidden="false" customHeight="false" outlineLevel="0" collapsed="false">
      <c r="Y1266" s="306"/>
    </row>
    <row r="1267" customFormat="false" ht="12.75" hidden="false" customHeight="false" outlineLevel="0" collapsed="false">
      <c r="Y1267" s="306"/>
    </row>
    <row r="1268" customFormat="false" ht="12.75" hidden="false" customHeight="false" outlineLevel="0" collapsed="false">
      <c r="Y1268" s="306"/>
    </row>
    <row r="1269" customFormat="false" ht="12.75" hidden="false" customHeight="false" outlineLevel="0" collapsed="false">
      <c r="Y1269" s="306"/>
    </row>
    <row r="1270" customFormat="false" ht="12.75" hidden="false" customHeight="false" outlineLevel="0" collapsed="false">
      <c r="Y1270" s="306"/>
    </row>
    <row r="1271" customFormat="false" ht="12.75" hidden="false" customHeight="false" outlineLevel="0" collapsed="false">
      <c r="Y1271" s="306"/>
    </row>
    <row r="1272" customFormat="false" ht="12.75" hidden="false" customHeight="false" outlineLevel="0" collapsed="false">
      <c r="Y1272" s="306"/>
    </row>
    <row r="1273" customFormat="false" ht="12.75" hidden="false" customHeight="false" outlineLevel="0" collapsed="false">
      <c r="Y1273" s="306"/>
    </row>
    <row r="1274" customFormat="false" ht="12.75" hidden="false" customHeight="false" outlineLevel="0" collapsed="false">
      <c r="Y1274" s="306"/>
    </row>
    <row r="1275" customFormat="false" ht="12.75" hidden="false" customHeight="false" outlineLevel="0" collapsed="false">
      <c r="Y1275" s="306"/>
    </row>
    <row r="1276" customFormat="false" ht="12.75" hidden="false" customHeight="false" outlineLevel="0" collapsed="false">
      <c r="Y1276" s="306"/>
    </row>
    <row r="1277" customFormat="false" ht="12.75" hidden="false" customHeight="false" outlineLevel="0" collapsed="false">
      <c r="Y1277" s="306"/>
    </row>
    <row r="1278" customFormat="false" ht="12.75" hidden="false" customHeight="false" outlineLevel="0" collapsed="false">
      <c r="Y1278" s="306"/>
    </row>
    <row r="1279" customFormat="false" ht="12.75" hidden="false" customHeight="false" outlineLevel="0" collapsed="false">
      <c r="Y1279" s="306"/>
    </row>
    <row r="1280" customFormat="false" ht="12.75" hidden="false" customHeight="false" outlineLevel="0" collapsed="false">
      <c r="Y1280" s="306"/>
    </row>
    <row r="1281" customFormat="false" ht="12.75" hidden="false" customHeight="false" outlineLevel="0" collapsed="false">
      <c r="Y1281" s="306"/>
    </row>
    <row r="1282" customFormat="false" ht="12.75" hidden="false" customHeight="false" outlineLevel="0" collapsed="false">
      <c r="Y1282" s="306"/>
    </row>
    <row r="1283" customFormat="false" ht="12.75" hidden="false" customHeight="false" outlineLevel="0" collapsed="false">
      <c r="Y1283" s="306"/>
    </row>
    <row r="1284" customFormat="false" ht="12.75" hidden="false" customHeight="false" outlineLevel="0" collapsed="false">
      <c r="Y1284" s="306"/>
    </row>
    <row r="1285" customFormat="false" ht="12.75" hidden="false" customHeight="false" outlineLevel="0" collapsed="false">
      <c r="Y1285" s="306"/>
    </row>
    <row r="1286" customFormat="false" ht="12.75" hidden="false" customHeight="false" outlineLevel="0" collapsed="false">
      <c r="Y1286" s="306"/>
    </row>
    <row r="1287" customFormat="false" ht="12.75" hidden="false" customHeight="false" outlineLevel="0" collapsed="false">
      <c r="Y1287" s="306"/>
    </row>
    <row r="1288" customFormat="false" ht="12.75" hidden="false" customHeight="false" outlineLevel="0" collapsed="false">
      <c r="Y1288" s="306"/>
    </row>
    <row r="1289" customFormat="false" ht="12.75" hidden="false" customHeight="false" outlineLevel="0" collapsed="false">
      <c r="Y1289" s="306"/>
    </row>
    <row r="1290" customFormat="false" ht="12.75" hidden="false" customHeight="false" outlineLevel="0" collapsed="false">
      <c r="Y1290" s="306"/>
    </row>
    <row r="1291" customFormat="false" ht="12.75" hidden="false" customHeight="false" outlineLevel="0" collapsed="false">
      <c r="Y1291" s="306"/>
    </row>
    <row r="1292" customFormat="false" ht="12.75" hidden="false" customHeight="false" outlineLevel="0" collapsed="false">
      <c r="Y1292" s="306"/>
    </row>
    <row r="1293" customFormat="false" ht="12.75" hidden="false" customHeight="false" outlineLevel="0" collapsed="false">
      <c r="Y1293" s="306"/>
    </row>
    <row r="1294" customFormat="false" ht="12.75" hidden="false" customHeight="false" outlineLevel="0" collapsed="false">
      <c r="Y1294" s="306"/>
    </row>
    <row r="1295" customFormat="false" ht="12.75" hidden="false" customHeight="false" outlineLevel="0" collapsed="false">
      <c r="Y1295" s="306"/>
    </row>
    <row r="1296" customFormat="false" ht="12.75" hidden="false" customHeight="false" outlineLevel="0" collapsed="false">
      <c r="Y1296" s="306"/>
    </row>
    <row r="1297" customFormat="false" ht="12.75" hidden="false" customHeight="false" outlineLevel="0" collapsed="false">
      <c r="Y1297" s="306"/>
    </row>
    <row r="1298" customFormat="false" ht="12.75" hidden="false" customHeight="false" outlineLevel="0" collapsed="false">
      <c r="Y1298" s="306"/>
    </row>
    <row r="1299" customFormat="false" ht="12.75" hidden="false" customHeight="false" outlineLevel="0" collapsed="false">
      <c r="Y1299" s="306"/>
    </row>
    <row r="1300" customFormat="false" ht="12.75" hidden="false" customHeight="false" outlineLevel="0" collapsed="false">
      <c r="Y1300" s="306"/>
    </row>
    <row r="1301" customFormat="false" ht="12.75" hidden="false" customHeight="false" outlineLevel="0" collapsed="false">
      <c r="Y1301" s="306"/>
    </row>
    <row r="1302" customFormat="false" ht="12.75" hidden="false" customHeight="false" outlineLevel="0" collapsed="false">
      <c r="Y1302" s="306"/>
    </row>
    <row r="1303" customFormat="false" ht="12.75" hidden="false" customHeight="false" outlineLevel="0" collapsed="false">
      <c r="Y1303" s="306"/>
    </row>
    <row r="1304" customFormat="false" ht="12.75" hidden="false" customHeight="false" outlineLevel="0" collapsed="false">
      <c r="Y1304" s="306"/>
    </row>
    <row r="1305" customFormat="false" ht="12.75" hidden="false" customHeight="false" outlineLevel="0" collapsed="false">
      <c r="Y1305" s="306"/>
    </row>
    <row r="1306" customFormat="false" ht="12.75" hidden="false" customHeight="false" outlineLevel="0" collapsed="false">
      <c r="Y1306" s="306"/>
    </row>
    <row r="1307" customFormat="false" ht="12.75" hidden="false" customHeight="false" outlineLevel="0" collapsed="false">
      <c r="Y1307" s="306"/>
    </row>
    <row r="1308" customFormat="false" ht="12.75" hidden="false" customHeight="false" outlineLevel="0" collapsed="false">
      <c r="Y1308" s="306"/>
    </row>
    <row r="1309" customFormat="false" ht="12.75" hidden="false" customHeight="false" outlineLevel="0" collapsed="false">
      <c r="Y1309" s="306"/>
    </row>
    <row r="1310" customFormat="false" ht="12.75" hidden="false" customHeight="false" outlineLevel="0" collapsed="false">
      <c r="Y1310" s="306"/>
    </row>
    <row r="1311" customFormat="false" ht="12.75" hidden="false" customHeight="false" outlineLevel="0" collapsed="false">
      <c r="Y1311" s="306"/>
    </row>
    <row r="1312" customFormat="false" ht="12.75" hidden="false" customHeight="false" outlineLevel="0" collapsed="false">
      <c r="Y1312" s="306"/>
    </row>
    <row r="1313" customFormat="false" ht="12.75" hidden="false" customHeight="false" outlineLevel="0" collapsed="false">
      <c r="Y1313" s="306"/>
    </row>
    <row r="1314" customFormat="false" ht="12.75" hidden="false" customHeight="false" outlineLevel="0" collapsed="false">
      <c r="Y1314" s="306"/>
    </row>
    <row r="1315" customFormat="false" ht="12.75" hidden="false" customHeight="false" outlineLevel="0" collapsed="false">
      <c r="Y1315" s="306"/>
    </row>
    <row r="1316" customFormat="false" ht="12.75" hidden="false" customHeight="false" outlineLevel="0" collapsed="false">
      <c r="Y1316" s="306"/>
    </row>
    <row r="1317" customFormat="false" ht="12.75" hidden="false" customHeight="false" outlineLevel="0" collapsed="false">
      <c r="Y1317" s="306"/>
    </row>
    <row r="1318" customFormat="false" ht="12.75" hidden="false" customHeight="false" outlineLevel="0" collapsed="false">
      <c r="Y1318" s="306"/>
    </row>
    <row r="1319" customFormat="false" ht="12.75" hidden="false" customHeight="false" outlineLevel="0" collapsed="false">
      <c r="Y1319" s="306"/>
    </row>
    <row r="1320" customFormat="false" ht="12.75" hidden="false" customHeight="false" outlineLevel="0" collapsed="false">
      <c r="Y1320" s="306"/>
    </row>
    <row r="1321" customFormat="false" ht="12.75" hidden="false" customHeight="false" outlineLevel="0" collapsed="false">
      <c r="Y1321" s="306"/>
    </row>
    <row r="1322" customFormat="false" ht="12.75" hidden="false" customHeight="false" outlineLevel="0" collapsed="false">
      <c r="Y1322" s="306"/>
    </row>
    <row r="1323" customFormat="false" ht="12.75" hidden="false" customHeight="false" outlineLevel="0" collapsed="false">
      <c r="Y1323" s="306"/>
    </row>
    <row r="1324" customFormat="false" ht="12.75" hidden="false" customHeight="false" outlineLevel="0" collapsed="false">
      <c r="Y1324" s="306"/>
    </row>
    <row r="1325" customFormat="false" ht="12.75" hidden="false" customHeight="false" outlineLevel="0" collapsed="false">
      <c r="Y1325" s="306"/>
    </row>
    <row r="1326" customFormat="false" ht="12.75" hidden="false" customHeight="false" outlineLevel="0" collapsed="false">
      <c r="Y1326" s="306"/>
    </row>
    <row r="1327" customFormat="false" ht="12.75" hidden="false" customHeight="false" outlineLevel="0" collapsed="false">
      <c r="Y1327" s="306"/>
    </row>
    <row r="1328" customFormat="false" ht="12.75" hidden="false" customHeight="false" outlineLevel="0" collapsed="false">
      <c r="Y1328" s="306"/>
    </row>
    <row r="1329" customFormat="false" ht="12.75" hidden="false" customHeight="false" outlineLevel="0" collapsed="false">
      <c r="Y1329" s="306"/>
    </row>
    <row r="1330" customFormat="false" ht="12.75" hidden="false" customHeight="false" outlineLevel="0" collapsed="false">
      <c r="Y1330" s="306"/>
    </row>
    <row r="1331" customFormat="false" ht="12.75" hidden="false" customHeight="false" outlineLevel="0" collapsed="false">
      <c r="Y1331" s="306"/>
    </row>
    <row r="1332" customFormat="false" ht="12.75" hidden="false" customHeight="false" outlineLevel="0" collapsed="false">
      <c r="Y1332" s="306"/>
    </row>
    <row r="1333" customFormat="false" ht="12.75" hidden="false" customHeight="false" outlineLevel="0" collapsed="false">
      <c r="Y1333" s="306"/>
    </row>
    <row r="1334" customFormat="false" ht="12.75" hidden="false" customHeight="false" outlineLevel="0" collapsed="false">
      <c r="Y1334" s="306"/>
    </row>
    <row r="1335" customFormat="false" ht="12.75" hidden="false" customHeight="false" outlineLevel="0" collapsed="false">
      <c r="Y1335" s="306"/>
    </row>
    <row r="1336" customFormat="false" ht="12.75" hidden="false" customHeight="false" outlineLevel="0" collapsed="false">
      <c r="Y1336" s="306"/>
    </row>
    <row r="1337" customFormat="false" ht="12.75" hidden="false" customHeight="false" outlineLevel="0" collapsed="false">
      <c r="Y1337" s="306"/>
    </row>
    <row r="1338" customFormat="false" ht="12.75" hidden="false" customHeight="false" outlineLevel="0" collapsed="false">
      <c r="Y1338" s="306"/>
    </row>
    <row r="1339" customFormat="false" ht="12.75" hidden="false" customHeight="false" outlineLevel="0" collapsed="false">
      <c r="Y1339" s="306"/>
    </row>
    <row r="1340" customFormat="false" ht="12.75" hidden="false" customHeight="false" outlineLevel="0" collapsed="false">
      <c r="Y1340" s="306"/>
    </row>
    <row r="1341" customFormat="false" ht="12.75" hidden="false" customHeight="false" outlineLevel="0" collapsed="false">
      <c r="Y1341" s="306"/>
    </row>
    <row r="1342" customFormat="false" ht="12.75" hidden="false" customHeight="false" outlineLevel="0" collapsed="false">
      <c r="Y1342" s="306"/>
    </row>
    <row r="1343" customFormat="false" ht="12.75" hidden="false" customHeight="false" outlineLevel="0" collapsed="false">
      <c r="Y1343" s="306"/>
    </row>
    <row r="1344" customFormat="false" ht="12.75" hidden="false" customHeight="false" outlineLevel="0" collapsed="false">
      <c r="Y1344" s="306"/>
    </row>
    <row r="1345" customFormat="false" ht="12.75" hidden="false" customHeight="false" outlineLevel="0" collapsed="false">
      <c r="Y1345" s="306"/>
    </row>
    <row r="1346" customFormat="false" ht="12.75" hidden="false" customHeight="false" outlineLevel="0" collapsed="false">
      <c r="Y1346" s="306"/>
    </row>
    <row r="1347" customFormat="false" ht="12.75" hidden="false" customHeight="false" outlineLevel="0" collapsed="false">
      <c r="Y1347" s="306"/>
    </row>
    <row r="1348" customFormat="false" ht="12.75" hidden="false" customHeight="false" outlineLevel="0" collapsed="false">
      <c r="Y1348" s="306"/>
    </row>
    <row r="1349" customFormat="false" ht="12.75" hidden="false" customHeight="false" outlineLevel="0" collapsed="false">
      <c r="Y1349" s="306"/>
    </row>
    <row r="1350" customFormat="false" ht="12.75" hidden="false" customHeight="false" outlineLevel="0" collapsed="false">
      <c r="Y1350" s="306"/>
    </row>
    <row r="1351" customFormat="false" ht="12.75" hidden="false" customHeight="false" outlineLevel="0" collapsed="false">
      <c r="Y1351" s="306"/>
    </row>
    <row r="1352" customFormat="false" ht="12.75" hidden="false" customHeight="false" outlineLevel="0" collapsed="false">
      <c r="Y1352" s="306"/>
    </row>
    <row r="1353" customFormat="false" ht="12.75" hidden="false" customHeight="false" outlineLevel="0" collapsed="false">
      <c r="Y1353" s="306"/>
    </row>
    <row r="1354" customFormat="false" ht="12.75" hidden="false" customHeight="false" outlineLevel="0" collapsed="false">
      <c r="Y1354" s="306"/>
    </row>
    <row r="1355" customFormat="false" ht="12.75" hidden="false" customHeight="false" outlineLevel="0" collapsed="false">
      <c r="Y1355" s="306"/>
    </row>
    <row r="1356" customFormat="false" ht="12.75" hidden="false" customHeight="false" outlineLevel="0" collapsed="false">
      <c r="Y1356" s="306"/>
    </row>
    <row r="1357" customFormat="false" ht="12.75" hidden="false" customHeight="false" outlineLevel="0" collapsed="false">
      <c r="Y1357" s="306"/>
    </row>
    <row r="1358" customFormat="false" ht="12.75" hidden="false" customHeight="false" outlineLevel="0" collapsed="false">
      <c r="Y1358" s="306"/>
    </row>
    <row r="1359" customFormat="false" ht="12.75" hidden="false" customHeight="false" outlineLevel="0" collapsed="false">
      <c r="Y1359" s="306"/>
    </row>
    <row r="1360" customFormat="false" ht="12.75" hidden="false" customHeight="false" outlineLevel="0" collapsed="false">
      <c r="Y1360" s="306"/>
    </row>
    <row r="1361" customFormat="false" ht="12.75" hidden="false" customHeight="false" outlineLevel="0" collapsed="false">
      <c r="Y1361" s="306"/>
    </row>
    <row r="1362" customFormat="false" ht="12.75" hidden="false" customHeight="false" outlineLevel="0" collapsed="false">
      <c r="Y1362" s="306"/>
    </row>
    <row r="1363" customFormat="false" ht="12.75" hidden="false" customHeight="false" outlineLevel="0" collapsed="false">
      <c r="Y1363" s="306"/>
    </row>
    <row r="1364" customFormat="false" ht="12.75" hidden="false" customHeight="false" outlineLevel="0" collapsed="false">
      <c r="Y1364" s="306"/>
    </row>
    <row r="1365" customFormat="false" ht="12.75" hidden="false" customHeight="false" outlineLevel="0" collapsed="false">
      <c r="Y1365" s="306"/>
    </row>
    <row r="1366" customFormat="false" ht="12.75" hidden="false" customHeight="false" outlineLevel="0" collapsed="false">
      <c r="Y1366" s="306"/>
    </row>
    <row r="1367" customFormat="false" ht="12.75" hidden="false" customHeight="false" outlineLevel="0" collapsed="false">
      <c r="Y1367" s="306"/>
    </row>
    <row r="1368" customFormat="false" ht="12.75" hidden="false" customHeight="false" outlineLevel="0" collapsed="false">
      <c r="Y1368" s="306"/>
    </row>
    <row r="1369" customFormat="false" ht="12.75" hidden="false" customHeight="false" outlineLevel="0" collapsed="false">
      <c r="Y1369" s="306"/>
    </row>
    <row r="1370" customFormat="false" ht="12.75" hidden="false" customHeight="false" outlineLevel="0" collapsed="false">
      <c r="Y1370" s="306"/>
    </row>
    <row r="1371" customFormat="false" ht="12.75" hidden="false" customHeight="false" outlineLevel="0" collapsed="false">
      <c r="Y1371" s="306"/>
    </row>
    <row r="1372" customFormat="false" ht="12.75" hidden="false" customHeight="false" outlineLevel="0" collapsed="false">
      <c r="Y1372" s="306"/>
    </row>
    <row r="1373" customFormat="false" ht="12.75" hidden="false" customHeight="false" outlineLevel="0" collapsed="false">
      <c r="Y1373" s="306"/>
    </row>
    <row r="1374" customFormat="false" ht="12.75" hidden="false" customHeight="false" outlineLevel="0" collapsed="false">
      <c r="Y1374" s="306"/>
    </row>
    <row r="1375" customFormat="false" ht="12.75" hidden="false" customHeight="false" outlineLevel="0" collapsed="false">
      <c r="Y1375" s="306"/>
    </row>
    <row r="1376" customFormat="false" ht="12.75" hidden="false" customHeight="false" outlineLevel="0" collapsed="false">
      <c r="Y1376" s="306"/>
    </row>
    <row r="1377" customFormat="false" ht="12.75" hidden="false" customHeight="false" outlineLevel="0" collapsed="false">
      <c r="Y1377" s="306"/>
    </row>
    <row r="1378" customFormat="false" ht="12.75" hidden="false" customHeight="false" outlineLevel="0" collapsed="false">
      <c r="Y1378" s="306"/>
    </row>
    <row r="1379" customFormat="false" ht="12.75" hidden="false" customHeight="false" outlineLevel="0" collapsed="false">
      <c r="Y1379" s="306"/>
    </row>
    <row r="1380" customFormat="false" ht="12.75" hidden="false" customHeight="false" outlineLevel="0" collapsed="false">
      <c r="Y1380" s="306"/>
    </row>
    <row r="1381" customFormat="false" ht="12.75" hidden="false" customHeight="false" outlineLevel="0" collapsed="false">
      <c r="Y1381" s="306"/>
    </row>
    <row r="1382" customFormat="false" ht="12.75" hidden="false" customHeight="false" outlineLevel="0" collapsed="false">
      <c r="Y1382" s="306"/>
    </row>
    <row r="1383" customFormat="false" ht="12.75" hidden="false" customHeight="false" outlineLevel="0" collapsed="false">
      <c r="Y1383" s="306"/>
    </row>
    <row r="1384" customFormat="false" ht="12.75" hidden="false" customHeight="false" outlineLevel="0" collapsed="false">
      <c r="Y1384" s="306"/>
    </row>
    <row r="1385" customFormat="false" ht="12.75" hidden="false" customHeight="false" outlineLevel="0" collapsed="false">
      <c r="Y1385" s="306"/>
    </row>
    <row r="1386" customFormat="false" ht="12.75" hidden="false" customHeight="false" outlineLevel="0" collapsed="false">
      <c r="Y1386" s="306"/>
    </row>
  </sheetData>
  <autoFilter ref="A1:AA380"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P513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0" ySplit="1" topLeftCell="BM496" activePane="bottomLeft" state="frozen"/>
      <selection pane="topLeft" activeCell="A1" activeCellId="0" sqref="A1"/>
      <selection pane="bottomLeft" activeCell="F27" activeCellId="0" sqref="F2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9.85"/>
    <col collapsed="false" customWidth="true" hidden="false" outlineLevel="0" max="2" min="2" style="0" width="26.84"/>
    <col collapsed="false" customWidth="true" hidden="false" outlineLevel="0" max="3" min="3" style="0" width="20.41"/>
    <col collapsed="false" customWidth="true" hidden="false" outlineLevel="0" max="4" min="4" style="0" width="26.84"/>
    <col collapsed="false" customWidth="true" hidden="false" outlineLevel="0" max="5" min="5" style="0" width="8.56"/>
    <col collapsed="false" customWidth="true" hidden="false" outlineLevel="0" max="6" min="6" style="0" width="12.7"/>
    <col collapsed="false" customWidth="true" hidden="false" outlineLevel="0" max="7" min="7" style="0" width="9.28"/>
    <col collapsed="false" customWidth="true" hidden="false" outlineLevel="0" max="8" min="8" style="0" width="12.42"/>
    <col collapsed="false" customWidth="true" hidden="false" outlineLevel="0" max="9" min="9" style="0" width="18.56"/>
    <col collapsed="false" customWidth="true" hidden="false" outlineLevel="0" max="10" min="10" style="0" width="19.56"/>
    <col collapsed="false" customWidth="true" hidden="false" outlineLevel="0" max="11" min="11" style="0" width="15.41"/>
    <col collapsed="false" customWidth="true" hidden="false" outlineLevel="0" max="12" min="12" style="0" width="16.56"/>
    <col collapsed="false" customWidth="true" hidden="false" outlineLevel="0" max="15" min="13" style="0" width="12.56"/>
    <col collapsed="false" customWidth="true" hidden="false" outlineLevel="0" max="16" min="16" style="0" width="18.99"/>
    <col collapsed="false" customWidth="true" hidden="false" outlineLevel="0" max="17" min="17" style="0" width="18.85"/>
    <col collapsed="false" customWidth="true" hidden="false" outlineLevel="0" max="18" min="18" style="0" width="18.28"/>
    <col collapsed="false" customWidth="true" hidden="false" outlineLevel="0" max="19" min="19" style="0" width="19.14"/>
    <col collapsed="false" customWidth="true" hidden="false" outlineLevel="0" max="20" min="20" style="0" width="13.28"/>
    <col collapsed="false" customWidth="true" hidden="false" outlineLevel="0" max="21" min="21" style="0" width="15.85"/>
    <col collapsed="false" customWidth="true" hidden="false" outlineLevel="0" max="22" min="22" style="0" width="14.99"/>
    <col collapsed="false" customWidth="true" hidden="false" outlineLevel="0" max="23" min="23" style="0" width="22.14"/>
    <col collapsed="false" customWidth="true" hidden="false" outlineLevel="0" max="24" min="24" style="0" width="12.99"/>
    <col collapsed="false" customWidth="true" hidden="false" outlineLevel="0" max="26" min="25" style="0" width="12.56"/>
    <col collapsed="false" customWidth="true" hidden="false" outlineLevel="0" max="27" min="27" style="0" width="8.7"/>
    <col collapsed="false" customWidth="true" hidden="false" outlineLevel="0" max="28" min="28" style="0" width="18.14"/>
    <col collapsed="false" customWidth="true" hidden="false" outlineLevel="0" max="30" min="29" style="0" width="17.28"/>
    <col collapsed="false" customWidth="true" hidden="false" outlineLevel="0" max="31" min="31" style="0" width="14.85"/>
    <col collapsed="false" customWidth="true" hidden="false" outlineLevel="0" max="32" min="32" style="0" width="19.28"/>
    <col collapsed="false" customWidth="true" hidden="false" outlineLevel="0" max="33" min="33" style="0" width="21.13"/>
    <col collapsed="false" customWidth="true" hidden="false" outlineLevel="0" max="34" min="34" style="0" width="10.28"/>
    <col collapsed="false" customWidth="true" hidden="false" outlineLevel="0" max="35" min="35" style="0" width="10.41"/>
    <col collapsed="false" customWidth="true" hidden="false" outlineLevel="0" max="36" min="36" style="0" width="10.56"/>
    <col collapsed="false" customWidth="true" hidden="false" outlineLevel="0" max="38" min="37" style="0" width="10.99"/>
    <col collapsed="false" customWidth="true" hidden="false" outlineLevel="0" max="39" min="39" style="0" width="7.42"/>
    <col collapsed="false" customWidth="true" hidden="false" outlineLevel="0" max="40" min="40" style="0" width="13.14"/>
    <col collapsed="false" customWidth="true" hidden="false" outlineLevel="0" max="41" min="41" style="0" width="13.28"/>
    <col collapsed="false" customWidth="true" hidden="false" outlineLevel="0" max="42" min="42" style="0" width="17.85"/>
  </cols>
  <sheetData>
    <row r="1" customFormat="false" ht="12.75" hidden="false" customHeight="false" outlineLevel="0" collapsed="false">
      <c r="A1" s="0" t="s">
        <v>77</v>
      </c>
      <c r="B1" s="0" t="s">
        <v>78</v>
      </c>
      <c r="C1" s="0" t="s">
        <v>79</v>
      </c>
      <c r="D1" s="0" t="s">
        <v>80</v>
      </c>
      <c r="E1" s="0" t="s">
        <v>81</v>
      </c>
      <c r="F1" s="0" t="s">
        <v>82</v>
      </c>
      <c r="G1" s="0" t="s">
        <v>83</v>
      </c>
      <c r="H1" s="0" t="s">
        <v>84</v>
      </c>
      <c r="I1" s="0" t="s">
        <v>85</v>
      </c>
      <c r="J1" s="0" t="s">
        <v>86</v>
      </c>
      <c r="K1" s="0" t="s">
        <v>87</v>
      </c>
      <c r="L1" s="0" t="s">
        <v>88</v>
      </c>
      <c r="M1" s="0" t="s">
        <v>89</v>
      </c>
      <c r="N1" s="0" t="s">
        <v>90</v>
      </c>
      <c r="O1" s="0" t="s">
        <v>91</v>
      </c>
      <c r="P1" s="0" t="s">
        <v>92</v>
      </c>
      <c r="Q1" s="0" t="s">
        <v>118</v>
      </c>
      <c r="R1" s="0" t="s">
        <v>119</v>
      </c>
      <c r="S1" s="0" t="s">
        <v>120</v>
      </c>
      <c r="T1" s="0" t="s">
        <v>121</v>
      </c>
      <c r="U1" s="0" t="s">
        <v>122</v>
      </c>
      <c r="V1" s="0" t="s">
        <v>123</v>
      </c>
      <c r="W1" s="0" t="s">
        <v>124</v>
      </c>
      <c r="X1" s="0" t="s">
        <v>125</v>
      </c>
      <c r="Y1" s="0" t="s">
        <v>126</v>
      </c>
      <c r="Z1" s="0" t="s">
        <v>127</v>
      </c>
      <c r="AA1" s="0" t="s">
        <v>7</v>
      </c>
      <c r="AB1" s="0" t="s">
        <v>128</v>
      </c>
      <c r="AC1" s="0" t="s">
        <v>129</v>
      </c>
      <c r="AD1" s="0" t="s">
        <v>130</v>
      </c>
      <c r="AE1" s="0" t="s">
        <v>131</v>
      </c>
      <c r="AF1" s="0" t="s">
        <v>132</v>
      </c>
      <c r="AG1" s="0" t="s">
        <v>133</v>
      </c>
      <c r="AH1" s="0" t="s">
        <v>134</v>
      </c>
      <c r="AI1" s="0" t="s">
        <v>135</v>
      </c>
      <c r="AJ1" s="0" t="s">
        <v>136</v>
      </c>
      <c r="AK1" s="0" t="s">
        <v>137</v>
      </c>
      <c r="AL1" s="0" t="s">
        <v>138</v>
      </c>
      <c r="AM1" s="0" t="s">
        <v>139</v>
      </c>
      <c r="AN1" s="0" t="s">
        <v>140</v>
      </c>
      <c r="AO1" s="0" t="s">
        <v>141</v>
      </c>
      <c r="AP1" s="0" t="s">
        <v>142</v>
      </c>
    </row>
    <row r="2" customFormat="false" ht="12.75" hidden="false" customHeight="false" outlineLevel="0" collapsed="false">
      <c r="A2" s="0" t="n">
        <v>1</v>
      </c>
      <c r="B2" s="0" t="n">
        <v>307</v>
      </c>
      <c r="C2" s="0" t="s">
        <v>2</v>
      </c>
      <c r="D2" s="0" t="s">
        <v>104</v>
      </c>
      <c r="E2" s="0" t="s">
        <v>270</v>
      </c>
      <c r="F2" s="0" t="s">
        <v>116</v>
      </c>
      <c r="G2" s="0" t="s">
        <v>167</v>
      </c>
      <c r="H2" s="0" t="s">
        <v>110</v>
      </c>
      <c r="I2" s="0" t="s">
        <v>271</v>
      </c>
      <c r="J2" s="0" t="s">
        <v>154</v>
      </c>
      <c r="K2" s="0" t="n">
        <v>36411</v>
      </c>
      <c r="L2" s="0" t="n">
        <v>38322</v>
      </c>
      <c r="M2" s="0" t="s">
        <v>272</v>
      </c>
      <c r="N2" s="0" t="n">
        <v>-15000000</v>
      </c>
      <c r="O2" s="0" t="n">
        <v>0</v>
      </c>
      <c r="P2" s="0" t="n">
        <v>0.475</v>
      </c>
      <c r="Q2" s="0" t="n">
        <v>64.724879</v>
      </c>
      <c r="R2" s="0" t="n">
        <v>64.734777</v>
      </c>
      <c r="S2" s="0" t="n">
        <v>0.00989799999999264</v>
      </c>
      <c r="T2" s="0" t="n">
        <v>0</v>
      </c>
      <c r="U2" s="0" t="n">
        <v>-208.048197</v>
      </c>
      <c r="V2" s="0" t="n">
        <v>0</v>
      </c>
      <c r="W2" s="0" t="n">
        <v>-208.048197</v>
      </c>
      <c r="X2" s="0" t="n">
        <v>-49438.955531</v>
      </c>
      <c r="Y2" s="0" t="n">
        <v>-49565.834379</v>
      </c>
      <c r="Z2" s="0" t="n">
        <v>-126.878848</v>
      </c>
      <c r="AA2" s="0" t="n">
        <v>81.1693489999997</v>
      </c>
      <c r="AB2" s="0" t="n">
        <v>-71070.9705235891</v>
      </c>
      <c r="AC2" s="0" t="n">
        <v>-70631.313990075</v>
      </c>
      <c r="AD2" s="0" t="n">
        <v>439.656533514062</v>
      </c>
      <c r="AF2" s="0" t="n">
        <v>0</v>
      </c>
      <c r="AG2" s="0" t="n">
        <v>-152296.875</v>
      </c>
      <c r="AH2" s="0" t="n">
        <v>-222928.188990075</v>
      </c>
      <c r="AI2" s="0" t="n">
        <v>-346859.849533908</v>
      </c>
      <c r="AJ2" s="0" t="n">
        <v>-346859.849533908</v>
      </c>
      <c r="AK2" s="0" t="n">
        <v>0</v>
      </c>
      <c r="AL2" s="0" t="n">
        <v>439.656533514062</v>
      </c>
      <c r="AM2" s="0" t="s">
        <v>475</v>
      </c>
      <c r="AN2" s="0" t="n">
        <v>8</v>
      </c>
      <c r="AO2" s="0" t="s">
        <v>469</v>
      </c>
      <c r="AP2" s="0" t="n">
        <v>8</v>
      </c>
    </row>
    <row r="3" customFormat="false" ht="12.75" hidden="false" customHeight="false" outlineLevel="0" collapsed="false">
      <c r="A3" s="0" t="n">
        <v>2</v>
      </c>
      <c r="B3" s="0" t="n">
        <v>306</v>
      </c>
      <c r="C3" s="0" t="s">
        <v>2</v>
      </c>
      <c r="D3" s="0" t="s">
        <v>104</v>
      </c>
      <c r="E3" s="0" t="s">
        <v>270</v>
      </c>
      <c r="F3" s="0" t="s">
        <v>116</v>
      </c>
      <c r="G3" s="0" t="s">
        <v>167</v>
      </c>
      <c r="H3" s="0" t="s">
        <v>110</v>
      </c>
      <c r="I3" s="0" t="s">
        <v>271</v>
      </c>
      <c r="J3" s="0" t="s">
        <v>154</v>
      </c>
      <c r="K3" s="0" t="n">
        <v>36493</v>
      </c>
      <c r="L3" s="0" t="n">
        <v>38316</v>
      </c>
      <c r="M3" s="0" t="s">
        <v>272</v>
      </c>
      <c r="N3" s="0" t="n">
        <v>-15000000</v>
      </c>
      <c r="O3" s="0" t="n">
        <v>0</v>
      </c>
      <c r="P3" s="0" t="n">
        <v>0.51</v>
      </c>
      <c r="Q3" s="0" t="n">
        <v>64.64456</v>
      </c>
      <c r="R3" s="0" t="n">
        <v>64.654505</v>
      </c>
      <c r="S3" s="0" t="n">
        <v>0.00994500000000187</v>
      </c>
      <c r="T3" s="0" t="n">
        <v>0</v>
      </c>
      <c r="U3" s="0" t="n">
        <v>-210.777869</v>
      </c>
      <c r="V3" s="0" t="n">
        <v>0</v>
      </c>
      <c r="W3" s="0" t="n">
        <v>-210.777869</v>
      </c>
      <c r="X3" s="0" t="n">
        <v>-67335.736192</v>
      </c>
      <c r="Y3" s="0" t="n">
        <v>-67460.164393</v>
      </c>
      <c r="Z3" s="0" t="n">
        <v>-124.428201000002</v>
      </c>
      <c r="AA3" s="0" t="n">
        <v>86.3496679999976</v>
      </c>
      <c r="AB3" s="0" t="n">
        <v>-96798.4875628096</v>
      </c>
      <c r="AC3" s="0" t="n">
        <v>-96130.734260025</v>
      </c>
      <c r="AD3" s="0" t="n">
        <v>667.753302784608</v>
      </c>
      <c r="AF3" s="0" t="n">
        <v>0</v>
      </c>
      <c r="AG3" s="0" t="n">
        <v>-138688.125</v>
      </c>
      <c r="AH3" s="0" t="n">
        <v>-234818.859260025</v>
      </c>
      <c r="AI3" s="0" t="n">
        <v>-352150.882775694</v>
      </c>
      <c r="AJ3" s="0" t="n">
        <v>-352150.882775694</v>
      </c>
      <c r="AK3" s="0" t="n">
        <v>0</v>
      </c>
      <c r="AL3" s="0" t="n">
        <v>667.753302784608</v>
      </c>
      <c r="AM3" s="0" t="s">
        <v>475</v>
      </c>
      <c r="AN3" s="0" t="n">
        <v>8</v>
      </c>
      <c r="AO3" s="0" t="s">
        <v>469</v>
      </c>
      <c r="AP3" s="0" t="n">
        <v>8</v>
      </c>
    </row>
    <row r="4" customFormat="false" ht="12.75" hidden="false" customHeight="false" outlineLevel="0" collapsed="false">
      <c r="A4" s="0" t="n">
        <v>3</v>
      </c>
      <c r="B4" s="0" t="n">
        <v>308</v>
      </c>
      <c r="C4" s="0" t="s">
        <v>2</v>
      </c>
      <c r="D4" s="0" t="s">
        <v>104</v>
      </c>
      <c r="E4" s="0" t="s">
        <v>270</v>
      </c>
      <c r="F4" s="0" t="s">
        <v>116</v>
      </c>
      <c r="G4" s="0" t="s">
        <v>167</v>
      </c>
      <c r="H4" s="0" t="s">
        <v>110</v>
      </c>
      <c r="I4" s="0" t="s">
        <v>273</v>
      </c>
      <c r="J4" s="0" t="s">
        <v>154</v>
      </c>
      <c r="K4" s="0" t="n">
        <v>36493</v>
      </c>
      <c r="L4" s="0" t="n">
        <v>38316</v>
      </c>
      <c r="M4" s="0" t="s">
        <v>272</v>
      </c>
      <c r="N4" s="0" t="n">
        <v>15000000</v>
      </c>
      <c r="O4" s="0" t="n">
        <v>0</v>
      </c>
      <c r="P4" s="0" t="n">
        <v>0.51</v>
      </c>
      <c r="Q4" s="0" t="n">
        <v>64.64456</v>
      </c>
      <c r="R4" s="0" t="n">
        <v>64.654505</v>
      </c>
      <c r="S4" s="0" t="n">
        <v>0.00994500000000187</v>
      </c>
      <c r="T4" s="0" t="n">
        <v>0</v>
      </c>
      <c r="U4" s="0" t="n">
        <v>210.777869</v>
      </c>
      <c r="V4" s="0" t="n">
        <v>0</v>
      </c>
      <c r="W4" s="0" t="n">
        <v>210.777869</v>
      </c>
      <c r="X4" s="0" t="n">
        <v>67335.736192</v>
      </c>
      <c r="Y4" s="0" t="n">
        <v>67460.164393</v>
      </c>
      <c r="Z4" s="0" t="n">
        <v>124.428201000002</v>
      </c>
      <c r="AA4" s="0" t="n">
        <v>-86.3496679999976</v>
      </c>
      <c r="AB4" s="0" t="n">
        <v>96798.4875628096</v>
      </c>
      <c r="AC4" s="0" t="n">
        <v>96130.734260025</v>
      </c>
      <c r="AD4" s="0" t="n">
        <v>-667.753302784608</v>
      </c>
      <c r="AF4" s="0" t="n">
        <v>0</v>
      </c>
      <c r="AG4" s="0" t="n">
        <v>138688.125</v>
      </c>
      <c r="AH4" s="0" t="n">
        <v>234818.859260025</v>
      </c>
      <c r="AI4" s="0" t="n">
        <v>352150.882775694</v>
      </c>
      <c r="AJ4" s="0" t="n">
        <v>352150.882775694</v>
      </c>
      <c r="AK4" s="0" t="n">
        <v>0</v>
      </c>
      <c r="AL4" s="0" t="n">
        <v>-667.753302784608</v>
      </c>
      <c r="AM4" s="0" t="s">
        <v>475</v>
      </c>
      <c r="AN4" s="0" t="n">
        <v>8</v>
      </c>
      <c r="AO4" s="0" t="s">
        <v>469</v>
      </c>
      <c r="AP4" s="0" t="n">
        <v>8</v>
      </c>
    </row>
    <row r="5" customFormat="false" ht="12.75" hidden="false" customHeight="false" outlineLevel="0" collapsed="false">
      <c r="A5" s="0" t="n">
        <v>4</v>
      </c>
      <c r="B5" s="0" t="n">
        <v>309</v>
      </c>
      <c r="C5" s="0" t="s">
        <v>2</v>
      </c>
      <c r="D5" s="0" t="s">
        <v>104</v>
      </c>
      <c r="E5" s="0" t="s">
        <v>270</v>
      </c>
      <c r="F5" s="0" t="s">
        <v>116</v>
      </c>
      <c r="G5" s="0" t="s">
        <v>167</v>
      </c>
      <c r="H5" s="0" t="s">
        <v>110</v>
      </c>
      <c r="I5" s="0" t="s">
        <v>273</v>
      </c>
      <c r="J5" s="0" t="s">
        <v>154</v>
      </c>
      <c r="K5" s="0" t="n">
        <v>36411</v>
      </c>
      <c r="L5" s="0" t="n">
        <v>38322</v>
      </c>
      <c r="M5" s="0" t="s">
        <v>272</v>
      </c>
      <c r="N5" s="0" t="n">
        <v>15000000</v>
      </c>
      <c r="O5" s="0" t="n">
        <v>0</v>
      </c>
      <c r="P5" s="0" t="n">
        <v>0.475</v>
      </c>
      <c r="Q5" s="0" t="n">
        <v>64.724879</v>
      </c>
      <c r="R5" s="0" t="n">
        <v>64.734777</v>
      </c>
      <c r="S5" s="0" t="n">
        <v>0.00989799999999264</v>
      </c>
      <c r="T5" s="0" t="n">
        <v>0</v>
      </c>
      <c r="U5" s="0" t="n">
        <v>208.048197</v>
      </c>
      <c r="V5" s="0" t="n">
        <v>0</v>
      </c>
      <c r="W5" s="0" t="n">
        <v>208.048197</v>
      </c>
      <c r="X5" s="0" t="n">
        <v>49438.955531</v>
      </c>
      <c r="Y5" s="0" t="n">
        <v>49565.834379</v>
      </c>
      <c r="Z5" s="0" t="n">
        <v>126.878848</v>
      </c>
      <c r="AA5" s="0" t="n">
        <v>-81.1693489999997</v>
      </c>
      <c r="AB5" s="0" t="n">
        <v>71070.9705235891</v>
      </c>
      <c r="AC5" s="0" t="n">
        <v>70631.313990075</v>
      </c>
      <c r="AD5" s="0" t="n">
        <v>-439.656533514062</v>
      </c>
      <c r="AF5" s="0" t="n">
        <v>0</v>
      </c>
      <c r="AG5" s="0" t="n">
        <v>152296.875</v>
      </c>
      <c r="AH5" s="0" t="n">
        <v>222928.188990075</v>
      </c>
      <c r="AI5" s="0" t="n">
        <v>346859.849533908</v>
      </c>
      <c r="AJ5" s="0" t="n">
        <v>346859.849533908</v>
      </c>
      <c r="AK5" s="0" t="n">
        <v>0</v>
      </c>
      <c r="AL5" s="0" t="n">
        <v>-439.656533514062</v>
      </c>
      <c r="AM5" s="0" t="s">
        <v>475</v>
      </c>
      <c r="AN5" s="0" t="n">
        <v>8</v>
      </c>
      <c r="AO5" s="0" t="s">
        <v>469</v>
      </c>
      <c r="AP5" s="0" t="n">
        <v>8</v>
      </c>
    </row>
    <row r="6" customFormat="false" ht="12.75" hidden="false" customHeight="false" outlineLevel="0" collapsed="false">
      <c r="A6" s="0" t="n">
        <v>5</v>
      </c>
      <c r="B6" s="0" t="n">
        <v>310</v>
      </c>
      <c r="C6" s="0" t="s">
        <v>2</v>
      </c>
      <c r="D6" s="0" t="s">
        <v>104</v>
      </c>
      <c r="E6" s="0" t="s">
        <v>274</v>
      </c>
      <c r="F6" s="0" t="s">
        <v>116</v>
      </c>
      <c r="G6" s="0" t="s">
        <v>167</v>
      </c>
      <c r="H6" s="0" t="s">
        <v>110</v>
      </c>
      <c r="I6" s="0" t="s">
        <v>182</v>
      </c>
      <c r="J6" s="0" t="s">
        <v>154</v>
      </c>
      <c r="K6" s="0" t="n">
        <v>36607</v>
      </c>
      <c r="L6" s="0" t="n">
        <v>38433</v>
      </c>
      <c r="M6" s="0" t="s">
        <v>155</v>
      </c>
      <c r="N6" s="0" t="n">
        <v>-50000000</v>
      </c>
      <c r="O6" s="0" t="n">
        <v>17240.34674</v>
      </c>
      <c r="P6" s="0" t="n">
        <v>0.515</v>
      </c>
      <c r="Q6" s="0" t="n">
        <v>66.186959</v>
      </c>
      <c r="R6" s="0" t="n">
        <v>66.201837</v>
      </c>
      <c r="S6" s="0" t="n">
        <v>0.014877999999996</v>
      </c>
      <c r="T6" s="0" t="n">
        <v>256.50187879765</v>
      </c>
      <c r="U6" s="0" t="n">
        <v>-1108.287745</v>
      </c>
      <c r="V6" s="0" t="n">
        <v>0</v>
      </c>
      <c r="W6" s="0" t="n">
        <v>-851.78586620235</v>
      </c>
      <c r="X6" s="0" t="n">
        <v>252505.43221</v>
      </c>
      <c r="Y6" s="0" t="n">
        <v>252114.240134</v>
      </c>
      <c r="Z6" s="0" t="n">
        <v>-391.192076000007</v>
      </c>
      <c r="AA6" s="0" t="n">
        <v>460.593790202343</v>
      </c>
      <c r="AB6" s="0" t="n">
        <v>252505.43221</v>
      </c>
      <c r="AC6" s="0" t="n">
        <v>252114.240134</v>
      </c>
      <c r="AD6" s="0" t="n">
        <v>-391.192076000007</v>
      </c>
      <c r="AF6" s="0" t="n">
        <v>124785.62970412</v>
      </c>
      <c r="AG6" s="0" t="n">
        <v>-261076.388889</v>
      </c>
      <c r="AH6" s="0" t="n">
        <v>-8962.148755</v>
      </c>
      <c r="AI6" s="0" t="n">
        <v>-561800.261904</v>
      </c>
      <c r="AJ6" s="0" t="n">
        <v>-561800.261904</v>
      </c>
      <c r="AK6" s="0" t="n">
        <v>0</v>
      </c>
      <c r="AL6" s="0" t="n">
        <v>-391.192076000007</v>
      </c>
      <c r="AM6" s="0" t="s">
        <v>475</v>
      </c>
      <c r="AN6" s="0" t="n">
        <v>8</v>
      </c>
      <c r="AO6" s="0" t="s">
        <v>469</v>
      </c>
      <c r="AP6" s="0" t="n">
        <v>8</v>
      </c>
    </row>
    <row r="7" customFormat="false" ht="12.75" hidden="false" customHeight="false" outlineLevel="0" collapsed="false">
      <c r="A7" s="0" t="n">
        <v>6</v>
      </c>
      <c r="B7" s="0" t="n">
        <v>311</v>
      </c>
      <c r="C7" s="0" t="s">
        <v>2</v>
      </c>
      <c r="D7" s="0" t="s">
        <v>104</v>
      </c>
      <c r="E7" s="0" t="s">
        <v>274</v>
      </c>
      <c r="F7" s="0" t="s">
        <v>116</v>
      </c>
      <c r="G7" s="0" t="s">
        <v>167</v>
      </c>
      <c r="H7" s="0" t="s">
        <v>110</v>
      </c>
      <c r="I7" s="0" t="s">
        <v>273</v>
      </c>
      <c r="J7" s="0" t="s">
        <v>154</v>
      </c>
      <c r="K7" s="0" t="n">
        <v>36607</v>
      </c>
      <c r="L7" s="0" t="n">
        <v>38433</v>
      </c>
      <c r="M7" s="0" t="s">
        <v>155</v>
      </c>
      <c r="N7" s="0" t="n">
        <v>50000000</v>
      </c>
      <c r="O7" s="0" t="n">
        <v>-17240.34674</v>
      </c>
      <c r="P7" s="0" t="n">
        <v>0.515</v>
      </c>
      <c r="Q7" s="0" t="n">
        <v>66.186959</v>
      </c>
      <c r="R7" s="0" t="n">
        <v>66.201837</v>
      </c>
      <c r="S7" s="0" t="n">
        <v>0.014877999999996</v>
      </c>
      <c r="T7" s="0" t="n">
        <v>-256.50187879765</v>
      </c>
      <c r="U7" s="0" t="n">
        <v>1108.287745</v>
      </c>
      <c r="V7" s="0" t="n">
        <v>0</v>
      </c>
      <c r="W7" s="0" t="n">
        <v>851.78586620235</v>
      </c>
      <c r="X7" s="0" t="n">
        <v>-252505.43221</v>
      </c>
      <c r="Y7" s="0" t="n">
        <v>-252114.240134</v>
      </c>
      <c r="Z7" s="0" t="n">
        <v>391.192076000007</v>
      </c>
      <c r="AA7" s="0" t="n">
        <v>-460.593790202343</v>
      </c>
      <c r="AB7" s="0" t="n">
        <v>-252505.43221</v>
      </c>
      <c r="AC7" s="0" t="n">
        <v>-252114.240134</v>
      </c>
      <c r="AD7" s="0" t="n">
        <v>391.192076000007</v>
      </c>
      <c r="AF7" s="0" t="n">
        <v>-124785.62970412</v>
      </c>
      <c r="AG7" s="0" t="n">
        <v>261076.388889</v>
      </c>
      <c r="AH7" s="0" t="n">
        <v>8962.148755</v>
      </c>
      <c r="AI7" s="0" t="n">
        <v>561800.261904</v>
      </c>
      <c r="AJ7" s="0" t="n">
        <v>561800.261904</v>
      </c>
      <c r="AK7" s="0" t="n">
        <v>0</v>
      </c>
      <c r="AL7" s="0" t="n">
        <v>391.192076000007</v>
      </c>
      <c r="AM7" s="0" t="s">
        <v>475</v>
      </c>
      <c r="AN7" s="0" t="n">
        <v>8</v>
      </c>
      <c r="AO7" s="0" t="s">
        <v>469</v>
      </c>
      <c r="AP7" s="0" t="n">
        <v>8</v>
      </c>
    </row>
    <row r="8" customFormat="false" ht="12.75" hidden="false" customHeight="false" outlineLevel="0" collapsed="false">
      <c r="A8" s="0" t="n">
        <v>9</v>
      </c>
      <c r="B8" s="0" t="n">
        <v>2</v>
      </c>
      <c r="C8" s="0" t="s">
        <v>2</v>
      </c>
      <c r="D8" s="0" t="s">
        <v>104</v>
      </c>
      <c r="E8" s="0" t="s">
        <v>94</v>
      </c>
      <c r="F8" s="0" t="s">
        <v>95</v>
      </c>
      <c r="G8" s="0" t="s">
        <v>96</v>
      </c>
      <c r="H8" s="0" t="s">
        <v>97</v>
      </c>
      <c r="I8" s="0" t="s">
        <v>180</v>
      </c>
      <c r="J8" s="0" t="s">
        <v>105</v>
      </c>
      <c r="K8" s="0" t="n">
        <v>36623</v>
      </c>
      <c r="L8" s="0" t="n">
        <v>38449</v>
      </c>
      <c r="M8" s="0" t="s">
        <v>155</v>
      </c>
      <c r="N8" s="0" t="n">
        <v>-10000000</v>
      </c>
      <c r="O8" s="0" t="n">
        <v>3417.956349</v>
      </c>
      <c r="P8" s="0" t="n">
        <v>0.26</v>
      </c>
      <c r="Q8" s="0" t="n">
        <v>149.22346</v>
      </c>
      <c r="R8" s="0" t="n">
        <v>149.2749</v>
      </c>
      <c r="S8" s="0" t="n">
        <v>0.0514400000000137</v>
      </c>
      <c r="T8" s="0" t="n">
        <v>175.819674592607</v>
      </c>
      <c r="U8" s="0" t="n">
        <v>-413.631922</v>
      </c>
      <c r="V8" s="0" t="n">
        <v>0</v>
      </c>
      <c r="W8" s="0" t="n">
        <v>-237.812247407393</v>
      </c>
      <c r="X8" s="0" t="n">
        <v>426329.433908</v>
      </c>
      <c r="Y8" s="0" t="n">
        <v>426542.757804</v>
      </c>
      <c r="Z8" s="0" t="n">
        <v>213.323895999987</v>
      </c>
      <c r="AA8" s="0" t="n">
        <v>451.13614340738</v>
      </c>
      <c r="AB8" s="0" t="n">
        <v>426329.433908</v>
      </c>
      <c r="AC8" s="0" t="n">
        <v>426542.757804</v>
      </c>
      <c r="AD8" s="0" t="n">
        <v>213.323895999987</v>
      </c>
      <c r="AF8" s="0" t="n">
        <v>25301.4218734725</v>
      </c>
      <c r="AG8" s="0" t="n">
        <v>-19933.333333</v>
      </c>
      <c r="AH8" s="0" t="n">
        <v>406609.424471</v>
      </c>
      <c r="AI8" s="0" t="n">
        <v>140132.269363</v>
      </c>
      <c r="AJ8" s="0" t="n">
        <v>140132.269363</v>
      </c>
      <c r="AK8" s="0" t="n">
        <v>0</v>
      </c>
      <c r="AL8" s="0" t="n">
        <v>213.323895999987</v>
      </c>
      <c r="AM8" s="0" t="s">
        <v>475</v>
      </c>
      <c r="AN8" s="0" t="n">
        <v>7</v>
      </c>
      <c r="AO8" s="0" t="s">
        <v>469</v>
      </c>
      <c r="AP8" s="0" t="n">
        <v>7</v>
      </c>
    </row>
    <row r="9" customFormat="false" ht="12.75" hidden="false" customHeight="false" outlineLevel="0" collapsed="false">
      <c r="A9" s="0" t="n">
        <v>10</v>
      </c>
      <c r="B9" s="0" t="n">
        <v>3</v>
      </c>
      <c r="C9" s="0" t="s">
        <v>2</v>
      </c>
      <c r="D9" s="0" t="s">
        <v>104</v>
      </c>
      <c r="E9" s="0" t="s">
        <v>94</v>
      </c>
      <c r="F9" s="0" t="s">
        <v>95</v>
      </c>
      <c r="G9" s="0" t="s">
        <v>96</v>
      </c>
      <c r="H9" s="0" t="s">
        <v>97</v>
      </c>
      <c r="I9" s="0" t="s">
        <v>182</v>
      </c>
      <c r="J9" s="0" t="s">
        <v>105</v>
      </c>
      <c r="K9" s="0" t="n">
        <v>36642</v>
      </c>
      <c r="L9" s="0" t="n">
        <v>36860</v>
      </c>
      <c r="M9" s="0" t="s">
        <v>155</v>
      </c>
      <c r="N9" s="0" t="n">
        <v>0</v>
      </c>
      <c r="O9" s="0" t="n">
        <v>0</v>
      </c>
      <c r="P9" s="0" t="n">
        <v>0.1</v>
      </c>
      <c r="Q9" s="0" t="n">
        <v>0</v>
      </c>
      <c r="R9" s="0" t="n">
        <v>0</v>
      </c>
      <c r="S9" s="0" t="n">
        <v>0</v>
      </c>
      <c r="T9" s="0" t="n">
        <v>0</v>
      </c>
      <c r="U9" s="0" t="n">
        <v>0</v>
      </c>
      <c r="V9" s="0" t="n">
        <v>0</v>
      </c>
      <c r="W9" s="0" t="n">
        <v>0</v>
      </c>
      <c r="X9" s="0" t="n">
        <v>0</v>
      </c>
      <c r="Y9" s="0" t="n">
        <v>0</v>
      </c>
      <c r="Z9" s="0" t="n">
        <v>0</v>
      </c>
      <c r="AA9" s="0" t="n">
        <v>0</v>
      </c>
      <c r="AB9" s="0" t="n">
        <v>0</v>
      </c>
      <c r="AC9" s="0" t="n">
        <v>0</v>
      </c>
      <c r="AD9" s="0" t="n">
        <v>0</v>
      </c>
      <c r="AF9" s="0" t="n">
        <v>0</v>
      </c>
      <c r="AG9" s="0" t="n">
        <v>6083.325556</v>
      </c>
      <c r="AH9" s="0" t="n">
        <v>6083.325556</v>
      </c>
      <c r="AI9" s="0" t="n">
        <v>0.0255559999995967</v>
      </c>
      <c r="AJ9" s="0" t="n">
        <v>0.0255559999995967</v>
      </c>
      <c r="AK9" s="0" t="n">
        <v>0</v>
      </c>
      <c r="AL9" s="0" t="n">
        <v>0</v>
      </c>
      <c r="AM9" s="0" t="s">
        <v>471</v>
      </c>
      <c r="AN9" s="0" t="n">
        <v>7</v>
      </c>
      <c r="AO9" s="0" t="s">
        <v>469</v>
      </c>
      <c r="AP9" s="0" t="n">
        <v>7</v>
      </c>
    </row>
    <row r="10" customFormat="false" ht="12.75" hidden="false" customHeight="false" outlineLevel="0" collapsed="false">
      <c r="A10" s="0" t="n">
        <v>11</v>
      </c>
      <c r="B10" s="0" t="n">
        <v>4</v>
      </c>
      <c r="C10" s="0" t="s">
        <v>2</v>
      </c>
      <c r="D10" s="0" t="s">
        <v>173</v>
      </c>
      <c r="E10" s="0" t="s">
        <v>326</v>
      </c>
      <c r="F10" s="0" t="s">
        <v>150</v>
      </c>
      <c r="G10" s="0" t="s">
        <v>112</v>
      </c>
      <c r="H10" s="0" t="s">
        <v>168</v>
      </c>
      <c r="I10" s="0" t="s">
        <v>267</v>
      </c>
      <c r="J10" s="0" t="s">
        <v>170</v>
      </c>
      <c r="K10" s="0" t="n">
        <v>36651</v>
      </c>
      <c r="L10" s="0" t="n">
        <v>37245</v>
      </c>
      <c r="M10" s="0" t="s">
        <v>155</v>
      </c>
      <c r="N10" s="0" t="n">
        <v>25000000</v>
      </c>
      <c r="O10" s="0" t="n">
        <v>-1708.096165</v>
      </c>
      <c r="P10" s="0" t="n">
        <v>0.85</v>
      </c>
      <c r="Q10" s="0" t="n">
        <v>34.48942</v>
      </c>
      <c r="R10" s="0" t="n">
        <v>34.522668</v>
      </c>
      <c r="S10" s="0" t="n">
        <v>0.0332480000000004</v>
      </c>
      <c r="T10" s="0" t="n">
        <v>-56.7907812939207</v>
      </c>
      <c r="U10" s="0" t="n">
        <v>307.136904</v>
      </c>
      <c r="V10" s="0" t="n">
        <v>0</v>
      </c>
      <c r="W10" s="0" t="n">
        <v>250.346122706079</v>
      </c>
      <c r="X10" s="0" t="n">
        <v>97175.408084</v>
      </c>
      <c r="Y10" s="0" t="n">
        <v>97381.128453</v>
      </c>
      <c r="Z10" s="0" t="n">
        <v>205.720369000002</v>
      </c>
      <c r="AA10" s="0" t="n">
        <v>-44.625753706077</v>
      </c>
      <c r="AB10" s="0" t="n">
        <v>97175.408084</v>
      </c>
      <c r="AC10" s="0" t="n">
        <v>97381.128453</v>
      </c>
      <c r="AD10" s="0" t="n">
        <v>205.720369000002</v>
      </c>
      <c r="AF10" s="0" t="n">
        <v>-21354.61825483</v>
      </c>
      <c r="AG10" s="0" t="n">
        <v>188298.611111</v>
      </c>
      <c r="AH10" s="0" t="n">
        <v>285679.739564</v>
      </c>
      <c r="AI10" s="0" t="n">
        <v>84817.070038</v>
      </c>
      <c r="AJ10" s="0" t="n">
        <v>84817.070038</v>
      </c>
      <c r="AK10" s="0" t="n">
        <v>0</v>
      </c>
      <c r="AL10" s="0" t="n">
        <v>205.720369000002</v>
      </c>
      <c r="AM10" s="0" t="s">
        <v>472</v>
      </c>
      <c r="AN10" s="0" t="s">
        <v>469</v>
      </c>
      <c r="AO10" s="0" t="n">
        <v>10</v>
      </c>
      <c r="AP10" s="0" t="n">
        <v>10</v>
      </c>
    </row>
    <row r="11" customFormat="false" ht="12.75" hidden="false" customHeight="false" outlineLevel="0" collapsed="false">
      <c r="A11" s="0" t="n">
        <v>12</v>
      </c>
      <c r="B11" s="0" t="n">
        <v>102</v>
      </c>
      <c r="C11" s="0" t="s">
        <v>2</v>
      </c>
      <c r="D11" s="0" t="s">
        <v>104</v>
      </c>
      <c r="E11" s="0" t="s">
        <v>326</v>
      </c>
      <c r="F11" s="0" t="s">
        <v>150</v>
      </c>
      <c r="G11" s="0" t="s">
        <v>112</v>
      </c>
      <c r="H11" s="0" t="s">
        <v>168</v>
      </c>
      <c r="I11" s="0" t="s">
        <v>180</v>
      </c>
      <c r="J11" s="0" t="s">
        <v>170</v>
      </c>
      <c r="K11" s="0" t="n">
        <v>36651</v>
      </c>
      <c r="L11" s="0" t="n">
        <v>37381</v>
      </c>
      <c r="M11" s="0" t="s">
        <v>155</v>
      </c>
      <c r="N11" s="0" t="n">
        <v>-15000000</v>
      </c>
      <c r="O11" s="0" t="n">
        <v>1538.560051</v>
      </c>
      <c r="P11" s="0" t="n">
        <v>0.85</v>
      </c>
      <c r="Q11" s="0" t="n">
        <v>38.793138</v>
      </c>
      <c r="R11" s="0" t="n">
        <v>38.823659</v>
      </c>
      <c r="S11" s="0" t="n">
        <v>0.0305210000000002</v>
      </c>
      <c r="T11" s="0" t="n">
        <v>46.9583913165714</v>
      </c>
      <c r="U11" s="0" t="n">
        <v>-226.887231</v>
      </c>
      <c r="V11" s="0" t="n">
        <v>0</v>
      </c>
      <c r="W11" s="0" t="n">
        <v>-179.928839683429</v>
      </c>
      <c r="X11" s="0" t="n">
        <v>-93722.590444</v>
      </c>
      <c r="Y11" s="0" t="n">
        <v>-93865.426482</v>
      </c>
      <c r="Z11" s="0" t="n">
        <v>-142.836037999994</v>
      </c>
      <c r="AA11" s="0" t="n">
        <v>37.0928016834346</v>
      </c>
      <c r="AB11" s="0" t="n">
        <v>-93722.590444</v>
      </c>
      <c r="AC11" s="0" t="n">
        <v>-93865.426482</v>
      </c>
      <c r="AD11" s="0" t="n">
        <v>-142.836037999994</v>
      </c>
      <c r="AF11" s="0" t="n">
        <v>19235.077757602</v>
      </c>
      <c r="AG11" s="0" t="n">
        <v>-97750</v>
      </c>
      <c r="AH11" s="0" t="n">
        <v>-191615.426482</v>
      </c>
      <c r="AI11" s="0" t="n">
        <v>-59296.064245</v>
      </c>
      <c r="AJ11" s="0" t="n">
        <v>-59296.064245</v>
      </c>
      <c r="AK11" s="0" t="n">
        <v>0</v>
      </c>
      <c r="AL11" s="0" t="n">
        <v>-142.836037999994</v>
      </c>
      <c r="AM11" s="0" t="s">
        <v>472</v>
      </c>
      <c r="AN11" s="0" t="s">
        <v>469</v>
      </c>
      <c r="AO11" s="0" t="n">
        <v>10</v>
      </c>
      <c r="AP11" s="0" t="n">
        <v>10</v>
      </c>
    </row>
    <row r="12" customFormat="false" ht="12.75" hidden="false" customHeight="false" outlineLevel="0" collapsed="false">
      <c r="A12" s="0" t="n">
        <v>13</v>
      </c>
      <c r="B12" s="0" t="n">
        <v>103</v>
      </c>
      <c r="C12" s="0" t="s">
        <v>2</v>
      </c>
      <c r="D12" s="0" t="s">
        <v>104</v>
      </c>
      <c r="E12" s="0" t="s">
        <v>115</v>
      </c>
      <c r="F12" s="0" t="s">
        <v>116</v>
      </c>
      <c r="G12" s="0" t="s">
        <v>96</v>
      </c>
      <c r="H12" s="0" t="s">
        <v>117</v>
      </c>
      <c r="I12" s="0" t="s">
        <v>182</v>
      </c>
      <c r="J12" s="0" t="s">
        <v>105</v>
      </c>
      <c r="K12" s="0" t="n">
        <v>36671</v>
      </c>
      <c r="L12" s="0" t="n">
        <v>38497</v>
      </c>
      <c r="M12" s="0" t="s">
        <v>155</v>
      </c>
      <c r="N12" s="0" t="n">
        <v>-15000000</v>
      </c>
      <c r="O12" s="0" t="n">
        <v>5252.741262</v>
      </c>
      <c r="P12" s="0" t="n">
        <v>0.38</v>
      </c>
      <c r="Q12" s="0" t="n">
        <v>230.272422</v>
      </c>
      <c r="R12" s="0" t="n">
        <v>239.924577</v>
      </c>
      <c r="S12" s="0" t="n">
        <v>9.65215499999999</v>
      </c>
      <c r="T12" s="0" t="n">
        <v>50700.2728357196</v>
      </c>
      <c r="U12" s="0" t="n">
        <v>-847.497223</v>
      </c>
      <c r="V12" s="0" t="n">
        <v>0</v>
      </c>
      <c r="W12" s="0" t="n">
        <v>49852.7756127196</v>
      </c>
      <c r="X12" s="0" t="n">
        <v>1011934</v>
      </c>
      <c r="Y12" s="0" t="n">
        <v>1060408</v>
      </c>
      <c r="Z12" s="0" t="n">
        <v>48474</v>
      </c>
      <c r="AA12" s="0" t="n">
        <v>-1378.77561271958</v>
      </c>
      <c r="AB12" s="0" t="n">
        <v>1011934</v>
      </c>
      <c r="AC12" s="0" t="n">
        <v>1060408</v>
      </c>
      <c r="AD12" s="0" t="n">
        <v>48474</v>
      </c>
      <c r="AF12" s="0" t="n">
        <v>38019.341254356</v>
      </c>
      <c r="AG12" s="0" t="n">
        <v>-43858.333333</v>
      </c>
      <c r="AH12" s="0" t="n">
        <v>1016549.666667</v>
      </c>
      <c r="AI12" s="0" t="n">
        <v>413007.288131</v>
      </c>
      <c r="AJ12" s="0" t="n">
        <v>413007.288131</v>
      </c>
      <c r="AK12" s="0" t="n">
        <v>0</v>
      </c>
      <c r="AL12" s="0" t="n">
        <v>48474</v>
      </c>
      <c r="AM12" s="0" t="s">
        <v>475</v>
      </c>
      <c r="AN12" s="0" t="n">
        <v>8</v>
      </c>
      <c r="AO12" s="0" t="s">
        <v>469</v>
      </c>
      <c r="AP12" s="0" t="n">
        <v>8</v>
      </c>
    </row>
    <row r="13" customFormat="false" ht="12.75" hidden="false" customHeight="false" outlineLevel="0" collapsed="false">
      <c r="A13" s="0" t="n">
        <v>14</v>
      </c>
      <c r="B13" s="0" t="n">
        <v>104</v>
      </c>
      <c r="C13" s="0" t="s">
        <v>2</v>
      </c>
      <c r="D13" s="0" t="s">
        <v>223</v>
      </c>
      <c r="E13" s="0" t="s">
        <v>401</v>
      </c>
      <c r="F13" s="0" t="s">
        <v>95</v>
      </c>
      <c r="G13" s="0" t="s">
        <v>188</v>
      </c>
      <c r="H13" s="0" t="s">
        <v>168</v>
      </c>
      <c r="I13" s="0" t="s">
        <v>3</v>
      </c>
      <c r="J13" s="0" t="s">
        <v>203</v>
      </c>
      <c r="K13" s="0" t="n">
        <v>36683</v>
      </c>
      <c r="L13" s="0" t="n">
        <v>37765</v>
      </c>
      <c r="M13" s="0" t="s">
        <v>155</v>
      </c>
      <c r="N13" s="0" t="n">
        <v>4000000</v>
      </c>
      <c r="O13" s="0" t="n">
        <v>-781.19669</v>
      </c>
      <c r="P13" s="0" t="n">
        <v>0.75</v>
      </c>
      <c r="Q13" s="0" t="n">
        <v>70.098769</v>
      </c>
      <c r="R13" s="0" t="n">
        <v>70.104756</v>
      </c>
      <c r="S13" s="0" t="n">
        <v>0.00598699999999042</v>
      </c>
      <c r="T13" s="0" t="n">
        <v>-4.67702458302251</v>
      </c>
      <c r="U13" s="0" t="n">
        <v>83.826464</v>
      </c>
      <c r="V13" s="0" t="n">
        <v>0</v>
      </c>
      <c r="W13" s="0" t="n">
        <v>79.1494394169775</v>
      </c>
      <c r="X13" s="0" t="n">
        <v>6885.881802</v>
      </c>
      <c r="Y13" s="0" t="n">
        <v>6961.602976</v>
      </c>
      <c r="Z13" s="0" t="n">
        <v>75.7211740000003</v>
      </c>
      <c r="AA13" s="0" t="n">
        <v>-3.42826541697724</v>
      </c>
      <c r="AB13" s="0" t="n">
        <v>6885.881802</v>
      </c>
      <c r="AC13" s="0" t="n">
        <v>6961.602976</v>
      </c>
      <c r="AD13" s="0" t="n">
        <v>75.7211740000003</v>
      </c>
      <c r="AF13" s="0" t="n">
        <v>-5782.808497725</v>
      </c>
      <c r="AG13" s="0" t="n">
        <v>22083.333333</v>
      </c>
      <c r="AH13" s="0" t="n">
        <v>29044.936309</v>
      </c>
      <c r="AI13" s="0" t="n">
        <v>15257.654337</v>
      </c>
      <c r="AJ13" s="0" t="n">
        <v>15257.654337</v>
      </c>
      <c r="AK13" s="0" t="n">
        <v>0</v>
      </c>
      <c r="AL13" s="0" t="n">
        <v>75.7211740000003</v>
      </c>
      <c r="AM13" s="0" t="s">
        <v>473</v>
      </c>
      <c r="AN13" s="0" t="n">
        <v>7</v>
      </c>
      <c r="AO13" s="0" t="s">
        <v>469</v>
      </c>
      <c r="AP13" s="0" t="n">
        <v>7</v>
      </c>
    </row>
    <row r="14" customFormat="false" ht="12.75" hidden="false" customHeight="false" outlineLevel="0" collapsed="false">
      <c r="A14" s="0" t="n">
        <v>16</v>
      </c>
      <c r="B14" s="0" t="n">
        <v>105</v>
      </c>
      <c r="C14" s="0" t="s">
        <v>2</v>
      </c>
      <c r="D14" s="0" t="s">
        <v>104</v>
      </c>
      <c r="E14" s="0" t="s">
        <v>401</v>
      </c>
      <c r="F14" s="0" t="s">
        <v>95</v>
      </c>
      <c r="G14" s="0" t="s">
        <v>188</v>
      </c>
      <c r="H14" s="0" t="s">
        <v>168</v>
      </c>
      <c r="I14" s="0" t="s">
        <v>182</v>
      </c>
      <c r="J14" s="0" t="s">
        <v>203</v>
      </c>
      <c r="K14" s="0" t="n">
        <v>36683</v>
      </c>
      <c r="L14" s="0" t="n">
        <v>37765</v>
      </c>
      <c r="M14" s="0" t="s">
        <v>155</v>
      </c>
      <c r="N14" s="0" t="n">
        <v>-10000000</v>
      </c>
      <c r="O14" s="0" t="n">
        <v>1947.975322</v>
      </c>
      <c r="P14" s="0" t="n">
        <v>0.6</v>
      </c>
      <c r="Q14" s="0" t="n">
        <v>70.098733</v>
      </c>
      <c r="R14" s="0" t="n">
        <v>70.104722</v>
      </c>
      <c r="S14" s="0" t="n">
        <v>0.00598899999999958</v>
      </c>
      <c r="T14" s="0" t="n">
        <v>11.6664242034572</v>
      </c>
      <c r="U14" s="0" t="n">
        <v>-204.343305</v>
      </c>
      <c r="V14" s="0" t="n">
        <v>0</v>
      </c>
      <c r="W14" s="0" t="n">
        <v>-192.676880796543</v>
      </c>
      <c r="X14" s="0" t="n">
        <v>14624.421829</v>
      </c>
      <c r="Y14" s="0" t="n">
        <v>14455.891547</v>
      </c>
      <c r="Z14" s="0" t="n">
        <v>-168.530282000002</v>
      </c>
      <c r="AA14" s="0" t="n">
        <v>24.1465987965413</v>
      </c>
      <c r="AB14" s="0" t="n">
        <v>14624.421829</v>
      </c>
      <c r="AC14" s="0" t="n">
        <v>14455.891547</v>
      </c>
      <c r="AD14" s="0" t="n">
        <v>-168.530282000002</v>
      </c>
      <c r="AF14" s="0" t="n">
        <v>14419.887321105</v>
      </c>
      <c r="AG14" s="0" t="n">
        <v>-44166.666667</v>
      </c>
      <c r="AH14" s="0" t="n">
        <v>-29710.77512</v>
      </c>
      <c r="AI14" s="0" t="n">
        <v>-38551.250273</v>
      </c>
      <c r="AJ14" s="0" t="n">
        <v>-38551.250273</v>
      </c>
      <c r="AK14" s="0" t="n">
        <v>0</v>
      </c>
      <c r="AL14" s="0" t="n">
        <v>-168.530282000002</v>
      </c>
      <c r="AM14" s="0" t="s">
        <v>473</v>
      </c>
      <c r="AN14" s="0" t="n">
        <v>7</v>
      </c>
      <c r="AO14" s="0" t="s">
        <v>469</v>
      </c>
      <c r="AP14" s="0" t="n">
        <v>7</v>
      </c>
    </row>
    <row r="15" customFormat="false" ht="12.75" hidden="false" customHeight="false" outlineLevel="0" collapsed="false">
      <c r="A15" s="0" t="n">
        <v>17</v>
      </c>
      <c r="B15" s="0" t="n">
        <v>106</v>
      </c>
      <c r="C15" s="0" t="s">
        <v>2</v>
      </c>
      <c r="D15" s="0" t="s">
        <v>104</v>
      </c>
      <c r="E15" s="0" t="s">
        <v>401</v>
      </c>
      <c r="F15" s="0" t="s">
        <v>95</v>
      </c>
      <c r="G15" s="0" t="s">
        <v>188</v>
      </c>
      <c r="H15" s="0" t="s">
        <v>168</v>
      </c>
      <c r="I15" s="0" t="s">
        <v>180</v>
      </c>
      <c r="J15" s="0" t="s">
        <v>203</v>
      </c>
      <c r="K15" s="0" t="n">
        <v>36683</v>
      </c>
      <c r="L15" s="0" t="n">
        <v>37765</v>
      </c>
      <c r="M15" s="0" t="s">
        <v>155</v>
      </c>
      <c r="N15" s="0" t="n">
        <v>6000000</v>
      </c>
      <c r="O15" s="0" t="n">
        <v>-1169.387309</v>
      </c>
      <c r="P15" s="0" t="n">
        <v>0.63</v>
      </c>
      <c r="Q15" s="0" t="n">
        <v>70.098769</v>
      </c>
      <c r="R15" s="0" t="n">
        <v>70.104756</v>
      </c>
      <c r="S15" s="0" t="n">
        <v>0.00598699999999042</v>
      </c>
      <c r="T15" s="0" t="n">
        <v>-7.00112181897179</v>
      </c>
      <c r="U15" s="0" t="n">
        <v>123.232448</v>
      </c>
      <c r="V15" s="0" t="n">
        <v>0</v>
      </c>
      <c r="W15" s="0" t="n">
        <v>116.231326181028</v>
      </c>
      <c r="X15" s="0" t="n">
        <v>-4953.98769</v>
      </c>
      <c r="Y15" s="0" t="n">
        <v>-4850.375588</v>
      </c>
      <c r="Z15" s="0" t="n">
        <v>103.612102</v>
      </c>
      <c r="AA15" s="0" t="n">
        <v>-12.6192241810282</v>
      </c>
      <c r="AB15" s="0" t="n">
        <v>-4953.98769</v>
      </c>
      <c r="AC15" s="0" t="n">
        <v>-4850.375588</v>
      </c>
      <c r="AD15" s="0" t="n">
        <v>103.612102</v>
      </c>
      <c r="AF15" s="0" t="n">
        <v>-8656.3895548725</v>
      </c>
      <c r="AG15" s="0" t="n">
        <v>27825</v>
      </c>
      <c r="AH15" s="0" t="n">
        <v>22974.624412</v>
      </c>
      <c r="AI15" s="0" t="n">
        <v>23256.857894</v>
      </c>
      <c r="AJ15" s="0" t="n">
        <v>23256.857894</v>
      </c>
      <c r="AK15" s="0" t="n">
        <v>0</v>
      </c>
      <c r="AL15" s="0" t="n">
        <v>103.612102</v>
      </c>
      <c r="AM15" s="0" t="s">
        <v>473</v>
      </c>
      <c r="AN15" s="0" t="n">
        <v>7</v>
      </c>
      <c r="AO15" s="0" t="s">
        <v>469</v>
      </c>
      <c r="AP15" s="0" t="n">
        <v>7</v>
      </c>
    </row>
    <row r="16" customFormat="false" ht="12.75" hidden="false" customHeight="false" outlineLevel="0" collapsed="false">
      <c r="A16" s="0" t="n">
        <v>18</v>
      </c>
      <c r="B16" s="0" t="n">
        <v>107</v>
      </c>
      <c r="C16" s="0" t="s">
        <v>2</v>
      </c>
      <c r="D16" s="0" t="s">
        <v>104</v>
      </c>
      <c r="E16" s="0" t="s">
        <v>238</v>
      </c>
      <c r="F16" s="0" t="s">
        <v>95</v>
      </c>
      <c r="G16" s="0" t="s">
        <v>96</v>
      </c>
      <c r="H16" s="0" t="s">
        <v>239</v>
      </c>
      <c r="I16" s="0" t="s">
        <v>182</v>
      </c>
      <c r="J16" s="0" t="s">
        <v>105</v>
      </c>
      <c r="K16" s="0" t="n">
        <v>36689</v>
      </c>
      <c r="L16" s="0" t="n">
        <v>38515</v>
      </c>
      <c r="M16" s="0" t="s">
        <v>155</v>
      </c>
      <c r="N16" s="0" t="n">
        <v>15000000</v>
      </c>
      <c r="O16" s="0" t="n">
        <v>-5458.411666</v>
      </c>
      <c r="P16" s="0" t="n">
        <v>0.81</v>
      </c>
      <c r="Q16" s="0" t="n">
        <v>64.365001</v>
      </c>
      <c r="R16" s="0" t="n">
        <v>64.37536</v>
      </c>
      <c r="S16" s="0" t="n">
        <v>0.010358999999994</v>
      </c>
      <c r="T16" s="0" t="n">
        <v>-56.5436864480613</v>
      </c>
      <c r="U16" s="0" t="n">
        <v>355.847421</v>
      </c>
      <c r="V16" s="0" t="n">
        <v>0</v>
      </c>
      <c r="W16" s="0" t="n">
        <v>299.303734551939</v>
      </c>
      <c r="X16" s="0" t="n">
        <v>100329.435878</v>
      </c>
      <c r="Y16" s="0" t="n">
        <v>100636.596257</v>
      </c>
      <c r="Z16" s="0" t="n">
        <v>307.160378999994</v>
      </c>
      <c r="AA16" s="0" t="n">
        <v>7.85664444805485</v>
      </c>
      <c r="AB16" s="0" t="n">
        <v>100329.435878</v>
      </c>
      <c r="AC16" s="0" t="n">
        <v>100636.596257</v>
      </c>
      <c r="AD16" s="0" t="n">
        <v>307.160378999994</v>
      </c>
      <c r="AF16" s="0" t="n">
        <v>-40405.892357565</v>
      </c>
      <c r="AG16" s="0" t="n">
        <v>92137.5</v>
      </c>
      <c r="AH16" s="0" t="n">
        <v>192774.096257</v>
      </c>
      <c r="AI16" s="0" t="n">
        <v>41696.893613</v>
      </c>
      <c r="AJ16" s="0" t="n">
        <v>41696.893613</v>
      </c>
      <c r="AK16" s="0" t="n">
        <v>0</v>
      </c>
      <c r="AL16" s="0" t="n">
        <v>307.160378999994</v>
      </c>
      <c r="AM16" s="0" t="s">
        <v>475</v>
      </c>
      <c r="AN16" s="0" t="n">
        <v>7</v>
      </c>
      <c r="AO16" s="0" t="s">
        <v>469</v>
      </c>
      <c r="AP16" s="0" t="n">
        <v>7</v>
      </c>
    </row>
    <row r="17" customFormat="false" ht="12.75" hidden="false" customHeight="false" outlineLevel="0" collapsed="false">
      <c r="A17" s="0" t="n">
        <v>20</v>
      </c>
      <c r="B17" s="0" t="n">
        <v>109</v>
      </c>
      <c r="C17" s="0" t="s">
        <v>2</v>
      </c>
      <c r="D17" s="0" t="s">
        <v>104</v>
      </c>
      <c r="E17" s="0" t="s">
        <v>238</v>
      </c>
      <c r="F17" s="0" t="s">
        <v>95</v>
      </c>
      <c r="G17" s="0" t="s">
        <v>96</v>
      </c>
      <c r="H17" s="0" t="s">
        <v>239</v>
      </c>
      <c r="I17" s="0" t="s">
        <v>180</v>
      </c>
      <c r="J17" s="0" t="s">
        <v>105</v>
      </c>
      <c r="K17" s="0" t="n">
        <v>36690</v>
      </c>
      <c r="L17" s="0" t="n">
        <v>38516</v>
      </c>
      <c r="M17" s="0" t="s">
        <v>155</v>
      </c>
      <c r="N17" s="0" t="n">
        <v>-10000000</v>
      </c>
      <c r="O17" s="0" t="n">
        <v>3635.883411</v>
      </c>
      <c r="P17" s="0" t="n">
        <v>0.76</v>
      </c>
      <c r="Q17" s="0" t="n">
        <v>64.37708</v>
      </c>
      <c r="R17" s="0" t="n">
        <v>64.38744</v>
      </c>
      <c r="S17" s="0" t="n">
        <v>0.0103599999999915</v>
      </c>
      <c r="T17" s="0" t="n">
        <v>37.667752137929</v>
      </c>
      <c r="U17" s="0" t="n">
        <v>-233.953334</v>
      </c>
      <c r="V17" s="0" t="n">
        <v>0</v>
      </c>
      <c r="W17" s="0" t="n">
        <v>-196.285581862071</v>
      </c>
      <c r="X17" s="0" t="n">
        <v>-47679.091543</v>
      </c>
      <c r="Y17" s="0" t="n">
        <v>-47864.390228</v>
      </c>
      <c r="Z17" s="0" t="n">
        <v>-185.298684999994</v>
      </c>
      <c r="AA17" s="0" t="n">
        <v>10.9868968620767</v>
      </c>
      <c r="AB17" s="0" t="n">
        <v>-47679.091543</v>
      </c>
      <c r="AC17" s="0" t="n">
        <v>-47864.390228</v>
      </c>
      <c r="AD17" s="0" t="n">
        <v>-185.298684999994</v>
      </c>
      <c r="AF17" s="0" t="n">
        <v>26914.6269499275</v>
      </c>
      <c r="AG17" s="0" t="n">
        <v>-57633.333333</v>
      </c>
      <c r="AH17" s="0" t="n">
        <v>-105497.723561</v>
      </c>
      <c r="AI17" s="0" t="n">
        <v>-27075.659863</v>
      </c>
      <c r="AJ17" s="0" t="n">
        <v>-27075.659863</v>
      </c>
      <c r="AK17" s="0" t="n">
        <v>0</v>
      </c>
      <c r="AL17" s="0" t="n">
        <v>-185.298684999994</v>
      </c>
      <c r="AM17" s="0" t="s">
        <v>475</v>
      </c>
      <c r="AN17" s="0" t="n">
        <v>7</v>
      </c>
      <c r="AO17" s="0" t="s">
        <v>469</v>
      </c>
      <c r="AP17" s="0" t="n">
        <v>7</v>
      </c>
    </row>
    <row r="18" customFormat="false" ht="12.75" hidden="false" customHeight="false" outlineLevel="0" collapsed="false">
      <c r="A18" s="0" t="n">
        <v>21</v>
      </c>
      <c r="B18" s="0" t="n">
        <v>110</v>
      </c>
      <c r="C18" s="0" t="s">
        <v>2</v>
      </c>
      <c r="D18" s="0" t="s">
        <v>104</v>
      </c>
      <c r="E18" s="0" t="s">
        <v>209</v>
      </c>
      <c r="F18" s="0" t="s">
        <v>184</v>
      </c>
      <c r="G18" s="0" t="s">
        <v>164</v>
      </c>
      <c r="H18" s="0" t="s">
        <v>168</v>
      </c>
      <c r="I18" s="0" t="s">
        <v>180</v>
      </c>
      <c r="J18" s="0" t="s">
        <v>189</v>
      </c>
      <c r="K18" s="0" t="n">
        <v>36738</v>
      </c>
      <c r="L18" s="0" t="n">
        <v>38565</v>
      </c>
      <c r="M18" s="0" t="s">
        <v>155</v>
      </c>
      <c r="N18" s="0" t="n">
        <v>-20000000</v>
      </c>
      <c r="O18" s="0" t="n">
        <v>7407.162362</v>
      </c>
      <c r="P18" s="0" t="n">
        <v>0.29</v>
      </c>
      <c r="Q18" s="0" t="n">
        <v>41.427822</v>
      </c>
      <c r="R18" s="0" t="n">
        <v>41.435911</v>
      </c>
      <c r="S18" s="0" t="n">
        <v>0.00808899999999824</v>
      </c>
      <c r="T18" s="0" t="n">
        <v>59.9165363462049</v>
      </c>
      <c r="U18" s="0" t="n">
        <v>-319.158093</v>
      </c>
      <c r="V18" s="0" t="n">
        <v>0</v>
      </c>
      <c r="W18" s="0" t="n">
        <v>-259.241556653795</v>
      </c>
      <c r="X18" s="0" t="n">
        <v>86165.615709</v>
      </c>
      <c r="Y18" s="0" t="n">
        <v>86099.645639</v>
      </c>
      <c r="Z18" s="0" t="n">
        <v>-65.9700700000103</v>
      </c>
      <c r="AA18" s="0" t="n">
        <v>193.271486653785</v>
      </c>
      <c r="AB18" s="0" t="n">
        <v>86165.615709</v>
      </c>
      <c r="AC18" s="0" t="n">
        <v>86099.645639</v>
      </c>
      <c r="AD18" s="0" t="n">
        <v>-65.9700700000103</v>
      </c>
      <c r="AF18" s="0" t="n">
        <v>30461.955213725</v>
      </c>
      <c r="AG18" s="0" t="n">
        <v>-29644.444444</v>
      </c>
      <c r="AH18" s="0" t="n">
        <v>56455.201195</v>
      </c>
      <c r="AI18" s="0" t="n">
        <v>-192808.921515</v>
      </c>
      <c r="AJ18" s="0" t="n">
        <v>-192808.921515</v>
      </c>
      <c r="AK18" s="0" t="n">
        <v>0</v>
      </c>
      <c r="AL18" s="0" t="n">
        <v>-65.9700700000103</v>
      </c>
      <c r="AM18" s="0" t="s">
        <v>475</v>
      </c>
      <c r="AN18" s="0" t="n">
        <v>5</v>
      </c>
      <c r="AO18" s="0" t="s">
        <v>469</v>
      </c>
      <c r="AP18" s="0" t="n">
        <v>5</v>
      </c>
    </row>
    <row r="19" customFormat="false" ht="12.75" hidden="false" customHeight="false" outlineLevel="0" collapsed="false">
      <c r="A19" s="0" t="n">
        <v>22</v>
      </c>
      <c r="B19" s="0" t="n">
        <v>111</v>
      </c>
      <c r="C19" s="0" t="s">
        <v>2</v>
      </c>
      <c r="D19" s="0" t="s">
        <v>223</v>
      </c>
      <c r="E19" s="0" t="s">
        <v>263</v>
      </c>
      <c r="F19" s="0" t="s">
        <v>102</v>
      </c>
      <c r="G19" s="0" t="s">
        <v>188</v>
      </c>
      <c r="H19" s="0" t="s">
        <v>168</v>
      </c>
      <c r="I19" s="0" t="s">
        <v>3</v>
      </c>
      <c r="J19" s="0" t="s">
        <v>203</v>
      </c>
      <c r="K19" s="0" t="n">
        <v>36699</v>
      </c>
      <c r="L19" s="0" t="n">
        <v>38509</v>
      </c>
      <c r="M19" s="0" t="s">
        <v>155</v>
      </c>
      <c r="N19" s="0" t="n">
        <v>4000000</v>
      </c>
      <c r="O19" s="0" t="n">
        <v>-1453.575579</v>
      </c>
      <c r="P19" s="0" t="n">
        <v>0.85</v>
      </c>
      <c r="Q19" s="0" t="n">
        <v>71.348761</v>
      </c>
      <c r="R19" s="0" t="n">
        <v>71.356305</v>
      </c>
      <c r="S19" s="0" t="n">
        <v>0.00754400000000999</v>
      </c>
      <c r="T19" s="0" t="n">
        <v>-10.9657741679905</v>
      </c>
      <c r="U19" s="0" t="n">
        <v>95.530357</v>
      </c>
      <c r="V19" s="0" t="n">
        <v>0</v>
      </c>
      <c r="W19" s="0" t="n">
        <v>84.5645828320095</v>
      </c>
      <c r="X19" s="0" t="n">
        <v>22808.223862</v>
      </c>
      <c r="Y19" s="0" t="n">
        <v>22897.44803</v>
      </c>
      <c r="Z19" s="0" t="n">
        <v>89.2241680000007</v>
      </c>
      <c r="AA19" s="0" t="n">
        <v>4.65958516799117</v>
      </c>
      <c r="AB19" s="0" t="n">
        <v>22808.223862</v>
      </c>
      <c r="AC19" s="0" t="n">
        <v>22897.44803</v>
      </c>
      <c r="AD19" s="0" t="n">
        <v>89.2241680000007</v>
      </c>
      <c r="AF19" s="0" t="n">
        <v>-8368.9613960925</v>
      </c>
      <c r="AG19" s="0" t="n">
        <v>24272.222222</v>
      </c>
      <c r="AH19" s="0" t="n">
        <v>47169.670252</v>
      </c>
      <c r="AI19" s="0" t="n">
        <v>30927.72995</v>
      </c>
      <c r="AJ19" s="0" t="n">
        <v>30927.72995</v>
      </c>
      <c r="AK19" s="0" t="n">
        <v>0</v>
      </c>
      <c r="AL19" s="0" t="n">
        <v>89.2241680000007</v>
      </c>
      <c r="AM19" s="0" t="s">
        <v>475</v>
      </c>
      <c r="AN19" s="0" t="n">
        <v>6</v>
      </c>
      <c r="AO19" s="0" t="s">
        <v>469</v>
      </c>
      <c r="AP19" s="0" t="n">
        <v>6</v>
      </c>
    </row>
    <row r="20" customFormat="false" ht="12.75" hidden="false" customHeight="false" outlineLevel="0" collapsed="false">
      <c r="A20" s="0" t="n">
        <v>23</v>
      </c>
      <c r="B20" s="0" t="n">
        <v>112</v>
      </c>
      <c r="C20" s="0" t="s">
        <v>2</v>
      </c>
      <c r="D20" s="0" t="s">
        <v>173</v>
      </c>
      <c r="E20" s="0" t="s">
        <v>416</v>
      </c>
      <c r="F20" s="0" t="s">
        <v>184</v>
      </c>
      <c r="G20" s="0" t="s">
        <v>164</v>
      </c>
      <c r="H20" s="0" t="s">
        <v>168</v>
      </c>
      <c r="I20" s="0" t="s">
        <v>228</v>
      </c>
      <c r="J20" s="0" t="s">
        <v>189</v>
      </c>
      <c r="K20" s="0" t="n">
        <v>36728</v>
      </c>
      <c r="L20" s="0" t="n">
        <v>38554</v>
      </c>
      <c r="M20" s="0" t="s">
        <v>155</v>
      </c>
      <c r="N20" s="0" t="n">
        <v>-10000000</v>
      </c>
      <c r="O20" s="0" t="n">
        <v>3676.939777</v>
      </c>
      <c r="P20" s="0" t="n">
        <v>0.25</v>
      </c>
      <c r="Q20" s="0" t="n">
        <v>38.292313</v>
      </c>
      <c r="R20" s="0" t="n">
        <v>38.300478</v>
      </c>
      <c r="S20" s="0" t="n">
        <v>0.0081649999999982</v>
      </c>
      <c r="T20" s="0" t="n">
        <v>30.0222132791984</v>
      </c>
      <c r="U20" s="0" t="n">
        <v>-150.561502</v>
      </c>
      <c r="V20" s="0" t="n">
        <v>0</v>
      </c>
      <c r="W20" s="0" t="n">
        <v>-120.539288720802</v>
      </c>
      <c r="X20" s="0" t="n">
        <v>46221.530508</v>
      </c>
      <c r="Y20" s="0" t="n">
        <v>46200.500807</v>
      </c>
      <c r="Z20" s="0" t="n">
        <v>-21.0297010000068</v>
      </c>
      <c r="AA20" s="0" t="n">
        <v>99.5095877207949</v>
      </c>
      <c r="AB20" s="0" t="n">
        <v>46221.530508</v>
      </c>
      <c r="AC20" s="0" t="n">
        <v>46200.500807</v>
      </c>
      <c r="AD20" s="0" t="n">
        <v>-21.0297010000068</v>
      </c>
      <c r="AF20" s="0" t="n">
        <v>15121.4148329125</v>
      </c>
      <c r="AG20" s="0" t="n">
        <v>-12847.222222</v>
      </c>
      <c r="AH20" s="0" t="n">
        <v>33353.278585</v>
      </c>
      <c r="AI20" s="0" t="n">
        <v>-35989.403527</v>
      </c>
      <c r="AJ20" s="0" t="n">
        <v>-35989.403527</v>
      </c>
      <c r="AK20" s="0" t="n">
        <v>0</v>
      </c>
      <c r="AL20" s="0" t="n">
        <v>-21.0297010000068</v>
      </c>
      <c r="AM20" s="0" t="s">
        <v>475</v>
      </c>
      <c r="AN20" s="0" t="n">
        <v>5</v>
      </c>
      <c r="AO20" s="0" t="s">
        <v>469</v>
      </c>
      <c r="AP20" s="0" t="n">
        <v>5</v>
      </c>
    </row>
    <row r="21" customFormat="false" ht="12.75" hidden="false" customHeight="false" outlineLevel="0" collapsed="false">
      <c r="A21" s="0" t="n">
        <v>24</v>
      </c>
      <c r="B21" s="0" t="n">
        <v>114</v>
      </c>
      <c r="C21" s="0" t="s">
        <v>2</v>
      </c>
      <c r="D21" s="0" t="s">
        <v>173</v>
      </c>
      <c r="E21" s="0" t="s">
        <v>416</v>
      </c>
      <c r="F21" s="0" t="s">
        <v>184</v>
      </c>
      <c r="G21" s="0" t="s">
        <v>164</v>
      </c>
      <c r="H21" s="0" t="s">
        <v>168</v>
      </c>
      <c r="I21" s="0" t="s">
        <v>228</v>
      </c>
      <c r="J21" s="0" t="s">
        <v>189</v>
      </c>
      <c r="K21" s="0" t="n">
        <v>36728</v>
      </c>
      <c r="L21" s="0" t="n">
        <v>38554</v>
      </c>
      <c r="M21" s="0" t="s">
        <v>155</v>
      </c>
      <c r="N21" s="0" t="n">
        <v>-10000000</v>
      </c>
      <c r="O21" s="0" t="n">
        <v>3676.939777</v>
      </c>
      <c r="P21" s="0" t="n">
        <v>0.25</v>
      </c>
      <c r="Q21" s="0" t="n">
        <v>38.292313</v>
      </c>
      <c r="R21" s="0" t="n">
        <v>38.300478</v>
      </c>
      <c r="S21" s="0" t="n">
        <v>0.0081649999999982</v>
      </c>
      <c r="T21" s="0" t="n">
        <v>30.0222132791984</v>
      </c>
      <c r="U21" s="0" t="n">
        <v>-150.561502</v>
      </c>
      <c r="V21" s="0" t="n">
        <v>0</v>
      </c>
      <c r="W21" s="0" t="n">
        <v>-120.539288720802</v>
      </c>
      <c r="X21" s="0" t="n">
        <v>46221.530508</v>
      </c>
      <c r="Y21" s="0" t="n">
        <v>46200.500807</v>
      </c>
      <c r="Z21" s="0" t="n">
        <v>-21.0297010000068</v>
      </c>
      <c r="AA21" s="0" t="n">
        <v>99.5095877207949</v>
      </c>
      <c r="AB21" s="0" t="n">
        <v>46221.530508</v>
      </c>
      <c r="AC21" s="0" t="n">
        <v>46200.500807</v>
      </c>
      <c r="AD21" s="0" t="n">
        <v>-21.0297010000068</v>
      </c>
      <c r="AF21" s="0" t="n">
        <v>15121.4148329125</v>
      </c>
      <c r="AG21" s="0" t="n">
        <v>-12847.222222</v>
      </c>
      <c r="AH21" s="0" t="n">
        <v>33353.278585</v>
      </c>
      <c r="AI21" s="0" t="n">
        <v>-35989.403527</v>
      </c>
      <c r="AJ21" s="0" t="n">
        <v>-35989.403527</v>
      </c>
      <c r="AK21" s="0" t="n">
        <v>0</v>
      </c>
      <c r="AL21" s="0" t="n">
        <v>-21.0297010000068</v>
      </c>
      <c r="AM21" s="0" t="s">
        <v>475</v>
      </c>
      <c r="AN21" s="0" t="n">
        <v>5</v>
      </c>
      <c r="AO21" s="0" t="s">
        <v>469</v>
      </c>
      <c r="AP21" s="0" t="n">
        <v>5</v>
      </c>
    </row>
    <row r="22" customFormat="false" ht="12.75" hidden="false" customHeight="false" outlineLevel="0" collapsed="false">
      <c r="A22" s="0" t="n">
        <v>25</v>
      </c>
      <c r="B22" s="0" t="n">
        <v>121</v>
      </c>
      <c r="C22" s="0" t="s">
        <v>2</v>
      </c>
      <c r="D22" s="0" t="s">
        <v>223</v>
      </c>
      <c r="E22" s="0" t="s">
        <v>340</v>
      </c>
      <c r="F22" s="0" t="s">
        <v>95</v>
      </c>
      <c r="G22" s="0" t="s">
        <v>188</v>
      </c>
      <c r="H22" s="0" t="s">
        <v>168</v>
      </c>
      <c r="I22" s="0" t="s">
        <v>3</v>
      </c>
      <c r="J22" s="0" t="s">
        <v>203</v>
      </c>
      <c r="K22" s="0" t="n">
        <v>36706</v>
      </c>
      <c r="L22" s="0" t="n">
        <v>37792</v>
      </c>
      <c r="M22" s="0" t="s">
        <v>155</v>
      </c>
      <c r="N22" s="0" t="n">
        <v>4000000</v>
      </c>
      <c r="O22" s="0" t="n">
        <v>-808.080953</v>
      </c>
      <c r="P22" s="0" t="n">
        <v>0.85</v>
      </c>
      <c r="Q22" s="0" t="n">
        <v>69.946565</v>
      </c>
      <c r="R22" s="0" t="n">
        <v>69.960156</v>
      </c>
      <c r="S22" s="0" t="n">
        <v>0.013590999999991</v>
      </c>
      <c r="T22" s="0" t="n">
        <v>-10.9826282322157</v>
      </c>
      <c r="U22" s="0" t="n">
        <v>87.756538</v>
      </c>
      <c r="V22" s="0" t="n">
        <v>0</v>
      </c>
      <c r="W22" s="0" t="n">
        <v>76.7739097677843</v>
      </c>
      <c r="X22" s="0" t="n">
        <v>13821.99939</v>
      </c>
      <c r="Y22" s="0" t="n">
        <v>13897.05269</v>
      </c>
      <c r="Z22" s="0" t="n">
        <v>75.0532999999996</v>
      </c>
      <c r="AA22" s="0" t="n">
        <v>-1.72060976778468</v>
      </c>
      <c r="AB22" s="0" t="n">
        <v>13821.99939</v>
      </c>
      <c r="AC22" s="0" t="n">
        <v>13897.05269</v>
      </c>
      <c r="AD22" s="0" t="n">
        <v>75.0532999999996</v>
      </c>
      <c r="AF22" s="0" t="n">
        <v>-5981.8192545825</v>
      </c>
      <c r="AG22" s="0" t="n">
        <v>24933.333333</v>
      </c>
      <c r="AH22" s="0" t="n">
        <v>38830.386023</v>
      </c>
      <c r="AI22" s="0" t="n">
        <v>63941.208939</v>
      </c>
      <c r="AJ22" s="0" t="n">
        <v>63941.208939</v>
      </c>
      <c r="AK22" s="0" t="n">
        <v>0</v>
      </c>
      <c r="AL22" s="0" t="n">
        <v>75.0532999999996</v>
      </c>
      <c r="AM22" s="0" t="s">
        <v>473</v>
      </c>
      <c r="AN22" s="0" t="n">
        <v>7</v>
      </c>
      <c r="AO22" s="0" t="s">
        <v>469</v>
      </c>
      <c r="AP22" s="0" t="n">
        <v>7</v>
      </c>
    </row>
    <row r="23" customFormat="false" ht="12.75" hidden="false" customHeight="false" outlineLevel="0" collapsed="false">
      <c r="A23" s="0" t="n">
        <v>26</v>
      </c>
      <c r="B23" s="0" t="n">
        <v>113</v>
      </c>
      <c r="C23" s="0" t="s">
        <v>2</v>
      </c>
      <c r="D23" s="0" t="s">
        <v>176</v>
      </c>
      <c r="E23" s="0" t="s">
        <v>416</v>
      </c>
      <c r="F23" s="0" t="s">
        <v>184</v>
      </c>
      <c r="G23" s="0" t="s">
        <v>164</v>
      </c>
      <c r="H23" s="0" t="s">
        <v>168</v>
      </c>
      <c r="I23" s="0" t="s">
        <v>177</v>
      </c>
      <c r="J23" s="0" t="s">
        <v>189</v>
      </c>
      <c r="K23" s="0" t="n">
        <v>36728</v>
      </c>
      <c r="L23" s="0" t="n">
        <v>38554</v>
      </c>
      <c r="M23" s="0" t="s">
        <v>155</v>
      </c>
      <c r="N23" s="0" t="n">
        <v>10000000</v>
      </c>
      <c r="O23" s="0" t="n">
        <v>-3676.939777</v>
      </c>
      <c r="P23" s="0" t="n">
        <v>0.25</v>
      </c>
      <c r="Q23" s="0" t="n">
        <v>38.292313</v>
      </c>
      <c r="R23" s="0" t="n">
        <v>38.300478</v>
      </c>
      <c r="S23" s="0" t="n">
        <v>0.0081649999999982</v>
      </c>
      <c r="T23" s="0" t="n">
        <v>-30.0222132791984</v>
      </c>
      <c r="U23" s="0" t="n">
        <v>150.561502</v>
      </c>
      <c r="V23" s="0" t="n">
        <v>0</v>
      </c>
      <c r="W23" s="0" t="n">
        <v>120.539288720802</v>
      </c>
      <c r="X23" s="0" t="n">
        <v>-46221.530508</v>
      </c>
      <c r="Y23" s="0" t="n">
        <v>-46200.500807</v>
      </c>
      <c r="Z23" s="0" t="n">
        <v>21.0297010000068</v>
      </c>
      <c r="AA23" s="0" t="n">
        <v>-99.5095877207949</v>
      </c>
      <c r="AB23" s="0" t="n">
        <v>-46221.530508</v>
      </c>
      <c r="AC23" s="0" t="n">
        <v>-46200.500807</v>
      </c>
      <c r="AD23" s="0" t="n">
        <v>21.0297010000068</v>
      </c>
      <c r="AF23" s="0" t="n">
        <v>-15121.4148329125</v>
      </c>
      <c r="AG23" s="0" t="n">
        <v>12847.222222</v>
      </c>
      <c r="AH23" s="0" t="n">
        <v>-33353.278585</v>
      </c>
      <c r="AI23" s="0" t="n">
        <v>35989.403527</v>
      </c>
      <c r="AJ23" s="0" t="n">
        <v>35989.403527</v>
      </c>
      <c r="AK23" s="0" t="n">
        <v>0</v>
      </c>
      <c r="AL23" s="0" t="n">
        <v>21.0297010000068</v>
      </c>
      <c r="AM23" s="0" t="s">
        <v>475</v>
      </c>
      <c r="AN23" s="0" t="n">
        <v>5</v>
      </c>
      <c r="AO23" s="0" t="s">
        <v>469</v>
      </c>
      <c r="AP23" s="0" t="n">
        <v>5</v>
      </c>
    </row>
    <row r="24" customFormat="false" ht="12.75" hidden="false" customHeight="false" outlineLevel="0" collapsed="false">
      <c r="A24" s="0" t="n">
        <v>27</v>
      </c>
      <c r="B24" s="0" t="n">
        <v>123</v>
      </c>
      <c r="C24" s="0" t="s">
        <v>2</v>
      </c>
      <c r="D24" s="0" t="s">
        <v>176</v>
      </c>
      <c r="E24" s="0" t="s">
        <v>326</v>
      </c>
      <c r="F24" s="0" t="s">
        <v>150</v>
      </c>
      <c r="G24" s="0" t="s">
        <v>112</v>
      </c>
      <c r="H24" s="0" t="s">
        <v>168</v>
      </c>
      <c r="I24" s="0" t="s">
        <v>177</v>
      </c>
      <c r="J24" s="0" t="s">
        <v>170</v>
      </c>
      <c r="K24" s="0" t="n">
        <v>36651</v>
      </c>
      <c r="L24" s="0" t="n">
        <v>37245</v>
      </c>
      <c r="M24" s="0" t="s">
        <v>155</v>
      </c>
      <c r="N24" s="0" t="n">
        <v>-25000000</v>
      </c>
      <c r="O24" s="0" t="n">
        <v>1708.096165</v>
      </c>
      <c r="P24" s="0" t="n">
        <v>0.85</v>
      </c>
      <c r="Q24" s="0" t="n">
        <v>34.48942</v>
      </c>
      <c r="R24" s="0" t="n">
        <v>34.522668</v>
      </c>
      <c r="S24" s="0" t="n">
        <v>0.0332480000000004</v>
      </c>
      <c r="T24" s="0" t="n">
        <v>56.7907812939207</v>
      </c>
      <c r="U24" s="0" t="n">
        <v>-307.136904</v>
      </c>
      <c r="V24" s="0" t="n">
        <v>0</v>
      </c>
      <c r="W24" s="0" t="n">
        <v>-250.346122706079</v>
      </c>
      <c r="X24" s="0" t="n">
        <v>-97175.408084</v>
      </c>
      <c r="Y24" s="0" t="n">
        <v>-97381.128453</v>
      </c>
      <c r="Z24" s="0" t="n">
        <v>-205.720369000002</v>
      </c>
      <c r="AA24" s="0" t="n">
        <v>44.625753706077</v>
      </c>
      <c r="AB24" s="0" t="n">
        <v>-97175.408084</v>
      </c>
      <c r="AC24" s="0" t="n">
        <v>-97381.128453</v>
      </c>
      <c r="AD24" s="0" t="n">
        <v>-205.720369000002</v>
      </c>
      <c r="AF24" s="0" t="n">
        <v>21354.61825483</v>
      </c>
      <c r="AG24" s="0" t="n">
        <v>-188298.611111</v>
      </c>
      <c r="AH24" s="0" t="n">
        <v>-285679.739564</v>
      </c>
      <c r="AI24" s="0" t="n">
        <v>-84817.070038</v>
      </c>
      <c r="AJ24" s="0" t="n">
        <v>-84817.070038</v>
      </c>
      <c r="AK24" s="0" t="n">
        <v>0</v>
      </c>
      <c r="AL24" s="0" t="n">
        <v>-205.720369000002</v>
      </c>
      <c r="AM24" s="0" t="s">
        <v>472</v>
      </c>
      <c r="AN24" s="0" t="s">
        <v>469</v>
      </c>
      <c r="AO24" s="0" t="n">
        <v>10</v>
      </c>
      <c r="AP24" s="0" t="n">
        <v>10</v>
      </c>
    </row>
    <row r="25" customFormat="false" ht="12.75" hidden="false" customHeight="false" outlineLevel="0" collapsed="false">
      <c r="A25" s="0" t="n">
        <v>28</v>
      </c>
      <c r="B25" s="0" t="n">
        <v>115</v>
      </c>
      <c r="C25" s="0" t="s">
        <v>2</v>
      </c>
      <c r="D25" s="0" t="s">
        <v>176</v>
      </c>
      <c r="E25" s="0" t="s">
        <v>416</v>
      </c>
      <c r="F25" s="0" t="s">
        <v>184</v>
      </c>
      <c r="G25" s="0" t="s">
        <v>164</v>
      </c>
      <c r="H25" s="0" t="s">
        <v>168</v>
      </c>
      <c r="I25" s="0" t="s">
        <v>177</v>
      </c>
      <c r="J25" s="0" t="s">
        <v>189</v>
      </c>
      <c r="K25" s="0" t="n">
        <v>36728</v>
      </c>
      <c r="L25" s="0" t="n">
        <v>38554</v>
      </c>
      <c r="M25" s="0" t="s">
        <v>155</v>
      </c>
      <c r="N25" s="0" t="n">
        <v>10000000</v>
      </c>
      <c r="O25" s="0" t="n">
        <v>-3676.939777</v>
      </c>
      <c r="P25" s="0" t="n">
        <v>0.25</v>
      </c>
      <c r="Q25" s="0" t="n">
        <v>38.292313</v>
      </c>
      <c r="R25" s="0" t="n">
        <v>38.300478</v>
      </c>
      <c r="S25" s="0" t="n">
        <v>0.0081649999999982</v>
      </c>
      <c r="T25" s="0" t="n">
        <v>-30.0222132791984</v>
      </c>
      <c r="U25" s="0" t="n">
        <v>150.561502</v>
      </c>
      <c r="V25" s="0" t="n">
        <v>0</v>
      </c>
      <c r="W25" s="0" t="n">
        <v>120.539288720802</v>
      </c>
      <c r="X25" s="0" t="n">
        <v>-46221.530508</v>
      </c>
      <c r="Y25" s="0" t="n">
        <v>-46200.500807</v>
      </c>
      <c r="Z25" s="0" t="n">
        <v>21.0297010000068</v>
      </c>
      <c r="AA25" s="0" t="n">
        <v>-99.5095877207949</v>
      </c>
      <c r="AB25" s="0" t="n">
        <v>-46221.530508</v>
      </c>
      <c r="AC25" s="0" t="n">
        <v>-46200.500807</v>
      </c>
      <c r="AD25" s="0" t="n">
        <v>21.0297010000068</v>
      </c>
      <c r="AF25" s="0" t="n">
        <v>-15121.4148329125</v>
      </c>
      <c r="AG25" s="0" t="n">
        <v>12847.222222</v>
      </c>
      <c r="AH25" s="0" t="n">
        <v>-33353.278585</v>
      </c>
      <c r="AI25" s="0" t="n">
        <v>35989.403527</v>
      </c>
      <c r="AJ25" s="0" t="n">
        <v>35989.403527</v>
      </c>
      <c r="AK25" s="0" t="n">
        <v>0</v>
      </c>
      <c r="AL25" s="0" t="n">
        <v>21.0297010000068</v>
      </c>
      <c r="AM25" s="0" t="s">
        <v>475</v>
      </c>
      <c r="AN25" s="0" t="n">
        <v>5</v>
      </c>
      <c r="AO25" s="0" t="s">
        <v>469</v>
      </c>
      <c r="AP25" s="0" t="n">
        <v>5</v>
      </c>
    </row>
    <row r="26" customFormat="false" ht="12.75" hidden="false" customHeight="false" outlineLevel="0" collapsed="false">
      <c r="A26" s="0" t="n">
        <v>30</v>
      </c>
      <c r="B26" s="0" t="n">
        <v>125</v>
      </c>
      <c r="C26" s="0" t="s">
        <v>2</v>
      </c>
      <c r="D26" s="0" t="s">
        <v>104</v>
      </c>
      <c r="E26" s="0" t="s">
        <v>209</v>
      </c>
      <c r="F26" s="0" t="s">
        <v>184</v>
      </c>
      <c r="G26" s="0" t="s">
        <v>164</v>
      </c>
      <c r="H26" s="0" t="s">
        <v>168</v>
      </c>
      <c r="I26" s="0" t="s">
        <v>210</v>
      </c>
      <c r="J26" s="0" t="s">
        <v>189</v>
      </c>
      <c r="K26" s="0" t="n">
        <v>36714</v>
      </c>
      <c r="L26" s="0" t="n">
        <v>38461</v>
      </c>
      <c r="M26" s="0" t="s">
        <v>155</v>
      </c>
      <c r="N26" s="0" t="n">
        <v>5000000</v>
      </c>
      <c r="O26" s="0" t="n">
        <v>-1745.734814</v>
      </c>
      <c r="P26" s="0" t="n">
        <v>0.32</v>
      </c>
      <c r="Q26" s="0" t="n">
        <v>40.017544</v>
      </c>
      <c r="R26" s="0" t="n">
        <v>40.026044</v>
      </c>
      <c r="S26" s="0" t="n">
        <v>0.00849999999999795</v>
      </c>
      <c r="T26" s="0" t="n">
        <v>-14.8387459189964</v>
      </c>
      <c r="U26" s="0" t="n">
        <v>77.515691</v>
      </c>
      <c r="V26" s="0" t="n">
        <v>0</v>
      </c>
      <c r="W26" s="0" t="n">
        <v>62.6769450810036</v>
      </c>
      <c r="X26" s="0" t="n">
        <v>-11350.773132</v>
      </c>
      <c r="Y26" s="0" t="n">
        <v>-11325.651443</v>
      </c>
      <c r="Z26" s="0" t="n">
        <v>25.1216889999996</v>
      </c>
      <c r="AA26" s="0" t="n">
        <v>-37.555256081004</v>
      </c>
      <c r="AB26" s="0" t="n">
        <v>-11350.773132</v>
      </c>
      <c r="AC26" s="0" t="n">
        <v>-11325.651443</v>
      </c>
      <c r="AD26" s="0" t="n">
        <v>25.1216889999996</v>
      </c>
      <c r="AF26" s="0" t="n">
        <v>-7179.334422575</v>
      </c>
      <c r="AG26" s="0" t="n">
        <v>8711.111111</v>
      </c>
      <c r="AH26" s="0" t="n">
        <v>-2614.540332</v>
      </c>
      <c r="AI26" s="0" t="n">
        <v>45842.073643</v>
      </c>
      <c r="AJ26" s="0" t="n">
        <v>45842.073643</v>
      </c>
      <c r="AK26" s="0" t="n">
        <v>0</v>
      </c>
      <c r="AL26" s="0" t="n">
        <v>25.1216889999996</v>
      </c>
      <c r="AM26" s="0" t="s">
        <v>475</v>
      </c>
      <c r="AN26" s="0" t="n">
        <v>5</v>
      </c>
      <c r="AO26" s="0" t="s">
        <v>469</v>
      </c>
      <c r="AP26" s="0" t="n">
        <v>5</v>
      </c>
    </row>
    <row r="27" customFormat="false" ht="12.75" hidden="false" customHeight="false" outlineLevel="0" collapsed="false">
      <c r="A27" s="0" t="n">
        <v>31</v>
      </c>
      <c r="B27" s="0" t="n">
        <v>116</v>
      </c>
      <c r="C27" s="0" t="s">
        <v>2</v>
      </c>
      <c r="D27" s="0" t="s">
        <v>178</v>
      </c>
      <c r="E27" s="0" t="s">
        <v>416</v>
      </c>
      <c r="F27" s="0" t="s">
        <v>184</v>
      </c>
      <c r="G27" s="0" t="s">
        <v>164</v>
      </c>
      <c r="H27" s="0" t="s">
        <v>168</v>
      </c>
      <c r="I27" s="0" t="s">
        <v>179</v>
      </c>
      <c r="J27" s="0" t="s">
        <v>189</v>
      </c>
      <c r="K27" s="0" t="n">
        <v>36728</v>
      </c>
      <c r="L27" s="0" t="n">
        <v>38554</v>
      </c>
      <c r="M27" s="0" t="s">
        <v>155</v>
      </c>
      <c r="N27" s="0" t="n">
        <v>-10000000</v>
      </c>
      <c r="O27" s="0" t="n">
        <v>3676.939777</v>
      </c>
      <c r="P27" s="0" t="n">
        <v>0.25</v>
      </c>
      <c r="Q27" s="0" t="n">
        <v>38.292313</v>
      </c>
      <c r="R27" s="0" t="n">
        <v>38.300478</v>
      </c>
      <c r="S27" s="0" t="n">
        <v>0.0081649999999982</v>
      </c>
      <c r="T27" s="0" t="n">
        <v>30.0222132791984</v>
      </c>
      <c r="U27" s="0" t="n">
        <v>-150.561502</v>
      </c>
      <c r="V27" s="0" t="n">
        <v>0</v>
      </c>
      <c r="W27" s="0" t="n">
        <v>-120.539288720802</v>
      </c>
      <c r="X27" s="0" t="n">
        <v>46221.530508</v>
      </c>
      <c r="Y27" s="0" t="n">
        <v>46200.500807</v>
      </c>
      <c r="Z27" s="0" t="n">
        <v>-21.0297010000068</v>
      </c>
      <c r="AA27" s="0" t="n">
        <v>99.5095877207949</v>
      </c>
      <c r="AB27" s="0" t="n">
        <v>46221.530508</v>
      </c>
      <c r="AC27" s="0" t="n">
        <v>46200.500807</v>
      </c>
      <c r="AD27" s="0" t="n">
        <v>-21.0297010000068</v>
      </c>
      <c r="AF27" s="0" t="n">
        <v>15121.4148329125</v>
      </c>
      <c r="AG27" s="0" t="n">
        <v>-12847.222222</v>
      </c>
      <c r="AH27" s="0" t="n">
        <v>33353.278585</v>
      </c>
      <c r="AI27" s="0" t="n">
        <v>-35989.403527</v>
      </c>
      <c r="AJ27" s="0" t="n">
        <v>-35989.403527</v>
      </c>
      <c r="AK27" s="0" t="n">
        <v>0</v>
      </c>
      <c r="AL27" s="0" t="n">
        <v>-21.0297010000068</v>
      </c>
      <c r="AM27" s="0" t="s">
        <v>475</v>
      </c>
      <c r="AN27" s="0" t="n">
        <v>5</v>
      </c>
      <c r="AO27" s="0" t="s">
        <v>469</v>
      </c>
      <c r="AP27" s="0" t="n">
        <v>5</v>
      </c>
    </row>
    <row r="28" customFormat="false" ht="12.75" hidden="false" customHeight="false" outlineLevel="0" collapsed="false">
      <c r="A28" s="0" t="n">
        <v>32</v>
      </c>
      <c r="B28" s="0" t="n">
        <v>117</v>
      </c>
      <c r="C28" s="0" t="s">
        <v>2</v>
      </c>
      <c r="D28" s="0" t="s">
        <v>178</v>
      </c>
      <c r="E28" s="0" t="s">
        <v>416</v>
      </c>
      <c r="F28" s="0" t="s">
        <v>184</v>
      </c>
      <c r="G28" s="0" t="s">
        <v>164</v>
      </c>
      <c r="H28" s="0" t="s">
        <v>168</v>
      </c>
      <c r="I28" s="0" t="s">
        <v>179</v>
      </c>
      <c r="J28" s="0" t="s">
        <v>189</v>
      </c>
      <c r="K28" s="0" t="n">
        <v>36728</v>
      </c>
      <c r="L28" s="0" t="n">
        <v>38554</v>
      </c>
      <c r="M28" s="0" t="s">
        <v>155</v>
      </c>
      <c r="N28" s="0" t="n">
        <v>-10000000</v>
      </c>
      <c r="O28" s="0" t="n">
        <v>3676.939777</v>
      </c>
      <c r="P28" s="0" t="n">
        <v>0.25</v>
      </c>
      <c r="Q28" s="0" t="n">
        <v>38.292313</v>
      </c>
      <c r="R28" s="0" t="n">
        <v>38.300478</v>
      </c>
      <c r="S28" s="0" t="n">
        <v>0.0081649999999982</v>
      </c>
      <c r="T28" s="0" t="n">
        <v>30.0222132791984</v>
      </c>
      <c r="U28" s="0" t="n">
        <v>-150.561502</v>
      </c>
      <c r="V28" s="0" t="n">
        <v>0</v>
      </c>
      <c r="W28" s="0" t="n">
        <v>-120.539288720802</v>
      </c>
      <c r="X28" s="0" t="n">
        <v>46221.530508</v>
      </c>
      <c r="Y28" s="0" t="n">
        <v>46200.500807</v>
      </c>
      <c r="Z28" s="0" t="n">
        <v>-21.0297010000068</v>
      </c>
      <c r="AA28" s="0" t="n">
        <v>99.5095877207949</v>
      </c>
      <c r="AB28" s="0" t="n">
        <v>46221.530508</v>
      </c>
      <c r="AC28" s="0" t="n">
        <v>46200.500807</v>
      </c>
      <c r="AD28" s="0" t="n">
        <v>-21.0297010000068</v>
      </c>
      <c r="AF28" s="0" t="n">
        <v>15121.4148329125</v>
      </c>
      <c r="AG28" s="0" t="n">
        <v>-12847.222222</v>
      </c>
      <c r="AH28" s="0" t="n">
        <v>33353.278585</v>
      </c>
      <c r="AI28" s="0" t="n">
        <v>-35989.403527</v>
      </c>
      <c r="AJ28" s="0" t="n">
        <v>-35989.403527</v>
      </c>
      <c r="AK28" s="0" t="n">
        <v>0</v>
      </c>
      <c r="AL28" s="0" t="n">
        <v>-21.0297010000068</v>
      </c>
      <c r="AM28" s="0" t="s">
        <v>475</v>
      </c>
      <c r="AN28" s="0" t="n">
        <v>5</v>
      </c>
      <c r="AO28" s="0" t="s">
        <v>469</v>
      </c>
      <c r="AP28" s="0" t="n">
        <v>5</v>
      </c>
    </row>
    <row r="29" customFormat="false" ht="12.75" hidden="false" customHeight="false" outlineLevel="0" collapsed="false">
      <c r="A29" s="0" t="n">
        <v>33</v>
      </c>
      <c r="B29" s="0" t="n">
        <v>124</v>
      </c>
      <c r="C29" s="0" t="s">
        <v>2</v>
      </c>
      <c r="D29" s="0" t="s">
        <v>178</v>
      </c>
      <c r="E29" s="0" t="s">
        <v>326</v>
      </c>
      <c r="F29" s="0" t="s">
        <v>150</v>
      </c>
      <c r="G29" s="0" t="s">
        <v>112</v>
      </c>
      <c r="H29" s="0" t="s">
        <v>168</v>
      </c>
      <c r="I29" s="0" t="s">
        <v>179</v>
      </c>
      <c r="J29" s="0" t="s">
        <v>170</v>
      </c>
      <c r="K29" s="0" t="n">
        <v>36651</v>
      </c>
      <c r="L29" s="0" t="n">
        <v>37245</v>
      </c>
      <c r="M29" s="0" t="s">
        <v>155</v>
      </c>
      <c r="N29" s="0" t="n">
        <v>25000000</v>
      </c>
      <c r="O29" s="0" t="n">
        <v>-1708.096165</v>
      </c>
      <c r="P29" s="0" t="n">
        <v>0.85</v>
      </c>
      <c r="Q29" s="0" t="n">
        <v>34.48942</v>
      </c>
      <c r="R29" s="0" t="n">
        <v>34.522668</v>
      </c>
      <c r="S29" s="0" t="n">
        <v>0.0332480000000004</v>
      </c>
      <c r="T29" s="0" t="n">
        <v>-56.7907812939207</v>
      </c>
      <c r="U29" s="0" t="n">
        <v>307.136904</v>
      </c>
      <c r="V29" s="0" t="n">
        <v>0</v>
      </c>
      <c r="W29" s="0" t="n">
        <v>250.346122706079</v>
      </c>
      <c r="X29" s="0" t="n">
        <v>97175.408084</v>
      </c>
      <c r="Y29" s="0" t="n">
        <v>97381.128453</v>
      </c>
      <c r="Z29" s="0" t="n">
        <v>205.720369000002</v>
      </c>
      <c r="AA29" s="0" t="n">
        <v>-44.625753706077</v>
      </c>
      <c r="AB29" s="0" t="n">
        <v>97175.408084</v>
      </c>
      <c r="AC29" s="0" t="n">
        <v>97381.128453</v>
      </c>
      <c r="AD29" s="0" t="n">
        <v>205.720369000002</v>
      </c>
      <c r="AF29" s="0" t="n">
        <v>-21354.61825483</v>
      </c>
      <c r="AG29" s="0" t="n">
        <v>188298.611111</v>
      </c>
      <c r="AH29" s="0" t="n">
        <v>285679.739564</v>
      </c>
      <c r="AI29" s="0" t="n">
        <v>84817.070038</v>
      </c>
      <c r="AJ29" s="0" t="n">
        <v>84817.070038</v>
      </c>
      <c r="AK29" s="0" t="n">
        <v>0</v>
      </c>
      <c r="AL29" s="0" t="n">
        <v>205.720369000002</v>
      </c>
      <c r="AM29" s="0" t="s">
        <v>472</v>
      </c>
      <c r="AN29" s="0" t="s">
        <v>469</v>
      </c>
      <c r="AO29" s="0" t="n">
        <v>10</v>
      </c>
      <c r="AP29" s="0" t="n">
        <v>10</v>
      </c>
    </row>
    <row r="30" customFormat="false" ht="12.75" hidden="false" customHeight="false" outlineLevel="0" collapsed="false">
      <c r="A30" s="0" t="n">
        <v>35</v>
      </c>
      <c r="B30" s="0" t="n">
        <v>129</v>
      </c>
      <c r="C30" s="0" t="s">
        <v>2</v>
      </c>
      <c r="D30" s="0" t="s">
        <v>104</v>
      </c>
      <c r="E30" s="0" t="s">
        <v>389</v>
      </c>
      <c r="F30" s="0" t="s">
        <v>172</v>
      </c>
      <c r="G30" s="0" t="s">
        <v>112</v>
      </c>
      <c r="H30" s="0" t="s">
        <v>168</v>
      </c>
      <c r="I30" s="0" t="s">
        <v>180</v>
      </c>
      <c r="J30" s="0" t="s">
        <v>154</v>
      </c>
      <c r="K30" s="0" t="n">
        <v>36726</v>
      </c>
      <c r="L30" s="0" t="n">
        <v>37749</v>
      </c>
      <c r="M30" s="0" t="s">
        <v>155</v>
      </c>
      <c r="N30" s="0" t="n">
        <v>10000000</v>
      </c>
      <c r="O30" s="0" t="n">
        <v>-1840.709652</v>
      </c>
      <c r="P30" s="0" t="n">
        <v>1.4</v>
      </c>
      <c r="Q30" s="0" t="n">
        <v>521.846609</v>
      </c>
      <c r="R30" s="0" t="n">
        <v>665.635473</v>
      </c>
      <c r="S30" s="0" t="n">
        <v>143.788864</v>
      </c>
      <c r="T30" s="0" t="n">
        <v>-264673.549814916</v>
      </c>
      <c r="U30" s="0" t="n">
        <v>1311.701376</v>
      </c>
      <c r="V30" s="0" t="n">
        <v>0</v>
      </c>
      <c r="W30" s="0" t="n">
        <v>-263361.848438916</v>
      </c>
      <c r="X30" s="0" t="n">
        <v>-690283.1228</v>
      </c>
      <c r="Y30" s="0" t="n">
        <v>-941714.449177</v>
      </c>
      <c r="Z30" s="0" t="n">
        <v>-251431.326377</v>
      </c>
      <c r="AA30" s="0" t="n">
        <v>11930.5220619155</v>
      </c>
      <c r="AB30" s="0" t="n">
        <v>-690283.1228</v>
      </c>
      <c r="AC30" s="0" t="n">
        <v>-941714.449177</v>
      </c>
      <c r="AD30" s="0" t="n">
        <v>-251431.326377</v>
      </c>
      <c r="AF30" s="0" t="n">
        <v>-18167.80426524</v>
      </c>
      <c r="AG30" s="0" t="n">
        <v>71555.555556</v>
      </c>
      <c r="AH30" s="0" t="n">
        <v>-870158.893621</v>
      </c>
      <c r="AI30" s="0" t="n">
        <v>-554261.334629</v>
      </c>
      <c r="AJ30" s="0" t="n">
        <v>-554261.334629</v>
      </c>
      <c r="AK30" s="0" t="n">
        <v>0</v>
      </c>
      <c r="AL30" s="0" t="n">
        <v>-251431.326377</v>
      </c>
      <c r="AM30" s="0" t="s">
        <v>473</v>
      </c>
      <c r="AN30" s="0" t="s">
        <v>469</v>
      </c>
      <c r="AO30" s="0" t="n">
        <v>9</v>
      </c>
      <c r="AP30" s="0" t="n">
        <v>9</v>
      </c>
    </row>
    <row r="31" customFormat="false" ht="12.75" hidden="false" customHeight="false" outlineLevel="0" collapsed="false">
      <c r="A31" s="0" t="n">
        <v>36</v>
      </c>
      <c r="B31" s="0" t="n">
        <v>130</v>
      </c>
      <c r="C31" s="0" t="s">
        <v>2</v>
      </c>
      <c r="D31" s="0" t="s">
        <v>104</v>
      </c>
      <c r="E31" s="0" t="s">
        <v>340</v>
      </c>
      <c r="F31" s="0" t="s">
        <v>95</v>
      </c>
      <c r="G31" s="0" t="s">
        <v>188</v>
      </c>
      <c r="H31" s="0" t="s">
        <v>168</v>
      </c>
      <c r="I31" s="0" t="s">
        <v>180</v>
      </c>
      <c r="J31" s="0" t="s">
        <v>203</v>
      </c>
      <c r="K31" s="0" t="n">
        <v>36727</v>
      </c>
      <c r="L31" s="0" t="n">
        <v>37792</v>
      </c>
      <c r="M31" s="0" t="s">
        <v>155</v>
      </c>
      <c r="N31" s="0" t="n">
        <v>-4000000</v>
      </c>
      <c r="O31" s="0" t="n">
        <v>806.661234</v>
      </c>
      <c r="P31" s="0" t="n">
        <v>0.75</v>
      </c>
      <c r="Q31" s="0" t="n">
        <v>69.946565</v>
      </c>
      <c r="R31" s="0" t="n">
        <v>69.960156</v>
      </c>
      <c r="S31" s="0" t="n">
        <v>0.013590999999991</v>
      </c>
      <c r="T31" s="0" t="n">
        <v>10.9633328312868</v>
      </c>
      <c r="U31" s="0" t="n">
        <v>-86.352948</v>
      </c>
      <c r="V31" s="0" t="n">
        <v>0</v>
      </c>
      <c r="W31" s="0" t="n">
        <v>-75.3896151687132</v>
      </c>
      <c r="X31" s="0" t="n">
        <v>-5310.829801</v>
      </c>
      <c r="Y31" s="0" t="n">
        <v>-5380.077616</v>
      </c>
      <c r="Z31" s="0" t="n">
        <v>-69.2478149999997</v>
      </c>
      <c r="AA31" s="0" t="n">
        <v>6.14180016871352</v>
      </c>
      <c r="AB31" s="0" t="n">
        <v>-5310.829801</v>
      </c>
      <c r="AC31" s="0" t="n">
        <v>-5380.077616</v>
      </c>
      <c r="AD31" s="0" t="n">
        <v>-69.2478149999997</v>
      </c>
      <c r="AF31" s="0" t="n">
        <v>5971.309784685</v>
      </c>
      <c r="AG31" s="0" t="n">
        <v>-20250</v>
      </c>
      <c r="AH31" s="0" t="n">
        <v>-25630.077616</v>
      </c>
      <c r="AI31" s="0" t="n">
        <v>-63311.806144</v>
      </c>
      <c r="AJ31" s="0" t="n">
        <v>-63311.806144</v>
      </c>
      <c r="AK31" s="0" t="n">
        <v>0</v>
      </c>
      <c r="AL31" s="0" t="n">
        <v>-69.2478149999997</v>
      </c>
      <c r="AM31" s="0" t="s">
        <v>473</v>
      </c>
      <c r="AN31" s="0" t="n">
        <v>7</v>
      </c>
      <c r="AO31" s="0" t="s">
        <v>469</v>
      </c>
      <c r="AP31" s="0" t="n">
        <v>7</v>
      </c>
    </row>
    <row r="32" customFormat="false" ht="12.75" hidden="false" customHeight="false" outlineLevel="0" collapsed="false">
      <c r="A32" s="0" t="n">
        <v>37</v>
      </c>
      <c r="B32" s="0" t="n">
        <v>131</v>
      </c>
      <c r="C32" s="0" t="s">
        <v>2</v>
      </c>
      <c r="D32" s="0" t="s">
        <v>104</v>
      </c>
      <c r="E32" s="0" t="s">
        <v>263</v>
      </c>
      <c r="F32" s="0" t="s">
        <v>102</v>
      </c>
      <c r="G32" s="0" t="s">
        <v>188</v>
      </c>
      <c r="H32" s="0" t="s">
        <v>168</v>
      </c>
      <c r="I32" s="0" t="s">
        <v>180</v>
      </c>
      <c r="J32" s="0" t="s">
        <v>203</v>
      </c>
      <c r="K32" s="0" t="n">
        <v>36728</v>
      </c>
      <c r="L32" s="0" t="n">
        <v>37823</v>
      </c>
      <c r="M32" s="0" t="s">
        <v>155</v>
      </c>
      <c r="N32" s="0" t="n">
        <v>-4000000</v>
      </c>
      <c r="O32" s="0" t="n">
        <v>836.097591</v>
      </c>
      <c r="P32" s="0" t="n">
        <v>0.74</v>
      </c>
      <c r="Q32" s="0" t="n">
        <v>65.086493</v>
      </c>
      <c r="R32" s="0" t="n">
        <v>65.09638</v>
      </c>
      <c r="S32" s="0" t="n">
        <v>0.00988699999999199</v>
      </c>
      <c r="T32" s="0" t="n">
        <v>8.2664968822103</v>
      </c>
      <c r="U32" s="0" t="n">
        <v>-84.776683</v>
      </c>
      <c r="V32" s="0" t="n">
        <v>0</v>
      </c>
      <c r="W32" s="0" t="n">
        <v>-76.5101861177897</v>
      </c>
      <c r="X32" s="0" t="n">
        <v>-13482.062665</v>
      </c>
      <c r="Y32" s="0" t="n">
        <v>-13551.404102</v>
      </c>
      <c r="Z32" s="0" t="n">
        <v>-69.341437000001</v>
      </c>
      <c r="AA32" s="0" t="n">
        <v>7.16874911778875</v>
      </c>
      <c r="AB32" s="0" t="n">
        <v>-13482.062665</v>
      </c>
      <c r="AC32" s="0" t="n">
        <v>-13551.404102</v>
      </c>
      <c r="AD32" s="0" t="n">
        <v>-69.341437000001</v>
      </c>
      <c r="AF32" s="0" t="n">
        <v>4813.8318801825</v>
      </c>
      <c r="AG32" s="0" t="n">
        <v>-15211.111111</v>
      </c>
      <c r="AH32" s="0" t="n">
        <v>-28762.515213</v>
      </c>
      <c r="AI32" s="0" t="n">
        <v>-21592.779009</v>
      </c>
      <c r="AJ32" s="0" t="n">
        <v>-21592.779009</v>
      </c>
      <c r="AK32" s="0" t="n">
        <v>0</v>
      </c>
      <c r="AL32" s="0" t="n">
        <v>-69.341437000001</v>
      </c>
      <c r="AM32" s="0" t="s">
        <v>473</v>
      </c>
      <c r="AN32" s="0" t="n">
        <v>6</v>
      </c>
      <c r="AO32" s="0" t="s">
        <v>469</v>
      </c>
      <c r="AP32" s="0" t="n">
        <v>6</v>
      </c>
    </row>
    <row r="33" customFormat="false" ht="12.75" hidden="false" customHeight="false" outlineLevel="0" collapsed="false">
      <c r="A33" s="0" t="n">
        <v>38</v>
      </c>
      <c r="B33" s="0" t="n">
        <v>133</v>
      </c>
      <c r="C33" s="0" t="s">
        <v>2</v>
      </c>
      <c r="D33" s="0" t="s">
        <v>104</v>
      </c>
      <c r="E33" s="0" t="s">
        <v>238</v>
      </c>
      <c r="F33" s="0" t="s">
        <v>95</v>
      </c>
      <c r="G33" s="0" t="s">
        <v>96</v>
      </c>
      <c r="H33" s="0" t="s">
        <v>239</v>
      </c>
      <c r="I33" s="0" t="s">
        <v>175</v>
      </c>
      <c r="J33" s="0" t="s">
        <v>105</v>
      </c>
      <c r="K33" s="0" t="n">
        <v>36735</v>
      </c>
      <c r="L33" s="0" t="n">
        <v>38515</v>
      </c>
      <c r="M33" s="0" t="s">
        <v>155</v>
      </c>
      <c r="N33" s="0" t="n">
        <v>-5000000</v>
      </c>
      <c r="O33" s="0" t="n">
        <v>1811.19529</v>
      </c>
      <c r="P33" s="0" t="n">
        <v>0.65</v>
      </c>
      <c r="Q33" s="0" t="n">
        <v>64.365001</v>
      </c>
      <c r="R33" s="0" t="n">
        <v>64.37536</v>
      </c>
      <c r="S33" s="0" t="n">
        <v>0.010358999999994</v>
      </c>
      <c r="T33" s="0" t="n">
        <v>18.7621720090992</v>
      </c>
      <c r="U33" s="0" t="n">
        <v>-113.390457</v>
      </c>
      <c r="V33" s="0" t="n">
        <v>0</v>
      </c>
      <c r="W33" s="0" t="n">
        <v>-94.6282849909008</v>
      </c>
      <c r="X33" s="0" t="n">
        <v>-3081.233852</v>
      </c>
      <c r="Y33" s="0" t="n">
        <v>-3152.461069</v>
      </c>
      <c r="Z33" s="0" t="n">
        <v>-71.2272170000001</v>
      </c>
      <c r="AA33" s="0" t="n">
        <v>23.4010679909007</v>
      </c>
      <c r="AB33" s="0" t="n">
        <v>-3081.233852</v>
      </c>
      <c r="AC33" s="0" t="n">
        <v>-3152.461069</v>
      </c>
      <c r="AD33" s="0" t="n">
        <v>-71.2272170000001</v>
      </c>
      <c r="AF33" s="0" t="n">
        <v>13407.373134225</v>
      </c>
      <c r="AG33" s="0" t="n">
        <v>-20493.055556</v>
      </c>
      <c r="AH33" s="0" t="n">
        <v>-23645.516625</v>
      </c>
      <c r="AI33" s="0" t="n">
        <v>-12797.131651</v>
      </c>
      <c r="AJ33" s="0" t="n">
        <v>-12797.131651</v>
      </c>
      <c r="AK33" s="0" t="n">
        <v>0</v>
      </c>
      <c r="AL33" s="0" t="n">
        <v>-71.2272170000001</v>
      </c>
      <c r="AM33" s="0" t="s">
        <v>475</v>
      </c>
      <c r="AN33" s="0" t="n">
        <v>7</v>
      </c>
      <c r="AO33" s="0" t="s">
        <v>469</v>
      </c>
      <c r="AP33" s="0" t="n">
        <v>7</v>
      </c>
    </row>
    <row r="34" customFormat="false" ht="12.75" hidden="false" customHeight="false" outlineLevel="0" collapsed="false">
      <c r="A34" s="0" t="n">
        <v>39</v>
      </c>
      <c r="B34" s="0" t="n">
        <v>134</v>
      </c>
      <c r="C34" s="0" t="s">
        <v>2</v>
      </c>
      <c r="D34" s="0" t="s">
        <v>104</v>
      </c>
      <c r="E34" s="0" t="s">
        <v>196</v>
      </c>
      <c r="F34" s="0" t="s">
        <v>197</v>
      </c>
      <c r="G34" s="0" t="s">
        <v>198</v>
      </c>
      <c r="H34" s="0" t="s">
        <v>168</v>
      </c>
      <c r="I34" s="0" t="s">
        <v>180</v>
      </c>
      <c r="J34" s="0" t="s">
        <v>154</v>
      </c>
      <c r="K34" s="0" t="n">
        <v>36742</v>
      </c>
      <c r="L34" s="0" t="n">
        <v>38000</v>
      </c>
      <c r="M34" s="0" t="s">
        <v>155</v>
      </c>
      <c r="N34" s="0" t="n">
        <v>4000000</v>
      </c>
      <c r="O34" s="0" t="n">
        <v>-1023.5</v>
      </c>
      <c r="P34" s="0" t="n">
        <v>6.35</v>
      </c>
      <c r="Q34" s="0" t="n">
        <v>803.136064</v>
      </c>
      <c r="R34" s="0" t="n">
        <v>803.151391</v>
      </c>
      <c r="S34" s="0" t="n">
        <v>0.0153269999999566</v>
      </c>
      <c r="T34" s="0" t="n">
        <v>-15.6871844999556</v>
      </c>
      <c r="U34" s="0" t="n">
        <v>886.510207</v>
      </c>
      <c r="V34" s="0" t="n">
        <v>0</v>
      </c>
      <c r="W34" s="0" t="n">
        <v>870.823022500045</v>
      </c>
      <c r="X34" s="0" t="n">
        <v>-102230.357754</v>
      </c>
      <c r="Y34" s="0" t="n">
        <v>-101513.194454</v>
      </c>
      <c r="Z34" s="0" t="n">
        <v>717.1633</v>
      </c>
      <c r="AA34" s="0" t="n">
        <v>-153.659722500044</v>
      </c>
      <c r="AB34" s="0" t="n">
        <v>-102230.357754</v>
      </c>
      <c r="AC34" s="0" t="n">
        <v>-101513.194454</v>
      </c>
      <c r="AD34" s="0" t="n">
        <v>717.1633</v>
      </c>
      <c r="AF34" s="0" t="n">
        <v>-16836.575</v>
      </c>
      <c r="AG34" s="0" t="n">
        <v>116416.666667</v>
      </c>
      <c r="AH34" s="0" t="n">
        <v>14903.472213</v>
      </c>
      <c r="AI34" s="0" t="n">
        <v>112984.200348</v>
      </c>
      <c r="AJ34" s="0" t="n">
        <v>112984.200348</v>
      </c>
      <c r="AK34" s="0" t="n">
        <v>0</v>
      </c>
      <c r="AL34" s="0" t="n">
        <v>717.1633</v>
      </c>
      <c r="AM34" s="0" t="s">
        <v>474</v>
      </c>
      <c r="AN34" s="0" t="s">
        <v>469</v>
      </c>
      <c r="AO34" s="0" t="n">
        <v>14</v>
      </c>
      <c r="AP34" s="0" t="n">
        <v>14</v>
      </c>
    </row>
    <row r="35" customFormat="false" ht="12.75" hidden="false" customHeight="false" outlineLevel="0" collapsed="false">
      <c r="A35" s="0" t="n">
        <v>42</v>
      </c>
      <c r="B35" s="0" t="n">
        <v>138</v>
      </c>
      <c r="C35" s="0" t="s">
        <v>2</v>
      </c>
      <c r="D35" s="0" t="s">
        <v>104</v>
      </c>
      <c r="E35" s="0" t="s">
        <v>393</v>
      </c>
      <c r="F35" s="0" t="s">
        <v>172</v>
      </c>
      <c r="G35" s="0" t="s">
        <v>96</v>
      </c>
      <c r="H35" s="0" t="s">
        <v>282</v>
      </c>
      <c r="I35" s="0" t="s">
        <v>180</v>
      </c>
      <c r="J35" s="0" t="s">
        <v>105</v>
      </c>
      <c r="K35" s="0" t="n">
        <v>36746</v>
      </c>
      <c r="L35" s="0" t="n">
        <v>37841</v>
      </c>
      <c r="M35" s="0" t="s">
        <v>155</v>
      </c>
      <c r="N35" s="0" t="n">
        <v>10000000</v>
      </c>
      <c r="O35" s="0" t="n">
        <v>-2124.523297</v>
      </c>
      <c r="P35" s="0" t="n">
        <v>1</v>
      </c>
      <c r="Q35" s="0" t="n">
        <v>132.581243</v>
      </c>
      <c r="R35" s="0" t="n">
        <v>132.652215</v>
      </c>
      <c r="S35" s="0" t="n">
        <v>0.0709720000000118</v>
      </c>
      <c r="T35" s="0" t="n">
        <v>-150.781667434709</v>
      </c>
      <c r="U35" s="0" t="n">
        <v>535.537453</v>
      </c>
      <c r="V35" s="0" t="n">
        <v>0</v>
      </c>
      <c r="W35" s="0" t="n">
        <v>384.755785565291</v>
      </c>
      <c r="X35" s="0" t="n">
        <v>-56768.834143</v>
      </c>
      <c r="Y35" s="0" t="n">
        <v>-56608.811444</v>
      </c>
      <c r="Z35" s="0" t="n">
        <v>160.022699000001</v>
      </c>
      <c r="AA35" s="0" t="n">
        <v>-224.73308656529</v>
      </c>
      <c r="AB35" s="0" t="n">
        <v>-56768.834143</v>
      </c>
      <c r="AC35" s="0" t="n">
        <v>-56608.811444</v>
      </c>
      <c r="AD35" s="0" t="n">
        <v>160.022699000001</v>
      </c>
      <c r="AF35" s="0" t="n">
        <v>-20969.04494139</v>
      </c>
      <c r="AG35" s="0" t="n">
        <v>51111.111111</v>
      </c>
      <c r="AH35" s="0" t="n">
        <v>-5497.700333</v>
      </c>
      <c r="AI35" s="0" t="n">
        <v>90127.296954</v>
      </c>
      <c r="AJ35" s="0" t="n">
        <v>90127.296954</v>
      </c>
      <c r="AK35" s="0" t="n">
        <v>0</v>
      </c>
      <c r="AL35" s="0" t="n">
        <v>160.022699000001</v>
      </c>
      <c r="AM35" s="0" t="s">
        <v>473</v>
      </c>
      <c r="AN35" s="0" t="s">
        <v>469</v>
      </c>
      <c r="AO35" s="0" t="n">
        <v>9</v>
      </c>
      <c r="AP35" s="0" t="n">
        <v>9</v>
      </c>
    </row>
    <row r="36" customFormat="false" ht="12.75" hidden="false" customHeight="false" outlineLevel="0" collapsed="false">
      <c r="A36" s="0" t="n">
        <v>43</v>
      </c>
      <c r="B36" s="0" t="n">
        <v>140</v>
      </c>
      <c r="C36" s="0" t="s">
        <v>2</v>
      </c>
      <c r="D36" s="0" t="s">
        <v>104</v>
      </c>
      <c r="E36" s="0" t="s">
        <v>395</v>
      </c>
      <c r="F36" s="0" t="s">
        <v>116</v>
      </c>
      <c r="G36" s="0" t="s">
        <v>96</v>
      </c>
      <c r="H36" s="0" t="s">
        <v>152</v>
      </c>
      <c r="I36" s="0" t="s">
        <v>180</v>
      </c>
      <c r="J36" s="0" t="s">
        <v>212</v>
      </c>
      <c r="K36" s="0" t="n">
        <v>36746</v>
      </c>
      <c r="L36" s="0" t="n">
        <v>38572</v>
      </c>
      <c r="M36" s="0" t="s">
        <v>155</v>
      </c>
      <c r="N36" s="0" t="n">
        <v>12000000</v>
      </c>
      <c r="O36" s="0" t="n">
        <v>-4534.56212</v>
      </c>
      <c r="P36" s="0" t="n">
        <v>1</v>
      </c>
      <c r="Q36" s="0" t="n">
        <v>129.374431</v>
      </c>
      <c r="R36" s="0" t="n">
        <v>129.387566</v>
      </c>
      <c r="S36" s="0" t="n">
        <v>0.0131350000000054</v>
      </c>
      <c r="T36" s="0" t="n">
        <v>-59.5614734462247</v>
      </c>
      <c r="U36" s="0" t="n">
        <v>631.195989</v>
      </c>
      <c r="V36" s="0" t="n">
        <v>0</v>
      </c>
      <c r="W36" s="0" t="n">
        <v>571.634515553775</v>
      </c>
      <c r="X36" s="0" t="n">
        <v>-115567.114747</v>
      </c>
      <c r="Y36" s="0" t="n">
        <v>-115339.927076</v>
      </c>
      <c r="Z36" s="0" t="n">
        <v>227.187670999992</v>
      </c>
      <c r="AA36" s="0" t="n">
        <v>-344.446844553783</v>
      </c>
      <c r="AB36" s="0" t="n">
        <v>-115567.114747</v>
      </c>
      <c r="AC36" s="0" t="n">
        <v>-115339.927076</v>
      </c>
      <c r="AD36" s="0" t="n">
        <v>227.187670999992</v>
      </c>
      <c r="AF36" s="0" t="n">
        <v>-32821.16062456</v>
      </c>
      <c r="AG36" s="0" t="n">
        <v>59527.333333</v>
      </c>
      <c r="AH36" s="0" t="n">
        <v>-55812.593743</v>
      </c>
      <c r="AI36" s="0" t="n">
        <v>153415.807518</v>
      </c>
      <c r="AJ36" s="0" t="n">
        <v>153415.807518</v>
      </c>
      <c r="AK36" s="0" t="n">
        <v>0</v>
      </c>
      <c r="AL36" s="0" t="n">
        <v>227.187670999992</v>
      </c>
      <c r="AM36" s="0" t="s">
        <v>475</v>
      </c>
      <c r="AN36" s="0" t="n">
        <v>8</v>
      </c>
      <c r="AO36" s="0" t="s">
        <v>469</v>
      </c>
      <c r="AP36" s="0" t="n">
        <v>8</v>
      </c>
    </row>
    <row r="37" customFormat="false" ht="12.75" hidden="false" customHeight="false" outlineLevel="0" collapsed="false">
      <c r="A37" s="0" t="n">
        <v>44</v>
      </c>
      <c r="B37" s="0" t="n">
        <v>143</v>
      </c>
      <c r="C37" s="0" t="s">
        <v>2</v>
      </c>
      <c r="D37" s="0" t="s">
        <v>223</v>
      </c>
      <c r="E37" s="0" t="s">
        <v>280</v>
      </c>
      <c r="F37" s="0" t="s">
        <v>197</v>
      </c>
      <c r="G37" s="0" t="s">
        <v>96</v>
      </c>
      <c r="H37" s="0" t="s">
        <v>168</v>
      </c>
      <c r="I37" s="0" t="s">
        <v>3</v>
      </c>
      <c r="J37" s="0" t="s">
        <v>203</v>
      </c>
      <c r="K37" s="0" t="n">
        <v>36746</v>
      </c>
      <c r="L37" s="0" t="n">
        <v>37164</v>
      </c>
      <c r="M37" s="0" t="s">
        <v>155</v>
      </c>
      <c r="N37" s="0" t="n">
        <v>10000000</v>
      </c>
      <c r="O37" s="0" t="n">
        <v>-474.569691</v>
      </c>
      <c r="P37" s="0" t="n">
        <v>2.125</v>
      </c>
      <c r="Q37" s="0" t="n">
        <v>146.418156</v>
      </c>
      <c r="R37" s="0" t="n">
        <v>146.539899</v>
      </c>
      <c r="S37" s="0" t="n">
        <v>0.121742999999981</v>
      </c>
      <c r="T37" s="0" t="n">
        <v>-57.7755378914039</v>
      </c>
      <c r="U37" s="0" t="n">
        <v>463.291475</v>
      </c>
      <c r="V37" s="0" t="n">
        <v>-53715.277778</v>
      </c>
      <c r="W37" s="0" t="n">
        <v>405.515937108596</v>
      </c>
      <c r="X37" s="0" t="n">
        <v>87813.39003</v>
      </c>
      <c r="Y37" s="0" t="n">
        <v>34464.46358</v>
      </c>
      <c r="Z37" s="0" t="n">
        <v>-53348.92645</v>
      </c>
      <c r="AA37" s="0" t="n">
        <v>-53754.4423871086</v>
      </c>
      <c r="AB37" s="0" t="n">
        <v>87813.39003</v>
      </c>
      <c r="AC37" s="0" t="n">
        <v>34464.46358</v>
      </c>
      <c r="AD37" s="0" t="n">
        <v>-53348.92645</v>
      </c>
      <c r="AE37" s="0" t="n">
        <v>-53715.277778</v>
      </c>
      <c r="AF37" s="0" t="n">
        <v>-7806.67141695</v>
      </c>
      <c r="AG37" s="0" t="n">
        <v>138125</v>
      </c>
      <c r="AH37" s="0" t="n">
        <v>172589.46358</v>
      </c>
      <c r="AI37" s="0" t="n">
        <v>115595.650164</v>
      </c>
      <c r="AJ37" s="0" t="n">
        <v>115595.650164</v>
      </c>
      <c r="AK37" s="0" t="n">
        <v>0</v>
      </c>
      <c r="AL37" s="0" t="n">
        <v>366.351328000012</v>
      </c>
      <c r="AM37" s="0" t="s">
        <v>471</v>
      </c>
      <c r="AN37" s="0" t="s">
        <v>469</v>
      </c>
      <c r="AO37" s="0" t="n">
        <v>14</v>
      </c>
      <c r="AP37" s="0" t="n">
        <v>14</v>
      </c>
    </row>
    <row r="38" customFormat="false" ht="12.75" hidden="false" customHeight="false" outlineLevel="0" collapsed="false">
      <c r="A38" s="0" t="n">
        <v>45</v>
      </c>
      <c r="B38" s="0" t="n">
        <v>139</v>
      </c>
      <c r="C38" s="0" t="s">
        <v>2</v>
      </c>
      <c r="D38" s="0" t="s">
        <v>104</v>
      </c>
      <c r="E38" s="0" t="s">
        <v>393</v>
      </c>
      <c r="F38" s="0" t="s">
        <v>172</v>
      </c>
      <c r="G38" s="0" t="s">
        <v>96</v>
      </c>
      <c r="H38" s="0" t="s">
        <v>282</v>
      </c>
      <c r="I38" s="0" t="s">
        <v>153</v>
      </c>
      <c r="J38" s="0" t="s">
        <v>105</v>
      </c>
      <c r="K38" s="0" t="n">
        <v>36747</v>
      </c>
      <c r="L38" s="0" t="n">
        <v>37112</v>
      </c>
      <c r="M38" s="0" t="s">
        <v>155</v>
      </c>
      <c r="N38" s="0" t="n">
        <v>-10000000</v>
      </c>
      <c r="O38" s="0" t="n">
        <v>341.415875</v>
      </c>
      <c r="P38" s="0" t="n">
        <v>0.63</v>
      </c>
      <c r="Q38" s="0" t="n">
        <v>72.793789</v>
      </c>
      <c r="R38" s="0" t="n">
        <v>72.88193</v>
      </c>
      <c r="S38" s="0" t="n">
        <v>0.0881409999999931</v>
      </c>
      <c r="T38" s="0" t="n">
        <v>30.0927366383727</v>
      </c>
      <c r="U38" s="0" t="n">
        <v>-226.258714</v>
      </c>
      <c r="V38" s="0" t="n">
        <v>0</v>
      </c>
      <c r="W38" s="0" t="n">
        <v>-196.165977361627</v>
      </c>
      <c r="X38" s="0" t="n">
        <v>-5654.065438</v>
      </c>
      <c r="Y38" s="0" t="n">
        <v>-5824.503256</v>
      </c>
      <c r="Z38" s="0" t="n">
        <v>-170.437818</v>
      </c>
      <c r="AA38" s="0" t="n">
        <v>25.728159361627</v>
      </c>
      <c r="AB38" s="0" t="n">
        <v>-5654.065438</v>
      </c>
      <c r="AC38" s="0" t="n">
        <v>-5824.503256</v>
      </c>
      <c r="AD38" s="0" t="n">
        <v>-170.437818</v>
      </c>
      <c r="AF38" s="0" t="n">
        <v>3369.77468625</v>
      </c>
      <c r="AG38" s="0" t="n">
        <v>-32200</v>
      </c>
      <c r="AH38" s="0" t="n">
        <v>-38024.503256</v>
      </c>
      <c r="AI38" s="0" t="n">
        <v>-45362.157907</v>
      </c>
      <c r="AJ38" s="0" t="n">
        <v>-45362.157907</v>
      </c>
      <c r="AK38" s="0" t="n">
        <v>0</v>
      </c>
      <c r="AL38" s="0" t="n">
        <v>-170.437818</v>
      </c>
      <c r="AM38" s="0" t="s">
        <v>471</v>
      </c>
      <c r="AN38" s="0" t="s">
        <v>469</v>
      </c>
      <c r="AO38" s="0" t="n">
        <v>9</v>
      </c>
      <c r="AP38" s="0" t="n">
        <v>9</v>
      </c>
    </row>
    <row r="39" customFormat="false" ht="12.75" hidden="false" customHeight="false" outlineLevel="0" collapsed="false">
      <c r="A39" s="0" t="n">
        <v>46</v>
      </c>
      <c r="B39" s="0" t="n">
        <v>146</v>
      </c>
      <c r="C39" s="0" t="s">
        <v>2</v>
      </c>
      <c r="D39" s="0" t="s">
        <v>104</v>
      </c>
      <c r="E39" s="0" t="s">
        <v>333</v>
      </c>
      <c r="F39" s="0" t="s">
        <v>163</v>
      </c>
      <c r="G39" s="0" t="s">
        <v>191</v>
      </c>
      <c r="H39" s="0" t="s">
        <v>110</v>
      </c>
      <c r="I39" s="0" t="s">
        <v>180</v>
      </c>
      <c r="J39" s="0" t="s">
        <v>105</v>
      </c>
      <c r="K39" s="0" t="n">
        <v>36754</v>
      </c>
      <c r="L39" s="0" t="n">
        <v>38580</v>
      </c>
      <c r="M39" s="0" t="s">
        <v>155</v>
      </c>
      <c r="N39" s="0" t="n">
        <v>-10000000</v>
      </c>
      <c r="O39" s="0" t="n">
        <v>3734.502082</v>
      </c>
      <c r="P39" s="0" t="n">
        <v>0.33</v>
      </c>
      <c r="Q39" s="0" t="n">
        <v>50.604571</v>
      </c>
      <c r="R39" s="0" t="n">
        <v>52.496555</v>
      </c>
      <c r="S39" s="0" t="n">
        <v>1.891984</v>
      </c>
      <c r="T39" s="0" t="n">
        <v>7065.61818711069</v>
      </c>
      <c r="U39" s="0" t="n">
        <v>-181.427383</v>
      </c>
      <c r="V39" s="0" t="n">
        <v>0</v>
      </c>
      <c r="W39" s="0" t="n">
        <v>6884.19080411069</v>
      </c>
      <c r="X39" s="0" t="n">
        <v>64287.075837</v>
      </c>
      <c r="Y39" s="0" t="n">
        <v>71532.860062</v>
      </c>
      <c r="Z39" s="0" t="n">
        <v>7245.78422500001</v>
      </c>
      <c r="AA39" s="0" t="n">
        <v>361.59342088932</v>
      </c>
      <c r="AB39" s="0" t="n">
        <v>64287.075837</v>
      </c>
      <c r="AC39" s="0" t="n">
        <v>71532.860062</v>
      </c>
      <c r="AD39" s="0" t="n">
        <v>7245.78422500001</v>
      </c>
      <c r="AF39" s="0" t="n">
        <v>11057.860664802</v>
      </c>
      <c r="AG39" s="0" t="n">
        <v>-16866.666667</v>
      </c>
      <c r="AH39" s="0" t="n">
        <v>54666.193395</v>
      </c>
      <c r="AI39" s="0" t="n">
        <v>-67995.747384</v>
      </c>
      <c r="AJ39" s="0" t="n">
        <v>-67995.747384</v>
      </c>
      <c r="AK39" s="0" t="n">
        <v>0</v>
      </c>
      <c r="AL39" s="0" t="n">
        <v>7245.78422500001</v>
      </c>
      <c r="AM39" s="0" t="s">
        <v>475</v>
      </c>
      <c r="AN39" s="0" t="n">
        <v>4</v>
      </c>
      <c r="AO39" s="0" t="s">
        <v>469</v>
      </c>
      <c r="AP39" s="0" t="n">
        <v>4</v>
      </c>
    </row>
    <row r="40" customFormat="false" ht="12.75" hidden="false" customHeight="false" outlineLevel="0" collapsed="false">
      <c r="A40" s="0" t="n">
        <v>47</v>
      </c>
      <c r="B40" s="0" t="n">
        <v>141</v>
      </c>
      <c r="C40" s="0" t="s">
        <v>2</v>
      </c>
      <c r="D40" s="0" t="s">
        <v>104</v>
      </c>
      <c r="E40" s="0" t="s">
        <v>395</v>
      </c>
      <c r="F40" s="0" t="s">
        <v>116</v>
      </c>
      <c r="G40" s="0" t="s">
        <v>96</v>
      </c>
      <c r="H40" s="0" t="s">
        <v>152</v>
      </c>
      <c r="I40" s="0" t="s">
        <v>153</v>
      </c>
      <c r="J40" s="0" t="s">
        <v>212</v>
      </c>
      <c r="K40" s="0" t="n">
        <v>36759</v>
      </c>
      <c r="L40" s="0" t="n">
        <v>36979</v>
      </c>
      <c r="M40" s="0" t="s">
        <v>155</v>
      </c>
      <c r="N40" s="0" t="n">
        <v>0</v>
      </c>
      <c r="O40" s="0" t="n">
        <v>0</v>
      </c>
      <c r="P40" s="0" t="n">
        <v>0.67</v>
      </c>
      <c r="Q40" s="0" t="n">
        <v>0</v>
      </c>
      <c r="R40" s="0" t="n">
        <v>0</v>
      </c>
      <c r="S40" s="0" t="n">
        <v>0</v>
      </c>
      <c r="T40" s="0" t="n">
        <v>0</v>
      </c>
      <c r="U40" s="0" t="n">
        <v>0</v>
      </c>
      <c r="V40" s="0" t="n">
        <v>0</v>
      </c>
      <c r="W40" s="0" t="n">
        <v>0</v>
      </c>
      <c r="X40" s="0" t="n">
        <v>0</v>
      </c>
      <c r="Y40" s="0" t="n">
        <v>0</v>
      </c>
      <c r="Z40" s="0" t="n">
        <v>0</v>
      </c>
      <c r="AA40" s="0" t="n">
        <v>0</v>
      </c>
      <c r="AB40" s="0" t="n">
        <v>0</v>
      </c>
      <c r="AC40" s="0" t="n">
        <v>0</v>
      </c>
      <c r="AD40" s="0" t="n">
        <v>0</v>
      </c>
      <c r="AF40" s="0" t="n">
        <v>0</v>
      </c>
      <c r="AG40" s="0" t="n">
        <v>-61416.666667</v>
      </c>
      <c r="AH40" s="0" t="n">
        <v>-61416.666667</v>
      </c>
      <c r="AI40" s="0" t="n">
        <v>-28237.786786</v>
      </c>
      <c r="AJ40" s="0" t="n">
        <v>-28237.786786</v>
      </c>
      <c r="AK40" s="0" t="n">
        <v>0</v>
      </c>
      <c r="AL40" s="0" t="n">
        <v>0</v>
      </c>
      <c r="AM40" s="0" t="s">
        <v>471</v>
      </c>
      <c r="AN40" s="0" t="n">
        <v>8</v>
      </c>
      <c r="AO40" s="0" t="s">
        <v>469</v>
      </c>
      <c r="AP40" s="0" t="n">
        <v>8</v>
      </c>
    </row>
    <row r="41" customFormat="false" ht="12.75" hidden="false" customHeight="false" outlineLevel="0" collapsed="false">
      <c r="A41" s="0" t="n">
        <v>48</v>
      </c>
      <c r="B41" s="0" t="n">
        <v>142</v>
      </c>
      <c r="C41" s="0" t="s">
        <v>2</v>
      </c>
      <c r="D41" s="0" t="s">
        <v>104</v>
      </c>
      <c r="E41" s="0" t="s">
        <v>395</v>
      </c>
      <c r="F41" s="0" t="s">
        <v>116</v>
      </c>
      <c r="G41" s="0" t="s">
        <v>96</v>
      </c>
      <c r="H41" s="0" t="s">
        <v>152</v>
      </c>
      <c r="I41" s="0" t="s">
        <v>205</v>
      </c>
      <c r="J41" s="0" t="s">
        <v>212</v>
      </c>
      <c r="K41" s="0" t="n">
        <v>36759</v>
      </c>
      <c r="L41" s="0" t="n">
        <v>37124</v>
      </c>
      <c r="M41" s="0" t="s">
        <v>155</v>
      </c>
      <c r="N41" s="0" t="n">
        <v>10000000</v>
      </c>
      <c r="O41" s="0" t="n">
        <v>-372.64066</v>
      </c>
      <c r="P41" s="0" t="n">
        <v>0.93</v>
      </c>
      <c r="Q41" s="0" t="n">
        <v>80.233816</v>
      </c>
      <c r="R41" s="0" t="n">
        <v>80.262301</v>
      </c>
      <c r="S41" s="0" t="n">
        <v>0.0284849999999892</v>
      </c>
      <c r="T41" s="0" t="n">
        <v>-10.614669200096</v>
      </c>
      <c r="U41" s="0" t="n">
        <v>221.457377</v>
      </c>
      <c r="V41" s="0" t="n">
        <v>0</v>
      </c>
      <c r="W41" s="0" t="n">
        <v>210.842707799904</v>
      </c>
      <c r="X41" s="0" t="n">
        <v>15219.651031</v>
      </c>
      <c r="Y41" s="0" t="n">
        <v>15432.933017</v>
      </c>
      <c r="Z41" s="0" t="n">
        <v>213.281986</v>
      </c>
      <c r="AA41" s="0" t="n">
        <v>2.43927820009594</v>
      </c>
      <c r="AB41" s="0" t="n">
        <v>15219.651031</v>
      </c>
      <c r="AC41" s="0" t="n">
        <v>15432.933017</v>
      </c>
      <c r="AD41" s="0" t="n">
        <v>213.281986</v>
      </c>
      <c r="AF41" s="0" t="n">
        <v>-2697.17309708</v>
      </c>
      <c r="AG41" s="0" t="n">
        <v>47533.333333</v>
      </c>
      <c r="AH41" s="0" t="n">
        <v>62966.26635</v>
      </c>
      <c r="AI41" s="0" t="n">
        <v>23814.534424</v>
      </c>
      <c r="AJ41" s="0" t="n">
        <v>23814.534424</v>
      </c>
      <c r="AK41" s="0" t="n">
        <v>0</v>
      </c>
      <c r="AL41" s="0" t="n">
        <v>213.281986</v>
      </c>
      <c r="AM41" s="0" t="s">
        <v>471</v>
      </c>
      <c r="AN41" s="0" t="n">
        <v>8</v>
      </c>
      <c r="AO41" s="0" t="s">
        <v>469</v>
      </c>
      <c r="AP41" s="0" t="n">
        <v>8</v>
      </c>
    </row>
    <row r="42" customFormat="false" ht="12.75" hidden="false" customHeight="false" outlineLevel="0" collapsed="false">
      <c r="A42" s="0" t="n">
        <v>49</v>
      </c>
      <c r="B42" s="0" t="n">
        <v>147</v>
      </c>
      <c r="C42" s="0" t="s">
        <v>2</v>
      </c>
      <c r="D42" s="0" t="s">
        <v>104</v>
      </c>
      <c r="E42" s="0" t="s">
        <v>418</v>
      </c>
      <c r="F42" s="0" t="s">
        <v>95</v>
      </c>
      <c r="G42" s="0" t="s">
        <v>96</v>
      </c>
      <c r="H42" s="0" t="s">
        <v>168</v>
      </c>
      <c r="I42" s="0" t="s">
        <v>200</v>
      </c>
      <c r="J42" s="0" t="s">
        <v>170</v>
      </c>
      <c r="K42" s="0" t="n">
        <v>36759</v>
      </c>
      <c r="L42" s="0" t="n">
        <v>38585</v>
      </c>
      <c r="M42" s="0" t="s">
        <v>155</v>
      </c>
      <c r="N42" s="0" t="n">
        <v>5000000</v>
      </c>
      <c r="O42" s="0" t="n">
        <v>-1856.978221</v>
      </c>
      <c r="P42" s="0" t="n">
        <v>0.41</v>
      </c>
      <c r="Q42" s="0" t="n">
        <v>151.978693</v>
      </c>
      <c r="R42" s="0" t="n">
        <v>152.009237</v>
      </c>
      <c r="S42" s="0" t="n">
        <v>0.0305440000000203</v>
      </c>
      <c r="T42" s="0" t="n">
        <v>-56.7195427822618</v>
      </c>
      <c r="U42" s="0" t="n">
        <v>190.791858</v>
      </c>
      <c r="V42" s="0" t="n">
        <v>0</v>
      </c>
      <c r="W42" s="0" t="n">
        <v>134.072315217738</v>
      </c>
      <c r="X42" s="0" t="n">
        <v>-207054.414127</v>
      </c>
      <c r="Y42" s="0" t="n">
        <v>-207127.67036</v>
      </c>
      <c r="Z42" s="0" t="n">
        <v>-73.2562329999928</v>
      </c>
      <c r="AA42" s="0" t="n">
        <v>-207.328548217731</v>
      </c>
      <c r="AB42" s="0" t="n">
        <v>-207054.414127</v>
      </c>
      <c r="AC42" s="0" t="n">
        <v>-207127.67036</v>
      </c>
      <c r="AD42" s="0" t="n">
        <v>-73.2562329999928</v>
      </c>
      <c r="AF42" s="0" t="n">
        <v>-13746.2812809525</v>
      </c>
      <c r="AG42" s="0" t="n">
        <v>10477.777778</v>
      </c>
      <c r="AH42" s="0" t="n">
        <v>-196649.892582</v>
      </c>
      <c r="AI42" s="0" t="n">
        <v>-26873.51686</v>
      </c>
      <c r="AJ42" s="0" t="n">
        <v>-26873.51686</v>
      </c>
      <c r="AK42" s="0" t="n">
        <v>0</v>
      </c>
      <c r="AL42" s="0" t="n">
        <v>-73.2562329999928</v>
      </c>
      <c r="AM42" s="0" t="s">
        <v>475</v>
      </c>
      <c r="AN42" s="0" t="n">
        <v>7</v>
      </c>
      <c r="AO42" s="0" t="s">
        <v>469</v>
      </c>
      <c r="AP42" s="0" t="n">
        <v>7</v>
      </c>
    </row>
    <row r="43" customFormat="false" ht="12.75" hidden="false" customHeight="false" outlineLevel="0" collapsed="false">
      <c r="A43" s="0" t="n">
        <v>51</v>
      </c>
      <c r="B43" s="0" t="n">
        <v>126</v>
      </c>
      <c r="C43" s="0" t="s">
        <v>2</v>
      </c>
      <c r="D43" s="0" t="s">
        <v>173</v>
      </c>
      <c r="E43" s="0" t="s">
        <v>266</v>
      </c>
      <c r="F43" s="0" t="s">
        <v>116</v>
      </c>
      <c r="G43" s="0" t="s">
        <v>167</v>
      </c>
      <c r="H43" s="0" t="s">
        <v>168</v>
      </c>
      <c r="I43" s="0" t="s">
        <v>267</v>
      </c>
      <c r="J43" s="0" t="s">
        <v>170</v>
      </c>
      <c r="K43" s="0" t="n">
        <v>36762</v>
      </c>
      <c r="L43" s="0" t="n">
        <v>36910</v>
      </c>
      <c r="M43" s="0" t="s">
        <v>155</v>
      </c>
      <c r="N43" s="0" t="n">
        <v>0</v>
      </c>
      <c r="O43" s="0" t="n">
        <v>0</v>
      </c>
      <c r="P43" s="0" t="n">
        <v>0.375</v>
      </c>
      <c r="Q43" s="0" t="n">
        <v>0</v>
      </c>
      <c r="R43" s="0" t="n">
        <v>0</v>
      </c>
      <c r="S43" s="0" t="n">
        <v>0</v>
      </c>
      <c r="T43" s="0" t="n">
        <v>0</v>
      </c>
      <c r="U43" s="0" t="n">
        <v>0</v>
      </c>
      <c r="V43" s="0" t="n">
        <v>0</v>
      </c>
      <c r="W43" s="0" t="n">
        <v>0</v>
      </c>
      <c r="X43" s="0" t="n">
        <v>0</v>
      </c>
      <c r="Y43" s="0" t="n">
        <v>0</v>
      </c>
      <c r="Z43" s="0" t="n">
        <v>0</v>
      </c>
      <c r="AA43" s="0" t="n">
        <v>0</v>
      </c>
      <c r="AB43" s="0" t="n">
        <v>0</v>
      </c>
      <c r="AC43" s="0" t="n">
        <v>0</v>
      </c>
      <c r="AD43" s="0" t="n">
        <v>0</v>
      </c>
      <c r="AF43" s="0" t="n">
        <v>0</v>
      </c>
      <c r="AG43" s="0" t="n">
        <v>15416.666667</v>
      </c>
      <c r="AH43" s="0" t="n">
        <v>15416.666667</v>
      </c>
      <c r="AI43" s="0" t="n">
        <v>2916.330625</v>
      </c>
      <c r="AJ43" s="0" t="n">
        <v>2916.330625</v>
      </c>
      <c r="AK43" s="0" t="n">
        <v>0</v>
      </c>
      <c r="AL43" s="0" t="n">
        <v>0</v>
      </c>
      <c r="AM43" s="0" t="s">
        <v>471</v>
      </c>
      <c r="AN43" s="0" t="n">
        <v>8</v>
      </c>
      <c r="AO43" s="0" t="s">
        <v>469</v>
      </c>
      <c r="AP43" s="0" t="n">
        <v>8</v>
      </c>
    </row>
    <row r="44" customFormat="false" ht="12.75" hidden="false" customHeight="false" outlineLevel="0" collapsed="false">
      <c r="A44" s="0" t="n">
        <v>52</v>
      </c>
      <c r="B44" s="0" t="n">
        <v>127</v>
      </c>
      <c r="C44" s="0" t="s">
        <v>2</v>
      </c>
      <c r="D44" s="0" t="s">
        <v>176</v>
      </c>
      <c r="E44" s="0" t="s">
        <v>266</v>
      </c>
      <c r="F44" s="0" t="s">
        <v>116</v>
      </c>
      <c r="G44" s="0" t="s">
        <v>167</v>
      </c>
      <c r="H44" s="0" t="s">
        <v>168</v>
      </c>
      <c r="I44" s="0" t="s">
        <v>177</v>
      </c>
      <c r="J44" s="0" t="s">
        <v>170</v>
      </c>
      <c r="K44" s="0" t="n">
        <v>36762</v>
      </c>
      <c r="L44" s="0" t="n">
        <v>36910</v>
      </c>
      <c r="M44" s="0" t="s">
        <v>155</v>
      </c>
      <c r="N44" s="0" t="n">
        <v>0</v>
      </c>
      <c r="O44" s="0" t="n">
        <v>0</v>
      </c>
      <c r="P44" s="0" t="n">
        <v>0.375</v>
      </c>
      <c r="Q44" s="0" t="n">
        <v>0</v>
      </c>
      <c r="R44" s="0" t="n">
        <v>0</v>
      </c>
      <c r="S44" s="0" t="n">
        <v>0</v>
      </c>
      <c r="T44" s="0" t="n">
        <v>0</v>
      </c>
      <c r="U44" s="0" t="n">
        <v>0</v>
      </c>
      <c r="V44" s="0" t="n">
        <v>0</v>
      </c>
      <c r="W44" s="0" t="n">
        <v>0</v>
      </c>
      <c r="X44" s="0" t="n">
        <v>0</v>
      </c>
      <c r="Y44" s="0" t="n">
        <v>0</v>
      </c>
      <c r="Z44" s="0" t="n">
        <v>0</v>
      </c>
      <c r="AA44" s="0" t="n">
        <v>0</v>
      </c>
      <c r="AB44" s="0" t="n">
        <v>0</v>
      </c>
      <c r="AC44" s="0" t="n">
        <v>0</v>
      </c>
      <c r="AD44" s="0" t="n">
        <v>0</v>
      </c>
      <c r="AF44" s="0" t="n">
        <v>0</v>
      </c>
      <c r="AG44" s="0" t="n">
        <v>-15416.666667</v>
      </c>
      <c r="AH44" s="0" t="n">
        <v>-15416.666667</v>
      </c>
      <c r="AI44" s="0" t="n">
        <v>-2916.330625</v>
      </c>
      <c r="AJ44" s="0" t="n">
        <v>-2916.330625</v>
      </c>
      <c r="AK44" s="0" t="n">
        <v>0</v>
      </c>
      <c r="AL44" s="0" t="n">
        <v>0</v>
      </c>
      <c r="AM44" s="0" t="s">
        <v>471</v>
      </c>
      <c r="AN44" s="0" t="n">
        <v>8</v>
      </c>
      <c r="AO44" s="0" t="s">
        <v>469</v>
      </c>
      <c r="AP44" s="0" t="n">
        <v>8</v>
      </c>
    </row>
    <row r="45" customFormat="false" ht="12.75" hidden="false" customHeight="false" outlineLevel="0" collapsed="false">
      <c r="A45" s="0" t="n">
        <v>53</v>
      </c>
      <c r="B45" s="0" t="n">
        <v>128</v>
      </c>
      <c r="C45" s="0" t="s">
        <v>2</v>
      </c>
      <c r="D45" s="0" t="s">
        <v>178</v>
      </c>
      <c r="E45" s="0" t="s">
        <v>266</v>
      </c>
      <c r="F45" s="0" t="s">
        <v>116</v>
      </c>
      <c r="G45" s="0" t="s">
        <v>167</v>
      </c>
      <c r="H45" s="0" t="s">
        <v>168</v>
      </c>
      <c r="I45" s="0" t="s">
        <v>179</v>
      </c>
      <c r="J45" s="0" t="s">
        <v>170</v>
      </c>
      <c r="K45" s="0" t="n">
        <v>36762</v>
      </c>
      <c r="L45" s="0" t="n">
        <v>36910</v>
      </c>
      <c r="M45" s="0" t="s">
        <v>155</v>
      </c>
      <c r="N45" s="0" t="n">
        <v>0</v>
      </c>
      <c r="O45" s="0" t="n">
        <v>0</v>
      </c>
      <c r="P45" s="0" t="n">
        <v>0.375</v>
      </c>
      <c r="Q45" s="0" t="n">
        <v>0</v>
      </c>
      <c r="R45" s="0" t="n">
        <v>0</v>
      </c>
      <c r="S45" s="0" t="n">
        <v>0</v>
      </c>
      <c r="T45" s="0" t="n">
        <v>0</v>
      </c>
      <c r="U45" s="0" t="n">
        <v>0</v>
      </c>
      <c r="V45" s="0" t="n">
        <v>0</v>
      </c>
      <c r="W45" s="0" t="n">
        <v>0</v>
      </c>
      <c r="X45" s="0" t="n">
        <v>0</v>
      </c>
      <c r="Y45" s="0" t="n">
        <v>0</v>
      </c>
      <c r="Z45" s="0" t="n">
        <v>0</v>
      </c>
      <c r="AA45" s="0" t="n">
        <v>0</v>
      </c>
      <c r="AB45" s="0" t="n">
        <v>0</v>
      </c>
      <c r="AC45" s="0" t="n">
        <v>0</v>
      </c>
      <c r="AD45" s="0" t="n">
        <v>0</v>
      </c>
      <c r="AF45" s="0" t="n">
        <v>0</v>
      </c>
      <c r="AG45" s="0" t="n">
        <v>15416.666667</v>
      </c>
      <c r="AH45" s="0" t="n">
        <v>15416.666667</v>
      </c>
      <c r="AI45" s="0" t="n">
        <v>2916.330625</v>
      </c>
      <c r="AJ45" s="0" t="n">
        <v>2916.330625</v>
      </c>
      <c r="AK45" s="0" t="n">
        <v>0</v>
      </c>
      <c r="AL45" s="0" t="n">
        <v>0</v>
      </c>
      <c r="AM45" s="0" t="s">
        <v>471</v>
      </c>
      <c r="AN45" s="0" t="n">
        <v>8</v>
      </c>
      <c r="AO45" s="0" t="s">
        <v>469</v>
      </c>
      <c r="AP45" s="0" t="n">
        <v>8</v>
      </c>
    </row>
    <row r="46" customFormat="false" ht="12.75" hidden="false" customHeight="false" outlineLevel="0" collapsed="false">
      <c r="A46" s="0" t="n">
        <v>55</v>
      </c>
      <c r="B46" s="0" t="n">
        <v>150</v>
      </c>
      <c r="C46" s="0" t="s">
        <v>2</v>
      </c>
      <c r="D46" s="0" t="s">
        <v>104</v>
      </c>
      <c r="E46" s="0" t="s">
        <v>114</v>
      </c>
      <c r="F46" s="0" t="s">
        <v>102</v>
      </c>
      <c r="G46" s="0" t="s">
        <v>96</v>
      </c>
      <c r="H46" s="0" t="s">
        <v>110</v>
      </c>
      <c r="I46" s="0" t="s">
        <v>181</v>
      </c>
      <c r="J46" s="0" t="s">
        <v>105</v>
      </c>
      <c r="K46" s="0" t="n">
        <v>36767</v>
      </c>
      <c r="L46" s="0" t="n">
        <v>38593</v>
      </c>
      <c r="M46" s="0" t="s">
        <v>155</v>
      </c>
      <c r="N46" s="0" t="n">
        <v>-10000000</v>
      </c>
      <c r="O46" s="0" t="n">
        <v>3736.719239</v>
      </c>
      <c r="P46" s="0" t="n">
        <v>0.46</v>
      </c>
      <c r="Q46" s="0" t="n">
        <v>151.243916</v>
      </c>
      <c r="R46" s="0" t="n">
        <v>148.414418</v>
      </c>
      <c r="S46" s="0" t="n">
        <v>-2.829498</v>
      </c>
      <c r="T46" s="0" t="n">
        <v>-10573.039613312</v>
      </c>
      <c r="U46" s="0" t="n">
        <v>-433.886537</v>
      </c>
      <c r="V46" s="0" t="n">
        <v>0</v>
      </c>
      <c r="W46" s="0" t="n">
        <v>-11006.926150312</v>
      </c>
      <c r="X46" s="0" t="n">
        <v>395340.930354</v>
      </c>
      <c r="Y46" s="0" t="n">
        <v>384928.817708</v>
      </c>
      <c r="Z46" s="0" t="n">
        <v>-10412.112646</v>
      </c>
      <c r="AA46" s="0" t="n">
        <v>594.813504312031</v>
      </c>
      <c r="AB46" s="0" t="n">
        <v>395340.930354</v>
      </c>
      <c r="AC46" s="0" t="n">
        <v>384928.817708</v>
      </c>
      <c r="AD46" s="0" t="n">
        <v>-10412.112646</v>
      </c>
      <c r="AF46" s="0" t="n">
        <v>21514.1610185425</v>
      </c>
      <c r="AG46" s="0" t="n">
        <v>-23383.333333</v>
      </c>
      <c r="AH46" s="0" t="n">
        <v>361545.484375</v>
      </c>
      <c r="AI46" s="0" t="n">
        <v>36184.760995</v>
      </c>
      <c r="AJ46" s="0" t="n">
        <v>36184.760995</v>
      </c>
      <c r="AK46" s="0" t="n">
        <v>0</v>
      </c>
      <c r="AL46" s="0" t="n">
        <v>-10412.112646</v>
      </c>
      <c r="AM46" s="0" t="s">
        <v>475</v>
      </c>
      <c r="AN46" s="0" t="n">
        <v>6</v>
      </c>
      <c r="AO46" s="0" t="s">
        <v>469</v>
      </c>
      <c r="AP46" s="0" t="n">
        <v>6</v>
      </c>
    </row>
    <row r="47" customFormat="false" ht="12.75" hidden="false" customHeight="false" outlineLevel="0" collapsed="false">
      <c r="A47" s="0" t="n">
        <v>57</v>
      </c>
      <c r="B47" s="0" t="n">
        <v>144</v>
      </c>
      <c r="C47" s="0" t="s">
        <v>3</v>
      </c>
      <c r="D47" s="0" t="s">
        <v>192</v>
      </c>
      <c r="E47" s="0" t="s">
        <v>280</v>
      </c>
      <c r="F47" s="0" t="s">
        <v>197</v>
      </c>
      <c r="G47" s="0" t="s">
        <v>96</v>
      </c>
      <c r="H47" s="0" t="s">
        <v>168</v>
      </c>
      <c r="I47" s="0" t="s">
        <v>267</v>
      </c>
      <c r="J47" s="0" t="s">
        <v>203</v>
      </c>
      <c r="K47" s="0" t="n">
        <v>36746</v>
      </c>
      <c r="L47" s="0" t="n">
        <v>37164</v>
      </c>
      <c r="M47" s="0" t="s">
        <v>155</v>
      </c>
      <c r="N47" s="0" t="n">
        <v>10000000</v>
      </c>
      <c r="O47" s="0" t="n">
        <v>-474.569691</v>
      </c>
      <c r="P47" s="0" t="n">
        <v>2.125</v>
      </c>
      <c r="Q47" s="0" t="n">
        <v>146.418156</v>
      </c>
      <c r="R47" s="0" t="n">
        <v>146.539899</v>
      </c>
      <c r="S47" s="0" t="n">
        <v>0.121742999999981</v>
      </c>
      <c r="T47" s="0" t="n">
        <v>-57.7755378914039</v>
      </c>
      <c r="U47" s="0" t="n">
        <v>463.291475</v>
      </c>
      <c r="V47" s="0" t="n">
        <v>-53715.277778</v>
      </c>
      <c r="W47" s="0" t="n">
        <v>405.515937108596</v>
      </c>
      <c r="X47" s="0" t="n">
        <v>87813.39003</v>
      </c>
      <c r="Y47" s="0" t="n">
        <v>34464.46358</v>
      </c>
      <c r="Z47" s="0" t="n">
        <v>-53348.92645</v>
      </c>
      <c r="AA47" s="0" t="n">
        <v>-53754.4423871086</v>
      </c>
      <c r="AB47" s="0" t="n">
        <v>87813.39003</v>
      </c>
      <c r="AC47" s="0" t="n">
        <v>34464.46358</v>
      </c>
      <c r="AD47" s="0" t="n">
        <v>-53348.92645</v>
      </c>
      <c r="AE47" s="0" t="n">
        <v>-53715.277778</v>
      </c>
      <c r="AF47" s="0" t="n">
        <v>-7806.67141695</v>
      </c>
      <c r="AG47" s="0" t="n">
        <v>138125</v>
      </c>
      <c r="AH47" s="0" t="n">
        <v>172589.46358</v>
      </c>
      <c r="AI47" s="0" t="n">
        <v>115595.650164</v>
      </c>
      <c r="AJ47" s="0" t="n">
        <v>115595.650164</v>
      </c>
      <c r="AK47" s="0" t="n">
        <v>0</v>
      </c>
      <c r="AL47" s="0" t="n">
        <v>366.351328000012</v>
      </c>
      <c r="AM47" s="0" t="s">
        <v>471</v>
      </c>
      <c r="AN47" s="0" t="s">
        <v>469</v>
      </c>
      <c r="AO47" s="0" t="n">
        <v>14</v>
      </c>
      <c r="AP47" s="0" t="n">
        <v>14</v>
      </c>
    </row>
    <row r="48" customFormat="false" ht="12.75" hidden="false" customHeight="false" outlineLevel="0" collapsed="false">
      <c r="A48" s="0" t="n">
        <v>59</v>
      </c>
      <c r="B48" s="0" t="n">
        <v>152</v>
      </c>
      <c r="C48" s="0" t="s">
        <v>2</v>
      </c>
      <c r="D48" s="0" t="s">
        <v>104</v>
      </c>
      <c r="E48" s="0" t="s">
        <v>235</v>
      </c>
      <c r="F48" s="0" t="s">
        <v>116</v>
      </c>
      <c r="G48" s="0" t="s">
        <v>191</v>
      </c>
      <c r="H48" s="0" t="s">
        <v>110</v>
      </c>
      <c r="I48" s="0" t="s">
        <v>182</v>
      </c>
      <c r="J48" s="0" t="s">
        <v>212</v>
      </c>
      <c r="K48" s="0" t="n">
        <v>36782</v>
      </c>
      <c r="L48" s="0" t="n">
        <v>38608</v>
      </c>
      <c r="M48" s="0" t="s">
        <v>155</v>
      </c>
      <c r="N48" s="0" t="n">
        <v>-10000000</v>
      </c>
      <c r="O48" s="0" t="n">
        <v>3806.147961</v>
      </c>
      <c r="P48" s="0" t="n">
        <v>0.45</v>
      </c>
      <c r="Q48" s="0" t="n">
        <v>43.247221</v>
      </c>
      <c r="R48" s="0" t="n">
        <v>43.261796</v>
      </c>
      <c r="S48" s="0" t="n">
        <v>0.0145749999999936</v>
      </c>
      <c r="T48" s="0" t="n">
        <v>55.4746065315505</v>
      </c>
      <c r="U48" s="0" t="n">
        <v>-188.055595</v>
      </c>
      <c r="V48" s="0" t="n">
        <v>0</v>
      </c>
      <c r="W48" s="0" t="n">
        <v>-132.58098846845</v>
      </c>
      <c r="X48" s="0" t="n">
        <v>-9440.380249</v>
      </c>
      <c r="Y48" s="0" t="n">
        <v>-9510.071101</v>
      </c>
      <c r="Z48" s="0" t="n">
        <v>-69.6908519999997</v>
      </c>
      <c r="AA48" s="0" t="n">
        <v>62.8901364684498</v>
      </c>
      <c r="AB48" s="0" t="n">
        <v>-9440.380249</v>
      </c>
      <c r="AC48" s="0" t="n">
        <v>-9510.071101</v>
      </c>
      <c r="AD48" s="0" t="n">
        <v>-69.6908519999997</v>
      </c>
      <c r="AF48" s="0" t="n">
        <v>27548.898941718</v>
      </c>
      <c r="AG48" s="0" t="n">
        <v>-22625</v>
      </c>
      <c r="AH48" s="0" t="n">
        <v>-32135.071101</v>
      </c>
      <c r="AI48" s="0" t="n">
        <v>-43738.064993</v>
      </c>
      <c r="AJ48" s="0" t="n">
        <v>-43738.064993</v>
      </c>
      <c r="AK48" s="0" t="n">
        <v>0</v>
      </c>
      <c r="AL48" s="0" t="n">
        <v>-69.6908519999997</v>
      </c>
      <c r="AM48" s="0" t="s">
        <v>475</v>
      </c>
      <c r="AN48" s="0" t="n">
        <v>8</v>
      </c>
      <c r="AO48" s="0" t="s">
        <v>469</v>
      </c>
      <c r="AP48" s="0" t="n">
        <v>8</v>
      </c>
    </row>
    <row r="49" customFormat="false" ht="12.75" hidden="false" customHeight="false" outlineLevel="0" collapsed="false">
      <c r="A49" s="0" t="n">
        <v>114</v>
      </c>
      <c r="B49" s="0" t="n">
        <v>120</v>
      </c>
      <c r="C49" s="0" t="s">
        <v>264</v>
      </c>
      <c r="D49" s="0" t="s">
        <v>265</v>
      </c>
      <c r="E49" s="0" t="s">
        <v>401</v>
      </c>
      <c r="F49" s="0" t="s">
        <v>95</v>
      </c>
      <c r="G49" s="0" t="s">
        <v>188</v>
      </c>
      <c r="H49" s="0" t="s">
        <v>168</v>
      </c>
      <c r="I49" s="0" t="s">
        <v>177</v>
      </c>
      <c r="J49" s="0" t="s">
        <v>203</v>
      </c>
      <c r="K49" s="0" t="n">
        <v>36683</v>
      </c>
      <c r="L49" s="0" t="n">
        <v>37765</v>
      </c>
      <c r="M49" s="0" t="s">
        <v>155</v>
      </c>
      <c r="N49" s="0" t="n">
        <v>-4000000</v>
      </c>
      <c r="O49" s="0" t="n">
        <v>781.19669</v>
      </c>
      <c r="P49" s="0" t="n">
        <v>0.75</v>
      </c>
      <c r="Q49" s="0" t="n">
        <v>70.098769</v>
      </c>
      <c r="R49" s="0" t="n">
        <v>70.104756</v>
      </c>
      <c r="S49" s="0" t="n">
        <v>0.00598699999999042</v>
      </c>
      <c r="T49" s="0" t="n">
        <v>4.67702458302251</v>
      </c>
      <c r="U49" s="0" t="n">
        <v>-83.826464</v>
      </c>
      <c r="V49" s="0" t="n">
        <v>0</v>
      </c>
      <c r="W49" s="0" t="n">
        <v>-79.1494394169775</v>
      </c>
      <c r="X49" s="0" t="n">
        <v>-6885.881802</v>
      </c>
      <c r="Y49" s="0" t="n">
        <v>-6961.602976</v>
      </c>
      <c r="Z49" s="0" t="n">
        <v>-75.7211740000003</v>
      </c>
      <c r="AA49" s="0" t="n">
        <v>3.42826541697724</v>
      </c>
      <c r="AB49" s="0" t="n">
        <v>-6885.881802</v>
      </c>
      <c r="AC49" s="0" t="n">
        <v>-6961.602976</v>
      </c>
      <c r="AD49" s="0" t="n">
        <v>-75.7211740000003</v>
      </c>
      <c r="AF49" s="0" t="n">
        <v>5782.808497725</v>
      </c>
      <c r="AG49" s="0" t="n">
        <v>-22083.333333</v>
      </c>
      <c r="AH49" s="0" t="n">
        <v>-29044.936309</v>
      </c>
      <c r="AI49" s="0" t="n">
        <v>-15257.654337</v>
      </c>
      <c r="AJ49" s="0" t="n">
        <v>-15257.654337</v>
      </c>
      <c r="AK49" s="0" t="n">
        <v>0</v>
      </c>
      <c r="AL49" s="0" t="n">
        <v>-75.7211740000003</v>
      </c>
      <c r="AM49" s="0" t="s">
        <v>473</v>
      </c>
      <c r="AN49" s="0" t="n">
        <v>7</v>
      </c>
      <c r="AO49" s="0" t="s">
        <v>469</v>
      </c>
      <c r="AP49" s="0" t="n">
        <v>7</v>
      </c>
    </row>
    <row r="50" customFormat="false" ht="12.75" hidden="false" customHeight="false" outlineLevel="0" collapsed="false">
      <c r="A50" s="0" t="n">
        <v>122</v>
      </c>
      <c r="B50" s="0" t="n">
        <v>132</v>
      </c>
      <c r="C50" s="0" t="s">
        <v>264</v>
      </c>
      <c r="D50" s="0" t="s">
        <v>265</v>
      </c>
      <c r="E50" s="0" t="s">
        <v>263</v>
      </c>
      <c r="F50" s="0" t="s">
        <v>102</v>
      </c>
      <c r="G50" s="0" t="s">
        <v>188</v>
      </c>
      <c r="H50" s="0" t="s">
        <v>168</v>
      </c>
      <c r="I50" s="0" t="s">
        <v>177</v>
      </c>
      <c r="J50" s="0" t="s">
        <v>105</v>
      </c>
      <c r="K50" s="0" t="n">
        <v>36699</v>
      </c>
      <c r="L50" s="0" t="n">
        <v>38509</v>
      </c>
      <c r="M50" s="0" t="s">
        <v>155</v>
      </c>
      <c r="N50" s="0" t="n">
        <v>-4000000</v>
      </c>
      <c r="O50" s="0" t="n">
        <v>1453.575579</v>
      </c>
      <c r="P50" s="0" t="n">
        <v>0.85</v>
      </c>
      <c r="Q50" s="0" t="n">
        <v>71.348761</v>
      </c>
      <c r="R50" s="0" t="n">
        <v>71.356305</v>
      </c>
      <c r="S50" s="0" t="n">
        <v>0.00754400000000999</v>
      </c>
      <c r="T50" s="0" t="n">
        <v>10.9657741679905</v>
      </c>
      <c r="U50" s="0" t="n">
        <v>-95.530357</v>
      </c>
      <c r="V50" s="0" t="n">
        <v>0</v>
      </c>
      <c r="W50" s="0" t="n">
        <v>-84.5645828320095</v>
      </c>
      <c r="X50" s="0" t="n">
        <v>-22808.223862</v>
      </c>
      <c r="Y50" s="0" t="n">
        <v>-22897.44803</v>
      </c>
      <c r="Z50" s="0" t="n">
        <v>-89.2241680000007</v>
      </c>
      <c r="AA50" s="0" t="n">
        <v>-4.65958516799117</v>
      </c>
      <c r="AB50" s="0" t="n">
        <v>-22808.223862</v>
      </c>
      <c r="AC50" s="0" t="n">
        <v>-22897.44803</v>
      </c>
      <c r="AD50" s="0" t="n">
        <v>-89.2241680000007</v>
      </c>
      <c r="AF50" s="0" t="n">
        <v>8368.9613960925</v>
      </c>
      <c r="AG50" s="0" t="n">
        <v>-24272.222222</v>
      </c>
      <c r="AH50" s="0" t="n">
        <v>-47169.670252</v>
      </c>
      <c r="AI50" s="0" t="n">
        <v>-30927.72995</v>
      </c>
      <c r="AJ50" s="0" t="n">
        <v>-30927.72995</v>
      </c>
      <c r="AK50" s="0" t="n">
        <v>0</v>
      </c>
      <c r="AL50" s="0" t="n">
        <v>-89.2241680000007</v>
      </c>
      <c r="AM50" s="0" t="s">
        <v>475</v>
      </c>
      <c r="AN50" s="0" t="n">
        <v>6</v>
      </c>
      <c r="AO50" s="0" t="s">
        <v>469</v>
      </c>
      <c r="AP50" s="0" t="n">
        <v>6</v>
      </c>
    </row>
    <row r="51" customFormat="false" ht="12.75" hidden="false" customHeight="false" outlineLevel="0" collapsed="false">
      <c r="A51" s="0" t="n">
        <v>125</v>
      </c>
      <c r="B51" s="0" t="n">
        <v>122</v>
      </c>
      <c r="C51" s="0" t="s">
        <v>264</v>
      </c>
      <c r="D51" s="0" t="s">
        <v>265</v>
      </c>
      <c r="E51" s="0" t="s">
        <v>340</v>
      </c>
      <c r="F51" s="0" t="s">
        <v>95</v>
      </c>
      <c r="G51" s="0" t="s">
        <v>188</v>
      </c>
      <c r="H51" s="0" t="s">
        <v>168</v>
      </c>
      <c r="I51" s="0" t="s">
        <v>177</v>
      </c>
      <c r="J51" s="0" t="s">
        <v>203</v>
      </c>
      <c r="K51" s="0" t="n">
        <v>36706</v>
      </c>
      <c r="L51" s="0" t="n">
        <v>37792</v>
      </c>
      <c r="M51" s="0" t="s">
        <v>155</v>
      </c>
      <c r="N51" s="0" t="n">
        <v>-4000000</v>
      </c>
      <c r="O51" s="0" t="n">
        <v>808.080953</v>
      </c>
      <c r="P51" s="0" t="n">
        <v>0.85</v>
      </c>
      <c r="Q51" s="0" t="n">
        <v>69.946565</v>
      </c>
      <c r="R51" s="0" t="n">
        <v>69.960156</v>
      </c>
      <c r="S51" s="0" t="n">
        <v>0.013590999999991</v>
      </c>
      <c r="T51" s="0" t="n">
        <v>10.9826282322157</v>
      </c>
      <c r="U51" s="0" t="n">
        <v>-87.756538</v>
      </c>
      <c r="V51" s="0" t="n">
        <v>0</v>
      </c>
      <c r="W51" s="0" t="n">
        <v>-76.7739097677843</v>
      </c>
      <c r="X51" s="0" t="n">
        <v>-13821.99939</v>
      </c>
      <c r="Y51" s="0" t="n">
        <v>-13897.05269</v>
      </c>
      <c r="Z51" s="0" t="n">
        <v>-75.0532999999996</v>
      </c>
      <c r="AA51" s="0" t="n">
        <v>1.72060976778468</v>
      </c>
      <c r="AB51" s="0" t="n">
        <v>-13821.99939</v>
      </c>
      <c r="AC51" s="0" t="n">
        <v>-13897.05269</v>
      </c>
      <c r="AD51" s="0" t="n">
        <v>-75.0532999999996</v>
      </c>
      <c r="AF51" s="0" t="n">
        <v>5981.8192545825</v>
      </c>
      <c r="AG51" s="0" t="n">
        <v>-24933.333333</v>
      </c>
      <c r="AH51" s="0" t="n">
        <v>-38830.386023</v>
      </c>
      <c r="AI51" s="0" t="n">
        <v>-63941.208939</v>
      </c>
      <c r="AJ51" s="0" t="n">
        <v>-63941.208939</v>
      </c>
      <c r="AK51" s="0" t="n">
        <v>0</v>
      </c>
      <c r="AL51" s="0" t="n">
        <v>-75.0532999999996</v>
      </c>
      <c r="AM51" s="0" t="s">
        <v>473</v>
      </c>
      <c r="AN51" s="0" t="n">
        <v>7</v>
      </c>
      <c r="AO51" s="0" t="s">
        <v>469</v>
      </c>
      <c r="AP51" s="0" t="n">
        <v>7</v>
      </c>
    </row>
    <row r="52" customFormat="false" ht="12.75" hidden="false" customHeight="false" outlineLevel="0" collapsed="false">
      <c r="A52" s="0" t="n">
        <v>144</v>
      </c>
      <c r="B52" s="0" t="n">
        <v>145</v>
      </c>
      <c r="C52" s="0" t="s">
        <v>3</v>
      </c>
      <c r="D52" s="0" t="s">
        <v>222</v>
      </c>
      <c r="E52" s="0" t="s">
        <v>280</v>
      </c>
      <c r="F52" s="0" t="s">
        <v>197</v>
      </c>
      <c r="G52" s="0" t="s">
        <v>96</v>
      </c>
      <c r="H52" s="0" t="s">
        <v>168</v>
      </c>
      <c r="I52" s="0" t="s">
        <v>177</v>
      </c>
      <c r="J52" s="0" t="s">
        <v>203</v>
      </c>
      <c r="K52" s="0" t="n">
        <v>36746</v>
      </c>
      <c r="L52" s="0" t="n">
        <v>37164</v>
      </c>
      <c r="M52" s="0" t="s">
        <v>155</v>
      </c>
      <c r="N52" s="0" t="n">
        <v>-10000000</v>
      </c>
      <c r="O52" s="0" t="n">
        <v>474.569691</v>
      </c>
      <c r="P52" s="0" t="n">
        <v>2.125</v>
      </c>
      <c r="Q52" s="0" t="n">
        <v>146.418156</v>
      </c>
      <c r="R52" s="0" t="n">
        <v>146.539899</v>
      </c>
      <c r="S52" s="0" t="n">
        <v>0.121742999999981</v>
      </c>
      <c r="T52" s="0" t="n">
        <v>57.7755378914039</v>
      </c>
      <c r="U52" s="0" t="n">
        <v>-463.291475</v>
      </c>
      <c r="V52" s="0" t="n">
        <v>53715.277778</v>
      </c>
      <c r="W52" s="0" t="n">
        <v>-405.515937108596</v>
      </c>
      <c r="X52" s="0" t="n">
        <v>-87813.39003</v>
      </c>
      <c r="Y52" s="0" t="n">
        <v>-34464.46358</v>
      </c>
      <c r="Z52" s="0" t="n">
        <v>53348.92645</v>
      </c>
      <c r="AA52" s="0" t="n">
        <v>53754.4423871086</v>
      </c>
      <c r="AB52" s="0" t="n">
        <v>-87813.39003</v>
      </c>
      <c r="AC52" s="0" t="n">
        <v>-34464.46358</v>
      </c>
      <c r="AD52" s="0" t="n">
        <v>53348.92645</v>
      </c>
      <c r="AE52" s="0" t="n">
        <v>53715.277778</v>
      </c>
      <c r="AF52" s="0" t="n">
        <v>7806.67141695</v>
      </c>
      <c r="AG52" s="0" t="n">
        <v>-138125</v>
      </c>
      <c r="AH52" s="0" t="n">
        <v>-172589.46358</v>
      </c>
      <c r="AI52" s="0" t="n">
        <v>-115595.650164</v>
      </c>
      <c r="AJ52" s="0" t="n">
        <v>-115595.650164</v>
      </c>
      <c r="AK52" s="0" t="n">
        <v>0</v>
      </c>
      <c r="AL52" s="0" t="n">
        <v>-366.351328000012</v>
      </c>
      <c r="AM52" s="0" t="s">
        <v>471</v>
      </c>
      <c r="AN52" s="0" t="s">
        <v>469</v>
      </c>
      <c r="AO52" s="0" t="n">
        <v>14</v>
      </c>
      <c r="AP52" s="0" t="n">
        <v>14</v>
      </c>
    </row>
    <row r="53" customFormat="false" ht="12.75" hidden="false" customHeight="false" outlineLevel="0" collapsed="false">
      <c r="A53" s="0" t="n">
        <v>145</v>
      </c>
      <c r="B53" s="0" t="n">
        <v>203</v>
      </c>
      <c r="C53" s="0" t="s">
        <v>2</v>
      </c>
      <c r="D53" s="0" t="s">
        <v>104</v>
      </c>
      <c r="E53" s="0" t="s">
        <v>354</v>
      </c>
      <c r="F53" s="0" t="s">
        <v>102</v>
      </c>
      <c r="G53" s="0" t="s">
        <v>160</v>
      </c>
      <c r="H53" s="0" t="s">
        <v>282</v>
      </c>
      <c r="I53" s="0" t="s">
        <v>175</v>
      </c>
      <c r="J53" s="0" t="s">
        <v>212</v>
      </c>
      <c r="K53" s="0" t="n">
        <v>36801</v>
      </c>
      <c r="L53" s="0" t="n">
        <v>37166</v>
      </c>
      <c r="M53" s="0" t="s">
        <v>155</v>
      </c>
      <c r="N53" s="0" t="n">
        <v>5000000</v>
      </c>
      <c r="O53" s="0" t="n">
        <v>-239.508953</v>
      </c>
      <c r="P53" s="0" t="n">
        <v>1</v>
      </c>
      <c r="Q53" s="0" t="n">
        <v>109.17317</v>
      </c>
      <c r="R53" s="0" t="n">
        <v>109.240392</v>
      </c>
      <c r="S53" s="0" t="n">
        <v>0.067222000000001</v>
      </c>
      <c r="T53" s="0" t="n">
        <v>-16.1002708385662</v>
      </c>
      <c r="U53" s="0" t="n">
        <v>163.52905</v>
      </c>
      <c r="V53" s="0" t="n">
        <v>0</v>
      </c>
      <c r="W53" s="0" t="n">
        <v>147.428779161434</v>
      </c>
      <c r="X53" s="0" t="n">
        <v>10219.511307</v>
      </c>
      <c r="Y53" s="0" t="n">
        <v>10356.318818</v>
      </c>
      <c r="Z53" s="0" t="n">
        <v>136.807510999999</v>
      </c>
      <c r="AA53" s="0" t="n">
        <v>-10.6212681614347</v>
      </c>
      <c r="AB53" s="0" t="n">
        <v>10219.511307</v>
      </c>
      <c r="AC53" s="0" t="n">
        <v>10356.318818</v>
      </c>
      <c r="AD53" s="0" t="n">
        <v>136.807510999999</v>
      </c>
      <c r="AF53" s="0" t="n">
        <v>-1378.9727968975</v>
      </c>
      <c r="AG53" s="0" t="n">
        <v>12777.777778</v>
      </c>
      <c r="AH53" s="0" t="n">
        <v>23134.096596</v>
      </c>
      <c r="AI53" s="0" t="n">
        <v>10976.591983</v>
      </c>
      <c r="AJ53" s="0" t="n">
        <v>10976.591983</v>
      </c>
      <c r="AK53" s="0" t="n">
        <v>0</v>
      </c>
      <c r="AL53" s="0" t="n">
        <v>136.807510999999</v>
      </c>
      <c r="AM53" s="0" t="s">
        <v>472</v>
      </c>
      <c r="AN53" s="0" t="n">
        <v>6</v>
      </c>
      <c r="AO53" s="0" t="s">
        <v>469</v>
      </c>
      <c r="AP53" s="0" t="n">
        <v>6</v>
      </c>
    </row>
    <row r="54" customFormat="false" ht="12.75" hidden="false" customHeight="false" outlineLevel="0" collapsed="false">
      <c r="A54" s="0" t="n">
        <v>146</v>
      </c>
      <c r="B54" s="0" t="n">
        <v>204</v>
      </c>
      <c r="C54" s="0" t="s">
        <v>2</v>
      </c>
      <c r="D54" s="0" t="s">
        <v>104</v>
      </c>
      <c r="E54" s="0" t="s">
        <v>396</v>
      </c>
      <c r="F54" s="0" t="s">
        <v>260</v>
      </c>
      <c r="G54" s="0" t="s">
        <v>96</v>
      </c>
      <c r="H54" s="0" t="s">
        <v>103</v>
      </c>
      <c r="I54" s="0" t="s">
        <v>181</v>
      </c>
      <c r="J54" s="0" t="s">
        <v>105</v>
      </c>
      <c r="K54" s="0" t="n">
        <v>36790</v>
      </c>
      <c r="L54" s="0" t="n">
        <v>38616</v>
      </c>
      <c r="M54" s="0" t="s">
        <v>100</v>
      </c>
      <c r="N54" s="0" t="n">
        <v>-10000000</v>
      </c>
      <c r="O54" s="0" t="n">
        <v>3890.717003</v>
      </c>
      <c r="P54" s="0" t="n">
        <v>0.39</v>
      </c>
      <c r="Q54" s="0" t="n">
        <v>71.099315</v>
      </c>
      <c r="R54" s="0" t="n">
        <v>71.113519</v>
      </c>
      <c r="S54" s="0" t="n">
        <v>0.0142039999999923</v>
      </c>
      <c r="T54" s="0" t="n">
        <v>55.2637443105822</v>
      </c>
      <c r="U54" s="0" t="n">
        <v>-229.553379</v>
      </c>
      <c r="V54" s="0" t="n">
        <v>0</v>
      </c>
      <c r="W54" s="0" t="n">
        <v>-174.289634689418</v>
      </c>
      <c r="X54" s="0" t="n">
        <v>127173.828536</v>
      </c>
      <c r="Y54" s="0" t="n">
        <v>127047.879165</v>
      </c>
      <c r="Z54" s="0" t="n">
        <v>-125.949370999995</v>
      </c>
      <c r="AA54" s="0" t="n">
        <v>48.3402636894227</v>
      </c>
      <c r="AB54" s="0" t="n">
        <v>112618.783860055</v>
      </c>
      <c r="AC54" s="0" t="n">
        <v>112056.22942353</v>
      </c>
      <c r="AD54" s="0" t="n">
        <v>-562.554436524792</v>
      </c>
      <c r="AF54" s="0" t="n">
        <v>7680.275363922</v>
      </c>
      <c r="AG54" s="0" t="n">
        <v>-17294.55</v>
      </c>
      <c r="AH54" s="0" t="n">
        <v>94761.67942353</v>
      </c>
      <c r="AI54" s="0" t="n">
        <v>-22544.7054460018</v>
      </c>
      <c r="AJ54" s="0" t="n">
        <v>-22544.7054460018</v>
      </c>
      <c r="AK54" s="0" t="n">
        <v>0</v>
      </c>
      <c r="AL54" s="0" t="n">
        <v>-562.554436524792</v>
      </c>
      <c r="AM54" s="0" t="s">
        <v>475</v>
      </c>
      <c r="AN54" s="0" t="n">
        <v>3</v>
      </c>
      <c r="AO54" s="0" t="s">
        <v>469</v>
      </c>
      <c r="AP54" s="0" t="n">
        <v>3</v>
      </c>
    </row>
    <row r="55" customFormat="false" ht="12.75" hidden="false" customHeight="false" outlineLevel="0" collapsed="false">
      <c r="A55" s="0" t="n">
        <v>147</v>
      </c>
      <c r="B55" s="0" t="n">
        <v>205</v>
      </c>
      <c r="C55" s="0" t="s">
        <v>2</v>
      </c>
      <c r="D55" s="0" t="s">
        <v>104</v>
      </c>
      <c r="E55" s="0" t="s">
        <v>374</v>
      </c>
      <c r="F55" s="0" t="s">
        <v>95</v>
      </c>
      <c r="G55" s="0" t="s">
        <v>188</v>
      </c>
      <c r="H55" s="0" t="s">
        <v>207</v>
      </c>
      <c r="I55" s="0" t="s">
        <v>180</v>
      </c>
      <c r="J55" s="0" t="s">
        <v>105</v>
      </c>
      <c r="K55" s="0" t="n">
        <v>36791</v>
      </c>
      <c r="L55" s="0" t="n">
        <v>38617</v>
      </c>
      <c r="M55" s="0" t="s">
        <v>155</v>
      </c>
      <c r="N55" s="0" t="n">
        <v>-20000000</v>
      </c>
      <c r="O55" s="0" t="n">
        <v>7617.192532</v>
      </c>
      <c r="P55" s="0" t="n">
        <v>0.27</v>
      </c>
      <c r="Q55" s="0" t="n">
        <v>40.46714</v>
      </c>
      <c r="R55" s="0" t="n">
        <v>40.474685</v>
      </c>
      <c r="S55" s="0" t="n">
        <v>0.00754500000000036</v>
      </c>
      <c r="T55" s="0" t="n">
        <v>57.4717176539427</v>
      </c>
      <c r="U55" s="0" t="n">
        <v>-297.232433</v>
      </c>
      <c r="V55" s="0" t="n">
        <v>0</v>
      </c>
      <c r="W55" s="0" t="n">
        <v>-239.760715346057</v>
      </c>
      <c r="X55" s="0" t="n">
        <v>105336.201213</v>
      </c>
      <c r="Y55" s="0" t="n">
        <v>105285.599906</v>
      </c>
      <c r="Z55" s="0" t="n">
        <v>-50.6013069999899</v>
      </c>
      <c r="AA55" s="0" t="n">
        <v>189.159408346067</v>
      </c>
      <c r="AB55" s="0" t="n">
        <v>105336.201213</v>
      </c>
      <c r="AC55" s="0" t="n">
        <v>105285.599906</v>
      </c>
      <c r="AD55" s="0" t="n">
        <v>-50.6013069999899</v>
      </c>
      <c r="AF55" s="0" t="n">
        <v>56386.26771813</v>
      </c>
      <c r="AG55" s="0" t="n">
        <v>-27150</v>
      </c>
      <c r="AH55" s="0" t="n">
        <v>78135.599906</v>
      </c>
      <c r="AI55" s="0" t="n">
        <v>-253153.228151</v>
      </c>
      <c r="AJ55" s="0" t="n">
        <v>-253153.228151</v>
      </c>
      <c r="AK55" s="0" t="n">
        <v>0</v>
      </c>
      <c r="AL55" s="0" t="n">
        <v>-50.6013069999899</v>
      </c>
      <c r="AM55" s="0" t="s">
        <v>475</v>
      </c>
      <c r="AN55" s="0" t="n">
        <v>7</v>
      </c>
      <c r="AO55" s="0" t="s">
        <v>469</v>
      </c>
      <c r="AP55" s="0" t="n">
        <v>7</v>
      </c>
    </row>
    <row r="56" customFormat="false" ht="12.75" hidden="false" customHeight="false" outlineLevel="0" collapsed="false">
      <c r="A56" s="0" t="n">
        <v>149</v>
      </c>
      <c r="B56" s="0" t="n">
        <v>208</v>
      </c>
      <c r="C56" s="0" t="s">
        <v>2</v>
      </c>
      <c r="D56" s="0" t="s">
        <v>104</v>
      </c>
      <c r="E56" s="0" t="s">
        <v>199</v>
      </c>
      <c r="F56" s="0" t="s">
        <v>102</v>
      </c>
      <c r="G56" s="0" t="s">
        <v>96</v>
      </c>
      <c r="H56" s="0" t="s">
        <v>168</v>
      </c>
      <c r="I56" s="0" t="s">
        <v>180</v>
      </c>
      <c r="J56" s="0" t="s">
        <v>170</v>
      </c>
      <c r="K56" s="0" t="n">
        <v>36788</v>
      </c>
      <c r="L56" s="0" t="n">
        <v>38614</v>
      </c>
      <c r="M56" s="0" t="s">
        <v>155</v>
      </c>
      <c r="N56" s="0" t="n">
        <v>-10000000</v>
      </c>
      <c r="O56" s="0" t="n">
        <v>3791.825063</v>
      </c>
      <c r="P56" s="0" t="n">
        <v>0.44</v>
      </c>
      <c r="Q56" s="0" t="n">
        <v>113.875213</v>
      </c>
      <c r="R56" s="0" t="n">
        <v>113.891194</v>
      </c>
      <c r="S56" s="0" t="n">
        <v>0.0159809999999965</v>
      </c>
      <c r="T56" s="0" t="n">
        <v>60.5971563317896</v>
      </c>
      <c r="U56" s="0" t="n">
        <v>-357.685519</v>
      </c>
      <c r="V56" s="0" t="n">
        <v>0</v>
      </c>
      <c r="W56" s="0" t="n">
        <v>-297.08836266821</v>
      </c>
      <c r="X56" s="0" t="n">
        <v>269405.235546</v>
      </c>
      <c r="Y56" s="0" t="n">
        <v>269444.611051</v>
      </c>
      <c r="Z56" s="0" t="n">
        <v>39.3755050000036</v>
      </c>
      <c r="AA56" s="0" t="n">
        <v>336.463867668214</v>
      </c>
      <c r="AB56" s="0" t="n">
        <v>269405.235546</v>
      </c>
      <c r="AC56" s="0" t="n">
        <v>269444.611051</v>
      </c>
      <c r="AD56" s="0" t="n">
        <v>39.3755050000036</v>
      </c>
      <c r="AF56" s="0" t="n">
        <v>21831.4328002225</v>
      </c>
      <c r="AG56" s="0" t="n">
        <v>-22122.222222</v>
      </c>
      <c r="AH56" s="0" t="n">
        <v>247322.388829</v>
      </c>
      <c r="AI56" s="0" t="n">
        <v>-108948.184154</v>
      </c>
      <c r="AJ56" s="0" t="n">
        <v>-108948.184154</v>
      </c>
      <c r="AK56" s="0" t="n">
        <v>0</v>
      </c>
      <c r="AL56" s="0" t="n">
        <v>39.3755050000036</v>
      </c>
      <c r="AM56" s="0" t="s">
        <v>475</v>
      </c>
      <c r="AN56" s="0" t="n">
        <v>6</v>
      </c>
      <c r="AO56" s="0" t="s">
        <v>469</v>
      </c>
      <c r="AP56" s="0" t="n">
        <v>6</v>
      </c>
    </row>
    <row r="57" customFormat="false" ht="12.75" hidden="false" customHeight="false" outlineLevel="0" collapsed="false">
      <c r="A57" s="0" t="n">
        <v>150</v>
      </c>
      <c r="B57" s="0" t="n">
        <v>206</v>
      </c>
      <c r="C57" s="0" t="s">
        <v>2</v>
      </c>
      <c r="D57" s="0" t="s">
        <v>104</v>
      </c>
      <c r="E57" s="0" t="s">
        <v>115</v>
      </c>
      <c r="F57" s="0" t="s">
        <v>116</v>
      </c>
      <c r="G57" s="0" t="s">
        <v>96</v>
      </c>
      <c r="H57" s="0" t="s">
        <v>117</v>
      </c>
      <c r="I57" s="0" t="s">
        <v>180</v>
      </c>
      <c r="J57" s="0" t="s">
        <v>105</v>
      </c>
      <c r="K57" s="0" t="n">
        <v>36795</v>
      </c>
      <c r="L57" s="0" t="n">
        <v>38621</v>
      </c>
      <c r="M57" s="0" t="s">
        <v>155</v>
      </c>
      <c r="N57" s="0" t="n">
        <v>15000000</v>
      </c>
      <c r="O57" s="0" t="n">
        <v>-5653.067223</v>
      </c>
      <c r="P57" s="0" t="n">
        <v>0.51</v>
      </c>
      <c r="Q57" s="0" t="n">
        <v>233.564041</v>
      </c>
      <c r="R57" s="0" t="n">
        <v>243.341781</v>
      </c>
      <c r="S57" s="0" t="n">
        <v>9.77773999999999</v>
      </c>
      <c r="T57" s="0" t="n">
        <v>-55274.221509016</v>
      </c>
      <c r="U57" s="0" t="n">
        <v>858.327546</v>
      </c>
      <c r="V57" s="0" t="n">
        <v>0</v>
      </c>
      <c r="W57" s="0" t="n">
        <v>-54415.893963016</v>
      </c>
      <c r="X57" s="0" t="n">
        <v>-1027916</v>
      </c>
      <c r="Y57" s="0" t="n">
        <v>-1080200</v>
      </c>
      <c r="Z57" s="0" t="n">
        <v>-52284</v>
      </c>
      <c r="AA57" s="0" t="n">
        <v>2131.89396301599</v>
      </c>
      <c r="AB57" s="0" t="n">
        <v>-1027916</v>
      </c>
      <c r="AC57" s="0" t="n">
        <v>-1080200</v>
      </c>
      <c r="AD57" s="0" t="n">
        <v>-52284</v>
      </c>
      <c r="AF57" s="0" t="n">
        <v>-40916.900560074</v>
      </c>
      <c r="AG57" s="0" t="n">
        <v>38462.5</v>
      </c>
      <c r="AH57" s="0" t="n">
        <v>-1041737.5</v>
      </c>
      <c r="AI57" s="0" t="n">
        <v>-452382.548031</v>
      </c>
      <c r="AJ57" s="0" t="n">
        <v>-452382.548031</v>
      </c>
      <c r="AK57" s="0" t="n">
        <v>0</v>
      </c>
      <c r="AL57" s="0" t="n">
        <v>-52284</v>
      </c>
      <c r="AM57" s="0" t="s">
        <v>475</v>
      </c>
      <c r="AN57" s="0" t="n">
        <v>8</v>
      </c>
      <c r="AO57" s="0" t="s">
        <v>469</v>
      </c>
      <c r="AP57" s="0" t="n">
        <v>8</v>
      </c>
    </row>
    <row r="58" customFormat="false" ht="12.75" hidden="false" customHeight="false" outlineLevel="0" collapsed="false">
      <c r="A58" s="0" t="n">
        <v>151</v>
      </c>
      <c r="B58" s="0" t="n">
        <v>209</v>
      </c>
      <c r="C58" s="0" t="s">
        <v>2</v>
      </c>
      <c r="D58" s="0" t="s">
        <v>104</v>
      </c>
      <c r="E58" s="0" t="s">
        <v>149</v>
      </c>
      <c r="F58" s="0" t="s">
        <v>150</v>
      </c>
      <c r="G58" s="0" t="s">
        <v>151</v>
      </c>
      <c r="H58" s="0" t="s">
        <v>152</v>
      </c>
      <c r="I58" s="0" t="s">
        <v>153</v>
      </c>
      <c r="J58" s="0" t="s">
        <v>154</v>
      </c>
      <c r="K58" s="0" t="n">
        <v>36795</v>
      </c>
      <c r="L58" s="0" t="n">
        <v>38621</v>
      </c>
      <c r="M58" s="0" t="s">
        <v>155</v>
      </c>
      <c r="N58" s="0" t="n">
        <v>10000000</v>
      </c>
      <c r="O58" s="0" t="n">
        <v>-3889.306748</v>
      </c>
      <c r="P58" s="0" t="n">
        <v>1.05</v>
      </c>
      <c r="Q58" s="0" t="n">
        <v>162.856843</v>
      </c>
      <c r="R58" s="0" t="n">
        <v>146.602925</v>
      </c>
      <c r="S58" s="0" t="n">
        <v>-16.253918</v>
      </c>
      <c r="T58" s="0" t="n">
        <v>63216.4729588387</v>
      </c>
      <c r="U58" s="0" t="n">
        <v>516.498066</v>
      </c>
      <c r="V58" s="0" t="n">
        <v>0</v>
      </c>
      <c r="W58" s="0" t="n">
        <v>63732.9710248387</v>
      </c>
      <c r="X58" s="0" t="n">
        <v>-217902.546548</v>
      </c>
      <c r="Y58" s="0" t="n">
        <v>-157140.738149</v>
      </c>
      <c r="Z58" s="0" t="n">
        <v>60761.808399</v>
      </c>
      <c r="AA58" s="0" t="n">
        <v>-2971.16262583866</v>
      </c>
      <c r="AB58" s="0" t="n">
        <v>-217902.546548</v>
      </c>
      <c r="AC58" s="0" t="n">
        <v>-157140.738149</v>
      </c>
      <c r="AD58" s="0" t="n">
        <v>60761.808399</v>
      </c>
      <c r="AF58" s="0" t="n">
        <v>-48624.112963496</v>
      </c>
      <c r="AG58" s="0" t="n">
        <v>52791.666667</v>
      </c>
      <c r="AH58" s="0" t="n">
        <v>-104349.071482</v>
      </c>
      <c r="AI58" s="0" t="n">
        <v>134171.689272</v>
      </c>
      <c r="AJ58" s="0" t="n">
        <v>134171.689272</v>
      </c>
      <c r="AK58" s="0" t="n">
        <v>0</v>
      </c>
      <c r="AL58" s="0" t="n">
        <v>60761.808399</v>
      </c>
      <c r="AM58" s="0" t="s">
        <v>475</v>
      </c>
      <c r="AN58" s="0" t="s">
        <v>469</v>
      </c>
      <c r="AO58" s="0" t="n">
        <v>10</v>
      </c>
      <c r="AP58" s="0" t="n">
        <v>10</v>
      </c>
    </row>
    <row r="59" customFormat="false" ht="12.75" hidden="false" customHeight="false" outlineLevel="0" collapsed="false">
      <c r="A59" s="0" t="n">
        <v>152</v>
      </c>
      <c r="B59" s="0" t="n">
        <v>207</v>
      </c>
      <c r="C59" s="0" t="s">
        <v>2</v>
      </c>
      <c r="D59" s="0" t="s">
        <v>104</v>
      </c>
      <c r="E59" s="0" t="s">
        <v>326</v>
      </c>
      <c r="F59" s="0" t="s">
        <v>150</v>
      </c>
      <c r="G59" s="0" t="s">
        <v>112</v>
      </c>
      <c r="H59" s="0" t="s">
        <v>168</v>
      </c>
      <c r="I59" s="0" t="s">
        <v>200</v>
      </c>
      <c r="J59" s="0" t="s">
        <v>170</v>
      </c>
      <c r="K59" s="0" t="n">
        <v>36795</v>
      </c>
      <c r="L59" s="0" t="n">
        <v>37160</v>
      </c>
      <c r="M59" s="0" t="s">
        <v>155</v>
      </c>
      <c r="N59" s="0" t="n">
        <v>-10000000</v>
      </c>
      <c r="O59" s="0" t="n">
        <v>465.429562</v>
      </c>
      <c r="P59" s="0" t="n">
        <v>0.45</v>
      </c>
      <c r="Q59" s="0" t="n">
        <v>31.881564</v>
      </c>
      <c r="R59" s="0" t="n">
        <v>31.91529</v>
      </c>
      <c r="S59" s="0" t="n">
        <v>0.0337259999999979</v>
      </c>
      <c r="T59" s="0" t="n">
        <v>15.697077408011</v>
      </c>
      <c r="U59" s="0" t="n">
        <v>-102.876024</v>
      </c>
      <c r="V59" s="0" t="n">
        <v>0</v>
      </c>
      <c r="W59" s="0" t="n">
        <v>-87.178946591989</v>
      </c>
      <c r="X59" s="0" t="n">
        <v>-7193.837777</v>
      </c>
      <c r="Y59" s="0" t="n">
        <v>-7267.627897</v>
      </c>
      <c r="Z59" s="0" t="n">
        <v>-73.7901200000006</v>
      </c>
      <c r="AA59" s="0" t="n">
        <v>13.3888265919884</v>
      </c>
      <c r="AB59" s="0" t="n">
        <v>-7193.837777</v>
      </c>
      <c r="AC59" s="0" t="n">
        <v>-7267.627897</v>
      </c>
      <c r="AD59" s="0" t="n">
        <v>-73.7901200000006</v>
      </c>
      <c r="AF59" s="0" t="n">
        <v>5818.800384124</v>
      </c>
      <c r="AG59" s="0" t="n">
        <v>-22625</v>
      </c>
      <c r="AH59" s="0" t="n">
        <v>-29892.627897</v>
      </c>
      <c r="AI59" s="0" t="n">
        <v>-28350.244982</v>
      </c>
      <c r="AJ59" s="0" t="n">
        <v>-28350.244982</v>
      </c>
      <c r="AK59" s="0" t="n">
        <v>0</v>
      </c>
      <c r="AL59" s="0" t="n">
        <v>-73.7901200000006</v>
      </c>
      <c r="AM59" s="0" t="s">
        <v>471</v>
      </c>
      <c r="AN59" s="0" t="s">
        <v>469</v>
      </c>
      <c r="AO59" s="0" t="n">
        <v>10</v>
      </c>
      <c r="AP59" s="0" t="n">
        <v>10</v>
      </c>
    </row>
    <row r="60" customFormat="false" ht="12.75" hidden="false" customHeight="false" outlineLevel="0" collapsed="false">
      <c r="A60" s="0" t="n">
        <v>153</v>
      </c>
      <c r="B60" s="0" t="n">
        <v>210</v>
      </c>
      <c r="C60" s="0" t="s">
        <v>2</v>
      </c>
      <c r="D60" s="0" t="s">
        <v>104</v>
      </c>
      <c r="E60" s="0" t="s">
        <v>418</v>
      </c>
      <c r="F60" s="0" t="s">
        <v>95</v>
      </c>
      <c r="G60" s="0" t="s">
        <v>96</v>
      </c>
      <c r="H60" s="0" t="s">
        <v>168</v>
      </c>
      <c r="I60" s="0" t="s">
        <v>182</v>
      </c>
      <c r="J60" s="0" t="s">
        <v>170</v>
      </c>
      <c r="K60" s="0" t="n">
        <v>36794</v>
      </c>
      <c r="L60" s="0" t="n">
        <v>38620</v>
      </c>
      <c r="M60" s="0" t="s">
        <v>155</v>
      </c>
      <c r="N60" s="0" t="n">
        <v>-5000000</v>
      </c>
      <c r="O60" s="0" t="n">
        <v>1894.403238</v>
      </c>
      <c r="P60" s="0" t="n">
        <v>0.44</v>
      </c>
      <c r="Q60" s="0" t="n">
        <v>152.430665</v>
      </c>
      <c r="R60" s="0" t="n">
        <v>152.461432</v>
      </c>
      <c r="S60" s="0" t="n">
        <v>0.0307669999999973</v>
      </c>
      <c r="T60" s="0" t="n">
        <v>58.2851044235409</v>
      </c>
      <c r="U60" s="0" t="n">
        <v>-190.688155</v>
      </c>
      <c r="V60" s="0" t="n">
        <v>0</v>
      </c>
      <c r="W60" s="0" t="n">
        <v>-132.403050576459</v>
      </c>
      <c r="X60" s="0" t="n">
        <v>207804.019131</v>
      </c>
      <c r="Y60" s="0" t="n">
        <v>207878.048449</v>
      </c>
      <c r="Z60" s="0" t="n">
        <v>74.0293179999862</v>
      </c>
      <c r="AA60" s="0" t="n">
        <v>206.432368576445</v>
      </c>
      <c r="AB60" s="0" t="n">
        <v>207804.019131</v>
      </c>
      <c r="AC60" s="0" t="n">
        <v>207878.048449</v>
      </c>
      <c r="AD60" s="0" t="n">
        <v>74.0293179999862</v>
      </c>
      <c r="AF60" s="0" t="n">
        <v>14023.319969295</v>
      </c>
      <c r="AG60" s="0" t="n">
        <v>-11122.222222</v>
      </c>
      <c r="AH60" s="0" t="n">
        <v>196755.826227</v>
      </c>
      <c r="AI60" s="0" t="n">
        <v>27381.697116</v>
      </c>
      <c r="AJ60" s="0" t="n">
        <v>27381.697116</v>
      </c>
      <c r="AK60" s="0" t="n">
        <v>0</v>
      </c>
      <c r="AL60" s="0" t="n">
        <v>74.0293179999862</v>
      </c>
      <c r="AM60" s="0" t="s">
        <v>475</v>
      </c>
      <c r="AN60" s="0" t="n">
        <v>7</v>
      </c>
      <c r="AO60" s="0" t="s">
        <v>469</v>
      </c>
      <c r="AP60" s="0" t="n">
        <v>7</v>
      </c>
    </row>
    <row r="61" customFormat="false" ht="12.75" hidden="false" customHeight="false" outlineLevel="0" collapsed="false">
      <c r="A61" s="0" t="n">
        <v>154</v>
      </c>
      <c r="B61" s="0" t="n">
        <v>211</v>
      </c>
      <c r="C61" s="0" t="s">
        <v>2</v>
      </c>
      <c r="D61" s="0" t="s">
        <v>104</v>
      </c>
      <c r="E61" s="0" t="s">
        <v>315</v>
      </c>
      <c r="F61" s="0" t="s">
        <v>116</v>
      </c>
      <c r="G61" s="0" t="s">
        <v>151</v>
      </c>
      <c r="H61" s="0" t="s">
        <v>168</v>
      </c>
      <c r="I61" s="0" t="s">
        <v>182</v>
      </c>
      <c r="J61" s="0" t="s">
        <v>170</v>
      </c>
      <c r="K61" s="0" t="n">
        <v>36794</v>
      </c>
      <c r="L61" s="0" t="n">
        <v>38620</v>
      </c>
      <c r="M61" s="0" t="s">
        <v>155</v>
      </c>
      <c r="N61" s="0" t="n">
        <v>-10000000</v>
      </c>
      <c r="O61" s="0" t="n">
        <v>3849.335391</v>
      </c>
      <c r="P61" s="0" t="n">
        <v>0.64</v>
      </c>
      <c r="Q61" s="0" t="n">
        <v>83.933584</v>
      </c>
      <c r="R61" s="0" t="n">
        <v>83.945884</v>
      </c>
      <c r="S61" s="0" t="n">
        <v>0.0123000000000104</v>
      </c>
      <c r="T61" s="0" t="n">
        <v>47.3468253093401</v>
      </c>
      <c r="U61" s="0" t="n">
        <v>-268.870677</v>
      </c>
      <c r="V61" s="0" t="n">
        <v>0</v>
      </c>
      <c r="W61" s="0" t="n">
        <v>-221.52385169066</v>
      </c>
      <c r="X61" s="0" t="n">
        <v>76836.726617</v>
      </c>
      <c r="Y61" s="0" t="n">
        <v>76736.128277</v>
      </c>
      <c r="Z61" s="0" t="n">
        <v>-100.598339999997</v>
      </c>
      <c r="AA61" s="0" t="n">
        <v>120.925511690663</v>
      </c>
      <c r="AB61" s="0" t="n">
        <v>76836.726617</v>
      </c>
      <c r="AC61" s="0" t="n">
        <v>76736.128277</v>
      </c>
      <c r="AD61" s="0" t="n">
        <v>-100.598339999997</v>
      </c>
      <c r="AF61" s="0" t="n">
        <v>27861.489560058</v>
      </c>
      <c r="AG61" s="0" t="n">
        <v>-32355.555556</v>
      </c>
      <c r="AH61" s="0" t="n">
        <v>44380.572721</v>
      </c>
      <c r="AI61" s="0" t="n">
        <v>-140205.092822</v>
      </c>
      <c r="AJ61" s="0" t="n">
        <v>-140205.092822</v>
      </c>
      <c r="AK61" s="0" t="n">
        <v>0</v>
      </c>
      <c r="AL61" s="0" t="n">
        <v>-100.598339999997</v>
      </c>
      <c r="AM61" s="0" t="s">
        <v>475</v>
      </c>
      <c r="AN61" s="0" t="n">
        <v>8</v>
      </c>
      <c r="AO61" s="0" t="s">
        <v>469</v>
      </c>
      <c r="AP61" s="0" t="n">
        <v>8</v>
      </c>
    </row>
    <row r="62" customFormat="false" ht="12.75" hidden="false" customHeight="false" outlineLevel="0" collapsed="false">
      <c r="A62" s="0" t="n">
        <v>155</v>
      </c>
      <c r="B62" s="0" t="n">
        <v>314</v>
      </c>
      <c r="C62" s="0" t="s">
        <v>2</v>
      </c>
      <c r="D62" s="0" t="s">
        <v>173</v>
      </c>
      <c r="E62" s="0" t="s">
        <v>174</v>
      </c>
      <c r="F62" s="0" t="s">
        <v>102</v>
      </c>
      <c r="G62" s="0" t="s">
        <v>151</v>
      </c>
      <c r="H62" s="0" t="s">
        <v>168</v>
      </c>
      <c r="I62" s="0" t="s">
        <v>175</v>
      </c>
      <c r="J62" s="0" t="s">
        <v>170</v>
      </c>
      <c r="K62" s="0" t="n">
        <v>36794</v>
      </c>
      <c r="L62" s="0" t="n">
        <v>38483</v>
      </c>
      <c r="M62" s="0" t="s">
        <v>155</v>
      </c>
      <c r="N62" s="0" t="n">
        <v>-10000000</v>
      </c>
      <c r="O62" s="0" t="n">
        <v>3572.727281</v>
      </c>
      <c r="P62" s="0" t="n">
        <v>0.59</v>
      </c>
      <c r="Q62" s="0" t="n">
        <v>44.060365</v>
      </c>
      <c r="R62" s="0" t="n">
        <v>44.077782</v>
      </c>
      <c r="S62" s="0" t="n">
        <v>0.0174170000000018</v>
      </c>
      <c r="T62" s="0" t="n">
        <v>62.2261910531834</v>
      </c>
      <c r="U62" s="0" t="n">
        <v>-176.315944</v>
      </c>
      <c r="V62" s="0" t="n">
        <v>0</v>
      </c>
      <c r="W62" s="0" t="n">
        <v>-114.089752946817</v>
      </c>
      <c r="X62" s="0" t="n">
        <v>-63049.082522</v>
      </c>
      <c r="Y62" s="0" t="n">
        <v>-63163.716255</v>
      </c>
      <c r="Z62" s="0" t="n">
        <v>-114.633733000002</v>
      </c>
      <c r="AA62" s="0" t="n">
        <v>-0.543980053185791</v>
      </c>
      <c r="AB62" s="0" t="n">
        <v>-63049.082522</v>
      </c>
      <c r="AC62" s="0" t="n">
        <v>-63163.716255</v>
      </c>
      <c r="AD62" s="0" t="n">
        <v>-114.633733000002</v>
      </c>
      <c r="AF62" s="0" t="n">
        <v>20569.9773203575</v>
      </c>
      <c r="AG62" s="0" t="n">
        <v>-22944.444444</v>
      </c>
      <c r="AH62" s="0" t="n">
        <v>-86108.160699</v>
      </c>
      <c r="AI62" s="0" t="n">
        <v>-73849.356831</v>
      </c>
      <c r="AJ62" s="0" t="n">
        <v>-73849.356831</v>
      </c>
      <c r="AK62" s="0" t="n">
        <v>0</v>
      </c>
      <c r="AL62" s="0" t="n">
        <v>-114.633733000002</v>
      </c>
      <c r="AM62" s="0" t="s">
        <v>475</v>
      </c>
      <c r="AN62" s="0" t="n">
        <v>6</v>
      </c>
      <c r="AO62" s="0" t="s">
        <v>469</v>
      </c>
      <c r="AP62" s="0" t="n">
        <v>6</v>
      </c>
    </row>
    <row r="63" customFormat="false" ht="12.75" hidden="false" customHeight="false" outlineLevel="0" collapsed="false">
      <c r="A63" s="0" t="n">
        <v>156</v>
      </c>
      <c r="B63" s="0" t="n">
        <v>217</v>
      </c>
      <c r="C63" s="0" t="s">
        <v>2</v>
      </c>
      <c r="D63" s="0" t="s">
        <v>173</v>
      </c>
      <c r="E63" s="0" t="s">
        <v>363</v>
      </c>
      <c r="F63" s="0" t="s">
        <v>109</v>
      </c>
      <c r="I63" s="0" t="s">
        <v>185</v>
      </c>
      <c r="J63" s="0" t="s">
        <v>158</v>
      </c>
      <c r="K63" s="0" t="n">
        <v>36784</v>
      </c>
      <c r="L63" s="0" t="n">
        <v>38610</v>
      </c>
      <c r="M63" s="0" t="s">
        <v>155</v>
      </c>
      <c r="N63" s="0" t="n">
        <v>-470000000</v>
      </c>
      <c r="P63" s="0" t="n">
        <v>0.075</v>
      </c>
      <c r="Q63" s="0" t="n">
        <v>0</v>
      </c>
      <c r="R63" s="0" t="n">
        <v>-4.344189E-013</v>
      </c>
      <c r="S63" s="0" t="n">
        <v>-4.344189E-013</v>
      </c>
      <c r="T63" s="0" t="n">
        <v>0</v>
      </c>
      <c r="U63" s="0" t="n">
        <v>-213.603967</v>
      </c>
      <c r="V63" s="0" t="n">
        <v>0</v>
      </c>
      <c r="W63" s="0" t="n">
        <v>-213.603967</v>
      </c>
      <c r="X63" s="0" t="n">
        <v>-1430528</v>
      </c>
      <c r="Y63" s="0" t="n">
        <v>-1432022</v>
      </c>
      <c r="Z63" s="0" t="n">
        <v>-1494</v>
      </c>
      <c r="AA63" s="0" t="n">
        <v>-1280.396033</v>
      </c>
      <c r="AB63" s="0" t="n">
        <v>-1430528</v>
      </c>
      <c r="AC63" s="0" t="n">
        <v>-1432022</v>
      </c>
      <c r="AD63" s="0" t="n">
        <v>-1494</v>
      </c>
      <c r="AG63" s="0" t="n">
        <v>-177229.166667</v>
      </c>
      <c r="AH63" s="0" t="n">
        <v>-1609251.166667</v>
      </c>
      <c r="AI63" s="0" t="n">
        <v>-81583.3333339999</v>
      </c>
      <c r="AJ63" s="0" t="n">
        <v>-81583.3333339999</v>
      </c>
      <c r="AK63" s="0" t="n">
        <v>0</v>
      </c>
      <c r="AL63" s="0" t="n">
        <v>-1494</v>
      </c>
      <c r="AM63" s="0" t="s">
        <v>475</v>
      </c>
      <c r="AN63" s="0" t="s">
        <v>469</v>
      </c>
      <c r="AO63" s="0" t="s">
        <v>469</v>
      </c>
      <c r="AP63" s="0" t="s">
        <v>469</v>
      </c>
    </row>
    <row r="64" customFormat="false" ht="12.75" hidden="false" customHeight="false" outlineLevel="0" collapsed="false">
      <c r="A64" s="0" t="n">
        <v>157</v>
      </c>
      <c r="B64" s="0" t="n">
        <v>216</v>
      </c>
      <c r="C64" s="0" t="s">
        <v>2</v>
      </c>
      <c r="D64" s="0" t="s">
        <v>173</v>
      </c>
      <c r="E64" s="0" t="s">
        <v>363</v>
      </c>
      <c r="F64" s="0" t="s">
        <v>109</v>
      </c>
      <c r="I64" s="0" t="s">
        <v>364</v>
      </c>
      <c r="J64" s="0" t="s">
        <v>158</v>
      </c>
      <c r="K64" s="0" t="n">
        <v>36784</v>
      </c>
      <c r="L64" s="0" t="n">
        <v>38610</v>
      </c>
      <c r="M64" s="0" t="s">
        <v>155</v>
      </c>
      <c r="N64" s="0" t="n">
        <v>-21000000</v>
      </c>
      <c r="P64" s="0" t="n">
        <v>0.55</v>
      </c>
      <c r="Q64" s="0" t="n">
        <v>0</v>
      </c>
      <c r="R64" s="0" t="n">
        <v>-4.344189E-013</v>
      </c>
      <c r="S64" s="0" t="n">
        <v>-4.344189E-013</v>
      </c>
      <c r="T64" s="0" t="n">
        <v>0</v>
      </c>
      <c r="U64" s="0" t="n">
        <v>-69.989385</v>
      </c>
      <c r="V64" s="0" t="n">
        <v>0</v>
      </c>
      <c r="W64" s="0" t="n">
        <v>-69.989385</v>
      </c>
      <c r="X64" s="0" t="n">
        <v>-468726.080727</v>
      </c>
      <c r="Y64" s="0" t="n">
        <v>-469215.724967</v>
      </c>
      <c r="Z64" s="0" t="n">
        <v>-489.644239999994</v>
      </c>
      <c r="AA64" s="0" t="n">
        <v>-419.654854999994</v>
      </c>
      <c r="AB64" s="0" t="n">
        <v>-468726.080727</v>
      </c>
      <c r="AC64" s="0" t="n">
        <v>-469215.724967</v>
      </c>
      <c r="AD64" s="0" t="n">
        <v>-489.644239999994</v>
      </c>
      <c r="AG64" s="0" t="n">
        <v>-58070.833333</v>
      </c>
      <c r="AH64" s="0" t="n">
        <v>-527286.5583</v>
      </c>
      <c r="AI64" s="0" t="n">
        <v>350452.297198</v>
      </c>
      <c r="AJ64" s="0" t="n">
        <v>350452.297198</v>
      </c>
      <c r="AK64" s="0" t="n">
        <v>0</v>
      </c>
      <c r="AL64" s="0" t="n">
        <v>-489.644239999994</v>
      </c>
      <c r="AM64" s="0" t="s">
        <v>475</v>
      </c>
      <c r="AN64" s="0" t="s">
        <v>469</v>
      </c>
      <c r="AO64" s="0" t="s">
        <v>469</v>
      </c>
      <c r="AP64" s="0" t="s">
        <v>469</v>
      </c>
    </row>
    <row r="65" customFormat="false" ht="12.75" hidden="false" customHeight="false" outlineLevel="0" collapsed="false">
      <c r="A65" s="0" t="n">
        <v>158</v>
      </c>
      <c r="B65" s="0" t="n">
        <v>214</v>
      </c>
      <c r="C65" s="0" t="s">
        <v>2</v>
      </c>
      <c r="D65" s="0" t="s">
        <v>173</v>
      </c>
      <c r="E65" s="0" t="s">
        <v>363</v>
      </c>
      <c r="F65" s="0" t="s">
        <v>109</v>
      </c>
      <c r="I65" s="0" t="s">
        <v>365</v>
      </c>
      <c r="J65" s="0" t="s">
        <v>158</v>
      </c>
      <c r="K65" s="0" t="n">
        <v>36784</v>
      </c>
      <c r="L65" s="0" t="n">
        <v>38610</v>
      </c>
      <c r="M65" s="0" t="s">
        <v>155</v>
      </c>
      <c r="N65" s="0" t="n">
        <v>-34000000</v>
      </c>
      <c r="P65" s="0" t="n">
        <v>4.5</v>
      </c>
      <c r="Q65" s="0" t="n">
        <v>0</v>
      </c>
      <c r="R65" s="0" t="n">
        <v>-4.344189E-013</v>
      </c>
      <c r="S65" s="0" t="n">
        <v>-4.344189E-013</v>
      </c>
      <c r="T65" s="0" t="n">
        <v>0</v>
      </c>
      <c r="U65" s="0" t="n">
        <v>-927.132111</v>
      </c>
      <c r="V65" s="0" t="n">
        <v>0</v>
      </c>
      <c r="W65" s="0" t="n">
        <v>-927.132111</v>
      </c>
      <c r="X65" s="0" t="n">
        <v>-6209099</v>
      </c>
      <c r="Y65" s="0" t="n">
        <v>-6215585</v>
      </c>
      <c r="Z65" s="0" t="n">
        <v>-6486</v>
      </c>
      <c r="AA65" s="0" t="n">
        <v>-5558.867889</v>
      </c>
      <c r="AB65" s="0" t="n">
        <v>-6209099</v>
      </c>
      <c r="AC65" s="0" t="n">
        <v>-6215585</v>
      </c>
      <c r="AD65" s="0" t="n">
        <v>-6486</v>
      </c>
      <c r="AG65" s="0" t="n">
        <v>-769250</v>
      </c>
      <c r="AH65" s="0" t="n">
        <v>-6984835</v>
      </c>
      <c r="AI65" s="0" t="n">
        <v>-467538.111111</v>
      </c>
      <c r="AJ65" s="0" t="n">
        <v>-467538.111111</v>
      </c>
      <c r="AK65" s="0" t="n">
        <v>0</v>
      </c>
      <c r="AL65" s="0" t="n">
        <v>-6486</v>
      </c>
      <c r="AM65" s="0" t="s">
        <v>475</v>
      </c>
      <c r="AN65" s="0" t="s">
        <v>469</v>
      </c>
      <c r="AO65" s="0" t="s">
        <v>469</v>
      </c>
      <c r="AP65" s="0" t="s">
        <v>469</v>
      </c>
    </row>
    <row r="66" customFormat="false" ht="12.75" hidden="false" customHeight="false" outlineLevel="0" collapsed="false">
      <c r="A66" s="0" t="n">
        <v>159</v>
      </c>
      <c r="B66" s="0" t="n">
        <v>212</v>
      </c>
      <c r="C66" s="0" t="s">
        <v>2</v>
      </c>
      <c r="D66" s="0" t="s">
        <v>104</v>
      </c>
      <c r="E66" s="0" t="s">
        <v>200</v>
      </c>
      <c r="F66" s="0" t="s">
        <v>102</v>
      </c>
      <c r="G66" s="0" t="s">
        <v>164</v>
      </c>
      <c r="H66" s="0" t="s">
        <v>168</v>
      </c>
      <c r="I66" s="0" t="s">
        <v>180</v>
      </c>
      <c r="J66" s="0" t="s">
        <v>189</v>
      </c>
      <c r="K66" s="0" t="n">
        <v>36795</v>
      </c>
      <c r="L66" s="0" t="n">
        <v>38621</v>
      </c>
      <c r="M66" s="0" t="s">
        <v>155</v>
      </c>
      <c r="N66" s="0" t="n">
        <v>-10000000</v>
      </c>
      <c r="O66" s="0" t="n">
        <v>3834.764883</v>
      </c>
      <c r="P66" s="0" t="n">
        <v>0.52</v>
      </c>
      <c r="Q66" s="0" t="n">
        <v>79.433578</v>
      </c>
      <c r="R66" s="0" t="n">
        <v>79.450416</v>
      </c>
      <c r="S66" s="0" t="n">
        <v>0.016838000000007</v>
      </c>
      <c r="T66" s="0" t="n">
        <v>64.5697710999809</v>
      </c>
      <c r="U66" s="0" t="n">
        <v>-302.868988</v>
      </c>
      <c r="V66" s="0" t="n">
        <v>0</v>
      </c>
      <c r="W66" s="0" t="n">
        <v>-238.299216900019</v>
      </c>
      <c r="X66" s="0" t="n">
        <v>106950.846074</v>
      </c>
      <c r="Y66" s="0" t="n">
        <v>106912.51414</v>
      </c>
      <c r="Z66" s="0" t="n">
        <v>-38.3319340000016</v>
      </c>
      <c r="AA66" s="0" t="n">
        <v>199.967282900017</v>
      </c>
      <c r="AB66" s="0" t="n">
        <v>106950.846074</v>
      </c>
      <c r="AC66" s="0" t="n">
        <v>106912.51414</v>
      </c>
      <c r="AD66" s="0" t="n">
        <v>-38.3319340000016</v>
      </c>
      <c r="AF66" s="0" t="n">
        <v>22078.6588138725</v>
      </c>
      <c r="AG66" s="0" t="n">
        <v>-26144.444444</v>
      </c>
      <c r="AH66" s="0" t="n">
        <v>80768.069696</v>
      </c>
      <c r="AI66" s="0" t="n">
        <v>-64170.659746</v>
      </c>
      <c r="AJ66" s="0" t="n">
        <v>-64170.659746</v>
      </c>
      <c r="AK66" s="0" t="n">
        <v>0</v>
      </c>
      <c r="AL66" s="0" t="n">
        <v>-38.3319340000016</v>
      </c>
      <c r="AM66" s="0" t="s">
        <v>475</v>
      </c>
      <c r="AN66" s="0" t="n">
        <v>6</v>
      </c>
      <c r="AO66" s="0" t="s">
        <v>469</v>
      </c>
      <c r="AP66" s="0" t="n">
        <v>6</v>
      </c>
    </row>
    <row r="67" customFormat="false" ht="12.75" hidden="false" customHeight="false" outlineLevel="0" collapsed="false">
      <c r="A67" s="0" t="n">
        <v>161</v>
      </c>
      <c r="B67" s="0" t="n">
        <v>315</v>
      </c>
      <c r="C67" s="0" t="s">
        <v>2</v>
      </c>
      <c r="D67" s="0" t="s">
        <v>104</v>
      </c>
      <c r="E67" s="0" t="s">
        <v>321</v>
      </c>
      <c r="F67" s="0" t="s">
        <v>322</v>
      </c>
      <c r="G67" s="0" t="s">
        <v>96</v>
      </c>
      <c r="H67" s="0" t="s">
        <v>168</v>
      </c>
      <c r="I67" s="0" t="s">
        <v>180</v>
      </c>
      <c r="J67" s="0" t="s">
        <v>170</v>
      </c>
      <c r="K67" s="0" t="n">
        <v>36788</v>
      </c>
      <c r="L67" s="0" t="n">
        <v>37695</v>
      </c>
      <c r="M67" s="0" t="s">
        <v>155</v>
      </c>
      <c r="N67" s="0" t="n">
        <v>-3000000</v>
      </c>
      <c r="O67" s="0" t="n">
        <v>528.348325</v>
      </c>
      <c r="P67" s="0" t="n">
        <v>3.95</v>
      </c>
      <c r="Q67" s="0" t="n">
        <v>676.05546</v>
      </c>
      <c r="R67" s="0" t="n">
        <v>676.155627</v>
      </c>
      <c r="S67" s="0" t="n">
        <v>0.100166999999942</v>
      </c>
      <c r="T67" s="0" t="n">
        <v>52.9230666702444</v>
      </c>
      <c r="U67" s="0" t="n">
        <v>-547.608223</v>
      </c>
      <c r="V67" s="0" t="n">
        <v>0</v>
      </c>
      <c r="W67" s="0" t="n">
        <v>-494.685156329756</v>
      </c>
      <c r="X67" s="0" t="n">
        <v>137431.071362</v>
      </c>
      <c r="Y67" s="0" t="n">
        <v>137037.241227</v>
      </c>
      <c r="Z67" s="0" t="n">
        <v>-393.830134999997</v>
      </c>
      <c r="AA67" s="0" t="n">
        <v>100.855021329759</v>
      </c>
      <c r="AB67" s="0" t="n">
        <v>137431.071362</v>
      </c>
      <c r="AC67" s="0" t="n">
        <v>137037.241227</v>
      </c>
      <c r="AD67" s="0" t="n">
        <v>-393.830134999997</v>
      </c>
      <c r="AF67" s="0" t="n">
        <v>11298.728930125</v>
      </c>
      <c r="AG67" s="0" t="n">
        <v>-58262.5</v>
      </c>
      <c r="AH67" s="0" t="n">
        <v>78774.741227</v>
      </c>
      <c r="AI67" s="0" t="n">
        <v>-98462.072552</v>
      </c>
      <c r="AJ67" s="0" t="n">
        <v>-98462.072552</v>
      </c>
      <c r="AK67" s="0" t="n">
        <v>0</v>
      </c>
      <c r="AL67" s="0" t="n">
        <v>-393.830134999997</v>
      </c>
      <c r="AM67" s="0" t="s">
        <v>473</v>
      </c>
      <c r="AN67" s="0" t="s">
        <v>469</v>
      </c>
      <c r="AO67" s="0" t="n">
        <v>15</v>
      </c>
      <c r="AP67" s="0" t="n">
        <v>15</v>
      </c>
    </row>
    <row r="68" customFormat="false" ht="12.75" hidden="false" customHeight="false" outlineLevel="0" collapsed="false">
      <c r="A68" s="0" t="n">
        <v>162</v>
      </c>
      <c r="B68" s="0" t="n">
        <v>316</v>
      </c>
      <c r="C68" s="0" t="s">
        <v>2</v>
      </c>
      <c r="D68" s="0" t="s">
        <v>104</v>
      </c>
      <c r="E68" s="0" t="s">
        <v>409</v>
      </c>
      <c r="F68" s="0" t="s">
        <v>172</v>
      </c>
      <c r="G68" s="0" t="s">
        <v>410</v>
      </c>
      <c r="H68" s="0" t="s">
        <v>107</v>
      </c>
      <c r="I68" s="0" t="s">
        <v>209</v>
      </c>
      <c r="J68" s="0" t="s">
        <v>212</v>
      </c>
      <c r="K68" s="0" t="n">
        <v>36797</v>
      </c>
      <c r="L68" s="0" t="n">
        <v>37892</v>
      </c>
      <c r="M68" s="0" t="s">
        <v>100</v>
      </c>
      <c r="N68" s="0" t="n">
        <v>-10000000</v>
      </c>
      <c r="O68" s="0" t="n">
        <v>2283.096922</v>
      </c>
      <c r="P68" s="0" t="n">
        <v>0.72</v>
      </c>
      <c r="Q68" s="0" t="n">
        <v>84.673386</v>
      </c>
      <c r="R68" s="0" t="n">
        <v>84.692589</v>
      </c>
      <c r="S68" s="0" t="n">
        <v>0.0192030000000045</v>
      </c>
      <c r="T68" s="0" t="n">
        <v>43.8423101931763</v>
      </c>
      <c r="U68" s="0" t="n">
        <v>-290.89588</v>
      </c>
      <c r="V68" s="0" t="n">
        <v>0</v>
      </c>
      <c r="W68" s="0" t="n">
        <v>-247.053569806824</v>
      </c>
      <c r="X68" s="0" t="n">
        <v>28556.628746</v>
      </c>
      <c r="Y68" s="0" t="n">
        <v>28373.18287</v>
      </c>
      <c r="Z68" s="0" t="n">
        <v>-183.445875999998</v>
      </c>
      <c r="AA68" s="0" t="n">
        <v>63.6076938068257</v>
      </c>
      <c r="AB68" s="0" t="n">
        <v>25288.3225860203</v>
      </c>
      <c r="AC68" s="0" t="n">
        <v>25025.14729134</v>
      </c>
      <c r="AD68" s="0" t="n">
        <v>-263.175294680299</v>
      </c>
      <c r="AF68" s="0" t="n">
        <v>22534.16662014</v>
      </c>
      <c r="AG68" s="0" t="n">
        <v>-31928.4</v>
      </c>
      <c r="AH68" s="0" t="n">
        <v>-6903.25270866</v>
      </c>
      <c r="AI68" s="0" t="n">
        <v>-46514.9848798886</v>
      </c>
      <c r="AJ68" s="0" t="n">
        <v>-46514.9848798886</v>
      </c>
      <c r="AK68" s="0" t="n">
        <v>0</v>
      </c>
      <c r="AL68" s="0" t="n">
        <v>-263.175294680299</v>
      </c>
      <c r="AM68" s="0" t="s">
        <v>473</v>
      </c>
      <c r="AN68" s="0" t="s">
        <v>469</v>
      </c>
      <c r="AO68" s="0" t="n">
        <v>9</v>
      </c>
      <c r="AP68" s="0" t="n">
        <v>9</v>
      </c>
    </row>
    <row r="69" customFormat="false" ht="12.75" hidden="false" customHeight="false" outlineLevel="0" collapsed="false">
      <c r="A69" s="0" t="n">
        <v>163</v>
      </c>
      <c r="B69" s="0" t="n">
        <v>317</v>
      </c>
      <c r="C69" s="0" t="s">
        <v>2</v>
      </c>
      <c r="D69" s="0" t="s">
        <v>104</v>
      </c>
      <c r="E69" s="0" t="s">
        <v>393</v>
      </c>
      <c r="F69" s="0" t="s">
        <v>172</v>
      </c>
      <c r="G69" s="0" t="s">
        <v>96</v>
      </c>
      <c r="H69" s="0" t="s">
        <v>282</v>
      </c>
      <c r="I69" s="0" t="s">
        <v>175</v>
      </c>
      <c r="J69" s="0" t="s">
        <v>105</v>
      </c>
      <c r="K69" s="0" t="n">
        <v>36802</v>
      </c>
      <c r="L69" s="0" t="n">
        <v>37897</v>
      </c>
      <c r="M69" s="0" t="s">
        <v>155</v>
      </c>
      <c r="N69" s="0" t="n">
        <v>10000000</v>
      </c>
      <c r="O69" s="0" t="n">
        <v>-2261.10971</v>
      </c>
      <c r="P69" s="0" t="n">
        <v>1.18</v>
      </c>
      <c r="Q69" s="0" t="n">
        <v>137.128449</v>
      </c>
      <c r="R69" s="0" t="n">
        <v>137.195662</v>
      </c>
      <c r="S69" s="0" t="n">
        <v>0.0672130000000095</v>
      </c>
      <c r="T69" s="0" t="n">
        <v>-151.975966938252</v>
      </c>
      <c r="U69" s="0" t="n">
        <v>566.970385</v>
      </c>
      <c r="V69" s="0" t="n">
        <v>0</v>
      </c>
      <c r="W69" s="0" t="n">
        <v>414.994418061748</v>
      </c>
      <c r="X69" s="0" t="n">
        <v>-15309.480085</v>
      </c>
      <c r="Y69" s="0" t="n">
        <v>-15122.392468</v>
      </c>
      <c r="Z69" s="0" t="n">
        <v>187.087616999999</v>
      </c>
      <c r="AA69" s="0" t="n">
        <v>-227.906801061749</v>
      </c>
      <c r="AB69" s="0" t="n">
        <v>-15309.480085</v>
      </c>
      <c r="AC69" s="0" t="n">
        <v>-15122.392468</v>
      </c>
      <c r="AD69" s="0" t="n">
        <v>187.087616999999</v>
      </c>
      <c r="AF69" s="0" t="n">
        <v>-22317.1528377</v>
      </c>
      <c r="AG69" s="0" t="n">
        <v>30155.555556</v>
      </c>
      <c r="AH69" s="0" t="n">
        <v>15033.163088</v>
      </c>
      <c r="AI69" s="0" t="n">
        <v>93577.438479</v>
      </c>
      <c r="AJ69" s="0" t="n">
        <v>93577.438479</v>
      </c>
      <c r="AK69" s="0" t="n">
        <v>0</v>
      </c>
      <c r="AL69" s="0" t="n">
        <v>187.087616999999</v>
      </c>
      <c r="AM69" s="0" t="s">
        <v>474</v>
      </c>
      <c r="AN69" s="0" t="s">
        <v>469</v>
      </c>
      <c r="AO69" s="0" t="n">
        <v>9</v>
      </c>
      <c r="AP69" s="0" t="n">
        <v>9</v>
      </c>
    </row>
    <row r="70" customFormat="false" ht="12.75" hidden="false" customHeight="false" outlineLevel="0" collapsed="false">
      <c r="A70" s="0" t="n">
        <v>164</v>
      </c>
      <c r="B70" s="0" t="n">
        <v>318</v>
      </c>
      <c r="C70" s="0" t="s">
        <v>2</v>
      </c>
      <c r="D70" s="0" t="s">
        <v>104</v>
      </c>
      <c r="E70" s="0" t="s">
        <v>311</v>
      </c>
      <c r="F70" s="0" t="s">
        <v>150</v>
      </c>
      <c r="G70" s="0" t="s">
        <v>167</v>
      </c>
      <c r="H70" s="0" t="s">
        <v>110</v>
      </c>
      <c r="I70" s="0" t="s">
        <v>200</v>
      </c>
      <c r="J70" s="0" t="s">
        <v>212</v>
      </c>
      <c r="K70" s="0" t="n">
        <v>36802</v>
      </c>
      <c r="L70" s="0" t="n">
        <v>38367</v>
      </c>
      <c r="M70" s="0" t="s">
        <v>155</v>
      </c>
      <c r="N70" s="0" t="n">
        <v>10000000</v>
      </c>
      <c r="O70" s="0" t="n">
        <v>-3387.469139</v>
      </c>
      <c r="P70" s="0" t="n">
        <v>1.45</v>
      </c>
      <c r="Q70" s="0" t="n">
        <v>109.015499</v>
      </c>
      <c r="R70" s="0" t="n">
        <v>109.041861</v>
      </c>
      <c r="S70" s="0" t="n">
        <v>0.0263619999999918</v>
      </c>
      <c r="T70" s="0" t="n">
        <v>-89.3004614422902</v>
      </c>
      <c r="U70" s="0" t="n">
        <v>459.003397</v>
      </c>
      <c r="V70" s="0" t="n">
        <v>0</v>
      </c>
      <c r="W70" s="0" t="n">
        <v>369.70293555771</v>
      </c>
      <c r="X70" s="0" t="n">
        <v>151858.940069</v>
      </c>
      <c r="Y70" s="0" t="n">
        <v>152194.551197</v>
      </c>
      <c r="Z70" s="0" t="n">
        <v>335.61112799999</v>
      </c>
      <c r="AA70" s="0" t="n">
        <v>-34.0918075577203</v>
      </c>
      <c r="AB70" s="0" t="n">
        <v>151858.940069</v>
      </c>
      <c r="AC70" s="0" t="n">
        <v>152194.551197</v>
      </c>
      <c r="AD70" s="0" t="n">
        <v>335.61112799999</v>
      </c>
      <c r="AF70" s="0" t="n">
        <v>-42350.139175778</v>
      </c>
      <c r="AG70" s="0" t="n">
        <v>42291.666667</v>
      </c>
      <c r="AH70" s="0" t="n">
        <v>194486.217864</v>
      </c>
      <c r="AI70" s="0" t="n">
        <v>153384.533084</v>
      </c>
      <c r="AJ70" s="0" t="n">
        <v>153384.533084</v>
      </c>
      <c r="AK70" s="0" t="n">
        <v>0</v>
      </c>
      <c r="AL70" s="0" t="n">
        <v>335.61112799999</v>
      </c>
      <c r="AM70" s="0" t="s">
        <v>475</v>
      </c>
      <c r="AN70" s="0" t="s">
        <v>469</v>
      </c>
      <c r="AO70" s="0" t="n">
        <v>10</v>
      </c>
      <c r="AP70" s="0" t="n">
        <v>10</v>
      </c>
    </row>
    <row r="71" customFormat="false" ht="12.75" hidden="false" customHeight="false" outlineLevel="0" collapsed="false">
      <c r="A71" s="0" t="n">
        <v>200</v>
      </c>
      <c r="B71" s="0" t="n">
        <v>319</v>
      </c>
      <c r="C71" s="0" t="s">
        <v>2</v>
      </c>
      <c r="D71" s="0" t="s">
        <v>176</v>
      </c>
      <c r="E71" s="0" t="s">
        <v>174</v>
      </c>
      <c r="F71" s="0" t="s">
        <v>102</v>
      </c>
      <c r="G71" s="0" t="s">
        <v>151</v>
      </c>
      <c r="H71" s="0" t="s">
        <v>168</v>
      </c>
      <c r="I71" s="0" t="s">
        <v>177</v>
      </c>
      <c r="J71" s="0" t="s">
        <v>170</v>
      </c>
      <c r="K71" s="0" t="n">
        <v>36794</v>
      </c>
      <c r="L71" s="0" t="n">
        <v>38483</v>
      </c>
      <c r="M71" s="0" t="s">
        <v>155</v>
      </c>
      <c r="N71" s="0" t="n">
        <v>10000000</v>
      </c>
      <c r="O71" s="0" t="n">
        <v>-3572.727281</v>
      </c>
      <c r="P71" s="0" t="n">
        <v>0.59</v>
      </c>
      <c r="Q71" s="0" t="n">
        <v>44.060365</v>
      </c>
      <c r="R71" s="0" t="n">
        <v>44.077782</v>
      </c>
      <c r="S71" s="0" t="n">
        <v>0.0174170000000018</v>
      </c>
      <c r="T71" s="0" t="n">
        <v>-62.2261910531834</v>
      </c>
      <c r="U71" s="0" t="n">
        <v>176.315944</v>
      </c>
      <c r="V71" s="0" t="n">
        <v>0</v>
      </c>
      <c r="W71" s="0" t="n">
        <v>114.089752946817</v>
      </c>
      <c r="X71" s="0" t="n">
        <v>63049.082522</v>
      </c>
      <c r="Y71" s="0" t="n">
        <v>63163.716255</v>
      </c>
      <c r="Z71" s="0" t="n">
        <v>114.633733000002</v>
      </c>
      <c r="AA71" s="0" t="n">
        <v>0.543980053185791</v>
      </c>
      <c r="AB71" s="0" t="n">
        <v>63049.082522</v>
      </c>
      <c r="AC71" s="0" t="n">
        <v>63163.716255</v>
      </c>
      <c r="AD71" s="0" t="n">
        <v>114.633733000002</v>
      </c>
      <c r="AF71" s="0" t="n">
        <v>-20569.9773203575</v>
      </c>
      <c r="AG71" s="0" t="n">
        <v>22944.444444</v>
      </c>
      <c r="AH71" s="0" t="n">
        <v>86108.160699</v>
      </c>
      <c r="AI71" s="0" t="n">
        <v>73849.356831</v>
      </c>
      <c r="AJ71" s="0" t="n">
        <v>73849.356831</v>
      </c>
      <c r="AK71" s="0" t="n">
        <v>0</v>
      </c>
      <c r="AL71" s="0" t="n">
        <v>114.633733000002</v>
      </c>
      <c r="AM71" s="0" t="s">
        <v>475</v>
      </c>
      <c r="AN71" s="0" t="n">
        <v>6</v>
      </c>
      <c r="AO71" s="0" t="s">
        <v>469</v>
      </c>
      <c r="AP71" s="0" t="n">
        <v>6</v>
      </c>
    </row>
    <row r="72" customFormat="false" ht="12.75" hidden="false" customHeight="false" outlineLevel="0" collapsed="false">
      <c r="A72" s="0" t="n">
        <v>201</v>
      </c>
      <c r="B72" s="0" t="n">
        <v>320</v>
      </c>
      <c r="C72" s="0" t="s">
        <v>2</v>
      </c>
      <c r="D72" s="0" t="s">
        <v>178</v>
      </c>
      <c r="E72" s="0" t="s">
        <v>174</v>
      </c>
      <c r="F72" s="0" t="s">
        <v>102</v>
      </c>
      <c r="G72" s="0" t="s">
        <v>151</v>
      </c>
      <c r="H72" s="0" t="s">
        <v>168</v>
      </c>
      <c r="I72" s="0" t="s">
        <v>179</v>
      </c>
      <c r="J72" s="0" t="s">
        <v>170</v>
      </c>
      <c r="K72" s="0" t="n">
        <v>36794</v>
      </c>
      <c r="L72" s="0" t="n">
        <v>38483</v>
      </c>
      <c r="M72" s="0" t="s">
        <v>155</v>
      </c>
      <c r="N72" s="0" t="n">
        <v>-10000000</v>
      </c>
      <c r="O72" s="0" t="n">
        <v>3572.727281</v>
      </c>
      <c r="P72" s="0" t="n">
        <v>0.59</v>
      </c>
      <c r="Q72" s="0" t="n">
        <v>44.060365</v>
      </c>
      <c r="R72" s="0" t="n">
        <v>44.077782</v>
      </c>
      <c r="S72" s="0" t="n">
        <v>0.0174170000000018</v>
      </c>
      <c r="T72" s="0" t="n">
        <v>62.2261910531834</v>
      </c>
      <c r="U72" s="0" t="n">
        <v>-176.315944</v>
      </c>
      <c r="V72" s="0" t="n">
        <v>0</v>
      </c>
      <c r="W72" s="0" t="n">
        <v>-114.089752946817</v>
      </c>
      <c r="X72" s="0" t="n">
        <v>-63049.082522</v>
      </c>
      <c r="Y72" s="0" t="n">
        <v>-63163.716255</v>
      </c>
      <c r="Z72" s="0" t="n">
        <v>-114.633733000002</v>
      </c>
      <c r="AA72" s="0" t="n">
        <v>-0.543980053185791</v>
      </c>
      <c r="AB72" s="0" t="n">
        <v>-63049.082522</v>
      </c>
      <c r="AC72" s="0" t="n">
        <v>-63163.716255</v>
      </c>
      <c r="AD72" s="0" t="n">
        <v>-114.633733000002</v>
      </c>
      <c r="AF72" s="0" t="n">
        <v>20569.9773203575</v>
      </c>
      <c r="AG72" s="0" t="n">
        <v>-22944.444444</v>
      </c>
      <c r="AH72" s="0" t="n">
        <v>-86108.160699</v>
      </c>
      <c r="AI72" s="0" t="n">
        <v>-73849.356831</v>
      </c>
      <c r="AJ72" s="0" t="n">
        <v>-73849.356831</v>
      </c>
      <c r="AK72" s="0" t="n">
        <v>0</v>
      </c>
      <c r="AL72" s="0" t="n">
        <v>-114.633733000002</v>
      </c>
      <c r="AM72" s="0" t="s">
        <v>475</v>
      </c>
      <c r="AN72" s="0" t="n">
        <v>6</v>
      </c>
      <c r="AO72" s="0" t="s">
        <v>469</v>
      </c>
      <c r="AP72" s="0" t="n">
        <v>6</v>
      </c>
    </row>
    <row r="73" customFormat="false" ht="12.75" hidden="false" customHeight="false" outlineLevel="0" collapsed="false">
      <c r="A73" s="0" t="n">
        <v>204</v>
      </c>
      <c r="B73" s="0" t="n">
        <v>323</v>
      </c>
      <c r="C73" s="0" t="s">
        <v>2</v>
      </c>
      <c r="D73" s="0" t="s">
        <v>176</v>
      </c>
      <c r="E73" s="0" t="s">
        <v>355</v>
      </c>
      <c r="F73" s="0" t="s">
        <v>109</v>
      </c>
      <c r="G73" s="0" t="s">
        <v>164</v>
      </c>
      <c r="H73" s="0" t="s">
        <v>168</v>
      </c>
      <c r="I73" s="0" t="s">
        <v>177</v>
      </c>
      <c r="J73" s="0" t="s">
        <v>158</v>
      </c>
      <c r="K73" s="0" t="n">
        <v>36784</v>
      </c>
      <c r="L73" s="0" t="n">
        <v>38610</v>
      </c>
      <c r="M73" s="0" t="s">
        <v>155</v>
      </c>
      <c r="N73" s="0" t="n">
        <v>470000000</v>
      </c>
      <c r="O73" s="0" t="n">
        <v>-3287.201445</v>
      </c>
      <c r="P73" s="0" t="n">
        <v>0.075</v>
      </c>
      <c r="Q73" s="0" t="n">
        <v>3.601134</v>
      </c>
      <c r="R73" s="0" t="n">
        <v>3.580567</v>
      </c>
      <c r="S73" s="0" t="n">
        <v>-0.0205670000000002</v>
      </c>
      <c r="T73" s="0" t="n">
        <v>4480.25038399999</v>
      </c>
      <c r="U73" s="0" t="n">
        <v>623.618729</v>
      </c>
      <c r="V73" s="0" t="n">
        <v>0</v>
      </c>
      <c r="W73" s="0" t="n">
        <v>5103.86911299999</v>
      </c>
      <c r="X73" s="0" t="n">
        <v>697180.792581</v>
      </c>
      <c r="Y73" s="0" t="n">
        <v>702284.661694</v>
      </c>
      <c r="Z73" s="0" t="n">
        <v>5103.86911299999</v>
      </c>
      <c r="AA73" s="0" t="n">
        <v>0</v>
      </c>
      <c r="AB73" s="0" t="n">
        <v>697180.792581</v>
      </c>
      <c r="AC73" s="0" t="n">
        <v>702284.661694</v>
      </c>
      <c r="AD73" s="0" t="n">
        <v>5103.86911299999</v>
      </c>
      <c r="AG73" s="0" t="n">
        <v>177229.166667</v>
      </c>
      <c r="AH73" s="0" t="n">
        <v>879513.828361</v>
      </c>
      <c r="AI73" s="0" t="n">
        <v>230190.360558</v>
      </c>
      <c r="AJ73" s="0" t="n">
        <v>230190.360558</v>
      </c>
      <c r="AK73" s="0" t="n">
        <v>0</v>
      </c>
      <c r="AL73" s="0" t="n">
        <v>5103.86911299999</v>
      </c>
      <c r="AM73" s="0" t="s">
        <v>475</v>
      </c>
      <c r="AN73" s="0" t="s">
        <v>469</v>
      </c>
      <c r="AO73" s="0" t="s">
        <v>469</v>
      </c>
      <c r="AP73" s="0" t="s">
        <v>469</v>
      </c>
    </row>
    <row r="74" customFormat="false" ht="12.75" hidden="false" customHeight="false" outlineLevel="0" collapsed="false">
      <c r="A74" s="0" t="n">
        <v>205</v>
      </c>
      <c r="B74" s="0" t="n">
        <v>324</v>
      </c>
      <c r="C74" s="0" t="s">
        <v>2</v>
      </c>
      <c r="D74" s="0" t="s">
        <v>178</v>
      </c>
      <c r="E74" s="0" t="s">
        <v>355</v>
      </c>
      <c r="F74" s="0" t="s">
        <v>109</v>
      </c>
      <c r="G74" s="0" t="s">
        <v>164</v>
      </c>
      <c r="H74" s="0" t="s">
        <v>168</v>
      </c>
      <c r="I74" s="0" t="s">
        <v>179</v>
      </c>
      <c r="J74" s="0" t="s">
        <v>158</v>
      </c>
      <c r="K74" s="0" t="n">
        <v>36784</v>
      </c>
      <c r="L74" s="0" t="n">
        <v>38610</v>
      </c>
      <c r="M74" s="0" t="s">
        <v>155</v>
      </c>
      <c r="N74" s="0" t="n">
        <v>-470000000</v>
      </c>
      <c r="O74" s="0" t="n">
        <v>3287.201445</v>
      </c>
      <c r="P74" s="0" t="n">
        <v>0.075</v>
      </c>
      <c r="Q74" s="0" t="n">
        <v>3.601134</v>
      </c>
      <c r="R74" s="0" t="n">
        <v>3.580567</v>
      </c>
      <c r="S74" s="0" t="n">
        <v>-0.0205670000000002</v>
      </c>
      <c r="T74" s="0" t="n">
        <v>-4480.25038399999</v>
      </c>
      <c r="U74" s="0" t="n">
        <v>-623.618729</v>
      </c>
      <c r="V74" s="0" t="n">
        <v>0</v>
      </c>
      <c r="W74" s="0" t="n">
        <v>-5103.86911299999</v>
      </c>
      <c r="X74" s="0" t="n">
        <v>-697180.792581</v>
      </c>
      <c r="Y74" s="0" t="n">
        <v>-702284.661694</v>
      </c>
      <c r="Z74" s="0" t="n">
        <v>-5103.86911299999</v>
      </c>
      <c r="AA74" s="0" t="n">
        <v>0</v>
      </c>
      <c r="AB74" s="0" t="n">
        <v>-697180.792581</v>
      </c>
      <c r="AC74" s="0" t="n">
        <v>-702284.661694</v>
      </c>
      <c r="AD74" s="0" t="n">
        <v>-5103.86911299999</v>
      </c>
      <c r="AG74" s="0" t="n">
        <v>-177229.166667</v>
      </c>
      <c r="AH74" s="0" t="n">
        <v>-879513.828361</v>
      </c>
      <c r="AI74" s="0" t="n">
        <v>-170282.027224</v>
      </c>
      <c r="AJ74" s="0" t="n">
        <v>-170282.027224</v>
      </c>
      <c r="AK74" s="0" t="n">
        <v>0</v>
      </c>
      <c r="AL74" s="0" t="n">
        <v>-5103.86911299999</v>
      </c>
      <c r="AM74" s="0" t="s">
        <v>475</v>
      </c>
      <c r="AN74" s="0" t="s">
        <v>469</v>
      </c>
      <c r="AO74" s="0" t="s">
        <v>469</v>
      </c>
      <c r="AP74" s="0" t="s">
        <v>469</v>
      </c>
    </row>
    <row r="75" customFormat="false" ht="12.75" hidden="false" customHeight="false" outlineLevel="0" collapsed="false">
      <c r="A75" s="0" t="n">
        <v>206</v>
      </c>
      <c r="B75" s="0" t="n">
        <v>325</v>
      </c>
      <c r="C75" s="0" t="s">
        <v>2</v>
      </c>
      <c r="D75" s="0" t="s">
        <v>176</v>
      </c>
      <c r="E75" s="0" t="s">
        <v>353</v>
      </c>
      <c r="F75" s="0" t="s">
        <v>109</v>
      </c>
      <c r="G75" s="0" t="s">
        <v>164</v>
      </c>
      <c r="H75" s="0" t="s">
        <v>168</v>
      </c>
      <c r="I75" s="0" t="s">
        <v>177</v>
      </c>
      <c r="J75" s="0" t="s">
        <v>158</v>
      </c>
      <c r="K75" s="0" t="n">
        <v>36784</v>
      </c>
      <c r="L75" s="0" t="n">
        <v>38610</v>
      </c>
      <c r="M75" s="0" t="s">
        <v>155</v>
      </c>
      <c r="N75" s="0" t="n">
        <v>21000000</v>
      </c>
      <c r="O75" s="0" t="n">
        <v>-276.956282</v>
      </c>
      <c r="P75" s="0" t="n">
        <v>0.55</v>
      </c>
      <c r="Q75" s="0" t="n">
        <v>3.470783</v>
      </c>
      <c r="R75" s="0" t="n">
        <v>3.588451</v>
      </c>
      <c r="S75" s="0" t="n">
        <v>0.117668</v>
      </c>
      <c r="T75" s="0" t="n">
        <v>-1721.09767600002</v>
      </c>
      <c r="U75" s="0" t="n">
        <v>116.387324</v>
      </c>
      <c r="V75" s="0" t="n">
        <v>0</v>
      </c>
      <c r="W75" s="0" t="n">
        <v>83.798432209624</v>
      </c>
      <c r="X75" s="0" t="n">
        <v>407425.043201</v>
      </c>
      <c r="Y75" s="0" t="n">
        <v>405820.332849</v>
      </c>
      <c r="Z75" s="0" t="n">
        <v>-1604.71035200002</v>
      </c>
      <c r="AA75" s="0" t="n">
        <v>-1688.50878420965</v>
      </c>
      <c r="AB75" s="0" t="n">
        <v>407425.043201</v>
      </c>
      <c r="AC75" s="0" t="n">
        <v>405820.332849</v>
      </c>
      <c r="AD75" s="0" t="n">
        <v>-1604.71035200002</v>
      </c>
      <c r="AG75" s="0" t="n">
        <v>58070.833333</v>
      </c>
      <c r="AH75" s="0" t="n">
        <v>463891.166182</v>
      </c>
      <c r="AI75" s="0" t="n">
        <v>68472.914555</v>
      </c>
      <c r="AJ75" s="0" t="n">
        <v>68472.914555</v>
      </c>
      <c r="AK75" s="0" t="n">
        <v>0</v>
      </c>
      <c r="AL75" s="0" t="n">
        <v>-1604.71035200002</v>
      </c>
      <c r="AM75" s="0" t="s">
        <v>475</v>
      </c>
      <c r="AN75" s="0" t="s">
        <v>469</v>
      </c>
      <c r="AO75" s="0" t="s">
        <v>469</v>
      </c>
      <c r="AP75" s="0" t="s">
        <v>469</v>
      </c>
    </row>
    <row r="76" customFormat="false" ht="12.75" hidden="false" customHeight="false" outlineLevel="0" collapsed="false">
      <c r="A76" s="0" t="n">
        <v>207</v>
      </c>
      <c r="B76" s="0" t="n">
        <v>326</v>
      </c>
      <c r="C76" s="0" t="s">
        <v>2</v>
      </c>
      <c r="D76" s="0" t="s">
        <v>178</v>
      </c>
      <c r="E76" s="0" t="s">
        <v>353</v>
      </c>
      <c r="F76" s="0" t="s">
        <v>109</v>
      </c>
      <c r="G76" s="0" t="s">
        <v>164</v>
      </c>
      <c r="H76" s="0" t="s">
        <v>168</v>
      </c>
      <c r="I76" s="0" t="s">
        <v>179</v>
      </c>
      <c r="J76" s="0" t="s">
        <v>158</v>
      </c>
      <c r="K76" s="0" t="n">
        <v>36784</v>
      </c>
      <c r="L76" s="0" t="n">
        <v>38610</v>
      </c>
      <c r="M76" s="0" t="s">
        <v>155</v>
      </c>
      <c r="N76" s="0" t="n">
        <v>-21000000</v>
      </c>
      <c r="O76" s="0" t="n">
        <v>276.956282</v>
      </c>
      <c r="P76" s="0" t="n">
        <v>0.55</v>
      </c>
      <c r="Q76" s="0" t="n">
        <v>3.470783</v>
      </c>
      <c r="R76" s="0" t="n">
        <v>3.588451</v>
      </c>
      <c r="S76" s="0" t="n">
        <v>0.117668</v>
      </c>
      <c r="T76" s="0" t="n">
        <v>1721.09767600002</v>
      </c>
      <c r="U76" s="0" t="n">
        <v>-116.387324</v>
      </c>
      <c r="V76" s="0" t="n">
        <v>0</v>
      </c>
      <c r="W76" s="0" t="n">
        <v>-83.798432209624</v>
      </c>
      <c r="X76" s="0" t="n">
        <v>-407425.043201</v>
      </c>
      <c r="Y76" s="0" t="n">
        <v>-405820.332849</v>
      </c>
      <c r="Z76" s="0" t="n">
        <v>1604.71035200002</v>
      </c>
      <c r="AA76" s="0" t="n">
        <v>1688.50878420965</v>
      </c>
      <c r="AB76" s="0" t="n">
        <v>-407425.043201</v>
      </c>
      <c r="AC76" s="0" t="n">
        <v>-405820.332849</v>
      </c>
      <c r="AD76" s="0" t="n">
        <v>1604.71035200002</v>
      </c>
      <c r="AG76" s="0" t="n">
        <v>-58070.833333</v>
      </c>
      <c r="AH76" s="0" t="n">
        <v>-463891.166182</v>
      </c>
      <c r="AI76" s="0" t="n">
        <v>-426027.081222</v>
      </c>
      <c r="AJ76" s="0" t="n">
        <v>-426027.081222</v>
      </c>
      <c r="AK76" s="0" t="n">
        <v>0</v>
      </c>
      <c r="AL76" s="0" t="n">
        <v>1604.71035200002</v>
      </c>
      <c r="AM76" s="0" t="s">
        <v>475</v>
      </c>
      <c r="AN76" s="0" t="s">
        <v>469</v>
      </c>
      <c r="AO76" s="0" t="s">
        <v>469</v>
      </c>
      <c r="AP76" s="0" t="s">
        <v>469</v>
      </c>
    </row>
    <row r="77" customFormat="false" ht="12.75" hidden="false" customHeight="false" outlineLevel="0" collapsed="false">
      <c r="A77" s="0" t="n">
        <v>209</v>
      </c>
      <c r="B77" s="0" t="n">
        <v>327</v>
      </c>
      <c r="C77" s="0" t="s">
        <v>2</v>
      </c>
      <c r="D77" s="0" t="s">
        <v>176</v>
      </c>
      <c r="E77" s="0" t="s">
        <v>350</v>
      </c>
      <c r="F77" s="0" t="s">
        <v>109</v>
      </c>
      <c r="G77" s="0" t="s">
        <v>164</v>
      </c>
      <c r="H77" s="0" t="s">
        <v>168</v>
      </c>
      <c r="I77" s="0" t="s">
        <v>177</v>
      </c>
      <c r="J77" s="0" t="s">
        <v>158</v>
      </c>
      <c r="K77" s="0" t="n">
        <v>36784</v>
      </c>
      <c r="L77" s="0" t="n">
        <v>38610</v>
      </c>
      <c r="M77" s="0" t="s">
        <v>155</v>
      </c>
      <c r="N77" s="0" t="n">
        <v>34000000</v>
      </c>
      <c r="O77" s="0" t="n">
        <v>-2190.975679</v>
      </c>
      <c r="P77" s="0" t="n">
        <v>4.5</v>
      </c>
      <c r="Q77" s="0" t="n">
        <v>3.719476</v>
      </c>
      <c r="R77" s="0" t="n">
        <v>3.535874</v>
      </c>
      <c r="S77" s="0" t="n">
        <v>-0.183602</v>
      </c>
      <c r="T77" s="0" t="n">
        <v>33203.617865</v>
      </c>
      <c r="U77" s="0" t="n">
        <v>1435.382135</v>
      </c>
      <c r="V77" s="0" t="n">
        <v>0</v>
      </c>
      <c r="W77" s="0" t="n">
        <v>34639</v>
      </c>
      <c r="X77" s="0" t="n">
        <v>5691928</v>
      </c>
      <c r="Y77" s="0" t="n">
        <v>5726567</v>
      </c>
      <c r="Z77" s="0" t="n">
        <v>34639</v>
      </c>
      <c r="AA77" s="0" t="n">
        <v>0</v>
      </c>
      <c r="AB77" s="0" t="n">
        <v>5691928</v>
      </c>
      <c r="AC77" s="0" t="n">
        <v>5726567</v>
      </c>
      <c r="AD77" s="0" t="n">
        <v>34639</v>
      </c>
      <c r="AG77" s="0" t="n">
        <v>769250</v>
      </c>
      <c r="AH77" s="0" t="n">
        <v>6495817</v>
      </c>
      <c r="AI77" s="0" t="n">
        <v>914755</v>
      </c>
      <c r="AJ77" s="0" t="n">
        <v>914755</v>
      </c>
      <c r="AK77" s="0" t="n">
        <v>0</v>
      </c>
      <c r="AL77" s="0" t="n">
        <v>34639</v>
      </c>
      <c r="AM77" s="0" t="s">
        <v>475</v>
      </c>
      <c r="AN77" s="0" t="s">
        <v>469</v>
      </c>
      <c r="AO77" s="0" t="s">
        <v>469</v>
      </c>
      <c r="AP77" s="0" t="s">
        <v>469</v>
      </c>
    </row>
    <row r="78" customFormat="false" ht="12.75" hidden="false" customHeight="false" outlineLevel="0" collapsed="false">
      <c r="A78" s="0" t="n">
        <v>210</v>
      </c>
      <c r="B78" s="0" t="n">
        <v>328</v>
      </c>
      <c r="C78" s="0" t="s">
        <v>2</v>
      </c>
      <c r="D78" s="0" t="s">
        <v>178</v>
      </c>
      <c r="E78" s="0" t="s">
        <v>350</v>
      </c>
      <c r="F78" s="0" t="s">
        <v>109</v>
      </c>
      <c r="G78" s="0" t="s">
        <v>164</v>
      </c>
      <c r="H78" s="0" t="s">
        <v>168</v>
      </c>
      <c r="I78" s="0" t="s">
        <v>179</v>
      </c>
      <c r="J78" s="0" t="s">
        <v>158</v>
      </c>
      <c r="K78" s="0" t="n">
        <v>36784</v>
      </c>
      <c r="L78" s="0" t="n">
        <v>38610</v>
      </c>
      <c r="M78" s="0" t="s">
        <v>155</v>
      </c>
      <c r="N78" s="0" t="n">
        <v>-34000000</v>
      </c>
      <c r="O78" s="0" t="n">
        <v>2190.975679</v>
      </c>
      <c r="P78" s="0" t="n">
        <v>4.5</v>
      </c>
      <c r="Q78" s="0" t="n">
        <v>3.719476</v>
      </c>
      <c r="R78" s="0" t="n">
        <v>3.535874</v>
      </c>
      <c r="S78" s="0" t="n">
        <v>-0.183602</v>
      </c>
      <c r="T78" s="0" t="n">
        <v>-33203.617865</v>
      </c>
      <c r="U78" s="0" t="n">
        <v>-1435.382135</v>
      </c>
      <c r="V78" s="0" t="n">
        <v>0</v>
      </c>
      <c r="W78" s="0" t="n">
        <v>-34639</v>
      </c>
      <c r="X78" s="0" t="n">
        <v>-5691928</v>
      </c>
      <c r="Y78" s="0" t="n">
        <v>-5726567</v>
      </c>
      <c r="Z78" s="0" t="n">
        <v>-34639</v>
      </c>
      <c r="AA78" s="0" t="n">
        <v>0</v>
      </c>
      <c r="AB78" s="0" t="n">
        <v>-5691928</v>
      </c>
      <c r="AC78" s="0" t="n">
        <v>-5726567</v>
      </c>
      <c r="AD78" s="0" t="n">
        <v>-34639</v>
      </c>
      <c r="AG78" s="0" t="n">
        <v>-769250</v>
      </c>
      <c r="AH78" s="0" t="n">
        <v>-6495817</v>
      </c>
      <c r="AI78" s="0" t="n">
        <v>-1165005</v>
      </c>
      <c r="AJ78" s="0" t="n">
        <v>-1165005</v>
      </c>
      <c r="AK78" s="0" t="n">
        <v>0</v>
      </c>
      <c r="AL78" s="0" t="n">
        <v>-34639</v>
      </c>
      <c r="AM78" s="0" t="s">
        <v>475</v>
      </c>
      <c r="AN78" s="0" t="s">
        <v>469</v>
      </c>
      <c r="AO78" s="0" t="s">
        <v>469</v>
      </c>
      <c r="AP78" s="0" t="s">
        <v>469</v>
      </c>
    </row>
    <row r="79" customFormat="false" ht="12.75" hidden="false" customHeight="false" outlineLevel="0" collapsed="false">
      <c r="A79" s="0" t="n">
        <v>214</v>
      </c>
      <c r="B79" s="0" t="n">
        <v>215</v>
      </c>
      <c r="C79" s="0" t="s">
        <v>2</v>
      </c>
      <c r="D79" s="0" t="s">
        <v>173</v>
      </c>
      <c r="E79" s="0" t="s">
        <v>363</v>
      </c>
      <c r="F79" s="0" t="s">
        <v>109</v>
      </c>
      <c r="I79" s="0" t="s">
        <v>153</v>
      </c>
      <c r="J79" s="0" t="s">
        <v>158</v>
      </c>
      <c r="K79" s="0" t="n">
        <v>36784</v>
      </c>
      <c r="L79" s="0" t="n">
        <v>38610</v>
      </c>
      <c r="M79" s="0" t="s">
        <v>155</v>
      </c>
      <c r="N79" s="0" t="n">
        <v>525000000</v>
      </c>
      <c r="P79" s="0" t="n">
        <v>0.48</v>
      </c>
      <c r="Q79" s="0" t="n">
        <v>0</v>
      </c>
      <c r="R79" s="0" t="n">
        <v>-4.344189E-013</v>
      </c>
      <c r="S79" s="0" t="n">
        <v>-4.344189E-013</v>
      </c>
      <c r="T79" s="0" t="n">
        <v>0</v>
      </c>
      <c r="U79" s="0" t="n">
        <v>1527.041125</v>
      </c>
      <c r="V79" s="0" t="n">
        <v>0</v>
      </c>
      <c r="W79" s="0" t="n">
        <v>1527.041125</v>
      </c>
      <c r="X79" s="0" t="n">
        <v>10226750</v>
      </c>
      <c r="Y79" s="0" t="n">
        <v>10237430</v>
      </c>
      <c r="Z79" s="0" t="n">
        <v>10680</v>
      </c>
      <c r="AA79" s="0" t="n">
        <v>9152.958875</v>
      </c>
      <c r="AB79" s="0" t="n">
        <v>10226750</v>
      </c>
      <c r="AC79" s="0" t="n">
        <v>10237430</v>
      </c>
      <c r="AD79" s="0" t="n">
        <v>10680</v>
      </c>
      <c r="AG79" s="0" t="n">
        <v>1267000</v>
      </c>
      <c r="AH79" s="0" t="n">
        <v>11504430</v>
      </c>
      <c r="AI79" s="0" t="n">
        <v>800894.444444001</v>
      </c>
      <c r="AJ79" s="0" t="n">
        <v>800894.444444001</v>
      </c>
      <c r="AK79" s="0" t="n">
        <v>0</v>
      </c>
      <c r="AL79" s="0" t="n">
        <v>10680</v>
      </c>
      <c r="AM79" s="0" t="s">
        <v>475</v>
      </c>
      <c r="AN79" s="0" t="s">
        <v>469</v>
      </c>
      <c r="AO79" s="0" t="s">
        <v>469</v>
      </c>
      <c r="AP79" s="0" t="s">
        <v>469</v>
      </c>
    </row>
    <row r="80" customFormat="false" ht="12.75" hidden="false" customHeight="false" outlineLevel="0" collapsed="false">
      <c r="A80" s="0" t="n">
        <v>217</v>
      </c>
      <c r="B80" s="0" t="n">
        <v>334</v>
      </c>
      <c r="C80" s="0" t="s">
        <v>2</v>
      </c>
      <c r="D80" s="0" t="s">
        <v>104</v>
      </c>
      <c r="E80" s="0" t="s">
        <v>301</v>
      </c>
      <c r="F80" s="0" t="s">
        <v>184</v>
      </c>
      <c r="G80" s="0" t="s">
        <v>164</v>
      </c>
      <c r="H80" s="0" t="s">
        <v>168</v>
      </c>
      <c r="I80" s="0" t="s">
        <v>200</v>
      </c>
      <c r="J80" s="0" t="s">
        <v>189</v>
      </c>
      <c r="K80" s="0" t="n">
        <v>36803</v>
      </c>
      <c r="L80" s="0" t="n">
        <v>38629</v>
      </c>
      <c r="M80" s="0" t="s">
        <v>155</v>
      </c>
      <c r="N80" s="0" t="n">
        <v>-10000000</v>
      </c>
      <c r="O80" s="0" t="n">
        <v>3838.588531</v>
      </c>
      <c r="P80" s="0" t="n">
        <v>0.35</v>
      </c>
      <c r="Q80" s="0" t="n">
        <v>52.235778</v>
      </c>
      <c r="R80" s="0" t="n">
        <v>47.269444</v>
      </c>
      <c r="S80" s="0" t="n">
        <v>-4.966334</v>
      </c>
      <c r="T80" s="0" t="n">
        <v>-19063.7127335154</v>
      </c>
      <c r="U80" s="0" t="n">
        <v>-187.609037</v>
      </c>
      <c r="V80" s="0" t="n">
        <v>0</v>
      </c>
      <c r="W80" s="0" t="n">
        <v>-19251.3217705154</v>
      </c>
      <c r="X80" s="0" t="n">
        <v>60074.275622</v>
      </c>
      <c r="Y80" s="0" t="n">
        <v>40312.236229</v>
      </c>
      <c r="Z80" s="0" t="n">
        <v>-19762.039393</v>
      </c>
      <c r="AA80" s="0" t="n">
        <v>-510.717622484633</v>
      </c>
      <c r="AB80" s="0" t="n">
        <v>60074.275622</v>
      </c>
      <c r="AC80" s="0" t="n">
        <v>40312.236229</v>
      </c>
      <c r="AD80" s="0" t="n">
        <v>-19762.039393</v>
      </c>
      <c r="AF80" s="0" t="n">
        <v>15786.1953337375</v>
      </c>
      <c r="AG80" s="0" t="n">
        <v>-8944.444444</v>
      </c>
      <c r="AH80" s="0" t="n">
        <v>31367.791785</v>
      </c>
      <c r="AI80" s="0" t="n">
        <v>-120621.24252</v>
      </c>
      <c r="AJ80" s="0" t="n">
        <v>-120621.24252</v>
      </c>
      <c r="AK80" s="0" t="n">
        <v>0</v>
      </c>
      <c r="AL80" s="0" t="n">
        <v>-19762.039393</v>
      </c>
      <c r="AM80" s="0" t="s">
        <v>461</v>
      </c>
      <c r="AN80" s="0" t="n">
        <v>5</v>
      </c>
      <c r="AO80" s="0" t="s">
        <v>469</v>
      </c>
      <c r="AP80" s="0" t="n">
        <v>5</v>
      </c>
    </row>
    <row r="81" customFormat="false" ht="12.75" hidden="false" customHeight="false" outlineLevel="0" collapsed="false">
      <c r="A81" s="0" t="n">
        <v>219</v>
      </c>
      <c r="B81" s="0" t="n">
        <v>336</v>
      </c>
      <c r="C81" s="0" t="s">
        <v>2</v>
      </c>
      <c r="D81" s="0" t="s">
        <v>104</v>
      </c>
      <c r="E81" s="0" t="s">
        <v>379</v>
      </c>
      <c r="F81" s="0" t="s">
        <v>95</v>
      </c>
      <c r="G81" s="0" t="s">
        <v>151</v>
      </c>
      <c r="H81" s="0" t="s">
        <v>168</v>
      </c>
      <c r="I81" s="0" t="s">
        <v>180</v>
      </c>
      <c r="J81" s="0" t="s">
        <v>170</v>
      </c>
      <c r="K81" s="0" t="n">
        <v>36802</v>
      </c>
      <c r="L81" s="0" t="n">
        <v>38628</v>
      </c>
      <c r="M81" s="0" t="s">
        <v>155</v>
      </c>
      <c r="N81" s="0" t="n">
        <v>-5000000</v>
      </c>
      <c r="O81" s="0" t="n">
        <v>1929.423965</v>
      </c>
      <c r="P81" s="0" t="n">
        <v>0.43</v>
      </c>
      <c r="Q81" s="0" t="n">
        <v>58.96863</v>
      </c>
      <c r="R81" s="0" t="n">
        <v>58.978266</v>
      </c>
      <c r="S81" s="0" t="n">
        <v>0.00963600000000042</v>
      </c>
      <c r="T81" s="0" t="n">
        <v>18.5919293267408</v>
      </c>
      <c r="U81" s="0" t="n">
        <v>-105.452935</v>
      </c>
      <c r="V81" s="0" t="n">
        <v>0</v>
      </c>
      <c r="W81" s="0" t="n">
        <v>-86.8610056732592</v>
      </c>
      <c r="X81" s="0" t="n">
        <v>26260.433018</v>
      </c>
      <c r="Y81" s="0" t="n">
        <v>26232.398753</v>
      </c>
      <c r="Z81" s="0" t="n">
        <v>-28.0342649999984</v>
      </c>
      <c r="AA81" s="0" t="n">
        <v>58.8267406732608</v>
      </c>
      <c r="AB81" s="0" t="n">
        <v>26260.433018</v>
      </c>
      <c r="AC81" s="0" t="n">
        <v>26232.398753</v>
      </c>
      <c r="AD81" s="0" t="n">
        <v>-28.0342649999984</v>
      </c>
      <c r="AF81" s="0" t="n">
        <v>14282.5609009125</v>
      </c>
      <c r="AG81" s="0" t="n">
        <v>84518.555556</v>
      </c>
      <c r="AH81" s="0" t="n">
        <v>110750.954309</v>
      </c>
      <c r="AI81" s="0" t="n">
        <v>-28394.482599</v>
      </c>
      <c r="AJ81" s="0" t="n">
        <v>-28394.482599</v>
      </c>
      <c r="AK81" s="0" t="n">
        <v>0</v>
      </c>
      <c r="AL81" s="0" t="n">
        <v>-28.0342649999984</v>
      </c>
      <c r="AM81" s="0" t="s">
        <v>461</v>
      </c>
      <c r="AN81" s="0" t="n">
        <v>7</v>
      </c>
      <c r="AO81" s="0" t="s">
        <v>469</v>
      </c>
      <c r="AP81" s="0" t="n">
        <v>7</v>
      </c>
    </row>
    <row r="82" customFormat="false" ht="12.75" hidden="false" customHeight="false" outlineLevel="0" collapsed="false">
      <c r="A82" s="0" t="n">
        <v>220</v>
      </c>
      <c r="B82" s="0" t="n">
        <v>337</v>
      </c>
      <c r="C82" s="0" t="s">
        <v>2</v>
      </c>
      <c r="D82" s="0" t="s">
        <v>104</v>
      </c>
      <c r="E82" s="0" t="s">
        <v>199</v>
      </c>
      <c r="F82" s="0" t="s">
        <v>102</v>
      </c>
      <c r="G82" s="0" t="s">
        <v>96</v>
      </c>
      <c r="H82" s="0" t="s">
        <v>168</v>
      </c>
      <c r="I82" s="0" t="s">
        <v>200</v>
      </c>
      <c r="J82" s="0" t="s">
        <v>170</v>
      </c>
      <c r="K82" s="0" t="n">
        <v>36809</v>
      </c>
      <c r="L82" s="0" t="n">
        <v>38635</v>
      </c>
      <c r="M82" s="0" t="s">
        <v>155</v>
      </c>
      <c r="N82" s="0" t="n">
        <v>10000000</v>
      </c>
      <c r="O82" s="0" t="n">
        <v>-3841.010649</v>
      </c>
      <c r="P82" s="0" t="n">
        <v>0.49</v>
      </c>
      <c r="Q82" s="0" t="n">
        <v>114.406958</v>
      </c>
      <c r="R82" s="0" t="n">
        <v>114.421626</v>
      </c>
      <c r="S82" s="0" t="n">
        <v>0.0146680000000003</v>
      </c>
      <c r="T82" s="0" t="n">
        <v>-56.3399441995333</v>
      </c>
      <c r="U82" s="0" t="n">
        <v>368.523651</v>
      </c>
      <c r="V82" s="0" t="n">
        <v>0</v>
      </c>
      <c r="W82" s="0" t="n">
        <v>312.183706800467</v>
      </c>
      <c r="X82" s="0" t="n">
        <v>-245350.972888</v>
      </c>
      <c r="Y82" s="0" t="n">
        <v>-245372.183822</v>
      </c>
      <c r="Z82" s="0" t="n">
        <v>-21.2109340000025</v>
      </c>
      <c r="AA82" s="0" t="n">
        <v>-333.394640800469</v>
      </c>
      <c r="AB82" s="0" t="n">
        <v>-245350.972888</v>
      </c>
      <c r="AC82" s="0" t="n">
        <v>-245372.183822</v>
      </c>
      <c r="AD82" s="0" t="n">
        <v>-21.2109340000025</v>
      </c>
      <c r="AF82" s="0" t="n">
        <v>-22114.6188116175</v>
      </c>
      <c r="AG82" s="0" t="n">
        <v>12522.222222</v>
      </c>
      <c r="AH82" s="0" t="n">
        <v>-232849.9616</v>
      </c>
      <c r="AI82" s="0" t="n">
        <v>109402.287105</v>
      </c>
      <c r="AJ82" s="0" t="n">
        <v>109402.287105</v>
      </c>
      <c r="AK82" s="0" t="n">
        <v>0</v>
      </c>
      <c r="AL82" s="0" t="n">
        <v>-21.2109340000025</v>
      </c>
      <c r="AM82" s="0" t="s">
        <v>461</v>
      </c>
      <c r="AN82" s="0" t="n">
        <v>6</v>
      </c>
      <c r="AO82" s="0" t="s">
        <v>469</v>
      </c>
      <c r="AP82" s="0" t="n">
        <v>6</v>
      </c>
    </row>
    <row r="83" customFormat="false" ht="12.75" hidden="false" customHeight="false" outlineLevel="0" collapsed="false">
      <c r="A83" s="0" t="n">
        <v>221</v>
      </c>
      <c r="B83" s="0" t="n">
        <v>338</v>
      </c>
      <c r="C83" s="0" t="s">
        <v>2</v>
      </c>
      <c r="D83" s="0" t="s">
        <v>104</v>
      </c>
      <c r="E83" s="0" t="s">
        <v>200</v>
      </c>
      <c r="F83" s="0" t="s">
        <v>102</v>
      </c>
      <c r="G83" s="0" t="s">
        <v>164</v>
      </c>
      <c r="H83" s="0" t="s">
        <v>168</v>
      </c>
      <c r="I83" s="0" t="s">
        <v>182</v>
      </c>
      <c r="J83" s="0" t="s">
        <v>189</v>
      </c>
      <c r="K83" s="0" t="n">
        <v>36809</v>
      </c>
      <c r="L83" s="0" t="n">
        <v>38636</v>
      </c>
      <c r="M83" s="0" t="s">
        <v>155</v>
      </c>
      <c r="N83" s="0" t="n">
        <v>-10000000</v>
      </c>
      <c r="O83" s="0" t="n">
        <v>3864.133946</v>
      </c>
      <c r="P83" s="0" t="n">
        <v>0.51</v>
      </c>
      <c r="Q83" s="0" t="n">
        <v>79.840468</v>
      </c>
      <c r="R83" s="0" t="n">
        <v>79.856329</v>
      </c>
      <c r="S83" s="0" t="n">
        <v>0.015861000000001</v>
      </c>
      <c r="T83" s="0" t="n">
        <v>61.2890285175099</v>
      </c>
      <c r="U83" s="0" t="n">
        <v>-309.672029</v>
      </c>
      <c r="V83" s="0" t="n">
        <v>0</v>
      </c>
      <c r="W83" s="0" t="n">
        <v>-248.38300048249</v>
      </c>
      <c r="X83" s="0" t="n">
        <v>102903.028625</v>
      </c>
      <c r="Y83" s="0" t="n">
        <v>102868.428033</v>
      </c>
      <c r="Z83" s="0" t="n">
        <v>-34.6005920000025</v>
      </c>
      <c r="AA83" s="0" t="n">
        <v>213.782408482488</v>
      </c>
      <c r="AB83" s="0" t="n">
        <v>102903.028625</v>
      </c>
      <c r="AC83" s="0" t="n">
        <v>102868.428033</v>
      </c>
      <c r="AD83" s="0" t="n">
        <v>-34.6005920000025</v>
      </c>
      <c r="AF83" s="0" t="n">
        <v>22247.751194095</v>
      </c>
      <c r="AG83" s="0" t="n">
        <v>-13175</v>
      </c>
      <c r="AH83" s="0" t="n">
        <v>89693.428033</v>
      </c>
      <c r="AI83" s="0" t="n">
        <v>-62710.821173</v>
      </c>
      <c r="AJ83" s="0" t="n">
        <v>-62710.821173</v>
      </c>
      <c r="AK83" s="0" t="n">
        <v>0</v>
      </c>
      <c r="AL83" s="0" t="n">
        <v>-34.6005920000025</v>
      </c>
      <c r="AM83" s="0" t="s">
        <v>461</v>
      </c>
      <c r="AN83" s="0" t="n">
        <v>6</v>
      </c>
      <c r="AO83" s="0" t="s">
        <v>469</v>
      </c>
      <c r="AP83" s="0" t="n">
        <v>6</v>
      </c>
    </row>
    <row r="84" customFormat="false" ht="12.75" hidden="false" customHeight="false" outlineLevel="0" collapsed="false">
      <c r="A84" s="0" t="n">
        <v>223</v>
      </c>
      <c r="B84" s="0" t="n">
        <v>339</v>
      </c>
      <c r="C84" s="0" t="s">
        <v>2</v>
      </c>
      <c r="D84" s="0" t="s">
        <v>104</v>
      </c>
      <c r="E84" s="0" t="s">
        <v>200</v>
      </c>
      <c r="F84" s="0" t="s">
        <v>102</v>
      </c>
      <c r="G84" s="0" t="s">
        <v>164</v>
      </c>
      <c r="H84" s="0" t="s">
        <v>168</v>
      </c>
      <c r="I84" s="0" t="s">
        <v>210</v>
      </c>
      <c r="J84" s="0" t="s">
        <v>189</v>
      </c>
      <c r="K84" s="0" t="n">
        <v>36811</v>
      </c>
      <c r="L84" s="0" t="n">
        <v>38637</v>
      </c>
      <c r="M84" s="0" t="s">
        <v>155</v>
      </c>
      <c r="N84" s="0" t="n">
        <v>10000000</v>
      </c>
      <c r="O84" s="0" t="n">
        <v>-3874.677025</v>
      </c>
      <c r="P84" s="0" t="n">
        <v>0.57</v>
      </c>
      <c r="Q84" s="0" t="n">
        <v>79.868248</v>
      </c>
      <c r="R84" s="0" t="n">
        <v>79.884127</v>
      </c>
      <c r="S84" s="0" t="n">
        <v>0.0158790000000124</v>
      </c>
      <c r="T84" s="0" t="n">
        <v>-61.5259964800231</v>
      </c>
      <c r="U84" s="0" t="n">
        <v>314.340692</v>
      </c>
      <c r="V84" s="0" t="n">
        <v>0</v>
      </c>
      <c r="W84" s="0" t="n">
        <v>252.814695519977</v>
      </c>
      <c r="X84" s="0" t="n">
        <v>-78074.039255</v>
      </c>
      <c r="Y84" s="0" t="n">
        <v>-78013.804387</v>
      </c>
      <c r="Z84" s="0" t="n">
        <v>60.2348679999996</v>
      </c>
      <c r="AA84" s="0" t="n">
        <v>-192.579827519977</v>
      </c>
      <c r="AB84" s="0" t="n">
        <v>-78074.039255</v>
      </c>
      <c r="AC84" s="0" t="n">
        <v>-78013.804387</v>
      </c>
      <c r="AD84" s="0" t="n">
        <v>60.2348679999996</v>
      </c>
      <c r="AF84" s="0" t="n">
        <v>-22308.4529714375</v>
      </c>
      <c r="AG84" s="0" t="n">
        <v>14566.666667</v>
      </c>
      <c r="AH84" s="0" t="n">
        <v>-63447.13772</v>
      </c>
      <c r="AI84" s="0" t="n">
        <v>64090.008955</v>
      </c>
      <c r="AJ84" s="0" t="n">
        <v>64090.008955</v>
      </c>
      <c r="AK84" s="0" t="n">
        <v>0</v>
      </c>
      <c r="AL84" s="0" t="n">
        <v>60.2348679999996</v>
      </c>
      <c r="AM84" s="0" t="s">
        <v>461</v>
      </c>
      <c r="AN84" s="0" t="n">
        <v>6</v>
      </c>
      <c r="AO84" s="0" t="s">
        <v>469</v>
      </c>
      <c r="AP84" s="0" t="n">
        <v>6</v>
      </c>
    </row>
    <row r="85" customFormat="false" ht="12.75" hidden="false" customHeight="false" outlineLevel="0" collapsed="false">
      <c r="A85" s="0" t="n">
        <v>224</v>
      </c>
      <c r="B85" s="0" t="n">
        <v>340</v>
      </c>
      <c r="C85" s="0" t="s">
        <v>2</v>
      </c>
      <c r="D85" s="0" t="s">
        <v>104</v>
      </c>
      <c r="E85" s="0" t="s">
        <v>409</v>
      </c>
      <c r="F85" s="0" t="s">
        <v>172</v>
      </c>
      <c r="G85" s="0" t="s">
        <v>410</v>
      </c>
      <c r="H85" s="0" t="s">
        <v>107</v>
      </c>
      <c r="I85" s="0" t="s">
        <v>209</v>
      </c>
      <c r="J85" s="0" t="s">
        <v>212</v>
      </c>
      <c r="K85" s="0" t="n">
        <v>36810</v>
      </c>
      <c r="L85" s="0" t="n">
        <v>38636</v>
      </c>
      <c r="M85" s="0" t="s">
        <v>100</v>
      </c>
      <c r="N85" s="0" t="n">
        <v>20000000</v>
      </c>
      <c r="O85" s="0" t="n">
        <v>-8018.538936</v>
      </c>
      <c r="P85" s="0" t="n">
        <v>0.845</v>
      </c>
      <c r="Q85" s="0" t="n">
        <v>104.999096</v>
      </c>
      <c r="R85" s="0" t="n">
        <v>105.00131</v>
      </c>
      <c r="S85" s="0" t="n">
        <v>0.00221400000000926</v>
      </c>
      <c r="T85" s="0" t="n">
        <v>-17.7530452043783</v>
      </c>
      <c r="U85" s="0" t="n">
        <v>777.823885</v>
      </c>
      <c r="V85" s="0" t="n">
        <v>0</v>
      </c>
      <c r="W85" s="0" t="n">
        <v>760.070839795622</v>
      </c>
      <c r="X85" s="0" t="n">
        <v>-124841.798571</v>
      </c>
      <c r="Y85" s="0" t="n">
        <v>-124299.423865</v>
      </c>
      <c r="Z85" s="0" t="n">
        <v>542.374706000002</v>
      </c>
      <c r="AA85" s="0" t="n">
        <v>-217.696133795619</v>
      </c>
      <c r="AB85" s="0" t="n">
        <v>-110553.654724549</v>
      </c>
      <c r="AC85" s="0" t="n">
        <v>-109632.09184893</v>
      </c>
      <c r="AD85" s="0" t="n">
        <v>921.562875619042</v>
      </c>
      <c r="AF85" s="0" t="n">
        <v>-79142.97929832</v>
      </c>
      <c r="AG85" s="0" t="n">
        <v>38092.6</v>
      </c>
      <c r="AH85" s="0" t="n">
        <v>-71539.49184893</v>
      </c>
      <c r="AI85" s="0" t="n">
        <v>137906.987750314</v>
      </c>
      <c r="AJ85" s="0" t="n">
        <v>137906.987750314</v>
      </c>
      <c r="AK85" s="0" t="n">
        <v>0</v>
      </c>
      <c r="AL85" s="0" t="n">
        <v>921.562875619042</v>
      </c>
      <c r="AM85" s="0" t="s">
        <v>461</v>
      </c>
      <c r="AN85" s="0" t="s">
        <v>469</v>
      </c>
      <c r="AO85" s="0" t="n">
        <v>9</v>
      </c>
      <c r="AP85" s="0" t="n">
        <v>9</v>
      </c>
    </row>
    <row r="86" customFormat="false" ht="12.75" hidden="false" customHeight="false" outlineLevel="0" collapsed="false">
      <c r="A86" s="0" t="n">
        <v>225</v>
      </c>
      <c r="B86" s="0" t="n">
        <v>341</v>
      </c>
      <c r="C86" s="0" t="s">
        <v>2</v>
      </c>
      <c r="D86" s="0" t="s">
        <v>104</v>
      </c>
      <c r="E86" s="0" t="s">
        <v>301</v>
      </c>
      <c r="F86" s="0" t="s">
        <v>184</v>
      </c>
      <c r="G86" s="0" t="s">
        <v>164</v>
      </c>
      <c r="H86" s="0" t="s">
        <v>168</v>
      </c>
      <c r="I86" s="0" t="s">
        <v>180</v>
      </c>
      <c r="J86" s="0" t="s">
        <v>189</v>
      </c>
      <c r="K86" s="0" t="n">
        <v>36812</v>
      </c>
      <c r="L86" s="0" t="n">
        <v>38638</v>
      </c>
      <c r="M86" s="0" t="s">
        <v>155</v>
      </c>
      <c r="N86" s="0" t="n">
        <v>10000000</v>
      </c>
      <c r="O86" s="0" t="n">
        <v>-3866.963921</v>
      </c>
      <c r="P86" s="0" t="n">
        <v>0.42</v>
      </c>
      <c r="Q86" s="0" t="n">
        <v>52.36189</v>
      </c>
      <c r="R86" s="0" t="n">
        <v>47.395261</v>
      </c>
      <c r="S86" s="0" t="n">
        <v>-4.96662900000001</v>
      </c>
      <c r="T86" s="0" t="n">
        <v>19205.7751519923</v>
      </c>
      <c r="U86" s="0" t="n">
        <v>193.611963</v>
      </c>
      <c r="V86" s="0" t="n">
        <v>0</v>
      </c>
      <c r="W86" s="0" t="n">
        <v>19399.3871149923</v>
      </c>
      <c r="X86" s="0" t="n">
        <v>-32585.551799</v>
      </c>
      <c r="Y86" s="0" t="n">
        <v>-12650.939987</v>
      </c>
      <c r="Z86" s="0" t="n">
        <v>19934.611812</v>
      </c>
      <c r="AA86" s="0" t="n">
        <v>535.224697007678</v>
      </c>
      <c r="AB86" s="0" t="n">
        <v>-32585.551799</v>
      </c>
      <c r="AC86" s="0" t="n">
        <v>-12650.939987</v>
      </c>
      <c r="AD86" s="0" t="n">
        <v>19934.611812</v>
      </c>
      <c r="AF86" s="0" t="n">
        <v>-15902.8891251125</v>
      </c>
      <c r="AG86" s="0" t="n">
        <v>11083.333333</v>
      </c>
      <c r="AH86" s="0" t="n">
        <v>-1567.606654</v>
      </c>
      <c r="AI86" s="0" t="n">
        <v>122447.857836</v>
      </c>
      <c r="AJ86" s="0" t="n">
        <v>122447.857836</v>
      </c>
      <c r="AK86" s="0" t="n">
        <v>0</v>
      </c>
      <c r="AL86" s="0" t="n">
        <v>19934.611812</v>
      </c>
      <c r="AM86" s="0" t="s">
        <v>461</v>
      </c>
      <c r="AN86" s="0" t="n">
        <v>5</v>
      </c>
      <c r="AO86" s="0" t="s">
        <v>469</v>
      </c>
      <c r="AP86" s="0" t="n">
        <v>5</v>
      </c>
    </row>
    <row r="87" customFormat="false" ht="12.75" hidden="false" customHeight="false" outlineLevel="0" collapsed="false">
      <c r="A87" s="0" t="n">
        <v>226</v>
      </c>
      <c r="B87" s="0" t="n">
        <v>342</v>
      </c>
      <c r="C87" s="0" t="s">
        <v>2</v>
      </c>
      <c r="D87" s="0" t="s">
        <v>104</v>
      </c>
      <c r="E87" s="0" t="s">
        <v>200</v>
      </c>
      <c r="F87" s="0" t="s">
        <v>102</v>
      </c>
      <c r="G87" s="0" t="s">
        <v>164</v>
      </c>
      <c r="H87" s="0" t="s">
        <v>168</v>
      </c>
      <c r="I87" s="0" t="s">
        <v>153</v>
      </c>
      <c r="J87" s="0" t="s">
        <v>189</v>
      </c>
      <c r="K87" s="0" t="n">
        <v>36812</v>
      </c>
      <c r="L87" s="0" t="n">
        <v>38638</v>
      </c>
      <c r="M87" s="0" t="s">
        <v>155</v>
      </c>
      <c r="N87" s="0" t="n">
        <v>10000000</v>
      </c>
      <c r="O87" s="0" t="n">
        <v>-3879.566739</v>
      </c>
      <c r="P87" s="0" t="n">
        <v>0.59</v>
      </c>
      <c r="Q87" s="0" t="n">
        <v>79.895774</v>
      </c>
      <c r="R87" s="0" t="n">
        <v>79.911705</v>
      </c>
      <c r="S87" s="0" t="n">
        <v>0.0159309999999948</v>
      </c>
      <c r="T87" s="0" t="n">
        <v>-61.8053777189889</v>
      </c>
      <c r="U87" s="0" t="n">
        <v>315.835987</v>
      </c>
      <c r="V87" s="0" t="n">
        <v>0</v>
      </c>
      <c r="W87" s="0" t="n">
        <v>254.030609281011</v>
      </c>
      <c r="X87" s="0" t="n">
        <v>-70501.001919</v>
      </c>
      <c r="Y87" s="0" t="n">
        <v>-70432.455068</v>
      </c>
      <c r="Z87" s="0" t="n">
        <v>68.5468510000064</v>
      </c>
      <c r="AA87" s="0" t="n">
        <v>-185.483758281005</v>
      </c>
      <c r="AB87" s="0" t="n">
        <v>-70501.001919</v>
      </c>
      <c r="AC87" s="0" t="n">
        <v>-70432.455068</v>
      </c>
      <c r="AD87" s="0" t="n">
        <v>68.5468510000064</v>
      </c>
      <c r="AF87" s="0" t="n">
        <v>-22336.6054997925</v>
      </c>
      <c r="AG87" s="0" t="n">
        <v>15569.444444</v>
      </c>
      <c r="AH87" s="0" t="n">
        <v>-54863.010624</v>
      </c>
      <c r="AI87" s="0" t="n">
        <v>64394.231122</v>
      </c>
      <c r="AJ87" s="0" t="n">
        <v>64394.231122</v>
      </c>
      <c r="AK87" s="0" t="n">
        <v>0</v>
      </c>
      <c r="AL87" s="0" t="n">
        <v>68.5468510000064</v>
      </c>
      <c r="AM87" s="0" t="s">
        <v>461</v>
      </c>
      <c r="AN87" s="0" t="n">
        <v>6</v>
      </c>
      <c r="AO87" s="0" t="s">
        <v>469</v>
      </c>
      <c r="AP87" s="0" t="n">
        <v>6</v>
      </c>
    </row>
    <row r="88" customFormat="false" ht="12.75" hidden="false" customHeight="false" outlineLevel="0" collapsed="false">
      <c r="A88" s="0" t="n">
        <v>227</v>
      </c>
      <c r="B88" s="0" t="n">
        <v>343</v>
      </c>
      <c r="C88" s="0" t="s">
        <v>2</v>
      </c>
      <c r="D88" s="0" t="s">
        <v>104</v>
      </c>
      <c r="E88" s="0" t="s">
        <v>374</v>
      </c>
      <c r="F88" s="0" t="s">
        <v>95</v>
      </c>
      <c r="G88" s="0" t="s">
        <v>188</v>
      </c>
      <c r="H88" s="0" t="s">
        <v>207</v>
      </c>
      <c r="I88" s="0" t="s">
        <v>375</v>
      </c>
      <c r="J88" s="0" t="s">
        <v>105</v>
      </c>
      <c r="K88" s="0" t="n">
        <v>36819</v>
      </c>
      <c r="L88" s="0" t="n">
        <v>38617</v>
      </c>
      <c r="M88" s="0" t="s">
        <v>155</v>
      </c>
      <c r="N88" s="0" t="n">
        <v>10000000</v>
      </c>
      <c r="O88" s="0" t="n">
        <v>-3820.068159</v>
      </c>
      <c r="P88" s="0" t="n">
        <v>0.35</v>
      </c>
      <c r="Q88" s="0" t="n">
        <v>40.46714</v>
      </c>
      <c r="R88" s="0" t="n">
        <v>40.474685</v>
      </c>
      <c r="S88" s="0" t="n">
        <v>0.00754500000000036</v>
      </c>
      <c r="T88" s="0" t="n">
        <v>-28.8224142596564</v>
      </c>
      <c r="U88" s="0" t="n">
        <v>154.000189</v>
      </c>
      <c r="V88" s="0" t="n">
        <v>0</v>
      </c>
      <c r="W88" s="0" t="n">
        <v>125.177774740344</v>
      </c>
      <c r="X88" s="0" t="n">
        <v>-20647.11017</v>
      </c>
      <c r="Y88" s="0" t="n">
        <v>-20587.907558</v>
      </c>
      <c r="Z88" s="0" t="n">
        <v>59.202612000001</v>
      </c>
      <c r="AA88" s="0" t="n">
        <v>-65.9751627403427</v>
      </c>
      <c r="AB88" s="0" t="n">
        <v>-20647.11017</v>
      </c>
      <c r="AC88" s="0" t="n">
        <v>-20587.907558</v>
      </c>
      <c r="AD88" s="0" t="n">
        <v>59.202612000001</v>
      </c>
      <c r="AF88" s="0" t="n">
        <v>-28278.0545469975</v>
      </c>
      <c r="AG88" s="0" t="n">
        <v>14875</v>
      </c>
      <c r="AH88" s="0" t="n">
        <v>-5712.907558</v>
      </c>
      <c r="AI88" s="0" t="n">
        <v>127917.874045</v>
      </c>
      <c r="AJ88" s="0" t="n">
        <v>127917.874045</v>
      </c>
      <c r="AK88" s="0" t="n">
        <v>0</v>
      </c>
      <c r="AL88" s="0" t="n">
        <v>59.202612000001</v>
      </c>
      <c r="AM88" s="0" t="s">
        <v>475</v>
      </c>
      <c r="AN88" s="0" t="n">
        <v>7</v>
      </c>
      <c r="AO88" s="0" t="s">
        <v>469</v>
      </c>
      <c r="AP88" s="0" t="n">
        <v>7</v>
      </c>
    </row>
    <row r="89" customFormat="false" ht="12.75" hidden="false" customHeight="false" outlineLevel="0" collapsed="false">
      <c r="A89" s="0" t="n">
        <v>229</v>
      </c>
      <c r="B89" s="0" t="n">
        <v>344</v>
      </c>
      <c r="C89" s="0" t="s">
        <v>2</v>
      </c>
      <c r="D89" s="0" t="s">
        <v>104</v>
      </c>
      <c r="E89" s="0" t="s">
        <v>343</v>
      </c>
      <c r="F89" s="0" t="s">
        <v>102</v>
      </c>
      <c r="G89" s="0" t="s">
        <v>96</v>
      </c>
      <c r="H89" s="0" t="s">
        <v>344</v>
      </c>
      <c r="I89" s="0" t="s">
        <v>180</v>
      </c>
      <c r="J89" s="0" t="s">
        <v>105</v>
      </c>
      <c r="K89" s="0" t="n">
        <v>36819</v>
      </c>
      <c r="L89" s="0" t="n">
        <v>38645</v>
      </c>
      <c r="M89" s="0" t="s">
        <v>155</v>
      </c>
      <c r="N89" s="0" t="n">
        <v>-20000000</v>
      </c>
      <c r="O89" s="0" t="n">
        <v>7733.133126</v>
      </c>
      <c r="P89" s="0" t="n">
        <v>0.35</v>
      </c>
      <c r="Q89" s="0" t="n">
        <v>56.682165</v>
      </c>
      <c r="R89" s="0" t="n">
        <v>56.697079</v>
      </c>
      <c r="S89" s="0" t="n">
        <v>0.0149140000000045</v>
      </c>
      <c r="T89" s="0" t="n">
        <v>115.331947441199</v>
      </c>
      <c r="U89" s="0" t="n">
        <v>-430.454379</v>
      </c>
      <c r="V89" s="0" t="n">
        <v>0</v>
      </c>
      <c r="W89" s="0" t="n">
        <v>-315.122431558801</v>
      </c>
      <c r="X89" s="0" t="n">
        <v>160618.218864</v>
      </c>
      <c r="Y89" s="0" t="n">
        <v>160611.351644</v>
      </c>
      <c r="Z89" s="0" t="n">
        <v>-6.86721999998554</v>
      </c>
      <c r="AA89" s="0" t="n">
        <v>308.255211558815</v>
      </c>
      <c r="AB89" s="0" t="n">
        <v>160618.218864</v>
      </c>
      <c r="AC89" s="0" t="n">
        <v>160611.351644</v>
      </c>
      <c r="AD89" s="0" t="n">
        <v>-6.86721999998554</v>
      </c>
      <c r="AF89" s="0" t="n">
        <v>44523.513972945</v>
      </c>
      <c r="AG89" s="0" t="n">
        <v>-18277.777778</v>
      </c>
      <c r="AH89" s="0" t="n">
        <v>142333.573866</v>
      </c>
      <c r="AI89" s="0" t="n">
        <v>32861.044426</v>
      </c>
      <c r="AJ89" s="0" t="n">
        <v>32861.044426</v>
      </c>
      <c r="AK89" s="0" t="n">
        <v>0</v>
      </c>
      <c r="AL89" s="0" t="n">
        <v>-6.86721999998554</v>
      </c>
      <c r="AM89" s="0" t="s">
        <v>461</v>
      </c>
      <c r="AN89" s="0" t="n">
        <v>6</v>
      </c>
      <c r="AO89" s="0" t="s">
        <v>469</v>
      </c>
      <c r="AP89" s="0" t="n">
        <v>6</v>
      </c>
    </row>
    <row r="90" customFormat="false" ht="12.75" hidden="false" customHeight="false" outlineLevel="0" collapsed="false">
      <c r="A90" s="0" t="n">
        <v>230</v>
      </c>
      <c r="B90" s="0" t="n">
        <v>345</v>
      </c>
      <c r="C90" s="0" t="s">
        <v>2</v>
      </c>
      <c r="D90" s="0" t="s">
        <v>173</v>
      </c>
      <c r="E90" s="0" t="s">
        <v>349</v>
      </c>
      <c r="F90" s="0" t="s">
        <v>260</v>
      </c>
      <c r="G90" s="0" t="s">
        <v>96</v>
      </c>
      <c r="H90" s="0" t="s">
        <v>216</v>
      </c>
      <c r="I90" s="0" t="s">
        <v>228</v>
      </c>
      <c r="J90" s="0" t="s">
        <v>105</v>
      </c>
      <c r="K90" s="0" t="n">
        <v>36819</v>
      </c>
      <c r="L90" s="0" t="n">
        <v>39010</v>
      </c>
      <c r="M90" s="0" t="s">
        <v>155</v>
      </c>
      <c r="N90" s="0" t="n">
        <v>-20000000</v>
      </c>
      <c r="O90" s="0" t="n">
        <v>9145.494803</v>
      </c>
      <c r="P90" s="0" t="n">
        <v>0.28</v>
      </c>
      <c r="Q90" s="0" t="n">
        <v>46.832268</v>
      </c>
      <c r="R90" s="0" t="n">
        <v>46.889916</v>
      </c>
      <c r="S90" s="0" t="n">
        <v>0.0576480000000004</v>
      </c>
      <c r="T90" s="0" t="n">
        <v>527.219484403347</v>
      </c>
      <c r="U90" s="0" t="n">
        <v>-283.455317</v>
      </c>
      <c r="V90" s="0" t="n">
        <v>0</v>
      </c>
      <c r="W90" s="0" t="n">
        <v>243.764167403347</v>
      </c>
      <c r="X90" s="0" t="n">
        <v>168603.615372</v>
      </c>
      <c r="Y90" s="0" t="n">
        <v>169094.809736</v>
      </c>
      <c r="Z90" s="0" t="n">
        <v>491.194363999995</v>
      </c>
      <c r="AA90" s="0" t="n">
        <v>247.430196596648</v>
      </c>
      <c r="AB90" s="0" t="n">
        <v>168603.615372</v>
      </c>
      <c r="AC90" s="0" t="n">
        <v>169094.809736</v>
      </c>
      <c r="AD90" s="0" t="n">
        <v>491.194363999995</v>
      </c>
      <c r="AF90" s="0" t="n">
        <v>18053.206741122</v>
      </c>
      <c r="AG90" s="0" t="n">
        <v>-14622.222222</v>
      </c>
      <c r="AH90" s="0" t="n">
        <v>154472.587514</v>
      </c>
      <c r="AI90" s="0" t="n">
        <v>-98171.238129</v>
      </c>
      <c r="AJ90" s="0" t="n">
        <v>-98171.238129</v>
      </c>
      <c r="AK90" s="0" t="n">
        <v>0</v>
      </c>
      <c r="AL90" s="0" t="n">
        <v>491.194363999995</v>
      </c>
      <c r="AM90" s="0" t="s">
        <v>476</v>
      </c>
      <c r="AN90" s="0" t="n">
        <v>3</v>
      </c>
      <c r="AO90" s="0" t="s">
        <v>469</v>
      </c>
      <c r="AP90" s="0" t="n">
        <v>3</v>
      </c>
    </row>
    <row r="91" customFormat="false" ht="12.75" hidden="false" customHeight="false" outlineLevel="0" collapsed="false">
      <c r="A91" s="0" t="n">
        <v>231</v>
      </c>
      <c r="B91" s="0" t="n">
        <v>346</v>
      </c>
      <c r="C91" s="0" t="s">
        <v>2</v>
      </c>
      <c r="D91" s="0" t="s">
        <v>176</v>
      </c>
      <c r="E91" s="0" t="s">
        <v>349</v>
      </c>
      <c r="F91" s="0" t="s">
        <v>260</v>
      </c>
      <c r="G91" s="0" t="s">
        <v>96</v>
      </c>
      <c r="H91" s="0" t="s">
        <v>216</v>
      </c>
      <c r="I91" s="0" t="s">
        <v>177</v>
      </c>
      <c r="J91" s="0" t="s">
        <v>105</v>
      </c>
      <c r="K91" s="0" t="n">
        <v>36819</v>
      </c>
      <c r="L91" s="0" t="n">
        <v>39010</v>
      </c>
      <c r="M91" s="0" t="s">
        <v>155</v>
      </c>
      <c r="N91" s="0" t="n">
        <v>20000000</v>
      </c>
      <c r="O91" s="0" t="n">
        <v>-9145.494803</v>
      </c>
      <c r="P91" s="0" t="n">
        <v>0.28</v>
      </c>
      <c r="Q91" s="0" t="n">
        <v>46.832268</v>
      </c>
      <c r="R91" s="0" t="n">
        <v>46.889916</v>
      </c>
      <c r="S91" s="0" t="n">
        <v>0.0576480000000004</v>
      </c>
      <c r="T91" s="0" t="n">
        <v>-527.219484403347</v>
      </c>
      <c r="U91" s="0" t="n">
        <v>283.455317</v>
      </c>
      <c r="V91" s="0" t="n">
        <v>0</v>
      </c>
      <c r="W91" s="0" t="n">
        <v>-243.764167403347</v>
      </c>
      <c r="X91" s="0" t="n">
        <v>-168603.615372</v>
      </c>
      <c r="Y91" s="0" t="n">
        <v>-169094.809736</v>
      </c>
      <c r="Z91" s="0" t="n">
        <v>-491.194363999995</v>
      </c>
      <c r="AA91" s="0" t="n">
        <v>-247.430196596648</v>
      </c>
      <c r="AB91" s="0" t="n">
        <v>-168603.615372</v>
      </c>
      <c r="AC91" s="0" t="n">
        <v>-169094.809736</v>
      </c>
      <c r="AD91" s="0" t="n">
        <v>-491.194363999995</v>
      </c>
      <c r="AF91" s="0" t="n">
        <v>-18053.206741122</v>
      </c>
      <c r="AG91" s="0" t="n">
        <v>14622.222222</v>
      </c>
      <c r="AH91" s="0" t="n">
        <v>-154472.587514</v>
      </c>
      <c r="AI91" s="0" t="n">
        <v>98171.238129</v>
      </c>
      <c r="AJ91" s="0" t="n">
        <v>98171.238129</v>
      </c>
      <c r="AK91" s="0" t="n">
        <v>0</v>
      </c>
      <c r="AL91" s="0" t="n">
        <v>-491.194363999995</v>
      </c>
      <c r="AM91" s="0" t="s">
        <v>476</v>
      </c>
      <c r="AN91" s="0" t="n">
        <v>3</v>
      </c>
      <c r="AO91" s="0" t="s">
        <v>469</v>
      </c>
      <c r="AP91" s="0" t="n">
        <v>3</v>
      </c>
    </row>
    <row r="92" customFormat="false" ht="12.75" hidden="false" customHeight="false" outlineLevel="0" collapsed="false">
      <c r="A92" s="0" t="n">
        <v>232</v>
      </c>
      <c r="B92" s="0" t="n">
        <v>347</v>
      </c>
      <c r="C92" s="0" t="s">
        <v>2</v>
      </c>
      <c r="D92" s="0" t="s">
        <v>178</v>
      </c>
      <c r="E92" s="0" t="s">
        <v>349</v>
      </c>
      <c r="F92" s="0" t="s">
        <v>260</v>
      </c>
      <c r="G92" s="0" t="s">
        <v>96</v>
      </c>
      <c r="H92" s="0" t="s">
        <v>216</v>
      </c>
      <c r="I92" s="0" t="s">
        <v>179</v>
      </c>
      <c r="J92" s="0" t="s">
        <v>105</v>
      </c>
      <c r="K92" s="0" t="n">
        <v>36819</v>
      </c>
      <c r="L92" s="0" t="n">
        <v>39010</v>
      </c>
      <c r="M92" s="0" t="s">
        <v>155</v>
      </c>
      <c r="N92" s="0" t="n">
        <v>-20000000</v>
      </c>
      <c r="O92" s="0" t="n">
        <v>9145.494803</v>
      </c>
      <c r="P92" s="0" t="n">
        <v>0.28</v>
      </c>
      <c r="Q92" s="0" t="n">
        <v>46.832268</v>
      </c>
      <c r="R92" s="0" t="n">
        <v>46.889916</v>
      </c>
      <c r="S92" s="0" t="n">
        <v>0.0576480000000004</v>
      </c>
      <c r="T92" s="0" t="n">
        <v>527.219484403347</v>
      </c>
      <c r="U92" s="0" t="n">
        <v>-283.455317</v>
      </c>
      <c r="V92" s="0" t="n">
        <v>0</v>
      </c>
      <c r="W92" s="0" t="n">
        <v>243.764167403347</v>
      </c>
      <c r="X92" s="0" t="n">
        <v>168603.615372</v>
      </c>
      <c r="Y92" s="0" t="n">
        <v>169094.809736</v>
      </c>
      <c r="Z92" s="0" t="n">
        <v>491.194363999995</v>
      </c>
      <c r="AA92" s="0" t="n">
        <v>247.430196596648</v>
      </c>
      <c r="AB92" s="0" t="n">
        <v>168603.615372</v>
      </c>
      <c r="AC92" s="0" t="n">
        <v>169094.809736</v>
      </c>
      <c r="AD92" s="0" t="n">
        <v>491.194363999995</v>
      </c>
      <c r="AF92" s="0" t="n">
        <v>18053.206741122</v>
      </c>
      <c r="AG92" s="0" t="n">
        <v>-14622.222222</v>
      </c>
      <c r="AH92" s="0" t="n">
        <v>154472.587514</v>
      </c>
      <c r="AI92" s="0" t="n">
        <v>-98171.238129</v>
      </c>
      <c r="AJ92" s="0" t="n">
        <v>-98171.238129</v>
      </c>
      <c r="AK92" s="0" t="n">
        <v>0</v>
      </c>
      <c r="AL92" s="0" t="n">
        <v>491.194363999995</v>
      </c>
      <c r="AM92" s="0" t="s">
        <v>476</v>
      </c>
      <c r="AN92" s="0" t="n">
        <v>3</v>
      </c>
      <c r="AO92" s="0" t="s">
        <v>469</v>
      </c>
      <c r="AP92" s="0" t="n">
        <v>3</v>
      </c>
    </row>
    <row r="93" customFormat="false" ht="12.75" hidden="false" customHeight="false" outlineLevel="0" collapsed="false">
      <c r="A93" s="0" t="n">
        <v>233</v>
      </c>
      <c r="B93" s="0" t="n">
        <v>348</v>
      </c>
      <c r="C93" s="0" t="s">
        <v>2</v>
      </c>
      <c r="D93" s="0" t="s">
        <v>104</v>
      </c>
      <c r="E93" s="0" t="s">
        <v>101</v>
      </c>
      <c r="F93" s="0" t="s">
        <v>102</v>
      </c>
      <c r="G93" s="0" t="s">
        <v>96</v>
      </c>
      <c r="H93" s="0" t="s">
        <v>103</v>
      </c>
      <c r="I93" s="0" t="s">
        <v>180</v>
      </c>
      <c r="J93" s="0" t="s">
        <v>105</v>
      </c>
      <c r="K93" s="0" t="n">
        <v>36819</v>
      </c>
      <c r="L93" s="0" t="n">
        <v>36949</v>
      </c>
      <c r="M93" s="0" t="s">
        <v>155</v>
      </c>
      <c r="N93" s="0" t="n">
        <v>0</v>
      </c>
      <c r="O93" s="0" t="n">
        <v>0</v>
      </c>
      <c r="P93" s="0" t="n">
        <v>0.34</v>
      </c>
      <c r="Q93" s="0" t="n">
        <v>0</v>
      </c>
      <c r="R93" s="0" t="n">
        <v>0</v>
      </c>
      <c r="S93" s="0" t="n">
        <v>0</v>
      </c>
      <c r="T93" s="0" t="n">
        <v>0</v>
      </c>
      <c r="U93" s="0" t="n">
        <v>0</v>
      </c>
      <c r="V93" s="0" t="n">
        <v>0</v>
      </c>
      <c r="W93" s="0" t="n">
        <v>0</v>
      </c>
      <c r="X93" s="0" t="n">
        <v>0</v>
      </c>
      <c r="Y93" s="0" t="n">
        <v>0</v>
      </c>
      <c r="Z93" s="0" t="n">
        <v>0</v>
      </c>
      <c r="AA93" s="0" t="n">
        <v>0</v>
      </c>
      <c r="AB93" s="0" t="n">
        <v>0</v>
      </c>
      <c r="AC93" s="0" t="n">
        <v>0</v>
      </c>
      <c r="AD93" s="0" t="n">
        <v>0</v>
      </c>
      <c r="AF93" s="0" t="n">
        <v>0</v>
      </c>
      <c r="AG93" s="0" t="n">
        <v>429743.444444</v>
      </c>
      <c r="AH93" s="0" t="n">
        <v>429743.444444</v>
      </c>
      <c r="AI93" s="0" t="n">
        <v>170552.3764</v>
      </c>
      <c r="AJ93" s="0" t="n">
        <v>170552.3764</v>
      </c>
      <c r="AK93" s="0" t="n">
        <v>0</v>
      </c>
      <c r="AL93" s="0" t="n">
        <v>0</v>
      </c>
      <c r="AM93" s="0" t="s">
        <v>471</v>
      </c>
      <c r="AN93" s="0" t="n">
        <v>6</v>
      </c>
      <c r="AO93" s="0" t="s">
        <v>469</v>
      </c>
      <c r="AP93" s="0" t="n">
        <v>6</v>
      </c>
    </row>
    <row r="94" customFormat="false" ht="12.75" hidden="false" customHeight="false" outlineLevel="0" collapsed="false">
      <c r="A94" s="0" t="n">
        <v>234</v>
      </c>
      <c r="B94" s="0" t="n">
        <v>349</v>
      </c>
      <c r="C94" s="0" t="s">
        <v>2</v>
      </c>
      <c r="D94" s="0" t="s">
        <v>104</v>
      </c>
      <c r="E94" s="0" t="s">
        <v>106</v>
      </c>
      <c r="F94" s="0" t="s">
        <v>102</v>
      </c>
      <c r="G94" s="0" t="s">
        <v>96</v>
      </c>
      <c r="H94" s="0" t="s">
        <v>107</v>
      </c>
      <c r="I94" s="0" t="s">
        <v>180</v>
      </c>
      <c r="J94" s="0" t="s">
        <v>105</v>
      </c>
      <c r="K94" s="0" t="n">
        <v>36819</v>
      </c>
      <c r="L94" s="0" t="n">
        <v>38645</v>
      </c>
      <c r="M94" s="0" t="s">
        <v>155</v>
      </c>
      <c r="N94" s="0" t="n">
        <v>-20000000</v>
      </c>
      <c r="O94" s="0" t="n">
        <v>7729.529175</v>
      </c>
      <c r="P94" s="0" t="n">
        <v>0.37</v>
      </c>
      <c r="Q94" s="0" t="n">
        <v>67.426723</v>
      </c>
      <c r="R94" s="0" t="n">
        <v>67.441137</v>
      </c>
      <c r="S94" s="0" t="n">
        <v>0.0144140000000021</v>
      </c>
      <c r="T94" s="0" t="n">
        <v>111.413433528467</v>
      </c>
      <c r="U94" s="0" t="n">
        <v>-439.46823</v>
      </c>
      <c r="V94" s="0" t="n">
        <v>0</v>
      </c>
      <c r="W94" s="0" t="n">
        <v>-328.054796471533</v>
      </c>
      <c r="X94" s="0" t="n">
        <v>229075.948823</v>
      </c>
      <c r="Y94" s="0" t="n">
        <v>229080.616606</v>
      </c>
      <c r="Z94" s="0" t="n">
        <v>4.66778299998259</v>
      </c>
      <c r="AA94" s="0" t="n">
        <v>332.722579471516</v>
      </c>
      <c r="AB94" s="0" t="n">
        <v>229075.948823</v>
      </c>
      <c r="AC94" s="0" t="n">
        <v>229080.616606</v>
      </c>
      <c r="AD94" s="0" t="n">
        <v>4.66778299998259</v>
      </c>
      <c r="AF94" s="0" t="n">
        <v>44502.7642250625</v>
      </c>
      <c r="AG94" s="0" t="n">
        <v>-19322.222222</v>
      </c>
      <c r="AH94" s="0" t="n">
        <v>209758.394384</v>
      </c>
      <c r="AI94" s="0" t="n">
        <v>27836.731469</v>
      </c>
      <c r="AJ94" s="0" t="n">
        <v>27836.731469</v>
      </c>
      <c r="AK94" s="0" t="n">
        <v>0</v>
      </c>
      <c r="AL94" s="0" t="n">
        <v>4.66778299998259</v>
      </c>
      <c r="AM94" s="0" t="s">
        <v>461</v>
      </c>
      <c r="AN94" s="0" t="n">
        <v>6</v>
      </c>
      <c r="AO94" s="0" t="s">
        <v>469</v>
      </c>
      <c r="AP94" s="0" t="n">
        <v>6</v>
      </c>
    </row>
    <row r="95" customFormat="false" ht="12.75" hidden="false" customHeight="false" outlineLevel="0" collapsed="false">
      <c r="A95" s="0" t="n">
        <v>235</v>
      </c>
      <c r="B95" s="0" t="n">
        <v>350</v>
      </c>
      <c r="C95" s="0" t="s">
        <v>2</v>
      </c>
      <c r="D95" s="0" t="s">
        <v>104</v>
      </c>
      <c r="E95" s="0" t="s">
        <v>255</v>
      </c>
      <c r="F95" s="0" t="s">
        <v>102</v>
      </c>
      <c r="G95" s="0" t="s">
        <v>191</v>
      </c>
      <c r="H95" s="0" t="s">
        <v>97</v>
      </c>
      <c r="I95" s="0" t="s">
        <v>217</v>
      </c>
      <c r="J95" s="0" t="s">
        <v>170</v>
      </c>
      <c r="K95" s="0" t="n">
        <v>36819</v>
      </c>
      <c r="L95" s="0" t="n">
        <v>38645</v>
      </c>
      <c r="M95" s="0" t="s">
        <v>155</v>
      </c>
      <c r="N95" s="0" t="n">
        <v>-10000000</v>
      </c>
      <c r="O95" s="0" t="n">
        <v>3853.256005</v>
      </c>
      <c r="P95" s="0" t="n">
        <v>0.5</v>
      </c>
      <c r="Q95" s="0" t="n">
        <v>127.7165</v>
      </c>
      <c r="R95" s="0" t="n">
        <v>127.742525</v>
      </c>
      <c r="S95" s="0" t="n">
        <v>0.0260250000000042</v>
      </c>
      <c r="T95" s="0" t="n">
        <v>100.280987530141</v>
      </c>
      <c r="U95" s="0" t="n">
        <v>-449.450032</v>
      </c>
      <c r="V95" s="0" t="n">
        <v>0</v>
      </c>
      <c r="W95" s="0" t="n">
        <v>-349.169044469859</v>
      </c>
      <c r="X95" s="0" t="n">
        <v>296627.761974</v>
      </c>
      <c r="Y95" s="0" t="n">
        <v>296710.430283</v>
      </c>
      <c r="Z95" s="0" t="n">
        <v>82.6683089999715</v>
      </c>
      <c r="AA95" s="0" t="n">
        <v>431.83735346983</v>
      </c>
      <c r="AB95" s="0" t="n">
        <v>296627.761974</v>
      </c>
      <c r="AC95" s="0" t="n">
        <v>296710.430283</v>
      </c>
      <c r="AD95" s="0" t="n">
        <v>82.6683089999715</v>
      </c>
      <c r="AF95" s="0" t="n">
        <v>22185.1214487875</v>
      </c>
      <c r="AG95" s="0" t="n">
        <v>-13055.555556</v>
      </c>
      <c r="AH95" s="0" t="n">
        <v>283654.874727</v>
      </c>
      <c r="AI95" s="0" t="n">
        <v>82920.852641</v>
      </c>
      <c r="AJ95" s="0" t="n">
        <v>82920.852641</v>
      </c>
      <c r="AK95" s="0" t="n">
        <v>0</v>
      </c>
      <c r="AL95" s="0" t="n">
        <v>82.6683089999715</v>
      </c>
      <c r="AM95" s="0" t="s">
        <v>461</v>
      </c>
      <c r="AN95" s="0" t="n">
        <v>6</v>
      </c>
      <c r="AO95" s="0" t="s">
        <v>469</v>
      </c>
      <c r="AP95" s="0" t="n">
        <v>6</v>
      </c>
    </row>
    <row r="96" customFormat="false" ht="12.75" hidden="false" customHeight="false" outlineLevel="0" collapsed="false">
      <c r="A96" s="0" t="n">
        <v>236</v>
      </c>
      <c r="B96" s="0" t="n">
        <v>351</v>
      </c>
      <c r="C96" s="0" t="s">
        <v>2</v>
      </c>
      <c r="D96" s="0" t="s">
        <v>173</v>
      </c>
      <c r="E96" s="0" t="s">
        <v>379</v>
      </c>
      <c r="F96" s="0" t="s">
        <v>95</v>
      </c>
      <c r="G96" s="0" t="s">
        <v>151</v>
      </c>
      <c r="H96" s="0" t="s">
        <v>168</v>
      </c>
      <c r="I96" s="0" t="s">
        <v>227</v>
      </c>
      <c r="J96" s="0" t="s">
        <v>170</v>
      </c>
      <c r="K96" s="0" t="n">
        <v>36818</v>
      </c>
      <c r="L96" s="0" t="n">
        <v>38627</v>
      </c>
      <c r="M96" s="0" t="s">
        <v>155</v>
      </c>
      <c r="N96" s="0" t="n">
        <v>5000000</v>
      </c>
      <c r="O96" s="0" t="n">
        <v>-1940.4868</v>
      </c>
      <c r="P96" s="0" t="n">
        <v>0.57</v>
      </c>
      <c r="Q96" s="0" t="n">
        <v>58.953964</v>
      </c>
      <c r="R96" s="0" t="n">
        <v>58.96444</v>
      </c>
      <c r="S96" s="0" t="n">
        <v>0.0104760000000041</v>
      </c>
      <c r="T96" s="0" t="n">
        <v>-20.3285397168081</v>
      </c>
      <c r="U96" s="0" t="n">
        <v>110.795775</v>
      </c>
      <c r="V96" s="0" t="n">
        <v>0</v>
      </c>
      <c r="W96" s="0" t="n">
        <v>90.467235283192</v>
      </c>
      <c r="X96" s="0" t="n">
        <v>3259.137483</v>
      </c>
      <c r="Y96" s="0" t="n">
        <v>3317.265376</v>
      </c>
      <c r="Z96" s="0" t="n">
        <v>58.1278929999999</v>
      </c>
      <c r="AA96" s="0" t="n">
        <v>-32.3393422831921</v>
      </c>
      <c r="AB96" s="0" t="n">
        <v>3259.137483</v>
      </c>
      <c r="AC96" s="0" t="n">
        <v>3317.265376</v>
      </c>
      <c r="AD96" s="0" t="n">
        <v>58.1278929999999</v>
      </c>
      <c r="AF96" s="0" t="n">
        <v>-14364.453537</v>
      </c>
      <c r="AG96" s="0" t="n">
        <v>5937.5</v>
      </c>
      <c r="AH96" s="0" t="n">
        <v>9254.765376</v>
      </c>
      <c r="AI96" s="0" t="n">
        <v>29613.858885</v>
      </c>
      <c r="AJ96" s="0" t="n">
        <v>29613.858885</v>
      </c>
      <c r="AK96" s="0" t="n">
        <v>0</v>
      </c>
      <c r="AL96" s="0" t="n">
        <v>58.1278929999999</v>
      </c>
      <c r="AM96" s="0" t="s">
        <v>461</v>
      </c>
      <c r="AN96" s="0" t="n">
        <v>7</v>
      </c>
      <c r="AO96" s="0" t="s">
        <v>469</v>
      </c>
      <c r="AP96" s="0" t="n">
        <v>7</v>
      </c>
    </row>
    <row r="97" customFormat="false" ht="12.75" hidden="false" customHeight="false" outlineLevel="0" collapsed="false">
      <c r="A97" s="0" t="n">
        <v>237</v>
      </c>
      <c r="B97" s="0" t="n">
        <v>352</v>
      </c>
      <c r="C97" s="0" t="s">
        <v>2</v>
      </c>
      <c r="D97" s="0" t="s">
        <v>176</v>
      </c>
      <c r="E97" s="0" t="s">
        <v>379</v>
      </c>
      <c r="F97" s="0" t="s">
        <v>95</v>
      </c>
      <c r="G97" s="0" t="s">
        <v>151</v>
      </c>
      <c r="H97" s="0" t="s">
        <v>168</v>
      </c>
      <c r="I97" s="0" t="s">
        <v>177</v>
      </c>
      <c r="J97" s="0" t="s">
        <v>170</v>
      </c>
      <c r="K97" s="0" t="n">
        <v>36818</v>
      </c>
      <c r="L97" s="0" t="n">
        <v>38627</v>
      </c>
      <c r="M97" s="0" t="s">
        <v>155</v>
      </c>
      <c r="N97" s="0" t="n">
        <v>-5000000</v>
      </c>
      <c r="O97" s="0" t="n">
        <v>1940.4868</v>
      </c>
      <c r="P97" s="0" t="n">
        <v>0.57</v>
      </c>
      <c r="Q97" s="0" t="n">
        <v>58.953964</v>
      </c>
      <c r="R97" s="0" t="n">
        <v>58.96444</v>
      </c>
      <c r="S97" s="0" t="n">
        <v>0.0104760000000041</v>
      </c>
      <c r="T97" s="0" t="n">
        <v>20.3285397168081</v>
      </c>
      <c r="U97" s="0" t="n">
        <v>-110.795775</v>
      </c>
      <c r="V97" s="0" t="n">
        <v>0</v>
      </c>
      <c r="W97" s="0" t="n">
        <v>-90.467235283192</v>
      </c>
      <c r="X97" s="0" t="n">
        <v>-3259.137483</v>
      </c>
      <c r="Y97" s="0" t="n">
        <v>-3317.265376</v>
      </c>
      <c r="Z97" s="0" t="n">
        <v>-58.1278929999999</v>
      </c>
      <c r="AA97" s="0" t="n">
        <v>32.3393422831921</v>
      </c>
      <c r="AB97" s="0" t="n">
        <v>-3259.137483</v>
      </c>
      <c r="AC97" s="0" t="n">
        <v>-3317.265376</v>
      </c>
      <c r="AD97" s="0" t="n">
        <v>-58.1278929999999</v>
      </c>
      <c r="AF97" s="0" t="n">
        <v>14364.453537</v>
      </c>
      <c r="AG97" s="0" t="n">
        <v>-5937.5</v>
      </c>
      <c r="AH97" s="0" t="n">
        <v>-9254.765376</v>
      </c>
      <c r="AI97" s="0" t="n">
        <v>-29613.858885</v>
      </c>
      <c r="AJ97" s="0" t="n">
        <v>-29613.858885</v>
      </c>
      <c r="AK97" s="0" t="n">
        <v>0</v>
      </c>
      <c r="AL97" s="0" t="n">
        <v>-58.1278929999999</v>
      </c>
      <c r="AM97" s="0" t="s">
        <v>461</v>
      </c>
      <c r="AN97" s="0" t="n">
        <v>7</v>
      </c>
      <c r="AO97" s="0" t="s">
        <v>469</v>
      </c>
      <c r="AP97" s="0" t="n">
        <v>7</v>
      </c>
    </row>
    <row r="98" customFormat="false" ht="12.75" hidden="false" customHeight="false" outlineLevel="0" collapsed="false">
      <c r="A98" s="0" t="n">
        <v>238</v>
      </c>
      <c r="B98" s="0" t="n">
        <v>353</v>
      </c>
      <c r="C98" s="0" t="s">
        <v>2</v>
      </c>
      <c r="D98" s="0" t="s">
        <v>178</v>
      </c>
      <c r="E98" s="0" t="s">
        <v>379</v>
      </c>
      <c r="F98" s="0" t="s">
        <v>95</v>
      </c>
      <c r="G98" s="0" t="s">
        <v>151</v>
      </c>
      <c r="H98" s="0" t="s">
        <v>168</v>
      </c>
      <c r="I98" s="0" t="s">
        <v>179</v>
      </c>
      <c r="J98" s="0" t="s">
        <v>170</v>
      </c>
      <c r="K98" s="0" t="n">
        <v>36818</v>
      </c>
      <c r="L98" s="0" t="n">
        <v>38627</v>
      </c>
      <c r="M98" s="0" t="s">
        <v>155</v>
      </c>
      <c r="N98" s="0" t="n">
        <v>5000000</v>
      </c>
      <c r="O98" s="0" t="n">
        <v>-1940.4868</v>
      </c>
      <c r="P98" s="0" t="n">
        <v>0.57</v>
      </c>
      <c r="Q98" s="0" t="n">
        <v>58.953964</v>
      </c>
      <c r="R98" s="0" t="n">
        <v>58.96444</v>
      </c>
      <c r="S98" s="0" t="n">
        <v>0.0104760000000041</v>
      </c>
      <c r="T98" s="0" t="n">
        <v>-20.3285397168081</v>
      </c>
      <c r="U98" s="0" t="n">
        <v>110.795775</v>
      </c>
      <c r="V98" s="0" t="n">
        <v>0</v>
      </c>
      <c r="W98" s="0" t="n">
        <v>90.467235283192</v>
      </c>
      <c r="X98" s="0" t="n">
        <v>3259.137483</v>
      </c>
      <c r="Y98" s="0" t="n">
        <v>3317.265376</v>
      </c>
      <c r="Z98" s="0" t="n">
        <v>58.1278929999999</v>
      </c>
      <c r="AA98" s="0" t="n">
        <v>-32.3393422831921</v>
      </c>
      <c r="AB98" s="0" t="n">
        <v>3259.137483</v>
      </c>
      <c r="AC98" s="0" t="n">
        <v>3317.265376</v>
      </c>
      <c r="AD98" s="0" t="n">
        <v>58.1278929999999</v>
      </c>
      <c r="AF98" s="0" t="n">
        <v>-14364.453537</v>
      </c>
      <c r="AG98" s="0" t="n">
        <v>5937.5</v>
      </c>
      <c r="AH98" s="0" t="n">
        <v>9254.765376</v>
      </c>
      <c r="AI98" s="0" t="n">
        <v>29613.858885</v>
      </c>
      <c r="AJ98" s="0" t="n">
        <v>29613.858885</v>
      </c>
      <c r="AK98" s="0" t="n">
        <v>0</v>
      </c>
      <c r="AL98" s="0" t="n">
        <v>58.1278929999999</v>
      </c>
      <c r="AM98" s="0" t="s">
        <v>461</v>
      </c>
      <c r="AN98" s="0" t="n">
        <v>7</v>
      </c>
      <c r="AO98" s="0" t="s">
        <v>469</v>
      </c>
      <c r="AP98" s="0" t="n">
        <v>7</v>
      </c>
    </row>
    <row r="99" customFormat="false" ht="12.75" hidden="false" customHeight="false" outlineLevel="0" collapsed="false">
      <c r="A99" s="0" t="n">
        <v>239</v>
      </c>
      <c r="B99" s="0" t="n">
        <v>354</v>
      </c>
      <c r="C99" s="0" t="s">
        <v>2</v>
      </c>
      <c r="D99" s="0" t="s">
        <v>104</v>
      </c>
      <c r="E99" s="0" t="s">
        <v>333</v>
      </c>
      <c r="F99" s="0" t="s">
        <v>163</v>
      </c>
      <c r="G99" s="0" t="s">
        <v>191</v>
      </c>
      <c r="H99" s="0" t="s">
        <v>110</v>
      </c>
      <c r="I99" s="0" t="s">
        <v>286</v>
      </c>
      <c r="J99" s="0" t="s">
        <v>105</v>
      </c>
      <c r="K99" s="0" t="n">
        <v>36822</v>
      </c>
      <c r="L99" s="0" t="n">
        <v>38580</v>
      </c>
      <c r="M99" s="0" t="s">
        <v>155</v>
      </c>
      <c r="N99" s="0" t="n">
        <v>10000000</v>
      </c>
      <c r="O99" s="0" t="n">
        <v>-3772.080523</v>
      </c>
      <c r="P99" s="0" t="n">
        <v>0.62</v>
      </c>
      <c r="Q99" s="0" t="n">
        <v>50.604571</v>
      </c>
      <c r="R99" s="0" t="n">
        <v>52.496555</v>
      </c>
      <c r="S99" s="0" t="n">
        <v>1.891984</v>
      </c>
      <c r="T99" s="0" t="n">
        <v>-7136.71599622764</v>
      </c>
      <c r="U99" s="0" t="n">
        <v>201.270375</v>
      </c>
      <c r="V99" s="0" t="n">
        <v>0</v>
      </c>
      <c r="W99" s="0" t="n">
        <v>-6935.44562122764</v>
      </c>
      <c r="X99" s="0" t="n">
        <v>52027.185601</v>
      </c>
      <c r="Y99" s="0" t="n">
        <v>44840.115433</v>
      </c>
      <c r="Z99" s="0" t="n">
        <v>-7187.070168</v>
      </c>
      <c r="AA99" s="0" t="n">
        <v>-251.624546772363</v>
      </c>
      <c r="AB99" s="0" t="n">
        <v>52027.185601</v>
      </c>
      <c r="AC99" s="0" t="n">
        <v>44840.115433</v>
      </c>
      <c r="AD99" s="0" t="n">
        <v>-7187.070168</v>
      </c>
      <c r="AF99" s="0" t="n">
        <v>-11169.130428603</v>
      </c>
      <c r="AG99" s="0" t="n">
        <v>19977.777778</v>
      </c>
      <c r="AH99" s="0" t="n">
        <v>64817.893211</v>
      </c>
      <c r="AI99" s="0" t="n">
        <v>72922.662781</v>
      </c>
      <c r="AJ99" s="0" t="n">
        <v>72922.662781</v>
      </c>
      <c r="AK99" s="0" t="n">
        <v>0</v>
      </c>
      <c r="AL99" s="0" t="n">
        <v>-7187.070168</v>
      </c>
      <c r="AM99" s="0" t="s">
        <v>475</v>
      </c>
      <c r="AN99" s="0" t="n">
        <v>4</v>
      </c>
      <c r="AO99" s="0" t="s">
        <v>469</v>
      </c>
      <c r="AP99" s="0" t="n">
        <v>4</v>
      </c>
    </row>
    <row r="100" customFormat="false" ht="12.75" hidden="false" customHeight="false" outlineLevel="0" collapsed="false">
      <c r="A100" s="0" t="n">
        <v>240</v>
      </c>
      <c r="B100" s="0" t="n">
        <v>355</v>
      </c>
      <c r="C100" s="0" t="s">
        <v>2</v>
      </c>
      <c r="D100" s="0" t="s">
        <v>104</v>
      </c>
      <c r="E100" s="0" t="s">
        <v>384</v>
      </c>
      <c r="F100" s="0" t="s">
        <v>116</v>
      </c>
      <c r="G100" s="0" t="s">
        <v>164</v>
      </c>
      <c r="H100" s="0" t="s">
        <v>216</v>
      </c>
      <c r="I100" s="0" t="s">
        <v>180</v>
      </c>
      <c r="J100" s="0" t="s">
        <v>189</v>
      </c>
      <c r="K100" s="0" t="n">
        <v>36822</v>
      </c>
      <c r="L100" s="0" t="n">
        <v>38648</v>
      </c>
      <c r="M100" s="0" t="s">
        <v>155</v>
      </c>
      <c r="N100" s="0" t="n">
        <v>-10000000</v>
      </c>
      <c r="O100" s="0" t="n">
        <v>3869.946194</v>
      </c>
      <c r="P100" s="0" t="n">
        <v>0.35</v>
      </c>
      <c r="Q100" s="0" t="n">
        <v>70.169362</v>
      </c>
      <c r="R100" s="0" t="n">
        <v>70.185725</v>
      </c>
      <c r="S100" s="0" t="n">
        <v>0.0163629999999984</v>
      </c>
      <c r="T100" s="0" t="n">
        <v>63.3239295724156</v>
      </c>
      <c r="U100" s="0" t="n">
        <v>-278.353438</v>
      </c>
      <c r="V100" s="0" t="n">
        <v>0</v>
      </c>
      <c r="W100" s="0" t="n">
        <v>-215.029508427584</v>
      </c>
      <c r="X100" s="0" t="n">
        <v>134129.740516</v>
      </c>
      <c r="Y100" s="0" t="n">
        <v>134153.002549</v>
      </c>
      <c r="Z100" s="0" t="n">
        <v>23.2620330000063</v>
      </c>
      <c r="AA100" s="0" t="n">
        <v>238.291541427591</v>
      </c>
      <c r="AB100" s="0" t="n">
        <v>134129.740516</v>
      </c>
      <c r="AC100" s="0" t="n">
        <v>134153.002549</v>
      </c>
      <c r="AD100" s="0" t="n">
        <v>23.2620330000063</v>
      </c>
      <c r="AF100" s="0" t="n">
        <v>28010.670552172</v>
      </c>
      <c r="AG100" s="0" t="n">
        <v>-8944.444444</v>
      </c>
      <c r="AH100" s="0" t="n">
        <v>125208.558105</v>
      </c>
      <c r="AI100" s="0" t="n">
        <v>68025.922965</v>
      </c>
      <c r="AJ100" s="0" t="n">
        <v>68025.922965</v>
      </c>
      <c r="AK100" s="0" t="n">
        <v>0</v>
      </c>
      <c r="AL100" s="0" t="n">
        <v>23.2620330000063</v>
      </c>
      <c r="AM100" s="0" t="s">
        <v>461</v>
      </c>
      <c r="AN100" s="0" t="n">
        <v>8</v>
      </c>
      <c r="AO100" s="0" t="s">
        <v>469</v>
      </c>
      <c r="AP100" s="0" t="n">
        <v>8</v>
      </c>
    </row>
    <row r="101" customFormat="false" ht="12.75" hidden="false" customHeight="false" outlineLevel="0" collapsed="false">
      <c r="A101" s="0" t="n">
        <v>241</v>
      </c>
      <c r="B101" s="0" t="n">
        <v>356</v>
      </c>
      <c r="C101" s="0" t="s">
        <v>2</v>
      </c>
      <c r="D101" s="0" t="s">
        <v>104</v>
      </c>
      <c r="E101" s="0" t="s">
        <v>409</v>
      </c>
      <c r="F101" s="0" t="s">
        <v>172</v>
      </c>
      <c r="G101" s="0" t="s">
        <v>410</v>
      </c>
      <c r="H101" s="0" t="s">
        <v>107</v>
      </c>
      <c r="I101" s="0" t="s">
        <v>208</v>
      </c>
      <c r="J101" s="0" t="s">
        <v>212</v>
      </c>
      <c r="K101" s="0" t="n">
        <v>36823</v>
      </c>
      <c r="L101" s="0" t="n">
        <v>37816</v>
      </c>
      <c r="M101" s="0" t="s">
        <v>100</v>
      </c>
      <c r="N101" s="0" t="n">
        <v>-10000000</v>
      </c>
      <c r="O101" s="0" t="n">
        <v>2116.675269</v>
      </c>
      <c r="P101" s="0" t="n">
        <v>1.05</v>
      </c>
      <c r="Q101" s="0" t="n">
        <v>82.602295</v>
      </c>
      <c r="R101" s="0" t="n">
        <v>82.621737</v>
      </c>
      <c r="S101" s="0" t="n">
        <v>0.019441999999998</v>
      </c>
      <c r="T101" s="0" t="n">
        <v>41.1524005798937</v>
      </c>
      <c r="U101" s="0" t="n">
        <v>-298.056131</v>
      </c>
      <c r="V101" s="0" t="n">
        <v>0</v>
      </c>
      <c r="W101" s="0" t="n">
        <v>-256.903730420106</v>
      </c>
      <c r="X101" s="0" t="n">
        <v>-70615.316884</v>
      </c>
      <c r="Y101" s="0" t="n">
        <v>-70814.927036</v>
      </c>
      <c r="Z101" s="0" t="n">
        <v>-199.610151999994</v>
      </c>
      <c r="AA101" s="0" t="n">
        <v>57.2935784201125</v>
      </c>
      <c r="AB101" s="0" t="n">
        <v>-62533.3938666262</v>
      </c>
      <c r="AC101" s="0" t="n">
        <v>-62458.765645752</v>
      </c>
      <c r="AD101" s="0" t="n">
        <v>74.628220874205</v>
      </c>
      <c r="AF101" s="0" t="n">
        <v>20891.58490503</v>
      </c>
      <c r="AG101" s="0" t="n">
        <v>-21351.75</v>
      </c>
      <c r="AH101" s="0" t="n">
        <v>-83810.515645752</v>
      </c>
      <c r="AI101" s="0" t="n">
        <v>-44647.5012590994</v>
      </c>
      <c r="AJ101" s="0" t="n">
        <v>-44647.5012590994</v>
      </c>
      <c r="AK101" s="0" t="n">
        <v>0</v>
      </c>
      <c r="AL101" s="0" t="n">
        <v>74.628220874205</v>
      </c>
      <c r="AM101" s="0" t="s">
        <v>473</v>
      </c>
      <c r="AN101" s="0" t="s">
        <v>469</v>
      </c>
      <c r="AO101" s="0" t="n">
        <v>9</v>
      </c>
      <c r="AP101" s="0" t="n">
        <v>9</v>
      </c>
    </row>
    <row r="102" customFormat="false" ht="12.75" hidden="false" customHeight="false" outlineLevel="0" collapsed="false">
      <c r="A102" s="0" t="n">
        <v>242</v>
      </c>
      <c r="B102" s="0" t="n">
        <v>357</v>
      </c>
      <c r="C102" s="0" t="s">
        <v>2</v>
      </c>
      <c r="D102" s="0" t="s">
        <v>173</v>
      </c>
      <c r="E102" s="0" t="s">
        <v>210</v>
      </c>
      <c r="F102" s="0" t="s">
        <v>102</v>
      </c>
      <c r="G102" s="0" t="s">
        <v>164</v>
      </c>
      <c r="H102" s="0" t="s">
        <v>168</v>
      </c>
      <c r="I102" s="0" t="s">
        <v>227</v>
      </c>
      <c r="J102" s="0" t="s">
        <v>189</v>
      </c>
      <c r="K102" s="0" t="n">
        <v>36823</v>
      </c>
      <c r="L102" s="0" t="n">
        <v>38649</v>
      </c>
      <c r="M102" s="0" t="s">
        <v>155</v>
      </c>
      <c r="N102" s="0" t="n">
        <v>5000000</v>
      </c>
      <c r="O102" s="0" t="n">
        <v>-1958.985948</v>
      </c>
      <c r="P102" s="0" t="n">
        <v>0.7</v>
      </c>
      <c r="Q102" s="0" t="n">
        <v>80.200258</v>
      </c>
      <c r="R102" s="0" t="n">
        <v>80.216363</v>
      </c>
      <c r="S102" s="0" t="n">
        <v>0.016104999999996</v>
      </c>
      <c r="T102" s="0" t="n">
        <v>-31.5494686925322</v>
      </c>
      <c r="U102" s="0" t="n">
        <v>162.307758</v>
      </c>
      <c r="V102" s="0" t="n">
        <v>0</v>
      </c>
      <c r="W102" s="0" t="n">
        <v>130.758289307468</v>
      </c>
      <c r="X102" s="0" t="n">
        <v>-13750.665749</v>
      </c>
      <c r="Y102" s="0" t="n">
        <v>-13693.596147</v>
      </c>
      <c r="Z102" s="0" t="n">
        <v>57.0696019999996</v>
      </c>
      <c r="AA102" s="0" t="n">
        <v>-73.6886873074682</v>
      </c>
      <c r="AB102" s="0" t="n">
        <v>-13750.665749</v>
      </c>
      <c r="AC102" s="0" t="n">
        <v>-13693.596147</v>
      </c>
      <c r="AD102" s="0" t="n">
        <v>57.0696019999996</v>
      </c>
      <c r="AF102" s="0" t="n">
        <v>-11278.86159561</v>
      </c>
      <c r="AG102" s="0" t="n">
        <v>8944.444444</v>
      </c>
      <c r="AH102" s="0" t="n">
        <v>-4749.151703</v>
      </c>
      <c r="AI102" s="0" t="n">
        <v>32884.66624</v>
      </c>
      <c r="AJ102" s="0" t="n">
        <v>32884.66624</v>
      </c>
      <c r="AK102" s="0" t="n">
        <v>0</v>
      </c>
      <c r="AL102" s="0" t="n">
        <v>57.0696019999996</v>
      </c>
      <c r="AM102" s="0" t="s">
        <v>461</v>
      </c>
      <c r="AN102" s="0" t="n">
        <v>6</v>
      </c>
      <c r="AO102" s="0" t="s">
        <v>469</v>
      </c>
      <c r="AP102" s="0" t="n">
        <v>6</v>
      </c>
    </row>
    <row r="103" customFormat="false" ht="12.75" hidden="false" customHeight="false" outlineLevel="0" collapsed="false">
      <c r="A103" s="0" t="n">
        <v>243</v>
      </c>
      <c r="B103" s="0" t="n">
        <v>358</v>
      </c>
      <c r="C103" s="0" t="s">
        <v>2</v>
      </c>
      <c r="D103" s="0" t="s">
        <v>176</v>
      </c>
      <c r="E103" s="0" t="s">
        <v>210</v>
      </c>
      <c r="F103" s="0" t="s">
        <v>102</v>
      </c>
      <c r="G103" s="0" t="s">
        <v>164</v>
      </c>
      <c r="H103" s="0" t="s">
        <v>168</v>
      </c>
      <c r="I103" s="0" t="s">
        <v>177</v>
      </c>
      <c r="J103" s="0" t="s">
        <v>189</v>
      </c>
      <c r="K103" s="0" t="n">
        <v>36823</v>
      </c>
      <c r="L103" s="0" t="n">
        <v>38649</v>
      </c>
      <c r="M103" s="0" t="s">
        <v>155</v>
      </c>
      <c r="N103" s="0" t="n">
        <v>-5000000</v>
      </c>
      <c r="O103" s="0" t="n">
        <v>1958.985948</v>
      </c>
      <c r="P103" s="0" t="n">
        <v>0.7</v>
      </c>
      <c r="Q103" s="0" t="n">
        <v>80.200258</v>
      </c>
      <c r="R103" s="0" t="n">
        <v>80.216363</v>
      </c>
      <c r="S103" s="0" t="n">
        <v>0.016104999999996</v>
      </c>
      <c r="T103" s="0" t="n">
        <v>31.5494686925322</v>
      </c>
      <c r="U103" s="0" t="n">
        <v>-162.307758</v>
      </c>
      <c r="V103" s="0" t="n">
        <v>0</v>
      </c>
      <c r="W103" s="0" t="n">
        <v>-130.758289307468</v>
      </c>
      <c r="X103" s="0" t="n">
        <v>13750.665749</v>
      </c>
      <c r="Y103" s="0" t="n">
        <v>13693.596147</v>
      </c>
      <c r="Z103" s="0" t="n">
        <v>-57.0696019999996</v>
      </c>
      <c r="AA103" s="0" t="n">
        <v>73.6886873074682</v>
      </c>
      <c r="AB103" s="0" t="n">
        <v>13750.665749</v>
      </c>
      <c r="AC103" s="0" t="n">
        <v>13693.596147</v>
      </c>
      <c r="AD103" s="0" t="n">
        <v>-57.0696019999996</v>
      </c>
      <c r="AF103" s="0" t="n">
        <v>11278.86159561</v>
      </c>
      <c r="AG103" s="0" t="n">
        <v>-8944.444444</v>
      </c>
      <c r="AH103" s="0" t="n">
        <v>4749.151703</v>
      </c>
      <c r="AI103" s="0" t="n">
        <v>-32884.66624</v>
      </c>
      <c r="AJ103" s="0" t="n">
        <v>-32884.66624</v>
      </c>
      <c r="AK103" s="0" t="n">
        <v>0</v>
      </c>
      <c r="AL103" s="0" t="n">
        <v>-57.0696019999996</v>
      </c>
      <c r="AM103" s="0" t="s">
        <v>461</v>
      </c>
      <c r="AN103" s="0" t="n">
        <v>6</v>
      </c>
      <c r="AO103" s="0" t="s">
        <v>469</v>
      </c>
      <c r="AP103" s="0" t="n">
        <v>6</v>
      </c>
    </row>
    <row r="104" customFormat="false" ht="12.75" hidden="false" customHeight="false" outlineLevel="0" collapsed="false">
      <c r="A104" s="0" t="n">
        <v>244</v>
      </c>
      <c r="B104" s="0" t="n">
        <v>359</v>
      </c>
      <c r="C104" s="0" t="s">
        <v>2</v>
      </c>
      <c r="D104" s="0" t="s">
        <v>178</v>
      </c>
      <c r="E104" s="0" t="s">
        <v>210</v>
      </c>
      <c r="F104" s="0" t="s">
        <v>102</v>
      </c>
      <c r="G104" s="0" t="s">
        <v>164</v>
      </c>
      <c r="H104" s="0" t="s">
        <v>168</v>
      </c>
      <c r="I104" s="0" t="s">
        <v>179</v>
      </c>
      <c r="J104" s="0" t="s">
        <v>189</v>
      </c>
      <c r="K104" s="0" t="n">
        <v>36823</v>
      </c>
      <c r="L104" s="0" t="n">
        <v>38649</v>
      </c>
      <c r="M104" s="0" t="s">
        <v>155</v>
      </c>
      <c r="N104" s="0" t="n">
        <v>5000000</v>
      </c>
      <c r="O104" s="0" t="n">
        <v>-1958.985948</v>
      </c>
      <c r="P104" s="0" t="n">
        <v>0.7</v>
      </c>
      <c r="Q104" s="0" t="n">
        <v>80.200258</v>
      </c>
      <c r="R104" s="0" t="n">
        <v>80.216363</v>
      </c>
      <c r="S104" s="0" t="n">
        <v>0.016104999999996</v>
      </c>
      <c r="T104" s="0" t="n">
        <v>-31.5494686925322</v>
      </c>
      <c r="U104" s="0" t="n">
        <v>162.307758</v>
      </c>
      <c r="V104" s="0" t="n">
        <v>0</v>
      </c>
      <c r="W104" s="0" t="n">
        <v>130.758289307468</v>
      </c>
      <c r="X104" s="0" t="n">
        <v>-13750.665749</v>
      </c>
      <c r="Y104" s="0" t="n">
        <v>-13693.596147</v>
      </c>
      <c r="Z104" s="0" t="n">
        <v>57.0696019999996</v>
      </c>
      <c r="AA104" s="0" t="n">
        <v>-73.6886873074682</v>
      </c>
      <c r="AB104" s="0" t="n">
        <v>-13750.665749</v>
      </c>
      <c r="AC104" s="0" t="n">
        <v>-13693.596147</v>
      </c>
      <c r="AD104" s="0" t="n">
        <v>57.0696019999996</v>
      </c>
      <c r="AF104" s="0" t="n">
        <v>-11278.86159561</v>
      </c>
      <c r="AG104" s="0" t="n">
        <v>8944.444444</v>
      </c>
      <c r="AH104" s="0" t="n">
        <v>-4749.151703</v>
      </c>
      <c r="AI104" s="0" t="n">
        <v>32884.66624</v>
      </c>
      <c r="AJ104" s="0" t="n">
        <v>32884.66624</v>
      </c>
      <c r="AK104" s="0" t="n">
        <v>0</v>
      </c>
      <c r="AL104" s="0" t="n">
        <v>57.0696019999996</v>
      </c>
      <c r="AM104" s="0" t="s">
        <v>461</v>
      </c>
      <c r="AN104" s="0" t="n">
        <v>6</v>
      </c>
      <c r="AO104" s="0" t="s">
        <v>469</v>
      </c>
      <c r="AP104" s="0" t="n">
        <v>6</v>
      </c>
    </row>
    <row r="105" customFormat="false" ht="12.75" hidden="false" customHeight="false" outlineLevel="0" collapsed="false">
      <c r="A105" s="0" t="n">
        <v>245</v>
      </c>
      <c r="B105" s="0" t="n">
        <v>360</v>
      </c>
      <c r="C105" s="0" t="s">
        <v>2</v>
      </c>
      <c r="D105" s="0" t="s">
        <v>104</v>
      </c>
      <c r="E105" s="0" t="s">
        <v>210</v>
      </c>
      <c r="F105" s="0" t="s">
        <v>102</v>
      </c>
      <c r="G105" s="0" t="s">
        <v>164</v>
      </c>
      <c r="H105" s="0" t="s">
        <v>168</v>
      </c>
      <c r="I105" s="0" t="s">
        <v>219</v>
      </c>
      <c r="J105" s="0" t="s">
        <v>189</v>
      </c>
      <c r="K105" s="0" t="n">
        <v>36824</v>
      </c>
      <c r="L105" s="0" t="n">
        <v>38650</v>
      </c>
      <c r="M105" s="0" t="s">
        <v>155</v>
      </c>
      <c r="N105" s="0" t="n">
        <v>15000000</v>
      </c>
      <c r="O105" s="0" t="n">
        <v>-5880.062079</v>
      </c>
      <c r="P105" s="0" t="n">
        <v>0.7</v>
      </c>
      <c r="Q105" s="0" t="n">
        <v>80.227852</v>
      </c>
      <c r="R105" s="0" t="n">
        <v>80.243979</v>
      </c>
      <c r="S105" s="0" t="n">
        <v>0.0161269999999973</v>
      </c>
      <c r="T105" s="0" t="n">
        <v>-94.8277611480173</v>
      </c>
      <c r="U105" s="0" t="n">
        <v>486.947098</v>
      </c>
      <c r="V105" s="0" t="n">
        <v>0</v>
      </c>
      <c r="W105" s="0" t="n">
        <v>392.119336851983</v>
      </c>
      <c r="X105" s="0" t="n">
        <v>-41739.341698</v>
      </c>
      <c r="Y105" s="0" t="n">
        <v>-41568.414632</v>
      </c>
      <c r="Z105" s="0" t="n">
        <v>170.927065999997</v>
      </c>
      <c r="AA105" s="0" t="n">
        <v>-221.192270851986</v>
      </c>
      <c r="AB105" s="0" t="n">
        <v>-41739.341698</v>
      </c>
      <c r="AC105" s="0" t="n">
        <v>-41568.414632</v>
      </c>
      <c r="AD105" s="0" t="n">
        <v>170.927065999997</v>
      </c>
      <c r="AF105" s="0" t="n">
        <v>-33854.4574198425</v>
      </c>
      <c r="AG105" s="0" t="n">
        <v>26833.333333</v>
      </c>
      <c r="AH105" s="0" t="n">
        <v>-14735.081299</v>
      </c>
      <c r="AI105" s="0" t="n">
        <v>98559.109952</v>
      </c>
      <c r="AJ105" s="0" t="n">
        <v>98559.109952</v>
      </c>
      <c r="AK105" s="0" t="n">
        <v>0</v>
      </c>
      <c r="AL105" s="0" t="n">
        <v>170.927065999997</v>
      </c>
      <c r="AM105" s="0" t="s">
        <v>461</v>
      </c>
      <c r="AN105" s="0" t="n">
        <v>6</v>
      </c>
      <c r="AO105" s="0" t="s">
        <v>469</v>
      </c>
      <c r="AP105" s="0" t="n">
        <v>6</v>
      </c>
    </row>
    <row r="106" customFormat="false" ht="12.75" hidden="false" customHeight="false" outlineLevel="0" collapsed="false">
      <c r="A106" s="0" t="n">
        <v>247</v>
      </c>
      <c r="B106" s="0" t="n">
        <v>361</v>
      </c>
      <c r="C106" s="0" t="s">
        <v>2</v>
      </c>
      <c r="D106" s="0" t="s">
        <v>104</v>
      </c>
      <c r="E106" s="0" t="s">
        <v>374</v>
      </c>
      <c r="F106" s="0" t="s">
        <v>95</v>
      </c>
      <c r="G106" s="0" t="s">
        <v>188</v>
      </c>
      <c r="H106" s="0" t="s">
        <v>207</v>
      </c>
      <c r="I106" s="0" t="s">
        <v>348</v>
      </c>
      <c r="J106" s="0" t="s">
        <v>105</v>
      </c>
      <c r="K106" s="0" t="n">
        <v>36826</v>
      </c>
      <c r="L106" s="0" t="n">
        <v>38617</v>
      </c>
      <c r="M106" s="0" t="s">
        <v>155</v>
      </c>
      <c r="N106" s="0" t="n">
        <v>10000000</v>
      </c>
      <c r="O106" s="0" t="n">
        <v>-3835.84201</v>
      </c>
      <c r="P106" s="0" t="n">
        <v>0.46</v>
      </c>
      <c r="Q106" s="0" t="n">
        <v>40.46714</v>
      </c>
      <c r="R106" s="0" t="n">
        <v>40.474685</v>
      </c>
      <c r="S106" s="0" t="n">
        <v>0.00754500000000036</v>
      </c>
      <c r="T106" s="0" t="n">
        <v>-28.9414279654514</v>
      </c>
      <c r="U106" s="0" t="n">
        <v>161.403151</v>
      </c>
      <c r="V106" s="0" t="n">
        <v>0</v>
      </c>
      <c r="W106" s="0" t="n">
        <v>132.461723034549</v>
      </c>
      <c r="X106" s="0" t="n">
        <v>23381.75168</v>
      </c>
      <c r="Y106" s="0" t="n">
        <v>23487.569484</v>
      </c>
      <c r="Z106" s="0" t="n">
        <v>105.817803999998</v>
      </c>
      <c r="AA106" s="0" t="n">
        <v>-26.6439190345502</v>
      </c>
      <c r="AB106" s="0" t="n">
        <v>23381.75168</v>
      </c>
      <c r="AC106" s="0" t="n">
        <v>23487.569484</v>
      </c>
      <c r="AD106" s="0" t="n">
        <v>105.817803999998</v>
      </c>
      <c r="AF106" s="0" t="n">
        <v>-28394.820479025</v>
      </c>
      <c r="AG106" s="0" t="n">
        <v>18655.555556</v>
      </c>
      <c r="AH106" s="0" t="n">
        <v>42143.12504</v>
      </c>
      <c r="AI106" s="0" t="n">
        <v>129992.912058</v>
      </c>
      <c r="AJ106" s="0" t="n">
        <v>129992.912058</v>
      </c>
      <c r="AK106" s="0" t="n">
        <v>0</v>
      </c>
      <c r="AL106" s="0" t="n">
        <v>105.817803999998</v>
      </c>
      <c r="AM106" s="0" t="s">
        <v>475</v>
      </c>
      <c r="AN106" s="0" t="n">
        <v>7</v>
      </c>
      <c r="AO106" s="0" t="s">
        <v>469</v>
      </c>
      <c r="AP106" s="0" t="n">
        <v>7</v>
      </c>
    </row>
    <row r="107" customFormat="false" ht="12.75" hidden="false" customHeight="false" outlineLevel="0" collapsed="false">
      <c r="A107" s="0" t="n">
        <v>248</v>
      </c>
      <c r="B107" s="0" t="n">
        <v>362</v>
      </c>
      <c r="C107" s="0" t="s">
        <v>2</v>
      </c>
      <c r="D107" s="0" t="s">
        <v>173</v>
      </c>
      <c r="E107" s="0" t="s">
        <v>210</v>
      </c>
      <c r="F107" s="0" t="s">
        <v>102</v>
      </c>
      <c r="G107" s="0" t="s">
        <v>164</v>
      </c>
      <c r="H107" s="0" t="s">
        <v>168</v>
      </c>
      <c r="I107" s="0" t="s">
        <v>228</v>
      </c>
      <c r="J107" s="0" t="s">
        <v>189</v>
      </c>
      <c r="K107" s="0" t="n">
        <v>36824</v>
      </c>
      <c r="L107" s="0" t="n">
        <v>37189</v>
      </c>
      <c r="M107" s="0" t="s">
        <v>155</v>
      </c>
      <c r="N107" s="0" t="n">
        <v>-20000000</v>
      </c>
      <c r="O107" s="0" t="n">
        <v>1078.79137</v>
      </c>
      <c r="P107" s="0" t="n">
        <v>0.55</v>
      </c>
      <c r="Q107" s="0" t="n">
        <v>41.144588</v>
      </c>
      <c r="R107" s="0" t="n">
        <v>41.172697</v>
      </c>
      <c r="S107" s="0" t="n">
        <v>0.0281090000000006</v>
      </c>
      <c r="T107" s="0" t="n">
        <v>30.3237466193307</v>
      </c>
      <c r="U107" s="0" t="n">
        <v>-258.650696</v>
      </c>
      <c r="V107" s="0" t="n">
        <v>0</v>
      </c>
      <c r="W107" s="0" t="n">
        <v>-228.326949380669</v>
      </c>
      <c r="X107" s="0" t="n">
        <v>-35946.994465</v>
      </c>
      <c r="Y107" s="0" t="n">
        <v>-36148.899987</v>
      </c>
      <c r="Z107" s="0" t="n">
        <v>-201.905521999994</v>
      </c>
      <c r="AA107" s="0" t="n">
        <v>26.4214273806757</v>
      </c>
      <c r="AB107" s="0" t="n">
        <v>-35946.994465</v>
      </c>
      <c r="AC107" s="0" t="n">
        <v>-36148.899987</v>
      </c>
      <c r="AD107" s="0" t="n">
        <v>-201.905521999994</v>
      </c>
      <c r="AF107" s="0" t="n">
        <v>6211.141312775</v>
      </c>
      <c r="AG107" s="0" t="n">
        <v>-28111.111111</v>
      </c>
      <c r="AH107" s="0" t="n">
        <v>-64260.011098</v>
      </c>
      <c r="AI107" s="0" t="n">
        <v>-94397.545829</v>
      </c>
      <c r="AJ107" s="0" t="n">
        <v>-94397.545829</v>
      </c>
      <c r="AK107" s="0" t="n">
        <v>0</v>
      </c>
      <c r="AL107" s="0" t="n">
        <v>-201.905521999994</v>
      </c>
      <c r="AM107" s="0" t="s">
        <v>472</v>
      </c>
      <c r="AN107" s="0" t="n">
        <v>6</v>
      </c>
      <c r="AO107" s="0" t="s">
        <v>469</v>
      </c>
      <c r="AP107" s="0" t="n">
        <v>6</v>
      </c>
    </row>
    <row r="108" customFormat="false" ht="12.75" hidden="false" customHeight="false" outlineLevel="0" collapsed="false">
      <c r="A108" s="0" t="n">
        <v>249</v>
      </c>
      <c r="B108" s="0" t="n">
        <v>363</v>
      </c>
      <c r="C108" s="0" t="s">
        <v>2</v>
      </c>
      <c r="D108" s="0" t="s">
        <v>176</v>
      </c>
      <c r="E108" s="0" t="s">
        <v>210</v>
      </c>
      <c r="F108" s="0" t="s">
        <v>102</v>
      </c>
      <c r="G108" s="0" t="s">
        <v>164</v>
      </c>
      <c r="H108" s="0" t="s">
        <v>168</v>
      </c>
      <c r="I108" s="0" t="s">
        <v>177</v>
      </c>
      <c r="J108" s="0" t="s">
        <v>189</v>
      </c>
      <c r="K108" s="0" t="n">
        <v>36824</v>
      </c>
      <c r="L108" s="0" t="n">
        <v>37189</v>
      </c>
      <c r="M108" s="0" t="s">
        <v>155</v>
      </c>
      <c r="N108" s="0" t="n">
        <v>20000000</v>
      </c>
      <c r="O108" s="0" t="n">
        <v>-1078.79137</v>
      </c>
      <c r="P108" s="0" t="n">
        <v>0.55</v>
      </c>
      <c r="Q108" s="0" t="n">
        <v>41.144588</v>
      </c>
      <c r="R108" s="0" t="n">
        <v>41.172697</v>
      </c>
      <c r="S108" s="0" t="n">
        <v>0.0281090000000006</v>
      </c>
      <c r="T108" s="0" t="n">
        <v>-30.3237466193307</v>
      </c>
      <c r="U108" s="0" t="n">
        <v>258.650696</v>
      </c>
      <c r="V108" s="0" t="n">
        <v>0</v>
      </c>
      <c r="W108" s="0" t="n">
        <v>228.326949380669</v>
      </c>
      <c r="X108" s="0" t="n">
        <v>35946.994465</v>
      </c>
      <c r="Y108" s="0" t="n">
        <v>36148.899987</v>
      </c>
      <c r="Z108" s="0" t="n">
        <v>201.905521999994</v>
      </c>
      <c r="AA108" s="0" t="n">
        <v>-26.4214273806757</v>
      </c>
      <c r="AB108" s="0" t="n">
        <v>35946.994465</v>
      </c>
      <c r="AC108" s="0" t="n">
        <v>36148.899987</v>
      </c>
      <c r="AD108" s="0" t="n">
        <v>201.905521999994</v>
      </c>
      <c r="AF108" s="0" t="n">
        <v>-6211.141312775</v>
      </c>
      <c r="AG108" s="0" t="n">
        <v>28111.111111</v>
      </c>
      <c r="AH108" s="0" t="n">
        <v>64260.011098</v>
      </c>
      <c r="AI108" s="0" t="n">
        <v>94397.545829</v>
      </c>
      <c r="AJ108" s="0" t="n">
        <v>94397.545829</v>
      </c>
      <c r="AK108" s="0" t="n">
        <v>0</v>
      </c>
      <c r="AL108" s="0" t="n">
        <v>201.905521999994</v>
      </c>
      <c r="AM108" s="0" t="s">
        <v>472</v>
      </c>
      <c r="AN108" s="0" t="n">
        <v>6</v>
      </c>
      <c r="AO108" s="0" t="s">
        <v>469</v>
      </c>
      <c r="AP108" s="0" t="n">
        <v>6</v>
      </c>
    </row>
    <row r="109" customFormat="false" ht="12.75" hidden="false" customHeight="false" outlineLevel="0" collapsed="false">
      <c r="A109" s="0" t="n">
        <v>250</v>
      </c>
      <c r="B109" s="0" t="n">
        <v>364</v>
      </c>
      <c r="C109" s="0" t="s">
        <v>2</v>
      </c>
      <c r="D109" s="0" t="s">
        <v>178</v>
      </c>
      <c r="E109" s="0" t="s">
        <v>210</v>
      </c>
      <c r="F109" s="0" t="s">
        <v>102</v>
      </c>
      <c r="G109" s="0" t="s">
        <v>164</v>
      </c>
      <c r="H109" s="0" t="s">
        <v>168</v>
      </c>
      <c r="I109" s="0" t="s">
        <v>179</v>
      </c>
      <c r="J109" s="0" t="s">
        <v>189</v>
      </c>
      <c r="K109" s="0" t="n">
        <v>36824</v>
      </c>
      <c r="L109" s="0" t="n">
        <v>37189</v>
      </c>
      <c r="M109" s="0" t="s">
        <v>155</v>
      </c>
      <c r="N109" s="0" t="n">
        <v>-20000000</v>
      </c>
      <c r="O109" s="0" t="n">
        <v>1078.79137</v>
      </c>
      <c r="P109" s="0" t="n">
        <v>0.55</v>
      </c>
      <c r="Q109" s="0" t="n">
        <v>41.144588</v>
      </c>
      <c r="R109" s="0" t="n">
        <v>41.172697</v>
      </c>
      <c r="S109" s="0" t="n">
        <v>0.0281090000000006</v>
      </c>
      <c r="T109" s="0" t="n">
        <v>30.3237466193307</v>
      </c>
      <c r="U109" s="0" t="n">
        <v>-258.650696</v>
      </c>
      <c r="V109" s="0" t="n">
        <v>0</v>
      </c>
      <c r="W109" s="0" t="n">
        <v>-228.326949380669</v>
      </c>
      <c r="X109" s="0" t="n">
        <v>-35946.994465</v>
      </c>
      <c r="Y109" s="0" t="n">
        <v>-36148.899987</v>
      </c>
      <c r="Z109" s="0" t="n">
        <v>-201.905521999994</v>
      </c>
      <c r="AA109" s="0" t="n">
        <v>26.4214273806757</v>
      </c>
      <c r="AB109" s="0" t="n">
        <v>-35946.994465</v>
      </c>
      <c r="AC109" s="0" t="n">
        <v>-36148.899987</v>
      </c>
      <c r="AD109" s="0" t="n">
        <v>-201.905521999994</v>
      </c>
      <c r="AF109" s="0" t="n">
        <v>6211.141312775</v>
      </c>
      <c r="AG109" s="0" t="n">
        <v>-28111.111111</v>
      </c>
      <c r="AH109" s="0" t="n">
        <v>-64260.011098</v>
      </c>
      <c r="AI109" s="0" t="n">
        <v>-94397.545829</v>
      </c>
      <c r="AJ109" s="0" t="n">
        <v>-94397.545829</v>
      </c>
      <c r="AK109" s="0" t="n">
        <v>0</v>
      </c>
      <c r="AL109" s="0" t="n">
        <v>-201.905521999994</v>
      </c>
      <c r="AM109" s="0" t="s">
        <v>472</v>
      </c>
      <c r="AN109" s="0" t="n">
        <v>6</v>
      </c>
      <c r="AO109" s="0" t="s">
        <v>469</v>
      </c>
      <c r="AP109" s="0" t="n">
        <v>6</v>
      </c>
    </row>
    <row r="110" customFormat="false" ht="12.75" hidden="false" customHeight="false" outlineLevel="0" collapsed="false">
      <c r="A110" s="0" t="n">
        <v>251</v>
      </c>
      <c r="B110" s="0" t="n">
        <v>365</v>
      </c>
      <c r="C110" s="0" t="s">
        <v>3</v>
      </c>
      <c r="D110" s="0" t="s">
        <v>192</v>
      </c>
      <c r="E110" s="0" t="s">
        <v>321</v>
      </c>
      <c r="F110" s="0" t="s">
        <v>322</v>
      </c>
      <c r="G110" s="0" t="s">
        <v>96</v>
      </c>
      <c r="H110" s="0" t="s">
        <v>168</v>
      </c>
      <c r="I110" s="0" t="s">
        <v>175</v>
      </c>
      <c r="J110" s="0" t="s">
        <v>170</v>
      </c>
      <c r="K110" s="0" t="n">
        <v>36595</v>
      </c>
      <c r="L110" s="0" t="n">
        <v>37695</v>
      </c>
      <c r="M110" s="0" t="s">
        <v>155</v>
      </c>
      <c r="N110" s="0" t="n">
        <v>3000000</v>
      </c>
      <c r="O110" s="0" t="n">
        <v>-528.557853</v>
      </c>
      <c r="P110" s="0" t="n">
        <v>3.6</v>
      </c>
      <c r="Q110" s="0" t="n">
        <v>688.637217</v>
      </c>
      <c r="R110" s="0" t="n">
        <v>688.715898</v>
      </c>
      <c r="S110" s="0" t="n">
        <v>0.0786810000000742</v>
      </c>
      <c r="T110" s="0" t="n">
        <v>-41.5874604319322</v>
      </c>
      <c r="U110" s="0" t="n">
        <v>539.706083</v>
      </c>
      <c r="V110" s="0" t="n">
        <v>0</v>
      </c>
      <c r="W110" s="0" t="n">
        <v>498.118622568068</v>
      </c>
      <c r="X110" s="0" t="n">
        <v>-159162.373673</v>
      </c>
      <c r="Y110" s="0" t="n">
        <v>-158774.447388</v>
      </c>
      <c r="Z110" s="0" t="n">
        <v>387.926284999994</v>
      </c>
      <c r="AA110" s="0" t="n">
        <v>-110.192337568074</v>
      </c>
      <c r="AB110" s="0" t="n">
        <v>-159162.373673</v>
      </c>
      <c r="AC110" s="0" t="n">
        <v>-158774.447388</v>
      </c>
      <c r="AD110" s="0" t="n">
        <v>387.926284999994</v>
      </c>
      <c r="AF110" s="0" t="n">
        <v>-11303.209686405</v>
      </c>
      <c r="AG110" s="0" t="n">
        <v>111000</v>
      </c>
      <c r="AH110" s="0" t="n">
        <v>-47774.447388</v>
      </c>
      <c r="AI110" s="0" t="n">
        <v>98341.372568</v>
      </c>
      <c r="AJ110" s="0" t="n">
        <v>98341.372568</v>
      </c>
      <c r="AK110" s="0" t="n">
        <v>0</v>
      </c>
      <c r="AL110" s="0" t="n">
        <v>387.926284999994</v>
      </c>
      <c r="AM110" s="0" t="s">
        <v>473</v>
      </c>
      <c r="AN110" s="0" t="s">
        <v>469</v>
      </c>
      <c r="AO110" s="0" t="n">
        <v>15</v>
      </c>
      <c r="AP110" s="0" t="n">
        <v>15</v>
      </c>
    </row>
    <row r="111" customFormat="false" ht="12.75" hidden="false" customHeight="false" outlineLevel="0" collapsed="false">
      <c r="A111" s="0" t="n">
        <v>252</v>
      </c>
      <c r="B111" s="0" t="n">
        <v>366</v>
      </c>
      <c r="C111" s="0" t="s">
        <v>3</v>
      </c>
      <c r="D111" s="0" t="s">
        <v>192</v>
      </c>
      <c r="E111" s="0" t="s">
        <v>346</v>
      </c>
      <c r="F111" s="0" t="s">
        <v>116</v>
      </c>
      <c r="G111" s="0" t="s">
        <v>167</v>
      </c>
      <c r="H111" s="0" t="s">
        <v>168</v>
      </c>
      <c r="I111" s="0" t="s">
        <v>181</v>
      </c>
      <c r="J111" s="0" t="s">
        <v>154</v>
      </c>
      <c r="K111" s="0" t="n">
        <v>36593</v>
      </c>
      <c r="L111" s="0" t="n">
        <v>36951</v>
      </c>
      <c r="M111" s="0" t="s">
        <v>155</v>
      </c>
      <c r="N111" s="0" t="n">
        <v>0</v>
      </c>
      <c r="O111" s="0" t="n">
        <v>0</v>
      </c>
      <c r="P111" s="0" t="n">
        <v>1.4</v>
      </c>
      <c r="Q111" s="0" t="n">
        <v>0</v>
      </c>
      <c r="R111" s="0" t="n">
        <v>0</v>
      </c>
      <c r="S111" s="0" t="n">
        <v>0</v>
      </c>
      <c r="T111" s="0" t="n">
        <v>0</v>
      </c>
      <c r="U111" s="0" t="n">
        <v>0</v>
      </c>
      <c r="V111" s="0" t="n">
        <v>0</v>
      </c>
      <c r="W111" s="0" t="n">
        <v>0</v>
      </c>
      <c r="X111" s="0" t="n">
        <v>0</v>
      </c>
      <c r="Y111" s="0" t="n">
        <v>0</v>
      </c>
      <c r="Z111" s="0" t="n">
        <v>0</v>
      </c>
      <c r="AA111" s="0" t="n">
        <v>0</v>
      </c>
      <c r="AB111" s="0" t="n">
        <v>0</v>
      </c>
      <c r="AC111" s="0" t="n">
        <v>0</v>
      </c>
      <c r="AD111" s="0" t="n">
        <v>0</v>
      </c>
      <c r="AF111" s="0" t="n">
        <v>0</v>
      </c>
      <c r="AG111" s="0" t="n">
        <v>358891.815556</v>
      </c>
      <c r="AH111" s="0" t="n">
        <v>358891.815556</v>
      </c>
      <c r="AI111" s="0" t="n">
        <v>83859.174837</v>
      </c>
      <c r="AJ111" s="0" t="n">
        <v>83859.174837</v>
      </c>
      <c r="AK111" s="0" t="n">
        <v>0</v>
      </c>
      <c r="AL111" s="0" t="n">
        <v>0</v>
      </c>
      <c r="AM111" s="0" t="s">
        <v>471</v>
      </c>
      <c r="AN111" s="0" t="n">
        <v>8</v>
      </c>
      <c r="AO111" s="0" t="s">
        <v>469</v>
      </c>
      <c r="AP111" s="0" t="n">
        <v>8</v>
      </c>
    </row>
    <row r="112" customFormat="false" ht="12.75" hidden="false" customHeight="false" outlineLevel="0" collapsed="false">
      <c r="A112" s="0" t="n">
        <v>253</v>
      </c>
      <c r="B112" s="0" t="n">
        <v>374</v>
      </c>
      <c r="C112" s="0" t="s">
        <v>3</v>
      </c>
      <c r="D112" s="0" t="s">
        <v>192</v>
      </c>
      <c r="E112" s="0" t="s">
        <v>193</v>
      </c>
      <c r="F112" s="0" t="s">
        <v>194</v>
      </c>
      <c r="G112" s="0" t="s">
        <v>151</v>
      </c>
      <c r="H112" s="0" t="s">
        <v>195</v>
      </c>
      <c r="I112" s="0" t="s">
        <v>175</v>
      </c>
      <c r="J112" s="0" t="s">
        <v>154</v>
      </c>
      <c r="K112" s="0" t="n">
        <v>36626</v>
      </c>
      <c r="L112" s="0" t="n">
        <v>36964</v>
      </c>
      <c r="M112" s="0" t="s">
        <v>155</v>
      </c>
      <c r="N112" s="0" t="n">
        <v>0</v>
      </c>
      <c r="O112" s="0" t="n">
        <v>0</v>
      </c>
      <c r="P112" s="0" t="n">
        <v>19.5</v>
      </c>
      <c r="Q112" s="0" t="n">
        <v>0</v>
      </c>
      <c r="R112" s="0" t="n">
        <v>0</v>
      </c>
      <c r="S112" s="0" t="n">
        <v>0</v>
      </c>
      <c r="T112" s="0" t="n">
        <v>0</v>
      </c>
      <c r="U112" s="0" t="n">
        <v>0</v>
      </c>
      <c r="V112" s="0" t="n">
        <v>0</v>
      </c>
      <c r="W112" s="0" t="n">
        <v>0</v>
      </c>
      <c r="X112" s="0" t="n">
        <v>-4562083.3</v>
      </c>
      <c r="Y112" s="0" t="n">
        <v>-4562083.3</v>
      </c>
      <c r="Z112" s="0" t="n">
        <v>0</v>
      </c>
      <c r="AA112" s="0" t="n">
        <v>0</v>
      </c>
      <c r="AB112" s="0" t="n">
        <v>-4562083.3</v>
      </c>
      <c r="AC112" s="0" t="n">
        <v>-4562083.3</v>
      </c>
      <c r="AD112" s="0" t="n">
        <v>0</v>
      </c>
      <c r="AF112" s="0" t="n">
        <v>0</v>
      </c>
      <c r="AG112" s="0" t="n">
        <v>915416.666667</v>
      </c>
      <c r="AH112" s="0" t="n">
        <v>-3646666.633333</v>
      </c>
      <c r="AI112" s="0" t="n">
        <v>-1745207.633333</v>
      </c>
      <c r="AJ112" s="0" t="n">
        <v>-1745207.633333</v>
      </c>
      <c r="AK112" s="0" t="n">
        <v>0</v>
      </c>
      <c r="AL112" s="0" t="n">
        <v>0</v>
      </c>
      <c r="AM112" s="0" t="s">
        <v>471</v>
      </c>
      <c r="AN112" s="0" t="s">
        <v>469</v>
      </c>
      <c r="AO112" s="0" t="n">
        <v>16</v>
      </c>
      <c r="AP112" s="0" t="n">
        <v>16</v>
      </c>
    </row>
    <row r="113" customFormat="false" ht="12.75" hidden="false" customHeight="false" outlineLevel="0" collapsed="false">
      <c r="A113" s="0" t="n">
        <v>254</v>
      </c>
      <c r="B113" s="0" t="n">
        <v>368</v>
      </c>
      <c r="C113" s="0" t="s">
        <v>3</v>
      </c>
      <c r="D113" s="0" t="s">
        <v>192</v>
      </c>
      <c r="E113" s="0" t="s">
        <v>373</v>
      </c>
      <c r="F113" s="0" t="s">
        <v>194</v>
      </c>
      <c r="G113" s="0" t="s">
        <v>305</v>
      </c>
      <c r="H113" s="0" t="s">
        <v>195</v>
      </c>
      <c r="I113" s="0" t="s">
        <v>175</v>
      </c>
      <c r="J113" s="0" t="s">
        <v>154</v>
      </c>
      <c r="K113" s="0" t="n">
        <v>36600</v>
      </c>
      <c r="L113" s="0" t="n">
        <v>38930</v>
      </c>
      <c r="M113" s="0" t="s">
        <v>155</v>
      </c>
      <c r="N113" s="0" t="n">
        <v>-5000000</v>
      </c>
      <c r="O113" s="0" t="n">
        <v>2423.835782</v>
      </c>
      <c r="P113" s="0" t="n">
        <v>5.5</v>
      </c>
      <c r="Q113" s="0" t="n">
        <v>964.968998</v>
      </c>
      <c r="R113" s="0" t="n">
        <v>964.784304</v>
      </c>
      <c r="S113" s="0" t="n">
        <v>-0.184694000000036</v>
      </c>
      <c r="T113" s="0" t="n">
        <v>-447.667925920795</v>
      </c>
      <c r="U113" s="0" t="n">
        <v>-955.424956</v>
      </c>
      <c r="V113" s="0" t="n">
        <v>0</v>
      </c>
      <c r="W113" s="0" t="n">
        <v>-1403.0928819208</v>
      </c>
      <c r="X113" s="0" t="n">
        <v>685722.222222</v>
      </c>
      <c r="Y113" s="0" t="n">
        <v>684958.333333</v>
      </c>
      <c r="Z113" s="0" t="n">
        <v>-763.888889000053</v>
      </c>
      <c r="AA113" s="0" t="n">
        <v>639.203992920742</v>
      </c>
      <c r="AB113" s="0" t="n">
        <v>685722.222222</v>
      </c>
      <c r="AC113" s="0" t="n">
        <v>684958.333333</v>
      </c>
      <c r="AD113" s="0" t="n">
        <v>-763.888889000053</v>
      </c>
      <c r="AF113" s="0" t="n">
        <v>67782.56764363</v>
      </c>
      <c r="AG113" s="0" t="n">
        <v>-246736.111111</v>
      </c>
      <c r="AH113" s="0" t="n">
        <v>438222.222222</v>
      </c>
      <c r="AI113" s="0" t="n">
        <v>-75245.4777780001</v>
      </c>
      <c r="AJ113" s="0" t="n">
        <v>-75245.4777780001</v>
      </c>
      <c r="AK113" s="0" t="n">
        <v>0</v>
      </c>
      <c r="AL113" s="0" t="n">
        <v>-763.888889000053</v>
      </c>
      <c r="AM113" s="0" t="s">
        <v>461</v>
      </c>
      <c r="AN113" s="0" t="s">
        <v>469</v>
      </c>
      <c r="AO113" s="0" t="n">
        <v>16</v>
      </c>
      <c r="AP113" s="0" t="n">
        <v>16</v>
      </c>
    </row>
    <row r="114" customFormat="false" ht="12.75" hidden="false" customHeight="false" outlineLevel="0" collapsed="false">
      <c r="A114" s="0" t="n">
        <v>255</v>
      </c>
      <c r="B114" s="0" t="n">
        <v>369</v>
      </c>
      <c r="C114" s="0" t="s">
        <v>264</v>
      </c>
      <c r="D114" s="0" t="s">
        <v>327</v>
      </c>
      <c r="E114" s="0" t="s">
        <v>328</v>
      </c>
      <c r="F114" s="0" t="s">
        <v>163</v>
      </c>
      <c r="G114" s="0" t="s">
        <v>164</v>
      </c>
      <c r="H114" s="0" t="s">
        <v>168</v>
      </c>
      <c r="I114" s="0" t="s">
        <v>175</v>
      </c>
      <c r="J114" s="0" t="s">
        <v>154</v>
      </c>
      <c r="K114" s="0" t="n">
        <v>36726</v>
      </c>
      <c r="L114" s="0" t="n">
        <v>38552</v>
      </c>
      <c r="M114" s="0" t="s">
        <v>155</v>
      </c>
      <c r="N114" s="0" t="n">
        <v>-4000000</v>
      </c>
      <c r="O114" s="0" t="n">
        <v>1531.562681</v>
      </c>
      <c r="P114" s="0" t="n">
        <v>1.75</v>
      </c>
      <c r="Q114" s="0" t="n">
        <v>110.788932</v>
      </c>
      <c r="R114" s="0" t="n">
        <v>110.804026</v>
      </c>
      <c r="S114" s="0" t="n">
        <v>0.0150939999999906</v>
      </c>
      <c r="T114" s="0" t="n">
        <v>23.1174071069996</v>
      </c>
      <c r="U114" s="0" t="n">
        <v>-179.395752</v>
      </c>
      <c r="V114" s="0" t="n">
        <v>0</v>
      </c>
      <c r="W114" s="0" t="n">
        <v>-156.278344893</v>
      </c>
      <c r="X114" s="0" t="n">
        <v>-110601.057235</v>
      </c>
      <c r="Y114" s="0" t="n">
        <v>-110805.052212</v>
      </c>
      <c r="Z114" s="0" t="n">
        <v>-203.994976999995</v>
      </c>
      <c r="AA114" s="0" t="n">
        <v>-47.7166321069945</v>
      </c>
      <c r="AB114" s="0" t="n">
        <v>-110601.057235</v>
      </c>
      <c r="AC114" s="0" t="n">
        <v>-110805.052212</v>
      </c>
      <c r="AD114" s="0" t="n">
        <v>-203.994976999995</v>
      </c>
      <c r="AF114" s="0" t="n">
        <v>4534.957098441</v>
      </c>
      <c r="AG114" s="0" t="n">
        <v>-35777.777778</v>
      </c>
      <c r="AH114" s="0" t="n">
        <v>-146582.82999</v>
      </c>
      <c r="AI114" s="0" t="n">
        <v>-49735.695939</v>
      </c>
      <c r="AJ114" s="0" t="n">
        <v>-49735.695939</v>
      </c>
      <c r="AK114" s="0" t="n">
        <v>0</v>
      </c>
      <c r="AL114" s="0" t="n">
        <v>-203.994976999995</v>
      </c>
      <c r="AM114" s="0" t="s">
        <v>475</v>
      </c>
      <c r="AN114" s="0" t="n">
        <v>4</v>
      </c>
      <c r="AO114" s="0" t="s">
        <v>469</v>
      </c>
      <c r="AP114" s="0" t="n">
        <v>4</v>
      </c>
    </row>
    <row r="115" customFormat="false" ht="12.75" hidden="false" customHeight="false" outlineLevel="0" collapsed="false">
      <c r="A115" s="0" t="n">
        <v>256</v>
      </c>
      <c r="B115" s="0" t="n">
        <v>370</v>
      </c>
      <c r="C115" s="0" t="s">
        <v>2</v>
      </c>
      <c r="D115" s="0" t="s">
        <v>104</v>
      </c>
      <c r="E115" s="0" t="s">
        <v>287</v>
      </c>
      <c r="F115" s="0" t="s">
        <v>288</v>
      </c>
      <c r="G115" s="0" t="s">
        <v>191</v>
      </c>
      <c r="H115" s="0" t="s">
        <v>168</v>
      </c>
      <c r="I115" s="0" t="s">
        <v>289</v>
      </c>
      <c r="J115" s="0" t="s">
        <v>154</v>
      </c>
      <c r="K115" s="0" t="n">
        <v>36833</v>
      </c>
      <c r="L115" s="0" t="n">
        <v>37193</v>
      </c>
      <c r="M115" s="0" t="s">
        <v>155</v>
      </c>
      <c r="N115" s="0" t="n">
        <v>600000</v>
      </c>
      <c r="O115" s="0" t="n">
        <v>-36.172197</v>
      </c>
      <c r="P115" s="0" t="n">
        <v>3.37</v>
      </c>
      <c r="Q115" s="0" t="n">
        <v>508.186763</v>
      </c>
      <c r="R115" s="0" t="n">
        <v>508.325071</v>
      </c>
      <c r="S115" s="0" t="n">
        <v>0.138307999999995</v>
      </c>
      <c r="T115" s="0" t="n">
        <v>-5.00290422267582</v>
      </c>
      <c r="U115" s="0" t="n">
        <v>82.852155</v>
      </c>
      <c r="V115" s="0" t="n">
        <v>0</v>
      </c>
      <c r="W115" s="0" t="n">
        <v>77.8492507773242</v>
      </c>
      <c r="X115" s="0" t="n">
        <v>2980.503587</v>
      </c>
      <c r="Y115" s="0" t="n">
        <v>3056.81442</v>
      </c>
      <c r="Z115" s="0" t="n">
        <v>76.310833</v>
      </c>
      <c r="AA115" s="0" t="n">
        <v>-1.53841777732417</v>
      </c>
      <c r="AB115" s="0" t="n">
        <v>2980.503587</v>
      </c>
      <c r="AC115" s="0" t="n">
        <v>3056.81442</v>
      </c>
      <c r="AD115" s="0" t="n">
        <v>76.310833</v>
      </c>
      <c r="AF115" s="0" t="n">
        <v>-428.423501268</v>
      </c>
      <c r="AG115" s="0" t="n">
        <v>0</v>
      </c>
      <c r="AH115" s="0" t="n">
        <v>3056.81442</v>
      </c>
      <c r="AI115" s="0" t="n">
        <v>3614.810224</v>
      </c>
      <c r="AJ115" s="0" t="n">
        <v>3614.810224</v>
      </c>
      <c r="AK115" s="0" t="n">
        <v>0</v>
      </c>
      <c r="AL115" s="0" t="n">
        <v>76.310833</v>
      </c>
      <c r="AM115" s="0" t="s">
        <v>472</v>
      </c>
      <c r="AN115" s="0" t="s">
        <v>469</v>
      </c>
      <c r="AO115" s="0" t="n">
        <v>11</v>
      </c>
      <c r="AP115" s="0" t="n">
        <v>11</v>
      </c>
    </row>
    <row r="116" customFormat="false" ht="12.75" hidden="false" customHeight="false" outlineLevel="0" collapsed="false">
      <c r="A116" s="0" t="n">
        <v>259</v>
      </c>
      <c r="B116" s="0" t="n">
        <v>373</v>
      </c>
      <c r="C116" s="0" t="s">
        <v>2</v>
      </c>
      <c r="D116" s="0" t="s">
        <v>104</v>
      </c>
      <c r="E116" s="0" t="s">
        <v>209</v>
      </c>
      <c r="F116" s="0" t="s">
        <v>184</v>
      </c>
      <c r="G116" s="0" t="s">
        <v>164</v>
      </c>
      <c r="H116" s="0" t="s">
        <v>168</v>
      </c>
      <c r="I116" s="0" t="s">
        <v>200</v>
      </c>
      <c r="J116" s="0" t="s">
        <v>189</v>
      </c>
      <c r="K116" s="0" t="n">
        <v>36833</v>
      </c>
      <c r="L116" s="0" t="n">
        <v>38659</v>
      </c>
      <c r="M116" s="0" t="s">
        <v>155</v>
      </c>
      <c r="N116" s="0" t="n">
        <v>15000000</v>
      </c>
      <c r="O116" s="0" t="n">
        <v>-5856.822772</v>
      </c>
      <c r="P116" s="0" t="n">
        <v>0.355</v>
      </c>
      <c r="Q116" s="0" t="n">
        <v>42.703576</v>
      </c>
      <c r="R116" s="0" t="n">
        <v>42.711468</v>
      </c>
      <c r="S116" s="0" t="n">
        <v>0.00789200000000534</v>
      </c>
      <c r="T116" s="0" t="n">
        <v>-46.2220453166553</v>
      </c>
      <c r="U116" s="0" t="n">
        <v>250.712696</v>
      </c>
      <c r="V116" s="0" t="n">
        <v>0</v>
      </c>
      <c r="W116" s="0" t="n">
        <v>204.490650683345</v>
      </c>
      <c r="X116" s="0" t="n">
        <v>-35570.748019</v>
      </c>
      <c r="Y116" s="0" t="n">
        <v>-35488.353708</v>
      </c>
      <c r="Z116" s="0" t="n">
        <v>82.3943109999964</v>
      </c>
      <c r="AA116" s="0" t="n">
        <v>-122.096339683348</v>
      </c>
      <c r="AB116" s="0" t="n">
        <v>-35570.748019</v>
      </c>
      <c r="AC116" s="0" t="n">
        <v>-35488.353708</v>
      </c>
      <c r="AD116" s="0" t="n">
        <v>82.3943109999964</v>
      </c>
      <c r="AF116" s="0" t="n">
        <v>-24086.18364985</v>
      </c>
      <c r="AG116" s="0" t="n">
        <v>13904.166667</v>
      </c>
      <c r="AH116" s="0" t="n">
        <v>-21584.187041</v>
      </c>
      <c r="AI116" s="0" t="n">
        <v>153077.495579</v>
      </c>
      <c r="AJ116" s="0" t="n">
        <v>153077.495579</v>
      </c>
      <c r="AK116" s="0" t="n">
        <v>0</v>
      </c>
      <c r="AL116" s="0" t="n">
        <v>82.3943109999964</v>
      </c>
      <c r="AM116" s="0" t="s">
        <v>461</v>
      </c>
      <c r="AN116" s="0" t="n">
        <v>5</v>
      </c>
      <c r="AO116" s="0" t="s">
        <v>469</v>
      </c>
      <c r="AP116" s="0" t="n">
        <v>5</v>
      </c>
    </row>
    <row r="117" customFormat="false" ht="12.75" hidden="false" customHeight="false" outlineLevel="0" collapsed="false">
      <c r="A117" s="0" t="n">
        <v>260</v>
      </c>
      <c r="B117" s="0" t="n">
        <v>375</v>
      </c>
      <c r="C117" s="0" t="s">
        <v>2</v>
      </c>
      <c r="D117" s="0" t="s">
        <v>104</v>
      </c>
      <c r="E117" s="0" t="s">
        <v>301</v>
      </c>
      <c r="F117" s="0" t="s">
        <v>184</v>
      </c>
      <c r="G117" s="0" t="s">
        <v>164</v>
      </c>
      <c r="H117" s="0" t="s">
        <v>168</v>
      </c>
      <c r="I117" s="0" t="s">
        <v>175</v>
      </c>
      <c r="J117" s="0" t="s">
        <v>189</v>
      </c>
      <c r="K117" s="0" t="n">
        <v>36837</v>
      </c>
      <c r="L117" s="0" t="n">
        <v>39028</v>
      </c>
      <c r="M117" s="0" t="s">
        <v>155</v>
      </c>
      <c r="N117" s="0" t="n">
        <v>10000000</v>
      </c>
      <c r="O117" s="0" t="n">
        <v>-4658.666277</v>
      </c>
      <c r="P117" s="0" t="n">
        <v>0.51</v>
      </c>
      <c r="Q117" s="0" t="n">
        <v>57.600947</v>
      </c>
      <c r="R117" s="0" t="n">
        <v>52.62555</v>
      </c>
      <c r="S117" s="0" t="n">
        <v>-4.975397</v>
      </c>
      <c r="T117" s="0" t="n">
        <v>23178.714218587</v>
      </c>
      <c r="U117" s="0" t="n">
        <v>217.264449</v>
      </c>
      <c r="V117" s="0" t="n">
        <v>0</v>
      </c>
      <c r="W117" s="0" t="n">
        <v>23395.978667587</v>
      </c>
      <c r="X117" s="0" t="n">
        <v>-23850.089994</v>
      </c>
      <c r="Y117" s="0" t="n">
        <v>9.632478</v>
      </c>
      <c r="Z117" s="0" t="n">
        <v>23859.722472</v>
      </c>
      <c r="AA117" s="0" t="n">
        <v>463.743804413029</v>
      </c>
      <c r="AB117" s="0" t="n">
        <v>-23850.089994</v>
      </c>
      <c r="AC117" s="0" t="n">
        <v>9.632478</v>
      </c>
      <c r="AD117" s="0" t="n">
        <v>23859.722472</v>
      </c>
      <c r="AF117" s="0" t="n">
        <v>-19158.7650641625</v>
      </c>
      <c r="AG117" s="0" t="n">
        <v>13033.333333</v>
      </c>
      <c r="AH117" s="0" t="n">
        <v>13042.965811</v>
      </c>
      <c r="AI117" s="0" t="n">
        <v>147391.306161</v>
      </c>
      <c r="AJ117" s="0" t="n">
        <v>147391.306161</v>
      </c>
      <c r="AK117" s="0" t="n">
        <v>0</v>
      </c>
      <c r="AL117" s="0" t="n">
        <v>23859.722472</v>
      </c>
      <c r="AM117" s="0" t="s">
        <v>476</v>
      </c>
      <c r="AN117" s="0" t="n">
        <v>5</v>
      </c>
      <c r="AO117" s="0" t="s">
        <v>469</v>
      </c>
      <c r="AP117" s="0" t="n">
        <v>5</v>
      </c>
    </row>
    <row r="118" customFormat="false" ht="12.75" hidden="false" customHeight="false" outlineLevel="0" collapsed="false">
      <c r="A118" s="0" t="n">
        <v>261</v>
      </c>
      <c r="B118" s="0" t="n">
        <v>376</v>
      </c>
      <c r="C118" s="0" t="s">
        <v>2</v>
      </c>
      <c r="D118" s="0" t="s">
        <v>104</v>
      </c>
      <c r="E118" s="0" t="s">
        <v>325</v>
      </c>
      <c r="F118" s="0" t="s">
        <v>260</v>
      </c>
      <c r="G118" s="0" t="s">
        <v>164</v>
      </c>
      <c r="H118" s="0" t="s">
        <v>110</v>
      </c>
      <c r="I118" s="0" t="s">
        <v>181</v>
      </c>
      <c r="J118" s="0" t="s">
        <v>105</v>
      </c>
      <c r="K118" s="0" t="n">
        <v>36838</v>
      </c>
      <c r="L118" s="0" t="n">
        <v>38664</v>
      </c>
      <c r="M118" s="0" t="s">
        <v>155</v>
      </c>
      <c r="N118" s="0" t="n">
        <v>-20000000</v>
      </c>
      <c r="O118" s="0" t="n">
        <v>7789.263197</v>
      </c>
      <c r="P118" s="0" t="n">
        <v>0.14</v>
      </c>
      <c r="Q118" s="0" t="n">
        <v>15.178183</v>
      </c>
      <c r="R118" s="0" t="n">
        <v>15.181873</v>
      </c>
      <c r="S118" s="0" t="n">
        <v>0.00368999999999886</v>
      </c>
      <c r="T118" s="0" t="n">
        <v>28.7423811969211</v>
      </c>
      <c r="U118" s="0" t="n">
        <v>-122.880189</v>
      </c>
      <c r="V118" s="0" t="n">
        <v>0</v>
      </c>
      <c r="W118" s="0" t="n">
        <v>-94.1378078030789</v>
      </c>
      <c r="X118" s="0" t="n">
        <v>5551.404964</v>
      </c>
      <c r="Y118" s="0" t="n">
        <v>5507.822922</v>
      </c>
      <c r="Z118" s="0" t="n">
        <v>-43.582042</v>
      </c>
      <c r="AA118" s="0" t="n">
        <v>50.5557658030789</v>
      </c>
      <c r="AB118" s="0" t="n">
        <v>5551.404964</v>
      </c>
      <c r="AC118" s="0" t="n">
        <v>5507.822922</v>
      </c>
      <c r="AD118" s="0" t="n">
        <v>-43.582042</v>
      </c>
      <c r="AF118" s="0" t="n">
        <v>15376.005550878</v>
      </c>
      <c r="AG118" s="0" t="n">
        <v>-7155.555556</v>
      </c>
      <c r="AH118" s="0" t="n">
        <v>-1647.732634</v>
      </c>
      <c r="AI118" s="0" t="n">
        <v>-45037.159035</v>
      </c>
      <c r="AJ118" s="0" t="n">
        <v>-45037.159035</v>
      </c>
      <c r="AK118" s="0" t="n">
        <v>0</v>
      </c>
      <c r="AL118" s="0" t="n">
        <v>-43.582042</v>
      </c>
      <c r="AM118" s="0" t="s">
        <v>461</v>
      </c>
      <c r="AN118" s="0" t="n">
        <v>3</v>
      </c>
      <c r="AO118" s="0" t="s">
        <v>469</v>
      </c>
      <c r="AP118" s="0" t="n">
        <v>3</v>
      </c>
    </row>
    <row r="119" customFormat="false" ht="12.75" hidden="false" customHeight="false" outlineLevel="0" collapsed="false">
      <c r="A119" s="0" t="n">
        <v>262</v>
      </c>
      <c r="B119" s="0" t="n">
        <v>377</v>
      </c>
      <c r="C119" s="0" t="s">
        <v>2</v>
      </c>
      <c r="D119" s="0" t="s">
        <v>104</v>
      </c>
      <c r="E119" s="0" t="s">
        <v>206</v>
      </c>
      <c r="F119" s="0" t="s">
        <v>163</v>
      </c>
      <c r="G119" s="0" t="s">
        <v>164</v>
      </c>
      <c r="H119" s="0" t="s">
        <v>207</v>
      </c>
      <c r="I119" s="0" t="s">
        <v>201</v>
      </c>
      <c r="J119" s="0" t="s">
        <v>189</v>
      </c>
      <c r="K119" s="0" t="n">
        <v>36838</v>
      </c>
      <c r="L119" s="0" t="n">
        <v>38664</v>
      </c>
      <c r="M119" s="0" t="s">
        <v>100</v>
      </c>
      <c r="N119" s="0" t="n">
        <v>-10000000</v>
      </c>
      <c r="O119" s="0" t="n">
        <v>3993.121071</v>
      </c>
      <c r="P119" s="0" t="n">
        <v>0.195</v>
      </c>
      <c r="Q119" s="0" t="n">
        <v>20.512169</v>
      </c>
      <c r="R119" s="0" t="n">
        <v>19.519232</v>
      </c>
      <c r="S119" s="0" t="n">
        <v>-0.992937000000001</v>
      </c>
      <c r="T119" s="0" t="n">
        <v>-3964.91765687553</v>
      </c>
      <c r="U119" s="0" t="n">
        <v>-67.239755</v>
      </c>
      <c r="V119" s="0" t="n">
        <v>0</v>
      </c>
      <c r="W119" s="0" t="n">
        <v>-4032.15741187553</v>
      </c>
      <c r="X119" s="0" t="n">
        <v>1341.421534</v>
      </c>
      <c r="Y119" s="0" t="n">
        <v>-2843.474836</v>
      </c>
      <c r="Z119" s="0" t="n">
        <v>-4184.89637</v>
      </c>
      <c r="AA119" s="0" t="n">
        <v>-152.738958124468</v>
      </c>
      <c r="AB119" s="0" t="n">
        <v>1187.8958394337</v>
      </c>
      <c r="AC119" s="0" t="n">
        <v>-2507.944805352</v>
      </c>
      <c r="AD119" s="0" t="n">
        <v>-3695.8406447857</v>
      </c>
      <c r="AF119" s="0" t="n">
        <v>11823.631491231</v>
      </c>
      <c r="AG119" s="0" t="n">
        <v>-4395.3</v>
      </c>
      <c r="AH119" s="0" t="n">
        <v>-6903.244805352</v>
      </c>
      <c r="AI119" s="0" t="n">
        <v>-23424.883816906</v>
      </c>
      <c r="AJ119" s="0" t="n">
        <v>-23424.883816906</v>
      </c>
      <c r="AK119" s="0" t="n">
        <v>0</v>
      </c>
      <c r="AL119" s="0" t="n">
        <v>-3695.8406447857</v>
      </c>
      <c r="AM119" s="0" t="s">
        <v>461</v>
      </c>
      <c r="AN119" s="0" t="n">
        <v>4</v>
      </c>
      <c r="AO119" s="0" t="s">
        <v>469</v>
      </c>
      <c r="AP119" s="0" t="n">
        <v>4</v>
      </c>
    </row>
    <row r="120" customFormat="false" ht="12.75" hidden="false" customHeight="false" outlineLevel="0" collapsed="false">
      <c r="A120" s="0" t="n">
        <v>263</v>
      </c>
      <c r="B120" s="0" t="n">
        <v>378</v>
      </c>
      <c r="C120" s="0" t="s">
        <v>2</v>
      </c>
      <c r="D120" s="0" t="s">
        <v>104</v>
      </c>
      <c r="E120" s="0" t="s">
        <v>206</v>
      </c>
      <c r="F120" s="0" t="s">
        <v>163</v>
      </c>
      <c r="G120" s="0" t="s">
        <v>164</v>
      </c>
      <c r="H120" s="0" t="s">
        <v>207</v>
      </c>
      <c r="I120" s="0" t="s">
        <v>201</v>
      </c>
      <c r="J120" s="0" t="s">
        <v>189</v>
      </c>
      <c r="K120" s="0" t="n">
        <v>36840</v>
      </c>
      <c r="L120" s="0" t="n">
        <v>38666</v>
      </c>
      <c r="M120" s="0" t="s">
        <v>100</v>
      </c>
      <c r="N120" s="0" t="n">
        <v>-10000000</v>
      </c>
      <c r="O120" s="0" t="n">
        <v>4005.792554</v>
      </c>
      <c r="P120" s="0" t="n">
        <v>0.25</v>
      </c>
      <c r="Q120" s="0" t="n">
        <v>20.517244</v>
      </c>
      <c r="R120" s="0" t="n">
        <v>19.524324</v>
      </c>
      <c r="S120" s="0" t="n">
        <v>-0.992920000000002</v>
      </c>
      <c r="T120" s="0" t="n">
        <v>-3977.43154271769</v>
      </c>
      <c r="U120" s="0" t="n">
        <v>-70.445809</v>
      </c>
      <c r="V120" s="0" t="n">
        <v>0</v>
      </c>
      <c r="W120" s="0" t="n">
        <v>-4047.87735171769</v>
      </c>
      <c r="X120" s="0" t="n">
        <v>-22069.55351</v>
      </c>
      <c r="Y120" s="0" t="n">
        <v>-26269.736161</v>
      </c>
      <c r="Z120" s="0" t="n">
        <v>-4200.182651</v>
      </c>
      <c r="AA120" s="0" t="n">
        <v>-152.305299282313</v>
      </c>
      <c r="AB120" s="0" t="n">
        <v>-19543.6931107805</v>
      </c>
      <c r="AC120" s="0" t="n">
        <v>-23169.907294002</v>
      </c>
      <c r="AD120" s="0" t="n">
        <v>-3626.2141832215</v>
      </c>
      <c r="AF120" s="0" t="n">
        <v>11861.151752394</v>
      </c>
      <c r="AG120" s="0" t="n">
        <v>-5757.5</v>
      </c>
      <c r="AH120" s="0" t="n">
        <v>-28927.407294002</v>
      </c>
      <c r="AI120" s="0" t="n">
        <v>-24464.8294124778</v>
      </c>
      <c r="AJ120" s="0" t="n">
        <v>-24464.8294124778</v>
      </c>
      <c r="AK120" s="0" t="n">
        <v>0</v>
      </c>
      <c r="AL120" s="0" t="n">
        <v>-3626.2141832215</v>
      </c>
      <c r="AM120" s="0" t="s">
        <v>461</v>
      </c>
      <c r="AN120" s="0" t="n">
        <v>4</v>
      </c>
      <c r="AO120" s="0" t="s">
        <v>469</v>
      </c>
      <c r="AP120" s="0" t="n">
        <v>4</v>
      </c>
    </row>
    <row r="121" customFormat="false" ht="12.75" hidden="false" customHeight="false" outlineLevel="0" collapsed="false">
      <c r="A121" s="0" t="n">
        <v>264</v>
      </c>
      <c r="B121" s="0" t="n">
        <v>379</v>
      </c>
      <c r="C121" s="0" t="s">
        <v>2</v>
      </c>
      <c r="D121" s="0" t="s">
        <v>104</v>
      </c>
      <c r="E121" s="0" t="s">
        <v>206</v>
      </c>
      <c r="F121" s="0" t="s">
        <v>163</v>
      </c>
      <c r="G121" s="0" t="s">
        <v>164</v>
      </c>
      <c r="H121" s="0" t="s">
        <v>207</v>
      </c>
      <c r="I121" s="0" t="s">
        <v>208</v>
      </c>
      <c r="J121" s="0" t="s">
        <v>189</v>
      </c>
      <c r="K121" s="0" t="n">
        <v>36844</v>
      </c>
      <c r="L121" s="0" t="n">
        <v>38670</v>
      </c>
      <c r="M121" s="0" t="s">
        <v>155</v>
      </c>
      <c r="N121" s="0" t="n">
        <v>-20000000</v>
      </c>
      <c r="O121" s="0" t="n">
        <v>7832.724774</v>
      </c>
      <c r="P121" s="0" t="n">
        <v>0.22</v>
      </c>
      <c r="Q121" s="0" t="n">
        <v>20.508211</v>
      </c>
      <c r="R121" s="0" t="n">
        <v>19.515581</v>
      </c>
      <c r="S121" s="0" t="n">
        <v>-0.992629999999998</v>
      </c>
      <c r="T121" s="0" t="n">
        <v>-7774.99759241561</v>
      </c>
      <c r="U121" s="0" t="n">
        <v>-136.883304</v>
      </c>
      <c r="V121" s="0" t="n">
        <v>0</v>
      </c>
      <c r="W121" s="0" t="n">
        <v>-7911.88089641561</v>
      </c>
      <c r="X121" s="0" t="n">
        <v>-17993.917229</v>
      </c>
      <c r="Y121" s="0" t="n">
        <v>-26285.021598</v>
      </c>
      <c r="Z121" s="0" t="n">
        <v>-8291.104369</v>
      </c>
      <c r="AA121" s="0" t="n">
        <v>-379.223472584394</v>
      </c>
      <c r="AB121" s="0" t="n">
        <v>-17993.917229</v>
      </c>
      <c r="AC121" s="0" t="n">
        <v>-26285.021598</v>
      </c>
      <c r="AD121" s="0" t="n">
        <v>-8291.104369</v>
      </c>
      <c r="AF121" s="0" t="n">
        <v>23192.698055814</v>
      </c>
      <c r="AG121" s="0" t="n">
        <v>-11244.444444</v>
      </c>
      <c r="AH121" s="0" t="n">
        <v>-37529.466042</v>
      </c>
      <c r="AI121" s="0" t="n">
        <v>-53722.108831</v>
      </c>
      <c r="AJ121" s="0" t="n">
        <v>-53722.108831</v>
      </c>
      <c r="AK121" s="0" t="n">
        <v>0</v>
      </c>
      <c r="AL121" s="0" t="n">
        <v>-8291.104369</v>
      </c>
      <c r="AM121" s="0" t="s">
        <v>461</v>
      </c>
      <c r="AN121" s="0" t="n">
        <v>4</v>
      </c>
      <c r="AO121" s="0" t="s">
        <v>469</v>
      </c>
      <c r="AP121" s="0" t="n">
        <v>4</v>
      </c>
    </row>
    <row r="122" customFormat="false" ht="12.75" hidden="false" customHeight="false" outlineLevel="0" collapsed="false">
      <c r="A122" s="0" t="n">
        <v>265</v>
      </c>
      <c r="B122" s="0" t="n">
        <v>380</v>
      </c>
      <c r="C122" s="0" t="s">
        <v>2</v>
      </c>
      <c r="D122" s="0" t="s">
        <v>173</v>
      </c>
      <c r="E122" s="0" t="s">
        <v>183</v>
      </c>
      <c r="F122" s="0" t="s">
        <v>184</v>
      </c>
      <c r="G122" s="0" t="s">
        <v>151</v>
      </c>
      <c r="H122" s="0" t="s">
        <v>168</v>
      </c>
      <c r="I122" s="0" t="s">
        <v>185</v>
      </c>
      <c r="J122" s="0" t="s">
        <v>170</v>
      </c>
      <c r="K122" s="0" t="n">
        <v>36804</v>
      </c>
      <c r="L122" s="0" t="n">
        <v>38630</v>
      </c>
      <c r="M122" s="0" t="s">
        <v>155</v>
      </c>
      <c r="N122" s="0" t="n">
        <v>-10000000</v>
      </c>
      <c r="O122" s="0" t="n">
        <v>3834.998436</v>
      </c>
      <c r="P122" s="0" t="n">
        <v>0.24</v>
      </c>
      <c r="Q122" s="0" t="n">
        <v>36.417174</v>
      </c>
      <c r="R122" s="0" t="n">
        <v>36.428516</v>
      </c>
      <c r="S122" s="0" t="n">
        <v>0.0113419999999991</v>
      </c>
      <c r="T122" s="0" t="n">
        <v>43.4965522611085</v>
      </c>
      <c r="U122" s="0" t="n">
        <v>-139.340322</v>
      </c>
      <c r="V122" s="0" t="n">
        <v>0</v>
      </c>
      <c r="W122" s="0" t="n">
        <v>-95.8437697388915</v>
      </c>
      <c r="X122" s="0" t="n">
        <v>43905.942681</v>
      </c>
      <c r="Y122" s="0" t="n">
        <v>43903.645513</v>
      </c>
      <c r="Z122" s="0" t="n">
        <v>-2.29716799999733</v>
      </c>
      <c r="AA122" s="0" t="n">
        <v>93.5466017388942</v>
      </c>
      <c r="AB122" s="0" t="n">
        <v>43905.942681</v>
      </c>
      <c r="AC122" s="0" t="n">
        <v>43903.645513</v>
      </c>
      <c r="AD122" s="0" t="n">
        <v>-2.29716799999733</v>
      </c>
      <c r="AF122" s="0" t="n">
        <v>15771.43106805</v>
      </c>
      <c r="AG122" s="0" t="n">
        <v>-6133.333333</v>
      </c>
      <c r="AH122" s="0" t="n">
        <v>37770.31218</v>
      </c>
      <c r="AI122" s="0" t="n">
        <v>-27144.739718</v>
      </c>
      <c r="AJ122" s="0" t="n">
        <v>-27144.739718</v>
      </c>
      <c r="AK122" s="0" t="n">
        <v>0</v>
      </c>
      <c r="AL122" s="0" t="n">
        <v>-2.29716799999733</v>
      </c>
      <c r="AM122" s="0" t="s">
        <v>461</v>
      </c>
      <c r="AN122" s="0" t="n">
        <v>5</v>
      </c>
      <c r="AO122" s="0" t="s">
        <v>469</v>
      </c>
      <c r="AP122" s="0" t="n">
        <v>5</v>
      </c>
    </row>
    <row r="123" customFormat="false" ht="12.75" hidden="false" customHeight="false" outlineLevel="0" collapsed="false">
      <c r="A123" s="0" t="n">
        <v>266</v>
      </c>
      <c r="B123" s="0" t="n">
        <v>381</v>
      </c>
      <c r="C123" s="0" t="s">
        <v>2</v>
      </c>
      <c r="D123" s="0" t="s">
        <v>176</v>
      </c>
      <c r="E123" s="0" t="s">
        <v>183</v>
      </c>
      <c r="F123" s="0" t="s">
        <v>184</v>
      </c>
      <c r="G123" s="0" t="s">
        <v>151</v>
      </c>
      <c r="H123" s="0" t="s">
        <v>168</v>
      </c>
      <c r="I123" s="0" t="s">
        <v>177</v>
      </c>
      <c r="J123" s="0" t="s">
        <v>170</v>
      </c>
      <c r="K123" s="0" t="n">
        <v>36804</v>
      </c>
      <c r="L123" s="0" t="n">
        <v>38630</v>
      </c>
      <c r="M123" s="0" t="s">
        <v>155</v>
      </c>
      <c r="N123" s="0" t="n">
        <v>10000000</v>
      </c>
      <c r="O123" s="0" t="n">
        <v>-3834.998436</v>
      </c>
      <c r="P123" s="0" t="n">
        <v>0.24</v>
      </c>
      <c r="Q123" s="0" t="n">
        <v>36.417174</v>
      </c>
      <c r="R123" s="0" t="n">
        <v>36.428516</v>
      </c>
      <c r="S123" s="0" t="n">
        <v>0.0113419999999991</v>
      </c>
      <c r="T123" s="0" t="n">
        <v>-43.4965522611085</v>
      </c>
      <c r="U123" s="0" t="n">
        <v>139.340322</v>
      </c>
      <c r="V123" s="0" t="n">
        <v>0</v>
      </c>
      <c r="W123" s="0" t="n">
        <v>95.8437697388915</v>
      </c>
      <c r="X123" s="0" t="n">
        <v>-43905.942681</v>
      </c>
      <c r="Y123" s="0" t="n">
        <v>-43903.645513</v>
      </c>
      <c r="Z123" s="0" t="n">
        <v>2.29716799999733</v>
      </c>
      <c r="AA123" s="0" t="n">
        <v>-93.5466017388942</v>
      </c>
      <c r="AB123" s="0" t="n">
        <v>-43905.942681</v>
      </c>
      <c r="AC123" s="0" t="n">
        <v>-43903.645513</v>
      </c>
      <c r="AD123" s="0" t="n">
        <v>2.29716799999733</v>
      </c>
      <c r="AF123" s="0" t="n">
        <v>-15771.43106805</v>
      </c>
      <c r="AG123" s="0" t="n">
        <v>6133.333333</v>
      </c>
      <c r="AH123" s="0" t="n">
        <v>-37770.31218</v>
      </c>
      <c r="AI123" s="0" t="n">
        <v>27144.739718</v>
      </c>
      <c r="AJ123" s="0" t="n">
        <v>27144.739718</v>
      </c>
      <c r="AK123" s="0" t="n">
        <v>0</v>
      </c>
      <c r="AL123" s="0" t="n">
        <v>2.29716799999733</v>
      </c>
      <c r="AM123" s="0" t="s">
        <v>461</v>
      </c>
      <c r="AN123" s="0" t="n">
        <v>5</v>
      </c>
      <c r="AO123" s="0" t="s">
        <v>469</v>
      </c>
      <c r="AP123" s="0" t="n">
        <v>5</v>
      </c>
    </row>
    <row r="124" customFormat="false" ht="12.75" hidden="false" customHeight="false" outlineLevel="0" collapsed="false">
      <c r="A124" s="0" t="n">
        <v>267</v>
      </c>
      <c r="B124" s="0" t="n">
        <v>382</v>
      </c>
      <c r="C124" s="0" t="s">
        <v>2</v>
      </c>
      <c r="D124" s="0" t="s">
        <v>178</v>
      </c>
      <c r="E124" s="0" t="s">
        <v>183</v>
      </c>
      <c r="F124" s="0" t="s">
        <v>184</v>
      </c>
      <c r="G124" s="0" t="s">
        <v>151</v>
      </c>
      <c r="H124" s="0" t="s">
        <v>168</v>
      </c>
      <c r="I124" s="0" t="s">
        <v>179</v>
      </c>
      <c r="J124" s="0" t="s">
        <v>170</v>
      </c>
      <c r="K124" s="0" t="n">
        <v>36804</v>
      </c>
      <c r="L124" s="0" t="n">
        <v>38630</v>
      </c>
      <c r="M124" s="0" t="s">
        <v>155</v>
      </c>
      <c r="N124" s="0" t="n">
        <v>-10000000</v>
      </c>
      <c r="O124" s="0" t="n">
        <v>3834.998436</v>
      </c>
      <c r="P124" s="0" t="n">
        <v>0.24</v>
      </c>
      <c r="Q124" s="0" t="n">
        <v>36.417174</v>
      </c>
      <c r="R124" s="0" t="n">
        <v>36.428516</v>
      </c>
      <c r="S124" s="0" t="n">
        <v>0.0113419999999991</v>
      </c>
      <c r="T124" s="0" t="n">
        <v>43.4965522611085</v>
      </c>
      <c r="U124" s="0" t="n">
        <v>-139.340322</v>
      </c>
      <c r="V124" s="0" t="n">
        <v>0</v>
      </c>
      <c r="W124" s="0" t="n">
        <v>-95.8437697388915</v>
      </c>
      <c r="X124" s="0" t="n">
        <v>43905.942681</v>
      </c>
      <c r="Y124" s="0" t="n">
        <v>43903.645513</v>
      </c>
      <c r="Z124" s="0" t="n">
        <v>-2.29716799999733</v>
      </c>
      <c r="AA124" s="0" t="n">
        <v>93.5466017388942</v>
      </c>
      <c r="AB124" s="0" t="n">
        <v>43905.942681</v>
      </c>
      <c r="AC124" s="0" t="n">
        <v>43903.645513</v>
      </c>
      <c r="AD124" s="0" t="n">
        <v>-2.29716799999733</v>
      </c>
      <c r="AF124" s="0" t="n">
        <v>15771.43106805</v>
      </c>
      <c r="AG124" s="0" t="n">
        <v>-6133.333333</v>
      </c>
      <c r="AH124" s="0" t="n">
        <v>37770.31218</v>
      </c>
      <c r="AI124" s="0" t="n">
        <v>-27144.739718</v>
      </c>
      <c r="AJ124" s="0" t="n">
        <v>-27144.739718</v>
      </c>
      <c r="AK124" s="0" t="n">
        <v>0</v>
      </c>
      <c r="AL124" s="0" t="n">
        <v>-2.29716799999733</v>
      </c>
      <c r="AM124" s="0" t="s">
        <v>461</v>
      </c>
      <c r="AN124" s="0" t="n">
        <v>5</v>
      </c>
      <c r="AO124" s="0" t="s">
        <v>469</v>
      </c>
      <c r="AP124" s="0" t="n">
        <v>5</v>
      </c>
    </row>
    <row r="125" customFormat="false" ht="12.75" hidden="false" customHeight="false" outlineLevel="0" collapsed="false">
      <c r="A125" s="0" t="n">
        <v>268</v>
      </c>
      <c r="B125" s="0" t="n">
        <v>405</v>
      </c>
      <c r="C125" s="0" t="s">
        <v>2</v>
      </c>
      <c r="D125" s="0" t="s">
        <v>104</v>
      </c>
      <c r="E125" s="0" t="s">
        <v>234</v>
      </c>
      <c r="F125" s="0" t="s">
        <v>163</v>
      </c>
      <c r="G125" s="0" t="s">
        <v>112</v>
      </c>
      <c r="H125" s="0" t="s">
        <v>168</v>
      </c>
      <c r="I125" s="0" t="s">
        <v>200</v>
      </c>
      <c r="J125" s="0" t="s">
        <v>105</v>
      </c>
      <c r="K125" s="0" t="n">
        <v>36847</v>
      </c>
      <c r="L125" s="0" t="n">
        <v>38673</v>
      </c>
      <c r="M125" s="0" t="s">
        <v>155</v>
      </c>
      <c r="N125" s="0" t="n">
        <v>-10000000</v>
      </c>
      <c r="O125" s="0" t="n">
        <v>3927.29812</v>
      </c>
      <c r="P125" s="0" t="n">
        <v>0.3</v>
      </c>
      <c r="Q125" s="0" t="n">
        <v>25.105476</v>
      </c>
      <c r="R125" s="0" t="n">
        <v>25.112332</v>
      </c>
      <c r="S125" s="0" t="n">
        <v>0.00685599999999909</v>
      </c>
      <c r="T125" s="0" t="n">
        <v>26.9255559107164</v>
      </c>
      <c r="U125" s="0" t="n">
        <v>-118.627304</v>
      </c>
      <c r="V125" s="0" t="n">
        <v>0</v>
      </c>
      <c r="W125" s="0" t="n">
        <v>-91.7017480892836</v>
      </c>
      <c r="X125" s="0" t="n">
        <v>-23553.47696</v>
      </c>
      <c r="Y125" s="0" t="n">
        <v>-23616.652761</v>
      </c>
      <c r="Z125" s="0" t="n">
        <v>-63.1758010000012</v>
      </c>
      <c r="AA125" s="0" t="n">
        <v>28.5259470892824</v>
      </c>
      <c r="AB125" s="0" t="n">
        <v>-23553.47696</v>
      </c>
      <c r="AC125" s="0" t="n">
        <v>-23616.652761</v>
      </c>
      <c r="AD125" s="0" t="n">
        <v>-63.1758010000012</v>
      </c>
      <c r="AF125" s="0" t="n">
        <v>11628.72973332</v>
      </c>
      <c r="AG125" s="0" t="n">
        <v>-7916.666667</v>
      </c>
      <c r="AH125" s="0" t="n">
        <v>-31533.319428</v>
      </c>
      <c r="AI125" s="0" t="n">
        <v>-42490.572426</v>
      </c>
      <c r="AJ125" s="0" t="n">
        <v>-42490.572426</v>
      </c>
      <c r="AK125" s="0" t="n">
        <v>0</v>
      </c>
      <c r="AL125" s="0" t="n">
        <v>-63.1758010000012</v>
      </c>
      <c r="AM125" s="0" t="s">
        <v>461</v>
      </c>
      <c r="AN125" s="0" t="n">
        <v>4</v>
      </c>
      <c r="AO125" s="0" t="s">
        <v>469</v>
      </c>
      <c r="AP125" s="0" t="n">
        <v>4</v>
      </c>
    </row>
    <row r="126" customFormat="false" ht="12.75" hidden="false" customHeight="false" outlineLevel="0" collapsed="false">
      <c r="A126" s="0" t="n">
        <v>269</v>
      </c>
      <c r="B126" s="0" t="n">
        <v>406</v>
      </c>
      <c r="C126" s="0" t="s">
        <v>2</v>
      </c>
      <c r="D126" s="0" t="s">
        <v>104</v>
      </c>
      <c r="E126" s="0" t="s">
        <v>315</v>
      </c>
      <c r="F126" s="0" t="s">
        <v>116</v>
      </c>
      <c r="G126" s="0" t="s">
        <v>151</v>
      </c>
      <c r="H126" s="0" t="s">
        <v>168</v>
      </c>
      <c r="I126" s="0" t="s">
        <v>153</v>
      </c>
      <c r="J126" s="0" t="s">
        <v>170</v>
      </c>
      <c r="K126" s="0" t="n">
        <v>36858</v>
      </c>
      <c r="L126" s="0" t="n">
        <v>38684</v>
      </c>
      <c r="M126" s="0" t="s">
        <v>155</v>
      </c>
      <c r="N126" s="0" t="n">
        <v>10000000</v>
      </c>
      <c r="O126" s="0" t="n">
        <v>-4005.888929</v>
      </c>
      <c r="P126" s="0" t="n">
        <v>0.8</v>
      </c>
      <c r="Q126" s="0" t="n">
        <v>84.808754</v>
      </c>
      <c r="R126" s="0" t="n">
        <v>84.820664</v>
      </c>
      <c r="S126" s="0" t="n">
        <v>0.0119100000000003</v>
      </c>
      <c r="T126" s="0" t="n">
        <v>-47.7101371443912</v>
      </c>
      <c r="U126" s="0" t="n">
        <v>284.731082</v>
      </c>
      <c r="V126" s="0" t="n">
        <v>0</v>
      </c>
      <c r="W126" s="0" t="n">
        <v>237.020944855609</v>
      </c>
      <c r="X126" s="0" t="n">
        <v>-12122.261722</v>
      </c>
      <c r="Y126" s="0" t="n">
        <v>-11956.270616</v>
      </c>
      <c r="Z126" s="0" t="n">
        <v>165.991106</v>
      </c>
      <c r="AA126" s="0" t="n">
        <v>-71.0298388556093</v>
      </c>
      <c r="AB126" s="0" t="n">
        <v>-12122.261722</v>
      </c>
      <c r="AC126" s="0" t="n">
        <v>-11956.270616</v>
      </c>
      <c r="AD126" s="0" t="n">
        <v>165.991106</v>
      </c>
      <c r="AF126" s="0" t="n">
        <v>-28994.624068102</v>
      </c>
      <c r="AG126" s="0" t="n">
        <v>20444.444444</v>
      </c>
      <c r="AH126" s="0" t="n">
        <v>8488.173828</v>
      </c>
      <c r="AI126" s="0" t="n">
        <v>147785.875433</v>
      </c>
      <c r="AJ126" s="0" t="n">
        <v>147785.875433</v>
      </c>
      <c r="AK126" s="0" t="n">
        <v>0</v>
      </c>
      <c r="AL126" s="0" t="n">
        <v>165.991106</v>
      </c>
      <c r="AM126" s="0" t="s">
        <v>461</v>
      </c>
      <c r="AN126" s="0" t="n">
        <v>8</v>
      </c>
      <c r="AO126" s="0" t="s">
        <v>469</v>
      </c>
      <c r="AP126" s="0" t="n">
        <v>8</v>
      </c>
    </row>
    <row r="127" customFormat="false" ht="12.75" hidden="false" customHeight="false" outlineLevel="0" collapsed="false">
      <c r="A127" s="0" t="n">
        <v>270</v>
      </c>
      <c r="B127" s="0" t="n">
        <v>408</v>
      </c>
      <c r="C127" s="0" t="s">
        <v>2</v>
      </c>
      <c r="D127" s="0" t="s">
        <v>178</v>
      </c>
      <c r="E127" s="0" t="s">
        <v>270</v>
      </c>
      <c r="F127" s="0" t="s">
        <v>116</v>
      </c>
      <c r="G127" s="0" t="s">
        <v>167</v>
      </c>
      <c r="H127" s="0" t="s">
        <v>110</v>
      </c>
      <c r="I127" s="0" t="s">
        <v>217</v>
      </c>
      <c r="J127" s="0" t="s">
        <v>154</v>
      </c>
      <c r="K127" s="0" t="n">
        <v>35885</v>
      </c>
      <c r="L127" s="0" t="n">
        <v>36981</v>
      </c>
      <c r="M127" s="0" t="s">
        <v>272</v>
      </c>
      <c r="N127" s="0" t="n">
        <v>-10000000</v>
      </c>
      <c r="O127" s="0" t="n">
        <v>8.888234</v>
      </c>
      <c r="P127" s="0" t="n">
        <v>0.3125</v>
      </c>
      <c r="Q127" s="0" t="n">
        <v>0</v>
      </c>
      <c r="R127" s="0" t="n">
        <v>0</v>
      </c>
      <c r="S127" s="0" t="n">
        <v>0</v>
      </c>
      <c r="T127" s="0" t="n">
        <v>0</v>
      </c>
      <c r="U127" s="0" t="n">
        <v>-173.129109</v>
      </c>
      <c r="V127" s="0" t="n">
        <v>0</v>
      </c>
      <c r="W127" s="0" t="n">
        <v>-173.129109</v>
      </c>
      <c r="X127" s="0" t="n">
        <v>346.048166</v>
      </c>
      <c r="Y127" s="0" t="n">
        <v>172.979184</v>
      </c>
      <c r="Z127" s="0" t="n">
        <v>-173.068982</v>
      </c>
      <c r="AA127" s="0" t="n">
        <v>0.0601270000000227</v>
      </c>
      <c r="AB127" s="0" t="n">
        <v>497.4615410333</v>
      </c>
      <c r="AC127" s="0" t="n">
        <v>246.4953372</v>
      </c>
      <c r="AD127" s="0" t="n">
        <v>-250.9662038333</v>
      </c>
      <c r="AF127" s="0" t="n">
        <v>64.333037692</v>
      </c>
      <c r="AG127" s="0" t="n">
        <v>-133715.753425</v>
      </c>
      <c r="AH127" s="0" t="n">
        <v>-133469.2580878</v>
      </c>
      <c r="AI127" s="0" t="n">
        <v>36995.4643491447</v>
      </c>
      <c r="AJ127" s="0" t="n">
        <v>36995.4643491447</v>
      </c>
      <c r="AK127" s="0" t="n">
        <v>0</v>
      </c>
      <c r="AL127" s="0" t="n">
        <v>-250.9662038333</v>
      </c>
      <c r="AM127" s="0" t="s">
        <v>471</v>
      </c>
      <c r="AN127" s="0" t="n">
        <v>8</v>
      </c>
      <c r="AO127" s="0" t="s">
        <v>469</v>
      </c>
      <c r="AP127" s="0" t="n">
        <v>8</v>
      </c>
    </row>
    <row r="128" customFormat="false" ht="12.75" hidden="false" customHeight="false" outlineLevel="0" collapsed="false">
      <c r="A128" s="0" t="n">
        <v>271</v>
      </c>
      <c r="B128" s="0" t="n">
        <v>407</v>
      </c>
      <c r="C128" s="0" t="s">
        <v>2</v>
      </c>
      <c r="D128" s="0" t="s">
        <v>178</v>
      </c>
      <c r="E128" s="0" t="s">
        <v>270</v>
      </c>
      <c r="F128" s="0" t="s">
        <v>116</v>
      </c>
      <c r="G128" s="0" t="s">
        <v>167</v>
      </c>
      <c r="H128" s="0" t="s">
        <v>110</v>
      </c>
      <c r="I128" s="0" t="s">
        <v>273</v>
      </c>
      <c r="J128" s="0" t="s">
        <v>154</v>
      </c>
      <c r="K128" s="0" t="n">
        <v>35885</v>
      </c>
      <c r="L128" s="0" t="n">
        <v>36981</v>
      </c>
      <c r="M128" s="0" t="s">
        <v>272</v>
      </c>
      <c r="N128" s="0" t="n">
        <v>10000000</v>
      </c>
      <c r="O128" s="0" t="n">
        <v>-8.888234</v>
      </c>
      <c r="P128" s="0" t="n">
        <v>0.3125</v>
      </c>
      <c r="Q128" s="0" t="n">
        <v>0</v>
      </c>
      <c r="R128" s="0" t="n">
        <v>0</v>
      </c>
      <c r="S128" s="0" t="n">
        <v>0</v>
      </c>
      <c r="T128" s="0" t="n">
        <v>0</v>
      </c>
      <c r="U128" s="0" t="n">
        <v>173.129109</v>
      </c>
      <c r="V128" s="0" t="n">
        <v>0</v>
      </c>
      <c r="W128" s="0" t="n">
        <v>173.129109</v>
      </c>
      <c r="X128" s="0" t="n">
        <v>-346.048166</v>
      </c>
      <c r="Y128" s="0" t="n">
        <v>-172.979184</v>
      </c>
      <c r="Z128" s="0" t="n">
        <v>173.068982</v>
      </c>
      <c r="AA128" s="0" t="n">
        <v>-0.0601270000000227</v>
      </c>
      <c r="AB128" s="0" t="n">
        <v>-497.4615410333</v>
      </c>
      <c r="AC128" s="0" t="n">
        <v>-246.4953372</v>
      </c>
      <c r="AD128" s="0" t="n">
        <v>250.9662038333</v>
      </c>
      <c r="AF128" s="0" t="n">
        <v>-64.333037692</v>
      </c>
      <c r="AG128" s="0" t="n">
        <v>133715.753425</v>
      </c>
      <c r="AH128" s="0" t="n">
        <v>133469.2580878</v>
      </c>
      <c r="AI128" s="0" t="n">
        <v>-36995.4643491447</v>
      </c>
      <c r="AJ128" s="0" t="n">
        <v>-36995.4643491447</v>
      </c>
      <c r="AK128" s="0" t="n">
        <v>0</v>
      </c>
      <c r="AL128" s="0" t="n">
        <v>250.9662038333</v>
      </c>
      <c r="AM128" s="0" t="s">
        <v>471</v>
      </c>
      <c r="AN128" s="0" t="n">
        <v>8</v>
      </c>
      <c r="AO128" s="0" t="s">
        <v>469</v>
      </c>
      <c r="AP128" s="0" t="n">
        <v>8</v>
      </c>
    </row>
    <row r="129" customFormat="false" ht="12.75" hidden="false" customHeight="false" outlineLevel="0" collapsed="false">
      <c r="A129" s="0" t="n">
        <v>272</v>
      </c>
      <c r="B129" s="0" t="n">
        <v>409</v>
      </c>
      <c r="C129" s="0" t="s">
        <v>2</v>
      </c>
      <c r="D129" s="0" t="s">
        <v>104</v>
      </c>
      <c r="E129" s="0" t="s">
        <v>261</v>
      </c>
      <c r="F129" s="0" t="s">
        <v>102</v>
      </c>
      <c r="G129" s="0" t="s">
        <v>191</v>
      </c>
      <c r="H129" s="0" t="s">
        <v>97</v>
      </c>
      <c r="I129" s="0" t="s">
        <v>227</v>
      </c>
      <c r="J129" s="0" t="s">
        <v>212</v>
      </c>
      <c r="K129" s="0" t="n">
        <v>36860</v>
      </c>
      <c r="L129" s="0" t="n">
        <v>38182</v>
      </c>
      <c r="M129" s="0" t="s">
        <v>155</v>
      </c>
      <c r="N129" s="0" t="n">
        <v>-10000000</v>
      </c>
      <c r="O129" s="0" t="n">
        <v>2892.966217</v>
      </c>
      <c r="P129" s="0" t="n">
        <v>0.31</v>
      </c>
      <c r="Q129" s="0" t="n">
        <v>24.912573</v>
      </c>
      <c r="R129" s="0" t="n">
        <v>24.924953</v>
      </c>
      <c r="S129" s="0" t="n">
        <v>0.0123800000000003</v>
      </c>
      <c r="T129" s="0" t="n">
        <v>35.8149217664608</v>
      </c>
      <c r="U129" s="0" t="n">
        <v>-118.394958</v>
      </c>
      <c r="V129" s="0" t="n">
        <v>0</v>
      </c>
      <c r="W129" s="0" t="n">
        <v>-82.5800362335392</v>
      </c>
      <c r="X129" s="0" t="n">
        <v>-25018.507132</v>
      </c>
      <c r="Y129" s="0" t="n">
        <v>-25066.781148</v>
      </c>
      <c r="Z129" s="0" t="n">
        <v>-48.2740159999994</v>
      </c>
      <c r="AA129" s="0" t="n">
        <v>34.3060202335398</v>
      </c>
      <c r="AB129" s="0" t="n">
        <v>-25018.507132</v>
      </c>
      <c r="AC129" s="0" t="n">
        <v>-25066.781148</v>
      </c>
      <c r="AD129" s="0" t="n">
        <v>-48.2740159999994</v>
      </c>
      <c r="AF129" s="0" t="n">
        <v>16656.2529943775</v>
      </c>
      <c r="AG129" s="0" t="n">
        <v>-4047.222222</v>
      </c>
      <c r="AH129" s="0" t="n">
        <v>-29114.00337</v>
      </c>
      <c r="AI129" s="0" t="n">
        <v>-61483.948323</v>
      </c>
      <c r="AJ129" s="0" t="n">
        <v>-61483.948323</v>
      </c>
      <c r="AK129" s="0" t="n">
        <v>0</v>
      </c>
      <c r="AL129" s="0" t="n">
        <v>-48.2740159999994</v>
      </c>
      <c r="AM129" s="0" t="s">
        <v>474</v>
      </c>
      <c r="AN129" s="0" t="n">
        <v>6</v>
      </c>
      <c r="AO129" s="0" t="s">
        <v>469</v>
      </c>
      <c r="AP129" s="0" t="n">
        <v>6</v>
      </c>
    </row>
    <row r="130" customFormat="false" ht="12.75" hidden="false" customHeight="false" outlineLevel="0" collapsed="false">
      <c r="A130" s="0" t="n">
        <v>273</v>
      </c>
      <c r="B130" s="0" t="n">
        <v>410</v>
      </c>
      <c r="C130" s="0" t="s">
        <v>2</v>
      </c>
      <c r="D130" s="0" t="s">
        <v>104</v>
      </c>
      <c r="E130" s="0" t="s">
        <v>383</v>
      </c>
      <c r="F130" s="0" t="s">
        <v>102</v>
      </c>
      <c r="G130" s="0" t="s">
        <v>160</v>
      </c>
      <c r="H130" s="0" t="s">
        <v>110</v>
      </c>
      <c r="I130" s="0" t="s">
        <v>181</v>
      </c>
      <c r="J130" s="0" t="s">
        <v>105</v>
      </c>
      <c r="K130" s="0" t="n">
        <v>36865</v>
      </c>
      <c r="L130" s="0" t="n">
        <v>38691</v>
      </c>
      <c r="M130" s="0" t="s">
        <v>155</v>
      </c>
      <c r="N130" s="0" t="n">
        <v>-10000000</v>
      </c>
      <c r="O130" s="0" t="n">
        <v>4006.332092</v>
      </c>
      <c r="P130" s="0" t="n">
        <v>0.57</v>
      </c>
      <c r="Q130" s="0" t="n">
        <v>37.440442</v>
      </c>
      <c r="R130" s="0" t="n">
        <v>37.446593</v>
      </c>
      <c r="S130" s="0" t="n">
        <v>0.00615100000000268</v>
      </c>
      <c r="T130" s="0" t="n">
        <v>24.6429486979027</v>
      </c>
      <c r="U130" s="0" t="n">
        <v>-163.709075</v>
      </c>
      <c r="V130" s="0" t="n">
        <v>0</v>
      </c>
      <c r="W130" s="0" t="n">
        <v>-139.066126302097</v>
      </c>
      <c r="X130" s="0" t="n">
        <v>-85205.092753</v>
      </c>
      <c r="Y130" s="0" t="n">
        <v>-85371.130693</v>
      </c>
      <c r="Z130" s="0" t="n">
        <v>-166.037939999995</v>
      </c>
      <c r="AA130" s="0" t="n">
        <v>-26.9718136978974</v>
      </c>
      <c r="AB130" s="0" t="n">
        <v>-85205.092753</v>
      </c>
      <c r="AC130" s="0" t="n">
        <v>-85371.130693</v>
      </c>
      <c r="AD130" s="0" t="n">
        <v>-166.037939999995</v>
      </c>
      <c r="AF130" s="0" t="n">
        <v>23066.45701969</v>
      </c>
      <c r="AG130" s="0" t="n">
        <v>-14250</v>
      </c>
      <c r="AH130" s="0" t="n">
        <v>-99621.130693</v>
      </c>
      <c r="AI130" s="0" t="n">
        <v>-50066.366955</v>
      </c>
      <c r="AJ130" s="0" t="n">
        <v>-50066.366955</v>
      </c>
      <c r="AK130" s="0" t="n">
        <v>0</v>
      </c>
      <c r="AL130" s="0" t="n">
        <v>-166.037939999995</v>
      </c>
      <c r="AM130" s="0" t="s">
        <v>461</v>
      </c>
      <c r="AN130" s="0" t="n">
        <v>6</v>
      </c>
      <c r="AO130" s="0" t="s">
        <v>469</v>
      </c>
      <c r="AP130" s="0" t="n">
        <v>6</v>
      </c>
    </row>
    <row r="131" customFormat="false" ht="12.75" hidden="false" customHeight="false" outlineLevel="0" collapsed="false">
      <c r="A131" s="0" t="n">
        <v>274</v>
      </c>
      <c r="B131" s="0" t="n">
        <v>411</v>
      </c>
      <c r="C131" s="0" t="s">
        <v>2</v>
      </c>
      <c r="D131" s="0" t="s">
        <v>104</v>
      </c>
      <c r="E131" s="0" t="s">
        <v>204</v>
      </c>
      <c r="F131" s="0" t="s">
        <v>102</v>
      </c>
      <c r="G131" s="0" t="s">
        <v>112</v>
      </c>
      <c r="H131" s="0" t="s">
        <v>110</v>
      </c>
      <c r="I131" s="0" t="s">
        <v>205</v>
      </c>
      <c r="J131" s="0" t="s">
        <v>105</v>
      </c>
      <c r="K131" s="0" t="n">
        <v>36865</v>
      </c>
      <c r="L131" s="0" t="n">
        <v>38691</v>
      </c>
      <c r="M131" s="0" t="s">
        <v>155</v>
      </c>
      <c r="N131" s="0" t="n">
        <v>-15000000</v>
      </c>
      <c r="O131" s="0" t="n">
        <v>5968.404137</v>
      </c>
      <c r="P131" s="0" t="n">
        <v>0.46</v>
      </c>
      <c r="Q131" s="0" t="n">
        <v>39.46348</v>
      </c>
      <c r="R131" s="0" t="n">
        <v>35.859722</v>
      </c>
      <c r="S131" s="0" t="n">
        <v>-3.603758</v>
      </c>
      <c r="T131" s="0" t="n">
        <v>-21508.6841559468</v>
      </c>
      <c r="U131" s="0" t="n">
        <v>-292.085121</v>
      </c>
      <c r="V131" s="0" t="n">
        <v>0</v>
      </c>
      <c r="W131" s="0" t="n">
        <v>-21800.7692769468</v>
      </c>
      <c r="X131" s="0" t="n">
        <v>-45970.005216</v>
      </c>
      <c r="Y131" s="0" t="n">
        <v>-68651.187858</v>
      </c>
      <c r="Z131" s="0" t="n">
        <v>-22681.182642</v>
      </c>
      <c r="AA131" s="0" t="n">
        <v>-880.413365053169</v>
      </c>
      <c r="AB131" s="0" t="n">
        <v>-45970.005216</v>
      </c>
      <c r="AC131" s="0" t="n">
        <v>-68651.187858</v>
      </c>
      <c r="AD131" s="0" t="n">
        <v>-22681.182642</v>
      </c>
      <c r="AF131" s="0" t="n">
        <v>34363.0868187775</v>
      </c>
      <c r="AG131" s="0" t="n">
        <v>-17250</v>
      </c>
      <c r="AH131" s="0" t="n">
        <v>-85901.187858</v>
      </c>
      <c r="AI131" s="0" t="n">
        <v>-76156.46869</v>
      </c>
      <c r="AJ131" s="0" t="n">
        <v>-76156.46869</v>
      </c>
      <c r="AK131" s="0" t="n">
        <v>0</v>
      </c>
      <c r="AL131" s="0" t="n">
        <v>-22681.182642</v>
      </c>
      <c r="AM131" s="0" t="s">
        <v>461</v>
      </c>
      <c r="AN131" s="0" t="n">
        <v>6</v>
      </c>
      <c r="AO131" s="0" t="s">
        <v>469</v>
      </c>
      <c r="AP131" s="0" t="n">
        <v>6</v>
      </c>
    </row>
    <row r="132" customFormat="false" ht="12.75" hidden="false" customHeight="false" outlineLevel="0" collapsed="false">
      <c r="A132" s="0" t="n">
        <v>275</v>
      </c>
      <c r="B132" s="0" t="n">
        <v>870</v>
      </c>
      <c r="C132" s="0" t="s">
        <v>2</v>
      </c>
      <c r="D132" s="0" t="s">
        <v>104</v>
      </c>
      <c r="E132" s="0" t="s">
        <v>229</v>
      </c>
      <c r="F132" s="0" t="s">
        <v>163</v>
      </c>
      <c r="G132" s="0" t="s">
        <v>96</v>
      </c>
      <c r="H132" s="0" t="s">
        <v>168</v>
      </c>
      <c r="I132" s="0" t="s">
        <v>182</v>
      </c>
      <c r="J132" s="0" t="s">
        <v>203</v>
      </c>
      <c r="K132" s="0" t="n">
        <v>36865</v>
      </c>
      <c r="L132" s="0" t="n">
        <v>38691</v>
      </c>
      <c r="M132" s="0" t="s">
        <v>155</v>
      </c>
      <c r="N132" s="0" t="n">
        <v>-15000000</v>
      </c>
      <c r="O132" s="0" t="n">
        <v>6018.139358</v>
      </c>
      <c r="P132" s="0" t="n">
        <v>0.7</v>
      </c>
      <c r="Q132" s="0" t="n">
        <v>50.814164</v>
      </c>
      <c r="R132" s="0" t="n">
        <v>50.817268</v>
      </c>
      <c r="S132" s="0" t="n">
        <v>0.00310400000000044</v>
      </c>
      <c r="T132" s="0" t="n">
        <v>18.6803045672346</v>
      </c>
      <c r="U132" s="0" t="n">
        <v>-319.875791</v>
      </c>
      <c r="V132" s="0" t="n">
        <v>0</v>
      </c>
      <c r="W132" s="0" t="n">
        <v>-301.195486432765</v>
      </c>
      <c r="X132" s="0" t="n">
        <v>-126600.621435</v>
      </c>
      <c r="Y132" s="0" t="n">
        <v>-126921.977535</v>
      </c>
      <c r="Z132" s="0" t="n">
        <v>-321.356100000005</v>
      </c>
      <c r="AA132" s="0" t="n">
        <v>-20.1606135672392</v>
      </c>
      <c r="AB132" s="0" t="n">
        <v>-126600.621435</v>
      </c>
      <c r="AC132" s="0" t="n">
        <v>-126921.977535</v>
      </c>
      <c r="AD132" s="0" t="n">
        <v>-321.356100000005</v>
      </c>
      <c r="AF132" s="0" t="n">
        <v>17819.710639038</v>
      </c>
      <c r="AG132" s="0" t="n">
        <v>-26250</v>
      </c>
      <c r="AH132" s="0" t="n">
        <v>-153171.977535</v>
      </c>
      <c r="AI132" s="0" t="n">
        <v>-159979.851686</v>
      </c>
      <c r="AJ132" s="0" t="n">
        <v>-159979.851686</v>
      </c>
      <c r="AK132" s="0" t="n">
        <v>0</v>
      </c>
      <c r="AL132" s="0" t="n">
        <v>-321.356100000005</v>
      </c>
      <c r="AM132" s="0" t="s">
        <v>461</v>
      </c>
      <c r="AN132" s="0" t="n">
        <v>4</v>
      </c>
      <c r="AO132" s="0" t="s">
        <v>469</v>
      </c>
      <c r="AP132" s="0" t="n">
        <v>4</v>
      </c>
    </row>
    <row r="133" customFormat="false" ht="12.75" hidden="false" customHeight="false" outlineLevel="0" collapsed="false">
      <c r="A133" s="0" t="n">
        <v>276</v>
      </c>
      <c r="B133" s="0" t="n">
        <v>413</v>
      </c>
      <c r="C133" s="0" t="s">
        <v>2</v>
      </c>
      <c r="D133" s="0" t="s">
        <v>104</v>
      </c>
      <c r="E133" s="0" t="s">
        <v>229</v>
      </c>
      <c r="F133" s="0" t="s">
        <v>163</v>
      </c>
      <c r="G133" s="0" t="s">
        <v>96</v>
      </c>
      <c r="H133" s="0" t="s">
        <v>168</v>
      </c>
      <c r="I133" s="0" t="s">
        <v>180</v>
      </c>
      <c r="J133" s="0" t="s">
        <v>203</v>
      </c>
      <c r="K133" s="0" t="n">
        <v>36865</v>
      </c>
      <c r="L133" s="0" t="n">
        <v>38691</v>
      </c>
      <c r="M133" s="0" t="s">
        <v>155</v>
      </c>
      <c r="N133" s="0" t="n">
        <v>-5000000</v>
      </c>
      <c r="O133" s="0" t="n">
        <v>2006.046452</v>
      </c>
      <c r="P133" s="0" t="n">
        <v>0.7</v>
      </c>
      <c r="Q133" s="0" t="n">
        <v>50.814164</v>
      </c>
      <c r="R133" s="0" t="n">
        <v>50.817268</v>
      </c>
      <c r="S133" s="0" t="n">
        <v>0.00310400000000044</v>
      </c>
      <c r="T133" s="0" t="n">
        <v>6.22676818700888</v>
      </c>
      <c r="U133" s="0" t="n">
        <v>-106.625264</v>
      </c>
      <c r="V133" s="0" t="n">
        <v>0</v>
      </c>
      <c r="W133" s="0" t="n">
        <v>-100.398495812991</v>
      </c>
      <c r="X133" s="0" t="n">
        <v>-42200.207145</v>
      </c>
      <c r="Y133" s="0" t="n">
        <v>-42307.325845</v>
      </c>
      <c r="Z133" s="0" t="n">
        <v>-107.118699999999</v>
      </c>
      <c r="AA133" s="0" t="n">
        <v>-6.72020418700797</v>
      </c>
      <c r="AB133" s="0" t="n">
        <v>-42200.207145</v>
      </c>
      <c r="AC133" s="0" t="n">
        <v>-42307.325845</v>
      </c>
      <c r="AD133" s="0" t="n">
        <v>-107.118699999999</v>
      </c>
      <c r="AF133" s="0" t="n">
        <v>5939.903544372</v>
      </c>
      <c r="AG133" s="0" t="n">
        <v>-8750</v>
      </c>
      <c r="AH133" s="0" t="n">
        <v>-51057.325845</v>
      </c>
      <c r="AI133" s="0" t="n">
        <v>-53326.617229</v>
      </c>
      <c r="AJ133" s="0" t="n">
        <v>-53326.617229</v>
      </c>
      <c r="AK133" s="0" t="n">
        <v>0</v>
      </c>
      <c r="AL133" s="0" t="n">
        <v>-107.118699999999</v>
      </c>
      <c r="AM133" s="0" t="s">
        <v>461</v>
      </c>
      <c r="AN133" s="0" t="n">
        <v>4</v>
      </c>
      <c r="AO133" s="0" t="s">
        <v>469</v>
      </c>
      <c r="AP133" s="0" t="n">
        <v>4</v>
      </c>
    </row>
    <row r="134" customFormat="false" ht="12.75" hidden="false" customHeight="false" outlineLevel="0" collapsed="false">
      <c r="A134" s="0" t="n">
        <v>277</v>
      </c>
      <c r="B134" s="0" t="n">
        <v>414</v>
      </c>
      <c r="C134" s="0" t="s">
        <v>2</v>
      </c>
      <c r="D134" s="0" t="s">
        <v>104</v>
      </c>
      <c r="E134" s="0" t="s">
        <v>383</v>
      </c>
      <c r="F134" s="0" t="s">
        <v>102</v>
      </c>
      <c r="G134" s="0" t="s">
        <v>160</v>
      </c>
      <c r="H134" s="0" t="s">
        <v>110</v>
      </c>
      <c r="I134" s="0" t="s">
        <v>180</v>
      </c>
      <c r="J134" s="0" t="s">
        <v>105</v>
      </c>
      <c r="K134" s="0" t="n">
        <v>36866</v>
      </c>
      <c r="L134" s="0" t="n">
        <v>38692</v>
      </c>
      <c r="M134" s="0" t="s">
        <v>155</v>
      </c>
      <c r="N134" s="0" t="n">
        <v>-10000000</v>
      </c>
      <c r="O134" s="0" t="n">
        <v>4005.285261</v>
      </c>
      <c r="P134" s="0" t="n">
        <v>0.55</v>
      </c>
      <c r="Q134" s="0" t="n">
        <v>37.451563</v>
      </c>
      <c r="R134" s="0" t="n">
        <v>37.457721</v>
      </c>
      <c r="S134" s="0" t="n">
        <v>0.00615799999999922</v>
      </c>
      <c r="T134" s="0" t="n">
        <v>24.6645466372349</v>
      </c>
      <c r="U134" s="0" t="n">
        <v>-162.299661</v>
      </c>
      <c r="V134" s="0" t="n">
        <v>0</v>
      </c>
      <c r="W134" s="0" t="n">
        <v>-137.635114362765</v>
      </c>
      <c r="X134" s="0" t="n">
        <v>-76628.028793</v>
      </c>
      <c r="Y134" s="0" t="n">
        <v>-76785.102823</v>
      </c>
      <c r="Z134" s="0" t="n">
        <v>-157.074029999989</v>
      </c>
      <c r="AA134" s="0" t="n">
        <v>-19.4389156372237</v>
      </c>
      <c r="AB134" s="0" t="n">
        <v>-76628.028793</v>
      </c>
      <c r="AC134" s="0" t="n">
        <v>-76785.102823</v>
      </c>
      <c r="AD134" s="0" t="n">
        <v>-157.074029999989</v>
      </c>
      <c r="AF134" s="0" t="n">
        <v>23060.4298902075</v>
      </c>
      <c r="AG134" s="0" t="n">
        <v>-13750</v>
      </c>
      <c r="AH134" s="0" t="n">
        <v>-90535.102823</v>
      </c>
      <c r="AI134" s="0" t="n">
        <v>-49726.812462</v>
      </c>
      <c r="AJ134" s="0" t="n">
        <v>-49726.812462</v>
      </c>
      <c r="AK134" s="0" t="n">
        <v>0</v>
      </c>
      <c r="AL134" s="0" t="n">
        <v>-157.074029999989</v>
      </c>
      <c r="AM134" s="0" t="s">
        <v>461</v>
      </c>
      <c r="AN134" s="0" t="n">
        <v>6</v>
      </c>
      <c r="AO134" s="0" t="s">
        <v>469</v>
      </c>
      <c r="AP134" s="0" t="n">
        <v>6</v>
      </c>
    </row>
    <row r="135" customFormat="false" ht="12.75" hidden="false" customHeight="false" outlineLevel="0" collapsed="false">
      <c r="A135" s="0" t="n">
        <v>402</v>
      </c>
      <c r="B135" s="0" t="n">
        <v>416</v>
      </c>
      <c r="C135" s="0" t="s">
        <v>2</v>
      </c>
      <c r="D135" s="0" t="s">
        <v>104</v>
      </c>
      <c r="E135" s="0" t="s">
        <v>213</v>
      </c>
      <c r="F135" s="0" t="s">
        <v>163</v>
      </c>
      <c r="G135" s="0" t="s">
        <v>160</v>
      </c>
      <c r="H135" s="0" t="s">
        <v>168</v>
      </c>
      <c r="I135" s="0" t="s">
        <v>180</v>
      </c>
      <c r="J135" s="0" t="s">
        <v>158</v>
      </c>
      <c r="K135" s="0" t="n">
        <v>36794</v>
      </c>
      <c r="L135" s="0" t="n">
        <v>38620</v>
      </c>
      <c r="M135" s="0" t="s">
        <v>155</v>
      </c>
      <c r="N135" s="0" t="n">
        <v>-15000000</v>
      </c>
      <c r="O135" s="0" t="n">
        <v>5760.547106</v>
      </c>
      <c r="P135" s="0" t="n">
        <v>0.74</v>
      </c>
      <c r="Q135" s="0" t="n">
        <v>143.384295</v>
      </c>
      <c r="R135" s="0" t="n">
        <v>143.400226</v>
      </c>
      <c r="S135" s="0" t="n">
        <v>0.0159309999999948</v>
      </c>
      <c r="T135" s="0" t="n">
        <v>91.7712759456561</v>
      </c>
      <c r="U135" s="0" t="n">
        <v>-572.962675</v>
      </c>
      <c r="V135" s="0" t="n">
        <v>0</v>
      </c>
      <c r="W135" s="0" t="n">
        <v>-481.191399054344</v>
      </c>
      <c r="X135" s="0" t="n">
        <v>396006.835456</v>
      </c>
      <c r="Y135" s="0" t="n">
        <v>395941.54226</v>
      </c>
      <c r="Z135" s="0" t="n">
        <v>-65.2931959999842</v>
      </c>
      <c r="AA135" s="0" t="n">
        <v>415.89820305436</v>
      </c>
      <c r="AB135" s="0" t="n">
        <v>396006.835456</v>
      </c>
      <c r="AC135" s="0" t="n">
        <v>395941.54226</v>
      </c>
      <c r="AD135" s="0" t="n">
        <v>-65.2931959999842</v>
      </c>
      <c r="AF135" s="0" t="n">
        <v>17056.979980866</v>
      </c>
      <c r="AG135" s="0" t="n">
        <v>-56116.666667</v>
      </c>
      <c r="AH135" s="0" t="n">
        <v>339824.875593</v>
      </c>
      <c r="AI135" s="0" t="n">
        <v>-169239.550606</v>
      </c>
      <c r="AJ135" s="0" t="n">
        <v>-169239.550606</v>
      </c>
      <c r="AK135" s="0" t="n">
        <v>0</v>
      </c>
      <c r="AL135" s="0" t="n">
        <v>-65.2931959999842</v>
      </c>
      <c r="AM135" s="0" t="s">
        <v>475</v>
      </c>
      <c r="AN135" s="0" t="n">
        <v>4</v>
      </c>
      <c r="AO135" s="0" t="s">
        <v>469</v>
      </c>
      <c r="AP135" s="0" t="n">
        <v>4</v>
      </c>
    </row>
    <row r="136" customFormat="false" ht="12.75" hidden="false" customHeight="false" outlineLevel="0" collapsed="false">
      <c r="A136" s="0" t="n">
        <v>418</v>
      </c>
      <c r="B136" s="0" t="n">
        <v>419</v>
      </c>
      <c r="C136" s="0" t="s">
        <v>2</v>
      </c>
      <c r="D136" s="0" t="s">
        <v>104</v>
      </c>
      <c r="E136" s="0" t="s">
        <v>101</v>
      </c>
      <c r="F136" s="0" t="s">
        <v>102</v>
      </c>
      <c r="G136" s="0" t="s">
        <v>96</v>
      </c>
      <c r="H136" s="0" t="s">
        <v>103</v>
      </c>
      <c r="I136" s="0" t="s">
        <v>181</v>
      </c>
      <c r="J136" s="0" t="s">
        <v>105</v>
      </c>
      <c r="K136" s="0" t="n">
        <v>36868</v>
      </c>
      <c r="L136" s="0" t="n">
        <v>38694</v>
      </c>
      <c r="M136" s="0" t="s">
        <v>155</v>
      </c>
      <c r="N136" s="0" t="n">
        <v>10000000</v>
      </c>
      <c r="O136" s="0" t="n">
        <v>-3994.04051</v>
      </c>
      <c r="P136" s="0" t="n">
        <v>0.55</v>
      </c>
      <c r="Q136" s="0" t="n">
        <v>100.908126</v>
      </c>
      <c r="R136" s="0" t="n">
        <v>100.932387</v>
      </c>
      <c r="S136" s="0" t="n">
        <v>0.0242610000000099</v>
      </c>
      <c r="T136" s="0" t="n">
        <v>-96.8994168131494</v>
      </c>
      <c r="U136" s="0" t="n">
        <v>363.172231</v>
      </c>
      <c r="V136" s="0" t="n">
        <v>0</v>
      </c>
      <c r="W136" s="0" t="n">
        <v>266.272814186851</v>
      </c>
      <c r="X136" s="0" t="n">
        <v>-181328.201464</v>
      </c>
      <c r="Y136" s="0" t="n">
        <v>-181348.393989</v>
      </c>
      <c r="Z136" s="0" t="n">
        <v>-20.1925249999913</v>
      </c>
      <c r="AA136" s="0" t="n">
        <v>-286.465339186842</v>
      </c>
      <c r="AB136" s="0" t="n">
        <v>-181328.201464</v>
      </c>
      <c r="AC136" s="0" t="n">
        <v>-181348.393989</v>
      </c>
      <c r="AD136" s="0" t="n">
        <v>-20.1925249999913</v>
      </c>
      <c r="AF136" s="0" t="n">
        <v>-22995.688236325</v>
      </c>
      <c r="AG136" s="0" t="n">
        <v>13750</v>
      </c>
      <c r="AH136" s="0" t="n">
        <v>-167598.393989</v>
      </c>
      <c r="AI136" s="0" t="n">
        <v>-117936.994125</v>
      </c>
      <c r="AJ136" s="0" t="n">
        <v>-117936.994125</v>
      </c>
      <c r="AK136" s="0" t="n">
        <v>0</v>
      </c>
      <c r="AL136" s="0" t="n">
        <v>-20.1925249999913</v>
      </c>
      <c r="AM136" s="0" t="s">
        <v>461</v>
      </c>
      <c r="AN136" s="0" t="n">
        <v>6</v>
      </c>
      <c r="AO136" s="0" t="s">
        <v>469</v>
      </c>
      <c r="AP136" s="0" t="n">
        <v>6</v>
      </c>
    </row>
    <row r="137" customFormat="false" ht="12.75" hidden="false" customHeight="false" outlineLevel="0" collapsed="false">
      <c r="A137" s="0" t="n">
        <v>419</v>
      </c>
      <c r="B137" s="0" t="n">
        <v>420</v>
      </c>
      <c r="C137" s="0" t="s">
        <v>3</v>
      </c>
      <c r="D137" s="0" t="s">
        <v>192</v>
      </c>
      <c r="E137" s="0" t="s">
        <v>220</v>
      </c>
      <c r="F137" s="0" t="s">
        <v>163</v>
      </c>
      <c r="G137" s="0" t="s">
        <v>160</v>
      </c>
      <c r="H137" s="0" t="s">
        <v>168</v>
      </c>
      <c r="I137" s="0" t="s">
        <v>221</v>
      </c>
      <c r="J137" s="0" t="s">
        <v>158</v>
      </c>
      <c r="K137" s="0" t="n">
        <v>36784</v>
      </c>
      <c r="L137" s="0" t="n">
        <v>38610</v>
      </c>
      <c r="M137" s="0" t="s">
        <v>155</v>
      </c>
      <c r="N137" s="0" t="n">
        <v>60000000</v>
      </c>
      <c r="O137" s="0" t="n">
        <v>-22735.917909</v>
      </c>
      <c r="P137" s="0" t="n">
        <v>0.225</v>
      </c>
      <c r="Q137" s="0" t="n">
        <v>38.222029</v>
      </c>
      <c r="R137" s="0" t="n">
        <v>38.189975</v>
      </c>
      <c r="S137" s="0" t="n">
        <v>-0.0320540000000023</v>
      </c>
      <c r="T137" s="0" t="n">
        <v>728.777112655137</v>
      </c>
      <c r="U137" s="0" t="n">
        <v>780.3884</v>
      </c>
      <c r="V137" s="0" t="n">
        <v>0</v>
      </c>
      <c r="W137" s="0" t="n">
        <v>1509.16551265514</v>
      </c>
      <c r="X137" s="0" t="n">
        <v>-366532.70178</v>
      </c>
      <c r="Y137" s="0" t="n">
        <v>-365578.016079</v>
      </c>
      <c r="Z137" s="0" t="n">
        <v>954.68570099998</v>
      </c>
      <c r="AA137" s="0" t="n">
        <v>-554.479811655157</v>
      </c>
      <c r="AB137" s="0" t="n">
        <v>-366532.70178</v>
      </c>
      <c r="AC137" s="0" t="n">
        <v>-365578.016079</v>
      </c>
      <c r="AD137" s="0" t="n">
        <v>954.68570099998</v>
      </c>
      <c r="AF137" s="0" t="n">
        <v>-67321.052928549</v>
      </c>
      <c r="AG137" s="0" t="n">
        <v>67875</v>
      </c>
      <c r="AH137" s="0" t="n">
        <v>-297703.016079</v>
      </c>
      <c r="AI137" s="0" t="n">
        <v>267547.138422</v>
      </c>
      <c r="AJ137" s="0" t="n">
        <v>267547.138422</v>
      </c>
      <c r="AK137" s="0" t="n">
        <v>0</v>
      </c>
      <c r="AL137" s="0" t="n">
        <v>954.68570099998</v>
      </c>
      <c r="AM137" s="0" t="s">
        <v>475</v>
      </c>
      <c r="AN137" s="0" t="n">
        <v>4</v>
      </c>
      <c r="AO137" s="0" t="s">
        <v>469</v>
      </c>
      <c r="AP137" s="0" t="n">
        <v>4</v>
      </c>
    </row>
    <row r="138" customFormat="false" ht="12.75" hidden="false" customHeight="false" outlineLevel="0" collapsed="false">
      <c r="A138" s="0" t="n">
        <v>424</v>
      </c>
      <c r="B138" s="0" t="n">
        <v>421</v>
      </c>
      <c r="C138" s="0" t="s">
        <v>2</v>
      </c>
      <c r="D138" s="0" t="s">
        <v>104</v>
      </c>
      <c r="E138" s="0" t="s">
        <v>405</v>
      </c>
      <c r="F138" s="0" t="s">
        <v>184</v>
      </c>
      <c r="G138" s="0" t="s">
        <v>160</v>
      </c>
      <c r="H138" s="0" t="s">
        <v>117</v>
      </c>
      <c r="I138" s="0" t="s">
        <v>201</v>
      </c>
      <c r="J138" s="0" t="s">
        <v>105</v>
      </c>
      <c r="K138" s="0" t="n">
        <v>36872</v>
      </c>
      <c r="L138" s="0" t="n">
        <v>38698</v>
      </c>
      <c r="M138" s="0" t="s">
        <v>100</v>
      </c>
      <c r="N138" s="0" t="n">
        <v>-10000000</v>
      </c>
      <c r="O138" s="0" t="n">
        <v>4080.992553</v>
      </c>
      <c r="P138" s="0" t="n">
        <v>0.265</v>
      </c>
      <c r="Q138" s="0" t="n">
        <v>21.043978</v>
      </c>
      <c r="R138" s="0" t="n">
        <v>21.043252</v>
      </c>
      <c r="S138" s="0" t="n">
        <v>-0.000726000000000227</v>
      </c>
      <c r="T138" s="0" t="n">
        <v>-2.96280059347892</v>
      </c>
      <c r="U138" s="0" t="n">
        <v>-97.176041</v>
      </c>
      <c r="V138" s="0" t="n">
        <v>0</v>
      </c>
      <c r="W138" s="0" t="n">
        <v>-100.138841593479</v>
      </c>
      <c r="X138" s="0" t="n">
        <v>-24651.61742</v>
      </c>
      <c r="Y138" s="0" t="n">
        <v>-24715.083949</v>
      </c>
      <c r="Z138" s="0" t="n">
        <v>-63.4665290000012</v>
      </c>
      <c r="AA138" s="0" t="n">
        <v>36.6723125934777</v>
      </c>
      <c r="AB138" s="0" t="n">
        <v>-21830.239806281</v>
      </c>
      <c r="AC138" s="0" t="n">
        <v>-21798.704043018</v>
      </c>
      <c r="AD138" s="0" t="n">
        <v>31.5357632630003</v>
      </c>
      <c r="AF138" s="0" t="n">
        <v>16783.0818742125</v>
      </c>
      <c r="AG138" s="0" t="n">
        <v>-5843.25</v>
      </c>
      <c r="AH138" s="0" t="n">
        <v>-27641.954043018</v>
      </c>
      <c r="AI138" s="0" t="n">
        <v>-21903.2674128302</v>
      </c>
      <c r="AJ138" s="0" t="n">
        <v>-21903.2674128302</v>
      </c>
      <c r="AK138" s="0" t="n">
        <v>0</v>
      </c>
      <c r="AL138" s="0" t="n">
        <v>31.5357632630003</v>
      </c>
      <c r="AM138" s="0" t="s">
        <v>461</v>
      </c>
      <c r="AN138" s="0" t="n">
        <v>5</v>
      </c>
      <c r="AO138" s="0" t="s">
        <v>469</v>
      </c>
      <c r="AP138" s="0" t="n">
        <v>5</v>
      </c>
    </row>
    <row r="139" customFormat="false" ht="12.75" hidden="false" customHeight="false" outlineLevel="0" collapsed="false">
      <c r="A139" s="0" t="n">
        <v>514</v>
      </c>
      <c r="B139" s="0" t="n">
        <v>332</v>
      </c>
      <c r="C139" s="0" t="s">
        <v>2</v>
      </c>
      <c r="D139" s="0" t="s">
        <v>176</v>
      </c>
      <c r="E139" s="0" t="s">
        <v>352</v>
      </c>
      <c r="F139" s="0" t="s">
        <v>109</v>
      </c>
      <c r="G139" s="0" t="s">
        <v>164</v>
      </c>
      <c r="H139" s="0" t="s">
        <v>168</v>
      </c>
      <c r="I139" s="0" t="s">
        <v>177</v>
      </c>
      <c r="J139" s="0" t="s">
        <v>158</v>
      </c>
      <c r="K139" s="0" t="n">
        <v>36784</v>
      </c>
      <c r="L139" s="0" t="n">
        <v>38610</v>
      </c>
      <c r="M139" s="0" t="s">
        <v>155</v>
      </c>
      <c r="N139" s="0" t="n">
        <v>-525000000</v>
      </c>
      <c r="O139" s="0" t="n">
        <v>6449.650454</v>
      </c>
      <c r="P139" s="0" t="n">
        <v>0.48</v>
      </c>
      <c r="Q139" s="0" t="n">
        <v>3.440403</v>
      </c>
      <c r="R139" s="0" t="n">
        <v>3.409223</v>
      </c>
      <c r="S139" s="0" t="n">
        <v>-0.03118</v>
      </c>
      <c r="T139" s="0" t="n">
        <v>-22615.106317</v>
      </c>
      <c r="U139" s="0" t="n">
        <v>-2560.893683</v>
      </c>
      <c r="V139" s="0" t="n">
        <v>0</v>
      </c>
      <c r="W139" s="0" t="n">
        <v>-25176</v>
      </c>
      <c r="X139" s="0" t="n">
        <v>-8819799</v>
      </c>
      <c r="Y139" s="0" t="n">
        <v>-8844975</v>
      </c>
      <c r="Z139" s="0" t="n">
        <v>-25176</v>
      </c>
      <c r="AA139" s="0" t="n">
        <v>0</v>
      </c>
      <c r="AB139" s="0" t="n">
        <v>-8819799</v>
      </c>
      <c r="AC139" s="0" t="n">
        <v>-8844975</v>
      </c>
      <c r="AD139" s="0" t="n">
        <v>-25176</v>
      </c>
      <c r="AG139" s="0" t="n">
        <v>-1267000</v>
      </c>
      <c r="AH139" s="0" t="n">
        <v>-10111975</v>
      </c>
      <c r="AI139" s="0" t="n">
        <v>-1605613</v>
      </c>
      <c r="AJ139" s="0" t="n">
        <v>-1605613</v>
      </c>
      <c r="AK139" s="0" t="n">
        <v>0</v>
      </c>
      <c r="AL139" s="0" t="n">
        <v>-25176</v>
      </c>
      <c r="AM139" s="0" t="s">
        <v>475</v>
      </c>
      <c r="AN139" s="0" t="s">
        <v>469</v>
      </c>
      <c r="AO139" s="0" t="s">
        <v>469</v>
      </c>
      <c r="AP139" s="0" t="s">
        <v>469</v>
      </c>
    </row>
    <row r="140" customFormat="false" ht="12.75" hidden="false" customHeight="false" outlineLevel="0" collapsed="false">
      <c r="A140" s="0" t="n">
        <v>714</v>
      </c>
      <c r="B140" s="0" t="n">
        <v>331</v>
      </c>
      <c r="C140" s="0" t="s">
        <v>2</v>
      </c>
      <c r="D140" s="0" t="s">
        <v>178</v>
      </c>
      <c r="E140" s="0" t="s">
        <v>352</v>
      </c>
      <c r="F140" s="0" t="s">
        <v>109</v>
      </c>
      <c r="G140" s="0" t="s">
        <v>164</v>
      </c>
      <c r="H140" s="0" t="s">
        <v>168</v>
      </c>
      <c r="I140" s="0" t="s">
        <v>179</v>
      </c>
      <c r="J140" s="0" t="s">
        <v>158</v>
      </c>
      <c r="K140" s="0" t="n">
        <v>36784</v>
      </c>
      <c r="L140" s="0" t="n">
        <v>38610</v>
      </c>
      <c r="M140" s="0" t="s">
        <v>155</v>
      </c>
      <c r="N140" s="0" t="n">
        <v>525000000</v>
      </c>
      <c r="O140" s="0" t="n">
        <v>-6449.650454</v>
      </c>
      <c r="P140" s="0" t="n">
        <v>0.48</v>
      </c>
      <c r="Q140" s="0" t="n">
        <v>3.440403</v>
      </c>
      <c r="R140" s="0" t="n">
        <v>3.409223</v>
      </c>
      <c r="S140" s="0" t="n">
        <v>-0.03118</v>
      </c>
      <c r="T140" s="0" t="n">
        <v>22615.106317</v>
      </c>
      <c r="U140" s="0" t="n">
        <v>2560.893683</v>
      </c>
      <c r="V140" s="0" t="n">
        <v>0</v>
      </c>
      <c r="W140" s="0" t="n">
        <v>25176</v>
      </c>
      <c r="X140" s="0" t="n">
        <v>8819799</v>
      </c>
      <c r="Y140" s="0" t="n">
        <v>8844975</v>
      </c>
      <c r="Z140" s="0" t="n">
        <v>25176</v>
      </c>
      <c r="AA140" s="0" t="n">
        <v>0</v>
      </c>
      <c r="AB140" s="0" t="n">
        <v>8819799</v>
      </c>
      <c r="AC140" s="0" t="n">
        <v>8844975</v>
      </c>
      <c r="AD140" s="0" t="n">
        <v>25176</v>
      </c>
      <c r="AG140" s="0" t="n">
        <v>1267000</v>
      </c>
      <c r="AH140" s="0" t="n">
        <v>10111975</v>
      </c>
      <c r="AI140" s="0" t="n">
        <v>968613</v>
      </c>
      <c r="AJ140" s="0" t="n">
        <v>968613</v>
      </c>
      <c r="AK140" s="0" t="n">
        <v>0</v>
      </c>
      <c r="AL140" s="0" t="n">
        <v>25176</v>
      </c>
      <c r="AM140" s="0" t="s">
        <v>475</v>
      </c>
      <c r="AN140" s="0" t="s">
        <v>469</v>
      </c>
      <c r="AO140" s="0" t="s">
        <v>469</v>
      </c>
      <c r="AP140" s="0" t="s">
        <v>469</v>
      </c>
    </row>
    <row r="141" customFormat="false" ht="12.75" hidden="false" customHeight="false" outlineLevel="0" collapsed="false">
      <c r="A141" s="0" t="n">
        <v>881</v>
      </c>
      <c r="B141" s="0" t="n">
        <v>422</v>
      </c>
      <c r="C141" s="0" t="s">
        <v>2</v>
      </c>
      <c r="D141" s="0" t="s">
        <v>104</v>
      </c>
      <c r="E141" s="0" t="s">
        <v>285</v>
      </c>
      <c r="F141" s="0" t="s">
        <v>260</v>
      </c>
      <c r="G141" s="0" t="s">
        <v>112</v>
      </c>
      <c r="H141" s="0" t="s">
        <v>97</v>
      </c>
      <c r="I141" s="0" t="s">
        <v>286</v>
      </c>
      <c r="J141" s="0" t="s">
        <v>105</v>
      </c>
      <c r="K141" s="0" t="n">
        <v>36872</v>
      </c>
      <c r="L141" s="0" t="n">
        <v>38698</v>
      </c>
      <c r="M141" s="0" t="s">
        <v>100</v>
      </c>
      <c r="N141" s="0" t="n">
        <v>-10000000</v>
      </c>
      <c r="O141" s="0" t="n">
        <v>4096.831728</v>
      </c>
      <c r="P141" s="0" t="n">
        <v>0.4</v>
      </c>
      <c r="Q141" s="0" t="n">
        <v>29.998769</v>
      </c>
      <c r="R141" s="0" t="n">
        <v>29.999135</v>
      </c>
      <c r="S141" s="0" t="n">
        <v>0.000365999999999644</v>
      </c>
      <c r="T141" s="0" t="n">
        <v>1.49944041244654</v>
      </c>
      <c r="U141" s="0" t="n">
        <v>-124.045094</v>
      </c>
      <c r="V141" s="0" t="n">
        <v>0</v>
      </c>
      <c r="W141" s="0" t="n">
        <v>-122.545653587553</v>
      </c>
      <c r="X141" s="0" t="n">
        <v>-44551.110978</v>
      </c>
      <c r="Y141" s="0" t="n">
        <v>-44636.592726</v>
      </c>
      <c r="Z141" s="0" t="n">
        <v>-85.4817480000056</v>
      </c>
      <c r="AA141" s="0" t="n">
        <v>37.0639055875479</v>
      </c>
      <c r="AB141" s="0" t="n">
        <v>-39452.2363265679</v>
      </c>
      <c r="AC141" s="0" t="n">
        <v>-39369.474784332</v>
      </c>
      <c r="AD141" s="0" t="n">
        <v>82.761542235894</v>
      </c>
      <c r="AF141" s="0" t="n">
        <v>8087.145831072</v>
      </c>
      <c r="AG141" s="0" t="n">
        <v>-8820</v>
      </c>
      <c r="AH141" s="0" t="n">
        <v>-48189.474784332</v>
      </c>
      <c r="AI141" s="0" t="n">
        <v>-45286.6728332158</v>
      </c>
      <c r="AJ141" s="0" t="n">
        <v>-45286.6728332158</v>
      </c>
      <c r="AK141" s="0" t="n">
        <v>0</v>
      </c>
      <c r="AL141" s="0" t="n">
        <v>82.761542235894</v>
      </c>
      <c r="AM141" s="0" t="s">
        <v>461</v>
      </c>
      <c r="AN141" s="0" t="n">
        <v>3</v>
      </c>
      <c r="AO141" s="0" t="s">
        <v>469</v>
      </c>
      <c r="AP141" s="0" t="n">
        <v>3</v>
      </c>
    </row>
    <row r="142" customFormat="false" ht="12.75" hidden="false" customHeight="false" outlineLevel="0" collapsed="false">
      <c r="A142" s="0" t="n">
        <v>882</v>
      </c>
      <c r="B142" s="0" t="n">
        <v>423</v>
      </c>
      <c r="C142" s="0" t="s">
        <v>2</v>
      </c>
      <c r="D142" s="0" t="s">
        <v>104</v>
      </c>
      <c r="E142" s="0" t="s">
        <v>394</v>
      </c>
      <c r="F142" s="0" t="s">
        <v>184</v>
      </c>
      <c r="G142" s="0" t="s">
        <v>96</v>
      </c>
      <c r="H142" s="0" t="s">
        <v>207</v>
      </c>
      <c r="I142" s="0" t="s">
        <v>200</v>
      </c>
      <c r="J142" s="0" t="s">
        <v>105</v>
      </c>
      <c r="K142" s="0" t="n">
        <v>36872</v>
      </c>
      <c r="L142" s="0" t="n">
        <v>38698</v>
      </c>
      <c r="M142" s="0" t="s">
        <v>100</v>
      </c>
      <c r="N142" s="0" t="n">
        <v>-10000000</v>
      </c>
      <c r="O142" s="0" t="n">
        <v>4156.127402</v>
      </c>
      <c r="P142" s="0" t="n">
        <v>1.04</v>
      </c>
      <c r="Q142" s="0" t="n">
        <v>90.219541</v>
      </c>
      <c r="R142" s="0" t="n">
        <v>77.064281</v>
      </c>
      <c r="S142" s="0" t="n">
        <v>-13.15526</v>
      </c>
      <c r="T142" s="0" t="n">
        <v>-54674.9365664346</v>
      </c>
      <c r="U142" s="0" t="n">
        <v>-320.102677</v>
      </c>
      <c r="V142" s="0" t="n">
        <v>0</v>
      </c>
      <c r="W142" s="0" t="n">
        <v>-54995.0392434346</v>
      </c>
      <c r="X142" s="0" t="n">
        <v>-63158.336593</v>
      </c>
      <c r="Y142" s="0" t="n">
        <v>-118542.007228</v>
      </c>
      <c r="Z142" s="0" t="n">
        <v>-55383.670635</v>
      </c>
      <c r="AA142" s="0" t="n">
        <v>-388.631391565425</v>
      </c>
      <c r="AB142" s="0" t="n">
        <v>-55929.8649699312</v>
      </c>
      <c r="AC142" s="0" t="n">
        <v>-104554.050375096</v>
      </c>
      <c r="AD142" s="0" t="n">
        <v>-48624.1854051649</v>
      </c>
      <c r="AF142" s="0" t="n">
        <v>17092.073940725</v>
      </c>
      <c r="AG142" s="0" t="n">
        <v>-22932</v>
      </c>
      <c r="AH142" s="0" t="n">
        <v>-127486.050375096</v>
      </c>
      <c r="AI142" s="0" t="n">
        <v>-120799.426557598</v>
      </c>
      <c r="AJ142" s="0" t="n">
        <v>-120799.426557598</v>
      </c>
      <c r="AK142" s="0" t="n">
        <v>0</v>
      </c>
      <c r="AL142" s="0" t="n">
        <v>-48624.1854051649</v>
      </c>
      <c r="AM142" s="0" t="s">
        <v>461</v>
      </c>
      <c r="AN142" s="0" t="n">
        <v>5</v>
      </c>
      <c r="AO142" s="0" t="s">
        <v>469</v>
      </c>
      <c r="AP142" s="0" t="n">
        <v>5</v>
      </c>
    </row>
    <row r="143" customFormat="false" ht="12.75" hidden="false" customHeight="false" outlineLevel="0" collapsed="false">
      <c r="A143" s="0" t="n">
        <v>883</v>
      </c>
      <c r="B143" s="0" t="n">
        <v>827</v>
      </c>
      <c r="C143" s="0" t="s">
        <v>3</v>
      </c>
      <c r="D143" s="0" t="s">
        <v>192</v>
      </c>
      <c r="E143" s="0" t="s">
        <v>403</v>
      </c>
      <c r="F143" s="0" t="s">
        <v>109</v>
      </c>
      <c r="I143" s="0" t="s">
        <v>175</v>
      </c>
      <c r="J143" s="0" t="s">
        <v>154</v>
      </c>
      <c r="K143" s="0" t="n">
        <v>36648</v>
      </c>
      <c r="L143" s="0" t="n">
        <v>38474</v>
      </c>
      <c r="M143" s="0" t="s">
        <v>155</v>
      </c>
      <c r="N143" s="0" t="n">
        <v>5000000</v>
      </c>
      <c r="P143" s="0" t="n">
        <v>6.4</v>
      </c>
      <c r="Q143" s="0" t="n">
        <v>0</v>
      </c>
      <c r="R143" s="0" t="n">
        <v>0</v>
      </c>
      <c r="S143" s="0" t="n">
        <v>0</v>
      </c>
      <c r="T143" s="0" t="n">
        <v>0</v>
      </c>
      <c r="U143" s="0" t="n">
        <v>0</v>
      </c>
      <c r="V143" s="0" t="n">
        <v>0</v>
      </c>
      <c r="W143" s="0" t="n">
        <v>0</v>
      </c>
      <c r="X143" s="0" t="n">
        <v>0</v>
      </c>
      <c r="Y143" s="0" t="n">
        <v>0</v>
      </c>
      <c r="Z143" s="0" t="n">
        <v>0</v>
      </c>
      <c r="AA143" s="0" t="n">
        <v>0</v>
      </c>
      <c r="AB143" s="0" t="n">
        <v>0</v>
      </c>
      <c r="AC143" s="0" t="n">
        <v>0</v>
      </c>
      <c r="AD143" s="0" t="n">
        <v>0</v>
      </c>
      <c r="AG143" s="0" t="n">
        <v>80000</v>
      </c>
      <c r="AH143" s="0" t="n">
        <v>80000</v>
      </c>
      <c r="AI143" s="0" t="n">
        <v>80000</v>
      </c>
      <c r="AJ143" s="0" t="n">
        <v>80000</v>
      </c>
      <c r="AK143" s="0" t="n">
        <v>0</v>
      </c>
      <c r="AL143" s="0" t="n">
        <v>0</v>
      </c>
      <c r="AM143" s="0" t="s">
        <v>475</v>
      </c>
      <c r="AN143" s="0" t="s">
        <v>469</v>
      </c>
      <c r="AO143" s="0" t="s">
        <v>469</v>
      </c>
      <c r="AP143" s="0" t="s">
        <v>469</v>
      </c>
    </row>
    <row r="144" customFormat="false" ht="12.75" hidden="false" customHeight="false" outlineLevel="0" collapsed="false">
      <c r="A144" s="0" t="n">
        <v>884</v>
      </c>
      <c r="B144" s="0" t="n">
        <v>828</v>
      </c>
      <c r="C144" s="0" t="s">
        <v>3</v>
      </c>
      <c r="D144" s="0" t="s">
        <v>222</v>
      </c>
      <c r="E144" s="0" t="s">
        <v>403</v>
      </c>
      <c r="F144" s="0" t="s">
        <v>109</v>
      </c>
      <c r="I144" s="0" t="s">
        <v>177</v>
      </c>
      <c r="J144" s="0" t="s">
        <v>154</v>
      </c>
      <c r="K144" s="0" t="n">
        <v>36648</v>
      </c>
      <c r="L144" s="0" t="n">
        <v>38474</v>
      </c>
      <c r="M144" s="0" t="s">
        <v>155</v>
      </c>
      <c r="N144" s="0" t="n">
        <v>-5000000</v>
      </c>
      <c r="P144" s="0" t="n">
        <v>6.4</v>
      </c>
      <c r="Q144" s="0" t="n">
        <v>0</v>
      </c>
      <c r="R144" s="0" t="n">
        <v>0</v>
      </c>
      <c r="S144" s="0" t="n">
        <v>0</v>
      </c>
      <c r="T144" s="0" t="n">
        <v>0</v>
      </c>
      <c r="U144" s="0" t="n">
        <v>0</v>
      </c>
      <c r="V144" s="0" t="n">
        <v>0</v>
      </c>
      <c r="W144" s="0" t="n">
        <v>0</v>
      </c>
      <c r="X144" s="0" t="n">
        <v>0</v>
      </c>
      <c r="Y144" s="0" t="n">
        <v>0</v>
      </c>
      <c r="Z144" s="0" t="n">
        <v>0</v>
      </c>
      <c r="AA144" s="0" t="n">
        <v>0</v>
      </c>
      <c r="AB144" s="0" t="n">
        <v>0</v>
      </c>
      <c r="AC144" s="0" t="n">
        <v>0</v>
      </c>
      <c r="AD144" s="0" t="n">
        <v>0</v>
      </c>
      <c r="AG144" s="0" t="n">
        <v>-80000</v>
      </c>
      <c r="AH144" s="0" t="n">
        <v>-80000</v>
      </c>
      <c r="AI144" s="0" t="n">
        <v>-80000</v>
      </c>
      <c r="AJ144" s="0" t="n">
        <v>-80000</v>
      </c>
      <c r="AK144" s="0" t="n">
        <v>0</v>
      </c>
      <c r="AL144" s="0" t="n">
        <v>0</v>
      </c>
      <c r="AM144" s="0" t="s">
        <v>475</v>
      </c>
      <c r="AN144" s="0" t="s">
        <v>469</v>
      </c>
      <c r="AO144" s="0" t="s">
        <v>469</v>
      </c>
      <c r="AP144" s="0" t="s">
        <v>469</v>
      </c>
    </row>
    <row r="145" customFormat="false" ht="12.75" hidden="false" customHeight="false" outlineLevel="0" collapsed="false">
      <c r="A145" s="0" t="n">
        <v>885</v>
      </c>
      <c r="B145" s="0" t="n">
        <v>830</v>
      </c>
      <c r="C145" s="0" t="s">
        <v>2</v>
      </c>
      <c r="D145" s="0" t="s">
        <v>223</v>
      </c>
      <c r="E145" s="0" t="s">
        <v>403</v>
      </c>
      <c r="F145" s="0" t="s">
        <v>109</v>
      </c>
      <c r="I145" s="0" t="s">
        <v>3</v>
      </c>
      <c r="J145" s="0" t="s">
        <v>154</v>
      </c>
      <c r="K145" s="0" t="n">
        <v>36648</v>
      </c>
      <c r="L145" s="0" t="n">
        <v>38474</v>
      </c>
      <c r="M145" s="0" t="s">
        <v>155</v>
      </c>
      <c r="N145" s="0" t="n">
        <v>5000000</v>
      </c>
      <c r="P145" s="0" t="n">
        <v>6.4</v>
      </c>
      <c r="Q145" s="0" t="n">
        <v>0</v>
      </c>
      <c r="R145" s="0" t="n">
        <v>0</v>
      </c>
      <c r="S145" s="0" t="n">
        <v>0</v>
      </c>
      <c r="T145" s="0" t="n">
        <v>0</v>
      </c>
      <c r="U145" s="0" t="n">
        <v>0</v>
      </c>
      <c r="V145" s="0" t="n">
        <v>0</v>
      </c>
      <c r="W145" s="0" t="n">
        <v>0</v>
      </c>
      <c r="X145" s="0" t="n">
        <v>0</v>
      </c>
      <c r="Y145" s="0" t="n">
        <v>0</v>
      </c>
      <c r="Z145" s="0" t="n">
        <v>0</v>
      </c>
      <c r="AA145" s="0" t="n">
        <v>0</v>
      </c>
      <c r="AB145" s="0" t="n">
        <v>0</v>
      </c>
      <c r="AC145" s="0" t="n">
        <v>0</v>
      </c>
      <c r="AD145" s="0" t="n">
        <v>0</v>
      </c>
      <c r="AG145" s="0" t="n">
        <v>80000</v>
      </c>
      <c r="AH145" s="0" t="n">
        <v>80000</v>
      </c>
      <c r="AI145" s="0" t="n">
        <v>80000</v>
      </c>
      <c r="AJ145" s="0" t="n">
        <v>80000</v>
      </c>
      <c r="AK145" s="0" t="n">
        <v>0</v>
      </c>
      <c r="AL145" s="0" t="n">
        <v>0</v>
      </c>
      <c r="AM145" s="0" t="s">
        <v>475</v>
      </c>
      <c r="AN145" s="0" t="s">
        <v>469</v>
      </c>
      <c r="AO145" s="0" t="s">
        <v>469</v>
      </c>
      <c r="AP145" s="0" t="s">
        <v>469</v>
      </c>
    </row>
    <row r="146" customFormat="false" ht="12.75" hidden="false" customHeight="false" outlineLevel="0" collapsed="false">
      <c r="A146" s="0" t="n">
        <v>1060</v>
      </c>
      <c r="B146" s="0" t="n">
        <v>424</v>
      </c>
      <c r="C146" s="0" t="s">
        <v>2</v>
      </c>
      <c r="D146" s="0" t="s">
        <v>104</v>
      </c>
      <c r="E146" s="0" t="s">
        <v>301</v>
      </c>
      <c r="F146" s="0" t="s">
        <v>184</v>
      </c>
      <c r="G146" s="0" t="s">
        <v>164</v>
      </c>
      <c r="H146" s="0" t="s">
        <v>168</v>
      </c>
      <c r="I146" s="0" t="s">
        <v>186</v>
      </c>
      <c r="J146" s="0" t="s">
        <v>189</v>
      </c>
      <c r="K146" s="0" t="n">
        <v>36872</v>
      </c>
      <c r="L146" s="0" t="n">
        <v>38698</v>
      </c>
      <c r="M146" s="0" t="s">
        <v>155</v>
      </c>
      <c r="N146" s="0" t="n">
        <v>-10000000</v>
      </c>
      <c r="O146" s="0" t="n">
        <v>4039.194485</v>
      </c>
      <c r="P146" s="0" t="n">
        <v>0.75</v>
      </c>
      <c r="Q146" s="0" t="n">
        <v>53.173336</v>
      </c>
      <c r="R146" s="0" t="n">
        <v>48.207113</v>
      </c>
      <c r="S146" s="0" t="n">
        <v>-4.966223</v>
      </c>
      <c r="T146" s="0" t="n">
        <v>-20059.5405528802</v>
      </c>
      <c r="U146" s="0" t="n">
        <v>-219.64636</v>
      </c>
      <c r="V146" s="0" t="n">
        <v>0</v>
      </c>
      <c r="W146" s="0" t="n">
        <v>-20279.1869128802</v>
      </c>
      <c r="X146" s="0" t="n">
        <v>-94357.750531</v>
      </c>
      <c r="Y146" s="0" t="n">
        <v>-115297.143465</v>
      </c>
      <c r="Z146" s="0" t="n">
        <v>-20939.392934</v>
      </c>
      <c r="AA146" s="0" t="n">
        <v>-660.206021119851</v>
      </c>
      <c r="AB146" s="0" t="n">
        <v>-94357.750531</v>
      </c>
      <c r="AC146" s="0" t="n">
        <v>-115297.143465</v>
      </c>
      <c r="AD146" s="0" t="n">
        <v>-20939.392934</v>
      </c>
      <c r="AF146" s="0" t="n">
        <v>16611.1873195625</v>
      </c>
      <c r="AG146" s="0" t="n">
        <v>-18750</v>
      </c>
      <c r="AH146" s="0" t="n">
        <v>-134047.143465</v>
      </c>
      <c r="AI146" s="0" t="n">
        <v>-132300.181709</v>
      </c>
      <c r="AJ146" s="0" t="n">
        <v>-132300.181709</v>
      </c>
      <c r="AK146" s="0" t="n">
        <v>0</v>
      </c>
      <c r="AL146" s="0" t="n">
        <v>-20939.392934</v>
      </c>
      <c r="AM146" s="0" t="s">
        <v>461</v>
      </c>
      <c r="AN146" s="0" t="n">
        <v>5</v>
      </c>
      <c r="AO146" s="0" t="s">
        <v>469</v>
      </c>
      <c r="AP146" s="0" t="n">
        <v>5</v>
      </c>
    </row>
    <row r="147" customFormat="false" ht="12.75" hidden="false" customHeight="false" outlineLevel="0" collapsed="false">
      <c r="A147" s="0" t="n">
        <v>1061</v>
      </c>
      <c r="B147" s="0" t="n">
        <v>425</v>
      </c>
      <c r="C147" s="0" t="s">
        <v>2</v>
      </c>
      <c r="D147" s="0" t="s">
        <v>104</v>
      </c>
      <c r="E147" s="0" t="s">
        <v>255</v>
      </c>
      <c r="F147" s="0" t="s">
        <v>102</v>
      </c>
      <c r="G147" s="0" t="s">
        <v>191</v>
      </c>
      <c r="H147" s="0" t="s">
        <v>97</v>
      </c>
      <c r="I147" s="0" t="s">
        <v>186</v>
      </c>
      <c r="J147" s="0" t="s">
        <v>170</v>
      </c>
      <c r="K147" s="0" t="n">
        <v>36874</v>
      </c>
      <c r="L147" s="0" t="n">
        <v>38645</v>
      </c>
      <c r="M147" s="0" t="s">
        <v>155</v>
      </c>
      <c r="N147" s="0" t="n">
        <v>10000000</v>
      </c>
      <c r="O147" s="0" t="n">
        <v>-3909.202056</v>
      </c>
      <c r="P147" s="0" t="n">
        <v>0.95</v>
      </c>
      <c r="Q147" s="0" t="n">
        <v>127.7165</v>
      </c>
      <c r="R147" s="0" t="n">
        <v>127.742525</v>
      </c>
      <c r="S147" s="0" t="n">
        <v>0.0260250000000042</v>
      </c>
      <c r="T147" s="0" t="n">
        <v>-101.736983507416</v>
      </c>
      <c r="U147" s="0" t="n">
        <v>486.583411</v>
      </c>
      <c r="V147" s="0" t="n">
        <v>0</v>
      </c>
      <c r="W147" s="0" t="n">
        <v>384.846427492584</v>
      </c>
      <c r="X147" s="0" t="n">
        <v>-110500.821743</v>
      </c>
      <c r="Y147" s="0" t="n">
        <v>-110389.687425</v>
      </c>
      <c r="Z147" s="0" t="n">
        <v>111.134317999997</v>
      </c>
      <c r="AA147" s="0" t="n">
        <v>-273.712109492587</v>
      </c>
      <c r="AB147" s="0" t="n">
        <v>-110500.821743</v>
      </c>
      <c r="AC147" s="0" t="n">
        <v>-110389.687425</v>
      </c>
      <c r="AD147" s="0" t="n">
        <v>111.134317999997</v>
      </c>
      <c r="AF147" s="0" t="n">
        <v>-22507.23083742</v>
      </c>
      <c r="AG147" s="0" t="n">
        <v>10291.666667</v>
      </c>
      <c r="AH147" s="0" t="n">
        <v>-100098.020758</v>
      </c>
      <c r="AI147" s="0" t="n">
        <v>-76088.780767</v>
      </c>
      <c r="AJ147" s="0" t="n">
        <v>-76088.780767</v>
      </c>
      <c r="AK147" s="0" t="n">
        <v>0</v>
      </c>
      <c r="AL147" s="0" t="n">
        <v>111.134317999997</v>
      </c>
      <c r="AM147" s="0" t="s">
        <v>461</v>
      </c>
      <c r="AN147" s="0" t="n">
        <v>6</v>
      </c>
      <c r="AO147" s="0" t="s">
        <v>469</v>
      </c>
      <c r="AP147" s="0" t="n">
        <v>6</v>
      </c>
    </row>
    <row r="148" customFormat="false" ht="12.75" hidden="false" customHeight="false" outlineLevel="0" collapsed="false">
      <c r="A148" s="0" t="n">
        <v>1062</v>
      </c>
      <c r="B148" s="0" t="n">
        <v>426</v>
      </c>
      <c r="C148" s="0" t="s">
        <v>2</v>
      </c>
      <c r="D148" s="0" t="s">
        <v>173</v>
      </c>
      <c r="E148" s="0" t="s">
        <v>351</v>
      </c>
      <c r="F148" s="0" t="s">
        <v>194</v>
      </c>
      <c r="G148" s="0" t="s">
        <v>167</v>
      </c>
      <c r="H148" s="0" t="s">
        <v>168</v>
      </c>
      <c r="I148" s="0" t="s">
        <v>228</v>
      </c>
      <c r="J148" s="0" t="s">
        <v>154</v>
      </c>
      <c r="K148" s="0" t="n">
        <v>36874</v>
      </c>
      <c r="L148" s="0" t="n">
        <v>37895</v>
      </c>
      <c r="M148" s="0" t="s">
        <v>155</v>
      </c>
      <c r="N148" s="0" t="n">
        <v>-10000000</v>
      </c>
      <c r="O148" s="0" t="n">
        <v>1984.127954</v>
      </c>
      <c r="P148" s="0" t="n">
        <v>1</v>
      </c>
      <c r="Q148" s="0" t="n">
        <v>1797.617942</v>
      </c>
      <c r="R148" s="0" t="n">
        <v>0</v>
      </c>
      <c r="S148" s="0" t="n">
        <v>0.127509999999802</v>
      </c>
      <c r="T148" s="0" t="n">
        <v>252.996155414147</v>
      </c>
      <c r="U148" s="0" t="n">
        <v>-2204.426856</v>
      </c>
      <c r="V148" s="0" t="n">
        <v>0</v>
      </c>
      <c r="W148" s="0" t="n">
        <v>-2451111</v>
      </c>
      <c r="X148" s="0" t="n">
        <v>2451111</v>
      </c>
      <c r="Y148" s="0" t="n">
        <v>0</v>
      </c>
      <c r="Z148" s="0" t="n">
        <v>-2451111</v>
      </c>
      <c r="AA148" s="0" t="n">
        <v>1673.43070058585</v>
      </c>
      <c r="AB148" s="0" t="n">
        <v>2451111</v>
      </c>
      <c r="AC148" s="0" t="n">
        <v>0</v>
      </c>
      <c r="AD148" s="0" t="n">
        <v>-2451111</v>
      </c>
      <c r="AF148" s="0" t="n">
        <v>55486.13823361</v>
      </c>
      <c r="AG148" s="0" t="n">
        <v>-5277.777778</v>
      </c>
      <c r="AH148" s="0" t="n">
        <v>-5277.777778</v>
      </c>
      <c r="AI148" s="0" t="n">
        <v>-870239.168672</v>
      </c>
      <c r="AJ148" s="0" t="n">
        <v>-870239.168672</v>
      </c>
      <c r="AK148" s="0" t="n">
        <v>0</v>
      </c>
      <c r="AL148" s="0" t="n">
        <v>-2451111</v>
      </c>
      <c r="AM148" s="0" t="s">
        <v>473</v>
      </c>
      <c r="AN148" s="0" t="s">
        <v>469</v>
      </c>
      <c r="AO148" s="0" t="n">
        <v>16</v>
      </c>
      <c r="AP148" s="0" t="n">
        <v>16</v>
      </c>
    </row>
    <row r="149" customFormat="false" ht="12.75" hidden="false" customHeight="false" outlineLevel="0" collapsed="false">
      <c r="A149" s="0" t="n">
        <v>1063</v>
      </c>
      <c r="B149" s="0" t="n">
        <v>427</v>
      </c>
      <c r="C149" s="0" t="s">
        <v>2</v>
      </c>
      <c r="D149" s="0" t="s">
        <v>176</v>
      </c>
      <c r="E149" s="0" t="s">
        <v>351</v>
      </c>
      <c r="F149" s="0" t="s">
        <v>194</v>
      </c>
      <c r="G149" s="0" t="s">
        <v>167</v>
      </c>
      <c r="H149" s="0" t="s">
        <v>168</v>
      </c>
      <c r="I149" s="0" t="s">
        <v>177</v>
      </c>
      <c r="J149" s="0" t="s">
        <v>154</v>
      </c>
      <c r="K149" s="0" t="n">
        <v>36874</v>
      </c>
      <c r="L149" s="0" t="n">
        <v>37895</v>
      </c>
      <c r="M149" s="0" t="s">
        <v>155</v>
      </c>
      <c r="N149" s="0" t="n">
        <v>10000000</v>
      </c>
      <c r="O149" s="0" t="n">
        <v>-1984.127954</v>
      </c>
      <c r="P149" s="0" t="n">
        <v>1</v>
      </c>
      <c r="Q149" s="0" t="n">
        <v>1797.617942</v>
      </c>
      <c r="R149" s="0" t="n">
        <v>0</v>
      </c>
      <c r="S149" s="0" t="n">
        <v>0.127509999999802</v>
      </c>
      <c r="T149" s="0" t="n">
        <v>-252.996155414147</v>
      </c>
      <c r="U149" s="0" t="n">
        <v>2204.426856</v>
      </c>
      <c r="V149" s="0" t="n">
        <v>0</v>
      </c>
      <c r="W149" s="0" t="n">
        <v>2451111</v>
      </c>
      <c r="X149" s="0" t="n">
        <v>-2451111</v>
      </c>
      <c r="Y149" s="0" t="n">
        <v>0</v>
      </c>
      <c r="Z149" s="0" t="n">
        <v>2451111</v>
      </c>
      <c r="AA149" s="0" t="n">
        <v>-1673.43070058585</v>
      </c>
      <c r="AB149" s="0" t="n">
        <v>-2451111</v>
      </c>
      <c r="AC149" s="0" t="n">
        <v>0</v>
      </c>
      <c r="AD149" s="0" t="n">
        <v>2451111</v>
      </c>
      <c r="AF149" s="0" t="n">
        <v>-55486.13823361</v>
      </c>
      <c r="AG149" s="0" t="n">
        <v>5277.777778</v>
      </c>
      <c r="AH149" s="0" t="n">
        <v>5277.777778</v>
      </c>
      <c r="AI149" s="0" t="n">
        <v>870239.168672</v>
      </c>
      <c r="AJ149" s="0" t="n">
        <v>870239.168672</v>
      </c>
      <c r="AK149" s="0" t="n">
        <v>0</v>
      </c>
      <c r="AL149" s="0" t="n">
        <v>2451111</v>
      </c>
      <c r="AM149" s="0" t="s">
        <v>473</v>
      </c>
      <c r="AN149" s="0" t="s">
        <v>469</v>
      </c>
      <c r="AO149" s="0" t="n">
        <v>16</v>
      </c>
      <c r="AP149" s="0" t="n">
        <v>16</v>
      </c>
    </row>
    <row r="150" customFormat="false" ht="12.75" hidden="false" customHeight="false" outlineLevel="0" collapsed="false">
      <c r="A150" s="0" t="n">
        <v>1064</v>
      </c>
      <c r="B150" s="0" t="n">
        <v>428</v>
      </c>
      <c r="C150" s="0" t="s">
        <v>2</v>
      </c>
      <c r="D150" s="0" t="s">
        <v>178</v>
      </c>
      <c r="E150" s="0" t="s">
        <v>351</v>
      </c>
      <c r="F150" s="0" t="s">
        <v>194</v>
      </c>
      <c r="G150" s="0" t="s">
        <v>167</v>
      </c>
      <c r="H150" s="0" t="s">
        <v>168</v>
      </c>
      <c r="I150" s="0" t="s">
        <v>179</v>
      </c>
      <c r="J150" s="0" t="s">
        <v>154</v>
      </c>
      <c r="K150" s="0" t="n">
        <v>36874</v>
      </c>
      <c r="L150" s="0" t="n">
        <v>37895</v>
      </c>
      <c r="M150" s="0" t="s">
        <v>155</v>
      </c>
      <c r="N150" s="0" t="n">
        <v>-10000000</v>
      </c>
      <c r="O150" s="0" t="n">
        <v>1984.127954</v>
      </c>
      <c r="P150" s="0" t="n">
        <v>1</v>
      </c>
      <c r="Q150" s="0" t="n">
        <v>1797.617942</v>
      </c>
      <c r="R150" s="0" t="n">
        <v>0</v>
      </c>
      <c r="S150" s="0" t="n">
        <v>0.127509999999802</v>
      </c>
      <c r="T150" s="0" t="n">
        <v>252.996155414147</v>
      </c>
      <c r="U150" s="0" t="n">
        <v>-2204.426856</v>
      </c>
      <c r="V150" s="0" t="n">
        <v>0</v>
      </c>
      <c r="W150" s="0" t="n">
        <v>-2451111</v>
      </c>
      <c r="X150" s="0" t="n">
        <v>2451111</v>
      </c>
      <c r="Y150" s="0" t="n">
        <v>0</v>
      </c>
      <c r="Z150" s="0" t="n">
        <v>-2451111</v>
      </c>
      <c r="AA150" s="0" t="n">
        <v>1673.43070058585</v>
      </c>
      <c r="AB150" s="0" t="n">
        <v>2451111</v>
      </c>
      <c r="AC150" s="0" t="n">
        <v>0</v>
      </c>
      <c r="AD150" s="0" t="n">
        <v>-2451111</v>
      </c>
      <c r="AF150" s="0" t="n">
        <v>55486.13823361</v>
      </c>
      <c r="AG150" s="0" t="n">
        <v>-5277.777778</v>
      </c>
      <c r="AH150" s="0" t="n">
        <v>-5277.777778</v>
      </c>
      <c r="AI150" s="0" t="n">
        <v>-870239.168672</v>
      </c>
      <c r="AJ150" s="0" t="n">
        <v>-870239.168672</v>
      </c>
      <c r="AK150" s="0" t="n">
        <v>0</v>
      </c>
      <c r="AL150" s="0" t="n">
        <v>-2451111</v>
      </c>
      <c r="AM150" s="0" t="s">
        <v>473</v>
      </c>
      <c r="AN150" s="0" t="s">
        <v>469</v>
      </c>
      <c r="AO150" s="0" t="n">
        <v>16</v>
      </c>
      <c r="AP150" s="0" t="n">
        <v>16</v>
      </c>
    </row>
    <row r="151" customFormat="false" ht="12.75" hidden="false" customHeight="false" outlineLevel="0" collapsed="false">
      <c r="A151" s="0" t="n">
        <v>1065</v>
      </c>
      <c r="B151" s="0" t="n">
        <v>429</v>
      </c>
      <c r="C151" s="0" t="s">
        <v>2</v>
      </c>
      <c r="D151" s="0" t="s">
        <v>104</v>
      </c>
      <c r="E151" s="0" t="s">
        <v>206</v>
      </c>
      <c r="F151" s="0" t="s">
        <v>163</v>
      </c>
      <c r="G151" s="0" t="s">
        <v>164</v>
      </c>
      <c r="H151" s="0" t="s">
        <v>207</v>
      </c>
      <c r="I151" s="0" t="s">
        <v>201</v>
      </c>
      <c r="J151" s="0" t="s">
        <v>189</v>
      </c>
      <c r="K151" s="0" t="n">
        <v>36878</v>
      </c>
      <c r="L151" s="0" t="n">
        <v>38705</v>
      </c>
      <c r="M151" s="0" t="s">
        <v>100</v>
      </c>
      <c r="N151" s="0" t="n">
        <v>-5000000</v>
      </c>
      <c r="O151" s="0" t="n">
        <v>2048.250683</v>
      </c>
      <c r="P151" s="0" t="n">
        <v>0.3</v>
      </c>
      <c r="Q151" s="0" t="n">
        <v>20.618868</v>
      </c>
      <c r="R151" s="0" t="n">
        <v>19.626032</v>
      </c>
      <c r="S151" s="0" t="n">
        <v>-0.992836000000001</v>
      </c>
      <c r="T151" s="0" t="n">
        <v>-2033.57701510699</v>
      </c>
      <c r="U151" s="0" t="n">
        <v>-36.918271</v>
      </c>
      <c r="V151" s="0" t="n">
        <v>0</v>
      </c>
      <c r="W151" s="0" t="n">
        <v>-2070.49528610699</v>
      </c>
      <c r="X151" s="0" t="n">
        <v>-20516.986995</v>
      </c>
      <c r="Y151" s="0" t="n">
        <v>-22664.336552</v>
      </c>
      <c r="Z151" s="0" t="n">
        <v>-2147.349557</v>
      </c>
      <c r="AA151" s="0" t="n">
        <v>-76.8542708930127</v>
      </c>
      <c r="AB151" s="0" t="n">
        <v>-18168.8178334222</v>
      </c>
      <c r="AC151" s="0" t="n">
        <v>-19989.944838864</v>
      </c>
      <c r="AD151" s="0" t="n">
        <v>-1821.12700544175</v>
      </c>
      <c r="AF151" s="0" t="n">
        <v>6064.870272363</v>
      </c>
      <c r="AG151" s="0" t="n">
        <v>-3344.25</v>
      </c>
      <c r="AH151" s="0" t="n">
        <v>-23334.194838864</v>
      </c>
      <c r="AI151" s="0" t="n">
        <v>-12940.2767455945</v>
      </c>
      <c r="AJ151" s="0" t="n">
        <v>-12940.2767455945</v>
      </c>
      <c r="AK151" s="0" t="n">
        <v>0</v>
      </c>
      <c r="AL151" s="0" t="n">
        <v>-1821.12700544175</v>
      </c>
      <c r="AM151" s="0" t="s">
        <v>461</v>
      </c>
      <c r="AN151" s="0" t="n">
        <v>4</v>
      </c>
      <c r="AO151" s="0" t="s">
        <v>469</v>
      </c>
      <c r="AP151" s="0" t="n">
        <v>4</v>
      </c>
    </row>
    <row r="152" customFormat="false" ht="12.75" hidden="false" customHeight="false" outlineLevel="0" collapsed="false">
      <c r="A152" s="0" t="n">
        <v>1066</v>
      </c>
      <c r="B152" s="0" t="n">
        <v>857</v>
      </c>
      <c r="C152" s="0" t="s">
        <v>2</v>
      </c>
      <c r="D152" s="0" t="s">
        <v>178</v>
      </c>
      <c r="E152" s="0" t="s">
        <v>316</v>
      </c>
      <c r="F152" s="0" t="s">
        <v>109</v>
      </c>
      <c r="G152" s="0" t="s">
        <v>188</v>
      </c>
      <c r="H152" s="0" t="s">
        <v>107</v>
      </c>
      <c r="I152" s="0" t="s">
        <v>179</v>
      </c>
      <c r="J152" s="0" t="s">
        <v>158</v>
      </c>
      <c r="K152" s="0" t="n">
        <v>36882</v>
      </c>
      <c r="L152" s="0" t="n">
        <v>38722</v>
      </c>
      <c r="M152" s="0" t="s">
        <v>155</v>
      </c>
      <c r="N152" s="0" t="n">
        <v>-730000000</v>
      </c>
      <c r="O152" s="0" t="n">
        <v>0</v>
      </c>
      <c r="P152" s="0" t="n">
        <v>0</v>
      </c>
      <c r="Q152" s="0" t="n">
        <v>0</v>
      </c>
      <c r="R152" s="0" t="n">
        <v>0</v>
      </c>
      <c r="S152" s="0" t="n">
        <v>0</v>
      </c>
      <c r="T152" s="0" t="n">
        <v>0</v>
      </c>
      <c r="U152" s="0" t="n">
        <v>0</v>
      </c>
      <c r="V152" s="0" t="n">
        <v>0</v>
      </c>
      <c r="W152" s="0" t="n">
        <v>0</v>
      </c>
      <c r="X152" s="0" t="n">
        <v>0</v>
      </c>
      <c r="Y152" s="0" t="n">
        <v>0</v>
      </c>
      <c r="Z152" s="0" t="n">
        <v>0</v>
      </c>
      <c r="AA152" s="0" t="n">
        <v>0</v>
      </c>
      <c r="AB152" s="0" t="n">
        <v>0</v>
      </c>
      <c r="AC152" s="0" t="n">
        <v>0</v>
      </c>
      <c r="AD152" s="0" t="n">
        <v>0</v>
      </c>
      <c r="AG152" s="0" t="n">
        <v>-111933.333333</v>
      </c>
      <c r="AH152" s="0" t="n">
        <v>-111933.333333</v>
      </c>
      <c r="AI152" s="0" t="n">
        <v>-111933.333333</v>
      </c>
      <c r="AJ152" s="0" t="n">
        <v>-111933.333333</v>
      </c>
      <c r="AK152" s="0" t="n">
        <v>0</v>
      </c>
      <c r="AL152" s="0" t="n">
        <v>0</v>
      </c>
      <c r="AM152" s="0" t="s">
        <v>461</v>
      </c>
      <c r="AN152" s="0" t="s">
        <v>469</v>
      </c>
      <c r="AO152" s="0" t="s">
        <v>469</v>
      </c>
      <c r="AP152" s="0" t="s">
        <v>469</v>
      </c>
    </row>
    <row r="153" customFormat="false" ht="12.75" hidden="false" customHeight="false" outlineLevel="0" collapsed="false">
      <c r="A153" s="0" t="n">
        <v>1066</v>
      </c>
      <c r="B153" s="0" t="n">
        <v>850</v>
      </c>
      <c r="C153" s="0" t="s">
        <v>2</v>
      </c>
      <c r="D153" s="0" t="s">
        <v>173</v>
      </c>
      <c r="E153" s="0" t="s">
        <v>316</v>
      </c>
      <c r="F153" s="0" t="s">
        <v>109</v>
      </c>
      <c r="G153" s="0" t="s">
        <v>188</v>
      </c>
      <c r="H153" s="0" t="s">
        <v>107</v>
      </c>
      <c r="I153" s="0" t="s">
        <v>317</v>
      </c>
      <c r="J153" s="0" t="s">
        <v>158</v>
      </c>
      <c r="K153" s="0" t="n">
        <v>36882</v>
      </c>
      <c r="L153" s="0" t="n">
        <v>38722</v>
      </c>
      <c r="M153" s="0" t="s">
        <v>155</v>
      </c>
      <c r="N153" s="0" t="n">
        <v>-730000000</v>
      </c>
      <c r="O153" s="0" t="n">
        <v>0</v>
      </c>
      <c r="P153" s="0" t="n">
        <v>0</v>
      </c>
      <c r="Q153" s="0" t="n">
        <v>0</v>
      </c>
      <c r="R153" s="0" t="n">
        <v>0</v>
      </c>
      <c r="S153" s="0" t="n">
        <v>0</v>
      </c>
      <c r="T153" s="0" t="n">
        <v>0</v>
      </c>
      <c r="U153" s="0" t="n">
        <v>0</v>
      </c>
      <c r="V153" s="0" t="n">
        <v>0</v>
      </c>
      <c r="W153" s="0" t="n">
        <v>0</v>
      </c>
      <c r="X153" s="0" t="n">
        <v>0</v>
      </c>
      <c r="Y153" s="0" t="n">
        <v>0</v>
      </c>
      <c r="Z153" s="0" t="n">
        <v>0</v>
      </c>
      <c r="AA153" s="0" t="n">
        <v>0</v>
      </c>
      <c r="AB153" s="0" t="n">
        <v>0</v>
      </c>
      <c r="AC153" s="0" t="n">
        <v>0</v>
      </c>
      <c r="AD153" s="0" t="n">
        <v>0</v>
      </c>
      <c r="AG153" s="0" t="n">
        <v>-111933.333333</v>
      </c>
      <c r="AH153" s="0" t="n">
        <v>-111933.333333</v>
      </c>
      <c r="AI153" s="0" t="n">
        <v>-111933.333333</v>
      </c>
      <c r="AJ153" s="0" t="n">
        <v>-111933.333333</v>
      </c>
      <c r="AK153" s="0" t="n">
        <v>0</v>
      </c>
      <c r="AL153" s="0" t="n">
        <v>0</v>
      </c>
      <c r="AM153" s="0" t="s">
        <v>461</v>
      </c>
      <c r="AN153" s="0" t="s">
        <v>469</v>
      </c>
      <c r="AO153" s="0" t="s">
        <v>469</v>
      </c>
      <c r="AP153" s="0" t="s">
        <v>469</v>
      </c>
    </row>
    <row r="154" customFormat="false" ht="12.75" hidden="false" customHeight="false" outlineLevel="0" collapsed="false">
      <c r="A154" s="0" t="n">
        <v>1067</v>
      </c>
      <c r="B154" s="0" t="n">
        <v>856</v>
      </c>
      <c r="C154" s="0" t="s">
        <v>2</v>
      </c>
      <c r="D154" s="0" t="s">
        <v>176</v>
      </c>
      <c r="E154" s="0" t="s">
        <v>316</v>
      </c>
      <c r="F154" s="0" t="s">
        <v>109</v>
      </c>
      <c r="G154" s="0" t="s">
        <v>188</v>
      </c>
      <c r="H154" s="0" t="s">
        <v>107</v>
      </c>
      <c r="I154" s="0" t="s">
        <v>177</v>
      </c>
      <c r="J154" s="0" t="s">
        <v>158</v>
      </c>
      <c r="K154" s="0" t="n">
        <v>36882</v>
      </c>
      <c r="L154" s="0" t="n">
        <v>38722</v>
      </c>
      <c r="M154" s="0" t="s">
        <v>155</v>
      </c>
      <c r="N154" s="0" t="n">
        <v>730000000</v>
      </c>
      <c r="O154" s="0" t="n">
        <v>0</v>
      </c>
      <c r="P154" s="0" t="n">
        <v>0</v>
      </c>
      <c r="Q154" s="0" t="n">
        <v>0</v>
      </c>
      <c r="R154" s="0" t="n">
        <v>0</v>
      </c>
      <c r="S154" s="0" t="n">
        <v>0</v>
      </c>
      <c r="T154" s="0" t="n">
        <v>0</v>
      </c>
      <c r="U154" s="0" t="n">
        <v>0</v>
      </c>
      <c r="V154" s="0" t="n">
        <v>0</v>
      </c>
      <c r="W154" s="0" t="n">
        <v>0</v>
      </c>
      <c r="X154" s="0" t="n">
        <v>0</v>
      </c>
      <c r="Y154" s="0" t="n">
        <v>0</v>
      </c>
      <c r="Z154" s="0" t="n">
        <v>0</v>
      </c>
      <c r="AA154" s="0" t="n">
        <v>0</v>
      </c>
      <c r="AB154" s="0" t="n">
        <v>0</v>
      </c>
      <c r="AC154" s="0" t="n">
        <v>0</v>
      </c>
      <c r="AD154" s="0" t="n">
        <v>0</v>
      </c>
      <c r="AG154" s="0" t="n">
        <v>111933.333333</v>
      </c>
      <c r="AH154" s="0" t="n">
        <v>111933.333333</v>
      </c>
      <c r="AI154" s="0" t="n">
        <v>111933.333333</v>
      </c>
      <c r="AJ154" s="0" t="n">
        <v>111933.333333</v>
      </c>
      <c r="AK154" s="0" t="n">
        <v>0</v>
      </c>
      <c r="AL154" s="0" t="n">
        <v>0</v>
      </c>
      <c r="AM154" s="0" t="s">
        <v>461</v>
      </c>
      <c r="AN154" s="0" t="s">
        <v>469</v>
      </c>
      <c r="AO154" s="0" t="s">
        <v>469</v>
      </c>
      <c r="AP154" s="0" t="s">
        <v>469</v>
      </c>
    </row>
    <row r="155" customFormat="false" ht="12.75" hidden="false" customHeight="false" outlineLevel="0" collapsed="false">
      <c r="A155" s="0" t="n">
        <v>1069</v>
      </c>
      <c r="B155" s="0" t="n">
        <v>430</v>
      </c>
      <c r="C155" s="0" t="s">
        <v>2</v>
      </c>
      <c r="D155" s="0" t="s">
        <v>104</v>
      </c>
      <c r="E155" s="0" t="s">
        <v>309</v>
      </c>
      <c r="F155" s="0" t="s">
        <v>116</v>
      </c>
      <c r="G155" s="0" t="s">
        <v>112</v>
      </c>
      <c r="H155" s="0" t="s">
        <v>97</v>
      </c>
      <c r="I155" s="0" t="s">
        <v>200</v>
      </c>
      <c r="J155" s="0" t="s">
        <v>212</v>
      </c>
      <c r="K155" s="0" t="n">
        <v>36878</v>
      </c>
      <c r="L155" s="0" t="n">
        <v>38704</v>
      </c>
      <c r="M155" s="0" t="s">
        <v>155</v>
      </c>
      <c r="N155" s="0" t="n">
        <v>10000000</v>
      </c>
      <c r="O155" s="0" t="n">
        <v>-4029.423019</v>
      </c>
      <c r="P155" s="0" t="n">
        <v>0.55</v>
      </c>
      <c r="Q155" s="0" t="n">
        <v>53.308259</v>
      </c>
      <c r="R155" s="0" t="n">
        <v>53.3257</v>
      </c>
      <c r="S155" s="0" t="n">
        <v>0.017440999999998</v>
      </c>
      <c r="T155" s="0" t="n">
        <v>-70.2771668743711</v>
      </c>
      <c r="U155" s="0" t="n">
        <v>226.889029</v>
      </c>
      <c r="V155" s="0" t="n">
        <v>0</v>
      </c>
      <c r="W155" s="0" t="n">
        <v>156.611862125629</v>
      </c>
      <c r="X155" s="0" t="n">
        <v>9133.211733</v>
      </c>
      <c r="Y155" s="0" t="n">
        <v>9216.632594</v>
      </c>
      <c r="Z155" s="0" t="n">
        <v>83.4208610000005</v>
      </c>
      <c r="AA155" s="0" t="n">
        <v>-73.1910011256284</v>
      </c>
      <c r="AB155" s="0" t="n">
        <v>9133.211733</v>
      </c>
      <c r="AC155" s="0" t="n">
        <v>9216.632594</v>
      </c>
      <c r="AD155" s="0" t="n">
        <v>83.4208610000005</v>
      </c>
      <c r="AF155" s="0" t="n">
        <v>-29164.963811522</v>
      </c>
      <c r="AG155" s="0" t="n">
        <v>13902.777778</v>
      </c>
      <c r="AH155" s="0" t="n">
        <v>23119.410372</v>
      </c>
      <c r="AI155" s="0" t="n">
        <v>2033.791881</v>
      </c>
      <c r="AJ155" s="0" t="n">
        <v>2033.791881</v>
      </c>
      <c r="AK155" s="0" t="n">
        <v>0</v>
      </c>
      <c r="AL155" s="0" t="n">
        <v>83.4208610000005</v>
      </c>
      <c r="AM155" s="0" t="s">
        <v>461</v>
      </c>
      <c r="AN155" s="0" t="n">
        <v>8</v>
      </c>
      <c r="AO155" s="0" t="s">
        <v>469</v>
      </c>
      <c r="AP155" s="0" t="n">
        <v>8</v>
      </c>
    </row>
    <row r="156" customFormat="false" ht="12.75" hidden="false" customHeight="false" outlineLevel="0" collapsed="false">
      <c r="A156" s="0" t="n">
        <v>1070</v>
      </c>
      <c r="B156" s="0" t="n">
        <v>851</v>
      </c>
      <c r="C156" s="0" t="s">
        <v>2</v>
      </c>
      <c r="D156" s="0" t="s">
        <v>173</v>
      </c>
      <c r="E156" s="0" t="s">
        <v>316</v>
      </c>
      <c r="F156" s="0" t="s">
        <v>109</v>
      </c>
      <c r="G156" s="0" t="s">
        <v>188</v>
      </c>
      <c r="H156" s="0" t="s">
        <v>107</v>
      </c>
      <c r="I156" s="0" t="s">
        <v>185</v>
      </c>
      <c r="J156" s="0" t="s">
        <v>158</v>
      </c>
      <c r="K156" s="0" t="n">
        <v>36896</v>
      </c>
      <c r="L156" s="0" t="n">
        <v>38722</v>
      </c>
      <c r="M156" s="0" t="s">
        <v>155</v>
      </c>
      <c r="N156" s="0" t="n">
        <v>-50000000</v>
      </c>
      <c r="O156" s="0" t="n">
        <v>0</v>
      </c>
      <c r="P156" s="0" t="n">
        <v>0</v>
      </c>
      <c r="Q156" s="0" t="n">
        <v>0</v>
      </c>
      <c r="R156" s="0" t="n">
        <v>0</v>
      </c>
      <c r="S156" s="0" t="n">
        <v>0</v>
      </c>
      <c r="T156" s="0" t="n">
        <v>0</v>
      </c>
      <c r="U156" s="0" t="n">
        <v>0</v>
      </c>
      <c r="V156" s="0" t="n">
        <v>0</v>
      </c>
      <c r="W156" s="0" t="n">
        <v>0</v>
      </c>
      <c r="X156" s="0" t="n">
        <v>0</v>
      </c>
      <c r="Y156" s="0" t="n">
        <v>0</v>
      </c>
      <c r="Z156" s="0" t="n">
        <v>0</v>
      </c>
      <c r="AA156" s="0" t="n">
        <v>0</v>
      </c>
      <c r="AB156" s="0" t="n">
        <v>0</v>
      </c>
      <c r="AC156" s="0" t="n">
        <v>0</v>
      </c>
      <c r="AD156" s="0" t="n">
        <v>0</v>
      </c>
      <c r="AG156" s="0" t="n">
        <v>0</v>
      </c>
      <c r="AH156" s="0" t="n">
        <v>0</v>
      </c>
      <c r="AI156" s="0" t="n">
        <v>0</v>
      </c>
      <c r="AJ156" s="0" t="n">
        <v>0</v>
      </c>
      <c r="AK156" s="0" t="n">
        <v>0</v>
      </c>
      <c r="AL156" s="0" t="n">
        <v>0</v>
      </c>
      <c r="AM156" s="0" t="s">
        <v>461</v>
      </c>
      <c r="AN156" s="0" t="s">
        <v>469</v>
      </c>
      <c r="AO156" s="0" t="s">
        <v>469</v>
      </c>
      <c r="AP156" s="0" t="s">
        <v>469</v>
      </c>
    </row>
    <row r="157" customFormat="false" ht="12.75" hidden="false" customHeight="false" outlineLevel="0" collapsed="false">
      <c r="A157" s="0" t="n">
        <v>1070</v>
      </c>
      <c r="B157" s="0" t="n">
        <v>855</v>
      </c>
      <c r="C157" s="0" t="s">
        <v>2</v>
      </c>
      <c r="D157" s="0" t="s">
        <v>178</v>
      </c>
      <c r="E157" s="0" t="s">
        <v>316</v>
      </c>
      <c r="F157" s="0" t="s">
        <v>109</v>
      </c>
      <c r="G157" s="0" t="s">
        <v>188</v>
      </c>
      <c r="H157" s="0" t="s">
        <v>107</v>
      </c>
      <c r="I157" s="0" t="s">
        <v>179</v>
      </c>
      <c r="J157" s="0" t="s">
        <v>158</v>
      </c>
      <c r="K157" s="0" t="n">
        <v>36896</v>
      </c>
      <c r="L157" s="0" t="n">
        <v>38722</v>
      </c>
      <c r="M157" s="0" t="s">
        <v>155</v>
      </c>
      <c r="N157" s="0" t="n">
        <v>-50000000</v>
      </c>
      <c r="O157" s="0" t="n">
        <v>0</v>
      </c>
      <c r="P157" s="0" t="n">
        <v>0</v>
      </c>
      <c r="Q157" s="0" t="n">
        <v>0</v>
      </c>
      <c r="R157" s="0" t="n">
        <v>0</v>
      </c>
      <c r="S157" s="0" t="n">
        <v>0</v>
      </c>
      <c r="T157" s="0" t="n">
        <v>0</v>
      </c>
      <c r="U157" s="0" t="n">
        <v>0</v>
      </c>
      <c r="V157" s="0" t="n">
        <v>0</v>
      </c>
      <c r="W157" s="0" t="n">
        <v>0</v>
      </c>
      <c r="X157" s="0" t="n">
        <v>0</v>
      </c>
      <c r="Y157" s="0" t="n">
        <v>0</v>
      </c>
      <c r="Z157" s="0" t="n">
        <v>0</v>
      </c>
      <c r="AA157" s="0" t="n">
        <v>0</v>
      </c>
      <c r="AB157" s="0" t="n">
        <v>0</v>
      </c>
      <c r="AC157" s="0" t="n">
        <v>0</v>
      </c>
      <c r="AD157" s="0" t="n">
        <v>0</v>
      </c>
      <c r="AG157" s="0" t="n">
        <v>0</v>
      </c>
      <c r="AH157" s="0" t="n">
        <v>0</v>
      </c>
      <c r="AI157" s="0" t="n">
        <v>0</v>
      </c>
      <c r="AJ157" s="0" t="n">
        <v>0</v>
      </c>
      <c r="AK157" s="0" t="n">
        <v>0</v>
      </c>
      <c r="AL157" s="0" t="n">
        <v>0</v>
      </c>
      <c r="AM157" s="0" t="s">
        <v>461</v>
      </c>
      <c r="AN157" s="0" t="s">
        <v>469</v>
      </c>
      <c r="AO157" s="0" t="s">
        <v>469</v>
      </c>
      <c r="AP157" s="0" t="s">
        <v>469</v>
      </c>
    </row>
    <row r="158" customFormat="false" ht="12.75" hidden="false" customHeight="false" outlineLevel="0" collapsed="false">
      <c r="A158" s="0" t="n">
        <v>1071</v>
      </c>
      <c r="B158" s="0" t="n">
        <v>854</v>
      </c>
      <c r="C158" s="0" t="s">
        <v>2</v>
      </c>
      <c r="D158" s="0" t="s">
        <v>176</v>
      </c>
      <c r="E158" s="0" t="s">
        <v>316</v>
      </c>
      <c r="F158" s="0" t="s">
        <v>109</v>
      </c>
      <c r="G158" s="0" t="s">
        <v>188</v>
      </c>
      <c r="H158" s="0" t="s">
        <v>107</v>
      </c>
      <c r="I158" s="0" t="s">
        <v>177</v>
      </c>
      <c r="J158" s="0" t="s">
        <v>158</v>
      </c>
      <c r="K158" s="0" t="n">
        <v>36896</v>
      </c>
      <c r="L158" s="0" t="n">
        <v>38722</v>
      </c>
      <c r="M158" s="0" t="s">
        <v>155</v>
      </c>
      <c r="N158" s="0" t="n">
        <v>50000000</v>
      </c>
      <c r="O158" s="0" t="n">
        <v>0</v>
      </c>
      <c r="P158" s="0" t="n">
        <v>0</v>
      </c>
      <c r="Q158" s="0" t="n">
        <v>0</v>
      </c>
      <c r="R158" s="0" t="n">
        <v>0</v>
      </c>
      <c r="S158" s="0" t="n">
        <v>0</v>
      </c>
      <c r="T158" s="0" t="n">
        <v>0</v>
      </c>
      <c r="U158" s="0" t="n">
        <v>0</v>
      </c>
      <c r="V158" s="0" t="n">
        <v>0</v>
      </c>
      <c r="W158" s="0" t="n">
        <v>0</v>
      </c>
      <c r="X158" s="0" t="n">
        <v>0</v>
      </c>
      <c r="Y158" s="0" t="n">
        <v>0</v>
      </c>
      <c r="Z158" s="0" t="n">
        <v>0</v>
      </c>
      <c r="AA158" s="0" t="n">
        <v>0</v>
      </c>
      <c r="AB158" s="0" t="n">
        <v>0</v>
      </c>
      <c r="AC158" s="0" t="n">
        <v>0</v>
      </c>
      <c r="AD158" s="0" t="n">
        <v>0</v>
      </c>
      <c r="AG158" s="0" t="n">
        <v>0</v>
      </c>
      <c r="AH158" s="0" t="n">
        <v>0</v>
      </c>
      <c r="AI158" s="0" t="n">
        <v>0</v>
      </c>
      <c r="AJ158" s="0" t="n">
        <v>0</v>
      </c>
      <c r="AK158" s="0" t="n">
        <v>0</v>
      </c>
      <c r="AL158" s="0" t="n">
        <v>0</v>
      </c>
      <c r="AM158" s="0" t="s">
        <v>461</v>
      </c>
      <c r="AN158" s="0" t="s">
        <v>469</v>
      </c>
      <c r="AO158" s="0" t="s">
        <v>469</v>
      </c>
      <c r="AP158" s="0" t="s">
        <v>469</v>
      </c>
    </row>
    <row r="159" customFormat="false" ht="12.75" hidden="false" customHeight="false" outlineLevel="0" collapsed="false">
      <c r="A159" s="0" t="n">
        <v>1073</v>
      </c>
      <c r="B159" s="0" t="n">
        <v>431</v>
      </c>
      <c r="C159" s="0" t="s">
        <v>2</v>
      </c>
      <c r="D159" s="0" t="s">
        <v>104</v>
      </c>
      <c r="E159" s="0" t="s">
        <v>278</v>
      </c>
      <c r="F159" s="0" t="s">
        <v>194</v>
      </c>
      <c r="G159" s="0" t="s">
        <v>167</v>
      </c>
      <c r="H159" s="0" t="s">
        <v>168</v>
      </c>
      <c r="I159" s="0" t="s">
        <v>200</v>
      </c>
      <c r="J159" s="0" t="s">
        <v>154</v>
      </c>
      <c r="K159" s="0" t="n">
        <v>36878</v>
      </c>
      <c r="L159" s="0" t="n">
        <v>38135</v>
      </c>
      <c r="M159" s="0" t="s">
        <v>155</v>
      </c>
      <c r="N159" s="0" t="n">
        <v>-5000000</v>
      </c>
      <c r="O159" s="0" t="n">
        <v>1306.653446</v>
      </c>
      <c r="P159" s="0" t="n">
        <v>2</v>
      </c>
      <c r="Q159" s="0" t="n">
        <v>1303.60814</v>
      </c>
      <c r="R159" s="0" t="n">
        <v>1303.623279</v>
      </c>
      <c r="S159" s="0" t="n">
        <v>0.0151389999998628</v>
      </c>
      <c r="T159" s="0" t="n">
        <v>19.7814265188147</v>
      </c>
      <c r="U159" s="0" t="n">
        <v>-897.22251</v>
      </c>
      <c r="V159" s="0" t="n">
        <v>0</v>
      </c>
      <c r="W159" s="0" t="n">
        <v>-877.441083481185</v>
      </c>
      <c r="X159" s="0" t="n">
        <v>641944.444444</v>
      </c>
      <c r="Y159" s="0" t="n">
        <v>641666.666667</v>
      </c>
      <c r="Z159" s="0" t="n">
        <v>-277.777776999981</v>
      </c>
      <c r="AA159" s="0" t="n">
        <v>599.663306481204</v>
      </c>
      <c r="AB159" s="0" t="n">
        <v>641944.444444</v>
      </c>
      <c r="AC159" s="0" t="n">
        <v>641666.666667</v>
      </c>
      <c r="AD159" s="0" t="n">
        <v>-277.777776999981</v>
      </c>
      <c r="AF159" s="0" t="n">
        <v>36540.56361739</v>
      </c>
      <c r="AG159" s="0" t="n">
        <v>-20000</v>
      </c>
      <c r="AH159" s="0" t="n">
        <v>621666.666667</v>
      </c>
      <c r="AI159" s="0" t="n">
        <v>275364.220934</v>
      </c>
      <c r="AJ159" s="0" t="n">
        <v>275364.220934</v>
      </c>
      <c r="AK159" s="0" t="n">
        <v>0</v>
      </c>
      <c r="AL159" s="0" t="n">
        <v>-277.777776999981</v>
      </c>
      <c r="AM159" s="0" t="s">
        <v>474</v>
      </c>
      <c r="AN159" s="0" t="s">
        <v>469</v>
      </c>
      <c r="AO159" s="0" t="n">
        <v>16</v>
      </c>
      <c r="AP159" s="0" t="n">
        <v>16</v>
      </c>
    </row>
    <row r="160" customFormat="false" ht="12.75" hidden="false" customHeight="false" outlineLevel="0" collapsed="false">
      <c r="A160" s="0" t="n">
        <v>1074</v>
      </c>
      <c r="B160" s="0" t="n">
        <v>530</v>
      </c>
      <c r="C160" s="0" t="s">
        <v>2</v>
      </c>
      <c r="D160" s="0" t="s">
        <v>104</v>
      </c>
      <c r="E160" s="0" t="s">
        <v>149</v>
      </c>
      <c r="F160" s="0" t="s">
        <v>150</v>
      </c>
      <c r="G160" s="0" t="s">
        <v>151</v>
      </c>
      <c r="H160" s="0" t="s">
        <v>152</v>
      </c>
      <c r="I160" s="0" t="s">
        <v>156</v>
      </c>
      <c r="J160" s="0" t="s">
        <v>154</v>
      </c>
      <c r="K160" s="0" t="n">
        <v>36896</v>
      </c>
      <c r="L160" s="0" t="n">
        <v>38722</v>
      </c>
      <c r="M160" s="0" t="s">
        <v>155</v>
      </c>
      <c r="N160" s="0" t="n">
        <v>-10000000</v>
      </c>
      <c r="O160" s="0" t="n">
        <v>4218.983559</v>
      </c>
      <c r="P160" s="0" t="n">
        <v>1.75</v>
      </c>
      <c r="Q160" s="0" t="n">
        <v>166.085784</v>
      </c>
      <c r="R160" s="0" t="n">
        <v>150.692366</v>
      </c>
      <c r="S160" s="0" t="n">
        <v>-15.393418</v>
      </c>
      <c r="T160" s="0" t="n">
        <v>-64944.5774588147</v>
      </c>
      <c r="U160" s="0" t="n">
        <v>-603.811171</v>
      </c>
      <c r="V160" s="0" t="n">
        <v>0</v>
      </c>
      <c r="W160" s="0" t="n">
        <v>-65548.3886298147</v>
      </c>
      <c r="X160" s="0" t="n">
        <v>-77822.817978</v>
      </c>
      <c r="Y160" s="0" t="n">
        <v>-140539.47255</v>
      </c>
      <c r="Z160" s="0" t="n">
        <v>-62716.654572</v>
      </c>
      <c r="AA160" s="0" t="n">
        <v>2831.73405781465</v>
      </c>
      <c r="AB160" s="0" t="n">
        <v>-77822.817978</v>
      </c>
      <c r="AC160" s="0" t="n">
        <v>-140539.47255</v>
      </c>
      <c r="AD160" s="0" t="n">
        <v>-62716.654572</v>
      </c>
      <c r="AF160" s="0" t="n">
        <v>52745.732454618</v>
      </c>
      <c r="AG160" s="0" t="n">
        <v>0</v>
      </c>
      <c r="AH160" s="0" t="n">
        <v>-140539.47255</v>
      </c>
      <c r="AI160" s="0" t="n">
        <v>-141131.740695</v>
      </c>
      <c r="AJ160" s="0" t="n">
        <v>-141131.740695</v>
      </c>
      <c r="AK160" s="0" t="n">
        <v>0</v>
      </c>
      <c r="AL160" s="0" t="n">
        <v>-62716.654572</v>
      </c>
      <c r="AM160" s="0" t="s">
        <v>461</v>
      </c>
      <c r="AN160" s="0" t="s">
        <v>469</v>
      </c>
      <c r="AO160" s="0" t="n">
        <v>10</v>
      </c>
      <c r="AP160" s="0" t="n">
        <v>10</v>
      </c>
    </row>
    <row r="161" customFormat="false" ht="12.75" hidden="false" customHeight="false" outlineLevel="0" collapsed="false">
      <c r="A161" s="0" t="n">
        <v>1075</v>
      </c>
      <c r="B161" s="0" t="n">
        <v>432</v>
      </c>
      <c r="C161" s="0" t="s">
        <v>2</v>
      </c>
      <c r="D161" s="0" t="s">
        <v>104</v>
      </c>
      <c r="E161" s="0" t="s">
        <v>252</v>
      </c>
      <c r="F161" s="0" t="s">
        <v>172</v>
      </c>
      <c r="G161" s="0" t="s">
        <v>151</v>
      </c>
      <c r="H161" s="0" t="s">
        <v>110</v>
      </c>
      <c r="I161" s="0" t="s">
        <v>180</v>
      </c>
      <c r="J161" s="0" t="s">
        <v>154</v>
      </c>
      <c r="K161" s="0" t="n">
        <v>36879</v>
      </c>
      <c r="L161" s="0" t="n">
        <v>36966</v>
      </c>
      <c r="M161" s="0" t="s">
        <v>155</v>
      </c>
      <c r="N161" s="0" t="n">
        <v>0</v>
      </c>
      <c r="O161" s="0" t="n">
        <v>0</v>
      </c>
      <c r="P161" s="0" t="n">
        <v>4.3</v>
      </c>
      <c r="Q161" s="0" t="n">
        <v>0</v>
      </c>
      <c r="R161" s="0" t="n">
        <v>0</v>
      </c>
      <c r="S161" s="0" t="n">
        <v>0</v>
      </c>
      <c r="T161" s="0" t="n">
        <v>0</v>
      </c>
      <c r="U161" s="0" t="n">
        <v>0</v>
      </c>
      <c r="V161" s="0" t="n">
        <v>0</v>
      </c>
      <c r="W161" s="0" t="n">
        <v>0</v>
      </c>
      <c r="X161" s="0" t="n">
        <v>0</v>
      </c>
      <c r="Y161" s="0" t="n">
        <v>0</v>
      </c>
      <c r="Z161" s="0" t="n">
        <v>0</v>
      </c>
      <c r="AA161" s="0" t="n">
        <v>0</v>
      </c>
      <c r="AB161" s="0" t="n">
        <v>0</v>
      </c>
      <c r="AC161" s="0" t="n">
        <v>0</v>
      </c>
      <c r="AD161" s="0" t="n">
        <v>0</v>
      </c>
      <c r="AF161" s="0" t="n">
        <v>0</v>
      </c>
      <c r="AG161" s="0" t="n">
        <v>220022.653333</v>
      </c>
      <c r="AH161" s="0" t="n">
        <v>220022.653333</v>
      </c>
      <c r="AI161" s="0" t="n">
        <v>164667.752346</v>
      </c>
      <c r="AJ161" s="0" t="n">
        <v>164667.752346</v>
      </c>
      <c r="AK161" s="0" t="n">
        <v>0</v>
      </c>
      <c r="AL161" s="0" t="n">
        <v>0</v>
      </c>
      <c r="AM161" s="0" t="s">
        <v>471</v>
      </c>
      <c r="AN161" s="0" t="s">
        <v>469</v>
      </c>
      <c r="AO161" s="0" t="n">
        <v>9</v>
      </c>
      <c r="AP161" s="0" t="n">
        <v>9</v>
      </c>
    </row>
    <row r="162" customFormat="false" ht="12.75" hidden="false" customHeight="false" outlineLevel="0" collapsed="false">
      <c r="A162" s="0" t="n">
        <v>1276</v>
      </c>
      <c r="B162" s="0" t="n">
        <v>437</v>
      </c>
      <c r="C162" s="0" t="s">
        <v>2</v>
      </c>
      <c r="D162" s="0" t="s">
        <v>104</v>
      </c>
      <c r="E162" s="0" t="s">
        <v>159</v>
      </c>
      <c r="F162" s="0" t="s">
        <v>116</v>
      </c>
      <c r="G162" s="0" t="s">
        <v>160</v>
      </c>
      <c r="H162" s="0" t="s">
        <v>161</v>
      </c>
      <c r="I162" s="0" t="s">
        <v>156</v>
      </c>
      <c r="J162" s="0" t="s">
        <v>105</v>
      </c>
      <c r="K162" s="0" t="n">
        <v>36896</v>
      </c>
      <c r="L162" s="0" t="n">
        <v>38722</v>
      </c>
      <c r="M162" s="0" t="s">
        <v>155</v>
      </c>
      <c r="N162" s="0" t="n">
        <v>-10000000</v>
      </c>
      <c r="O162" s="0" t="n">
        <v>4032.309875</v>
      </c>
      <c r="P162" s="0" t="n">
        <v>0.46</v>
      </c>
      <c r="Q162" s="0" t="n">
        <v>102.536391</v>
      </c>
      <c r="R162" s="0" t="n">
        <v>102.573634</v>
      </c>
      <c r="S162" s="0" t="n">
        <v>0.0372430000000037</v>
      </c>
      <c r="T162" s="0" t="n">
        <v>150.17531667464</v>
      </c>
      <c r="U162" s="0" t="n">
        <v>-308.254936</v>
      </c>
      <c r="V162" s="0" t="n">
        <v>0</v>
      </c>
      <c r="W162" s="0" t="n">
        <v>-158.07961932536</v>
      </c>
      <c r="X162" s="0" t="n">
        <v>219712.505675</v>
      </c>
      <c r="Y162" s="0" t="n">
        <v>219833.134572</v>
      </c>
      <c r="Z162" s="0" t="n">
        <v>120.628897000017</v>
      </c>
      <c r="AA162" s="0" t="n">
        <v>278.708516325377</v>
      </c>
      <c r="AB162" s="0" t="n">
        <v>219712.505675</v>
      </c>
      <c r="AC162" s="0" t="n">
        <v>219833.134572</v>
      </c>
      <c r="AD162" s="0" t="n">
        <v>120.628897000017</v>
      </c>
      <c r="AF162" s="0" t="n">
        <v>29185.85887525</v>
      </c>
      <c r="AG162" s="0" t="n">
        <v>0</v>
      </c>
      <c r="AH162" s="0" t="n">
        <v>219833.134572</v>
      </c>
      <c r="AI162" s="0" t="n">
        <v>165793.111199</v>
      </c>
      <c r="AJ162" s="0" t="n">
        <v>165793.111199</v>
      </c>
      <c r="AK162" s="0" t="n">
        <v>0</v>
      </c>
      <c r="AL162" s="0" t="n">
        <v>120.628897000017</v>
      </c>
      <c r="AM162" s="0" t="s">
        <v>461</v>
      </c>
      <c r="AN162" s="0" t="n">
        <v>8</v>
      </c>
      <c r="AO162" s="0" t="s">
        <v>469</v>
      </c>
      <c r="AP162" s="0" t="n">
        <v>8</v>
      </c>
    </row>
    <row r="163" customFormat="false" ht="12.75" hidden="false" customHeight="false" outlineLevel="0" collapsed="false">
      <c r="A163" s="0" t="n">
        <v>1277</v>
      </c>
      <c r="B163" s="0" t="n">
        <v>438</v>
      </c>
      <c r="C163" s="0" t="s">
        <v>2</v>
      </c>
      <c r="D163" s="0" t="s">
        <v>104</v>
      </c>
      <c r="E163" s="0" t="s">
        <v>162</v>
      </c>
      <c r="F163" s="0" t="s">
        <v>163</v>
      </c>
      <c r="G163" s="0" t="s">
        <v>164</v>
      </c>
      <c r="H163" s="0" t="s">
        <v>117</v>
      </c>
      <c r="I163" s="0" t="s">
        <v>156</v>
      </c>
      <c r="J163" s="0" t="s">
        <v>105</v>
      </c>
      <c r="K163" s="0" t="n">
        <v>36896</v>
      </c>
      <c r="L163" s="0" t="n">
        <v>38722</v>
      </c>
      <c r="M163" s="0" t="s">
        <v>155</v>
      </c>
      <c r="N163" s="0" t="n">
        <v>-10000000</v>
      </c>
      <c r="O163" s="0" t="n">
        <v>4014.052827</v>
      </c>
      <c r="P163" s="0" t="n">
        <v>0.18</v>
      </c>
      <c r="Q163" s="0" t="n">
        <v>21.251274</v>
      </c>
      <c r="R163" s="0" t="n">
        <v>21.256535</v>
      </c>
      <c r="S163" s="0" t="n">
        <v>0.00526100000000085</v>
      </c>
      <c r="T163" s="0" t="n">
        <v>21.1179319228504</v>
      </c>
      <c r="U163" s="0" t="n">
        <v>-82.287438</v>
      </c>
      <c r="V163" s="0" t="n">
        <v>0</v>
      </c>
      <c r="W163" s="0" t="n">
        <v>-61.1695060771496</v>
      </c>
      <c r="X163" s="0" t="n">
        <v>9368.461346</v>
      </c>
      <c r="Y163" s="0" t="n">
        <v>9346.611993</v>
      </c>
      <c r="Z163" s="0" t="n">
        <v>-21.8493529999996</v>
      </c>
      <c r="AA163" s="0" t="n">
        <v>39.32015307715</v>
      </c>
      <c r="AB163" s="0" t="n">
        <v>9368.461346</v>
      </c>
      <c r="AC163" s="0" t="n">
        <v>9346.611993</v>
      </c>
      <c r="AD163" s="0" t="n">
        <v>-21.8493529999996</v>
      </c>
      <c r="AF163" s="0" t="n">
        <v>11885.610420747</v>
      </c>
      <c r="AG163" s="0" t="n">
        <v>0</v>
      </c>
      <c r="AH163" s="0" t="n">
        <v>9346.611993</v>
      </c>
      <c r="AI163" s="0" t="n">
        <v>-28484.002325</v>
      </c>
      <c r="AJ163" s="0" t="n">
        <v>-28484.002325</v>
      </c>
      <c r="AK163" s="0" t="n">
        <v>0</v>
      </c>
      <c r="AL163" s="0" t="n">
        <v>-21.8493529999996</v>
      </c>
      <c r="AM163" s="0" t="s">
        <v>461</v>
      </c>
      <c r="AN163" s="0" t="n">
        <v>4</v>
      </c>
      <c r="AO163" s="0" t="s">
        <v>469</v>
      </c>
      <c r="AP163" s="0" t="n">
        <v>4</v>
      </c>
    </row>
    <row r="164" customFormat="false" ht="12.75" hidden="false" customHeight="false" outlineLevel="0" collapsed="false">
      <c r="A164" s="0" t="n">
        <v>1278</v>
      </c>
      <c r="B164" s="0" t="n">
        <v>439</v>
      </c>
      <c r="C164" s="0" t="s">
        <v>2</v>
      </c>
      <c r="D164" s="0" t="s">
        <v>104</v>
      </c>
      <c r="E164" s="0" t="s">
        <v>171</v>
      </c>
      <c r="F164" s="0" t="s">
        <v>172</v>
      </c>
      <c r="G164" s="0" t="s">
        <v>151</v>
      </c>
      <c r="H164" s="0" t="s">
        <v>152</v>
      </c>
      <c r="I164" s="0" t="s">
        <v>156</v>
      </c>
      <c r="J164" s="0" t="s">
        <v>170</v>
      </c>
      <c r="K164" s="0" t="n">
        <v>36896</v>
      </c>
      <c r="L164" s="0" t="n">
        <v>38722</v>
      </c>
      <c r="M164" s="0" t="s">
        <v>155</v>
      </c>
      <c r="N164" s="0" t="n">
        <v>-10000000</v>
      </c>
      <c r="O164" s="0" t="n">
        <v>4206.429031</v>
      </c>
      <c r="P164" s="0" t="n">
        <v>2.1</v>
      </c>
      <c r="Q164" s="0" t="n">
        <v>251.29364</v>
      </c>
      <c r="R164" s="0" t="n">
        <v>251.310096</v>
      </c>
      <c r="S164" s="0" t="n">
        <v>0.0164559999999767</v>
      </c>
      <c r="T164" s="0" t="n">
        <v>69.220996134038</v>
      </c>
      <c r="U164" s="0" t="n">
        <v>-786.515958</v>
      </c>
      <c r="V164" s="0" t="n">
        <v>0</v>
      </c>
      <c r="W164" s="0" t="n">
        <v>-717.294961865962</v>
      </c>
      <c r="X164" s="0" t="n">
        <v>109605.385325</v>
      </c>
      <c r="Y164" s="0" t="n">
        <v>109157.397699</v>
      </c>
      <c r="Z164" s="0" t="n">
        <v>-447.987626000002</v>
      </c>
      <c r="AA164" s="0" t="n">
        <v>269.30733586596</v>
      </c>
      <c r="AB164" s="0" t="n">
        <v>109605.385325</v>
      </c>
      <c r="AC164" s="0" t="n">
        <v>109157.397699</v>
      </c>
      <c r="AD164" s="0" t="n">
        <v>-447.987626000002</v>
      </c>
      <c r="AF164" s="0" t="n">
        <v>41517.45453597</v>
      </c>
      <c r="AG164" s="0" t="n">
        <v>0</v>
      </c>
      <c r="AH164" s="0" t="n">
        <v>109157.397699</v>
      </c>
      <c r="AI164" s="0" t="n">
        <v>-14092.561329</v>
      </c>
      <c r="AJ164" s="0" t="n">
        <v>-14092.561329</v>
      </c>
      <c r="AK164" s="0" t="n">
        <v>0</v>
      </c>
      <c r="AL164" s="0" t="n">
        <v>-447.987626000002</v>
      </c>
      <c r="AM164" s="0" t="s">
        <v>461</v>
      </c>
      <c r="AN164" s="0" t="s">
        <v>469</v>
      </c>
      <c r="AO164" s="0" t="n">
        <v>9</v>
      </c>
      <c r="AP164" s="0" t="n">
        <v>9</v>
      </c>
    </row>
    <row r="165" customFormat="false" ht="12.75" hidden="false" customHeight="false" outlineLevel="0" collapsed="false">
      <c r="A165" s="0" t="n">
        <v>1279</v>
      </c>
      <c r="B165" s="0" t="n">
        <v>440</v>
      </c>
      <c r="C165" s="0" t="s">
        <v>2</v>
      </c>
      <c r="D165" s="0" t="s">
        <v>104</v>
      </c>
      <c r="E165" s="0" t="s">
        <v>319</v>
      </c>
      <c r="F165" s="0" t="s">
        <v>116</v>
      </c>
      <c r="G165" s="0" t="s">
        <v>160</v>
      </c>
      <c r="H165" s="0" t="s">
        <v>117</v>
      </c>
      <c r="I165" s="0" t="s">
        <v>156</v>
      </c>
      <c r="J165" s="0" t="s">
        <v>105</v>
      </c>
      <c r="K165" s="0" t="n">
        <v>36896</v>
      </c>
      <c r="L165" s="0" t="n">
        <v>38722</v>
      </c>
      <c r="M165" s="0" t="s">
        <v>155</v>
      </c>
      <c r="N165" s="0" t="n">
        <v>-10000000</v>
      </c>
      <c r="O165" s="0" t="n">
        <v>4072.785172</v>
      </c>
      <c r="P165" s="0" t="n">
        <v>0.56</v>
      </c>
      <c r="Q165" s="0" t="n">
        <v>46.851144</v>
      </c>
      <c r="R165" s="0" t="n">
        <v>46.858555</v>
      </c>
      <c r="S165" s="0" t="n">
        <v>0.00741100000000472</v>
      </c>
      <c r="T165" s="0" t="n">
        <v>30.1834109097112</v>
      </c>
      <c r="U165" s="0" t="n">
        <v>-162.879848</v>
      </c>
      <c r="V165" s="0" t="n">
        <v>0</v>
      </c>
      <c r="W165" s="0" t="n">
        <v>-132.696437090289</v>
      </c>
      <c r="X165" s="0" t="n">
        <v>-51680.182655</v>
      </c>
      <c r="Y165" s="0" t="n">
        <v>-51821.317646</v>
      </c>
      <c r="Z165" s="0" t="n">
        <v>-141.134991000006</v>
      </c>
      <c r="AA165" s="0" t="n">
        <v>-8.43855390971748</v>
      </c>
      <c r="AB165" s="0" t="n">
        <v>-51680.182655</v>
      </c>
      <c r="AC165" s="0" t="n">
        <v>-51821.317646</v>
      </c>
      <c r="AD165" s="0" t="n">
        <v>-141.134991000006</v>
      </c>
      <c r="AF165" s="0" t="n">
        <v>29478.819074936</v>
      </c>
      <c r="AG165" s="0" t="n">
        <v>0</v>
      </c>
      <c r="AH165" s="0" t="n">
        <v>-51821.317646</v>
      </c>
      <c r="AI165" s="0" t="n">
        <v>-58282.626379</v>
      </c>
      <c r="AJ165" s="0" t="n">
        <v>-58282.626379</v>
      </c>
      <c r="AK165" s="0" t="n">
        <v>0</v>
      </c>
      <c r="AL165" s="0" t="n">
        <v>-141.134991000006</v>
      </c>
      <c r="AM165" s="0" t="s">
        <v>461</v>
      </c>
      <c r="AN165" s="0" t="n">
        <v>8</v>
      </c>
      <c r="AO165" s="0" t="s">
        <v>469</v>
      </c>
      <c r="AP165" s="0" t="n">
        <v>8</v>
      </c>
    </row>
    <row r="166" customFormat="false" ht="12.75" hidden="false" customHeight="false" outlineLevel="0" collapsed="false">
      <c r="A166" s="0" t="n">
        <v>1280</v>
      </c>
      <c r="B166" s="0" t="n">
        <v>441</v>
      </c>
      <c r="C166" s="0" t="s">
        <v>2</v>
      </c>
      <c r="D166" s="0" t="s">
        <v>104</v>
      </c>
      <c r="E166" s="0" t="s">
        <v>187</v>
      </c>
      <c r="F166" s="0" t="s">
        <v>116</v>
      </c>
      <c r="G166" s="0" t="s">
        <v>188</v>
      </c>
      <c r="H166" s="0" t="s">
        <v>168</v>
      </c>
      <c r="I166" s="0" t="s">
        <v>156</v>
      </c>
      <c r="J166" s="0" t="s">
        <v>189</v>
      </c>
      <c r="K166" s="0" t="n">
        <v>36896</v>
      </c>
      <c r="L166" s="0" t="n">
        <v>38722</v>
      </c>
      <c r="M166" s="0" t="s">
        <v>155</v>
      </c>
      <c r="N166" s="0" t="n">
        <v>-10000000</v>
      </c>
      <c r="O166" s="0" t="n">
        <v>4036.911594</v>
      </c>
      <c r="P166" s="0" t="n">
        <v>0.45</v>
      </c>
      <c r="Q166" s="0" t="n">
        <v>48.554517</v>
      </c>
      <c r="R166" s="0" t="n">
        <v>48.56162</v>
      </c>
      <c r="S166" s="0" t="n">
        <v>0.00710300000000075</v>
      </c>
      <c r="T166" s="0" t="n">
        <v>28.674183052185</v>
      </c>
      <c r="U166" s="0" t="n">
        <v>-191.214153</v>
      </c>
      <c r="V166" s="0" t="n">
        <v>0</v>
      </c>
      <c r="W166" s="0" t="n">
        <v>-162.539969947815</v>
      </c>
      <c r="X166" s="0" t="n">
        <v>4013.28676</v>
      </c>
      <c r="Y166" s="0" t="n">
        <v>3924.526212</v>
      </c>
      <c r="Z166" s="0" t="n">
        <v>-88.7605479999997</v>
      </c>
      <c r="AA166" s="0" t="n">
        <v>73.7794219478153</v>
      </c>
      <c r="AB166" s="0" t="n">
        <v>4013.28676</v>
      </c>
      <c r="AC166" s="0" t="n">
        <v>3924.526212</v>
      </c>
      <c r="AD166" s="0" t="n">
        <v>-88.7605479999997</v>
      </c>
      <c r="AF166" s="0" t="n">
        <v>29219.166117372</v>
      </c>
      <c r="AG166" s="0" t="n">
        <v>0</v>
      </c>
      <c r="AH166" s="0" t="n">
        <v>3924.526212</v>
      </c>
      <c r="AI166" s="0" t="n">
        <v>-3235.764346</v>
      </c>
      <c r="AJ166" s="0" t="n">
        <v>-3235.764346</v>
      </c>
      <c r="AK166" s="0" t="n">
        <v>0</v>
      </c>
      <c r="AL166" s="0" t="n">
        <v>-88.7605479999997</v>
      </c>
      <c r="AM166" s="0" t="s">
        <v>461</v>
      </c>
      <c r="AN166" s="0" t="n">
        <v>8</v>
      </c>
      <c r="AO166" s="0" t="s">
        <v>469</v>
      </c>
      <c r="AP166" s="0" t="n">
        <v>8</v>
      </c>
    </row>
    <row r="167" customFormat="false" ht="12.75" hidden="false" customHeight="false" outlineLevel="0" collapsed="false">
      <c r="A167" s="0" t="n">
        <v>1281</v>
      </c>
      <c r="B167" s="0" t="n">
        <v>442</v>
      </c>
      <c r="C167" s="0" t="s">
        <v>2</v>
      </c>
      <c r="D167" s="0" t="s">
        <v>104</v>
      </c>
      <c r="E167" s="0" t="s">
        <v>190</v>
      </c>
      <c r="F167" s="0" t="s">
        <v>150</v>
      </c>
      <c r="G167" s="0" t="s">
        <v>191</v>
      </c>
      <c r="H167" s="0" t="s">
        <v>168</v>
      </c>
      <c r="I167" s="0" t="s">
        <v>156</v>
      </c>
      <c r="J167" s="0" t="s">
        <v>170</v>
      </c>
      <c r="K167" s="0" t="n">
        <v>36896</v>
      </c>
      <c r="L167" s="0" t="n">
        <v>38722</v>
      </c>
      <c r="M167" s="0" t="s">
        <v>155</v>
      </c>
      <c r="N167" s="0" t="n">
        <v>-10000000</v>
      </c>
      <c r="O167" s="0" t="n">
        <v>4085.156195</v>
      </c>
      <c r="P167" s="0" t="n">
        <v>1.25</v>
      </c>
      <c r="Q167" s="0" t="n">
        <v>181.067879</v>
      </c>
      <c r="R167" s="0" t="n">
        <v>181.08236</v>
      </c>
      <c r="S167" s="0" t="n">
        <v>0.0144809999999893</v>
      </c>
      <c r="T167" s="0" t="n">
        <v>59.1571468597513</v>
      </c>
      <c r="U167" s="0" t="n">
        <v>-520.485085</v>
      </c>
      <c r="V167" s="0" t="n">
        <v>0</v>
      </c>
      <c r="W167" s="0" t="n">
        <v>-461.327938140249</v>
      </c>
      <c r="X167" s="0" t="n">
        <v>194684.373513</v>
      </c>
      <c r="Y167" s="0" t="n">
        <v>194494.161238</v>
      </c>
      <c r="Z167" s="0" t="n">
        <v>-190.212274999998</v>
      </c>
      <c r="AA167" s="0" t="n">
        <v>271.115663140251</v>
      </c>
      <c r="AB167" s="0" t="n">
        <v>194684.373513</v>
      </c>
      <c r="AC167" s="0" t="n">
        <v>194494.161238</v>
      </c>
      <c r="AD167" s="0" t="n">
        <v>-190.212274999998</v>
      </c>
      <c r="AF167" s="0" t="n">
        <v>51072.62274989</v>
      </c>
      <c r="AG167" s="0" t="n">
        <v>0</v>
      </c>
      <c r="AH167" s="0" t="n">
        <v>194494.161238</v>
      </c>
      <c r="AI167" s="0" t="n">
        <v>184891.333275</v>
      </c>
      <c r="AJ167" s="0" t="n">
        <v>184891.333275</v>
      </c>
      <c r="AK167" s="0" t="n">
        <v>0</v>
      </c>
      <c r="AL167" s="0" t="n">
        <v>-190.212274999998</v>
      </c>
      <c r="AM167" s="0" t="s">
        <v>461</v>
      </c>
      <c r="AN167" s="0" t="s">
        <v>469</v>
      </c>
      <c r="AO167" s="0" t="n">
        <v>10</v>
      </c>
      <c r="AP167" s="0" t="n">
        <v>10</v>
      </c>
    </row>
    <row r="168" customFormat="false" ht="12.75" hidden="false" customHeight="false" outlineLevel="0" collapsed="false">
      <c r="A168" s="0" t="n">
        <v>1282</v>
      </c>
      <c r="B168" s="0" t="n">
        <v>443</v>
      </c>
      <c r="C168" s="0" t="s">
        <v>2</v>
      </c>
      <c r="D168" s="0" t="s">
        <v>104</v>
      </c>
      <c r="E168" s="0" t="s">
        <v>202</v>
      </c>
      <c r="F168" s="0" t="s">
        <v>102</v>
      </c>
      <c r="G168" s="0" t="s">
        <v>160</v>
      </c>
      <c r="H168" s="0" t="s">
        <v>168</v>
      </c>
      <c r="I168" s="0" t="s">
        <v>156</v>
      </c>
      <c r="J168" s="0" t="s">
        <v>203</v>
      </c>
      <c r="K168" s="0" t="n">
        <v>36896</v>
      </c>
      <c r="L168" s="0" t="n">
        <v>38722</v>
      </c>
      <c r="M168" s="0" t="s">
        <v>155</v>
      </c>
      <c r="N168" s="0" t="n">
        <v>-10000000</v>
      </c>
      <c r="O168" s="0" t="n">
        <v>4065.828512</v>
      </c>
      <c r="P168" s="0" t="n">
        <v>0.6</v>
      </c>
      <c r="Q168" s="0" t="n">
        <v>46.274935</v>
      </c>
      <c r="R168" s="0" t="n">
        <v>46.278999</v>
      </c>
      <c r="S168" s="0" t="n">
        <v>0.00406399999999962</v>
      </c>
      <c r="T168" s="0" t="n">
        <v>16.5235270727665</v>
      </c>
      <c r="U168" s="0" t="n">
        <v>-209.978577</v>
      </c>
      <c r="V168" s="0" t="n">
        <v>0</v>
      </c>
      <c r="W168" s="0" t="n">
        <v>-193.455049927234</v>
      </c>
      <c r="X168" s="0" t="n">
        <v>-71954.80884</v>
      </c>
      <c r="Y168" s="0" t="n">
        <v>-72129.442283</v>
      </c>
      <c r="Z168" s="0" t="n">
        <v>-174.633442999999</v>
      </c>
      <c r="AA168" s="0" t="n">
        <v>18.8216069272347</v>
      </c>
      <c r="AB168" s="0" t="n">
        <v>-71954.80884</v>
      </c>
      <c r="AC168" s="0" t="n">
        <v>-72129.442283</v>
      </c>
      <c r="AD168" s="0" t="n">
        <v>-174.633442999999</v>
      </c>
      <c r="AF168" s="0" t="n">
        <v>23409.00765784</v>
      </c>
      <c r="AG168" s="0" t="n">
        <v>0</v>
      </c>
      <c r="AH168" s="0" t="n">
        <v>-72129.442283</v>
      </c>
      <c r="AI168" s="0" t="n">
        <v>-56930.548418</v>
      </c>
      <c r="AJ168" s="0" t="n">
        <v>-56930.548418</v>
      </c>
      <c r="AK168" s="0" t="n">
        <v>0</v>
      </c>
      <c r="AL168" s="0" t="n">
        <v>-174.633442999999</v>
      </c>
      <c r="AM168" s="0" t="s">
        <v>461</v>
      </c>
      <c r="AN168" s="0" t="n">
        <v>6</v>
      </c>
      <c r="AO168" s="0" t="s">
        <v>469</v>
      </c>
      <c r="AP168" s="0" t="n">
        <v>6</v>
      </c>
    </row>
    <row r="169" customFormat="false" ht="12.75" hidden="false" customHeight="false" outlineLevel="0" collapsed="false">
      <c r="A169" s="0" t="n">
        <v>1283</v>
      </c>
      <c r="B169" s="0" t="n">
        <v>444</v>
      </c>
      <c r="C169" s="0" t="s">
        <v>2</v>
      </c>
      <c r="D169" s="0" t="s">
        <v>104</v>
      </c>
      <c r="E169" s="0" t="s">
        <v>204</v>
      </c>
      <c r="F169" s="0" t="s">
        <v>102</v>
      </c>
      <c r="G169" s="0" t="s">
        <v>112</v>
      </c>
      <c r="H169" s="0" t="s">
        <v>110</v>
      </c>
      <c r="I169" s="0" t="s">
        <v>156</v>
      </c>
      <c r="J169" s="0" t="s">
        <v>105</v>
      </c>
      <c r="K169" s="0" t="n">
        <v>36896</v>
      </c>
      <c r="L169" s="0" t="n">
        <v>38722</v>
      </c>
      <c r="M169" s="0" t="s">
        <v>155</v>
      </c>
      <c r="N169" s="0" t="n">
        <v>-10000000</v>
      </c>
      <c r="O169" s="0" t="n">
        <v>4024.853562</v>
      </c>
      <c r="P169" s="0" t="n">
        <v>0.34</v>
      </c>
      <c r="Q169" s="0" t="n">
        <v>40.062364</v>
      </c>
      <c r="R169" s="0" t="n">
        <v>36.62964</v>
      </c>
      <c r="S169" s="0" t="n">
        <v>-3.432724</v>
      </c>
      <c r="T169" s="0" t="n">
        <v>-13816.2114187629</v>
      </c>
      <c r="U169" s="0" t="n">
        <v>-189.523665</v>
      </c>
      <c r="V169" s="0" t="n">
        <v>0</v>
      </c>
      <c r="W169" s="0" t="n">
        <v>-14005.7350837629</v>
      </c>
      <c r="X169" s="0" t="n">
        <v>17284.205159</v>
      </c>
      <c r="Y169" s="0" t="n">
        <v>2771.317555</v>
      </c>
      <c r="Z169" s="0" t="n">
        <v>-14512.887604</v>
      </c>
      <c r="AA169" s="0" t="n">
        <v>-507.15252023711</v>
      </c>
      <c r="AB169" s="0" t="n">
        <v>17284.205159</v>
      </c>
      <c r="AC169" s="0" t="n">
        <v>2771.317555</v>
      </c>
      <c r="AD169" s="0" t="n">
        <v>-14512.887604</v>
      </c>
      <c r="AF169" s="0" t="n">
        <v>23173.094383215</v>
      </c>
      <c r="AG169" s="0" t="n">
        <v>0</v>
      </c>
      <c r="AH169" s="0" t="n">
        <v>2771.317555</v>
      </c>
      <c r="AI169" s="0" t="n">
        <v>-46351.908285</v>
      </c>
      <c r="AJ169" s="0" t="n">
        <v>-46351.908285</v>
      </c>
      <c r="AK169" s="0" t="n">
        <v>0</v>
      </c>
      <c r="AL169" s="0" t="n">
        <v>-14512.887604</v>
      </c>
      <c r="AM169" s="0" t="s">
        <v>461</v>
      </c>
      <c r="AN169" s="0" t="n">
        <v>6</v>
      </c>
      <c r="AO169" s="0" t="s">
        <v>469</v>
      </c>
      <c r="AP169" s="0" t="n">
        <v>6</v>
      </c>
    </row>
    <row r="170" customFormat="false" ht="12.75" hidden="false" customHeight="false" outlineLevel="0" collapsed="false">
      <c r="A170" s="0" t="n">
        <v>1284</v>
      </c>
      <c r="B170" s="0" t="n">
        <v>445</v>
      </c>
      <c r="C170" s="0" t="s">
        <v>2</v>
      </c>
      <c r="D170" s="0" t="s">
        <v>104</v>
      </c>
      <c r="E170" s="0" t="s">
        <v>211</v>
      </c>
      <c r="F170" s="0" t="s">
        <v>163</v>
      </c>
      <c r="G170" s="0" t="s">
        <v>151</v>
      </c>
      <c r="H170" s="0" t="s">
        <v>97</v>
      </c>
      <c r="I170" s="0" t="s">
        <v>156</v>
      </c>
      <c r="J170" s="0" t="s">
        <v>212</v>
      </c>
      <c r="K170" s="0" t="n">
        <v>36896</v>
      </c>
      <c r="L170" s="0" t="n">
        <v>38722</v>
      </c>
      <c r="M170" s="0" t="s">
        <v>155</v>
      </c>
      <c r="N170" s="0" t="n">
        <v>-10000000</v>
      </c>
      <c r="O170" s="0" t="n">
        <v>4028.171826</v>
      </c>
      <c r="P170" s="0" t="n">
        <v>0.25</v>
      </c>
      <c r="Q170" s="0" t="n">
        <v>24.538455</v>
      </c>
      <c r="R170" s="0" t="n">
        <v>24.545114</v>
      </c>
      <c r="S170" s="0" t="n">
        <v>0.00665900000000264</v>
      </c>
      <c r="T170" s="0" t="n">
        <v>26.8235961893446</v>
      </c>
      <c r="U170" s="0" t="n">
        <v>-123.568833</v>
      </c>
      <c r="V170" s="0" t="n">
        <v>0</v>
      </c>
      <c r="W170" s="0" t="n">
        <v>-96.7452368106554</v>
      </c>
      <c r="X170" s="0" t="n">
        <v>-7983.142951</v>
      </c>
      <c r="Y170" s="0" t="n">
        <v>-8025.337778</v>
      </c>
      <c r="Z170" s="0" t="n">
        <v>-42.1948270000003</v>
      </c>
      <c r="AA170" s="0" t="n">
        <v>54.5504098106551</v>
      </c>
      <c r="AB170" s="0" t="n">
        <v>-7983.142951</v>
      </c>
      <c r="AC170" s="0" t="n">
        <v>-8025.337778</v>
      </c>
      <c r="AD170" s="0" t="n">
        <v>-42.1948270000003</v>
      </c>
      <c r="AF170" s="0" t="n">
        <v>11927.416776786</v>
      </c>
      <c r="AG170" s="0" t="n">
        <v>0</v>
      </c>
      <c r="AH170" s="0" t="n">
        <v>-8025.337778</v>
      </c>
      <c r="AI170" s="0" t="n">
        <v>-8838.863764</v>
      </c>
      <c r="AJ170" s="0" t="n">
        <v>-8838.863764</v>
      </c>
      <c r="AK170" s="0" t="n">
        <v>0</v>
      </c>
      <c r="AL170" s="0" t="n">
        <v>-42.1948270000003</v>
      </c>
      <c r="AM170" s="0" t="s">
        <v>461</v>
      </c>
      <c r="AN170" s="0" t="n">
        <v>4</v>
      </c>
      <c r="AO170" s="0" t="s">
        <v>469</v>
      </c>
      <c r="AP170" s="0" t="n">
        <v>4</v>
      </c>
    </row>
    <row r="171" customFormat="false" ht="12.75" hidden="false" customHeight="false" outlineLevel="0" collapsed="false">
      <c r="A171" s="0" t="n">
        <v>1285</v>
      </c>
      <c r="B171" s="0" t="n">
        <v>446</v>
      </c>
      <c r="C171" s="0" t="s">
        <v>2</v>
      </c>
      <c r="D171" s="0" t="s">
        <v>104</v>
      </c>
      <c r="E171" s="0" t="s">
        <v>231</v>
      </c>
      <c r="F171" s="0" t="s">
        <v>172</v>
      </c>
      <c r="G171" s="0" t="s">
        <v>112</v>
      </c>
      <c r="H171" s="0" t="s">
        <v>168</v>
      </c>
      <c r="I171" s="0" t="s">
        <v>156</v>
      </c>
      <c r="J171" s="0" t="s">
        <v>170</v>
      </c>
      <c r="K171" s="0" t="n">
        <v>36896</v>
      </c>
      <c r="L171" s="0" t="n">
        <v>38722</v>
      </c>
      <c r="M171" s="0" t="s">
        <v>155</v>
      </c>
      <c r="N171" s="0" t="n">
        <v>-10000000</v>
      </c>
      <c r="O171" s="0" t="n">
        <v>4127.073041</v>
      </c>
      <c r="P171" s="0" t="n">
        <v>0.9</v>
      </c>
      <c r="Q171" s="0" t="n">
        <v>72.411986</v>
      </c>
      <c r="R171" s="0" t="n">
        <v>72.424462</v>
      </c>
      <c r="S171" s="0" t="n">
        <v>0.0124760000000066</v>
      </c>
      <c r="T171" s="0" t="n">
        <v>51.4893632595432</v>
      </c>
      <c r="U171" s="0" t="n">
        <v>-273.825712</v>
      </c>
      <c r="V171" s="0" t="n">
        <v>0</v>
      </c>
      <c r="W171" s="0" t="n">
        <v>-222.336348740457</v>
      </c>
      <c r="X171" s="0" t="n">
        <v>-94290.821933</v>
      </c>
      <c r="Y171" s="0" t="n">
        <v>-94520.6307</v>
      </c>
      <c r="Z171" s="0" t="n">
        <v>-229.808766999995</v>
      </c>
      <c r="AA171" s="0" t="n">
        <v>-7.47241825953819</v>
      </c>
      <c r="AB171" s="0" t="n">
        <v>-94290.821933</v>
      </c>
      <c r="AC171" s="0" t="n">
        <v>-94520.6307</v>
      </c>
      <c r="AD171" s="0" t="n">
        <v>-229.808766999995</v>
      </c>
      <c r="AF171" s="0" t="n">
        <v>40734.21091467</v>
      </c>
      <c r="AG171" s="0" t="n">
        <v>0</v>
      </c>
      <c r="AH171" s="0" t="n">
        <v>-94520.6307</v>
      </c>
      <c r="AI171" s="0" t="n">
        <v>-372609.36046</v>
      </c>
      <c r="AJ171" s="0" t="n">
        <v>-372609.36046</v>
      </c>
      <c r="AK171" s="0" t="n">
        <v>0</v>
      </c>
      <c r="AL171" s="0" t="n">
        <v>-229.808766999995</v>
      </c>
      <c r="AM171" s="0" t="s">
        <v>461</v>
      </c>
      <c r="AN171" s="0" t="s">
        <v>469</v>
      </c>
      <c r="AO171" s="0" t="n">
        <v>9</v>
      </c>
      <c r="AP171" s="0" t="n">
        <v>9</v>
      </c>
    </row>
    <row r="172" customFormat="false" ht="12.75" hidden="false" customHeight="false" outlineLevel="0" collapsed="false">
      <c r="A172" s="0" t="n">
        <v>1286</v>
      </c>
      <c r="B172" s="0" t="n">
        <v>447</v>
      </c>
      <c r="C172" s="0" t="s">
        <v>2</v>
      </c>
      <c r="D172" s="0" t="s">
        <v>104</v>
      </c>
      <c r="E172" s="0" t="s">
        <v>233</v>
      </c>
      <c r="F172" s="0" t="s">
        <v>184</v>
      </c>
      <c r="G172" s="0" t="s">
        <v>164</v>
      </c>
      <c r="H172" s="0" t="s">
        <v>107</v>
      </c>
      <c r="I172" s="0" t="s">
        <v>156</v>
      </c>
      <c r="J172" s="0" t="s">
        <v>105</v>
      </c>
      <c r="K172" s="0" t="n">
        <v>36896</v>
      </c>
      <c r="L172" s="0" t="n">
        <v>38722</v>
      </c>
      <c r="M172" s="0" t="s">
        <v>155</v>
      </c>
      <c r="N172" s="0" t="n">
        <v>-10000000</v>
      </c>
      <c r="O172" s="0" t="n">
        <v>4007.402575</v>
      </c>
      <c r="P172" s="0" t="n">
        <v>0.12</v>
      </c>
      <c r="Q172" s="0" t="n">
        <v>14.822177</v>
      </c>
      <c r="R172" s="0" t="n">
        <v>14.825138</v>
      </c>
      <c r="S172" s="0" t="n">
        <v>0.00296100000000088</v>
      </c>
      <c r="T172" s="0" t="n">
        <v>11.8659190245785</v>
      </c>
      <c r="U172" s="0" t="n">
        <v>-63.554562</v>
      </c>
      <c r="V172" s="0" t="n">
        <v>0</v>
      </c>
      <c r="W172" s="0" t="n">
        <v>-51.6886429754215</v>
      </c>
      <c r="X172" s="0" t="n">
        <v>9034.149376</v>
      </c>
      <c r="Y172" s="0" t="n">
        <v>9018.522014</v>
      </c>
      <c r="Z172" s="0" t="n">
        <v>-15.6273619999993</v>
      </c>
      <c r="AA172" s="0" t="n">
        <v>36.0612809754222</v>
      </c>
      <c r="AB172" s="0" t="n">
        <v>9034.149376</v>
      </c>
      <c r="AC172" s="0" t="n">
        <v>9018.522014</v>
      </c>
      <c r="AD172" s="0" t="n">
        <v>-15.6273619999993</v>
      </c>
      <c r="AF172" s="0" t="n">
        <v>16480.4430896875</v>
      </c>
      <c r="AG172" s="0" t="n">
        <v>0</v>
      </c>
      <c r="AH172" s="0" t="n">
        <v>9018.522014</v>
      </c>
      <c r="AI172" s="0" t="n">
        <v>-24806.530887</v>
      </c>
      <c r="AJ172" s="0" t="n">
        <v>-24806.530887</v>
      </c>
      <c r="AK172" s="0" t="n">
        <v>0</v>
      </c>
      <c r="AL172" s="0" t="n">
        <v>-15.6273619999993</v>
      </c>
      <c r="AM172" s="0" t="s">
        <v>461</v>
      </c>
      <c r="AN172" s="0" t="n">
        <v>5</v>
      </c>
      <c r="AO172" s="0" t="s">
        <v>469</v>
      </c>
      <c r="AP172" s="0" t="n">
        <v>5</v>
      </c>
    </row>
    <row r="173" customFormat="false" ht="12.75" hidden="false" customHeight="false" outlineLevel="0" collapsed="false">
      <c r="A173" s="0" t="n">
        <v>1287</v>
      </c>
      <c r="B173" s="0" t="n">
        <v>448</v>
      </c>
      <c r="C173" s="0" t="s">
        <v>2</v>
      </c>
      <c r="D173" s="0" t="s">
        <v>104</v>
      </c>
      <c r="E173" s="0" t="s">
        <v>226</v>
      </c>
      <c r="F173" s="0" t="s">
        <v>102</v>
      </c>
      <c r="G173" s="0" t="s">
        <v>160</v>
      </c>
      <c r="H173" s="0" t="s">
        <v>110</v>
      </c>
      <c r="I173" s="0" t="s">
        <v>156</v>
      </c>
      <c r="J173" s="0" t="s">
        <v>212</v>
      </c>
      <c r="K173" s="0" t="n">
        <v>36896</v>
      </c>
      <c r="L173" s="0" t="n">
        <v>38722</v>
      </c>
      <c r="M173" s="0" t="s">
        <v>155</v>
      </c>
      <c r="N173" s="0" t="n">
        <v>-10000000</v>
      </c>
      <c r="O173" s="0" t="n">
        <v>4103.40837</v>
      </c>
      <c r="P173" s="0" t="n">
        <v>0.8</v>
      </c>
      <c r="Q173" s="0" t="n">
        <v>71.604593</v>
      </c>
      <c r="R173" s="0" t="n">
        <v>71.620584</v>
      </c>
      <c r="S173" s="0" t="n">
        <v>0.0159909999999996</v>
      </c>
      <c r="T173" s="0" t="n">
        <v>65.6176032446685</v>
      </c>
      <c r="U173" s="0" t="n">
        <v>-302.723926</v>
      </c>
      <c r="V173" s="0" t="n">
        <v>0</v>
      </c>
      <c r="W173" s="0" t="n">
        <v>-237.106322755331</v>
      </c>
      <c r="X173" s="0" t="n">
        <v>-54083.557585</v>
      </c>
      <c r="Y173" s="0" t="n">
        <v>-54254.425467</v>
      </c>
      <c r="Z173" s="0" t="n">
        <v>-170.867881999999</v>
      </c>
      <c r="AA173" s="0" t="n">
        <v>66.2384407553328</v>
      </c>
      <c r="AB173" s="0" t="n">
        <v>-54083.557585</v>
      </c>
      <c r="AC173" s="0" t="n">
        <v>-54254.425467</v>
      </c>
      <c r="AD173" s="0" t="n">
        <v>-170.867881999999</v>
      </c>
      <c r="AF173" s="0" t="n">
        <v>23625.373690275</v>
      </c>
      <c r="AG173" s="0" t="n">
        <v>0</v>
      </c>
      <c r="AH173" s="0" t="n">
        <v>-54254.425467</v>
      </c>
      <c r="AI173" s="0" t="n">
        <v>-55705.656587</v>
      </c>
      <c r="AJ173" s="0" t="n">
        <v>-55705.656587</v>
      </c>
      <c r="AK173" s="0" t="n">
        <v>0</v>
      </c>
      <c r="AL173" s="0" t="n">
        <v>-170.867881999999</v>
      </c>
      <c r="AM173" s="0" t="s">
        <v>461</v>
      </c>
      <c r="AN173" s="0" t="n">
        <v>6</v>
      </c>
      <c r="AO173" s="0" t="s">
        <v>469</v>
      </c>
      <c r="AP173" s="0" t="n">
        <v>6</v>
      </c>
    </row>
    <row r="174" customFormat="false" ht="12.75" hidden="false" customHeight="false" outlineLevel="0" collapsed="false">
      <c r="A174" s="0" t="n">
        <v>1288</v>
      </c>
      <c r="B174" s="0" t="n">
        <v>449</v>
      </c>
      <c r="C174" s="0" t="s">
        <v>2</v>
      </c>
      <c r="D174" s="0" t="s">
        <v>104</v>
      </c>
      <c r="E174" s="0" t="s">
        <v>114</v>
      </c>
      <c r="F174" s="0" t="s">
        <v>102</v>
      </c>
      <c r="G174" s="0" t="s">
        <v>96</v>
      </c>
      <c r="H174" s="0" t="s">
        <v>110</v>
      </c>
      <c r="I174" s="0" t="s">
        <v>156</v>
      </c>
      <c r="J174" s="0" t="s">
        <v>154</v>
      </c>
      <c r="K174" s="0" t="n">
        <v>36896</v>
      </c>
      <c r="L174" s="0" t="n">
        <v>38722</v>
      </c>
      <c r="M174" s="0" t="s">
        <v>155</v>
      </c>
      <c r="N174" s="0" t="n">
        <v>-10000000</v>
      </c>
      <c r="O174" s="0" t="n">
        <v>4093.941242</v>
      </c>
      <c r="P174" s="0" t="n">
        <v>1.15</v>
      </c>
      <c r="Q174" s="0" t="n">
        <v>154.651586</v>
      </c>
      <c r="R174" s="0" t="n">
        <v>151.75523</v>
      </c>
      <c r="S174" s="0" t="n">
        <v>-2.896356</v>
      </c>
      <c r="T174" s="0" t="n">
        <v>-11857.5112799141</v>
      </c>
      <c r="U174" s="0" t="n">
        <v>-506.015804</v>
      </c>
      <c r="V174" s="0" t="n">
        <v>0</v>
      </c>
      <c r="W174" s="0" t="n">
        <v>-12363.5270839141</v>
      </c>
      <c r="X174" s="0" t="n">
        <v>132569.109481</v>
      </c>
      <c r="Y174" s="0" t="n">
        <v>120735.202986</v>
      </c>
      <c r="Z174" s="0" t="n">
        <v>-11833.906495</v>
      </c>
      <c r="AA174" s="0" t="n">
        <v>529.620588914153</v>
      </c>
      <c r="AB174" s="0" t="n">
        <v>132569.109481</v>
      </c>
      <c r="AC174" s="0" t="n">
        <v>120735.202986</v>
      </c>
      <c r="AD174" s="0" t="n">
        <v>-11833.906495</v>
      </c>
      <c r="AF174" s="0" t="n">
        <v>23570.866700815</v>
      </c>
      <c r="AG174" s="0" t="n">
        <v>0</v>
      </c>
      <c r="AH174" s="0" t="n">
        <v>120735.202986</v>
      </c>
      <c r="AI174" s="0" t="n">
        <v>41543.224617</v>
      </c>
      <c r="AJ174" s="0" t="n">
        <v>41543.224617</v>
      </c>
      <c r="AK174" s="0" t="n">
        <v>0</v>
      </c>
      <c r="AL174" s="0" t="n">
        <v>-11833.906495</v>
      </c>
      <c r="AM174" s="0" t="s">
        <v>461</v>
      </c>
      <c r="AN174" s="0" t="n">
        <v>6</v>
      </c>
      <c r="AO174" s="0" t="s">
        <v>469</v>
      </c>
      <c r="AP174" s="0" t="n">
        <v>6</v>
      </c>
    </row>
    <row r="175" customFormat="false" ht="12.75" hidden="false" customHeight="false" outlineLevel="0" collapsed="false">
      <c r="A175" s="0" t="n">
        <v>1289</v>
      </c>
      <c r="B175" s="0" t="n">
        <v>450</v>
      </c>
      <c r="C175" s="0" t="s">
        <v>2</v>
      </c>
      <c r="D175" s="0" t="s">
        <v>104</v>
      </c>
      <c r="E175" s="0" t="s">
        <v>237</v>
      </c>
      <c r="F175" s="0" t="s">
        <v>116</v>
      </c>
      <c r="G175" s="0" t="s">
        <v>112</v>
      </c>
      <c r="H175" s="0" t="s">
        <v>168</v>
      </c>
      <c r="I175" s="0" t="s">
        <v>156</v>
      </c>
      <c r="J175" s="0" t="s">
        <v>170</v>
      </c>
      <c r="K175" s="0" t="n">
        <v>36896</v>
      </c>
      <c r="L175" s="0" t="n">
        <v>38722</v>
      </c>
      <c r="M175" s="0" t="s">
        <v>155</v>
      </c>
      <c r="N175" s="0" t="n">
        <v>-10000000</v>
      </c>
      <c r="O175" s="0" t="n">
        <v>4038.18851</v>
      </c>
      <c r="P175" s="0" t="n">
        <v>0.52</v>
      </c>
      <c r="Q175" s="0" t="n">
        <v>65.989858</v>
      </c>
      <c r="R175" s="0" t="n">
        <v>65.995333</v>
      </c>
      <c r="S175" s="0" t="n">
        <v>0.00547500000000412</v>
      </c>
      <c r="T175" s="0" t="n">
        <v>22.1090820922666</v>
      </c>
      <c r="U175" s="0" t="n">
        <v>-254.518798</v>
      </c>
      <c r="V175" s="0" t="n">
        <v>0</v>
      </c>
      <c r="W175" s="0" t="n">
        <v>-232.409715907733</v>
      </c>
      <c r="X175" s="0" t="n">
        <v>45694.555749</v>
      </c>
      <c r="Y175" s="0" t="n">
        <v>45598.358182</v>
      </c>
      <c r="Z175" s="0" t="n">
        <v>-96.1975669999956</v>
      </c>
      <c r="AA175" s="0" t="n">
        <v>136.212148907738</v>
      </c>
      <c r="AB175" s="0" t="n">
        <v>45694.555749</v>
      </c>
      <c r="AC175" s="0" t="n">
        <v>45598.358182</v>
      </c>
      <c r="AD175" s="0" t="n">
        <v>-96.1975669999956</v>
      </c>
      <c r="AF175" s="0" t="n">
        <v>29228.40843538</v>
      </c>
      <c r="AG175" s="0" t="n">
        <v>0</v>
      </c>
      <c r="AH175" s="0" t="n">
        <v>45598.358182</v>
      </c>
      <c r="AI175" s="0" t="n">
        <v>-67063.139828</v>
      </c>
      <c r="AJ175" s="0" t="n">
        <v>-67063.139828</v>
      </c>
      <c r="AK175" s="0" t="n">
        <v>0</v>
      </c>
      <c r="AL175" s="0" t="n">
        <v>-96.1975669999956</v>
      </c>
      <c r="AM175" s="0" t="s">
        <v>461</v>
      </c>
      <c r="AN175" s="0" t="n">
        <v>8</v>
      </c>
      <c r="AO175" s="0" t="s">
        <v>469</v>
      </c>
      <c r="AP175" s="0" t="n">
        <v>8</v>
      </c>
    </row>
    <row r="176" customFormat="false" ht="12.75" hidden="false" customHeight="false" outlineLevel="0" collapsed="false">
      <c r="A176" s="0" t="n">
        <v>1290</v>
      </c>
      <c r="B176" s="0" t="n">
        <v>451</v>
      </c>
      <c r="C176" s="0" t="s">
        <v>2</v>
      </c>
      <c r="D176" s="0" t="s">
        <v>104</v>
      </c>
      <c r="E176" s="0" t="s">
        <v>241</v>
      </c>
      <c r="F176" s="0" t="s">
        <v>172</v>
      </c>
      <c r="G176" s="0" t="s">
        <v>112</v>
      </c>
      <c r="H176" s="0" t="s">
        <v>152</v>
      </c>
      <c r="I176" s="0" t="s">
        <v>156</v>
      </c>
      <c r="J176" s="0" t="s">
        <v>212</v>
      </c>
      <c r="K176" s="0" t="n">
        <v>36896</v>
      </c>
      <c r="L176" s="0" t="n">
        <v>38722</v>
      </c>
      <c r="M176" s="0" t="s">
        <v>155</v>
      </c>
      <c r="N176" s="0" t="n">
        <v>-10000000</v>
      </c>
      <c r="O176" s="0" t="n">
        <v>4046.408224</v>
      </c>
      <c r="P176" s="0" t="n">
        <v>0.6</v>
      </c>
      <c r="Q176" s="0" t="n">
        <v>72.153891</v>
      </c>
      <c r="R176" s="0" t="n">
        <v>72.160148</v>
      </c>
      <c r="S176" s="0" t="n">
        <v>0.00625700000000506</v>
      </c>
      <c r="T176" s="0" t="n">
        <v>25.3183762575885</v>
      </c>
      <c r="U176" s="0" t="n">
        <v>-261.114614</v>
      </c>
      <c r="V176" s="0" t="n">
        <v>0</v>
      </c>
      <c r="W176" s="0" t="n">
        <v>-235.796237742412</v>
      </c>
      <c r="X176" s="0" t="n">
        <v>36006.96422</v>
      </c>
      <c r="Y176" s="0" t="n">
        <v>35888.370693</v>
      </c>
      <c r="Z176" s="0" t="n">
        <v>-118.593527000005</v>
      </c>
      <c r="AA176" s="0" t="n">
        <v>117.202710742407</v>
      </c>
      <c r="AB176" s="0" t="n">
        <v>36006.96422</v>
      </c>
      <c r="AC176" s="0" t="n">
        <v>35888.370693</v>
      </c>
      <c r="AD176" s="0" t="n">
        <v>-118.593527000005</v>
      </c>
      <c r="AF176" s="0" t="n">
        <v>39938.04917088</v>
      </c>
      <c r="AG176" s="0" t="n">
        <v>0</v>
      </c>
      <c r="AH176" s="0" t="n">
        <v>35888.370693</v>
      </c>
      <c r="AI176" s="0" t="n">
        <v>37681.251521</v>
      </c>
      <c r="AJ176" s="0" t="n">
        <v>37681.251521</v>
      </c>
      <c r="AK176" s="0" t="n">
        <v>0</v>
      </c>
      <c r="AL176" s="0" t="n">
        <v>-118.593527000005</v>
      </c>
      <c r="AM176" s="0" t="s">
        <v>461</v>
      </c>
      <c r="AN176" s="0" t="s">
        <v>469</v>
      </c>
      <c r="AO176" s="0" t="n">
        <v>9</v>
      </c>
      <c r="AP176" s="0" t="n">
        <v>9</v>
      </c>
    </row>
    <row r="177" customFormat="false" ht="12.75" hidden="false" customHeight="false" outlineLevel="0" collapsed="false">
      <c r="A177" s="0" t="n">
        <v>1291</v>
      </c>
      <c r="B177" s="0" t="n">
        <v>452</v>
      </c>
      <c r="C177" s="0" t="s">
        <v>2</v>
      </c>
      <c r="D177" s="0" t="s">
        <v>104</v>
      </c>
      <c r="E177" s="0" t="s">
        <v>242</v>
      </c>
      <c r="F177" s="0" t="s">
        <v>102</v>
      </c>
      <c r="G177" s="0" t="s">
        <v>160</v>
      </c>
      <c r="H177" s="0" t="s">
        <v>168</v>
      </c>
      <c r="I177" s="0" t="s">
        <v>156</v>
      </c>
      <c r="J177" s="0" t="s">
        <v>203</v>
      </c>
      <c r="K177" s="0" t="n">
        <v>36896</v>
      </c>
      <c r="L177" s="0" t="n">
        <v>38722</v>
      </c>
      <c r="M177" s="0" t="s">
        <v>155</v>
      </c>
      <c r="N177" s="0" t="n">
        <v>-10000000</v>
      </c>
      <c r="O177" s="0" t="n">
        <v>4080.559063</v>
      </c>
      <c r="P177" s="0" t="n">
        <v>0.75</v>
      </c>
      <c r="Q177" s="0" t="n">
        <v>33.515978</v>
      </c>
      <c r="R177" s="0" t="n">
        <v>33.517887</v>
      </c>
      <c r="S177" s="0" t="n">
        <v>0.00190900000000482</v>
      </c>
      <c r="T177" s="0" t="n">
        <v>7.78978725128668</v>
      </c>
      <c r="U177" s="0" t="n">
        <v>-146.646752</v>
      </c>
      <c r="V177" s="0" t="n">
        <v>0</v>
      </c>
      <c r="W177" s="0" t="n">
        <v>-138.856964748713</v>
      </c>
      <c r="X177" s="0" t="n">
        <v>-192571.040978</v>
      </c>
      <c r="Y177" s="0" t="n">
        <v>-192847.288773</v>
      </c>
      <c r="Z177" s="0" t="n">
        <v>-276.247795000003</v>
      </c>
      <c r="AA177" s="0" t="n">
        <v>-137.39083025129</v>
      </c>
      <c r="AB177" s="0" t="n">
        <v>-192571.040978</v>
      </c>
      <c r="AC177" s="0" t="n">
        <v>-192847.288773</v>
      </c>
      <c r="AD177" s="0" t="n">
        <v>-276.247795000003</v>
      </c>
      <c r="AF177" s="0" t="n">
        <v>23493.8188052225</v>
      </c>
      <c r="AG177" s="0" t="n">
        <v>0</v>
      </c>
      <c r="AH177" s="0" t="n">
        <v>-192847.288773</v>
      </c>
      <c r="AI177" s="0" t="n">
        <v>-49266.011949</v>
      </c>
      <c r="AJ177" s="0" t="n">
        <v>-49266.011949</v>
      </c>
      <c r="AK177" s="0" t="n">
        <v>0</v>
      </c>
      <c r="AL177" s="0" t="n">
        <v>-276.247795000003</v>
      </c>
      <c r="AM177" s="0" t="s">
        <v>461</v>
      </c>
      <c r="AN177" s="0" t="n">
        <v>6</v>
      </c>
      <c r="AO177" s="0" t="s">
        <v>469</v>
      </c>
      <c r="AP177" s="0" t="n">
        <v>6</v>
      </c>
    </row>
    <row r="178" customFormat="false" ht="12.75" hidden="false" customHeight="false" outlineLevel="0" collapsed="false">
      <c r="A178" s="0" t="n">
        <v>1292</v>
      </c>
      <c r="B178" s="0" t="n">
        <v>453</v>
      </c>
      <c r="C178" s="0" t="s">
        <v>2</v>
      </c>
      <c r="D178" s="0" t="s">
        <v>104</v>
      </c>
      <c r="E178" s="0" t="s">
        <v>243</v>
      </c>
      <c r="F178" s="0" t="s">
        <v>102</v>
      </c>
      <c r="G178" s="0" t="s">
        <v>191</v>
      </c>
      <c r="H178" s="0" t="s">
        <v>168</v>
      </c>
      <c r="I178" s="0" t="s">
        <v>156</v>
      </c>
      <c r="J178" s="0" t="s">
        <v>203</v>
      </c>
      <c r="K178" s="0" t="n">
        <v>36896</v>
      </c>
      <c r="L178" s="0" t="n">
        <v>38722</v>
      </c>
      <c r="M178" s="0" t="s">
        <v>155</v>
      </c>
      <c r="N178" s="0" t="n">
        <v>-10000000</v>
      </c>
      <c r="O178" s="0" t="n">
        <v>4095.337626</v>
      </c>
      <c r="P178" s="0" t="n">
        <v>0.8</v>
      </c>
      <c r="Q178" s="0" t="n">
        <v>51.182886</v>
      </c>
      <c r="R178" s="0" t="n">
        <v>51.18663</v>
      </c>
      <c r="S178" s="0" t="n">
        <v>0.00374399999999753</v>
      </c>
      <c r="T178" s="0" t="n">
        <v>15.3329440717339</v>
      </c>
      <c r="U178" s="0" t="n">
        <v>-238.771438</v>
      </c>
      <c r="V178" s="0" t="n">
        <v>0</v>
      </c>
      <c r="W178" s="0" t="n">
        <v>-223.438493928266</v>
      </c>
      <c r="X178" s="0" t="n">
        <v>-139722.948113</v>
      </c>
      <c r="Y178" s="0" t="n">
        <v>-139981.979996</v>
      </c>
      <c r="Z178" s="0" t="n">
        <v>-259.031883000018</v>
      </c>
      <c r="AA178" s="0" t="n">
        <v>-35.5933890717517</v>
      </c>
      <c r="AB178" s="0" t="n">
        <v>-139722.948113</v>
      </c>
      <c r="AC178" s="0" t="n">
        <v>-139981.979996</v>
      </c>
      <c r="AD178" s="0" t="n">
        <v>-259.031883000018</v>
      </c>
      <c r="AF178" s="0" t="n">
        <v>23578.906381695</v>
      </c>
      <c r="AG178" s="0" t="n">
        <v>0</v>
      </c>
      <c r="AH178" s="0" t="n">
        <v>-139981.979996</v>
      </c>
      <c r="AI178" s="0" t="n">
        <v>-90813.335436</v>
      </c>
      <c r="AJ178" s="0" t="n">
        <v>-90813.335436</v>
      </c>
      <c r="AK178" s="0" t="n">
        <v>0</v>
      </c>
      <c r="AL178" s="0" t="n">
        <v>-259.031883000018</v>
      </c>
      <c r="AM178" s="0" t="s">
        <v>461</v>
      </c>
      <c r="AN178" s="0" t="n">
        <v>6</v>
      </c>
      <c r="AO178" s="0" t="s">
        <v>469</v>
      </c>
      <c r="AP178" s="0" t="n">
        <v>6</v>
      </c>
    </row>
    <row r="179" customFormat="false" ht="12.75" hidden="false" customHeight="false" outlineLevel="0" collapsed="false">
      <c r="A179" s="0" t="n">
        <v>1293</v>
      </c>
      <c r="B179" s="0" t="n">
        <v>454</v>
      </c>
      <c r="C179" s="0" t="s">
        <v>2</v>
      </c>
      <c r="D179" s="0" t="s">
        <v>104</v>
      </c>
      <c r="E179" s="0" t="s">
        <v>244</v>
      </c>
      <c r="F179" s="0" t="s">
        <v>172</v>
      </c>
      <c r="G179" s="0" t="s">
        <v>160</v>
      </c>
      <c r="H179" s="0" t="s">
        <v>168</v>
      </c>
      <c r="I179" s="0" t="s">
        <v>156</v>
      </c>
      <c r="J179" s="0" t="s">
        <v>203</v>
      </c>
      <c r="K179" s="0" t="n">
        <v>36896</v>
      </c>
      <c r="L179" s="0" t="n">
        <v>38722</v>
      </c>
      <c r="M179" s="0" t="s">
        <v>155</v>
      </c>
      <c r="N179" s="0" t="n">
        <v>-10000000</v>
      </c>
      <c r="O179" s="0" t="n">
        <v>4174.773068</v>
      </c>
      <c r="P179" s="0" t="n">
        <v>2.15</v>
      </c>
      <c r="Q179" s="0" t="n">
        <v>251.636032</v>
      </c>
      <c r="R179" s="0" t="n">
        <v>251.641734</v>
      </c>
      <c r="S179" s="0" t="n">
        <v>0.00570200000001364</v>
      </c>
      <c r="T179" s="0" t="n">
        <v>23.804556033793</v>
      </c>
      <c r="U179" s="0" t="n">
        <v>-748.336051</v>
      </c>
      <c r="V179" s="0" t="n">
        <v>0</v>
      </c>
      <c r="W179" s="0" t="n">
        <v>-724.531494966207</v>
      </c>
      <c r="X179" s="0" t="n">
        <v>91557.89738</v>
      </c>
      <c r="Y179" s="0" t="n">
        <v>91047.649412</v>
      </c>
      <c r="Z179" s="0" t="n">
        <v>-510.247967999996</v>
      </c>
      <c r="AA179" s="0" t="n">
        <v>214.283526966211</v>
      </c>
      <c r="AB179" s="0" t="n">
        <v>91557.89738</v>
      </c>
      <c r="AC179" s="0" t="n">
        <v>91047.649412</v>
      </c>
      <c r="AD179" s="0" t="n">
        <v>-510.247967999996</v>
      </c>
      <c r="AF179" s="0" t="n">
        <v>41205.01018116</v>
      </c>
      <c r="AG179" s="0" t="n">
        <v>0</v>
      </c>
      <c r="AH179" s="0" t="n">
        <v>91047.649412</v>
      </c>
      <c r="AI179" s="0" t="n">
        <v>-12524.428559</v>
      </c>
      <c r="AJ179" s="0" t="n">
        <v>-12524.428559</v>
      </c>
      <c r="AK179" s="0" t="n">
        <v>0</v>
      </c>
      <c r="AL179" s="0" t="n">
        <v>-510.247967999996</v>
      </c>
      <c r="AM179" s="0" t="s">
        <v>461</v>
      </c>
      <c r="AN179" s="0" t="s">
        <v>469</v>
      </c>
      <c r="AO179" s="0" t="n">
        <v>9</v>
      </c>
      <c r="AP179" s="0" t="n">
        <v>9</v>
      </c>
    </row>
    <row r="180" customFormat="false" ht="12.75" hidden="false" customHeight="false" outlineLevel="0" collapsed="false">
      <c r="A180" s="0" t="n">
        <v>1294</v>
      </c>
      <c r="B180" s="0" t="n">
        <v>455</v>
      </c>
      <c r="C180" s="0" t="s">
        <v>2</v>
      </c>
      <c r="D180" s="0" t="s">
        <v>104</v>
      </c>
      <c r="E180" s="0" t="s">
        <v>246</v>
      </c>
      <c r="F180" s="0" t="s">
        <v>172</v>
      </c>
      <c r="G180" s="0" t="s">
        <v>164</v>
      </c>
      <c r="H180" s="0" t="s">
        <v>168</v>
      </c>
      <c r="I180" s="0" t="s">
        <v>156</v>
      </c>
      <c r="J180" s="0" t="s">
        <v>154</v>
      </c>
      <c r="K180" s="0" t="n">
        <v>36896</v>
      </c>
      <c r="L180" s="0" t="n">
        <v>38722</v>
      </c>
      <c r="M180" s="0" t="s">
        <v>155</v>
      </c>
      <c r="N180" s="0" t="n">
        <v>-10000000</v>
      </c>
      <c r="O180" s="0" t="n">
        <v>4171.270825</v>
      </c>
      <c r="P180" s="0" t="n">
        <v>1.68</v>
      </c>
      <c r="Q180" s="0" t="n">
        <v>180.229569</v>
      </c>
      <c r="R180" s="0" t="n">
        <v>180.241352</v>
      </c>
      <c r="S180" s="0" t="n">
        <v>0.0117830000000083</v>
      </c>
      <c r="T180" s="0" t="n">
        <v>49.1500841310097</v>
      </c>
      <c r="U180" s="0" t="n">
        <v>-612.21406</v>
      </c>
      <c r="V180" s="0" t="n">
        <v>0</v>
      </c>
      <c r="W180" s="0" t="n">
        <v>-563.06397586899</v>
      </c>
      <c r="X180" s="0" t="n">
        <v>8206.934052</v>
      </c>
      <c r="Y180" s="0" t="n">
        <v>7808.962488</v>
      </c>
      <c r="Z180" s="0" t="n">
        <v>-397.971564</v>
      </c>
      <c r="AA180" s="0" t="n">
        <v>165.09241186899</v>
      </c>
      <c r="AB180" s="0" t="n">
        <v>8206.934052</v>
      </c>
      <c r="AC180" s="0" t="n">
        <v>7808.962488</v>
      </c>
      <c r="AD180" s="0" t="n">
        <v>-397.971564</v>
      </c>
      <c r="AF180" s="0" t="n">
        <v>41170.44304275</v>
      </c>
      <c r="AG180" s="0" t="n">
        <v>0</v>
      </c>
      <c r="AH180" s="0" t="n">
        <v>7808.962488</v>
      </c>
      <c r="AI180" s="0" t="n">
        <v>445751.454674</v>
      </c>
      <c r="AJ180" s="0" t="n">
        <v>445751.454674</v>
      </c>
      <c r="AK180" s="0" t="n">
        <v>0</v>
      </c>
      <c r="AL180" s="0" t="n">
        <v>-397.971564</v>
      </c>
      <c r="AM180" s="0" t="s">
        <v>461</v>
      </c>
      <c r="AN180" s="0" t="s">
        <v>469</v>
      </c>
      <c r="AO180" s="0" t="n">
        <v>9</v>
      </c>
      <c r="AP180" s="0" t="n">
        <v>9</v>
      </c>
    </row>
    <row r="181" customFormat="false" ht="12.75" hidden="false" customHeight="false" outlineLevel="0" collapsed="false">
      <c r="A181" s="0" t="n">
        <v>1295</v>
      </c>
      <c r="B181" s="0" t="n">
        <v>456</v>
      </c>
      <c r="C181" s="0" t="s">
        <v>2</v>
      </c>
      <c r="D181" s="0" t="s">
        <v>104</v>
      </c>
      <c r="E181" s="0" t="s">
        <v>247</v>
      </c>
      <c r="F181" s="0" t="s">
        <v>172</v>
      </c>
      <c r="G181" s="0" t="s">
        <v>96</v>
      </c>
      <c r="H181" s="0" t="s">
        <v>168</v>
      </c>
      <c r="I181" s="0" t="s">
        <v>156</v>
      </c>
      <c r="J181" s="0" t="s">
        <v>203</v>
      </c>
      <c r="K181" s="0" t="n">
        <v>36896</v>
      </c>
      <c r="L181" s="0" t="n">
        <v>38722</v>
      </c>
      <c r="M181" s="0" t="s">
        <v>155</v>
      </c>
      <c r="N181" s="0" t="n">
        <v>-10000000</v>
      </c>
      <c r="O181" s="0" t="n">
        <v>4072.603469</v>
      </c>
      <c r="P181" s="0" t="n">
        <v>0.78</v>
      </c>
      <c r="Q181" s="0" t="n">
        <v>96.379683</v>
      </c>
      <c r="R181" s="0" t="n">
        <v>96.384441</v>
      </c>
      <c r="S181" s="0" t="n">
        <v>0.00475799999999538</v>
      </c>
      <c r="T181" s="0" t="n">
        <v>19.3774473054832</v>
      </c>
      <c r="U181" s="0" t="n">
        <v>-330.272584</v>
      </c>
      <c r="V181" s="0" t="n">
        <v>0</v>
      </c>
      <c r="W181" s="0" t="n">
        <v>-310.895136694517</v>
      </c>
      <c r="X181" s="0" t="n">
        <v>56694.773747</v>
      </c>
      <c r="Y181" s="0" t="n">
        <v>56530.913232</v>
      </c>
      <c r="Z181" s="0" t="n">
        <v>-163.860515</v>
      </c>
      <c r="AA181" s="0" t="n">
        <v>147.034621694517</v>
      </c>
      <c r="AB181" s="0" t="n">
        <v>56694.773747</v>
      </c>
      <c r="AC181" s="0" t="n">
        <v>56530.913232</v>
      </c>
      <c r="AD181" s="0" t="n">
        <v>-163.860515</v>
      </c>
      <c r="AF181" s="0" t="n">
        <v>40196.59623903</v>
      </c>
      <c r="AG181" s="0" t="n">
        <v>0</v>
      </c>
      <c r="AH181" s="0" t="n">
        <v>56530.913232</v>
      </c>
      <c r="AI181" s="0" t="n">
        <v>-183009.865062</v>
      </c>
      <c r="AJ181" s="0" t="n">
        <v>-183009.865062</v>
      </c>
      <c r="AK181" s="0" t="n">
        <v>0</v>
      </c>
      <c r="AL181" s="0" t="n">
        <v>-163.860515</v>
      </c>
      <c r="AM181" s="0" t="s">
        <v>461</v>
      </c>
      <c r="AN181" s="0" t="s">
        <v>469</v>
      </c>
      <c r="AO181" s="0" t="n">
        <v>9</v>
      </c>
      <c r="AP181" s="0" t="n">
        <v>9</v>
      </c>
    </row>
    <row r="182" customFormat="false" ht="12.75" hidden="false" customHeight="false" outlineLevel="0" collapsed="false">
      <c r="A182" s="0" t="n">
        <v>1296</v>
      </c>
      <c r="B182" s="0" t="n">
        <v>457</v>
      </c>
      <c r="C182" s="0" t="s">
        <v>2</v>
      </c>
      <c r="D182" s="0" t="s">
        <v>104</v>
      </c>
      <c r="E182" s="0" t="s">
        <v>251</v>
      </c>
      <c r="F182" s="0" t="s">
        <v>172</v>
      </c>
      <c r="G182" s="0" t="s">
        <v>198</v>
      </c>
      <c r="H182" s="0" t="s">
        <v>168</v>
      </c>
      <c r="I182" s="0" t="s">
        <v>156</v>
      </c>
      <c r="J182" s="0" t="s">
        <v>203</v>
      </c>
      <c r="K182" s="0" t="n">
        <v>36896</v>
      </c>
      <c r="L182" s="0" t="n">
        <v>38722</v>
      </c>
      <c r="M182" s="0" t="s">
        <v>155</v>
      </c>
      <c r="N182" s="0" t="n">
        <v>-10000000</v>
      </c>
      <c r="O182" s="0" t="n">
        <v>4137.253908</v>
      </c>
      <c r="P182" s="0" t="n">
        <v>1.15</v>
      </c>
      <c r="Q182" s="0" t="n">
        <v>146.458642</v>
      </c>
      <c r="R182" s="0" t="n">
        <v>146.460364</v>
      </c>
      <c r="S182" s="0" t="n">
        <v>0.00172200000000089</v>
      </c>
      <c r="T182" s="0" t="n">
        <v>7.12435122957968</v>
      </c>
      <c r="U182" s="0" t="n">
        <v>-423.650203</v>
      </c>
      <c r="V182" s="0" t="n">
        <v>0</v>
      </c>
      <c r="W182" s="0" t="n">
        <v>-416.52585177042</v>
      </c>
      <c r="X182" s="0" t="n">
        <v>97657.862912</v>
      </c>
      <c r="Y182" s="0" t="n">
        <v>97401.43771</v>
      </c>
      <c r="Z182" s="0" t="n">
        <v>-256.425201999999</v>
      </c>
      <c r="AA182" s="0" t="n">
        <v>160.100649770422</v>
      </c>
      <c r="AB182" s="0" t="n">
        <v>97657.862912</v>
      </c>
      <c r="AC182" s="0" t="n">
        <v>97401.43771</v>
      </c>
      <c r="AD182" s="0" t="n">
        <v>-256.425201999999</v>
      </c>
      <c r="AF182" s="0" t="n">
        <v>40834.69607196</v>
      </c>
      <c r="AG182" s="0" t="n">
        <v>0</v>
      </c>
      <c r="AH182" s="0" t="n">
        <v>97401.43771</v>
      </c>
      <c r="AI182" s="0" t="n">
        <v>9954.734306</v>
      </c>
      <c r="AJ182" s="0" t="n">
        <v>9954.734306</v>
      </c>
      <c r="AK182" s="0" t="n">
        <v>0</v>
      </c>
      <c r="AL182" s="0" t="n">
        <v>-256.425201999999</v>
      </c>
      <c r="AM182" s="0" t="s">
        <v>461</v>
      </c>
      <c r="AN182" s="0" t="s">
        <v>469</v>
      </c>
      <c r="AO182" s="0" t="n">
        <v>9</v>
      </c>
      <c r="AP182" s="0" t="n">
        <v>9</v>
      </c>
    </row>
    <row r="183" customFormat="false" ht="12.75" hidden="false" customHeight="false" outlineLevel="0" collapsed="false">
      <c r="A183" s="0" t="n">
        <v>1297</v>
      </c>
      <c r="B183" s="0" t="n">
        <v>458</v>
      </c>
      <c r="C183" s="0" t="s">
        <v>2</v>
      </c>
      <c r="D183" s="0" t="s">
        <v>104</v>
      </c>
      <c r="E183" s="0" t="s">
        <v>248</v>
      </c>
      <c r="F183" s="0" t="s">
        <v>172</v>
      </c>
      <c r="G183" s="0" t="s">
        <v>160</v>
      </c>
      <c r="H183" s="0" t="s">
        <v>168</v>
      </c>
      <c r="I183" s="0" t="s">
        <v>156</v>
      </c>
      <c r="J183" s="0" t="s">
        <v>154</v>
      </c>
      <c r="K183" s="0" t="n">
        <v>36896</v>
      </c>
      <c r="L183" s="0" t="n">
        <v>38722</v>
      </c>
      <c r="M183" s="0" t="s">
        <v>155</v>
      </c>
      <c r="N183" s="0" t="n">
        <v>-10000000</v>
      </c>
      <c r="O183" s="0" t="n">
        <v>4449.682258</v>
      </c>
      <c r="P183" s="0" t="n">
        <v>4.3</v>
      </c>
      <c r="Q183" s="0" t="n">
        <v>547.350681</v>
      </c>
      <c r="R183" s="0" t="n">
        <v>547.350391</v>
      </c>
      <c r="S183" s="0" t="n">
        <v>-0.000290000000063628</v>
      </c>
      <c r="T183" s="0" t="n">
        <v>-1.29040785510313</v>
      </c>
      <c r="U183" s="0" t="n">
        <v>-1415.131638</v>
      </c>
      <c r="V183" s="0" t="n">
        <v>0</v>
      </c>
      <c r="W183" s="0" t="n">
        <v>-1416.4220458551</v>
      </c>
      <c r="X183" s="0" t="n">
        <v>297783.593925</v>
      </c>
      <c r="Y183" s="0" t="n">
        <v>296779.537774</v>
      </c>
      <c r="Z183" s="0" t="n">
        <v>-1004.05615099997</v>
      </c>
      <c r="AA183" s="0" t="n">
        <v>412.365894855135</v>
      </c>
      <c r="AB183" s="0" t="n">
        <v>297783.593925</v>
      </c>
      <c r="AC183" s="0" t="n">
        <v>296779.537774</v>
      </c>
      <c r="AD183" s="0" t="n">
        <v>-1004.05615099997</v>
      </c>
      <c r="AF183" s="0" t="n">
        <v>43918.36388646</v>
      </c>
      <c r="AG183" s="0" t="n">
        <v>0</v>
      </c>
      <c r="AH183" s="0" t="n">
        <v>296779.537774</v>
      </c>
      <c r="AI183" s="0" t="n">
        <v>861140.936145</v>
      </c>
      <c r="AJ183" s="0" t="n">
        <v>861140.936145</v>
      </c>
      <c r="AK183" s="0" t="n">
        <v>0</v>
      </c>
      <c r="AL183" s="0" t="n">
        <v>-1004.05615099997</v>
      </c>
      <c r="AM183" s="0" t="s">
        <v>461</v>
      </c>
      <c r="AN183" s="0" t="s">
        <v>469</v>
      </c>
      <c r="AO183" s="0" t="n">
        <v>9</v>
      </c>
      <c r="AP183" s="0" t="n">
        <v>9</v>
      </c>
    </row>
    <row r="184" customFormat="false" ht="12.75" hidden="false" customHeight="false" outlineLevel="0" collapsed="false">
      <c r="A184" s="0" t="n">
        <v>1298</v>
      </c>
      <c r="B184" s="0" t="n">
        <v>459</v>
      </c>
      <c r="C184" s="0" t="s">
        <v>2</v>
      </c>
      <c r="D184" s="0" t="s">
        <v>104</v>
      </c>
      <c r="E184" s="0" t="s">
        <v>252</v>
      </c>
      <c r="F184" s="0" t="s">
        <v>172</v>
      </c>
      <c r="G184" s="0" t="s">
        <v>151</v>
      </c>
      <c r="H184" s="0" t="s">
        <v>110</v>
      </c>
      <c r="I184" s="0" t="s">
        <v>156</v>
      </c>
      <c r="J184" s="0" t="s">
        <v>154</v>
      </c>
      <c r="K184" s="0" t="n">
        <v>36896</v>
      </c>
      <c r="L184" s="0" t="n">
        <v>38722</v>
      </c>
      <c r="M184" s="0" t="s">
        <v>155</v>
      </c>
      <c r="N184" s="0" t="n">
        <v>-10000000</v>
      </c>
      <c r="O184" s="0" t="n">
        <v>4325.553798</v>
      </c>
      <c r="P184" s="0" t="n">
        <v>3.5</v>
      </c>
      <c r="Q184" s="0" t="n">
        <v>342.417099</v>
      </c>
      <c r="R184" s="0" t="n">
        <v>342.430613</v>
      </c>
      <c r="S184" s="0" t="n">
        <v>0.0135139999999865</v>
      </c>
      <c r="T184" s="0" t="n">
        <v>58.4555340261135</v>
      </c>
      <c r="U184" s="0" t="n">
        <v>-1064.636971</v>
      </c>
      <c r="V184" s="0" t="n">
        <v>0</v>
      </c>
      <c r="W184" s="0" t="n">
        <v>-1006.18143697389</v>
      </c>
      <c r="X184" s="0" t="n">
        <v>-113283.421903</v>
      </c>
      <c r="Y184" s="0" t="n">
        <v>-114217.132982</v>
      </c>
      <c r="Z184" s="0" t="n">
        <v>-933.711079000001</v>
      </c>
      <c r="AA184" s="0" t="n">
        <v>72.4703579738857</v>
      </c>
      <c r="AB184" s="0" t="n">
        <v>-113283.421903</v>
      </c>
      <c r="AC184" s="0" t="n">
        <v>-114217.132982</v>
      </c>
      <c r="AD184" s="0" t="n">
        <v>-933.711079000001</v>
      </c>
      <c r="AF184" s="0" t="n">
        <v>42693.21598626</v>
      </c>
      <c r="AG184" s="0" t="n">
        <v>0</v>
      </c>
      <c r="AH184" s="0" t="n">
        <v>-114217.132982</v>
      </c>
      <c r="AI184" s="0" t="n">
        <v>-322598.449202</v>
      </c>
      <c r="AJ184" s="0" t="n">
        <v>-322598.449202</v>
      </c>
      <c r="AK184" s="0" t="n">
        <v>0</v>
      </c>
      <c r="AL184" s="0" t="n">
        <v>-933.711079000001</v>
      </c>
      <c r="AM184" s="0" t="s">
        <v>461</v>
      </c>
      <c r="AN184" s="0" t="s">
        <v>469</v>
      </c>
      <c r="AO184" s="0" t="n">
        <v>9</v>
      </c>
      <c r="AP184" s="0" t="n">
        <v>9</v>
      </c>
    </row>
    <row r="185" customFormat="false" ht="12.75" hidden="false" customHeight="false" outlineLevel="0" collapsed="false">
      <c r="A185" s="0" t="n">
        <v>1299</v>
      </c>
      <c r="B185" s="0" t="n">
        <v>460</v>
      </c>
      <c r="C185" s="0" t="s">
        <v>2</v>
      </c>
      <c r="D185" s="0" t="s">
        <v>104</v>
      </c>
      <c r="E185" s="0" t="s">
        <v>253</v>
      </c>
      <c r="F185" s="0" t="s">
        <v>102</v>
      </c>
      <c r="G185" s="0" t="s">
        <v>191</v>
      </c>
      <c r="H185" s="0" t="s">
        <v>168</v>
      </c>
      <c r="I185" s="0" t="s">
        <v>156</v>
      </c>
      <c r="J185" s="0" t="s">
        <v>189</v>
      </c>
      <c r="K185" s="0" t="n">
        <v>36896</v>
      </c>
      <c r="L185" s="0" t="n">
        <v>38722</v>
      </c>
      <c r="M185" s="0" t="s">
        <v>155</v>
      </c>
      <c r="N185" s="0" t="n">
        <v>-10000000</v>
      </c>
      <c r="O185" s="0" t="n">
        <v>4091.703886</v>
      </c>
      <c r="P185" s="0" t="n">
        <v>0.75</v>
      </c>
      <c r="Q185" s="0" t="n">
        <v>48.558716</v>
      </c>
      <c r="R185" s="0" t="n">
        <v>48.56584</v>
      </c>
      <c r="S185" s="0" t="n">
        <v>0.00712400000000457</v>
      </c>
      <c r="T185" s="0" t="n">
        <v>29.1492984838827</v>
      </c>
      <c r="U185" s="0" t="n">
        <v>-213.983701</v>
      </c>
      <c r="V185" s="0" t="n">
        <v>0</v>
      </c>
      <c r="W185" s="0" t="n">
        <v>-184.834402516117</v>
      </c>
      <c r="X185" s="0" t="n">
        <v>-128623.103231</v>
      </c>
      <c r="Y185" s="0" t="n">
        <v>-128849.542058</v>
      </c>
      <c r="Z185" s="0" t="n">
        <v>-226.438827000005</v>
      </c>
      <c r="AA185" s="0" t="n">
        <v>-41.6044244838881</v>
      </c>
      <c r="AB185" s="0" t="n">
        <v>-128623.103231</v>
      </c>
      <c r="AC185" s="0" t="n">
        <v>-128849.542058</v>
      </c>
      <c r="AD185" s="0" t="n">
        <v>-226.438827000005</v>
      </c>
      <c r="AF185" s="0" t="n">
        <v>23557.985123645</v>
      </c>
      <c r="AG185" s="0" t="n">
        <v>0</v>
      </c>
      <c r="AH185" s="0" t="n">
        <v>-128849.542058</v>
      </c>
      <c r="AI185" s="0" t="n">
        <v>-156612.026203</v>
      </c>
      <c r="AJ185" s="0" t="n">
        <v>-156612.026203</v>
      </c>
      <c r="AK185" s="0" t="n">
        <v>0</v>
      </c>
      <c r="AL185" s="0" t="n">
        <v>-226.438827000005</v>
      </c>
      <c r="AM185" s="0" t="s">
        <v>461</v>
      </c>
      <c r="AN185" s="0" t="n">
        <v>6</v>
      </c>
      <c r="AO185" s="0" t="s">
        <v>469</v>
      </c>
      <c r="AP185" s="0" t="n">
        <v>6</v>
      </c>
    </row>
    <row r="186" customFormat="false" ht="12.75" hidden="false" customHeight="false" outlineLevel="0" collapsed="false">
      <c r="A186" s="0" t="n">
        <v>1300</v>
      </c>
      <c r="B186" s="0" t="n">
        <v>461</v>
      </c>
      <c r="C186" s="0" t="s">
        <v>2</v>
      </c>
      <c r="D186" s="0" t="s">
        <v>104</v>
      </c>
      <c r="E186" s="0" t="s">
        <v>254</v>
      </c>
      <c r="F186" s="0" t="s">
        <v>102</v>
      </c>
      <c r="G186" s="0" t="s">
        <v>164</v>
      </c>
      <c r="H186" s="0" t="s">
        <v>168</v>
      </c>
      <c r="I186" s="0" t="s">
        <v>156</v>
      </c>
      <c r="J186" s="0" t="s">
        <v>189</v>
      </c>
      <c r="K186" s="0" t="n">
        <v>36896</v>
      </c>
      <c r="L186" s="0" t="n">
        <v>38722</v>
      </c>
      <c r="M186" s="0" t="s">
        <v>155</v>
      </c>
      <c r="N186" s="0" t="n">
        <v>-10000000</v>
      </c>
      <c r="O186" s="0" t="n">
        <v>4073.873677</v>
      </c>
      <c r="P186" s="0" t="n">
        <v>0.74</v>
      </c>
      <c r="Q186" s="0" t="n">
        <v>83.00372</v>
      </c>
      <c r="R186" s="0" t="n">
        <v>83.011607</v>
      </c>
      <c r="S186" s="0" t="n">
        <v>0.00788699999999665</v>
      </c>
      <c r="T186" s="0" t="n">
        <v>32.1306416904853</v>
      </c>
      <c r="U186" s="0" t="n">
        <v>-322.535397</v>
      </c>
      <c r="V186" s="0" t="n">
        <v>0</v>
      </c>
      <c r="W186" s="0" t="n">
        <v>-290.404755309515</v>
      </c>
      <c r="X186" s="0" t="n">
        <v>19317.672764</v>
      </c>
      <c r="Y186" s="0" t="n">
        <v>19160.986586</v>
      </c>
      <c r="Z186" s="0" t="n">
        <v>-156.686178</v>
      </c>
      <c r="AA186" s="0" t="n">
        <v>133.718577309515</v>
      </c>
      <c r="AB186" s="0" t="n">
        <v>19317.672764</v>
      </c>
      <c r="AC186" s="0" t="n">
        <v>19160.986586</v>
      </c>
      <c r="AD186" s="0" t="n">
        <v>-156.686178</v>
      </c>
      <c r="AF186" s="0" t="n">
        <v>23455.3276953275</v>
      </c>
      <c r="AG186" s="0" t="n">
        <v>0</v>
      </c>
      <c r="AH186" s="0" t="n">
        <v>19160.986586</v>
      </c>
      <c r="AI186" s="0" t="n">
        <v>914.042893999998</v>
      </c>
      <c r="AJ186" s="0" t="n">
        <v>914.042893999998</v>
      </c>
      <c r="AK186" s="0" t="n">
        <v>0</v>
      </c>
      <c r="AL186" s="0" t="n">
        <v>-156.686178</v>
      </c>
      <c r="AM186" s="0" t="s">
        <v>461</v>
      </c>
      <c r="AN186" s="0" t="n">
        <v>6</v>
      </c>
      <c r="AO186" s="0" t="s">
        <v>469</v>
      </c>
      <c r="AP186" s="0" t="n">
        <v>6</v>
      </c>
    </row>
    <row r="187" customFormat="false" ht="12.75" hidden="false" customHeight="false" outlineLevel="0" collapsed="false">
      <c r="A187" s="0" t="n">
        <v>1301</v>
      </c>
      <c r="B187" s="0" t="n">
        <v>462</v>
      </c>
      <c r="C187" s="0" t="s">
        <v>2</v>
      </c>
      <c r="D187" s="0" t="s">
        <v>104</v>
      </c>
      <c r="E187" s="0" t="s">
        <v>256</v>
      </c>
      <c r="F187" s="0" t="s">
        <v>172</v>
      </c>
      <c r="G187" s="0" t="s">
        <v>191</v>
      </c>
      <c r="H187" s="0" t="s">
        <v>168</v>
      </c>
      <c r="I187" s="0" t="s">
        <v>156</v>
      </c>
      <c r="J187" s="0" t="s">
        <v>154</v>
      </c>
      <c r="K187" s="0" t="n">
        <v>36896</v>
      </c>
      <c r="L187" s="0" t="n">
        <v>38722</v>
      </c>
      <c r="M187" s="0" t="s">
        <v>155</v>
      </c>
      <c r="N187" s="0" t="n">
        <v>-10000000</v>
      </c>
      <c r="O187" s="0" t="n">
        <v>4278.939012</v>
      </c>
      <c r="P187" s="0" t="n">
        <v>4.1</v>
      </c>
      <c r="Q187" s="0" t="n">
        <v>531.063349</v>
      </c>
      <c r="R187" s="0" t="n">
        <v>531.0701</v>
      </c>
      <c r="S187" s="0" t="n">
        <v>0.00675100000000839</v>
      </c>
      <c r="T187" s="0" t="n">
        <v>28.8871172700479</v>
      </c>
      <c r="U187" s="0" t="n">
        <v>-1407.36229</v>
      </c>
      <c r="V187" s="0" t="n">
        <v>0</v>
      </c>
      <c r="W187" s="0" t="n">
        <v>-1378.47517272995</v>
      </c>
      <c r="X187" s="0" t="n">
        <v>337710.548383</v>
      </c>
      <c r="Y187" s="0" t="n">
        <v>336798.740133</v>
      </c>
      <c r="Z187" s="0" t="n">
        <v>-911.808250000002</v>
      </c>
      <c r="AA187" s="0" t="n">
        <v>466.66692272995</v>
      </c>
      <c r="AB187" s="0" t="n">
        <v>337710.548383</v>
      </c>
      <c r="AC187" s="0" t="n">
        <v>336798.740133</v>
      </c>
      <c r="AD187" s="0" t="n">
        <v>-911.808250000002</v>
      </c>
      <c r="AF187" s="0" t="n">
        <v>42233.12804844</v>
      </c>
      <c r="AG187" s="0" t="n">
        <v>0</v>
      </c>
      <c r="AH187" s="0" t="n">
        <v>336798.740133</v>
      </c>
      <c r="AI187" s="0" t="n">
        <v>-181884.074255</v>
      </c>
      <c r="AJ187" s="0" t="n">
        <v>-181884.074255</v>
      </c>
      <c r="AK187" s="0" t="n">
        <v>0</v>
      </c>
      <c r="AL187" s="0" t="n">
        <v>-911.808250000002</v>
      </c>
      <c r="AM187" s="0" t="s">
        <v>461</v>
      </c>
      <c r="AN187" s="0" t="s">
        <v>469</v>
      </c>
      <c r="AO187" s="0" t="n">
        <v>9</v>
      </c>
      <c r="AP187" s="0" t="n">
        <v>9</v>
      </c>
    </row>
    <row r="188" customFormat="false" ht="12.75" hidden="false" customHeight="false" outlineLevel="0" collapsed="false">
      <c r="A188" s="0" t="n">
        <v>1302</v>
      </c>
      <c r="B188" s="0" t="n">
        <v>463</v>
      </c>
      <c r="C188" s="0" t="s">
        <v>2</v>
      </c>
      <c r="D188" s="0" t="s">
        <v>104</v>
      </c>
      <c r="E188" s="0" t="s">
        <v>259</v>
      </c>
      <c r="F188" s="0" t="s">
        <v>150</v>
      </c>
      <c r="G188" s="0" t="s">
        <v>191</v>
      </c>
      <c r="H188" s="0" t="s">
        <v>168</v>
      </c>
      <c r="I188" s="0" t="s">
        <v>156</v>
      </c>
      <c r="J188" s="0" t="s">
        <v>170</v>
      </c>
      <c r="K188" s="0" t="n">
        <v>36896</v>
      </c>
      <c r="L188" s="0" t="n">
        <v>38722</v>
      </c>
      <c r="M188" s="0" t="s">
        <v>155</v>
      </c>
      <c r="N188" s="0" t="n">
        <v>-10000000</v>
      </c>
      <c r="O188" s="0" t="n">
        <v>4088.485445</v>
      </c>
      <c r="P188" s="0" t="n">
        <v>1.4</v>
      </c>
      <c r="Q188" s="0" t="n">
        <v>217.892996</v>
      </c>
      <c r="R188" s="0" t="n">
        <v>217.922339</v>
      </c>
      <c r="S188" s="0" t="n">
        <v>0.029342999999983</v>
      </c>
      <c r="T188" s="0" t="n">
        <v>119.968428412566</v>
      </c>
      <c r="U188" s="0" t="n">
        <v>-587.034232</v>
      </c>
      <c r="V188" s="0" t="n">
        <v>0</v>
      </c>
      <c r="W188" s="0" t="n">
        <v>-467.065803587434</v>
      </c>
      <c r="X188" s="0" t="n">
        <v>275218.481956</v>
      </c>
      <c r="Y188" s="0" t="n">
        <v>275080.354539</v>
      </c>
      <c r="Z188" s="0" t="n">
        <v>-138.127416999952</v>
      </c>
      <c r="AA188" s="0" t="n">
        <v>328.938386587482</v>
      </c>
      <c r="AB188" s="0" t="n">
        <v>275218.481956</v>
      </c>
      <c r="AC188" s="0" t="n">
        <v>275080.354539</v>
      </c>
      <c r="AD188" s="0" t="n">
        <v>-138.127416999952</v>
      </c>
      <c r="AF188" s="0" t="n">
        <v>51114.24503339</v>
      </c>
      <c r="AG188" s="0" t="n">
        <v>0</v>
      </c>
      <c r="AH188" s="0" t="n">
        <v>275080.354539</v>
      </c>
      <c r="AI188" s="0" t="n">
        <v>102693.578254</v>
      </c>
      <c r="AJ188" s="0" t="n">
        <v>102693.578254</v>
      </c>
      <c r="AK188" s="0" t="n">
        <v>0</v>
      </c>
      <c r="AL188" s="0" t="n">
        <v>-138.127416999952</v>
      </c>
      <c r="AM188" s="0" t="s">
        <v>461</v>
      </c>
      <c r="AN188" s="0" t="s">
        <v>469</v>
      </c>
      <c r="AO188" s="0" t="n">
        <v>10</v>
      </c>
      <c r="AP188" s="0" t="n">
        <v>10</v>
      </c>
    </row>
    <row r="189" customFormat="false" ht="12.75" hidden="false" customHeight="false" outlineLevel="0" collapsed="false">
      <c r="A189" s="0" t="n">
        <v>1303</v>
      </c>
      <c r="B189" s="0" t="n">
        <v>464</v>
      </c>
      <c r="C189" s="0" t="s">
        <v>2</v>
      </c>
      <c r="D189" s="0" t="s">
        <v>104</v>
      </c>
      <c r="E189" s="0" t="s">
        <v>94</v>
      </c>
      <c r="F189" s="0" t="s">
        <v>95</v>
      </c>
      <c r="G189" s="0" t="s">
        <v>96</v>
      </c>
      <c r="H189" s="0" t="s">
        <v>97</v>
      </c>
      <c r="I189" s="0" t="s">
        <v>156</v>
      </c>
      <c r="J189" s="0" t="s">
        <v>154</v>
      </c>
      <c r="K189" s="0" t="n">
        <v>36896</v>
      </c>
      <c r="L189" s="0" t="n">
        <v>38722</v>
      </c>
      <c r="M189" s="0" t="s">
        <v>155</v>
      </c>
      <c r="N189" s="0" t="n">
        <v>-10000000</v>
      </c>
      <c r="O189" s="0" t="n">
        <v>4064.784983</v>
      </c>
      <c r="P189" s="0" t="n">
        <v>0.95</v>
      </c>
      <c r="Q189" s="0" t="n">
        <v>156.623898</v>
      </c>
      <c r="R189" s="0" t="n">
        <v>156.667969</v>
      </c>
      <c r="S189" s="0" t="n">
        <v>0.0440710000000024</v>
      </c>
      <c r="T189" s="0" t="n">
        <v>179.139138985803</v>
      </c>
      <c r="U189" s="0" t="n">
        <v>-493.26056</v>
      </c>
      <c r="V189" s="0" t="n">
        <v>0</v>
      </c>
      <c r="W189" s="0" t="n">
        <v>-314.121421014197</v>
      </c>
      <c r="X189" s="0" t="n">
        <v>226073.08505</v>
      </c>
      <c r="Y189" s="0" t="n">
        <v>226092.179149</v>
      </c>
      <c r="Z189" s="0" t="n">
        <v>19.094099000009</v>
      </c>
      <c r="AA189" s="0" t="n">
        <v>333.215520014206</v>
      </c>
      <c r="AB189" s="0" t="n">
        <v>226073.08505</v>
      </c>
      <c r="AC189" s="0" t="n">
        <v>226092.179149</v>
      </c>
      <c r="AD189" s="0" t="n">
        <v>19.094099000009</v>
      </c>
      <c r="AF189" s="0" t="n">
        <v>30089.5708366575</v>
      </c>
      <c r="AG189" s="0" t="n">
        <v>0</v>
      </c>
      <c r="AH189" s="0" t="n">
        <v>226092.179149</v>
      </c>
      <c r="AI189" s="0" t="n">
        <v>182377.471846</v>
      </c>
      <c r="AJ189" s="0" t="n">
        <v>182377.471846</v>
      </c>
      <c r="AK189" s="0" t="n">
        <v>0</v>
      </c>
      <c r="AL189" s="0" t="n">
        <v>19.094099000009</v>
      </c>
      <c r="AM189" s="0" t="s">
        <v>461</v>
      </c>
      <c r="AN189" s="0" t="n">
        <v>7</v>
      </c>
      <c r="AO189" s="0" t="s">
        <v>469</v>
      </c>
      <c r="AP189" s="0" t="n">
        <v>7</v>
      </c>
    </row>
    <row r="190" customFormat="false" ht="12.75" hidden="false" customHeight="false" outlineLevel="0" collapsed="false">
      <c r="A190" s="0" t="n">
        <v>1304</v>
      </c>
      <c r="B190" s="0" t="n">
        <v>465</v>
      </c>
      <c r="C190" s="0" t="s">
        <v>2</v>
      </c>
      <c r="D190" s="0" t="s">
        <v>104</v>
      </c>
      <c r="E190" s="0" t="s">
        <v>262</v>
      </c>
      <c r="F190" s="0" t="s">
        <v>184</v>
      </c>
      <c r="G190" s="0" t="s">
        <v>160</v>
      </c>
      <c r="H190" s="0" t="s">
        <v>110</v>
      </c>
      <c r="I190" s="0" t="s">
        <v>156</v>
      </c>
      <c r="J190" s="0" t="s">
        <v>212</v>
      </c>
      <c r="K190" s="0" t="n">
        <v>36896</v>
      </c>
      <c r="L190" s="0" t="n">
        <v>38722</v>
      </c>
      <c r="M190" s="0" t="s">
        <v>155</v>
      </c>
      <c r="N190" s="0" t="n">
        <v>-10000000</v>
      </c>
      <c r="O190" s="0" t="n">
        <v>4020.767183</v>
      </c>
      <c r="P190" s="0" t="n">
        <v>0.22</v>
      </c>
      <c r="Q190" s="0" t="n">
        <v>29.875925</v>
      </c>
      <c r="R190" s="0" t="n">
        <v>29.884209</v>
      </c>
      <c r="S190" s="0" t="n">
        <v>0.00828399999999974</v>
      </c>
      <c r="T190" s="0" t="n">
        <v>33.3080353439709</v>
      </c>
      <c r="U190" s="0" t="n">
        <v>-128.739487</v>
      </c>
      <c r="V190" s="0" t="n">
        <v>0</v>
      </c>
      <c r="W190" s="0" t="n">
        <v>-95.4314516560291</v>
      </c>
      <c r="X190" s="0" t="n">
        <v>27806.058326</v>
      </c>
      <c r="Y190" s="0" t="n">
        <v>27794.08973</v>
      </c>
      <c r="Z190" s="0" t="n">
        <v>-11.9685959999988</v>
      </c>
      <c r="AA190" s="0" t="n">
        <v>83.4628556560303</v>
      </c>
      <c r="AB190" s="0" t="n">
        <v>27806.058326</v>
      </c>
      <c r="AC190" s="0" t="n">
        <v>27794.08973</v>
      </c>
      <c r="AD190" s="0" t="n">
        <v>-11.9685959999988</v>
      </c>
      <c r="AF190" s="0" t="n">
        <v>16535.4050400875</v>
      </c>
      <c r="AG190" s="0" t="n">
        <v>0</v>
      </c>
      <c r="AH190" s="0" t="n">
        <v>27794.08973</v>
      </c>
      <c r="AI190" s="0" t="n">
        <v>-2983.350365</v>
      </c>
      <c r="AJ190" s="0" t="n">
        <v>-2983.350365</v>
      </c>
      <c r="AK190" s="0" t="n">
        <v>0</v>
      </c>
      <c r="AL190" s="0" t="n">
        <v>-11.9685959999988</v>
      </c>
      <c r="AM190" s="0" t="s">
        <v>461</v>
      </c>
      <c r="AN190" s="0" t="n">
        <v>5</v>
      </c>
      <c r="AO190" s="0" t="s">
        <v>469</v>
      </c>
      <c r="AP190" s="0" t="n">
        <v>5</v>
      </c>
    </row>
    <row r="191" customFormat="false" ht="12.75" hidden="false" customHeight="false" outlineLevel="0" collapsed="false">
      <c r="A191" s="0" t="n">
        <v>1305</v>
      </c>
      <c r="B191" s="0" t="n">
        <v>466</v>
      </c>
      <c r="C191" s="0" t="s">
        <v>2</v>
      </c>
      <c r="D191" s="0" t="s">
        <v>104</v>
      </c>
      <c r="E191" s="0" t="s">
        <v>269</v>
      </c>
      <c r="F191" s="0" t="s">
        <v>184</v>
      </c>
      <c r="G191" s="0" t="s">
        <v>167</v>
      </c>
      <c r="H191" s="0" t="s">
        <v>168</v>
      </c>
      <c r="I191" s="0" t="s">
        <v>156</v>
      </c>
      <c r="J191" s="0" t="s">
        <v>189</v>
      </c>
      <c r="K191" s="0" t="n">
        <v>36896</v>
      </c>
      <c r="L191" s="0" t="n">
        <v>38722</v>
      </c>
      <c r="M191" s="0" t="s">
        <v>155</v>
      </c>
      <c r="N191" s="0" t="n">
        <v>-10000000</v>
      </c>
      <c r="O191" s="0" t="n">
        <v>4066.3011</v>
      </c>
      <c r="P191" s="0" t="n">
        <v>0.6</v>
      </c>
      <c r="Q191" s="0" t="n">
        <v>63.452173</v>
      </c>
      <c r="R191" s="0" t="n">
        <v>63.458775</v>
      </c>
      <c r="S191" s="0" t="n">
        <v>0.00660200000000089</v>
      </c>
      <c r="T191" s="0" t="n">
        <v>26.8457198622036</v>
      </c>
      <c r="U191" s="0" t="n">
        <v>-231.994375</v>
      </c>
      <c r="V191" s="0" t="n">
        <v>0</v>
      </c>
      <c r="W191" s="0" t="n">
        <v>-205.148655137796</v>
      </c>
      <c r="X191" s="0" t="n">
        <v>-163.484815</v>
      </c>
      <c r="Y191" s="0" t="n">
        <v>-296.455483</v>
      </c>
      <c r="Z191" s="0" t="n">
        <v>-132.970668</v>
      </c>
      <c r="AA191" s="0" t="n">
        <v>72.1779871377964</v>
      </c>
      <c r="AB191" s="0" t="n">
        <v>-163.484815</v>
      </c>
      <c r="AC191" s="0" t="n">
        <v>-296.455483</v>
      </c>
      <c r="AD191" s="0" t="n">
        <v>-132.970668</v>
      </c>
      <c r="AF191" s="0" t="n">
        <v>16722.66327375</v>
      </c>
      <c r="AG191" s="0" t="n">
        <v>0</v>
      </c>
      <c r="AH191" s="0" t="n">
        <v>-296.455483</v>
      </c>
      <c r="AI191" s="0" t="n">
        <v>-4562.1331</v>
      </c>
      <c r="AJ191" s="0" t="n">
        <v>-4562.1331</v>
      </c>
      <c r="AK191" s="0" t="n">
        <v>0</v>
      </c>
      <c r="AL191" s="0" t="n">
        <v>-132.970668</v>
      </c>
      <c r="AM191" s="0" t="s">
        <v>461</v>
      </c>
      <c r="AN191" s="0" t="n">
        <v>5</v>
      </c>
      <c r="AO191" s="0" t="s">
        <v>469</v>
      </c>
      <c r="AP191" s="0" t="n">
        <v>5</v>
      </c>
    </row>
    <row r="192" customFormat="false" ht="12.75" hidden="false" customHeight="false" outlineLevel="0" collapsed="false">
      <c r="A192" s="0" t="n">
        <v>1306</v>
      </c>
      <c r="B192" s="0" t="n">
        <v>467</v>
      </c>
      <c r="C192" s="0" t="s">
        <v>2</v>
      </c>
      <c r="D192" s="0" t="s">
        <v>104</v>
      </c>
      <c r="E192" s="0" t="s">
        <v>275</v>
      </c>
      <c r="F192" s="0" t="s">
        <v>116</v>
      </c>
      <c r="G192" s="0" t="s">
        <v>151</v>
      </c>
      <c r="H192" s="0" t="s">
        <v>168</v>
      </c>
      <c r="I192" s="0" t="s">
        <v>156</v>
      </c>
      <c r="J192" s="0" t="s">
        <v>170</v>
      </c>
      <c r="K192" s="0" t="n">
        <v>36896</v>
      </c>
      <c r="L192" s="0" t="n">
        <v>38722</v>
      </c>
      <c r="M192" s="0" t="s">
        <v>155</v>
      </c>
      <c r="N192" s="0" t="n">
        <v>-10000000</v>
      </c>
      <c r="O192" s="0" t="n">
        <v>4169.193558</v>
      </c>
      <c r="P192" s="0" t="n">
        <v>1.2</v>
      </c>
      <c r="Q192" s="0" t="n">
        <v>119.49817</v>
      </c>
      <c r="R192" s="0" t="n">
        <v>119.510954</v>
      </c>
      <c r="S192" s="0" t="n">
        <v>0.0127839999999964</v>
      </c>
      <c r="T192" s="0" t="n">
        <v>53.2989704454568</v>
      </c>
      <c r="U192" s="0" t="n">
        <v>-429.239469</v>
      </c>
      <c r="V192" s="0" t="n">
        <v>0</v>
      </c>
      <c r="W192" s="0" t="n">
        <v>-375.940498554543</v>
      </c>
      <c r="X192" s="0" t="n">
        <v>-31009.957325</v>
      </c>
      <c r="Y192" s="0" t="n">
        <v>-31292.454972</v>
      </c>
      <c r="Z192" s="0" t="n">
        <v>-282.497647</v>
      </c>
      <c r="AA192" s="0" t="n">
        <v>93.442851554543</v>
      </c>
      <c r="AB192" s="0" t="n">
        <v>-31009.957325</v>
      </c>
      <c r="AC192" s="0" t="n">
        <v>-31292.454972</v>
      </c>
      <c r="AD192" s="0" t="n">
        <v>-282.497647</v>
      </c>
      <c r="AF192" s="0" t="n">
        <v>30176.622972804</v>
      </c>
      <c r="AG192" s="0" t="n">
        <v>0</v>
      </c>
      <c r="AH192" s="0" t="n">
        <v>-31292.454972</v>
      </c>
      <c r="AI192" s="0" t="n">
        <v>-58206.497981</v>
      </c>
      <c r="AJ192" s="0" t="n">
        <v>-58206.497981</v>
      </c>
      <c r="AK192" s="0" t="n">
        <v>0</v>
      </c>
      <c r="AL192" s="0" t="n">
        <v>-282.497647</v>
      </c>
      <c r="AM192" s="0" t="s">
        <v>461</v>
      </c>
      <c r="AN192" s="0" t="n">
        <v>8</v>
      </c>
      <c r="AO192" s="0" t="s">
        <v>469</v>
      </c>
      <c r="AP192" s="0" t="n">
        <v>8</v>
      </c>
    </row>
    <row r="193" customFormat="false" ht="12.75" hidden="false" customHeight="false" outlineLevel="0" collapsed="false">
      <c r="A193" s="0" t="n">
        <v>1307</v>
      </c>
      <c r="B193" s="0" t="n">
        <v>468</v>
      </c>
      <c r="C193" s="0" t="s">
        <v>2</v>
      </c>
      <c r="D193" s="0" t="s">
        <v>104</v>
      </c>
      <c r="E193" s="0" t="s">
        <v>279</v>
      </c>
      <c r="F193" s="0" t="s">
        <v>116</v>
      </c>
      <c r="G193" s="0" t="s">
        <v>191</v>
      </c>
      <c r="H193" s="0" t="s">
        <v>103</v>
      </c>
      <c r="I193" s="0" t="s">
        <v>156</v>
      </c>
      <c r="J193" s="0" t="s">
        <v>105</v>
      </c>
      <c r="K193" s="0" t="n">
        <v>36896</v>
      </c>
      <c r="L193" s="0" t="n">
        <v>38722</v>
      </c>
      <c r="M193" s="0" t="s">
        <v>155</v>
      </c>
      <c r="N193" s="0" t="n">
        <v>-10000000</v>
      </c>
      <c r="O193" s="0" t="n">
        <v>4045.67197</v>
      </c>
      <c r="P193" s="0" t="n">
        <v>0.53</v>
      </c>
      <c r="Q193" s="0" t="n">
        <v>67.725822</v>
      </c>
      <c r="R193" s="0" t="n">
        <v>67.740813</v>
      </c>
      <c r="S193" s="0" t="n">
        <v>0.0149910000000091</v>
      </c>
      <c r="T193" s="0" t="n">
        <v>60.6486685023067</v>
      </c>
      <c r="U193" s="0" t="n">
        <v>-269.856601</v>
      </c>
      <c r="V193" s="0" t="n">
        <v>0</v>
      </c>
      <c r="W193" s="0" t="n">
        <v>-209.207932497693</v>
      </c>
      <c r="X193" s="0" t="n">
        <v>48456.791745</v>
      </c>
      <c r="Y193" s="0" t="n">
        <v>48398.367139</v>
      </c>
      <c r="Z193" s="0" t="n">
        <v>-58.4246060000005</v>
      </c>
      <c r="AA193" s="0" t="n">
        <v>150.783326497693</v>
      </c>
      <c r="AB193" s="0" t="n">
        <v>48456.791745</v>
      </c>
      <c r="AC193" s="0" t="n">
        <v>48398.367139</v>
      </c>
      <c r="AD193" s="0" t="n">
        <v>-58.4246060000005</v>
      </c>
      <c r="AF193" s="0" t="n">
        <v>29282.57371886</v>
      </c>
      <c r="AG193" s="0" t="n">
        <v>0</v>
      </c>
      <c r="AH193" s="0" t="n">
        <v>48398.367139</v>
      </c>
      <c r="AI193" s="0" t="n">
        <v>-939.337728999999</v>
      </c>
      <c r="AJ193" s="0" t="n">
        <v>-939.337728999999</v>
      </c>
      <c r="AK193" s="0" t="n">
        <v>0</v>
      </c>
      <c r="AL193" s="0" t="n">
        <v>-58.4246060000005</v>
      </c>
      <c r="AM193" s="0" t="s">
        <v>461</v>
      </c>
      <c r="AN193" s="0" t="n">
        <v>8</v>
      </c>
      <c r="AO193" s="0" t="s">
        <v>469</v>
      </c>
      <c r="AP193" s="0" t="n">
        <v>8</v>
      </c>
    </row>
    <row r="194" customFormat="false" ht="12.75" hidden="false" customHeight="false" outlineLevel="0" collapsed="false">
      <c r="A194" s="0" t="n">
        <v>1308</v>
      </c>
      <c r="B194" s="0" t="n">
        <v>469</v>
      </c>
      <c r="C194" s="0" t="s">
        <v>2</v>
      </c>
      <c r="D194" s="0" t="s">
        <v>104</v>
      </c>
      <c r="E194" s="0" t="s">
        <v>284</v>
      </c>
      <c r="F194" s="0" t="s">
        <v>116</v>
      </c>
      <c r="G194" s="0" t="s">
        <v>188</v>
      </c>
      <c r="H194" s="0" t="s">
        <v>110</v>
      </c>
      <c r="I194" s="0" t="s">
        <v>156</v>
      </c>
      <c r="J194" s="0" t="s">
        <v>212</v>
      </c>
      <c r="K194" s="0" t="n">
        <v>36896</v>
      </c>
      <c r="L194" s="0" t="n">
        <v>38722</v>
      </c>
      <c r="M194" s="0" t="s">
        <v>155</v>
      </c>
      <c r="N194" s="0" t="n">
        <v>-10000000</v>
      </c>
      <c r="O194" s="0" t="n">
        <v>4055.678297</v>
      </c>
      <c r="P194" s="0" t="n">
        <v>0.61</v>
      </c>
      <c r="Q194" s="0" t="n">
        <v>56.644175</v>
      </c>
      <c r="R194" s="0" t="n">
        <v>56.657971</v>
      </c>
      <c r="S194" s="0" t="n">
        <v>0.0137960000000064</v>
      </c>
      <c r="T194" s="0" t="n">
        <v>55.9521377854378</v>
      </c>
      <c r="U194" s="0" t="n">
        <v>-259.49423</v>
      </c>
      <c r="V194" s="0" t="n">
        <v>0</v>
      </c>
      <c r="W194" s="0" t="n">
        <v>-203.542092214562</v>
      </c>
      <c r="X194" s="0" t="n">
        <v>-32951.726913</v>
      </c>
      <c r="Y194" s="0" t="n">
        <v>-33071.251652</v>
      </c>
      <c r="Z194" s="0" t="n">
        <v>-119.524739</v>
      </c>
      <c r="AA194" s="0" t="n">
        <v>84.0173532145618</v>
      </c>
      <c r="AB194" s="0" t="n">
        <v>-32951.726913</v>
      </c>
      <c r="AC194" s="0" t="n">
        <v>-33071.251652</v>
      </c>
      <c r="AD194" s="0" t="n">
        <v>-119.524739</v>
      </c>
      <c r="AF194" s="0" t="n">
        <v>29354.999513686</v>
      </c>
      <c r="AG194" s="0" t="n">
        <v>0</v>
      </c>
      <c r="AH194" s="0" t="n">
        <v>-33071.251652</v>
      </c>
      <c r="AI194" s="0" t="n">
        <v>-35854.347606</v>
      </c>
      <c r="AJ194" s="0" t="n">
        <v>-35854.347606</v>
      </c>
      <c r="AK194" s="0" t="n">
        <v>0</v>
      </c>
      <c r="AL194" s="0" t="n">
        <v>-119.524739</v>
      </c>
      <c r="AM194" s="0" t="s">
        <v>461</v>
      </c>
      <c r="AN194" s="0" t="n">
        <v>8</v>
      </c>
      <c r="AO194" s="0" t="s">
        <v>469</v>
      </c>
      <c r="AP194" s="0" t="n">
        <v>8</v>
      </c>
    </row>
    <row r="195" customFormat="false" ht="12.75" hidden="false" customHeight="false" outlineLevel="0" collapsed="false">
      <c r="A195" s="0" t="n">
        <v>1309</v>
      </c>
      <c r="B195" s="0" t="n">
        <v>629</v>
      </c>
      <c r="C195" s="0" t="s">
        <v>2</v>
      </c>
      <c r="D195" s="0" t="s">
        <v>104</v>
      </c>
      <c r="E195" s="0" t="s">
        <v>290</v>
      </c>
      <c r="F195" s="0" t="s">
        <v>102</v>
      </c>
      <c r="G195" s="0" t="s">
        <v>191</v>
      </c>
      <c r="H195" s="0" t="s">
        <v>282</v>
      </c>
      <c r="I195" s="0" t="s">
        <v>156</v>
      </c>
      <c r="J195" s="0" t="s">
        <v>212</v>
      </c>
      <c r="K195" s="0" t="n">
        <v>36896</v>
      </c>
      <c r="L195" s="0" t="n">
        <v>38722</v>
      </c>
      <c r="M195" s="0" t="s">
        <v>155</v>
      </c>
      <c r="N195" s="0" t="n">
        <v>-10000000</v>
      </c>
      <c r="O195" s="0" t="n">
        <v>4048.575044</v>
      </c>
      <c r="P195" s="0" t="n">
        <v>0.68</v>
      </c>
      <c r="Q195" s="0" t="n">
        <v>92.126553</v>
      </c>
      <c r="R195" s="0" t="n">
        <v>92.145074</v>
      </c>
      <c r="S195" s="0" t="n">
        <v>0.0185209999999927</v>
      </c>
      <c r="T195" s="0" t="n">
        <v>74.9836583898944</v>
      </c>
      <c r="U195" s="0" t="n">
        <v>-352.535103</v>
      </c>
      <c r="V195" s="0" t="n">
        <v>0</v>
      </c>
      <c r="W195" s="0" t="n">
        <v>-277.551444610106</v>
      </c>
      <c r="X195" s="0" t="n">
        <v>83437.862495</v>
      </c>
      <c r="Y195" s="0" t="n">
        <v>83368.73795</v>
      </c>
      <c r="Z195" s="0" t="n">
        <v>-69.1245449999988</v>
      </c>
      <c r="AA195" s="0" t="n">
        <v>208.426899610107</v>
      </c>
      <c r="AB195" s="0" t="n">
        <v>83437.862495</v>
      </c>
      <c r="AC195" s="0" t="n">
        <v>83368.73795</v>
      </c>
      <c r="AD195" s="0" t="n">
        <v>-69.1245449999988</v>
      </c>
      <c r="AF195" s="0" t="n">
        <v>23309.67081583</v>
      </c>
      <c r="AG195" s="0" t="n">
        <v>0</v>
      </c>
      <c r="AH195" s="0" t="n">
        <v>83368.73795</v>
      </c>
      <c r="AI195" s="0" t="n">
        <v>39218.600658</v>
      </c>
      <c r="AJ195" s="0" t="n">
        <v>39218.600658</v>
      </c>
      <c r="AK195" s="0" t="n">
        <v>0</v>
      </c>
      <c r="AL195" s="0" t="n">
        <v>-69.1245449999988</v>
      </c>
      <c r="AM195" s="0" t="s">
        <v>461</v>
      </c>
      <c r="AN195" s="0" t="n">
        <v>6</v>
      </c>
      <c r="AO195" s="0" t="s">
        <v>469</v>
      </c>
      <c r="AP195" s="0" t="n">
        <v>6</v>
      </c>
    </row>
    <row r="196" customFormat="false" ht="12.75" hidden="false" customHeight="false" outlineLevel="0" collapsed="false">
      <c r="A196" s="0" t="n">
        <v>1310</v>
      </c>
      <c r="B196" s="0" t="n">
        <v>470</v>
      </c>
      <c r="C196" s="0" t="s">
        <v>2</v>
      </c>
      <c r="D196" s="0" t="s">
        <v>104</v>
      </c>
      <c r="E196" s="0" t="s">
        <v>291</v>
      </c>
      <c r="F196" s="0" t="s">
        <v>102</v>
      </c>
      <c r="G196" s="0" t="s">
        <v>164</v>
      </c>
      <c r="H196" s="0" t="s">
        <v>168</v>
      </c>
      <c r="I196" s="0" t="s">
        <v>156</v>
      </c>
      <c r="J196" s="0" t="s">
        <v>189</v>
      </c>
      <c r="K196" s="0" t="n">
        <v>36896</v>
      </c>
      <c r="L196" s="0" t="n">
        <v>38722</v>
      </c>
      <c r="M196" s="0" t="s">
        <v>155</v>
      </c>
      <c r="N196" s="0" t="n">
        <v>-10000000</v>
      </c>
      <c r="O196" s="0" t="n">
        <v>4101.298781</v>
      </c>
      <c r="P196" s="0" t="n">
        <v>0.86</v>
      </c>
      <c r="Q196" s="0" t="n">
        <v>63.428258</v>
      </c>
      <c r="R196" s="0" t="n">
        <v>63.434876</v>
      </c>
      <c r="S196" s="0" t="n">
        <v>0.00661800000000312</v>
      </c>
      <c r="T196" s="0" t="n">
        <v>27.1423953326708</v>
      </c>
      <c r="U196" s="0" t="n">
        <v>-253.269826</v>
      </c>
      <c r="V196" s="0" t="n">
        <v>0</v>
      </c>
      <c r="W196" s="0" t="n">
        <v>-226.127430667329</v>
      </c>
      <c r="X196" s="0" t="n">
        <v>-114572.786983</v>
      </c>
      <c r="Y196" s="0" t="n">
        <v>-114824.951014</v>
      </c>
      <c r="Z196" s="0" t="n">
        <v>-252.164031000008</v>
      </c>
      <c r="AA196" s="0" t="n">
        <v>-26.0366003326783</v>
      </c>
      <c r="AB196" s="0" t="n">
        <v>-114572.786983</v>
      </c>
      <c r="AC196" s="0" t="n">
        <v>-114824.951014</v>
      </c>
      <c r="AD196" s="0" t="n">
        <v>-252.164031000008</v>
      </c>
      <c r="AF196" s="0" t="n">
        <v>23613.2277316075</v>
      </c>
      <c r="AG196" s="0" t="n">
        <v>0</v>
      </c>
      <c r="AH196" s="0" t="n">
        <v>-114824.951014</v>
      </c>
      <c r="AI196" s="0" t="n">
        <v>-103339.141484</v>
      </c>
      <c r="AJ196" s="0" t="n">
        <v>-103339.141484</v>
      </c>
      <c r="AK196" s="0" t="n">
        <v>0</v>
      </c>
      <c r="AL196" s="0" t="n">
        <v>-252.164031000008</v>
      </c>
      <c r="AM196" s="0" t="s">
        <v>461</v>
      </c>
      <c r="AN196" s="0" t="n">
        <v>6</v>
      </c>
      <c r="AO196" s="0" t="s">
        <v>469</v>
      </c>
      <c r="AP196" s="0" t="n">
        <v>6</v>
      </c>
    </row>
    <row r="197" customFormat="false" ht="12.75" hidden="false" customHeight="false" outlineLevel="0" collapsed="false">
      <c r="A197" s="0" t="n">
        <v>1311</v>
      </c>
      <c r="B197" s="0" t="n">
        <v>471</v>
      </c>
      <c r="C197" s="0" t="s">
        <v>2</v>
      </c>
      <c r="D197" s="0" t="s">
        <v>104</v>
      </c>
      <c r="E197" s="0" t="s">
        <v>294</v>
      </c>
      <c r="F197" s="0" t="s">
        <v>150</v>
      </c>
      <c r="G197" s="0" t="s">
        <v>112</v>
      </c>
      <c r="H197" s="0" t="s">
        <v>168</v>
      </c>
      <c r="I197" s="0" t="s">
        <v>156</v>
      </c>
      <c r="J197" s="0" t="s">
        <v>203</v>
      </c>
      <c r="K197" s="0" t="n">
        <v>36896</v>
      </c>
      <c r="L197" s="0" t="n">
        <v>38722</v>
      </c>
      <c r="M197" s="0" t="s">
        <v>155</v>
      </c>
      <c r="N197" s="0" t="n">
        <v>-10000000</v>
      </c>
      <c r="O197" s="0" t="n">
        <v>4185.797931</v>
      </c>
      <c r="P197" s="0" t="n">
        <v>1.65</v>
      </c>
      <c r="Q197" s="0" t="n">
        <v>123.729261</v>
      </c>
      <c r="R197" s="0" t="n">
        <v>123.740891</v>
      </c>
      <c r="S197" s="0" t="n">
        <v>0.0116300000000109</v>
      </c>
      <c r="T197" s="0" t="n">
        <v>48.6808299375757</v>
      </c>
      <c r="U197" s="0" t="n">
        <v>-457.669265</v>
      </c>
      <c r="V197" s="0" t="n">
        <v>0</v>
      </c>
      <c r="W197" s="0" t="n">
        <v>-408.988435062424</v>
      </c>
      <c r="X197" s="0" t="n">
        <v>-208074.878017</v>
      </c>
      <c r="Y197" s="0" t="n">
        <v>-208559.265331</v>
      </c>
      <c r="Z197" s="0" t="n">
        <v>-484.387313999992</v>
      </c>
      <c r="AA197" s="0" t="n">
        <v>-75.398878937568</v>
      </c>
      <c r="AB197" s="0" t="n">
        <v>-208074.878017</v>
      </c>
      <c r="AC197" s="0" t="n">
        <v>-208559.265331</v>
      </c>
      <c r="AD197" s="0" t="n">
        <v>-484.387313999992</v>
      </c>
      <c r="AF197" s="0" t="n">
        <v>52330.845733362</v>
      </c>
      <c r="AG197" s="0" t="n">
        <v>0</v>
      </c>
      <c r="AH197" s="0" t="n">
        <v>-208559.265331</v>
      </c>
      <c r="AI197" s="0" t="n">
        <v>-131688.455832</v>
      </c>
      <c r="AJ197" s="0" t="n">
        <v>-131688.455832</v>
      </c>
      <c r="AK197" s="0" t="n">
        <v>0</v>
      </c>
      <c r="AL197" s="0" t="n">
        <v>-484.387313999992</v>
      </c>
      <c r="AM197" s="0" t="s">
        <v>461</v>
      </c>
      <c r="AN197" s="0" t="s">
        <v>469</v>
      </c>
      <c r="AO197" s="0" t="n">
        <v>10</v>
      </c>
      <c r="AP197" s="0" t="n">
        <v>10</v>
      </c>
    </row>
    <row r="198" customFormat="false" ht="12.75" hidden="false" customHeight="false" outlineLevel="0" collapsed="false">
      <c r="A198" s="0" t="n">
        <v>1312</v>
      </c>
      <c r="B198" s="0" t="n">
        <v>472</v>
      </c>
      <c r="C198" s="0" t="s">
        <v>2</v>
      </c>
      <c r="D198" s="0" t="s">
        <v>104</v>
      </c>
      <c r="E198" s="0" t="s">
        <v>295</v>
      </c>
      <c r="F198" s="0" t="s">
        <v>150</v>
      </c>
      <c r="G198" s="0" t="s">
        <v>191</v>
      </c>
      <c r="H198" s="0" t="s">
        <v>152</v>
      </c>
      <c r="I198" s="0" t="s">
        <v>156</v>
      </c>
      <c r="J198" s="0" t="s">
        <v>170</v>
      </c>
      <c r="K198" s="0" t="n">
        <v>36896</v>
      </c>
      <c r="L198" s="0" t="n">
        <v>38722</v>
      </c>
      <c r="M198" s="0" t="s">
        <v>155</v>
      </c>
      <c r="N198" s="0" t="n">
        <v>-10000000</v>
      </c>
      <c r="O198" s="0" t="n">
        <v>4092.176478</v>
      </c>
      <c r="P198" s="0" t="n">
        <v>1.12</v>
      </c>
      <c r="Q198" s="0" t="n">
        <v>109.167838</v>
      </c>
      <c r="R198" s="0" t="n">
        <v>109.192569</v>
      </c>
      <c r="S198" s="0" t="n">
        <v>0.0247310000000027</v>
      </c>
      <c r="T198" s="0" t="n">
        <v>101.203616477429</v>
      </c>
      <c r="U198" s="0" t="n">
        <v>-419.333328</v>
      </c>
      <c r="V198" s="0" t="n">
        <v>0</v>
      </c>
      <c r="W198" s="0" t="n">
        <v>-318.129711522571</v>
      </c>
      <c r="X198" s="0" t="n">
        <v>-38727.475293</v>
      </c>
      <c r="Y198" s="0" t="n">
        <v>-38941.515867</v>
      </c>
      <c r="Z198" s="0" t="n">
        <v>-214.040573999999</v>
      </c>
      <c r="AA198" s="0" t="n">
        <v>104.089137522572</v>
      </c>
      <c r="AB198" s="0" t="n">
        <v>-38727.475293</v>
      </c>
      <c r="AC198" s="0" t="n">
        <v>-38941.515867</v>
      </c>
      <c r="AD198" s="0" t="n">
        <v>-214.040573999999</v>
      </c>
      <c r="AF198" s="0" t="n">
        <v>51160.390327956</v>
      </c>
      <c r="AG198" s="0" t="n">
        <v>0</v>
      </c>
      <c r="AH198" s="0" t="n">
        <v>-38941.515867</v>
      </c>
      <c r="AI198" s="0" t="n">
        <v>-69753.945858</v>
      </c>
      <c r="AJ198" s="0" t="n">
        <v>-69753.945858</v>
      </c>
      <c r="AK198" s="0" t="n">
        <v>0</v>
      </c>
      <c r="AL198" s="0" t="n">
        <v>-214.040573999999</v>
      </c>
      <c r="AM198" s="0" t="s">
        <v>461</v>
      </c>
      <c r="AN198" s="0" t="s">
        <v>469</v>
      </c>
      <c r="AO198" s="0" t="n">
        <v>10</v>
      </c>
      <c r="AP198" s="0" t="n">
        <v>10</v>
      </c>
    </row>
    <row r="199" customFormat="false" ht="12.75" hidden="false" customHeight="false" outlineLevel="0" collapsed="false">
      <c r="A199" s="0" t="n">
        <v>1313</v>
      </c>
      <c r="B199" s="0" t="n">
        <v>473</v>
      </c>
      <c r="C199" s="0" t="s">
        <v>2</v>
      </c>
      <c r="D199" s="0" t="s">
        <v>104</v>
      </c>
      <c r="E199" s="0" t="s">
        <v>113</v>
      </c>
      <c r="F199" s="0" t="s">
        <v>102</v>
      </c>
      <c r="G199" s="0" t="s">
        <v>96</v>
      </c>
      <c r="H199" s="0" t="s">
        <v>107</v>
      </c>
      <c r="I199" s="0" t="s">
        <v>156</v>
      </c>
      <c r="J199" s="0" t="s">
        <v>105</v>
      </c>
      <c r="K199" s="0" t="n">
        <v>36896</v>
      </c>
      <c r="L199" s="0" t="n">
        <v>38722</v>
      </c>
      <c r="M199" s="0" t="s">
        <v>155</v>
      </c>
      <c r="N199" s="0" t="n">
        <v>-10000000</v>
      </c>
      <c r="O199" s="0" t="n">
        <v>4040.748148</v>
      </c>
      <c r="P199" s="0" t="n">
        <v>0.9</v>
      </c>
      <c r="Q199" s="0" t="n">
        <v>160.557677</v>
      </c>
      <c r="R199" s="0" t="n">
        <v>149.929672</v>
      </c>
      <c r="S199" s="0" t="n">
        <v>-10.628005</v>
      </c>
      <c r="T199" s="0" t="n">
        <v>-42945.0915206848</v>
      </c>
      <c r="U199" s="0" t="n">
        <v>-496.355223</v>
      </c>
      <c r="V199" s="0" t="n">
        <v>0</v>
      </c>
      <c r="W199" s="0" t="n">
        <v>-43441.4467436848</v>
      </c>
      <c r="X199" s="0" t="n">
        <v>264747.947262</v>
      </c>
      <c r="Y199" s="0" t="n">
        <v>222158.45579</v>
      </c>
      <c r="Z199" s="0" t="n">
        <v>-42589.491472</v>
      </c>
      <c r="AA199" s="0" t="n">
        <v>851.955271684754</v>
      </c>
      <c r="AB199" s="0" t="n">
        <v>264747.947262</v>
      </c>
      <c r="AC199" s="0" t="n">
        <v>222158.45579</v>
      </c>
      <c r="AD199" s="0" t="n">
        <v>-42589.491472</v>
      </c>
      <c r="AF199" s="0" t="n">
        <v>23264.60746211</v>
      </c>
      <c r="AG199" s="0" t="n">
        <v>0</v>
      </c>
      <c r="AH199" s="0" t="n">
        <v>222158.45579</v>
      </c>
      <c r="AI199" s="0" t="n">
        <v>100711.114835</v>
      </c>
      <c r="AJ199" s="0" t="n">
        <v>100711.114835</v>
      </c>
      <c r="AK199" s="0" t="n">
        <v>0</v>
      </c>
      <c r="AL199" s="0" t="n">
        <v>-42589.491472</v>
      </c>
      <c r="AM199" s="0" t="s">
        <v>461</v>
      </c>
      <c r="AN199" s="0" t="n">
        <v>6</v>
      </c>
      <c r="AO199" s="0" t="s">
        <v>469</v>
      </c>
      <c r="AP199" s="0" t="n">
        <v>6</v>
      </c>
    </row>
    <row r="200" customFormat="false" ht="12.75" hidden="false" customHeight="false" outlineLevel="0" collapsed="false">
      <c r="A200" s="0" t="n">
        <v>1314</v>
      </c>
      <c r="B200" s="0" t="n">
        <v>474</v>
      </c>
      <c r="C200" s="0" t="s">
        <v>2</v>
      </c>
      <c r="D200" s="0" t="s">
        <v>104</v>
      </c>
      <c r="E200" s="0" t="s">
        <v>296</v>
      </c>
      <c r="F200" s="0" t="s">
        <v>102</v>
      </c>
      <c r="G200" s="0" t="s">
        <v>191</v>
      </c>
      <c r="H200" s="0" t="s">
        <v>168</v>
      </c>
      <c r="I200" s="0" t="s">
        <v>156</v>
      </c>
      <c r="J200" s="0" t="s">
        <v>189</v>
      </c>
      <c r="K200" s="0" t="n">
        <v>36896</v>
      </c>
      <c r="L200" s="0" t="n">
        <v>38722</v>
      </c>
      <c r="M200" s="0" t="s">
        <v>155</v>
      </c>
      <c r="N200" s="0" t="n">
        <v>-10000000</v>
      </c>
      <c r="O200" s="0" t="n">
        <v>4190.527286</v>
      </c>
      <c r="P200" s="0" t="n">
        <v>1.6</v>
      </c>
      <c r="Q200" s="0" t="n">
        <v>97.094614</v>
      </c>
      <c r="R200" s="0" t="n">
        <v>97.109323</v>
      </c>
      <c r="S200" s="0" t="n">
        <v>0.0147089999999963</v>
      </c>
      <c r="T200" s="0" t="n">
        <v>61.6384658497585</v>
      </c>
      <c r="U200" s="0" t="n">
        <v>-437.54753</v>
      </c>
      <c r="V200" s="0" t="n">
        <v>0</v>
      </c>
      <c r="W200" s="0" t="n">
        <v>-375.909064150242</v>
      </c>
      <c r="X200" s="0" t="n">
        <v>-297733.164057</v>
      </c>
      <c r="Y200" s="0" t="n">
        <v>-298229.148247</v>
      </c>
      <c r="Z200" s="0" t="n">
        <v>-495.984189999988</v>
      </c>
      <c r="AA200" s="0" t="n">
        <v>-120.075125849747</v>
      </c>
      <c r="AB200" s="0" t="n">
        <v>-297733.164057</v>
      </c>
      <c r="AC200" s="0" t="n">
        <v>-298229.148247</v>
      </c>
      <c r="AD200" s="0" t="n">
        <v>-495.984189999988</v>
      </c>
      <c r="AF200" s="0" t="n">
        <v>24126.960849145</v>
      </c>
      <c r="AG200" s="0" t="n">
        <v>0</v>
      </c>
      <c r="AH200" s="0" t="n">
        <v>-298229.148247</v>
      </c>
      <c r="AI200" s="0" t="n">
        <v>-182321.885051</v>
      </c>
      <c r="AJ200" s="0" t="n">
        <v>-182321.885051</v>
      </c>
      <c r="AK200" s="0" t="n">
        <v>0</v>
      </c>
      <c r="AL200" s="0" t="n">
        <v>-495.984189999988</v>
      </c>
      <c r="AM200" s="0" t="s">
        <v>461</v>
      </c>
      <c r="AN200" s="0" t="n">
        <v>6</v>
      </c>
      <c r="AO200" s="0" t="s">
        <v>469</v>
      </c>
      <c r="AP200" s="0" t="n">
        <v>6</v>
      </c>
    </row>
    <row r="201" customFormat="false" ht="12.75" hidden="false" customHeight="false" outlineLevel="0" collapsed="false">
      <c r="A201" s="0" t="n">
        <v>1315</v>
      </c>
      <c r="B201" s="0" t="n">
        <v>475</v>
      </c>
      <c r="C201" s="0" t="s">
        <v>2</v>
      </c>
      <c r="D201" s="0" t="s">
        <v>104</v>
      </c>
      <c r="E201" s="0" t="s">
        <v>297</v>
      </c>
      <c r="F201" s="0" t="s">
        <v>102</v>
      </c>
      <c r="G201" s="0" t="s">
        <v>191</v>
      </c>
      <c r="H201" s="0" t="s">
        <v>168</v>
      </c>
      <c r="I201" s="0" t="s">
        <v>156</v>
      </c>
      <c r="J201" s="0" t="s">
        <v>170</v>
      </c>
      <c r="K201" s="0" t="n">
        <v>36896</v>
      </c>
      <c r="L201" s="0" t="n">
        <v>38722</v>
      </c>
      <c r="M201" s="0" t="s">
        <v>155</v>
      </c>
      <c r="N201" s="0" t="n">
        <v>-10000000</v>
      </c>
      <c r="O201" s="0" t="n">
        <v>4046.923777</v>
      </c>
      <c r="P201" s="0" t="n">
        <v>0.65</v>
      </c>
      <c r="Q201" s="0" t="n">
        <v>86.326759</v>
      </c>
      <c r="R201" s="0" t="n">
        <v>86.340196</v>
      </c>
      <c r="S201" s="0" t="n">
        <v>0.0134370000000104</v>
      </c>
      <c r="T201" s="0" t="n">
        <v>54.3785147915909</v>
      </c>
      <c r="U201" s="0" t="n">
        <v>-280.113219</v>
      </c>
      <c r="V201" s="0" t="n">
        <v>0</v>
      </c>
      <c r="W201" s="0" t="n">
        <v>-225.734704208409</v>
      </c>
      <c r="X201" s="0" t="n">
        <v>72498.494177</v>
      </c>
      <c r="Y201" s="0" t="n">
        <v>72411.777068</v>
      </c>
      <c r="Z201" s="0" t="n">
        <v>-86.7171090000047</v>
      </c>
      <c r="AA201" s="0" t="n">
        <v>139.017595208404</v>
      </c>
      <c r="AB201" s="0" t="n">
        <v>72498.494177</v>
      </c>
      <c r="AC201" s="0" t="n">
        <v>72411.777068</v>
      </c>
      <c r="AD201" s="0" t="n">
        <v>-86.7171090000047</v>
      </c>
      <c r="AF201" s="0" t="n">
        <v>23300.1636460775</v>
      </c>
      <c r="AG201" s="0" t="n">
        <v>0</v>
      </c>
      <c r="AH201" s="0" t="n">
        <v>72411.777068</v>
      </c>
      <c r="AI201" s="0" t="n">
        <v>66592.703744</v>
      </c>
      <c r="AJ201" s="0" t="n">
        <v>66592.703744</v>
      </c>
      <c r="AK201" s="0" t="n">
        <v>0</v>
      </c>
      <c r="AL201" s="0" t="n">
        <v>-86.7171090000047</v>
      </c>
      <c r="AM201" s="0" t="s">
        <v>461</v>
      </c>
      <c r="AN201" s="0" t="n">
        <v>6</v>
      </c>
      <c r="AO201" s="0" t="s">
        <v>469</v>
      </c>
      <c r="AP201" s="0" t="n">
        <v>6</v>
      </c>
    </row>
    <row r="202" customFormat="false" ht="12.75" hidden="false" customHeight="false" outlineLevel="0" collapsed="false">
      <c r="A202" s="0" t="n">
        <v>1316</v>
      </c>
      <c r="B202" s="0" t="n">
        <v>476</v>
      </c>
      <c r="C202" s="0" t="s">
        <v>2</v>
      </c>
      <c r="D202" s="0" t="s">
        <v>104</v>
      </c>
      <c r="E202" s="0" t="s">
        <v>298</v>
      </c>
      <c r="F202" s="0" t="s">
        <v>150</v>
      </c>
      <c r="G202" s="0" t="s">
        <v>151</v>
      </c>
      <c r="H202" s="0" t="s">
        <v>168</v>
      </c>
      <c r="I202" s="0" t="s">
        <v>156</v>
      </c>
      <c r="J202" s="0" t="s">
        <v>170</v>
      </c>
      <c r="K202" s="0" t="n">
        <v>36896</v>
      </c>
      <c r="L202" s="0" t="n">
        <v>38722</v>
      </c>
      <c r="M202" s="0" t="s">
        <v>155</v>
      </c>
      <c r="N202" s="0" t="n">
        <v>-10000000</v>
      </c>
      <c r="O202" s="0" t="n">
        <v>4123.488789</v>
      </c>
      <c r="P202" s="0" t="n">
        <v>1.9</v>
      </c>
      <c r="Q202" s="0" t="n">
        <v>248.141597</v>
      </c>
      <c r="R202" s="0" t="n">
        <v>248.159622</v>
      </c>
      <c r="S202" s="0" t="n">
        <v>0.0180250000000228</v>
      </c>
      <c r="T202" s="0" t="n">
        <v>74.3258854218191</v>
      </c>
      <c r="U202" s="0" t="n">
        <v>-826.826023</v>
      </c>
      <c r="V202" s="0" t="n">
        <v>0</v>
      </c>
      <c r="W202" s="0" t="n">
        <v>-752.500137578181</v>
      </c>
      <c r="X202" s="0" t="n">
        <v>184278.897831</v>
      </c>
      <c r="Y202" s="0" t="n">
        <v>183924.300445</v>
      </c>
      <c r="Z202" s="0" t="n">
        <v>-354.597386000009</v>
      </c>
      <c r="AA202" s="0" t="n">
        <v>397.902751578172</v>
      </c>
      <c r="AB202" s="0" t="n">
        <v>184278.897831</v>
      </c>
      <c r="AC202" s="0" t="n">
        <v>183924.300445</v>
      </c>
      <c r="AD202" s="0" t="n">
        <v>-354.597386000009</v>
      </c>
      <c r="AF202" s="0" t="n">
        <v>51551.856840078</v>
      </c>
      <c r="AG202" s="0" t="n">
        <v>0</v>
      </c>
      <c r="AH202" s="0" t="n">
        <v>183924.300445</v>
      </c>
      <c r="AI202" s="0" t="n">
        <v>-220351.941601</v>
      </c>
      <c r="AJ202" s="0" t="n">
        <v>-220351.941601</v>
      </c>
      <c r="AK202" s="0" t="n">
        <v>0</v>
      </c>
      <c r="AL202" s="0" t="n">
        <v>-354.597386000009</v>
      </c>
      <c r="AM202" s="0" t="s">
        <v>461</v>
      </c>
      <c r="AN202" s="0" t="s">
        <v>469</v>
      </c>
      <c r="AO202" s="0" t="n">
        <v>10</v>
      </c>
      <c r="AP202" s="0" t="n">
        <v>10</v>
      </c>
    </row>
    <row r="203" customFormat="false" ht="12.75" hidden="false" customHeight="false" outlineLevel="0" collapsed="false">
      <c r="A203" s="0" t="n">
        <v>1317</v>
      </c>
      <c r="B203" s="0" t="n">
        <v>477</v>
      </c>
      <c r="C203" s="0" t="s">
        <v>2</v>
      </c>
      <c r="D203" s="0" t="s">
        <v>104</v>
      </c>
      <c r="E203" s="0" t="s">
        <v>299</v>
      </c>
      <c r="F203" s="0" t="s">
        <v>150</v>
      </c>
      <c r="G203" s="0" t="s">
        <v>198</v>
      </c>
      <c r="H203" s="0" t="s">
        <v>117</v>
      </c>
      <c r="I203" s="0" t="s">
        <v>156</v>
      </c>
      <c r="J203" s="0" t="s">
        <v>105</v>
      </c>
      <c r="K203" s="0" t="n">
        <v>36896</v>
      </c>
      <c r="L203" s="0" t="n">
        <v>38722</v>
      </c>
      <c r="M203" s="0" t="s">
        <v>155</v>
      </c>
      <c r="N203" s="0" t="n">
        <v>-10000000</v>
      </c>
      <c r="O203" s="0" t="n">
        <v>4395.057272</v>
      </c>
      <c r="P203" s="0" t="n">
        <v>3</v>
      </c>
      <c r="Q203" s="0" t="n">
        <v>270.656291</v>
      </c>
      <c r="R203" s="0" t="n">
        <v>270.662048</v>
      </c>
      <c r="S203" s="0" t="n">
        <v>0.00575700000001689</v>
      </c>
      <c r="T203" s="0" t="n">
        <v>25.3023447149782</v>
      </c>
      <c r="U203" s="0" t="n">
        <v>-891.690673</v>
      </c>
      <c r="V203" s="0" t="n">
        <v>0</v>
      </c>
      <c r="W203" s="0" t="n">
        <v>-866.388328285022</v>
      </c>
      <c r="X203" s="0" t="n">
        <v>-183857.048071</v>
      </c>
      <c r="Y203" s="0" t="n">
        <v>-184718.980977</v>
      </c>
      <c r="Z203" s="0" t="n">
        <v>-861.932906000002</v>
      </c>
      <c r="AA203" s="0" t="n">
        <v>4.45542228501995</v>
      </c>
      <c r="AB203" s="0" t="n">
        <v>-183857.048071</v>
      </c>
      <c r="AC203" s="0" t="n">
        <v>-184718.980977</v>
      </c>
      <c r="AD203" s="0" t="n">
        <v>-861.932906000002</v>
      </c>
      <c r="AF203" s="0" t="n">
        <v>54947.006014544</v>
      </c>
      <c r="AG203" s="0" t="n">
        <v>0</v>
      </c>
      <c r="AH203" s="0" t="n">
        <v>-184718.980977</v>
      </c>
      <c r="AI203" s="0" t="n">
        <v>-145767.404521</v>
      </c>
      <c r="AJ203" s="0" t="n">
        <v>-145767.404521</v>
      </c>
      <c r="AK203" s="0" t="n">
        <v>0</v>
      </c>
      <c r="AL203" s="0" t="n">
        <v>-861.932906000002</v>
      </c>
      <c r="AM203" s="0" t="s">
        <v>461</v>
      </c>
      <c r="AN203" s="0" t="s">
        <v>469</v>
      </c>
      <c r="AO203" s="0" t="n">
        <v>10</v>
      </c>
      <c r="AP203" s="0" t="n">
        <v>10</v>
      </c>
    </row>
    <row r="204" customFormat="false" ht="12.75" hidden="false" customHeight="false" outlineLevel="0" collapsed="false">
      <c r="A204" s="0" t="n">
        <v>1318</v>
      </c>
      <c r="B204" s="0" t="n">
        <v>478</v>
      </c>
      <c r="C204" s="0" t="s">
        <v>2</v>
      </c>
      <c r="D204" s="0" t="s">
        <v>104</v>
      </c>
      <c r="E204" s="0" t="s">
        <v>302</v>
      </c>
      <c r="F204" s="0" t="s">
        <v>172</v>
      </c>
      <c r="G204" s="0" t="s">
        <v>191</v>
      </c>
      <c r="H204" s="0" t="s">
        <v>168</v>
      </c>
      <c r="I204" s="0" t="s">
        <v>156</v>
      </c>
      <c r="J204" s="0" t="s">
        <v>154</v>
      </c>
      <c r="K204" s="0" t="n">
        <v>36896</v>
      </c>
      <c r="L204" s="0" t="n">
        <v>38722</v>
      </c>
      <c r="M204" s="0" t="s">
        <v>155</v>
      </c>
      <c r="N204" s="0" t="n">
        <v>-10000000</v>
      </c>
      <c r="O204" s="0" t="n">
        <v>4309.127415</v>
      </c>
      <c r="P204" s="0" t="n">
        <v>3.55</v>
      </c>
      <c r="Q204" s="0" t="n">
        <v>332.1086</v>
      </c>
      <c r="R204" s="0" t="n">
        <v>332.161561</v>
      </c>
      <c r="S204" s="0" t="n">
        <v>0.0529609999999821</v>
      </c>
      <c r="T204" s="0" t="n">
        <v>228.215697025738</v>
      </c>
      <c r="U204" s="0" t="n">
        <v>-1189.927654</v>
      </c>
      <c r="V204" s="0" t="n">
        <v>0</v>
      </c>
      <c r="W204" s="0" t="n">
        <v>-961.711956974262</v>
      </c>
      <c r="X204" s="0" t="n">
        <v>-173900.521776</v>
      </c>
      <c r="Y204" s="0" t="n">
        <v>-174720.254683</v>
      </c>
      <c r="Z204" s="0" t="n">
        <v>-819.732906999998</v>
      </c>
      <c r="AA204" s="0" t="n">
        <v>141.979049974265</v>
      </c>
      <c r="AB204" s="0" t="n">
        <v>-173900.521776</v>
      </c>
      <c r="AC204" s="0" t="n">
        <v>-174720.254683</v>
      </c>
      <c r="AD204" s="0" t="n">
        <v>-819.732906999998</v>
      </c>
      <c r="AF204" s="0" t="n">
        <v>42531.08758605</v>
      </c>
      <c r="AG204" s="0" t="n">
        <v>0</v>
      </c>
      <c r="AH204" s="0" t="n">
        <v>-174720.254683</v>
      </c>
      <c r="AI204" s="0" t="n">
        <v>-730592.712528</v>
      </c>
      <c r="AJ204" s="0" t="n">
        <v>-730592.712528</v>
      </c>
      <c r="AK204" s="0" t="n">
        <v>0</v>
      </c>
      <c r="AL204" s="0" t="n">
        <v>-819.732906999998</v>
      </c>
      <c r="AM204" s="0" t="s">
        <v>461</v>
      </c>
      <c r="AN204" s="0" t="s">
        <v>469</v>
      </c>
      <c r="AO204" s="0" t="n">
        <v>9</v>
      </c>
      <c r="AP204" s="0" t="n">
        <v>9</v>
      </c>
    </row>
    <row r="205" customFormat="false" ht="12.75" hidden="false" customHeight="false" outlineLevel="0" collapsed="false">
      <c r="A205" s="0" t="n">
        <v>1319</v>
      </c>
      <c r="B205" s="0" t="n">
        <v>479</v>
      </c>
      <c r="C205" s="0" t="s">
        <v>2</v>
      </c>
      <c r="D205" s="0" t="s">
        <v>104</v>
      </c>
      <c r="E205" s="0" t="s">
        <v>306</v>
      </c>
      <c r="F205" s="0" t="s">
        <v>184</v>
      </c>
      <c r="G205" s="0" t="s">
        <v>160</v>
      </c>
      <c r="H205" s="0" t="s">
        <v>107</v>
      </c>
      <c r="I205" s="0" t="s">
        <v>156</v>
      </c>
      <c r="J205" s="0" t="s">
        <v>105</v>
      </c>
      <c r="K205" s="0" t="n">
        <v>36896</v>
      </c>
      <c r="L205" s="0" t="n">
        <v>38722</v>
      </c>
      <c r="M205" s="0" t="s">
        <v>155</v>
      </c>
      <c r="N205" s="0" t="n">
        <v>-10000000</v>
      </c>
      <c r="O205" s="0" t="n">
        <v>4024.4437</v>
      </c>
      <c r="P205" s="0" t="n">
        <v>0.24</v>
      </c>
      <c r="Q205" s="0" t="n">
        <v>29.471588</v>
      </c>
      <c r="R205" s="0" t="n">
        <v>29.47793</v>
      </c>
      <c r="S205" s="0" t="n">
        <v>0.00634200000000007</v>
      </c>
      <c r="T205" s="0" t="n">
        <v>25.5230219454003</v>
      </c>
      <c r="U205" s="0" t="n">
        <v>-104.930243</v>
      </c>
      <c r="V205" s="0" t="n">
        <v>0</v>
      </c>
      <c r="W205" s="0" t="n">
        <v>-79.4072210545997</v>
      </c>
      <c r="X205" s="0" t="n">
        <v>17188.402609</v>
      </c>
      <c r="Y205" s="0" t="n">
        <v>17158.343041</v>
      </c>
      <c r="Z205" s="0" t="n">
        <v>-30.0595680000006</v>
      </c>
      <c r="AA205" s="0" t="n">
        <v>49.3476530545991</v>
      </c>
      <c r="AB205" s="0" t="n">
        <v>17188.402609</v>
      </c>
      <c r="AC205" s="0" t="n">
        <v>17158.343041</v>
      </c>
      <c r="AD205" s="0" t="n">
        <v>-30.0595680000006</v>
      </c>
      <c r="AF205" s="0" t="n">
        <v>16550.52471625</v>
      </c>
      <c r="AG205" s="0" t="n">
        <v>0</v>
      </c>
      <c r="AH205" s="0" t="n">
        <v>17158.343041</v>
      </c>
      <c r="AI205" s="0" t="n">
        <v>12055.229499</v>
      </c>
      <c r="AJ205" s="0" t="n">
        <v>12055.229499</v>
      </c>
      <c r="AK205" s="0" t="n">
        <v>0</v>
      </c>
      <c r="AL205" s="0" t="n">
        <v>-30.0595680000006</v>
      </c>
      <c r="AM205" s="0" t="s">
        <v>461</v>
      </c>
      <c r="AN205" s="0" t="n">
        <v>5</v>
      </c>
      <c r="AO205" s="0" t="s">
        <v>469</v>
      </c>
      <c r="AP205" s="0" t="n">
        <v>5</v>
      </c>
    </row>
    <row r="206" customFormat="false" ht="12.75" hidden="false" customHeight="false" outlineLevel="0" collapsed="false">
      <c r="A206" s="0" t="n">
        <v>1320</v>
      </c>
      <c r="B206" s="0" t="n">
        <v>480</v>
      </c>
      <c r="C206" s="0" t="s">
        <v>2</v>
      </c>
      <c r="D206" s="0" t="s">
        <v>104</v>
      </c>
      <c r="E206" s="0" t="s">
        <v>309</v>
      </c>
      <c r="F206" s="0" t="s">
        <v>116</v>
      </c>
      <c r="G206" s="0" t="s">
        <v>112</v>
      </c>
      <c r="H206" s="0" t="s">
        <v>97</v>
      </c>
      <c r="I206" s="0" t="s">
        <v>156</v>
      </c>
      <c r="J206" s="0" t="s">
        <v>212</v>
      </c>
      <c r="K206" s="0" t="n">
        <v>36896</v>
      </c>
      <c r="L206" s="0" t="n">
        <v>38722</v>
      </c>
      <c r="M206" s="0" t="s">
        <v>155</v>
      </c>
      <c r="N206" s="0" t="n">
        <v>-10000000</v>
      </c>
      <c r="O206" s="0" t="n">
        <v>4049.061322</v>
      </c>
      <c r="P206" s="0" t="n">
        <v>0.45</v>
      </c>
      <c r="Q206" s="0" t="n">
        <v>53.646205</v>
      </c>
      <c r="R206" s="0" t="n">
        <v>53.662956</v>
      </c>
      <c r="S206" s="0" t="n">
        <v>0.0167509999999993</v>
      </c>
      <c r="T206" s="0" t="n">
        <v>67.8258262048191</v>
      </c>
      <c r="U206" s="0" t="n">
        <v>-222.695282</v>
      </c>
      <c r="V206" s="0" t="n">
        <v>0</v>
      </c>
      <c r="W206" s="0" t="n">
        <v>-154.869455795181</v>
      </c>
      <c r="X206" s="0" t="n">
        <v>25199.93991</v>
      </c>
      <c r="Y206" s="0" t="n">
        <v>25160.292874</v>
      </c>
      <c r="Z206" s="0" t="n">
        <v>-39.6470360000021</v>
      </c>
      <c r="AA206" s="0" t="n">
        <v>115.222419795179</v>
      </c>
      <c r="AB206" s="0" t="n">
        <v>25199.93991</v>
      </c>
      <c r="AC206" s="0" t="n">
        <v>25160.292874</v>
      </c>
      <c r="AD206" s="0" t="n">
        <v>-39.6470360000021</v>
      </c>
      <c r="AF206" s="0" t="n">
        <v>29307.105848636</v>
      </c>
      <c r="AG206" s="0" t="n">
        <v>0</v>
      </c>
      <c r="AH206" s="0" t="n">
        <v>25160.292874</v>
      </c>
      <c r="AI206" s="0" t="n">
        <v>799.111151999998</v>
      </c>
      <c r="AJ206" s="0" t="n">
        <v>799.111151999998</v>
      </c>
      <c r="AK206" s="0" t="n">
        <v>0</v>
      </c>
      <c r="AL206" s="0" t="n">
        <v>-39.6470360000021</v>
      </c>
      <c r="AM206" s="0" t="s">
        <v>461</v>
      </c>
      <c r="AN206" s="0" t="n">
        <v>8</v>
      </c>
      <c r="AO206" s="0" t="s">
        <v>469</v>
      </c>
      <c r="AP206" s="0" t="n">
        <v>8</v>
      </c>
    </row>
    <row r="207" customFormat="false" ht="12.75" hidden="false" customHeight="false" outlineLevel="0" collapsed="false">
      <c r="A207" s="0" t="n">
        <v>1321</v>
      </c>
      <c r="B207" s="0" t="n">
        <v>481</v>
      </c>
      <c r="C207" s="0" t="s">
        <v>2</v>
      </c>
      <c r="D207" s="0" t="s">
        <v>104</v>
      </c>
      <c r="E207" s="0" t="s">
        <v>310</v>
      </c>
      <c r="F207" s="0" t="s">
        <v>150</v>
      </c>
      <c r="G207" s="0" t="s">
        <v>191</v>
      </c>
      <c r="H207" s="0" t="s">
        <v>168</v>
      </c>
      <c r="I207" s="0" t="s">
        <v>156</v>
      </c>
      <c r="J207" s="0" t="s">
        <v>170</v>
      </c>
      <c r="K207" s="0" t="n">
        <v>36896</v>
      </c>
      <c r="L207" s="0" t="n">
        <v>38722</v>
      </c>
      <c r="M207" s="0" t="s">
        <v>155</v>
      </c>
      <c r="N207" s="0" t="n">
        <v>-10000000</v>
      </c>
      <c r="O207" s="0" t="n">
        <v>4119.743901</v>
      </c>
      <c r="P207" s="0" t="n">
        <v>1.55</v>
      </c>
      <c r="Q207" s="0" t="n">
        <v>167.006819</v>
      </c>
      <c r="R207" s="0" t="n">
        <v>167.025641</v>
      </c>
      <c r="S207" s="0" t="n">
        <v>0.0188220000000001</v>
      </c>
      <c r="T207" s="0" t="n">
        <v>77.5418197046225</v>
      </c>
      <c r="U207" s="0" t="n">
        <v>-541.222425</v>
      </c>
      <c r="V207" s="0" t="n">
        <v>0</v>
      </c>
      <c r="W207" s="0" t="n">
        <v>-463.680605295378</v>
      </c>
      <c r="X207" s="0" t="n">
        <v>11139.591798</v>
      </c>
      <c r="Y207" s="0" t="n">
        <v>10806.505736</v>
      </c>
      <c r="Z207" s="0" t="n">
        <v>-333.086062</v>
      </c>
      <c r="AA207" s="0" t="n">
        <v>130.594543295377</v>
      </c>
      <c r="AB207" s="0" t="n">
        <v>11139.591798</v>
      </c>
      <c r="AC207" s="0" t="n">
        <v>10806.505736</v>
      </c>
      <c r="AD207" s="0" t="n">
        <v>-333.086062</v>
      </c>
      <c r="AF207" s="0" t="n">
        <v>51505.038250302</v>
      </c>
      <c r="AG207" s="0" t="n">
        <v>0</v>
      </c>
      <c r="AH207" s="0" t="n">
        <v>10806.505736</v>
      </c>
      <c r="AI207" s="0" t="n">
        <v>-80317.822623</v>
      </c>
      <c r="AJ207" s="0" t="n">
        <v>-80317.822623</v>
      </c>
      <c r="AK207" s="0" t="n">
        <v>0</v>
      </c>
      <c r="AL207" s="0" t="n">
        <v>-333.086062</v>
      </c>
      <c r="AM207" s="0" t="s">
        <v>461</v>
      </c>
      <c r="AN207" s="0" t="s">
        <v>469</v>
      </c>
      <c r="AO207" s="0" t="n">
        <v>10</v>
      </c>
      <c r="AP207" s="0" t="n">
        <v>10</v>
      </c>
    </row>
    <row r="208" customFormat="false" ht="12.75" hidden="false" customHeight="false" outlineLevel="0" collapsed="false">
      <c r="A208" s="0" t="n">
        <v>1322</v>
      </c>
      <c r="B208" s="0" t="n">
        <v>482</v>
      </c>
      <c r="C208" s="0" t="s">
        <v>2</v>
      </c>
      <c r="D208" s="0" t="s">
        <v>104</v>
      </c>
      <c r="E208" s="0" t="s">
        <v>311</v>
      </c>
      <c r="F208" s="0" t="s">
        <v>150</v>
      </c>
      <c r="G208" s="0" t="s">
        <v>167</v>
      </c>
      <c r="H208" s="0" t="s">
        <v>110</v>
      </c>
      <c r="I208" s="0" t="s">
        <v>156</v>
      </c>
      <c r="J208" s="0" t="s">
        <v>212</v>
      </c>
      <c r="K208" s="0" t="n">
        <v>36896</v>
      </c>
      <c r="L208" s="0" t="n">
        <v>38722</v>
      </c>
      <c r="M208" s="0" t="s">
        <v>155</v>
      </c>
      <c r="N208" s="0" t="n">
        <v>-10000000</v>
      </c>
      <c r="O208" s="0" t="n">
        <v>4168.137946</v>
      </c>
      <c r="P208" s="0" t="n">
        <v>1.45</v>
      </c>
      <c r="Q208" s="0" t="n">
        <v>125.051238</v>
      </c>
      <c r="R208" s="0" t="n">
        <v>125.073835</v>
      </c>
      <c r="S208" s="0" t="n">
        <v>0.0225970000000046</v>
      </c>
      <c r="T208" s="0" t="n">
        <v>94.1874131657813</v>
      </c>
      <c r="U208" s="0" t="n">
        <v>-564.956678</v>
      </c>
      <c r="V208" s="0" t="n">
        <v>0</v>
      </c>
      <c r="W208" s="0" t="n">
        <v>-470.769264834219</v>
      </c>
      <c r="X208" s="0" t="n">
        <v>-116407.179858</v>
      </c>
      <c r="Y208" s="0" t="n">
        <v>-116752.671212</v>
      </c>
      <c r="Z208" s="0" t="n">
        <v>-345.491353999998</v>
      </c>
      <c r="AA208" s="0" t="n">
        <v>125.277910834221</v>
      </c>
      <c r="AB208" s="0" t="n">
        <v>-116407.179858</v>
      </c>
      <c r="AC208" s="0" t="n">
        <v>-116752.671212</v>
      </c>
      <c r="AD208" s="0" t="n">
        <v>-345.491353999998</v>
      </c>
      <c r="AF208" s="0" t="n">
        <v>52110.060600892</v>
      </c>
      <c r="AG208" s="0" t="n">
        <v>0</v>
      </c>
      <c r="AH208" s="0" t="n">
        <v>-116752.671212</v>
      </c>
      <c r="AI208" s="0" t="n">
        <v>-138775.310045</v>
      </c>
      <c r="AJ208" s="0" t="n">
        <v>-138775.310045</v>
      </c>
      <c r="AK208" s="0" t="n">
        <v>0</v>
      </c>
      <c r="AL208" s="0" t="n">
        <v>-345.491353999998</v>
      </c>
      <c r="AM208" s="0" t="s">
        <v>461</v>
      </c>
      <c r="AN208" s="0" t="s">
        <v>469</v>
      </c>
      <c r="AO208" s="0" t="n">
        <v>10</v>
      </c>
      <c r="AP208" s="0" t="n">
        <v>10</v>
      </c>
    </row>
    <row r="209" customFormat="false" ht="12.75" hidden="false" customHeight="false" outlineLevel="0" collapsed="false">
      <c r="A209" s="0" t="n">
        <v>1323</v>
      </c>
      <c r="B209" s="0" t="n">
        <v>483</v>
      </c>
      <c r="C209" s="0" t="s">
        <v>2</v>
      </c>
      <c r="D209" s="0" t="s">
        <v>104</v>
      </c>
      <c r="E209" s="0" t="s">
        <v>314</v>
      </c>
      <c r="F209" s="0" t="s">
        <v>116</v>
      </c>
      <c r="G209" s="0" t="s">
        <v>151</v>
      </c>
      <c r="H209" s="0" t="s">
        <v>110</v>
      </c>
      <c r="I209" s="0" t="s">
        <v>156</v>
      </c>
      <c r="J209" s="0" t="s">
        <v>212</v>
      </c>
      <c r="K209" s="0" t="n">
        <v>36896</v>
      </c>
      <c r="L209" s="0" t="n">
        <v>38722</v>
      </c>
      <c r="M209" s="0" t="s">
        <v>155</v>
      </c>
      <c r="N209" s="0" t="n">
        <v>-10000000</v>
      </c>
      <c r="O209" s="0" t="n">
        <v>4077.472411</v>
      </c>
      <c r="P209" s="0" t="n">
        <v>0.7</v>
      </c>
      <c r="Q209" s="0" t="n">
        <v>89.228033</v>
      </c>
      <c r="R209" s="0" t="n">
        <v>89.249967</v>
      </c>
      <c r="S209" s="0" t="n">
        <v>0.0219340000000017</v>
      </c>
      <c r="T209" s="0" t="n">
        <v>89.4352798628808</v>
      </c>
      <c r="U209" s="0" t="n">
        <v>-364.351828</v>
      </c>
      <c r="V209" s="0" t="n">
        <v>0</v>
      </c>
      <c r="W209" s="0" t="n">
        <v>-274.916548137119</v>
      </c>
      <c r="X209" s="0" t="n">
        <v>62227.888956</v>
      </c>
      <c r="Y209" s="0" t="n">
        <v>62157.604038</v>
      </c>
      <c r="Z209" s="0" t="n">
        <v>-70.2849180000048</v>
      </c>
      <c r="AA209" s="0" t="n">
        <v>204.631630137114</v>
      </c>
      <c r="AB209" s="0" t="n">
        <v>62227.888956</v>
      </c>
      <c r="AC209" s="0" t="n">
        <v>62157.604038</v>
      </c>
      <c r="AD209" s="0" t="n">
        <v>-70.2849180000048</v>
      </c>
      <c r="AF209" s="0" t="n">
        <v>29512.745310818</v>
      </c>
      <c r="AG209" s="0" t="n">
        <v>0</v>
      </c>
      <c r="AH209" s="0" t="n">
        <v>62157.604038</v>
      </c>
      <c r="AI209" s="0" t="n">
        <v>31250.024675</v>
      </c>
      <c r="AJ209" s="0" t="n">
        <v>31250.024675</v>
      </c>
      <c r="AK209" s="0" t="n">
        <v>0</v>
      </c>
      <c r="AL209" s="0" t="n">
        <v>-70.2849180000048</v>
      </c>
      <c r="AM209" s="0" t="s">
        <v>461</v>
      </c>
      <c r="AN209" s="0" t="n">
        <v>8</v>
      </c>
      <c r="AO209" s="0" t="s">
        <v>469</v>
      </c>
      <c r="AP209" s="0" t="n">
        <v>8</v>
      </c>
    </row>
    <row r="210" customFormat="false" ht="12.75" hidden="false" customHeight="false" outlineLevel="0" collapsed="false">
      <c r="A210" s="0" t="n">
        <v>1324</v>
      </c>
      <c r="B210" s="0" t="n">
        <v>484</v>
      </c>
      <c r="C210" s="0" t="s">
        <v>2</v>
      </c>
      <c r="D210" s="0" t="s">
        <v>104</v>
      </c>
      <c r="E210" s="0" t="s">
        <v>315</v>
      </c>
      <c r="F210" s="0" t="s">
        <v>116</v>
      </c>
      <c r="G210" s="0" t="s">
        <v>151</v>
      </c>
      <c r="H210" s="0" t="s">
        <v>168</v>
      </c>
      <c r="I210" s="0" t="s">
        <v>156</v>
      </c>
      <c r="J210" s="0" t="s">
        <v>170</v>
      </c>
      <c r="K210" s="0" t="n">
        <v>36896</v>
      </c>
      <c r="L210" s="0" t="n">
        <v>38722</v>
      </c>
      <c r="M210" s="0" t="s">
        <v>155</v>
      </c>
      <c r="N210" s="0" t="n">
        <v>-10000000</v>
      </c>
      <c r="O210" s="0" t="n">
        <v>4072.103018</v>
      </c>
      <c r="P210" s="0" t="n">
        <v>0.72</v>
      </c>
      <c r="Q210" s="0" t="n">
        <v>85.324933</v>
      </c>
      <c r="R210" s="0" t="n">
        <v>85.33577</v>
      </c>
      <c r="S210" s="0" t="n">
        <v>0.0108369999999951</v>
      </c>
      <c r="T210" s="0" t="n">
        <v>44.129380406046</v>
      </c>
      <c r="U210" s="0" t="n">
        <v>-285.161944</v>
      </c>
      <c r="V210" s="0" t="n">
        <v>0</v>
      </c>
      <c r="W210" s="0" t="n">
        <v>-241.032563593954</v>
      </c>
      <c r="X210" s="0" t="n">
        <v>37516.756137</v>
      </c>
      <c r="Y210" s="0" t="n">
        <v>37385.338696</v>
      </c>
      <c r="Z210" s="0" t="n">
        <v>-131.417440999998</v>
      </c>
      <c r="AA210" s="0" t="n">
        <v>109.615122593956</v>
      </c>
      <c r="AB210" s="0" t="n">
        <v>37516.756137</v>
      </c>
      <c r="AC210" s="0" t="n">
        <v>37385.338696</v>
      </c>
      <c r="AD210" s="0" t="n">
        <v>-131.417440999998</v>
      </c>
      <c r="AF210" s="0" t="n">
        <v>29473.881644284</v>
      </c>
      <c r="AG210" s="0" t="n">
        <v>0</v>
      </c>
      <c r="AH210" s="0" t="n">
        <v>37385.338696</v>
      </c>
      <c r="AI210" s="0" t="n">
        <v>-147602.634641</v>
      </c>
      <c r="AJ210" s="0" t="n">
        <v>-147602.634641</v>
      </c>
      <c r="AK210" s="0" t="n">
        <v>0</v>
      </c>
      <c r="AL210" s="0" t="n">
        <v>-131.417440999998</v>
      </c>
      <c r="AM210" s="0" t="s">
        <v>461</v>
      </c>
      <c r="AN210" s="0" t="n">
        <v>8</v>
      </c>
      <c r="AO210" s="0" t="s">
        <v>469</v>
      </c>
      <c r="AP210" s="0" t="n">
        <v>8</v>
      </c>
    </row>
    <row r="211" customFormat="false" ht="12.75" hidden="false" customHeight="false" outlineLevel="0" collapsed="false">
      <c r="A211" s="0" t="n">
        <v>1325</v>
      </c>
      <c r="B211" s="0" t="n">
        <v>485</v>
      </c>
      <c r="C211" s="0" t="s">
        <v>2</v>
      </c>
      <c r="D211" s="0" t="s">
        <v>104</v>
      </c>
      <c r="E211" s="0" t="s">
        <v>320</v>
      </c>
      <c r="F211" s="0" t="s">
        <v>150</v>
      </c>
      <c r="G211" s="0" t="s">
        <v>160</v>
      </c>
      <c r="H211" s="0" t="s">
        <v>168</v>
      </c>
      <c r="I211" s="0" t="s">
        <v>156</v>
      </c>
      <c r="J211" s="0" t="s">
        <v>189</v>
      </c>
      <c r="K211" s="0" t="n">
        <v>36896</v>
      </c>
      <c r="L211" s="0" t="n">
        <v>38722</v>
      </c>
      <c r="M211" s="0" t="s">
        <v>155</v>
      </c>
      <c r="N211" s="0" t="n">
        <v>-10000000</v>
      </c>
      <c r="O211" s="0" t="n">
        <v>4174.094014</v>
      </c>
      <c r="P211" s="0" t="n">
        <v>1.2</v>
      </c>
      <c r="Q211" s="0" t="n">
        <v>68.404811</v>
      </c>
      <c r="R211" s="0" t="n">
        <v>68.411254</v>
      </c>
      <c r="S211" s="0" t="n">
        <v>0.00644300000000442</v>
      </c>
      <c r="T211" s="0" t="n">
        <v>26.8936877322204</v>
      </c>
      <c r="U211" s="0" t="n">
        <v>-290.29654</v>
      </c>
      <c r="V211" s="0" t="n">
        <v>0</v>
      </c>
      <c r="W211" s="0" t="n">
        <v>-263.40285226778</v>
      </c>
      <c r="X211" s="0" t="n">
        <v>-242374.171155</v>
      </c>
      <c r="Y211" s="0" t="n">
        <v>-242773.849885</v>
      </c>
      <c r="Z211" s="0" t="n">
        <v>-399.678730000014</v>
      </c>
      <c r="AA211" s="0" t="n">
        <v>-136.275877732235</v>
      </c>
      <c r="AB211" s="0" t="n">
        <v>-242374.171155</v>
      </c>
      <c r="AC211" s="0" t="n">
        <v>-242773.849885</v>
      </c>
      <c r="AD211" s="0" t="n">
        <v>-399.678730000014</v>
      </c>
      <c r="AF211" s="0" t="n">
        <v>52184.523363028</v>
      </c>
      <c r="AG211" s="0" t="n">
        <v>0</v>
      </c>
      <c r="AH211" s="0" t="n">
        <v>-242773.849885</v>
      </c>
      <c r="AI211" s="0" t="n">
        <v>-123464.555682</v>
      </c>
      <c r="AJ211" s="0" t="n">
        <v>-123464.555682</v>
      </c>
      <c r="AK211" s="0" t="n">
        <v>0</v>
      </c>
      <c r="AL211" s="0" t="n">
        <v>-399.678730000014</v>
      </c>
      <c r="AM211" s="0" t="s">
        <v>461</v>
      </c>
      <c r="AN211" s="0" t="s">
        <v>469</v>
      </c>
      <c r="AO211" s="0" t="n">
        <v>10</v>
      </c>
      <c r="AP211" s="0" t="n">
        <v>10</v>
      </c>
    </row>
    <row r="212" customFormat="false" ht="12.75" hidden="false" customHeight="false" outlineLevel="0" collapsed="false">
      <c r="A212" s="0" t="n">
        <v>1326</v>
      </c>
      <c r="B212" s="0" t="n">
        <v>486</v>
      </c>
      <c r="C212" s="0" t="s">
        <v>2</v>
      </c>
      <c r="D212" s="0" t="s">
        <v>104</v>
      </c>
      <c r="E212" s="0" t="s">
        <v>323</v>
      </c>
      <c r="F212" s="0" t="s">
        <v>95</v>
      </c>
      <c r="G212" s="0" t="s">
        <v>112</v>
      </c>
      <c r="H212" s="0" t="s">
        <v>107</v>
      </c>
      <c r="I212" s="0" t="s">
        <v>156</v>
      </c>
      <c r="J212" s="0" t="s">
        <v>212</v>
      </c>
      <c r="K212" s="0" t="n">
        <v>36896</v>
      </c>
      <c r="L212" s="0" t="n">
        <v>38722</v>
      </c>
      <c r="M212" s="0" t="s">
        <v>155</v>
      </c>
      <c r="N212" s="0" t="n">
        <v>-10000000</v>
      </c>
      <c r="O212" s="0" t="n">
        <v>4081.58908</v>
      </c>
      <c r="P212" s="0" t="n">
        <v>0.65</v>
      </c>
      <c r="Q212" s="0" t="n">
        <v>57.432243</v>
      </c>
      <c r="R212" s="0" t="n">
        <v>57.444164</v>
      </c>
      <c r="S212" s="0" t="n">
        <v>0.011921000000001</v>
      </c>
      <c r="T212" s="0" t="n">
        <v>48.6566234226839</v>
      </c>
      <c r="U212" s="0" t="n">
        <v>-265.14115</v>
      </c>
      <c r="V212" s="0" t="n">
        <v>0</v>
      </c>
      <c r="W212" s="0" t="n">
        <v>-216.484526577316</v>
      </c>
      <c r="X212" s="0" t="n">
        <v>-47222.110604</v>
      </c>
      <c r="Y212" s="0" t="n">
        <v>-47366.539978</v>
      </c>
      <c r="Z212" s="0" t="n">
        <v>-144.429373999999</v>
      </c>
      <c r="AA212" s="0" t="n">
        <v>72.0551525773167</v>
      </c>
      <c r="AB212" s="0" t="n">
        <v>-47222.110604</v>
      </c>
      <c r="AC212" s="0" t="n">
        <v>-47366.539978</v>
      </c>
      <c r="AD212" s="0" t="n">
        <v>-144.429373999999</v>
      </c>
      <c r="AF212" s="0" t="n">
        <v>30213.9631647</v>
      </c>
      <c r="AG212" s="0" t="n">
        <v>0</v>
      </c>
      <c r="AH212" s="0" t="n">
        <v>-47366.539978</v>
      </c>
      <c r="AI212" s="0" t="n">
        <v>-57861.133301</v>
      </c>
      <c r="AJ212" s="0" t="n">
        <v>-57861.133301</v>
      </c>
      <c r="AK212" s="0" t="n">
        <v>0</v>
      </c>
      <c r="AL212" s="0" t="n">
        <v>-144.429373999999</v>
      </c>
      <c r="AM212" s="0" t="s">
        <v>461</v>
      </c>
      <c r="AN212" s="0" t="n">
        <v>7</v>
      </c>
      <c r="AO212" s="0" t="s">
        <v>469</v>
      </c>
      <c r="AP212" s="0" t="n">
        <v>7</v>
      </c>
    </row>
    <row r="213" customFormat="false" ht="12.75" hidden="false" customHeight="false" outlineLevel="0" collapsed="false">
      <c r="A213" s="0" t="n">
        <v>1327</v>
      </c>
      <c r="B213" s="0" t="n">
        <v>487</v>
      </c>
      <c r="C213" s="0" t="s">
        <v>2</v>
      </c>
      <c r="D213" s="0" t="s">
        <v>104</v>
      </c>
      <c r="E213" s="0" t="s">
        <v>324</v>
      </c>
      <c r="F213" s="0" t="s">
        <v>95</v>
      </c>
      <c r="G213" s="0" t="s">
        <v>112</v>
      </c>
      <c r="H213" s="0" t="s">
        <v>107</v>
      </c>
      <c r="I213" s="0" t="s">
        <v>156</v>
      </c>
      <c r="J213" s="0" t="s">
        <v>212</v>
      </c>
      <c r="K213" s="0" t="n">
        <v>36896</v>
      </c>
      <c r="L213" s="0" t="n">
        <v>38722</v>
      </c>
      <c r="M213" s="0" t="s">
        <v>155</v>
      </c>
      <c r="N213" s="0" t="n">
        <v>-10000000</v>
      </c>
      <c r="O213" s="0" t="n">
        <v>4078.446284</v>
      </c>
      <c r="P213" s="0" t="n">
        <v>0.65</v>
      </c>
      <c r="Q213" s="0" t="n">
        <v>54.874527</v>
      </c>
      <c r="R213" s="0" t="n">
        <v>54.892052</v>
      </c>
      <c r="S213" s="0" t="n">
        <v>0.0175249999999991</v>
      </c>
      <c r="T213" s="0" t="n">
        <v>71.4747711270964</v>
      </c>
      <c r="U213" s="0" t="n">
        <v>-226.417231</v>
      </c>
      <c r="V213" s="0" t="n">
        <v>0</v>
      </c>
      <c r="W213" s="0" t="n">
        <v>-154.942459872904</v>
      </c>
      <c r="X213" s="0" t="n">
        <v>-57911.528372</v>
      </c>
      <c r="Y213" s="0" t="n">
        <v>-58036.982818</v>
      </c>
      <c r="Z213" s="0" t="n">
        <v>-125.454445999996</v>
      </c>
      <c r="AA213" s="0" t="n">
        <v>29.4880138729075</v>
      </c>
      <c r="AB213" s="0" t="n">
        <v>-57911.528372</v>
      </c>
      <c r="AC213" s="0" t="n">
        <v>-58036.982818</v>
      </c>
      <c r="AD213" s="0" t="n">
        <v>-125.454445999996</v>
      </c>
      <c r="AF213" s="0" t="n">
        <v>30190.69861731</v>
      </c>
      <c r="AG213" s="0" t="n">
        <v>0</v>
      </c>
      <c r="AH213" s="0" t="n">
        <v>-58036.982818</v>
      </c>
      <c r="AI213" s="0" t="n">
        <v>-55879.052236</v>
      </c>
      <c r="AJ213" s="0" t="n">
        <v>-55879.052236</v>
      </c>
      <c r="AK213" s="0" t="n">
        <v>0</v>
      </c>
      <c r="AL213" s="0" t="n">
        <v>-125.454445999996</v>
      </c>
      <c r="AM213" s="0" t="s">
        <v>461</v>
      </c>
      <c r="AN213" s="0" t="n">
        <v>7</v>
      </c>
      <c r="AO213" s="0" t="s">
        <v>469</v>
      </c>
      <c r="AP213" s="0" t="n">
        <v>7</v>
      </c>
    </row>
    <row r="214" customFormat="false" ht="12.75" hidden="false" customHeight="false" outlineLevel="0" collapsed="false">
      <c r="A214" s="0" t="n">
        <v>1328</v>
      </c>
      <c r="B214" s="0" t="n">
        <v>488</v>
      </c>
      <c r="C214" s="0" t="s">
        <v>2</v>
      </c>
      <c r="D214" s="0" t="s">
        <v>104</v>
      </c>
      <c r="E214" s="0" t="s">
        <v>200</v>
      </c>
      <c r="F214" s="0" t="s">
        <v>102</v>
      </c>
      <c r="G214" s="0" t="s">
        <v>164</v>
      </c>
      <c r="H214" s="0" t="s">
        <v>168</v>
      </c>
      <c r="I214" s="0" t="s">
        <v>156</v>
      </c>
      <c r="J214" s="0" t="s">
        <v>154</v>
      </c>
      <c r="K214" s="0" t="n">
        <v>36896</v>
      </c>
      <c r="L214" s="0" t="n">
        <v>38722</v>
      </c>
      <c r="M214" s="0" t="s">
        <v>155</v>
      </c>
      <c r="N214" s="0" t="n">
        <v>-10000000</v>
      </c>
      <c r="O214" s="0" t="n">
        <v>4083.57674</v>
      </c>
      <c r="P214" s="0" t="n">
        <v>0.8</v>
      </c>
      <c r="Q214" s="0" t="n">
        <v>82.165571</v>
      </c>
      <c r="R214" s="0" t="n">
        <v>82.18083</v>
      </c>
      <c r="S214" s="0" t="n">
        <v>0.0152590000000004</v>
      </c>
      <c r="T214" s="0" t="n">
        <v>62.3112974756615</v>
      </c>
      <c r="U214" s="0" t="n">
        <v>-341.902909</v>
      </c>
      <c r="V214" s="0" t="n">
        <v>0</v>
      </c>
      <c r="W214" s="0" t="n">
        <v>-279.591611524339</v>
      </c>
      <c r="X214" s="0" t="n">
        <v>-10362.242439</v>
      </c>
      <c r="Y214" s="0" t="n">
        <v>-10517.385435</v>
      </c>
      <c r="Z214" s="0" t="n">
        <v>-155.142996000001</v>
      </c>
      <c r="AA214" s="0" t="n">
        <v>124.448615524338</v>
      </c>
      <c r="AB214" s="0" t="n">
        <v>-10362.242439</v>
      </c>
      <c r="AC214" s="0" t="n">
        <v>-10517.385435</v>
      </c>
      <c r="AD214" s="0" t="n">
        <v>-155.142996000001</v>
      </c>
      <c r="AF214" s="0" t="n">
        <v>23511.19308055</v>
      </c>
      <c r="AG214" s="0" t="n">
        <v>0</v>
      </c>
      <c r="AH214" s="0" t="n">
        <v>-10517.385435</v>
      </c>
      <c r="AI214" s="0" t="n">
        <v>-61994.670158</v>
      </c>
      <c r="AJ214" s="0" t="n">
        <v>-61994.670158</v>
      </c>
      <c r="AK214" s="0" t="n">
        <v>0</v>
      </c>
      <c r="AL214" s="0" t="n">
        <v>-155.142996000001</v>
      </c>
      <c r="AM214" s="0" t="s">
        <v>461</v>
      </c>
      <c r="AN214" s="0" t="n">
        <v>6</v>
      </c>
      <c r="AO214" s="0" t="s">
        <v>469</v>
      </c>
      <c r="AP214" s="0" t="n">
        <v>6</v>
      </c>
    </row>
    <row r="215" customFormat="false" ht="12.75" hidden="false" customHeight="false" outlineLevel="0" collapsed="false">
      <c r="A215" s="0" t="n">
        <v>1329</v>
      </c>
      <c r="B215" s="0" t="n">
        <v>489</v>
      </c>
      <c r="C215" s="0" t="s">
        <v>2</v>
      </c>
      <c r="D215" s="0" t="s">
        <v>104</v>
      </c>
      <c r="E215" s="0" t="s">
        <v>326</v>
      </c>
      <c r="F215" s="0" t="s">
        <v>150</v>
      </c>
      <c r="G215" s="0" t="s">
        <v>112</v>
      </c>
      <c r="H215" s="0" t="s">
        <v>168</v>
      </c>
      <c r="I215" s="0" t="s">
        <v>156</v>
      </c>
      <c r="J215" s="0" t="s">
        <v>170</v>
      </c>
      <c r="K215" s="0" t="n">
        <v>36896</v>
      </c>
      <c r="L215" s="0" t="n">
        <v>38722</v>
      </c>
      <c r="M215" s="0" t="s">
        <v>155</v>
      </c>
      <c r="N215" s="0" t="n">
        <v>-10000000</v>
      </c>
      <c r="O215" s="0" t="n">
        <v>4035.601921</v>
      </c>
      <c r="P215" s="0" t="n">
        <v>0.52</v>
      </c>
      <c r="Q215" s="0" t="n">
        <v>71.90316</v>
      </c>
      <c r="R215" s="0" t="n">
        <v>71.919986</v>
      </c>
      <c r="S215" s="0" t="n">
        <v>0.0168259999999947</v>
      </c>
      <c r="T215" s="0" t="n">
        <v>67.9030379227245</v>
      </c>
      <c r="U215" s="0" t="n">
        <v>-266.814205</v>
      </c>
      <c r="V215" s="0" t="n">
        <v>0</v>
      </c>
      <c r="W215" s="0" t="n">
        <v>-198.911167077275</v>
      </c>
      <c r="X215" s="0" t="n">
        <v>70249.335432</v>
      </c>
      <c r="Y215" s="0" t="n">
        <v>70210.573753</v>
      </c>
      <c r="Z215" s="0" t="n">
        <v>-38.7616790000029</v>
      </c>
      <c r="AA215" s="0" t="n">
        <v>160.149488077273</v>
      </c>
      <c r="AB215" s="0" t="n">
        <v>70249.335432</v>
      </c>
      <c r="AC215" s="0" t="n">
        <v>70210.573753</v>
      </c>
      <c r="AD215" s="0" t="n">
        <v>-38.7616790000029</v>
      </c>
      <c r="AF215" s="0" t="n">
        <v>50453.095216342</v>
      </c>
      <c r="AG215" s="0" t="n">
        <v>0</v>
      </c>
      <c r="AH215" s="0" t="n">
        <v>70210.573753</v>
      </c>
      <c r="AI215" s="0" t="n">
        <v>-25046.562057</v>
      </c>
      <c r="AJ215" s="0" t="n">
        <v>-25046.562057</v>
      </c>
      <c r="AK215" s="0" t="n">
        <v>0</v>
      </c>
      <c r="AL215" s="0" t="n">
        <v>-38.7616790000029</v>
      </c>
      <c r="AM215" s="0" t="s">
        <v>461</v>
      </c>
      <c r="AN215" s="0" t="s">
        <v>469</v>
      </c>
      <c r="AO215" s="0" t="n">
        <v>10</v>
      </c>
      <c r="AP215" s="0" t="n">
        <v>10</v>
      </c>
    </row>
    <row r="216" customFormat="false" ht="12.75" hidden="false" customHeight="false" outlineLevel="0" collapsed="false">
      <c r="A216" s="0" t="n">
        <v>1330</v>
      </c>
      <c r="B216" s="0" t="n">
        <v>490</v>
      </c>
      <c r="C216" s="0" t="s">
        <v>2</v>
      </c>
      <c r="D216" s="0" t="s">
        <v>104</v>
      </c>
      <c r="E216" s="0" t="s">
        <v>331</v>
      </c>
      <c r="F216" s="0" t="s">
        <v>102</v>
      </c>
      <c r="G216" s="0" t="s">
        <v>112</v>
      </c>
      <c r="H216" s="0" t="s">
        <v>97</v>
      </c>
      <c r="I216" s="0" t="s">
        <v>156</v>
      </c>
      <c r="J216" s="0" t="s">
        <v>105</v>
      </c>
      <c r="K216" s="0" t="n">
        <v>36896</v>
      </c>
      <c r="L216" s="0" t="n">
        <v>38722</v>
      </c>
      <c r="M216" s="0" t="s">
        <v>155</v>
      </c>
      <c r="N216" s="0" t="n">
        <v>-10000000</v>
      </c>
      <c r="O216" s="0" t="n">
        <v>4065.909281</v>
      </c>
      <c r="P216" s="0" t="n">
        <v>0.52</v>
      </c>
      <c r="Q216" s="0" t="n">
        <v>55.758727</v>
      </c>
      <c r="R216" s="0" t="n">
        <v>55.773123</v>
      </c>
      <c r="S216" s="0" t="n">
        <v>0.0143959999999979</v>
      </c>
      <c r="T216" s="0" t="n">
        <v>58.5328300092673</v>
      </c>
      <c r="U216" s="0" t="n">
        <v>-245.669849</v>
      </c>
      <c r="V216" s="0" t="n">
        <v>0</v>
      </c>
      <c r="W216" s="0" t="n">
        <v>-187.137018990733</v>
      </c>
      <c r="X216" s="0" t="n">
        <v>3087.777074</v>
      </c>
      <c r="Y216" s="0" t="n">
        <v>3010.031966</v>
      </c>
      <c r="Z216" s="0" t="n">
        <v>-77.7451080000001</v>
      </c>
      <c r="AA216" s="0" t="n">
        <v>109.391910990733</v>
      </c>
      <c r="AB216" s="0" t="n">
        <v>3087.777074</v>
      </c>
      <c r="AC216" s="0" t="n">
        <v>3010.031966</v>
      </c>
      <c r="AD216" s="0" t="n">
        <v>-77.7451080000001</v>
      </c>
      <c r="AF216" s="0" t="n">
        <v>23409.4726853575</v>
      </c>
      <c r="AG216" s="0" t="n">
        <v>0</v>
      </c>
      <c r="AH216" s="0" t="n">
        <v>3010.031966</v>
      </c>
      <c r="AI216" s="0" t="n">
        <v>-3161.85462</v>
      </c>
      <c r="AJ216" s="0" t="n">
        <v>-3161.85462</v>
      </c>
      <c r="AK216" s="0" t="n">
        <v>0</v>
      </c>
      <c r="AL216" s="0" t="n">
        <v>-77.7451080000001</v>
      </c>
      <c r="AM216" s="0" t="s">
        <v>461</v>
      </c>
      <c r="AN216" s="0" t="n">
        <v>6</v>
      </c>
      <c r="AO216" s="0" t="s">
        <v>469</v>
      </c>
      <c r="AP216" s="0" t="n">
        <v>6</v>
      </c>
    </row>
    <row r="217" customFormat="false" ht="12.75" hidden="false" customHeight="false" outlineLevel="0" collapsed="false">
      <c r="A217" s="0" t="n">
        <v>1331</v>
      </c>
      <c r="B217" s="0" t="n">
        <v>491</v>
      </c>
      <c r="C217" s="0" t="s">
        <v>2</v>
      </c>
      <c r="D217" s="0" t="s">
        <v>104</v>
      </c>
      <c r="E217" s="0" t="s">
        <v>332</v>
      </c>
      <c r="F217" s="0" t="s">
        <v>116</v>
      </c>
      <c r="G217" s="0" t="s">
        <v>160</v>
      </c>
      <c r="H217" s="0" t="s">
        <v>168</v>
      </c>
      <c r="I217" s="0" t="s">
        <v>156</v>
      </c>
      <c r="J217" s="0" t="s">
        <v>203</v>
      </c>
      <c r="K217" s="0" t="n">
        <v>36896</v>
      </c>
      <c r="L217" s="0" t="n">
        <v>38722</v>
      </c>
      <c r="M217" s="0" t="s">
        <v>155</v>
      </c>
      <c r="N217" s="0" t="n">
        <v>-10000000</v>
      </c>
      <c r="O217" s="0" t="n">
        <v>4073.980384</v>
      </c>
      <c r="P217" s="0" t="n">
        <v>0.78</v>
      </c>
      <c r="Q217" s="0" t="n">
        <v>80.896014</v>
      </c>
      <c r="R217" s="0" t="n">
        <v>80.902733</v>
      </c>
      <c r="S217" s="0" t="n">
        <v>0.00671900000000392</v>
      </c>
      <c r="T217" s="0" t="n">
        <v>27.373074200112</v>
      </c>
      <c r="U217" s="0" t="n">
        <v>-246.952226</v>
      </c>
      <c r="V217" s="0" t="n">
        <v>0</v>
      </c>
      <c r="W217" s="0" t="n">
        <v>-219.579151799888</v>
      </c>
      <c r="X217" s="0" t="n">
        <v>-6864.044373</v>
      </c>
      <c r="Y217" s="0" t="n">
        <v>-7047.634001</v>
      </c>
      <c r="Z217" s="0" t="n">
        <v>-183.589628000001</v>
      </c>
      <c r="AA217" s="0" t="n">
        <v>35.9895237998874</v>
      </c>
      <c r="AB217" s="0" t="n">
        <v>-6864.044373</v>
      </c>
      <c r="AC217" s="0" t="n">
        <v>-7047.634001</v>
      </c>
      <c r="AD217" s="0" t="n">
        <v>-183.589628000001</v>
      </c>
      <c r="AF217" s="0" t="n">
        <v>29487.470019392</v>
      </c>
      <c r="AG217" s="0" t="n">
        <v>0</v>
      </c>
      <c r="AH217" s="0" t="n">
        <v>-7047.634001</v>
      </c>
      <c r="AI217" s="0" t="n">
        <v>-68162.553521</v>
      </c>
      <c r="AJ217" s="0" t="n">
        <v>-68162.553521</v>
      </c>
      <c r="AK217" s="0" t="n">
        <v>0</v>
      </c>
      <c r="AL217" s="0" t="n">
        <v>-183.589628000001</v>
      </c>
      <c r="AM217" s="0" t="s">
        <v>461</v>
      </c>
      <c r="AN217" s="0" t="n">
        <v>8</v>
      </c>
      <c r="AO217" s="0" t="s">
        <v>469</v>
      </c>
      <c r="AP217" s="0" t="n">
        <v>8</v>
      </c>
    </row>
    <row r="218" customFormat="false" ht="12.75" hidden="false" customHeight="false" outlineLevel="0" collapsed="false">
      <c r="A218" s="0" t="n">
        <v>1332</v>
      </c>
      <c r="B218" s="0" t="n">
        <v>492</v>
      </c>
      <c r="C218" s="0" t="s">
        <v>2</v>
      </c>
      <c r="D218" s="0" t="s">
        <v>104</v>
      </c>
      <c r="E218" s="0" t="s">
        <v>334</v>
      </c>
      <c r="F218" s="0" t="s">
        <v>116</v>
      </c>
      <c r="G218" s="0" t="s">
        <v>191</v>
      </c>
      <c r="H218" s="0" t="s">
        <v>168</v>
      </c>
      <c r="I218" s="0" t="s">
        <v>156</v>
      </c>
      <c r="J218" s="0" t="s">
        <v>170</v>
      </c>
      <c r="K218" s="0" t="n">
        <v>36896</v>
      </c>
      <c r="L218" s="0" t="n">
        <v>38722</v>
      </c>
      <c r="M218" s="0" t="s">
        <v>155</v>
      </c>
      <c r="N218" s="0" t="n">
        <v>-10000000</v>
      </c>
      <c r="O218" s="0" t="n">
        <v>4047.108941</v>
      </c>
      <c r="P218" s="0" t="n">
        <v>0.65</v>
      </c>
      <c r="Q218" s="0" t="n">
        <v>74.975119</v>
      </c>
      <c r="R218" s="0" t="n">
        <v>74.983645</v>
      </c>
      <c r="S218" s="0" t="n">
        <v>0.00852599999998915</v>
      </c>
      <c r="T218" s="0" t="n">
        <v>34.5056508309221</v>
      </c>
      <c r="U218" s="0" t="n">
        <v>-279.313307</v>
      </c>
      <c r="V218" s="0" t="n">
        <v>0</v>
      </c>
      <c r="W218" s="0" t="n">
        <v>-244.807656169078</v>
      </c>
      <c r="X218" s="0" t="n">
        <v>25775.249468</v>
      </c>
      <c r="Y218" s="0" t="n">
        <v>25648.243103</v>
      </c>
      <c r="Z218" s="0" t="n">
        <v>-127.006365000001</v>
      </c>
      <c r="AA218" s="0" t="n">
        <v>117.801291169077</v>
      </c>
      <c r="AB218" s="0" t="n">
        <v>25775.249468</v>
      </c>
      <c r="AC218" s="0" t="n">
        <v>25648.243103</v>
      </c>
      <c r="AD218" s="0" t="n">
        <v>-127.006365000001</v>
      </c>
      <c r="AF218" s="0" t="n">
        <v>29292.974514958</v>
      </c>
      <c r="AG218" s="0" t="n">
        <v>0</v>
      </c>
      <c r="AH218" s="0" t="n">
        <v>25648.243103</v>
      </c>
      <c r="AI218" s="0" t="n">
        <v>-61387.3161</v>
      </c>
      <c r="AJ218" s="0" t="n">
        <v>-61387.3161</v>
      </c>
      <c r="AK218" s="0" t="n">
        <v>0</v>
      </c>
      <c r="AL218" s="0" t="n">
        <v>-127.006365000001</v>
      </c>
      <c r="AM218" s="0" t="s">
        <v>461</v>
      </c>
      <c r="AN218" s="0" t="n">
        <v>8</v>
      </c>
      <c r="AO218" s="0" t="s">
        <v>469</v>
      </c>
      <c r="AP218" s="0" t="n">
        <v>8</v>
      </c>
    </row>
    <row r="219" customFormat="false" ht="12.75" hidden="false" customHeight="false" outlineLevel="0" collapsed="false">
      <c r="A219" s="0" t="n">
        <v>1333</v>
      </c>
      <c r="B219" s="0" t="n">
        <v>493</v>
      </c>
      <c r="C219" s="0" t="s">
        <v>2</v>
      </c>
      <c r="D219" s="0" t="s">
        <v>104</v>
      </c>
      <c r="E219" s="0" t="s">
        <v>335</v>
      </c>
      <c r="F219" s="0" t="s">
        <v>172</v>
      </c>
      <c r="G219" s="0" t="s">
        <v>191</v>
      </c>
      <c r="H219" s="0" t="s">
        <v>168</v>
      </c>
      <c r="I219" s="0" t="s">
        <v>156</v>
      </c>
      <c r="J219" s="0" t="s">
        <v>189</v>
      </c>
      <c r="K219" s="0" t="n">
        <v>36896</v>
      </c>
      <c r="L219" s="0" t="n">
        <v>38722</v>
      </c>
      <c r="M219" s="0" t="s">
        <v>155</v>
      </c>
      <c r="N219" s="0" t="n">
        <v>-10000000</v>
      </c>
      <c r="O219" s="0" t="n">
        <v>4377.608809</v>
      </c>
      <c r="P219" s="0" t="n">
        <v>3.3</v>
      </c>
      <c r="Q219" s="0" t="n">
        <v>217.926079</v>
      </c>
      <c r="R219" s="0" t="n">
        <v>217.96599</v>
      </c>
      <c r="S219" s="0" t="n">
        <v>0.0399110000000178</v>
      </c>
      <c r="T219" s="0" t="n">
        <v>174.714745176077</v>
      </c>
      <c r="U219" s="0" t="n">
        <v>-995.4588</v>
      </c>
      <c r="V219" s="0" t="n">
        <v>0</v>
      </c>
      <c r="W219" s="0" t="n">
        <v>-820.744054823923</v>
      </c>
      <c r="X219" s="0" t="n">
        <v>-525057.337847</v>
      </c>
      <c r="Y219" s="0" t="n">
        <v>-526005.972725</v>
      </c>
      <c r="Z219" s="0" t="n">
        <v>-948.634878000012</v>
      </c>
      <c r="AA219" s="0" t="n">
        <v>-127.890823176089</v>
      </c>
      <c r="AB219" s="0" t="n">
        <v>-525057.337847</v>
      </c>
      <c r="AC219" s="0" t="n">
        <v>-526005.972725</v>
      </c>
      <c r="AD219" s="0" t="n">
        <v>-948.634878000012</v>
      </c>
      <c r="AF219" s="0" t="n">
        <v>43206.99894483</v>
      </c>
      <c r="AG219" s="0" t="n">
        <v>0</v>
      </c>
      <c r="AH219" s="0" t="n">
        <v>-526005.972725</v>
      </c>
      <c r="AI219" s="0" t="n">
        <v>-640779.261193</v>
      </c>
      <c r="AJ219" s="0" t="n">
        <v>-640779.261193</v>
      </c>
      <c r="AK219" s="0" t="n">
        <v>0</v>
      </c>
      <c r="AL219" s="0" t="n">
        <v>-948.634878000012</v>
      </c>
      <c r="AM219" s="0" t="s">
        <v>461</v>
      </c>
      <c r="AN219" s="0" t="s">
        <v>469</v>
      </c>
      <c r="AO219" s="0" t="n">
        <v>9</v>
      </c>
      <c r="AP219" s="0" t="n">
        <v>9</v>
      </c>
    </row>
    <row r="220" customFormat="false" ht="12.75" hidden="false" customHeight="false" outlineLevel="0" collapsed="false">
      <c r="A220" s="0" t="n">
        <v>1334</v>
      </c>
      <c r="B220" s="0" t="n">
        <v>494</v>
      </c>
      <c r="C220" s="0" t="s">
        <v>2</v>
      </c>
      <c r="D220" s="0" t="s">
        <v>104</v>
      </c>
      <c r="E220" s="0" t="s">
        <v>336</v>
      </c>
      <c r="F220" s="0" t="s">
        <v>260</v>
      </c>
      <c r="G220" s="0" t="s">
        <v>164</v>
      </c>
      <c r="H220" s="0" t="s">
        <v>168</v>
      </c>
      <c r="I220" s="0" t="s">
        <v>156</v>
      </c>
      <c r="J220" s="0" t="s">
        <v>189</v>
      </c>
      <c r="K220" s="0" t="n">
        <v>36896</v>
      </c>
      <c r="L220" s="0" t="n">
        <v>38722</v>
      </c>
      <c r="M220" s="0" t="s">
        <v>155</v>
      </c>
      <c r="N220" s="0" t="n">
        <v>-10000000</v>
      </c>
      <c r="O220" s="0" t="n">
        <v>4012.855558</v>
      </c>
      <c r="P220" s="0" t="n">
        <v>0.3</v>
      </c>
      <c r="Q220" s="0" t="n">
        <v>67.238927</v>
      </c>
      <c r="R220" s="0" t="n">
        <v>57.308423</v>
      </c>
      <c r="S220" s="0" t="n">
        <v>-9.93050400000001</v>
      </c>
      <c r="T220" s="0" t="n">
        <v>-39849.6781701413</v>
      </c>
      <c r="U220" s="0" t="n">
        <v>-272.972176</v>
      </c>
      <c r="V220" s="0" t="n">
        <v>0</v>
      </c>
      <c r="W220" s="0" t="n">
        <v>-40122.6503461413</v>
      </c>
      <c r="X220" s="0" t="n">
        <v>147719.899843</v>
      </c>
      <c r="Y220" s="0" t="n">
        <v>106799.566692</v>
      </c>
      <c r="Z220" s="0" t="n">
        <v>-40920.333151</v>
      </c>
      <c r="AA220" s="0" t="n">
        <v>-797.682804858734</v>
      </c>
      <c r="AB220" s="0" t="n">
        <v>147719.899843</v>
      </c>
      <c r="AC220" s="0" t="n">
        <v>106799.566692</v>
      </c>
      <c r="AD220" s="0" t="n">
        <v>-40920.333151</v>
      </c>
      <c r="AF220" s="0" t="n">
        <v>7921.376871492</v>
      </c>
      <c r="AG220" s="0" t="n">
        <v>0</v>
      </c>
      <c r="AH220" s="0" t="n">
        <v>106799.566692</v>
      </c>
      <c r="AI220" s="0" t="n">
        <v>90503.888994</v>
      </c>
      <c r="AJ220" s="0" t="n">
        <v>90503.888994</v>
      </c>
      <c r="AK220" s="0" t="n">
        <v>0</v>
      </c>
      <c r="AL220" s="0" t="n">
        <v>-40920.333151</v>
      </c>
      <c r="AM220" s="0" t="s">
        <v>461</v>
      </c>
      <c r="AN220" s="0" t="n">
        <v>3</v>
      </c>
      <c r="AO220" s="0" t="s">
        <v>469</v>
      </c>
      <c r="AP220" s="0" t="n">
        <v>3</v>
      </c>
    </row>
    <row r="221" customFormat="false" ht="12.75" hidden="false" customHeight="false" outlineLevel="0" collapsed="false">
      <c r="A221" s="0" t="n">
        <v>1335</v>
      </c>
      <c r="B221" s="0" t="n">
        <v>495</v>
      </c>
      <c r="C221" s="0" t="s">
        <v>2</v>
      </c>
      <c r="D221" s="0" t="s">
        <v>104</v>
      </c>
      <c r="E221" s="0" t="s">
        <v>337</v>
      </c>
      <c r="F221" s="0" t="s">
        <v>172</v>
      </c>
      <c r="G221" s="0" t="s">
        <v>164</v>
      </c>
      <c r="H221" s="0" t="s">
        <v>168</v>
      </c>
      <c r="I221" s="0" t="s">
        <v>156</v>
      </c>
      <c r="J221" s="0" t="s">
        <v>189</v>
      </c>
      <c r="K221" s="0" t="n">
        <v>36896</v>
      </c>
      <c r="L221" s="0" t="n">
        <v>38722</v>
      </c>
      <c r="M221" s="0" t="s">
        <v>155</v>
      </c>
      <c r="N221" s="0" t="n">
        <v>-10000000</v>
      </c>
      <c r="O221" s="0" t="n">
        <v>4189.580865</v>
      </c>
      <c r="P221" s="0" t="n">
        <v>1.6</v>
      </c>
      <c r="Q221" s="0" t="n">
        <v>117.011344</v>
      </c>
      <c r="R221" s="0" t="n">
        <v>117.025298</v>
      </c>
      <c r="S221" s="0" t="n">
        <v>0.0139540000000125</v>
      </c>
      <c r="T221" s="0" t="n">
        <v>58.4614113902622</v>
      </c>
      <c r="U221" s="0" t="n">
        <v>-477.52546</v>
      </c>
      <c r="V221" s="0" t="n">
        <v>0</v>
      </c>
      <c r="W221" s="0" t="n">
        <v>-419.064048609738</v>
      </c>
      <c r="X221" s="0" t="n">
        <v>-214166.723201</v>
      </c>
      <c r="Y221" s="0" t="n">
        <v>-214630.490062</v>
      </c>
      <c r="Z221" s="0" t="n">
        <v>-463.766861000011</v>
      </c>
      <c r="AA221" s="0" t="n">
        <v>-44.7028123902732</v>
      </c>
      <c r="AB221" s="0" t="n">
        <v>-214166.723201</v>
      </c>
      <c r="AC221" s="0" t="n">
        <v>-214630.490062</v>
      </c>
      <c r="AD221" s="0" t="n">
        <v>-463.766861000011</v>
      </c>
      <c r="AF221" s="0" t="n">
        <v>41351.16313755</v>
      </c>
      <c r="AG221" s="0" t="n">
        <v>0</v>
      </c>
      <c r="AH221" s="0" t="n">
        <v>-214630.490062</v>
      </c>
      <c r="AI221" s="0" t="n">
        <v>-133006.991162</v>
      </c>
      <c r="AJ221" s="0" t="n">
        <v>-133006.991162</v>
      </c>
      <c r="AK221" s="0" t="n">
        <v>0</v>
      </c>
      <c r="AL221" s="0" t="n">
        <v>-463.766861000011</v>
      </c>
      <c r="AM221" s="0" t="s">
        <v>461</v>
      </c>
      <c r="AN221" s="0" t="s">
        <v>469</v>
      </c>
      <c r="AO221" s="0" t="n">
        <v>9</v>
      </c>
      <c r="AP221" s="0" t="n">
        <v>9</v>
      </c>
    </row>
    <row r="222" customFormat="false" ht="12.75" hidden="false" customHeight="false" outlineLevel="0" collapsed="false">
      <c r="A222" s="0" t="n">
        <v>1336</v>
      </c>
      <c r="B222" s="0" t="n">
        <v>496</v>
      </c>
      <c r="C222" s="0" t="s">
        <v>2</v>
      </c>
      <c r="D222" s="0" t="s">
        <v>104</v>
      </c>
      <c r="E222" s="0" t="s">
        <v>338</v>
      </c>
      <c r="F222" s="0" t="s">
        <v>172</v>
      </c>
      <c r="G222" s="0" t="s">
        <v>160</v>
      </c>
      <c r="H222" s="0" t="s">
        <v>168</v>
      </c>
      <c r="I222" s="0" t="s">
        <v>156</v>
      </c>
      <c r="J222" s="0" t="s">
        <v>170</v>
      </c>
      <c r="K222" s="0" t="n">
        <v>36896</v>
      </c>
      <c r="L222" s="0" t="n">
        <v>38722</v>
      </c>
      <c r="M222" s="0" t="s">
        <v>155</v>
      </c>
      <c r="N222" s="0" t="n">
        <v>-10000000</v>
      </c>
      <c r="O222" s="0" t="n">
        <v>4164.32202</v>
      </c>
      <c r="P222" s="0" t="n">
        <v>1.85</v>
      </c>
      <c r="Q222" s="0" t="n">
        <v>189.37966</v>
      </c>
      <c r="R222" s="0" t="n">
        <v>189.386562</v>
      </c>
      <c r="S222" s="0" t="n">
        <v>0.00690199999999663</v>
      </c>
      <c r="T222" s="0" t="n">
        <v>28.742150582026</v>
      </c>
      <c r="U222" s="0" t="n">
        <v>-601.800315</v>
      </c>
      <c r="V222" s="0" t="n">
        <v>0</v>
      </c>
      <c r="W222" s="0" t="n">
        <v>-573.058164417974</v>
      </c>
      <c r="X222" s="0" t="n">
        <v>-27190.505401</v>
      </c>
      <c r="Y222" s="0" t="n">
        <v>-27668.921027</v>
      </c>
      <c r="Z222" s="0" t="n">
        <v>-478.415626000002</v>
      </c>
      <c r="AA222" s="0" t="n">
        <v>94.6425384179722</v>
      </c>
      <c r="AB222" s="0" t="n">
        <v>-27190.505401</v>
      </c>
      <c r="AC222" s="0" t="n">
        <v>-27668.921027</v>
      </c>
      <c r="AD222" s="0" t="n">
        <v>-478.415626000002</v>
      </c>
      <c r="AF222" s="0" t="n">
        <v>41101.8583374</v>
      </c>
      <c r="AG222" s="0" t="n">
        <v>0</v>
      </c>
      <c r="AH222" s="0" t="n">
        <v>-27668.921027</v>
      </c>
      <c r="AI222" s="0" t="n">
        <v>-92838.682922</v>
      </c>
      <c r="AJ222" s="0" t="n">
        <v>-92838.682922</v>
      </c>
      <c r="AK222" s="0" t="n">
        <v>0</v>
      </c>
      <c r="AL222" s="0" t="n">
        <v>-478.415626000002</v>
      </c>
      <c r="AM222" s="0" t="s">
        <v>461</v>
      </c>
      <c r="AN222" s="0" t="s">
        <v>469</v>
      </c>
      <c r="AO222" s="0" t="n">
        <v>9</v>
      </c>
      <c r="AP222" s="0" t="n">
        <v>9</v>
      </c>
    </row>
    <row r="223" customFormat="false" ht="12.75" hidden="false" customHeight="false" outlineLevel="0" collapsed="false">
      <c r="A223" s="0" t="n">
        <v>1337</v>
      </c>
      <c r="B223" s="0" t="n">
        <v>497</v>
      </c>
      <c r="C223" s="0" t="s">
        <v>2</v>
      </c>
      <c r="D223" s="0" t="s">
        <v>104</v>
      </c>
      <c r="E223" s="0" t="s">
        <v>339</v>
      </c>
      <c r="F223" s="0" t="s">
        <v>166</v>
      </c>
      <c r="G223" s="0" t="s">
        <v>164</v>
      </c>
      <c r="H223" s="0" t="s">
        <v>110</v>
      </c>
      <c r="I223" s="0" t="s">
        <v>156</v>
      </c>
      <c r="J223" s="0" t="s">
        <v>212</v>
      </c>
      <c r="K223" s="0" t="n">
        <v>36896</v>
      </c>
      <c r="L223" s="0" t="n">
        <v>38722</v>
      </c>
      <c r="M223" s="0" t="s">
        <v>155</v>
      </c>
      <c r="N223" s="0" t="n">
        <v>-10000000</v>
      </c>
      <c r="O223" s="0" t="n">
        <v>4003.873158</v>
      </c>
      <c r="P223" s="0" t="n">
        <v>0.78</v>
      </c>
      <c r="Q223" s="0" t="n">
        <v>280.878934</v>
      </c>
      <c r="R223" s="0" t="n">
        <v>280.890975</v>
      </c>
      <c r="S223" s="0" t="n">
        <v>0.0120410000000106</v>
      </c>
      <c r="T223" s="0" t="n">
        <v>48.2106366955206</v>
      </c>
      <c r="U223" s="0" t="n">
        <v>-779.616496</v>
      </c>
      <c r="V223" s="0" t="n">
        <v>0</v>
      </c>
      <c r="W223" s="0" t="n">
        <v>-731.40585930448</v>
      </c>
      <c r="X223" s="0" t="n">
        <v>761093.552629</v>
      </c>
      <c r="Y223" s="0" t="n">
        <v>761274.548045</v>
      </c>
      <c r="Z223" s="0" t="n">
        <v>180.995415999903</v>
      </c>
      <c r="AA223" s="0" t="n">
        <v>912.401275304383</v>
      </c>
      <c r="AB223" s="0" t="n">
        <v>761093.552629</v>
      </c>
      <c r="AC223" s="0" t="n">
        <v>761274.548045</v>
      </c>
      <c r="AD223" s="0" t="n">
        <v>180.995415999903</v>
      </c>
      <c r="AF223" s="0" t="n">
        <v>63229.164911136</v>
      </c>
      <c r="AG223" s="0" t="n">
        <v>0</v>
      </c>
      <c r="AH223" s="0" t="n">
        <v>761274.548045</v>
      </c>
      <c r="AI223" s="0" t="n">
        <v>-107720.189641</v>
      </c>
      <c r="AJ223" s="0" t="n">
        <v>-107720.189641</v>
      </c>
      <c r="AK223" s="0" t="n">
        <v>0</v>
      </c>
      <c r="AL223" s="0" t="n">
        <v>180.995415999903</v>
      </c>
      <c r="AM223" s="0" t="s">
        <v>461</v>
      </c>
      <c r="AN223" s="0" t="s">
        <v>469</v>
      </c>
      <c r="AO223" s="0" t="n">
        <v>12</v>
      </c>
      <c r="AP223" s="0" t="n">
        <v>12</v>
      </c>
    </row>
    <row r="224" customFormat="false" ht="12.75" hidden="false" customHeight="false" outlineLevel="0" collapsed="false">
      <c r="A224" s="0" t="n">
        <v>1338</v>
      </c>
      <c r="B224" s="0" t="n">
        <v>498</v>
      </c>
      <c r="C224" s="0" t="s">
        <v>2</v>
      </c>
      <c r="D224" s="0" t="s">
        <v>104</v>
      </c>
      <c r="E224" s="0" t="s">
        <v>341</v>
      </c>
      <c r="F224" s="0" t="s">
        <v>102</v>
      </c>
      <c r="G224" s="0" t="s">
        <v>191</v>
      </c>
      <c r="H224" s="0" t="s">
        <v>168</v>
      </c>
      <c r="I224" s="0" t="s">
        <v>156</v>
      </c>
      <c r="J224" s="0" t="s">
        <v>170</v>
      </c>
      <c r="K224" s="0" t="n">
        <v>36896</v>
      </c>
      <c r="L224" s="0" t="n">
        <v>38722</v>
      </c>
      <c r="M224" s="0" t="s">
        <v>155</v>
      </c>
      <c r="N224" s="0" t="n">
        <v>-10000000</v>
      </c>
      <c r="O224" s="0" t="n">
        <v>4049.530786</v>
      </c>
      <c r="P224" s="0" t="n">
        <v>0.54</v>
      </c>
      <c r="Q224" s="0" t="n">
        <v>62.388328</v>
      </c>
      <c r="R224" s="0" t="n">
        <v>62.390865</v>
      </c>
      <c r="S224" s="0" t="n">
        <v>0.00253699999999668</v>
      </c>
      <c r="T224" s="0" t="n">
        <v>10.2736596040686</v>
      </c>
      <c r="U224" s="0" t="n">
        <v>-273.84217</v>
      </c>
      <c r="V224" s="0" t="n">
        <v>0</v>
      </c>
      <c r="W224" s="0" t="n">
        <v>-263.568510395931</v>
      </c>
      <c r="X224" s="0" t="n">
        <v>21880.169637</v>
      </c>
      <c r="Y224" s="0" t="n">
        <v>21756.061038</v>
      </c>
      <c r="Z224" s="0" t="n">
        <v>-124.108598999999</v>
      </c>
      <c r="AA224" s="0" t="n">
        <v>139.459911395932</v>
      </c>
      <c r="AB224" s="0" t="n">
        <v>21880.169637</v>
      </c>
      <c r="AC224" s="0" t="n">
        <v>21756.061038</v>
      </c>
      <c r="AD224" s="0" t="n">
        <v>-124.108598999999</v>
      </c>
      <c r="AF224" s="0" t="n">
        <v>23315.173500395</v>
      </c>
      <c r="AG224" s="0" t="n">
        <v>0</v>
      </c>
      <c r="AH224" s="0" t="n">
        <v>21756.061038</v>
      </c>
      <c r="AI224" s="0" t="n">
        <v>-26576.150725</v>
      </c>
      <c r="AJ224" s="0" t="n">
        <v>-26576.150725</v>
      </c>
      <c r="AK224" s="0" t="n">
        <v>0</v>
      </c>
      <c r="AL224" s="0" t="n">
        <v>-124.108598999999</v>
      </c>
      <c r="AM224" s="0" t="s">
        <v>461</v>
      </c>
      <c r="AN224" s="0" t="n">
        <v>6</v>
      </c>
      <c r="AO224" s="0" t="s">
        <v>469</v>
      </c>
      <c r="AP224" s="0" t="n">
        <v>6</v>
      </c>
    </row>
    <row r="225" customFormat="false" ht="12.75" hidden="false" customHeight="false" outlineLevel="0" collapsed="false">
      <c r="A225" s="0" t="n">
        <v>1339</v>
      </c>
      <c r="B225" s="0" t="n">
        <v>499</v>
      </c>
      <c r="C225" s="0" t="s">
        <v>2</v>
      </c>
      <c r="D225" s="0" t="s">
        <v>104</v>
      </c>
      <c r="E225" s="0" t="s">
        <v>342</v>
      </c>
      <c r="F225" s="0" t="s">
        <v>102</v>
      </c>
      <c r="G225" s="0" t="s">
        <v>191</v>
      </c>
      <c r="H225" s="0" t="s">
        <v>168</v>
      </c>
      <c r="I225" s="0" t="s">
        <v>156</v>
      </c>
      <c r="J225" s="0" t="s">
        <v>189</v>
      </c>
      <c r="K225" s="0" t="n">
        <v>36896</v>
      </c>
      <c r="L225" s="0" t="n">
        <v>38722</v>
      </c>
      <c r="M225" s="0" t="s">
        <v>155</v>
      </c>
      <c r="N225" s="0" t="n">
        <v>-10000000</v>
      </c>
      <c r="O225" s="0" t="n">
        <v>4060.408019</v>
      </c>
      <c r="P225" s="0" t="n">
        <v>0.65</v>
      </c>
      <c r="Q225" s="0" t="n">
        <v>38.557646</v>
      </c>
      <c r="R225" s="0" t="n">
        <v>38.565205</v>
      </c>
      <c r="S225" s="0" t="n">
        <v>0.00755900000000054</v>
      </c>
      <c r="T225" s="0" t="n">
        <v>30.6926242156232</v>
      </c>
      <c r="U225" s="0" t="n">
        <v>-186.022555</v>
      </c>
      <c r="V225" s="0" t="n">
        <v>0</v>
      </c>
      <c r="W225" s="0" t="n">
        <v>-155.329930784377</v>
      </c>
      <c r="X225" s="0" t="n">
        <v>-126915.319325</v>
      </c>
      <c r="Y225" s="0" t="n">
        <v>-127112.168602</v>
      </c>
      <c r="Z225" s="0" t="n">
        <v>-196.849277000001</v>
      </c>
      <c r="AA225" s="0" t="n">
        <v>-41.5193462156244</v>
      </c>
      <c r="AB225" s="0" t="n">
        <v>-126915.319325</v>
      </c>
      <c r="AC225" s="0" t="n">
        <v>-127112.168602</v>
      </c>
      <c r="AD225" s="0" t="n">
        <v>-196.849277000001</v>
      </c>
      <c r="AF225" s="0" t="n">
        <v>23377.7991693925</v>
      </c>
      <c r="AG225" s="0" t="n">
        <v>0</v>
      </c>
      <c r="AH225" s="0" t="n">
        <v>-127112.168602</v>
      </c>
      <c r="AI225" s="0" t="n">
        <v>-73354.330615</v>
      </c>
      <c r="AJ225" s="0" t="n">
        <v>-73354.330615</v>
      </c>
      <c r="AK225" s="0" t="n">
        <v>0</v>
      </c>
      <c r="AL225" s="0" t="n">
        <v>-196.849277000001</v>
      </c>
      <c r="AM225" s="0" t="s">
        <v>461</v>
      </c>
      <c r="AN225" s="0" t="n">
        <v>6</v>
      </c>
      <c r="AO225" s="0" t="s">
        <v>469</v>
      </c>
      <c r="AP225" s="0" t="n">
        <v>6</v>
      </c>
    </row>
    <row r="226" customFormat="false" ht="12.75" hidden="false" customHeight="false" outlineLevel="0" collapsed="false">
      <c r="A226" s="0" t="n">
        <v>1340</v>
      </c>
      <c r="B226" s="0" t="n">
        <v>500</v>
      </c>
      <c r="C226" s="0" t="s">
        <v>2</v>
      </c>
      <c r="D226" s="0" t="s">
        <v>104</v>
      </c>
      <c r="E226" s="0" t="s">
        <v>345</v>
      </c>
      <c r="F226" s="0" t="s">
        <v>95</v>
      </c>
      <c r="G226" s="0" t="s">
        <v>191</v>
      </c>
      <c r="H226" s="0" t="s">
        <v>168</v>
      </c>
      <c r="I226" s="0" t="s">
        <v>156</v>
      </c>
      <c r="J226" s="0" t="s">
        <v>189</v>
      </c>
      <c r="K226" s="0" t="n">
        <v>36896</v>
      </c>
      <c r="L226" s="0" t="n">
        <v>38722</v>
      </c>
      <c r="M226" s="0" t="s">
        <v>155</v>
      </c>
      <c r="N226" s="0" t="n">
        <v>-10000000</v>
      </c>
      <c r="O226" s="0" t="n">
        <v>4200.12584</v>
      </c>
      <c r="P226" s="0" t="n">
        <v>2.2</v>
      </c>
      <c r="Q226" s="0" t="n">
        <v>164.37697</v>
      </c>
      <c r="R226" s="0" t="n">
        <v>164.408115</v>
      </c>
      <c r="S226" s="0" t="n">
        <v>0.0311450000000093</v>
      </c>
      <c r="T226" s="0" t="n">
        <v>130.812919286839</v>
      </c>
      <c r="U226" s="0" t="n">
        <v>-734.567141</v>
      </c>
      <c r="V226" s="0" t="n">
        <v>0</v>
      </c>
      <c r="W226" s="0" t="n">
        <v>-603.754221713161</v>
      </c>
      <c r="X226" s="0" t="n">
        <v>-279474.202143</v>
      </c>
      <c r="Y226" s="0" t="n">
        <v>-280055.642017</v>
      </c>
      <c r="Z226" s="0" t="n">
        <v>-581.439874000032</v>
      </c>
      <c r="AA226" s="0" t="n">
        <v>22.3143477131284</v>
      </c>
      <c r="AB226" s="0" t="n">
        <v>-279474.202143</v>
      </c>
      <c r="AC226" s="0" t="n">
        <v>-280055.642017</v>
      </c>
      <c r="AD226" s="0" t="n">
        <v>-581.439874000032</v>
      </c>
      <c r="AF226" s="0" t="n">
        <v>31091.4315306</v>
      </c>
      <c r="AG226" s="0" t="n">
        <v>0</v>
      </c>
      <c r="AH226" s="0" t="n">
        <v>-280055.642017</v>
      </c>
      <c r="AI226" s="0" t="n">
        <v>-99740.724064</v>
      </c>
      <c r="AJ226" s="0" t="n">
        <v>-99740.724064</v>
      </c>
      <c r="AK226" s="0" t="n">
        <v>0</v>
      </c>
      <c r="AL226" s="0" t="n">
        <v>-581.439874000032</v>
      </c>
      <c r="AM226" s="0" t="s">
        <v>461</v>
      </c>
      <c r="AN226" s="0" t="n">
        <v>7</v>
      </c>
      <c r="AO226" s="0" t="s">
        <v>469</v>
      </c>
      <c r="AP226" s="0" t="n">
        <v>7</v>
      </c>
    </row>
    <row r="227" customFormat="false" ht="12.75" hidden="false" customHeight="false" outlineLevel="0" collapsed="false">
      <c r="A227" s="0" t="n">
        <v>1341</v>
      </c>
      <c r="B227" s="0" t="n">
        <v>501</v>
      </c>
      <c r="C227" s="0" t="s">
        <v>2</v>
      </c>
      <c r="D227" s="0" t="s">
        <v>104</v>
      </c>
      <c r="E227" s="0" t="s">
        <v>347</v>
      </c>
      <c r="F227" s="0" t="s">
        <v>304</v>
      </c>
      <c r="G227" s="0" t="s">
        <v>160</v>
      </c>
      <c r="H227" s="0" t="s">
        <v>161</v>
      </c>
      <c r="I227" s="0" t="s">
        <v>156</v>
      </c>
      <c r="J227" s="0" t="s">
        <v>212</v>
      </c>
      <c r="K227" s="0" t="n">
        <v>36896</v>
      </c>
      <c r="L227" s="0" t="n">
        <v>38722</v>
      </c>
      <c r="M227" s="0" t="s">
        <v>155</v>
      </c>
      <c r="N227" s="0" t="n">
        <v>-10000000</v>
      </c>
      <c r="O227" s="0" t="n">
        <v>4007.115965</v>
      </c>
      <c r="P227" s="0" t="n">
        <v>0.14</v>
      </c>
      <c r="Q227" s="0" t="n">
        <v>15.160773</v>
      </c>
      <c r="R227" s="0" t="n">
        <v>15.163441</v>
      </c>
      <c r="S227" s="0" t="n">
        <v>0.00266799999999989</v>
      </c>
      <c r="T227" s="0" t="n">
        <v>10.6909853946196</v>
      </c>
      <c r="U227" s="0" t="n">
        <v>-53.282324</v>
      </c>
      <c r="V227" s="0" t="n">
        <v>0</v>
      </c>
      <c r="W227" s="0" t="n">
        <v>-42.5913386053804</v>
      </c>
      <c r="X227" s="0" t="n">
        <v>1527.316839</v>
      </c>
      <c r="Y227" s="0" t="n">
        <v>1501.853646</v>
      </c>
      <c r="Z227" s="0" t="n">
        <v>-25.463193</v>
      </c>
      <c r="AA227" s="0" t="n">
        <v>17.1281456053804</v>
      </c>
      <c r="AB227" s="0" t="n">
        <v>1527.316839</v>
      </c>
      <c r="AC227" s="0" t="n">
        <v>1501.853646</v>
      </c>
      <c r="AD227" s="0" t="n">
        <v>-25.463193</v>
      </c>
      <c r="AF227" s="0" t="n">
        <v>5998.45224380675</v>
      </c>
      <c r="AG227" s="0" t="n">
        <v>0</v>
      </c>
      <c r="AH227" s="0" t="n">
        <v>1501.853646</v>
      </c>
      <c r="AI227" s="0" t="n">
        <v>-23928.264753</v>
      </c>
      <c r="AJ227" s="0" t="n">
        <v>-23928.264753</v>
      </c>
      <c r="AK227" s="0" t="n">
        <v>0</v>
      </c>
      <c r="AL227" s="0" t="n">
        <v>-25.463193</v>
      </c>
      <c r="AM227" s="0" t="s">
        <v>461</v>
      </c>
      <c r="AN227" s="0" t="n">
        <v>1</v>
      </c>
      <c r="AO227" s="0" t="s">
        <v>469</v>
      </c>
      <c r="AP227" s="0" t="n">
        <v>1</v>
      </c>
    </row>
    <row r="228" customFormat="false" ht="12.75" hidden="false" customHeight="false" outlineLevel="0" collapsed="false">
      <c r="A228" s="0" t="n">
        <v>1342</v>
      </c>
      <c r="B228" s="0" t="n">
        <v>630</v>
      </c>
      <c r="C228" s="0" t="s">
        <v>2</v>
      </c>
      <c r="D228" s="0" t="s">
        <v>104</v>
      </c>
      <c r="E228" s="0" t="s">
        <v>356</v>
      </c>
      <c r="F228" s="0" t="s">
        <v>116</v>
      </c>
      <c r="G228" s="0" t="s">
        <v>96</v>
      </c>
      <c r="H228" s="0" t="s">
        <v>110</v>
      </c>
      <c r="I228" s="0" t="s">
        <v>156</v>
      </c>
      <c r="J228" s="0" t="s">
        <v>105</v>
      </c>
      <c r="K228" s="0" t="n">
        <v>36896</v>
      </c>
      <c r="L228" s="0" t="n">
        <v>38722</v>
      </c>
      <c r="M228" s="0" t="s">
        <v>155</v>
      </c>
      <c r="N228" s="0" t="n">
        <v>-10000000</v>
      </c>
      <c r="O228" s="0" t="n">
        <v>4063.539971</v>
      </c>
      <c r="P228" s="0" t="n">
        <v>0.62</v>
      </c>
      <c r="Q228" s="0" t="n">
        <v>52.526335</v>
      </c>
      <c r="R228" s="0" t="n">
        <v>52.543688</v>
      </c>
      <c r="S228" s="0" t="n">
        <v>0.017353</v>
      </c>
      <c r="T228" s="0" t="n">
        <v>70.5146091167628</v>
      </c>
      <c r="U228" s="0" t="n">
        <v>-212.036111</v>
      </c>
      <c r="V228" s="0" t="n">
        <v>0</v>
      </c>
      <c r="W228" s="0" t="n">
        <v>-141.521501883237</v>
      </c>
      <c r="X228" s="0" t="n">
        <v>-54581.671445</v>
      </c>
      <c r="Y228" s="0" t="n">
        <v>-54698.220326</v>
      </c>
      <c r="Z228" s="0" t="n">
        <v>-116.548881000002</v>
      </c>
      <c r="AA228" s="0" t="n">
        <v>24.9726208832348</v>
      </c>
      <c r="AB228" s="0" t="n">
        <v>-54581.671445</v>
      </c>
      <c r="AC228" s="0" t="n">
        <v>-54698.220326</v>
      </c>
      <c r="AD228" s="0" t="n">
        <v>-116.548881000002</v>
      </c>
      <c r="AF228" s="0" t="n">
        <v>29411.902310098</v>
      </c>
      <c r="AG228" s="0" t="n">
        <v>0</v>
      </c>
      <c r="AH228" s="0" t="n">
        <v>-54698.220326</v>
      </c>
      <c r="AI228" s="0" t="n">
        <v>-48986.441789</v>
      </c>
      <c r="AJ228" s="0" t="n">
        <v>-48986.441789</v>
      </c>
      <c r="AK228" s="0" t="n">
        <v>0</v>
      </c>
      <c r="AL228" s="0" t="n">
        <v>-116.548881000002</v>
      </c>
      <c r="AM228" s="0" t="s">
        <v>461</v>
      </c>
      <c r="AN228" s="0" t="n">
        <v>8</v>
      </c>
      <c r="AO228" s="0" t="s">
        <v>469</v>
      </c>
      <c r="AP228" s="0" t="n">
        <v>8</v>
      </c>
    </row>
    <row r="229" customFormat="false" ht="12.75" hidden="false" customHeight="false" outlineLevel="0" collapsed="false">
      <c r="A229" s="0" t="n">
        <v>1343</v>
      </c>
      <c r="B229" s="0" t="n">
        <v>502</v>
      </c>
      <c r="C229" s="0" t="s">
        <v>2</v>
      </c>
      <c r="D229" s="0" t="s">
        <v>104</v>
      </c>
      <c r="E229" s="0" t="s">
        <v>357</v>
      </c>
      <c r="F229" s="0" t="s">
        <v>116</v>
      </c>
      <c r="G229" s="0" t="s">
        <v>112</v>
      </c>
      <c r="H229" s="0" t="s">
        <v>168</v>
      </c>
      <c r="I229" s="0" t="s">
        <v>156</v>
      </c>
      <c r="J229" s="0" t="s">
        <v>203</v>
      </c>
      <c r="K229" s="0" t="n">
        <v>36896</v>
      </c>
      <c r="L229" s="0" t="n">
        <v>38722</v>
      </c>
      <c r="M229" s="0" t="s">
        <v>155</v>
      </c>
      <c r="N229" s="0" t="n">
        <v>-10000000</v>
      </c>
      <c r="O229" s="0" t="n">
        <v>4095.564828</v>
      </c>
      <c r="P229" s="0" t="n">
        <v>1.15</v>
      </c>
      <c r="Q229" s="0" t="n">
        <v>156.468367</v>
      </c>
      <c r="R229" s="0" t="n">
        <v>156.513416</v>
      </c>
      <c r="S229" s="0" t="n">
        <v>0.0450490000000059</v>
      </c>
      <c r="T229" s="0" t="n">
        <v>184.501099936596</v>
      </c>
      <c r="U229" s="0" t="n">
        <v>-454.62657</v>
      </c>
      <c r="V229" s="0" t="n">
        <v>0</v>
      </c>
      <c r="W229" s="0" t="n">
        <v>-270.125470063404</v>
      </c>
      <c r="X229" s="0" t="n">
        <v>139368.248793</v>
      </c>
      <c r="Y229" s="0" t="n">
        <v>139300.648856</v>
      </c>
      <c r="Z229" s="0" t="n">
        <v>-67.5999369999918</v>
      </c>
      <c r="AA229" s="0" t="n">
        <v>202.525533063412</v>
      </c>
      <c r="AB229" s="0" t="n">
        <v>139368.248793</v>
      </c>
      <c r="AC229" s="0" t="n">
        <v>139300.648856</v>
      </c>
      <c r="AD229" s="0" t="n">
        <v>-67.5999369999918</v>
      </c>
      <c r="AF229" s="0" t="n">
        <v>29643.698225064</v>
      </c>
      <c r="AG229" s="0" t="n">
        <v>0</v>
      </c>
      <c r="AH229" s="0" t="n">
        <v>139300.648856</v>
      </c>
      <c r="AI229" s="0" t="n">
        <v>153639.43411</v>
      </c>
      <c r="AJ229" s="0" t="n">
        <v>153639.43411</v>
      </c>
      <c r="AK229" s="0" t="n">
        <v>0</v>
      </c>
      <c r="AL229" s="0" t="n">
        <v>-67.5999369999918</v>
      </c>
      <c r="AM229" s="0" t="s">
        <v>461</v>
      </c>
      <c r="AN229" s="0" t="n">
        <v>8</v>
      </c>
      <c r="AO229" s="0" t="s">
        <v>469</v>
      </c>
      <c r="AP229" s="0" t="n">
        <v>8</v>
      </c>
    </row>
    <row r="230" customFormat="false" ht="12.75" hidden="false" customHeight="false" outlineLevel="0" collapsed="false">
      <c r="A230" s="0" t="n">
        <v>1344</v>
      </c>
      <c r="B230" s="0" t="n">
        <v>503</v>
      </c>
      <c r="C230" s="0" t="s">
        <v>2</v>
      </c>
      <c r="D230" s="0" t="s">
        <v>104</v>
      </c>
      <c r="E230" s="0" t="s">
        <v>360</v>
      </c>
      <c r="F230" s="0" t="s">
        <v>102</v>
      </c>
      <c r="G230" s="0" t="s">
        <v>160</v>
      </c>
      <c r="H230" s="0" t="s">
        <v>168</v>
      </c>
      <c r="I230" s="0" t="s">
        <v>156</v>
      </c>
      <c r="J230" s="0" t="s">
        <v>170</v>
      </c>
      <c r="K230" s="0" t="n">
        <v>36896</v>
      </c>
      <c r="L230" s="0" t="n">
        <v>38722</v>
      </c>
      <c r="M230" s="0" t="s">
        <v>155</v>
      </c>
      <c r="N230" s="0" t="n">
        <v>-10000000</v>
      </c>
      <c r="O230" s="0" t="n">
        <v>4105.889647</v>
      </c>
      <c r="P230" s="0" t="n">
        <v>1.05</v>
      </c>
      <c r="Q230" s="0" t="n">
        <v>97.002147</v>
      </c>
      <c r="R230" s="0" t="n">
        <v>97.016336</v>
      </c>
      <c r="S230" s="0" t="n">
        <v>0.0141890000000018</v>
      </c>
      <c r="T230" s="0" t="n">
        <v>58.2584682012903</v>
      </c>
      <c r="U230" s="0" t="n">
        <v>-351.447813</v>
      </c>
      <c r="V230" s="0" t="n">
        <v>0</v>
      </c>
      <c r="W230" s="0" t="n">
        <v>-293.18934479871</v>
      </c>
      <c r="X230" s="0" t="n">
        <v>-58316.341721</v>
      </c>
      <c r="Y230" s="0" t="n">
        <v>-58563.739608</v>
      </c>
      <c r="Z230" s="0" t="n">
        <v>-247.397887000006</v>
      </c>
      <c r="AA230" s="0" t="n">
        <v>45.7914577987032</v>
      </c>
      <c r="AB230" s="0" t="n">
        <v>-58316.341721</v>
      </c>
      <c r="AC230" s="0" t="n">
        <v>-58563.739608</v>
      </c>
      <c r="AD230" s="0" t="n">
        <v>-247.397887000006</v>
      </c>
      <c r="AF230" s="0" t="n">
        <v>23639.6596426025</v>
      </c>
      <c r="AG230" s="0" t="n">
        <v>0</v>
      </c>
      <c r="AH230" s="0" t="n">
        <v>-58563.739608</v>
      </c>
      <c r="AI230" s="0" t="n">
        <v>-42997.254634</v>
      </c>
      <c r="AJ230" s="0" t="n">
        <v>-42997.254634</v>
      </c>
      <c r="AK230" s="0" t="n">
        <v>0</v>
      </c>
      <c r="AL230" s="0" t="n">
        <v>-247.397887000006</v>
      </c>
      <c r="AM230" s="0" t="s">
        <v>461</v>
      </c>
      <c r="AN230" s="0" t="n">
        <v>6</v>
      </c>
      <c r="AO230" s="0" t="s">
        <v>469</v>
      </c>
      <c r="AP230" s="0" t="n">
        <v>6</v>
      </c>
    </row>
    <row r="231" customFormat="false" ht="12.75" hidden="false" customHeight="false" outlineLevel="0" collapsed="false">
      <c r="A231" s="0" t="n">
        <v>1345</v>
      </c>
      <c r="B231" s="0" t="n">
        <v>504</v>
      </c>
      <c r="C231" s="0" t="s">
        <v>2</v>
      </c>
      <c r="D231" s="0" t="s">
        <v>104</v>
      </c>
      <c r="E231" s="0" t="s">
        <v>362</v>
      </c>
      <c r="F231" s="0" t="s">
        <v>172</v>
      </c>
      <c r="G231" s="0" t="s">
        <v>151</v>
      </c>
      <c r="H231" s="0" t="s">
        <v>152</v>
      </c>
      <c r="I231" s="0" t="s">
        <v>156</v>
      </c>
      <c r="J231" s="0" t="s">
        <v>212</v>
      </c>
      <c r="K231" s="0" t="n">
        <v>36896</v>
      </c>
      <c r="L231" s="0" t="n">
        <v>38722</v>
      </c>
      <c r="M231" s="0" t="s">
        <v>155</v>
      </c>
      <c r="N231" s="0" t="n">
        <v>-10000000</v>
      </c>
      <c r="O231" s="0" t="n">
        <v>4185.201163</v>
      </c>
      <c r="P231" s="0" t="n">
        <v>1.65</v>
      </c>
      <c r="Q231" s="0" t="n">
        <v>159.360276</v>
      </c>
      <c r="R231" s="0" t="n">
        <v>159.388632</v>
      </c>
      <c r="S231" s="0" t="n">
        <v>0.0283560000000023</v>
      </c>
      <c r="T231" s="0" t="n">
        <v>118.675564178037</v>
      </c>
      <c r="U231" s="0" t="n">
        <v>-560.100455</v>
      </c>
      <c r="V231" s="0" t="n">
        <v>0</v>
      </c>
      <c r="W231" s="0" t="n">
        <v>-441.424890821963</v>
      </c>
      <c r="X231" s="0" t="n">
        <v>-62508.848346</v>
      </c>
      <c r="Y231" s="0" t="n">
        <v>-62862.857374</v>
      </c>
      <c r="Z231" s="0" t="n">
        <v>-354.009028</v>
      </c>
      <c r="AA231" s="0" t="n">
        <v>87.4158628219622</v>
      </c>
      <c r="AB231" s="0" t="n">
        <v>-62508.848346</v>
      </c>
      <c r="AC231" s="0" t="n">
        <v>-62862.857374</v>
      </c>
      <c r="AD231" s="0" t="n">
        <v>-354.009028</v>
      </c>
      <c r="AF231" s="0" t="n">
        <v>41307.93547881</v>
      </c>
      <c r="AG231" s="0" t="n">
        <v>0</v>
      </c>
      <c r="AH231" s="0" t="n">
        <v>-62862.857374</v>
      </c>
      <c r="AI231" s="0" t="n">
        <v>-100595.60768</v>
      </c>
      <c r="AJ231" s="0" t="n">
        <v>-100595.60768</v>
      </c>
      <c r="AK231" s="0" t="n">
        <v>0</v>
      </c>
      <c r="AL231" s="0" t="n">
        <v>-354.009028</v>
      </c>
      <c r="AM231" s="0" t="s">
        <v>461</v>
      </c>
      <c r="AN231" s="0" t="s">
        <v>469</v>
      </c>
      <c r="AO231" s="0" t="n">
        <v>9</v>
      </c>
      <c r="AP231" s="0" t="n">
        <v>9</v>
      </c>
    </row>
    <row r="232" customFormat="false" ht="12.75" hidden="false" customHeight="false" outlineLevel="0" collapsed="false">
      <c r="A232" s="0" t="n">
        <v>1346</v>
      </c>
      <c r="B232" s="0" t="n">
        <v>631</v>
      </c>
      <c r="C232" s="0" t="s">
        <v>2</v>
      </c>
      <c r="D232" s="0" t="s">
        <v>104</v>
      </c>
      <c r="E232" s="0" t="s">
        <v>366</v>
      </c>
      <c r="F232" s="0" t="s">
        <v>116</v>
      </c>
      <c r="G232" s="0" t="s">
        <v>167</v>
      </c>
      <c r="H232" s="0" t="s">
        <v>110</v>
      </c>
      <c r="I232" s="0" t="s">
        <v>156</v>
      </c>
      <c r="J232" s="0" t="s">
        <v>212</v>
      </c>
      <c r="K232" s="0" t="n">
        <v>36896</v>
      </c>
      <c r="L232" s="0" t="n">
        <v>38722</v>
      </c>
      <c r="M232" s="0" t="s">
        <v>155</v>
      </c>
      <c r="N232" s="0" t="n">
        <v>-10000000</v>
      </c>
      <c r="O232" s="0" t="n">
        <v>4054.048972</v>
      </c>
      <c r="P232" s="0" t="n">
        <v>0.5</v>
      </c>
      <c r="Q232" s="0" t="n">
        <v>54.328683</v>
      </c>
      <c r="R232" s="0" t="n">
        <v>54.339932</v>
      </c>
      <c r="S232" s="0" t="n">
        <v>0.0112489999999994</v>
      </c>
      <c r="T232" s="0" t="n">
        <v>45.6039968860256</v>
      </c>
      <c r="U232" s="0" t="n">
        <v>-231.146174</v>
      </c>
      <c r="V232" s="0" t="n">
        <v>0</v>
      </c>
      <c r="W232" s="0" t="n">
        <v>-185.542177113974</v>
      </c>
      <c r="X232" s="0" t="n">
        <v>5984.397749</v>
      </c>
      <c r="Y232" s="0" t="n">
        <v>5900.290682</v>
      </c>
      <c r="Z232" s="0" t="n">
        <v>-84.1070669999999</v>
      </c>
      <c r="AA232" s="0" t="n">
        <v>101.435110113975</v>
      </c>
      <c r="AB232" s="0" t="n">
        <v>5984.397749</v>
      </c>
      <c r="AC232" s="0" t="n">
        <v>5900.290682</v>
      </c>
      <c r="AD232" s="0" t="n">
        <v>-84.1070669999999</v>
      </c>
      <c r="AF232" s="0" t="n">
        <v>29343.206459336</v>
      </c>
      <c r="AG232" s="0" t="n">
        <v>0</v>
      </c>
      <c r="AH232" s="0" t="n">
        <v>5900.290682</v>
      </c>
      <c r="AI232" s="0" t="n">
        <v>-60413.529303</v>
      </c>
      <c r="AJ232" s="0" t="n">
        <v>-60413.529303</v>
      </c>
      <c r="AK232" s="0" t="n">
        <v>0</v>
      </c>
      <c r="AL232" s="0" t="n">
        <v>-84.1070669999999</v>
      </c>
      <c r="AM232" s="0" t="s">
        <v>461</v>
      </c>
      <c r="AN232" s="0" t="n">
        <v>8</v>
      </c>
      <c r="AO232" s="0" t="s">
        <v>469</v>
      </c>
      <c r="AP232" s="0" t="n">
        <v>8</v>
      </c>
    </row>
    <row r="233" customFormat="false" ht="12.75" hidden="false" customHeight="false" outlineLevel="0" collapsed="false">
      <c r="A233" s="0" t="n">
        <v>1347</v>
      </c>
      <c r="B233" s="0" t="n">
        <v>505</v>
      </c>
      <c r="C233" s="0" t="s">
        <v>2</v>
      </c>
      <c r="D233" s="0" t="s">
        <v>104</v>
      </c>
      <c r="E233" s="0" t="s">
        <v>370</v>
      </c>
      <c r="F233" s="0" t="s">
        <v>150</v>
      </c>
      <c r="G233" s="0" t="s">
        <v>112</v>
      </c>
      <c r="H233" s="0" t="s">
        <v>168</v>
      </c>
      <c r="I233" s="0" t="s">
        <v>156</v>
      </c>
      <c r="J233" s="0" t="s">
        <v>170</v>
      </c>
      <c r="K233" s="0" t="n">
        <v>36896</v>
      </c>
      <c r="L233" s="0" t="n">
        <v>38722</v>
      </c>
      <c r="M233" s="0" t="s">
        <v>155</v>
      </c>
      <c r="N233" s="0" t="n">
        <v>-10000000</v>
      </c>
      <c r="O233" s="0" t="n">
        <v>4213.299982</v>
      </c>
      <c r="P233" s="0" t="n">
        <v>1.6</v>
      </c>
      <c r="Q233" s="0" t="n">
        <v>118.247215</v>
      </c>
      <c r="R233" s="0" t="n">
        <v>118.268558</v>
      </c>
      <c r="S233" s="0" t="n">
        <v>0.0213430000000017</v>
      </c>
      <c r="T233" s="0" t="n">
        <v>89.924461515833</v>
      </c>
      <c r="U233" s="0" t="n">
        <v>-485.655732</v>
      </c>
      <c r="V233" s="0" t="n">
        <v>0</v>
      </c>
      <c r="W233" s="0" t="n">
        <v>-395.731270484167</v>
      </c>
      <c r="X233" s="0" t="n">
        <v>-208560.410071</v>
      </c>
      <c r="Y233" s="0" t="n">
        <v>-208991.02728</v>
      </c>
      <c r="Z233" s="0" t="n">
        <v>-430.617209000018</v>
      </c>
      <c r="AA233" s="0" t="n">
        <v>-34.8859385158512</v>
      </c>
      <c r="AB233" s="0" t="n">
        <v>-208560.410071</v>
      </c>
      <c r="AC233" s="0" t="n">
        <v>-208991.02728</v>
      </c>
      <c r="AD233" s="0" t="n">
        <v>-430.617209000018</v>
      </c>
      <c r="AF233" s="0" t="n">
        <v>52674.676374964</v>
      </c>
      <c r="AG233" s="0" t="n">
        <v>0</v>
      </c>
      <c r="AH233" s="0" t="n">
        <v>-208991.02728</v>
      </c>
      <c r="AI233" s="0" t="n">
        <v>-157446.209281</v>
      </c>
      <c r="AJ233" s="0" t="n">
        <v>-157446.209281</v>
      </c>
      <c r="AK233" s="0" t="n">
        <v>0</v>
      </c>
      <c r="AL233" s="0" t="n">
        <v>-430.617209000018</v>
      </c>
      <c r="AM233" s="0" t="s">
        <v>461</v>
      </c>
      <c r="AN233" s="0" t="s">
        <v>469</v>
      </c>
      <c r="AO233" s="0" t="n">
        <v>10</v>
      </c>
      <c r="AP233" s="0" t="n">
        <v>10</v>
      </c>
    </row>
    <row r="234" customFormat="false" ht="12.75" hidden="false" customHeight="false" outlineLevel="0" collapsed="false">
      <c r="A234" s="0" t="n">
        <v>1348</v>
      </c>
      <c r="B234" s="0" t="n">
        <v>506</v>
      </c>
      <c r="C234" s="0" t="s">
        <v>2</v>
      </c>
      <c r="D234" s="0" t="s">
        <v>104</v>
      </c>
      <c r="E234" s="0" t="s">
        <v>371</v>
      </c>
      <c r="F234" s="0" t="s">
        <v>150</v>
      </c>
      <c r="G234" s="0" t="s">
        <v>112</v>
      </c>
      <c r="H234" s="0" t="s">
        <v>168</v>
      </c>
      <c r="I234" s="0" t="s">
        <v>156</v>
      </c>
      <c r="J234" s="0" t="s">
        <v>170</v>
      </c>
      <c r="K234" s="0" t="n">
        <v>36896</v>
      </c>
      <c r="L234" s="0" t="n">
        <v>38722</v>
      </c>
      <c r="M234" s="0" t="s">
        <v>155</v>
      </c>
      <c r="N234" s="0" t="n">
        <v>-10000000</v>
      </c>
      <c r="O234" s="0" t="n">
        <v>4032.630543</v>
      </c>
      <c r="P234" s="0" t="n">
        <v>0.66</v>
      </c>
      <c r="Q234" s="0" t="n">
        <v>122.221971</v>
      </c>
      <c r="R234" s="0" t="n">
        <v>122.233549</v>
      </c>
      <c r="S234" s="0" t="n">
        <v>0.0115780000000001</v>
      </c>
      <c r="T234" s="0" t="n">
        <v>46.6897964268544</v>
      </c>
      <c r="U234" s="0" t="n">
        <v>-395.59234</v>
      </c>
      <c r="V234" s="0" t="n">
        <v>0</v>
      </c>
      <c r="W234" s="0" t="n">
        <v>-348.902543573146</v>
      </c>
      <c r="X234" s="0" t="n">
        <v>214142.835486</v>
      </c>
      <c r="Y234" s="0" t="n">
        <v>214107.505985</v>
      </c>
      <c r="Z234" s="0" t="n">
        <v>-35.3295010000002</v>
      </c>
      <c r="AA234" s="0" t="n">
        <v>313.573042573146</v>
      </c>
      <c r="AB234" s="0" t="n">
        <v>214142.835486</v>
      </c>
      <c r="AC234" s="0" t="n">
        <v>214107.505985</v>
      </c>
      <c r="AD234" s="0" t="n">
        <v>-35.3295010000002</v>
      </c>
      <c r="AF234" s="0" t="n">
        <v>50415.947048586</v>
      </c>
      <c r="AG234" s="0" t="n">
        <v>0</v>
      </c>
      <c r="AH234" s="0" t="n">
        <v>214107.505985</v>
      </c>
      <c r="AI234" s="0" t="n">
        <v>152926.750264</v>
      </c>
      <c r="AJ234" s="0" t="n">
        <v>152926.750264</v>
      </c>
      <c r="AK234" s="0" t="n">
        <v>0</v>
      </c>
      <c r="AL234" s="0" t="n">
        <v>-35.3295010000002</v>
      </c>
      <c r="AM234" s="0" t="s">
        <v>461</v>
      </c>
      <c r="AN234" s="0" t="s">
        <v>469</v>
      </c>
      <c r="AO234" s="0" t="n">
        <v>10</v>
      </c>
      <c r="AP234" s="0" t="n">
        <v>10</v>
      </c>
    </row>
    <row r="235" customFormat="false" ht="12.75" hidden="false" customHeight="false" outlineLevel="0" collapsed="false">
      <c r="A235" s="0" t="n">
        <v>1349</v>
      </c>
      <c r="B235" s="0" t="n">
        <v>507</v>
      </c>
      <c r="C235" s="0" t="s">
        <v>2</v>
      </c>
      <c r="D235" s="0" t="s">
        <v>104</v>
      </c>
      <c r="E235" s="0" t="s">
        <v>372</v>
      </c>
      <c r="F235" s="0" t="s">
        <v>150</v>
      </c>
      <c r="G235" s="0" t="s">
        <v>191</v>
      </c>
      <c r="H235" s="0" t="s">
        <v>168</v>
      </c>
      <c r="I235" s="0" t="s">
        <v>156</v>
      </c>
      <c r="J235" s="0" t="s">
        <v>189</v>
      </c>
      <c r="K235" s="0" t="n">
        <v>36896</v>
      </c>
      <c r="L235" s="0" t="n">
        <v>38722</v>
      </c>
      <c r="M235" s="0" t="s">
        <v>155</v>
      </c>
      <c r="N235" s="0" t="n">
        <v>-10000000</v>
      </c>
      <c r="O235" s="0" t="n">
        <v>4171.098524</v>
      </c>
      <c r="P235" s="0" t="n">
        <v>2.1</v>
      </c>
      <c r="Q235" s="0" t="n">
        <v>184.218212</v>
      </c>
      <c r="R235" s="0" t="n">
        <v>184.248778</v>
      </c>
      <c r="S235" s="0" t="n">
        <v>0.0305659999999932</v>
      </c>
      <c r="T235" s="0" t="n">
        <v>127.493797484556</v>
      </c>
      <c r="U235" s="0" t="n">
        <v>-762.098566</v>
      </c>
      <c r="V235" s="0" t="n">
        <v>0</v>
      </c>
      <c r="W235" s="0" t="n">
        <v>-634.604768515444</v>
      </c>
      <c r="X235" s="0" t="n">
        <v>-155123.91963</v>
      </c>
      <c r="Y235" s="0" t="n">
        <v>-155628.331338</v>
      </c>
      <c r="Z235" s="0" t="n">
        <v>-504.411708</v>
      </c>
      <c r="AA235" s="0" t="n">
        <v>130.193060515445</v>
      </c>
      <c r="AB235" s="0" t="n">
        <v>-155123.91963</v>
      </c>
      <c r="AC235" s="0" t="n">
        <v>-155628.331338</v>
      </c>
      <c r="AD235" s="0" t="n">
        <v>-504.411708</v>
      </c>
      <c r="AF235" s="0" t="n">
        <v>52147.073747048</v>
      </c>
      <c r="AG235" s="0" t="n">
        <v>0</v>
      </c>
      <c r="AH235" s="0" t="n">
        <v>-155628.331338</v>
      </c>
      <c r="AI235" s="0" t="n">
        <v>-97447.673969</v>
      </c>
      <c r="AJ235" s="0" t="n">
        <v>-97447.673969</v>
      </c>
      <c r="AK235" s="0" t="n">
        <v>0</v>
      </c>
      <c r="AL235" s="0" t="n">
        <v>-504.411708</v>
      </c>
      <c r="AM235" s="0" t="s">
        <v>461</v>
      </c>
      <c r="AN235" s="0" t="s">
        <v>469</v>
      </c>
      <c r="AO235" s="0" t="n">
        <v>10</v>
      </c>
      <c r="AP235" s="0" t="n">
        <v>10</v>
      </c>
    </row>
    <row r="236" customFormat="false" ht="12.75" hidden="false" customHeight="false" outlineLevel="0" collapsed="false">
      <c r="A236" s="0" t="n">
        <v>1350</v>
      </c>
      <c r="B236" s="0" t="n">
        <v>508</v>
      </c>
      <c r="C236" s="0" t="s">
        <v>2</v>
      </c>
      <c r="D236" s="0" t="s">
        <v>104</v>
      </c>
      <c r="E236" s="0" t="s">
        <v>376</v>
      </c>
      <c r="F236" s="0" t="s">
        <v>172</v>
      </c>
      <c r="G236" s="0" t="s">
        <v>112</v>
      </c>
      <c r="H236" s="0" t="s">
        <v>168</v>
      </c>
      <c r="I236" s="0" t="s">
        <v>156</v>
      </c>
      <c r="J236" s="0" t="s">
        <v>189</v>
      </c>
      <c r="K236" s="0" t="n">
        <v>36896</v>
      </c>
      <c r="L236" s="0" t="n">
        <v>38722</v>
      </c>
      <c r="M236" s="0" t="s">
        <v>155</v>
      </c>
      <c r="N236" s="0" t="n">
        <v>-10000000</v>
      </c>
      <c r="O236" s="0" t="n">
        <v>4175.242192</v>
      </c>
      <c r="P236" s="0" t="n">
        <v>1.3</v>
      </c>
      <c r="Q236" s="0" t="n">
        <v>117.042274</v>
      </c>
      <c r="R236" s="0" t="n">
        <v>117.056366</v>
      </c>
      <c r="S236" s="0" t="n">
        <v>0.0140919999999909</v>
      </c>
      <c r="T236" s="0" t="n">
        <v>58.837512969626</v>
      </c>
      <c r="U236" s="0" t="n">
        <v>-451.0315</v>
      </c>
      <c r="V236" s="0" t="n">
        <v>0</v>
      </c>
      <c r="W236" s="0" t="n">
        <v>-392.193987030374</v>
      </c>
      <c r="X236" s="0" t="n">
        <v>-83979.952323</v>
      </c>
      <c r="Y236" s="0" t="n">
        <v>-84306.673312</v>
      </c>
      <c r="Z236" s="0" t="n">
        <v>-326.720988999994</v>
      </c>
      <c r="AA236" s="0" t="n">
        <v>65.47299803038</v>
      </c>
      <c r="AB236" s="0" t="n">
        <v>-83979.952323</v>
      </c>
      <c r="AC236" s="0" t="n">
        <v>-84306.673312</v>
      </c>
      <c r="AD236" s="0" t="n">
        <v>-326.720988999994</v>
      </c>
      <c r="AF236" s="0" t="n">
        <v>41209.64043504</v>
      </c>
      <c r="AG236" s="0" t="n">
        <v>0</v>
      </c>
      <c r="AH236" s="0" t="n">
        <v>-84306.673312</v>
      </c>
      <c r="AI236" s="0" t="n">
        <v>-69094.170534</v>
      </c>
      <c r="AJ236" s="0" t="n">
        <v>-69094.170534</v>
      </c>
      <c r="AK236" s="0" t="n">
        <v>0</v>
      </c>
      <c r="AL236" s="0" t="n">
        <v>-326.720988999994</v>
      </c>
      <c r="AM236" s="0" t="s">
        <v>461</v>
      </c>
      <c r="AN236" s="0" t="s">
        <v>469</v>
      </c>
      <c r="AO236" s="0" t="n">
        <v>9</v>
      </c>
      <c r="AP236" s="0" t="n">
        <v>9</v>
      </c>
    </row>
    <row r="237" customFormat="false" ht="12.75" hidden="false" customHeight="false" outlineLevel="0" collapsed="false">
      <c r="A237" s="0" t="n">
        <v>1351</v>
      </c>
      <c r="B237" s="0" t="n">
        <v>509</v>
      </c>
      <c r="C237" s="0" t="s">
        <v>2</v>
      </c>
      <c r="D237" s="0" t="s">
        <v>104</v>
      </c>
      <c r="E237" s="0" t="s">
        <v>377</v>
      </c>
      <c r="F237" s="0" t="s">
        <v>163</v>
      </c>
      <c r="G237" s="0" t="s">
        <v>96</v>
      </c>
      <c r="H237" s="0" t="s">
        <v>110</v>
      </c>
      <c r="I237" s="0" t="s">
        <v>156</v>
      </c>
      <c r="J237" s="0" t="s">
        <v>105</v>
      </c>
      <c r="K237" s="0" t="n">
        <v>36896</v>
      </c>
      <c r="L237" s="0" t="n">
        <v>38722</v>
      </c>
      <c r="M237" s="0" t="s">
        <v>155</v>
      </c>
      <c r="N237" s="0" t="n">
        <v>-10000000</v>
      </c>
      <c r="O237" s="0" t="n">
        <v>4013.354263</v>
      </c>
      <c r="P237" s="0" t="n">
        <v>0.18</v>
      </c>
      <c r="Q237" s="0" t="n">
        <v>19.17668</v>
      </c>
      <c r="R237" s="0" t="n">
        <v>19.181601</v>
      </c>
      <c r="S237" s="0" t="n">
        <v>0.00492099999999951</v>
      </c>
      <c r="T237" s="0" t="n">
        <v>19.749716328221</v>
      </c>
      <c r="U237" s="0" t="n">
        <v>-87.372935</v>
      </c>
      <c r="V237" s="0" t="n">
        <v>0</v>
      </c>
      <c r="W237" s="0" t="n">
        <v>-67.623218671779</v>
      </c>
      <c r="X237" s="0" t="n">
        <v>624.338838</v>
      </c>
      <c r="Y237" s="0" t="n">
        <v>597.301265</v>
      </c>
      <c r="Z237" s="0" t="n">
        <v>-27.0375730000001</v>
      </c>
      <c r="AA237" s="0" t="n">
        <v>40.5856456717789</v>
      </c>
      <c r="AB237" s="0" t="n">
        <v>624.338838</v>
      </c>
      <c r="AC237" s="0" t="n">
        <v>597.301265</v>
      </c>
      <c r="AD237" s="0" t="n">
        <v>-27.0375730000001</v>
      </c>
      <c r="AF237" s="0" t="n">
        <v>11883.541972743</v>
      </c>
      <c r="AG237" s="0" t="n">
        <v>0</v>
      </c>
      <c r="AH237" s="0" t="n">
        <v>597.301265</v>
      </c>
      <c r="AI237" s="0" t="n">
        <v>5572.886518</v>
      </c>
      <c r="AJ237" s="0" t="n">
        <v>5572.886518</v>
      </c>
      <c r="AK237" s="0" t="n">
        <v>0</v>
      </c>
      <c r="AL237" s="0" t="n">
        <v>-27.0375730000001</v>
      </c>
      <c r="AM237" s="0" t="s">
        <v>461</v>
      </c>
      <c r="AN237" s="0" t="n">
        <v>4</v>
      </c>
      <c r="AO237" s="0" t="s">
        <v>469</v>
      </c>
      <c r="AP237" s="0" t="n">
        <v>4</v>
      </c>
    </row>
    <row r="238" customFormat="false" ht="12.75" hidden="false" customHeight="false" outlineLevel="0" collapsed="false">
      <c r="A238" s="0" t="n">
        <v>1352</v>
      </c>
      <c r="B238" s="0" t="n">
        <v>510</v>
      </c>
      <c r="C238" s="0" t="s">
        <v>2</v>
      </c>
      <c r="D238" s="0" t="s">
        <v>104</v>
      </c>
      <c r="E238" s="0" t="s">
        <v>381</v>
      </c>
      <c r="F238" s="0" t="s">
        <v>172</v>
      </c>
      <c r="G238" s="0" t="s">
        <v>112</v>
      </c>
      <c r="H238" s="0" t="s">
        <v>168</v>
      </c>
      <c r="I238" s="0" t="s">
        <v>156</v>
      </c>
      <c r="J238" s="0" t="s">
        <v>170</v>
      </c>
      <c r="K238" s="0" t="n">
        <v>36896</v>
      </c>
      <c r="L238" s="0" t="n">
        <v>38722</v>
      </c>
      <c r="M238" s="0" t="s">
        <v>155</v>
      </c>
      <c r="N238" s="0" t="n">
        <v>-10000000</v>
      </c>
      <c r="O238" s="0" t="n">
        <v>4174.371866</v>
      </c>
      <c r="P238" s="0" t="n">
        <v>1.8</v>
      </c>
      <c r="Q238" s="0" t="n">
        <v>145.469424</v>
      </c>
      <c r="R238" s="0" t="n">
        <v>145.479226</v>
      </c>
      <c r="S238" s="0" t="n">
        <v>0.00980200000000764</v>
      </c>
      <c r="T238" s="0" t="n">
        <v>40.9171930305639</v>
      </c>
      <c r="U238" s="0" t="n">
        <v>-527.682593</v>
      </c>
      <c r="V238" s="0" t="n">
        <v>0</v>
      </c>
      <c r="W238" s="0" t="n">
        <v>-486.765399969436</v>
      </c>
      <c r="X238" s="0" t="n">
        <v>-183606.474464</v>
      </c>
      <c r="Y238" s="0" t="n">
        <v>-184128.15352</v>
      </c>
      <c r="Z238" s="0" t="n">
        <v>-521.679055999994</v>
      </c>
      <c r="AA238" s="0" t="n">
        <v>-34.9136560305575</v>
      </c>
      <c r="AB238" s="0" t="n">
        <v>-183606.474464</v>
      </c>
      <c r="AC238" s="0" t="n">
        <v>-184128.15352</v>
      </c>
      <c r="AD238" s="0" t="n">
        <v>-521.679055999994</v>
      </c>
      <c r="AF238" s="0" t="n">
        <v>41201.05031742</v>
      </c>
      <c r="AG238" s="0" t="n">
        <v>0</v>
      </c>
      <c r="AH238" s="0" t="n">
        <v>-184128.15352</v>
      </c>
      <c r="AI238" s="0" t="n">
        <v>-270669.547732</v>
      </c>
      <c r="AJ238" s="0" t="n">
        <v>-270669.547732</v>
      </c>
      <c r="AK238" s="0" t="n">
        <v>0</v>
      </c>
      <c r="AL238" s="0" t="n">
        <v>-521.679055999994</v>
      </c>
      <c r="AM238" s="0" t="s">
        <v>461</v>
      </c>
      <c r="AN238" s="0" t="s">
        <v>469</v>
      </c>
      <c r="AO238" s="0" t="n">
        <v>9</v>
      </c>
      <c r="AP238" s="0" t="n">
        <v>9</v>
      </c>
    </row>
    <row r="239" customFormat="false" ht="12.75" hidden="false" customHeight="false" outlineLevel="0" collapsed="false">
      <c r="A239" s="0" t="n">
        <v>1353</v>
      </c>
      <c r="B239" s="0" t="n">
        <v>511</v>
      </c>
      <c r="C239" s="0" t="s">
        <v>2</v>
      </c>
      <c r="D239" s="0" t="s">
        <v>104</v>
      </c>
      <c r="E239" s="0" t="s">
        <v>382</v>
      </c>
      <c r="F239" s="0" t="s">
        <v>172</v>
      </c>
      <c r="G239" s="0" t="s">
        <v>160</v>
      </c>
      <c r="H239" s="0" t="s">
        <v>168</v>
      </c>
      <c r="I239" s="0" t="s">
        <v>156</v>
      </c>
      <c r="J239" s="0" t="s">
        <v>189</v>
      </c>
      <c r="K239" s="0" t="n">
        <v>36896</v>
      </c>
      <c r="L239" s="0" t="n">
        <v>38722</v>
      </c>
      <c r="M239" s="0" t="s">
        <v>155</v>
      </c>
      <c r="N239" s="0" t="n">
        <v>-10000000</v>
      </c>
      <c r="O239" s="0" t="n">
        <v>4066.112696</v>
      </c>
      <c r="P239" s="0" t="n">
        <v>0.5</v>
      </c>
      <c r="Q239" s="0" t="n">
        <v>38.578724</v>
      </c>
      <c r="R239" s="0" t="n">
        <v>38.586272</v>
      </c>
      <c r="S239" s="0" t="n">
        <v>0.00754799999999989</v>
      </c>
      <c r="T239" s="0" t="n">
        <v>30.6910186294075</v>
      </c>
      <c r="U239" s="0" t="n">
        <v>-174.351369</v>
      </c>
      <c r="V239" s="0" t="n">
        <v>0</v>
      </c>
      <c r="W239" s="0" t="n">
        <v>-143.660350370592</v>
      </c>
      <c r="X239" s="0" t="n">
        <v>-59929.23851</v>
      </c>
      <c r="Y239" s="0" t="n">
        <v>-60057.152134</v>
      </c>
      <c r="Z239" s="0" t="n">
        <v>-127.913624000001</v>
      </c>
      <c r="AA239" s="0" t="n">
        <v>15.7467263705917</v>
      </c>
      <c r="AB239" s="0" t="n">
        <v>-59929.23851</v>
      </c>
      <c r="AC239" s="0" t="n">
        <v>-60057.152134</v>
      </c>
      <c r="AD239" s="0" t="n">
        <v>-127.913624000001</v>
      </c>
      <c r="AF239" s="0" t="n">
        <v>40132.53230952</v>
      </c>
      <c r="AG239" s="0" t="n">
        <v>0</v>
      </c>
      <c r="AH239" s="0" t="n">
        <v>-60057.152134</v>
      </c>
      <c r="AI239" s="0" t="n">
        <v>-146747.952328</v>
      </c>
      <c r="AJ239" s="0" t="n">
        <v>-146747.952328</v>
      </c>
      <c r="AK239" s="0" t="n">
        <v>0</v>
      </c>
      <c r="AL239" s="0" t="n">
        <v>-127.913624000001</v>
      </c>
      <c r="AM239" s="0" t="s">
        <v>461</v>
      </c>
      <c r="AN239" s="0" t="s">
        <v>469</v>
      </c>
      <c r="AO239" s="0" t="n">
        <v>9</v>
      </c>
      <c r="AP239" s="0" t="n">
        <v>9</v>
      </c>
    </row>
    <row r="240" customFormat="false" ht="12.75" hidden="false" customHeight="false" outlineLevel="0" collapsed="false">
      <c r="A240" s="0" t="n">
        <v>1354</v>
      </c>
      <c r="B240" s="0" t="n">
        <v>512</v>
      </c>
      <c r="C240" s="0" t="s">
        <v>2</v>
      </c>
      <c r="D240" s="0" t="s">
        <v>104</v>
      </c>
      <c r="E240" s="0" t="s">
        <v>409</v>
      </c>
      <c r="F240" s="0" t="s">
        <v>172</v>
      </c>
      <c r="G240" s="0" t="s">
        <v>410</v>
      </c>
      <c r="H240" s="0" t="s">
        <v>107</v>
      </c>
      <c r="I240" s="0" t="s">
        <v>156</v>
      </c>
      <c r="J240" s="0" t="s">
        <v>212</v>
      </c>
      <c r="K240" s="0" t="n">
        <v>36896</v>
      </c>
      <c r="L240" s="0" t="n">
        <v>38722</v>
      </c>
      <c r="M240" s="0" t="s">
        <v>155</v>
      </c>
      <c r="N240" s="0" t="n">
        <v>-10000000</v>
      </c>
      <c r="O240" s="0" t="n">
        <v>4133.095269</v>
      </c>
      <c r="P240" s="0" t="n">
        <v>1.05</v>
      </c>
      <c r="Q240" s="0" t="n">
        <v>107.072407</v>
      </c>
      <c r="R240" s="0" t="n">
        <v>107.086831</v>
      </c>
      <c r="S240" s="0" t="n">
        <v>0.0144240000000053</v>
      </c>
      <c r="T240" s="0" t="n">
        <v>59.615766160078</v>
      </c>
      <c r="U240" s="0" t="n">
        <v>-410.222817</v>
      </c>
      <c r="V240" s="0" t="n">
        <v>0</v>
      </c>
      <c r="W240" s="0" t="n">
        <v>-350.607050839922</v>
      </c>
      <c r="X240" s="0" t="n">
        <v>-16909.067712</v>
      </c>
      <c r="Y240" s="0" t="n">
        <v>-17138.14659</v>
      </c>
      <c r="Z240" s="0" t="n">
        <v>-229.078878</v>
      </c>
      <c r="AA240" s="0" t="n">
        <v>121.528172839922</v>
      </c>
      <c r="AB240" s="0" t="n">
        <v>-16909.067712</v>
      </c>
      <c r="AC240" s="0" t="n">
        <v>-17138.14659</v>
      </c>
      <c r="AD240" s="0" t="n">
        <v>-229.078878</v>
      </c>
      <c r="AF240" s="0" t="n">
        <v>40793.65030503</v>
      </c>
      <c r="AG240" s="0" t="n">
        <v>0</v>
      </c>
      <c r="AH240" s="0" t="n">
        <v>-17138.14659</v>
      </c>
      <c r="AI240" s="0" t="n">
        <v>-33833.749163</v>
      </c>
      <c r="AJ240" s="0" t="n">
        <v>-33833.749163</v>
      </c>
      <c r="AK240" s="0" t="n">
        <v>0</v>
      </c>
      <c r="AL240" s="0" t="n">
        <v>-229.078878</v>
      </c>
      <c r="AM240" s="0" t="s">
        <v>461</v>
      </c>
      <c r="AN240" s="0" t="s">
        <v>469</v>
      </c>
      <c r="AO240" s="0" t="n">
        <v>9</v>
      </c>
      <c r="AP240" s="0" t="n">
        <v>9</v>
      </c>
    </row>
    <row r="241" customFormat="false" ht="12.75" hidden="false" customHeight="false" outlineLevel="0" collapsed="false">
      <c r="A241" s="0" t="n">
        <v>1356</v>
      </c>
      <c r="B241" s="0" t="n">
        <v>513</v>
      </c>
      <c r="C241" s="0" t="s">
        <v>2</v>
      </c>
      <c r="D241" s="0" t="s">
        <v>104</v>
      </c>
      <c r="E241" s="0" t="s">
        <v>385</v>
      </c>
      <c r="F241" s="0" t="s">
        <v>172</v>
      </c>
      <c r="G241" s="0" t="s">
        <v>112</v>
      </c>
      <c r="H241" s="0" t="s">
        <v>168</v>
      </c>
      <c r="I241" s="0" t="s">
        <v>156</v>
      </c>
      <c r="J241" s="0" t="s">
        <v>203</v>
      </c>
      <c r="K241" s="0" t="n">
        <v>36896</v>
      </c>
      <c r="L241" s="0" t="n">
        <v>38722</v>
      </c>
      <c r="M241" s="0" t="s">
        <v>155</v>
      </c>
      <c r="N241" s="0" t="n">
        <v>-10000000</v>
      </c>
      <c r="O241" s="0" t="n">
        <v>4078.752931</v>
      </c>
      <c r="P241" s="0" t="n">
        <v>1.5</v>
      </c>
      <c r="Q241" s="0" t="n">
        <v>314.508075</v>
      </c>
      <c r="R241" s="0" t="n">
        <v>314.511994</v>
      </c>
      <c r="S241" s="0" t="n">
        <v>0.00391899999999623</v>
      </c>
      <c r="T241" s="0" t="n">
        <v>15.9846327365736</v>
      </c>
      <c r="U241" s="0" t="n">
        <v>-720.558088</v>
      </c>
      <c r="V241" s="0" t="n">
        <v>0</v>
      </c>
      <c r="W241" s="0" t="n">
        <v>-704.573455263426</v>
      </c>
      <c r="X241" s="0" t="n">
        <v>589288.641856</v>
      </c>
      <c r="Y241" s="0" t="n">
        <v>589171.484117</v>
      </c>
      <c r="Z241" s="0" t="n">
        <v>-117.157738999929</v>
      </c>
      <c r="AA241" s="0" t="n">
        <v>587.415716263497</v>
      </c>
      <c r="AB241" s="0" t="n">
        <v>589288.641856</v>
      </c>
      <c r="AC241" s="0" t="n">
        <v>589171.484117</v>
      </c>
      <c r="AD241" s="0" t="n">
        <v>-117.157738999929</v>
      </c>
      <c r="AF241" s="0" t="n">
        <v>40257.29142897</v>
      </c>
      <c r="AG241" s="0" t="n">
        <v>0</v>
      </c>
      <c r="AH241" s="0" t="n">
        <v>589171.484117</v>
      </c>
      <c r="AI241" s="0" t="n">
        <v>-328000.082673</v>
      </c>
      <c r="AJ241" s="0" t="n">
        <v>-328000.082673</v>
      </c>
      <c r="AK241" s="0" t="n">
        <v>0</v>
      </c>
      <c r="AL241" s="0" t="n">
        <v>-117.157738999929</v>
      </c>
      <c r="AM241" s="0" t="s">
        <v>461</v>
      </c>
      <c r="AN241" s="0" t="s">
        <v>469</v>
      </c>
      <c r="AO241" s="0" t="n">
        <v>9</v>
      </c>
      <c r="AP241" s="0" t="n">
        <v>9</v>
      </c>
    </row>
    <row r="242" customFormat="false" ht="12.75" hidden="false" customHeight="false" outlineLevel="0" collapsed="false">
      <c r="A242" s="0" t="n">
        <v>1357</v>
      </c>
      <c r="B242" s="0" t="n">
        <v>514</v>
      </c>
      <c r="C242" s="0" t="s">
        <v>2</v>
      </c>
      <c r="D242" s="0" t="s">
        <v>104</v>
      </c>
      <c r="E242" s="0" t="s">
        <v>386</v>
      </c>
      <c r="F242" s="0" t="s">
        <v>95</v>
      </c>
      <c r="G242" s="0" t="s">
        <v>191</v>
      </c>
      <c r="H242" s="0" t="s">
        <v>168</v>
      </c>
      <c r="I242" s="0" t="s">
        <v>156</v>
      </c>
      <c r="J242" s="0" t="s">
        <v>189</v>
      </c>
      <c r="K242" s="0" t="n">
        <v>36896</v>
      </c>
      <c r="L242" s="0" t="n">
        <v>38722</v>
      </c>
      <c r="M242" s="0" t="s">
        <v>155</v>
      </c>
      <c r="N242" s="0" t="n">
        <v>-10000000</v>
      </c>
      <c r="O242" s="0" t="n">
        <v>4155.857491</v>
      </c>
      <c r="P242" s="0" t="n">
        <v>1.3</v>
      </c>
      <c r="Q242" s="0" t="n">
        <v>77.137253</v>
      </c>
      <c r="R242" s="0" t="n">
        <v>67.203585</v>
      </c>
      <c r="S242" s="0" t="n">
        <v>-9.933668</v>
      </c>
      <c r="T242" s="0" t="n">
        <v>-41282.908570907</v>
      </c>
      <c r="U242" s="0" t="n">
        <v>-372.612558</v>
      </c>
      <c r="V242" s="0" t="n">
        <v>0</v>
      </c>
      <c r="W242" s="0" t="n">
        <v>-41655.521128907</v>
      </c>
      <c r="X242" s="0" t="n">
        <v>-250735.833244</v>
      </c>
      <c r="Y242" s="0" t="n">
        <v>-293391.691719</v>
      </c>
      <c r="Z242" s="0" t="n">
        <v>-42655.858475</v>
      </c>
      <c r="AA242" s="0" t="n">
        <v>-1000.33734609301</v>
      </c>
      <c r="AB242" s="0" t="n">
        <v>-250735.833244</v>
      </c>
      <c r="AC242" s="0" t="n">
        <v>-293391.691719</v>
      </c>
      <c r="AD242" s="0" t="n">
        <v>-42655.858475</v>
      </c>
      <c r="AF242" s="0" t="n">
        <v>30763.7350771275</v>
      </c>
      <c r="AG242" s="0" t="n">
        <v>0</v>
      </c>
      <c r="AH242" s="0" t="n">
        <v>-293391.691719</v>
      </c>
      <c r="AI242" s="0" t="n">
        <v>-185874.757968</v>
      </c>
      <c r="AJ242" s="0" t="n">
        <v>-185874.757968</v>
      </c>
      <c r="AK242" s="0" t="n">
        <v>0</v>
      </c>
      <c r="AL242" s="0" t="n">
        <v>-42655.858475</v>
      </c>
      <c r="AM242" s="0" t="s">
        <v>461</v>
      </c>
      <c r="AN242" s="0" t="n">
        <v>7</v>
      </c>
      <c r="AO242" s="0" t="s">
        <v>469</v>
      </c>
      <c r="AP242" s="0" t="n">
        <v>7</v>
      </c>
    </row>
    <row r="243" customFormat="false" ht="12.75" hidden="false" customHeight="false" outlineLevel="0" collapsed="false">
      <c r="A243" s="0" t="n">
        <v>1358</v>
      </c>
      <c r="B243" s="0" t="n">
        <v>515</v>
      </c>
      <c r="C243" s="0" t="s">
        <v>2</v>
      </c>
      <c r="D243" s="0" t="s">
        <v>104</v>
      </c>
      <c r="E243" s="0" t="s">
        <v>388</v>
      </c>
      <c r="F243" s="0" t="s">
        <v>116</v>
      </c>
      <c r="G243" s="0" t="s">
        <v>112</v>
      </c>
      <c r="H243" s="0" t="s">
        <v>103</v>
      </c>
      <c r="I243" s="0" t="s">
        <v>156</v>
      </c>
      <c r="J243" s="0" t="s">
        <v>105</v>
      </c>
      <c r="K243" s="0" t="n">
        <v>36896</v>
      </c>
      <c r="L243" s="0" t="n">
        <v>38722</v>
      </c>
      <c r="M243" s="0" t="s">
        <v>155</v>
      </c>
      <c r="N243" s="0" t="n">
        <v>-10000000</v>
      </c>
      <c r="O243" s="0" t="n">
        <v>4119.126154</v>
      </c>
      <c r="P243" s="0" t="n">
        <v>0.98</v>
      </c>
      <c r="Q243" s="0" t="n">
        <v>97.309298</v>
      </c>
      <c r="R243" s="0" t="n">
        <v>97.314837</v>
      </c>
      <c r="S243" s="0" t="n">
        <v>0.00553899999999885</v>
      </c>
      <c r="T243" s="0" t="n">
        <v>22.8158397670013</v>
      </c>
      <c r="U243" s="0" t="n">
        <v>-374.286002</v>
      </c>
      <c r="V243" s="0" t="n">
        <v>0</v>
      </c>
      <c r="W243" s="0" t="n">
        <v>-351.470162232999</v>
      </c>
      <c r="X243" s="0" t="n">
        <v>-26497.247553</v>
      </c>
      <c r="Y243" s="0" t="n">
        <v>-26747.962019</v>
      </c>
      <c r="Z243" s="0" t="n">
        <v>-250.714465999998</v>
      </c>
      <c r="AA243" s="0" t="n">
        <v>100.755696233001</v>
      </c>
      <c r="AB243" s="0" t="n">
        <v>-26497.247553</v>
      </c>
      <c r="AC243" s="0" t="n">
        <v>-26747.962019</v>
      </c>
      <c r="AD243" s="0" t="n">
        <v>-250.714465999998</v>
      </c>
      <c r="AF243" s="0" t="n">
        <v>29814.235102652</v>
      </c>
      <c r="AG243" s="0" t="n">
        <v>0</v>
      </c>
      <c r="AH243" s="0" t="n">
        <v>-26747.962019</v>
      </c>
      <c r="AI243" s="0" t="n">
        <v>-28677.975905</v>
      </c>
      <c r="AJ243" s="0" t="n">
        <v>-28677.975905</v>
      </c>
      <c r="AK243" s="0" t="n">
        <v>0</v>
      </c>
      <c r="AL243" s="0" t="n">
        <v>-250.714465999998</v>
      </c>
      <c r="AM243" s="0" t="s">
        <v>461</v>
      </c>
      <c r="AN243" s="0" t="n">
        <v>8</v>
      </c>
      <c r="AO243" s="0" t="s">
        <v>469</v>
      </c>
      <c r="AP243" s="0" t="n">
        <v>8</v>
      </c>
    </row>
    <row r="244" customFormat="false" ht="12.75" hidden="false" customHeight="false" outlineLevel="0" collapsed="false">
      <c r="A244" s="0" t="n">
        <v>1359</v>
      </c>
      <c r="B244" s="0" t="n">
        <v>516</v>
      </c>
      <c r="C244" s="0" t="s">
        <v>2</v>
      </c>
      <c r="D244" s="0" t="s">
        <v>104</v>
      </c>
      <c r="E244" s="0" t="s">
        <v>389</v>
      </c>
      <c r="F244" s="0" t="s">
        <v>172</v>
      </c>
      <c r="G244" s="0" t="s">
        <v>112</v>
      </c>
      <c r="H244" s="0" t="s">
        <v>168</v>
      </c>
      <c r="I244" s="0" t="s">
        <v>156</v>
      </c>
      <c r="J244" s="0" t="s">
        <v>154</v>
      </c>
      <c r="K244" s="0" t="n">
        <v>36896</v>
      </c>
      <c r="L244" s="0" t="n">
        <v>38722</v>
      </c>
      <c r="M244" s="0" t="s">
        <v>155</v>
      </c>
      <c r="N244" s="0" t="n">
        <v>-10000000</v>
      </c>
      <c r="O244" s="0" t="n">
        <v>4023.687813</v>
      </c>
      <c r="P244" s="0" t="n">
        <v>2.45</v>
      </c>
      <c r="Q244" s="0" t="n">
        <v>566.361861</v>
      </c>
      <c r="R244" s="0" t="n">
        <v>702.101452</v>
      </c>
      <c r="S244" s="0" t="n">
        <v>135.739591</v>
      </c>
      <c r="T244" s="0" t="n">
        <v>546173.738048305</v>
      </c>
      <c r="U244" s="0" t="n">
        <v>-1464.976925</v>
      </c>
      <c r="V244" s="0" t="n">
        <v>0</v>
      </c>
      <c r="W244" s="0" t="n">
        <v>544708.761123305</v>
      </c>
      <c r="X244" s="0" t="n">
        <v>1125112</v>
      </c>
      <c r="Y244" s="0" t="n">
        <v>1569986</v>
      </c>
      <c r="Z244" s="0" t="n">
        <v>444874</v>
      </c>
      <c r="AA244" s="0" t="n">
        <v>-99834.7611233046</v>
      </c>
      <c r="AB244" s="0" t="n">
        <v>1125112</v>
      </c>
      <c r="AC244" s="0" t="n">
        <v>1569986</v>
      </c>
      <c r="AD244" s="0" t="n">
        <v>444874</v>
      </c>
      <c r="AF244" s="0" t="n">
        <v>39713.79871431</v>
      </c>
      <c r="AG244" s="0" t="n">
        <v>0</v>
      </c>
      <c r="AH244" s="0" t="n">
        <v>1569986</v>
      </c>
      <c r="AI244" s="0" t="n">
        <v>1235623.872939</v>
      </c>
      <c r="AJ244" s="0" t="n">
        <v>1235623.872939</v>
      </c>
      <c r="AK244" s="0" t="n">
        <v>0</v>
      </c>
      <c r="AL244" s="0" t="n">
        <v>444874</v>
      </c>
      <c r="AM244" s="0" t="s">
        <v>461</v>
      </c>
      <c r="AN244" s="0" t="s">
        <v>469</v>
      </c>
      <c r="AO244" s="0" t="n">
        <v>9</v>
      </c>
      <c r="AP244" s="0" t="n">
        <v>9</v>
      </c>
    </row>
    <row r="245" customFormat="false" ht="12.75" hidden="false" customHeight="false" outlineLevel="0" collapsed="false">
      <c r="A245" s="0" t="n">
        <v>1360</v>
      </c>
      <c r="B245" s="0" t="n">
        <v>517</v>
      </c>
      <c r="C245" s="0" t="s">
        <v>2</v>
      </c>
      <c r="D245" s="0" t="s">
        <v>104</v>
      </c>
      <c r="E245" s="0" t="s">
        <v>390</v>
      </c>
      <c r="F245" s="0" t="s">
        <v>102</v>
      </c>
      <c r="G245" s="0" t="s">
        <v>191</v>
      </c>
      <c r="H245" s="0" t="s">
        <v>168</v>
      </c>
      <c r="I245" s="0" t="s">
        <v>156</v>
      </c>
      <c r="J245" s="0" t="s">
        <v>170</v>
      </c>
      <c r="K245" s="0" t="n">
        <v>36896</v>
      </c>
      <c r="L245" s="0" t="n">
        <v>38722</v>
      </c>
      <c r="M245" s="0" t="s">
        <v>155</v>
      </c>
      <c r="N245" s="0" t="n">
        <v>-10000000</v>
      </c>
      <c r="O245" s="0" t="n">
        <v>4016.869252</v>
      </c>
      <c r="P245" s="0" t="n">
        <v>0.36</v>
      </c>
      <c r="Q245" s="0" t="n">
        <v>64.573759</v>
      </c>
      <c r="R245" s="0" t="n">
        <v>64.583653</v>
      </c>
      <c r="S245" s="0" t="n">
        <v>0.00989400000000273</v>
      </c>
      <c r="T245" s="0" t="n">
        <v>39.742904379299</v>
      </c>
      <c r="U245" s="0" t="n">
        <v>-262.606144</v>
      </c>
      <c r="V245" s="0" t="n">
        <v>0</v>
      </c>
      <c r="W245" s="0" t="n">
        <v>-222.863239620701</v>
      </c>
      <c r="X245" s="0" t="n">
        <v>110514.244892</v>
      </c>
      <c r="Y245" s="0" t="n">
        <v>110507.248685</v>
      </c>
      <c r="Z245" s="0" t="n">
        <v>-6.99620700000378</v>
      </c>
      <c r="AA245" s="0" t="n">
        <v>215.867032620697</v>
      </c>
      <c r="AB245" s="0" t="n">
        <v>110514.244892</v>
      </c>
      <c r="AC245" s="0" t="n">
        <v>110507.248685</v>
      </c>
      <c r="AD245" s="0" t="n">
        <v>-6.99620700000378</v>
      </c>
      <c r="AF245" s="0" t="n">
        <v>23127.12471839</v>
      </c>
      <c r="AG245" s="0" t="n">
        <v>0</v>
      </c>
      <c r="AH245" s="0" t="n">
        <v>110507.248685</v>
      </c>
      <c r="AI245" s="0" t="n">
        <v>-31541.54465</v>
      </c>
      <c r="AJ245" s="0" t="n">
        <v>-31541.54465</v>
      </c>
      <c r="AK245" s="0" t="n">
        <v>0</v>
      </c>
      <c r="AL245" s="0" t="n">
        <v>-6.99620700000378</v>
      </c>
      <c r="AM245" s="0" t="s">
        <v>461</v>
      </c>
      <c r="AN245" s="0" t="n">
        <v>6</v>
      </c>
      <c r="AO245" s="0" t="s">
        <v>469</v>
      </c>
      <c r="AP245" s="0" t="n">
        <v>6</v>
      </c>
    </row>
    <row r="246" customFormat="false" ht="12.75" hidden="false" customHeight="false" outlineLevel="0" collapsed="false">
      <c r="A246" s="0" t="n">
        <v>1361</v>
      </c>
      <c r="B246" s="0" t="n">
        <v>632</v>
      </c>
      <c r="C246" s="0" t="s">
        <v>2</v>
      </c>
      <c r="D246" s="0" t="s">
        <v>104</v>
      </c>
      <c r="E246" s="0" t="s">
        <v>391</v>
      </c>
      <c r="F246" s="0" t="s">
        <v>116</v>
      </c>
      <c r="G246" s="0" t="s">
        <v>188</v>
      </c>
      <c r="H246" s="0" t="s">
        <v>152</v>
      </c>
      <c r="I246" s="0" t="s">
        <v>156</v>
      </c>
      <c r="J246" s="0" t="s">
        <v>212</v>
      </c>
      <c r="K246" s="0" t="n">
        <v>36896</v>
      </c>
      <c r="L246" s="0" t="n">
        <v>38722</v>
      </c>
      <c r="M246" s="0" t="s">
        <v>155</v>
      </c>
      <c r="N246" s="0" t="n">
        <v>-10000000</v>
      </c>
      <c r="O246" s="0" t="n">
        <v>4066.496742</v>
      </c>
      <c r="P246" s="0" t="n">
        <v>0.68</v>
      </c>
      <c r="Q246" s="0" t="n">
        <v>54.185574</v>
      </c>
      <c r="R246" s="0" t="n">
        <v>54.19874</v>
      </c>
      <c r="S246" s="0" t="n">
        <v>0.0131659999999982</v>
      </c>
      <c r="T246" s="0" t="n">
        <v>53.5394961051648</v>
      </c>
      <c r="U246" s="0" t="n">
        <v>-246.702832</v>
      </c>
      <c r="V246" s="0" t="n">
        <v>0</v>
      </c>
      <c r="W246" s="0" t="n">
        <v>-193.163335894835</v>
      </c>
      <c r="X246" s="0" t="n">
        <v>-74200.919686</v>
      </c>
      <c r="Y246" s="0" t="n">
        <v>-74359.560674</v>
      </c>
      <c r="Z246" s="0" t="n">
        <v>-158.640987999999</v>
      </c>
      <c r="AA246" s="0" t="n">
        <v>34.522347894836</v>
      </c>
      <c r="AB246" s="0" t="n">
        <v>-74200.919686</v>
      </c>
      <c r="AC246" s="0" t="n">
        <v>-74359.560674</v>
      </c>
      <c r="AD246" s="0" t="n">
        <v>-158.640987999999</v>
      </c>
      <c r="AF246" s="0" t="n">
        <v>29433.303418596</v>
      </c>
      <c r="AG246" s="0" t="n">
        <v>0</v>
      </c>
      <c r="AH246" s="0" t="n">
        <v>-74359.560674</v>
      </c>
      <c r="AI246" s="0" t="n">
        <v>-102385.825194</v>
      </c>
      <c r="AJ246" s="0" t="n">
        <v>-102385.825194</v>
      </c>
      <c r="AK246" s="0" t="n">
        <v>0</v>
      </c>
      <c r="AL246" s="0" t="n">
        <v>-158.640987999999</v>
      </c>
      <c r="AM246" s="0" t="s">
        <v>461</v>
      </c>
      <c r="AN246" s="0" t="n">
        <v>8</v>
      </c>
      <c r="AO246" s="0" t="s">
        <v>469</v>
      </c>
      <c r="AP246" s="0" t="n">
        <v>8</v>
      </c>
    </row>
    <row r="247" customFormat="false" ht="12.75" hidden="false" customHeight="false" outlineLevel="0" collapsed="false">
      <c r="A247" s="0" t="n">
        <v>1362</v>
      </c>
      <c r="B247" s="0" t="n">
        <v>518</v>
      </c>
      <c r="C247" s="0" t="s">
        <v>2</v>
      </c>
      <c r="D247" s="0" t="s">
        <v>104</v>
      </c>
      <c r="E247" s="0" t="s">
        <v>392</v>
      </c>
      <c r="F247" s="0" t="s">
        <v>116</v>
      </c>
      <c r="G247" s="0" t="s">
        <v>160</v>
      </c>
      <c r="H247" s="0" t="s">
        <v>110</v>
      </c>
      <c r="I247" s="0" t="s">
        <v>156</v>
      </c>
      <c r="J247" s="0" t="s">
        <v>212</v>
      </c>
      <c r="K247" s="0" t="n">
        <v>36896</v>
      </c>
      <c r="L247" s="0" t="n">
        <v>38722</v>
      </c>
      <c r="M247" s="0" t="s">
        <v>155</v>
      </c>
      <c r="N247" s="0" t="n">
        <v>-10000000</v>
      </c>
      <c r="O247" s="0" t="n">
        <v>4086.984897</v>
      </c>
      <c r="P247" s="0" t="n">
        <v>0.7</v>
      </c>
      <c r="Q247" s="0" t="n">
        <v>69.509841</v>
      </c>
      <c r="R247" s="0" t="n">
        <v>69.535317</v>
      </c>
      <c r="S247" s="0" t="n">
        <v>0.0254760000000118</v>
      </c>
      <c r="T247" s="0" t="n">
        <v>104.12002723602</v>
      </c>
      <c r="U247" s="0" t="n">
        <v>-278.466622</v>
      </c>
      <c r="V247" s="0" t="n">
        <v>0</v>
      </c>
      <c r="W247" s="0" t="n">
        <v>-174.34659476398</v>
      </c>
      <c r="X247" s="0" t="n">
        <v>-18938.267054</v>
      </c>
      <c r="Y247" s="0" t="n">
        <v>-19027.905507</v>
      </c>
      <c r="Z247" s="0" t="n">
        <v>-89.6384529999996</v>
      </c>
      <c r="AA247" s="0" t="n">
        <v>84.7081417639801</v>
      </c>
      <c r="AB247" s="0" t="n">
        <v>-18938.267054</v>
      </c>
      <c r="AC247" s="0" t="n">
        <v>-19027.905507</v>
      </c>
      <c r="AD247" s="0" t="n">
        <v>-89.6384529999996</v>
      </c>
      <c r="AF247" s="0" t="n">
        <v>29581.596684486</v>
      </c>
      <c r="AG247" s="0" t="n">
        <v>0</v>
      </c>
      <c r="AH247" s="0" t="n">
        <v>-19027.905507</v>
      </c>
      <c r="AI247" s="0" t="n">
        <v>-129723.025046</v>
      </c>
      <c r="AJ247" s="0" t="n">
        <v>-129723.025046</v>
      </c>
      <c r="AK247" s="0" t="n">
        <v>0</v>
      </c>
      <c r="AL247" s="0" t="n">
        <v>-89.6384529999996</v>
      </c>
      <c r="AM247" s="0" t="s">
        <v>461</v>
      </c>
      <c r="AN247" s="0" t="n">
        <v>8</v>
      </c>
      <c r="AO247" s="0" t="s">
        <v>469</v>
      </c>
      <c r="AP247" s="0" t="n">
        <v>8</v>
      </c>
    </row>
    <row r="248" customFormat="false" ht="12.75" hidden="false" customHeight="false" outlineLevel="0" collapsed="false">
      <c r="A248" s="0" t="n">
        <v>1363</v>
      </c>
      <c r="B248" s="0" t="n">
        <v>519</v>
      </c>
      <c r="C248" s="0" t="s">
        <v>2</v>
      </c>
      <c r="D248" s="0" t="s">
        <v>104</v>
      </c>
      <c r="E248" s="0" t="s">
        <v>394</v>
      </c>
      <c r="F248" s="0" t="s">
        <v>184</v>
      </c>
      <c r="G248" s="0" t="s">
        <v>96</v>
      </c>
      <c r="H248" s="0" t="s">
        <v>207</v>
      </c>
      <c r="I248" s="0" t="s">
        <v>156</v>
      </c>
      <c r="J248" s="0" t="s">
        <v>105</v>
      </c>
      <c r="K248" s="0" t="n">
        <v>36896</v>
      </c>
      <c r="L248" s="0" t="n">
        <v>38722</v>
      </c>
      <c r="M248" s="0" t="s">
        <v>155</v>
      </c>
      <c r="N248" s="0" t="n">
        <v>-10000000</v>
      </c>
      <c r="O248" s="0" t="n">
        <v>4065.387818</v>
      </c>
      <c r="P248" s="0" t="n">
        <v>0.75</v>
      </c>
      <c r="Q248" s="0" t="n">
        <v>90.392609</v>
      </c>
      <c r="R248" s="0" t="n">
        <v>77.396471</v>
      </c>
      <c r="S248" s="0" t="n">
        <v>-12.996138</v>
      </c>
      <c r="T248" s="0" t="n">
        <v>-52834.3411062468</v>
      </c>
      <c r="U248" s="0" t="n">
        <v>-300.12872</v>
      </c>
      <c r="V248" s="0" t="n">
        <v>0</v>
      </c>
      <c r="W248" s="0" t="n">
        <v>-53134.4698262468</v>
      </c>
      <c r="X248" s="0" t="n">
        <v>45368.408188</v>
      </c>
      <c r="Y248" s="0" t="n">
        <v>-8377.138557</v>
      </c>
      <c r="Z248" s="0" t="n">
        <v>-53745.546745</v>
      </c>
      <c r="AA248" s="0" t="n">
        <v>-611.076918753162</v>
      </c>
      <c r="AB248" s="0" t="n">
        <v>45368.408188</v>
      </c>
      <c r="AC248" s="0" t="n">
        <v>-8377.138557</v>
      </c>
      <c r="AD248" s="0" t="n">
        <v>-53745.546745</v>
      </c>
      <c r="AF248" s="0" t="n">
        <v>16718.907401525</v>
      </c>
      <c r="AG248" s="0" t="n">
        <v>0</v>
      </c>
      <c r="AH248" s="0" t="n">
        <v>-8377.138557</v>
      </c>
      <c r="AI248" s="0" t="n">
        <v>-129065.158504</v>
      </c>
      <c r="AJ248" s="0" t="n">
        <v>-129065.158504</v>
      </c>
      <c r="AK248" s="0" t="n">
        <v>0</v>
      </c>
      <c r="AL248" s="0" t="n">
        <v>-53745.546745</v>
      </c>
      <c r="AM248" s="0" t="s">
        <v>461</v>
      </c>
      <c r="AN248" s="0" t="n">
        <v>5</v>
      </c>
      <c r="AO248" s="0" t="s">
        <v>469</v>
      </c>
      <c r="AP248" s="0" t="n">
        <v>5</v>
      </c>
    </row>
    <row r="249" customFormat="false" ht="12.75" hidden="false" customHeight="false" outlineLevel="0" collapsed="false">
      <c r="A249" s="0" t="n">
        <v>1364</v>
      </c>
      <c r="B249" s="0" t="n">
        <v>520</v>
      </c>
      <c r="C249" s="0" t="s">
        <v>2</v>
      </c>
      <c r="D249" s="0" t="s">
        <v>104</v>
      </c>
      <c r="E249" s="0" t="s">
        <v>397</v>
      </c>
      <c r="F249" s="0" t="s">
        <v>163</v>
      </c>
      <c r="G249" s="0" t="s">
        <v>160</v>
      </c>
      <c r="H249" s="0" t="s">
        <v>110</v>
      </c>
      <c r="I249" s="0" t="s">
        <v>156</v>
      </c>
      <c r="J249" s="0" t="s">
        <v>105</v>
      </c>
      <c r="K249" s="0" t="n">
        <v>36896</v>
      </c>
      <c r="L249" s="0" t="n">
        <v>38722</v>
      </c>
      <c r="M249" s="0" t="s">
        <v>155</v>
      </c>
      <c r="N249" s="0" t="n">
        <v>-10000000</v>
      </c>
      <c r="O249" s="0" t="n">
        <v>4040.448396</v>
      </c>
      <c r="P249" s="0" t="n">
        <v>0.32</v>
      </c>
      <c r="Q249" s="0" t="n">
        <v>25.174483</v>
      </c>
      <c r="R249" s="0" t="n">
        <v>25.181457</v>
      </c>
      <c r="S249" s="0" t="n">
        <v>0.00697400000000314</v>
      </c>
      <c r="T249" s="0" t="n">
        <v>28.1780871137167</v>
      </c>
      <c r="U249" s="0" t="n">
        <v>-98.145375</v>
      </c>
      <c r="V249" s="0" t="n">
        <v>0</v>
      </c>
      <c r="W249" s="0" t="n">
        <v>-69.9672878862833</v>
      </c>
      <c r="X249" s="0" t="n">
        <v>-36456.132177</v>
      </c>
      <c r="Y249" s="0" t="n">
        <v>-36528.029423</v>
      </c>
      <c r="Z249" s="0" t="n">
        <v>-71.8972460000005</v>
      </c>
      <c r="AA249" s="0" t="n">
        <v>-1.92995811371715</v>
      </c>
      <c r="AB249" s="0" t="n">
        <v>-36456.132177</v>
      </c>
      <c r="AC249" s="0" t="n">
        <v>-36528.029423</v>
      </c>
      <c r="AD249" s="0" t="n">
        <v>-71.8972460000005</v>
      </c>
      <c r="AF249" s="0" t="n">
        <v>11963.767700556</v>
      </c>
      <c r="AG249" s="0" t="n">
        <v>0</v>
      </c>
      <c r="AH249" s="0" t="n">
        <v>-36528.029423</v>
      </c>
      <c r="AI249" s="0" t="n">
        <v>-39777.757029</v>
      </c>
      <c r="AJ249" s="0" t="n">
        <v>-39777.757029</v>
      </c>
      <c r="AK249" s="0" t="n">
        <v>0</v>
      </c>
      <c r="AL249" s="0" t="n">
        <v>-71.8972460000005</v>
      </c>
      <c r="AM249" s="0" t="s">
        <v>461</v>
      </c>
      <c r="AN249" s="0" t="n">
        <v>4</v>
      </c>
      <c r="AO249" s="0" t="s">
        <v>469</v>
      </c>
      <c r="AP249" s="0" t="n">
        <v>4</v>
      </c>
    </row>
    <row r="250" customFormat="false" ht="12.75" hidden="false" customHeight="false" outlineLevel="0" collapsed="false">
      <c r="A250" s="0" t="n">
        <v>1365</v>
      </c>
      <c r="B250" s="0" t="n">
        <v>521</v>
      </c>
      <c r="C250" s="0" t="s">
        <v>2</v>
      </c>
      <c r="D250" s="0" t="s">
        <v>104</v>
      </c>
      <c r="E250" s="0" t="s">
        <v>398</v>
      </c>
      <c r="F250" s="0" t="s">
        <v>116</v>
      </c>
      <c r="G250" s="0" t="s">
        <v>96</v>
      </c>
      <c r="H250" s="0" t="s">
        <v>168</v>
      </c>
      <c r="I250" s="0" t="s">
        <v>156</v>
      </c>
      <c r="J250" s="0" t="s">
        <v>203</v>
      </c>
      <c r="K250" s="0" t="n">
        <v>36896</v>
      </c>
      <c r="L250" s="0" t="n">
        <v>38722</v>
      </c>
      <c r="M250" s="0" t="s">
        <v>155</v>
      </c>
      <c r="N250" s="0" t="n">
        <v>-10000000</v>
      </c>
      <c r="O250" s="0" t="n">
        <v>4063.712491</v>
      </c>
      <c r="P250" s="0" t="n">
        <v>0.65</v>
      </c>
      <c r="Q250" s="0" t="n">
        <v>61.81752</v>
      </c>
      <c r="R250" s="0" t="n">
        <v>61.826333</v>
      </c>
      <c r="S250" s="0" t="n">
        <v>0.00881299999999641</v>
      </c>
      <c r="T250" s="0" t="n">
        <v>35.8134981831684</v>
      </c>
      <c r="U250" s="0" t="n">
        <v>-232.058819</v>
      </c>
      <c r="V250" s="0" t="n">
        <v>0</v>
      </c>
      <c r="W250" s="0" t="n">
        <v>-196.245320816832</v>
      </c>
      <c r="X250" s="0" t="n">
        <v>-28954.931022</v>
      </c>
      <c r="Y250" s="0" t="n">
        <v>-29104.474529</v>
      </c>
      <c r="Z250" s="0" t="n">
        <v>-149.543506999999</v>
      </c>
      <c r="AA250" s="0" t="n">
        <v>46.7018138168331</v>
      </c>
      <c r="AB250" s="0" t="n">
        <v>-28954.931022</v>
      </c>
      <c r="AC250" s="0" t="n">
        <v>-29104.474529</v>
      </c>
      <c r="AD250" s="0" t="n">
        <v>-149.543506999999</v>
      </c>
      <c r="AF250" s="0" t="n">
        <v>29413.151009858</v>
      </c>
      <c r="AG250" s="0" t="n">
        <v>0</v>
      </c>
      <c r="AH250" s="0" t="n">
        <v>-29104.474529</v>
      </c>
      <c r="AI250" s="0" t="n">
        <v>-128552.997574</v>
      </c>
      <c r="AJ250" s="0" t="n">
        <v>-128552.997574</v>
      </c>
      <c r="AK250" s="0" t="n">
        <v>0</v>
      </c>
      <c r="AL250" s="0" t="n">
        <v>-149.543506999999</v>
      </c>
      <c r="AM250" s="0" t="s">
        <v>461</v>
      </c>
      <c r="AN250" s="0" t="n">
        <v>8</v>
      </c>
      <c r="AO250" s="0" t="s">
        <v>469</v>
      </c>
      <c r="AP250" s="0" t="n">
        <v>8</v>
      </c>
    </row>
    <row r="251" customFormat="false" ht="12.75" hidden="false" customHeight="false" outlineLevel="0" collapsed="false">
      <c r="A251" s="0" t="n">
        <v>1366</v>
      </c>
      <c r="B251" s="0" t="n">
        <v>522</v>
      </c>
      <c r="C251" s="0" t="s">
        <v>2</v>
      </c>
      <c r="D251" s="0" t="s">
        <v>104</v>
      </c>
      <c r="E251" s="0" t="s">
        <v>401</v>
      </c>
      <c r="F251" s="0" t="s">
        <v>95</v>
      </c>
      <c r="G251" s="0" t="s">
        <v>188</v>
      </c>
      <c r="H251" s="0" t="s">
        <v>168</v>
      </c>
      <c r="I251" s="0" t="s">
        <v>156</v>
      </c>
      <c r="J251" s="0" t="s">
        <v>203</v>
      </c>
      <c r="K251" s="0" t="n">
        <v>36896</v>
      </c>
      <c r="L251" s="0" t="n">
        <v>38722</v>
      </c>
      <c r="M251" s="0" t="s">
        <v>155</v>
      </c>
      <c r="N251" s="0" t="n">
        <v>-10000000</v>
      </c>
      <c r="O251" s="0" t="n">
        <v>4070.277726</v>
      </c>
      <c r="P251" s="0" t="n">
        <v>0.8</v>
      </c>
      <c r="Q251" s="0" t="n">
        <v>82.377007</v>
      </c>
      <c r="R251" s="0" t="n">
        <v>82.380177</v>
      </c>
      <c r="S251" s="0" t="n">
        <v>0.00316999999999723</v>
      </c>
      <c r="T251" s="0" t="n">
        <v>12.9027803914087</v>
      </c>
      <c r="U251" s="0" t="n">
        <v>-323.082636</v>
      </c>
      <c r="V251" s="0" t="n">
        <v>0</v>
      </c>
      <c r="W251" s="0" t="n">
        <v>-310.179855608591</v>
      </c>
      <c r="X251" s="0" t="n">
        <v>-9483.538283</v>
      </c>
      <c r="Y251" s="0" t="n">
        <v>-9688.267908</v>
      </c>
      <c r="Z251" s="0" t="n">
        <v>-204.729625</v>
      </c>
      <c r="AA251" s="0" t="n">
        <v>105.450230608591</v>
      </c>
      <c r="AB251" s="0" t="n">
        <v>-9483.538283</v>
      </c>
      <c r="AC251" s="0" t="n">
        <v>-9688.267908</v>
      </c>
      <c r="AD251" s="0" t="n">
        <v>-204.729625</v>
      </c>
      <c r="AF251" s="0" t="n">
        <v>30130.230866715</v>
      </c>
      <c r="AG251" s="0" t="n">
        <v>0</v>
      </c>
      <c r="AH251" s="0" t="n">
        <v>-9688.267908</v>
      </c>
      <c r="AI251" s="0" t="n">
        <v>-32085.338968</v>
      </c>
      <c r="AJ251" s="0" t="n">
        <v>-32085.338968</v>
      </c>
      <c r="AK251" s="0" t="n">
        <v>0</v>
      </c>
      <c r="AL251" s="0" t="n">
        <v>-204.729625</v>
      </c>
      <c r="AM251" s="0" t="s">
        <v>461</v>
      </c>
      <c r="AN251" s="0" t="n">
        <v>7</v>
      </c>
      <c r="AO251" s="0" t="s">
        <v>469</v>
      </c>
      <c r="AP251" s="0" t="n">
        <v>7</v>
      </c>
    </row>
    <row r="252" customFormat="false" ht="12.75" hidden="false" customHeight="false" outlineLevel="0" collapsed="false">
      <c r="A252" s="0" t="n">
        <v>1367</v>
      </c>
      <c r="B252" s="0" t="n">
        <v>523</v>
      </c>
      <c r="C252" s="0" t="s">
        <v>2</v>
      </c>
      <c r="D252" s="0" t="s">
        <v>104</v>
      </c>
      <c r="E252" s="0" t="s">
        <v>402</v>
      </c>
      <c r="F252" s="0" t="s">
        <v>102</v>
      </c>
      <c r="G252" s="0" t="s">
        <v>96</v>
      </c>
      <c r="H252" s="0" t="s">
        <v>168</v>
      </c>
      <c r="I252" s="0" t="s">
        <v>156</v>
      </c>
      <c r="J252" s="0" t="s">
        <v>189</v>
      </c>
      <c r="K252" s="0" t="n">
        <v>36896</v>
      </c>
      <c r="L252" s="0" t="n">
        <v>38722</v>
      </c>
      <c r="M252" s="0" t="s">
        <v>155</v>
      </c>
      <c r="N252" s="0" t="n">
        <v>-10000000</v>
      </c>
      <c r="O252" s="0" t="n">
        <v>4025.621402</v>
      </c>
      <c r="P252" s="0" t="n">
        <v>0.35</v>
      </c>
      <c r="Q252" s="0" t="n">
        <v>48.503048</v>
      </c>
      <c r="R252" s="0" t="n">
        <v>43.538644</v>
      </c>
      <c r="S252" s="0" t="n">
        <v>-4.964404</v>
      </c>
      <c r="T252" s="0" t="n">
        <v>-19984.8109905744</v>
      </c>
      <c r="U252" s="0" t="n">
        <v>-183.904332</v>
      </c>
      <c r="V252" s="0" t="n">
        <v>0</v>
      </c>
      <c r="W252" s="0" t="n">
        <v>-20168.7153225744</v>
      </c>
      <c r="X252" s="0" t="n">
        <v>48038.14235</v>
      </c>
      <c r="Y252" s="0" t="n">
        <v>27252.508321</v>
      </c>
      <c r="Z252" s="0" t="n">
        <v>-20785.634029</v>
      </c>
      <c r="AA252" s="0" t="n">
        <v>-616.918706425589</v>
      </c>
      <c r="AB252" s="0" t="n">
        <v>48038.14235</v>
      </c>
      <c r="AC252" s="0" t="n">
        <v>27252.508321</v>
      </c>
      <c r="AD252" s="0" t="n">
        <v>-20785.634029</v>
      </c>
      <c r="AF252" s="0" t="n">
        <v>23177.515222015</v>
      </c>
      <c r="AG252" s="0" t="n">
        <v>0</v>
      </c>
      <c r="AH252" s="0" t="n">
        <v>27252.508321</v>
      </c>
      <c r="AI252" s="0" t="n">
        <v>-123143.144989</v>
      </c>
      <c r="AJ252" s="0" t="n">
        <v>-123143.144989</v>
      </c>
      <c r="AK252" s="0" t="n">
        <v>0</v>
      </c>
      <c r="AL252" s="0" t="n">
        <v>-20785.634029</v>
      </c>
      <c r="AM252" s="0" t="s">
        <v>461</v>
      </c>
      <c r="AN252" s="0" t="n">
        <v>6</v>
      </c>
      <c r="AO252" s="0" t="s">
        <v>469</v>
      </c>
      <c r="AP252" s="0" t="n">
        <v>6</v>
      </c>
    </row>
    <row r="253" customFormat="false" ht="12.75" hidden="false" customHeight="false" outlineLevel="0" collapsed="false">
      <c r="A253" s="0" t="n">
        <v>1368</v>
      </c>
      <c r="B253" s="0" t="n">
        <v>524</v>
      </c>
      <c r="C253" s="0" t="s">
        <v>2</v>
      </c>
      <c r="D253" s="0" t="s">
        <v>104</v>
      </c>
      <c r="E253" s="0" t="s">
        <v>404</v>
      </c>
      <c r="F253" s="0" t="s">
        <v>116</v>
      </c>
      <c r="G253" s="0" t="s">
        <v>167</v>
      </c>
      <c r="H253" s="0" t="s">
        <v>168</v>
      </c>
      <c r="I253" s="0" t="s">
        <v>156</v>
      </c>
      <c r="J253" s="0" t="s">
        <v>154</v>
      </c>
      <c r="K253" s="0" t="n">
        <v>36896</v>
      </c>
      <c r="L253" s="0" t="n">
        <v>38722</v>
      </c>
      <c r="M253" s="0" t="s">
        <v>155</v>
      </c>
      <c r="N253" s="0" t="n">
        <v>-10000000</v>
      </c>
      <c r="O253" s="0" t="n">
        <v>4097.296538</v>
      </c>
      <c r="P253" s="0" t="n">
        <v>1</v>
      </c>
      <c r="Q253" s="0" t="n">
        <v>105.049718</v>
      </c>
      <c r="R253" s="0" t="n">
        <v>105.066034</v>
      </c>
      <c r="S253" s="0" t="n">
        <v>0.0163160000000033</v>
      </c>
      <c r="T253" s="0" t="n">
        <v>66.8514903140216</v>
      </c>
      <c r="U253" s="0" t="n">
        <v>-402.979994</v>
      </c>
      <c r="V253" s="0" t="n">
        <v>0</v>
      </c>
      <c r="W253" s="0" t="n">
        <v>-336.128503685978</v>
      </c>
      <c r="X253" s="0" t="n">
        <v>-3401.111165</v>
      </c>
      <c r="Y253" s="0" t="n">
        <v>-3602.754157</v>
      </c>
      <c r="Z253" s="0" t="n">
        <v>-201.642992</v>
      </c>
      <c r="AA253" s="0" t="n">
        <v>134.485511685978</v>
      </c>
      <c r="AB253" s="0" t="n">
        <v>-3401.111165</v>
      </c>
      <c r="AC253" s="0" t="n">
        <v>-3602.754157</v>
      </c>
      <c r="AD253" s="0" t="n">
        <v>-201.642992</v>
      </c>
      <c r="AF253" s="0" t="n">
        <v>29656.232342044</v>
      </c>
      <c r="AG253" s="0" t="n">
        <v>0</v>
      </c>
      <c r="AH253" s="0" t="n">
        <v>-3602.754157</v>
      </c>
      <c r="AI253" s="0" t="n">
        <v>-138235.21458</v>
      </c>
      <c r="AJ253" s="0" t="n">
        <v>-138235.21458</v>
      </c>
      <c r="AK253" s="0" t="n">
        <v>0</v>
      </c>
      <c r="AL253" s="0" t="n">
        <v>-201.642992</v>
      </c>
      <c r="AM253" s="0" t="s">
        <v>461</v>
      </c>
      <c r="AN253" s="0" t="n">
        <v>8</v>
      </c>
      <c r="AO253" s="0" t="s">
        <v>469</v>
      </c>
      <c r="AP253" s="0" t="n">
        <v>8</v>
      </c>
    </row>
    <row r="254" customFormat="false" ht="12.75" hidden="false" customHeight="false" outlineLevel="0" collapsed="false">
      <c r="A254" s="0" t="n">
        <v>1369</v>
      </c>
      <c r="B254" s="0" t="n">
        <v>525</v>
      </c>
      <c r="C254" s="0" t="s">
        <v>2</v>
      </c>
      <c r="D254" s="0" t="s">
        <v>104</v>
      </c>
      <c r="E254" s="0" t="s">
        <v>406</v>
      </c>
      <c r="F254" s="0" t="s">
        <v>150</v>
      </c>
      <c r="G254" s="0" t="s">
        <v>112</v>
      </c>
      <c r="H254" s="0" t="s">
        <v>168</v>
      </c>
      <c r="I254" s="0" t="s">
        <v>156</v>
      </c>
      <c r="J254" s="0" t="s">
        <v>170</v>
      </c>
      <c r="K254" s="0" t="n">
        <v>36896</v>
      </c>
      <c r="L254" s="0" t="n">
        <v>38722</v>
      </c>
      <c r="M254" s="0" t="s">
        <v>155</v>
      </c>
      <c r="N254" s="0" t="n">
        <v>-10000000</v>
      </c>
      <c r="O254" s="0" t="n">
        <v>4064.69977</v>
      </c>
      <c r="P254" s="0" t="n">
        <v>0.7</v>
      </c>
      <c r="Q254" s="0" t="n">
        <v>62.06622</v>
      </c>
      <c r="R254" s="0" t="n">
        <v>62.074907</v>
      </c>
      <c r="S254" s="0" t="n">
        <v>0.00868700000000189</v>
      </c>
      <c r="T254" s="0" t="n">
        <v>35.3100469019977</v>
      </c>
      <c r="U254" s="0" t="n">
        <v>-259.396307</v>
      </c>
      <c r="V254" s="0" t="n">
        <v>0</v>
      </c>
      <c r="W254" s="0" t="n">
        <v>-224.086260098002</v>
      </c>
      <c r="X254" s="0" t="n">
        <v>-50001.976747</v>
      </c>
      <c r="Y254" s="0" t="n">
        <v>-50174.484123</v>
      </c>
      <c r="Z254" s="0" t="n">
        <v>-172.507376000001</v>
      </c>
      <c r="AA254" s="0" t="n">
        <v>51.5788840980009</v>
      </c>
      <c r="AB254" s="0" t="n">
        <v>-50001.976747</v>
      </c>
      <c r="AC254" s="0" t="n">
        <v>-50174.484123</v>
      </c>
      <c r="AD254" s="0" t="n">
        <v>-172.507376000001</v>
      </c>
      <c r="AF254" s="0" t="n">
        <v>50816.87652454</v>
      </c>
      <c r="AG254" s="0" t="n">
        <v>0</v>
      </c>
      <c r="AH254" s="0" t="n">
        <v>-50174.484123</v>
      </c>
      <c r="AI254" s="0" t="n">
        <v>-69122.651722</v>
      </c>
      <c r="AJ254" s="0" t="n">
        <v>-69122.651722</v>
      </c>
      <c r="AK254" s="0" t="n">
        <v>0</v>
      </c>
      <c r="AL254" s="0" t="n">
        <v>-172.507376000001</v>
      </c>
      <c r="AM254" s="0" t="s">
        <v>461</v>
      </c>
      <c r="AN254" s="0" t="s">
        <v>469</v>
      </c>
      <c r="AO254" s="0" t="n">
        <v>10</v>
      </c>
      <c r="AP254" s="0" t="n">
        <v>10</v>
      </c>
    </row>
    <row r="255" customFormat="false" ht="12.75" hidden="false" customHeight="false" outlineLevel="0" collapsed="false">
      <c r="A255" s="0" t="n">
        <v>1370</v>
      </c>
      <c r="B255" s="0" t="n">
        <v>633</v>
      </c>
      <c r="C255" s="0" t="s">
        <v>2</v>
      </c>
      <c r="D255" s="0" t="s">
        <v>104</v>
      </c>
      <c r="E255" s="0" t="s">
        <v>407</v>
      </c>
      <c r="F255" s="0" t="s">
        <v>172</v>
      </c>
      <c r="G255" s="0" t="s">
        <v>151</v>
      </c>
      <c r="H255" s="0" t="s">
        <v>107</v>
      </c>
      <c r="I255" s="0" t="s">
        <v>156</v>
      </c>
      <c r="J255" s="0" t="s">
        <v>212</v>
      </c>
      <c r="K255" s="0" t="n">
        <v>36896</v>
      </c>
      <c r="L255" s="0" t="n">
        <v>38722</v>
      </c>
      <c r="M255" s="0" t="s">
        <v>155</v>
      </c>
      <c r="N255" s="0" t="n">
        <v>-10000000</v>
      </c>
      <c r="O255" s="0" t="n">
        <v>4176.581624</v>
      </c>
      <c r="P255" s="0" t="n">
        <v>1.3</v>
      </c>
      <c r="Q255" s="0" t="n">
        <v>106.397775</v>
      </c>
      <c r="R255" s="0" t="n">
        <v>106.416998</v>
      </c>
      <c r="S255" s="0" t="n">
        <v>0.0192230000000109</v>
      </c>
      <c r="T255" s="0" t="n">
        <v>80.2864285581974</v>
      </c>
      <c r="U255" s="0" t="n">
        <v>-445.957754</v>
      </c>
      <c r="V255" s="0" t="n">
        <v>0</v>
      </c>
      <c r="W255" s="0" t="n">
        <v>-365.671325441803</v>
      </c>
      <c r="X255" s="0" t="n">
        <v>-127755.737024</v>
      </c>
      <c r="Y255" s="0" t="n">
        <v>-128079.757156</v>
      </c>
      <c r="Z255" s="0" t="n">
        <v>-324.020132000005</v>
      </c>
      <c r="AA255" s="0" t="n">
        <v>41.6511934417975</v>
      </c>
      <c r="AB255" s="0" t="n">
        <v>-127755.737024</v>
      </c>
      <c r="AC255" s="0" t="n">
        <v>-128079.757156</v>
      </c>
      <c r="AD255" s="0" t="n">
        <v>-324.020132000005</v>
      </c>
      <c r="AF255" s="0" t="n">
        <v>41222.86062888</v>
      </c>
      <c r="AG255" s="0" t="n">
        <v>0</v>
      </c>
      <c r="AH255" s="0" t="n">
        <v>-128079.757156</v>
      </c>
      <c r="AI255" s="0" t="n">
        <v>-174566.204829</v>
      </c>
      <c r="AJ255" s="0" t="n">
        <v>-174566.204829</v>
      </c>
      <c r="AK255" s="0" t="n">
        <v>0</v>
      </c>
      <c r="AL255" s="0" t="n">
        <v>-324.020132000005</v>
      </c>
      <c r="AM255" s="0" t="s">
        <v>461</v>
      </c>
      <c r="AN255" s="0" t="s">
        <v>469</v>
      </c>
      <c r="AO255" s="0" t="n">
        <v>9</v>
      </c>
      <c r="AP255" s="0" t="n">
        <v>9</v>
      </c>
    </row>
    <row r="256" customFormat="false" ht="12.75" hidden="false" customHeight="false" outlineLevel="0" collapsed="false">
      <c r="A256" s="0" t="n">
        <v>1371</v>
      </c>
      <c r="B256" s="0" t="n">
        <v>526</v>
      </c>
      <c r="C256" s="0" t="s">
        <v>2</v>
      </c>
      <c r="D256" s="0" t="s">
        <v>104</v>
      </c>
      <c r="E256" s="0" t="s">
        <v>408</v>
      </c>
      <c r="F256" s="0" t="s">
        <v>95</v>
      </c>
      <c r="G256" s="0" t="s">
        <v>96</v>
      </c>
      <c r="H256" s="0" t="s">
        <v>168</v>
      </c>
      <c r="I256" s="0" t="s">
        <v>156</v>
      </c>
      <c r="J256" s="0" t="s">
        <v>203</v>
      </c>
      <c r="K256" s="0" t="n">
        <v>36896</v>
      </c>
      <c r="L256" s="0" t="n">
        <v>38722</v>
      </c>
      <c r="M256" s="0" t="s">
        <v>155</v>
      </c>
      <c r="N256" s="0" t="n">
        <v>-10000000</v>
      </c>
      <c r="O256" s="0" t="n">
        <v>4069.728091</v>
      </c>
      <c r="P256" s="0" t="n">
        <v>0.7</v>
      </c>
      <c r="Q256" s="0" t="n">
        <v>64.592853</v>
      </c>
      <c r="R256" s="0" t="n">
        <v>64.596996</v>
      </c>
      <c r="S256" s="0" t="n">
        <v>0.00414299999999912</v>
      </c>
      <c r="T256" s="0" t="n">
        <v>16.8608834810094</v>
      </c>
      <c r="U256" s="0" t="n">
        <v>-250.523239</v>
      </c>
      <c r="V256" s="0" t="n">
        <v>0</v>
      </c>
      <c r="W256" s="0" t="n">
        <v>-233.662355518991</v>
      </c>
      <c r="X256" s="0" t="n">
        <v>-39386.158761</v>
      </c>
      <c r="Y256" s="0" t="n">
        <v>-39573.144296</v>
      </c>
      <c r="Z256" s="0" t="n">
        <v>-186.985535</v>
      </c>
      <c r="AA256" s="0" t="n">
        <v>46.6768205189908</v>
      </c>
      <c r="AB256" s="0" t="n">
        <v>-39386.158761</v>
      </c>
      <c r="AC256" s="0" t="n">
        <v>-39573.144296</v>
      </c>
      <c r="AD256" s="0" t="n">
        <v>-186.985535</v>
      </c>
      <c r="AF256" s="0" t="n">
        <v>30126.1621936275</v>
      </c>
      <c r="AG256" s="0" t="n">
        <v>0</v>
      </c>
      <c r="AH256" s="0" t="n">
        <v>-39573.144296</v>
      </c>
      <c r="AI256" s="0" t="n">
        <v>-171408.62184</v>
      </c>
      <c r="AJ256" s="0" t="n">
        <v>-171408.62184</v>
      </c>
      <c r="AK256" s="0" t="n">
        <v>0</v>
      </c>
      <c r="AL256" s="0" t="n">
        <v>-186.985535</v>
      </c>
      <c r="AM256" s="0" t="s">
        <v>461</v>
      </c>
      <c r="AN256" s="0" t="n">
        <v>7</v>
      </c>
      <c r="AO256" s="0" t="s">
        <v>469</v>
      </c>
      <c r="AP256" s="0" t="n">
        <v>7</v>
      </c>
    </row>
    <row r="257" customFormat="false" ht="12.75" hidden="false" customHeight="false" outlineLevel="0" collapsed="false">
      <c r="A257" s="0" t="n">
        <v>1373</v>
      </c>
      <c r="B257" s="0" t="n">
        <v>527</v>
      </c>
      <c r="C257" s="0" t="s">
        <v>2</v>
      </c>
      <c r="D257" s="0" t="s">
        <v>104</v>
      </c>
      <c r="E257" s="0" t="s">
        <v>409</v>
      </c>
      <c r="F257" s="0" t="s">
        <v>172</v>
      </c>
      <c r="G257" s="0" t="s">
        <v>410</v>
      </c>
      <c r="H257" s="0" t="s">
        <v>107</v>
      </c>
      <c r="I257" s="0" t="s">
        <v>156</v>
      </c>
      <c r="J257" s="0" t="s">
        <v>212</v>
      </c>
      <c r="K257" s="0" t="n">
        <v>36896</v>
      </c>
      <c r="L257" s="0" t="n">
        <v>38722</v>
      </c>
      <c r="M257" s="0" t="s">
        <v>155</v>
      </c>
      <c r="N257" s="0" t="n">
        <v>-10000000</v>
      </c>
      <c r="O257" s="0" t="n">
        <v>4159.19862</v>
      </c>
      <c r="P257" s="0" t="n">
        <v>1.2</v>
      </c>
      <c r="Q257" s="0" t="n">
        <v>107.072407</v>
      </c>
      <c r="R257" s="0" t="n">
        <v>107.086831</v>
      </c>
      <c r="S257" s="0" t="n">
        <v>0.0144240000000053</v>
      </c>
      <c r="T257" s="0" t="n">
        <v>59.9922808949021</v>
      </c>
      <c r="U257" s="0" t="n">
        <v>-423.454741</v>
      </c>
      <c r="V257" s="0" t="n">
        <v>0</v>
      </c>
      <c r="W257" s="0" t="n">
        <v>-363.462460105098</v>
      </c>
      <c r="X257" s="0" t="n">
        <v>-81703.837511</v>
      </c>
      <c r="Y257" s="0" t="n">
        <v>-82001.144058</v>
      </c>
      <c r="Z257" s="0" t="n">
        <v>-297.306547</v>
      </c>
      <c r="AA257" s="0" t="n">
        <v>66.1559131050977</v>
      </c>
      <c r="AB257" s="0" t="n">
        <v>-81703.837511</v>
      </c>
      <c r="AC257" s="0" t="n">
        <v>-82001.144058</v>
      </c>
      <c r="AD257" s="0" t="n">
        <v>-297.306547</v>
      </c>
      <c r="AF257" s="0" t="n">
        <v>41051.2903794</v>
      </c>
      <c r="AG257" s="0" t="n">
        <v>0</v>
      </c>
      <c r="AH257" s="0" t="n">
        <v>-82001.144058</v>
      </c>
      <c r="AI257" s="0" t="n">
        <v>-83550.703677</v>
      </c>
      <c r="AJ257" s="0" t="n">
        <v>-83550.703677</v>
      </c>
      <c r="AK257" s="0" t="n">
        <v>0</v>
      </c>
      <c r="AL257" s="0" t="n">
        <v>-297.306547</v>
      </c>
      <c r="AM257" s="0" t="s">
        <v>461</v>
      </c>
      <c r="AN257" s="0" t="s">
        <v>469</v>
      </c>
      <c r="AO257" s="0" t="n">
        <v>9</v>
      </c>
      <c r="AP257" s="0" t="n">
        <v>9</v>
      </c>
    </row>
    <row r="258" customFormat="false" ht="12.75" hidden="false" customHeight="false" outlineLevel="0" collapsed="false">
      <c r="A258" s="0" t="n">
        <v>1374</v>
      </c>
      <c r="B258" s="0" t="n">
        <v>528</v>
      </c>
      <c r="C258" s="0" t="s">
        <v>2</v>
      </c>
      <c r="D258" s="0" t="s">
        <v>104</v>
      </c>
      <c r="E258" s="0" t="s">
        <v>411</v>
      </c>
      <c r="F258" s="0" t="s">
        <v>116</v>
      </c>
      <c r="G258" s="0" t="s">
        <v>96</v>
      </c>
      <c r="H258" s="0" t="s">
        <v>117</v>
      </c>
      <c r="I258" s="0" t="s">
        <v>156</v>
      </c>
      <c r="J258" s="0" t="s">
        <v>105</v>
      </c>
      <c r="K258" s="0" t="n">
        <v>36896</v>
      </c>
      <c r="L258" s="0" t="n">
        <v>38722</v>
      </c>
      <c r="M258" s="0" t="s">
        <v>155</v>
      </c>
      <c r="N258" s="0" t="n">
        <v>-10000000</v>
      </c>
      <c r="O258" s="0" t="n">
        <v>4058.339219</v>
      </c>
      <c r="P258" s="0" t="n">
        <v>0.6</v>
      </c>
      <c r="Q258" s="0" t="n">
        <v>57.692845</v>
      </c>
      <c r="R258" s="0" t="n">
        <v>55.718983</v>
      </c>
      <c r="S258" s="0" t="n">
        <v>-1.973862</v>
      </c>
      <c r="T258" s="0" t="n">
        <v>-8010.60156749377</v>
      </c>
      <c r="U258" s="0" t="n">
        <v>-254.93254</v>
      </c>
      <c r="V258" s="0" t="n">
        <v>0</v>
      </c>
      <c r="W258" s="0" t="n">
        <v>-8265.53410749377</v>
      </c>
      <c r="X258" s="0" t="n">
        <v>-24131.454258</v>
      </c>
      <c r="Y258" s="0" t="n">
        <v>-32563.554679</v>
      </c>
      <c r="Z258" s="0" t="n">
        <v>-8432.100421</v>
      </c>
      <c r="AA258" s="0" t="n">
        <v>-166.566313506233</v>
      </c>
      <c r="AB258" s="0" t="n">
        <v>-24131.454258</v>
      </c>
      <c r="AC258" s="0" t="n">
        <v>-32563.554679</v>
      </c>
      <c r="AD258" s="0" t="n">
        <v>-8432.100421</v>
      </c>
      <c r="AF258" s="0" t="n">
        <v>29374.259267122</v>
      </c>
      <c r="AG258" s="0" t="n">
        <v>0</v>
      </c>
      <c r="AH258" s="0" t="n">
        <v>-32563.554679</v>
      </c>
      <c r="AI258" s="0" t="n">
        <v>-68443.782067</v>
      </c>
      <c r="AJ258" s="0" t="n">
        <v>-68443.782067</v>
      </c>
      <c r="AK258" s="0" t="n">
        <v>0</v>
      </c>
      <c r="AL258" s="0" t="n">
        <v>-8432.100421</v>
      </c>
      <c r="AM258" s="0" t="s">
        <v>461</v>
      </c>
      <c r="AN258" s="0" t="n">
        <v>8</v>
      </c>
      <c r="AO258" s="0" t="s">
        <v>469</v>
      </c>
      <c r="AP258" s="0" t="n">
        <v>8</v>
      </c>
    </row>
    <row r="259" customFormat="false" ht="12.75" hidden="false" customHeight="false" outlineLevel="0" collapsed="false">
      <c r="A259" s="0" t="n">
        <v>1375</v>
      </c>
      <c r="B259" s="0" t="n">
        <v>529</v>
      </c>
      <c r="C259" s="0" t="s">
        <v>2</v>
      </c>
      <c r="D259" s="0" t="s">
        <v>104</v>
      </c>
      <c r="E259" s="0" t="s">
        <v>417</v>
      </c>
      <c r="F259" s="0" t="s">
        <v>102</v>
      </c>
      <c r="G259" s="0" t="s">
        <v>151</v>
      </c>
      <c r="H259" s="0" t="s">
        <v>168</v>
      </c>
      <c r="I259" s="0" t="s">
        <v>156</v>
      </c>
      <c r="J259" s="0" t="s">
        <v>170</v>
      </c>
      <c r="K259" s="0" t="n">
        <v>36896</v>
      </c>
      <c r="L259" s="0" t="n">
        <v>38722</v>
      </c>
      <c r="M259" s="0" t="s">
        <v>155</v>
      </c>
      <c r="N259" s="0" t="n">
        <v>-10000000</v>
      </c>
      <c r="O259" s="0" t="n">
        <v>4106.417467</v>
      </c>
      <c r="P259" s="0" t="n">
        <v>0.98</v>
      </c>
      <c r="Q259" s="0" t="n">
        <v>99.291825</v>
      </c>
      <c r="R259" s="0" t="n">
        <v>99.295306</v>
      </c>
      <c r="S259" s="0" t="n">
        <v>0.00348099999999363</v>
      </c>
      <c r="T259" s="0" t="n">
        <v>14.2944392026008</v>
      </c>
      <c r="U259" s="0" t="n">
        <v>-321.446636</v>
      </c>
      <c r="V259" s="0" t="n">
        <v>0</v>
      </c>
      <c r="W259" s="0" t="n">
        <v>-307.152196797399</v>
      </c>
      <c r="X259" s="0" t="n">
        <v>-18379.486982</v>
      </c>
      <c r="Y259" s="0" t="n">
        <v>-18635.052468</v>
      </c>
      <c r="Z259" s="0" t="n">
        <v>-255.565486000003</v>
      </c>
      <c r="AA259" s="0" t="n">
        <v>51.5867107973961</v>
      </c>
      <c r="AB259" s="0" t="n">
        <v>-18379.486982</v>
      </c>
      <c r="AC259" s="0" t="n">
        <v>-18635.052468</v>
      </c>
      <c r="AD259" s="0" t="n">
        <v>-255.565486000003</v>
      </c>
      <c r="AF259" s="0" t="n">
        <v>23642.6985662525</v>
      </c>
      <c r="AG259" s="0" t="n">
        <v>0</v>
      </c>
      <c r="AH259" s="0" t="n">
        <v>-18635.052468</v>
      </c>
      <c r="AI259" s="0" t="n">
        <v>-221559.377834</v>
      </c>
      <c r="AJ259" s="0" t="n">
        <v>-221559.377834</v>
      </c>
      <c r="AK259" s="0" t="n">
        <v>0</v>
      </c>
      <c r="AL259" s="0" t="n">
        <v>-255.565486000003</v>
      </c>
      <c r="AM259" s="0" t="s">
        <v>461</v>
      </c>
      <c r="AN259" s="0" t="n">
        <v>6</v>
      </c>
      <c r="AO259" s="0" t="s">
        <v>469</v>
      </c>
      <c r="AP259" s="0" t="n">
        <v>6</v>
      </c>
    </row>
    <row r="260" customFormat="false" ht="12.75" hidden="false" customHeight="false" outlineLevel="0" collapsed="false">
      <c r="A260" s="0" t="n">
        <v>1376</v>
      </c>
      <c r="B260" s="0" t="n">
        <v>433</v>
      </c>
      <c r="C260" s="0" t="s">
        <v>2</v>
      </c>
      <c r="D260" s="0" t="s">
        <v>104</v>
      </c>
      <c r="E260" s="0" t="s">
        <v>278</v>
      </c>
      <c r="F260" s="0" t="s">
        <v>194</v>
      </c>
      <c r="G260" s="0" t="s">
        <v>167</v>
      </c>
      <c r="H260" s="0" t="s">
        <v>168</v>
      </c>
      <c r="I260" s="0" t="s">
        <v>186</v>
      </c>
      <c r="J260" s="0" t="s">
        <v>154</v>
      </c>
      <c r="K260" s="0" t="n">
        <v>36879</v>
      </c>
      <c r="L260" s="0" t="n">
        <v>38453</v>
      </c>
      <c r="M260" s="0" t="s">
        <v>155</v>
      </c>
      <c r="N260" s="0" t="n">
        <v>-10000000</v>
      </c>
      <c r="O260" s="0" t="n">
        <v>3310.993594</v>
      </c>
      <c r="P260" s="0" t="n">
        <v>2.1</v>
      </c>
      <c r="Q260" s="0" t="n">
        <v>1275.834208</v>
      </c>
      <c r="R260" s="0" t="n">
        <v>1275.787235</v>
      </c>
      <c r="S260" s="0" t="n">
        <v>-0.04697299999998</v>
      </c>
      <c r="T260" s="0" t="n">
        <v>-155.527302090896</v>
      </c>
      <c r="U260" s="0" t="n">
        <v>-1518.379108</v>
      </c>
      <c r="V260" s="0" t="n">
        <v>0</v>
      </c>
      <c r="W260" s="0" t="n">
        <v>-1673.9064100909</v>
      </c>
      <c r="X260" s="0" t="n">
        <v>1255083</v>
      </c>
      <c r="Y260" s="0" t="n">
        <v>1254500</v>
      </c>
      <c r="Z260" s="0" t="n">
        <v>-583</v>
      </c>
      <c r="AA260" s="0" t="n">
        <v>1090.9064100909</v>
      </c>
      <c r="AB260" s="0" t="n">
        <v>1255083</v>
      </c>
      <c r="AC260" s="0" t="n">
        <v>1254500</v>
      </c>
      <c r="AD260" s="0" t="n">
        <v>-583</v>
      </c>
      <c r="AF260" s="0" t="n">
        <v>92591.93585621</v>
      </c>
      <c r="AG260" s="0" t="n">
        <v>-13416.666667</v>
      </c>
      <c r="AH260" s="0" t="n">
        <v>1241083.333333</v>
      </c>
      <c r="AI260" s="0" t="n">
        <v>643116.84887</v>
      </c>
      <c r="AJ260" s="0" t="n">
        <v>643116.84887</v>
      </c>
      <c r="AK260" s="0" t="n">
        <v>0</v>
      </c>
      <c r="AL260" s="0" t="n">
        <v>-583</v>
      </c>
      <c r="AM260" s="0" t="s">
        <v>475</v>
      </c>
      <c r="AN260" s="0" t="s">
        <v>469</v>
      </c>
      <c r="AO260" s="0" t="n">
        <v>16</v>
      </c>
      <c r="AP260" s="0" t="n">
        <v>16</v>
      </c>
    </row>
    <row r="261" customFormat="false" ht="12.75" hidden="false" customHeight="false" outlineLevel="0" collapsed="false">
      <c r="A261" s="0" t="n">
        <v>1377</v>
      </c>
      <c r="B261" s="0" t="n">
        <v>434</v>
      </c>
      <c r="C261" s="0" t="s">
        <v>2</v>
      </c>
      <c r="D261" s="0" t="s">
        <v>104</v>
      </c>
      <c r="E261" s="0" t="s">
        <v>114</v>
      </c>
      <c r="F261" s="0" t="s">
        <v>102</v>
      </c>
      <c r="G261" s="0" t="s">
        <v>96</v>
      </c>
      <c r="H261" s="0" t="s">
        <v>110</v>
      </c>
      <c r="I261" s="0" t="s">
        <v>200</v>
      </c>
      <c r="J261" s="0" t="s">
        <v>105</v>
      </c>
      <c r="K261" s="0" t="n">
        <v>36880</v>
      </c>
      <c r="L261" s="0" t="n">
        <v>38706</v>
      </c>
      <c r="M261" s="0" t="s">
        <v>155</v>
      </c>
      <c r="N261" s="0" t="n">
        <v>10000000</v>
      </c>
      <c r="O261" s="0" t="n">
        <v>-4089.825816</v>
      </c>
      <c r="P261" s="0" t="n">
        <v>1.36</v>
      </c>
      <c r="Q261" s="0" t="n">
        <v>154.228495</v>
      </c>
      <c r="R261" s="0" t="n">
        <v>151.341976</v>
      </c>
      <c r="S261" s="0" t="n">
        <v>-2.88651900000002</v>
      </c>
      <c r="T261" s="0" t="n">
        <v>11805.3599245746</v>
      </c>
      <c r="U261" s="0" t="n">
        <v>517.833863</v>
      </c>
      <c r="V261" s="0" t="n">
        <v>0</v>
      </c>
      <c r="W261" s="0" t="n">
        <v>12323.1937875746</v>
      </c>
      <c r="X261" s="0" t="n">
        <v>-68251.961461</v>
      </c>
      <c r="Y261" s="0" t="n">
        <v>-56369.654888</v>
      </c>
      <c r="Z261" s="0" t="n">
        <v>11882.306573</v>
      </c>
      <c r="AA261" s="0" t="n">
        <v>-440.887214574588</v>
      </c>
      <c r="AB261" s="0" t="n">
        <v>-68251.961461</v>
      </c>
      <c r="AC261" s="0" t="n">
        <v>-56369.654888</v>
      </c>
      <c r="AD261" s="0" t="n">
        <v>11882.306573</v>
      </c>
      <c r="AF261" s="0" t="n">
        <v>-23547.17213562</v>
      </c>
      <c r="AG261" s="0" t="n">
        <v>34000</v>
      </c>
      <c r="AH261" s="0" t="n">
        <v>-22369.654888</v>
      </c>
      <c r="AI261" s="0" t="n">
        <v>-35332.016171</v>
      </c>
      <c r="AJ261" s="0" t="n">
        <v>-35332.016171</v>
      </c>
      <c r="AK261" s="0" t="n">
        <v>0</v>
      </c>
      <c r="AL261" s="0" t="n">
        <v>11882.306573</v>
      </c>
      <c r="AM261" s="0" t="s">
        <v>461</v>
      </c>
      <c r="AN261" s="0" t="n">
        <v>6</v>
      </c>
      <c r="AO261" s="0" t="s">
        <v>469</v>
      </c>
      <c r="AP261" s="0" t="n">
        <v>6</v>
      </c>
    </row>
    <row r="262" customFormat="false" ht="12.75" hidden="false" customHeight="false" outlineLevel="0" collapsed="false">
      <c r="A262" s="0" t="n">
        <v>1378</v>
      </c>
      <c r="B262" s="0" t="n">
        <v>436</v>
      </c>
      <c r="C262" s="0" t="s">
        <v>2</v>
      </c>
      <c r="D262" s="0" t="s">
        <v>104</v>
      </c>
      <c r="E262" s="0" t="s">
        <v>358</v>
      </c>
      <c r="F262" s="0" t="s">
        <v>194</v>
      </c>
      <c r="G262" s="0" t="s">
        <v>167</v>
      </c>
      <c r="H262" s="0" t="s">
        <v>168</v>
      </c>
      <c r="I262" s="0" t="s">
        <v>359</v>
      </c>
      <c r="J262" s="0" t="s">
        <v>154</v>
      </c>
      <c r="K262" s="0" t="n">
        <v>36879</v>
      </c>
      <c r="L262" s="0" t="n">
        <v>37609</v>
      </c>
      <c r="M262" s="0" t="s">
        <v>155</v>
      </c>
      <c r="N262" s="0" t="n">
        <v>2000000</v>
      </c>
      <c r="O262" s="0" t="n">
        <v>-456.558026</v>
      </c>
      <c r="P262" s="0" t="n">
        <v>2.15</v>
      </c>
      <c r="Q262" s="0" t="n">
        <v>2263.847249</v>
      </c>
      <c r="R262" s="0" t="n">
        <v>2263.969599</v>
      </c>
      <c r="S262" s="0" t="n">
        <v>0.122350000000097</v>
      </c>
      <c r="T262" s="0" t="n">
        <v>-55.8598744811442</v>
      </c>
      <c r="U262" s="0" t="n">
        <v>809.484721</v>
      </c>
      <c r="V262" s="0" t="n">
        <v>0</v>
      </c>
      <c r="W262" s="0" t="n">
        <v>753.624846518856</v>
      </c>
      <c r="X262" s="0" t="n">
        <v>-398805.555556</v>
      </c>
      <c r="Y262" s="0" t="n">
        <v>-398686.111111</v>
      </c>
      <c r="Z262" s="0" t="n">
        <v>119.444444999972</v>
      </c>
      <c r="AA262" s="0" t="n">
        <v>-634.180401518884</v>
      </c>
      <c r="AB262" s="0" t="n">
        <v>-398805.555556</v>
      </c>
      <c r="AC262" s="0" t="n">
        <v>-398686.111111</v>
      </c>
      <c r="AD262" s="0" t="n">
        <v>119.444444999972</v>
      </c>
      <c r="AF262" s="0" t="n">
        <v>-12767.64519709</v>
      </c>
      <c r="AG262" s="0" t="n">
        <v>10750</v>
      </c>
      <c r="AH262" s="0" t="n">
        <v>-387936.111111</v>
      </c>
      <c r="AI262" s="0" t="n">
        <v>-182494.49825</v>
      </c>
      <c r="AJ262" s="0" t="n">
        <v>-182494.49825</v>
      </c>
      <c r="AK262" s="0" t="n">
        <v>0</v>
      </c>
      <c r="AL262" s="0" t="n">
        <v>119.444444999972</v>
      </c>
      <c r="AM262" s="0" t="s">
        <v>473</v>
      </c>
      <c r="AN262" s="0" t="s">
        <v>469</v>
      </c>
      <c r="AO262" s="0" t="n">
        <v>16</v>
      </c>
      <c r="AP262" s="0" t="n">
        <v>16</v>
      </c>
    </row>
    <row r="263" customFormat="false" ht="12.75" hidden="false" customHeight="false" outlineLevel="0" collapsed="false">
      <c r="A263" s="0" t="n">
        <v>1379</v>
      </c>
      <c r="B263" s="0" t="n">
        <v>435</v>
      </c>
      <c r="C263" s="0" t="s">
        <v>2</v>
      </c>
      <c r="D263" s="0" t="s">
        <v>104</v>
      </c>
      <c r="E263" s="0" t="s">
        <v>210</v>
      </c>
      <c r="F263" s="0" t="s">
        <v>102</v>
      </c>
      <c r="G263" s="0" t="s">
        <v>164</v>
      </c>
      <c r="H263" s="0" t="s">
        <v>168</v>
      </c>
      <c r="I263" s="0" t="s">
        <v>200</v>
      </c>
      <c r="J263" s="0" t="s">
        <v>189</v>
      </c>
      <c r="K263" s="0" t="n">
        <v>36880</v>
      </c>
      <c r="L263" s="0" t="n">
        <v>38706</v>
      </c>
      <c r="M263" s="0" t="s">
        <v>155</v>
      </c>
      <c r="N263" s="0" t="n">
        <v>-10000000</v>
      </c>
      <c r="O263" s="0" t="n">
        <v>4080.965193</v>
      </c>
      <c r="P263" s="0" t="n">
        <v>1</v>
      </c>
      <c r="Q263" s="0" t="n">
        <v>81.731943</v>
      </c>
      <c r="R263" s="0" t="n">
        <v>81.748228</v>
      </c>
      <c r="S263" s="0" t="n">
        <v>0.0162849999999963</v>
      </c>
      <c r="T263" s="0" t="n">
        <v>66.45851816799</v>
      </c>
      <c r="U263" s="0" t="n">
        <v>-352.033511</v>
      </c>
      <c r="V263" s="0" t="n">
        <v>0</v>
      </c>
      <c r="W263" s="0" t="n">
        <v>-285.57499283201</v>
      </c>
      <c r="X263" s="0" t="n">
        <v>-78611.861118</v>
      </c>
      <c r="Y263" s="0" t="n">
        <v>-78853.739601</v>
      </c>
      <c r="Z263" s="0" t="n">
        <v>-241.878482999993</v>
      </c>
      <c r="AA263" s="0" t="n">
        <v>43.6965098320168</v>
      </c>
      <c r="AB263" s="0" t="n">
        <v>-78611.861118</v>
      </c>
      <c r="AC263" s="0" t="n">
        <v>-78853.739601</v>
      </c>
      <c r="AD263" s="0" t="n">
        <v>-241.878482999993</v>
      </c>
      <c r="AF263" s="0" t="n">
        <v>23496.1570986975</v>
      </c>
      <c r="AG263" s="0" t="n">
        <v>-25000</v>
      </c>
      <c r="AH263" s="0" t="n">
        <v>-103853.739601</v>
      </c>
      <c r="AI263" s="0" t="n">
        <v>-67762.227631</v>
      </c>
      <c r="AJ263" s="0" t="n">
        <v>-67762.227631</v>
      </c>
      <c r="AK263" s="0" t="n">
        <v>0</v>
      </c>
      <c r="AL263" s="0" t="n">
        <v>-241.878482999993</v>
      </c>
      <c r="AM263" s="0" t="s">
        <v>461</v>
      </c>
      <c r="AN263" s="0" t="n">
        <v>6</v>
      </c>
      <c r="AO263" s="0" t="s">
        <v>469</v>
      </c>
      <c r="AP263" s="0" t="n">
        <v>6</v>
      </c>
    </row>
    <row r="264" customFormat="false" ht="12.75" hidden="false" customHeight="false" outlineLevel="0" collapsed="false">
      <c r="A264" s="0" t="n">
        <v>1480</v>
      </c>
      <c r="B264" s="0" t="n">
        <v>531</v>
      </c>
      <c r="C264" s="0" t="s">
        <v>2</v>
      </c>
      <c r="D264" s="0" t="s">
        <v>157</v>
      </c>
      <c r="E264" s="0" t="s">
        <v>171</v>
      </c>
      <c r="F264" s="0" t="s">
        <v>172</v>
      </c>
      <c r="G264" s="0" t="s">
        <v>151</v>
      </c>
      <c r="H264" s="0" t="s">
        <v>152</v>
      </c>
      <c r="I264" s="0" t="s">
        <v>156</v>
      </c>
      <c r="J264" s="0" t="s">
        <v>158</v>
      </c>
      <c r="K264" s="0" t="n">
        <v>36896</v>
      </c>
      <c r="L264" s="0" t="n">
        <v>38722</v>
      </c>
      <c r="M264" s="0" t="s">
        <v>155</v>
      </c>
      <c r="N264" s="0" t="n">
        <v>10000000</v>
      </c>
      <c r="O264" s="0" t="n">
        <v>-4206.429031</v>
      </c>
      <c r="P264" s="0" t="n">
        <v>2.1</v>
      </c>
      <c r="Q264" s="0" t="n">
        <v>251.29364</v>
      </c>
      <c r="R264" s="0" t="n">
        <v>251.310096</v>
      </c>
      <c r="S264" s="0" t="n">
        <v>0.0164559999999767</v>
      </c>
      <c r="T264" s="0" t="n">
        <v>-69.220996134038</v>
      </c>
      <c r="U264" s="0" t="n">
        <v>786.515958</v>
      </c>
      <c r="V264" s="0" t="n">
        <v>0</v>
      </c>
      <c r="W264" s="0" t="n">
        <v>717.294961865962</v>
      </c>
      <c r="X264" s="0" t="n">
        <v>-109605.385325</v>
      </c>
      <c r="Y264" s="0" t="n">
        <v>-109157.397699</v>
      </c>
      <c r="Z264" s="0" t="n">
        <v>447.987626000002</v>
      </c>
      <c r="AA264" s="0" t="n">
        <v>-269.30733586596</v>
      </c>
      <c r="AB264" s="0" t="n">
        <v>-109605.385325</v>
      </c>
      <c r="AC264" s="0" t="n">
        <v>-109157.397699</v>
      </c>
      <c r="AD264" s="0" t="n">
        <v>447.987626000002</v>
      </c>
      <c r="AF264" s="0" t="n">
        <v>-41517.45453597</v>
      </c>
      <c r="AG264" s="0" t="n">
        <v>0</v>
      </c>
      <c r="AH264" s="0" t="n">
        <v>-109157.397699</v>
      </c>
      <c r="AI264" s="0" t="n">
        <v>14092.561329</v>
      </c>
      <c r="AJ264" s="0" t="n">
        <v>14092.561329</v>
      </c>
      <c r="AK264" s="0" t="n">
        <v>0</v>
      </c>
      <c r="AL264" s="0" t="n">
        <v>447.987626000002</v>
      </c>
      <c r="AM264" s="0" t="s">
        <v>461</v>
      </c>
      <c r="AN264" s="0" t="s">
        <v>469</v>
      </c>
      <c r="AO264" s="0" t="n">
        <v>9</v>
      </c>
      <c r="AP264" s="0" t="n">
        <v>9</v>
      </c>
    </row>
    <row r="265" customFormat="false" ht="12.75" hidden="false" customHeight="false" outlineLevel="0" collapsed="false">
      <c r="A265" s="0" t="n">
        <v>1481</v>
      </c>
      <c r="B265" s="0" t="n">
        <v>532</v>
      </c>
      <c r="C265" s="0" t="s">
        <v>2</v>
      </c>
      <c r="D265" s="0" t="s">
        <v>157</v>
      </c>
      <c r="E265" s="0" t="s">
        <v>187</v>
      </c>
      <c r="F265" s="0" t="s">
        <v>116</v>
      </c>
      <c r="G265" s="0" t="s">
        <v>188</v>
      </c>
      <c r="H265" s="0" t="s">
        <v>168</v>
      </c>
      <c r="I265" s="0" t="s">
        <v>156</v>
      </c>
      <c r="J265" s="0" t="s">
        <v>158</v>
      </c>
      <c r="K265" s="0" t="n">
        <v>36896</v>
      </c>
      <c r="L265" s="0" t="n">
        <v>38722</v>
      </c>
      <c r="M265" s="0" t="s">
        <v>155</v>
      </c>
      <c r="N265" s="0" t="n">
        <v>10000000</v>
      </c>
      <c r="O265" s="0" t="n">
        <v>-4036.911594</v>
      </c>
      <c r="P265" s="0" t="n">
        <v>0.45</v>
      </c>
      <c r="Q265" s="0" t="n">
        <v>48.554517</v>
      </c>
      <c r="R265" s="0" t="n">
        <v>48.56162</v>
      </c>
      <c r="S265" s="0" t="n">
        <v>0.00710300000000075</v>
      </c>
      <c r="T265" s="0" t="n">
        <v>-28.674183052185</v>
      </c>
      <c r="U265" s="0" t="n">
        <v>191.214153</v>
      </c>
      <c r="V265" s="0" t="n">
        <v>0</v>
      </c>
      <c r="W265" s="0" t="n">
        <v>162.539969947815</v>
      </c>
      <c r="X265" s="0" t="n">
        <v>-4013.28676</v>
      </c>
      <c r="Y265" s="0" t="n">
        <v>-3924.526212</v>
      </c>
      <c r="Z265" s="0" t="n">
        <v>88.7605479999997</v>
      </c>
      <c r="AA265" s="0" t="n">
        <v>-73.7794219478153</v>
      </c>
      <c r="AB265" s="0" t="n">
        <v>-4013.28676</v>
      </c>
      <c r="AC265" s="0" t="n">
        <v>-3924.526212</v>
      </c>
      <c r="AD265" s="0" t="n">
        <v>88.7605479999997</v>
      </c>
      <c r="AF265" s="0" t="n">
        <v>-29219.166117372</v>
      </c>
      <c r="AG265" s="0" t="n">
        <v>0</v>
      </c>
      <c r="AH265" s="0" t="n">
        <v>-3924.526212</v>
      </c>
      <c r="AI265" s="0" t="n">
        <v>3235.764346</v>
      </c>
      <c r="AJ265" s="0" t="n">
        <v>3235.764346</v>
      </c>
      <c r="AK265" s="0" t="n">
        <v>0</v>
      </c>
      <c r="AL265" s="0" t="n">
        <v>88.7605479999997</v>
      </c>
      <c r="AM265" s="0" t="s">
        <v>461</v>
      </c>
      <c r="AN265" s="0" t="n">
        <v>8</v>
      </c>
      <c r="AO265" s="0" t="s">
        <v>469</v>
      </c>
      <c r="AP265" s="0" t="n">
        <v>8</v>
      </c>
    </row>
    <row r="266" customFormat="false" ht="12.75" hidden="false" customHeight="false" outlineLevel="0" collapsed="false">
      <c r="A266" s="0" t="n">
        <v>1482</v>
      </c>
      <c r="B266" s="0" t="n">
        <v>533</v>
      </c>
      <c r="C266" s="0" t="s">
        <v>2</v>
      </c>
      <c r="D266" s="0" t="s">
        <v>157</v>
      </c>
      <c r="E266" s="0" t="s">
        <v>190</v>
      </c>
      <c r="F266" s="0" t="s">
        <v>150</v>
      </c>
      <c r="G266" s="0" t="s">
        <v>191</v>
      </c>
      <c r="H266" s="0" t="s">
        <v>168</v>
      </c>
      <c r="I266" s="0" t="s">
        <v>156</v>
      </c>
      <c r="J266" s="0" t="s">
        <v>158</v>
      </c>
      <c r="K266" s="0" t="n">
        <v>36896</v>
      </c>
      <c r="L266" s="0" t="n">
        <v>38722</v>
      </c>
      <c r="M266" s="0" t="s">
        <v>155</v>
      </c>
      <c r="N266" s="0" t="n">
        <v>10000000</v>
      </c>
      <c r="O266" s="0" t="n">
        <v>-4085.156195</v>
      </c>
      <c r="P266" s="0" t="n">
        <v>1.25</v>
      </c>
      <c r="Q266" s="0" t="n">
        <v>181.067879</v>
      </c>
      <c r="R266" s="0" t="n">
        <v>181.08236</v>
      </c>
      <c r="S266" s="0" t="n">
        <v>0.0144809999999893</v>
      </c>
      <c r="T266" s="0" t="n">
        <v>-59.1571468597513</v>
      </c>
      <c r="U266" s="0" t="n">
        <v>520.485085</v>
      </c>
      <c r="V266" s="0" t="n">
        <v>0</v>
      </c>
      <c r="W266" s="0" t="n">
        <v>461.327938140249</v>
      </c>
      <c r="X266" s="0" t="n">
        <v>-194684.373513</v>
      </c>
      <c r="Y266" s="0" t="n">
        <v>-194494.161238</v>
      </c>
      <c r="Z266" s="0" t="n">
        <v>190.212274999998</v>
      </c>
      <c r="AA266" s="0" t="n">
        <v>-271.115663140251</v>
      </c>
      <c r="AB266" s="0" t="n">
        <v>-194684.373513</v>
      </c>
      <c r="AC266" s="0" t="n">
        <v>-194494.161238</v>
      </c>
      <c r="AD266" s="0" t="n">
        <v>190.212274999998</v>
      </c>
      <c r="AF266" s="0" t="n">
        <v>-51072.62274989</v>
      </c>
      <c r="AG266" s="0" t="n">
        <v>0</v>
      </c>
      <c r="AH266" s="0" t="n">
        <v>-194494.161238</v>
      </c>
      <c r="AI266" s="0" t="n">
        <v>-184891.333275</v>
      </c>
      <c r="AJ266" s="0" t="n">
        <v>-184891.333275</v>
      </c>
      <c r="AK266" s="0" t="n">
        <v>0</v>
      </c>
      <c r="AL266" s="0" t="n">
        <v>190.212274999998</v>
      </c>
      <c r="AM266" s="0" t="s">
        <v>461</v>
      </c>
      <c r="AN266" s="0" t="s">
        <v>469</v>
      </c>
      <c r="AO266" s="0" t="n">
        <v>10</v>
      </c>
      <c r="AP266" s="0" t="n">
        <v>10</v>
      </c>
    </row>
    <row r="267" customFormat="false" ht="12.75" hidden="false" customHeight="false" outlineLevel="0" collapsed="false">
      <c r="A267" s="0" t="n">
        <v>1483</v>
      </c>
      <c r="B267" s="0" t="n">
        <v>534</v>
      </c>
      <c r="C267" s="0" t="s">
        <v>2</v>
      </c>
      <c r="D267" s="0" t="s">
        <v>157</v>
      </c>
      <c r="E267" s="0" t="s">
        <v>202</v>
      </c>
      <c r="F267" s="0" t="s">
        <v>102</v>
      </c>
      <c r="G267" s="0" t="s">
        <v>160</v>
      </c>
      <c r="H267" s="0" t="s">
        <v>168</v>
      </c>
      <c r="I267" s="0" t="s">
        <v>156</v>
      </c>
      <c r="J267" s="0" t="s">
        <v>158</v>
      </c>
      <c r="K267" s="0" t="n">
        <v>36896</v>
      </c>
      <c r="L267" s="0" t="n">
        <v>38722</v>
      </c>
      <c r="M267" s="0" t="s">
        <v>155</v>
      </c>
      <c r="N267" s="0" t="n">
        <v>10000000</v>
      </c>
      <c r="O267" s="0" t="n">
        <v>-4065.828512</v>
      </c>
      <c r="P267" s="0" t="n">
        <v>0.6</v>
      </c>
      <c r="Q267" s="0" t="n">
        <v>46.274935</v>
      </c>
      <c r="R267" s="0" t="n">
        <v>46.278999</v>
      </c>
      <c r="S267" s="0" t="n">
        <v>0.00406399999999962</v>
      </c>
      <c r="T267" s="0" t="n">
        <v>-16.5235270727665</v>
      </c>
      <c r="U267" s="0" t="n">
        <v>209.978577</v>
      </c>
      <c r="V267" s="0" t="n">
        <v>0</v>
      </c>
      <c r="W267" s="0" t="n">
        <v>193.455049927234</v>
      </c>
      <c r="X267" s="0" t="n">
        <v>71954.80884</v>
      </c>
      <c r="Y267" s="0" t="n">
        <v>72129.442283</v>
      </c>
      <c r="Z267" s="0" t="n">
        <v>174.633442999999</v>
      </c>
      <c r="AA267" s="0" t="n">
        <v>-18.8216069272347</v>
      </c>
      <c r="AB267" s="0" t="n">
        <v>71954.80884</v>
      </c>
      <c r="AC267" s="0" t="n">
        <v>72129.442283</v>
      </c>
      <c r="AD267" s="0" t="n">
        <v>174.633442999999</v>
      </c>
      <c r="AF267" s="0" t="n">
        <v>-23409.00765784</v>
      </c>
      <c r="AG267" s="0" t="n">
        <v>0</v>
      </c>
      <c r="AH267" s="0" t="n">
        <v>72129.442283</v>
      </c>
      <c r="AI267" s="0" t="n">
        <v>56930.548418</v>
      </c>
      <c r="AJ267" s="0" t="n">
        <v>56930.548418</v>
      </c>
      <c r="AK267" s="0" t="n">
        <v>0</v>
      </c>
      <c r="AL267" s="0" t="n">
        <v>174.633442999999</v>
      </c>
      <c r="AM267" s="0" t="s">
        <v>461</v>
      </c>
      <c r="AN267" s="0" t="n">
        <v>6</v>
      </c>
      <c r="AO267" s="0" t="s">
        <v>469</v>
      </c>
      <c r="AP267" s="0" t="n">
        <v>6</v>
      </c>
    </row>
    <row r="268" customFormat="false" ht="12.75" hidden="false" customHeight="false" outlineLevel="0" collapsed="false">
      <c r="A268" s="0" t="n">
        <v>1484</v>
      </c>
      <c r="B268" s="0" t="n">
        <v>535</v>
      </c>
      <c r="C268" s="0" t="s">
        <v>2</v>
      </c>
      <c r="D268" s="0" t="s">
        <v>157</v>
      </c>
      <c r="E268" s="0" t="s">
        <v>204</v>
      </c>
      <c r="F268" s="0" t="s">
        <v>102</v>
      </c>
      <c r="G268" s="0" t="s">
        <v>112</v>
      </c>
      <c r="H268" s="0" t="s">
        <v>110</v>
      </c>
      <c r="I268" s="0" t="s">
        <v>156</v>
      </c>
      <c r="J268" s="0" t="s">
        <v>158</v>
      </c>
      <c r="K268" s="0" t="n">
        <v>36896</v>
      </c>
      <c r="L268" s="0" t="n">
        <v>38722</v>
      </c>
      <c r="M268" s="0" t="s">
        <v>155</v>
      </c>
      <c r="N268" s="0" t="n">
        <v>10000000</v>
      </c>
      <c r="O268" s="0" t="n">
        <v>-4024.853562</v>
      </c>
      <c r="P268" s="0" t="n">
        <v>0.34</v>
      </c>
      <c r="Q268" s="0" t="n">
        <v>40.062364</v>
      </c>
      <c r="R268" s="0" t="n">
        <v>36.62964</v>
      </c>
      <c r="S268" s="0" t="n">
        <v>-3.432724</v>
      </c>
      <c r="T268" s="0" t="n">
        <v>13816.2114187629</v>
      </c>
      <c r="U268" s="0" t="n">
        <v>189.523665</v>
      </c>
      <c r="V268" s="0" t="n">
        <v>0</v>
      </c>
      <c r="W268" s="0" t="n">
        <v>14005.7350837629</v>
      </c>
      <c r="X268" s="0" t="n">
        <v>-17284.205159</v>
      </c>
      <c r="Y268" s="0" t="n">
        <v>-2771.317555</v>
      </c>
      <c r="Z268" s="0" t="n">
        <v>14512.887604</v>
      </c>
      <c r="AA268" s="0" t="n">
        <v>507.15252023711</v>
      </c>
      <c r="AB268" s="0" t="n">
        <v>-17284.205159</v>
      </c>
      <c r="AC268" s="0" t="n">
        <v>-2771.317555</v>
      </c>
      <c r="AD268" s="0" t="n">
        <v>14512.887604</v>
      </c>
      <c r="AF268" s="0" t="n">
        <v>-23173.094383215</v>
      </c>
      <c r="AG268" s="0" t="n">
        <v>0</v>
      </c>
      <c r="AH268" s="0" t="n">
        <v>-2771.317555</v>
      </c>
      <c r="AI268" s="0" t="n">
        <v>46351.908285</v>
      </c>
      <c r="AJ268" s="0" t="n">
        <v>46351.908285</v>
      </c>
      <c r="AK268" s="0" t="n">
        <v>0</v>
      </c>
      <c r="AL268" s="0" t="n">
        <v>14512.887604</v>
      </c>
      <c r="AM268" s="0" t="s">
        <v>461</v>
      </c>
      <c r="AN268" s="0" t="n">
        <v>6</v>
      </c>
      <c r="AO268" s="0" t="s">
        <v>469</v>
      </c>
      <c r="AP268" s="0" t="n">
        <v>6</v>
      </c>
    </row>
    <row r="269" customFormat="false" ht="12.75" hidden="false" customHeight="false" outlineLevel="0" collapsed="false">
      <c r="A269" s="0" t="n">
        <v>1485</v>
      </c>
      <c r="B269" s="0" t="n">
        <v>536</v>
      </c>
      <c r="C269" s="0" t="s">
        <v>2</v>
      </c>
      <c r="D269" s="0" t="s">
        <v>157</v>
      </c>
      <c r="E269" s="0" t="s">
        <v>211</v>
      </c>
      <c r="F269" s="0" t="s">
        <v>163</v>
      </c>
      <c r="G269" s="0" t="s">
        <v>151</v>
      </c>
      <c r="H269" s="0" t="s">
        <v>97</v>
      </c>
      <c r="I269" s="0" t="s">
        <v>156</v>
      </c>
      <c r="J269" s="0" t="s">
        <v>158</v>
      </c>
      <c r="K269" s="0" t="n">
        <v>36896</v>
      </c>
      <c r="L269" s="0" t="n">
        <v>38722</v>
      </c>
      <c r="M269" s="0" t="s">
        <v>155</v>
      </c>
      <c r="N269" s="0" t="n">
        <v>10000000</v>
      </c>
      <c r="O269" s="0" t="n">
        <v>-4028.171826</v>
      </c>
      <c r="P269" s="0" t="n">
        <v>0.25</v>
      </c>
      <c r="Q269" s="0" t="n">
        <v>24.538455</v>
      </c>
      <c r="R269" s="0" t="n">
        <v>24.545114</v>
      </c>
      <c r="S269" s="0" t="n">
        <v>0.00665900000000264</v>
      </c>
      <c r="T269" s="0" t="n">
        <v>-26.8235961893446</v>
      </c>
      <c r="U269" s="0" t="n">
        <v>123.568833</v>
      </c>
      <c r="V269" s="0" t="n">
        <v>0</v>
      </c>
      <c r="W269" s="0" t="n">
        <v>96.7452368106554</v>
      </c>
      <c r="X269" s="0" t="n">
        <v>7983.142951</v>
      </c>
      <c r="Y269" s="0" t="n">
        <v>8025.337778</v>
      </c>
      <c r="Z269" s="0" t="n">
        <v>42.1948270000003</v>
      </c>
      <c r="AA269" s="0" t="n">
        <v>-54.5504098106551</v>
      </c>
      <c r="AB269" s="0" t="n">
        <v>7983.142951</v>
      </c>
      <c r="AC269" s="0" t="n">
        <v>8025.337778</v>
      </c>
      <c r="AD269" s="0" t="n">
        <v>42.1948270000003</v>
      </c>
      <c r="AF269" s="0" t="n">
        <v>-11927.416776786</v>
      </c>
      <c r="AG269" s="0" t="n">
        <v>0</v>
      </c>
      <c r="AH269" s="0" t="n">
        <v>8025.337778</v>
      </c>
      <c r="AI269" s="0" t="n">
        <v>8838.863764</v>
      </c>
      <c r="AJ269" s="0" t="n">
        <v>8838.863764</v>
      </c>
      <c r="AK269" s="0" t="n">
        <v>0</v>
      </c>
      <c r="AL269" s="0" t="n">
        <v>42.1948270000003</v>
      </c>
      <c r="AM269" s="0" t="s">
        <v>461</v>
      </c>
      <c r="AN269" s="0" t="n">
        <v>4</v>
      </c>
      <c r="AO269" s="0" t="s">
        <v>469</v>
      </c>
      <c r="AP269" s="0" t="n">
        <v>4</v>
      </c>
    </row>
    <row r="270" customFormat="false" ht="12.75" hidden="false" customHeight="false" outlineLevel="0" collapsed="false">
      <c r="A270" s="0" t="n">
        <v>1486</v>
      </c>
      <c r="B270" s="0" t="n">
        <v>537</v>
      </c>
      <c r="C270" s="0" t="s">
        <v>2</v>
      </c>
      <c r="D270" s="0" t="s">
        <v>157</v>
      </c>
      <c r="E270" s="0" t="s">
        <v>231</v>
      </c>
      <c r="F270" s="0" t="s">
        <v>172</v>
      </c>
      <c r="G270" s="0" t="s">
        <v>112</v>
      </c>
      <c r="H270" s="0" t="s">
        <v>168</v>
      </c>
      <c r="I270" s="0" t="s">
        <v>156</v>
      </c>
      <c r="J270" s="0" t="s">
        <v>158</v>
      </c>
      <c r="K270" s="0" t="n">
        <v>36896</v>
      </c>
      <c r="L270" s="0" t="n">
        <v>38722</v>
      </c>
      <c r="M270" s="0" t="s">
        <v>155</v>
      </c>
      <c r="N270" s="0" t="n">
        <v>10000000</v>
      </c>
      <c r="O270" s="0" t="n">
        <v>-4127.073041</v>
      </c>
      <c r="P270" s="0" t="n">
        <v>0.9</v>
      </c>
      <c r="Q270" s="0" t="n">
        <v>72.411986</v>
      </c>
      <c r="R270" s="0" t="n">
        <v>72.424462</v>
      </c>
      <c r="S270" s="0" t="n">
        <v>0.0124760000000066</v>
      </c>
      <c r="T270" s="0" t="n">
        <v>-51.4893632595432</v>
      </c>
      <c r="U270" s="0" t="n">
        <v>273.825712</v>
      </c>
      <c r="V270" s="0" t="n">
        <v>0</v>
      </c>
      <c r="W270" s="0" t="n">
        <v>222.336348740457</v>
      </c>
      <c r="X270" s="0" t="n">
        <v>94290.821933</v>
      </c>
      <c r="Y270" s="0" t="n">
        <v>94520.6307</v>
      </c>
      <c r="Z270" s="0" t="n">
        <v>229.808766999995</v>
      </c>
      <c r="AA270" s="0" t="n">
        <v>7.47241825953819</v>
      </c>
      <c r="AB270" s="0" t="n">
        <v>94290.821933</v>
      </c>
      <c r="AC270" s="0" t="n">
        <v>94520.6307</v>
      </c>
      <c r="AD270" s="0" t="n">
        <v>229.808766999995</v>
      </c>
      <c r="AF270" s="0" t="n">
        <v>-40734.21091467</v>
      </c>
      <c r="AG270" s="0" t="n">
        <v>0</v>
      </c>
      <c r="AH270" s="0" t="n">
        <v>94520.6307</v>
      </c>
      <c r="AI270" s="0" t="n">
        <v>372609.36046</v>
      </c>
      <c r="AJ270" s="0" t="n">
        <v>372609.36046</v>
      </c>
      <c r="AK270" s="0" t="n">
        <v>0</v>
      </c>
      <c r="AL270" s="0" t="n">
        <v>229.808766999995</v>
      </c>
      <c r="AM270" s="0" t="s">
        <v>461</v>
      </c>
      <c r="AN270" s="0" t="s">
        <v>469</v>
      </c>
      <c r="AO270" s="0" t="n">
        <v>9</v>
      </c>
      <c r="AP270" s="0" t="n">
        <v>9</v>
      </c>
    </row>
    <row r="271" customFormat="false" ht="12.75" hidden="false" customHeight="false" outlineLevel="0" collapsed="false">
      <c r="A271" s="0" t="n">
        <v>1487</v>
      </c>
      <c r="B271" s="0" t="n">
        <v>538</v>
      </c>
      <c r="C271" s="0" t="s">
        <v>2</v>
      </c>
      <c r="D271" s="0" t="s">
        <v>157</v>
      </c>
      <c r="E271" s="0" t="s">
        <v>226</v>
      </c>
      <c r="F271" s="0" t="s">
        <v>102</v>
      </c>
      <c r="G271" s="0" t="s">
        <v>160</v>
      </c>
      <c r="H271" s="0" t="s">
        <v>110</v>
      </c>
      <c r="I271" s="0" t="s">
        <v>156</v>
      </c>
      <c r="J271" s="0" t="s">
        <v>158</v>
      </c>
      <c r="K271" s="0" t="n">
        <v>36896</v>
      </c>
      <c r="L271" s="0" t="n">
        <v>38722</v>
      </c>
      <c r="M271" s="0" t="s">
        <v>155</v>
      </c>
      <c r="N271" s="0" t="n">
        <v>10000000</v>
      </c>
      <c r="O271" s="0" t="n">
        <v>-4103.40837</v>
      </c>
      <c r="P271" s="0" t="n">
        <v>0.8</v>
      </c>
      <c r="Q271" s="0" t="n">
        <v>71.604593</v>
      </c>
      <c r="R271" s="0" t="n">
        <v>71.620584</v>
      </c>
      <c r="S271" s="0" t="n">
        <v>0.0159909999999996</v>
      </c>
      <c r="T271" s="0" t="n">
        <v>-65.6176032446685</v>
      </c>
      <c r="U271" s="0" t="n">
        <v>302.723926</v>
      </c>
      <c r="V271" s="0" t="n">
        <v>0</v>
      </c>
      <c r="W271" s="0" t="n">
        <v>237.106322755331</v>
      </c>
      <c r="X271" s="0" t="n">
        <v>54083.557585</v>
      </c>
      <c r="Y271" s="0" t="n">
        <v>54254.425467</v>
      </c>
      <c r="Z271" s="0" t="n">
        <v>170.867881999999</v>
      </c>
      <c r="AA271" s="0" t="n">
        <v>-66.2384407553328</v>
      </c>
      <c r="AB271" s="0" t="n">
        <v>54083.557585</v>
      </c>
      <c r="AC271" s="0" t="n">
        <v>54254.425467</v>
      </c>
      <c r="AD271" s="0" t="n">
        <v>170.867881999999</v>
      </c>
      <c r="AF271" s="0" t="n">
        <v>-23625.373690275</v>
      </c>
      <c r="AG271" s="0" t="n">
        <v>0</v>
      </c>
      <c r="AH271" s="0" t="n">
        <v>54254.425467</v>
      </c>
      <c r="AI271" s="0" t="n">
        <v>55705.656587</v>
      </c>
      <c r="AJ271" s="0" t="n">
        <v>55705.656587</v>
      </c>
      <c r="AK271" s="0" t="n">
        <v>0</v>
      </c>
      <c r="AL271" s="0" t="n">
        <v>170.867881999999</v>
      </c>
      <c r="AM271" s="0" t="s">
        <v>461</v>
      </c>
      <c r="AN271" s="0" t="n">
        <v>6</v>
      </c>
      <c r="AO271" s="0" t="s">
        <v>469</v>
      </c>
      <c r="AP271" s="0" t="n">
        <v>6</v>
      </c>
    </row>
    <row r="272" customFormat="false" ht="12.75" hidden="false" customHeight="false" outlineLevel="0" collapsed="false">
      <c r="A272" s="0" t="n">
        <v>1488</v>
      </c>
      <c r="B272" s="0" t="n">
        <v>539</v>
      </c>
      <c r="C272" s="0" t="s">
        <v>2</v>
      </c>
      <c r="D272" s="0" t="s">
        <v>157</v>
      </c>
      <c r="E272" s="0" t="s">
        <v>114</v>
      </c>
      <c r="F272" s="0" t="s">
        <v>102</v>
      </c>
      <c r="G272" s="0" t="s">
        <v>96</v>
      </c>
      <c r="H272" s="0" t="s">
        <v>110</v>
      </c>
      <c r="I272" s="0" t="s">
        <v>156</v>
      </c>
      <c r="J272" s="0" t="s">
        <v>158</v>
      </c>
      <c r="K272" s="0" t="n">
        <v>36896</v>
      </c>
      <c r="L272" s="0" t="n">
        <v>38722</v>
      </c>
      <c r="M272" s="0" t="s">
        <v>155</v>
      </c>
      <c r="N272" s="0" t="n">
        <v>10000000</v>
      </c>
      <c r="O272" s="0" t="n">
        <v>-4093.941242</v>
      </c>
      <c r="P272" s="0" t="n">
        <v>1.15</v>
      </c>
      <c r="Q272" s="0" t="n">
        <v>154.651586</v>
      </c>
      <c r="R272" s="0" t="n">
        <v>151.75523</v>
      </c>
      <c r="S272" s="0" t="n">
        <v>-2.896356</v>
      </c>
      <c r="T272" s="0" t="n">
        <v>11857.5112799141</v>
      </c>
      <c r="U272" s="0" t="n">
        <v>506.015804</v>
      </c>
      <c r="V272" s="0" t="n">
        <v>0</v>
      </c>
      <c r="W272" s="0" t="n">
        <v>12363.5270839141</v>
      </c>
      <c r="X272" s="0" t="n">
        <v>-132569.109481</v>
      </c>
      <c r="Y272" s="0" t="n">
        <v>-120735.202986</v>
      </c>
      <c r="Z272" s="0" t="n">
        <v>11833.906495</v>
      </c>
      <c r="AA272" s="0" t="n">
        <v>-529.620588914153</v>
      </c>
      <c r="AB272" s="0" t="n">
        <v>-132569.109481</v>
      </c>
      <c r="AC272" s="0" t="n">
        <v>-120735.202986</v>
      </c>
      <c r="AD272" s="0" t="n">
        <v>11833.906495</v>
      </c>
      <c r="AF272" s="0" t="n">
        <v>-23570.866700815</v>
      </c>
      <c r="AG272" s="0" t="n">
        <v>0</v>
      </c>
      <c r="AH272" s="0" t="n">
        <v>-120735.202986</v>
      </c>
      <c r="AI272" s="0" t="n">
        <v>-41543.224617</v>
      </c>
      <c r="AJ272" s="0" t="n">
        <v>-41543.224617</v>
      </c>
      <c r="AK272" s="0" t="n">
        <v>0</v>
      </c>
      <c r="AL272" s="0" t="n">
        <v>11833.906495</v>
      </c>
      <c r="AM272" s="0" t="s">
        <v>461</v>
      </c>
      <c r="AN272" s="0" t="n">
        <v>6</v>
      </c>
      <c r="AO272" s="0" t="s">
        <v>469</v>
      </c>
      <c r="AP272" s="0" t="n">
        <v>6</v>
      </c>
    </row>
    <row r="273" customFormat="false" ht="12.75" hidden="false" customHeight="false" outlineLevel="0" collapsed="false">
      <c r="A273" s="0" t="n">
        <v>1489</v>
      </c>
      <c r="B273" s="0" t="n">
        <v>540</v>
      </c>
      <c r="C273" s="0" t="s">
        <v>2</v>
      </c>
      <c r="D273" s="0" t="s">
        <v>157</v>
      </c>
      <c r="E273" s="0" t="s">
        <v>237</v>
      </c>
      <c r="F273" s="0" t="s">
        <v>116</v>
      </c>
      <c r="G273" s="0" t="s">
        <v>112</v>
      </c>
      <c r="H273" s="0" t="s">
        <v>168</v>
      </c>
      <c r="I273" s="0" t="s">
        <v>156</v>
      </c>
      <c r="J273" s="0" t="s">
        <v>158</v>
      </c>
      <c r="K273" s="0" t="n">
        <v>36896</v>
      </c>
      <c r="L273" s="0" t="n">
        <v>38722</v>
      </c>
      <c r="M273" s="0" t="s">
        <v>155</v>
      </c>
      <c r="N273" s="0" t="n">
        <v>10000000</v>
      </c>
      <c r="O273" s="0" t="n">
        <v>-4038.18851</v>
      </c>
      <c r="P273" s="0" t="n">
        <v>0.52</v>
      </c>
      <c r="Q273" s="0" t="n">
        <v>65.989858</v>
      </c>
      <c r="R273" s="0" t="n">
        <v>65.995333</v>
      </c>
      <c r="S273" s="0" t="n">
        <v>0.00547500000000412</v>
      </c>
      <c r="T273" s="0" t="n">
        <v>-22.1090820922666</v>
      </c>
      <c r="U273" s="0" t="n">
        <v>254.518798</v>
      </c>
      <c r="V273" s="0" t="n">
        <v>0</v>
      </c>
      <c r="W273" s="0" t="n">
        <v>232.409715907733</v>
      </c>
      <c r="X273" s="0" t="n">
        <v>-45694.555749</v>
      </c>
      <c r="Y273" s="0" t="n">
        <v>-45598.358182</v>
      </c>
      <c r="Z273" s="0" t="n">
        <v>96.1975669999956</v>
      </c>
      <c r="AA273" s="0" t="n">
        <v>-136.212148907738</v>
      </c>
      <c r="AB273" s="0" t="n">
        <v>-45694.555749</v>
      </c>
      <c r="AC273" s="0" t="n">
        <v>-45598.358182</v>
      </c>
      <c r="AD273" s="0" t="n">
        <v>96.1975669999956</v>
      </c>
      <c r="AF273" s="0" t="n">
        <v>-29228.40843538</v>
      </c>
      <c r="AG273" s="0" t="n">
        <v>0</v>
      </c>
      <c r="AH273" s="0" t="n">
        <v>-45598.358182</v>
      </c>
      <c r="AI273" s="0" t="n">
        <v>67063.139828</v>
      </c>
      <c r="AJ273" s="0" t="n">
        <v>67063.139828</v>
      </c>
      <c r="AK273" s="0" t="n">
        <v>0</v>
      </c>
      <c r="AL273" s="0" t="n">
        <v>96.1975669999956</v>
      </c>
      <c r="AM273" s="0" t="s">
        <v>461</v>
      </c>
      <c r="AN273" s="0" t="n">
        <v>8</v>
      </c>
      <c r="AO273" s="0" t="s">
        <v>469</v>
      </c>
      <c r="AP273" s="0" t="n">
        <v>8</v>
      </c>
    </row>
    <row r="274" customFormat="false" ht="12.75" hidden="false" customHeight="false" outlineLevel="0" collapsed="false">
      <c r="A274" s="0" t="n">
        <v>1490</v>
      </c>
      <c r="B274" s="0" t="n">
        <v>541</v>
      </c>
      <c r="C274" s="0" t="s">
        <v>2</v>
      </c>
      <c r="D274" s="0" t="s">
        <v>157</v>
      </c>
      <c r="E274" s="0" t="s">
        <v>241</v>
      </c>
      <c r="F274" s="0" t="s">
        <v>172</v>
      </c>
      <c r="G274" s="0" t="s">
        <v>112</v>
      </c>
      <c r="H274" s="0" t="s">
        <v>152</v>
      </c>
      <c r="I274" s="0" t="s">
        <v>156</v>
      </c>
      <c r="J274" s="0" t="s">
        <v>158</v>
      </c>
      <c r="K274" s="0" t="n">
        <v>36896</v>
      </c>
      <c r="L274" s="0" t="n">
        <v>38722</v>
      </c>
      <c r="M274" s="0" t="s">
        <v>155</v>
      </c>
      <c r="N274" s="0" t="n">
        <v>10000000</v>
      </c>
      <c r="O274" s="0" t="n">
        <v>-4046.408224</v>
      </c>
      <c r="P274" s="0" t="n">
        <v>0.6</v>
      </c>
      <c r="Q274" s="0" t="n">
        <v>72.153891</v>
      </c>
      <c r="R274" s="0" t="n">
        <v>72.160148</v>
      </c>
      <c r="S274" s="0" t="n">
        <v>0.00625700000000506</v>
      </c>
      <c r="T274" s="0" t="n">
        <v>-25.3183762575885</v>
      </c>
      <c r="U274" s="0" t="n">
        <v>261.114614</v>
      </c>
      <c r="V274" s="0" t="n">
        <v>0</v>
      </c>
      <c r="W274" s="0" t="n">
        <v>235.796237742412</v>
      </c>
      <c r="X274" s="0" t="n">
        <v>-36006.96422</v>
      </c>
      <c r="Y274" s="0" t="n">
        <v>-35888.370693</v>
      </c>
      <c r="Z274" s="0" t="n">
        <v>118.593527000005</v>
      </c>
      <c r="AA274" s="0" t="n">
        <v>-117.202710742407</v>
      </c>
      <c r="AB274" s="0" t="n">
        <v>-36006.96422</v>
      </c>
      <c r="AC274" s="0" t="n">
        <v>-35888.370693</v>
      </c>
      <c r="AD274" s="0" t="n">
        <v>118.593527000005</v>
      </c>
      <c r="AF274" s="0" t="n">
        <v>-39938.04917088</v>
      </c>
      <c r="AG274" s="0" t="n">
        <v>0</v>
      </c>
      <c r="AH274" s="0" t="n">
        <v>-35888.370693</v>
      </c>
      <c r="AI274" s="0" t="n">
        <v>-37681.251521</v>
      </c>
      <c r="AJ274" s="0" t="n">
        <v>-37681.251521</v>
      </c>
      <c r="AK274" s="0" t="n">
        <v>0</v>
      </c>
      <c r="AL274" s="0" t="n">
        <v>118.593527000005</v>
      </c>
      <c r="AM274" s="0" t="s">
        <v>461</v>
      </c>
      <c r="AN274" s="0" t="s">
        <v>469</v>
      </c>
      <c r="AO274" s="0" t="n">
        <v>9</v>
      </c>
      <c r="AP274" s="0" t="n">
        <v>9</v>
      </c>
    </row>
    <row r="275" customFormat="false" ht="12.75" hidden="false" customHeight="false" outlineLevel="0" collapsed="false">
      <c r="A275" s="0" t="n">
        <v>1491</v>
      </c>
      <c r="B275" s="0" t="n">
        <v>542</v>
      </c>
      <c r="C275" s="0" t="s">
        <v>2</v>
      </c>
      <c r="D275" s="0" t="s">
        <v>157</v>
      </c>
      <c r="E275" s="0" t="s">
        <v>243</v>
      </c>
      <c r="F275" s="0" t="s">
        <v>102</v>
      </c>
      <c r="G275" s="0" t="s">
        <v>191</v>
      </c>
      <c r="H275" s="0" t="s">
        <v>168</v>
      </c>
      <c r="I275" s="0" t="s">
        <v>156</v>
      </c>
      <c r="J275" s="0" t="s">
        <v>158</v>
      </c>
      <c r="K275" s="0" t="n">
        <v>36896</v>
      </c>
      <c r="L275" s="0" t="n">
        <v>38722</v>
      </c>
      <c r="M275" s="0" t="s">
        <v>155</v>
      </c>
      <c r="N275" s="0" t="n">
        <v>10000000</v>
      </c>
      <c r="O275" s="0" t="n">
        <v>-4095.337626</v>
      </c>
      <c r="P275" s="0" t="n">
        <v>0.8</v>
      </c>
      <c r="Q275" s="0" t="n">
        <v>51.182886</v>
      </c>
      <c r="R275" s="0" t="n">
        <v>51.18663</v>
      </c>
      <c r="S275" s="0" t="n">
        <v>0.00374399999999753</v>
      </c>
      <c r="T275" s="0" t="n">
        <v>-15.3329440717339</v>
      </c>
      <c r="U275" s="0" t="n">
        <v>238.771438</v>
      </c>
      <c r="V275" s="0" t="n">
        <v>0</v>
      </c>
      <c r="W275" s="0" t="n">
        <v>223.438493928266</v>
      </c>
      <c r="X275" s="0" t="n">
        <v>139722.948113</v>
      </c>
      <c r="Y275" s="0" t="n">
        <v>139981.979996</v>
      </c>
      <c r="Z275" s="0" t="n">
        <v>259.031883000018</v>
      </c>
      <c r="AA275" s="0" t="n">
        <v>35.5933890717517</v>
      </c>
      <c r="AB275" s="0" t="n">
        <v>139722.948113</v>
      </c>
      <c r="AC275" s="0" t="n">
        <v>139981.979996</v>
      </c>
      <c r="AD275" s="0" t="n">
        <v>259.031883000018</v>
      </c>
      <c r="AF275" s="0" t="n">
        <v>-23578.906381695</v>
      </c>
      <c r="AG275" s="0" t="n">
        <v>0</v>
      </c>
      <c r="AH275" s="0" t="n">
        <v>139981.979996</v>
      </c>
      <c r="AI275" s="0" t="n">
        <v>90813.335436</v>
      </c>
      <c r="AJ275" s="0" t="n">
        <v>90813.335436</v>
      </c>
      <c r="AK275" s="0" t="n">
        <v>0</v>
      </c>
      <c r="AL275" s="0" t="n">
        <v>259.031883000018</v>
      </c>
      <c r="AM275" s="0" t="s">
        <v>461</v>
      </c>
      <c r="AN275" s="0" t="n">
        <v>6</v>
      </c>
      <c r="AO275" s="0" t="s">
        <v>469</v>
      </c>
      <c r="AP275" s="0" t="n">
        <v>6</v>
      </c>
    </row>
    <row r="276" customFormat="false" ht="12.75" hidden="false" customHeight="false" outlineLevel="0" collapsed="false">
      <c r="A276" s="0" t="n">
        <v>1492</v>
      </c>
      <c r="B276" s="0" t="n">
        <v>543</v>
      </c>
      <c r="C276" s="0" t="s">
        <v>2</v>
      </c>
      <c r="D276" s="0" t="s">
        <v>157</v>
      </c>
      <c r="E276" s="0" t="s">
        <v>247</v>
      </c>
      <c r="F276" s="0" t="s">
        <v>172</v>
      </c>
      <c r="G276" s="0" t="s">
        <v>96</v>
      </c>
      <c r="H276" s="0" t="s">
        <v>168</v>
      </c>
      <c r="I276" s="0" t="s">
        <v>156</v>
      </c>
      <c r="J276" s="0" t="s">
        <v>158</v>
      </c>
      <c r="K276" s="0" t="n">
        <v>36896</v>
      </c>
      <c r="L276" s="0" t="n">
        <v>38722</v>
      </c>
      <c r="M276" s="0" t="s">
        <v>155</v>
      </c>
      <c r="N276" s="0" t="n">
        <v>10000000</v>
      </c>
      <c r="O276" s="0" t="n">
        <v>-4072.603469</v>
      </c>
      <c r="P276" s="0" t="n">
        <v>0.78</v>
      </c>
      <c r="Q276" s="0" t="n">
        <v>96.379683</v>
      </c>
      <c r="R276" s="0" t="n">
        <v>96.384441</v>
      </c>
      <c r="S276" s="0" t="n">
        <v>0.00475799999999538</v>
      </c>
      <c r="T276" s="0" t="n">
        <v>-19.3774473054832</v>
      </c>
      <c r="U276" s="0" t="n">
        <v>330.272584</v>
      </c>
      <c r="V276" s="0" t="n">
        <v>0</v>
      </c>
      <c r="W276" s="0" t="n">
        <v>310.895136694517</v>
      </c>
      <c r="X276" s="0" t="n">
        <v>-56694.773747</v>
      </c>
      <c r="Y276" s="0" t="n">
        <v>-56530.913232</v>
      </c>
      <c r="Z276" s="0" t="n">
        <v>163.860515</v>
      </c>
      <c r="AA276" s="0" t="n">
        <v>-147.034621694517</v>
      </c>
      <c r="AB276" s="0" t="n">
        <v>-56694.773747</v>
      </c>
      <c r="AC276" s="0" t="n">
        <v>-56530.913232</v>
      </c>
      <c r="AD276" s="0" t="n">
        <v>163.860515</v>
      </c>
      <c r="AF276" s="0" t="n">
        <v>-40196.59623903</v>
      </c>
      <c r="AG276" s="0" t="n">
        <v>0</v>
      </c>
      <c r="AH276" s="0" t="n">
        <v>-56530.913232</v>
      </c>
      <c r="AI276" s="0" t="n">
        <v>183009.865062</v>
      </c>
      <c r="AJ276" s="0" t="n">
        <v>183009.865062</v>
      </c>
      <c r="AK276" s="0" t="n">
        <v>0</v>
      </c>
      <c r="AL276" s="0" t="n">
        <v>163.860515</v>
      </c>
      <c r="AM276" s="0" t="s">
        <v>461</v>
      </c>
      <c r="AN276" s="0" t="s">
        <v>469</v>
      </c>
      <c r="AO276" s="0" t="n">
        <v>9</v>
      </c>
      <c r="AP276" s="0" t="n">
        <v>9</v>
      </c>
    </row>
    <row r="277" customFormat="false" ht="12.75" hidden="false" customHeight="false" outlineLevel="0" collapsed="false">
      <c r="A277" s="0" t="n">
        <v>1493</v>
      </c>
      <c r="B277" s="0" t="n">
        <v>544</v>
      </c>
      <c r="C277" s="0" t="s">
        <v>2</v>
      </c>
      <c r="D277" s="0" t="s">
        <v>157</v>
      </c>
      <c r="E277" s="0" t="s">
        <v>248</v>
      </c>
      <c r="F277" s="0" t="s">
        <v>172</v>
      </c>
      <c r="G277" s="0" t="s">
        <v>160</v>
      </c>
      <c r="H277" s="0" t="s">
        <v>168</v>
      </c>
      <c r="I277" s="0" t="s">
        <v>156</v>
      </c>
      <c r="J277" s="0" t="s">
        <v>158</v>
      </c>
      <c r="K277" s="0" t="n">
        <v>36896</v>
      </c>
      <c r="L277" s="0" t="n">
        <v>38722</v>
      </c>
      <c r="M277" s="0" t="s">
        <v>155</v>
      </c>
      <c r="N277" s="0" t="n">
        <v>10000000</v>
      </c>
      <c r="O277" s="0" t="n">
        <v>-4449.682258</v>
      </c>
      <c r="P277" s="0" t="n">
        <v>4.3</v>
      </c>
      <c r="Q277" s="0" t="n">
        <v>547.350681</v>
      </c>
      <c r="R277" s="0" t="n">
        <v>547.350391</v>
      </c>
      <c r="S277" s="0" t="n">
        <v>-0.000290000000063628</v>
      </c>
      <c r="T277" s="0" t="n">
        <v>1.29040785510313</v>
      </c>
      <c r="U277" s="0" t="n">
        <v>1415.131638</v>
      </c>
      <c r="V277" s="0" t="n">
        <v>0</v>
      </c>
      <c r="W277" s="0" t="n">
        <v>1416.4220458551</v>
      </c>
      <c r="X277" s="0" t="n">
        <v>-297783.593925</v>
      </c>
      <c r="Y277" s="0" t="n">
        <v>-296779.537774</v>
      </c>
      <c r="Z277" s="0" t="n">
        <v>1004.05615099997</v>
      </c>
      <c r="AA277" s="0" t="n">
        <v>-412.365894855135</v>
      </c>
      <c r="AB277" s="0" t="n">
        <v>-297783.593925</v>
      </c>
      <c r="AC277" s="0" t="n">
        <v>-296779.537774</v>
      </c>
      <c r="AD277" s="0" t="n">
        <v>1004.05615099997</v>
      </c>
      <c r="AF277" s="0" t="n">
        <v>-43918.36388646</v>
      </c>
      <c r="AG277" s="0" t="n">
        <v>0</v>
      </c>
      <c r="AH277" s="0" t="n">
        <v>-296779.537774</v>
      </c>
      <c r="AI277" s="0" t="n">
        <v>-861140.936145</v>
      </c>
      <c r="AJ277" s="0" t="n">
        <v>-861140.936145</v>
      </c>
      <c r="AK277" s="0" t="n">
        <v>0</v>
      </c>
      <c r="AL277" s="0" t="n">
        <v>1004.05615099997</v>
      </c>
      <c r="AM277" s="0" t="s">
        <v>461</v>
      </c>
      <c r="AN277" s="0" t="s">
        <v>469</v>
      </c>
      <c r="AO277" s="0" t="n">
        <v>9</v>
      </c>
      <c r="AP277" s="0" t="n">
        <v>9</v>
      </c>
    </row>
    <row r="278" customFormat="false" ht="12.75" hidden="false" customHeight="false" outlineLevel="0" collapsed="false">
      <c r="A278" s="0" t="n">
        <v>1494</v>
      </c>
      <c r="B278" s="0" t="n">
        <v>545</v>
      </c>
      <c r="C278" s="0" t="s">
        <v>2</v>
      </c>
      <c r="D278" s="0" t="s">
        <v>157</v>
      </c>
      <c r="E278" s="0" t="s">
        <v>252</v>
      </c>
      <c r="F278" s="0" t="s">
        <v>172</v>
      </c>
      <c r="G278" s="0" t="s">
        <v>151</v>
      </c>
      <c r="H278" s="0" t="s">
        <v>110</v>
      </c>
      <c r="I278" s="0" t="s">
        <v>156</v>
      </c>
      <c r="J278" s="0" t="s">
        <v>158</v>
      </c>
      <c r="K278" s="0" t="n">
        <v>36896</v>
      </c>
      <c r="L278" s="0" t="n">
        <v>38722</v>
      </c>
      <c r="M278" s="0" t="s">
        <v>155</v>
      </c>
      <c r="N278" s="0" t="n">
        <v>10000000</v>
      </c>
      <c r="O278" s="0" t="n">
        <v>-4325.553798</v>
      </c>
      <c r="P278" s="0" t="n">
        <v>3.5</v>
      </c>
      <c r="Q278" s="0" t="n">
        <v>342.417099</v>
      </c>
      <c r="R278" s="0" t="n">
        <v>342.430613</v>
      </c>
      <c r="S278" s="0" t="n">
        <v>0.0135139999999865</v>
      </c>
      <c r="T278" s="0" t="n">
        <v>-58.4555340261135</v>
      </c>
      <c r="U278" s="0" t="n">
        <v>1064.636971</v>
      </c>
      <c r="V278" s="0" t="n">
        <v>0</v>
      </c>
      <c r="W278" s="0" t="n">
        <v>1006.18143697389</v>
      </c>
      <c r="X278" s="0" t="n">
        <v>113283.421903</v>
      </c>
      <c r="Y278" s="0" t="n">
        <v>114217.132982</v>
      </c>
      <c r="Z278" s="0" t="n">
        <v>933.711079000001</v>
      </c>
      <c r="AA278" s="0" t="n">
        <v>-72.4703579738857</v>
      </c>
      <c r="AB278" s="0" t="n">
        <v>113283.421903</v>
      </c>
      <c r="AC278" s="0" t="n">
        <v>114217.132982</v>
      </c>
      <c r="AD278" s="0" t="n">
        <v>933.711079000001</v>
      </c>
      <c r="AF278" s="0" t="n">
        <v>-42693.21598626</v>
      </c>
      <c r="AG278" s="0" t="n">
        <v>0</v>
      </c>
      <c r="AH278" s="0" t="n">
        <v>114217.132982</v>
      </c>
      <c r="AI278" s="0" t="n">
        <v>322598.449202</v>
      </c>
      <c r="AJ278" s="0" t="n">
        <v>322598.449202</v>
      </c>
      <c r="AK278" s="0" t="n">
        <v>0</v>
      </c>
      <c r="AL278" s="0" t="n">
        <v>933.711079000001</v>
      </c>
      <c r="AM278" s="0" t="s">
        <v>461</v>
      </c>
      <c r="AN278" s="0" t="s">
        <v>469</v>
      </c>
      <c r="AO278" s="0" t="n">
        <v>9</v>
      </c>
      <c r="AP278" s="0" t="n">
        <v>9</v>
      </c>
    </row>
    <row r="279" customFormat="false" ht="12.75" hidden="false" customHeight="false" outlineLevel="0" collapsed="false">
      <c r="A279" s="0" t="n">
        <v>1495</v>
      </c>
      <c r="B279" s="0" t="n">
        <v>546</v>
      </c>
      <c r="C279" s="0" t="s">
        <v>2</v>
      </c>
      <c r="D279" s="0" t="s">
        <v>157</v>
      </c>
      <c r="E279" s="0" t="s">
        <v>256</v>
      </c>
      <c r="F279" s="0" t="s">
        <v>172</v>
      </c>
      <c r="G279" s="0" t="s">
        <v>191</v>
      </c>
      <c r="H279" s="0" t="s">
        <v>168</v>
      </c>
      <c r="I279" s="0" t="s">
        <v>156</v>
      </c>
      <c r="J279" s="0" t="s">
        <v>158</v>
      </c>
      <c r="K279" s="0" t="n">
        <v>36896</v>
      </c>
      <c r="L279" s="0" t="n">
        <v>38722</v>
      </c>
      <c r="M279" s="0" t="s">
        <v>155</v>
      </c>
      <c r="N279" s="0" t="n">
        <v>10000000</v>
      </c>
      <c r="O279" s="0" t="n">
        <v>-4278.939012</v>
      </c>
      <c r="P279" s="0" t="n">
        <v>4.1</v>
      </c>
      <c r="Q279" s="0" t="n">
        <v>531.063349</v>
      </c>
      <c r="R279" s="0" t="n">
        <v>531.0701</v>
      </c>
      <c r="S279" s="0" t="n">
        <v>0.00675100000000839</v>
      </c>
      <c r="T279" s="0" t="n">
        <v>-28.8871172700479</v>
      </c>
      <c r="U279" s="0" t="n">
        <v>1407.36229</v>
      </c>
      <c r="V279" s="0" t="n">
        <v>0</v>
      </c>
      <c r="W279" s="0" t="n">
        <v>1378.47517272995</v>
      </c>
      <c r="X279" s="0" t="n">
        <v>-337710.548383</v>
      </c>
      <c r="Y279" s="0" t="n">
        <v>-336798.740133</v>
      </c>
      <c r="Z279" s="0" t="n">
        <v>911.808250000002</v>
      </c>
      <c r="AA279" s="0" t="n">
        <v>-466.66692272995</v>
      </c>
      <c r="AB279" s="0" t="n">
        <v>-337710.548383</v>
      </c>
      <c r="AC279" s="0" t="n">
        <v>-336798.740133</v>
      </c>
      <c r="AD279" s="0" t="n">
        <v>911.808250000002</v>
      </c>
      <c r="AF279" s="0" t="n">
        <v>-42233.12804844</v>
      </c>
      <c r="AG279" s="0" t="n">
        <v>0</v>
      </c>
      <c r="AH279" s="0" t="n">
        <v>-336798.740133</v>
      </c>
      <c r="AI279" s="0" t="n">
        <v>181884.074255</v>
      </c>
      <c r="AJ279" s="0" t="n">
        <v>181884.074255</v>
      </c>
      <c r="AK279" s="0" t="n">
        <v>0</v>
      </c>
      <c r="AL279" s="0" t="n">
        <v>911.808250000002</v>
      </c>
      <c r="AM279" s="0" t="s">
        <v>461</v>
      </c>
      <c r="AN279" s="0" t="s">
        <v>469</v>
      </c>
      <c r="AO279" s="0" t="n">
        <v>9</v>
      </c>
      <c r="AP279" s="0" t="n">
        <v>9</v>
      </c>
    </row>
    <row r="280" customFormat="false" ht="12.75" hidden="false" customHeight="false" outlineLevel="0" collapsed="false">
      <c r="A280" s="0" t="n">
        <v>1496</v>
      </c>
      <c r="B280" s="0" t="n">
        <v>547</v>
      </c>
      <c r="C280" s="0" t="s">
        <v>2</v>
      </c>
      <c r="D280" s="0" t="s">
        <v>157</v>
      </c>
      <c r="E280" s="0" t="s">
        <v>259</v>
      </c>
      <c r="F280" s="0" t="s">
        <v>150</v>
      </c>
      <c r="G280" s="0" t="s">
        <v>191</v>
      </c>
      <c r="H280" s="0" t="s">
        <v>168</v>
      </c>
      <c r="I280" s="0" t="s">
        <v>156</v>
      </c>
      <c r="J280" s="0" t="s">
        <v>158</v>
      </c>
      <c r="K280" s="0" t="n">
        <v>36896</v>
      </c>
      <c r="L280" s="0" t="n">
        <v>38722</v>
      </c>
      <c r="M280" s="0" t="s">
        <v>155</v>
      </c>
      <c r="N280" s="0" t="n">
        <v>10000000</v>
      </c>
      <c r="O280" s="0" t="n">
        <v>-4088.485445</v>
      </c>
      <c r="P280" s="0" t="n">
        <v>1.4</v>
      </c>
      <c r="Q280" s="0" t="n">
        <v>217.892996</v>
      </c>
      <c r="R280" s="0" t="n">
        <v>217.922339</v>
      </c>
      <c r="S280" s="0" t="n">
        <v>0.029342999999983</v>
      </c>
      <c r="T280" s="0" t="n">
        <v>-119.968428412566</v>
      </c>
      <c r="U280" s="0" t="n">
        <v>587.034232</v>
      </c>
      <c r="V280" s="0" t="n">
        <v>0</v>
      </c>
      <c r="W280" s="0" t="n">
        <v>467.065803587434</v>
      </c>
      <c r="X280" s="0" t="n">
        <v>-275218.481956</v>
      </c>
      <c r="Y280" s="0" t="n">
        <v>-275080.354539</v>
      </c>
      <c r="Z280" s="0" t="n">
        <v>138.127416999952</v>
      </c>
      <c r="AA280" s="0" t="n">
        <v>-328.938386587482</v>
      </c>
      <c r="AB280" s="0" t="n">
        <v>-275218.481956</v>
      </c>
      <c r="AC280" s="0" t="n">
        <v>-275080.354539</v>
      </c>
      <c r="AD280" s="0" t="n">
        <v>138.127416999952</v>
      </c>
      <c r="AF280" s="0" t="n">
        <v>-51114.24503339</v>
      </c>
      <c r="AG280" s="0" t="n">
        <v>0</v>
      </c>
      <c r="AH280" s="0" t="n">
        <v>-275080.354539</v>
      </c>
      <c r="AI280" s="0" t="n">
        <v>-102693.578254</v>
      </c>
      <c r="AJ280" s="0" t="n">
        <v>-102693.578254</v>
      </c>
      <c r="AK280" s="0" t="n">
        <v>0</v>
      </c>
      <c r="AL280" s="0" t="n">
        <v>138.127416999952</v>
      </c>
      <c r="AM280" s="0" t="s">
        <v>461</v>
      </c>
      <c r="AN280" s="0" t="s">
        <v>469</v>
      </c>
      <c r="AO280" s="0" t="n">
        <v>10</v>
      </c>
      <c r="AP280" s="0" t="n">
        <v>10</v>
      </c>
    </row>
    <row r="281" customFormat="false" ht="12.75" hidden="false" customHeight="false" outlineLevel="0" collapsed="false">
      <c r="A281" s="0" t="n">
        <v>1497</v>
      </c>
      <c r="B281" s="0" t="n">
        <v>548</v>
      </c>
      <c r="C281" s="0" t="s">
        <v>2</v>
      </c>
      <c r="D281" s="0" t="s">
        <v>157</v>
      </c>
      <c r="E281" s="0" t="s">
        <v>94</v>
      </c>
      <c r="F281" s="0" t="s">
        <v>95</v>
      </c>
      <c r="G281" s="0" t="s">
        <v>96</v>
      </c>
      <c r="H281" s="0" t="s">
        <v>97</v>
      </c>
      <c r="I281" s="0" t="s">
        <v>156</v>
      </c>
      <c r="J281" s="0" t="s">
        <v>158</v>
      </c>
      <c r="K281" s="0" t="n">
        <v>36896</v>
      </c>
      <c r="L281" s="0" t="n">
        <v>38722</v>
      </c>
      <c r="M281" s="0" t="s">
        <v>155</v>
      </c>
      <c r="N281" s="0" t="n">
        <v>10000000</v>
      </c>
      <c r="O281" s="0" t="n">
        <v>-4064.784983</v>
      </c>
      <c r="P281" s="0" t="n">
        <v>0.95</v>
      </c>
      <c r="Q281" s="0" t="n">
        <v>156.623898</v>
      </c>
      <c r="R281" s="0" t="n">
        <v>156.667969</v>
      </c>
      <c r="S281" s="0" t="n">
        <v>0.0440710000000024</v>
      </c>
      <c r="T281" s="0" t="n">
        <v>-179.139138985803</v>
      </c>
      <c r="U281" s="0" t="n">
        <v>493.26056</v>
      </c>
      <c r="V281" s="0" t="n">
        <v>0</v>
      </c>
      <c r="W281" s="0" t="n">
        <v>314.121421014197</v>
      </c>
      <c r="X281" s="0" t="n">
        <v>-226073.08505</v>
      </c>
      <c r="Y281" s="0" t="n">
        <v>-226092.179149</v>
      </c>
      <c r="Z281" s="0" t="n">
        <v>-19.094099000009</v>
      </c>
      <c r="AA281" s="0" t="n">
        <v>-333.215520014206</v>
      </c>
      <c r="AB281" s="0" t="n">
        <v>-226073.08505</v>
      </c>
      <c r="AC281" s="0" t="n">
        <v>-226092.179149</v>
      </c>
      <c r="AD281" s="0" t="n">
        <v>-19.094099000009</v>
      </c>
      <c r="AF281" s="0" t="n">
        <v>-30089.5708366575</v>
      </c>
      <c r="AG281" s="0" t="n">
        <v>0</v>
      </c>
      <c r="AH281" s="0" t="n">
        <v>-226092.179149</v>
      </c>
      <c r="AI281" s="0" t="n">
        <v>-182377.471846</v>
      </c>
      <c r="AJ281" s="0" t="n">
        <v>-182377.471846</v>
      </c>
      <c r="AK281" s="0" t="n">
        <v>0</v>
      </c>
      <c r="AL281" s="0" t="n">
        <v>-19.094099000009</v>
      </c>
      <c r="AM281" s="0" t="s">
        <v>461</v>
      </c>
      <c r="AN281" s="0" t="n">
        <v>7</v>
      </c>
      <c r="AO281" s="0" t="s">
        <v>469</v>
      </c>
      <c r="AP281" s="0" t="n">
        <v>7</v>
      </c>
    </row>
    <row r="282" customFormat="false" ht="12.75" hidden="false" customHeight="false" outlineLevel="0" collapsed="false">
      <c r="A282" s="0" t="n">
        <v>1498</v>
      </c>
      <c r="B282" s="0" t="n">
        <v>549</v>
      </c>
      <c r="C282" s="0" t="s">
        <v>2</v>
      </c>
      <c r="D282" s="0" t="s">
        <v>157</v>
      </c>
      <c r="E282" s="0" t="s">
        <v>262</v>
      </c>
      <c r="F282" s="0" t="s">
        <v>184</v>
      </c>
      <c r="G282" s="0" t="s">
        <v>160</v>
      </c>
      <c r="H282" s="0" t="s">
        <v>110</v>
      </c>
      <c r="I282" s="0" t="s">
        <v>156</v>
      </c>
      <c r="J282" s="0" t="s">
        <v>158</v>
      </c>
      <c r="K282" s="0" t="n">
        <v>36896</v>
      </c>
      <c r="L282" s="0" t="n">
        <v>38722</v>
      </c>
      <c r="M282" s="0" t="s">
        <v>155</v>
      </c>
      <c r="N282" s="0" t="n">
        <v>10000000</v>
      </c>
      <c r="O282" s="0" t="n">
        <v>-4020.767183</v>
      </c>
      <c r="P282" s="0" t="n">
        <v>0.22</v>
      </c>
      <c r="Q282" s="0" t="n">
        <v>29.875925</v>
      </c>
      <c r="R282" s="0" t="n">
        <v>29.884209</v>
      </c>
      <c r="S282" s="0" t="n">
        <v>0.00828399999999974</v>
      </c>
      <c r="T282" s="0" t="n">
        <v>-33.3080353439709</v>
      </c>
      <c r="U282" s="0" t="n">
        <v>128.739487</v>
      </c>
      <c r="V282" s="0" t="n">
        <v>0</v>
      </c>
      <c r="W282" s="0" t="n">
        <v>95.4314516560291</v>
      </c>
      <c r="X282" s="0" t="n">
        <v>-27806.058326</v>
      </c>
      <c r="Y282" s="0" t="n">
        <v>-27794.08973</v>
      </c>
      <c r="Z282" s="0" t="n">
        <v>11.9685959999988</v>
      </c>
      <c r="AA282" s="0" t="n">
        <v>-83.4628556560303</v>
      </c>
      <c r="AB282" s="0" t="n">
        <v>-27806.058326</v>
      </c>
      <c r="AC282" s="0" t="n">
        <v>-27794.08973</v>
      </c>
      <c r="AD282" s="0" t="n">
        <v>11.9685959999988</v>
      </c>
      <c r="AF282" s="0" t="n">
        <v>-16535.4050400875</v>
      </c>
      <c r="AG282" s="0" t="n">
        <v>0</v>
      </c>
      <c r="AH282" s="0" t="n">
        <v>-27794.08973</v>
      </c>
      <c r="AI282" s="0" t="n">
        <v>2983.350365</v>
      </c>
      <c r="AJ282" s="0" t="n">
        <v>2983.350365</v>
      </c>
      <c r="AK282" s="0" t="n">
        <v>0</v>
      </c>
      <c r="AL282" s="0" t="n">
        <v>11.9685959999988</v>
      </c>
      <c r="AM282" s="0" t="s">
        <v>461</v>
      </c>
      <c r="AN282" s="0" t="n">
        <v>5</v>
      </c>
      <c r="AO282" s="0" t="s">
        <v>469</v>
      </c>
      <c r="AP282" s="0" t="n">
        <v>5</v>
      </c>
    </row>
    <row r="283" customFormat="false" ht="12.75" hidden="false" customHeight="false" outlineLevel="0" collapsed="false">
      <c r="A283" s="0" t="n">
        <v>1499</v>
      </c>
      <c r="B283" s="0" t="n">
        <v>550</v>
      </c>
      <c r="C283" s="0" t="s">
        <v>2</v>
      </c>
      <c r="D283" s="0" t="s">
        <v>157</v>
      </c>
      <c r="E283" s="0" t="s">
        <v>269</v>
      </c>
      <c r="F283" s="0" t="s">
        <v>184</v>
      </c>
      <c r="G283" s="0" t="s">
        <v>167</v>
      </c>
      <c r="H283" s="0" t="s">
        <v>168</v>
      </c>
      <c r="I283" s="0" t="s">
        <v>156</v>
      </c>
      <c r="J283" s="0" t="s">
        <v>158</v>
      </c>
      <c r="K283" s="0" t="n">
        <v>36896</v>
      </c>
      <c r="L283" s="0" t="n">
        <v>38722</v>
      </c>
      <c r="M283" s="0" t="s">
        <v>155</v>
      </c>
      <c r="N283" s="0" t="n">
        <v>10000000</v>
      </c>
      <c r="O283" s="0" t="n">
        <v>-4066.3011</v>
      </c>
      <c r="P283" s="0" t="n">
        <v>0.6</v>
      </c>
      <c r="Q283" s="0" t="n">
        <v>63.452173</v>
      </c>
      <c r="R283" s="0" t="n">
        <v>63.458775</v>
      </c>
      <c r="S283" s="0" t="n">
        <v>0.00660200000000089</v>
      </c>
      <c r="T283" s="0" t="n">
        <v>-26.8457198622036</v>
      </c>
      <c r="U283" s="0" t="n">
        <v>231.994375</v>
      </c>
      <c r="V283" s="0" t="n">
        <v>0</v>
      </c>
      <c r="W283" s="0" t="n">
        <v>205.148655137796</v>
      </c>
      <c r="X283" s="0" t="n">
        <v>163.484815</v>
      </c>
      <c r="Y283" s="0" t="n">
        <v>296.455483</v>
      </c>
      <c r="Z283" s="0" t="n">
        <v>132.970668</v>
      </c>
      <c r="AA283" s="0" t="n">
        <v>-72.1779871377964</v>
      </c>
      <c r="AB283" s="0" t="n">
        <v>163.484815</v>
      </c>
      <c r="AC283" s="0" t="n">
        <v>296.455483</v>
      </c>
      <c r="AD283" s="0" t="n">
        <v>132.970668</v>
      </c>
      <c r="AF283" s="0" t="n">
        <v>-16722.66327375</v>
      </c>
      <c r="AG283" s="0" t="n">
        <v>0</v>
      </c>
      <c r="AH283" s="0" t="n">
        <v>296.455483</v>
      </c>
      <c r="AI283" s="0" t="n">
        <v>4562.1331</v>
      </c>
      <c r="AJ283" s="0" t="n">
        <v>4562.1331</v>
      </c>
      <c r="AK283" s="0" t="n">
        <v>0</v>
      </c>
      <c r="AL283" s="0" t="n">
        <v>132.970668</v>
      </c>
      <c r="AM283" s="0" t="s">
        <v>461</v>
      </c>
      <c r="AN283" s="0" t="n">
        <v>5</v>
      </c>
      <c r="AO283" s="0" t="s">
        <v>469</v>
      </c>
      <c r="AP283" s="0" t="n">
        <v>5</v>
      </c>
    </row>
    <row r="284" customFormat="false" ht="12.75" hidden="false" customHeight="false" outlineLevel="0" collapsed="false">
      <c r="A284" s="0" t="n">
        <v>1500</v>
      </c>
      <c r="B284" s="0" t="n">
        <v>551</v>
      </c>
      <c r="C284" s="0" t="s">
        <v>2</v>
      </c>
      <c r="D284" s="0" t="s">
        <v>157</v>
      </c>
      <c r="E284" s="0" t="s">
        <v>275</v>
      </c>
      <c r="F284" s="0" t="s">
        <v>116</v>
      </c>
      <c r="G284" s="0" t="s">
        <v>151</v>
      </c>
      <c r="H284" s="0" t="s">
        <v>168</v>
      </c>
      <c r="I284" s="0" t="s">
        <v>156</v>
      </c>
      <c r="J284" s="0" t="s">
        <v>158</v>
      </c>
      <c r="K284" s="0" t="n">
        <v>36896</v>
      </c>
      <c r="L284" s="0" t="n">
        <v>38722</v>
      </c>
      <c r="M284" s="0" t="s">
        <v>155</v>
      </c>
      <c r="N284" s="0" t="n">
        <v>10000000</v>
      </c>
      <c r="O284" s="0" t="n">
        <v>-4169.193558</v>
      </c>
      <c r="P284" s="0" t="n">
        <v>1.2</v>
      </c>
      <c r="Q284" s="0" t="n">
        <v>119.49817</v>
      </c>
      <c r="R284" s="0" t="n">
        <v>119.510954</v>
      </c>
      <c r="S284" s="0" t="n">
        <v>0.0127839999999964</v>
      </c>
      <c r="T284" s="0" t="n">
        <v>-53.2989704454568</v>
      </c>
      <c r="U284" s="0" t="n">
        <v>429.239469</v>
      </c>
      <c r="V284" s="0" t="n">
        <v>0</v>
      </c>
      <c r="W284" s="0" t="n">
        <v>375.940498554543</v>
      </c>
      <c r="X284" s="0" t="n">
        <v>31009.957325</v>
      </c>
      <c r="Y284" s="0" t="n">
        <v>31292.454972</v>
      </c>
      <c r="Z284" s="0" t="n">
        <v>282.497647</v>
      </c>
      <c r="AA284" s="0" t="n">
        <v>-93.442851554543</v>
      </c>
      <c r="AB284" s="0" t="n">
        <v>31009.957325</v>
      </c>
      <c r="AC284" s="0" t="n">
        <v>31292.454972</v>
      </c>
      <c r="AD284" s="0" t="n">
        <v>282.497647</v>
      </c>
      <c r="AF284" s="0" t="n">
        <v>-30176.622972804</v>
      </c>
      <c r="AG284" s="0" t="n">
        <v>0</v>
      </c>
      <c r="AH284" s="0" t="n">
        <v>31292.454972</v>
      </c>
      <c r="AI284" s="0" t="n">
        <v>58206.497981</v>
      </c>
      <c r="AJ284" s="0" t="n">
        <v>58206.497981</v>
      </c>
      <c r="AK284" s="0" t="n">
        <v>0</v>
      </c>
      <c r="AL284" s="0" t="n">
        <v>282.497647</v>
      </c>
      <c r="AM284" s="0" t="s">
        <v>461</v>
      </c>
      <c r="AN284" s="0" t="n">
        <v>8</v>
      </c>
      <c r="AO284" s="0" t="s">
        <v>469</v>
      </c>
      <c r="AP284" s="0" t="n">
        <v>8</v>
      </c>
    </row>
    <row r="285" customFormat="false" ht="12.75" hidden="false" customHeight="false" outlineLevel="0" collapsed="false">
      <c r="A285" s="0" t="n">
        <v>1501</v>
      </c>
      <c r="B285" s="0" t="n">
        <v>552</v>
      </c>
      <c r="C285" s="0" t="s">
        <v>2</v>
      </c>
      <c r="D285" s="0" t="s">
        <v>157</v>
      </c>
      <c r="E285" s="0" t="s">
        <v>279</v>
      </c>
      <c r="F285" s="0" t="s">
        <v>116</v>
      </c>
      <c r="G285" s="0" t="s">
        <v>191</v>
      </c>
      <c r="H285" s="0" t="s">
        <v>103</v>
      </c>
      <c r="I285" s="0" t="s">
        <v>156</v>
      </c>
      <c r="J285" s="0" t="s">
        <v>158</v>
      </c>
      <c r="K285" s="0" t="n">
        <v>36896</v>
      </c>
      <c r="L285" s="0" t="n">
        <v>38722</v>
      </c>
      <c r="M285" s="0" t="s">
        <v>155</v>
      </c>
      <c r="N285" s="0" t="n">
        <v>10000000</v>
      </c>
      <c r="O285" s="0" t="n">
        <v>-4045.67197</v>
      </c>
      <c r="P285" s="0" t="n">
        <v>0.53</v>
      </c>
      <c r="Q285" s="0" t="n">
        <v>67.725822</v>
      </c>
      <c r="R285" s="0" t="n">
        <v>67.740813</v>
      </c>
      <c r="S285" s="0" t="n">
        <v>0.0149910000000091</v>
      </c>
      <c r="T285" s="0" t="n">
        <v>-60.6486685023067</v>
      </c>
      <c r="U285" s="0" t="n">
        <v>269.856601</v>
      </c>
      <c r="V285" s="0" t="n">
        <v>0</v>
      </c>
      <c r="W285" s="0" t="n">
        <v>209.207932497693</v>
      </c>
      <c r="X285" s="0" t="n">
        <v>-48456.791745</v>
      </c>
      <c r="Y285" s="0" t="n">
        <v>-48398.367139</v>
      </c>
      <c r="Z285" s="0" t="n">
        <v>58.4246060000005</v>
      </c>
      <c r="AA285" s="0" t="n">
        <v>-150.783326497693</v>
      </c>
      <c r="AB285" s="0" t="n">
        <v>-48456.791745</v>
      </c>
      <c r="AC285" s="0" t="n">
        <v>-48398.367139</v>
      </c>
      <c r="AD285" s="0" t="n">
        <v>58.4246060000005</v>
      </c>
      <c r="AF285" s="0" t="n">
        <v>-29282.57371886</v>
      </c>
      <c r="AG285" s="0" t="n">
        <v>0</v>
      </c>
      <c r="AH285" s="0" t="n">
        <v>-48398.367139</v>
      </c>
      <c r="AI285" s="0" t="n">
        <v>939.337728999999</v>
      </c>
      <c r="AJ285" s="0" t="n">
        <v>939.337728999999</v>
      </c>
      <c r="AK285" s="0" t="n">
        <v>0</v>
      </c>
      <c r="AL285" s="0" t="n">
        <v>58.4246060000005</v>
      </c>
      <c r="AM285" s="0" t="s">
        <v>461</v>
      </c>
      <c r="AN285" s="0" t="n">
        <v>8</v>
      </c>
      <c r="AO285" s="0" t="s">
        <v>469</v>
      </c>
      <c r="AP285" s="0" t="n">
        <v>8</v>
      </c>
    </row>
    <row r="286" customFormat="false" ht="12.75" hidden="false" customHeight="false" outlineLevel="0" collapsed="false">
      <c r="A286" s="0" t="n">
        <v>1502</v>
      </c>
      <c r="B286" s="0" t="n">
        <v>553</v>
      </c>
      <c r="C286" s="0" t="s">
        <v>2</v>
      </c>
      <c r="D286" s="0" t="s">
        <v>157</v>
      </c>
      <c r="E286" s="0" t="s">
        <v>284</v>
      </c>
      <c r="F286" s="0" t="s">
        <v>116</v>
      </c>
      <c r="G286" s="0" t="s">
        <v>188</v>
      </c>
      <c r="H286" s="0" t="s">
        <v>110</v>
      </c>
      <c r="I286" s="0" t="s">
        <v>156</v>
      </c>
      <c r="J286" s="0" t="s">
        <v>158</v>
      </c>
      <c r="K286" s="0" t="n">
        <v>36896</v>
      </c>
      <c r="L286" s="0" t="n">
        <v>38722</v>
      </c>
      <c r="M286" s="0" t="s">
        <v>155</v>
      </c>
      <c r="N286" s="0" t="n">
        <v>10000000</v>
      </c>
      <c r="O286" s="0" t="n">
        <v>-4055.678297</v>
      </c>
      <c r="P286" s="0" t="n">
        <v>0.61</v>
      </c>
      <c r="Q286" s="0" t="n">
        <v>56.644175</v>
      </c>
      <c r="R286" s="0" t="n">
        <v>56.657971</v>
      </c>
      <c r="S286" s="0" t="n">
        <v>0.0137960000000064</v>
      </c>
      <c r="T286" s="0" t="n">
        <v>-55.9521377854378</v>
      </c>
      <c r="U286" s="0" t="n">
        <v>259.49423</v>
      </c>
      <c r="V286" s="0" t="n">
        <v>0</v>
      </c>
      <c r="W286" s="0" t="n">
        <v>203.542092214562</v>
      </c>
      <c r="X286" s="0" t="n">
        <v>32951.726913</v>
      </c>
      <c r="Y286" s="0" t="n">
        <v>33071.251652</v>
      </c>
      <c r="Z286" s="0" t="n">
        <v>119.524739</v>
      </c>
      <c r="AA286" s="0" t="n">
        <v>-84.0173532145618</v>
      </c>
      <c r="AB286" s="0" t="n">
        <v>32951.726913</v>
      </c>
      <c r="AC286" s="0" t="n">
        <v>33071.251652</v>
      </c>
      <c r="AD286" s="0" t="n">
        <v>119.524739</v>
      </c>
      <c r="AF286" s="0" t="n">
        <v>-29354.999513686</v>
      </c>
      <c r="AG286" s="0" t="n">
        <v>0</v>
      </c>
      <c r="AH286" s="0" t="n">
        <v>33071.251652</v>
      </c>
      <c r="AI286" s="0" t="n">
        <v>35854.347606</v>
      </c>
      <c r="AJ286" s="0" t="n">
        <v>35854.347606</v>
      </c>
      <c r="AK286" s="0" t="n">
        <v>0</v>
      </c>
      <c r="AL286" s="0" t="n">
        <v>119.524739</v>
      </c>
      <c r="AM286" s="0" t="s">
        <v>461</v>
      </c>
      <c r="AN286" s="0" t="n">
        <v>8</v>
      </c>
      <c r="AO286" s="0" t="s">
        <v>469</v>
      </c>
      <c r="AP286" s="0" t="n">
        <v>8</v>
      </c>
    </row>
    <row r="287" customFormat="false" ht="12.75" hidden="false" customHeight="false" outlineLevel="0" collapsed="false">
      <c r="A287" s="0" t="n">
        <v>1503</v>
      </c>
      <c r="B287" s="0" t="n">
        <v>624</v>
      </c>
      <c r="C287" s="0" t="s">
        <v>2</v>
      </c>
      <c r="D287" s="0" t="s">
        <v>157</v>
      </c>
      <c r="E287" s="0" t="s">
        <v>290</v>
      </c>
      <c r="F287" s="0" t="s">
        <v>102</v>
      </c>
      <c r="G287" s="0" t="s">
        <v>191</v>
      </c>
      <c r="H287" s="0" t="s">
        <v>282</v>
      </c>
      <c r="I287" s="0" t="s">
        <v>156</v>
      </c>
      <c r="J287" s="0" t="s">
        <v>158</v>
      </c>
      <c r="K287" s="0" t="n">
        <v>36896</v>
      </c>
      <c r="L287" s="0" t="n">
        <v>38722</v>
      </c>
      <c r="M287" s="0" t="s">
        <v>155</v>
      </c>
      <c r="N287" s="0" t="n">
        <v>10000000</v>
      </c>
      <c r="O287" s="0" t="n">
        <v>-4048.575044</v>
      </c>
      <c r="P287" s="0" t="n">
        <v>0.68</v>
      </c>
      <c r="Q287" s="0" t="n">
        <v>92.126553</v>
      </c>
      <c r="R287" s="0" t="n">
        <v>92.145074</v>
      </c>
      <c r="S287" s="0" t="n">
        <v>0.0185209999999927</v>
      </c>
      <c r="T287" s="0" t="n">
        <v>-74.9836583898944</v>
      </c>
      <c r="U287" s="0" t="n">
        <v>352.535103</v>
      </c>
      <c r="V287" s="0" t="n">
        <v>0</v>
      </c>
      <c r="W287" s="0" t="n">
        <v>277.551444610106</v>
      </c>
      <c r="X287" s="0" t="n">
        <v>-83437.862495</v>
      </c>
      <c r="Y287" s="0" t="n">
        <v>-83368.73795</v>
      </c>
      <c r="Z287" s="0" t="n">
        <v>69.1245449999988</v>
      </c>
      <c r="AA287" s="0" t="n">
        <v>-208.426899610107</v>
      </c>
      <c r="AB287" s="0" t="n">
        <v>-83437.862495</v>
      </c>
      <c r="AC287" s="0" t="n">
        <v>-83368.73795</v>
      </c>
      <c r="AD287" s="0" t="n">
        <v>69.1245449999988</v>
      </c>
      <c r="AF287" s="0" t="n">
        <v>-23309.67081583</v>
      </c>
      <c r="AG287" s="0" t="n">
        <v>0</v>
      </c>
      <c r="AH287" s="0" t="n">
        <v>-83368.73795</v>
      </c>
      <c r="AI287" s="0" t="n">
        <v>-39218.600658</v>
      </c>
      <c r="AJ287" s="0" t="n">
        <v>-39218.600658</v>
      </c>
      <c r="AK287" s="0" t="n">
        <v>0</v>
      </c>
      <c r="AL287" s="0" t="n">
        <v>69.1245449999988</v>
      </c>
      <c r="AM287" s="0" t="s">
        <v>461</v>
      </c>
      <c r="AN287" s="0" t="n">
        <v>6</v>
      </c>
      <c r="AO287" s="0" t="s">
        <v>469</v>
      </c>
      <c r="AP287" s="0" t="n">
        <v>6</v>
      </c>
    </row>
    <row r="288" customFormat="false" ht="12.75" hidden="false" customHeight="false" outlineLevel="0" collapsed="false">
      <c r="A288" s="0" t="n">
        <v>1504</v>
      </c>
      <c r="B288" s="0" t="n">
        <v>554</v>
      </c>
      <c r="C288" s="0" t="s">
        <v>2</v>
      </c>
      <c r="D288" s="0" t="s">
        <v>157</v>
      </c>
      <c r="E288" s="0" t="s">
        <v>294</v>
      </c>
      <c r="F288" s="0" t="s">
        <v>150</v>
      </c>
      <c r="G288" s="0" t="s">
        <v>112</v>
      </c>
      <c r="H288" s="0" t="s">
        <v>168</v>
      </c>
      <c r="I288" s="0" t="s">
        <v>156</v>
      </c>
      <c r="J288" s="0" t="s">
        <v>158</v>
      </c>
      <c r="K288" s="0" t="n">
        <v>36896</v>
      </c>
      <c r="L288" s="0" t="n">
        <v>38722</v>
      </c>
      <c r="M288" s="0" t="s">
        <v>155</v>
      </c>
      <c r="N288" s="0" t="n">
        <v>10000000</v>
      </c>
      <c r="O288" s="0" t="n">
        <v>-4185.797931</v>
      </c>
      <c r="P288" s="0" t="n">
        <v>1.65</v>
      </c>
      <c r="Q288" s="0" t="n">
        <v>123.729261</v>
      </c>
      <c r="R288" s="0" t="n">
        <v>123.740891</v>
      </c>
      <c r="S288" s="0" t="n">
        <v>0.0116300000000109</v>
      </c>
      <c r="T288" s="0" t="n">
        <v>-48.6808299375757</v>
      </c>
      <c r="U288" s="0" t="n">
        <v>457.669265</v>
      </c>
      <c r="V288" s="0" t="n">
        <v>0</v>
      </c>
      <c r="W288" s="0" t="n">
        <v>408.988435062424</v>
      </c>
      <c r="X288" s="0" t="n">
        <v>208074.878017</v>
      </c>
      <c r="Y288" s="0" t="n">
        <v>208559.265331</v>
      </c>
      <c r="Z288" s="0" t="n">
        <v>484.387313999992</v>
      </c>
      <c r="AA288" s="0" t="n">
        <v>75.398878937568</v>
      </c>
      <c r="AB288" s="0" t="n">
        <v>208074.878017</v>
      </c>
      <c r="AC288" s="0" t="n">
        <v>208559.265331</v>
      </c>
      <c r="AD288" s="0" t="n">
        <v>484.387313999992</v>
      </c>
      <c r="AF288" s="0" t="n">
        <v>-52330.845733362</v>
      </c>
      <c r="AG288" s="0" t="n">
        <v>0</v>
      </c>
      <c r="AH288" s="0" t="n">
        <v>208559.265331</v>
      </c>
      <c r="AI288" s="0" t="n">
        <v>131688.455832</v>
      </c>
      <c r="AJ288" s="0" t="n">
        <v>131688.455832</v>
      </c>
      <c r="AK288" s="0" t="n">
        <v>0</v>
      </c>
      <c r="AL288" s="0" t="n">
        <v>484.387313999992</v>
      </c>
      <c r="AM288" s="0" t="s">
        <v>461</v>
      </c>
      <c r="AN288" s="0" t="s">
        <v>469</v>
      </c>
      <c r="AO288" s="0" t="n">
        <v>10</v>
      </c>
      <c r="AP288" s="0" t="n">
        <v>10</v>
      </c>
    </row>
    <row r="289" customFormat="false" ht="12.75" hidden="false" customHeight="false" outlineLevel="0" collapsed="false">
      <c r="A289" s="0" t="n">
        <v>1505</v>
      </c>
      <c r="B289" s="0" t="n">
        <v>555</v>
      </c>
      <c r="C289" s="0" t="s">
        <v>2</v>
      </c>
      <c r="D289" s="0" t="s">
        <v>157</v>
      </c>
      <c r="E289" s="0" t="s">
        <v>113</v>
      </c>
      <c r="F289" s="0" t="s">
        <v>102</v>
      </c>
      <c r="G289" s="0" t="s">
        <v>96</v>
      </c>
      <c r="H289" s="0" t="s">
        <v>107</v>
      </c>
      <c r="I289" s="0" t="s">
        <v>156</v>
      </c>
      <c r="J289" s="0" t="s">
        <v>158</v>
      </c>
      <c r="K289" s="0" t="n">
        <v>36896</v>
      </c>
      <c r="L289" s="0" t="n">
        <v>38722</v>
      </c>
      <c r="M289" s="0" t="s">
        <v>155</v>
      </c>
      <c r="N289" s="0" t="n">
        <v>10000000</v>
      </c>
      <c r="O289" s="0" t="n">
        <v>-4040.748148</v>
      </c>
      <c r="P289" s="0" t="n">
        <v>0.9</v>
      </c>
      <c r="Q289" s="0" t="n">
        <v>160.557677</v>
      </c>
      <c r="R289" s="0" t="n">
        <v>149.929672</v>
      </c>
      <c r="S289" s="0" t="n">
        <v>-10.628005</v>
      </c>
      <c r="T289" s="0" t="n">
        <v>42945.0915206848</v>
      </c>
      <c r="U289" s="0" t="n">
        <v>496.355223</v>
      </c>
      <c r="V289" s="0" t="n">
        <v>0</v>
      </c>
      <c r="W289" s="0" t="n">
        <v>43441.4467436848</v>
      </c>
      <c r="X289" s="0" t="n">
        <v>-264747.947262</v>
      </c>
      <c r="Y289" s="0" t="n">
        <v>-222158.45579</v>
      </c>
      <c r="Z289" s="0" t="n">
        <v>42589.491472</v>
      </c>
      <c r="AA289" s="0" t="n">
        <v>-851.955271684754</v>
      </c>
      <c r="AB289" s="0" t="n">
        <v>-264747.947262</v>
      </c>
      <c r="AC289" s="0" t="n">
        <v>-222158.45579</v>
      </c>
      <c r="AD289" s="0" t="n">
        <v>42589.491472</v>
      </c>
      <c r="AF289" s="0" t="n">
        <v>-23264.60746211</v>
      </c>
      <c r="AG289" s="0" t="n">
        <v>0</v>
      </c>
      <c r="AH289" s="0" t="n">
        <v>-222158.45579</v>
      </c>
      <c r="AI289" s="0" t="n">
        <v>-100711.114835</v>
      </c>
      <c r="AJ289" s="0" t="n">
        <v>-100711.114835</v>
      </c>
      <c r="AK289" s="0" t="n">
        <v>0</v>
      </c>
      <c r="AL289" s="0" t="n">
        <v>42589.491472</v>
      </c>
      <c r="AM289" s="0" t="s">
        <v>461</v>
      </c>
      <c r="AN289" s="0" t="n">
        <v>6</v>
      </c>
      <c r="AO289" s="0" t="s">
        <v>469</v>
      </c>
      <c r="AP289" s="0" t="n">
        <v>6</v>
      </c>
    </row>
    <row r="290" customFormat="false" ht="12.75" hidden="false" customHeight="false" outlineLevel="0" collapsed="false">
      <c r="A290" s="0" t="n">
        <v>1506</v>
      </c>
      <c r="B290" s="0" t="n">
        <v>556</v>
      </c>
      <c r="C290" s="0" t="s">
        <v>2</v>
      </c>
      <c r="D290" s="0" t="s">
        <v>157</v>
      </c>
      <c r="E290" s="0" t="s">
        <v>297</v>
      </c>
      <c r="F290" s="0" t="s">
        <v>102</v>
      </c>
      <c r="G290" s="0" t="s">
        <v>191</v>
      </c>
      <c r="H290" s="0" t="s">
        <v>168</v>
      </c>
      <c r="I290" s="0" t="s">
        <v>156</v>
      </c>
      <c r="J290" s="0" t="s">
        <v>158</v>
      </c>
      <c r="K290" s="0" t="n">
        <v>36896</v>
      </c>
      <c r="L290" s="0" t="n">
        <v>38722</v>
      </c>
      <c r="M290" s="0" t="s">
        <v>155</v>
      </c>
      <c r="N290" s="0" t="n">
        <v>10000000</v>
      </c>
      <c r="O290" s="0" t="n">
        <v>-4046.923777</v>
      </c>
      <c r="P290" s="0" t="n">
        <v>0.65</v>
      </c>
      <c r="Q290" s="0" t="n">
        <v>86.326759</v>
      </c>
      <c r="R290" s="0" t="n">
        <v>86.340196</v>
      </c>
      <c r="S290" s="0" t="n">
        <v>0.0134370000000104</v>
      </c>
      <c r="T290" s="0" t="n">
        <v>-54.3785147915909</v>
      </c>
      <c r="U290" s="0" t="n">
        <v>280.113219</v>
      </c>
      <c r="V290" s="0" t="n">
        <v>0</v>
      </c>
      <c r="W290" s="0" t="n">
        <v>225.734704208409</v>
      </c>
      <c r="X290" s="0" t="n">
        <v>-72498.494177</v>
      </c>
      <c r="Y290" s="0" t="n">
        <v>-72411.777068</v>
      </c>
      <c r="Z290" s="0" t="n">
        <v>86.7171090000047</v>
      </c>
      <c r="AA290" s="0" t="n">
        <v>-139.017595208404</v>
      </c>
      <c r="AB290" s="0" t="n">
        <v>-72498.494177</v>
      </c>
      <c r="AC290" s="0" t="n">
        <v>-72411.777068</v>
      </c>
      <c r="AD290" s="0" t="n">
        <v>86.7171090000047</v>
      </c>
      <c r="AF290" s="0" t="n">
        <v>-23300.1636460775</v>
      </c>
      <c r="AG290" s="0" t="n">
        <v>0</v>
      </c>
      <c r="AH290" s="0" t="n">
        <v>-72411.777068</v>
      </c>
      <c r="AI290" s="0" t="n">
        <v>-66592.703744</v>
      </c>
      <c r="AJ290" s="0" t="n">
        <v>-66592.703744</v>
      </c>
      <c r="AK290" s="0" t="n">
        <v>0</v>
      </c>
      <c r="AL290" s="0" t="n">
        <v>86.7171090000047</v>
      </c>
      <c r="AM290" s="0" t="s">
        <v>461</v>
      </c>
      <c r="AN290" s="0" t="n">
        <v>6</v>
      </c>
      <c r="AO290" s="0" t="s">
        <v>469</v>
      </c>
      <c r="AP290" s="0" t="n">
        <v>6</v>
      </c>
    </row>
    <row r="291" customFormat="false" ht="12.75" hidden="false" customHeight="false" outlineLevel="0" collapsed="false">
      <c r="A291" s="0" t="n">
        <v>1507</v>
      </c>
      <c r="B291" s="0" t="n">
        <v>557</v>
      </c>
      <c r="C291" s="0" t="s">
        <v>2</v>
      </c>
      <c r="D291" s="0" t="s">
        <v>157</v>
      </c>
      <c r="E291" s="0" t="s">
        <v>298</v>
      </c>
      <c r="F291" s="0" t="s">
        <v>150</v>
      </c>
      <c r="G291" s="0" t="s">
        <v>151</v>
      </c>
      <c r="H291" s="0" t="s">
        <v>168</v>
      </c>
      <c r="I291" s="0" t="s">
        <v>156</v>
      </c>
      <c r="J291" s="0" t="s">
        <v>158</v>
      </c>
      <c r="K291" s="0" t="n">
        <v>36896</v>
      </c>
      <c r="L291" s="0" t="n">
        <v>38722</v>
      </c>
      <c r="M291" s="0" t="s">
        <v>155</v>
      </c>
      <c r="N291" s="0" t="n">
        <v>10000000</v>
      </c>
      <c r="O291" s="0" t="n">
        <v>-4123.488789</v>
      </c>
      <c r="P291" s="0" t="n">
        <v>1.9</v>
      </c>
      <c r="Q291" s="0" t="n">
        <v>248.141597</v>
      </c>
      <c r="R291" s="0" t="n">
        <v>248.159622</v>
      </c>
      <c r="S291" s="0" t="n">
        <v>0.0180250000000228</v>
      </c>
      <c r="T291" s="0" t="n">
        <v>-74.3258854218191</v>
      </c>
      <c r="U291" s="0" t="n">
        <v>826.826023</v>
      </c>
      <c r="V291" s="0" t="n">
        <v>0</v>
      </c>
      <c r="W291" s="0" t="n">
        <v>752.500137578181</v>
      </c>
      <c r="X291" s="0" t="n">
        <v>-184278.897831</v>
      </c>
      <c r="Y291" s="0" t="n">
        <v>-183924.300445</v>
      </c>
      <c r="Z291" s="0" t="n">
        <v>354.597386000009</v>
      </c>
      <c r="AA291" s="0" t="n">
        <v>-397.902751578172</v>
      </c>
      <c r="AB291" s="0" t="n">
        <v>-184278.897831</v>
      </c>
      <c r="AC291" s="0" t="n">
        <v>-183924.300445</v>
      </c>
      <c r="AD291" s="0" t="n">
        <v>354.597386000009</v>
      </c>
      <c r="AF291" s="0" t="n">
        <v>-51551.856840078</v>
      </c>
      <c r="AG291" s="0" t="n">
        <v>0</v>
      </c>
      <c r="AH291" s="0" t="n">
        <v>-183924.300445</v>
      </c>
      <c r="AI291" s="0" t="n">
        <v>220351.941601</v>
      </c>
      <c r="AJ291" s="0" t="n">
        <v>220351.941601</v>
      </c>
      <c r="AK291" s="0" t="n">
        <v>0</v>
      </c>
      <c r="AL291" s="0" t="n">
        <v>354.597386000009</v>
      </c>
      <c r="AM291" s="0" t="s">
        <v>461</v>
      </c>
      <c r="AN291" s="0" t="s">
        <v>469</v>
      </c>
      <c r="AO291" s="0" t="n">
        <v>10</v>
      </c>
      <c r="AP291" s="0" t="n">
        <v>10</v>
      </c>
    </row>
    <row r="292" customFormat="false" ht="12.75" hidden="false" customHeight="false" outlineLevel="0" collapsed="false">
      <c r="A292" s="0" t="n">
        <v>1508</v>
      </c>
      <c r="B292" s="0" t="n">
        <v>558</v>
      </c>
      <c r="C292" s="0" t="s">
        <v>2</v>
      </c>
      <c r="D292" s="0" t="s">
        <v>157</v>
      </c>
      <c r="E292" s="0" t="s">
        <v>302</v>
      </c>
      <c r="F292" s="0" t="s">
        <v>172</v>
      </c>
      <c r="G292" s="0" t="s">
        <v>191</v>
      </c>
      <c r="H292" s="0" t="s">
        <v>168</v>
      </c>
      <c r="I292" s="0" t="s">
        <v>156</v>
      </c>
      <c r="J292" s="0" t="s">
        <v>158</v>
      </c>
      <c r="K292" s="0" t="n">
        <v>36896</v>
      </c>
      <c r="L292" s="0" t="n">
        <v>38722</v>
      </c>
      <c r="M292" s="0" t="s">
        <v>155</v>
      </c>
      <c r="N292" s="0" t="n">
        <v>10000000</v>
      </c>
      <c r="O292" s="0" t="n">
        <v>-4309.127415</v>
      </c>
      <c r="P292" s="0" t="n">
        <v>3.55</v>
      </c>
      <c r="Q292" s="0" t="n">
        <v>332.1086</v>
      </c>
      <c r="R292" s="0" t="n">
        <v>332.161561</v>
      </c>
      <c r="S292" s="0" t="n">
        <v>0.0529609999999821</v>
      </c>
      <c r="T292" s="0" t="n">
        <v>-228.215697025738</v>
      </c>
      <c r="U292" s="0" t="n">
        <v>1189.927654</v>
      </c>
      <c r="V292" s="0" t="n">
        <v>0</v>
      </c>
      <c r="W292" s="0" t="n">
        <v>961.711956974262</v>
      </c>
      <c r="X292" s="0" t="n">
        <v>173900.521776</v>
      </c>
      <c r="Y292" s="0" t="n">
        <v>174720.254683</v>
      </c>
      <c r="Z292" s="0" t="n">
        <v>819.732906999998</v>
      </c>
      <c r="AA292" s="0" t="n">
        <v>-141.979049974265</v>
      </c>
      <c r="AB292" s="0" t="n">
        <v>173900.521776</v>
      </c>
      <c r="AC292" s="0" t="n">
        <v>174720.254683</v>
      </c>
      <c r="AD292" s="0" t="n">
        <v>819.732906999998</v>
      </c>
      <c r="AF292" s="0" t="n">
        <v>-42531.08758605</v>
      </c>
      <c r="AG292" s="0" t="n">
        <v>0</v>
      </c>
      <c r="AH292" s="0" t="n">
        <v>174720.254683</v>
      </c>
      <c r="AI292" s="0" t="n">
        <v>730592.712528</v>
      </c>
      <c r="AJ292" s="0" t="n">
        <v>730592.712528</v>
      </c>
      <c r="AK292" s="0" t="n">
        <v>0</v>
      </c>
      <c r="AL292" s="0" t="n">
        <v>819.732906999998</v>
      </c>
      <c r="AM292" s="0" t="s">
        <v>461</v>
      </c>
      <c r="AN292" s="0" t="s">
        <v>469</v>
      </c>
      <c r="AO292" s="0" t="n">
        <v>9</v>
      </c>
      <c r="AP292" s="0" t="n">
        <v>9</v>
      </c>
    </row>
    <row r="293" customFormat="false" ht="12.75" hidden="false" customHeight="false" outlineLevel="0" collapsed="false">
      <c r="A293" s="0" t="n">
        <v>1509</v>
      </c>
      <c r="B293" s="0" t="n">
        <v>559</v>
      </c>
      <c r="C293" s="0" t="s">
        <v>2</v>
      </c>
      <c r="D293" s="0" t="s">
        <v>157</v>
      </c>
      <c r="E293" s="0" t="s">
        <v>309</v>
      </c>
      <c r="F293" s="0" t="s">
        <v>116</v>
      </c>
      <c r="G293" s="0" t="s">
        <v>112</v>
      </c>
      <c r="H293" s="0" t="s">
        <v>97</v>
      </c>
      <c r="I293" s="0" t="s">
        <v>156</v>
      </c>
      <c r="J293" s="0" t="s">
        <v>158</v>
      </c>
      <c r="K293" s="0" t="n">
        <v>36896</v>
      </c>
      <c r="L293" s="0" t="n">
        <v>38722</v>
      </c>
      <c r="M293" s="0" t="s">
        <v>155</v>
      </c>
      <c r="N293" s="0" t="n">
        <v>10000000</v>
      </c>
      <c r="O293" s="0" t="n">
        <v>-4049.061322</v>
      </c>
      <c r="P293" s="0" t="n">
        <v>0.45</v>
      </c>
      <c r="Q293" s="0" t="n">
        <v>53.646205</v>
      </c>
      <c r="R293" s="0" t="n">
        <v>53.662956</v>
      </c>
      <c r="S293" s="0" t="n">
        <v>0.0167509999999993</v>
      </c>
      <c r="T293" s="0" t="n">
        <v>-67.8258262048191</v>
      </c>
      <c r="U293" s="0" t="n">
        <v>222.695282</v>
      </c>
      <c r="V293" s="0" t="n">
        <v>0</v>
      </c>
      <c r="W293" s="0" t="n">
        <v>154.869455795181</v>
      </c>
      <c r="X293" s="0" t="n">
        <v>-25199.93991</v>
      </c>
      <c r="Y293" s="0" t="n">
        <v>-25160.292874</v>
      </c>
      <c r="Z293" s="0" t="n">
        <v>39.6470360000021</v>
      </c>
      <c r="AA293" s="0" t="n">
        <v>-115.222419795179</v>
      </c>
      <c r="AB293" s="0" t="n">
        <v>-25199.93991</v>
      </c>
      <c r="AC293" s="0" t="n">
        <v>-25160.292874</v>
      </c>
      <c r="AD293" s="0" t="n">
        <v>39.6470360000021</v>
      </c>
      <c r="AF293" s="0" t="n">
        <v>-29307.105848636</v>
      </c>
      <c r="AG293" s="0" t="n">
        <v>0</v>
      </c>
      <c r="AH293" s="0" t="n">
        <v>-25160.292874</v>
      </c>
      <c r="AI293" s="0" t="n">
        <v>-799.111151999998</v>
      </c>
      <c r="AJ293" s="0" t="n">
        <v>-799.111151999998</v>
      </c>
      <c r="AK293" s="0" t="n">
        <v>0</v>
      </c>
      <c r="AL293" s="0" t="n">
        <v>39.6470360000021</v>
      </c>
      <c r="AM293" s="0" t="s">
        <v>461</v>
      </c>
      <c r="AN293" s="0" t="n">
        <v>8</v>
      </c>
      <c r="AO293" s="0" t="s">
        <v>469</v>
      </c>
      <c r="AP293" s="0" t="n">
        <v>8</v>
      </c>
    </row>
    <row r="294" customFormat="false" ht="12.75" hidden="false" customHeight="false" outlineLevel="0" collapsed="false">
      <c r="A294" s="0" t="n">
        <v>1510</v>
      </c>
      <c r="B294" s="0" t="n">
        <v>560</v>
      </c>
      <c r="C294" s="0" t="s">
        <v>2</v>
      </c>
      <c r="D294" s="0" t="s">
        <v>157</v>
      </c>
      <c r="E294" s="0" t="s">
        <v>310</v>
      </c>
      <c r="F294" s="0" t="s">
        <v>150</v>
      </c>
      <c r="G294" s="0" t="s">
        <v>191</v>
      </c>
      <c r="H294" s="0" t="s">
        <v>168</v>
      </c>
      <c r="I294" s="0" t="s">
        <v>156</v>
      </c>
      <c r="J294" s="0" t="s">
        <v>158</v>
      </c>
      <c r="K294" s="0" t="n">
        <v>36896</v>
      </c>
      <c r="L294" s="0" t="n">
        <v>38722</v>
      </c>
      <c r="M294" s="0" t="s">
        <v>155</v>
      </c>
      <c r="N294" s="0" t="n">
        <v>10000000</v>
      </c>
      <c r="O294" s="0" t="n">
        <v>-4119.743901</v>
      </c>
      <c r="P294" s="0" t="n">
        <v>1.55</v>
      </c>
      <c r="Q294" s="0" t="n">
        <v>167.006819</v>
      </c>
      <c r="R294" s="0" t="n">
        <v>167.025641</v>
      </c>
      <c r="S294" s="0" t="n">
        <v>0.0188220000000001</v>
      </c>
      <c r="T294" s="0" t="n">
        <v>-77.5418197046225</v>
      </c>
      <c r="U294" s="0" t="n">
        <v>541.222425</v>
      </c>
      <c r="V294" s="0" t="n">
        <v>0</v>
      </c>
      <c r="W294" s="0" t="n">
        <v>463.680605295378</v>
      </c>
      <c r="X294" s="0" t="n">
        <v>-11139.591798</v>
      </c>
      <c r="Y294" s="0" t="n">
        <v>-10806.505736</v>
      </c>
      <c r="Z294" s="0" t="n">
        <v>333.086062</v>
      </c>
      <c r="AA294" s="0" t="n">
        <v>-130.594543295377</v>
      </c>
      <c r="AB294" s="0" t="n">
        <v>-11139.591798</v>
      </c>
      <c r="AC294" s="0" t="n">
        <v>-10806.505736</v>
      </c>
      <c r="AD294" s="0" t="n">
        <v>333.086062</v>
      </c>
      <c r="AF294" s="0" t="n">
        <v>-51505.038250302</v>
      </c>
      <c r="AG294" s="0" t="n">
        <v>0</v>
      </c>
      <c r="AH294" s="0" t="n">
        <v>-10806.505736</v>
      </c>
      <c r="AI294" s="0" t="n">
        <v>80317.822623</v>
      </c>
      <c r="AJ294" s="0" t="n">
        <v>80317.822623</v>
      </c>
      <c r="AK294" s="0" t="n">
        <v>0</v>
      </c>
      <c r="AL294" s="0" t="n">
        <v>333.086062</v>
      </c>
      <c r="AM294" s="0" t="s">
        <v>461</v>
      </c>
      <c r="AN294" s="0" t="s">
        <v>469</v>
      </c>
      <c r="AO294" s="0" t="n">
        <v>10</v>
      </c>
      <c r="AP294" s="0" t="n">
        <v>10</v>
      </c>
    </row>
    <row r="295" customFormat="false" ht="12.75" hidden="false" customHeight="false" outlineLevel="0" collapsed="false">
      <c r="A295" s="0" t="n">
        <v>1511</v>
      </c>
      <c r="B295" s="0" t="n">
        <v>561</v>
      </c>
      <c r="C295" s="0" t="s">
        <v>2</v>
      </c>
      <c r="D295" s="0" t="s">
        <v>157</v>
      </c>
      <c r="E295" s="0" t="s">
        <v>311</v>
      </c>
      <c r="F295" s="0" t="s">
        <v>150</v>
      </c>
      <c r="G295" s="0" t="s">
        <v>167</v>
      </c>
      <c r="H295" s="0" t="s">
        <v>110</v>
      </c>
      <c r="I295" s="0" t="s">
        <v>156</v>
      </c>
      <c r="J295" s="0" t="s">
        <v>158</v>
      </c>
      <c r="K295" s="0" t="n">
        <v>36896</v>
      </c>
      <c r="L295" s="0" t="n">
        <v>38722</v>
      </c>
      <c r="M295" s="0" t="s">
        <v>155</v>
      </c>
      <c r="N295" s="0" t="n">
        <v>10000000</v>
      </c>
      <c r="O295" s="0" t="n">
        <v>-4168.137946</v>
      </c>
      <c r="P295" s="0" t="n">
        <v>1.45</v>
      </c>
      <c r="Q295" s="0" t="n">
        <v>125.051238</v>
      </c>
      <c r="R295" s="0" t="n">
        <v>125.073835</v>
      </c>
      <c r="S295" s="0" t="n">
        <v>0.0225970000000046</v>
      </c>
      <c r="T295" s="0" t="n">
        <v>-94.1874131657813</v>
      </c>
      <c r="U295" s="0" t="n">
        <v>564.956678</v>
      </c>
      <c r="V295" s="0" t="n">
        <v>0</v>
      </c>
      <c r="W295" s="0" t="n">
        <v>470.769264834219</v>
      </c>
      <c r="X295" s="0" t="n">
        <v>116407.179858</v>
      </c>
      <c r="Y295" s="0" t="n">
        <v>116752.671212</v>
      </c>
      <c r="Z295" s="0" t="n">
        <v>345.491353999998</v>
      </c>
      <c r="AA295" s="0" t="n">
        <v>-125.277910834221</v>
      </c>
      <c r="AB295" s="0" t="n">
        <v>116407.179858</v>
      </c>
      <c r="AC295" s="0" t="n">
        <v>116752.671212</v>
      </c>
      <c r="AD295" s="0" t="n">
        <v>345.491353999998</v>
      </c>
      <c r="AF295" s="0" t="n">
        <v>-52110.060600892</v>
      </c>
      <c r="AG295" s="0" t="n">
        <v>0</v>
      </c>
      <c r="AH295" s="0" t="n">
        <v>116752.671212</v>
      </c>
      <c r="AI295" s="0" t="n">
        <v>138775.310045</v>
      </c>
      <c r="AJ295" s="0" t="n">
        <v>138775.310045</v>
      </c>
      <c r="AK295" s="0" t="n">
        <v>0</v>
      </c>
      <c r="AL295" s="0" t="n">
        <v>345.491353999998</v>
      </c>
      <c r="AM295" s="0" t="s">
        <v>461</v>
      </c>
      <c r="AN295" s="0" t="s">
        <v>469</v>
      </c>
      <c r="AO295" s="0" t="n">
        <v>10</v>
      </c>
      <c r="AP295" s="0" t="n">
        <v>10</v>
      </c>
    </row>
    <row r="296" customFormat="false" ht="12.75" hidden="false" customHeight="false" outlineLevel="0" collapsed="false">
      <c r="A296" s="0" t="n">
        <v>1512</v>
      </c>
      <c r="B296" s="0" t="n">
        <v>562</v>
      </c>
      <c r="C296" s="0" t="s">
        <v>2</v>
      </c>
      <c r="D296" s="0" t="s">
        <v>157</v>
      </c>
      <c r="E296" s="0" t="s">
        <v>314</v>
      </c>
      <c r="F296" s="0" t="s">
        <v>116</v>
      </c>
      <c r="G296" s="0" t="s">
        <v>151</v>
      </c>
      <c r="H296" s="0" t="s">
        <v>110</v>
      </c>
      <c r="I296" s="0" t="s">
        <v>156</v>
      </c>
      <c r="J296" s="0" t="s">
        <v>158</v>
      </c>
      <c r="K296" s="0" t="n">
        <v>36896</v>
      </c>
      <c r="L296" s="0" t="n">
        <v>38722</v>
      </c>
      <c r="M296" s="0" t="s">
        <v>155</v>
      </c>
      <c r="N296" s="0" t="n">
        <v>10000000</v>
      </c>
      <c r="O296" s="0" t="n">
        <v>-4077.472411</v>
      </c>
      <c r="P296" s="0" t="n">
        <v>0.7</v>
      </c>
      <c r="Q296" s="0" t="n">
        <v>89.228033</v>
      </c>
      <c r="R296" s="0" t="n">
        <v>89.249967</v>
      </c>
      <c r="S296" s="0" t="n">
        <v>0.0219340000000017</v>
      </c>
      <c r="T296" s="0" t="n">
        <v>-89.4352798628808</v>
      </c>
      <c r="U296" s="0" t="n">
        <v>364.351828</v>
      </c>
      <c r="V296" s="0" t="n">
        <v>0</v>
      </c>
      <c r="W296" s="0" t="n">
        <v>274.916548137119</v>
      </c>
      <c r="X296" s="0" t="n">
        <v>-62227.888956</v>
      </c>
      <c r="Y296" s="0" t="n">
        <v>-62157.604038</v>
      </c>
      <c r="Z296" s="0" t="n">
        <v>70.2849180000048</v>
      </c>
      <c r="AA296" s="0" t="n">
        <v>-204.631630137114</v>
      </c>
      <c r="AB296" s="0" t="n">
        <v>-62227.888956</v>
      </c>
      <c r="AC296" s="0" t="n">
        <v>-62157.604038</v>
      </c>
      <c r="AD296" s="0" t="n">
        <v>70.2849180000048</v>
      </c>
      <c r="AF296" s="0" t="n">
        <v>-29512.745310818</v>
      </c>
      <c r="AG296" s="0" t="n">
        <v>0</v>
      </c>
      <c r="AH296" s="0" t="n">
        <v>-62157.604038</v>
      </c>
      <c r="AI296" s="0" t="n">
        <v>-31250.024675</v>
      </c>
      <c r="AJ296" s="0" t="n">
        <v>-31250.024675</v>
      </c>
      <c r="AK296" s="0" t="n">
        <v>0</v>
      </c>
      <c r="AL296" s="0" t="n">
        <v>70.2849180000048</v>
      </c>
      <c r="AM296" s="0" t="s">
        <v>461</v>
      </c>
      <c r="AN296" s="0" t="n">
        <v>8</v>
      </c>
      <c r="AO296" s="0" t="s">
        <v>469</v>
      </c>
      <c r="AP296" s="0" t="n">
        <v>8</v>
      </c>
    </row>
    <row r="297" customFormat="false" ht="12.75" hidden="false" customHeight="false" outlineLevel="0" collapsed="false">
      <c r="A297" s="0" t="n">
        <v>1513</v>
      </c>
      <c r="B297" s="0" t="n">
        <v>563</v>
      </c>
      <c r="C297" s="0" t="s">
        <v>2</v>
      </c>
      <c r="D297" s="0" t="s">
        <v>157</v>
      </c>
      <c r="E297" s="0" t="s">
        <v>315</v>
      </c>
      <c r="F297" s="0" t="s">
        <v>116</v>
      </c>
      <c r="G297" s="0" t="s">
        <v>151</v>
      </c>
      <c r="H297" s="0" t="s">
        <v>168</v>
      </c>
      <c r="I297" s="0" t="s">
        <v>156</v>
      </c>
      <c r="J297" s="0" t="s">
        <v>158</v>
      </c>
      <c r="K297" s="0" t="n">
        <v>36896</v>
      </c>
      <c r="L297" s="0" t="n">
        <v>38722</v>
      </c>
      <c r="M297" s="0" t="s">
        <v>155</v>
      </c>
      <c r="N297" s="0" t="n">
        <v>10000000</v>
      </c>
      <c r="O297" s="0" t="n">
        <v>-4072.103018</v>
      </c>
      <c r="P297" s="0" t="n">
        <v>0.72</v>
      </c>
      <c r="Q297" s="0" t="n">
        <v>85.324933</v>
      </c>
      <c r="R297" s="0" t="n">
        <v>85.33577</v>
      </c>
      <c r="S297" s="0" t="n">
        <v>0.0108369999999951</v>
      </c>
      <c r="T297" s="0" t="n">
        <v>-44.129380406046</v>
      </c>
      <c r="U297" s="0" t="n">
        <v>285.161944</v>
      </c>
      <c r="V297" s="0" t="n">
        <v>0</v>
      </c>
      <c r="W297" s="0" t="n">
        <v>241.032563593954</v>
      </c>
      <c r="X297" s="0" t="n">
        <v>-37516.756137</v>
      </c>
      <c r="Y297" s="0" t="n">
        <v>-37385.338696</v>
      </c>
      <c r="Z297" s="0" t="n">
        <v>131.417440999998</v>
      </c>
      <c r="AA297" s="0" t="n">
        <v>-109.615122593956</v>
      </c>
      <c r="AB297" s="0" t="n">
        <v>-37516.756137</v>
      </c>
      <c r="AC297" s="0" t="n">
        <v>-37385.338696</v>
      </c>
      <c r="AD297" s="0" t="n">
        <v>131.417440999998</v>
      </c>
      <c r="AF297" s="0" t="n">
        <v>-29473.881644284</v>
      </c>
      <c r="AG297" s="0" t="n">
        <v>0</v>
      </c>
      <c r="AH297" s="0" t="n">
        <v>-37385.338696</v>
      </c>
      <c r="AI297" s="0" t="n">
        <v>147602.634641</v>
      </c>
      <c r="AJ297" s="0" t="n">
        <v>147602.634641</v>
      </c>
      <c r="AK297" s="0" t="n">
        <v>0</v>
      </c>
      <c r="AL297" s="0" t="n">
        <v>131.417440999998</v>
      </c>
      <c r="AM297" s="0" t="s">
        <v>461</v>
      </c>
      <c r="AN297" s="0" t="n">
        <v>8</v>
      </c>
      <c r="AO297" s="0" t="s">
        <v>469</v>
      </c>
      <c r="AP297" s="0" t="n">
        <v>8</v>
      </c>
    </row>
    <row r="298" customFormat="false" ht="12.75" hidden="false" customHeight="false" outlineLevel="0" collapsed="false">
      <c r="A298" s="0" t="n">
        <v>1514</v>
      </c>
      <c r="B298" s="0" t="n">
        <v>564</v>
      </c>
      <c r="C298" s="0" t="s">
        <v>2</v>
      </c>
      <c r="D298" s="0" t="s">
        <v>157</v>
      </c>
      <c r="E298" s="0" t="s">
        <v>319</v>
      </c>
      <c r="F298" s="0" t="s">
        <v>116</v>
      </c>
      <c r="G298" s="0" t="s">
        <v>160</v>
      </c>
      <c r="H298" s="0" t="s">
        <v>117</v>
      </c>
      <c r="I298" s="0" t="s">
        <v>156</v>
      </c>
      <c r="J298" s="0" t="s">
        <v>158</v>
      </c>
      <c r="K298" s="0" t="n">
        <v>36896</v>
      </c>
      <c r="L298" s="0" t="n">
        <v>38722</v>
      </c>
      <c r="M298" s="0" t="s">
        <v>155</v>
      </c>
      <c r="N298" s="0" t="n">
        <v>10000000</v>
      </c>
      <c r="O298" s="0" t="n">
        <v>-4072.785172</v>
      </c>
      <c r="P298" s="0" t="n">
        <v>0.56</v>
      </c>
      <c r="Q298" s="0" t="n">
        <v>46.851144</v>
      </c>
      <c r="R298" s="0" t="n">
        <v>46.858555</v>
      </c>
      <c r="S298" s="0" t="n">
        <v>0.00741100000000472</v>
      </c>
      <c r="T298" s="0" t="n">
        <v>-30.1834109097112</v>
      </c>
      <c r="U298" s="0" t="n">
        <v>162.879848</v>
      </c>
      <c r="V298" s="0" t="n">
        <v>0</v>
      </c>
      <c r="W298" s="0" t="n">
        <v>132.696437090289</v>
      </c>
      <c r="X298" s="0" t="n">
        <v>51680.182655</v>
      </c>
      <c r="Y298" s="0" t="n">
        <v>51821.317646</v>
      </c>
      <c r="Z298" s="0" t="n">
        <v>141.134991000006</v>
      </c>
      <c r="AA298" s="0" t="n">
        <v>8.43855390971748</v>
      </c>
      <c r="AB298" s="0" t="n">
        <v>51680.182655</v>
      </c>
      <c r="AC298" s="0" t="n">
        <v>51821.317646</v>
      </c>
      <c r="AD298" s="0" t="n">
        <v>141.134991000006</v>
      </c>
      <c r="AF298" s="0" t="n">
        <v>-29478.819074936</v>
      </c>
      <c r="AG298" s="0" t="n">
        <v>0</v>
      </c>
      <c r="AH298" s="0" t="n">
        <v>51821.317646</v>
      </c>
      <c r="AI298" s="0" t="n">
        <v>58282.626379</v>
      </c>
      <c r="AJ298" s="0" t="n">
        <v>58282.626379</v>
      </c>
      <c r="AK298" s="0" t="n">
        <v>0</v>
      </c>
      <c r="AL298" s="0" t="n">
        <v>141.134991000006</v>
      </c>
      <c r="AM298" s="0" t="s">
        <v>461</v>
      </c>
      <c r="AN298" s="0" t="n">
        <v>8</v>
      </c>
      <c r="AO298" s="0" t="s">
        <v>469</v>
      </c>
      <c r="AP298" s="0" t="n">
        <v>8</v>
      </c>
    </row>
    <row r="299" customFormat="false" ht="12.75" hidden="false" customHeight="false" outlineLevel="0" collapsed="false">
      <c r="A299" s="0" t="n">
        <v>1515</v>
      </c>
      <c r="B299" s="0" t="n">
        <v>565</v>
      </c>
      <c r="C299" s="0" t="s">
        <v>2</v>
      </c>
      <c r="D299" s="0" t="s">
        <v>157</v>
      </c>
      <c r="E299" s="0" t="s">
        <v>320</v>
      </c>
      <c r="F299" s="0" t="s">
        <v>150</v>
      </c>
      <c r="G299" s="0" t="s">
        <v>160</v>
      </c>
      <c r="H299" s="0" t="s">
        <v>168</v>
      </c>
      <c r="I299" s="0" t="s">
        <v>156</v>
      </c>
      <c r="J299" s="0" t="s">
        <v>158</v>
      </c>
      <c r="K299" s="0" t="n">
        <v>36896</v>
      </c>
      <c r="L299" s="0" t="n">
        <v>38722</v>
      </c>
      <c r="M299" s="0" t="s">
        <v>155</v>
      </c>
      <c r="N299" s="0" t="n">
        <v>10000000</v>
      </c>
      <c r="O299" s="0" t="n">
        <v>-4174.094014</v>
      </c>
      <c r="P299" s="0" t="n">
        <v>1.2</v>
      </c>
      <c r="Q299" s="0" t="n">
        <v>68.404811</v>
      </c>
      <c r="R299" s="0" t="n">
        <v>68.411254</v>
      </c>
      <c r="S299" s="0" t="n">
        <v>0.00644300000000442</v>
      </c>
      <c r="T299" s="0" t="n">
        <v>-26.8936877322204</v>
      </c>
      <c r="U299" s="0" t="n">
        <v>290.29654</v>
      </c>
      <c r="V299" s="0" t="n">
        <v>0</v>
      </c>
      <c r="W299" s="0" t="n">
        <v>263.40285226778</v>
      </c>
      <c r="X299" s="0" t="n">
        <v>242374.171155</v>
      </c>
      <c r="Y299" s="0" t="n">
        <v>242773.849885</v>
      </c>
      <c r="Z299" s="0" t="n">
        <v>399.678730000014</v>
      </c>
      <c r="AA299" s="0" t="n">
        <v>136.275877732235</v>
      </c>
      <c r="AB299" s="0" t="n">
        <v>242374.171155</v>
      </c>
      <c r="AC299" s="0" t="n">
        <v>242773.849885</v>
      </c>
      <c r="AD299" s="0" t="n">
        <v>399.678730000014</v>
      </c>
      <c r="AF299" s="0" t="n">
        <v>-52184.523363028</v>
      </c>
      <c r="AG299" s="0" t="n">
        <v>0</v>
      </c>
      <c r="AH299" s="0" t="n">
        <v>242773.849885</v>
      </c>
      <c r="AI299" s="0" t="n">
        <v>123464.555682</v>
      </c>
      <c r="AJ299" s="0" t="n">
        <v>123464.555682</v>
      </c>
      <c r="AK299" s="0" t="n">
        <v>0</v>
      </c>
      <c r="AL299" s="0" t="n">
        <v>399.678730000014</v>
      </c>
      <c r="AM299" s="0" t="s">
        <v>461</v>
      </c>
      <c r="AN299" s="0" t="s">
        <v>469</v>
      </c>
      <c r="AO299" s="0" t="n">
        <v>10</v>
      </c>
      <c r="AP299" s="0" t="n">
        <v>10</v>
      </c>
    </row>
    <row r="300" customFormat="false" ht="12.75" hidden="false" customHeight="false" outlineLevel="0" collapsed="false">
      <c r="A300" s="0" t="n">
        <v>1516</v>
      </c>
      <c r="B300" s="0" t="n">
        <v>566</v>
      </c>
      <c r="C300" s="0" t="s">
        <v>2</v>
      </c>
      <c r="D300" s="0" t="s">
        <v>157</v>
      </c>
      <c r="E300" s="0" t="s">
        <v>323</v>
      </c>
      <c r="F300" s="0" t="s">
        <v>95</v>
      </c>
      <c r="G300" s="0" t="s">
        <v>112</v>
      </c>
      <c r="H300" s="0" t="s">
        <v>107</v>
      </c>
      <c r="I300" s="0" t="s">
        <v>156</v>
      </c>
      <c r="J300" s="0" t="s">
        <v>158</v>
      </c>
      <c r="K300" s="0" t="n">
        <v>36896</v>
      </c>
      <c r="L300" s="0" t="n">
        <v>38722</v>
      </c>
      <c r="M300" s="0" t="s">
        <v>155</v>
      </c>
      <c r="N300" s="0" t="n">
        <v>10000000</v>
      </c>
      <c r="O300" s="0" t="n">
        <v>-4081.58908</v>
      </c>
      <c r="P300" s="0" t="n">
        <v>0.65</v>
      </c>
      <c r="Q300" s="0" t="n">
        <v>57.432243</v>
      </c>
      <c r="R300" s="0" t="n">
        <v>57.444164</v>
      </c>
      <c r="S300" s="0" t="n">
        <v>0.011921000000001</v>
      </c>
      <c r="T300" s="0" t="n">
        <v>-48.6566234226839</v>
      </c>
      <c r="U300" s="0" t="n">
        <v>265.14115</v>
      </c>
      <c r="V300" s="0" t="n">
        <v>0</v>
      </c>
      <c r="W300" s="0" t="n">
        <v>216.484526577316</v>
      </c>
      <c r="X300" s="0" t="n">
        <v>47222.110604</v>
      </c>
      <c r="Y300" s="0" t="n">
        <v>47366.539978</v>
      </c>
      <c r="Z300" s="0" t="n">
        <v>144.429373999999</v>
      </c>
      <c r="AA300" s="0" t="n">
        <v>-72.0551525773167</v>
      </c>
      <c r="AB300" s="0" t="n">
        <v>47222.110604</v>
      </c>
      <c r="AC300" s="0" t="n">
        <v>47366.539978</v>
      </c>
      <c r="AD300" s="0" t="n">
        <v>144.429373999999</v>
      </c>
      <c r="AF300" s="0" t="n">
        <v>-30213.9631647</v>
      </c>
      <c r="AG300" s="0" t="n">
        <v>0</v>
      </c>
      <c r="AH300" s="0" t="n">
        <v>47366.539978</v>
      </c>
      <c r="AI300" s="0" t="n">
        <v>57861.133301</v>
      </c>
      <c r="AJ300" s="0" t="n">
        <v>57861.133301</v>
      </c>
      <c r="AK300" s="0" t="n">
        <v>0</v>
      </c>
      <c r="AL300" s="0" t="n">
        <v>144.429373999999</v>
      </c>
      <c r="AM300" s="0" t="s">
        <v>461</v>
      </c>
      <c r="AN300" s="0" t="n">
        <v>7</v>
      </c>
      <c r="AO300" s="0" t="s">
        <v>469</v>
      </c>
      <c r="AP300" s="0" t="n">
        <v>7</v>
      </c>
    </row>
    <row r="301" customFormat="false" ht="12.75" hidden="false" customHeight="false" outlineLevel="0" collapsed="false">
      <c r="A301" s="0" t="n">
        <v>1517</v>
      </c>
      <c r="B301" s="0" t="n">
        <v>567</v>
      </c>
      <c r="C301" s="0" t="s">
        <v>2</v>
      </c>
      <c r="D301" s="0" t="s">
        <v>157</v>
      </c>
      <c r="E301" s="0" t="s">
        <v>324</v>
      </c>
      <c r="F301" s="0" t="s">
        <v>95</v>
      </c>
      <c r="G301" s="0" t="s">
        <v>112</v>
      </c>
      <c r="H301" s="0" t="s">
        <v>107</v>
      </c>
      <c r="I301" s="0" t="s">
        <v>156</v>
      </c>
      <c r="J301" s="0" t="s">
        <v>158</v>
      </c>
      <c r="K301" s="0" t="n">
        <v>36896</v>
      </c>
      <c r="L301" s="0" t="n">
        <v>38722</v>
      </c>
      <c r="M301" s="0" t="s">
        <v>155</v>
      </c>
      <c r="N301" s="0" t="n">
        <v>10000000</v>
      </c>
      <c r="O301" s="0" t="n">
        <v>-4078.446284</v>
      </c>
      <c r="P301" s="0" t="n">
        <v>0.65</v>
      </c>
      <c r="Q301" s="0" t="n">
        <v>54.874527</v>
      </c>
      <c r="R301" s="0" t="n">
        <v>54.892052</v>
      </c>
      <c r="S301" s="0" t="n">
        <v>0.0175249999999991</v>
      </c>
      <c r="T301" s="0" t="n">
        <v>-71.4747711270964</v>
      </c>
      <c r="U301" s="0" t="n">
        <v>226.417231</v>
      </c>
      <c r="V301" s="0" t="n">
        <v>0</v>
      </c>
      <c r="W301" s="0" t="n">
        <v>154.942459872904</v>
      </c>
      <c r="X301" s="0" t="n">
        <v>57911.528372</v>
      </c>
      <c r="Y301" s="0" t="n">
        <v>58036.982818</v>
      </c>
      <c r="Z301" s="0" t="n">
        <v>125.454445999996</v>
      </c>
      <c r="AA301" s="0" t="n">
        <v>-29.4880138729075</v>
      </c>
      <c r="AB301" s="0" t="n">
        <v>57911.528372</v>
      </c>
      <c r="AC301" s="0" t="n">
        <v>58036.982818</v>
      </c>
      <c r="AD301" s="0" t="n">
        <v>125.454445999996</v>
      </c>
      <c r="AF301" s="0" t="n">
        <v>-30190.69861731</v>
      </c>
      <c r="AG301" s="0" t="n">
        <v>0</v>
      </c>
      <c r="AH301" s="0" t="n">
        <v>58036.982818</v>
      </c>
      <c r="AI301" s="0" t="n">
        <v>55879.052236</v>
      </c>
      <c r="AJ301" s="0" t="n">
        <v>55879.052236</v>
      </c>
      <c r="AK301" s="0" t="n">
        <v>0</v>
      </c>
      <c r="AL301" s="0" t="n">
        <v>125.454445999996</v>
      </c>
      <c r="AM301" s="0" t="s">
        <v>461</v>
      </c>
      <c r="AN301" s="0" t="n">
        <v>7</v>
      </c>
      <c r="AO301" s="0" t="s">
        <v>469</v>
      </c>
      <c r="AP301" s="0" t="n">
        <v>7</v>
      </c>
    </row>
    <row r="302" customFormat="false" ht="12.75" hidden="false" customHeight="false" outlineLevel="0" collapsed="false">
      <c r="A302" s="0" t="n">
        <v>1518</v>
      </c>
      <c r="B302" s="0" t="n">
        <v>568</v>
      </c>
      <c r="C302" s="0" t="s">
        <v>2</v>
      </c>
      <c r="D302" s="0" t="s">
        <v>157</v>
      </c>
      <c r="E302" s="0" t="s">
        <v>326</v>
      </c>
      <c r="F302" s="0" t="s">
        <v>150</v>
      </c>
      <c r="G302" s="0" t="s">
        <v>112</v>
      </c>
      <c r="H302" s="0" t="s">
        <v>168</v>
      </c>
      <c r="I302" s="0" t="s">
        <v>156</v>
      </c>
      <c r="J302" s="0" t="s">
        <v>158</v>
      </c>
      <c r="K302" s="0" t="n">
        <v>36896</v>
      </c>
      <c r="L302" s="0" t="n">
        <v>38722</v>
      </c>
      <c r="M302" s="0" t="s">
        <v>155</v>
      </c>
      <c r="N302" s="0" t="n">
        <v>10000000</v>
      </c>
      <c r="O302" s="0" t="n">
        <v>-4035.601921</v>
      </c>
      <c r="P302" s="0" t="n">
        <v>0.52</v>
      </c>
      <c r="Q302" s="0" t="n">
        <v>71.90316</v>
      </c>
      <c r="R302" s="0" t="n">
        <v>71.919986</v>
      </c>
      <c r="S302" s="0" t="n">
        <v>0.0168259999999947</v>
      </c>
      <c r="T302" s="0" t="n">
        <v>-67.9030379227245</v>
      </c>
      <c r="U302" s="0" t="n">
        <v>266.814205</v>
      </c>
      <c r="V302" s="0" t="n">
        <v>0</v>
      </c>
      <c r="W302" s="0" t="n">
        <v>198.911167077275</v>
      </c>
      <c r="X302" s="0" t="n">
        <v>-70249.335432</v>
      </c>
      <c r="Y302" s="0" t="n">
        <v>-70210.573753</v>
      </c>
      <c r="Z302" s="0" t="n">
        <v>38.7616790000029</v>
      </c>
      <c r="AA302" s="0" t="n">
        <v>-160.149488077273</v>
      </c>
      <c r="AB302" s="0" t="n">
        <v>-70249.335432</v>
      </c>
      <c r="AC302" s="0" t="n">
        <v>-70210.573753</v>
      </c>
      <c r="AD302" s="0" t="n">
        <v>38.7616790000029</v>
      </c>
      <c r="AF302" s="0" t="n">
        <v>-50453.095216342</v>
      </c>
      <c r="AG302" s="0" t="n">
        <v>0</v>
      </c>
      <c r="AH302" s="0" t="n">
        <v>-70210.573753</v>
      </c>
      <c r="AI302" s="0" t="n">
        <v>25046.562057</v>
      </c>
      <c r="AJ302" s="0" t="n">
        <v>25046.562057</v>
      </c>
      <c r="AK302" s="0" t="n">
        <v>0</v>
      </c>
      <c r="AL302" s="0" t="n">
        <v>38.7616790000029</v>
      </c>
      <c r="AM302" s="0" t="s">
        <v>461</v>
      </c>
      <c r="AN302" s="0" t="s">
        <v>469</v>
      </c>
      <c r="AO302" s="0" t="n">
        <v>10</v>
      </c>
      <c r="AP302" s="0" t="n">
        <v>10</v>
      </c>
    </row>
    <row r="303" customFormat="false" ht="12.75" hidden="false" customHeight="false" outlineLevel="0" collapsed="false">
      <c r="A303" s="0" t="n">
        <v>1519</v>
      </c>
      <c r="B303" s="0" t="n">
        <v>569</v>
      </c>
      <c r="C303" s="0" t="s">
        <v>2</v>
      </c>
      <c r="D303" s="0" t="s">
        <v>157</v>
      </c>
      <c r="E303" s="0" t="s">
        <v>331</v>
      </c>
      <c r="F303" s="0" t="s">
        <v>102</v>
      </c>
      <c r="G303" s="0" t="s">
        <v>112</v>
      </c>
      <c r="H303" s="0" t="s">
        <v>97</v>
      </c>
      <c r="I303" s="0" t="s">
        <v>156</v>
      </c>
      <c r="J303" s="0" t="s">
        <v>158</v>
      </c>
      <c r="K303" s="0" t="n">
        <v>36896</v>
      </c>
      <c r="L303" s="0" t="n">
        <v>38722</v>
      </c>
      <c r="M303" s="0" t="s">
        <v>155</v>
      </c>
      <c r="N303" s="0" t="n">
        <v>10000000</v>
      </c>
      <c r="O303" s="0" t="n">
        <v>-4065.909281</v>
      </c>
      <c r="P303" s="0" t="n">
        <v>0.52</v>
      </c>
      <c r="Q303" s="0" t="n">
        <v>55.758727</v>
      </c>
      <c r="R303" s="0" t="n">
        <v>55.773123</v>
      </c>
      <c r="S303" s="0" t="n">
        <v>0.0143959999999979</v>
      </c>
      <c r="T303" s="0" t="n">
        <v>-58.5328300092673</v>
      </c>
      <c r="U303" s="0" t="n">
        <v>245.669849</v>
      </c>
      <c r="V303" s="0" t="n">
        <v>0</v>
      </c>
      <c r="W303" s="0" t="n">
        <v>187.137018990733</v>
      </c>
      <c r="X303" s="0" t="n">
        <v>-3087.777074</v>
      </c>
      <c r="Y303" s="0" t="n">
        <v>-3010.031966</v>
      </c>
      <c r="Z303" s="0" t="n">
        <v>77.7451080000001</v>
      </c>
      <c r="AA303" s="0" t="n">
        <v>-109.391910990733</v>
      </c>
      <c r="AB303" s="0" t="n">
        <v>-3087.777074</v>
      </c>
      <c r="AC303" s="0" t="n">
        <v>-3010.031966</v>
      </c>
      <c r="AD303" s="0" t="n">
        <v>77.7451080000001</v>
      </c>
      <c r="AF303" s="0" t="n">
        <v>-23409.4726853575</v>
      </c>
      <c r="AG303" s="0" t="n">
        <v>0</v>
      </c>
      <c r="AH303" s="0" t="n">
        <v>-3010.031966</v>
      </c>
      <c r="AI303" s="0" t="n">
        <v>3161.85462</v>
      </c>
      <c r="AJ303" s="0" t="n">
        <v>3161.85462</v>
      </c>
      <c r="AK303" s="0" t="n">
        <v>0</v>
      </c>
      <c r="AL303" s="0" t="n">
        <v>77.7451080000001</v>
      </c>
      <c r="AM303" s="0" t="s">
        <v>461</v>
      </c>
      <c r="AN303" s="0" t="n">
        <v>6</v>
      </c>
      <c r="AO303" s="0" t="s">
        <v>469</v>
      </c>
      <c r="AP303" s="0" t="n">
        <v>6</v>
      </c>
    </row>
    <row r="304" customFormat="false" ht="12.75" hidden="false" customHeight="false" outlineLevel="0" collapsed="false">
      <c r="A304" s="0" t="n">
        <v>1520</v>
      </c>
      <c r="B304" s="0" t="n">
        <v>570</v>
      </c>
      <c r="C304" s="0" t="s">
        <v>2</v>
      </c>
      <c r="D304" s="0" t="s">
        <v>157</v>
      </c>
      <c r="E304" s="0" t="s">
        <v>338</v>
      </c>
      <c r="F304" s="0" t="s">
        <v>172</v>
      </c>
      <c r="G304" s="0" t="s">
        <v>160</v>
      </c>
      <c r="H304" s="0" t="s">
        <v>168</v>
      </c>
      <c r="I304" s="0" t="s">
        <v>156</v>
      </c>
      <c r="J304" s="0" t="s">
        <v>158</v>
      </c>
      <c r="K304" s="0" t="n">
        <v>36896</v>
      </c>
      <c r="L304" s="0" t="n">
        <v>38722</v>
      </c>
      <c r="M304" s="0" t="s">
        <v>155</v>
      </c>
      <c r="N304" s="0" t="n">
        <v>10000000</v>
      </c>
      <c r="O304" s="0" t="n">
        <v>-4164.32202</v>
      </c>
      <c r="P304" s="0" t="n">
        <v>1.85</v>
      </c>
      <c r="Q304" s="0" t="n">
        <v>189.37966</v>
      </c>
      <c r="R304" s="0" t="n">
        <v>189.386562</v>
      </c>
      <c r="S304" s="0" t="n">
        <v>0.00690199999999663</v>
      </c>
      <c r="T304" s="0" t="n">
        <v>-28.742150582026</v>
      </c>
      <c r="U304" s="0" t="n">
        <v>601.800315</v>
      </c>
      <c r="V304" s="0" t="n">
        <v>0</v>
      </c>
      <c r="W304" s="0" t="n">
        <v>573.058164417974</v>
      </c>
      <c r="X304" s="0" t="n">
        <v>27190.505401</v>
      </c>
      <c r="Y304" s="0" t="n">
        <v>27668.921027</v>
      </c>
      <c r="Z304" s="0" t="n">
        <v>478.415626000002</v>
      </c>
      <c r="AA304" s="0" t="n">
        <v>-94.6425384179722</v>
      </c>
      <c r="AB304" s="0" t="n">
        <v>27190.505401</v>
      </c>
      <c r="AC304" s="0" t="n">
        <v>27668.921027</v>
      </c>
      <c r="AD304" s="0" t="n">
        <v>478.415626000002</v>
      </c>
      <c r="AF304" s="0" t="n">
        <v>-41101.8583374</v>
      </c>
      <c r="AG304" s="0" t="n">
        <v>0</v>
      </c>
      <c r="AH304" s="0" t="n">
        <v>27668.921027</v>
      </c>
      <c r="AI304" s="0" t="n">
        <v>92838.682922</v>
      </c>
      <c r="AJ304" s="0" t="n">
        <v>92838.682922</v>
      </c>
      <c r="AK304" s="0" t="n">
        <v>0</v>
      </c>
      <c r="AL304" s="0" t="n">
        <v>478.415626000002</v>
      </c>
      <c r="AM304" s="0" t="s">
        <v>461</v>
      </c>
      <c r="AN304" s="0" t="s">
        <v>469</v>
      </c>
      <c r="AO304" s="0" t="n">
        <v>9</v>
      </c>
      <c r="AP304" s="0" t="n">
        <v>9</v>
      </c>
    </row>
    <row r="305" customFormat="false" ht="12.75" hidden="false" customHeight="false" outlineLevel="0" collapsed="false">
      <c r="A305" s="0" t="n">
        <v>1521</v>
      </c>
      <c r="B305" s="0" t="n">
        <v>571</v>
      </c>
      <c r="C305" s="0" t="s">
        <v>2</v>
      </c>
      <c r="D305" s="0" t="s">
        <v>157</v>
      </c>
      <c r="E305" s="0" t="s">
        <v>341</v>
      </c>
      <c r="F305" s="0" t="s">
        <v>102</v>
      </c>
      <c r="G305" s="0" t="s">
        <v>191</v>
      </c>
      <c r="H305" s="0" t="s">
        <v>168</v>
      </c>
      <c r="I305" s="0" t="s">
        <v>156</v>
      </c>
      <c r="J305" s="0" t="s">
        <v>158</v>
      </c>
      <c r="K305" s="0" t="n">
        <v>36896</v>
      </c>
      <c r="L305" s="0" t="n">
        <v>38722</v>
      </c>
      <c r="M305" s="0" t="s">
        <v>155</v>
      </c>
      <c r="N305" s="0" t="n">
        <v>10000000</v>
      </c>
      <c r="O305" s="0" t="n">
        <v>-4049.530786</v>
      </c>
      <c r="P305" s="0" t="n">
        <v>0.54</v>
      </c>
      <c r="Q305" s="0" t="n">
        <v>62.388328</v>
      </c>
      <c r="R305" s="0" t="n">
        <v>62.390865</v>
      </c>
      <c r="S305" s="0" t="n">
        <v>0.00253699999999668</v>
      </c>
      <c r="T305" s="0" t="n">
        <v>-10.2736596040686</v>
      </c>
      <c r="U305" s="0" t="n">
        <v>273.84217</v>
      </c>
      <c r="V305" s="0" t="n">
        <v>0</v>
      </c>
      <c r="W305" s="0" t="n">
        <v>263.568510395931</v>
      </c>
      <c r="X305" s="0" t="n">
        <v>-21880.169637</v>
      </c>
      <c r="Y305" s="0" t="n">
        <v>-21756.061038</v>
      </c>
      <c r="Z305" s="0" t="n">
        <v>124.108598999999</v>
      </c>
      <c r="AA305" s="0" t="n">
        <v>-139.459911395932</v>
      </c>
      <c r="AB305" s="0" t="n">
        <v>-21880.169637</v>
      </c>
      <c r="AC305" s="0" t="n">
        <v>-21756.061038</v>
      </c>
      <c r="AD305" s="0" t="n">
        <v>124.108598999999</v>
      </c>
      <c r="AF305" s="0" t="n">
        <v>-23315.173500395</v>
      </c>
      <c r="AG305" s="0" t="n">
        <v>0</v>
      </c>
      <c r="AH305" s="0" t="n">
        <v>-21756.061038</v>
      </c>
      <c r="AI305" s="0" t="n">
        <v>26576.150725</v>
      </c>
      <c r="AJ305" s="0" t="n">
        <v>26576.150725</v>
      </c>
      <c r="AK305" s="0" t="n">
        <v>0</v>
      </c>
      <c r="AL305" s="0" t="n">
        <v>124.108598999999</v>
      </c>
      <c r="AM305" s="0" t="s">
        <v>461</v>
      </c>
      <c r="AN305" s="0" t="n">
        <v>6</v>
      </c>
      <c r="AO305" s="0" t="s">
        <v>469</v>
      </c>
      <c r="AP305" s="0" t="n">
        <v>6</v>
      </c>
    </row>
    <row r="306" customFormat="false" ht="12.75" hidden="false" customHeight="false" outlineLevel="0" collapsed="false">
      <c r="A306" s="0" t="n">
        <v>1522</v>
      </c>
      <c r="B306" s="0" t="n">
        <v>572</v>
      </c>
      <c r="C306" s="0" t="s">
        <v>2</v>
      </c>
      <c r="D306" s="0" t="s">
        <v>157</v>
      </c>
      <c r="E306" s="0" t="s">
        <v>345</v>
      </c>
      <c r="F306" s="0" t="s">
        <v>95</v>
      </c>
      <c r="G306" s="0" t="s">
        <v>191</v>
      </c>
      <c r="H306" s="0" t="s">
        <v>168</v>
      </c>
      <c r="I306" s="0" t="s">
        <v>156</v>
      </c>
      <c r="J306" s="0" t="s">
        <v>158</v>
      </c>
      <c r="K306" s="0" t="n">
        <v>36896</v>
      </c>
      <c r="L306" s="0" t="n">
        <v>38722</v>
      </c>
      <c r="M306" s="0" t="s">
        <v>155</v>
      </c>
      <c r="N306" s="0" t="n">
        <v>10000000</v>
      </c>
      <c r="O306" s="0" t="n">
        <v>-4200.12584</v>
      </c>
      <c r="P306" s="0" t="n">
        <v>2.2</v>
      </c>
      <c r="Q306" s="0" t="n">
        <v>164.37697</v>
      </c>
      <c r="R306" s="0" t="n">
        <v>164.408115</v>
      </c>
      <c r="S306" s="0" t="n">
        <v>0.0311450000000093</v>
      </c>
      <c r="T306" s="0" t="n">
        <v>-130.812919286839</v>
      </c>
      <c r="U306" s="0" t="n">
        <v>734.567141</v>
      </c>
      <c r="V306" s="0" t="n">
        <v>0</v>
      </c>
      <c r="W306" s="0" t="n">
        <v>603.754221713161</v>
      </c>
      <c r="X306" s="0" t="n">
        <v>279474.202143</v>
      </c>
      <c r="Y306" s="0" t="n">
        <v>280055.642017</v>
      </c>
      <c r="Z306" s="0" t="n">
        <v>581.439874000032</v>
      </c>
      <c r="AA306" s="0" t="n">
        <v>-22.3143477131284</v>
      </c>
      <c r="AB306" s="0" t="n">
        <v>279474.202143</v>
      </c>
      <c r="AC306" s="0" t="n">
        <v>280055.642017</v>
      </c>
      <c r="AD306" s="0" t="n">
        <v>581.439874000032</v>
      </c>
      <c r="AF306" s="0" t="n">
        <v>-31091.4315306</v>
      </c>
      <c r="AG306" s="0" t="n">
        <v>0</v>
      </c>
      <c r="AH306" s="0" t="n">
        <v>280055.642017</v>
      </c>
      <c r="AI306" s="0" t="n">
        <v>99740.724064</v>
      </c>
      <c r="AJ306" s="0" t="n">
        <v>99740.724064</v>
      </c>
      <c r="AK306" s="0" t="n">
        <v>0</v>
      </c>
      <c r="AL306" s="0" t="n">
        <v>581.439874000032</v>
      </c>
      <c r="AM306" s="0" t="s">
        <v>461</v>
      </c>
      <c r="AN306" s="0" t="n">
        <v>7</v>
      </c>
      <c r="AO306" s="0" t="s">
        <v>469</v>
      </c>
      <c r="AP306" s="0" t="n">
        <v>7</v>
      </c>
    </row>
    <row r="307" customFormat="false" ht="12.75" hidden="false" customHeight="false" outlineLevel="0" collapsed="false">
      <c r="A307" s="0" t="n">
        <v>1523</v>
      </c>
      <c r="B307" s="0" t="n">
        <v>573</v>
      </c>
      <c r="C307" s="0" t="s">
        <v>2</v>
      </c>
      <c r="D307" s="0" t="s">
        <v>157</v>
      </c>
      <c r="E307" s="0" t="s">
        <v>347</v>
      </c>
      <c r="F307" s="0" t="s">
        <v>304</v>
      </c>
      <c r="G307" s="0" t="s">
        <v>160</v>
      </c>
      <c r="H307" s="0" t="s">
        <v>161</v>
      </c>
      <c r="I307" s="0" t="s">
        <v>156</v>
      </c>
      <c r="J307" s="0" t="s">
        <v>158</v>
      </c>
      <c r="K307" s="0" t="n">
        <v>36896</v>
      </c>
      <c r="L307" s="0" t="n">
        <v>38722</v>
      </c>
      <c r="M307" s="0" t="s">
        <v>155</v>
      </c>
      <c r="N307" s="0" t="n">
        <v>10000000</v>
      </c>
      <c r="O307" s="0" t="n">
        <v>-4007.115965</v>
      </c>
      <c r="P307" s="0" t="n">
        <v>0.14</v>
      </c>
      <c r="Q307" s="0" t="n">
        <v>15.160773</v>
      </c>
      <c r="R307" s="0" t="n">
        <v>15.163441</v>
      </c>
      <c r="S307" s="0" t="n">
        <v>0.00266799999999989</v>
      </c>
      <c r="T307" s="0" t="n">
        <v>-10.6909853946196</v>
      </c>
      <c r="U307" s="0" t="n">
        <v>53.282324</v>
      </c>
      <c r="V307" s="0" t="n">
        <v>0</v>
      </c>
      <c r="W307" s="0" t="n">
        <v>42.5913386053804</v>
      </c>
      <c r="X307" s="0" t="n">
        <v>-1527.316839</v>
      </c>
      <c r="Y307" s="0" t="n">
        <v>-1501.853646</v>
      </c>
      <c r="Z307" s="0" t="n">
        <v>25.463193</v>
      </c>
      <c r="AA307" s="0" t="n">
        <v>-17.1281456053804</v>
      </c>
      <c r="AB307" s="0" t="n">
        <v>-1527.316839</v>
      </c>
      <c r="AC307" s="0" t="n">
        <v>-1501.853646</v>
      </c>
      <c r="AD307" s="0" t="n">
        <v>25.463193</v>
      </c>
      <c r="AF307" s="0" t="n">
        <v>-5998.45224380675</v>
      </c>
      <c r="AG307" s="0" t="n">
        <v>0</v>
      </c>
      <c r="AH307" s="0" t="n">
        <v>-1501.853646</v>
      </c>
      <c r="AI307" s="0" t="n">
        <v>23928.264753</v>
      </c>
      <c r="AJ307" s="0" t="n">
        <v>23928.264753</v>
      </c>
      <c r="AK307" s="0" t="n">
        <v>0</v>
      </c>
      <c r="AL307" s="0" t="n">
        <v>25.463193</v>
      </c>
      <c r="AM307" s="0" t="s">
        <v>461</v>
      </c>
      <c r="AN307" s="0" t="n">
        <v>1</v>
      </c>
      <c r="AO307" s="0" t="s">
        <v>469</v>
      </c>
      <c r="AP307" s="0" t="n">
        <v>1</v>
      </c>
    </row>
    <row r="308" customFormat="false" ht="12.75" hidden="false" customHeight="false" outlineLevel="0" collapsed="false">
      <c r="A308" s="0" t="n">
        <v>1524</v>
      </c>
      <c r="B308" s="0" t="n">
        <v>625</v>
      </c>
      <c r="C308" s="0" t="s">
        <v>2</v>
      </c>
      <c r="D308" s="0" t="s">
        <v>157</v>
      </c>
      <c r="E308" s="0" t="s">
        <v>356</v>
      </c>
      <c r="F308" s="0" t="s">
        <v>116</v>
      </c>
      <c r="G308" s="0" t="s">
        <v>96</v>
      </c>
      <c r="H308" s="0" t="s">
        <v>110</v>
      </c>
      <c r="I308" s="0" t="s">
        <v>156</v>
      </c>
      <c r="J308" s="0" t="s">
        <v>158</v>
      </c>
      <c r="K308" s="0" t="n">
        <v>36896</v>
      </c>
      <c r="L308" s="0" t="n">
        <v>38722</v>
      </c>
      <c r="M308" s="0" t="s">
        <v>155</v>
      </c>
      <c r="N308" s="0" t="n">
        <v>10000000</v>
      </c>
      <c r="O308" s="0" t="n">
        <v>-4063.539971</v>
      </c>
      <c r="P308" s="0" t="n">
        <v>0.62</v>
      </c>
      <c r="Q308" s="0" t="n">
        <v>52.526335</v>
      </c>
      <c r="R308" s="0" t="n">
        <v>52.543688</v>
      </c>
      <c r="S308" s="0" t="n">
        <v>0.017353</v>
      </c>
      <c r="T308" s="0" t="n">
        <v>-70.5146091167628</v>
      </c>
      <c r="U308" s="0" t="n">
        <v>212.036111</v>
      </c>
      <c r="V308" s="0" t="n">
        <v>0</v>
      </c>
      <c r="W308" s="0" t="n">
        <v>141.521501883237</v>
      </c>
      <c r="X308" s="0" t="n">
        <v>54581.671445</v>
      </c>
      <c r="Y308" s="0" t="n">
        <v>54698.220326</v>
      </c>
      <c r="Z308" s="0" t="n">
        <v>116.548881000002</v>
      </c>
      <c r="AA308" s="0" t="n">
        <v>-24.9726208832348</v>
      </c>
      <c r="AB308" s="0" t="n">
        <v>54581.671445</v>
      </c>
      <c r="AC308" s="0" t="n">
        <v>54698.220326</v>
      </c>
      <c r="AD308" s="0" t="n">
        <v>116.548881000002</v>
      </c>
      <c r="AF308" s="0" t="n">
        <v>-29411.902310098</v>
      </c>
      <c r="AG308" s="0" t="n">
        <v>0</v>
      </c>
      <c r="AH308" s="0" t="n">
        <v>54698.220326</v>
      </c>
      <c r="AI308" s="0" t="n">
        <v>48986.441789</v>
      </c>
      <c r="AJ308" s="0" t="n">
        <v>48986.441789</v>
      </c>
      <c r="AK308" s="0" t="n">
        <v>0</v>
      </c>
      <c r="AL308" s="0" t="n">
        <v>116.548881000002</v>
      </c>
      <c r="AM308" s="0" t="s">
        <v>461</v>
      </c>
      <c r="AN308" s="0" t="n">
        <v>8</v>
      </c>
      <c r="AO308" s="0" t="s">
        <v>469</v>
      </c>
      <c r="AP308" s="0" t="n">
        <v>8</v>
      </c>
    </row>
    <row r="309" customFormat="false" ht="12.75" hidden="false" customHeight="false" outlineLevel="0" collapsed="false">
      <c r="A309" s="0" t="n">
        <v>1525</v>
      </c>
      <c r="B309" s="0" t="n">
        <v>574</v>
      </c>
      <c r="C309" s="0" t="s">
        <v>2</v>
      </c>
      <c r="D309" s="0" t="s">
        <v>157</v>
      </c>
      <c r="E309" s="0" t="s">
        <v>360</v>
      </c>
      <c r="F309" s="0" t="s">
        <v>102</v>
      </c>
      <c r="G309" s="0" t="s">
        <v>160</v>
      </c>
      <c r="H309" s="0" t="s">
        <v>168</v>
      </c>
      <c r="I309" s="0" t="s">
        <v>156</v>
      </c>
      <c r="J309" s="0" t="s">
        <v>158</v>
      </c>
      <c r="K309" s="0" t="n">
        <v>36896</v>
      </c>
      <c r="L309" s="0" t="n">
        <v>38722</v>
      </c>
      <c r="M309" s="0" t="s">
        <v>155</v>
      </c>
      <c r="N309" s="0" t="n">
        <v>10000000</v>
      </c>
      <c r="O309" s="0" t="n">
        <v>-4105.889647</v>
      </c>
      <c r="P309" s="0" t="n">
        <v>1.05</v>
      </c>
      <c r="Q309" s="0" t="n">
        <v>97.002147</v>
      </c>
      <c r="R309" s="0" t="n">
        <v>97.016336</v>
      </c>
      <c r="S309" s="0" t="n">
        <v>0.0141890000000018</v>
      </c>
      <c r="T309" s="0" t="n">
        <v>-58.2584682012903</v>
      </c>
      <c r="U309" s="0" t="n">
        <v>351.447813</v>
      </c>
      <c r="V309" s="0" t="n">
        <v>0</v>
      </c>
      <c r="W309" s="0" t="n">
        <v>293.18934479871</v>
      </c>
      <c r="X309" s="0" t="n">
        <v>58316.341721</v>
      </c>
      <c r="Y309" s="0" t="n">
        <v>58563.739608</v>
      </c>
      <c r="Z309" s="0" t="n">
        <v>247.397887000006</v>
      </c>
      <c r="AA309" s="0" t="n">
        <v>-45.7914577987032</v>
      </c>
      <c r="AB309" s="0" t="n">
        <v>58316.341721</v>
      </c>
      <c r="AC309" s="0" t="n">
        <v>58563.739608</v>
      </c>
      <c r="AD309" s="0" t="n">
        <v>247.397887000006</v>
      </c>
      <c r="AF309" s="0" t="n">
        <v>-23639.6596426025</v>
      </c>
      <c r="AG309" s="0" t="n">
        <v>0</v>
      </c>
      <c r="AH309" s="0" t="n">
        <v>58563.739608</v>
      </c>
      <c r="AI309" s="0" t="n">
        <v>42997.254634</v>
      </c>
      <c r="AJ309" s="0" t="n">
        <v>42997.254634</v>
      </c>
      <c r="AK309" s="0" t="n">
        <v>0</v>
      </c>
      <c r="AL309" s="0" t="n">
        <v>247.397887000006</v>
      </c>
      <c r="AM309" s="0" t="s">
        <v>461</v>
      </c>
      <c r="AN309" s="0" t="n">
        <v>6</v>
      </c>
      <c r="AO309" s="0" t="s">
        <v>469</v>
      </c>
      <c r="AP309" s="0" t="n">
        <v>6</v>
      </c>
    </row>
    <row r="310" customFormat="false" ht="12.75" hidden="false" customHeight="false" outlineLevel="0" collapsed="false">
      <c r="A310" s="0" t="n">
        <v>1526</v>
      </c>
      <c r="B310" s="0" t="n">
        <v>575</v>
      </c>
      <c r="C310" s="0" t="s">
        <v>2</v>
      </c>
      <c r="D310" s="0" t="s">
        <v>157</v>
      </c>
      <c r="E310" s="0" t="s">
        <v>362</v>
      </c>
      <c r="F310" s="0" t="s">
        <v>172</v>
      </c>
      <c r="G310" s="0" t="s">
        <v>151</v>
      </c>
      <c r="H310" s="0" t="s">
        <v>152</v>
      </c>
      <c r="I310" s="0" t="s">
        <v>156</v>
      </c>
      <c r="J310" s="0" t="s">
        <v>158</v>
      </c>
      <c r="K310" s="0" t="n">
        <v>36896</v>
      </c>
      <c r="L310" s="0" t="n">
        <v>38722</v>
      </c>
      <c r="M310" s="0" t="s">
        <v>155</v>
      </c>
      <c r="N310" s="0" t="n">
        <v>10000000</v>
      </c>
      <c r="O310" s="0" t="n">
        <v>-4185.201163</v>
      </c>
      <c r="P310" s="0" t="n">
        <v>1.65</v>
      </c>
      <c r="Q310" s="0" t="n">
        <v>159.360276</v>
      </c>
      <c r="R310" s="0" t="n">
        <v>159.388632</v>
      </c>
      <c r="S310" s="0" t="n">
        <v>0.0283560000000023</v>
      </c>
      <c r="T310" s="0" t="n">
        <v>-118.675564178037</v>
      </c>
      <c r="U310" s="0" t="n">
        <v>560.100455</v>
      </c>
      <c r="V310" s="0" t="n">
        <v>0</v>
      </c>
      <c r="W310" s="0" t="n">
        <v>441.424890821963</v>
      </c>
      <c r="X310" s="0" t="n">
        <v>62508.848346</v>
      </c>
      <c r="Y310" s="0" t="n">
        <v>62862.857374</v>
      </c>
      <c r="Z310" s="0" t="n">
        <v>354.009028</v>
      </c>
      <c r="AA310" s="0" t="n">
        <v>-87.4158628219622</v>
      </c>
      <c r="AB310" s="0" t="n">
        <v>62508.848346</v>
      </c>
      <c r="AC310" s="0" t="n">
        <v>62862.857374</v>
      </c>
      <c r="AD310" s="0" t="n">
        <v>354.009028</v>
      </c>
      <c r="AF310" s="0" t="n">
        <v>-41307.93547881</v>
      </c>
      <c r="AG310" s="0" t="n">
        <v>0</v>
      </c>
      <c r="AH310" s="0" t="n">
        <v>62862.857374</v>
      </c>
      <c r="AI310" s="0" t="n">
        <v>100595.60768</v>
      </c>
      <c r="AJ310" s="0" t="n">
        <v>100595.60768</v>
      </c>
      <c r="AK310" s="0" t="n">
        <v>0</v>
      </c>
      <c r="AL310" s="0" t="n">
        <v>354.009028</v>
      </c>
      <c r="AM310" s="0" t="s">
        <v>461</v>
      </c>
      <c r="AN310" s="0" t="s">
        <v>469</v>
      </c>
      <c r="AO310" s="0" t="n">
        <v>9</v>
      </c>
      <c r="AP310" s="0" t="n">
        <v>9</v>
      </c>
    </row>
    <row r="311" customFormat="false" ht="12.75" hidden="false" customHeight="false" outlineLevel="0" collapsed="false">
      <c r="A311" s="0" t="n">
        <v>1527</v>
      </c>
      <c r="B311" s="0" t="n">
        <v>626</v>
      </c>
      <c r="C311" s="0" t="s">
        <v>2</v>
      </c>
      <c r="D311" s="0" t="s">
        <v>157</v>
      </c>
      <c r="E311" s="0" t="s">
        <v>366</v>
      </c>
      <c r="F311" s="0" t="s">
        <v>116</v>
      </c>
      <c r="G311" s="0" t="s">
        <v>167</v>
      </c>
      <c r="H311" s="0" t="s">
        <v>110</v>
      </c>
      <c r="I311" s="0" t="s">
        <v>156</v>
      </c>
      <c r="J311" s="0" t="s">
        <v>158</v>
      </c>
      <c r="K311" s="0" t="n">
        <v>36896</v>
      </c>
      <c r="L311" s="0" t="n">
        <v>38722</v>
      </c>
      <c r="M311" s="0" t="s">
        <v>155</v>
      </c>
      <c r="N311" s="0" t="n">
        <v>10000000</v>
      </c>
      <c r="O311" s="0" t="n">
        <v>-4054.048972</v>
      </c>
      <c r="P311" s="0" t="n">
        <v>0.5</v>
      </c>
      <c r="Q311" s="0" t="n">
        <v>54.328683</v>
      </c>
      <c r="R311" s="0" t="n">
        <v>54.339932</v>
      </c>
      <c r="S311" s="0" t="n">
        <v>0.0112489999999994</v>
      </c>
      <c r="T311" s="0" t="n">
        <v>-45.6039968860256</v>
      </c>
      <c r="U311" s="0" t="n">
        <v>231.146174</v>
      </c>
      <c r="V311" s="0" t="n">
        <v>0</v>
      </c>
      <c r="W311" s="0" t="n">
        <v>185.542177113974</v>
      </c>
      <c r="X311" s="0" t="n">
        <v>-5984.397749</v>
      </c>
      <c r="Y311" s="0" t="n">
        <v>-5900.290682</v>
      </c>
      <c r="Z311" s="0" t="n">
        <v>84.1070669999999</v>
      </c>
      <c r="AA311" s="0" t="n">
        <v>-101.435110113975</v>
      </c>
      <c r="AB311" s="0" t="n">
        <v>-5984.397749</v>
      </c>
      <c r="AC311" s="0" t="n">
        <v>-5900.290682</v>
      </c>
      <c r="AD311" s="0" t="n">
        <v>84.1070669999999</v>
      </c>
      <c r="AF311" s="0" t="n">
        <v>-29343.206459336</v>
      </c>
      <c r="AG311" s="0" t="n">
        <v>0</v>
      </c>
      <c r="AH311" s="0" t="n">
        <v>-5900.290682</v>
      </c>
      <c r="AI311" s="0" t="n">
        <v>60413.529303</v>
      </c>
      <c r="AJ311" s="0" t="n">
        <v>60413.529303</v>
      </c>
      <c r="AK311" s="0" t="n">
        <v>0</v>
      </c>
      <c r="AL311" s="0" t="n">
        <v>84.1070669999999</v>
      </c>
      <c r="AM311" s="0" t="s">
        <v>461</v>
      </c>
      <c r="AN311" s="0" t="n">
        <v>8</v>
      </c>
      <c r="AO311" s="0" t="s">
        <v>469</v>
      </c>
      <c r="AP311" s="0" t="n">
        <v>8</v>
      </c>
    </row>
    <row r="312" customFormat="false" ht="12.75" hidden="false" customHeight="false" outlineLevel="0" collapsed="false">
      <c r="A312" s="0" t="n">
        <v>1528</v>
      </c>
      <c r="B312" s="0" t="n">
        <v>576</v>
      </c>
      <c r="C312" s="0" t="s">
        <v>2</v>
      </c>
      <c r="D312" s="0" t="s">
        <v>157</v>
      </c>
      <c r="E312" s="0" t="s">
        <v>370</v>
      </c>
      <c r="F312" s="0" t="s">
        <v>150</v>
      </c>
      <c r="G312" s="0" t="s">
        <v>112</v>
      </c>
      <c r="H312" s="0" t="s">
        <v>168</v>
      </c>
      <c r="I312" s="0" t="s">
        <v>156</v>
      </c>
      <c r="J312" s="0" t="s">
        <v>158</v>
      </c>
      <c r="K312" s="0" t="n">
        <v>36896</v>
      </c>
      <c r="L312" s="0" t="n">
        <v>38722</v>
      </c>
      <c r="M312" s="0" t="s">
        <v>155</v>
      </c>
      <c r="N312" s="0" t="n">
        <v>10000000</v>
      </c>
      <c r="O312" s="0" t="n">
        <v>-4213.299982</v>
      </c>
      <c r="P312" s="0" t="n">
        <v>1.6</v>
      </c>
      <c r="Q312" s="0" t="n">
        <v>118.247215</v>
      </c>
      <c r="R312" s="0" t="n">
        <v>118.268558</v>
      </c>
      <c r="S312" s="0" t="n">
        <v>0.0213430000000017</v>
      </c>
      <c r="T312" s="0" t="n">
        <v>-89.924461515833</v>
      </c>
      <c r="U312" s="0" t="n">
        <v>485.655732</v>
      </c>
      <c r="V312" s="0" t="n">
        <v>0</v>
      </c>
      <c r="W312" s="0" t="n">
        <v>395.731270484167</v>
      </c>
      <c r="X312" s="0" t="n">
        <v>208560.410071</v>
      </c>
      <c r="Y312" s="0" t="n">
        <v>208991.02728</v>
      </c>
      <c r="Z312" s="0" t="n">
        <v>430.617209000018</v>
      </c>
      <c r="AA312" s="0" t="n">
        <v>34.8859385158512</v>
      </c>
      <c r="AB312" s="0" t="n">
        <v>208560.410071</v>
      </c>
      <c r="AC312" s="0" t="n">
        <v>208991.02728</v>
      </c>
      <c r="AD312" s="0" t="n">
        <v>430.617209000018</v>
      </c>
      <c r="AF312" s="0" t="n">
        <v>-52674.676374964</v>
      </c>
      <c r="AG312" s="0" t="n">
        <v>0</v>
      </c>
      <c r="AH312" s="0" t="n">
        <v>208991.02728</v>
      </c>
      <c r="AI312" s="0" t="n">
        <v>157446.209281</v>
      </c>
      <c r="AJ312" s="0" t="n">
        <v>157446.209281</v>
      </c>
      <c r="AK312" s="0" t="n">
        <v>0</v>
      </c>
      <c r="AL312" s="0" t="n">
        <v>430.617209000018</v>
      </c>
      <c r="AM312" s="0" t="s">
        <v>461</v>
      </c>
      <c r="AN312" s="0" t="s">
        <v>469</v>
      </c>
      <c r="AO312" s="0" t="n">
        <v>10</v>
      </c>
      <c r="AP312" s="0" t="n">
        <v>10</v>
      </c>
    </row>
    <row r="313" customFormat="false" ht="12.75" hidden="false" customHeight="false" outlineLevel="0" collapsed="false">
      <c r="A313" s="0" t="n">
        <v>1529</v>
      </c>
      <c r="B313" s="0" t="n">
        <v>577</v>
      </c>
      <c r="C313" s="0" t="s">
        <v>2</v>
      </c>
      <c r="D313" s="0" t="s">
        <v>157</v>
      </c>
      <c r="E313" s="0" t="s">
        <v>371</v>
      </c>
      <c r="F313" s="0" t="s">
        <v>150</v>
      </c>
      <c r="G313" s="0" t="s">
        <v>112</v>
      </c>
      <c r="H313" s="0" t="s">
        <v>168</v>
      </c>
      <c r="I313" s="0" t="s">
        <v>156</v>
      </c>
      <c r="J313" s="0" t="s">
        <v>158</v>
      </c>
      <c r="K313" s="0" t="n">
        <v>36896</v>
      </c>
      <c r="L313" s="0" t="n">
        <v>38722</v>
      </c>
      <c r="M313" s="0" t="s">
        <v>155</v>
      </c>
      <c r="N313" s="0" t="n">
        <v>10000000</v>
      </c>
      <c r="O313" s="0" t="n">
        <v>-4032.630543</v>
      </c>
      <c r="P313" s="0" t="n">
        <v>0.66</v>
      </c>
      <c r="Q313" s="0" t="n">
        <v>122.221971</v>
      </c>
      <c r="R313" s="0" t="n">
        <v>122.233549</v>
      </c>
      <c r="S313" s="0" t="n">
        <v>0.0115780000000001</v>
      </c>
      <c r="T313" s="0" t="n">
        <v>-46.6897964268544</v>
      </c>
      <c r="U313" s="0" t="n">
        <v>395.59234</v>
      </c>
      <c r="V313" s="0" t="n">
        <v>0</v>
      </c>
      <c r="W313" s="0" t="n">
        <v>348.902543573146</v>
      </c>
      <c r="X313" s="0" t="n">
        <v>-214142.835486</v>
      </c>
      <c r="Y313" s="0" t="n">
        <v>-214107.505985</v>
      </c>
      <c r="Z313" s="0" t="n">
        <v>35.3295010000002</v>
      </c>
      <c r="AA313" s="0" t="n">
        <v>-313.573042573146</v>
      </c>
      <c r="AB313" s="0" t="n">
        <v>-214142.835486</v>
      </c>
      <c r="AC313" s="0" t="n">
        <v>-214107.505985</v>
      </c>
      <c r="AD313" s="0" t="n">
        <v>35.3295010000002</v>
      </c>
      <c r="AF313" s="0" t="n">
        <v>-50415.947048586</v>
      </c>
      <c r="AG313" s="0" t="n">
        <v>0</v>
      </c>
      <c r="AH313" s="0" t="n">
        <v>-214107.505985</v>
      </c>
      <c r="AI313" s="0" t="n">
        <v>-152926.750264</v>
      </c>
      <c r="AJ313" s="0" t="n">
        <v>-152926.750264</v>
      </c>
      <c r="AK313" s="0" t="n">
        <v>0</v>
      </c>
      <c r="AL313" s="0" t="n">
        <v>35.3295010000002</v>
      </c>
      <c r="AM313" s="0" t="s">
        <v>461</v>
      </c>
      <c r="AN313" s="0" t="s">
        <v>469</v>
      </c>
      <c r="AO313" s="0" t="n">
        <v>10</v>
      </c>
      <c r="AP313" s="0" t="n">
        <v>10</v>
      </c>
    </row>
    <row r="314" customFormat="false" ht="12.75" hidden="false" customHeight="false" outlineLevel="0" collapsed="false">
      <c r="A314" s="0" t="n">
        <v>1530</v>
      </c>
      <c r="B314" s="0" t="n">
        <v>578</v>
      </c>
      <c r="C314" s="0" t="s">
        <v>2</v>
      </c>
      <c r="D314" s="0" t="s">
        <v>157</v>
      </c>
      <c r="E314" s="0" t="s">
        <v>376</v>
      </c>
      <c r="F314" s="0" t="s">
        <v>172</v>
      </c>
      <c r="G314" s="0" t="s">
        <v>112</v>
      </c>
      <c r="H314" s="0" t="s">
        <v>168</v>
      </c>
      <c r="I314" s="0" t="s">
        <v>156</v>
      </c>
      <c r="J314" s="0" t="s">
        <v>158</v>
      </c>
      <c r="K314" s="0" t="n">
        <v>36896</v>
      </c>
      <c r="L314" s="0" t="n">
        <v>38722</v>
      </c>
      <c r="M314" s="0" t="s">
        <v>155</v>
      </c>
      <c r="N314" s="0" t="n">
        <v>10000000</v>
      </c>
      <c r="O314" s="0" t="n">
        <v>-4175.242192</v>
      </c>
      <c r="P314" s="0" t="n">
        <v>1.3</v>
      </c>
      <c r="Q314" s="0" t="n">
        <v>117.042274</v>
      </c>
      <c r="R314" s="0" t="n">
        <v>117.056366</v>
      </c>
      <c r="S314" s="0" t="n">
        <v>0.0140919999999909</v>
      </c>
      <c r="T314" s="0" t="n">
        <v>-58.837512969626</v>
      </c>
      <c r="U314" s="0" t="n">
        <v>451.0315</v>
      </c>
      <c r="V314" s="0" t="n">
        <v>0</v>
      </c>
      <c r="W314" s="0" t="n">
        <v>392.193987030374</v>
      </c>
      <c r="X314" s="0" t="n">
        <v>83979.952323</v>
      </c>
      <c r="Y314" s="0" t="n">
        <v>84306.673312</v>
      </c>
      <c r="Z314" s="0" t="n">
        <v>326.720988999994</v>
      </c>
      <c r="AA314" s="0" t="n">
        <v>-65.47299803038</v>
      </c>
      <c r="AB314" s="0" t="n">
        <v>83979.952323</v>
      </c>
      <c r="AC314" s="0" t="n">
        <v>84306.673312</v>
      </c>
      <c r="AD314" s="0" t="n">
        <v>326.720988999994</v>
      </c>
      <c r="AF314" s="0" t="n">
        <v>-41209.64043504</v>
      </c>
      <c r="AG314" s="0" t="n">
        <v>0</v>
      </c>
      <c r="AH314" s="0" t="n">
        <v>84306.673312</v>
      </c>
      <c r="AI314" s="0" t="n">
        <v>69094.170534</v>
      </c>
      <c r="AJ314" s="0" t="n">
        <v>69094.170534</v>
      </c>
      <c r="AK314" s="0" t="n">
        <v>0</v>
      </c>
      <c r="AL314" s="0" t="n">
        <v>326.720988999994</v>
      </c>
      <c r="AM314" s="0" t="s">
        <v>461</v>
      </c>
      <c r="AN314" s="0" t="s">
        <v>469</v>
      </c>
      <c r="AO314" s="0" t="n">
        <v>9</v>
      </c>
      <c r="AP314" s="0" t="n">
        <v>9</v>
      </c>
    </row>
    <row r="315" customFormat="false" ht="12.75" hidden="false" customHeight="false" outlineLevel="0" collapsed="false">
      <c r="A315" s="0" t="n">
        <v>1531</v>
      </c>
      <c r="B315" s="0" t="n">
        <v>579</v>
      </c>
      <c r="C315" s="0" t="s">
        <v>2</v>
      </c>
      <c r="D315" s="0" t="s">
        <v>157</v>
      </c>
      <c r="E315" s="0" t="s">
        <v>381</v>
      </c>
      <c r="F315" s="0" t="s">
        <v>172</v>
      </c>
      <c r="G315" s="0" t="s">
        <v>112</v>
      </c>
      <c r="H315" s="0" t="s">
        <v>168</v>
      </c>
      <c r="I315" s="0" t="s">
        <v>156</v>
      </c>
      <c r="J315" s="0" t="s">
        <v>158</v>
      </c>
      <c r="K315" s="0" t="n">
        <v>36896</v>
      </c>
      <c r="L315" s="0" t="n">
        <v>38722</v>
      </c>
      <c r="M315" s="0" t="s">
        <v>155</v>
      </c>
      <c r="N315" s="0" t="n">
        <v>10000000</v>
      </c>
      <c r="O315" s="0" t="n">
        <v>-4174.371866</v>
      </c>
      <c r="P315" s="0" t="n">
        <v>1.8</v>
      </c>
      <c r="Q315" s="0" t="n">
        <v>145.469424</v>
      </c>
      <c r="R315" s="0" t="n">
        <v>145.479226</v>
      </c>
      <c r="S315" s="0" t="n">
        <v>0.00980200000000764</v>
      </c>
      <c r="T315" s="0" t="n">
        <v>-40.9171930305639</v>
      </c>
      <c r="U315" s="0" t="n">
        <v>527.682593</v>
      </c>
      <c r="V315" s="0" t="n">
        <v>0</v>
      </c>
      <c r="W315" s="0" t="n">
        <v>486.765399969436</v>
      </c>
      <c r="X315" s="0" t="n">
        <v>183606.474464</v>
      </c>
      <c r="Y315" s="0" t="n">
        <v>184128.15352</v>
      </c>
      <c r="Z315" s="0" t="n">
        <v>521.679055999994</v>
      </c>
      <c r="AA315" s="0" t="n">
        <v>34.9136560305575</v>
      </c>
      <c r="AB315" s="0" t="n">
        <v>183606.474464</v>
      </c>
      <c r="AC315" s="0" t="n">
        <v>184128.15352</v>
      </c>
      <c r="AD315" s="0" t="n">
        <v>521.679055999994</v>
      </c>
      <c r="AF315" s="0" t="n">
        <v>-41201.05031742</v>
      </c>
      <c r="AG315" s="0" t="n">
        <v>0</v>
      </c>
      <c r="AH315" s="0" t="n">
        <v>184128.15352</v>
      </c>
      <c r="AI315" s="0" t="n">
        <v>270669.547732</v>
      </c>
      <c r="AJ315" s="0" t="n">
        <v>270669.547732</v>
      </c>
      <c r="AK315" s="0" t="n">
        <v>0</v>
      </c>
      <c r="AL315" s="0" t="n">
        <v>521.679055999994</v>
      </c>
      <c r="AM315" s="0" t="s">
        <v>461</v>
      </c>
      <c r="AN315" s="0" t="s">
        <v>469</v>
      </c>
      <c r="AO315" s="0" t="n">
        <v>9</v>
      </c>
      <c r="AP315" s="0" t="n">
        <v>9</v>
      </c>
    </row>
    <row r="316" customFormat="false" ht="12.75" hidden="false" customHeight="false" outlineLevel="0" collapsed="false">
      <c r="A316" s="0" t="n">
        <v>1532</v>
      </c>
      <c r="B316" s="0" t="n">
        <v>580</v>
      </c>
      <c r="C316" s="0" t="s">
        <v>2</v>
      </c>
      <c r="D316" s="0" t="s">
        <v>157</v>
      </c>
      <c r="E316" s="0" t="s">
        <v>382</v>
      </c>
      <c r="F316" s="0" t="s">
        <v>172</v>
      </c>
      <c r="G316" s="0" t="s">
        <v>160</v>
      </c>
      <c r="H316" s="0" t="s">
        <v>168</v>
      </c>
      <c r="I316" s="0" t="s">
        <v>156</v>
      </c>
      <c r="J316" s="0" t="s">
        <v>158</v>
      </c>
      <c r="K316" s="0" t="n">
        <v>36896</v>
      </c>
      <c r="L316" s="0" t="n">
        <v>38722</v>
      </c>
      <c r="M316" s="0" t="s">
        <v>155</v>
      </c>
      <c r="N316" s="0" t="n">
        <v>10000000</v>
      </c>
      <c r="O316" s="0" t="n">
        <v>-4066.112696</v>
      </c>
      <c r="P316" s="0" t="n">
        <v>0.5</v>
      </c>
      <c r="Q316" s="0" t="n">
        <v>38.578724</v>
      </c>
      <c r="R316" s="0" t="n">
        <v>38.586272</v>
      </c>
      <c r="S316" s="0" t="n">
        <v>0.00754799999999989</v>
      </c>
      <c r="T316" s="0" t="n">
        <v>-30.6910186294075</v>
      </c>
      <c r="U316" s="0" t="n">
        <v>174.351369</v>
      </c>
      <c r="V316" s="0" t="n">
        <v>0</v>
      </c>
      <c r="W316" s="0" t="n">
        <v>143.660350370592</v>
      </c>
      <c r="X316" s="0" t="n">
        <v>59929.23851</v>
      </c>
      <c r="Y316" s="0" t="n">
        <v>60057.152134</v>
      </c>
      <c r="Z316" s="0" t="n">
        <v>127.913624000001</v>
      </c>
      <c r="AA316" s="0" t="n">
        <v>-15.7467263705917</v>
      </c>
      <c r="AB316" s="0" t="n">
        <v>59929.23851</v>
      </c>
      <c r="AC316" s="0" t="n">
        <v>60057.152134</v>
      </c>
      <c r="AD316" s="0" t="n">
        <v>127.913624000001</v>
      </c>
      <c r="AF316" s="0" t="n">
        <v>-40132.53230952</v>
      </c>
      <c r="AG316" s="0" t="n">
        <v>0</v>
      </c>
      <c r="AH316" s="0" t="n">
        <v>60057.152134</v>
      </c>
      <c r="AI316" s="0" t="n">
        <v>146747.952328</v>
      </c>
      <c r="AJ316" s="0" t="n">
        <v>146747.952328</v>
      </c>
      <c r="AK316" s="0" t="n">
        <v>0</v>
      </c>
      <c r="AL316" s="0" t="n">
        <v>127.913624000001</v>
      </c>
      <c r="AM316" s="0" t="s">
        <v>461</v>
      </c>
      <c r="AN316" s="0" t="s">
        <v>469</v>
      </c>
      <c r="AO316" s="0" t="n">
        <v>9</v>
      </c>
      <c r="AP316" s="0" t="n">
        <v>9</v>
      </c>
    </row>
    <row r="317" customFormat="false" ht="12.75" hidden="false" customHeight="false" outlineLevel="0" collapsed="false">
      <c r="A317" s="0" t="n">
        <v>1533</v>
      </c>
      <c r="B317" s="0" t="n">
        <v>581</v>
      </c>
      <c r="C317" s="0" t="s">
        <v>2</v>
      </c>
      <c r="D317" s="0" t="s">
        <v>157</v>
      </c>
      <c r="E317" s="0" t="s">
        <v>409</v>
      </c>
      <c r="F317" s="0" t="s">
        <v>172</v>
      </c>
      <c r="G317" s="0" t="s">
        <v>410</v>
      </c>
      <c r="H317" s="0" t="s">
        <v>107</v>
      </c>
      <c r="I317" s="0" t="s">
        <v>156</v>
      </c>
      <c r="J317" s="0" t="s">
        <v>158</v>
      </c>
      <c r="K317" s="0" t="n">
        <v>36896</v>
      </c>
      <c r="L317" s="0" t="n">
        <v>38722</v>
      </c>
      <c r="M317" s="0" t="s">
        <v>155</v>
      </c>
      <c r="N317" s="0" t="n">
        <v>10000000</v>
      </c>
      <c r="O317" s="0" t="n">
        <v>-4133.095269</v>
      </c>
      <c r="P317" s="0" t="n">
        <v>1.05</v>
      </c>
      <c r="Q317" s="0" t="n">
        <v>107.072407</v>
      </c>
      <c r="R317" s="0" t="n">
        <v>107.086831</v>
      </c>
      <c r="S317" s="0" t="n">
        <v>0.0144240000000053</v>
      </c>
      <c r="T317" s="0" t="n">
        <v>-59.615766160078</v>
      </c>
      <c r="U317" s="0" t="n">
        <v>410.222817</v>
      </c>
      <c r="V317" s="0" t="n">
        <v>0</v>
      </c>
      <c r="W317" s="0" t="n">
        <v>350.607050839922</v>
      </c>
      <c r="X317" s="0" t="n">
        <v>16909.067712</v>
      </c>
      <c r="Y317" s="0" t="n">
        <v>17138.14659</v>
      </c>
      <c r="Z317" s="0" t="n">
        <v>229.078878</v>
      </c>
      <c r="AA317" s="0" t="n">
        <v>-121.528172839922</v>
      </c>
      <c r="AB317" s="0" t="n">
        <v>16909.067712</v>
      </c>
      <c r="AC317" s="0" t="n">
        <v>17138.14659</v>
      </c>
      <c r="AD317" s="0" t="n">
        <v>229.078878</v>
      </c>
      <c r="AF317" s="0" t="n">
        <v>-40793.65030503</v>
      </c>
      <c r="AG317" s="0" t="n">
        <v>0</v>
      </c>
      <c r="AH317" s="0" t="n">
        <v>17138.14659</v>
      </c>
      <c r="AI317" s="0" t="n">
        <v>33833.749163</v>
      </c>
      <c r="AJ317" s="0" t="n">
        <v>33833.749163</v>
      </c>
      <c r="AK317" s="0" t="n">
        <v>0</v>
      </c>
      <c r="AL317" s="0" t="n">
        <v>229.078878</v>
      </c>
      <c r="AM317" s="0" t="s">
        <v>461</v>
      </c>
      <c r="AN317" s="0" t="s">
        <v>469</v>
      </c>
      <c r="AO317" s="0" t="n">
        <v>9</v>
      </c>
      <c r="AP317" s="0" t="n">
        <v>9</v>
      </c>
    </row>
    <row r="318" customFormat="false" ht="12.75" hidden="false" customHeight="false" outlineLevel="0" collapsed="false">
      <c r="A318" s="0" t="n">
        <v>1534</v>
      </c>
      <c r="B318" s="0" t="n">
        <v>582</v>
      </c>
      <c r="C318" s="0" t="s">
        <v>2</v>
      </c>
      <c r="D318" s="0" t="s">
        <v>157</v>
      </c>
      <c r="E318" s="0" t="s">
        <v>386</v>
      </c>
      <c r="F318" s="0" t="s">
        <v>95</v>
      </c>
      <c r="G318" s="0" t="s">
        <v>191</v>
      </c>
      <c r="H318" s="0" t="s">
        <v>168</v>
      </c>
      <c r="I318" s="0" t="s">
        <v>156</v>
      </c>
      <c r="J318" s="0" t="s">
        <v>158</v>
      </c>
      <c r="K318" s="0" t="n">
        <v>36896</v>
      </c>
      <c r="L318" s="0" t="n">
        <v>38722</v>
      </c>
      <c r="M318" s="0" t="s">
        <v>155</v>
      </c>
      <c r="N318" s="0" t="n">
        <v>10000000</v>
      </c>
      <c r="O318" s="0" t="n">
        <v>-4155.857491</v>
      </c>
      <c r="P318" s="0" t="n">
        <v>1.3</v>
      </c>
      <c r="Q318" s="0" t="n">
        <v>77.137253</v>
      </c>
      <c r="R318" s="0" t="n">
        <v>67.203585</v>
      </c>
      <c r="S318" s="0" t="n">
        <v>-9.933668</v>
      </c>
      <c r="T318" s="0" t="n">
        <v>41282.908570907</v>
      </c>
      <c r="U318" s="0" t="n">
        <v>372.612558</v>
      </c>
      <c r="V318" s="0" t="n">
        <v>0</v>
      </c>
      <c r="W318" s="0" t="n">
        <v>41655.521128907</v>
      </c>
      <c r="X318" s="0" t="n">
        <v>250735.833244</v>
      </c>
      <c r="Y318" s="0" t="n">
        <v>293391.691719</v>
      </c>
      <c r="Z318" s="0" t="n">
        <v>42655.858475</v>
      </c>
      <c r="AA318" s="0" t="n">
        <v>1000.33734609301</v>
      </c>
      <c r="AB318" s="0" t="n">
        <v>250735.833244</v>
      </c>
      <c r="AC318" s="0" t="n">
        <v>293391.691719</v>
      </c>
      <c r="AD318" s="0" t="n">
        <v>42655.858475</v>
      </c>
      <c r="AF318" s="0" t="n">
        <v>-30763.7350771275</v>
      </c>
      <c r="AG318" s="0" t="n">
        <v>0</v>
      </c>
      <c r="AH318" s="0" t="n">
        <v>293391.691719</v>
      </c>
      <c r="AI318" s="0" t="n">
        <v>185874.757968</v>
      </c>
      <c r="AJ318" s="0" t="n">
        <v>185874.757968</v>
      </c>
      <c r="AK318" s="0" t="n">
        <v>0</v>
      </c>
      <c r="AL318" s="0" t="n">
        <v>42655.858475</v>
      </c>
      <c r="AM318" s="0" t="s">
        <v>461</v>
      </c>
      <c r="AN318" s="0" t="n">
        <v>7</v>
      </c>
      <c r="AO318" s="0" t="s">
        <v>469</v>
      </c>
      <c r="AP318" s="0" t="n">
        <v>7</v>
      </c>
    </row>
    <row r="319" customFormat="false" ht="12.75" hidden="false" customHeight="false" outlineLevel="0" collapsed="false">
      <c r="A319" s="0" t="n">
        <v>1535</v>
      </c>
      <c r="B319" s="0" t="n">
        <v>583</v>
      </c>
      <c r="C319" s="0" t="s">
        <v>2</v>
      </c>
      <c r="D319" s="0" t="s">
        <v>157</v>
      </c>
      <c r="E319" s="0" t="s">
        <v>389</v>
      </c>
      <c r="F319" s="0" t="s">
        <v>172</v>
      </c>
      <c r="G319" s="0" t="s">
        <v>112</v>
      </c>
      <c r="H319" s="0" t="s">
        <v>168</v>
      </c>
      <c r="I319" s="0" t="s">
        <v>156</v>
      </c>
      <c r="J319" s="0" t="s">
        <v>158</v>
      </c>
      <c r="K319" s="0" t="n">
        <v>36896</v>
      </c>
      <c r="L319" s="0" t="n">
        <v>38722</v>
      </c>
      <c r="M319" s="0" t="s">
        <v>155</v>
      </c>
      <c r="N319" s="0" t="n">
        <v>10000000</v>
      </c>
      <c r="O319" s="0" t="n">
        <v>-4023.687813</v>
      </c>
      <c r="P319" s="0" t="n">
        <v>2.45</v>
      </c>
      <c r="Q319" s="0" t="n">
        <v>566.361861</v>
      </c>
      <c r="R319" s="0" t="n">
        <v>702.101452</v>
      </c>
      <c r="S319" s="0" t="n">
        <v>135.739591</v>
      </c>
      <c r="T319" s="0" t="n">
        <v>-546173.738048305</v>
      </c>
      <c r="U319" s="0" t="n">
        <v>1464.976925</v>
      </c>
      <c r="V319" s="0" t="n">
        <v>0</v>
      </c>
      <c r="W319" s="0" t="n">
        <v>-544708.761123305</v>
      </c>
      <c r="X319" s="0" t="n">
        <v>-1125112</v>
      </c>
      <c r="Y319" s="0" t="n">
        <v>-1569986</v>
      </c>
      <c r="Z319" s="0" t="n">
        <v>-444874</v>
      </c>
      <c r="AA319" s="0" t="n">
        <v>99834.7611233046</v>
      </c>
      <c r="AB319" s="0" t="n">
        <v>-1125112</v>
      </c>
      <c r="AC319" s="0" t="n">
        <v>-1569986</v>
      </c>
      <c r="AD319" s="0" t="n">
        <v>-444874</v>
      </c>
      <c r="AF319" s="0" t="n">
        <v>-39713.79871431</v>
      </c>
      <c r="AG319" s="0" t="n">
        <v>0</v>
      </c>
      <c r="AH319" s="0" t="n">
        <v>-1569986</v>
      </c>
      <c r="AI319" s="0" t="n">
        <v>-1235623.872939</v>
      </c>
      <c r="AJ319" s="0" t="n">
        <v>-1235623.872939</v>
      </c>
      <c r="AK319" s="0" t="n">
        <v>0</v>
      </c>
      <c r="AL319" s="0" t="n">
        <v>-444874</v>
      </c>
      <c r="AM319" s="0" t="s">
        <v>461</v>
      </c>
      <c r="AN319" s="0" t="s">
        <v>469</v>
      </c>
      <c r="AO319" s="0" t="n">
        <v>9</v>
      </c>
      <c r="AP319" s="0" t="n">
        <v>9</v>
      </c>
    </row>
    <row r="320" customFormat="false" ht="12.75" hidden="false" customHeight="false" outlineLevel="0" collapsed="false">
      <c r="A320" s="0" t="n">
        <v>1536</v>
      </c>
      <c r="B320" s="0" t="n">
        <v>584</v>
      </c>
      <c r="C320" s="0" t="s">
        <v>2</v>
      </c>
      <c r="D320" s="0" t="s">
        <v>157</v>
      </c>
      <c r="E320" s="0" t="s">
        <v>390</v>
      </c>
      <c r="F320" s="0" t="s">
        <v>102</v>
      </c>
      <c r="G320" s="0" t="s">
        <v>191</v>
      </c>
      <c r="H320" s="0" t="s">
        <v>168</v>
      </c>
      <c r="I320" s="0" t="s">
        <v>156</v>
      </c>
      <c r="J320" s="0" t="s">
        <v>158</v>
      </c>
      <c r="K320" s="0" t="n">
        <v>36896</v>
      </c>
      <c r="L320" s="0" t="n">
        <v>38722</v>
      </c>
      <c r="M320" s="0" t="s">
        <v>155</v>
      </c>
      <c r="N320" s="0" t="n">
        <v>10000000</v>
      </c>
      <c r="O320" s="0" t="n">
        <v>-4016.869252</v>
      </c>
      <c r="P320" s="0" t="n">
        <v>0.36</v>
      </c>
      <c r="Q320" s="0" t="n">
        <v>64.573759</v>
      </c>
      <c r="R320" s="0" t="n">
        <v>64.583653</v>
      </c>
      <c r="S320" s="0" t="n">
        <v>0.00989400000000273</v>
      </c>
      <c r="T320" s="0" t="n">
        <v>-39.742904379299</v>
      </c>
      <c r="U320" s="0" t="n">
        <v>262.606144</v>
      </c>
      <c r="V320" s="0" t="n">
        <v>0</v>
      </c>
      <c r="W320" s="0" t="n">
        <v>222.863239620701</v>
      </c>
      <c r="X320" s="0" t="n">
        <v>-110514.244892</v>
      </c>
      <c r="Y320" s="0" t="n">
        <v>-110507.248685</v>
      </c>
      <c r="Z320" s="0" t="n">
        <v>6.99620700000378</v>
      </c>
      <c r="AA320" s="0" t="n">
        <v>-215.867032620697</v>
      </c>
      <c r="AB320" s="0" t="n">
        <v>-110514.244892</v>
      </c>
      <c r="AC320" s="0" t="n">
        <v>-110507.248685</v>
      </c>
      <c r="AD320" s="0" t="n">
        <v>6.99620700000378</v>
      </c>
      <c r="AF320" s="0" t="n">
        <v>-23127.12471839</v>
      </c>
      <c r="AG320" s="0" t="n">
        <v>0</v>
      </c>
      <c r="AH320" s="0" t="n">
        <v>-110507.248685</v>
      </c>
      <c r="AI320" s="0" t="n">
        <v>31541.54465</v>
      </c>
      <c r="AJ320" s="0" t="n">
        <v>31541.54465</v>
      </c>
      <c r="AK320" s="0" t="n">
        <v>0</v>
      </c>
      <c r="AL320" s="0" t="n">
        <v>6.99620700000378</v>
      </c>
      <c r="AM320" s="0" t="s">
        <v>461</v>
      </c>
      <c r="AN320" s="0" t="n">
        <v>6</v>
      </c>
      <c r="AO320" s="0" t="s">
        <v>469</v>
      </c>
      <c r="AP320" s="0" t="n">
        <v>6</v>
      </c>
    </row>
    <row r="321" customFormat="false" ht="12.75" hidden="false" customHeight="false" outlineLevel="0" collapsed="false">
      <c r="A321" s="0" t="n">
        <v>1537</v>
      </c>
      <c r="B321" s="0" t="n">
        <v>627</v>
      </c>
      <c r="C321" s="0" t="s">
        <v>2</v>
      </c>
      <c r="D321" s="0" t="s">
        <v>157</v>
      </c>
      <c r="E321" s="0" t="s">
        <v>391</v>
      </c>
      <c r="F321" s="0" t="s">
        <v>116</v>
      </c>
      <c r="G321" s="0" t="s">
        <v>188</v>
      </c>
      <c r="H321" s="0" t="s">
        <v>152</v>
      </c>
      <c r="I321" s="0" t="s">
        <v>156</v>
      </c>
      <c r="J321" s="0" t="s">
        <v>158</v>
      </c>
      <c r="K321" s="0" t="n">
        <v>36896</v>
      </c>
      <c r="L321" s="0" t="n">
        <v>38722</v>
      </c>
      <c r="M321" s="0" t="s">
        <v>155</v>
      </c>
      <c r="N321" s="0" t="n">
        <v>10000000</v>
      </c>
      <c r="O321" s="0" t="n">
        <v>-4066.496742</v>
      </c>
      <c r="P321" s="0" t="n">
        <v>0.68</v>
      </c>
      <c r="Q321" s="0" t="n">
        <v>54.185574</v>
      </c>
      <c r="R321" s="0" t="n">
        <v>54.19874</v>
      </c>
      <c r="S321" s="0" t="n">
        <v>0.0131659999999982</v>
      </c>
      <c r="T321" s="0" t="n">
        <v>-53.5394961051648</v>
      </c>
      <c r="U321" s="0" t="n">
        <v>246.702832</v>
      </c>
      <c r="V321" s="0" t="n">
        <v>0</v>
      </c>
      <c r="W321" s="0" t="n">
        <v>193.163335894835</v>
      </c>
      <c r="X321" s="0" t="n">
        <v>74200.919686</v>
      </c>
      <c r="Y321" s="0" t="n">
        <v>74359.560674</v>
      </c>
      <c r="Z321" s="0" t="n">
        <v>158.640987999999</v>
      </c>
      <c r="AA321" s="0" t="n">
        <v>-34.522347894836</v>
      </c>
      <c r="AB321" s="0" t="n">
        <v>74200.919686</v>
      </c>
      <c r="AC321" s="0" t="n">
        <v>74359.560674</v>
      </c>
      <c r="AD321" s="0" t="n">
        <v>158.640987999999</v>
      </c>
      <c r="AF321" s="0" t="n">
        <v>-29433.303418596</v>
      </c>
      <c r="AG321" s="0" t="n">
        <v>0</v>
      </c>
      <c r="AH321" s="0" t="n">
        <v>74359.560674</v>
      </c>
      <c r="AI321" s="0" t="n">
        <v>102385.825194</v>
      </c>
      <c r="AJ321" s="0" t="n">
        <v>102385.825194</v>
      </c>
      <c r="AK321" s="0" t="n">
        <v>0</v>
      </c>
      <c r="AL321" s="0" t="n">
        <v>158.640987999999</v>
      </c>
      <c r="AM321" s="0" t="s">
        <v>461</v>
      </c>
      <c r="AN321" s="0" t="n">
        <v>8</v>
      </c>
      <c r="AO321" s="0" t="s">
        <v>469</v>
      </c>
      <c r="AP321" s="0" t="n">
        <v>8</v>
      </c>
    </row>
    <row r="322" customFormat="false" ht="12.75" hidden="false" customHeight="false" outlineLevel="0" collapsed="false">
      <c r="A322" s="0" t="n">
        <v>1538</v>
      </c>
      <c r="B322" s="0" t="n">
        <v>585</v>
      </c>
      <c r="C322" s="0" t="s">
        <v>2</v>
      </c>
      <c r="D322" s="0" t="s">
        <v>157</v>
      </c>
      <c r="E322" s="0" t="s">
        <v>394</v>
      </c>
      <c r="F322" s="0" t="s">
        <v>184</v>
      </c>
      <c r="G322" s="0" t="s">
        <v>96</v>
      </c>
      <c r="H322" s="0" t="s">
        <v>207</v>
      </c>
      <c r="I322" s="0" t="s">
        <v>156</v>
      </c>
      <c r="J322" s="0" t="s">
        <v>158</v>
      </c>
      <c r="K322" s="0" t="n">
        <v>36896</v>
      </c>
      <c r="L322" s="0" t="n">
        <v>38722</v>
      </c>
      <c r="M322" s="0" t="s">
        <v>155</v>
      </c>
      <c r="N322" s="0" t="n">
        <v>10000000</v>
      </c>
      <c r="O322" s="0" t="n">
        <v>-4065.387818</v>
      </c>
      <c r="P322" s="0" t="n">
        <v>0.75</v>
      </c>
      <c r="Q322" s="0" t="n">
        <v>90.392609</v>
      </c>
      <c r="R322" s="0" t="n">
        <v>77.396471</v>
      </c>
      <c r="S322" s="0" t="n">
        <v>-12.996138</v>
      </c>
      <c r="T322" s="0" t="n">
        <v>52834.3411062468</v>
      </c>
      <c r="U322" s="0" t="n">
        <v>300.12872</v>
      </c>
      <c r="V322" s="0" t="n">
        <v>0</v>
      </c>
      <c r="W322" s="0" t="n">
        <v>53134.4698262468</v>
      </c>
      <c r="X322" s="0" t="n">
        <v>-45368.408188</v>
      </c>
      <c r="Y322" s="0" t="n">
        <v>8377.138557</v>
      </c>
      <c r="Z322" s="0" t="n">
        <v>53745.546745</v>
      </c>
      <c r="AA322" s="0" t="n">
        <v>611.076918753162</v>
      </c>
      <c r="AB322" s="0" t="n">
        <v>-45368.408188</v>
      </c>
      <c r="AC322" s="0" t="n">
        <v>8377.138557</v>
      </c>
      <c r="AD322" s="0" t="n">
        <v>53745.546745</v>
      </c>
      <c r="AF322" s="0" t="n">
        <v>-16718.907401525</v>
      </c>
      <c r="AG322" s="0" t="n">
        <v>0</v>
      </c>
      <c r="AH322" s="0" t="n">
        <v>8377.138557</v>
      </c>
      <c r="AI322" s="0" t="n">
        <v>129065.158504</v>
      </c>
      <c r="AJ322" s="0" t="n">
        <v>129065.158504</v>
      </c>
      <c r="AK322" s="0" t="n">
        <v>0</v>
      </c>
      <c r="AL322" s="0" t="n">
        <v>53745.546745</v>
      </c>
      <c r="AM322" s="0" t="s">
        <v>461</v>
      </c>
      <c r="AN322" s="0" t="n">
        <v>5</v>
      </c>
      <c r="AO322" s="0" t="s">
        <v>469</v>
      </c>
      <c r="AP322" s="0" t="n">
        <v>5</v>
      </c>
    </row>
    <row r="323" customFormat="false" ht="12.75" hidden="false" customHeight="false" outlineLevel="0" collapsed="false">
      <c r="A323" s="0" t="n">
        <v>1539</v>
      </c>
      <c r="B323" s="0" t="n">
        <v>586</v>
      </c>
      <c r="C323" s="0" t="s">
        <v>2</v>
      </c>
      <c r="D323" s="0" t="s">
        <v>157</v>
      </c>
      <c r="E323" s="0" t="s">
        <v>398</v>
      </c>
      <c r="F323" s="0" t="s">
        <v>116</v>
      </c>
      <c r="G323" s="0" t="s">
        <v>96</v>
      </c>
      <c r="H323" s="0" t="s">
        <v>168</v>
      </c>
      <c r="I323" s="0" t="s">
        <v>156</v>
      </c>
      <c r="J323" s="0" t="s">
        <v>158</v>
      </c>
      <c r="K323" s="0" t="n">
        <v>36896</v>
      </c>
      <c r="L323" s="0" t="n">
        <v>38722</v>
      </c>
      <c r="M323" s="0" t="s">
        <v>155</v>
      </c>
      <c r="N323" s="0" t="n">
        <v>10000000</v>
      </c>
      <c r="O323" s="0" t="n">
        <v>-4063.712491</v>
      </c>
      <c r="P323" s="0" t="n">
        <v>0.65</v>
      </c>
      <c r="Q323" s="0" t="n">
        <v>61.81752</v>
      </c>
      <c r="R323" s="0" t="n">
        <v>61.826333</v>
      </c>
      <c r="S323" s="0" t="n">
        <v>0.00881299999999641</v>
      </c>
      <c r="T323" s="0" t="n">
        <v>-35.8134981831684</v>
      </c>
      <c r="U323" s="0" t="n">
        <v>232.058819</v>
      </c>
      <c r="V323" s="0" t="n">
        <v>0</v>
      </c>
      <c r="W323" s="0" t="n">
        <v>196.245320816832</v>
      </c>
      <c r="X323" s="0" t="n">
        <v>28954.931022</v>
      </c>
      <c r="Y323" s="0" t="n">
        <v>29104.474529</v>
      </c>
      <c r="Z323" s="0" t="n">
        <v>149.543506999999</v>
      </c>
      <c r="AA323" s="0" t="n">
        <v>-46.7018138168331</v>
      </c>
      <c r="AB323" s="0" t="n">
        <v>28954.931022</v>
      </c>
      <c r="AC323" s="0" t="n">
        <v>29104.474529</v>
      </c>
      <c r="AD323" s="0" t="n">
        <v>149.543506999999</v>
      </c>
      <c r="AF323" s="0" t="n">
        <v>-29413.151009858</v>
      </c>
      <c r="AG323" s="0" t="n">
        <v>0</v>
      </c>
      <c r="AH323" s="0" t="n">
        <v>29104.474529</v>
      </c>
      <c r="AI323" s="0" t="n">
        <v>128552.997574</v>
      </c>
      <c r="AJ323" s="0" t="n">
        <v>128552.997574</v>
      </c>
      <c r="AK323" s="0" t="n">
        <v>0</v>
      </c>
      <c r="AL323" s="0" t="n">
        <v>149.543506999999</v>
      </c>
      <c r="AM323" s="0" t="s">
        <v>461</v>
      </c>
      <c r="AN323" s="0" t="n">
        <v>8</v>
      </c>
      <c r="AO323" s="0" t="s">
        <v>469</v>
      </c>
      <c r="AP323" s="0" t="n">
        <v>8</v>
      </c>
    </row>
    <row r="324" customFormat="false" ht="12.75" hidden="false" customHeight="false" outlineLevel="0" collapsed="false">
      <c r="A324" s="0" t="n">
        <v>1540</v>
      </c>
      <c r="B324" s="0" t="n">
        <v>587</v>
      </c>
      <c r="C324" s="0" t="s">
        <v>2</v>
      </c>
      <c r="D324" s="0" t="s">
        <v>157</v>
      </c>
      <c r="E324" s="0" t="s">
        <v>401</v>
      </c>
      <c r="F324" s="0" t="s">
        <v>95</v>
      </c>
      <c r="G324" s="0" t="s">
        <v>188</v>
      </c>
      <c r="H324" s="0" t="s">
        <v>168</v>
      </c>
      <c r="I324" s="0" t="s">
        <v>156</v>
      </c>
      <c r="J324" s="0" t="s">
        <v>158</v>
      </c>
      <c r="K324" s="0" t="n">
        <v>36896</v>
      </c>
      <c r="L324" s="0" t="n">
        <v>38722</v>
      </c>
      <c r="M324" s="0" t="s">
        <v>155</v>
      </c>
      <c r="N324" s="0" t="n">
        <v>10000000</v>
      </c>
      <c r="O324" s="0" t="n">
        <v>-4070.277726</v>
      </c>
      <c r="P324" s="0" t="n">
        <v>0.8</v>
      </c>
      <c r="Q324" s="0" t="n">
        <v>82.377007</v>
      </c>
      <c r="R324" s="0" t="n">
        <v>82.380177</v>
      </c>
      <c r="S324" s="0" t="n">
        <v>0.00316999999999723</v>
      </c>
      <c r="T324" s="0" t="n">
        <v>-12.9027803914087</v>
      </c>
      <c r="U324" s="0" t="n">
        <v>323.082636</v>
      </c>
      <c r="V324" s="0" t="n">
        <v>0</v>
      </c>
      <c r="W324" s="0" t="n">
        <v>310.179855608591</v>
      </c>
      <c r="X324" s="0" t="n">
        <v>9483.538283</v>
      </c>
      <c r="Y324" s="0" t="n">
        <v>9688.267908</v>
      </c>
      <c r="Z324" s="0" t="n">
        <v>204.729625</v>
      </c>
      <c r="AA324" s="0" t="n">
        <v>-105.450230608591</v>
      </c>
      <c r="AB324" s="0" t="n">
        <v>9483.538283</v>
      </c>
      <c r="AC324" s="0" t="n">
        <v>9688.267908</v>
      </c>
      <c r="AD324" s="0" t="n">
        <v>204.729625</v>
      </c>
      <c r="AF324" s="0" t="n">
        <v>-30130.230866715</v>
      </c>
      <c r="AG324" s="0" t="n">
        <v>0</v>
      </c>
      <c r="AH324" s="0" t="n">
        <v>9688.267908</v>
      </c>
      <c r="AI324" s="0" t="n">
        <v>32085.338968</v>
      </c>
      <c r="AJ324" s="0" t="n">
        <v>32085.338968</v>
      </c>
      <c r="AK324" s="0" t="n">
        <v>0</v>
      </c>
      <c r="AL324" s="0" t="n">
        <v>204.729625</v>
      </c>
      <c r="AM324" s="0" t="s">
        <v>461</v>
      </c>
      <c r="AN324" s="0" t="n">
        <v>7</v>
      </c>
      <c r="AO324" s="0" t="s">
        <v>469</v>
      </c>
      <c r="AP324" s="0" t="n">
        <v>7</v>
      </c>
    </row>
    <row r="325" customFormat="false" ht="12.75" hidden="false" customHeight="false" outlineLevel="0" collapsed="false">
      <c r="A325" s="0" t="n">
        <v>1541</v>
      </c>
      <c r="B325" s="0" t="n">
        <v>588</v>
      </c>
      <c r="C325" s="0" t="s">
        <v>2</v>
      </c>
      <c r="D325" s="0" t="s">
        <v>157</v>
      </c>
      <c r="E325" s="0" t="s">
        <v>402</v>
      </c>
      <c r="F325" s="0" t="s">
        <v>102</v>
      </c>
      <c r="G325" s="0" t="s">
        <v>96</v>
      </c>
      <c r="H325" s="0" t="s">
        <v>168</v>
      </c>
      <c r="I325" s="0" t="s">
        <v>156</v>
      </c>
      <c r="J325" s="0" t="s">
        <v>158</v>
      </c>
      <c r="K325" s="0" t="n">
        <v>36896</v>
      </c>
      <c r="L325" s="0" t="n">
        <v>38722</v>
      </c>
      <c r="M325" s="0" t="s">
        <v>155</v>
      </c>
      <c r="N325" s="0" t="n">
        <v>10000000</v>
      </c>
      <c r="O325" s="0" t="n">
        <v>-4025.621402</v>
      </c>
      <c r="P325" s="0" t="n">
        <v>0.35</v>
      </c>
      <c r="Q325" s="0" t="n">
        <v>48.503048</v>
      </c>
      <c r="R325" s="0" t="n">
        <v>43.538644</v>
      </c>
      <c r="S325" s="0" t="n">
        <v>-4.964404</v>
      </c>
      <c r="T325" s="0" t="n">
        <v>19984.8109905744</v>
      </c>
      <c r="U325" s="0" t="n">
        <v>183.904332</v>
      </c>
      <c r="V325" s="0" t="n">
        <v>0</v>
      </c>
      <c r="W325" s="0" t="n">
        <v>20168.7153225744</v>
      </c>
      <c r="X325" s="0" t="n">
        <v>-48038.14235</v>
      </c>
      <c r="Y325" s="0" t="n">
        <v>-27252.508321</v>
      </c>
      <c r="Z325" s="0" t="n">
        <v>20785.634029</v>
      </c>
      <c r="AA325" s="0" t="n">
        <v>616.918706425589</v>
      </c>
      <c r="AB325" s="0" t="n">
        <v>-48038.14235</v>
      </c>
      <c r="AC325" s="0" t="n">
        <v>-27252.508321</v>
      </c>
      <c r="AD325" s="0" t="n">
        <v>20785.634029</v>
      </c>
      <c r="AF325" s="0" t="n">
        <v>-23177.515222015</v>
      </c>
      <c r="AG325" s="0" t="n">
        <v>0</v>
      </c>
      <c r="AH325" s="0" t="n">
        <v>-27252.508321</v>
      </c>
      <c r="AI325" s="0" t="n">
        <v>123143.144989</v>
      </c>
      <c r="AJ325" s="0" t="n">
        <v>123143.144989</v>
      </c>
      <c r="AK325" s="0" t="n">
        <v>0</v>
      </c>
      <c r="AL325" s="0" t="n">
        <v>20785.634029</v>
      </c>
      <c r="AM325" s="0" t="s">
        <v>461</v>
      </c>
      <c r="AN325" s="0" t="n">
        <v>6</v>
      </c>
      <c r="AO325" s="0" t="s">
        <v>469</v>
      </c>
      <c r="AP325" s="0" t="n">
        <v>6</v>
      </c>
    </row>
    <row r="326" customFormat="false" ht="12.75" hidden="false" customHeight="false" outlineLevel="0" collapsed="false">
      <c r="A326" s="0" t="n">
        <v>1542</v>
      </c>
      <c r="B326" s="0" t="n">
        <v>589</v>
      </c>
      <c r="C326" s="0" t="s">
        <v>2</v>
      </c>
      <c r="D326" s="0" t="s">
        <v>157</v>
      </c>
      <c r="E326" s="0" t="s">
        <v>404</v>
      </c>
      <c r="F326" s="0" t="s">
        <v>116</v>
      </c>
      <c r="G326" s="0" t="s">
        <v>167</v>
      </c>
      <c r="H326" s="0" t="s">
        <v>168</v>
      </c>
      <c r="I326" s="0" t="s">
        <v>156</v>
      </c>
      <c r="J326" s="0" t="s">
        <v>158</v>
      </c>
      <c r="K326" s="0" t="n">
        <v>36896</v>
      </c>
      <c r="L326" s="0" t="n">
        <v>38722</v>
      </c>
      <c r="M326" s="0" t="s">
        <v>155</v>
      </c>
      <c r="N326" s="0" t="n">
        <v>10000000</v>
      </c>
      <c r="O326" s="0" t="n">
        <v>-4097.296538</v>
      </c>
      <c r="P326" s="0" t="n">
        <v>1</v>
      </c>
      <c r="Q326" s="0" t="n">
        <v>105.049718</v>
      </c>
      <c r="R326" s="0" t="n">
        <v>105.066034</v>
      </c>
      <c r="S326" s="0" t="n">
        <v>0.0163160000000033</v>
      </c>
      <c r="T326" s="0" t="n">
        <v>-66.8514903140216</v>
      </c>
      <c r="U326" s="0" t="n">
        <v>402.979994</v>
      </c>
      <c r="V326" s="0" t="n">
        <v>0</v>
      </c>
      <c r="W326" s="0" t="n">
        <v>336.128503685978</v>
      </c>
      <c r="X326" s="0" t="n">
        <v>3401.111165</v>
      </c>
      <c r="Y326" s="0" t="n">
        <v>3602.754157</v>
      </c>
      <c r="Z326" s="0" t="n">
        <v>201.642992</v>
      </c>
      <c r="AA326" s="0" t="n">
        <v>-134.485511685978</v>
      </c>
      <c r="AB326" s="0" t="n">
        <v>3401.111165</v>
      </c>
      <c r="AC326" s="0" t="n">
        <v>3602.754157</v>
      </c>
      <c r="AD326" s="0" t="n">
        <v>201.642992</v>
      </c>
      <c r="AF326" s="0" t="n">
        <v>-29656.232342044</v>
      </c>
      <c r="AG326" s="0" t="n">
        <v>0</v>
      </c>
      <c r="AH326" s="0" t="n">
        <v>3602.754157</v>
      </c>
      <c r="AI326" s="0" t="n">
        <v>138235.21458</v>
      </c>
      <c r="AJ326" s="0" t="n">
        <v>138235.21458</v>
      </c>
      <c r="AK326" s="0" t="n">
        <v>0</v>
      </c>
      <c r="AL326" s="0" t="n">
        <v>201.642992</v>
      </c>
      <c r="AM326" s="0" t="s">
        <v>461</v>
      </c>
      <c r="AN326" s="0" t="n">
        <v>8</v>
      </c>
      <c r="AO326" s="0" t="s">
        <v>469</v>
      </c>
      <c r="AP326" s="0" t="n">
        <v>8</v>
      </c>
    </row>
    <row r="327" customFormat="false" ht="12.75" hidden="false" customHeight="false" outlineLevel="0" collapsed="false">
      <c r="A327" s="0" t="n">
        <v>1543</v>
      </c>
      <c r="B327" s="0" t="n">
        <v>590</v>
      </c>
      <c r="C327" s="0" t="s">
        <v>2</v>
      </c>
      <c r="D327" s="0" t="s">
        <v>157</v>
      </c>
      <c r="E327" s="0" t="s">
        <v>406</v>
      </c>
      <c r="F327" s="0" t="s">
        <v>150</v>
      </c>
      <c r="G327" s="0" t="s">
        <v>112</v>
      </c>
      <c r="H327" s="0" t="s">
        <v>168</v>
      </c>
      <c r="I327" s="0" t="s">
        <v>156</v>
      </c>
      <c r="J327" s="0" t="s">
        <v>158</v>
      </c>
      <c r="K327" s="0" t="n">
        <v>36896</v>
      </c>
      <c r="L327" s="0" t="n">
        <v>38722</v>
      </c>
      <c r="M327" s="0" t="s">
        <v>155</v>
      </c>
      <c r="N327" s="0" t="n">
        <v>10000000</v>
      </c>
      <c r="O327" s="0" t="n">
        <v>-4064.69977</v>
      </c>
      <c r="P327" s="0" t="n">
        <v>0.7</v>
      </c>
      <c r="Q327" s="0" t="n">
        <v>62.06622</v>
      </c>
      <c r="R327" s="0" t="n">
        <v>62.074907</v>
      </c>
      <c r="S327" s="0" t="n">
        <v>0.00868700000000189</v>
      </c>
      <c r="T327" s="0" t="n">
        <v>-35.3100469019977</v>
      </c>
      <c r="U327" s="0" t="n">
        <v>259.396307</v>
      </c>
      <c r="V327" s="0" t="n">
        <v>0</v>
      </c>
      <c r="W327" s="0" t="n">
        <v>224.086260098002</v>
      </c>
      <c r="X327" s="0" t="n">
        <v>50001.976747</v>
      </c>
      <c r="Y327" s="0" t="n">
        <v>50174.484123</v>
      </c>
      <c r="Z327" s="0" t="n">
        <v>172.507376000001</v>
      </c>
      <c r="AA327" s="0" t="n">
        <v>-51.5788840980009</v>
      </c>
      <c r="AB327" s="0" t="n">
        <v>50001.976747</v>
      </c>
      <c r="AC327" s="0" t="n">
        <v>50174.484123</v>
      </c>
      <c r="AD327" s="0" t="n">
        <v>172.507376000001</v>
      </c>
      <c r="AF327" s="0" t="n">
        <v>-50816.87652454</v>
      </c>
      <c r="AG327" s="0" t="n">
        <v>0</v>
      </c>
      <c r="AH327" s="0" t="n">
        <v>50174.484123</v>
      </c>
      <c r="AI327" s="0" t="n">
        <v>69122.651722</v>
      </c>
      <c r="AJ327" s="0" t="n">
        <v>69122.651722</v>
      </c>
      <c r="AK327" s="0" t="n">
        <v>0</v>
      </c>
      <c r="AL327" s="0" t="n">
        <v>172.507376000001</v>
      </c>
      <c r="AM327" s="0" t="s">
        <v>461</v>
      </c>
      <c r="AN327" s="0" t="s">
        <v>469</v>
      </c>
      <c r="AO327" s="0" t="n">
        <v>10</v>
      </c>
      <c r="AP327" s="0" t="n">
        <v>10</v>
      </c>
    </row>
    <row r="328" customFormat="false" ht="12.75" hidden="false" customHeight="false" outlineLevel="0" collapsed="false">
      <c r="A328" s="0" t="n">
        <v>1544</v>
      </c>
      <c r="B328" s="0" t="n">
        <v>591</v>
      </c>
      <c r="C328" s="0" t="s">
        <v>2</v>
      </c>
      <c r="D328" s="0" t="s">
        <v>157</v>
      </c>
      <c r="E328" s="0" t="s">
        <v>408</v>
      </c>
      <c r="F328" s="0" t="s">
        <v>95</v>
      </c>
      <c r="G328" s="0" t="s">
        <v>96</v>
      </c>
      <c r="H328" s="0" t="s">
        <v>168</v>
      </c>
      <c r="I328" s="0" t="s">
        <v>156</v>
      </c>
      <c r="J328" s="0" t="s">
        <v>158</v>
      </c>
      <c r="K328" s="0" t="n">
        <v>36896</v>
      </c>
      <c r="L328" s="0" t="n">
        <v>38722</v>
      </c>
      <c r="M328" s="0" t="s">
        <v>155</v>
      </c>
      <c r="N328" s="0" t="n">
        <v>10000000</v>
      </c>
      <c r="O328" s="0" t="n">
        <v>-4069.728091</v>
      </c>
      <c r="P328" s="0" t="n">
        <v>0.7</v>
      </c>
      <c r="Q328" s="0" t="n">
        <v>64.592853</v>
      </c>
      <c r="R328" s="0" t="n">
        <v>64.596996</v>
      </c>
      <c r="S328" s="0" t="n">
        <v>0.00414299999999912</v>
      </c>
      <c r="T328" s="0" t="n">
        <v>-16.8608834810094</v>
      </c>
      <c r="U328" s="0" t="n">
        <v>250.523239</v>
      </c>
      <c r="V328" s="0" t="n">
        <v>0</v>
      </c>
      <c r="W328" s="0" t="n">
        <v>233.662355518991</v>
      </c>
      <c r="X328" s="0" t="n">
        <v>39386.158761</v>
      </c>
      <c r="Y328" s="0" t="n">
        <v>39573.144296</v>
      </c>
      <c r="Z328" s="0" t="n">
        <v>186.985535</v>
      </c>
      <c r="AA328" s="0" t="n">
        <v>-46.6768205189908</v>
      </c>
      <c r="AB328" s="0" t="n">
        <v>39386.158761</v>
      </c>
      <c r="AC328" s="0" t="n">
        <v>39573.144296</v>
      </c>
      <c r="AD328" s="0" t="n">
        <v>186.985535</v>
      </c>
      <c r="AF328" s="0" t="n">
        <v>-30126.1621936275</v>
      </c>
      <c r="AG328" s="0" t="n">
        <v>0</v>
      </c>
      <c r="AH328" s="0" t="n">
        <v>39573.144296</v>
      </c>
      <c r="AI328" s="0" t="n">
        <v>171408.62184</v>
      </c>
      <c r="AJ328" s="0" t="n">
        <v>171408.62184</v>
      </c>
      <c r="AK328" s="0" t="n">
        <v>0</v>
      </c>
      <c r="AL328" s="0" t="n">
        <v>186.985535</v>
      </c>
      <c r="AM328" s="0" t="s">
        <v>461</v>
      </c>
      <c r="AN328" s="0" t="n">
        <v>7</v>
      </c>
      <c r="AO328" s="0" t="s">
        <v>469</v>
      </c>
      <c r="AP328" s="0" t="n">
        <v>7</v>
      </c>
    </row>
    <row r="329" customFormat="false" ht="12.75" hidden="false" customHeight="false" outlineLevel="0" collapsed="false">
      <c r="A329" s="0" t="n">
        <v>1545</v>
      </c>
      <c r="B329" s="0" t="n">
        <v>592</v>
      </c>
      <c r="C329" s="0" t="s">
        <v>2</v>
      </c>
      <c r="D329" s="0" t="s">
        <v>157</v>
      </c>
      <c r="E329" s="0" t="s">
        <v>409</v>
      </c>
      <c r="F329" s="0" t="s">
        <v>172</v>
      </c>
      <c r="G329" s="0" t="s">
        <v>410</v>
      </c>
      <c r="H329" s="0" t="s">
        <v>107</v>
      </c>
      <c r="I329" s="0" t="s">
        <v>156</v>
      </c>
      <c r="J329" s="0" t="s">
        <v>212</v>
      </c>
      <c r="K329" s="0" t="n">
        <v>36896</v>
      </c>
      <c r="L329" s="0" t="n">
        <v>38722</v>
      </c>
      <c r="M329" s="0" t="s">
        <v>155</v>
      </c>
      <c r="N329" s="0" t="n">
        <v>10000000</v>
      </c>
      <c r="O329" s="0" t="n">
        <v>-4159.19862</v>
      </c>
      <c r="P329" s="0" t="n">
        <v>1.2</v>
      </c>
      <c r="Q329" s="0" t="n">
        <v>107.072407</v>
      </c>
      <c r="R329" s="0" t="n">
        <v>107.086831</v>
      </c>
      <c r="S329" s="0" t="n">
        <v>0.0144240000000053</v>
      </c>
      <c r="T329" s="0" t="n">
        <v>-59.9922808949021</v>
      </c>
      <c r="U329" s="0" t="n">
        <v>423.454741</v>
      </c>
      <c r="V329" s="0" t="n">
        <v>0</v>
      </c>
      <c r="W329" s="0" t="n">
        <v>363.462460105098</v>
      </c>
      <c r="X329" s="0" t="n">
        <v>81703.837511</v>
      </c>
      <c r="Y329" s="0" t="n">
        <v>82001.144058</v>
      </c>
      <c r="Z329" s="0" t="n">
        <v>297.306547</v>
      </c>
      <c r="AA329" s="0" t="n">
        <v>-66.1559131050977</v>
      </c>
      <c r="AB329" s="0" t="n">
        <v>81703.837511</v>
      </c>
      <c r="AC329" s="0" t="n">
        <v>82001.144058</v>
      </c>
      <c r="AD329" s="0" t="n">
        <v>297.306547</v>
      </c>
      <c r="AF329" s="0" t="n">
        <v>-41051.2903794</v>
      </c>
      <c r="AG329" s="0" t="n">
        <v>0</v>
      </c>
      <c r="AH329" s="0" t="n">
        <v>82001.144058</v>
      </c>
      <c r="AI329" s="0" t="n">
        <v>83550.703677</v>
      </c>
      <c r="AJ329" s="0" t="n">
        <v>83550.703677</v>
      </c>
      <c r="AK329" s="0" t="n">
        <v>0</v>
      </c>
      <c r="AL329" s="0" t="n">
        <v>297.306547</v>
      </c>
      <c r="AM329" s="0" t="s">
        <v>461</v>
      </c>
      <c r="AN329" s="0" t="s">
        <v>469</v>
      </c>
      <c r="AO329" s="0" t="n">
        <v>9</v>
      </c>
      <c r="AP329" s="0" t="n">
        <v>9</v>
      </c>
    </row>
    <row r="330" customFormat="false" ht="12.75" hidden="false" customHeight="false" outlineLevel="0" collapsed="false">
      <c r="A330" s="0" t="n">
        <v>1546</v>
      </c>
      <c r="B330" s="0" t="n">
        <v>593</v>
      </c>
      <c r="C330" s="0" t="s">
        <v>2</v>
      </c>
      <c r="D330" s="0" t="s">
        <v>157</v>
      </c>
      <c r="E330" s="0" t="s">
        <v>417</v>
      </c>
      <c r="F330" s="0" t="s">
        <v>102</v>
      </c>
      <c r="G330" s="0" t="s">
        <v>151</v>
      </c>
      <c r="H330" s="0" t="s">
        <v>168</v>
      </c>
      <c r="I330" s="0" t="s">
        <v>156</v>
      </c>
      <c r="J330" s="0" t="s">
        <v>158</v>
      </c>
      <c r="K330" s="0" t="n">
        <v>36896</v>
      </c>
      <c r="L330" s="0" t="n">
        <v>38722</v>
      </c>
      <c r="M330" s="0" t="s">
        <v>155</v>
      </c>
      <c r="N330" s="0" t="n">
        <v>10000000</v>
      </c>
      <c r="O330" s="0" t="n">
        <v>-4106.417467</v>
      </c>
      <c r="P330" s="0" t="n">
        <v>0.98</v>
      </c>
      <c r="Q330" s="0" t="n">
        <v>99.291825</v>
      </c>
      <c r="R330" s="0" t="n">
        <v>99.295306</v>
      </c>
      <c r="S330" s="0" t="n">
        <v>0.00348099999999363</v>
      </c>
      <c r="T330" s="0" t="n">
        <v>-14.2944392026008</v>
      </c>
      <c r="U330" s="0" t="n">
        <v>321.446636</v>
      </c>
      <c r="V330" s="0" t="n">
        <v>0</v>
      </c>
      <c r="W330" s="0" t="n">
        <v>307.152196797399</v>
      </c>
      <c r="X330" s="0" t="n">
        <v>18379.486982</v>
      </c>
      <c r="Y330" s="0" t="n">
        <v>18635.052468</v>
      </c>
      <c r="Z330" s="0" t="n">
        <v>255.565486000003</v>
      </c>
      <c r="AA330" s="0" t="n">
        <v>-51.5867107973961</v>
      </c>
      <c r="AB330" s="0" t="n">
        <v>18379.486982</v>
      </c>
      <c r="AC330" s="0" t="n">
        <v>18635.052468</v>
      </c>
      <c r="AD330" s="0" t="n">
        <v>255.565486000003</v>
      </c>
      <c r="AF330" s="0" t="n">
        <v>-23642.6985662525</v>
      </c>
      <c r="AG330" s="0" t="n">
        <v>0</v>
      </c>
      <c r="AH330" s="0" t="n">
        <v>18635.052468</v>
      </c>
      <c r="AI330" s="0" t="n">
        <v>221559.377834</v>
      </c>
      <c r="AJ330" s="0" t="n">
        <v>221559.377834</v>
      </c>
      <c r="AK330" s="0" t="n">
        <v>0</v>
      </c>
      <c r="AL330" s="0" t="n">
        <v>255.565486000003</v>
      </c>
      <c r="AM330" s="0" t="s">
        <v>461</v>
      </c>
      <c r="AN330" s="0" t="n">
        <v>6</v>
      </c>
      <c r="AO330" s="0" t="s">
        <v>469</v>
      </c>
      <c r="AP330" s="0" t="n">
        <v>6</v>
      </c>
    </row>
    <row r="331" customFormat="false" ht="12.75" hidden="false" customHeight="false" outlineLevel="0" collapsed="false">
      <c r="A331" s="0" t="n">
        <v>1547</v>
      </c>
      <c r="B331" s="0" t="n">
        <v>594</v>
      </c>
      <c r="C331" s="0" t="s">
        <v>2</v>
      </c>
      <c r="D331" s="0" t="s">
        <v>157</v>
      </c>
      <c r="E331" s="0" t="s">
        <v>291</v>
      </c>
      <c r="F331" s="0" t="s">
        <v>102</v>
      </c>
      <c r="G331" s="0" t="s">
        <v>164</v>
      </c>
      <c r="H331" s="0" t="s">
        <v>168</v>
      </c>
      <c r="I331" s="0" t="s">
        <v>156</v>
      </c>
      <c r="J331" s="0" t="s">
        <v>158</v>
      </c>
      <c r="K331" s="0" t="n">
        <v>36896</v>
      </c>
      <c r="L331" s="0" t="n">
        <v>38722</v>
      </c>
      <c r="M331" s="0" t="s">
        <v>155</v>
      </c>
      <c r="N331" s="0" t="n">
        <v>10000000</v>
      </c>
      <c r="O331" s="0" t="n">
        <v>-4101.298781</v>
      </c>
      <c r="P331" s="0" t="n">
        <v>0.86</v>
      </c>
      <c r="Q331" s="0" t="n">
        <v>63.428258</v>
      </c>
      <c r="R331" s="0" t="n">
        <v>63.434876</v>
      </c>
      <c r="S331" s="0" t="n">
        <v>0.00661800000000312</v>
      </c>
      <c r="T331" s="0" t="n">
        <v>-27.1423953326708</v>
      </c>
      <c r="U331" s="0" t="n">
        <v>253.269826</v>
      </c>
      <c r="V331" s="0" t="n">
        <v>0</v>
      </c>
      <c r="W331" s="0" t="n">
        <v>226.127430667329</v>
      </c>
      <c r="X331" s="0" t="n">
        <v>114572.786983</v>
      </c>
      <c r="Y331" s="0" t="n">
        <v>114824.951014</v>
      </c>
      <c r="Z331" s="0" t="n">
        <v>252.164031000008</v>
      </c>
      <c r="AA331" s="0" t="n">
        <v>26.0366003326783</v>
      </c>
      <c r="AB331" s="0" t="n">
        <v>114572.786983</v>
      </c>
      <c r="AC331" s="0" t="n">
        <v>114824.951014</v>
      </c>
      <c r="AD331" s="0" t="n">
        <v>252.164031000008</v>
      </c>
      <c r="AF331" s="0" t="n">
        <v>-23613.2277316075</v>
      </c>
      <c r="AG331" s="0" t="n">
        <v>0</v>
      </c>
      <c r="AH331" s="0" t="n">
        <v>114824.951014</v>
      </c>
      <c r="AI331" s="0" t="n">
        <v>103339.141484</v>
      </c>
      <c r="AJ331" s="0" t="n">
        <v>103339.141484</v>
      </c>
      <c r="AK331" s="0" t="n">
        <v>0</v>
      </c>
      <c r="AL331" s="0" t="n">
        <v>252.164031000008</v>
      </c>
      <c r="AM331" s="0" t="s">
        <v>461</v>
      </c>
      <c r="AN331" s="0" t="n">
        <v>6</v>
      </c>
      <c r="AO331" s="0" t="s">
        <v>469</v>
      </c>
      <c r="AP331" s="0" t="n">
        <v>6</v>
      </c>
    </row>
    <row r="332" customFormat="false" ht="12.75" hidden="false" customHeight="false" outlineLevel="0" collapsed="false">
      <c r="A332" s="0" t="n">
        <v>1548</v>
      </c>
      <c r="B332" s="0" t="n">
        <v>595</v>
      </c>
      <c r="C332" s="0" t="s">
        <v>2</v>
      </c>
      <c r="D332" s="0" t="s">
        <v>157</v>
      </c>
      <c r="E332" s="0" t="s">
        <v>337</v>
      </c>
      <c r="F332" s="0" t="s">
        <v>172</v>
      </c>
      <c r="G332" s="0" t="s">
        <v>164</v>
      </c>
      <c r="H332" s="0" t="s">
        <v>168</v>
      </c>
      <c r="I332" s="0" t="s">
        <v>156</v>
      </c>
      <c r="J332" s="0" t="s">
        <v>158</v>
      </c>
      <c r="K332" s="0" t="n">
        <v>36896</v>
      </c>
      <c r="L332" s="0" t="n">
        <v>38722</v>
      </c>
      <c r="M332" s="0" t="s">
        <v>155</v>
      </c>
      <c r="N332" s="0" t="n">
        <v>10000000</v>
      </c>
      <c r="O332" s="0" t="n">
        <v>-4189.580865</v>
      </c>
      <c r="P332" s="0" t="n">
        <v>1.6</v>
      </c>
      <c r="Q332" s="0" t="n">
        <v>117.011344</v>
      </c>
      <c r="R332" s="0" t="n">
        <v>117.025298</v>
      </c>
      <c r="S332" s="0" t="n">
        <v>0.0139540000000125</v>
      </c>
      <c r="T332" s="0" t="n">
        <v>-58.4614113902622</v>
      </c>
      <c r="U332" s="0" t="n">
        <v>477.52546</v>
      </c>
      <c r="V332" s="0" t="n">
        <v>0</v>
      </c>
      <c r="W332" s="0" t="n">
        <v>419.064048609738</v>
      </c>
      <c r="X332" s="0" t="n">
        <v>214166.723201</v>
      </c>
      <c r="Y332" s="0" t="n">
        <v>214630.490062</v>
      </c>
      <c r="Z332" s="0" t="n">
        <v>463.766861000011</v>
      </c>
      <c r="AA332" s="0" t="n">
        <v>44.7028123902732</v>
      </c>
      <c r="AB332" s="0" t="n">
        <v>214166.723201</v>
      </c>
      <c r="AC332" s="0" t="n">
        <v>214630.490062</v>
      </c>
      <c r="AD332" s="0" t="n">
        <v>463.766861000011</v>
      </c>
      <c r="AF332" s="0" t="n">
        <v>-41351.16313755</v>
      </c>
      <c r="AG332" s="0" t="n">
        <v>0</v>
      </c>
      <c r="AH332" s="0" t="n">
        <v>214630.490062</v>
      </c>
      <c r="AI332" s="0" t="n">
        <v>133006.991162</v>
      </c>
      <c r="AJ332" s="0" t="n">
        <v>133006.991162</v>
      </c>
      <c r="AK332" s="0" t="n">
        <v>0</v>
      </c>
      <c r="AL332" s="0" t="n">
        <v>463.766861000011</v>
      </c>
      <c r="AM332" s="0" t="s">
        <v>461</v>
      </c>
      <c r="AN332" s="0" t="s">
        <v>469</v>
      </c>
      <c r="AO332" s="0" t="n">
        <v>9</v>
      </c>
      <c r="AP332" s="0" t="n">
        <v>9</v>
      </c>
    </row>
    <row r="333" customFormat="false" ht="12.75" hidden="false" customHeight="false" outlineLevel="0" collapsed="false">
      <c r="A333" s="0" t="n">
        <v>1549</v>
      </c>
      <c r="B333" s="0" t="n">
        <v>628</v>
      </c>
      <c r="C333" s="0" t="s">
        <v>2</v>
      </c>
      <c r="D333" s="0" t="s">
        <v>157</v>
      </c>
      <c r="E333" s="0" t="s">
        <v>407</v>
      </c>
      <c r="F333" s="0" t="s">
        <v>172</v>
      </c>
      <c r="G333" s="0" t="s">
        <v>151</v>
      </c>
      <c r="H333" s="0" t="s">
        <v>107</v>
      </c>
      <c r="I333" s="0" t="s">
        <v>156</v>
      </c>
      <c r="J333" s="0" t="s">
        <v>158</v>
      </c>
      <c r="K333" s="0" t="n">
        <v>36896</v>
      </c>
      <c r="L333" s="0" t="n">
        <v>38722</v>
      </c>
      <c r="M333" s="0" t="s">
        <v>155</v>
      </c>
      <c r="N333" s="0" t="n">
        <v>10000000</v>
      </c>
      <c r="O333" s="0" t="n">
        <v>-4176.581624</v>
      </c>
      <c r="P333" s="0" t="n">
        <v>1.3</v>
      </c>
      <c r="Q333" s="0" t="n">
        <v>106.397775</v>
      </c>
      <c r="R333" s="0" t="n">
        <v>106.416998</v>
      </c>
      <c r="S333" s="0" t="n">
        <v>0.0192230000000109</v>
      </c>
      <c r="T333" s="0" t="n">
        <v>-80.2864285581974</v>
      </c>
      <c r="U333" s="0" t="n">
        <v>445.957754</v>
      </c>
      <c r="V333" s="0" t="n">
        <v>0</v>
      </c>
      <c r="W333" s="0" t="n">
        <v>365.671325441803</v>
      </c>
      <c r="X333" s="0" t="n">
        <v>127755.737024</v>
      </c>
      <c r="Y333" s="0" t="n">
        <v>128079.757156</v>
      </c>
      <c r="Z333" s="0" t="n">
        <v>324.020132000005</v>
      </c>
      <c r="AA333" s="0" t="n">
        <v>-41.6511934417975</v>
      </c>
      <c r="AB333" s="0" t="n">
        <v>127755.737024</v>
      </c>
      <c r="AC333" s="0" t="n">
        <v>128079.757156</v>
      </c>
      <c r="AD333" s="0" t="n">
        <v>324.020132000005</v>
      </c>
      <c r="AF333" s="0" t="n">
        <v>-41222.86062888</v>
      </c>
      <c r="AG333" s="0" t="n">
        <v>0</v>
      </c>
      <c r="AH333" s="0" t="n">
        <v>128079.757156</v>
      </c>
      <c r="AI333" s="0" t="n">
        <v>174566.204829</v>
      </c>
      <c r="AJ333" s="0" t="n">
        <v>174566.204829</v>
      </c>
      <c r="AK333" s="0" t="n">
        <v>0</v>
      </c>
      <c r="AL333" s="0" t="n">
        <v>324.020132000005</v>
      </c>
      <c r="AM333" s="0" t="s">
        <v>461</v>
      </c>
      <c r="AN333" s="0" t="s">
        <v>469</v>
      </c>
      <c r="AO333" s="0" t="n">
        <v>9</v>
      </c>
      <c r="AP333" s="0" t="n">
        <v>9</v>
      </c>
    </row>
    <row r="334" customFormat="false" ht="12.75" hidden="false" customHeight="false" outlineLevel="0" collapsed="false">
      <c r="A334" s="0" t="n">
        <v>1550</v>
      </c>
      <c r="B334" s="0" t="n">
        <v>596</v>
      </c>
      <c r="C334" s="0" t="s">
        <v>2</v>
      </c>
      <c r="D334" s="0" t="s">
        <v>157</v>
      </c>
      <c r="E334" s="0" t="s">
        <v>296</v>
      </c>
      <c r="F334" s="0" t="s">
        <v>102</v>
      </c>
      <c r="G334" s="0" t="s">
        <v>191</v>
      </c>
      <c r="H334" s="0" t="s">
        <v>168</v>
      </c>
      <c r="I334" s="0" t="s">
        <v>156</v>
      </c>
      <c r="J334" s="0" t="s">
        <v>158</v>
      </c>
      <c r="K334" s="0" t="n">
        <v>36896</v>
      </c>
      <c r="L334" s="0" t="n">
        <v>38722</v>
      </c>
      <c r="M334" s="0" t="s">
        <v>155</v>
      </c>
      <c r="N334" s="0" t="n">
        <v>10000000</v>
      </c>
      <c r="O334" s="0" t="n">
        <v>-4190.527286</v>
      </c>
      <c r="P334" s="0" t="n">
        <v>1.6</v>
      </c>
      <c r="Q334" s="0" t="n">
        <v>97.094614</v>
      </c>
      <c r="R334" s="0" t="n">
        <v>97.109323</v>
      </c>
      <c r="S334" s="0" t="n">
        <v>0.0147089999999963</v>
      </c>
      <c r="T334" s="0" t="n">
        <v>-61.6384658497585</v>
      </c>
      <c r="U334" s="0" t="n">
        <v>437.54753</v>
      </c>
      <c r="V334" s="0" t="n">
        <v>0</v>
      </c>
      <c r="W334" s="0" t="n">
        <v>375.909064150242</v>
      </c>
      <c r="X334" s="0" t="n">
        <v>297733.164057</v>
      </c>
      <c r="Y334" s="0" t="n">
        <v>298229.148247</v>
      </c>
      <c r="Z334" s="0" t="n">
        <v>495.984189999988</v>
      </c>
      <c r="AA334" s="0" t="n">
        <v>120.075125849747</v>
      </c>
      <c r="AB334" s="0" t="n">
        <v>297733.164057</v>
      </c>
      <c r="AC334" s="0" t="n">
        <v>298229.148247</v>
      </c>
      <c r="AD334" s="0" t="n">
        <v>495.984189999988</v>
      </c>
      <c r="AF334" s="0" t="n">
        <v>-24126.960849145</v>
      </c>
      <c r="AG334" s="0" t="n">
        <v>0</v>
      </c>
      <c r="AH334" s="0" t="n">
        <v>298229.148247</v>
      </c>
      <c r="AI334" s="0" t="n">
        <v>182321.885051</v>
      </c>
      <c r="AJ334" s="0" t="n">
        <v>182321.885051</v>
      </c>
      <c r="AK334" s="0" t="n">
        <v>0</v>
      </c>
      <c r="AL334" s="0" t="n">
        <v>495.984189999988</v>
      </c>
      <c r="AM334" s="0" t="s">
        <v>461</v>
      </c>
      <c r="AN334" s="0" t="n">
        <v>6</v>
      </c>
      <c r="AO334" s="0" t="s">
        <v>469</v>
      </c>
      <c r="AP334" s="0" t="n">
        <v>6</v>
      </c>
    </row>
    <row r="335" customFormat="false" ht="12.75" hidden="false" customHeight="false" outlineLevel="0" collapsed="false">
      <c r="A335" s="0" t="n">
        <v>1551</v>
      </c>
      <c r="B335" s="0" t="n">
        <v>597</v>
      </c>
      <c r="C335" s="0" t="s">
        <v>2</v>
      </c>
      <c r="D335" s="0" t="s">
        <v>157</v>
      </c>
      <c r="E335" s="0" t="s">
        <v>251</v>
      </c>
      <c r="F335" s="0" t="s">
        <v>172</v>
      </c>
      <c r="G335" s="0" t="s">
        <v>198</v>
      </c>
      <c r="H335" s="0" t="s">
        <v>168</v>
      </c>
      <c r="I335" s="0" t="s">
        <v>156</v>
      </c>
      <c r="J335" s="0" t="s">
        <v>158</v>
      </c>
      <c r="K335" s="0" t="n">
        <v>36896</v>
      </c>
      <c r="L335" s="0" t="n">
        <v>38722</v>
      </c>
      <c r="M335" s="0" t="s">
        <v>155</v>
      </c>
      <c r="N335" s="0" t="n">
        <v>10000000</v>
      </c>
      <c r="O335" s="0" t="n">
        <v>-4137.253908</v>
      </c>
      <c r="P335" s="0" t="n">
        <v>1.15</v>
      </c>
      <c r="Q335" s="0" t="n">
        <v>146.458642</v>
      </c>
      <c r="R335" s="0" t="n">
        <v>146.460364</v>
      </c>
      <c r="S335" s="0" t="n">
        <v>0.00172200000000089</v>
      </c>
      <c r="T335" s="0" t="n">
        <v>-7.12435122957968</v>
      </c>
      <c r="U335" s="0" t="n">
        <v>423.650203</v>
      </c>
      <c r="V335" s="0" t="n">
        <v>0</v>
      </c>
      <c r="W335" s="0" t="n">
        <v>416.52585177042</v>
      </c>
      <c r="X335" s="0" t="n">
        <v>-97657.862912</v>
      </c>
      <c r="Y335" s="0" t="n">
        <v>-97401.43771</v>
      </c>
      <c r="Z335" s="0" t="n">
        <v>256.425201999999</v>
      </c>
      <c r="AA335" s="0" t="n">
        <v>-160.100649770422</v>
      </c>
      <c r="AB335" s="0" t="n">
        <v>-97657.862912</v>
      </c>
      <c r="AC335" s="0" t="n">
        <v>-97401.43771</v>
      </c>
      <c r="AD335" s="0" t="n">
        <v>256.425201999999</v>
      </c>
      <c r="AF335" s="0" t="n">
        <v>-40834.69607196</v>
      </c>
      <c r="AG335" s="0" t="n">
        <v>0</v>
      </c>
      <c r="AH335" s="0" t="n">
        <v>-97401.43771</v>
      </c>
      <c r="AI335" s="0" t="n">
        <v>-9954.734306</v>
      </c>
      <c r="AJ335" s="0" t="n">
        <v>-9954.734306</v>
      </c>
      <c r="AK335" s="0" t="n">
        <v>0</v>
      </c>
      <c r="AL335" s="0" t="n">
        <v>256.425201999999</v>
      </c>
      <c r="AM335" s="0" t="s">
        <v>461</v>
      </c>
      <c r="AN335" s="0" t="s">
        <v>469</v>
      </c>
      <c r="AO335" s="0" t="n">
        <v>9</v>
      </c>
      <c r="AP335" s="0" t="n">
        <v>9</v>
      </c>
    </row>
    <row r="336" customFormat="false" ht="12.75" hidden="false" customHeight="false" outlineLevel="0" collapsed="false">
      <c r="A336" s="0" t="n">
        <v>1552</v>
      </c>
      <c r="B336" s="0" t="n">
        <v>598</v>
      </c>
      <c r="C336" s="0" t="s">
        <v>2</v>
      </c>
      <c r="D336" s="0" t="s">
        <v>157</v>
      </c>
      <c r="E336" s="0" t="s">
        <v>159</v>
      </c>
      <c r="F336" s="0" t="s">
        <v>116</v>
      </c>
      <c r="G336" s="0" t="s">
        <v>160</v>
      </c>
      <c r="H336" s="0" t="s">
        <v>161</v>
      </c>
      <c r="I336" s="0" t="s">
        <v>156</v>
      </c>
      <c r="J336" s="0" t="s">
        <v>158</v>
      </c>
      <c r="K336" s="0" t="n">
        <v>36896</v>
      </c>
      <c r="L336" s="0" t="n">
        <v>38722</v>
      </c>
      <c r="M336" s="0" t="s">
        <v>155</v>
      </c>
      <c r="N336" s="0" t="n">
        <v>10000000</v>
      </c>
      <c r="O336" s="0" t="n">
        <v>-4032.309875</v>
      </c>
      <c r="P336" s="0" t="n">
        <v>0.46</v>
      </c>
      <c r="Q336" s="0" t="n">
        <v>102.536391</v>
      </c>
      <c r="R336" s="0" t="n">
        <v>102.573634</v>
      </c>
      <c r="S336" s="0" t="n">
        <v>0.0372430000000037</v>
      </c>
      <c r="T336" s="0" t="n">
        <v>-150.17531667464</v>
      </c>
      <c r="U336" s="0" t="n">
        <v>308.254936</v>
      </c>
      <c r="V336" s="0" t="n">
        <v>0</v>
      </c>
      <c r="W336" s="0" t="n">
        <v>158.07961932536</v>
      </c>
      <c r="X336" s="0" t="n">
        <v>-219712.505675</v>
      </c>
      <c r="Y336" s="0" t="n">
        <v>-219833.134572</v>
      </c>
      <c r="Z336" s="0" t="n">
        <v>-120.628897000017</v>
      </c>
      <c r="AA336" s="0" t="n">
        <v>-278.708516325377</v>
      </c>
      <c r="AB336" s="0" t="n">
        <v>-219712.505675</v>
      </c>
      <c r="AC336" s="0" t="n">
        <v>-219833.134572</v>
      </c>
      <c r="AD336" s="0" t="n">
        <v>-120.628897000017</v>
      </c>
      <c r="AF336" s="0" t="n">
        <v>-29185.85887525</v>
      </c>
      <c r="AG336" s="0" t="n">
        <v>0</v>
      </c>
      <c r="AH336" s="0" t="n">
        <v>-219833.134572</v>
      </c>
      <c r="AI336" s="0" t="n">
        <v>-165793.111199</v>
      </c>
      <c r="AJ336" s="0" t="n">
        <v>-165793.111199</v>
      </c>
      <c r="AK336" s="0" t="n">
        <v>0</v>
      </c>
      <c r="AL336" s="0" t="n">
        <v>-120.628897000017</v>
      </c>
      <c r="AM336" s="0" t="s">
        <v>461</v>
      </c>
      <c r="AN336" s="0" t="n">
        <v>8</v>
      </c>
      <c r="AO336" s="0" t="s">
        <v>469</v>
      </c>
      <c r="AP336" s="0" t="n">
        <v>8</v>
      </c>
    </row>
    <row r="337" customFormat="false" ht="12.75" hidden="false" customHeight="false" outlineLevel="0" collapsed="false">
      <c r="A337" s="0" t="n">
        <v>1553</v>
      </c>
      <c r="B337" s="0" t="n">
        <v>599</v>
      </c>
      <c r="C337" s="0" t="s">
        <v>2</v>
      </c>
      <c r="D337" s="0" t="s">
        <v>157</v>
      </c>
      <c r="E337" s="0" t="s">
        <v>162</v>
      </c>
      <c r="F337" s="0" t="s">
        <v>163</v>
      </c>
      <c r="G337" s="0" t="s">
        <v>164</v>
      </c>
      <c r="H337" s="0" t="s">
        <v>117</v>
      </c>
      <c r="I337" s="0" t="s">
        <v>156</v>
      </c>
      <c r="J337" s="0" t="s">
        <v>158</v>
      </c>
      <c r="K337" s="0" t="n">
        <v>36896</v>
      </c>
      <c r="L337" s="0" t="n">
        <v>38722</v>
      </c>
      <c r="M337" s="0" t="s">
        <v>155</v>
      </c>
      <c r="N337" s="0" t="n">
        <v>10000000</v>
      </c>
      <c r="O337" s="0" t="n">
        <v>-4014.052827</v>
      </c>
      <c r="P337" s="0" t="n">
        <v>0.18</v>
      </c>
      <c r="Q337" s="0" t="n">
        <v>21.251274</v>
      </c>
      <c r="R337" s="0" t="n">
        <v>21.256535</v>
      </c>
      <c r="S337" s="0" t="n">
        <v>0.00526100000000085</v>
      </c>
      <c r="T337" s="0" t="n">
        <v>-21.1179319228504</v>
      </c>
      <c r="U337" s="0" t="n">
        <v>82.287438</v>
      </c>
      <c r="V337" s="0" t="n">
        <v>0</v>
      </c>
      <c r="W337" s="0" t="n">
        <v>61.1695060771496</v>
      </c>
      <c r="X337" s="0" t="n">
        <v>-9368.461346</v>
      </c>
      <c r="Y337" s="0" t="n">
        <v>-9346.611993</v>
      </c>
      <c r="Z337" s="0" t="n">
        <v>21.8493529999996</v>
      </c>
      <c r="AA337" s="0" t="n">
        <v>-39.32015307715</v>
      </c>
      <c r="AB337" s="0" t="n">
        <v>-9368.461346</v>
      </c>
      <c r="AC337" s="0" t="n">
        <v>-9346.611993</v>
      </c>
      <c r="AD337" s="0" t="n">
        <v>21.8493529999996</v>
      </c>
      <c r="AF337" s="0" t="n">
        <v>-11885.610420747</v>
      </c>
      <c r="AG337" s="0" t="n">
        <v>0</v>
      </c>
      <c r="AH337" s="0" t="n">
        <v>-9346.611993</v>
      </c>
      <c r="AI337" s="0" t="n">
        <v>28484.002325</v>
      </c>
      <c r="AJ337" s="0" t="n">
        <v>28484.002325</v>
      </c>
      <c r="AK337" s="0" t="n">
        <v>0</v>
      </c>
      <c r="AL337" s="0" t="n">
        <v>21.8493529999996</v>
      </c>
      <c r="AM337" s="0" t="s">
        <v>461</v>
      </c>
      <c r="AN337" s="0" t="n">
        <v>4</v>
      </c>
      <c r="AO337" s="0" t="s">
        <v>469</v>
      </c>
      <c r="AP337" s="0" t="n">
        <v>4</v>
      </c>
    </row>
    <row r="338" customFormat="false" ht="12.75" hidden="false" customHeight="false" outlineLevel="0" collapsed="false">
      <c r="A338" s="0" t="n">
        <v>1554</v>
      </c>
      <c r="B338" s="0" t="n">
        <v>600</v>
      </c>
      <c r="C338" s="0" t="s">
        <v>2</v>
      </c>
      <c r="D338" s="0" t="s">
        <v>157</v>
      </c>
      <c r="E338" s="0" t="s">
        <v>233</v>
      </c>
      <c r="F338" s="0" t="s">
        <v>184</v>
      </c>
      <c r="G338" s="0" t="s">
        <v>164</v>
      </c>
      <c r="H338" s="0" t="s">
        <v>107</v>
      </c>
      <c r="I338" s="0" t="s">
        <v>156</v>
      </c>
      <c r="J338" s="0" t="s">
        <v>158</v>
      </c>
      <c r="K338" s="0" t="n">
        <v>36896</v>
      </c>
      <c r="L338" s="0" t="n">
        <v>38722</v>
      </c>
      <c r="M338" s="0" t="s">
        <v>155</v>
      </c>
      <c r="N338" s="0" t="n">
        <v>10000000</v>
      </c>
      <c r="O338" s="0" t="n">
        <v>-4007.402575</v>
      </c>
      <c r="P338" s="0" t="n">
        <v>0.12</v>
      </c>
      <c r="Q338" s="0" t="n">
        <v>14.822177</v>
      </c>
      <c r="R338" s="0" t="n">
        <v>14.825138</v>
      </c>
      <c r="S338" s="0" t="n">
        <v>0.00296100000000088</v>
      </c>
      <c r="T338" s="0" t="n">
        <v>-11.8659190245785</v>
      </c>
      <c r="U338" s="0" t="n">
        <v>63.554562</v>
      </c>
      <c r="V338" s="0" t="n">
        <v>0</v>
      </c>
      <c r="W338" s="0" t="n">
        <v>51.6886429754215</v>
      </c>
      <c r="X338" s="0" t="n">
        <v>-9034.149376</v>
      </c>
      <c r="Y338" s="0" t="n">
        <v>-9018.522014</v>
      </c>
      <c r="Z338" s="0" t="n">
        <v>15.6273619999993</v>
      </c>
      <c r="AA338" s="0" t="n">
        <v>-36.0612809754222</v>
      </c>
      <c r="AB338" s="0" t="n">
        <v>-9034.149376</v>
      </c>
      <c r="AC338" s="0" t="n">
        <v>-9018.522014</v>
      </c>
      <c r="AD338" s="0" t="n">
        <v>15.6273619999993</v>
      </c>
      <c r="AF338" s="0" t="n">
        <v>-16480.4430896875</v>
      </c>
      <c r="AG338" s="0" t="n">
        <v>0</v>
      </c>
      <c r="AH338" s="0" t="n">
        <v>-9018.522014</v>
      </c>
      <c r="AI338" s="0" t="n">
        <v>24806.530887</v>
      </c>
      <c r="AJ338" s="0" t="n">
        <v>24806.530887</v>
      </c>
      <c r="AK338" s="0" t="n">
        <v>0</v>
      </c>
      <c r="AL338" s="0" t="n">
        <v>15.6273619999993</v>
      </c>
      <c r="AM338" s="0" t="s">
        <v>461</v>
      </c>
      <c r="AN338" s="0" t="n">
        <v>5</v>
      </c>
      <c r="AO338" s="0" t="s">
        <v>469</v>
      </c>
      <c r="AP338" s="0" t="n">
        <v>5</v>
      </c>
    </row>
    <row r="339" customFormat="false" ht="12.75" hidden="false" customHeight="false" outlineLevel="0" collapsed="false">
      <c r="A339" s="0" t="n">
        <v>1555</v>
      </c>
      <c r="B339" s="0" t="n">
        <v>601</v>
      </c>
      <c r="C339" s="0" t="s">
        <v>2</v>
      </c>
      <c r="D339" s="0" t="s">
        <v>157</v>
      </c>
      <c r="E339" s="0" t="s">
        <v>242</v>
      </c>
      <c r="F339" s="0" t="s">
        <v>102</v>
      </c>
      <c r="G339" s="0" t="s">
        <v>160</v>
      </c>
      <c r="H339" s="0" t="s">
        <v>168</v>
      </c>
      <c r="I339" s="0" t="s">
        <v>156</v>
      </c>
      <c r="J339" s="0" t="s">
        <v>158</v>
      </c>
      <c r="K339" s="0" t="n">
        <v>36896</v>
      </c>
      <c r="L339" s="0" t="n">
        <v>38722</v>
      </c>
      <c r="M339" s="0" t="s">
        <v>155</v>
      </c>
      <c r="N339" s="0" t="n">
        <v>10000000</v>
      </c>
      <c r="O339" s="0" t="n">
        <v>-4080.559063</v>
      </c>
      <c r="P339" s="0" t="n">
        <v>0.75</v>
      </c>
      <c r="Q339" s="0" t="n">
        <v>33.515978</v>
      </c>
      <c r="R339" s="0" t="n">
        <v>33.517887</v>
      </c>
      <c r="S339" s="0" t="n">
        <v>0.00190900000000482</v>
      </c>
      <c r="T339" s="0" t="n">
        <v>-7.78978725128668</v>
      </c>
      <c r="U339" s="0" t="n">
        <v>146.646752</v>
      </c>
      <c r="V339" s="0" t="n">
        <v>0</v>
      </c>
      <c r="W339" s="0" t="n">
        <v>138.856964748713</v>
      </c>
      <c r="X339" s="0" t="n">
        <v>192571.040978</v>
      </c>
      <c r="Y339" s="0" t="n">
        <v>192847.288773</v>
      </c>
      <c r="Z339" s="0" t="n">
        <v>276.247795000003</v>
      </c>
      <c r="AA339" s="0" t="n">
        <v>137.39083025129</v>
      </c>
      <c r="AB339" s="0" t="n">
        <v>192571.040978</v>
      </c>
      <c r="AC339" s="0" t="n">
        <v>192847.288773</v>
      </c>
      <c r="AD339" s="0" t="n">
        <v>276.247795000003</v>
      </c>
      <c r="AF339" s="0" t="n">
        <v>-23493.8188052225</v>
      </c>
      <c r="AG339" s="0" t="n">
        <v>0</v>
      </c>
      <c r="AH339" s="0" t="n">
        <v>192847.288773</v>
      </c>
      <c r="AI339" s="0" t="n">
        <v>49266.011949</v>
      </c>
      <c r="AJ339" s="0" t="n">
        <v>49266.011949</v>
      </c>
      <c r="AK339" s="0" t="n">
        <v>0</v>
      </c>
      <c r="AL339" s="0" t="n">
        <v>276.247795000003</v>
      </c>
      <c r="AM339" s="0" t="s">
        <v>461</v>
      </c>
      <c r="AN339" s="0" t="n">
        <v>6</v>
      </c>
      <c r="AO339" s="0" t="s">
        <v>469</v>
      </c>
      <c r="AP339" s="0" t="n">
        <v>6</v>
      </c>
    </row>
    <row r="340" customFormat="false" ht="12.75" hidden="false" customHeight="false" outlineLevel="0" collapsed="false">
      <c r="A340" s="0" t="n">
        <v>1556</v>
      </c>
      <c r="B340" s="0" t="n">
        <v>602</v>
      </c>
      <c r="C340" s="0" t="s">
        <v>2</v>
      </c>
      <c r="D340" s="0" t="s">
        <v>157</v>
      </c>
      <c r="E340" s="0" t="s">
        <v>244</v>
      </c>
      <c r="F340" s="0" t="s">
        <v>172</v>
      </c>
      <c r="G340" s="0" t="s">
        <v>160</v>
      </c>
      <c r="H340" s="0" t="s">
        <v>168</v>
      </c>
      <c r="I340" s="0" t="s">
        <v>156</v>
      </c>
      <c r="J340" s="0" t="s">
        <v>158</v>
      </c>
      <c r="K340" s="0" t="n">
        <v>36896</v>
      </c>
      <c r="L340" s="0" t="n">
        <v>38722</v>
      </c>
      <c r="M340" s="0" t="s">
        <v>155</v>
      </c>
      <c r="N340" s="0" t="n">
        <v>10000000</v>
      </c>
      <c r="O340" s="0" t="n">
        <v>-4174.773068</v>
      </c>
      <c r="P340" s="0" t="n">
        <v>2.15</v>
      </c>
      <c r="Q340" s="0" t="n">
        <v>251.636032</v>
      </c>
      <c r="R340" s="0" t="n">
        <v>251.641734</v>
      </c>
      <c r="S340" s="0" t="n">
        <v>0.00570200000001364</v>
      </c>
      <c r="T340" s="0" t="n">
        <v>-23.804556033793</v>
      </c>
      <c r="U340" s="0" t="n">
        <v>748.336051</v>
      </c>
      <c r="V340" s="0" t="n">
        <v>0</v>
      </c>
      <c r="W340" s="0" t="n">
        <v>724.531494966207</v>
      </c>
      <c r="X340" s="0" t="n">
        <v>-91557.89738</v>
      </c>
      <c r="Y340" s="0" t="n">
        <v>-91047.649412</v>
      </c>
      <c r="Z340" s="0" t="n">
        <v>510.247967999996</v>
      </c>
      <c r="AA340" s="0" t="n">
        <v>-214.283526966211</v>
      </c>
      <c r="AB340" s="0" t="n">
        <v>-91557.89738</v>
      </c>
      <c r="AC340" s="0" t="n">
        <v>-91047.649412</v>
      </c>
      <c r="AD340" s="0" t="n">
        <v>510.247967999996</v>
      </c>
      <c r="AF340" s="0" t="n">
        <v>-41205.01018116</v>
      </c>
      <c r="AG340" s="0" t="n">
        <v>0</v>
      </c>
      <c r="AH340" s="0" t="n">
        <v>-91047.649412</v>
      </c>
      <c r="AI340" s="0" t="n">
        <v>12524.428559</v>
      </c>
      <c r="AJ340" s="0" t="n">
        <v>12524.428559</v>
      </c>
      <c r="AK340" s="0" t="n">
        <v>0</v>
      </c>
      <c r="AL340" s="0" t="n">
        <v>510.247967999996</v>
      </c>
      <c r="AM340" s="0" t="s">
        <v>461</v>
      </c>
      <c r="AN340" s="0" t="s">
        <v>469</v>
      </c>
      <c r="AO340" s="0" t="n">
        <v>9</v>
      </c>
      <c r="AP340" s="0" t="n">
        <v>9</v>
      </c>
    </row>
    <row r="341" customFormat="false" ht="12.75" hidden="false" customHeight="false" outlineLevel="0" collapsed="false">
      <c r="A341" s="0" t="n">
        <v>1557</v>
      </c>
      <c r="B341" s="0" t="n">
        <v>603</v>
      </c>
      <c r="C341" s="0" t="s">
        <v>2</v>
      </c>
      <c r="D341" s="0" t="s">
        <v>157</v>
      </c>
      <c r="E341" s="0" t="s">
        <v>253</v>
      </c>
      <c r="F341" s="0" t="s">
        <v>102</v>
      </c>
      <c r="G341" s="0" t="s">
        <v>191</v>
      </c>
      <c r="H341" s="0" t="s">
        <v>168</v>
      </c>
      <c r="I341" s="0" t="s">
        <v>156</v>
      </c>
      <c r="J341" s="0" t="s">
        <v>158</v>
      </c>
      <c r="K341" s="0" t="n">
        <v>36896</v>
      </c>
      <c r="L341" s="0" t="n">
        <v>38722</v>
      </c>
      <c r="M341" s="0" t="s">
        <v>155</v>
      </c>
      <c r="N341" s="0" t="n">
        <v>10000000</v>
      </c>
      <c r="O341" s="0" t="n">
        <v>-4091.703886</v>
      </c>
      <c r="P341" s="0" t="n">
        <v>0.75</v>
      </c>
      <c r="Q341" s="0" t="n">
        <v>48.558716</v>
      </c>
      <c r="R341" s="0" t="n">
        <v>48.56584</v>
      </c>
      <c r="S341" s="0" t="n">
        <v>0.00712400000000457</v>
      </c>
      <c r="T341" s="0" t="n">
        <v>-29.1492984838827</v>
      </c>
      <c r="U341" s="0" t="n">
        <v>213.983701</v>
      </c>
      <c r="V341" s="0" t="n">
        <v>0</v>
      </c>
      <c r="W341" s="0" t="n">
        <v>184.834402516117</v>
      </c>
      <c r="X341" s="0" t="n">
        <v>128623.103231</v>
      </c>
      <c r="Y341" s="0" t="n">
        <v>128849.542058</v>
      </c>
      <c r="Z341" s="0" t="n">
        <v>226.438827000005</v>
      </c>
      <c r="AA341" s="0" t="n">
        <v>41.6044244838881</v>
      </c>
      <c r="AB341" s="0" t="n">
        <v>128623.103231</v>
      </c>
      <c r="AC341" s="0" t="n">
        <v>128849.542058</v>
      </c>
      <c r="AD341" s="0" t="n">
        <v>226.438827000005</v>
      </c>
      <c r="AF341" s="0" t="n">
        <v>-23557.985123645</v>
      </c>
      <c r="AG341" s="0" t="n">
        <v>0</v>
      </c>
      <c r="AH341" s="0" t="n">
        <v>128849.542058</v>
      </c>
      <c r="AI341" s="0" t="n">
        <v>156612.026203</v>
      </c>
      <c r="AJ341" s="0" t="n">
        <v>156612.026203</v>
      </c>
      <c r="AK341" s="0" t="n">
        <v>0</v>
      </c>
      <c r="AL341" s="0" t="n">
        <v>226.438827000005</v>
      </c>
      <c r="AM341" s="0" t="s">
        <v>461</v>
      </c>
      <c r="AN341" s="0" t="n">
        <v>6</v>
      </c>
      <c r="AO341" s="0" t="s">
        <v>469</v>
      </c>
      <c r="AP341" s="0" t="n">
        <v>6</v>
      </c>
    </row>
    <row r="342" customFormat="false" ht="12.75" hidden="false" customHeight="false" outlineLevel="0" collapsed="false">
      <c r="A342" s="0" t="n">
        <v>1558</v>
      </c>
      <c r="B342" s="0" t="n">
        <v>604</v>
      </c>
      <c r="C342" s="0" t="s">
        <v>2</v>
      </c>
      <c r="D342" s="0" t="s">
        <v>157</v>
      </c>
      <c r="E342" s="0" t="s">
        <v>295</v>
      </c>
      <c r="F342" s="0" t="s">
        <v>150</v>
      </c>
      <c r="G342" s="0" t="s">
        <v>191</v>
      </c>
      <c r="H342" s="0" t="s">
        <v>152</v>
      </c>
      <c r="I342" s="0" t="s">
        <v>156</v>
      </c>
      <c r="J342" s="0" t="s">
        <v>158</v>
      </c>
      <c r="K342" s="0" t="n">
        <v>36896</v>
      </c>
      <c r="L342" s="0" t="n">
        <v>38722</v>
      </c>
      <c r="M342" s="0" t="s">
        <v>155</v>
      </c>
      <c r="N342" s="0" t="n">
        <v>10000000</v>
      </c>
      <c r="O342" s="0" t="n">
        <v>-4092.176478</v>
      </c>
      <c r="P342" s="0" t="n">
        <v>1.12</v>
      </c>
      <c r="Q342" s="0" t="n">
        <v>109.167838</v>
      </c>
      <c r="R342" s="0" t="n">
        <v>109.192569</v>
      </c>
      <c r="S342" s="0" t="n">
        <v>0.0247310000000027</v>
      </c>
      <c r="T342" s="0" t="n">
        <v>-101.203616477429</v>
      </c>
      <c r="U342" s="0" t="n">
        <v>419.333328</v>
      </c>
      <c r="V342" s="0" t="n">
        <v>0</v>
      </c>
      <c r="W342" s="0" t="n">
        <v>318.129711522571</v>
      </c>
      <c r="X342" s="0" t="n">
        <v>38727.475293</v>
      </c>
      <c r="Y342" s="0" t="n">
        <v>38941.515867</v>
      </c>
      <c r="Z342" s="0" t="n">
        <v>214.040573999999</v>
      </c>
      <c r="AA342" s="0" t="n">
        <v>-104.089137522572</v>
      </c>
      <c r="AB342" s="0" t="n">
        <v>38727.475293</v>
      </c>
      <c r="AC342" s="0" t="n">
        <v>38941.515867</v>
      </c>
      <c r="AD342" s="0" t="n">
        <v>214.040573999999</v>
      </c>
      <c r="AF342" s="0" t="n">
        <v>-51160.390327956</v>
      </c>
      <c r="AG342" s="0" t="n">
        <v>0</v>
      </c>
      <c r="AH342" s="0" t="n">
        <v>38941.515867</v>
      </c>
      <c r="AI342" s="0" t="n">
        <v>69753.945858</v>
      </c>
      <c r="AJ342" s="0" t="n">
        <v>69753.945858</v>
      </c>
      <c r="AK342" s="0" t="n">
        <v>0</v>
      </c>
      <c r="AL342" s="0" t="n">
        <v>214.040573999999</v>
      </c>
      <c r="AM342" s="0" t="s">
        <v>461</v>
      </c>
      <c r="AN342" s="0" t="s">
        <v>469</v>
      </c>
      <c r="AO342" s="0" t="n">
        <v>10</v>
      </c>
      <c r="AP342" s="0" t="n">
        <v>10</v>
      </c>
    </row>
    <row r="343" customFormat="false" ht="12.75" hidden="false" customHeight="false" outlineLevel="0" collapsed="false">
      <c r="A343" s="0" t="n">
        <v>1559</v>
      </c>
      <c r="B343" s="0" t="n">
        <v>605</v>
      </c>
      <c r="C343" s="0" t="s">
        <v>2</v>
      </c>
      <c r="D343" s="0" t="s">
        <v>157</v>
      </c>
      <c r="E343" s="0" t="s">
        <v>299</v>
      </c>
      <c r="F343" s="0" t="s">
        <v>150</v>
      </c>
      <c r="G343" s="0" t="s">
        <v>198</v>
      </c>
      <c r="H343" s="0" t="s">
        <v>117</v>
      </c>
      <c r="I343" s="0" t="s">
        <v>156</v>
      </c>
      <c r="J343" s="0" t="s">
        <v>158</v>
      </c>
      <c r="K343" s="0" t="n">
        <v>36896</v>
      </c>
      <c r="L343" s="0" t="n">
        <v>38722</v>
      </c>
      <c r="M343" s="0" t="s">
        <v>155</v>
      </c>
      <c r="N343" s="0" t="n">
        <v>10000000</v>
      </c>
      <c r="O343" s="0" t="n">
        <v>-4395.057272</v>
      </c>
      <c r="P343" s="0" t="n">
        <v>3</v>
      </c>
      <c r="Q343" s="0" t="n">
        <v>270.656291</v>
      </c>
      <c r="R343" s="0" t="n">
        <v>270.662048</v>
      </c>
      <c r="S343" s="0" t="n">
        <v>0.00575700000001689</v>
      </c>
      <c r="T343" s="0" t="n">
        <v>-25.3023447149782</v>
      </c>
      <c r="U343" s="0" t="n">
        <v>891.690673</v>
      </c>
      <c r="V343" s="0" t="n">
        <v>0</v>
      </c>
      <c r="W343" s="0" t="n">
        <v>866.388328285022</v>
      </c>
      <c r="X343" s="0" t="n">
        <v>183857.048071</v>
      </c>
      <c r="Y343" s="0" t="n">
        <v>184718.980977</v>
      </c>
      <c r="Z343" s="0" t="n">
        <v>861.932906000002</v>
      </c>
      <c r="AA343" s="0" t="n">
        <v>-4.45542228501995</v>
      </c>
      <c r="AB343" s="0" t="n">
        <v>183857.048071</v>
      </c>
      <c r="AC343" s="0" t="n">
        <v>184718.980977</v>
      </c>
      <c r="AD343" s="0" t="n">
        <v>861.932906000002</v>
      </c>
      <c r="AF343" s="0" t="n">
        <v>-54947.006014544</v>
      </c>
      <c r="AG343" s="0" t="n">
        <v>0</v>
      </c>
      <c r="AH343" s="0" t="n">
        <v>184718.980977</v>
      </c>
      <c r="AI343" s="0" t="n">
        <v>145767.404521</v>
      </c>
      <c r="AJ343" s="0" t="n">
        <v>145767.404521</v>
      </c>
      <c r="AK343" s="0" t="n">
        <v>0</v>
      </c>
      <c r="AL343" s="0" t="n">
        <v>861.932906000002</v>
      </c>
      <c r="AM343" s="0" t="s">
        <v>461</v>
      </c>
      <c r="AN343" s="0" t="s">
        <v>469</v>
      </c>
      <c r="AO343" s="0" t="n">
        <v>10</v>
      </c>
      <c r="AP343" s="0" t="n">
        <v>10</v>
      </c>
    </row>
    <row r="344" customFormat="false" ht="12.75" hidden="false" customHeight="false" outlineLevel="0" collapsed="false">
      <c r="A344" s="0" t="n">
        <v>1560</v>
      </c>
      <c r="B344" s="0" t="n">
        <v>606</v>
      </c>
      <c r="C344" s="0" t="s">
        <v>2</v>
      </c>
      <c r="D344" s="0" t="s">
        <v>157</v>
      </c>
      <c r="E344" s="0" t="s">
        <v>306</v>
      </c>
      <c r="F344" s="0" t="s">
        <v>184</v>
      </c>
      <c r="G344" s="0" t="s">
        <v>160</v>
      </c>
      <c r="H344" s="0" t="s">
        <v>107</v>
      </c>
      <c r="I344" s="0" t="s">
        <v>156</v>
      </c>
      <c r="J344" s="0" t="s">
        <v>158</v>
      </c>
      <c r="K344" s="0" t="n">
        <v>36896</v>
      </c>
      <c r="L344" s="0" t="n">
        <v>38722</v>
      </c>
      <c r="M344" s="0" t="s">
        <v>155</v>
      </c>
      <c r="N344" s="0" t="n">
        <v>10000000</v>
      </c>
      <c r="O344" s="0" t="n">
        <v>-4024.4437</v>
      </c>
      <c r="P344" s="0" t="n">
        <v>0.24</v>
      </c>
      <c r="Q344" s="0" t="n">
        <v>29.471588</v>
      </c>
      <c r="R344" s="0" t="n">
        <v>29.47793</v>
      </c>
      <c r="S344" s="0" t="n">
        <v>0.00634200000000007</v>
      </c>
      <c r="T344" s="0" t="n">
        <v>-25.5230219454003</v>
      </c>
      <c r="U344" s="0" t="n">
        <v>104.930243</v>
      </c>
      <c r="V344" s="0" t="n">
        <v>0</v>
      </c>
      <c r="W344" s="0" t="n">
        <v>79.4072210545997</v>
      </c>
      <c r="X344" s="0" t="n">
        <v>-17188.402609</v>
      </c>
      <c r="Y344" s="0" t="n">
        <v>-17158.343041</v>
      </c>
      <c r="Z344" s="0" t="n">
        <v>30.0595680000006</v>
      </c>
      <c r="AA344" s="0" t="n">
        <v>-49.3476530545991</v>
      </c>
      <c r="AB344" s="0" t="n">
        <v>-17188.402609</v>
      </c>
      <c r="AC344" s="0" t="n">
        <v>-17158.343041</v>
      </c>
      <c r="AD344" s="0" t="n">
        <v>30.0595680000006</v>
      </c>
      <c r="AF344" s="0" t="n">
        <v>-16550.52471625</v>
      </c>
      <c r="AG344" s="0" t="n">
        <v>0</v>
      </c>
      <c r="AH344" s="0" t="n">
        <v>-17158.343041</v>
      </c>
      <c r="AI344" s="0" t="n">
        <v>-12055.229499</v>
      </c>
      <c r="AJ344" s="0" t="n">
        <v>-12055.229499</v>
      </c>
      <c r="AK344" s="0" t="n">
        <v>0</v>
      </c>
      <c r="AL344" s="0" t="n">
        <v>30.0595680000006</v>
      </c>
      <c r="AM344" s="0" t="s">
        <v>461</v>
      </c>
      <c r="AN344" s="0" t="n">
        <v>5</v>
      </c>
      <c r="AO344" s="0" t="s">
        <v>469</v>
      </c>
      <c r="AP344" s="0" t="n">
        <v>5</v>
      </c>
    </row>
    <row r="345" customFormat="false" ht="12.75" hidden="false" customHeight="false" outlineLevel="0" collapsed="false">
      <c r="A345" s="0" t="n">
        <v>1561</v>
      </c>
      <c r="B345" s="0" t="n">
        <v>607</v>
      </c>
      <c r="C345" s="0" t="s">
        <v>2</v>
      </c>
      <c r="D345" s="0" t="s">
        <v>157</v>
      </c>
      <c r="E345" s="0" t="s">
        <v>200</v>
      </c>
      <c r="F345" s="0" t="s">
        <v>102</v>
      </c>
      <c r="G345" s="0" t="s">
        <v>164</v>
      </c>
      <c r="H345" s="0" t="s">
        <v>168</v>
      </c>
      <c r="I345" s="0" t="s">
        <v>156</v>
      </c>
      <c r="J345" s="0" t="s">
        <v>158</v>
      </c>
      <c r="K345" s="0" t="n">
        <v>36896</v>
      </c>
      <c r="L345" s="0" t="n">
        <v>38722</v>
      </c>
      <c r="M345" s="0" t="s">
        <v>155</v>
      </c>
      <c r="N345" s="0" t="n">
        <v>10000000</v>
      </c>
      <c r="O345" s="0" t="n">
        <v>-4083.57674</v>
      </c>
      <c r="P345" s="0" t="n">
        <v>0.8</v>
      </c>
      <c r="Q345" s="0" t="n">
        <v>82.165571</v>
      </c>
      <c r="R345" s="0" t="n">
        <v>82.18083</v>
      </c>
      <c r="S345" s="0" t="n">
        <v>0.0152590000000004</v>
      </c>
      <c r="T345" s="0" t="n">
        <v>-62.3112974756615</v>
      </c>
      <c r="U345" s="0" t="n">
        <v>341.902909</v>
      </c>
      <c r="V345" s="0" t="n">
        <v>0</v>
      </c>
      <c r="W345" s="0" t="n">
        <v>279.591611524339</v>
      </c>
      <c r="X345" s="0" t="n">
        <v>10362.242439</v>
      </c>
      <c r="Y345" s="0" t="n">
        <v>10517.385435</v>
      </c>
      <c r="Z345" s="0" t="n">
        <v>155.142996000001</v>
      </c>
      <c r="AA345" s="0" t="n">
        <v>-124.448615524338</v>
      </c>
      <c r="AB345" s="0" t="n">
        <v>10362.242439</v>
      </c>
      <c r="AC345" s="0" t="n">
        <v>10517.385435</v>
      </c>
      <c r="AD345" s="0" t="n">
        <v>155.142996000001</v>
      </c>
      <c r="AF345" s="0" t="n">
        <v>-23511.19308055</v>
      </c>
      <c r="AG345" s="0" t="n">
        <v>0</v>
      </c>
      <c r="AH345" s="0" t="n">
        <v>10517.385435</v>
      </c>
      <c r="AI345" s="0" t="n">
        <v>61994.670158</v>
      </c>
      <c r="AJ345" s="0" t="n">
        <v>61994.670158</v>
      </c>
      <c r="AK345" s="0" t="n">
        <v>0</v>
      </c>
      <c r="AL345" s="0" t="n">
        <v>155.142996000001</v>
      </c>
      <c r="AM345" s="0" t="s">
        <v>461</v>
      </c>
      <c r="AN345" s="0" t="n">
        <v>6</v>
      </c>
      <c r="AO345" s="0" t="s">
        <v>469</v>
      </c>
      <c r="AP345" s="0" t="n">
        <v>6</v>
      </c>
    </row>
    <row r="346" customFormat="false" ht="12.75" hidden="false" customHeight="false" outlineLevel="0" collapsed="false">
      <c r="A346" s="0" t="n">
        <v>1562</v>
      </c>
      <c r="B346" s="0" t="n">
        <v>608</v>
      </c>
      <c r="C346" s="0" t="s">
        <v>2</v>
      </c>
      <c r="D346" s="0" t="s">
        <v>157</v>
      </c>
      <c r="E346" s="0" t="s">
        <v>332</v>
      </c>
      <c r="F346" s="0" t="s">
        <v>116</v>
      </c>
      <c r="G346" s="0" t="s">
        <v>160</v>
      </c>
      <c r="H346" s="0" t="s">
        <v>168</v>
      </c>
      <c r="I346" s="0" t="s">
        <v>156</v>
      </c>
      <c r="J346" s="0" t="s">
        <v>158</v>
      </c>
      <c r="K346" s="0" t="n">
        <v>36896</v>
      </c>
      <c r="L346" s="0" t="n">
        <v>38722</v>
      </c>
      <c r="M346" s="0" t="s">
        <v>155</v>
      </c>
      <c r="N346" s="0" t="n">
        <v>10000000</v>
      </c>
      <c r="O346" s="0" t="n">
        <v>-4073.980384</v>
      </c>
      <c r="P346" s="0" t="n">
        <v>0.78</v>
      </c>
      <c r="Q346" s="0" t="n">
        <v>80.896014</v>
      </c>
      <c r="R346" s="0" t="n">
        <v>80.902733</v>
      </c>
      <c r="S346" s="0" t="n">
        <v>0.00671900000000392</v>
      </c>
      <c r="T346" s="0" t="n">
        <v>-27.373074200112</v>
      </c>
      <c r="U346" s="0" t="n">
        <v>246.952226</v>
      </c>
      <c r="V346" s="0" t="n">
        <v>0</v>
      </c>
      <c r="W346" s="0" t="n">
        <v>219.579151799888</v>
      </c>
      <c r="X346" s="0" t="n">
        <v>6864.044373</v>
      </c>
      <c r="Y346" s="0" t="n">
        <v>7047.634001</v>
      </c>
      <c r="Z346" s="0" t="n">
        <v>183.589628000001</v>
      </c>
      <c r="AA346" s="0" t="n">
        <v>-35.9895237998874</v>
      </c>
      <c r="AB346" s="0" t="n">
        <v>6864.044373</v>
      </c>
      <c r="AC346" s="0" t="n">
        <v>7047.634001</v>
      </c>
      <c r="AD346" s="0" t="n">
        <v>183.589628000001</v>
      </c>
      <c r="AF346" s="0" t="n">
        <v>-29487.470019392</v>
      </c>
      <c r="AG346" s="0" t="n">
        <v>0</v>
      </c>
      <c r="AH346" s="0" t="n">
        <v>7047.634001</v>
      </c>
      <c r="AI346" s="0" t="n">
        <v>68162.553521</v>
      </c>
      <c r="AJ346" s="0" t="n">
        <v>68162.553521</v>
      </c>
      <c r="AK346" s="0" t="n">
        <v>0</v>
      </c>
      <c r="AL346" s="0" t="n">
        <v>183.589628000001</v>
      </c>
      <c r="AM346" s="0" t="s">
        <v>461</v>
      </c>
      <c r="AN346" s="0" t="n">
        <v>8</v>
      </c>
      <c r="AO346" s="0" t="s">
        <v>469</v>
      </c>
      <c r="AP346" s="0" t="n">
        <v>8</v>
      </c>
    </row>
    <row r="347" customFormat="false" ht="12.75" hidden="false" customHeight="false" outlineLevel="0" collapsed="false">
      <c r="A347" s="0" t="n">
        <v>1563</v>
      </c>
      <c r="B347" s="0" t="n">
        <v>609</v>
      </c>
      <c r="C347" s="0" t="s">
        <v>2</v>
      </c>
      <c r="D347" s="0" t="s">
        <v>157</v>
      </c>
      <c r="E347" s="0" t="s">
        <v>334</v>
      </c>
      <c r="F347" s="0" t="s">
        <v>116</v>
      </c>
      <c r="G347" s="0" t="s">
        <v>191</v>
      </c>
      <c r="H347" s="0" t="s">
        <v>168</v>
      </c>
      <c r="I347" s="0" t="s">
        <v>156</v>
      </c>
      <c r="J347" s="0" t="s">
        <v>158</v>
      </c>
      <c r="K347" s="0" t="n">
        <v>36896</v>
      </c>
      <c r="L347" s="0" t="n">
        <v>38722</v>
      </c>
      <c r="M347" s="0" t="s">
        <v>155</v>
      </c>
      <c r="N347" s="0" t="n">
        <v>10000000</v>
      </c>
      <c r="O347" s="0" t="n">
        <v>-4047.108941</v>
      </c>
      <c r="P347" s="0" t="n">
        <v>0.65</v>
      </c>
      <c r="Q347" s="0" t="n">
        <v>74.975119</v>
      </c>
      <c r="R347" s="0" t="n">
        <v>74.983645</v>
      </c>
      <c r="S347" s="0" t="n">
        <v>0.00852599999998915</v>
      </c>
      <c r="T347" s="0" t="n">
        <v>-34.5056508309221</v>
      </c>
      <c r="U347" s="0" t="n">
        <v>279.313307</v>
      </c>
      <c r="V347" s="0" t="n">
        <v>0</v>
      </c>
      <c r="W347" s="0" t="n">
        <v>244.807656169078</v>
      </c>
      <c r="X347" s="0" t="n">
        <v>-25775.249468</v>
      </c>
      <c r="Y347" s="0" t="n">
        <v>-25648.243103</v>
      </c>
      <c r="Z347" s="0" t="n">
        <v>127.006365000001</v>
      </c>
      <c r="AA347" s="0" t="n">
        <v>-117.801291169077</v>
      </c>
      <c r="AB347" s="0" t="n">
        <v>-25775.249468</v>
      </c>
      <c r="AC347" s="0" t="n">
        <v>-25648.243103</v>
      </c>
      <c r="AD347" s="0" t="n">
        <v>127.006365000001</v>
      </c>
      <c r="AF347" s="0" t="n">
        <v>-29292.974514958</v>
      </c>
      <c r="AG347" s="0" t="n">
        <v>0</v>
      </c>
      <c r="AH347" s="0" t="n">
        <v>-25648.243103</v>
      </c>
      <c r="AI347" s="0" t="n">
        <v>61387.3161</v>
      </c>
      <c r="AJ347" s="0" t="n">
        <v>61387.3161</v>
      </c>
      <c r="AK347" s="0" t="n">
        <v>0</v>
      </c>
      <c r="AL347" s="0" t="n">
        <v>127.006365000001</v>
      </c>
      <c r="AM347" s="0" t="s">
        <v>461</v>
      </c>
      <c r="AN347" s="0" t="n">
        <v>8</v>
      </c>
      <c r="AO347" s="0" t="s">
        <v>469</v>
      </c>
      <c r="AP347" s="0" t="n">
        <v>8</v>
      </c>
    </row>
    <row r="348" customFormat="false" ht="12.75" hidden="false" customHeight="false" outlineLevel="0" collapsed="false">
      <c r="A348" s="0" t="n">
        <v>1564</v>
      </c>
      <c r="B348" s="0" t="n">
        <v>610</v>
      </c>
      <c r="C348" s="0" t="s">
        <v>2</v>
      </c>
      <c r="D348" s="0" t="s">
        <v>157</v>
      </c>
      <c r="E348" s="0" t="s">
        <v>335</v>
      </c>
      <c r="F348" s="0" t="s">
        <v>172</v>
      </c>
      <c r="G348" s="0" t="s">
        <v>191</v>
      </c>
      <c r="H348" s="0" t="s">
        <v>168</v>
      </c>
      <c r="I348" s="0" t="s">
        <v>156</v>
      </c>
      <c r="J348" s="0" t="s">
        <v>158</v>
      </c>
      <c r="K348" s="0" t="n">
        <v>36896</v>
      </c>
      <c r="L348" s="0" t="n">
        <v>38722</v>
      </c>
      <c r="M348" s="0" t="s">
        <v>155</v>
      </c>
      <c r="N348" s="0" t="n">
        <v>10000000</v>
      </c>
      <c r="O348" s="0" t="n">
        <v>-4377.608809</v>
      </c>
      <c r="P348" s="0" t="n">
        <v>3.3</v>
      </c>
      <c r="Q348" s="0" t="n">
        <v>217.926079</v>
      </c>
      <c r="R348" s="0" t="n">
        <v>217.96599</v>
      </c>
      <c r="S348" s="0" t="n">
        <v>0.0399110000000178</v>
      </c>
      <c r="T348" s="0" t="n">
        <v>-174.714745176077</v>
      </c>
      <c r="U348" s="0" t="n">
        <v>995.4588</v>
      </c>
      <c r="V348" s="0" t="n">
        <v>0</v>
      </c>
      <c r="W348" s="0" t="n">
        <v>820.744054823923</v>
      </c>
      <c r="X348" s="0" t="n">
        <v>525057.337847</v>
      </c>
      <c r="Y348" s="0" t="n">
        <v>526005.972725</v>
      </c>
      <c r="Z348" s="0" t="n">
        <v>948.634878000012</v>
      </c>
      <c r="AA348" s="0" t="n">
        <v>127.890823176089</v>
      </c>
      <c r="AB348" s="0" t="n">
        <v>525057.337847</v>
      </c>
      <c r="AC348" s="0" t="n">
        <v>526005.972725</v>
      </c>
      <c r="AD348" s="0" t="n">
        <v>948.634878000012</v>
      </c>
      <c r="AF348" s="0" t="n">
        <v>-43206.99894483</v>
      </c>
      <c r="AG348" s="0" t="n">
        <v>0</v>
      </c>
      <c r="AH348" s="0" t="n">
        <v>526005.972725</v>
      </c>
      <c r="AI348" s="0" t="n">
        <v>640779.261193</v>
      </c>
      <c r="AJ348" s="0" t="n">
        <v>640779.261193</v>
      </c>
      <c r="AK348" s="0" t="n">
        <v>0</v>
      </c>
      <c r="AL348" s="0" t="n">
        <v>948.634878000012</v>
      </c>
      <c r="AM348" s="0" t="s">
        <v>461</v>
      </c>
      <c r="AN348" s="0" t="s">
        <v>469</v>
      </c>
      <c r="AO348" s="0" t="n">
        <v>9</v>
      </c>
      <c r="AP348" s="0" t="n">
        <v>9</v>
      </c>
    </row>
    <row r="349" customFormat="false" ht="12.75" hidden="false" customHeight="false" outlineLevel="0" collapsed="false">
      <c r="A349" s="0" t="n">
        <v>1565</v>
      </c>
      <c r="B349" s="0" t="n">
        <v>611</v>
      </c>
      <c r="C349" s="0" t="s">
        <v>2</v>
      </c>
      <c r="D349" s="0" t="s">
        <v>157</v>
      </c>
      <c r="E349" s="0" t="s">
        <v>336</v>
      </c>
      <c r="F349" s="0" t="s">
        <v>260</v>
      </c>
      <c r="G349" s="0" t="s">
        <v>164</v>
      </c>
      <c r="H349" s="0" t="s">
        <v>168</v>
      </c>
      <c r="I349" s="0" t="s">
        <v>156</v>
      </c>
      <c r="J349" s="0" t="s">
        <v>158</v>
      </c>
      <c r="K349" s="0" t="n">
        <v>36896</v>
      </c>
      <c r="L349" s="0" t="n">
        <v>38722</v>
      </c>
      <c r="M349" s="0" t="s">
        <v>155</v>
      </c>
      <c r="N349" s="0" t="n">
        <v>10000000</v>
      </c>
      <c r="O349" s="0" t="n">
        <v>-4012.855558</v>
      </c>
      <c r="P349" s="0" t="n">
        <v>0.3</v>
      </c>
      <c r="Q349" s="0" t="n">
        <v>67.238927</v>
      </c>
      <c r="R349" s="0" t="n">
        <v>57.308423</v>
      </c>
      <c r="S349" s="0" t="n">
        <v>-9.93050400000001</v>
      </c>
      <c r="T349" s="0" t="n">
        <v>39849.6781701413</v>
      </c>
      <c r="U349" s="0" t="n">
        <v>272.972176</v>
      </c>
      <c r="V349" s="0" t="n">
        <v>0</v>
      </c>
      <c r="W349" s="0" t="n">
        <v>40122.6503461413</v>
      </c>
      <c r="X349" s="0" t="n">
        <v>-147719.899843</v>
      </c>
      <c r="Y349" s="0" t="n">
        <v>-106799.566692</v>
      </c>
      <c r="Z349" s="0" t="n">
        <v>40920.333151</v>
      </c>
      <c r="AA349" s="0" t="n">
        <v>797.682804858734</v>
      </c>
      <c r="AB349" s="0" t="n">
        <v>-147719.899843</v>
      </c>
      <c r="AC349" s="0" t="n">
        <v>-106799.566692</v>
      </c>
      <c r="AD349" s="0" t="n">
        <v>40920.333151</v>
      </c>
      <c r="AF349" s="0" t="n">
        <v>-7921.376871492</v>
      </c>
      <c r="AG349" s="0" t="n">
        <v>0</v>
      </c>
      <c r="AH349" s="0" t="n">
        <v>-106799.566692</v>
      </c>
      <c r="AI349" s="0" t="n">
        <v>-90503.888994</v>
      </c>
      <c r="AJ349" s="0" t="n">
        <v>-90503.888994</v>
      </c>
      <c r="AK349" s="0" t="n">
        <v>0</v>
      </c>
      <c r="AL349" s="0" t="n">
        <v>40920.333151</v>
      </c>
      <c r="AM349" s="0" t="s">
        <v>461</v>
      </c>
      <c r="AN349" s="0" t="n">
        <v>3</v>
      </c>
      <c r="AO349" s="0" t="s">
        <v>469</v>
      </c>
      <c r="AP349" s="0" t="n">
        <v>3</v>
      </c>
    </row>
    <row r="350" customFormat="false" ht="12.75" hidden="false" customHeight="false" outlineLevel="0" collapsed="false">
      <c r="A350" s="0" t="n">
        <v>1566</v>
      </c>
      <c r="B350" s="0" t="n">
        <v>612</v>
      </c>
      <c r="C350" s="0" t="s">
        <v>2</v>
      </c>
      <c r="D350" s="0" t="s">
        <v>157</v>
      </c>
      <c r="E350" s="0" t="s">
        <v>339</v>
      </c>
      <c r="F350" s="0" t="s">
        <v>166</v>
      </c>
      <c r="G350" s="0" t="s">
        <v>164</v>
      </c>
      <c r="H350" s="0" t="s">
        <v>110</v>
      </c>
      <c r="I350" s="0" t="s">
        <v>156</v>
      </c>
      <c r="J350" s="0" t="s">
        <v>158</v>
      </c>
      <c r="K350" s="0" t="n">
        <v>36896</v>
      </c>
      <c r="L350" s="0" t="n">
        <v>38722</v>
      </c>
      <c r="M350" s="0" t="s">
        <v>155</v>
      </c>
      <c r="N350" s="0" t="n">
        <v>10000000</v>
      </c>
      <c r="O350" s="0" t="n">
        <v>-4003.873158</v>
      </c>
      <c r="P350" s="0" t="n">
        <v>0.78</v>
      </c>
      <c r="Q350" s="0" t="n">
        <v>280.878934</v>
      </c>
      <c r="R350" s="0" t="n">
        <v>280.890975</v>
      </c>
      <c r="S350" s="0" t="n">
        <v>0.0120410000000106</v>
      </c>
      <c r="T350" s="0" t="n">
        <v>-48.2106366955206</v>
      </c>
      <c r="U350" s="0" t="n">
        <v>779.616496</v>
      </c>
      <c r="V350" s="0" t="n">
        <v>0</v>
      </c>
      <c r="W350" s="0" t="n">
        <v>731.40585930448</v>
      </c>
      <c r="X350" s="0" t="n">
        <v>-761093.552629</v>
      </c>
      <c r="Y350" s="0" t="n">
        <v>-761274.548045</v>
      </c>
      <c r="Z350" s="0" t="n">
        <v>-180.995415999903</v>
      </c>
      <c r="AA350" s="0" t="n">
        <v>-912.401275304383</v>
      </c>
      <c r="AB350" s="0" t="n">
        <v>-761093.552629</v>
      </c>
      <c r="AC350" s="0" t="n">
        <v>-761274.548045</v>
      </c>
      <c r="AD350" s="0" t="n">
        <v>-180.995415999903</v>
      </c>
      <c r="AF350" s="0" t="n">
        <v>-63229.164911136</v>
      </c>
      <c r="AG350" s="0" t="n">
        <v>0</v>
      </c>
      <c r="AH350" s="0" t="n">
        <v>-761274.548045</v>
      </c>
      <c r="AI350" s="0" t="n">
        <v>107720.189641</v>
      </c>
      <c r="AJ350" s="0" t="n">
        <v>107720.189641</v>
      </c>
      <c r="AK350" s="0" t="n">
        <v>0</v>
      </c>
      <c r="AL350" s="0" t="n">
        <v>-180.995415999903</v>
      </c>
      <c r="AM350" s="0" t="s">
        <v>461</v>
      </c>
      <c r="AN350" s="0" t="s">
        <v>469</v>
      </c>
      <c r="AO350" s="0" t="n">
        <v>12</v>
      </c>
      <c r="AP350" s="0" t="n">
        <v>12</v>
      </c>
    </row>
    <row r="351" customFormat="false" ht="12.75" hidden="false" customHeight="false" outlineLevel="0" collapsed="false">
      <c r="A351" s="0" t="n">
        <v>1567</v>
      </c>
      <c r="B351" s="0" t="n">
        <v>613</v>
      </c>
      <c r="C351" s="0" t="s">
        <v>2</v>
      </c>
      <c r="D351" s="0" t="s">
        <v>157</v>
      </c>
      <c r="E351" s="0" t="s">
        <v>342</v>
      </c>
      <c r="F351" s="0" t="s">
        <v>102</v>
      </c>
      <c r="G351" s="0" t="s">
        <v>191</v>
      </c>
      <c r="H351" s="0" t="s">
        <v>168</v>
      </c>
      <c r="I351" s="0" t="s">
        <v>156</v>
      </c>
      <c r="J351" s="0" t="s">
        <v>158</v>
      </c>
      <c r="K351" s="0" t="n">
        <v>36896</v>
      </c>
      <c r="L351" s="0" t="n">
        <v>38722</v>
      </c>
      <c r="M351" s="0" t="s">
        <v>155</v>
      </c>
      <c r="N351" s="0" t="n">
        <v>10000000</v>
      </c>
      <c r="O351" s="0" t="n">
        <v>-4060.408019</v>
      </c>
      <c r="P351" s="0" t="n">
        <v>0.65</v>
      </c>
      <c r="Q351" s="0" t="n">
        <v>38.557646</v>
      </c>
      <c r="R351" s="0" t="n">
        <v>38.565205</v>
      </c>
      <c r="S351" s="0" t="n">
        <v>0.00755900000000054</v>
      </c>
      <c r="T351" s="0" t="n">
        <v>-30.6926242156232</v>
      </c>
      <c r="U351" s="0" t="n">
        <v>186.022555</v>
      </c>
      <c r="V351" s="0" t="n">
        <v>0</v>
      </c>
      <c r="W351" s="0" t="n">
        <v>155.329930784377</v>
      </c>
      <c r="X351" s="0" t="n">
        <v>126915.319325</v>
      </c>
      <c r="Y351" s="0" t="n">
        <v>127112.168602</v>
      </c>
      <c r="Z351" s="0" t="n">
        <v>196.849277000001</v>
      </c>
      <c r="AA351" s="0" t="n">
        <v>41.5193462156244</v>
      </c>
      <c r="AB351" s="0" t="n">
        <v>126915.319325</v>
      </c>
      <c r="AC351" s="0" t="n">
        <v>127112.168602</v>
      </c>
      <c r="AD351" s="0" t="n">
        <v>196.849277000001</v>
      </c>
      <c r="AF351" s="0" t="n">
        <v>-23377.7991693925</v>
      </c>
      <c r="AG351" s="0" t="n">
        <v>0</v>
      </c>
      <c r="AH351" s="0" t="n">
        <v>127112.168602</v>
      </c>
      <c r="AI351" s="0" t="n">
        <v>73354.330615</v>
      </c>
      <c r="AJ351" s="0" t="n">
        <v>73354.330615</v>
      </c>
      <c r="AK351" s="0" t="n">
        <v>0</v>
      </c>
      <c r="AL351" s="0" t="n">
        <v>196.849277000001</v>
      </c>
      <c r="AM351" s="0" t="s">
        <v>461</v>
      </c>
      <c r="AN351" s="0" t="n">
        <v>6</v>
      </c>
      <c r="AO351" s="0" t="s">
        <v>469</v>
      </c>
      <c r="AP351" s="0" t="n">
        <v>6</v>
      </c>
    </row>
    <row r="352" customFormat="false" ht="12.75" hidden="false" customHeight="false" outlineLevel="0" collapsed="false">
      <c r="A352" s="0" t="n">
        <v>1568</v>
      </c>
      <c r="B352" s="0" t="n">
        <v>614</v>
      </c>
      <c r="C352" s="0" t="s">
        <v>2</v>
      </c>
      <c r="D352" s="0" t="s">
        <v>157</v>
      </c>
      <c r="E352" s="0" t="s">
        <v>357</v>
      </c>
      <c r="F352" s="0" t="s">
        <v>116</v>
      </c>
      <c r="G352" s="0" t="s">
        <v>112</v>
      </c>
      <c r="H352" s="0" t="s">
        <v>168</v>
      </c>
      <c r="I352" s="0" t="s">
        <v>156</v>
      </c>
      <c r="J352" s="0" t="s">
        <v>158</v>
      </c>
      <c r="K352" s="0" t="n">
        <v>36896</v>
      </c>
      <c r="L352" s="0" t="n">
        <v>38722</v>
      </c>
      <c r="M352" s="0" t="s">
        <v>155</v>
      </c>
      <c r="N352" s="0" t="n">
        <v>10000000</v>
      </c>
      <c r="O352" s="0" t="n">
        <v>-4095.564828</v>
      </c>
      <c r="P352" s="0" t="n">
        <v>1.15</v>
      </c>
      <c r="Q352" s="0" t="n">
        <v>156.468367</v>
      </c>
      <c r="R352" s="0" t="n">
        <v>156.513416</v>
      </c>
      <c r="S352" s="0" t="n">
        <v>0.0450490000000059</v>
      </c>
      <c r="T352" s="0" t="n">
        <v>-184.501099936596</v>
      </c>
      <c r="U352" s="0" t="n">
        <v>454.62657</v>
      </c>
      <c r="V352" s="0" t="n">
        <v>0</v>
      </c>
      <c r="W352" s="0" t="n">
        <v>270.125470063404</v>
      </c>
      <c r="X352" s="0" t="n">
        <v>-139368.248793</v>
      </c>
      <c r="Y352" s="0" t="n">
        <v>-139300.648856</v>
      </c>
      <c r="Z352" s="0" t="n">
        <v>67.5999369999918</v>
      </c>
      <c r="AA352" s="0" t="n">
        <v>-202.525533063412</v>
      </c>
      <c r="AB352" s="0" t="n">
        <v>-139368.248793</v>
      </c>
      <c r="AC352" s="0" t="n">
        <v>-139300.648856</v>
      </c>
      <c r="AD352" s="0" t="n">
        <v>67.5999369999918</v>
      </c>
      <c r="AF352" s="0" t="n">
        <v>-29643.698225064</v>
      </c>
      <c r="AG352" s="0" t="n">
        <v>0</v>
      </c>
      <c r="AH352" s="0" t="n">
        <v>-139300.648856</v>
      </c>
      <c r="AI352" s="0" t="n">
        <v>-153639.43411</v>
      </c>
      <c r="AJ352" s="0" t="n">
        <v>-153639.43411</v>
      </c>
      <c r="AK352" s="0" t="n">
        <v>0</v>
      </c>
      <c r="AL352" s="0" t="n">
        <v>67.5999369999918</v>
      </c>
      <c r="AM352" s="0" t="s">
        <v>461</v>
      </c>
      <c r="AN352" s="0" t="n">
        <v>8</v>
      </c>
      <c r="AO352" s="0" t="s">
        <v>469</v>
      </c>
      <c r="AP352" s="0" t="n">
        <v>8</v>
      </c>
    </row>
    <row r="353" customFormat="false" ht="12.75" hidden="false" customHeight="false" outlineLevel="0" collapsed="false">
      <c r="A353" s="0" t="n">
        <v>1569</v>
      </c>
      <c r="B353" s="0" t="n">
        <v>615</v>
      </c>
      <c r="C353" s="0" t="s">
        <v>2</v>
      </c>
      <c r="D353" s="0" t="s">
        <v>157</v>
      </c>
      <c r="E353" s="0" t="s">
        <v>377</v>
      </c>
      <c r="F353" s="0" t="s">
        <v>163</v>
      </c>
      <c r="G353" s="0" t="s">
        <v>96</v>
      </c>
      <c r="H353" s="0" t="s">
        <v>110</v>
      </c>
      <c r="I353" s="0" t="s">
        <v>156</v>
      </c>
      <c r="J353" s="0" t="s">
        <v>158</v>
      </c>
      <c r="K353" s="0" t="n">
        <v>36896</v>
      </c>
      <c r="L353" s="0" t="n">
        <v>38722</v>
      </c>
      <c r="M353" s="0" t="s">
        <v>155</v>
      </c>
      <c r="N353" s="0" t="n">
        <v>10000000</v>
      </c>
      <c r="O353" s="0" t="n">
        <v>-4013.354263</v>
      </c>
      <c r="P353" s="0" t="n">
        <v>0.18</v>
      </c>
      <c r="Q353" s="0" t="n">
        <v>19.17668</v>
      </c>
      <c r="R353" s="0" t="n">
        <v>19.181601</v>
      </c>
      <c r="S353" s="0" t="n">
        <v>0.00492099999999951</v>
      </c>
      <c r="T353" s="0" t="n">
        <v>-19.749716328221</v>
      </c>
      <c r="U353" s="0" t="n">
        <v>87.372935</v>
      </c>
      <c r="V353" s="0" t="n">
        <v>0</v>
      </c>
      <c r="W353" s="0" t="n">
        <v>67.623218671779</v>
      </c>
      <c r="X353" s="0" t="n">
        <v>-624.338838</v>
      </c>
      <c r="Y353" s="0" t="n">
        <v>-597.301265</v>
      </c>
      <c r="Z353" s="0" t="n">
        <v>27.0375730000001</v>
      </c>
      <c r="AA353" s="0" t="n">
        <v>-40.5856456717789</v>
      </c>
      <c r="AB353" s="0" t="n">
        <v>-624.338838</v>
      </c>
      <c r="AC353" s="0" t="n">
        <v>-597.301265</v>
      </c>
      <c r="AD353" s="0" t="n">
        <v>27.0375730000001</v>
      </c>
      <c r="AF353" s="0" t="n">
        <v>-11883.541972743</v>
      </c>
      <c r="AG353" s="0" t="n">
        <v>0</v>
      </c>
      <c r="AH353" s="0" t="n">
        <v>-597.301265</v>
      </c>
      <c r="AI353" s="0" t="n">
        <v>-5572.886518</v>
      </c>
      <c r="AJ353" s="0" t="n">
        <v>-5572.886518</v>
      </c>
      <c r="AK353" s="0" t="n">
        <v>0</v>
      </c>
      <c r="AL353" s="0" t="n">
        <v>27.0375730000001</v>
      </c>
      <c r="AM353" s="0" t="s">
        <v>461</v>
      </c>
      <c r="AN353" s="0" t="n">
        <v>4</v>
      </c>
      <c r="AO353" s="0" t="s">
        <v>469</v>
      </c>
      <c r="AP353" s="0" t="n">
        <v>4</v>
      </c>
    </row>
    <row r="354" customFormat="false" ht="12.75" hidden="false" customHeight="false" outlineLevel="0" collapsed="false">
      <c r="A354" s="0" t="n">
        <v>1570</v>
      </c>
      <c r="B354" s="0" t="n">
        <v>616</v>
      </c>
      <c r="C354" s="0" t="s">
        <v>2</v>
      </c>
      <c r="D354" s="0" t="s">
        <v>157</v>
      </c>
      <c r="E354" s="0" t="s">
        <v>385</v>
      </c>
      <c r="F354" s="0" t="s">
        <v>172</v>
      </c>
      <c r="G354" s="0" t="s">
        <v>112</v>
      </c>
      <c r="H354" s="0" t="s">
        <v>168</v>
      </c>
      <c r="I354" s="0" t="s">
        <v>156</v>
      </c>
      <c r="J354" s="0" t="s">
        <v>158</v>
      </c>
      <c r="K354" s="0" t="n">
        <v>36896</v>
      </c>
      <c r="L354" s="0" t="n">
        <v>38722</v>
      </c>
      <c r="M354" s="0" t="s">
        <v>155</v>
      </c>
      <c r="N354" s="0" t="n">
        <v>10000000</v>
      </c>
      <c r="O354" s="0" t="n">
        <v>-4078.752931</v>
      </c>
      <c r="P354" s="0" t="n">
        <v>1.5</v>
      </c>
      <c r="Q354" s="0" t="n">
        <v>314.508075</v>
      </c>
      <c r="R354" s="0" t="n">
        <v>314.511994</v>
      </c>
      <c r="S354" s="0" t="n">
        <v>0.00391899999999623</v>
      </c>
      <c r="T354" s="0" t="n">
        <v>-15.9846327365736</v>
      </c>
      <c r="U354" s="0" t="n">
        <v>720.558088</v>
      </c>
      <c r="V354" s="0" t="n">
        <v>0</v>
      </c>
      <c r="W354" s="0" t="n">
        <v>704.573455263426</v>
      </c>
      <c r="X354" s="0" t="n">
        <v>-589288.641856</v>
      </c>
      <c r="Y354" s="0" t="n">
        <v>-589171.484117</v>
      </c>
      <c r="Z354" s="0" t="n">
        <v>117.157738999929</v>
      </c>
      <c r="AA354" s="0" t="n">
        <v>-587.415716263497</v>
      </c>
      <c r="AB354" s="0" t="n">
        <v>-589288.641856</v>
      </c>
      <c r="AC354" s="0" t="n">
        <v>-589171.484117</v>
      </c>
      <c r="AD354" s="0" t="n">
        <v>117.157738999929</v>
      </c>
      <c r="AF354" s="0" t="n">
        <v>-40257.29142897</v>
      </c>
      <c r="AG354" s="0" t="n">
        <v>0</v>
      </c>
      <c r="AH354" s="0" t="n">
        <v>-589171.484117</v>
      </c>
      <c r="AI354" s="0" t="n">
        <v>328000.082673</v>
      </c>
      <c r="AJ354" s="0" t="n">
        <v>328000.082673</v>
      </c>
      <c r="AK354" s="0" t="n">
        <v>0</v>
      </c>
      <c r="AL354" s="0" t="n">
        <v>117.157738999929</v>
      </c>
      <c r="AM354" s="0" t="s">
        <v>461</v>
      </c>
      <c r="AN354" s="0" t="s">
        <v>469</v>
      </c>
      <c r="AO354" s="0" t="n">
        <v>9</v>
      </c>
      <c r="AP354" s="0" t="n">
        <v>9</v>
      </c>
    </row>
    <row r="355" customFormat="false" ht="12.75" hidden="false" customHeight="false" outlineLevel="0" collapsed="false">
      <c r="A355" s="0" t="n">
        <v>1571</v>
      </c>
      <c r="B355" s="0" t="n">
        <v>617</v>
      </c>
      <c r="C355" s="0" t="s">
        <v>2</v>
      </c>
      <c r="D355" s="0" t="s">
        <v>157</v>
      </c>
      <c r="E355" s="0" t="s">
        <v>388</v>
      </c>
      <c r="F355" s="0" t="s">
        <v>116</v>
      </c>
      <c r="G355" s="0" t="s">
        <v>112</v>
      </c>
      <c r="H355" s="0" t="s">
        <v>103</v>
      </c>
      <c r="I355" s="0" t="s">
        <v>156</v>
      </c>
      <c r="J355" s="0" t="s">
        <v>158</v>
      </c>
      <c r="K355" s="0" t="n">
        <v>36896</v>
      </c>
      <c r="L355" s="0" t="n">
        <v>38722</v>
      </c>
      <c r="M355" s="0" t="s">
        <v>155</v>
      </c>
      <c r="N355" s="0" t="n">
        <v>10000000</v>
      </c>
      <c r="O355" s="0" t="n">
        <v>-4119.126154</v>
      </c>
      <c r="P355" s="0" t="n">
        <v>0.98</v>
      </c>
      <c r="Q355" s="0" t="n">
        <v>97.309298</v>
      </c>
      <c r="R355" s="0" t="n">
        <v>97.314837</v>
      </c>
      <c r="S355" s="0" t="n">
        <v>0.00553899999999885</v>
      </c>
      <c r="T355" s="0" t="n">
        <v>-22.8158397670013</v>
      </c>
      <c r="U355" s="0" t="n">
        <v>374.286002</v>
      </c>
      <c r="V355" s="0" t="n">
        <v>0</v>
      </c>
      <c r="W355" s="0" t="n">
        <v>351.470162232999</v>
      </c>
      <c r="X355" s="0" t="n">
        <v>26497.247553</v>
      </c>
      <c r="Y355" s="0" t="n">
        <v>26747.962019</v>
      </c>
      <c r="Z355" s="0" t="n">
        <v>250.714465999998</v>
      </c>
      <c r="AA355" s="0" t="n">
        <v>-100.755696233001</v>
      </c>
      <c r="AB355" s="0" t="n">
        <v>26497.247553</v>
      </c>
      <c r="AC355" s="0" t="n">
        <v>26747.962019</v>
      </c>
      <c r="AD355" s="0" t="n">
        <v>250.714465999998</v>
      </c>
      <c r="AF355" s="0" t="n">
        <v>-29814.235102652</v>
      </c>
      <c r="AG355" s="0" t="n">
        <v>0</v>
      </c>
      <c r="AH355" s="0" t="n">
        <v>26747.962019</v>
      </c>
      <c r="AI355" s="0" t="n">
        <v>28677.975905</v>
      </c>
      <c r="AJ355" s="0" t="n">
        <v>28677.975905</v>
      </c>
      <c r="AK355" s="0" t="n">
        <v>0</v>
      </c>
      <c r="AL355" s="0" t="n">
        <v>250.714465999998</v>
      </c>
      <c r="AM355" s="0" t="s">
        <v>461</v>
      </c>
      <c r="AN355" s="0" t="n">
        <v>8</v>
      </c>
      <c r="AO355" s="0" t="s">
        <v>469</v>
      </c>
      <c r="AP355" s="0" t="n">
        <v>8</v>
      </c>
    </row>
    <row r="356" customFormat="false" ht="12.75" hidden="false" customHeight="false" outlineLevel="0" collapsed="false">
      <c r="A356" s="0" t="n">
        <v>1572</v>
      </c>
      <c r="B356" s="0" t="n">
        <v>618</v>
      </c>
      <c r="C356" s="0" t="s">
        <v>2</v>
      </c>
      <c r="D356" s="0" t="s">
        <v>157</v>
      </c>
      <c r="E356" s="0" t="s">
        <v>392</v>
      </c>
      <c r="F356" s="0" t="s">
        <v>116</v>
      </c>
      <c r="G356" s="0" t="s">
        <v>160</v>
      </c>
      <c r="H356" s="0" t="s">
        <v>110</v>
      </c>
      <c r="I356" s="0" t="s">
        <v>156</v>
      </c>
      <c r="J356" s="0" t="s">
        <v>158</v>
      </c>
      <c r="K356" s="0" t="n">
        <v>36896</v>
      </c>
      <c r="L356" s="0" t="n">
        <v>38722</v>
      </c>
      <c r="M356" s="0" t="s">
        <v>155</v>
      </c>
      <c r="N356" s="0" t="n">
        <v>10000000</v>
      </c>
      <c r="O356" s="0" t="n">
        <v>-4086.984897</v>
      </c>
      <c r="P356" s="0" t="n">
        <v>0.7</v>
      </c>
      <c r="Q356" s="0" t="n">
        <v>69.509841</v>
      </c>
      <c r="R356" s="0" t="n">
        <v>69.535317</v>
      </c>
      <c r="S356" s="0" t="n">
        <v>0.0254760000000118</v>
      </c>
      <c r="T356" s="0" t="n">
        <v>-104.12002723602</v>
      </c>
      <c r="U356" s="0" t="n">
        <v>278.466622</v>
      </c>
      <c r="V356" s="0" t="n">
        <v>0</v>
      </c>
      <c r="W356" s="0" t="n">
        <v>174.34659476398</v>
      </c>
      <c r="X356" s="0" t="n">
        <v>18938.267054</v>
      </c>
      <c r="Y356" s="0" t="n">
        <v>19027.905507</v>
      </c>
      <c r="Z356" s="0" t="n">
        <v>89.6384529999996</v>
      </c>
      <c r="AA356" s="0" t="n">
        <v>-84.7081417639801</v>
      </c>
      <c r="AB356" s="0" t="n">
        <v>18938.267054</v>
      </c>
      <c r="AC356" s="0" t="n">
        <v>19027.905507</v>
      </c>
      <c r="AD356" s="0" t="n">
        <v>89.6384529999996</v>
      </c>
      <c r="AF356" s="0" t="n">
        <v>-29581.596684486</v>
      </c>
      <c r="AG356" s="0" t="n">
        <v>0</v>
      </c>
      <c r="AH356" s="0" t="n">
        <v>19027.905507</v>
      </c>
      <c r="AI356" s="0" t="n">
        <v>129723.025046</v>
      </c>
      <c r="AJ356" s="0" t="n">
        <v>129723.025046</v>
      </c>
      <c r="AK356" s="0" t="n">
        <v>0</v>
      </c>
      <c r="AL356" s="0" t="n">
        <v>89.6384529999996</v>
      </c>
      <c r="AM356" s="0" t="s">
        <v>461</v>
      </c>
      <c r="AN356" s="0" t="n">
        <v>8</v>
      </c>
      <c r="AO356" s="0" t="s">
        <v>469</v>
      </c>
      <c r="AP356" s="0" t="n">
        <v>8</v>
      </c>
    </row>
    <row r="357" customFormat="false" ht="12.75" hidden="false" customHeight="false" outlineLevel="0" collapsed="false">
      <c r="A357" s="0" t="n">
        <v>1573</v>
      </c>
      <c r="B357" s="0" t="n">
        <v>619</v>
      </c>
      <c r="C357" s="0" t="s">
        <v>2</v>
      </c>
      <c r="D357" s="0" t="s">
        <v>157</v>
      </c>
      <c r="E357" s="0" t="s">
        <v>397</v>
      </c>
      <c r="F357" s="0" t="s">
        <v>163</v>
      </c>
      <c r="G357" s="0" t="s">
        <v>160</v>
      </c>
      <c r="H357" s="0" t="s">
        <v>110</v>
      </c>
      <c r="I357" s="0" t="s">
        <v>156</v>
      </c>
      <c r="J357" s="0" t="s">
        <v>158</v>
      </c>
      <c r="K357" s="0" t="n">
        <v>36896</v>
      </c>
      <c r="L357" s="0" t="n">
        <v>38722</v>
      </c>
      <c r="M357" s="0" t="s">
        <v>155</v>
      </c>
      <c r="N357" s="0" t="n">
        <v>10000000</v>
      </c>
      <c r="O357" s="0" t="n">
        <v>-4040.448396</v>
      </c>
      <c r="P357" s="0" t="n">
        <v>0.32</v>
      </c>
      <c r="Q357" s="0" t="n">
        <v>25.174483</v>
      </c>
      <c r="R357" s="0" t="n">
        <v>25.181457</v>
      </c>
      <c r="S357" s="0" t="n">
        <v>0.00697400000000314</v>
      </c>
      <c r="T357" s="0" t="n">
        <v>-28.1780871137167</v>
      </c>
      <c r="U357" s="0" t="n">
        <v>98.145375</v>
      </c>
      <c r="V357" s="0" t="n">
        <v>0</v>
      </c>
      <c r="W357" s="0" t="n">
        <v>69.9672878862833</v>
      </c>
      <c r="X357" s="0" t="n">
        <v>36456.132177</v>
      </c>
      <c r="Y357" s="0" t="n">
        <v>36528.029423</v>
      </c>
      <c r="Z357" s="0" t="n">
        <v>71.8972460000005</v>
      </c>
      <c r="AA357" s="0" t="n">
        <v>1.92995811371715</v>
      </c>
      <c r="AB357" s="0" t="n">
        <v>36456.132177</v>
      </c>
      <c r="AC357" s="0" t="n">
        <v>36528.029423</v>
      </c>
      <c r="AD357" s="0" t="n">
        <v>71.8972460000005</v>
      </c>
      <c r="AF357" s="0" t="n">
        <v>-11963.767700556</v>
      </c>
      <c r="AG357" s="0" t="n">
        <v>0</v>
      </c>
      <c r="AH357" s="0" t="n">
        <v>36528.029423</v>
      </c>
      <c r="AI357" s="0" t="n">
        <v>39777.757029</v>
      </c>
      <c r="AJ357" s="0" t="n">
        <v>39777.757029</v>
      </c>
      <c r="AK357" s="0" t="n">
        <v>0</v>
      </c>
      <c r="AL357" s="0" t="n">
        <v>71.8972460000005</v>
      </c>
      <c r="AM357" s="0" t="s">
        <v>461</v>
      </c>
      <c r="AN357" s="0" t="n">
        <v>4</v>
      </c>
      <c r="AO357" s="0" t="s">
        <v>469</v>
      </c>
      <c r="AP357" s="0" t="n">
        <v>4</v>
      </c>
    </row>
    <row r="358" customFormat="false" ht="12.75" hidden="false" customHeight="false" outlineLevel="0" collapsed="false">
      <c r="A358" s="0" t="n">
        <v>1574</v>
      </c>
      <c r="B358" s="0" t="n">
        <v>620</v>
      </c>
      <c r="C358" s="0" t="s">
        <v>2</v>
      </c>
      <c r="D358" s="0" t="s">
        <v>157</v>
      </c>
      <c r="E358" s="0" t="s">
        <v>411</v>
      </c>
      <c r="F358" s="0" t="s">
        <v>116</v>
      </c>
      <c r="G358" s="0" t="s">
        <v>96</v>
      </c>
      <c r="H358" s="0" t="s">
        <v>117</v>
      </c>
      <c r="I358" s="0" t="s">
        <v>156</v>
      </c>
      <c r="J358" s="0" t="s">
        <v>158</v>
      </c>
      <c r="K358" s="0" t="n">
        <v>36896</v>
      </c>
      <c r="L358" s="0" t="n">
        <v>38722</v>
      </c>
      <c r="M358" s="0" t="s">
        <v>155</v>
      </c>
      <c r="N358" s="0" t="n">
        <v>10000000</v>
      </c>
      <c r="O358" s="0" t="n">
        <v>-4058.339219</v>
      </c>
      <c r="P358" s="0" t="n">
        <v>0.6</v>
      </c>
      <c r="Q358" s="0" t="n">
        <v>57.692845</v>
      </c>
      <c r="R358" s="0" t="n">
        <v>55.718983</v>
      </c>
      <c r="S358" s="0" t="n">
        <v>-1.973862</v>
      </c>
      <c r="T358" s="0" t="n">
        <v>8010.60156749377</v>
      </c>
      <c r="U358" s="0" t="n">
        <v>254.93254</v>
      </c>
      <c r="V358" s="0" t="n">
        <v>0</v>
      </c>
      <c r="W358" s="0" t="n">
        <v>8265.53410749377</v>
      </c>
      <c r="X358" s="0" t="n">
        <v>24131.454258</v>
      </c>
      <c r="Y358" s="0" t="n">
        <v>32563.554679</v>
      </c>
      <c r="Z358" s="0" t="n">
        <v>8432.100421</v>
      </c>
      <c r="AA358" s="0" t="n">
        <v>166.566313506233</v>
      </c>
      <c r="AB358" s="0" t="n">
        <v>24131.454258</v>
      </c>
      <c r="AC358" s="0" t="n">
        <v>32563.554679</v>
      </c>
      <c r="AD358" s="0" t="n">
        <v>8432.100421</v>
      </c>
      <c r="AF358" s="0" t="n">
        <v>-29374.259267122</v>
      </c>
      <c r="AG358" s="0" t="n">
        <v>0</v>
      </c>
      <c r="AH358" s="0" t="n">
        <v>32563.554679</v>
      </c>
      <c r="AI358" s="0" t="n">
        <v>68443.782067</v>
      </c>
      <c r="AJ358" s="0" t="n">
        <v>68443.782067</v>
      </c>
      <c r="AK358" s="0" t="n">
        <v>0</v>
      </c>
      <c r="AL358" s="0" t="n">
        <v>8432.100421</v>
      </c>
      <c r="AM358" s="0" t="s">
        <v>461</v>
      </c>
      <c r="AN358" s="0" t="n">
        <v>8</v>
      </c>
      <c r="AO358" s="0" t="s">
        <v>469</v>
      </c>
      <c r="AP358" s="0" t="n">
        <v>8</v>
      </c>
    </row>
    <row r="359" customFormat="false" ht="12.75" hidden="false" customHeight="false" outlineLevel="0" collapsed="false">
      <c r="A359" s="0" t="n">
        <v>1575</v>
      </c>
      <c r="B359" s="0" t="n">
        <v>621</v>
      </c>
      <c r="C359" s="0" t="s">
        <v>2</v>
      </c>
      <c r="D359" s="0" t="s">
        <v>157</v>
      </c>
      <c r="E359" s="0" t="s">
        <v>254</v>
      </c>
      <c r="F359" s="0" t="s">
        <v>102</v>
      </c>
      <c r="G359" s="0" t="s">
        <v>164</v>
      </c>
      <c r="H359" s="0" t="s">
        <v>168</v>
      </c>
      <c r="I359" s="0" t="s">
        <v>156</v>
      </c>
      <c r="J359" s="0" t="s">
        <v>158</v>
      </c>
      <c r="K359" s="0" t="n">
        <v>36896</v>
      </c>
      <c r="L359" s="0" t="n">
        <v>38722</v>
      </c>
      <c r="M359" s="0" t="s">
        <v>155</v>
      </c>
      <c r="N359" s="0" t="n">
        <v>10000000</v>
      </c>
      <c r="O359" s="0" t="n">
        <v>-4073.873677</v>
      </c>
      <c r="P359" s="0" t="n">
        <v>0.74</v>
      </c>
      <c r="Q359" s="0" t="n">
        <v>83.00372</v>
      </c>
      <c r="R359" s="0" t="n">
        <v>83.011607</v>
      </c>
      <c r="S359" s="0" t="n">
        <v>0.00788699999999665</v>
      </c>
      <c r="T359" s="0" t="n">
        <v>-32.1306416904853</v>
      </c>
      <c r="U359" s="0" t="n">
        <v>322.535397</v>
      </c>
      <c r="V359" s="0" t="n">
        <v>0</v>
      </c>
      <c r="W359" s="0" t="n">
        <v>290.404755309515</v>
      </c>
      <c r="X359" s="0" t="n">
        <v>-19317.672764</v>
      </c>
      <c r="Y359" s="0" t="n">
        <v>-19160.986586</v>
      </c>
      <c r="Z359" s="0" t="n">
        <v>156.686178</v>
      </c>
      <c r="AA359" s="0" t="n">
        <v>-133.718577309515</v>
      </c>
      <c r="AB359" s="0" t="n">
        <v>-19317.672764</v>
      </c>
      <c r="AC359" s="0" t="n">
        <v>-19160.986586</v>
      </c>
      <c r="AD359" s="0" t="n">
        <v>156.686178</v>
      </c>
      <c r="AF359" s="0" t="n">
        <v>-23455.3276953275</v>
      </c>
      <c r="AG359" s="0" t="n">
        <v>0</v>
      </c>
      <c r="AH359" s="0" t="n">
        <v>-19160.986586</v>
      </c>
      <c r="AI359" s="0" t="n">
        <v>-914.042893999998</v>
      </c>
      <c r="AJ359" s="0" t="n">
        <v>-914.042893999998</v>
      </c>
      <c r="AK359" s="0" t="n">
        <v>0</v>
      </c>
      <c r="AL359" s="0" t="n">
        <v>156.686178</v>
      </c>
      <c r="AM359" s="0" t="s">
        <v>461</v>
      </c>
      <c r="AN359" s="0" t="n">
        <v>6</v>
      </c>
      <c r="AO359" s="0" t="s">
        <v>469</v>
      </c>
      <c r="AP359" s="0" t="n">
        <v>6</v>
      </c>
    </row>
    <row r="360" customFormat="false" ht="12.75" hidden="false" customHeight="false" outlineLevel="0" collapsed="false">
      <c r="A360" s="0" t="n">
        <v>1576</v>
      </c>
      <c r="B360" s="0" t="n">
        <v>622</v>
      </c>
      <c r="C360" s="0" t="s">
        <v>2</v>
      </c>
      <c r="D360" s="0" t="s">
        <v>157</v>
      </c>
      <c r="E360" s="0" t="s">
        <v>246</v>
      </c>
      <c r="F360" s="0" t="s">
        <v>172</v>
      </c>
      <c r="G360" s="0" t="s">
        <v>164</v>
      </c>
      <c r="H360" s="0" t="s">
        <v>168</v>
      </c>
      <c r="I360" s="0" t="s">
        <v>156</v>
      </c>
      <c r="J360" s="0" t="s">
        <v>158</v>
      </c>
      <c r="K360" s="0" t="n">
        <v>36896</v>
      </c>
      <c r="L360" s="0" t="n">
        <v>38722</v>
      </c>
      <c r="M360" s="0" t="s">
        <v>155</v>
      </c>
      <c r="N360" s="0" t="n">
        <v>10000000</v>
      </c>
      <c r="O360" s="0" t="n">
        <v>-4171.270825</v>
      </c>
      <c r="P360" s="0" t="n">
        <v>1.68</v>
      </c>
      <c r="Q360" s="0" t="n">
        <v>180.229569</v>
      </c>
      <c r="R360" s="0" t="n">
        <v>180.241352</v>
      </c>
      <c r="S360" s="0" t="n">
        <v>0.0117830000000083</v>
      </c>
      <c r="T360" s="0" t="n">
        <v>-49.1500841310097</v>
      </c>
      <c r="U360" s="0" t="n">
        <v>612.21406</v>
      </c>
      <c r="V360" s="0" t="n">
        <v>0</v>
      </c>
      <c r="W360" s="0" t="n">
        <v>563.06397586899</v>
      </c>
      <c r="X360" s="0" t="n">
        <v>-8206.934052</v>
      </c>
      <c r="Y360" s="0" t="n">
        <v>-7808.962488</v>
      </c>
      <c r="Z360" s="0" t="n">
        <v>397.971564</v>
      </c>
      <c r="AA360" s="0" t="n">
        <v>-165.09241186899</v>
      </c>
      <c r="AB360" s="0" t="n">
        <v>-8206.934052</v>
      </c>
      <c r="AC360" s="0" t="n">
        <v>-7808.962488</v>
      </c>
      <c r="AD360" s="0" t="n">
        <v>397.971564</v>
      </c>
      <c r="AF360" s="0" t="n">
        <v>-41170.44304275</v>
      </c>
      <c r="AG360" s="0" t="n">
        <v>0</v>
      </c>
      <c r="AH360" s="0" t="n">
        <v>-7808.962488</v>
      </c>
      <c r="AI360" s="0" t="n">
        <v>-445751.454674</v>
      </c>
      <c r="AJ360" s="0" t="n">
        <v>-445751.454674</v>
      </c>
      <c r="AK360" s="0" t="n">
        <v>0</v>
      </c>
      <c r="AL360" s="0" t="n">
        <v>397.971564</v>
      </c>
      <c r="AM360" s="0" t="s">
        <v>461</v>
      </c>
      <c r="AN360" s="0" t="s">
        <v>469</v>
      </c>
      <c r="AO360" s="0" t="n">
        <v>9</v>
      </c>
      <c r="AP360" s="0" t="n">
        <v>9</v>
      </c>
    </row>
    <row r="361" customFormat="false" ht="12.75" hidden="false" customHeight="false" outlineLevel="0" collapsed="false">
      <c r="A361" s="0" t="n">
        <v>1577</v>
      </c>
      <c r="B361" s="0" t="n">
        <v>623</v>
      </c>
      <c r="C361" s="0" t="s">
        <v>2</v>
      </c>
      <c r="D361" s="0" t="s">
        <v>157</v>
      </c>
      <c r="E361" s="0" t="s">
        <v>372</v>
      </c>
      <c r="F361" s="0" t="s">
        <v>150</v>
      </c>
      <c r="G361" s="0" t="s">
        <v>191</v>
      </c>
      <c r="H361" s="0" t="s">
        <v>168</v>
      </c>
      <c r="I361" s="0" t="s">
        <v>156</v>
      </c>
      <c r="J361" s="0" t="s">
        <v>158</v>
      </c>
      <c r="K361" s="0" t="n">
        <v>36896</v>
      </c>
      <c r="L361" s="0" t="n">
        <v>38722</v>
      </c>
      <c r="M361" s="0" t="s">
        <v>155</v>
      </c>
      <c r="N361" s="0" t="n">
        <v>10000000</v>
      </c>
      <c r="O361" s="0" t="n">
        <v>-4171.098524</v>
      </c>
      <c r="P361" s="0" t="n">
        <v>2.1</v>
      </c>
      <c r="Q361" s="0" t="n">
        <v>184.218212</v>
      </c>
      <c r="R361" s="0" t="n">
        <v>184.248778</v>
      </c>
      <c r="S361" s="0" t="n">
        <v>0.0305659999999932</v>
      </c>
      <c r="T361" s="0" t="n">
        <v>-127.493797484556</v>
      </c>
      <c r="U361" s="0" t="n">
        <v>762.098566</v>
      </c>
      <c r="V361" s="0" t="n">
        <v>0</v>
      </c>
      <c r="W361" s="0" t="n">
        <v>634.604768515444</v>
      </c>
      <c r="X361" s="0" t="n">
        <v>155123.91963</v>
      </c>
      <c r="Y361" s="0" t="n">
        <v>155628.331338</v>
      </c>
      <c r="Z361" s="0" t="n">
        <v>504.411708</v>
      </c>
      <c r="AA361" s="0" t="n">
        <v>-130.193060515445</v>
      </c>
      <c r="AB361" s="0" t="n">
        <v>155123.91963</v>
      </c>
      <c r="AC361" s="0" t="n">
        <v>155628.331338</v>
      </c>
      <c r="AD361" s="0" t="n">
        <v>504.411708</v>
      </c>
      <c r="AF361" s="0" t="n">
        <v>-52147.073747048</v>
      </c>
      <c r="AG361" s="0" t="n">
        <v>0</v>
      </c>
      <c r="AH361" s="0" t="n">
        <v>155628.331338</v>
      </c>
      <c r="AI361" s="0" t="n">
        <v>97447.673969</v>
      </c>
      <c r="AJ361" s="0" t="n">
        <v>97447.673969</v>
      </c>
      <c r="AK361" s="0" t="n">
        <v>0</v>
      </c>
      <c r="AL361" s="0" t="n">
        <v>504.411708</v>
      </c>
      <c r="AM361" s="0" t="s">
        <v>461</v>
      </c>
      <c r="AN361" s="0" t="s">
        <v>469</v>
      </c>
      <c r="AO361" s="0" t="n">
        <v>10</v>
      </c>
      <c r="AP361" s="0" t="n">
        <v>10</v>
      </c>
    </row>
    <row r="362" customFormat="false" ht="12.75" hidden="false" customHeight="false" outlineLevel="0" collapsed="false">
      <c r="A362" s="0" t="n">
        <v>1580</v>
      </c>
      <c r="B362" s="0" t="n">
        <v>634</v>
      </c>
      <c r="C362" s="0" t="s">
        <v>2</v>
      </c>
      <c r="D362" s="0" t="s">
        <v>157</v>
      </c>
      <c r="E362" s="0" t="s">
        <v>149</v>
      </c>
      <c r="F362" s="0" t="s">
        <v>150</v>
      </c>
      <c r="G362" s="0" t="s">
        <v>151</v>
      </c>
      <c r="H362" s="0" t="s">
        <v>152</v>
      </c>
      <c r="I362" s="0" t="s">
        <v>156</v>
      </c>
      <c r="J362" s="0" t="s">
        <v>158</v>
      </c>
      <c r="K362" s="0" t="n">
        <v>36896</v>
      </c>
      <c r="L362" s="0" t="n">
        <v>38722</v>
      </c>
      <c r="M362" s="0" t="s">
        <v>155</v>
      </c>
      <c r="N362" s="0" t="n">
        <v>10000000</v>
      </c>
      <c r="O362" s="0" t="n">
        <v>-4218.983559</v>
      </c>
      <c r="P362" s="0" t="n">
        <v>1.75</v>
      </c>
      <c r="Q362" s="0" t="n">
        <v>166.085784</v>
      </c>
      <c r="R362" s="0" t="n">
        <v>150.692366</v>
      </c>
      <c r="S362" s="0" t="n">
        <v>-15.393418</v>
      </c>
      <c r="T362" s="0" t="n">
        <v>64944.5774588147</v>
      </c>
      <c r="U362" s="0" t="n">
        <v>603.811171</v>
      </c>
      <c r="V362" s="0" t="n">
        <v>0</v>
      </c>
      <c r="W362" s="0" t="n">
        <v>65548.3886298147</v>
      </c>
      <c r="X362" s="0" t="n">
        <v>77822.817978</v>
      </c>
      <c r="Y362" s="0" t="n">
        <v>140539.47255</v>
      </c>
      <c r="Z362" s="0" t="n">
        <v>62716.654572</v>
      </c>
      <c r="AA362" s="0" t="n">
        <v>-2831.73405781465</v>
      </c>
      <c r="AB362" s="0" t="n">
        <v>77822.817978</v>
      </c>
      <c r="AC362" s="0" t="n">
        <v>140539.47255</v>
      </c>
      <c r="AD362" s="0" t="n">
        <v>62716.654572</v>
      </c>
      <c r="AF362" s="0" t="n">
        <v>-52745.732454618</v>
      </c>
      <c r="AG362" s="0" t="n">
        <v>0</v>
      </c>
      <c r="AH362" s="0" t="n">
        <v>140539.47255</v>
      </c>
      <c r="AI362" s="0" t="n">
        <v>141131.740695</v>
      </c>
      <c r="AJ362" s="0" t="n">
        <v>141131.740695</v>
      </c>
      <c r="AK362" s="0" t="n">
        <v>0</v>
      </c>
      <c r="AL362" s="0" t="n">
        <v>62716.654572</v>
      </c>
      <c r="AM362" s="0" t="s">
        <v>461</v>
      </c>
      <c r="AN362" s="0" t="s">
        <v>469</v>
      </c>
      <c r="AO362" s="0" t="n">
        <v>10</v>
      </c>
      <c r="AP362" s="0" t="n">
        <v>10</v>
      </c>
    </row>
    <row r="363" customFormat="false" ht="12.75" hidden="false" customHeight="false" outlineLevel="0" collapsed="false">
      <c r="A363" s="0" t="n">
        <v>1581</v>
      </c>
      <c r="B363" s="0" t="n">
        <v>635</v>
      </c>
      <c r="C363" s="0" t="s">
        <v>2</v>
      </c>
      <c r="D363" s="0" t="s">
        <v>104</v>
      </c>
      <c r="E363" s="0" t="s">
        <v>209</v>
      </c>
      <c r="F363" s="0" t="s">
        <v>184</v>
      </c>
      <c r="G363" s="0" t="s">
        <v>164</v>
      </c>
      <c r="H363" s="0" t="s">
        <v>168</v>
      </c>
      <c r="I363" s="0" t="s">
        <v>156</v>
      </c>
      <c r="J363" s="0" t="s">
        <v>189</v>
      </c>
      <c r="K363" s="0" t="n">
        <v>36896</v>
      </c>
      <c r="L363" s="0" t="n">
        <v>38722</v>
      </c>
      <c r="M363" s="0" t="s">
        <v>155</v>
      </c>
      <c r="N363" s="0" t="n">
        <v>-10000000</v>
      </c>
      <c r="O363" s="0" t="n">
        <v>4076.268837</v>
      </c>
      <c r="P363" s="0" t="n">
        <v>0.64</v>
      </c>
      <c r="Q363" s="0" t="n">
        <v>43.552743</v>
      </c>
      <c r="R363" s="0" t="n">
        <v>43.56011</v>
      </c>
      <c r="S363" s="0" t="n">
        <v>0.00736700000000212</v>
      </c>
      <c r="T363" s="0" t="n">
        <v>30.0298725221877</v>
      </c>
      <c r="U363" s="0" t="n">
        <v>-195.005715</v>
      </c>
      <c r="V363" s="0" t="n">
        <v>0</v>
      </c>
      <c r="W363" s="0" t="n">
        <v>-164.975842477812</v>
      </c>
      <c r="X363" s="0" t="n">
        <v>-101088.286315</v>
      </c>
      <c r="Y363" s="0" t="n">
        <v>-101272.249495</v>
      </c>
      <c r="Z363" s="0" t="n">
        <v>-183.963179999992</v>
      </c>
      <c r="AA363" s="0" t="n">
        <v>-18.9873375221792</v>
      </c>
      <c r="AB363" s="0" t="n">
        <v>-101088.286315</v>
      </c>
      <c r="AC363" s="0" t="n">
        <v>-101272.249495</v>
      </c>
      <c r="AD363" s="0" t="n">
        <v>-183.963179999992</v>
      </c>
      <c r="AF363" s="0" t="n">
        <v>16763.6555921625</v>
      </c>
      <c r="AG363" s="0" t="n">
        <v>0</v>
      </c>
      <c r="AH363" s="0" t="n">
        <v>-101272.249495</v>
      </c>
      <c r="AI363" s="0" t="n">
        <v>-109707.450881</v>
      </c>
      <c r="AJ363" s="0" t="n">
        <v>-109707.450881</v>
      </c>
      <c r="AK363" s="0" t="n">
        <v>0</v>
      </c>
      <c r="AL363" s="0" t="n">
        <v>-183.963179999992</v>
      </c>
      <c r="AM363" s="0" t="s">
        <v>461</v>
      </c>
      <c r="AN363" s="0" t="n">
        <v>5</v>
      </c>
      <c r="AO363" s="0" t="s">
        <v>469</v>
      </c>
      <c r="AP363" s="0" t="n">
        <v>5</v>
      </c>
    </row>
    <row r="364" customFormat="false" ht="12.75" hidden="false" customHeight="false" outlineLevel="0" collapsed="false">
      <c r="A364" s="0" t="n">
        <v>1582</v>
      </c>
      <c r="B364" s="0" t="n">
        <v>636</v>
      </c>
      <c r="C364" s="0" t="s">
        <v>2</v>
      </c>
      <c r="D364" s="0" t="s">
        <v>157</v>
      </c>
      <c r="E364" s="0" t="s">
        <v>209</v>
      </c>
      <c r="F364" s="0" t="s">
        <v>184</v>
      </c>
      <c r="G364" s="0" t="s">
        <v>164</v>
      </c>
      <c r="H364" s="0" t="s">
        <v>168</v>
      </c>
      <c r="I364" s="0" t="s">
        <v>156</v>
      </c>
      <c r="J364" s="0" t="s">
        <v>158</v>
      </c>
      <c r="K364" s="0" t="n">
        <v>36896</v>
      </c>
      <c r="L364" s="0" t="n">
        <v>38722</v>
      </c>
      <c r="M364" s="0" t="s">
        <v>155</v>
      </c>
      <c r="N364" s="0" t="n">
        <v>10000000</v>
      </c>
      <c r="O364" s="0" t="n">
        <v>-4076.268837</v>
      </c>
      <c r="P364" s="0" t="n">
        <v>0.64</v>
      </c>
      <c r="Q364" s="0" t="n">
        <v>43.552743</v>
      </c>
      <c r="R364" s="0" t="n">
        <v>43.56011</v>
      </c>
      <c r="S364" s="0" t="n">
        <v>0.00736700000000212</v>
      </c>
      <c r="T364" s="0" t="n">
        <v>-30.0298725221877</v>
      </c>
      <c r="U364" s="0" t="n">
        <v>195.005715</v>
      </c>
      <c r="V364" s="0" t="n">
        <v>0</v>
      </c>
      <c r="W364" s="0" t="n">
        <v>164.975842477812</v>
      </c>
      <c r="X364" s="0" t="n">
        <v>101088.286315</v>
      </c>
      <c r="Y364" s="0" t="n">
        <v>101272.249495</v>
      </c>
      <c r="Z364" s="0" t="n">
        <v>183.963179999992</v>
      </c>
      <c r="AA364" s="0" t="n">
        <v>18.9873375221792</v>
      </c>
      <c r="AB364" s="0" t="n">
        <v>101088.286315</v>
      </c>
      <c r="AC364" s="0" t="n">
        <v>101272.249495</v>
      </c>
      <c r="AD364" s="0" t="n">
        <v>183.963179999992</v>
      </c>
      <c r="AF364" s="0" t="n">
        <v>-16763.6555921625</v>
      </c>
      <c r="AG364" s="0" t="n">
        <v>0</v>
      </c>
      <c r="AH364" s="0" t="n">
        <v>101272.249495</v>
      </c>
      <c r="AI364" s="0" t="n">
        <v>109707.450881</v>
      </c>
      <c r="AJ364" s="0" t="n">
        <v>109707.450881</v>
      </c>
      <c r="AK364" s="0" t="n">
        <v>0</v>
      </c>
      <c r="AL364" s="0" t="n">
        <v>183.963179999992</v>
      </c>
      <c r="AM364" s="0" t="s">
        <v>461</v>
      </c>
      <c r="AN364" s="0" t="n">
        <v>5</v>
      </c>
      <c r="AO364" s="0" t="s">
        <v>469</v>
      </c>
      <c r="AP364" s="0" t="n">
        <v>5</v>
      </c>
    </row>
    <row r="365" customFormat="false" ht="12.75" hidden="false" customHeight="false" outlineLevel="0" collapsed="false">
      <c r="A365" s="0" t="n">
        <v>1583</v>
      </c>
      <c r="B365" s="0" t="n">
        <v>637</v>
      </c>
      <c r="C365" s="0" t="s">
        <v>2</v>
      </c>
      <c r="D365" s="0" t="s">
        <v>104</v>
      </c>
      <c r="E365" s="0" t="s">
        <v>277</v>
      </c>
      <c r="F365" s="0" t="s">
        <v>194</v>
      </c>
      <c r="G365" s="0" t="s">
        <v>167</v>
      </c>
      <c r="H365" s="0" t="s">
        <v>168</v>
      </c>
      <c r="I365" s="0" t="s">
        <v>180</v>
      </c>
      <c r="J365" s="0" t="s">
        <v>154</v>
      </c>
      <c r="K365" s="0" t="n">
        <v>36882</v>
      </c>
      <c r="L365" s="0" t="n">
        <v>38275</v>
      </c>
      <c r="M365" s="0" t="s">
        <v>155</v>
      </c>
      <c r="N365" s="0" t="n">
        <v>5000000</v>
      </c>
      <c r="O365" s="0" t="n">
        <v>-1436.078578</v>
      </c>
      <c r="P365" s="0" t="n">
        <v>3</v>
      </c>
      <c r="Q365" s="0" t="n">
        <v>1797.404651</v>
      </c>
      <c r="R365" s="0" t="n">
        <v>1797.291811</v>
      </c>
      <c r="S365" s="0" t="n">
        <v>-0.112840000000006</v>
      </c>
      <c r="T365" s="0" t="n">
        <v>162.047106741528</v>
      </c>
      <c r="U365" s="0" t="n">
        <v>1035.50545</v>
      </c>
      <c r="V365" s="0" t="n">
        <v>0</v>
      </c>
      <c r="W365" s="0" t="n">
        <v>1197.55255674153</v>
      </c>
      <c r="X365" s="0" t="n">
        <v>-609583.333333</v>
      </c>
      <c r="Y365" s="0" t="n">
        <v>-609166.666667</v>
      </c>
      <c r="Z365" s="0" t="n">
        <v>416.666665999917</v>
      </c>
      <c r="AA365" s="0" t="n">
        <v>-780.885890741611</v>
      </c>
      <c r="AB365" s="0" t="n">
        <v>-609583.333333</v>
      </c>
      <c r="AC365" s="0" t="n">
        <v>-609166.666667</v>
      </c>
      <c r="AD365" s="0" t="n">
        <v>416.666665999917</v>
      </c>
      <c r="AF365" s="0" t="n">
        <v>-40159.93743377</v>
      </c>
      <c r="AG365" s="0" t="n">
        <v>0</v>
      </c>
      <c r="AH365" s="0" t="n">
        <v>-609166.666667</v>
      </c>
      <c r="AI365" s="0" t="n">
        <v>-493395.121791</v>
      </c>
      <c r="AJ365" s="0" t="n">
        <v>-493395.121791</v>
      </c>
      <c r="AK365" s="0" t="n">
        <v>0</v>
      </c>
      <c r="AL365" s="0" t="n">
        <v>416.666665999917</v>
      </c>
      <c r="AM365" s="0" t="s">
        <v>475</v>
      </c>
      <c r="AN365" s="0" t="s">
        <v>469</v>
      </c>
      <c r="AO365" s="0" t="n">
        <v>16</v>
      </c>
      <c r="AP365" s="0" t="n">
        <v>16</v>
      </c>
    </row>
    <row r="366" customFormat="false" ht="12.75" hidden="false" customHeight="false" outlineLevel="0" collapsed="false">
      <c r="A366" s="260" t="n">
        <v>1584</v>
      </c>
      <c r="B366" s="260" t="n">
        <v>638</v>
      </c>
      <c r="C366" s="260" t="s">
        <v>2</v>
      </c>
      <c r="D366" s="260" t="s">
        <v>104</v>
      </c>
      <c r="E366" s="260" t="s">
        <v>231</v>
      </c>
      <c r="F366" s="260" t="s">
        <v>172</v>
      </c>
      <c r="G366" s="260" t="s">
        <v>112</v>
      </c>
      <c r="H366" s="259" t="s">
        <v>168</v>
      </c>
      <c r="I366" s="259" t="s">
        <v>180</v>
      </c>
      <c r="J366" s="259" t="s">
        <v>170</v>
      </c>
      <c r="K366" s="259" t="n">
        <v>36887</v>
      </c>
      <c r="L366" s="259" t="n">
        <v>38713</v>
      </c>
      <c r="M366" s="259" t="s">
        <v>155</v>
      </c>
      <c r="N366" s="259" t="n">
        <v>10000000</v>
      </c>
      <c r="O366" s="259" t="n">
        <v>-4161.825954</v>
      </c>
      <c r="P366" s="259" t="n">
        <v>1.2</v>
      </c>
      <c r="Q366" s="259" t="n">
        <v>72.290651</v>
      </c>
      <c r="R366" s="259" t="n">
        <v>72.30405</v>
      </c>
      <c r="S366" s="259" t="n">
        <v>0.0133990000000068</v>
      </c>
      <c r="T366" s="259" t="n">
        <v>-55.7643059576744</v>
      </c>
      <c r="U366" s="259" t="n">
        <v>292.253175</v>
      </c>
      <c r="V366" s="259" t="n">
        <v>0</v>
      </c>
      <c r="W366" s="259" t="n">
        <v>236.488869042326</v>
      </c>
      <c r="X366" s="259" t="n">
        <v>197954.219412</v>
      </c>
      <c r="Y366" s="306" t="n">
        <v>198314.356711</v>
      </c>
      <c r="Z366" s="0" t="n">
        <v>360.137298999995</v>
      </c>
      <c r="AA366" s="0" t="n">
        <v>123.648429957669</v>
      </c>
      <c r="AB366" s="0" t="n">
        <v>197954.219412</v>
      </c>
      <c r="AC366" s="0" t="n">
        <v>198314.356711</v>
      </c>
      <c r="AD366" s="0" t="n">
        <v>360.137298999995</v>
      </c>
      <c r="AF366" s="0" t="n">
        <v>-41077.22216598</v>
      </c>
      <c r="AG366" s="0" t="n">
        <v>30000</v>
      </c>
      <c r="AH366" s="0" t="n">
        <v>228314.356711</v>
      </c>
      <c r="AI366" s="0" t="n">
        <v>227670.199257</v>
      </c>
      <c r="AJ366" s="0" t="n">
        <v>227670.199257</v>
      </c>
      <c r="AK366" s="0" t="n">
        <v>0</v>
      </c>
      <c r="AL366" s="0" t="n">
        <v>360.137298999995</v>
      </c>
      <c r="AM366" s="0" t="s">
        <v>461</v>
      </c>
      <c r="AN366" s="0" t="s">
        <v>469</v>
      </c>
      <c r="AO366" s="0" t="n">
        <v>9</v>
      </c>
      <c r="AP366" s="0" t="n">
        <v>9</v>
      </c>
    </row>
    <row r="367" customFormat="false" ht="12.75" hidden="false" customHeight="false" outlineLevel="0" collapsed="false">
      <c r="A367" s="260" t="n">
        <v>1585</v>
      </c>
      <c r="B367" s="260" t="n">
        <v>640</v>
      </c>
      <c r="C367" s="260" t="s">
        <v>2</v>
      </c>
      <c r="D367" s="260" t="s">
        <v>104</v>
      </c>
      <c r="E367" s="260" t="s">
        <v>307</v>
      </c>
      <c r="F367" s="260" t="s">
        <v>116</v>
      </c>
      <c r="G367" s="260" t="s">
        <v>112</v>
      </c>
      <c r="H367" s="259" t="s">
        <v>110</v>
      </c>
      <c r="I367" s="259" t="s">
        <v>219</v>
      </c>
      <c r="J367" s="259" t="s">
        <v>105</v>
      </c>
      <c r="K367" s="259" t="n">
        <v>36888</v>
      </c>
      <c r="L367" s="259" t="n">
        <v>37113</v>
      </c>
      <c r="M367" s="259" t="s">
        <v>272</v>
      </c>
      <c r="N367" s="259" t="n">
        <v>5700000</v>
      </c>
      <c r="O367" s="259" t="n">
        <v>-195.555401</v>
      </c>
      <c r="P367" s="259" t="n">
        <v>0.45</v>
      </c>
      <c r="Q367" s="259" t="n">
        <v>33.95378</v>
      </c>
      <c r="R367" s="259" t="n">
        <v>33.995864</v>
      </c>
      <c r="S367" s="259" t="n">
        <v>0.0420839999999956</v>
      </c>
      <c r="T367" s="259" t="n">
        <v>-8.22975349568313</v>
      </c>
      <c r="U367" s="259" t="n">
        <v>61.159358</v>
      </c>
      <c r="V367" s="259" t="n">
        <v>0</v>
      </c>
      <c r="W367" s="259" t="n">
        <v>52.9296045043169</v>
      </c>
      <c r="X367" s="259" t="n">
        <v>5717.150973</v>
      </c>
      <c r="Y367" s="306" t="n">
        <v>5762.922477</v>
      </c>
      <c r="Z367" s="0" t="n">
        <v>45.7715040000003</v>
      </c>
      <c r="AA367" s="0" t="n">
        <v>-7.15810050431659</v>
      </c>
      <c r="AB367" s="0" t="n">
        <v>8218.69038123615</v>
      </c>
      <c r="AC367" s="0" t="n">
        <v>8212.164529725</v>
      </c>
      <c r="AD367" s="0" t="n">
        <v>-6.5258515111509</v>
      </c>
      <c r="AF367" s="0" t="n">
        <v>-1415.429992438</v>
      </c>
      <c r="AG367" s="0" t="n">
        <v>4670.4375</v>
      </c>
      <c r="AH367" s="0" t="n">
        <v>12882.602029725</v>
      </c>
      <c r="AI367" s="0" t="n">
        <v>19616.9556260083</v>
      </c>
      <c r="AJ367" s="0" t="n">
        <v>19616.9556260083</v>
      </c>
      <c r="AK367" s="0" t="n">
        <v>0</v>
      </c>
      <c r="AL367" s="0" t="n">
        <v>-6.5258515111509</v>
      </c>
      <c r="AM367" s="0" t="s">
        <v>471</v>
      </c>
      <c r="AN367" s="0" t="n">
        <v>8</v>
      </c>
      <c r="AO367" s="0" t="s">
        <v>469</v>
      </c>
      <c r="AP367" s="0" t="n">
        <v>8</v>
      </c>
    </row>
    <row r="368" customFormat="false" ht="12.75" hidden="false" customHeight="false" outlineLevel="0" collapsed="false">
      <c r="A368" s="260" t="n">
        <v>1586</v>
      </c>
      <c r="B368" s="260" t="n">
        <v>643</v>
      </c>
      <c r="C368" s="260" t="s">
        <v>2</v>
      </c>
      <c r="D368" s="260" t="s">
        <v>104</v>
      </c>
      <c r="E368" s="260" t="s">
        <v>308</v>
      </c>
      <c r="F368" s="260" t="s">
        <v>116</v>
      </c>
      <c r="G368" s="260" t="s">
        <v>160</v>
      </c>
      <c r="H368" s="259" t="s">
        <v>110</v>
      </c>
      <c r="I368" s="259" t="s">
        <v>219</v>
      </c>
      <c r="J368" s="259" t="s">
        <v>105</v>
      </c>
      <c r="K368" s="259" t="n">
        <v>36888</v>
      </c>
      <c r="L368" s="259" t="n">
        <v>37004</v>
      </c>
      <c r="M368" s="259" t="s">
        <v>272</v>
      </c>
      <c r="N368" s="259" t="n">
        <v>17000000</v>
      </c>
      <c r="O368" s="259" t="n">
        <v>-109.47908</v>
      </c>
      <c r="P368" s="259" t="n">
        <v>0.15</v>
      </c>
      <c r="Q368" s="259" t="n">
        <v>18.335768</v>
      </c>
      <c r="R368" s="259" t="n">
        <v>18.479364</v>
      </c>
      <c r="S368" s="259" t="n">
        <v>0.143595999999999</v>
      </c>
      <c r="T368" s="259" t="n">
        <v>-15.7207579716799</v>
      </c>
      <c r="U368" s="259" t="n">
        <v>77.195287</v>
      </c>
      <c r="V368" s="259" t="n">
        <v>0</v>
      </c>
      <c r="W368" s="259" t="n">
        <v>61.4745290283201</v>
      </c>
      <c r="X368" s="259" t="n">
        <v>6400.706336</v>
      </c>
      <c r="Y368" s="306" t="n">
        <v>6473.65179</v>
      </c>
      <c r="Z368" s="0" t="n">
        <v>72.9454539999997</v>
      </c>
      <c r="AA368" s="0" t="n">
        <v>11.4709249716796</v>
      </c>
      <c r="AB368" s="0" t="n">
        <v>9201.3353933168</v>
      </c>
      <c r="AC368" s="0" t="n">
        <v>9224.95380075</v>
      </c>
      <c r="AD368" s="0" t="n">
        <v>23.6184074331977</v>
      </c>
      <c r="AF368" s="0" t="n">
        <v>-792.40958104</v>
      </c>
      <c r="AG368" s="0" t="n">
        <v>0</v>
      </c>
      <c r="AH368" s="0" t="n">
        <v>9224.95380075</v>
      </c>
      <c r="AI368" s="0" t="n">
        <v>13309.0238643329</v>
      </c>
      <c r="AJ368" s="0" t="n">
        <v>13309.0238643329</v>
      </c>
      <c r="AK368" s="0" t="n">
        <v>0</v>
      </c>
      <c r="AL368" s="0" t="n">
        <v>23.6184074331977</v>
      </c>
      <c r="AM368" s="0" t="s">
        <v>471</v>
      </c>
      <c r="AN368" s="0" t="n">
        <v>8</v>
      </c>
      <c r="AO368" s="0" t="s">
        <v>469</v>
      </c>
      <c r="AP368" s="0" t="n">
        <v>8</v>
      </c>
    </row>
    <row r="369" customFormat="false" ht="12.75" hidden="false" customHeight="false" outlineLevel="0" collapsed="false">
      <c r="A369" s="260" t="n">
        <v>1587</v>
      </c>
      <c r="B369" s="260" t="n">
        <v>641</v>
      </c>
      <c r="C369" s="260" t="s">
        <v>2</v>
      </c>
      <c r="D369" s="260" t="s">
        <v>104</v>
      </c>
      <c r="E369" s="260" t="s">
        <v>387</v>
      </c>
      <c r="F369" s="260" t="s">
        <v>116</v>
      </c>
      <c r="G369" s="260" t="s">
        <v>160</v>
      </c>
      <c r="H369" s="259" t="s">
        <v>103</v>
      </c>
      <c r="I369" s="259" t="s">
        <v>219</v>
      </c>
      <c r="J369" s="259" t="s">
        <v>105</v>
      </c>
      <c r="K369" s="259" t="n">
        <v>36888</v>
      </c>
      <c r="L369" s="259" t="n">
        <v>36987</v>
      </c>
      <c r="M369" s="259" t="s">
        <v>155</v>
      </c>
      <c r="N369" s="259" t="n">
        <v>27000000</v>
      </c>
      <c r="O369" s="259" t="n">
        <v>-55.994614</v>
      </c>
      <c r="P369" s="259" t="n">
        <v>0.18</v>
      </c>
      <c r="Q369" s="259" t="n">
        <v>63.326665</v>
      </c>
      <c r="R369" s="259" t="n">
        <v>73.854396</v>
      </c>
      <c r="S369" s="259" t="n">
        <v>10.527731</v>
      </c>
      <c r="T369" s="259" t="n">
        <v>-589.496233640834</v>
      </c>
      <c r="U369" s="259" t="n">
        <v>237.476212</v>
      </c>
      <c r="V369" s="259" t="n">
        <v>0</v>
      </c>
      <c r="W369" s="259" t="n">
        <v>-352.020021640834</v>
      </c>
      <c r="X369" s="259" t="n">
        <v>11482.137891</v>
      </c>
      <c r="Y369" s="306" t="n">
        <v>11718.91478</v>
      </c>
      <c r="Z369" s="0" t="n">
        <v>236.776888999999</v>
      </c>
      <c r="AA369" s="0" t="n">
        <v>588.796910640833</v>
      </c>
      <c r="AB369" s="0" t="n">
        <v>11482.137891</v>
      </c>
      <c r="AC369" s="0" t="n">
        <v>11718.91478</v>
      </c>
      <c r="AD369" s="0" t="n">
        <v>236.776888999999</v>
      </c>
      <c r="AF369" s="0" t="n">
        <v>-405.289016132</v>
      </c>
      <c r="AG369" s="0" t="n">
        <v>0</v>
      </c>
      <c r="AH369" s="0" t="n">
        <v>11718.91478</v>
      </c>
      <c r="AI369" s="0" t="n">
        <v>41965.505022</v>
      </c>
      <c r="AJ369" s="0" t="n">
        <v>41965.505022</v>
      </c>
      <c r="AK369" s="0" t="n">
        <v>0</v>
      </c>
      <c r="AL369" s="0" t="n">
        <v>236.776888999999</v>
      </c>
      <c r="AM369" s="0" t="s">
        <v>471</v>
      </c>
      <c r="AN369" s="0" t="n">
        <v>8</v>
      </c>
      <c r="AO369" s="0" t="s">
        <v>469</v>
      </c>
      <c r="AP369" s="0" t="n">
        <v>8</v>
      </c>
    </row>
    <row r="370" customFormat="false" ht="12.75" hidden="false" customHeight="false" outlineLevel="0" collapsed="false">
      <c r="A370" s="260" t="n">
        <v>1588</v>
      </c>
      <c r="B370" s="260" t="n">
        <v>642</v>
      </c>
      <c r="C370" s="260" t="s">
        <v>2</v>
      </c>
      <c r="D370" s="260" t="s">
        <v>104</v>
      </c>
      <c r="E370" s="260" t="s">
        <v>378</v>
      </c>
      <c r="F370" s="260" t="s">
        <v>102</v>
      </c>
      <c r="G370" s="260" t="s">
        <v>112</v>
      </c>
      <c r="H370" s="259" t="s">
        <v>110</v>
      </c>
      <c r="I370" s="259" t="s">
        <v>219</v>
      </c>
      <c r="J370" s="259" t="s">
        <v>105</v>
      </c>
      <c r="K370" s="259" t="n">
        <v>36888</v>
      </c>
      <c r="L370" s="259" t="n">
        <v>36987</v>
      </c>
      <c r="M370" s="259" t="s">
        <v>155</v>
      </c>
      <c r="N370" s="259" t="n">
        <v>20000000</v>
      </c>
      <c r="O370" s="259" t="n">
        <v>-41.513255</v>
      </c>
      <c r="P370" s="259" t="n">
        <v>0.6</v>
      </c>
      <c r="Q370" s="259" t="n">
        <v>79.4742</v>
      </c>
      <c r="R370" s="259" t="n">
        <v>92.721172</v>
      </c>
      <c r="S370" s="259" t="n">
        <v>13.246972</v>
      </c>
      <c r="T370" s="259" t="n">
        <v>-549.92492661386</v>
      </c>
      <c r="U370" s="259" t="n">
        <v>222.8366</v>
      </c>
      <c r="V370" s="259" t="n">
        <v>0</v>
      </c>
      <c r="W370" s="259" t="n">
        <v>-327.08832661386</v>
      </c>
      <c r="X370" s="259" t="n">
        <v>31223.729775</v>
      </c>
      <c r="Y370" s="306" t="n">
        <v>31446.695545</v>
      </c>
      <c r="Z370" s="0" t="n">
        <v>222.965769999999</v>
      </c>
      <c r="AA370" s="0" t="n">
        <v>550.054096613859</v>
      </c>
      <c r="AB370" s="0" t="n">
        <v>31223.729775</v>
      </c>
      <c r="AC370" s="0" t="n">
        <v>31446.695545</v>
      </c>
      <c r="AD370" s="0" t="n">
        <v>222.965769999999</v>
      </c>
      <c r="AF370" s="0" t="n">
        <v>-239.0125656625</v>
      </c>
      <c r="AG370" s="0" t="n">
        <v>0</v>
      </c>
      <c r="AH370" s="0" t="n">
        <v>31446.695545</v>
      </c>
      <c r="AI370" s="0" t="n">
        <v>33129.089666</v>
      </c>
      <c r="AJ370" s="0" t="n">
        <v>33129.089666</v>
      </c>
      <c r="AK370" s="0" t="n">
        <v>0</v>
      </c>
      <c r="AL370" s="0" t="n">
        <v>222.965769999999</v>
      </c>
      <c r="AM370" s="0" t="s">
        <v>471</v>
      </c>
      <c r="AN370" s="0" t="n">
        <v>6</v>
      </c>
      <c r="AO370" s="0" t="s">
        <v>469</v>
      </c>
      <c r="AP370" s="0" t="n">
        <v>6</v>
      </c>
    </row>
    <row r="371" customFormat="false" ht="12.75" hidden="false" customHeight="false" outlineLevel="0" collapsed="false">
      <c r="A371" s="260" t="n">
        <v>1590</v>
      </c>
      <c r="B371" s="260" t="n">
        <v>644</v>
      </c>
      <c r="C371" s="260" t="s">
        <v>3</v>
      </c>
      <c r="D371" s="260" t="s">
        <v>222</v>
      </c>
      <c r="E371" s="260" t="s">
        <v>346</v>
      </c>
      <c r="F371" s="260" t="s">
        <v>116</v>
      </c>
      <c r="G371" s="260" t="s">
        <v>167</v>
      </c>
      <c r="H371" s="259" t="s">
        <v>168</v>
      </c>
      <c r="I371" s="259" t="s">
        <v>177</v>
      </c>
      <c r="J371" s="259" t="s">
        <v>154</v>
      </c>
      <c r="K371" s="259" t="n">
        <v>36593</v>
      </c>
      <c r="L371" s="259" t="n">
        <v>36951</v>
      </c>
      <c r="M371" s="259" t="s">
        <v>155</v>
      </c>
      <c r="N371" s="259" t="n">
        <v>0</v>
      </c>
      <c r="O371" s="259" t="n">
        <v>0</v>
      </c>
      <c r="P371" s="259" t="n">
        <v>1.4</v>
      </c>
      <c r="Q371" s="259" t="n">
        <v>0</v>
      </c>
      <c r="R371" s="259" t="n">
        <v>0</v>
      </c>
      <c r="S371" s="259" t="n">
        <v>0</v>
      </c>
      <c r="T371" s="259" t="n">
        <v>0</v>
      </c>
      <c r="U371" s="259" t="n">
        <v>0</v>
      </c>
      <c r="V371" s="259" t="n">
        <v>0</v>
      </c>
      <c r="W371" s="259" t="n">
        <v>0</v>
      </c>
      <c r="X371" s="259" t="n">
        <v>0</v>
      </c>
      <c r="Y371" s="306" t="n">
        <v>0</v>
      </c>
      <c r="Z371" s="0" t="n">
        <v>0</v>
      </c>
      <c r="AA371" s="0" t="n">
        <v>0</v>
      </c>
      <c r="AB371" s="0" t="n">
        <v>0</v>
      </c>
      <c r="AC371" s="0" t="n">
        <v>0</v>
      </c>
      <c r="AD371" s="0" t="n">
        <v>0</v>
      </c>
      <c r="AF371" s="0" t="n">
        <v>0</v>
      </c>
      <c r="AG371" s="0" t="n">
        <v>-358891.815556</v>
      </c>
      <c r="AH371" s="0" t="n">
        <v>-358891.815556</v>
      </c>
      <c r="AI371" s="0" t="n">
        <v>-83859.174837</v>
      </c>
      <c r="AJ371" s="0" t="n">
        <v>-83859.174837</v>
      </c>
      <c r="AK371" s="0" t="n">
        <v>0</v>
      </c>
      <c r="AL371" s="0" t="n">
        <v>0</v>
      </c>
      <c r="AM371" s="0" t="s">
        <v>471</v>
      </c>
      <c r="AN371" s="0" t="n">
        <v>8</v>
      </c>
      <c r="AO371" s="0" t="s">
        <v>469</v>
      </c>
      <c r="AP371" s="0" t="n">
        <v>8</v>
      </c>
    </row>
    <row r="372" customFormat="false" ht="12.75" hidden="false" customHeight="false" outlineLevel="0" collapsed="false">
      <c r="A372" s="260" t="n">
        <v>1591</v>
      </c>
      <c r="B372" s="260" t="n">
        <v>645</v>
      </c>
      <c r="C372" s="260" t="s">
        <v>2</v>
      </c>
      <c r="D372" s="260" t="s">
        <v>223</v>
      </c>
      <c r="E372" s="260" t="s">
        <v>346</v>
      </c>
      <c r="F372" s="260" t="s">
        <v>116</v>
      </c>
      <c r="G372" s="260" t="s">
        <v>167</v>
      </c>
      <c r="H372" s="259" t="s">
        <v>168</v>
      </c>
      <c r="I372" s="259" t="s">
        <v>179</v>
      </c>
      <c r="J372" s="259" t="s">
        <v>154</v>
      </c>
      <c r="K372" s="259" t="n">
        <v>36593</v>
      </c>
      <c r="L372" s="259" t="n">
        <v>36951</v>
      </c>
      <c r="M372" s="259" t="s">
        <v>155</v>
      </c>
      <c r="N372" s="259" t="n">
        <v>0</v>
      </c>
      <c r="O372" s="259" t="n">
        <v>0</v>
      </c>
      <c r="P372" s="259" t="n">
        <v>1.4</v>
      </c>
      <c r="Q372" s="259" t="n">
        <v>0</v>
      </c>
      <c r="R372" s="259" t="n">
        <v>0</v>
      </c>
      <c r="S372" s="259" t="n">
        <v>0</v>
      </c>
      <c r="T372" s="259" t="n">
        <v>0</v>
      </c>
      <c r="U372" s="259" t="n">
        <v>0</v>
      </c>
      <c r="V372" s="259" t="n">
        <v>0</v>
      </c>
      <c r="W372" s="259" t="n">
        <v>0</v>
      </c>
      <c r="X372" s="259" t="n">
        <v>0</v>
      </c>
      <c r="Y372" s="306" t="n">
        <v>0</v>
      </c>
      <c r="Z372" s="0" t="n">
        <v>0</v>
      </c>
      <c r="AA372" s="0" t="n">
        <v>0</v>
      </c>
      <c r="AB372" s="0" t="n">
        <v>0</v>
      </c>
      <c r="AC372" s="0" t="n">
        <v>0</v>
      </c>
      <c r="AD372" s="0" t="n">
        <v>0</v>
      </c>
      <c r="AF372" s="0" t="n">
        <v>0</v>
      </c>
      <c r="AG372" s="0" t="n">
        <v>358891.815556</v>
      </c>
      <c r="AH372" s="0" t="n">
        <v>358891.815556</v>
      </c>
      <c r="AI372" s="0" t="n">
        <v>83859.174837</v>
      </c>
      <c r="AJ372" s="0" t="n">
        <v>83859.174837</v>
      </c>
      <c r="AK372" s="0" t="n">
        <v>0</v>
      </c>
      <c r="AL372" s="0" t="n">
        <v>0</v>
      </c>
      <c r="AM372" s="0" t="s">
        <v>471</v>
      </c>
      <c r="AN372" s="0" t="n">
        <v>8</v>
      </c>
      <c r="AO372" s="0" t="s">
        <v>469</v>
      </c>
      <c r="AP372" s="0" t="n">
        <v>8</v>
      </c>
    </row>
    <row r="373" customFormat="false" ht="12.75" hidden="false" customHeight="false" outlineLevel="0" collapsed="false">
      <c r="A373" s="260" t="n">
        <v>1592</v>
      </c>
      <c r="B373" s="260" t="n">
        <v>646</v>
      </c>
      <c r="C373" s="260" t="s">
        <v>3</v>
      </c>
      <c r="D373" s="260" t="s">
        <v>222</v>
      </c>
      <c r="E373" s="260" t="s">
        <v>220</v>
      </c>
      <c r="F373" s="260" t="s">
        <v>163</v>
      </c>
      <c r="G373" s="260" t="s">
        <v>160</v>
      </c>
      <c r="H373" s="259" t="s">
        <v>168</v>
      </c>
      <c r="I373" s="259" t="s">
        <v>177</v>
      </c>
      <c r="J373" s="259" t="s">
        <v>158</v>
      </c>
      <c r="K373" s="259" t="n">
        <v>36784</v>
      </c>
      <c r="L373" s="259" t="n">
        <v>38610</v>
      </c>
      <c r="M373" s="259" t="s">
        <v>155</v>
      </c>
      <c r="N373" s="259" t="n">
        <v>-60000000</v>
      </c>
      <c r="O373" s="259" t="n">
        <v>22735.917909</v>
      </c>
      <c r="P373" s="259" t="n">
        <v>0.225</v>
      </c>
      <c r="Q373" s="259" t="n">
        <v>38.222029</v>
      </c>
      <c r="R373" s="259" t="n">
        <v>38.189975</v>
      </c>
      <c r="S373" s="259" t="n">
        <v>-0.0320540000000023</v>
      </c>
      <c r="T373" s="259" t="n">
        <v>-728.777112655137</v>
      </c>
      <c r="U373" s="259" t="n">
        <v>-780.3884</v>
      </c>
      <c r="V373" s="259" t="n">
        <v>0</v>
      </c>
      <c r="W373" s="259" t="n">
        <v>-1509.16551265514</v>
      </c>
      <c r="X373" s="259" t="n">
        <v>366532.70178</v>
      </c>
      <c r="Y373" s="306" t="n">
        <v>365578.016079</v>
      </c>
      <c r="Z373" s="0" t="n">
        <v>-954.68570099998</v>
      </c>
      <c r="AA373" s="0" t="n">
        <v>554.479811655157</v>
      </c>
      <c r="AB373" s="0" t="n">
        <v>366532.70178</v>
      </c>
      <c r="AC373" s="0" t="n">
        <v>365578.016079</v>
      </c>
      <c r="AD373" s="0" t="n">
        <v>-954.68570099998</v>
      </c>
      <c r="AF373" s="0" t="n">
        <v>67321.052928549</v>
      </c>
      <c r="AG373" s="0" t="n">
        <v>-67875</v>
      </c>
      <c r="AH373" s="0" t="n">
        <v>297703.016079</v>
      </c>
      <c r="AI373" s="0" t="n">
        <v>-267547.138422</v>
      </c>
      <c r="AJ373" s="0" t="n">
        <v>-267547.138422</v>
      </c>
      <c r="AK373" s="0" t="n">
        <v>0</v>
      </c>
      <c r="AL373" s="0" t="n">
        <v>-954.68570099998</v>
      </c>
      <c r="AM373" s="0" t="s">
        <v>475</v>
      </c>
      <c r="AN373" s="0" t="n">
        <v>4</v>
      </c>
      <c r="AO373" s="0" t="s">
        <v>469</v>
      </c>
      <c r="AP373" s="0" t="n">
        <v>4</v>
      </c>
    </row>
    <row r="374" customFormat="false" ht="12.75" hidden="false" customHeight="false" outlineLevel="0" collapsed="false">
      <c r="A374" s="260" t="n">
        <v>1593</v>
      </c>
      <c r="B374" s="260" t="n">
        <v>647</v>
      </c>
      <c r="C374" s="260" t="s">
        <v>2</v>
      </c>
      <c r="D374" s="260" t="s">
        <v>223</v>
      </c>
      <c r="E374" s="260" t="s">
        <v>220</v>
      </c>
      <c r="F374" s="260" t="s">
        <v>163</v>
      </c>
      <c r="G374" s="260" t="s">
        <v>160</v>
      </c>
      <c r="H374" s="259" t="s">
        <v>168</v>
      </c>
      <c r="I374" s="259" t="s">
        <v>179</v>
      </c>
      <c r="J374" s="259" t="s">
        <v>158</v>
      </c>
      <c r="K374" s="259" t="n">
        <v>36784</v>
      </c>
      <c r="L374" s="259" t="n">
        <v>38610</v>
      </c>
      <c r="M374" s="259" t="s">
        <v>155</v>
      </c>
      <c r="N374" s="259" t="n">
        <v>60000000</v>
      </c>
      <c r="O374" s="259" t="n">
        <v>-22735.917909</v>
      </c>
      <c r="P374" s="259" t="n">
        <v>0.225</v>
      </c>
      <c r="Q374" s="259" t="n">
        <v>38.222029</v>
      </c>
      <c r="R374" s="259" t="n">
        <v>38.189975</v>
      </c>
      <c r="S374" s="259" t="n">
        <v>-0.0320540000000023</v>
      </c>
      <c r="T374" s="259" t="n">
        <v>728.777112655137</v>
      </c>
      <c r="U374" s="259" t="n">
        <v>780.3884</v>
      </c>
      <c r="V374" s="259" t="n">
        <v>0</v>
      </c>
      <c r="W374" s="259" t="n">
        <v>1509.16551265514</v>
      </c>
      <c r="X374" s="259" t="n">
        <v>-366532.70178</v>
      </c>
      <c r="Y374" s="306" t="n">
        <v>-365578.016079</v>
      </c>
      <c r="Z374" s="0" t="n">
        <v>954.68570099998</v>
      </c>
      <c r="AA374" s="0" t="n">
        <v>-554.479811655157</v>
      </c>
      <c r="AB374" s="0" t="n">
        <v>-366532.70178</v>
      </c>
      <c r="AC374" s="0" t="n">
        <v>-365578.016079</v>
      </c>
      <c r="AD374" s="0" t="n">
        <v>954.68570099998</v>
      </c>
      <c r="AF374" s="0" t="n">
        <v>-67321.052928549</v>
      </c>
      <c r="AG374" s="0" t="n">
        <v>67875</v>
      </c>
      <c r="AH374" s="0" t="n">
        <v>-297703.016079</v>
      </c>
      <c r="AI374" s="0" t="n">
        <v>267547.138422</v>
      </c>
      <c r="AJ374" s="0" t="n">
        <v>267547.138422</v>
      </c>
      <c r="AK374" s="0" t="n">
        <v>0</v>
      </c>
      <c r="AL374" s="0" t="n">
        <v>954.68570099998</v>
      </c>
      <c r="AM374" s="0" t="s">
        <v>475</v>
      </c>
      <c r="AN374" s="0" t="n">
        <v>4</v>
      </c>
      <c r="AO374" s="0" t="s">
        <v>469</v>
      </c>
      <c r="AP374" s="0" t="n">
        <v>4</v>
      </c>
    </row>
    <row r="375" customFormat="false" ht="12.75" hidden="false" customHeight="false" outlineLevel="0" collapsed="false">
      <c r="A375" s="260" t="n">
        <v>1594</v>
      </c>
      <c r="B375" s="260" t="n">
        <v>648</v>
      </c>
      <c r="C375" s="260" t="s">
        <v>3</v>
      </c>
      <c r="D375" s="260" t="s">
        <v>222</v>
      </c>
      <c r="E375" s="260" t="s">
        <v>321</v>
      </c>
      <c r="F375" s="260" t="s">
        <v>322</v>
      </c>
      <c r="G375" s="260" t="s">
        <v>96</v>
      </c>
      <c r="H375" s="259" t="s">
        <v>168</v>
      </c>
      <c r="I375" s="259" t="s">
        <v>177</v>
      </c>
      <c r="J375" s="259" t="s">
        <v>170</v>
      </c>
      <c r="K375" s="259" t="n">
        <v>36595</v>
      </c>
      <c r="L375" s="259" t="n">
        <v>37695</v>
      </c>
      <c r="M375" s="259" t="s">
        <v>155</v>
      </c>
      <c r="N375" s="259" t="n">
        <v>-3000000</v>
      </c>
      <c r="O375" s="259" t="n">
        <v>528.557853</v>
      </c>
      <c r="P375" s="259" t="n">
        <v>3.6</v>
      </c>
      <c r="Q375" s="259" t="n">
        <v>688.637217</v>
      </c>
      <c r="R375" s="259" t="n">
        <v>688.715898</v>
      </c>
      <c r="S375" s="259" t="n">
        <v>0.0786810000000742</v>
      </c>
      <c r="T375" s="259" t="n">
        <v>41.5874604319322</v>
      </c>
      <c r="U375" s="259" t="n">
        <v>-539.706083</v>
      </c>
      <c r="V375" s="259" t="n">
        <v>0</v>
      </c>
      <c r="W375" s="259" t="n">
        <v>-498.118622568068</v>
      </c>
      <c r="X375" s="259" t="n">
        <v>159162.373673</v>
      </c>
      <c r="Y375" s="306" t="n">
        <v>158774.447388</v>
      </c>
      <c r="Z375" s="0" t="n">
        <v>-387.926284999994</v>
      </c>
      <c r="AA375" s="0" t="n">
        <v>110.192337568074</v>
      </c>
      <c r="AB375" s="0" t="n">
        <v>159162.373673</v>
      </c>
      <c r="AC375" s="0" t="n">
        <v>158774.447388</v>
      </c>
      <c r="AD375" s="0" t="n">
        <v>-387.926284999994</v>
      </c>
      <c r="AF375" s="0" t="n">
        <v>11303.209686405</v>
      </c>
      <c r="AG375" s="0" t="n">
        <v>-111000</v>
      </c>
      <c r="AH375" s="0" t="n">
        <v>47774.447388</v>
      </c>
      <c r="AI375" s="0" t="n">
        <v>-98341.372568</v>
      </c>
      <c r="AJ375" s="0" t="n">
        <v>-98341.372568</v>
      </c>
      <c r="AK375" s="0" t="n">
        <v>0</v>
      </c>
      <c r="AL375" s="0" t="n">
        <v>-387.926284999994</v>
      </c>
      <c r="AM375" s="0" t="s">
        <v>473</v>
      </c>
      <c r="AN375" s="0" t="s">
        <v>469</v>
      </c>
      <c r="AO375" s="0" t="n">
        <v>15</v>
      </c>
      <c r="AP375" s="0" t="n">
        <v>15</v>
      </c>
    </row>
    <row r="376" customFormat="false" ht="12.75" hidden="false" customHeight="false" outlineLevel="0" collapsed="false">
      <c r="A376" s="260" t="n">
        <v>1595</v>
      </c>
      <c r="B376" s="260" t="n">
        <v>649</v>
      </c>
      <c r="C376" s="260" t="s">
        <v>2</v>
      </c>
      <c r="D376" s="260" t="s">
        <v>223</v>
      </c>
      <c r="E376" s="260" t="s">
        <v>321</v>
      </c>
      <c r="F376" s="260" t="s">
        <v>322</v>
      </c>
      <c r="G376" s="260" t="s">
        <v>96</v>
      </c>
      <c r="H376" s="259" t="s">
        <v>168</v>
      </c>
      <c r="I376" s="259" t="s">
        <v>179</v>
      </c>
      <c r="J376" s="259" t="s">
        <v>170</v>
      </c>
      <c r="K376" s="259" t="n">
        <v>36595</v>
      </c>
      <c r="L376" s="259" t="n">
        <v>37695</v>
      </c>
      <c r="M376" s="259" t="s">
        <v>155</v>
      </c>
      <c r="N376" s="259" t="n">
        <v>3000000</v>
      </c>
      <c r="O376" s="259" t="n">
        <v>-528.557853</v>
      </c>
      <c r="P376" s="259" t="n">
        <v>3.6</v>
      </c>
      <c r="Q376" s="259" t="n">
        <v>688.637217</v>
      </c>
      <c r="R376" s="259" t="n">
        <v>688.715898</v>
      </c>
      <c r="S376" s="259" t="n">
        <v>0.0786810000000742</v>
      </c>
      <c r="T376" s="259" t="n">
        <v>-41.5874604319322</v>
      </c>
      <c r="U376" s="259" t="n">
        <v>539.706083</v>
      </c>
      <c r="V376" s="259" t="n">
        <v>0</v>
      </c>
      <c r="W376" s="259" t="n">
        <v>498.118622568068</v>
      </c>
      <c r="X376" s="259" t="n">
        <v>-159162.373673</v>
      </c>
      <c r="Y376" s="306" t="n">
        <v>-158774.447388</v>
      </c>
      <c r="Z376" s="0" t="n">
        <v>387.926284999994</v>
      </c>
      <c r="AA376" s="0" t="n">
        <v>-110.192337568074</v>
      </c>
      <c r="AB376" s="0" t="n">
        <v>-159162.373673</v>
      </c>
      <c r="AC376" s="0" t="n">
        <v>-158774.447388</v>
      </c>
      <c r="AD376" s="0" t="n">
        <v>387.926284999994</v>
      </c>
      <c r="AF376" s="0" t="n">
        <v>-11303.209686405</v>
      </c>
      <c r="AG376" s="0" t="n">
        <v>111000</v>
      </c>
      <c r="AH376" s="0" t="n">
        <v>-47774.447388</v>
      </c>
      <c r="AI376" s="0" t="n">
        <v>98341.372568</v>
      </c>
      <c r="AJ376" s="0" t="n">
        <v>98341.372568</v>
      </c>
      <c r="AK376" s="0" t="n">
        <v>0</v>
      </c>
      <c r="AL376" s="0" t="n">
        <v>387.926284999994</v>
      </c>
      <c r="AM376" s="0" t="s">
        <v>473</v>
      </c>
      <c r="AN376" s="0" t="s">
        <v>469</v>
      </c>
      <c r="AO376" s="0" t="n">
        <v>15</v>
      </c>
      <c r="AP376" s="0" t="n">
        <v>15</v>
      </c>
    </row>
    <row r="377" customFormat="false" ht="12.75" hidden="false" customHeight="false" outlineLevel="0" collapsed="false">
      <c r="A377" s="260" t="n">
        <v>1596</v>
      </c>
      <c r="B377" s="260" t="n">
        <v>650</v>
      </c>
      <c r="C377" s="260" t="s">
        <v>2</v>
      </c>
      <c r="D377" s="260" t="s">
        <v>104</v>
      </c>
      <c r="E377" s="260" t="s">
        <v>113</v>
      </c>
      <c r="F377" s="260" t="s">
        <v>102</v>
      </c>
      <c r="G377" s="260" t="s">
        <v>96</v>
      </c>
      <c r="H377" s="259" t="s">
        <v>107</v>
      </c>
      <c r="I377" s="259" t="s">
        <v>180</v>
      </c>
      <c r="J377" s="259" t="s">
        <v>105</v>
      </c>
      <c r="K377" s="259" t="n">
        <v>36896</v>
      </c>
      <c r="L377" s="259" t="n">
        <v>38722</v>
      </c>
      <c r="M377" s="259" t="s">
        <v>155</v>
      </c>
      <c r="N377" s="259" t="n">
        <v>10000000</v>
      </c>
      <c r="O377" s="259" t="n">
        <v>-4089.341244</v>
      </c>
      <c r="P377" s="259" t="n">
        <v>1.29</v>
      </c>
      <c r="Q377" s="259" t="n">
        <v>160.557677</v>
      </c>
      <c r="R377" s="259" t="n">
        <v>149.929672</v>
      </c>
      <c r="S377" s="259" t="n">
        <v>-10.628005</v>
      </c>
      <c r="T377" s="259" t="n">
        <v>43461.5391879382</v>
      </c>
      <c r="U377" s="259" t="n">
        <v>531.150338</v>
      </c>
      <c r="V377" s="259" t="n">
        <v>0</v>
      </c>
      <c r="W377" s="259" t="n">
        <v>43992.6895259382</v>
      </c>
      <c r="X377" s="259" t="n">
        <v>-96976.451427</v>
      </c>
      <c r="Y377" s="306" t="n">
        <v>-53749.335276</v>
      </c>
      <c r="Z377" s="0" t="n">
        <v>43227.116151</v>
      </c>
      <c r="AA377" s="0" t="n">
        <v>-765.57337493822</v>
      </c>
      <c r="AB377" s="0" t="n">
        <v>-96976.451427</v>
      </c>
      <c r="AC377" s="0" t="n">
        <v>-53749.335276</v>
      </c>
      <c r="AD377" s="0" t="n">
        <v>43227.116151</v>
      </c>
      <c r="AF377" s="0" t="n">
        <v>-23544.38221233</v>
      </c>
      <c r="AG377" s="0" t="n">
        <v>0</v>
      </c>
      <c r="AH377" s="0" t="n">
        <v>-53749.335276</v>
      </c>
      <c r="AI377" s="0" t="n">
        <v>-53749.335276</v>
      </c>
      <c r="AJ377" s="0" t="n">
        <v>-53749.335276</v>
      </c>
      <c r="AK377" s="0" t="n">
        <v>0</v>
      </c>
      <c r="AL377" s="0" t="n">
        <v>43227.116151</v>
      </c>
      <c r="AM377" s="0" t="s">
        <v>461</v>
      </c>
      <c r="AN377" s="0" t="n">
        <v>6</v>
      </c>
      <c r="AO377" s="0" t="s">
        <v>469</v>
      </c>
      <c r="AP377" s="0" t="n">
        <v>6</v>
      </c>
    </row>
    <row r="378" customFormat="false" ht="12.75" hidden="false" customHeight="false" outlineLevel="0" collapsed="false">
      <c r="A378" s="260" t="n">
        <v>1597</v>
      </c>
      <c r="B378" s="260" t="n">
        <v>651</v>
      </c>
      <c r="C378" s="260" t="s">
        <v>2</v>
      </c>
      <c r="D378" s="260" t="s">
        <v>104</v>
      </c>
      <c r="E378" s="260" t="s">
        <v>381</v>
      </c>
      <c r="F378" s="260" t="s">
        <v>172</v>
      </c>
      <c r="G378" s="260" t="s">
        <v>112</v>
      </c>
      <c r="H378" s="259" t="s">
        <v>168</v>
      </c>
      <c r="I378" s="259" t="s">
        <v>245</v>
      </c>
      <c r="J378" s="259" t="s">
        <v>170</v>
      </c>
      <c r="K378" s="259" t="n">
        <v>36896</v>
      </c>
      <c r="L378" s="259" t="n">
        <v>38722</v>
      </c>
      <c r="M378" s="259" t="s">
        <v>155</v>
      </c>
      <c r="N378" s="259" t="n">
        <v>10000000</v>
      </c>
      <c r="O378" s="259" t="n">
        <v>-4226.275683</v>
      </c>
      <c r="P378" s="259" t="n">
        <v>2.19</v>
      </c>
      <c r="Q378" s="259" t="n">
        <v>145.469424</v>
      </c>
      <c r="R378" s="259" t="n">
        <v>145.479226</v>
      </c>
      <c r="S378" s="259" t="n">
        <v>0.00980200000000764</v>
      </c>
      <c r="T378" s="259" t="n">
        <v>-41.4259542447983</v>
      </c>
      <c r="U378" s="259" t="n">
        <v>562.340793</v>
      </c>
      <c r="V378" s="259" t="n">
        <v>0</v>
      </c>
      <c r="W378" s="259" t="n">
        <v>520.914838755202</v>
      </c>
      <c r="X378" s="259" t="n">
        <v>351295.003957</v>
      </c>
      <c r="Y378" s="0" t="n">
        <v>351994.55592</v>
      </c>
      <c r="Z378" s="0" t="n">
        <v>699.551963000034</v>
      </c>
      <c r="AA378" s="0" t="n">
        <v>178.637124244833</v>
      </c>
      <c r="AB378" s="0" t="n">
        <v>351295.003957</v>
      </c>
      <c r="AC378" s="0" t="n">
        <v>351994.55592</v>
      </c>
      <c r="AD378" s="0" t="n">
        <v>699.551963000034</v>
      </c>
      <c r="AF378" s="0" t="n">
        <v>-41713.34099121</v>
      </c>
      <c r="AG378" s="0" t="n">
        <v>0</v>
      </c>
      <c r="AH378" s="0" t="n">
        <v>351994.55592</v>
      </c>
      <c r="AI378" s="0" t="n">
        <v>351994.55592</v>
      </c>
      <c r="AJ378" s="0" t="n">
        <v>351994.55592</v>
      </c>
      <c r="AK378" s="0" t="n">
        <v>0</v>
      </c>
      <c r="AL378" s="0" t="n">
        <v>699.551963000034</v>
      </c>
      <c r="AM378" s="0" t="s">
        <v>461</v>
      </c>
      <c r="AN378" s="0" t="s">
        <v>469</v>
      </c>
      <c r="AO378" s="0" t="n">
        <v>9</v>
      </c>
      <c r="AP378" s="0" t="n">
        <v>9</v>
      </c>
    </row>
    <row r="379" customFormat="false" ht="12.75" hidden="false" customHeight="false" outlineLevel="0" collapsed="false">
      <c r="A379" s="260" t="n">
        <v>1598</v>
      </c>
      <c r="B379" s="260" t="n">
        <v>652</v>
      </c>
      <c r="C379" s="260" t="s">
        <v>2</v>
      </c>
      <c r="D379" s="260" t="s">
        <v>104</v>
      </c>
      <c r="E379" s="260" t="s">
        <v>262</v>
      </c>
      <c r="F379" s="260" t="s">
        <v>184</v>
      </c>
      <c r="G379" s="260" t="s">
        <v>160</v>
      </c>
      <c r="H379" s="259" t="s">
        <v>110</v>
      </c>
      <c r="I379" s="259" t="s">
        <v>181</v>
      </c>
      <c r="J379" s="259" t="s">
        <v>212</v>
      </c>
      <c r="K379" s="259" t="n">
        <v>36899</v>
      </c>
      <c r="L379" s="259" t="n">
        <v>38725</v>
      </c>
      <c r="M379" s="259" t="s">
        <v>155</v>
      </c>
      <c r="N379" s="259" t="n">
        <v>10000000</v>
      </c>
      <c r="O379" s="259" t="n">
        <v>-4040.901455</v>
      </c>
      <c r="P379" s="259" t="n">
        <v>0.3</v>
      </c>
      <c r="Q379" s="259" t="n">
        <v>29.913039</v>
      </c>
      <c r="R379" s="259" t="n">
        <v>29.921341</v>
      </c>
      <c r="S379" s="259" t="n">
        <v>0.00830200000000048</v>
      </c>
      <c r="T379" s="259" t="n">
        <v>-33.5475638794119</v>
      </c>
      <c r="U379" s="259" t="n">
        <v>134.680616</v>
      </c>
      <c r="V379" s="259" t="n">
        <v>0</v>
      </c>
      <c r="W379" s="259" t="n">
        <v>101.133052120588</v>
      </c>
      <c r="X379" s="259" t="n">
        <v>7362.240925</v>
      </c>
      <c r="Y379" s="0" t="n">
        <v>7410.73318</v>
      </c>
      <c r="Z379" s="0" t="n">
        <v>48.4922550000001</v>
      </c>
      <c r="AA379" s="0" t="n">
        <v>-52.640797120588</v>
      </c>
      <c r="AB379" s="0" t="n">
        <v>7362.240925</v>
      </c>
      <c r="AC379" s="0" t="n">
        <v>7410.73318</v>
      </c>
      <c r="AD379" s="0" t="n">
        <v>48.4922550000001</v>
      </c>
      <c r="AF379" s="0" t="n">
        <v>-16618.2072336875</v>
      </c>
      <c r="AG379" s="0" t="n">
        <v>0</v>
      </c>
      <c r="AH379" s="0" t="n">
        <v>7410.73318</v>
      </c>
      <c r="AI379" s="0" t="n">
        <v>7410.73318</v>
      </c>
      <c r="AJ379" s="0" t="n">
        <v>7410.73318</v>
      </c>
      <c r="AK379" s="0" t="n">
        <v>0</v>
      </c>
      <c r="AL379" s="0" t="n">
        <v>48.4922550000001</v>
      </c>
      <c r="AM379" s="0" t="s">
        <v>461</v>
      </c>
      <c r="AN379" s="0" t="n">
        <v>5</v>
      </c>
      <c r="AO379" s="0" t="s">
        <v>469</v>
      </c>
      <c r="AP379" s="0" t="n">
        <v>5</v>
      </c>
    </row>
    <row r="380" customFormat="false" ht="12.75" hidden="false" customHeight="false" outlineLevel="0" collapsed="false">
      <c r="A380" s="260" t="n">
        <v>1599</v>
      </c>
      <c r="B380" s="260" t="n">
        <v>653</v>
      </c>
      <c r="C380" s="260" t="s">
        <v>2</v>
      </c>
      <c r="D380" s="260" t="s">
        <v>104</v>
      </c>
      <c r="E380" s="260" t="s">
        <v>394</v>
      </c>
      <c r="F380" s="260" t="s">
        <v>184</v>
      </c>
      <c r="G380" s="260" t="s">
        <v>96</v>
      </c>
      <c r="H380" s="259" t="s">
        <v>207</v>
      </c>
      <c r="I380" s="259" t="s">
        <v>181</v>
      </c>
      <c r="J380" s="259" t="s">
        <v>105</v>
      </c>
      <c r="K380" s="259" t="n">
        <v>36899</v>
      </c>
      <c r="L380" s="259" t="n">
        <v>38725</v>
      </c>
      <c r="M380" s="259" t="s">
        <v>155</v>
      </c>
      <c r="N380" s="259" t="n">
        <v>10000000</v>
      </c>
      <c r="O380" s="259" t="n">
        <v>-4135.436947</v>
      </c>
      <c r="P380" s="259" t="n">
        <v>1.19</v>
      </c>
      <c r="Q380" s="259" t="n">
        <v>90.43853</v>
      </c>
      <c r="R380" s="259" t="n">
        <v>77.471906</v>
      </c>
      <c r="S380" s="259" t="n">
        <v>-12.966624</v>
      </c>
      <c r="T380" s="259" t="n">
        <v>53622.6559674569</v>
      </c>
      <c r="U380" s="259" t="n">
        <v>336.122987</v>
      </c>
      <c r="V380" s="259" t="n">
        <v>0</v>
      </c>
      <c r="W380" s="259" t="n">
        <v>53958.7789544569</v>
      </c>
      <c r="X380" s="259" t="n">
        <v>145712.017107</v>
      </c>
      <c r="Y380" s="0" t="n">
        <v>200675.587868</v>
      </c>
      <c r="Z380" s="0" t="n">
        <v>54963.570761</v>
      </c>
      <c r="AA380" s="0" t="n">
        <v>1004.79180654309</v>
      </c>
      <c r="AB380" s="0" t="n">
        <v>145712.017107</v>
      </c>
      <c r="AC380" s="0" t="n">
        <v>200675.587868</v>
      </c>
      <c r="AD380" s="0" t="n">
        <v>54963.570761</v>
      </c>
      <c r="AF380" s="0" t="n">
        <v>-17006.9844445375</v>
      </c>
      <c r="AG380" s="0" t="n">
        <v>0</v>
      </c>
      <c r="AH380" s="0" t="n">
        <v>200675.587868</v>
      </c>
      <c r="AI380" s="0" t="n">
        <v>200675.587868</v>
      </c>
      <c r="AJ380" s="0" t="n">
        <v>200675.587868</v>
      </c>
      <c r="AK380" s="0" t="n">
        <v>0</v>
      </c>
      <c r="AL380" s="0" t="n">
        <v>54963.570761</v>
      </c>
      <c r="AM380" s="0" t="s">
        <v>461</v>
      </c>
      <c r="AN380" s="0" t="n">
        <v>5</v>
      </c>
      <c r="AO380" s="0" t="s">
        <v>469</v>
      </c>
      <c r="AP380" s="0" t="n">
        <v>5</v>
      </c>
    </row>
    <row r="381" customFormat="false" ht="12.75" hidden="false" customHeight="false" outlineLevel="0" collapsed="false">
      <c r="A381" s="565" t="n">
        <v>1600</v>
      </c>
      <c r="B381" s="565" t="n">
        <v>654</v>
      </c>
      <c r="C381" s="565" t="s">
        <v>2</v>
      </c>
      <c r="D381" s="565" t="s">
        <v>104</v>
      </c>
      <c r="E381" s="565" t="s">
        <v>175</v>
      </c>
      <c r="F381" s="565" t="s">
        <v>260</v>
      </c>
      <c r="G381" s="565" t="s">
        <v>164</v>
      </c>
      <c r="H381" s="565" t="s">
        <v>97</v>
      </c>
      <c r="I381" s="565" t="s">
        <v>201</v>
      </c>
      <c r="J381" s="565" t="s">
        <v>105</v>
      </c>
      <c r="K381" s="565" t="n">
        <v>36899</v>
      </c>
      <c r="L381" s="565" t="n">
        <v>38726</v>
      </c>
      <c r="M381" s="565" t="s">
        <v>100</v>
      </c>
      <c r="N381" s="565" t="n">
        <v>-10000000</v>
      </c>
      <c r="O381" s="565" t="n">
        <v>4135.432623</v>
      </c>
      <c r="P381" s="565" t="n">
        <v>0.27</v>
      </c>
      <c r="Q381" s="565" t="n">
        <v>22.294623</v>
      </c>
      <c r="R381" s="565" t="n">
        <v>22.294088</v>
      </c>
      <c r="S381" s="565" t="n">
        <v>-0.000535000000002839</v>
      </c>
      <c r="T381" s="565" t="n">
        <v>-2.21245645331674</v>
      </c>
      <c r="U381" s="565" t="n">
        <v>-100.848675</v>
      </c>
      <c r="V381" s="565" t="n">
        <v>0</v>
      </c>
      <c r="W381" s="565" t="n">
        <v>-103.061131453317</v>
      </c>
      <c r="X381" s="565" t="n">
        <v>-26523.665774</v>
      </c>
      <c r="Y381" s="575" t="n">
        <v>-26589.521727</v>
      </c>
      <c r="Z381" s="565" t="n">
        <v>-65.8559529999984</v>
      </c>
      <c r="AA381" s="565" t="n">
        <v>37.2051784533183</v>
      </c>
      <c r="AB381" s="565" t="n">
        <v>-23488.0322261657</v>
      </c>
      <c r="AC381" s="565" t="n">
        <v>-23451.958163214</v>
      </c>
      <c r="AD381" s="565" t="n">
        <v>36.0740629516986</v>
      </c>
      <c r="AE381" s="565"/>
      <c r="AF381" s="565" t="n">
        <v>8163.343997802</v>
      </c>
      <c r="AG381" s="565" t="n">
        <v>0</v>
      </c>
      <c r="AH381" s="565" t="n">
        <v>-23451.958163214</v>
      </c>
      <c r="AI381" s="565" t="n">
        <v>-23451.958163214</v>
      </c>
      <c r="AJ381" s="565" t="n">
        <v>-23451.958163214</v>
      </c>
      <c r="AK381" s="565" t="n">
        <v>0</v>
      </c>
      <c r="AL381" s="565" t="n">
        <v>36.0740629516986</v>
      </c>
      <c r="AM381" s="565" t="s">
        <v>461</v>
      </c>
      <c r="AN381" s="565" t="n">
        <v>3</v>
      </c>
      <c r="AO381" s="565" t="s">
        <v>469</v>
      </c>
      <c r="AP381" s="565" t="n">
        <v>3</v>
      </c>
    </row>
    <row r="382" customFormat="false" ht="12.75" hidden="false" customHeight="false" outlineLevel="0" collapsed="false">
      <c r="A382" s="565" t="n">
        <v>1601</v>
      </c>
      <c r="B382" s="565" t="n">
        <v>655</v>
      </c>
      <c r="C382" s="565" t="s">
        <v>2</v>
      </c>
      <c r="D382" s="565" t="s">
        <v>104</v>
      </c>
      <c r="E382" s="565" t="s">
        <v>290</v>
      </c>
      <c r="F382" s="565" t="s">
        <v>102</v>
      </c>
      <c r="G382" s="565" t="s">
        <v>191</v>
      </c>
      <c r="H382" s="565" t="s">
        <v>282</v>
      </c>
      <c r="I382" s="565" t="s">
        <v>180</v>
      </c>
      <c r="J382" s="565" t="s">
        <v>212</v>
      </c>
      <c r="K382" s="565" t="n">
        <v>36901</v>
      </c>
      <c r="L382" s="565" t="n">
        <v>38727</v>
      </c>
      <c r="M382" s="565" t="s">
        <v>155</v>
      </c>
      <c r="N382" s="565" t="n">
        <v>10000000</v>
      </c>
      <c r="O382" s="565" t="n">
        <v>-4095.695092</v>
      </c>
      <c r="P382" s="565" t="n">
        <v>0.95</v>
      </c>
      <c r="Q382" s="565" t="n">
        <v>92.266948</v>
      </c>
      <c r="R382" s="565" t="n">
        <v>92.285565</v>
      </c>
      <c r="S382" s="565" t="n">
        <v>0.0186170000000061</v>
      </c>
      <c r="T382" s="565" t="n">
        <v>-76.249555527789</v>
      </c>
      <c r="U382" s="565" t="n">
        <v>374.617887</v>
      </c>
      <c r="V382" s="565" t="n">
        <v>0</v>
      </c>
      <c r="W382" s="565" t="n">
        <v>298.368331472211</v>
      </c>
      <c r="X382" s="565" t="n">
        <v>32965.706251</v>
      </c>
      <c r="Y382" s="575" t="n">
        <v>33157.161922</v>
      </c>
      <c r="Z382" s="565" t="n">
        <v>191.455670999996</v>
      </c>
      <c r="AA382" s="565" t="n">
        <v>-106.912660472215</v>
      </c>
      <c r="AB382" s="565" t="n">
        <v>32965.706251</v>
      </c>
      <c r="AC382" s="565" t="n">
        <v>33157.161922</v>
      </c>
      <c r="AD382" s="565" t="n">
        <v>191.455670999996</v>
      </c>
      <c r="AE382" s="565"/>
      <c r="AF382" s="565" t="n">
        <v>-23580.96449219</v>
      </c>
      <c r="AG382" s="565" t="n">
        <v>0</v>
      </c>
      <c r="AH382" s="565" t="n">
        <v>33157.161922</v>
      </c>
      <c r="AI382" s="565" t="n">
        <v>33157.161922</v>
      </c>
      <c r="AJ382" s="565" t="n">
        <v>33157.161922</v>
      </c>
      <c r="AK382" s="565" t="n">
        <v>0</v>
      </c>
      <c r="AL382" s="565" t="n">
        <v>191.455670999996</v>
      </c>
      <c r="AM382" s="565" t="s">
        <v>461</v>
      </c>
      <c r="AN382" s="565" t="n">
        <v>6</v>
      </c>
      <c r="AO382" s="565" t="s">
        <v>469</v>
      </c>
      <c r="AP382" s="565" t="n">
        <v>6</v>
      </c>
    </row>
    <row r="383" customFormat="false" ht="12.75" hidden="false" customHeight="false" outlineLevel="0" collapsed="false">
      <c r="A383" s="565" t="n">
        <v>1603</v>
      </c>
      <c r="B383" s="565" t="n">
        <v>657</v>
      </c>
      <c r="C383" s="565" t="s">
        <v>2</v>
      </c>
      <c r="D383" s="565" t="s">
        <v>104</v>
      </c>
      <c r="E383" s="565" t="s">
        <v>323</v>
      </c>
      <c r="F383" s="565" t="s">
        <v>95</v>
      </c>
      <c r="G383" s="565" t="s">
        <v>112</v>
      </c>
      <c r="H383" s="565" t="s">
        <v>107</v>
      </c>
      <c r="I383" s="565" t="s">
        <v>180</v>
      </c>
      <c r="J383" s="565" t="s">
        <v>212</v>
      </c>
      <c r="K383" s="565" t="n">
        <v>36902</v>
      </c>
      <c r="L383" s="565" t="n">
        <v>38728</v>
      </c>
      <c r="M383" s="565" t="s">
        <v>155</v>
      </c>
      <c r="N383" s="565" t="n">
        <v>10000000</v>
      </c>
      <c r="O383" s="565" t="n">
        <v>-4119.766898</v>
      </c>
      <c r="P383" s="565" t="n">
        <v>0.8</v>
      </c>
      <c r="Q383" s="565" t="n">
        <v>57.57566</v>
      </c>
      <c r="R383" s="565" t="n">
        <v>57.587659</v>
      </c>
      <c r="S383" s="565" t="n">
        <v>0.011999000000003</v>
      </c>
      <c r="T383" s="565" t="n">
        <v>-49.4330830091143</v>
      </c>
      <c r="U383" s="565" t="n">
        <v>277.116697</v>
      </c>
      <c r="V383" s="565" t="n">
        <v>0</v>
      </c>
      <c r="W383" s="565" t="n">
        <v>227.683613990886</v>
      </c>
      <c r="X383" s="565" t="n">
        <v>111663.292052</v>
      </c>
      <c r="Y383" s="575" t="n">
        <v>111875.917966</v>
      </c>
      <c r="Z383" s="565" t="n">
        <v>212.625913999989</v>
      </c>
      <c r="AA383" s="565" t="n">
        <v>-15.0576999908964</v>
      </c>
      <c r="AB383" s="565" t="n">
        <v>111663.292052</v>
      </c>
      <c r="AC383" s="565" t="n">
        <v>111875.917966</v>
      </c>
      <c r="AD383" s="565" t="n">
        <v>212.625913999989</v>
      </c>
      <c r="AE383" s="565"/>
      <c r="AF383" s="565" t="n">
        <v>-30496.574462445</v>
      </c>
      <c r="AG383" s="565" t="n">
        <v>0</v>
      </c>
      <c r="AH383" s="565" t="n">
        <v>111875.917966</v>
      </c>
      <c r="AI383" s="565" t="n">
        <v>111875.917966</v>
      </c>
      <c r="AJ383" s="565" t="n">
        <v>111875.917966</v>
      </c>
      <c r="AK383" s="565" t="n">
        <v>0</v>
      </c>
      <c r="AL383" s="565" t="n">
        <v>212.625913999989</v>
      </c>
      <c r="AM383" s="565" t="s">
        <v>461</v>
      </c>
      <c r="AN383" s="565" t="n">
        <v>7</v>
      </c>
      <c r="AO383" s="565" t="s">
        <v>469</v>
      </c>
      <c r="AP383" s="565" t="n">
        <v>7</v>
      </c>
    </row>
    <row r="384" customFormat="false" ht="12.75" hidden="false" customHeight="false" outlineLevel="0" collapsed="false">
      <c r="A384" s="565" t="n">
        <v>1604</v>
      </c>
      <c r="B384" s="565" t="n">
        <v>660</v>
      </c>
      <c r="C384" s="565" t="s">
        <v>2</v>
      </c>
      <c r="D384" s="565" t="s">
        <v>104</v>
      </c>
      <c r="E384" s="565" t="s">
        <v>277</v>
      </c>
      <c r="F384" s="565" t="s">
        <v>194</v>
      </c>
      <c r="G384" s="565" t="s">
        <v>167</v>
      </c>
      <c r="H384" s="565" t="s">
        <v>168</v>
      </c>
      <c r="I384" s="565" t="s">
        <v>245</v>
      </c>
      <c r="J384" s="565" t="s">
        <v>154</v>
      </c>
      <c r="K384" s="565" t="n">
        <v>36901</v>
      </c>
      <c r="L384" s="565" t="n">
        <v>38727</v>
      </c>
      <c r="M384" s="565" t="s">
        <v>155</v>
      </c>
      <c r="N384" s="565" t="n">
        <v>5000000</v>
      </c>
      <c r="O384" s="565" t="n">
        <v>-2164.132458</v>
      </c>
      <c r="P384" s="565" t="n">
        <v>8.25</v>
      </c>
      <c r="Q384" s="565" t="n">
        <v>1709.10105</v>
      </c>
      <c r="R384" s="565" t="n">
        <v>1709.012738</v>
      </c>
      <c r="S384" s="565" t="n">
        <v>-0.0883120000000872</v>
      </c>
      <c r="T384" s="565" t="n">
        <v>191.118865631085</v>
      </c>
      <c r="U384" s="565" t="n">
        <v>1306.092526</v>
      </c>
      <c r="V384" s="565" t="n">
        <v>0</v>
      </c>
      <c r="W384" s="565" t="n">
        <v>1497.21139163108</v>
      </c>
      <c r="X384" s="565" t="n">
        <v>-560625</v>
      </c>
      <c r="Y384" s="575" t="n">
        <v>-559479.166667</v>
      </c>
      <c r="Z384" s="565" t="n">
        <v>1145.83333299996</v>
      </c>
      <c r="AA384" s="565" t="n">
        <v>-351.378058631126</v>
      </c>
      <c r="AB384" s="565" t="n">
        <v>-560625</v>
      </c>
      <c r="AC384" s="565" t="n">
        <v>-559479.166667</v>
      </c>
      <c r="AD384" s="565" t="n">
        <v>1145.83333299996</v>
      </c>
      <c r="AE384" s="565"/>
      <c r="AF384" s="565" t="n">
        <v>-60519.96418797</v>
      </c>
      <c r="AG384" s="565" t="n">
        <v>0</v>
      </c>
      <c r="AH384" s="565" t="n">
        <v>-559479.166667</v>
      </c>
      <c r="AI384" s="565" t="n">
        <v>-559479.166667</v>
      </c>
      <c r="AJ384" s="565" t="n">
        <v>-559479.166667</v>
      </c>
      <c r="AK384" s="565" t="n">
        <v>0</v>
      </c>
      <c r="AL384" s="565" t="n">
        <v>1145.83333299996</v>
      </c>
      <c r="AM384" s="565" t="s">
        <v>461</v>
      </c>
      <c r="AN384" s="565" t="s">
        <v>469</v>
      </c>
      <c r="AO384" s="565" t="n">
        <v>16</v>
      </c>
      <c r="AP384" s="565" t="n">
        <v>16</v>
      </c>
    </row>
    <row r="385" customFormat="false" ht="12.75" hidden="false" customHeight="false" outlineLevel="0" collapsed="false">
      <c r="A385" s="565" t="n">
        <v>1605</v>
      </c>
      <c r="B385" s="565" t="n">
        <v>658</v>
      </c>
      <c r="C385" s="565" t="s">
        <v>2</v>
      </c>
      <c r="D385" s="565" t="s">
        <v>104</v>
      </c>
      <c r="E385" s="565" t="s">
        <v>319</v>
      </c>
      <c r="F385" s="565" t="s">
        <v>116</v>
      </c>
      <c r="G385" s="565" t="s">
        <v>160</v>
      </c>
      <c r="H385" s="565" t="s">
        <v>117</v>
      </c>
      <c r="I385" s="565" t="s">
        <v>180</v>
      </c>
      <c r="J385" s="565" t="s">
        <v>105</v>
      </c>
      <c r="K385" s="565" t="n">
        <v>36902</v>
      </c>
      <c r="L385" s="565" t="n">
        <v>38728</v>
      </c>
      <c r="M385" s="565" t="s">
        <v>155</v>
      </c>
      <c r="N385" s="565" t="n">
        <v>10000000</v>
      </c>
      <c r="O385" s="565" t="n">
        <v>-4092.16647</v>
      </c>
      <c r="P385" s="565" t="n">
        <v>0.6</v>
      </c>
      <c r="Q385" s="565" t="n">
        <v>46.88808</v>
      </c>
      <c r="R385" s="565" t="n">
        <v>46.895538</v>
      </c>
      <c r="S385" s="565" t="n">
        <v>0.00745799999999974</v>
      </c>
      <c r="T385" s="565" t="n">
        <v>-30.5193775332589</v>
      </c>
      <c r="U385" s="565" t="n">
        <v>165.82786</v>
      </c>
      <c r="V385" s="565" t="n">
        <v>0</v>
      </c>
      <c r="W385" s="565" t="n">
        <v>135.308482466741</v>
      </c>
      <c r="X385" s="565" t="n">
        <v>68332.451228</v>
      </c>
      <c r="Y385" s="575" t="n">
        <v>68491.754156</v>
      </c>
      <c r="Z385" s="565" t="n">
        <v>159.30292799999</v>
      </c>
      <c r="AA385" s="565" t="n">
        <v>23.994445533249</v>
      </c>
      <c r="AB385" s="565" t="n">
        <v>68332.451228</v>
      </c>
      <c r="AC385" s="565" t="n">
        <v>68491.754156</v>
      </c>
      <c r="AD385" s="565" t="n">
        <v>159.30292799999</v>
      </c>
      <c r="AE385" s="565"/>
      <c r="AF385" s="565" t="n">
        <v>-29619.10090986</v>
      </c>
      <c r="AG385" s="565" t="n">
        <v>0</v>
      </c>
      <c r="AH385" s="565" t="n">
        <v>68491.754156</v>
      </c>
      <c r="AI385" s="565" t="n">
        <v>68491.754156</v>
      </c>
      <c r="AJ385" s="565" t="n">
        <v>68491.754156</v>
      </c>
      <c r="AK385" s="565" t="n">
        <v>0</v>
      </c>
      <c r="AL385" s="565" t="n">
        <v>159.30292799999</v>
      </c>
      <c r="AM385" s="565" t="s">
        <v>461</v>
      </c>
      <c r="AN385" s="565" t="n">
        <v>8</v>
      </c>
      <c r="AO385" s="565" t="s">
        <v>469</v>
      </c>
      <c r="AP385" s="565" t="n">
        <v>8</v>
      </c>
    </row>
    <row r="386" customFormat="false" ht="12.75" hidden="false" customHeight="false" outlineLevel="0" collapsed="false">
      <c r="A386" s="565" t="n">
        <v>1606</v>
      </c>
      <c r="B386" s="565" t="n">
        <v>659</v>
      </c>
      <c r="C386" s="565" t="s">
        <v>2</v>
      </c>
      <c r="D386" s="565" t="s">
        <v>104</v>
      </c>
      <c r="E386" s="565" t="s">
        <v>306</v>
      </c>
      <c r="F386" s="565" t="s">
        <v>184</v>
      </c>
      <c r="G386" s="565" t="s">
        <v>160</v>
      </c>
      <c r="H386" s="565" t="s">
        <v>107</v>
      </c>
      <c r="I386" s="565" t="s">
        <v>180</v>
      </c>
      <c r="J386" s="565" t="s">
        <v>105</v>
      </c>
      <c r="K386" s="565" t="n">
        <v>36902</v>
      </c>
      <c r="L386" s="565" t="n">
        <v>38728</v>
      </c>
      <c r="M386" s="565" t="s">
        <v>155</v>
      </c>
      <c r="N386" s="565" t="n">
        <v>10000000</v>
      </c>
      <c r="O386" s="565" t="n">
        <v>-4045.322702</v>
      </c>
      <c r="P386" s="565" t="n">
        <v>0.29</v>
      </c>
      <c r="Q386" s="565" t="n">
        <v>29.510239</v>
      </c>
      <c r="R386" s="565" t="n">
        <v>29.516609</v>
      </c>
      <c r="S386" s="565" t="n">
        <v>0.00637000000000043</v>
      </c>
      <c r="T386" s="565" t="n">
        <v>-25.7687056117417</v>
      </c>
      <c r="U386" s="565" t="n">
        <v>108.582371</v>
      </c>
      <c r="V386" s="565" t="n">
        <v>0</v>
      </c>
      <c r="W386" s="565" t="n">
        <v>82.8136653882582</v>
      </c>
      <c r="X386" s="565" t="n">
        <v>4371.632957</v>
      </c>
      <c r="Y386" s="575" t="n">
        <v>4424.386512</v>
      </c>
      <c r="Z386" s="565" t="n">
        <v>52.7535550000002</v>
      </c>
      <c r="AA386" s="565" t="n">
        <v>-30.060110388258</v>
      </c>
      <c r="AB386" s="565" t="n">
        <v>4371.632957</v>
      </c>
      <c r="AC386" s="565" t="n">
        <v>4424.386512</v>
      </c>
      <c r="AD386" s="565" t="n">
        <v>52.7535550000002</v>
      </c>
      <c r="AE386" s="565"/>
      <c r="AF386" s="565" t="n">
        <v>-16636.389611975</v>
      </c>
      <c r="AG386" s="565" t="n">
        <v>0</v>
      </c>
      <c r="AH386" s="565" t="n">
        <v>4424.386512</v>
      </c>
      <c r="AI386" s="565" t="n">
        <v>4424.386512</v>
      </c>
      <c r="AJ386" s="565" t="n">
        <v>4424.386512</v>
      </c>
      <c r="AK386" s="565" t="n">
        <v>0</v>
      </c>
      <c r="AL386" s="565" t="n">
        <v>52.7535550000002</v>
      </c>
      <c r="AM386" s="565" t="s">
        <v>461</v>
      </c>
      <c r="AN386" s="565" t="n">
        <v>5</v>
      </c>
      <c r="AO386" s="565" t="s">
        <v>469</v>
      </c>
      <c r="AP386" s="565" t="n">
        <v>5</v>
      </c>
    </row>
    <row r="387" customFormat="false" ht="12.75" hidden="false" customHeight="false" outlineLevel="0" collapsed="false">
      <c r="A387" s="0" t="n">
        <v>1607</v>
      </c>
      <c r="B387" s="0" t="n">
        <v>661</v>
      </c>
      <c r="C387" s="0" t="s">
        <v>2</v>
      </c>
      <c r="D387" s="0" t="s">
        <v>104</v>
      </c>
      <c r="E387" s="0" t="s">
        <v>371</v>
      </c>
      <c r="F387" s="0" t="s">
        <v>150</v>
      </c>
      <c r="G387" s="0" t="s">
        <v>112</v>
      </c>
      <c r="H387" s="0" t="s">
        <v>168</v>
      </c>
      <c r="I387" s="0" t="s">
        <v>200</v>
      </c>
      <c r="J387" s="0" t="s">
        <v>170</v>
      </c>
      <c r="K387" s="0" t="n">
        <v>36907</v>
      </c>
      <c r="L387" s="0" t="n">
        <v>38733</v>
      </c>
      <c r="M387" s="0" t="s">
        <v>155</v>
      </c>
      <c r="N387" s="0" t="n">
        <v>-10000000</v>
      </c>
      <c r="O387" s="0" t="n">
        <v>4050.814419</v>
      </c>
      <c r="P387" s="0" t="n">
        <v>0.63</v>
      </c>
      <c r="Q387" s="0" t="n">
        <v>122.502213</v>
      </c>
      <c r="R387" s="0" t="n">
        <v>122.514139</v>
      </c>
      <c r="S387" s="0" t="n">
        <v>0.0119260000000025</v>
      </c>
      <c r="T387" s="0" t="n">
        <v>48.3100127610043</v>
      </c>
      <c r="U387" s="0" t="n">
        <v>-392.589265</v>
      </c>
      <c r="V387" s="0" t="n">
        <v>0</v>
      </c>
      <c r="W387" s="0" t="n">
        <v>-344.279252238996</v>
      </c>
      <c r="X387" s="0" t="n">
        <v>231468.099165</v>
      </c>
      <c r="Y387" s="0" t="n">
        <v>231450.112295</v>
      </c>
      <c r="Z387" s="0" t="n">
        <v>-17.9868699999934</v>
      </c>
      <c r="AA387" s="0" t="n">
        <v>326.292382239002</v>
      </c>
      <c r="AB387" s="0" t="n">
        <v>231468.099165</v>
      </c>
      <c r="AC387" s="0" t="n">
        <v>231450.112295</v>
      </c>
      <c r="AD387" s="0" t="n">
        <v>-17.9868699999934</v>
      </c>
      <c r="AF387" s="0" t="n">
        <v>50643.281866338</v>
      </c>
      <c r="AG387" s="0" t="n">
        <v>0</v>
      </c>
      <c r="AH387" s="0" t="n">
        <v>231450.112295</v>
      </c>
      <c r="AI387" s="0" t="n">
        <v>231450.112295</v>
      </c>
      <c r="AJ387" s="0" t="n">
        <v>231450.112295</v>
      </c>
      <c r="AK387" s="0" t="n">
        <v>0</v>
      </c>
      <c r="AL387" s="0" t="n">
        <v>-17.9868699999934</v>
      </c>
      <c r="AM387" s="0" t="s">
        <v>461</v>
      </c>
      <c r="AN387" s="0" t="s">
        <v>469</v>
      </c>
      <c r="AO387" s="0" t="n">
        <v>10</v>
      </c>
      <c r="AP387" s="0" t="n">
        <v>10</v>
      </c>
    </row>
    <row r="388" customFormat="false" ht="12.75" hidden="false" customHeight="false" outlineLevel="0" collapsed="false">
      <c r="A388" s="0" t="n">
        <v>1608</v>
      </c>
      <c r="B388" s="0" t="n">
        <v>662</v>
      </c>
      <c r="C388" s="0" t="s">
        <v>2</v>
      </c>
      <c r="D388" s="0" t="s">
        <v>104</v>
      </c>
      <c r="E388" s="0" t="s">
        <v>313</v>
      </c>
      <c r="F388" s="0" t="s">
        <v>184</v>
      </c>
      <c r="G388" s="0" t="s">
        <v>198</v>
      </c>
      <c r="H388" s="0" t="s">
        <v>168</v>
      </c>
      <c r="I388" s="0" t="s">
        <v>210</v>
      </c>
      <c r="J388" s="0" t="s">
        <v>170</v>
      </c>
      <c r="K388" s="0" t="n">
        <v>36908</v>
      </c>
      <c r="L388" s="0" t="n">
        <v>38734</v>
      </c>
      <c r="M388" s="0" t="s">
        <v>155</v>
      </c>
      <c r="N388" s="0" t="n">
        <v>-10000000</v>
      </c>
      <c r="O388" s="0" t="n">
        <v>4070.436095</v>
      </c>
      <c r="P388" s="0" t="n">
        <v>0.4</v>
      </c>
      <c r="Q388" s="0" t="n">
        <v>51.033017</v>
      </c>
      <c r="R388" s="0" t="n">
        <v>51.041008</v>
      </c>
      <c r="S388" s="0" t="n">
        <v>0.00799099999999697</v>
      </c>
      <c r="T388" s="0" t="n">
        <v>32.5268548351327</v>
      </c>
      <c r="U388" s="0" t="n">
        <v>-171.210047</v>
      </c>
      <c r="V388" s="0" t="n">
        <v>0</v>
      </c>
      <c r="W388" s="0" t="n">
        <v>-138.683192164867</v>
      </c>
      <c r="X388" s="0" t="n">
        <v>37851.457807</v>
      </c>
      <c r="Y388" s="0" t="n">
        <v>37794.058368</v>
      </c>
      <c r="Z388" s="0" t="n">
        <v>-57.3994390000007</v>
      </c>
      <c r="AA388" s="0" t="n">
        <v>81.2837531648666</v>
      </c>
      <c r="AB388" s="0" t="n">
        <v>37851.457807</v>
      </c>
      <c r="AC388" s="0" t="n">
        <v>37794.058368</v>
      </c>
      <c r="AD388" s="0" t="n">
        <v>-57.3994390000007</v>
      </c>
      <c r="AF388" s="0" t="n">
        <v>16739.6684406875</v>
      </c>
      <c r="AG388" s="0" t="n">
        <v>0</v>
      </c>
      <c r="AH388" s="0" t="n">
        <v>37794.058368</v>
      </c>
      <c r="AI388" s="0" t="n">
        <v>37794.058368</v>
      </c>
      <c r="AJ388" s="0" t="n">
        <v>37794.058368</v>
      </c>
      <c r="AK388" s="0" t="n">
        <v>0</v>
      </c>
      <c r="AL388" s="0" t="n">
        <v>-57.3994390000007</v>
      </c>
      <c r="AM388" s="0" t="s">
        <v>461</v>
      </c>
      <c r="AN388" s="0" t="n">
        <v>5</v>
      </c>
      <c r="AO388" s="0" t="s">
        <v>469</v>
      </c>
      <c r="AP388" s="0" t="n">
        <v>5</v>
      </c>
    </row>
    <row r="389" customFormat="false" ht="12.75" hidden="false" customHeight="false" outlineLevel="0" collapsed="false">
      <c r="A389" s="0" t="n">
        <v>1609</v>
      </c>
      <c r="B389" s="0" t="n">
        <v>663</v>
      </c>
      <c r="C389" s="0" t="s">
        <v>2</v>
      </c>
      <c r="D389" s="0" t="s">
        <v>104</v>
      </c>
      <c r="E389" s="0" t="s">
        <v>204</v>
      </c>
      <c r="F389" s="0" t="s">
        <v>102</v>
      </c>
      <c r="G389" s="0" t="s">
        <v>112</v>
      </c>
      <c r="H389" s="0" t="s">
        <v>110</v>
      </c>
      <c r="I389" s="0" t="s">
        <v>186</v>
      </c>
      <c r="J389" s="0" t="s">
        <v>105</v>
      </c>
      <c r="K389" s="0" t="n">
        <v>36908</v>
      </c>
      <c r="L389" s="0" t="n">
        <v>38734</v>
      </c>
      <c r="M389" s="0" t="s">
        <v>155</v>
      </c>
      <c r="N389" s="0" t="n">
        <v>10000000</v>
      </c>
      <c r="O389" s="0" t="n">
        <v>-4088.897269</v>
      </c>
      <c r="P389" s="0" t="n">
        <v>0.625</v>
      </c>
      <c r="Q389" s="0" t="n">
        <v>40.297746</v>
      </c>
      <c r="R389" s="0" t="n">
        <v>36.931289</v>
      </c>
      <c r="S389" s="0" t="n">
        <v>-3.366457</v>
      </c>
      <c r="T389" s="0" t="n">
        <v>13765.0968335059</v>
      </c>
      <c r="U389" s="0" t="n">
        <v>210.985461</v>
      </c>
      <c r="V389" s="0" t="n">
        <v>0</v>
      </c>
      <c r="W389" s="0" t="n">
        <v>13976.0822945059</v>
      </c>
      <c r="X389" s="0" t="n">
        <v>106930.385662</v>
      </c>
      <c r="Y389" s="0" t="n">
        <v>121525.042503</v>
      </c>
      <c r="Z389" s="0" t="n">
        <v>14594.656841</v>
      </c>
      <c r="AA389" s="0" t="n">
        <v>618.574546494083</v>
      </c>
      <c r="AB389" s="0" t="n">
        <v>106930.385662</v>
      </c>
      <c r="AC389" s="0" t="n">
        <v>121525.042503</v>
      </c>
      <c r="AD389" s="0" t="n">
        <v>14594.656841</v>
      </c>
      <c r="AF389" s="0" t="n">
        <v>-23541.8260262675</v>
      </c>
      <c r="AG389" s="0" t="n">
        <v>0</v>
      </c>
      <c r="AH389" s="0" t="n">
        <v>121525.042503</v>
      </c>
      <c r="AI389" s="0" t="n">
        <v>121525.042503</v>
      </c>
      <c r="AJ389" s="0" t="n">
        <v>121525.042503</v>
      </c>
      <c r="AK389" s="0" t="n">
        <v>0</v>
      </c>
      <c r="AL389" s="0" t="n">
        <v>14594.656841</v>
      </c>
      <c r="AM389" s="0" t="s">
        <v>461</v>
      </c>
      <c r="AN389" s="0" t="n">
        <v>6</v>
      </c>
      <c r="AO389" s="0" t="s">
        <v>469</v>
      </c>
      <c r="AP389" s="0" t="n">
        <v>6</v>
      </c>
    </row>
    <row r="390" customFormat="false" ht="12.75" hidden="false" customHeight="false" outlineLevel="0" collapsed="false">
      <c r="A390" s="0" t="n">
        <v>1610</v>
      </c>
      <c r="B390" s="0" t="n">
        <v>818</v>
      </c>
      <c r="C390" s="0" t="s">
        <v>2</v>
      </c>
      <c r="D390" s="0" t="s">
        <v>104</v>
      </c>
      <c r="E390" s="0" t="s">
        <v>313</v>
      </c>
      <c r="F390" s="0" t="s">
        <v>184</v>
      </c>
      <c r="G390" s="0" t="s">
        <v>198</v>
      </c>
      <c r="H390" s="0" t="s">
        <v>168</v>
      </c>
      <c r="I390" s="0" t="s">
        <v>180</v>
      </c>
      <c r="J390" s="0" t="s">
        <v>170</v>
      </c>
      <c r="K390" s="0" t="n">
        <v>36909</v>
      </c>
      <c r="L390" s="0" t="n">
        <v>38735</v>
      </c>
      <c r="M390" s="0" t="s">
        <v>155</v>
      </c>
      <c r="N390" s="0" t="n">
        <v>-10000000</v>
      </c>
      <c r="O390" s="0" t="n">
        <v>4083.539034</v>
      </c>
      <c r="P390" s="0" t="n">
        <v>0.46</v>
      </c>
      <c r="Q390" s="0" t="n">
        <v>51.042147</v>
      </c>
      <c r="R390" s="0" t="n">
        <v>51.050147</v>
      </c>
      <c r="S390" s="0" t="n">
        <v>0.00800000000000267</v>
      </c>
      <c r="T390" s="0" t="n">
        <v>32.6683122720109</v>
      </c>
      <c r="U390" s="0" t="n">
        <v>-175.874345</v>
      </c>
      <c r="V390" s="0" t="n">
        <v>0</v>
      </c>
      <c r="W390" s="0" t="n">
        <v>-143.206032727989</v>
      </c>
      <c r="X390" s="0" t="n">
        <v>11664.395348</v>
      </c>
      <c r="Y390" s="0" t="n">
        <v>11579.423808</v>
      </c>
      <c r="Z390" s="0" t="n">
        <v>-84.9715400000005</v>
      </c>
      <c r="AA390" s="0" t="n">
        <v>58.2344927279887</v>
      </c>
      <c r="AB390" s="0" t="n">
        <v>11664.395348</v>
      </c>
      <c r="AC390" s="0" t="n">
        <v>11579.423808</v>
      </c>
      <c r="AD390" s="0" t="n">
        <v>-84.9715400000005</v>
      </c>
      <c r="AF390" s="0" t="n">
        <v>16793.554277325</v>
      </c>
      <c r="AG390" s="0" t="n">
        <v>0</v>
      </c>
      <c r="AH390" s="0" t="n">
        <v>11579.423808</v>
      </c>
      <c r="AI390" s="0" t="n">
        <v>11579.423808</v>
      </c>
      <c r="AJ390" s="0" t="n">
        <v>11579.423808</v>
      </c>
      <c r="AK390" s="0" t="n">
        <v>0</v>
      </c>
      <c r="AL390" s="0" t="n">
        <v>-84.9715400000005</v>
      </c>
      <c r="AM390" s="0" t="s">
        <v>461</v>
      </c>
      <c r="AN390" s="0" t="n">
        <v>5</v>
      </c>
      <c r="AO390" s="0" t="s">
        <v>469</v>
      </c>
      <c r="AP390" s="0" t="n">
        <v>5</v>
      </c>
    </row>
    <row r="391" customFormat="false" ht="12.75" hidden="false" customHeight="false" outlineLevel="0" collapsed="false">
      <c r="A391" s="0" t="n">
        <v>1611</v>
      </c>
      <c r="B391" s="0" t="n">
        <v>819</v>
      </c>
      <c r="C391" s="0" t="s">
        <v>2</v>
      </c>
      <c r="D391" s="0" t="s">
        <v>104</v>
      </c>
      <c r="E391" s="0" t="s">
        <v>235</v>
      </c>
      <c r="F391" s="0" t="s">
        <v>116</v>
      </c>
      <c r="G391" s="0" t="s">
        <v>191</v>
      </c>
      <c r="H391" s="0" t="s">
        <v>110</v>
      </c>
      <c r="I391" s="0" t="s">
        <v>186</v>
      </c>
      <c r="J391" s="0" t="s">
        <v>212</v>
      </c>
      <c r="K391" s="0" t="n">
        <v>36909</v>
      </c>
      <c r="L391" s="0" t="n">
        <v>37839</v>
      </c>
      <c r="M391" s="0" t="s">
        <v>155</v>
      </c>
      <c r="N391" s="0" t="n">
        <v>-17000000</v>
      </c>
      <c r="O391" s="0" t="n">
        <v>3611.290643</v>
      </c>
      <c r="P391" s="0" t="n">
        <v>0.44</v>
      </c>
      <c r="Q391" s="0" t="n">
        <v>28.129133</v>
      </c>
      <c r="R391" s="0" t="n">
        <v>28.149174</v>
      </c>
      <c r="S391" s="0" t="n">
        <v>0.0200409999999991</v>
      </c>
      <c r="T391" s="0" t="n">
        <v>72.3738757763597</v>
      </c>
      <c r="U391" s="0" t="n">
        <v>-226.553067</v>
      </c>
      <c r="V391" s="0" t="n">
        <v>0</v>
      </c>
      <c r="W391" s="0" t="n">
        <v>-154.17919122364</v>
      </c>
      <c r="X391" s="0" t="n">
        <v>-75328.812178</v>
      </c>
      <c r="Y391" s="0" t="n">
        <v>-75428.96218</v>
      </c>
      <c r="Z391" s="0" t="n">
        <v>-100.150002000009</v>
      </c>
      <c r="AA391" s="0" t="n">
        <v>54.0291892236309</v>
      </c>
      <c r="AB391" s="0" t="n">
        <v>-75328.812178</v>
      </c>
      <c r="AC391" s="0" t="n">
        <v>-75428.96218</v>
      </c>
      <c r="AD391" s="0" t="n">
        <v>-100.150002000009</v>
      </c>
      <c r="AF391" s="0" t="n">
        <v>26138.521674034</v>
      </c>
      <c r="AG391" s="0" t="n">
        <v>0</v>
      </c>
      <c r="AH391" s="0" t="n">
        <v>-75428.96218</v>
      </c>
      <c r="AI391" s="0" t="n">
        <v>-75428.96218</v>
      </c>
      <c r="AJ391" s="0" t="n">
        <v>-75428.96218</v>
      </c>
      <c r="AK391" s="0" t="n">
        <v>0</v>
      </c>
      <c r="AL391" s="0" t="n">
        <v>-100.150002000009</v>
      </c>
      <c r="AM391" s="0" t="s">
        <v>473</v>
      </c>
      <c r="AN391" s="0" t="n">
        <v>8</v>
      </c>
      <c r="AO391" s="0" t="s">
        <v>469</v>
      </c>
      <c r="AP391" s="0" t="n">
        <v>8</v>
      </c>
    </row>
    <row r="392" customFormat="false" ht="12.75" hidden="false" customHeight="false" outlineLevel="0" collapsed="false">
      <c r="A392" s="0" t="n">
        <v>1612</v>
      </c>
      <c r="B392" s="0" t="n">
        <v>821</v>
      </c>
      <c r="C392" s="0" t="s">
        <v>2</v>
      </c>
      <c r="D392" s="0" t="s">
        <v>104</v>
      </c>
      <c r="E392" s="0" t="s">
        <v>261</v>
      </c>
      <c r="F392" s="0" t="s">
        <v>102</v>
      </c>
      <c r="G392" s="0" t="s">
        <v>191</v>
      </c>
      <c r="H392" s="0" t="s">
        <v>97</v>
      </c>
      <c r="I392" s="0" t="s">
        <v>186</v>
      </c>
      <c r="J392" s="0" t="s">
        <v>212</v>
      </c>
      <c r="K392" s="0" t="n">
        <v>36909</v>
      </c>
      <c r="L392" s="0" t="n">
        <v>37839</v>
      </c>
      <c r="M392" s="0" t="s">
        <v>155</v>
      </c>
      <c r="N392" s="0" t="n">
        <v>-17000000</v>
      </c>
      <c r="O392" s="0" t="n">
        <v>3606.499448</v>
      </c>
      <c r="P392" s="0" t="n">
        <v>0.32</v>
      </c>
      <c r="Q392" s="0" t="n">
        <v>19.792124</v>
      </c>
      <c r="R392" s="0" t="n">
        <v>19.806493</v>
      </c>
      <c r="S392" s="0" t="n">
        <v>0.0143689999999985</v>
      </c>
      <c r="T392" s="0" t="n">
        <v>51.8217905683067</v>
      </c>
      <c r="U392" s="0" t="n">
        <v>-158.760233</v>
      </c>
      <c r="V392" s="0" t="n">
        <v>0</v>
      </c>
      <c r="W392" s="0" t="n">
        <v>-106.938442431693</v>
      </c>
      <c r="X392" s="0" t="n">
        <v>-57355.448934</v>
      </c>
      <c r="Y392" s="0" t="n">
        <v>-57427.651134</v>
      </c>
      <c r="Z392" s="0" t="n">
        <v>-72.2021999999997</v>
      </c>
      <c r="AA392" s="0" t="n">
        <v>34.7362424316936</v>
      </c>
      <c r="AB392" s="0" t="n">
        <v>-57355.448934</v>
      </c>
      <c r="AC392" s="0" t="n">
        <v>-57427.651134</v>
      </c>
      <c r="AD392" s="0" t="n">
        <v>-72.2021999999997</v>
      </c>
      <c r="AF392" s="0" t="n">
        <v>20764.42057186</v>
      </c>
      <c r="AG392" s="0" t="n">
        <v>0</v>
      </c>
      <c r="AH392" s="0" t="n">
        <v>-57427.651134</v>
      </c>
      <c r="AI392" s="0" t="n">
        <v>-57427.651134</v>
      </c>
      <c r="AJ392" s="0" t="n">
        <v>-57427.651134</v>
      </c>
      <c r="AK392" s="0" t="n">
        <v>0</v>
      </c>
      <c r="AL392" s="0" t="n">
        <v>-72.2021999999997</v>
      </c>
      <c r="AM392" s="0" t="s">
        <v>473</v>
      </c>
      <c r="AN392" s="0" t="n">
        <v>6</v>
      </c>
      <c r="AO392" s="0" t="s">
        <v>469</v>
      </c>
      <c r="AP392" s="0" t="n">
        <v>6</v>
      </c>
    </row>
    <row r="393" customFormat="false" ht="12.75" hidden="false" customHeight="false" outlineLevel="0" collapsed="false">
      <c r="A393" s="0" t="n">
        <v>1613</v>
      </c>
      <c r="B393" s="0" t="n">
        <v>822</v>
      </c>
      <c r="C393" s="0" t="s">
        <v>2</v>
      </c>
      <c r="D393" s="0" t="s">
        <v>104</v>
      </c>
      <c r="E393" s="0" t="s">
        <v>361</v>
      </c>
      <c r="F393" s="0" t="s">
        <v>95</v>
      </c>
      <c r="G393" s="0" t="s">
        <v>112</v>
      </c>
      <c r="H393" s="0" t="s">
        <v>117</v>
      </c>
      <c r="I393" s="0" t="s">
        <v>186</v>
      </c>
      <c r="J393" s="0" t="s">
        <v>105</v>
      </c>
      <c r="K393" s="0" t="n">
        <v>36909</v>
      </c>
      <c r="L393" s="0" t="n">
        <v>37839</v>
      </c>
      <c r="M393" s="0" t="s">
        <v>155</v>
      </c>
      <c r="N393" s="0" t="n">
        <v>-17000000</v>
      </c>
      <c r="O393" s="0" t="n">
        <v>3599.079181</v>
      </c>
      <c r="P393" s="0" t="n">
        <v>0.22</v>
      </c>
      <c r="Q393" s="0" t="n">
        <v>33.771446</v>
      </c>
      <c r="R393" s="0" t="n">
        <v>33.789439</v>
      </c>
      <c r="S393" s="0" t="n">
        <v>0.0179930000000041</v>
      </c>
      <c r="T393" s="0" t="n">
        <v>64.7582317037479</v>
      </c>
      <c r="U393" s="0" t="n">
        <v>-199.676771</v>
      </c>
      <c r="V393" s="0" t="n">
        <v>0</v>
      </c>
      <c r="W393" s="0" t="n">
        <v>-134.918539296252</v>
      </c>
      <c r="X393" s="0" t="n">
        <v>36658.136875</v>
      </c>
      <c r="Y393" s="0" t="n">
        <v>36598.494567</v>
      </c>
      <c r="Z393" s="0" t="n">
        <v>-59.642307999995</v>
      </c>
      <c r="AA393" s="0" t="n">
        <v>75.2762312962571</v>
      </c>
      <c r="AB393" s="0" t="n">
        <v>36658.136875</v>
      </c>
      <c r="AC393" s="0" t="n">
        <v>36598.494567</v>
      </c>
      <c r="AD393" s="0" t="n">
        <v>-59.642307999995</v>
      </c>
      <c r="AF393" s="0" t="n">
        <v>26642.1836373525</v>
      </c>
      <c r="AG393" s="0" t="n">
        <v>0</v>
      </c>
      <c r="AH393" s="0" t="n">
        <v>36598.494567</v>
      </c>
      <c r="AI393" s="0" t="n">
        <v>36598.494567</v>
      </c>
      <c r="AJ393" s="0" t="n">
        <v>36598.494567</v>
      </c>
      <c r="AK393" s="0" t="n">
        <v>0</v>
      </c>
      <c r="AL393" s="0" t="n">
        <v>-59.642307999995</v>
      </c>
      <c r="AM393" s="0" t="s">
        <v>473</v>
      </c>
      <c r="AN393" s="0" t="n">
        <v>7</v>
      </c>
      <c r="AO393" s="0" t="s">
        <v>469</v>
      </c>
      <c r="AP393" s="0" t="n">
        <v>7</v>
      </c>
    </row>
    <row r="394" customFormat="false" ht="12.75" hidden="false" customHeight="false" outlineLevel="0" collapsed="false">
      <c r="A394" s="0" t="n">
        <v>1614</v>
      </c>
      <c r="B394" s="0" t="n">
        <v>820</v>
      </c>
      <c r="C394" s="0" t="s">
        <v>2</v>
      </c>
      <c r="D394" s="0" t="s">
        <v>104</v>
      </c>
      <c r="E394" s="0" t="s">
        <v>101</v>
      </c>
      <c r="F394" s="0" t="s">
        <v>102</v>
      </c>
      <c r="G394" s="0" t="s">
        <v>96</v>
      </c>
      <c r="H394" s="0" t="s">
        <v>103</v>
      </c>
      <c r="I394" s="0" t="s">
        <v>186</v>
      </c>
      <c r="J394" s="0" t="s">
        <v>105</v>
      </c>
      <c r="K394" s="0" t="n">
        <v>36909</v>
      </c>
      <c r="L394" s="0" t="n">
        <v>37839</v>
      </c>
      <c r="M394" s="0" t="s">
        <v>155</v>
      </c>
      <c r="N394" s="0" t="n">
        <v>-17000000</v>
      </c>
      <c r="O394" s="0" t="n">
        <v>3616.391326</v>
      </c>
      <c r="P394" s="0" t="n">
        <v>0.6</v>
      </c>
      <c r="Q394" s="0" t="n">
        <v>75.416387</v>
      </c>
      <c r="R394" s="0" t="n">
        <v>75.451828</v>
      </c>
      <c r="S394" s="0" t="n">
        <v>0.0354410000000058</v>
      </c>
      <c r="T394" s="0" t="n">
        <v>128.168524984787</v>
      </c>
      <c r="U394" s="0" t="n">
        <v>-459.275445</v>
      </c>
      <c r="V394" s="0" t="n">
        <v>0</v>
      </c>
      <c r="W394" s="0" t="n">
        <v>-331.106920015213</v>
      </c>
      <c r="X394" s="0" t="n">
        <v>36601.521816</v>
      </c>
      <c r="Y394" s="0" t="n">
        <v>36420.064158</v>
      </c>
      <c r="Z394" s="0" t="n">
        <v>-181.457657999999</v>
      </c>
      <c r="AA394" s="0" t="n">
        <v>149.649262015214</v>
      </c>
      <c r="AB394" s="0" t="n">
        <v>36601.521816</v>
      </c>
      <c r="AC394" s="0" t="n">
        <v>36420.064158</v>
      </c>
      <c r="AD394" s="0" t="n">
        <v>-181.457657999999</v>
      </c>
      <c r="AF394" s="0" t="n">
        <v>20821.373059445</v>
      </c>
      <c r="AG394" s="0" t="n">
        <v>0</v>
      </c>
      <c r="AH394" s="0" t="n">
        <v>36420.064158</v>
      </c>
      <c r="AI394" s="0" t="n">
        <v>36420.064158</v>
      </c>
      <c r="AJ394" s="0" t="n">
        <v>36420.064158</v>
      </c>
      <c r="AK394" s="0" t="n">
        <v>0</v>
      </c>
      <c r="AL394" s="0" t="n">
        <v>-181.457657999999</v>
      </c>
      <c r="AM394" s="0" t="s">
        <v>473</v>
      </c>
      <c r="AN394" s="0" t="n">
        <v>6</v>
      </c>
      <c r="AO394" s="0" t="s">
        <v>469</v>
      </c>
      <c r="AP394" s="0" t="n">
        <v>6</v>
      </c>
    </row>
    <row r="395" customFormat="false" ht="12.75" hidden="false" customHeight="false" outlineLevel="0" collapsed="false">
      <c r="A395" s="0" t="n">
        <v>1618</v>
      </c>
      <c r="B395" s="0" t="n">
        <v>823</v>
      </c>
      <c r="C395" s="0" t="s">
        <v>2</v>
      </c>
      <c r="D395" s="0" t="s">
        <v>104</v>
      </c>
      <c r="E395" s="0" t="s">
        <v>230</v>
      </c>
      <c r="F395" s="0" t="s">
        <v>172</v>
      </c>
      <c r="G395" s="0" t="s">
        <v>96</v>
      </c>
      <c r="H395" s="0" t="s">
        <v>97</v>
      </c>
      <c r="I395" s="0" t="s">
        <v>186</v>
      </c>
      <c r="J395" s="0" t="s">
        <v>154</v>
      </c>
      <c r="K395" s="0" t="n">
        <v>36909</v>
      </c>
      <c r="L395" s="0" t="n">
        <v>37839</v>
      </c>
      <c r="M395" s="0" t="s">
        <v>155</v>
      </c>
      <c r="N395" s="0" t="n">
        <v>-17000000</v>
      </c>
      <c r="O395" s="0" t="n">
        <v>3606.874232</v>
      </c>
      <c r="P395" s="0" t="n">
        <v>0.32</v>
      </c>
      <c r="Q395" s="0" t="n">
        <v>24.734274</v>
      </c>
      <c r="R395" s="0" t="n">
        <v>24.752415</v>
      </c>
      <c r="S395" s="0" t="n">
        <v>0.018141</v>
      </c>
      <c r="T395" s="0" t="n">
        <v>65.4323054427119</v>
      </c>
      <c r="U395" s="0" t="n">
        <v>-204.786377</v>
      </c>
      <c r="V395" s="0" t="n">
        <v>0</v>
      </c>
      <c r="W395" s="0" t="n">
        <v>-139.354071557288</v>
      </c>
      <c r="X395" s="0" t="n">
        <v>-38631.284856</v>
      </c>
      <c r="Y395" s="0" t="n">
        <v>-38699.233011</v>
      </c>
      <c r="Z395" s="0" t="n">
        <v>-67.9481549999982</v>
      </c>
      <c r="AA395" s="0" t="n">
        <v>71.4059165572899</v>
      </c>
      <c r="AB395" s="0" t="n">
        <v>-38631.284856</v>
      </c>
      <c r="AC395" s="0" t="n">
        <v>-38699.233011</v>
      </c>
      <c r="AD395" s="0" t="n">
        <v>-67.9481549999982</v>
      </c>
      <c r="AF395" s="0" t="n">
        <v>35599.84866984</v>
      </c>
      <c r="AG395" s="0" t="n">
        <v>0</v>
      </c>
      <c r="AH395" s="0" t="n">
        <v>-38699.233011</v>
      </c>
      <c r="AI395" s="0" t="n">
        <v>-38699.233011</v>
      </c>
      <c r="AJ395" s="0" t="n">
        <v>-38699.233011</v>
      </c>
      <c r="AK395" s="0" t="n">
        <v>0</v>
      </c>
      <c r="AL395" s="0" t="n">
        <v>-67.9481549999982</v>
      </c>
      <c r="AM395" s="0" t="s">
        <v>473</v>
      </c>
      <c r="AN395" s="0" t="s">
        <v>469</v>
      </c>
      <c r="AO395" s="0" t="n">
        <v>9</v>
      </c>
      <c r="AP395" s="0" t="n">
        <v>9</v>
      </c>
    </row>
    <row r="396" customFormat="false" ht="12.75" hidden="false" customHeight="false" outlineLevel="0" collapsed="false">
      <c r="A396" s="0" t="n">
        <v>1624</v>
      </c>
      <c r="B396" s="0" t="n">
        <v>824</v>
      </c>
      <c r="C396" s="0" t="s">
        <v>2</v>
      </c>
      <c r="D396" s="0" t="s">
        <v>104</v>
      </c>
      <c r="E396" s="0" t="s">
        <v>298</v>
      </c>
      <c r="F396" s="0" t="s">
        <v>150</v>
      </c>
      <c r="G396" s="0" t="s">
        <v>151</v>
      </c>
      <c r="H396" s="0" t="s">
        <v>168</v>
      </c>
      <c r="I396" s="0" t="s">
        <v>180</v>
      </c>
      <c r="J396" s="0" t="s">
        <v>170</v>
      </c>
      <c r="K396" s="0" t="n">
        <v>36910</v>
      </c>
      <c r="L396" s="0" t="n">
        <v>38736</v>
      </c>
      <c r="M396" s="0" t="s">
        <v>155</v>
      </c>
      <c r="N396" s="0" t="n">
        <v>10000000</v>
      </c>
      <c r="O396" s="0" t="n">
        <v>-4262.822217</v>
      </c>
      <c r="P396" s="0" t="n">
        <v>2.8</v>
      </c>
      <c r="Q396" s="0" t="n">
        <v>248.827436</v>
      </c>
      <c r="R396" s="0" t="n">
        <v>248.846538</v>
      </c>
      <c r="S396" s="0" t="n">
        <v>0.0191020000000037</v>
      </c>
      <c r="T396" s="0" t="n">
        <v>-81.4284299891499</v>
      </c>
      <c r="U396" s="0" t="n">
        <v>914.912679</v>
      </c>
      <c r="V396" s="0" t="n">
        <v>0</v>
      </c>
      <c r="W396" s="0" t="n">
        <v>833.48424901085</v>
      </c>
      <c r="X396" s="0" t="n">
        <v>180926.009325</v>
      </c>
      <c r="Y396" s="0" t="n">
        <v>181682.828739</v>
      </c>
      <c r="Z396" s="0" t="n">
        <v>756.819413999998</v>
      </c>
      <c r="AA396" s="0" t="n">
        <v>-76.6648350108524</v>
      </c>
      <c r="AB396" s="0" t="n">
        <v>180926.009325</v>
      </c>
      <c r="AC396" s="0" t="n">
        <v>181682.828739</v>
      </c>
      <c r="AD396" s="0" t="n">
        <v>756.819413999998</v>
      </c>
      <c r="AF396" s="0" t="n">
        <v>-53293.803356934</v>
      </c>
      <c r="AG396" s="0" t="n">
        <v>0</v>
      </c>
      <c r="AH396" s="0" t="n">
        <v>181682.828739</v>
      </c>
      <c r="AI396" s="0" t="n">
        <v>181682.828739</v>
      </c>
      <c r="AJ396" s="0" t="n">
        <v>181682.828739</v>
      </c>
      <c r="AK396" s="0" t="n">
        <v>0</v>
      </c>
      <c r="AL396" s="0" t="n">
        <v>756.819413999998</v>
      </c>
      <c r="AM396" s="0" t="s">
        <v>461</v>
      </c>
      <c r="AN396" s="0" t="s">
        <v>469</v>
      </c>
      <c r="AO396" s="0" t="n">
        <v>10</v>
      </c>
      <c r="AP396" s="0" t="n">
        <v>10</v>
      </c>
    </row>
    <row r="397" customFormat="false" ht="12.75" hidden="false" customHeight="false" outlineLevel="0" collapsed="false">
      <c r="A397" s="0" t="n">
        <v>1625</v>
      </c>
      <c r="B397" s="0" t="n">
        <v>825</v>
      </c>
      <c r="C397" s="0" t="s">
        <v>2</v>
      </c>
      <c r="D397" s="0" t="s">
        <v>104</v>
      </c>
      <c r="E397" s="0" t="s">
        <v>113</v>
      </c>
      <c r="F397" s="0" t="s">
        <v>102</v>
      </c>
      <c r="G397" s="0" t="s">
        <v>96</v>
      </c>
      <c r="H397" s="0" t="s">
        <v>107</v>
      </c>
      <c r="I397" s="0" t="s">
        <v>219</v>
      </c>
      <c r="J397" s="0" t="s">
        <v>105</v>
      </c>
      <c r="K397" s="0" t="n">
        <v>36913</v>
      </c>
      <c r="L397" s="0" t="n">
        <v>37278</v>
      </c>
      <c r="M397" s="0" t="s">
        <v>100</v>
      </c>
      <c r="N397" s="0" t="n">
        <v>20000000</v>
      </c>
      <c r="O397" s="0" t="n">
        <v>-1530.771093</v>
      </c>
      <c r="P397" s="0" t="n">
        <v>0.6</v>
      </c>
      <c r="Q397" s="0" t="n">
        <v>79.091593</v>
      </c>
      <c r="R397" s="0" t="n">
        <v>73.924166</v>
      </c>
      <c r="S397" s="0" t="n">
        <v>-5.167427</v>
      </c>
      <c r="T397" s="0" t="n">
        <v>7910.14787678772</v>
      </c>
      <c r="U397" s="0" t="n">
        <v>615.586958</v>
      </c>
      <c r="V397" s="0" t="n">
        <v>0</v>
      </c>
      <c r="W397" s="0" t="n">
        <v>8525.73483478772</v>
      </c>
      <c r="X397" s="0" t="n">
        <v>-7055.983937</v>
      </c>
      <c r="Y397" s="0" t="n">
        <v>1564.002139</v>
      </c>
      <c r="Z397" s="0" t="n">
        <v>8619.986076</v>
      </c>
      <c r="AA397" s="0" t="n">
        <v>94.2512412122815</v>
      </c>
      <c r="AB397" s="0" t="n">
        <v>-6248.42657541035</v>
      </c>
      <c r="AC397" s="0" t="n">
        <v>1379.449886598</v>
      </c>
      <c r="AD397" s="0" t="n">
        <v>7627.87646200835</v>
      </c>
      <c r="AF397" s="0" t="n">
        <v>-8813.4145679475</v>
      </c>
      <c r="AG397" s="0" t="n">
        <v>0</v>
      </c>
      <c r="AH397" s="0" t="n">
        <v>1379.449886598</v>
      </c>
      <c r="AI397" s="0" t="n">
        <v>1379.449886598</v>
      </c>
      <c r="AJ397" s="0" t="n">
        <v>1379.449886598</v>
      </c>
      <c r="AK397" s="0" t="n">
        <v>0</v>
      </c>
      <c r="AL397" s="0" t="n">
        <v>7627.87646200835</v>
      </c>
      <c r="AM397" s="0" t="s">
        <v>472</v>
      </c>
      <c r="AN397" s="0" t="n">
        <v>6</v>
      </c>
      <c r="AO397" s="0" t="s">
        <v>469</v>
      </c>
      <c r="AP397" s="0" t="n">
        <v>6</v>
      </c>
    </row>
    <row r="398" customFormat="false" ht="12.75" hidden="false" customHeight="false" outlineLevel="0" collapsed="false">
      <c r="A398" s="0" t="n">
        <v>1626</v>
      </c>
      <c r="B398" s="0" t="n">
        <v>826</v>
      </c>
      <c r="C398" s="0" t="s">
        <v>2</v>
      </c>
      <c r="D398" s="0" t="s">
        <v>104</v>
      </c>
      <c r="E398" s="0" t="s">
        <v>331</v>
      </c>
      <c r="F398" s="0" t="s">
        <v>102</v>
      </c>
      <c r="G398" s="0" t="s">
        <v>112</v>
      </c>
      <c r="H398" s="0" t="s">
        <v>97</v>
      </c>
      <c r="I398" s="0" t="s">
        <v>181</v>
      </c>
      <c r="J398" s="0" t="s">
        <v>105</v>
      </c>
      <c r="K398" s="0" t="n">
        <v>36913</v>
      </c>
      <c r="L398" s="0" t="n">
        <v>38739</v>
      </c>
      <c r="M398" s="0" t="s">
        <v>155</v>
      </c>
      <c r="N398" s="0" t="n">
        <v>10000000</v>
      </c>
      <c r="O398" s="0" t="n">
        <v>-4145.098005</v>
      </c>
      <c r="P398" s="0" t="n">
        <v>0.76</v>
      </c>
      <c r="Q398" s="0" t="n">
        <v>56.140313</v>
      </c>
      <c r="R398" s="0" t="n">
        <v>56.154904</v>
      </c>
      <c r="S398" s="0" t="n">
        <v>0.0145910000000029</v>
      </c>
      <c r="T398" s="0" t="n">
        <v>-60.4811249909671</v>
      </c>
      <c r="U398" s="0" t="n">
        <v>265.046053</v>
      </c>
      <c r="V398" s="0" t="n">
        <v>0</v>
      </c>
      <c r="W398" s="0" t="n">
        <v>204.564928009033</v>
      </c>
      <c r="X398" s="0" t="n">
        <v>98112.624054</v>
      </c>
      <c r="Y398" s="0" t="n">
        <v>98298.649094</v>
      </c>
      <c r="Z398" s="0" t="n">
        <v>186.025039999993</v>
      </c>
      <c r="AA398" s="0" t="n">
        <v>-18.5398880090398</v>
      </c>
      <c r="AB398" s="0" t="n">
        <v>98112.624054</v>
      </c>
      <c r="AC398" s="0" t="n">
        <v>98298.649094</v>
      </c>
      <c r="AD398" s="0" t="n">
        <v>186.025039999993</v>
      </c>
      <c r="AF398" s="0" t="n">
        <v>-23865.4017637875</v>
      </c>
      <c r="AG398" s="0" t="n">
        <v>0</v>
      </c>
      <c r="AH398" s="0" t="n">
        <v>98298.649094</v>
      </c>
      <c r="AI398" s="0" t="n">
        <v>98298.649094</v>
      </c>
      <c r="AJ398" s="0" t="n">
        <v>98298.649094</v>
      </c>
      <c r="AK398" s="0" t="n">
        <v>0</v>
      </c>
      <c r="AL398" s="0" t="n">
        <v>186.025039999993</v>
      </c>
      <c r="AM398" s="0" t="s">
        <v>461</v>
      </c>
      <c r="AN398" s="0" t="n">
        <v>6</v>
      </c>
      <c r="AO398" s="0" t="s">
        <v>469</v>
      </c>
      <c r="AP398" s="0" t="n">
        <v>6</v>
      </c>
    </row>
    <row r="399" customFormat="false" ht="12.75" hidden="false" customHeight="false" outlineLevel="0" collapsed="false">
      <c r="A399" s="0" t="n">
        <v>1627</v>
      </c>
      <c r="B399" s="0" t="n">
        <v>831</v>
      </c>
      <c r="C399" s="0" t="s">
        <v>2</v>
      </c>
      <c r="D399" s="0" t="s">
        <v>104</v>
      </c>
      <c r="E399" s="0" t="s">
        <v>366</v>
      </c>
      <c r="F399" s="0" t="s">
        <v>116</v>
      </c>
      <c r="G399" s="0" t="s">
        <v>167</v>
      </c>
      <c r="H399" s="0" t="s">
        <v>110</v>
      </c>
      <c r="I399" s="0" t="s">
        <v>180</v>
      </c>
      <c r="J399" s="0" t="s">
        <v>212</v>
      </c>
      <c r="K399" s="0" t="n">
        <v>36915</v>
      </c>
      <c r="L399" s="0" t="n">
        <v>38741</v>
      </c>
      <c r="M399" s="0" t="s">
        <v>155</v>
      </c>
      <c r="N399" s="0" t="n">
        <v>10000000</v>
      </c>
      <c r="O399" s="0" t="n">
        <v>-4117.774295</v>
      </c>
      <c r="P399" s="0" t="n">
        <v>0.65</v>
      </c>
      <c r="Q399" s="0" t="n">
        <v>54.706981</v>
      </c>
      <c r="R399" s="0" t="n">
        <v>54.718448</v>
      </c>
      <c r="S399" s="0" t="n">
        <v>0.0114670000000032</v>
      </c>
      <c r="T399" s="0" t="n">
        <v>-47.2185178407783</v>
      </c>
      <c r="U399" s="0" t="n">
        <v>243.095867</v>
      </c>
      <c r="V399" s="0" t="n">
        <v>0</v>
      </c>
      <c r="W399" s="0" t="n">
        <v>195.877349159222</v>
      </c>
      <c r="X399" s="0" t="n">
        <v>55607.719404</v>
      </c>
      <c r="Y399" s="0" t="n">
        <v>55758.908857</v>
      </c>
      <c r="Z399" s="0" t="n">
        <v>151.189452999999</v>
      </c>
      <c r="AA399" s="0" t="n">
        <v>-44.6878961592227</v>
      </c>
      <c r="AB399" s="0" t="n">
        <v>55607.719404</v>
      </c>
      <c r="AC399" s="0" t="n">
        <v>55758.908857</v>
      </c>
      <c r="AD399" s="0" t="n">
        <v>151.189452999999</v>
      </c>
      <c r="AF399" s="0" t="n">
        <v>-29804.45034721</v>
      </c>
      <c r="AG399" s="0" t="n">
        <v>0</v>
      </c>
      <c r="AH399" s="0" t="n">
        <v>55758.908857</v>
      </c>
      <c r="AI399" s="0" t="n">
        <v>55758.908857</v>
      </c>
      <c r="AJ399" s="0" t="n">
        <v>55758.908857</v>
      </c>
      <c r="AK399" s="0" t="n">
        <v>0</v>
      </c>
      <c r="AL399" s="0" t="n">
        <v>151.189452999999</v>
      </c>
      <c r="AM399" s="0" t="s">
        <v>461</v>
      </c>
      <c r="AN399" s="0" t="n">
        <v>8</v>
      </c>
      <c r="AO399" s="0" t="s">
        <v>469</v>
      </c>
      <c r="AP399" s="0" t="n">
        <v>8</v>
      </c>
    </row>
    <row r="400" customFormat="false" ht="12.75" hidden="false" customHeight="false" outlineLevel="0" collapsed="false">
      <c r="A400" s="0" t="n">
        <v>1628</v>
      </c>
      <c r="B400" s="0" t="n">
        <v>832</v>
      </c>
      <c r="C400" s="0" t="s">
        <v>2</v>
      </c>
      <c r="D400" s="0" t="s">
        <v>104</v>
      </c>
      <c r="E400" s="0" t="s">
        <v>292</v>
      </c>
      <c r="F400" s="0" t="s">
        <v>288</v>
      </c>
      <c r="G400" s="0" t="s">
        <v>112</v>
      </c>
      <c r="H400" s="0" t="s">
        <v>110</v>
      </c>
      <c r="I400" s="0" t="s">
        <v>293</v>
      </c>
      <c r="J400" s="0" t="s">
        <v>105</v>
      </c>
      <c r="K400" s="0" t="n">
        <v>36915</v>
      </c>
      <c r="L400" s="0" t="n">
        <v>37645</v>
      </c>
      <c r="M400" s="0" t="s">
        <v>155</v>
      </c>
      <c r="N400" s="0" t="n">
        <v>10000000</v>
      </c>
      <c r="O400" s="0" t="n">
        <v>-2371.36057</v>
      </c>
      <c r="P400" s="0" t="n">
        <v>1.6</v>
      </c>
      <c r="Q400" s="0" t="n">
        <v>153.895022</v>
      </c>
      <c r="R400" s="0" t="n">
        <v>154.068436</v>
      </c>
      <c r="S400" s="0" t="n">
        <v>0.17341399999998</v>
      </c>
      <c r="T400" s="0" t="n">
        <v>-411.227121885932</v>
      </c>
      <c r="U400" s="0" t="n">
        <v>604.980836</v>
      </c>
      <c r="V400" s="0" t="n">
        <v>0</v>
      </c>
      <c r="W400" s="0" t="n">
        <v>193.753714114068</v>
      </c>
      <c r="X400" s="0" t="n">
        <v>-282835.201364</v>
      </c>
      <c r="Y400" s="0" t="n">
        <v>-282727.252459</v>
      </c>
      <c r="Z400" s="0" t="n">
        <v>107.948904999997</v>
      </c>
      <c r="AA400" s="0" t="n">
        <v>-85.8048091140705</v>
      </c>
      <c r="AB400" s="0" t="n">
        <v>-282835.201364</v>
      </c>
      <c r="AC400" s="0" t="n">
        <v>-282727.252459</v>
      </c>
      <c r="AD400" s="0" t="n">
        <v>107.948904999997</v>
      </c>
      <c r="AF400" s="0" t="n">
        <v>-28086.39459108</v>
      </c>
      <c r="AG400" s="0" t="n">
        <v>324444.444444</v>
      </c>
      <c r="AH400" s="0" t="n">
        <v>41717.191985</v>
      </c>
      <c r="AI400" s="0" t="n">
        <v>41717.191985</v>
      </c>
      <c r="AJ400" s="0" t="n">
        <v>41717.191985</v>
      </c>
      <c r="AK400" s="0" t="n">
        <v>0</v>
      </c>
      <c r="AL400" s="0" t="n">
        <v>107.948904999997</v>
      </c>
      <c r="AM400" s="0" t="s">
        <v>473</v>
      </c>
      <c r="AN400" s="0" t="s">
        <v>469</v>
      </c>
      <c r="AO400" s="0" t="n">
        <v>11</v>
      </c>
      <c r="AP400" s="0" t="n">
        <v>11</v>
      </c>
    </row>
    <row r="401" customFormat="false" ht="12.75" hidden="false" customHeight="false" outlineLevel="0" collapsed="false">
      <c r="A401" s="0" t="n">
        <v>1629</v>
      </c>
      <c r="B401" s="0" t="n">
        <v>833</v>
      </c>
      <c r="C401" s="0" t="s">
        <v>2</v>
      </c>
      <c r="D401" s="0" t="s">
        <v>104</v>
      </c>
      <c r="E401" s="0" t="s">
        <v>315</v>
      </c>
      <c r="F401" s="0" t="s">
        <v>116</v>
      </c>
      <c r="G401" s="0" t="s">
        <v>151</v>
      </c>
      <c r="H401" s="0" t="s">
        <v>168</v>
      </c>
      <c r="I401" s="0" t="s">
        <v>186</v>
      </c>
      <c r="J401" s="0" t="s">
        <v>170</v>
      </c>
      <c r="K401" s="0" t="n">
        <v>36917</v>
      </c>
      <c r="L401" s="0" t="n">
        <v>38743</v>
      </c>
      <c r="M401" s="0" t="s">
        <v>155</v>
      </c>
      <c r="N401" s="0" t="n">
        <v>-10000000</v>
      </c>
      <c r="O401" s="0" t="n">
        <v>4153.773486</v>
      </c>
      <c r="P401" s="0" t="n">
        <v>0.96</v>
      </c>
      <c r="Q401" s="0" t="n">
        <v>85.622189</v>
      </c>
      <c r="R401" s="0" t="n">
        <v>85.633416</v>
      </c>
      <c r="S401" s="0" t="n">
        <v>0.011226999999991</v>
      </c>
      <c r="T401" s="0" t="n">
        <v>46.6344149272846</v>
      </c>
      <c r="U401" s="0" t="n">
        <v>-304.256009</v>
      </c>
      <c r="V401" s="0" t="n">
        <v>0</v>
      </c>
      <c r="W401" s="0" t="n">
        <v>-257.621594072715</v>
      </c>
      <c r="X401" s="0" t="n">
        <v>-60778.278677</v>
      </c>
      <c r="Y401" s="0" t="n">
        <v>-61017.192365</v>
      </c>
      <c r="Z401" s="0" t="n">
        <v>-238.913688000001</v>
      </c>
      <c r="AA401" s="0" t="n">
        <v>18.7079060727149</v>
      </c>
      <c r="AB401" s="0" t="n">
        <v>-60778.278677</v>
      </c>
      <c r="AC401" s="0" t="n">
        <v>-61017.192365</v>
      </c>
      <c r="AD401" s="0" t="n">
        <v>-238.913688000001</v>
      </c>
      <c r="AF401" s="0" t="n">
        <v>30065.012491668</v>
      </c>
      <c r="AG401" s="0" t="n">
        <v>0</v>
      </c>
      <c r="AH401" s="0" t="n">
        <v>-61017.192365</v>
      </c>
      <c r="AI401" s="0" t="n">
        <v>-61017.192365</v>
      </c>
      <c r="AJ401" s="0" t="n">
        <v>-61017.192365</v>
      </c>
      <c r="AK401" s="0" t="n">
        <v>0</v>
      </c>
      <c r="AL401" s="0" t="n">
        <v>-238.913688000001</v>
      </c>
      <c r="AM401" s="0" t="s">
        <v>461</v>
      </c>
      <c r="AN401" s="0" t="n">
        <v>8</v>
      </c>
      <c r="AO401" s="0" t="s">
        <v>469</v>
      </c>
      <c r="AP401" s="0" t="n">
        <v>8</v>
      </c>
    </row>
    <row r="402" customFormat="false" ht="12.75" hidden="false" customHeight="false" outlineLevel="0" collapsed="false">
      <c r="A402" s="0" t="n">
        <v>1630</v>
      </c>
      <c r="B402" s="0" t="n">
        <v>834</v>
      </c>
      <c r="C402" s="0" t="s">
        <v>2</v>
      </c>
      <c r="D402" s="0" t="s">
        <v>104</v>
      </c>
      <c r="E402" s="0" t="s">
        <v>341</v>
      </c>
      <c r="F402" s="0" t="s">
        <v>102</v>
      </c>
      <c r="G402" s="0" t="s">
        <v>191</v>
      </c>
      <c r="H402" s="0" t="s">
        <v>168</v>
      </c>
      <c r="I402" s="0" t="s">
        <v>245</v>
      </c>
      <c r="J402" s="0" t="s">
        <v>170</v>
      </c>
      <c r="K402" s="0" t="n">
        <v>36921</v>
      </c>
      <c r="L402" s="0" t="n">
        <v>38683</v>
      </c>
      <c r="M402" s="0" t="s">
        <v>155</v>
      </c>
      <c r="N402" s="0" t="n">
        <v>10000000</v>
      </c>
      <c r="O402" s="0" t="n">
        <v>-3990.754158</v>
      </c>
      <c r="P402" s="0" t="n">
        <v>0.68</v>
      </c>
      <c r="Q402" s="0" t="n">
        <v>61.422071</v>
      </c>
      <c r="R402" s="0" t="n">
        <v>61.425144</v>
      </c>
      <c r="S402" s="0" t="n">
        <v>0.00307300000000055</v>
      </c>
      <c r="T402" s="0" t="n">
        <v>-12.2635875275362</v>
      </c>
      <c r="U402" s="0" t="n">
        <v>275.343029</v>
      </c>
      <c r="V402" s="0" t="n">
        <v>0</v>
      </c>
      <c r="W402" s="0" t="n">
        <v>263.079441472464</v>
      </c>
      <c r="X402" s="0" t="n">
        <v>38564.029439</v>
      </c>
      <c r="Y402" s="0" t="n">
        <v>38751.414343</v>
      </c>
      <c r="Z402" s="0" t="n">
        <v>187.384903999999</v>
      </c>
      <c r="AA402" s="0" t="n">
        <v>-75.6945374724652</v>
      </c>
      <c r="AB402" s="0" t="n">
        <v>38564.029439</v>
      </c>
      <c r="AC402" s="0" t="n">
        <v>38751.414343</v>
      </c>
      <c r="AD402" s="0" t="n">
        <v>187.384903999999</v>
      </c>
      <c r="AF402" s="0" t="n">
        <v>-22976.767064685</v>
      </c>
      <c r="AG402" s="0" t="n">
        <v>0</v>
      </c>
      <c r="AH402" s="0" t="n">
        <v>38751.414343</v>
      </c>
      <c r="AI402" s="0" t="n">
        <v>38751.414343</v>
      </c>
      <c r="AJ402" s="0" t="n">
        <v>38751.414343</v>
      </c>
      <c r="AK402" s="0" t="n">
        <v>0</v>
      </c>
      <c r="AL402" s="0" t="n">
        <v>187.384903999999</v>
      </c>
      <c r="AM402" s="0" t="s">
        <v>461</v>
      </c>
      <c r="AN402" s="0" t="n">
        <v>6</v>
      </c>
      <c r="AO402" s="0" t="s">
        <v>469</v>
      </c>
      <c r="AP402" s="0" t="n">
        <v>6</v>
      </c>
    </row>
    <row r="403" customFormat="false" ht="12.75" hidden="false" customHeight="false" outlineLevel="0" collapsed="false">
      <c r="A403" s="0" t="n">
        <v>1631</v>
      </c>
      <c r="B403" s="0" t="n">
        <v>835</v>
      </c>
      <c r="C403" s="0" t="s">
        <v>2</v>
      </c>
      <c r="D403" s="0" t="s">
        <v>104</v>
      </c>
      <c r="E403" s="0" t="s">
        <v>394</v>
      </c>
      <c r="F403" s="0" t="s">
        <v>184</v>
      </c>
      <c r="G403" s="0" t="s">
        <v>96</v>
      </c>
      <c r="H403" s="0" t="s">
        <v>207</v>
      </c>
      <c r="I403" s="0" t="s">
        <v>181</v>
      </c>
      <c r="J403" s="0" t="s">
        <v>105</v>
      </c>
      <c r="K403" s="0" t="n">
        <v>36924</v>
      </c>
      <c r="L403" s="0" t="n">
        <v>38750</v>
      </c>
      <c r="M403" s="0" t="s">
        <v>100</v>
      </c>
      <c r="N403" s="0" t="n">
        <v>-10000000</v>
      </c>
      <c r="O403" s="0" t="n">
        <v>4264.671766</v>
      </c>
      <c r="P403" s="0" t="n">
        <v>1</v>
      </c>
      <c r="Q403" s="0" t="n">
        <v>90.980988</v>
      </c>
      <c r="R403" s="0" t="n">
        <v>78.348503</v>
      </c>
      <c r="S403" s="0" t="n">
        <v>-12.632485</v>
      </c>
      <c r="T403" s="0" t="n">
        <v>-53873.4021139185</v>
      </c>
      <c r="U403" s="0" t="n">
        <v>-316.498096</v>
      </c>
      <c r="V403" s="0" t="n">
        <v>0</v>
      </c>
      <c r="W403" s="0" t="n">
        <v>-54189.9002099185</v>
      </c>
      <c r="X403" s="0" t="n">
        <v>-54712.280189</v>
      </c>
      <c r="Y403" s="0" t="n">
        <v>-109173.615004</v>
      </c>
      <c r="Z403" s="0" t="n">
        <v>-54461.334815</v>
      </c>
      <c r="AA403" s="0" t="n">
        <v>-271.434605081493</v>
      </c>
      <c r="AB403" s="0" t="n">
        <v>-48450.4597213689</v>
      </c>
      <c r="AC403" s="0" t="n">
        <v>-96291.128433528</v>
      </c>
      <c r="AD403" s="0" t="n">
        <v>-47840.6687121591</v>
      </c>
      <c r="AF403" s="0" t="n">
        <v>17538.462637675</v>
      </c>
      <c r="AG403" s="0" t="n">
        <v>0</v>
      </c>
      <c r="AH403" s="0" t="n">
        <v>-96291.128433528</v>
      </c>
      <c r="AI403" s="0" t="n">
        <v>-96291.128433528</v>
      </c>
      <c r="AJ403" s="0" t="n">
        <v>-96291.128433528</v>
      </c>
      <c r="AK403" s="0" t="n">
        <v>0</v>
      </c>
      <c r="AL403" s="0" t="n">
        <v>-47840.6687121591</v>
      </c>
      <c r="AM403" s="0" t="s">
        <v>461</v>
      </c>
      <c r="AN403" s="0" t="n">
        <v>5</v>
      </c>
      <c r="AO403" s="0" t="s">
        <v>469</v>
      </c>
      <c r="AP403" s="0" t="n">
        <v>5</v>
      </c>
    </row>
    <row r="404" customFormat="false" ht="12.75" hidden="false" customHeight="false" outlineLevel="0" collapsed="false">
      <c r="A404" s="0" t="n">
        <v>1632</v>
      </c>
      <c r="B404" s="0" t="n">
        <v>836</v>
      </c>
      <c r="C404" s="0" t="s">
        <v>2</v>
      </c>
      <c r="D404" s="0" t="s">
        <v>104</v>
      </c>
      <c r="E404" s="0" t="s">
        <v>165</v>
      </c>
      <c r="F404" s="0" t="s">
        <v>166</v>
      </c>
      <c r="G404" s="0" t="s">
        <v>167</v>
      </c>
      <c r="H404" s="0" t="s">
        <v>168</v>
      </c>
      <c r="I404" s="0" t="s">
        <v>169</v>
      </c>
      <c r="J404" s="0" t="s">
        <v>170</v>
      </c>
      <c r="K404" s="0" t="n">
        <v>36928</v>
      </c>
      <c r="L404" s="0" t="n">
        <v>37285</v>
      </c>
      <c r="M404" s="0" t="s">
        <v>155</v>
      </c>
      <c r="N404" s="0" t="n">
        <v>10000000</v>
      </c>
      <c r="O404" s="0" t="n">
        <v>-780.636809</v>
      </c>
      <c r="P404" s="0" t="n">
        <v>2.85</v>
      </c>
      <c r="Q404" s="0" t="n">
        <v>254.444127</v>
      </c>
      <c r="R404" s="0" t="n">
        <v>254.484524</v>
      </c>
      <c r="S404" s="0" t="n">
        <v>0.0403969999999845</v>
      </c>
      <c r="T404" s="0" t="n">
        <v>-31.5353851731609</v>
      </c>
      <c r="U404" s="0" t="n">
        <v>736.708372</v>
      </c>
      <c r="V404" s="0" t="n">
        <v>0</v>
      </c>
      <c r="W404" s="0" t="n">
        <v>705.172986826839</v>
      </c>
      <c r="X404" s="0" t="n">
        <v>67929.429911</v>
      </c>
      <c r="Y404" s="0" t="n">
        <v>68614.740736</v>
      </c>
      <c r="Z404" s="0" t="n">
        <v>685.310825000008</v>
      </c>
      <c r="AA404" s="0" t="n">
        <v>-19.8621618268314</v>
      </c>
      <c r="AB404" s="0" t="n">
        <v>67929.429911</v>
      </c>
      <c r="AC404" s="0" t="n">
        <v>68614.740736</v>
      </c>
      <c r="AD404" s="0" t="n">
        <v>685.310825000008</v>
      </c>
      <c r="AF404" s="0" t="n">
        <v>-12327.816487728</v>
      </c>
      <c r="AG404" s="0" t="n">
        <v>0</v>
      </c>
      <c r="AH404" s="0" t="n">
        <v>68614.740736</v>
      </c>
      <c r="AI404" s="0" t="n">
        <v>68614.740736</v>
      </c>
      <c r="AJ404" s="0" t="n">
        <v>68614.740736</v>
      </c>
      <c r="AK404" s="0" t="n">
        <v>0</v>
      </c>
      <c r="AL404" s="0" t="n">
        <v>685.310825000008</v>
      </c>
      <c r="AM404" s="0" t="s">
        <v>472</v>
      </c>
      <c r="AN404" s="0" t="s">
        <v>469</v>
      </c>
      <c r="AO404" s="0" t="n">
        <v>12</v>
      </c>
      <c r="AP404" s="0" t="n">
        <v>12</v>
      </c>
    </row>
    <row r="405" customFormat="false" ht="12.75" hidden="false" customHeight="false" outlineLevel="0" collapsed="false">
      <c r="A405" s="0" t="n">
        <v>1633</v>
      </c>
      <c r="B405" s="0" t="n">
        <v>837</v>
      </c>
      <c r="C405" s="0" t="s">
        <v>2</v>
      </c>
      <c r="D405" s="0" t="s">
        <v>104</v>
      </c>
      <c r="E405" s="0" t="s">
        <v>254</v>
      </c>
      <c r="F405" s="0" t="s">
        <v>102</v>
      </c>
      <c r="G405" s="0" t="s">
        <v>164</v>
      </c>
      <c r="H405" s="0" t="s">
        <v>168</v>
      </c>
      <c r="I405" s="0" t="s">
        <v>180</v>
      </c>
      <c r="J405" s="0" t="s">
        <v>189</v>
      </c>
      <c r="K405" s="0" t="n">
        <v>36929</v>
      </c>
      <c r="L405" s="0" t="n">
        <v>38755</v>
      </c>
      <c r="M405" s="0" t="s">
        <v>155</v>
      </c>
      <c r="N405" s="0" t="n">
        <v>10000000</v>
      </c>
      <c r="O405" s="0" t="n">
        <v>-4151.07263</v>
      </c>
      <c r="P405" s="0" t="n">
        <v>0.8</v>
      </c>
      <c r="Q405" s="0" t="n">
        <v>83.774619</v>
      </c>
      <c r="R405" s="0" t="n">
        <v>83.782868</v>
      </c>
      <c r="S405" s="0" t="n">
        <v>0.00824899999999218</v>
      </c>
      <c r="T405" s="0" t="n">
        <v>-34.2421981248375</v>
      </c>
      <c r="U405" s="0" t="n">
        <v>319.441761</v>
      </c>
      <c r="V405" s="0" t="n">
        <v>0</v>
      </c>
      <c r="W405" s="0" t="n">
        <v>285.199562875162</v>
      </c>
      <c r="X405" s="0" t="n">
        <v>-3841.96914</v>
      </c>
      <c r="Y405" s="0" t="n">
        <v>-3661.523199</v>
      </c>
      <c r="Z405" s="0" t="n">
        <v>180.445941</v>
      </c>
      <c r="AA405" s="0" t="n">
        <v>-104.753621875162</v>
      </c>
      <c r="AB405" s="0" t="n">
        <v>-3841.96914</v>
      </c>
      <c r="AC405" s="0" t="n">
        <v>-3661.523199</v>
      </c>
      <c r="AD405" s="0" t="n">
        <v>180.445941</v>
      </c>
      <c r="AF405" s="0" t="n">
        <v>-23899.800667225</v>
      </c>
      <c r="AG405" s="0" t="n">
        <v>0</v>
      </c>
      <c r="AH405" s="0" t="n">
        <v>-3661.523199</v>
      </c>
      <c r="AI405" s="0" t="n">
        <v>-3661.523199</v>
      </c>
      <c r="AJ405" s="0" t="n">
        <v>-3661.523199</v>
      </c>
      <c r="AK405" s="0" t="n">
        <v>0</v>
      </c>
      <c r="AL405" s="0" t="n">
        <v>180.445941</v>
      </c>
      <c r="AM405" s="0" t="s">
        <v>461</v>
      </c>
      <c r="AN405" s="0" t="n">
        <v>6</v>
      </c>
      <c r="AO405" s="0" t="s">
        <v>469</v>
      </c>
      <c r="AP405" s="0" t="n">
        <v>6</v>
      </c>
    </row>
    <row r="406" customFormat="false" ht="12.75" hidden="false" customHeight="false" outlineLevel="0" collapsed="false">
      <c r="A406" s="0" t="n">
        <v>1634</v>
      </c>
      <c r="B406" s="0" t="n">
        <v>838</v>
      </c>
      <c r="C406" s="0" t="s">
        <v>2</v>
      </c>
      <c r="D406" s="0" t="s">
        <v>104</v>
      </c>
      <c r="E406" s="0" t="s">
        <v>398</v>
      </c>
      <c r="F406" s="0" t="s">
        <v>116</v>
      </c>
      <c r="G406" s="0" t="s">
        <v>96</v>
      </c>
      <c r="H406" s="0" t="s">
        <v>168</v>
      </c>
      <c r="I406" s="0" t="s">
        <v>201</v>
      </c>
      <c r="J406" s="0" t="s">
        <v>203</v>
      </c>
      <c r="K406" s="0" t="n">
        <v>36931</v>
      </c>
      <c r="L406" s="0" t="n">
        <v>38757</v>
      </c>
      <c r="M406" s="0" t="s">
        <v>155</v>
      </c>
      <c r="N406" s="0" t="n">
        <v>10000000</v>
      </c>
      <c r="O406" s="0" t="n">
        <v>-4127.508561</v>
      </c>
      <c r="P406" s="0" t="n">
        <v>0.6</v>
      </c>
      <c r="Q406" s="0" t="n">
        <v>62.28665</v>
      </c>
      <c r="R406" s="0" t="n">
        <v>62.295693</v>
      </c>
      <c r="S406" s="0" t="n">
        <v>0.00904299999999836</v>
      </c>
      <c r="T406" s="0" t="n">
        <v>-37.3250599171162</v>
      </c>
      <c r="U406" s="0" t="n">
        <v>223.362358</v>
      </c>
      <c r="V406" s="0" t="n">
        <v>0</v>
      </c>
      <c r="W406" s="0" t="n">
        <v>186.037298082884</v>
      </c>
      <c r="X406" s="0" t="n">
        <v>-1022.410581</v>
      </c>
      <c r="Y406" s="0" t="n">
        <v>-898.431371</v>
      </c>
      <c r="Z406" s="0" t="n">
        <v>123.97921</v>
      </c>
      <c r="AA406" s="0" t="n">
        <v>-62.0580880828838</v>
      </c>
      <c r="AB406" s="0" t="n">
        <v>-1022.410581</v>
      </c>
      <c r="AC406" s="0" t="n">
        <v>-898.431371</v>
      </c>
      <c r="AD406" s="0" t="n">
        <v>123.97921</v>
      </c>
      <c r="AF406" s="0" t="n">
        <v>-29874.906964518</v>
      </c>
      <c r="AG406" s="0" t="n">
        <v>0</v>
      </c>
      <c r="AH406" s="0" t="n">
        <v>-898.431371</v>
      </c>
      <c r="AI406" s="0" t="n">
        <v>-898.431371</v>
      </c>
      <c r="AJ406" s="0" t="n">
        <v>-898.431371</v>
      </c>
      <c r="AK406" s="0" t="n">
        <v>0</v>
      </c>
      <c r="AL406" s="0" t="n">
        <v>123.97921</v>
      </c>
      <c r="AM406" s="0" t="s">
        <v>461</v>
      </c>
      <c r="AN406" s="0" t="n">
        <v>8</v>
      </c>
      <c r="AO406" s="0" t="s">
        <v>469</v>
      </c>
      <c r="AP406" s="0" t="n">
        <v>8</v>
      </c>
    </row>
    <row r="407" customFormat="false" ht="12.75" hidden="false" customHeight="false" outlineLevel="0" collapsed="false">
      <c r="A407" s="0" t="n">
        <v>1636</v>
      </c>
      <c r="B407" s="0" t="n">
        <v>840</v>
      </c>
      <c r="C407" s="0" t="s">
        <v>2</v>
      </c>
      <c r="D407" s="0" t="s">
        <v>104</v>
      </c>
      <c r="E407" s="0" t="s">
        <v>204</v>
      </c>
      <c r="F407" s="0" t="s">
        <v>102</v>
      </c>
      <c r="G407" s="0" t="s">
        <v>112</v>
      </c>
      <c r="H407" s="0" t="s">
        <v>110</v>
      </c>
      <c r="I407" s="0" t="s">
        <v>181</v>
      </c>
      <c r="J407" s="0" t="s">
        <v>105</v>
      </c>
      <c r="K407" s="0" t="n">
        <v>36931</v>
      </c>
      <c r="L407" s="0" t="n">
        <v>38757</v>
      </c>
      <c r="M407" s="0" t="s">
        <v>155</v>
      </c>
      <c r="N407" s="0" t="n">
        <v>-10000000</v>
      </c>
      <c r="O407" s="0" t="n">
        <v>4139.16478</v>
      </c>
      <c r="P407" s="0" t="n">
        <v>0.65</v>
      </c>
      <c r="Q407" s="0" t="n">
        <v>40.730892</v>
      </c>
      <c r="R407" s="0" t="n">
        <v>37.486888</v>
      </c>
      <c r="S407" s="0" t="n">
        <v>-3.244004</v>
      </c>
      <c r="T407" s="0" t="n">
        <v>-13427.4671029791</v>
      </c>
      <c r="U407" s="0" t="n">
        <v>-206.443138</v>
      </c>
      <c r="V407" s="0" t="n">
        <v>0</v>
      </c>
      <c r="W407" s="0" t="n">
        <v>-13633.9102409791</v>
      </c>
      <c r="X407" s="0" t="n">
        <v>-113178.980072</v>
      </c>
      <c r="Y407" s="0" t="n">
        <v>-127432.171134</v>
      </c>
      <c r="Z407" s="0" t="n">
        <v>-14253.191062</v>
      </c>
      <c r="AA407" s="0" t="n">
        <v>-619.280821020891</v>
      </c>
      <c r="AB407" s="0" t="n">
        <v>-113178.980072</v>
      </c>
      <c r="AC407" s="0" t="n">
        <v>-127432.171134</v>
      </c>
      <c r="AD407" s="0" t="n">
        <v>-14253.191062</v>
      </c>
      <c r="AF407" s="0" t="n">
        <v>23831.24122085</v>
      </c>
      <c r="AG407" s="0" t="n">
        <v>0</v>
      </c>
      <c r="AH407" s="0" t="n">
        <v>-127432.171134</v>
      </c>
      <c r="AI407" s="0" t="n">
        <v>-127432.171134</v>
      </c>
      <c r="AJ407" s="0" t="n">
        <v>-127432.171134</v>
      </c>
      <c r="AK407" s="0" t="n">
        <v>0</v>
      </c>
      <c r="AL407" s="0" t="n">
        <v>-14253.191062</v>
      </c>
      <c r="AM407" s="0" t="s">
        <v>461</v>
      </c>
      <c r="AN407" s="0" t="n">
        <v>6</v>
      </c>
      <c r="AO407" s="0" t="s">
        <v>469</v>
      </c>
      <c r="AP407" s="0" t="n">
        <v>6</v>
      </c>
    </row>
    <row r="408" customFormat="false" ht="12.75" hidden="false" customHeight="false" outlineLevel="0" collapsed="false">
      <c r="A408" s="0" t="n">
        <v>1637</v>
      </c>
      <c r="B408" s="0" t="n">
        <v>841</v>
      </c>
      <c r="C408" s="0" t="s">
        <v>2</v>
      </c>
      <c r="D408" s="0" t="s">
        <v>104</v>
      </c>
      <c r="E408" s="0" t="s">
        <v>106</v>
      </c>
      <c r="F408" s="0" t="s">
        <v>102</v>
      </c>
      <c r="G408" s="0" t="s">
        <v>96</v>
      </c>
      <c r="H408" s="0" t="s">
        <v>107</v>
      </c>
      <c r="I408" s="0" t="s">
        <v>181</v>
      </c>
      <c r="J408" s="0" t="s">
        <v>105</v>
      </c>
      <c r="K408" s="0" t="n">
        <v>36931</v>
      </c>
      <c r="L408" s="0" t="n">
        <v>38757</v>
      </c>
      <c r="M408" s="0" t="s">
        <v>155</v>
      </c>
      <c r="N408" s="0" t="n">
        <v>-10000000</v>
      </c>
      <c r="O408" s="0" t="n">
        <v>4142.623178</v>
      </c>
      <c r="P408" s="0" t="n">
        <v>0.72</v>
      </c>
      <c r="Q408" s="0" t="n">
        <v>68.933365</v>
      </c>
      <c r="R408" s="0" t="n">
        <v>68.947253</v>
      </c>
      <c r="S408" s="0" t="n">
        <v>0.0138880000000086</v>
      </c>
      <c r="T408" s="0" t="n">
        <v>57.5327506960995</v>
      </c>
      <c r="U408" s="0" t="n">
        <v>-246.39467</v>
      </c>
      <c r="V408" s="0" t="n">
        <v>0</v>
      </c>
      <c r="W408" s="0" t="n">
        <v>-188.861919303901</v>
      </c>
      <c r="X408" s="0" t="n">
        <v>-23354.75783</v>
      </c>
      <c r="Y408" s="0" t="n">
        <v>-23501.703741</v>
      </c>
      <c r="Z408" s="0" t="n">
        <v>-146.945911000003</v>
      </c>
      <c r="AA408" s="0" t="n">
        <v>41.916008303898</v>
      </c>
      <c r="AB408" s="0" t="n">
        <v>-23354.75783</v>
      </c>
      <c r="AC408" s="0" t="n">
        <v>-23501.703741</v>
      </c>
      <c r="AD408" s="0" t="n">
        <v>-146.945911000003</v>
      </c>
      <c r="AF408" s="0" t="n">
        <v>23851.152947335</v>
      </c>
      <c r="AG408" s="0" t="n">
        <v>0</v>
      </c>
      <c r="AH408" s="0" t="n">
        <v>-23501.703741</v>
      </c>
      <c r="AI408" s="0" t="n">
        <v>-23501.703741</v>
      </c>
      <c r="AJ408" s="0" t="n">
        <v>-23501.703741</v>
      </c>
      <c r="AK408" s="0" t="n">
        <v>0</v>
      </c>
      <c r="AL408" s="0" t="n">
        <v>-146.945911000003</v>
      </c>
      <c r="AM408" s="0" t="s">
        <v>461</v>
      </c>
      <c r="AN408" s="0" t="n">
        <v>6</v>
      </c>
      <c r="AO408" s="0" t="s">
        <v>469</v>
      </c>
      <c r="AP408" s="0" t="n">
        <v>6</v>
      </c>
    </row>
    <row r="409" customFormat="false" ht="12.75" hidden="false" customHeight="false" outlineLevel="0" collapsed="false">
      <c r="A409" s="0" t="n">
        <v>1638</v>
      </c>
      <c r="B409" s="0" t="n">
        <v>842</v>
      </c>
      <c r="C409" s="0" t="s">
        <v>2</v>
      </c>
      <c r="D409" s="0" t="s">
        <v>104</v>
      </c>
      <c r="E409" s="0" t="s">
        <v>392</v>
      </c>
      <c r="F409" s="0" t="s">
        <v>116</v>
      </c>
      <c r="G409" s="0" t="s">
        <v>160</v>
      </c>
      <c r="H409" s="0" t="s">
        <v>110</v>
      </c>
      <c r="I409" s="0" t="s">
        <v>186</v>
      </c>
      <c r="J409" s="0" t="s">
        <v>212</v>
      </c>
      <c r="K409" s="0" t="n">
        <v>36934</v>
      </c>
      <c r="L409" s="0" t="n">
        <v>38760</v>
      </c>
      <c r="M409" s="0" t="s">
        <v>155</v>
      </c>
      <c r="N409" s="0" t="n">
        <v>10000000</v>
      </c>
      <c r="O409" s="0" t="n">
        <v>-4172.525016</v>
      </c>
      <c r="P409" s="0" t="n">
        <v>0.74</v>
      </c>
      <c r="Q409" s="0" t="n">
        <v>70.260219</v>
      </c>
      <c r="R409" s="0" t="n">
        <v>70.285755</v>
      </c>
      <c r="S409" s="0" t="n">
        <v>0.0255359999999882</v>
      </c>
      <c r="T409" s="0" t="n">
        <v>-106.549598808527</v>
      </c>
      <c r="U409" s="0" t="n">
        <v>275.000098</v>
      </c>
      <c r="V409" s="0" t="n">
        <v>0</v>
      </c>
      <c r="W409" s="0" t="n">
        <v>168.450499191473</v>
      </c>
      <c r="X409" s="0" t="n">
        <v>25843.157238</v>
      </c>
      <c r="Y409" s="0" t="n">
        <v>25947.721962</v>
      </c>
      <c r="Z409" s="0" t="n">
        <v>104.564724</v>
      </c>
      <c r="AA409" s="0" t="n">
        <v>-63.8857751914732</v>
      </c>
      <c r="AB409" s="0" t="n">
        <v>25843.157238</v>
      </c>
      <c r="AC409" s="0" t="n">
        <v>25947.721962</v>
      </c>
      <c r="AD409" s="0" t="n">
        <v>104.564724</v>
      </c>
      <c r="AF409" s="0" t="n">
        <v>-30200.736065808</v>
      </c>
      <c r="AG409" s="0" t="n">
        <v>0</v>
      </c>
      <c r="AH409" s="0" t="n">
        <v>25947.721962</v>
      </c>
      <c r="AI409" s="0" t="n">
        <v>25947.721962</v>
      </c>
      <c r="AJ409" s="0" t="n">
        <v>25947.721962</v>
      </c>
      <c r="AK409" s="0" t="n">
        <v>0</v>
      </c>
      <c r="AL409" s="0" t="n">
        <v>104.564724</v>
      </c>
      <c r="AM409" s="0" t="s">
        <v>461</v>
      </c>
      <c r="AN409" s="0" t="n">
        <v>8</v>
      </c>
      <c r="AO409" s="0" t="s">
        <v>469</v>
      </c>
      <c r="AP409" s="0" t="n">
        <v>8</v>
      </c>
    </row>
    <row r="410" customFormat="false" ht="12.75" hidden="false" customHeight="false" outlineLevel="0" collapsed="false">
      <c r="A410" s="0" t="n">
        <v>1639</v>
      </c>
      <c r="B410" s="0" t="n">
        <v>843</v>
      </c>
      <c r="C410" s="0" t="s">
        <v>2</v>
      </c>
      <c r="D410" s="0" t="s">
        <v>104</v>
      </c>
      <c r="E410" s="0" t="s">
        <v>225</v>
      </c>
      <c r="F410" s="0" t="s">
        <v>116</v>
      </c>
      <c r="G410" s="0" t="s">
        <v>164</v>
      </c>
      <c r="H410" s="0" t="s">
        <v>216</v>
      </c>
      <c r="I410" s="0" t="s">
        <v>217</v>
      </c>
      <c r="J410" s="0" t="s">
        <v>158</v>
      </c>
      <c r="K410" s="0" t="n">
        <v>36931</v>
      </c>
      <c r="L410" s="0" t="n">
        <v>38222</v>
      </c>
      <c r="M410" s="0" t="s">
        <v>155</v>
      </c>
      <c r="N410" s="0" t="n">
        <v>-23000000</v>
      </c>
      <c r="O410" s="0" t="n">
        <v>15000</v>
      </c>
      <c r="P410" s="0" t="n">
        <v>2</v>
      </c>
      <c r="Q410" s="0" t="n">
        <v>283.259727</v>
      </c>
      <c r="R410" s="0" t="n">
        <v>268.301623</v>
      </c>
      <c r="S410" s="0" t="n">
        <v>-14.958104</v>
      </c>
      <c r="T410" s="0" t="n">
        <v>-103399.546142252</v>
      </c>
      <c r="U410" s="0" t="n">
        <v>-1846.518211</v>
      </c>
      <c r="V410" s="0" t="n">
        <v>0</v>
      </c>
      <c r="W410" s="0" t="n">
        <v>-105246.064353252</v>
      </c>
      <c r="X410" s="0" t="n">
        <v>500916.052105</v>
      </c>
      <c r="Y410" s="0" t="n">
        <v>399224.245136</v>
      </c>
      <c r="Z410" s="0" t="n">
        <v>-101691.806969</v>
      </c>
      <c r="AA410" s="0" t="n">
        <v>3554.25738425156</v>
      </c>
      <c r="AB410" s="0" t="n">
        <v>500916.052105</v>
      </c>
      <c r="AC410" s="0" t="n">
        <v>399224.245136</v>
      </c>
      <c r="AD410" s="0" t="n">
        <v>-101691.806969</v>
      </c>
      <c r="AF410" s="0" t="n">
        <v>50033.474495004</v>
      </c>
      <c r="AG410" s="0" t="n">
        <v>0</v>
      </c>
      <c r="AH410" s="0" t="n">
        <v>399224.245136</v>
      </c>
      <c r="AI410" s="0" t="n">
        <v>399224.245136</v>
      </c>
      <c r="AJ410" s="0" t="n">
        <v>399224.245136</v>
      </c>
      <c r="AK410" s="0" t="n">
        <v>0</v>
      </c>
      <c r="AL410" s="0" t="n">
        <v>-101691.806969</v>
      </c>
      <c r="AM410" s="0" t="s">
        <v>474</v>
      </c>
      <c r="AN410" s="0" t="n">
        <v>8</v>
      </c>
      <c r="AO410" s="0" t="s">
        <v>469</v>
      </c>
      <c r="AP410" s="0" t="n">
        <v>8</v>
      </c>
    </row>
    <row r="411" customFormat="false" ht="12.75" hidden="false" customHeight="false" outlineLevel="0" collapsed="false">
      <c r="A411" s="0" t="n">
        <v>1640</v>
      </c>
      <c r="B411" s="0" t="n">
        <v>844</v>
      </c>
      <c r="C411" s="0" t="s">
        <v>2</v>
      </c>
      <c r="D411" s="0" t="s">
        <v>104</v>
      </c>
      <c r="E411" s="0" t="s">
        <v>310</v>
      </c>
      <c r="F411" s="0" t="s">
        <v>150</v>
      </c>
      <c r="G411" s="0" t="s">
        <v>191</v>
      </c>
      <c r="H411" s="0" t="s">
        <v>168</v>
      </c>
      <c r="I411" s="0" t="s">
        <v>186</v>
      </c>
      <c r="J411" s="0" t="s">
        <v>170</v>
      </c>
      <c r="K411" s="0" t="n">
        <v>36934</v>
      </c>
      <c r="L411" s="0" t="n">
        <v>38760</v>
      </c>
      <c r="M411" s="0" t="s">
        <v>155</v>
      </c>
      <c r="N411" s="0" t="n">
        <v>10000000</v>
      </c>
      <c r="O411" s="0" t="n">
        <v>-4219.492861</v>
      </c>
      <c r="P411" s="0" t="n">
        <v>1.7</v>
      </c>
      <c r="Q411" s="0" t="n">
        <v>167.792237</v>
      </c>
      <c r="R411" s="0" t="n">
        <v>167.812078</v>
      </c>
      <c r="S411" s="0" t="n">
        <v>0.0198410000000138</v>
      </c>
      <c r="T411" s="0" t="n">
        <v>-83.7189578551591</v>
      </c>
      <c r="U411" s="0" t="n">
        <v>545.255857</v>
      </c>
      <c r="V411" s="0" t="n">
        <v>0</v>
      </c>
      <c r="W411" s="0" t="n">
        <v>461.536899144841</v>
      </c>
      <c r="X411" s="0" t="n">
        <v>32214.900609</v>
      </c>
      <c r="Y411" s="0" t="n">
        <v>32609.290396</v>
      </c>
      <c r="Z411" s="0" t="n">
        <v>394.389787</v>
      </c>
      <c r="AA411" s="0" t="n">
        <v>-67.1471121448408</v>
      </c>
      <c r="AB411" s="0" t="n">
        <v>32214.900609</v>
      </c>
      <c r="AC411" s="0" t="n">
        <v>32609.290396</v>
      </c>
      <c r="AD411" s="0" t="n">
        <v>394.389787</v>
      </c>
      <c r="AF411" s="0" t="n">
        <v>-52752.099748222</v>
      </c>
      <c r="AG411" s="0" t="n">
        <v>0</v>
      </c>
      <c r="AH411" s="0" t="n">
        <v>32609.290396</v>
      </c>
      <c r="AI411" s="0" t="n">
        <v>32609.290396</v>
      </c>
      <c r="AJ411" s="0" t="n">
        <v>32609.290396</v>
      </c>
      <c r="AK411" s="0" t="n">
        <v>0</v>
      </c>
      <c r="AL411" s="0" t="n">
        <v>394.389787</v>
      </c>
      <c r="AM411" s="0" t="s">
        <v>461</v>
      </c>
      <c r="AN411" s="0" t="s">
        <v>469</v>
      </c>
      <c r="AO411" s="0" t="n">
        <v>10</v>
      </c>
      <c r="AP411" s="0" t="n">
        <v>10</v>
      </c>
    </row>
    <row r="412" customFormat="false" ht="12.75" hidden="false" customHeight="false" outlineLevel="0" collapsed="false">
      <c r="A412" s="0" t="n">
        <v>1641</v>
      </c>
      <c r="B412" s="0" t="n">
        <v>845</v>
      </c>
      <c r="C412" s="0" t="s">
        <v>2</v>
      </c>
      <c r="D412" s="0" t="s">
        <v>104</v>
      </c>
      <c r="E412" s="0" t="s">
        <v>244</v>
      </c>
      <c r="F412" s="0" t="s">
        <v>172</v>
      </c>
      <c r="G412" s="0" t="s">
        <v>160</v>
      </c>
      <c r="H412" s="0" t="s">
        <v>168</v>
      </c>
      <c r="I412" s="0" t="s">
        <v>245</v>
      </c>
      <c r="J412" s="0" t="s">
        <v>203</v>
      </c>
      <c r="K412" s="0" t="n">
        <v>36935</v>
      </c>
      <c r="L412" s="0" t="n">
        <v>38761</v>
      </c>
      <c r="M412" s="0" t="s">
        <v>155</v>
      </c>
      <c r="N412" s="0" t="n">
        <v>10000000</v>
      </c>
      <c r="O412" s="0" t="n">
        <v>-4273.448847</v>
      </c>
      <c r="P412" s="0" t="n">
        <v>2.25</v>
      </c>
      <c r="Q412" s="0" t="n">
        <v>252.434753</v>
      </c>
      <c r="R412" s="0" t="n">
        <v>252.44276</v>
      </c>
      <c r="S412" s="0" t="n">
        <v>0.0080069999999921</v>
      </c>
      <c r="T412" s="0" t="n">
        <v>-34.2175049178953</v>
      </c>
      <c r="U412" s="0" t="n">
        <v>745.699623</v>
      </c>
      <c r="V412" s="0" t="n">
        <v>0</v>
      </c>
      <c r="W412" s="0" t="n">
        <v>711.482118082105</v>
      </c>
      <c r="X412" s="0" t="n">
        <v>-79342.88405</v>
      </c>
      <c r="Y412" s="0" t="n">
        <v>-78800.290728</v>
      </c>
      <c r="Z412" s="0" t="n">
        <v>542.593321999986</v>
      </c>
      <c r="AA412" s="0" t="n">
        <v>-168.888796082119</v>
      </c>
      <c r="AB412" s="0" t="n">
        <v>-79342.88405</v>
      </c>
      <c r="AC412" s="0" t="n">
        <v>-78800.290728</v>
      </c>
      <c r="AD412" s="0" t="n">
        <v>542.593321999986</v>
      </c>
      <c r="AF412" s="0" t="n">
        <v>-42178.94011989</v>
      </c>
      <c r="AG412" s="0" t="n">
        <v>0</v>
      </c>
      <c r="AH412" s="0" t="n">
        <v>-78800.290728</v>
      </c>
      <c r="AI412" s="0" t="n">
        <v>-78800.290728</v>
      </c>
      <c r="AJ412" s="0" t="n">
        <v>-78800.290728</v>
      </c>
      <c r="AK412" s="0" t="n">
        <v>0</v>
      </c>
      <c r="AL412" s="0" t="n">
        <v>542.593321999986</v>
      </c>
      <c r="AM412" s="0" t="s">
        <v>461</v>
      </c>
      <c r="AN412" s="0" t="s">
        <v>469</v>
      </c>
      <c r="AO412" s="0" t="n">
        <v>9</v>
      </c>
      <c r="AP412" s="0" t="n">
        <v>9</v>
      </c>
    </row>
    <row r="413" customFormat="false" ht="12.75" hidden="false" customHeight="false" outlineLevel="0" collapsed="false">
      <c r="A413" s="0" t="n">
        <v>1642</v>
      </c>
      <c r="B413" s="0" t="n">
        <v>846</v>
      </c>
      <c r="C413" s="0" t="s">
        <v>2</v>
      </c>
      <c r="D413" s="0" t="s">
        <v>104</v>
      </c>
      <c r="E413" s="0" t="s">
        <v>376</v>
      </c>
      <c r="F413" s="0" t="s">
        <v>172</v>
      </c>
      <c r="G413" s="0" t="s">
        <v>112</v>
      </c>
      <c r="H413" s="0" t="s">
        <v>168</v>
      </c>
      <c r="I413" s="0" t="s">
        <v>180</v>
      </c>
      <c r="J413" s="0" t="s">
        <v>189</v>
      </c>
      <c r="K413" s="0" t="n">
        <v>36935</v>
      </c>
      <c r="L413" s="0" t="n">
        <v>38761</v>
      </c>
      <c r="M413" s="0" t="s">
        <v>155</v>
      </c>
      <c r="N413" s="0" t="n">
        <v>-10000000</v>
      </c>
      <c r="O413" s="0" t="n">
        <v>4259.342274</v>
      </c>
      <c r="P413" s="0" t="n">
        <v>1.3</v>
      </c>
      <c r="Q413" s="0" t="n">
        <v>118.091298</v>
      </c>
      <c r="R413" s="0" t="n">
        <v>118.106128</v>
      </c>
      <c r="S413" s="0" t="n">
        <v>0.0148300000000035</v>
      </c>
      <c r="T413" s="0" t="n">
        <v>63.1660459234347</v>
      </c>
      <c r="U413" s="0" t="n">
        <v>-440.881023</v>
      </c>
      <c r="V413" s="0" t="n">
        <v>0</v>
      </c>
      <c r="W413" s="0" t="n">
        <v>-377.714977076565</v>
      </c>
      <c r="X413" s="0" t="n">
        <v>-66518.375615</v>
      </c>
      <c r="Y413" s="0" t="n">
        <v>-66840.068743</v>
      </c>
      <c r="Z413" s="0" t="n">
        <v>-321.693127999999</v>
      </c>
      <c r="AA413" s="0" t="n">
        <v>56.0218490765664</v>
      </c>
      <c r="AB413" s="0" t="n">
        <v>-66518.375615</v>
      </c>
      <c r="AC413" s="0" t="n">
        <v>-66840.068743</v>
      </c>
      <c r="AD413" s="0" t="n">
        <v>-321.693127999999</v>
      </c>
      <c r="AF413" s="0" t="n">
        <v>42039.70824438</v>
      </c>
      <c r="AG413" s="0" t="n">
        <v>0</v>
      </c>
      <c r="AH413" s="0" t="n">
        <v>-66840.068743</v>
      </c>
      <c r="AI413" s="0" t="n">
        <v>-66840.068743</v>
      </c>
      <c r="AJ413" s="0" t="n">
        <v>-66840.068743</v>
      </c>
      <c r="AK413" s="0" t="n">
        <v>0</v>
      </c>
      <c r="AL413" s="0" t="n">
        <v>-321.693127999999</v>
      </c>
      <c r="AM413" s="0" t="s">
        <v>461</v>
      </c>
      <c r="AN413" s="0" t="s">
        <v>469</v>
      </c>
      <c r="AO413" s="0" t="n">
        <v>9</v>
      </c>
      <c r="AP413" s="0" t="n">
        <v>9</v>
      </c>
    </row>
    <row r="414" customFormat="false" ht="12.75" hidden="false" customHeight="false" outlineLevel="0" collapsed="false">
      <c r="A414" s="0" t="n">
        <v>1643</v>
      </c>
      <c r="B414" s="0" t="n">
        <v>847</v>
      </c>
      <c r="C414" s="0" t="s">
        <v>2</v>
      </c>
      <c r="D414" s="0" t="s">
        <v>104</v>
      </c>
      <c r="E414" s="0" t="s">
        <v>233</v>
      </c>
      <c r="F414" s="0" t="s">
        <v>184</v>
      </c>
      <c r="G414" s="0" t="s">
        <v>164</v>
      </c>
      <c r="H414" s="0" t="s">
        <v>107</v>
      </c>
      <c r="I414" s="0" t="s">
        <v>201</v>
      </c>
      <c r="J414" s="0" t="s">
        <v>105</v>
      </c>
      <c r="K414" s="0" t="n">
        <v>36937</v>
      </c>
      <c r="L414" s="0" t="n">
        <v>38763</v>
      </c>
      <c r="M414" s="0" t="s">
        <v>155</v>
      </c>
      <c r="N414" s="0" t="n">
        <v>10000000</v>
      </c>
      <c r="O414" s="0" t="n">
        <v>-4096.559401</v>
      </c>
      <c r="P414" s="0" t="n">
        <v>0.17</v>
      </c>
      <c r="Q414" s="0" t="n">
        <v>15.048742</v>
      </c>
      <c r="R414" s="0" t="n">
        <v>15.051763</v>
      </c>
      <c r="S414" s="0" t="n">
        <v>0.00302099999999861</v>
      </c>
      <c r="T414" s="0" t="n">
        <v>-12.3757059504153</v>
      </c>
      <c r="U414" s="0" t="n">
        <v>65.28754</v>
      </c>
      <c r="V414" s="0" t="n">
        <v>0</v>
      </c>
      <c r="W414" s="0" t="n">
        <v>52.9118340495847</v>
      </c>
      <c r="X414" s="0" t="n">
        <v>10586.91361</v>
      </c>
      <c r="Y414" s="0" t="n">
        <v>10624.843644</v>
      </c>
      <c r="Z414" s="0" t="n">
        <v>37.9300340000009</v>
      </c>
      <c r="AA414" s="0" t="n">
        <v>-14.9818000495838</v>
      </c>
      <c r="AB414" s="0" t="n">
        <v>10586.91361</v>
      </c>
      <c r="AC414" s="0" t="n">
        <v>10624.843644</v>
      </c>
      <c r="AD414" s="0" t="n">
        <v>37.9300340000009</v>
      </c>
      <c r="AF414" s="0" t="n">
        <v>-16847.1005366125</v>
      </c>
      <c r="AG414" s="0" t="n">
        <v>0</v>
      </c>
      <c r="AH414" s="0" t="n">
        <v>10624.843644</v>
      </c>
      <c r="AI414" s="0" t="n">
        <v>10624.843644</v>
      </c>
      <c r="AJ414" s="0" t="n">
        <v>10624.843644</v>
      </c>
      <c r="AK414" s="0" t="n">
        <v>0</v>
      </c>
      <c r="AL414" s="0" t="n">
        <v>37.9300340000009</v>
      </c>
      <c r="AM414" s="0" t="s">
        <v>461</v>
      </c>
      <c r="AN414" s="0" t="n">
        <v>5</v>
      </c>
      <c r="AO414" s="0" t="s">
        <v>469</v>
      </c>
      <c r="AP414" s="0" t="n">
        <v>5</v>
      </c>
    </row>
    <row r="415" customFormat="false" ht="12.75" hidden="false" customHeight="false" outlineLevel="0" collapsed="false">
      <c r="A415" s="0" t="n">
        <v>1644</v>
      </c>
      <c r="B415" s="0" t="n">
        <v>848</v>
      </c>
      <c r="C415" s="0" t="s">
        <v>2</v>
      </c>
      <c r="D415" s="0" t="s">
        <v>104</v>
      </c>
      <c r="E415" s="0" t="s">
        <v>199</v>
      </c>
      <c r="F415" s="0" t="s">
        <v>102</v>
      </c>
      <c r="G415" s="0" t="s">
        <v>96</v>
      </c>
      <c r="H415" s="0" t="s">
        <v>168</v>
      </c>
      <c r="I415" s="0" t="s">
        <v>201</v>
      </c>
      <c r="J415" s="0" t="s">
        <v>170</v>
      </c>
      <c r="K415" s="0" t="n">
        <v>36937</v>
      </c>
      <c r="L415" s="0" t="n">
        <v>37302</v>
      </c>
      <c r="M415" s="0" t="s">
        <v>155</v>
      </c>
      <c r="N415" s="0" t="n">
        <v>20000000</v>
      </c>
      <c r="O415" s="0" t="n">
        <v>-1646.625218</v>
      </c>
      <c r="P415" s="0" t="n">
        <v>0.75</v>
      </c>
      <c r="Q415" s="0" t="n">
        <v>79.057548</v>
      </c>
      <c r="R415" s="0" t="n">
        <v>79.086119</v>
      </c>
      <c r="S415" s="0" t="n">
        <v>0.0285709999999995</v>
      </c>
      <c r="T415" s="0" t="n">
        <v>-47.0457291034771</v>
      </c>
      <c r="U415" s="0" t="n">
        <v>475.430105</v>
      </c>
      <c r="V415" s="0" t="n">
        <v>0</v>
      </c>
      <c r="W415" s="0" t="n">
        <v>428.384375896523</v>
      </c>
      <c r="X415" s="0" t="n">
        <v>12209.923942</v>
      </c>
      <c r="Y415" s="0" t="n">
        <v>12597.675496</v>
      </c>
      <c r="Z415" s="0" t="n">
        <v>387.751554</v>
      </c>
      <c r="AA415" s="0" t="n">
        <v>-40.6328218965225</v>
      </c>
      <c r="AB415" s="0" t="n">
        <v>12209.923942</v>
      </c>
      <c r="AC415" s="0" t="n">
        <v>12597.675496</v>
      </c>
      <c r="AD415" s="0" t="n">
        <v>387.751554</v>
      </c>
      <c r="AF415" s="0" t="n">
        <v>-9480.444692635</v>
      </c>
      <c r="AG415" s="0" t="n">
        <v>0</v>
      </c>
      <c r="AH415" s="0" t="n">
        <v>12597.675496</v>
      </c>
      <c r="AI415" s="0" t="n">
        <v>12597.675496</v>
      </c>
      <c r="AJ415" s="0" t="n">
        <v>12597.675496</v>
      </c>
      <c r="AK415" s="0" t="n">
        <v>0</v>
      </c>
      <c r="AL415" s="0" t="n">
        <v>387.751554</v>
      </c>
      <c r="AM415" s="0" t="s">
        <v>472</v>
      </c>
      <c r="AN415" s="0" t="n">
        <v>6</v>
      </c>
      <c r="AO415" s="0" t="s">
        <v>469</v>
      </c>
      <c r="AP415" s="0" t="n">
        <v>6</v>
      </c>
    </row>
    <row r="416" customFormat="false" ht="12.75" hidden="false" customHeight="false" outlineLevel="0" collapsed="false">
      <c r="A416" s="0" t="n">
        <v>1646</v>
      </c>
      <c r="B416" s="0" t="n">
        <v>849</v>
      </c>
      <c r="C416" s="0" t="s">
        <v>2</v>
      </c>
      <c r="D416" s="0" t="s">
        <v>104</v>
      </c>
      <c r="E416" s="0" t="s">
        <v>224</v>
      </c>
      <c r="F416" s="0" t="s">
        <v>116</v>
      </c>
      <c r="G416" s="0" t="s">
        <v>164</v>
      </c>
      <c r="H416" s="0" t="s">
        <v>216</v>
      </c>
      <c r="I416" s="0" t="s">
        <v>217</v>
      </c>
      <c r="J416" s="0" t="s">
        <v>158</v>
      </c>
      <c r="K416" s="0" t="n">
        <v>36941</v>
      </c>
      <c r="L416" s="0" t="n">
        <v>38243</v>
      </c>
      <c r="M416" s="0" t="s">
        <v>155</v>
      </c>
      <c r="N416" s="0" t="n">
        <v>-18000000</v>
      </c>
      <c r="O416" s="0" t="n">
        <v>15000</v>
      </c>
      <c r="P416" s="0" t="n">
        <v>2.55</v>
      </c>
      <c r="Q416" s="0" t="n">
        <v>368.037615</v>
      </c>
      <c r="R416" s="0" t="n">
        <v>355.07302</v>
      </c>
      <c r="S416" s="0" t="n">
        <v>-12.964595</v>
      </c>
      <c r="T416" s="0" t="n">
        <v>-71427.6169067775</v>
      </c>
      <c r="U416" s="0" t="n">
        <v>-1711.651784</v>
      </c>
      <c r="V416" s="0" t="n">
        <v>0</v>
      </c>
      <c r="W416" s="0" t="n">
        <v>-73139.2686907775</v>
      </c>
      <c r="X416" s="0" t="n">
        <v>575065.166213</v>
      </c>
      <c r="Y416" s="0" t="n">
        <v>506404.797275</v>
      </c>
      <c r="Z416" s="0" t="n">
        <v>-68660.3689379999</v>
      </c>
      <c r="AA416" s="0" t="n">
        <v>4478.89975277759</v>
      </c>
      <c r="AB416" s="0" t="n">
        <v>575065.166213</v>
      </c>
      <c r="AC416" s="0" t="n">
        <v>506404.797275</v>
      </c>
      <c r="AD416" s="0" t="n">
        <v>-68660.3689379999</v>
      </c>
      <c r="AF416" s="0" t="n">
        <v>39877.303623542</v>
      </c>
      <c r="AG416" s="0" t="n">
        <v>-28050</v>
      </c>
      <c r="AH416" s="0" t="n">
        <v>478354.797275</v>
      </c>
      <c r="AI416" s="0" t="n">
        <v>478354.797275</v>
      </c>
      <c r="AJ416" s="0" t="n">
        <v>478354.797275</v>
      </c>
      <c r="AK416" s="0" t="n">
        <v>0</v>
      </c>
      <c r="AL416" s="0" t="n">
        <v>-68660.3689379999</v>
      </c>
      <c r="AM416" s="0" t="s">
        <v>474</v>
      </c>
      <c r="AN416" s="0" t="n">
        <v>8</v>
      </c>
      <c r="AO416" s="0" t="s">
        <v>469</v>
      </c>
      <c r="AP416" s="0" t="n">
        <v>8</v>
      </c>
    </row>
    <row r="417" customFormat="false" ht="12.75" hidden="false" customHeight="false" outlineLevel="0" collapsed="false">
      <c r="A417" s="0" t="n">
        <v>1647</v>
      </c>
      <c r="B417" s="0" t="n">
        <v>852</v>
      </c>
      <c r="C417" s="0" t="s">
        <v>2</v>
      </c>
      <c r="D417" s="0" t="s">
        <v>104</v>
      </c>
      <c r="E417" s="0" t="s">
        <v>240</v>
      </c>
      <c r="F417" s="0" t="s">
        <v>102</v>
      </c>
      <c r="G417" s="0" t="s">
        <v>160</v>
      </c>
      <c r="H417" s="0" t="s">
        <v>168</v>
      </c>
      <c r="I417" s="0" t="s">
        <v>180</v>
      </c>
      <c r="J417" s="0" t="s">
        <v>189</v>
      </c>
      <c r="K417" s="0" t="n">
        <v>36943</v>
      </c>
      <c r="L417" s="0" t="n">
        <v>38769</v>
      </c>
      <c r="M417" s="0" t="s">
        <v>155</v>
      </c>
      <c r="N417" s="0" t="n">
        <v>-10000000</v>
      </c>
      <c r="O417" s="0" t="n">
        <v>4155.952877</v>
      </c>
      <c r="P417" s="0" t="n">
        <v>0.56</v>
      </c>
      <c r="Q417" s="0" t="n">
        <v>49.148087</v>
      </c>
      <c r="R417" s="0" t="n">
        <v>49.155588</v>
      </c>
      <c r="S417" s="0" t="n">
        <v>0.00750100000000487</v>
      </c>
      <c r="T417" s="0" t="n">
        <v>31.1738025303972</v>
      </c>
      <c r="U417" s="0" t="n">
        <v>-194.359503</v>
      </c>
      <c r="V417" s="0" t="n">
        <v>0</v>
      </c>
      <c r="W417" s="0" t="n">
        <v>-163.185700469603</v>
      </c>
      <c r="X417" s="0" t="n">
        <v>-35512.353412</v>
      </c>
      <c r="Y417" s="0" t="n">
        <v>-35648.909481</v>
      </c>
      <c r="Z417" s="0" t="n">
        <v>-136.556069000006</v>
      </c>
      <c r="AA417" s="0" t="n">
        <v>26.6296314695971</v>
      </c>
      <c r="AB417" s="0" t="n">
        <v>-35512.353412</v>
      </c>
      <c r="AC417" s="0" t="n">
        <v>-35648.909481</v>
      </c>
      <c r="AD417" s="0" t="n">
        <v>-136.556069000006</v>
      </c>
      <c r="AF417" s="0" t="n">
        <v>23927.8986893275</v>
      </c>
      <c r="AG417" s="0" t="n">
        <v>0</v>
      </c>
      <c r="AH417" s="0" t="n">
        <v>-35648.909481</v>
      </c>
      <c r="AI417" s="0" t="n">
        <v>-35648.909481</v>
      </c>
      <c r="AJ417" s="0" t="n">
        <v>-35648.909481</v>
      </c>
      <c r="AK417" s="0" t="n">
        <v>0</v>
      </c>
      <c r="AL417" s="0" t="n">
        <v>-136.556069000006</v>
      </c>
      <c r="AM417" s="0" t="s">
        <v>461</v>
      </c>
      <c r="AN417" s="0" t="n">
        <v>6</v>
      </c>
      <c r="AO417" s="0" t="s">
        <v>469</v>
      </c>
      <c r="AP417" s="0" t="n">
        <v>6</v>
      </c>
    </row>
    <row r="418" customFormat="false" ht="12.75" hidden="false" customHeight="false" outlineLevel="0" collapsed="false">
      <c r="A418" s="0" t="n">
        <v>1648</v>
      </c>
      <c r="B418" s="0" t="n">
        <v>853</v>
      </c>
      <c r="C418" s="0" t="s">
        <v>2</v>
      </c>
      <c r="D418" s="0" t="s">
        <v>104</v>
      </c>
      <c r="E418" s="0" t="s">
        <v>240</v>
      </c>
      <c r="F418" s="0" t="s">
        <v>102</v>
      </c>
      <c r="G418" s="0" t="s">
        <v>160</v>
      </c>
      <c r="H418" s="0" t="s">
        <v>168</v>
      </c>
      <c r="I418" s="0" t="s">
        <v>182</v>
      </c>
      <c r="J418" s="0" t="s">
        <v>189</v>
      </c>
      <c r="K418" s="0" t="n">
        <v>36943</v>
      </c>
      <c r="L418" s="0" t="n">
        <v>38769</v>
      </c>
      <c r="M418" s="0" t="s">
        <v>155</v>
      </c>
      <c r="N418" s="0" t="n">
        <v>-10000000</v>
      </c>
      <c r="O418" s="0" t="n">
        <v>4154.336877</v>
      </c>
      <c r="P418" s="0" t="n">
        <v>0.55</v>
      </c>
      <c r="Q418" s="0" t="n">
        <v>49.148087</v>
      </c>
      <c r="R418" s="0" t="n">
        <v>49.155588</v>
      </c>
      <c r="S418" s="0" t="n">
        <v>0.00750100000000487</v>
      </c>
      <c r="T418" s="0" t="n">
        <v>31.1616809143972</v>
      </c>
      <c r="U418" s="0" t="n">
        <v>-193.600637</v>
      </c>
      <c r="V418" s="0" t="n">
        <v>0</v>
      </c>
      <c r="W418" s="0" t="n">
        <v>-162.438956085603</v>
      </c>
      <c r="X418" s="0" t="n">
        <v>-31126.052321</v>
      </c>
      <c r="Y418" s="0" t="n">
        <v>-31257.912973</v>
      </c>
      <c r="Z418" s="0" t="n">
        <v>-131.860651999999</v>
      </c>
      <c r="AA418" s="0" t="n">
        <v>30.5783040856034</v>
      </c>
      <c r="AB418" s="0" t="n">
        <v>-31126.052321</v>
      </c>
      <c r="AC418" s="0" t="n">
        <v>-31257.912973</v>
      </c>
      <c r="AD418" s="0" t="n">
        <v>-131.860651999999</v>
      </c>
      <c r="AF418" s="0" t="n">
        <v>23918.5945693275</v>
      </c>
      <c r="AG418" s="0" t="n">
        <v>0</v>
      </c>
      <c r="AH418" s="0" t="n">
        <v>-31257.912973</v>
      </c>
      <c r="AI418" s="0" t="n">
        <v>-31257.912973</v>
      </c>
      <c r="AJ418" s="0" t="n">
        <v>-31257.912973</v>
      </c>
      <c r="AK418" s="0" t="n">
        <v>0</v>
      </c>
      <c r="AL418" s="0" t="n">
        <v>-131.860651999999</v>
      </c>
      <c r="AM418" s="0" t="s">
        <v>461</v>
      </c>
      <c r="AN418" s="0" t="n">
        <v>6</v>
      </c>
      <c r="AO418" s="0" t="s">
        <v>469</v>
      </c>
      <c r="AP418" s="0" t="n">
        <v>6</v>
      </c>
    </row>
    <row r="419" customFormat="false" ht="12.75" hidden="false" customHeight="false" outlineLevel="0" collapsed="false">
      <c r="A419" s="0" t="n">
        <v>1649</v>
      </c>
      <c r="B419" s="0" t="n">
        <v>859</v>
      </c>
      <c r="C419" s="0" t="s">
        <v>2</v>
      </c>
      <c r="D419" s="0" t="s">
        <v>104</v>
      </c>
      <c r="E419" s="0" t="s">
        <v>210</v>
      </c>
      <c r="F419" s="0" t="s">
        <v>102</v>
      </c>
      <c r="G419" s="0" t="s">
        <v>164</v>
      </c>
      <c r="H419" s="0" t="s">
        <v>168</v>
      </c>
      <c r="I419" s="0" t="s">
        <v>200</v>
      </c>
      <c r="J419" s="0" t="s">
        <v>189</v>
      </c>
      <c r="K419" s="0" t="n">
        <v>36945</v>
      </c>
      <c r="L419" s="0" t="n">
        <v>38771</v>
      </c>
      <c r="M419" s="0" t="s">
        <v>155</v>
      </c>
      <c r="N419" s="0" t="n">
        <v>-10000000</v>
      </c>
      <c r="O419" s="0" t="n">
        <v>4168.076503</v>
      </c>
      <c r="P419" s="0" t="n">
        <v>0.7</v>
      </c>
      <c r="Q419" s="0" t="n">
        <v>83.45709</v>
      </c>
      <c r="R419" s="0" t="n">
        <v>83.47294</v>
      </c>
      <c r="S419" s="0" t="n">
        <v>0.0158500000000004</v>
      </c>
      <c r="T419" s="0" t="n">
        <v>66.0640125725515</v>
      </c>
      <c r="U419" s="0" t="n">
        <v>-324.608242</v>
      </c>
      <c r="V419" s="0" t="n">
        <v>0</v>
      </c>
      <c r="W419" s="0" t="n">
        <v>-258.544229427449</v>
      </c>
      <c r="X419" s="0" t="n">
        <v>49585.101695</v>
      </c>
      <c r="Y419" s="0" t="n">
        <v>49483.334429</v>
      </c>
      <c r="Z419" s="0" t="n">
        <v>-101.767265999995</v>
      </c>
      <c r="AA419" s="0" t="n">
        <v>156.776963427453</v>
      </c>
      <c r="AB419" s="0" t="n">
        <v>49585.101695</v>
      </c>
      <c r="AC419" s="0" t="n">
        <v>49483.334429</v>
      </c>
      <c r="AD419" s="0" t="n">
        <v>-101.767265999995</v>
      </c>
      <c r="AF419" s="0" t="n">
        <v>23997.7004660225</v>
      </c>
      <c r="AG419" s="0" t="n">
        <v>0</v>
      </c>
      <c r="AH419" s="0" t="n">
        <v>49483.334429</v>
      </c>
      <c r="AI419" s="0" t="n">
        <v>49483.334429</v>
      </c>
      <c r="AJ419" s="0" t="n">
        <v>49483.334429</v>
      </c>
      <c r="AK419" s="0" t="n">
        <v>0</v>
      </c>
      <c r="AL419" s="0" t="n">
        <v>-101.767265999995</v>
      </c>
      <c r="AM419" s="0" t="s">
        <v>461</v>
      </c>
      <c r="AN419" s="0" t="n">
        <v>6</v>
      </c>
      <c r="AO419" s="0" t="s">
        <v>469</v>
      </c>
      <c r="AP419" s="0" t="n">
        <v>6</v>
      </c>
    </row>
    <row r="420" customFormat="false" ht="12.75" hidden="false" customHeight="false" outlineLevel="0" collapsed="false">
      <c r="A420" s="0" t="n">
        <v>1650</v>
      </c>
      <c r="B420" s="0" t="n">
        <v>860</v>
      </c>
      <c r="C420" s="0" t="s">
        <v>2</v>
      </c>
      <c r="D420" s="0" t="s">
        <v>104</v>
      </c>
      <c r="E420" s="0" t="s">
        <v>301</v>
      </c>
      <c r="F420" s="0" t="s">
        <v>184</v>
      </c>
      <c r="G420" s="0" t="s">
        <v>164</v>
      </c>
      <c r="H420" s="0" t="s">
        <v>168</v>
      </c>
      <c r="I420" s="0" t="s">
        <v>200</v>
      </c>
      <c r="J420" s="0" t="s">
        <v>189</v>
      </c>
      <c r="K420" s="0" t="n">
        <v>36945</v>
      </c>
      <c r="L420" s="0" t="n">
        <v>38771</v>
      </c>
      <c r="M420" s="0" t="s">
        <v>155</v>
      </c>
      <c r="N420" s="0" t="n">
        <v>-10000000</v>
      </c>
      <c r="O420" s="0" t="n">
        <v>4148.912466</v>
      </c>
      <c r="P420" s="0" t="n">
        <v>0.5</v>
      </c>
      <c r="Q420" s="0" t="n">
        <v>54.146787</v>
      </c>
      <c r="R420" s="0" t="n">
        <v>49.180707</v>
      </c>
      <c r="S420" s="0" t="n">
        <v>-4.96608000000001</v>
      </c>
      <c r="T420" s="0" t="n">
        <v>-20603.8312191533</v>
      </c>
      <c r="U420" s="0" t="n">
        <v>-199.615173</v>
      </c>
      <c r="V420" s="0" t="n">
        <v>0</v>
      </c>
      <c r="W420" s="0" t="n">
        <v>-20803.4463921533</v>
      </c>
      <c r="X420" s="0" t="n">
        <v>12432.079332</v>
      </c>
      <c r="Y420" s="0" t="n">
        <v>-8920.513877</v>
      </c>
      <c r="Z420" s="0" t="n">
        <v>-21352.593209</v>
      </c>
      <c r="AA420" s="0" t="n">
        <v>-549.1468168467</v>
      </c>
      <c r="AB420" s="0" t="n">
        <v>12432.079332</v>
      </c>
      <c r="AC420" s="0" t="n">
        <v>-8920.513877</v>
      </c>
      <c r="AD420" s="0" t="n">
        <v>-21352.593209</v>
      </c>
      <c r="AF420" s="0" t="n">
        <v>17062.402516425</v>
      </c>
      <c r="AG420" s="0" t="n">
        <v>0</v>
      </c>
      <c r="AH420" s="0" t="n">
        <v>-8920.513877</v>
      </c>
      <c r="AI420" s="0" t="n">
        <v>-8920.513877</v>
      </c>
      <c r="AJ420" s="0" t="n">
        <v>-8920.513877</v>
      </c>
      <c r="AK420" s="0" t="n">
        <v>0</v>
      </c>
      <c r="AL420" s="0" t="n">
        <v>-21352.593209</v>
      </c>
      <c r="AM420" s="0" t="s">
        <v>461</v>
      </c>
      <c r="AN420" s="0" t="n">
        <v>5</v>
      </c>
      <c r="AO420" s="0" t="s">
        <v>469</v>
      </c>
      <c r="AP420" s="0" t="n">
        <v>5</v>
      </c>
    </row>
    <row r="421" customFormat="false" ht="12.75" hidden="false" customHeight="false" outlineLevel="0" collapsed="false">
      <c r="A421" s="0" t="n">
        <v>1651</v>
      </c>
      <c r="B421" s="0" t="n">
        <v>861</v>
      </c>
      <c r="C421" s="0" t="s">
        <v>2</v>
      </c>
      <c r="D421" s="0" t="s">
        <v>104</v>
      </c>
      <c r="E421" s="0" t="s">
        <v>232</v>
      </c>
      <c r="F421" s="0" t="s">
        <v>184</v>
      </c>
      <c r="G421" s="0" t="s">
        <v>191</v>
      </c>
      <c r="H421" s="0" t="s">
        <v>97</v>
      </c>
      <c r="I421" s="0" t="s">
        <v>180</v>
      </c>
      <c r="J421" s="0" t="s">
        <v>212</v>
      </c>
      <c r="K421" s="0" t="n">
        <v>36948</v>
      </c>
      <c r="L421" s="0" t="n">
        <v>38774</v>
      </c>
      <c r="M421" s="0" t="s">
        <v>100</v>
      </c>
      <c r="N421" s="0" t="n">
        <v>-10000000</v>
      </c>
      <c r="O421" s="0" t="n">
        <v>4258.155979</v>
      </c>
      <c r="P421" s="0" t="n">
        <v>0.51</v>
      </c>
      <c r="Q421" s="0" t="n">
        <v>42.347271</v>
      </c>
      <c r="R421" s="0" t="n">
        <v>42.346812</v>
      </c>
      <c r="S421" s="0" t="n">
        <v>-0.000458999999999321</v>
      </c>
      <c r="T421" s="0" t="n">
        <v>-1.95449359435811</v>
      </c>
      <c r="U421" s="0" t="n">
        <v>-189.074101</v>
      </c>
      <c r="V421" s="0" t="n">
        <v>0</v>
      </c>
      <c r="W421" s="0" t="n">
        <v>-191.028594594358</v>
      </c>
      <c r="X421" s="0" t="n">
        <v>-42863.468839</v>
      </c>
      <c r="Y421" s="0" t="n">
        <v>-42985.623139</v>
      </c>
      <c r="Z421" s="0" t="n">
        <v>-122.154300000002</v>
      </c>
      <c r="AA421" s="0" t="n">
        <v>68.8742945943561</v>
      </c>
      <c r="AB421" s="0" t="n">
        <v>-37957.7448303765</v>
      </c>
      <c r="AC421" s="0" t="n">
        <v>-37913.319608598</v>
      </c>
      <c r="AD421" s="0" t="n">
        <v>44.4252217784451</v>
      </c>
      <c r="AF421" s="0" t="n">
        <v>17511.6664636375</v>
      </c>
      <c r="AG421" s="0" t="n">
        <v>0</v>
      </c>
      <c r="AH421" s="0" t="n">
        <v>-37913.319608598</v>
      </c>
      <c r="AI421" s="0" t="n">
        <v>-37913.319608598</v>
      </c>
      <c r="AJ421" s="0" t="n">
        <v>-37913.319608598</v>
      </c>
      <c r="AK421" s="0" t="n">
        <v>0</v>
      </c>
      <c r="AL421" s="0" t="n">
        <v>44.4252217784451</v>
      </c>
      <c r="AM421" s="0" t="s">
        <v>461</v>
      </c>
      <c r="AN421" s="0" t="n">
        <v>5</v>
      </c>
      <c r="AO421" s="0" t="s">
        <v>469</v>
      </c>
      <c r="AP421" s="0" t="n">
        <v>5</v>
      </c>
    </row>
    <row r="422" customFormat="false" ht="12.75" hidden="false" customHeight="false" outlineLevel="0" collapsed="false">
      <c r="A422" s="0" t="n">
        <v>1652</v>
      </c>
      <c r="B422" s="0" t="n">
        <v>862</v>
      </c>
      <c r="C422" s="0" t="s">
        <v>2</v>
      </c>
      <c r="D422" s="0" t="s">
        <v>104</v>
      </c>
      <c r="E422" s="0" t="s">
        <v>106</v>
      </c>
      <c r="F422" s="0" t="s">
        <v>102</v>
      </c>
      <c r="G422" s="0" t="s">
        <v>96</v>
      </c>
      <c r="H422" s="0" t="s">
        <v>107</v>
      </c>
      <c r="I422" s="0" t="s">
        <v>182</v>
      </c>
      <c r="J422" s="0" t="s">
        <v>105</v>
      </c>
      <c r="K422" s="0" t="n">
        <v>36949</v>
      </c>
      <c r="L422" s="0" t="n">
        <v>38775</v>
      </c>
      <c r="M422" s="0" t="s">
        <v>155</v>
      </c>
      <c r="N422" s="0" t="n">
        <v>10000000</v>
      </c>
      <c r="O422" s="0" t="n">
        <v>-4199.265057</v>
      </c>
      <c r="P422" s="0" t="n">
        <v>0.85</v>
      </c>
      <c r="Q422" s="0" t="n">
        <v>69.154533</v>
      </c>
      <c r="R422" s="0" t="n">
        <v>69.168711</v>
      </c>
      <c r="S422" s="0" t="n">
        <v>0.0141780000000011</v>
      </c>
      <c r="T422" s="0" t="n">
        <v>-59.5371799781508</v>
      </c>
      <c r="U422" s="0" t="n">
        <v>256.136177</v>
      </c>
      <c r="V422" s="0" t="n">
        <v>0</v>
      </c>
      <c r="W422" s="0" t="n">
        <v>196.598997021849</v>
      </c>
      <c r="X422" s="0" t="n">
        <v>75559.339133</v>
      </c>
      <c r="Y422" s="0" t="n">
        <v>75765.139757</v>
      </c>
      <c r="Z422" s="0" t="n">
        <v>205.800623999996</v>
      </c>
      <c r="AA422" s="0" t="n">
        <v>9.20162697814666</v>
      </c>
      <c r="AB422" s="0" t="n">
        <v>75559.339133</v>
      </c>
      <c r="AC422" s="0" t="n">
        <v>75765.139757</v>
      </c>
      <c r="AD422" s="0" t="n">
        <v>205.800623999996</v>
      </c>
      <c r="AF422" s="0" t="n">
        <v>-24177.2685656775</v>
      </c>
      <c r="AG422" s="0" t="n">
        <v>0</v>
      </c>
      <c r="AH422" s="0" t="n">
        <v>75765.139757</v>
      </c>
      <c r="AI422" s="0" t="n">
        <v>75765.139757</v>
      </c>
      <c r="AJ422" s="0" t="n">
        <v>75765.139757</v>
      </c>
      <c r="AK422" s="0" t="n">
        <v>0</v>
      </c>
      <c r="AL422" s="0" t="n">
        <v>205.800623999996</v>
      </c>
      <c r="AM422" s="0" t="s">
        <v>461</v>
      </c>
      <c r="AN422" s="0" t="n">
        <v>6</v>
      </c>
      <c r="AO422" s="0" t="s">
        <v>469</v>
      </c>
      <c r="AP422" s="0" t="n">
        <v>6</v>
      </c>
    </row>
    <row r="423" customFormat="false" ht="12.75" hidden="false" customHeight="false" outlineLevel="0" collapsed="false">
      <c r="A423" s="0" t="n">
        <v>1653</v>
      </c>
      <c r="B423" s="0" t="n">
        <v>863</v>
      </c>
      <c r="C423" s="0" t="s">
        <v>2</v>
      </c>
      <c r="D423" s="0" t="s">
        <v>104</v>
      </c>
      <c r="E423" s="0" t="s">
        <v>343</v>
      </c>
      <c r="F423" s="0" t="s">
        <v>102</v>
      </c>
      <c r="G423" s="0" t="s">
        <v>96</v>
      </c>
      <c r="H423" s="0" t="s">
        <v>344</v>
      </c>
      <c r="I423" s="0" t="s">
        <v>182</v>
      </c>
      <c r="J423" s="0" t="s">
        <v>105</v>
      </c>
      <c r="K423" s="0" t="n">
        <v>36949</v>
      </c>
      <c r="L423" s="0" t="n">
        <v>38775</v>
      </c>
      <c r="M423" s="0" t="s">
        <v>155</v>
      </c>
      <c r="N423" s="0" t="n">
        <v>10000000</v>
      </c>
      <c r="O423" s="0" t="n">
        <v>-4181.006688</v>
      </c>
      <c r="P423" s="0" t="n">
        <v>0.7</v>
      </c>
      <c r="Q423" s="0" t="n">
        <v>58.987289</v>
      </c>
      <c r="R423" s="0" t="n">
        <v>59.001873</v>
      </c>
      <c r="S423" s="0" t="n">
        <v>0.0145840000000064</v>
      </c>
      <c r="T423" s="0" t="n">
        <v>-60.9758015378186</v>
      </c>
      <c r="U423" s="0" t="n">
        <v>241.884149</v>
      </c>
      <c r="V423" s="0" t="n">
        <v>0</v>
      </c>
      <c r="W423" s="0" t="n">
        <v>180.908347462181</v>
      </c>
      <c r="X423" s="0" t="n">
        <v>53752.859682</v>
      </c>
      <c r="Y423" s="0" t="n">
        <v>53905.82661</v>
      </c>
      <c r="Z423" s="0" t="n">
        <v>152.966927999994</v>
      </c>
      <c r="AA423" s="0" t="n">
        <v>-27.941419462187</v>
      </c>
      <c r="AB423" s="0" t="n">
        <v>53752.859682</v>
      </c>
      <c r="AC423" s="0" t="n">
        <v>53905.82661</v>
      </c>
      <c r="AD423" s="0" t="n">
        <v>152.966927999994</v>
      </c>
      <c r="AF423" s="0" t="n">
        <v>-24072.14600616</v>
      </c>
      <c r="AG423" s="0" t="n">
        <v>0</v>
      </c>
      <c r="AH423" s="0" t="n">
        <v>53905.82661</v>
      </c>
      <c r="AI423" s="0" t="n">
        <v>53905.82661</v>
      </c>
      <c r="AJ423" s="0" t="n">
        <v>53905.82661</v>
      </c>
      <c r="AK423" s="0" t="n">
        <v>0</v>
      </c>
      <c r="AL423" s="0" t="n">
        <v>152.966927999994</v>
      </c>
      <c r="AM423" s="0" t="s">
        <v>461</v>
      </c>
      <c r="AN423" s="0" t="n">
        <v>6</v>
      </c>
      <c r="AO423" s="0" t="s">
        <v>469</v>
      </c>
      <c r="AP423" s="0" t="n">
        <v>6</v>
      </c>
    </row>
    <row r="424" customFormat="false" ht="12.75" hidden="false" customHeight="false" outlineLevel="0" collapsed="false">
      <c r="A424" s="0" t="n">
        <v>1654</v>
      </c>
      <c r="B424" s="0" t="n">
        <v>864</v>
      </c>
      <c r="C424" s="0" t="s">
        <v>2</v>
      </c>
      <c r="D424" s="0" t="s">
        <v>173</v>
      </c>
      <c r="E424" s="0" t="s">
        <v>276</v>
      </c>
      <c r="F424" s="0" t="s">
        <v>184</v>
      </c>
      <c r="G424" s="0" t="s">
        <v>112</v>
      </c>
      <c r="H424" s="0" t="s">
        <v>168</v>
      </c>
      <c r="I424" s="0" t="s">
        <v>228</v>
      </c>
      <c r="J424" s="0" t="s">
        <v>189</v>
      </c>
      <c r="K424" s="0" t="n">
        <v>36949</v>
      </c>
      <c r="L424" s="0" t="n">
        <v>38775</v>
      </c>
      <c r="M424" s="0" t="s">
        <v>155</v>
      </c>
      <c r="N424" s="0" t="n">
        <v>-10000000</v>
      </c>
      <c r="O424" s="0" t="n">
        <v>4228.221759</v>
      </c>
      <c r="P424" s="0" t="n">
        <v>1.1</v>
      </c>
      <c r="Q424" s="0" t="n">
        <v>98.485796</v>
      </c>
      <c r="R424" s="0" t="n">
        <v>98.501376</v>
      </c>
      <c r="S424" s="0" t="n">
        <v>0.0155799999999999</v>
      </c>
      <c r="T424" s="0" t="n">
        <v>65.8756950052197</v>
      </c>
      <c r="U424" s="0" t="n">
        <v>-386.241615</v>
      </c>
      <c r="V424" s="0" t="n">
        <v>0</v>
      </c>
      <c r="W424" s="0" t="n">
        <v>-320.36591999478</v>
      </c>
      <c r="X424" s="0" t="n">
        <v>-58983.669916</v>
      </c>
      <c r="Y424" s="0" t="n">
        <v>-59245.143396</v>
      </c>
      <c r="Z424" s="0" t="n">
        <v>-261.473480000001</v>
      </c>
      <c r="AA424" s="0" t="n">
        <v>58.8924399947798</v>
      </c>
      <c r="AB424" s="0" t="n">
        <v>-58983.669916</v>
      </c>
      <c r="AC424" s="0" t="n">
        <v>-59245.143396</v>
      </c>
      <c r="AD424" s="0" t="n">
        <v>-261.473480000001</v>
      </c>
      <c r="AF424" s="0" t="n">
        <v>17388.5619838875</v>
      </c>
      <c r="AG424" s="0" t="n">
        <v>0</v>
      </c>
      <c r="AH424" s="0" t="n">
        <v>-59245.143396</v>
      </c>
      <c r="AI424" s="0" t="n">
        <v>-59245.143396</v>
      </c>
      <c r="AJ424" s="0" t="n">
        <v>-59245.143396</v>
      </c>
      <c r="AK424" s="0" t="n">
        <v>0</v>
      </c>
      <c r="AL424" s="0" t="n">
        <v>-261.473480000001</v>
      </c>
      <c r="AM424" s="0" t="s">
        <v>461</v>
      </c>
      <c r="AN424" s="0" t="n">
        <v>5</v>
      </c>
      <c r="AO424" s="0" t="s">
        <v>469</v>
      </c>
      <c r="AP424" s="0" t="n">
        <v>5</v>
      </c>
    </row>
    <row r="425" customFormat="false" ht="12.75" hidden="false" customHeight="false" outlineLevel="0" collapsed="false">
      <c r="A425" s="0" t="n">
        <v>1655</v>
      </c>
      <c r="B425" s="0" t="n">
        <v>865</v>
      </c>
      <c r="C425" s="0" t="s">
        <v>2</v>
      </c>
      <c r="D425" s="0" t="s">
        <v>176</v>
      </c>
      <c r="E425" s="0" t="s">
        <v>276</v>
      </c>
      <c r="F425" s="0" t="s">
        <v>184</v>
      </c>
      <c r="G425" s="0" t="s">
        <v>112</v>
      </c>
      <c r="H425" s="0" t="s">
        <v>168</v>
      </c>
      <c r="I425" s="0" t="s">
        <v>177</v>
      </c>
      <c r="J425" s="0" t="s">
        <v>189</v>
      </c>
      <c r="K425" s="0" t="n">
        <v>36949</v>
      </c>
      <c r="L425" s="0" t="n">
        <v>38775</v>
      </c>
      <c r="M425" s="0" t="s">
        <v>155</v>
      </c>
      <c r="N425" s="0" t="n">
        <v>10000000</v>
      </c>
      <c r="O425" s="0" t="n">
        <v>-4228.221759</v>
      </c>
      <c r="P425" s="0" t="n">
        <v>1.1</v>
      </c>
      <c r="Q425" s="0" t="n">
        <v>98.485796</v>
      </c>
      <c r="R425" s="0" t="n">
        <v>98.501376</v>
      </c>
      <c r="S425" s="0" t="n">
        <v>0.0155799999999999</v>
      </c>
      <c r="T425" s="0" t="n">
        <v>-65.8756950052197</v>
      </c>
      <c r="U425" s="0" t="n">
        <v>386.241615</v>
      </c>
      <c r="V425" s="0" t="n">
        <v>0</v>
      </c>
      <c r="W425" s="0" t="n">
        <v>320.36591999478</v>
      </c>
      <c r="X425" s="0" t="n">
        <v>58983.669916</v>
      </c>
      <c r="Y425" s="0" t="n">
        <v>59245.143396</v>
      </c>
      <c r="Z425" s="0" t="n">
        <v>261.473480000001</v>
      </c>
      <c r="AA425" s="0" t="n">
        <v>-58.8924399947798</v>
      </c>
      <c r="AB425" s="0" t="n">
        <v>58983.669916</v>
      </c>
      <c r="AC425" s="0" t="n">
        <v>59245.143396</v>
      </c>
      <c r="AD425" s="0" t="n">
        <v>261.473480000001</v>
      </c>
      <c r="AF425" s="0" t="n">
        <v>-17388.5619838875</v>
      </c>
      <c r="AG425" s="0" t="n">
        <v>0</v>
      </c>
      <c r="AH425" s="0" t="n">
        <v>59245.143396</v>
      </c>
      <c r="AI425" s="0" t="n">
        <v>59245.143396</v>
      </c>
      <c r="AJ425" s="0" t="n">
        <v>59245.143396</v>
      </c>
      <c r="AK425" s="0" t="n">
        <v>0</v>
      </c>
      <c r="AL425" s="0" t="n">
        <v>261.473480000001</v>
      </c>
      <c r="AM425" s="0" t="s">
        <v>461</v>
      </c>
      <c r="AN425" s="0" t="n">
        <v>5</v>
      </c>
      <c r="AO425" s="0" t="s">
        <v>469</v>
      </c>
      <c r="AP425" s="0" t="n">
        <v>5</v>
      </c>
    </row>
    <row r="426" customFormat="false" ht="12.75" hidden="false" customHeight="false" outlineLevel="0" collapsed="false">
      <c r="A426" s="0" t="n">
        <v>1656</v>
      </c>
      <c r="B426" s="0" t="n">
        <v>866</v>
      </c>
      <c r="C426" s="0" t="s">
        <v>2</v>
      </c>
      <c r="D426" s="0" t="s">
        <v>178</v>
      </c>
      <c r="E426" s="0" t="s">
        <v>276</v>
      </c>
      <c r="F426" s="0" t="s">
        <v>184</v>
      </c>
      <c r="G426" s="0" t="s">
        <v>112</v>
      </c>
      <c r="H426" s="0" t="s">
        <v>168</v>
      </c>
      <c r="I426" s="0" t="s">
        <v>179</v>
      </c>
      <c r="J426" s="0" t="s">
        <v>189</v>
      </c>
      <c r="K426" s="0" t="n">
        <v>36949</v>
      </c>
      <c r="L426" s="0" t="n">
        <v>38775</v>
      </c>
      <c r="M426" s="0" t="s">
        <v>155</v>
      </c>
      <c r="N426" s="0" t="n">
        <v>-10000000</v>
      </c>
      <c r="O426" s="0" t="n">
        <v>4228.221759</v>
      </c>
      <c r="P426" s="0" t="n">
        <v>1.1</v>
      </c>
      <c r="Q426" s="0" t="n">
        <v>98.485796</v>
      </c>
      <c r="R426" s="0" t="n">
        <v>98.501376</v>
      </c>
      <c r="S426" s="0" t="n">
        <v>0.0155799999999999</v>
      </c>
      <c r="T426" s="0" t="n">
        <v>65.8756950052197</v>
      </c>
      <c r="U426" s="0" t="n">
        <v>-386.241615</v>
      </c>
      <c r="V426" s="0" t="n">
        <v>0</v>
      </c>
      <c r="W426" s="0" t="n">
        <v>-320.36591999478</v>
      </c>
      <c r="X426" s="0" t="n">
        <v>-58983.669916</v>
      </c>
      <c r="Y426" s="0" t="n">
        <v>-59245.143396</v>
      </c>
      <c r="Z426" s="0" t="n">
        <v>-261.473480000001</v>
      </c>
      <c r="AA426" s="0" t="n">
        <v>58.8924399947798</v>
      </c>
      <c r="AB426" s="0" t="n">
        <v>-58983.669916</v>
      </c>
      <c r="AC426" s="0" t="n">
        <v>-59245.143396</v>
      </c>
      <c r="AD426" s="0" t="n">
        <v>-261.473480000001</v>
      </c>
      <c r="AF426" s="0" t="n">
        <v>17388.5619838875</v>
      </c>
      <c r="AG426" s="0" t="n">
        <v>0</v>
      </c>
      <c r="AH426" s="0" t="n">
        <v>-59245.143396</v>
      </c>
      <c r="AI426" s="0" t="n">
        <v>-59245.143396</v>
      </c>
      <c r="AJ426" s="0" t="n">
        <v>-59245.143396</v>
      </c>
      <c r="AK426" s="0" t="n">
        <v>0</v>
      </c>
      <c r="AL426" s="0" t="n">
        <v>-261.473480000001</v>
      </c>
      <c r="AM426" s="0" t="s">
        <v>461</v>
      </c>
      <c r="AN426" s="0" t="n">
        <v>5</v>
      </c>
      <c r="AO426" s="0" t="s">
        <v>469</v>
      </c>
      <c r="AP426" s="0" t="n">
        <v>5</v>
      </c>
    </row>
    <row r="427" customFormat="false" ht="12.75" hidden="false" customHeight="false" outlineLevel="0" collapsed="false">
      <c r="A427" s="0" t="n">
        <v>1657</v>
      </c>
      <c r="B427" s="0" t="n">
        <v>867</v>
      </c>
      <c r="C427" s="0" t="s">
        <v>2</v>
      </c>
      <c r="D427" s="0" t="s">
        <v>104</v>
      </c>
      <c r="E427" s="0" t="s">
        <v>408</v>
      </c>
      <c r="F427" s="0" t="s">
        <v>95</v>
      </c>
      <c r="G427" s="0" t="s">
        <v>96</v>
      </c>
      <c r="H427" s="0" t="s">
        <v>168</v>
      </c>
      <c r="I427" s="0" t="s">
        <v>182</v>
      </c>
      <c r="J427" s="0" t="s">
        <v>203</v>
      </c>
      <c r="K427" s="0" t="n">
        <v>36949</v>
      </c>
      <c r="L427" s="0" t="n">
        <v>38775</v>
      </c>
      <c r="M427" s="0" t="s">
        <v>155</v>
      </c>
      <c r="N427" s="0" t="n">
        <v>10000000</v>
      </c>
      <c r="O427" s="0" t="n">
        <v>-4185.59966</v>
      </c>
      <c r="P427" s="0" t="n">
        <v>0.75</v>
      </c>
      <c r="Q427" s="0" t="n">
        <v>65.390644</v>
      </c>
      <c r="R427" s="0" t="n">
        <v>65.395489</v>
      </c>
      <c r="S427" s="0" t="n">
        <v>0.0048450000000031</v>
      </c>
      <c r="T427" s="0" t="n">
        <v>-20.279230352713</v>
      </c>
      <c r="U427" s="0" t="n">
        <v>248.572887</v>
      </c>
      <c r="V427" s="0" t="n">
        <v>0</v>
      </c>
      <c r="W427" s="0" t="n">
        <v>228.293656647287</v>
      </c>
      <c r="X427" s="0" t="n">
        <v>48044.135899</v>
      </c>
      <c r="Y427" s="0" t="n">
        <v>48250.272738</v>
      </c>
      <c r="Z427" s="0" t="n">
        <v>206.136838999999</v>
      </c>
      <c r="AA427" s="0" t="n">
        <v>-22.1568176472882</v>
      </c>
      <c r="AB427" s="0" t="n">
        <v>48044.135899</v>
      </c>
      <c r="AC427" s="0" t="n">
        <v>48250.272738</v>
      </c>
      <c r="AD427" s="0" t="n">
        <v>206.136838999999</v>
      </c>
      <c r="AF427" s="0" t="n">
        <v>-30983.90148315</v>
      </c>
      <c r="AG427" s="0" t="n">
        <v>0</v>
      </c>
      <c r="AH427" s="0" t="n">
        <v>48250.272738</v>
      </c>
      <c r="AI427" s="0" t="n">
        <v>48250.272738</v>
      </c>
      <c r="AJ427" s="0" t="n">
        <v>48250.272738</v>
      </c>
      <c r="AK427" s="0" t="n">
        <v>0</v>
      </c>
      <c r="AL427" s="0" t="n">
        <v>206.136838999999</v>
      </c>
      <c r="AM427" s="0" t="s">
        <v>461</v>
      </c>
      <c r="AN427" s="0" t="n">
        <v>7</v>
      </c>
      <c r="AO427" s="0" t="s">
        <v>469</v>
      </c>
      <c r="AP427" s="0" t="n">
        <v>7</v>
      </c>
    </row>
    <row r="428" customFormat="false" ht="12.75" hidden="false" customHeight="false" outlineLevel="0" collapsed="false">
      <c r="A428" s="0" t="n">
        <v>1658</v>
      </c>
      <c r="B428" s="0" t="n">
        <v>868</v>
      </c>
      <c r="C428" s="0" t="s">
        <v>2</v>
      </c>
      <c r="D428" s="0" t="s">
        <v>104</v>
      </c>
      <c r="E428" s="0" t="s">
        <v>303</v>
      </c>
      <c r="F428" s="0" t="s">
        <v>304</v>
      </c>
      <c r="G428" s="0" t="s">
        <v>305</v>
      </c>
      <c r="H428" s="0" t="s">
        <v>303</v>
      </c>
      <c r="I428" s="0" t="s">
        <v>201</v>
      </c>
      <c r="J428" s="0" t="s">
        <v>154</v>
      </c>
      <c r="K428" s="0" t="n">
        <v>36949</v>
      </c>
      <c r="L428" s="0" t="n">
        <v>40602</v>
      </c>
      <c r="M428" s="0" t="s">
        <v>100</v>
      </c>
      <c r="N428" s="0" t="n">
        <v>-20000000</v>
      </c>
      <c r="O428" s="0" t="n">
        <v>1549.498678</v>
      </c>
      <c r="P428" s="0" t="n">
        <v>0.19</v>
      </c>
      <c r="Q428" s="0" t="n">
        <v>23.163733</v>
      </c>
      <c r="R428" s="0" t="n">
        <v>23.163733</v>
      </c>
      <c r="S428" s="0" t="n">
        <v>0</v>
      </c>
      <c r="T428" s="0" t="n">
        <v>0</v>
      </c>
      <c r="U428" s="0" t="n">
        <v>-198.075444</v>
      </c>
      <c r="V428" s="0" t="n">
        <v>0</v>
      </c>
      <c r="W428" s="0" t="n">
        <v>-198.075444</v>
      </c>
      <c r="X428" s="0" t="n">
        <v>0</v>
      </c>
      <c r="Y428" s="0" t="n">
        <v>-198.075444</v>
      </c>
      <c r="Z428" s="0" t="n">
        <v>-198.075444</v>
      </c>
      <c r="AA428" s="0" t="n">
        <v>0</v>
      </c>
      <c r="AB428" s="0" t="n">
        <v>0</v>
      </c>
      <c r="AC428" s="0" t="n">
        <v>-198.075444</v>
      </c>
      <c r="AD428" s="0" t="n">
        <v>-198.075444</v>
      </c>
      <c r="AF428" s="0" t="n">
        <v>2319.5220460321</v>
      </c>
      <c r="AG428" s="0" t="n">
        <v>0</v>
      </c>
      <c r="AH428" s="0" t="n">
        <v>-198.075444</v>
      </c>
      <c r="AI428" s="0" t="n">
        <v>-198.075444</v>
      </c>
      <c r="AJ428" s="0" t="n">
        <v>-198.075444</v>
      </c>
      <c r="AK428" s="0" t="n">
        <v>0</v>
      </c>
      <c r="AL428" s="0" t="n">
        <v>-198.075444</v>
      </c>
      <c r="AM428" s="0" t="s">
        <v>621</v>
      </c>
      <c r="AN428" s="0" t="n">
        <v>1</v>
      </c>
      <c r="AO428" s="0" t="s">
        <v>469</v>
      </c>
      <c r="AP428" s="0" t="n">
        <v>1</v>
      </c>
    </row>
    <row r="429" customFormat="false" ht="12.75" hidden="false" customHeight="false" outlineLevel="0" collapsed="false">
      <c r="A429" s="0" t="n">
        <v>1659</v>
      </c>
      <c r="B429" s="0" t="n">
        <v>869</v>
      </c>
      <c r="C429" s="0" t="s">
        <v>2</v>
      </c>
      <c r="D429" s="0" t="s">
        <v>104</v>
      </c>
      <c r="E429" s="0" t="s">
        <v>347</v>
      </c>
      <c r="F429" s="0" t="s">
        <v>304</v>
      </c>
      <c r="G429" s="0" t="s">
        <v>160</v>
      </c>
      <c r="H429" s="0" t="s">
        <v>161</v>
      </c>
      <c r="I429" s="0" t="s">
        <v>348</v>
      </c>
      <c r="J429" s="0" t="s">
        <v>212</v>
      </c>
      <c r="K429" s="0" t="n">
        <v>36950</v>
      </c>
      <c r="L429" s="0" t="n">
        <v>38776</v>
      </c>
      <c r="M429" s="0" t="s">
        <v>155</v>
      </c>
      <c r="N429" s="0" t="n">
        <v>-10000000</v>
      </c>
      <c r="O429" s="0" t="n">
        <v>4115.008757</v>
      </c>
      <c r="P429" s="0" t="n">
        <v>0.15</v>
      </c>
      <c r="Q429" s="0" t="n">
        <v>15.303396</v>
      </c>
      <c r="R429" s="0" t="n">
        <v>15.306164</v>
      </c>
      <c r="S429" s="0" t="n">
        <v>0.00276800000000144</v>
      </c>
      <c r="T429" s="0" t="n">
        <v>11.3903442393819</v>
      </c>
      <c r="U429" s="0" t="n">
        <v>-52.879216</v>
      </c>
      <c r="V429" s="0" t="n">
        <v>0</v>
      </c>
      <c r="W429" s="0" t="n">
        <v>-41.4888717606181</v>
      </c>
      <c r="X429" s="0" t="n">
        <v>-57.177454</v>
      </c>
      <c r="Y429" s="0" t="n">
        <v>-86.209299</v>
      </c>
      <c r="Z429" s="0" t="n">
        <v>-29.031845</v>
      </c>
      <c r="AA429" s="0" t="n">
        <v>12.4570267606181</v>
      </c>
      <c r="AB429" s="0" t="n">
        <v>-57.177454</v>
      </c>
      <c r="AC429" s="0" t="n">
        <v>-86.209299</v>
      </c>
      <c r="AD429" s="0" t="n">
        <v>-29.031845</v>
      </c>
      <c r="AF429" s="0" t="n">
        <v>6159.96235879115</v>
      </c>
      <c r="AG429" s="0" t="n">
        <v>0</v>
      </c>
      <c r="AH429" s="0" t="n">
        <v>-86.209299</v>
      </c>
      <c r="AI429" s="0" t="n">
        <v>-86.209299</v>
      </c>
      <c r="AJ429" s="0" t="n">
        <v>-86.209299</v>
      </c>
      <c r="AK429" s="0" t="n">
        <v>0</v>
      </c>
      <c r="AL429" s="0" t="n">
        <v>-29.031845</v>
      </c>
      <c r="AM429" s="0" t="s">
        <v>461</v>
      </c>
      <c r="AN429" s="0" t="n">
        <v>1</v>
      </c>
      <c r="AO429" s="0" t="s">
        <v>469</v>
      </c>
      <c r="AP429" s="0" t="n">
        <v>1</v>
      </c>
    </row>
    <row r="430" customFormat="false" ht="12.75" hidden="false" customHeight="false" outlineLevel="0" collapsed="false">
      <c r="A430" s="0" t="n">
        <v>1660</v>
      </c>
      <c r="B430" s="0" t="n">
        <v>871</v>
      </c>
      <c r="C430" s="0" t="s">
        <v>2</v>
      </c>
      <c r="D430" s="0" t="s">
        <v>104</v>
      </c>
      <c r="E430" s="0" t="s">
        <v>313</v>
      </c>
      <c r="F430" s="0" t="s">
        <v>184</v>
      </c>
      <c r="G430" s="0" t="s">
        <v>198</v>
      </c>
      <c r="H430" s="0" t="s">
        <v>168</v>
      </c>
      <c r="I430" s="0" t="s">
        <v>180</v>
      </c>
      <c r="J430" s="0" t="s">
        <v>170</v>
      </c>
      <c r="K430" s="0" t="n">
        <v>36951</v>
      </c>
      <c r="L430" s="0" t="n">
        <v>38777</v>
      </c>
      <c r="M430" s="0" t="s">
        <v>155</v>
      </c>
      <c r="N430" s="0" t="n">
        <v>-10000000</v>
      </c>
      <c r="O430" s="0" t="n">
        <v>4191.649094</v>
      </c>
      <c r="P430" s="0" t="n">
        <v>0.58</v>
      </c>
      <c r="Q430" s="0" t="n">
        <v>51.394736</v>
      </c>
      <c r="R430" s="0" t="n">
        <v>51.403032</v>
      </c>
      <c r="S430" s="0" t="n">
        <v>0.00829600000000141</v>
      </c>
      <c r="T430" s="0" t="n">
        <v>34.7739208838299</v>
      </c>
      <c r="U430" s="0" t="n">
        <v>-181.713086</v>
      </c>
      <c r="V430" s="0" t="n">
        <v>0</v>
      </c>
      <c r="W430" s="0" t="n">
        <v>-146.93916511617</v>
      </c>
      <c r="X430" s="0" t="n">
        <v>-33367.269422</v>
      </c>
      <c r="Y430" s="0" t="n">
        <v>-33505.569945</v>
      </c>
      <c r="Z430" s="0" t="n">
        <v>-138.300523000005</v>
      </c>
      <c r="AA430" s="0" t="n">
        <v>8.63864211616473</v>
      </c>
      <c r="AB430" s="0" t="n">
        <v>-33367.269422</v>
      </c>
      <c r="AC430" s="0" t="n">
        <v>-33505.569945</v>
      </c>
      <c r="AD430" s="0" t="n">
        <v>-138.300523000005</v>
      </c>
      <c r="AF430" s="0" t="n">
        <v>17238.156899075</v>
      </c>
      <c r="AG430" s="0" t="n">
        <v>0</v>
      </c>
      <c r="AH430" s="0" t="n">
        <v>-33505.569945</v>
      </c>
      <c r="AI430" s="0" t="n">
        <v>-33505.569945</v>
      </c>
      <c r="AJ430" s="0" t="n">
        <v>-33505.569945</v>
      </c>
      <c r="AK430" s="0" t="n">
        <v>0</v>
      </c>
      <c r="AL430" s="0" t="n">
        <v>-138.300523000005</v>
      </c>
      <c r="AM430" s="0" t="s">
        <v>461</v>
      </c>
      <c r="AN430" s="0" t="n">
        <v>5</v>
      </c>
      <c r="AO430" s="0" t="s">
        <v>469</v>
      </c>
      <c r="AP430" s="0" t="n">
        <v>5</v>
      </c>
    </row>
    <row r="431" customFormat="false" ht="12.75" hidden="false" customHeight="false" outlineLevel="0" collapsed="false">
      <c r="A431" s="0" t="n">
        <v>1661</v>
      </c>
      <c r="B431" s="0" t="n">
        <v>872</v>
      </c>
      <c r="C431" s="0" t="s">
        <v>2</v>
      </c>
      <c r="D431" s="0" t="s">
        <v>104</v>
      </c>
      <c r="E431" s="0" t="s">
        <v>106</v>
      </c>
      <c r="F431" s="0" t="s">
        <v>102</v>
      </c>
      <c r="G431" s="0" t="s">
        <v>96</v>
      </c>
      <c r="H431" s="0" t="s">
        <v>107</v>
      </c>
      <c r="I431" s="0" t="s">
        <v>182</v>
      </c>
      <c r="J431" s="0" t="s">
        <v>105</v>
      </c>
      <c r="K431" s="0" t="n">
        <v>36952</v>
      </c>
      <c r="L431" s="0" t="n">
        <v>38778</v>
      </c>
      <c r="M431" s="0" t="s">
        <v>155</v>
      </c>
      <c r="N431" s="0" t="n">
        <v>10000000</v>
      </c>
      <c r="O431" s="0" t="n">
        <v>-4223.918711</v>
      </c>
      <c r="P431" s="0" t="n">
        <v>0.97</v>
      </c>
      <c r="Q431" s="0" t="n">
        <v>69.191936</v>
      </c>
      <c r="R431" s="0" t="n">
        <v>69.206136</v>
      </c>
      <c r="S431" s="0" t="n">
        <v>0.0142000000000024</v>
      </c>
      <c r="T431" s="0" t="n">
        <v>-59.9796456962103</v>
      </c>
      <c r="U431" s="0" t="n">
        <v>271.273422</v>
      </c>
      <c r="V431" s="0" t="n">
        <v>0</v>
      </c>
      <c r="W431" s="0" t="n">
        <v>211.29377630379</v>
      </c>
      <c r="X431" s="0" t="n">
        <v>127037.270759</v>
      </c>
      <c r="Y431" s="0" t="n">
        <v>127299.237593</v>
      </c>
      <c r="Z431" s="0" t="n">
        <v>261.966833999992</v>
      </c>
      <c r="AA431" s="0" t="n">
        <v>50.6730576962019</v>
      </c>
      <c r="AB431" s="0" t="n">
        <v>127037.270759</v>
      </c>
      <c r="AC431" s="0" t="n">
        <v>127299.237593</v>
      </c>
      <c r="AD431" s="0" t="n">
        <v>261.966833999992</v>
      </c>
      <c r="AF431" s="0" t="n">
        <v>-24319.2119785825</v>
      </c>
      <c r="AG431" s="0" t="n">
        <v>0</v>
      </c>
      <c r="AH431" s="0" t="n">
        <v>127299.237593</v>
      </c>
      <c r="AI431" s="0" t="n">
        <v>127299.237593</v>
      </c>
      <c r="AJ431" s="0" t="n">
        <v>127299.237593</v>
      </c>
      <c r="AK431" s="0" t="n">
        <v>0</v>
      </c>
      <c r="AL431" s="0" t="n">
        <v>261.966833999992</v>
      </c>
      <c r="AM431" s="0" t="s">
        <v>461</v>
      </c>
      <c r="AN431" s="0" t="n">
        <v>6</v>
      </c>
      <c r="AO431" s="0" t="s">
        <v>469</v>
      </c>
      <c r="AP431" s="0" t="n">
        <v>6</v>
      </c>
    </row>
    <row r="432" customFormat="false" ht="12.75" hidden="false" customHeight="false" outlineLevel="0" collapsed="false">
      <c r="A432" s="0" t="n">
        <v>1662</v>
      </c>
      <c r="B432" s="0" t="n">
        <v>873</v>
      </c>
      <c r="C432" s="0" t="s">
        <v>2</v>
      </c>
      <c r="D432" s="0" t="s">
        <v>104</v>
      </c>
      <c r="E432" s="0" t="s">
        <v>300</v>
      </c>
      <c r="F432" s="0" t="s">
        <v>102</v>
      </c>
      <c r="G432" s="0" t="s">
        <v>164</v>
      </c>
      <c r="H432" s="0" t="s">
        <v>168</v>
      </c>
      <c r="I432" s="0" t="s">
        <v>201</v>
      </c>
      <c r="J432" s="0" t="s">
        <v>170</v>
      </c>
      <c r="K432" s="0" t="n">
        <v>36952</v>
      </c>
      <c r="L432" s="0" t="n">
        <v>38778</v>
      </c>
      <c r="M432" s="0" t="s">
        <v>155</v>
      </c>
      <c r="N432" s="0" t="n">
        <v>10000000</v>
      </c>
      <c r="O432" s="0" t="n">
        <v>-4243.517814</v>
      </c>
      <c r="P432" s="0" t="n">
        <v>1.1</v>
      </c>
      <c r="Q432" s="0" t="n">
        <v>91.021249</v>
      </c>
      <c r="R432" s="0" t="n">
        <v>91.034473</v>
      </c>
      <c r="S432" s="0" t="n">
        <v>0.0132240000000081</v>
      </c>
      <c r="T432" s="0" t="n">
        <v>-56.1162795723704</v>
      </c>
      <c r="U432" s="0" t="n">
        <v>323.541434</v>
      </c>
      <c r="V432" s="0" t="n">
        <v>0</v>
      </c>
      <c r="W432" s="0" t="n">
        <v>267.42515442763</v>
      </c>
      <c r="X432" s="0" t="n">
        <v>89654.921142</v>
      </c>
      <c r="Y432" s="0" t="n">
        <v>89940.610347</v>
      </c>
      <c r="Z432" s="0" t="n">
        <v>285.689204999988</v>
      </c>
      <c r="AA432" s="0" t="n">
        <v>18.2640505723583</v>
      </c>
      <c r="AB432" s="0" t="n">
        <v>89654.921142</v>
      </c>
      <c r="AC432" s="0" t="n">
        <v>89940.610347</v>
      </c>
      <c r="AD432" s="0" t="n">
        <v>285.689204999988</v>
      </c>
      <c r="AF432" s="0" t="n">
        <v>-24432.053814105</v>
      </c>
      <c r="AG432" s="0" t="n">
        <v>0</v>
      </c>
      <c r="AH432" s="0" t="n">
        <v>89940.610347</v>
      </c>
      <c r="AI432" s="0" t="n">
        <v>89940.610347</v>
      </c>
      <c r="AJ432" s="0" t="n">
        <v>89940.610347</v>
      </c>
      <c r="AK432" s="0" t="n">
        <v>0</v>
      </c>
      <c r="AL432" s="0" t="n">
        <v>285.689204999988</v>
      </c>
      <c r="AM432" s="0" t="s">
        <v>461</v>
      </c>
      <c r="AN432" s="0" t="n">
        <v>6</v>
      </c>
      <c r="AO432" s="0" t="s">
        <v>469</v>
      </c>
      <c r="AP432" s="0" t="n">
        <v>6</v>
      </c>
    </row>
    <row r="433" customFormat="false" ht="12.75" hidden="false" customHeight="false" outlineLevel="0" collapsed="false">
      <c r="A433" s="0" t="n">
        <v>1663</v>
      </c>
      <c r="B433" s="0" t="n">
        <v>874</v>
      </c>
      <c r="C433" s="0" t="s">
        <v>2</v>
      </c>
      <c r="D433" s="0" t="s">
        <v>104</v>
      </c>
      <c r="E433" s="0" t="s">
        <v>414</v>
      </c>
      <c r="F433" s="0" t="s">
        <v>95</v>
      </c>
      <c r="G433" s="0" t="s">
        <v>191</v>
      </c>
      <c r="H433" s="0" t="s">
        <v>103</v>
      </c>
      <c r="I433" s="0" t="s">
        <v>200</v>
      </c>
      <c r="J433" s="0" t="s">
        <v>212</v>
      </c>
      <c r="K433" s="0" t="n">
        <v>36952</v>
      </c>
      <c r="L433" s="0" t="n">
        <v>38778</v>
      </c>
      <c r="M433" s="0" t="s">
        <v>155</v>
      </c>
      <c r="N433" s="0" t="n">
        <v>-10000000</v>
      </c>
      <c r="O433" s="0" t="n">
        <v>4183.453076</v>
      </c>
      <c r="P433" s="0" t="n">
        <v>0.74</v>
      </c>
      <c r="Q433" s="0" t="n">
        <v>65.084922</v>
      </c>
      <c r="R433" s="0" t="n">
        <v>65.102543</v>
      </c>
      <c r="S433" s="0" t="n">
        <v>0.0176209999999912</v>
      </c>
      <c r="T433" s="0" t="n">
        <v>73.7166266521593</v>
      </c>
      <c r="U433" s="0" t="n">
        <v>-246.246294</v>
      </c>
      <c r="V433" s="0" t="n">
        <v>0</v>
      </c>
      <c r="W433" s="0" t="n">
        <v>-172.529667347841</v>
      </c>
      <c r="X433" s="0" t="n">
        <v>-44561.744045</v>
      </c>
      <c r="Y433" s="0" t="n">
        <v>-44708.751608</v>
      </c>
      <c r="Z433" s="0" t="n">
        <v>-147.007562999999</v>
      </c>
      <c r="AA433" s="0" t="n">
        <v>25.5221043478415</v>
      </c>
      <c r="AB433" s="0" t="n">
        <v>-44561.744045</v>
      </c>
      <c r="AC433" s="0" t="n">
        <v>-44708.751608</v>
      </c>
      <c r="AD433" s="0" t="n">
        <v>-147.007562999999</v>
      </c>
      <c r="AF433" s="0" t="n">
        <v>30968.01139509</v>
      </c>
      <c r="AG433" s="0" t="n">
        <v>0</v>
      </c>
      <c r="AH433" s="0" t="n">
        <v>-44708.751608</v>
      </c>
      <c r="AI433" s="0" t="n">
        <v>-44708.751608</v>
      </c>
      <c r="AJ433" s="0" t="n">
        <v>-44708.751608</v>
      </c>
      <c r="AK433" s="0" t="n">
        <v>0</v>
      </c>
      <c r="AL433" s="0" t="n">
        <v>-147.007562999999</v>
      </c>
      <c r="AM433" s="0" t="s">
        <v>461</v>
      </c>
      <c r="AN433" s="0" t="n">
        <v>7</v>
      </c>
      <c r="AO433" s="0" t="s">
        <v>469</v>
      </c>
      <c r="AP433" s="0" t="n">
        <v>7</v>
      </c>
    </row>
    <row r="434" customFormat="false" ht="12.75" hidden="false" customHeight="false" outlineLevel="0" collapsed="false">
      <c r="A434" s="0" t="n">
        <v>1664</v>
      </c>
      <c r="B434" s="0" t="n">
        <v>929</v>
      </c>
      <c r="C434" s="0" t="s">
        <v>2</v>
      </c>
      <c r="D434" s="0" t="s">
        <v>173</v>
      </c>
      <c r="E434" s="0" t="s">
        <v>316</v>
      </c>
      <c r="F434" s="0" t="s">
        <v>109</v>
      </c>
      <c r="G434" s="0" t="s">
        <v>188</v>
      </c>
      <c r="H434" s="0" t="s">
        <v>107</v>
      </c>
      <c r="I434" s="0" t="s">
        <v>317</v>
      </c>
      <c r="J434" s="0" t="s">
        <v>99</v>
      </c>
      <c r="K434" s="0" t="n">
        <v>36952</v>
      </c>
      <c r="L434" s="0" t="n">
        <v>38778</v>
      </c>
      <c r="M434" s="0" t="s">
        <v>155</v>
      </c>
      <c r="N434" s="0" t="n">
        <v>-150000000</v>
      </c>
      <c r="O434" s="0" t="n">
        <v>0</v>
      </c>
      <c r="P434" s="0" t="n">
        <v>0</v>
      </c>
      <c r="Q434" s="0" t="n">
        <v>0</v>
      </c>
      <c r="R434" s="0" t="n">
        <v>0</v>
      </c>
      <c r="S434" s="0" t="n">
        <v>0</v>
      </c>
      <c r="T434" s="0" t="n">
        <v>0</v>
      </c>
      <c r="U434" s="0" t="n">
        <v>0</v>
      </c>
      <c r="V434" s="0" t="n">
        <v>0</v>
      </c>
      <c r="W434" s="0" t="n">
        <v>0</v>
      </c>
      <c r="X434" s="0" t="n">
        <v>0</v>
      </c>
      <c r="Y434" s="0" t="n">
        <v>0</v>
      </c>
      <c r="Z434" s="0" t="n">
        <v>0</v>
      </c>
      <c r="AA434" s="0" t="n">
        <v>0</v>
      </c>
      <c r="AB434" s="0" t="n">
        <v>0</v>
      </c>
      <c r="AC434" s="0" t="n">
        <v>0</v>
      </c>
      <c r="AD434" s="0" t="n">
        <v>0</v>
      </c>
      <c r="AG434" s="0" t="n">
        <v>0</v>
      </c>
      <c r="AH434" s="0" t="n">
        <v>0</v>
      </c>
      <c r="AI434" s="0" t="n">
        <v>0</v>
      </c>
      <c r="AJ434" s="0" t="n">
        <v>0</v>
      </c>
      <c r="AK434" s="0" t="n">
        <v>0</v>
      </c>
      <c r="AL434" s="0" t="n">
        <v>0</v>
      </c>
      <c r="AM434" s="0" t="s">
        <v>461</v>
      </c>
      <c r="AN434" s="0" t="s">
        <v>469</v>
      </c>
      <c r="AO434" s="0" t="s">
        <v>469</v>
      </c>
      <c r="AP434" s="0" t="s">
        <v>469</v>
      </c>
    </row>
    <row r="435" customFormat="false" ht="12.75" hidden="false" customHeight="false" outlineLevel="0" collapsed="false">
      <c r="A435" s="0" t="n">
        <v>1665</v>
      </c>
      <c r="B435" s="0" t="n">
        <v>930</v>
      </c>
      <c r="C435" s="0" t="s">
        <v>2</v>
      </c>
      <c r="D435" s="0" t="s">
        <v>176</v>
      </c>
      <c r="E435" s="0" t="s">
        <v>316</v>
      </c>
      <c r="F435" s="0" t="s">
        <v>109</v>
      </c>
      <c r="G435" s="0" t="s">
        <v>188</v>
      </c>
      <c r="H435" s="0" t="s">
        <v>107</v>
      </c>
      <c r="I435" s="0" t="s">
        <v>177</v>
      </c>
      <c r="J435" s="0" t="s">
        <v>99</v>
      </c>
      <c r="K435" s="0" t="n">
        <v>36952</v>
      </c>
      <c r="L435" s="0" t="n">
        <v>38778</v>
      </c>
      <c r="M435" s="0" t="s">
        <v>155</v>
      </c>
      <c r="N435" s="0" t="n">
        <v>150000000</v>
      </c>
      <c r="O435" s="0" t="n">
        <v>0</v>
      </c>
      <c r="P435" s="0" t="n">
        <v>0</v>
      </c>
      <c r="Q435" s="0" t="n">
        <v>0</v>
      </c>
      <c r="R435" s="0" t="n">
        <v>0</v>
      </c>
      <c r="S435" s="0" t="n">
        <v>0</v>
      </c>
      <c r="T435" s="0" t="n">
        <v>0</v>
      </c>
      <c r="U435" s="0" t="n">
        <v>0</v>
      </c>
      <c r="V435" s="0" t="n">
        <v>0</v>
      </c>
      <c r="W435" s="0" t="n">
        <v>0</v>
      </c>
      <c r="X435" s="0" t="n">
        <v>0</v>
      </c>
      <c r="Y435" s="0" t="n">
        <v>0</v>
      </c>
      <c r="Z435" s="0" t="n">
        <v>0</v>
      </c>
      <c r="AA435" s="0" t="n">
        <v>0</v>
      </c>
      <c r="AB435" s="0" t="n">
        <v>0</v>
      </c>
      <c r="AC435" s="0" t="n">
        <v>0</v>
      </c>
      <c r="AD435" s="0" t="n">
        <v>0</v>
      </c>
      <c r="AG435" s="0" t="n">
        <v>0</v>
      </c>
      <c r="AH435" s="0" t="n">
        <v>0</v>
      </c>
      <c r="AI435" s="0" t="n">
        <v>0</v>
      </c>
      <c r="AJ435" s="0" t="n">
        <v>0</v>
      </c>
      <c r="AK435" s="0" t="n">
        <v>0</v>
      </c>
      <c r="AL435" s="0" t="n">
        <v>0</v>
      </c>
      <c r="AM435" s="0" t="s">
        <v>461</v>
      </c>
      <c r="AN435" s="0" t="s">
        <v>469</v>
      </c>
      <c r="AO435" s="0" t="s">
        <v>469</v>
      </c>
      <c r="AP435" s="0" t="s">
        <v>469</v>
      </c>
    </row>
    <row r="436" customFormat="false" ht="12.75" hidden="false" customHeight="false" outlineLevel="0" collapsed="false">
      <c r="A436" s="0" t="n">
        <v>1666</v>
      </c>
      <c r="B436" s="0" t="n">
        <v>931</v>
      </c>
      <c r="C436" s="0" t="s">
        <v>2</v>
      </c>
      <c r="D436" s="0" t="s">
        <v>178</v>
      </c>
      <c r="E436" s="0" t="s">
        <v>316</v>
      </c>
      <c r="F436" s="0" t="s">
        <v>109</v>
      </c>
      <c r="G436" s="0" t="s">
        <v>188</v>
      </c>
      <c r="H436" s="0" t="s">
        <v>107</v>
      </c>
      <c r="I436" s="0" t="s">
        <v>179</v>
      </c>
      <c r="J436" s="0" t="s">
        <v>99</v>
      </c>
      <c r="K436" s="0" t="n">
        <v>36952</v>
      </c>
      <c r="L436" s="0" t="n">
        <v>38778</v>
      </c>
      <c r="M436" s="0" t="s">
        <v>155</v>
      </c>
      <c r="N436" s="0" t="n">
        <v>-150000000</v>
      </c>
      <c r="O436" s="0" t="n">
        <v>0</v>
      </c>
      <c r="P436" s="0" t="n">
        <v>0</v>
      </c>
      <c r="Q436" s="0" t="n">
        <v>0</v>
      </c>
      <c r="R436" s="0" t="n">
        <v>0</v>
      </c>
      <c r="S436" s="0" t="n">
        <v>0</v>
      </c>
      <c r="T436" s="0" t="n">
        <v>0</v>
      </c>
      <c r="U436" s="0" t="n">
        <v>0</v>
      </c>
      <c r="V436" s="0" t="n">
        <v>0</v>
      </c>
      <c r="W436" s="0" t="n">
        <v>0</v>
      </c>
      <c r="X436" s="0" t="n">
        <v>0</v>
      </c>
      <c r="Y436" s="0" t="n">
        <v>0</v>
      </c>
      <c r="Z436" s="0" t="n">
        <v>0</v>
      </c>
      <c r="AA436" s="0" t="n">
        <v>0</v>
      </c>
      <c r="AB436" s="0" t="n">
        <v>0</v>
      </c>
      <c r="AC436" s="0" t="n">
        <v>0</v>
      </c>
      <c r="AD436" s="0" t="n">
        <v>0</v>
      </c>
      <c r="AG436" s="0" t="n">
        <v>0</v>
      </c>
      <c r="AH436" s="0" t="n">
        <v>0</v>
      </c>
      <c r="AI436" s="0" t="n">
        <v>0</v>
      </c>
      <c r="AJ436" s="0" t="n">
        <v>0</v>
      </c>
      <c r="AK436" s="0" t="n">
        <v>0</v>
      </c>
      <c r="AL436" s="0" t="n">
        <v>0</v>
      </c>
      <c r="AM436" s="0" t="s">
        <v>461</v>
      </c>
      <c r="AN436" s="0" t="s">
        <v>469</v>
      </c>
      <c r="AO436" s="0" t="s">
        <v>469</v>
      </c>
      <c r="AP436" s="0" t="s">
        <v>469</v>
      </c>
    </row>
    <row r="437" customFormat="false" ht="12.75" hidden="false" customHeight="false" outlineLevel="0" collapsed="false">
      <c r="A437" s="0" t="n">
        <v>1667</v>
      </c>
      <c r="B437" s="0" t="n">
        <v>877</v>
      </c>
      <c r="C437" s="0" t="s">
        <v>2</v>
      </c>
      <c r="D437" s="0" t="s">
        <v>104</v>
      </c>
      <c r="E437" s="0" t="s">
        <v>367</v>
      </c>
      <c r="F437" s="0" t="s">
        <v>116</v>
      </c>
      <c r="G437" s="0" t="s">
        <v>188</v>
      </c>
      <c r="H437" s="0" t="s">
        <v>110</v>
      </c>
      <c r="I437" s="0" t="s">
        <v>330</v>
      </c>
      <c r="J437" s="0" t="s">
        <v>212</v>
      </c>
      <c r="K437" s="0" t="n">
        <v>36956</v>
      </c>
      <c r="L437" s="0" t="n">
        <v>38764</v>
      </c>
      <c r="M437" s="0" t="s">
        <v>155</v>
      </c>
      <c r="N437" s="0" t="n">
        <v>-10000000</v>
      </c>
      <c r="O437" s="0" t="n">
        <v>4143.987602</v>
      </c>
      <c r="P437" s="0" t="n">
        <v>0.52</v>
      </c>
      <c r="Q437" s="0" t="n">
        <v>51.69373</v>
      </c>
      <c r="R437" s="0" t="n">
        <v>51.703246</v>
      </c>
      <c r="S437" s="0" t="n">
        <v>0.00951599999999786</v>
      </c>
      <c r="T437" s="0" t="n">
        <v>39.4341860206231</v>
      </c>
      <c r="U437" s="0" t="n">
        <v>-206.441355</v>
      </c>
      <c r="V437" s="0" t="n">
        <v>0</v>
      </c>
      <c r="W437" s="0" t="n">
        <v>-167.007168979377</v>
      </c>
      <c r="X437" s="0" t="n">
        <v>-5202.345824</v>
      </c>
      <c r="Y437" s="0" t="n">
        <v>-5306.752766</v>
      </c>
      <c r="Z437" s="0" t="n">
        <v>-104.406942</v>
      </c>
      <c r="AA437" s="0" t="n">
        <v>62.6002269793772</v>
      </c>
      <c r="AB437" s="0" t="n">
        <v>-5202.345824</v>
      </c>
      <c r="AC437" s="0" t="n">
        <v>-5306.752766</v>
      </c>
      <c r="AD437" s="0" t="n">
        <v>-104.406942</v>
      </c>
      <c r="AF437" s="0" t="n">
        <v>29994.182263276</v>
      </c>
      <c r="AG437" s="0" t="n">
        <v>0</v>
      </c>
      <c r="AH437" s="0" t="n">
        <v>-5306.752766</v>
      </c>
      <c r="AI437" s="0" t="n">
        <v>-5306.752766</v>
      </c>
      <c r="AJ437" s="0" t="n">
        <v>-5306.752766</v>
      </c>
      <c r="AK437" s="0" t="n">
        <v>0</v>
      </c>
      <c r="AL437" s="0" t="n">
        <v>-104.406942</v>
      </c>
      <c r="AM437" s="0" t="s">
        <v>461</v>
      </c>
      <c r="AN437" s="0" t="n">
        <v>8</v>
      </c>
      <c r="AO437" s="0" t="s">
        <v>469</v>
      </c>
      <c r="AP437" s="0" t="n">
        <v>8</v>
      </c>
    </row>
    <row r="438" customFormat="false" ht="12.75" hidden="false" customHeight="false" outlineLevel="0" collapsed="false">
      <c r="A438" s="0" t="n">
        <v>1668</v>
      </c>
      <c r="B438" s="0" t="n">
        <v>875</v>
      </c>
      <c r="C438" s="0" t="s">
        <v>2</v>
      </c>
      <c r="D438" s="0" t="s">
        <v>104</v>
      </c>
      <c r="E438" s="0" t="s">
        <v>414</v>
      </c>
      <c r="F438" s="0" t="s">
        <v>95</v>
      </c>
      <c r="G438" s="0" t="s">
        <v>191</v>
      </c>
      <c r="H438" s="0" t="s">
        <v>103</v>
      </c>
      <c r="I438" s="0" t="s">
        <v>182</v>
      </c>
      <c r="J438" s="0" t="s">
        <v>212</v>
      </c>
      <c r="K438" s="0" t="n">
        <v>36955</v>
      </c>
      <c r="L438" s="0" t="n">
        <v>38781</v>
      </c>
      <c r="M438" s="0" t="s">
        <v>155</v>
      </c>
      <c r="N438" s="0" t="n">
        <v>-10000000</v>
      </c>
      <c r="O438" s="0" t="n">
        <v>4185.17644</v>
      </c>
      <c r="P438" s="0" t="n">
        <v>0.71</v>
      </c>
      <c r="Q438" s="0" t="n">
        <v>65.127071</v>
      </c>
      <c r="R438" s="0" t="n">
        <v>65.144427</v>
      </c>
      <c r="S438" s="0" t="n">
        <v>0.0173559999999924</v>
      </c>
      <c r="T438" s="0" t="n">
        <v>72.6379222926081</v>
      </c>
      <c r="U438" s="0" t="n">
        <v>-245.005019</v>
      </c>
      <c r="V438" s="0" t="n">
        <v>0</v>
      </c>
      <c r="W438" s="0" t="n">
        <v>-172.367096707392</v>
      </c>
      <c r="X438" s="0" t="n">
        <v>-30714.333614</v>
      </c>
      <c r="Y438" s="0" t="n">
        <v>-30848.254652</v>
      </c>
      <c r="Z438" s="0" t="n">
        <v>-133.921038</v>
      </c>
      <c r="AA438" s="0" t="n">
        <v>38.4460587073915</v>
      </c>
      <c r="AB438" s="0" t="n">
        <v>-30714.333614</v>
      </c>
      <c r="AC438" s="0" t="n">
        <v>-30848.254652</v>
      </c>
      <c r="AD438" s="0" t="n">
        <v>-133.921038</v>
      </c>
      <c r="AF438" s="0" t="n">
        <v>30980.7685971</v>
      </c>
      <c r="AG438" s="0" t="n">
        <v>0</v>
      </c>
      <c r="AH438" s="0" t="n">
        <v>-30848.254652</v>
      </c>
      <c r="AI438" s="0" t="n">
        <v>-30848.254652</v>
      </c>
      <c r="AJ438" s="0" t="n">
        <v>-30848.254652</v>
      </c>
      <c r="AK438" s="0" t="n">
        <v>0</v>
      </c>
      <c r="AL438" s="0" t="n">
        <v>-133.921038</v>
      </c>
      <c r="AM438" s="0" t="s">
        <v>461</v>
      </c>
      <c r="AN438" s="0" t="n">
        <v>7</v>
      </c>
      <c r="AO438" s="0" t="s">
        <v>469</v>
      </c>
      <c r="AP438" s="0" t="n">
        <v>7</v>
      </c>
    </row>
    <row r="439" customFormat="false" ht="12.75" hidden="false" customHeight="false" outlineLevel="0" collapsed="false">
      <c r="A439" s="0" t="n">
        <v>1669</v>
      </c>
      <c r="B439" s="0" t="n">
        <v>876</v>
      </c>
      <c r="C439" s="0" t="s">
        <v>2</v>
      </c>
      <c r="D439" s="0" t="s">
        <v>104</v>
      </c>
      <c r="E439" s="0" t="s">
        <v>210</v>
      </c>
      <c r="F439" s="0" t="s">
        <v>102</v>
      </c>
      <c r="G439" s="0" t="s">
        <v>164</v>
      </c>
      <c r="H439" s="0" t="s">
        <v>168</v>
      </c>
      <c r="I439" s="0" t="s">
        <v>186</v>
      </c>
      <c r="J439" s="0" t="s">
        <v>189</v>
      </c>
      <c r="K439" s="0" t="n">
        <v>36957</v>
      </c>
      <c r="L439" s="0" t="n">
        <v>38783</v>
      </c>
      <c r="M439" s="0" t="s">
        <v>155</v>
      </c>
      <c r="N439" s="0" t="n">
        <v>10000000</v>
      </c>
      <c r="O439" s="0" t="n">
        <v>-4207.107663</v>
      </c>
      <c r="P439" s="0" t="n">
        <v>0.79</v>
      </c>
      <c r="Q439" s="0" t="n">
        <v>83.76731</v>
      </c>
      <c r="R439" s="0" t="n">
        <v>83.782912</v>
      </c>
      <c r="S439" s="0" t="n">
        <v>0.0156020000000012</v>
      </c>
      <c r="T439" s="0" t="n">
        <v>-65.6392937581312</v>
      </c>
      <c r="U439" s="0" t="n">
        <v>345.079843</v>
      </c>
      <c r="V439" s="0" t="n">
        <v>0</v>
      </c>
      <c r="W439" s="0" t="n">
        <v>279.440549241869</v>
      </c>
      <c r="X439" s="0" t="n">
        <v>-14591.917539</v>
      </c>
      <c r="Y439" s="0" t="n">
        <v>-14448.161986</v>
      </c>
      <c r="Z439" s="0" t="n">
        <v>143.755553000001</v>
      </c>
      <c r="AA439" s="0" t="n">
        <v>-135.684996241868</v>
      </c>
      <c r="AB439" s="0" t="n">
        <v>-14591.917539</v>
      </c>
      <c r="AC439" s="0" t="n">
        <v>-14448.161986</v>
      </c>
      <c r="AD439" s="0" t="n">
        <v>143.755553000001</v>
      </c>
      <c r="AF439" s="0" t="n">
        <v>-24222.4223697225</v>
      </c>
      <c r="AG439" s="0" t="n">
        <v>0</v>
      </c>
      <c r="AH439" s="0" t="n">
        <v>-14448.161986</v>
      </c>
      <c r="AI439" s="0" t="n">
        <v>-14448.161986</v>
      </c>
      <c r="AJ439" s="0" t="n">
        <v>-14448.161986</v>
      </c>
      <c r="AK439" s="0" t="n">
        <v>0</v>
      </c>
      <c r="AL439" s="0" t="n">
        <v>143.755553000001</v>
      </c>
      <c r="AM439" s="0" t="s">
        <v>461</v>
      </c>
      <c r="AN439" s="0" t="n">
        <v>6</v>
      </c>
      <c r="AO439" s="0" t="s">
        <v>469</v>
      </c>
      <c r="AP439" s="0" t="n">
        <v>6</v>
      </c>
    </row>
    <row r="440" customFormat="false" ht="12.75" hidden="false" customHeight="false" outlineLevel="0" collapsed="false">
      <c r="A440" s="0" t="n">
        <v>1670</v>
      </c>
      <c r="B440" s="0" t="n">
        <v>878</v>
      </c>
      <c r="C440" s="0" t="s">
        <v>2</v>
      </c>
      <c r="D440" s="0" t="s">
        <v>104</v>
      </c>
      <c r="E440" s="0" t="s">
        <v>418</v>
      </c>
      <c r="F440" s="0" t="s">
        <v>95</v>
      </c>
      <c r="G440" s="0" t="s">
        <v>96</v>
      </c>
      <c r="H440" s="0" t="s">
        <v>168</v>
      </c>
      <c r="I440" s="0" t="s">
        <v>182</v>
      </c>
      <c r="J440" s="0" t="s">
        <v>203</v>
      </c>
      <c r="K440" s="0" t="n">
        <v>36957</v>
      </c>
      <c r="L440" s="0" t="n">
        <v>38783</v>
      </c>
      <c r="M440" s="0" t="s">
        <v>155</v>
      </c>
      <c r="N440" s="0" t="n">
        <v>10000000</v>
      </c>
      <c r="O440" s="0" t="n">
        <v>-4290.849033</v>
      </c>
      <c r="P440" s="0" t="n">
        <v>1.615</v>
      </c>
      <c r="Q440" s="0" t="n">
        <v>154.602076</v>
      </c>
      <c r="R440" s="0" t="n">
        <v>154.630431</v>
      </c>
      <c r="S440" s="0" t="n">
        <v>0.0283549999999764</v>
      </c>
      <c r="T440" s="0" t="n">
        <v>-121.667024330614</v>
      </c>
      <c r="U440" s="0" t="n">
        <v>491.209528</v>
      </c>
      <c r="V440" s="0" t="n">
        <v>0</v>
      </c>
      <c r="W440" s="0" t="n">
        <v>369.542503669386</v>
      </c>
      <c r="X440" s="0" t="n">
        <v>40282.015833</v>
      </c>
      <c r="Y440" s="0" t="n">
        <v>40625.527213</v>
      </c>
      <c r="Z440" s="0" t="n">
        <v>343.511380000004</v>
      </c>
      <c r="AA440" s="0" t="n">
        <v>-26.0311236693828</v>
      </c>
      <c r="AB440" s="0" t="n">
        <v>40282.015833</v>
      </c>
      <c r="AC440" s="0" t="n">
        <v>40625.527213</v>
      </c>
      <c r="AD440" s="0" t="n">
        <v>343.511380000004</v>
      </c>
      <c r="AF440" s="0" t="n">
        <v>-31763.0099667825</v>
      </c>
      <c r="AG440" s="0" t="n">
        <v>0</v>
      </c>
      <c r="AH440" s="0" t="n">
        <v>40625.527213</v>
      </c>
      <c r="AI440" s="0" t="n">
        <v>40625.527213</v>
      </c>
      <c r="AJ440" s="0" t="n">
        <v>40625.527213</v>
      </c>
      <c r="AK440" s="0" t="n">
        <v>0</v>
      </c>
      <c r="AL440" s="0" t="n">
        <v>343.511380000004</v>
      </c>
      <c r="AM440" s="0" t="s">
        <v>461</v>
      </c>
      <c r="AN440" s="0" t="n">
        <v>7</v>
      </c>
      <c r="AO440" s="0" t="s">
        <v>469</v>
      </c>
      <c r="AP440" s="0" t="n">
        <v>7</v>
      </c>
    </row>
    <row r="441" customFormat="false" ht="12.75" hidden="false" customHeight="false" outlineLevel="0" collapsed="false">
      <c r="A441" s="0" t="n">
        <v>1671</v>
      </c>
      <c r="B441" s="0" t="n">
        <v>879</v>
      </c>
      <c r="C441" s="0" t="s">
        <v>2</v>
      </c>
      <c r="D441" s="0" t="s">
        <v>104</v>
      </c>
      <c r="E441" s="0" t="s">
        <v>418</v>
      </c>
      <c r="F441" s="0" t="s">
        <v>95</v>
      </c>
      <c r="G441" s="0" t="s">
        <v>96</v>
      </c>
      <c r="H441" s="0" t="s">
        <v>168</v>
      </c>
      <c r="I441" s="0" t="s">
        <v>182</v>
      </c>
      <c r="J441" s="0" t="s">
        <v>203</v>
      </c>
      <c r="K441" s="0" t="n">
        <v>36957</v>
      </c>
      <c r="L441" s="0" t="n">
        <v>38783</v>
      </c>
      <c r="M441" s="0" t="s">
        <v>155</v>
      </c>
      <c r="N441" s="0" t="n">
        <v>5000000</v>
      </c>
      <c r="O441" s="0" t="n">
        <v>-2151.790261</v>
      </c>
      <c r="P441" s="0" t="n">
        <v>1.7</v>
      </c>
      <c r="Q441" s="0" t="n">
        <v>154.602076</v>
      </c>
      <c r="R441" s="0" t="n">
        <v>154.630431</v>
      </c>
      <c r="S441" s="0" t="n">
        <v>0.0283549999999764</v>
      </c>
      <c r="T441" s="0" t="n">
        <v>-61.0140128506042</v>
      </c>
      <c r="U441" s="0" t="n">
        <v>249.466966</v>
      </c>
      <c r="V441" s="0" t="n">
        <v>0</v>
      </c>
      <c r="W441" s="0" t="n">
        <v>188.452953149396</v>
      </c>
      <c r="X441" s="0" t="n">
        <v>38084.270214</v>
      </c>
      <c r="Y441" s="0" t="n">
        <v>38275.728347</v>
      </c>
      <c r="Z441" s="0" t="n">
        <v>191.458133</v>
      </c>
      <c r="AA441" s="0" t="n">
        <v>3.00517985060424</v>
      </c>
      <c r="AB441" s="0" t="n">
        <v>38084.270214</v>
      </c>
      <c r="AC441" s="0" t="n">
        <v>38275.728347</v>
      </c>
      <c r="AD441" s="0" t="n">
        <v>191.458133</v>
      </c>
      <c r="AF441" s="0" t="n">
        <v>-15928.6274070525</v>
      </c>
      <c r="AG441" s="0" t="n">
        <v>0</v>
      </c>
      <c r="AH441" s="0" t="n">
        <v>38275.728347</v>
      </c>
      <c r="AI441" s="0" t="n">
        <v>38275.728347</v>
      </c>
      <c r="AJ441" s="0" t="n">
        <v>38275.728347</v>
      </c>
      <c r="AK441" s="0" t="n">
        <v>0</v>
      </c>
      <c r="AL441" s="0" t="n">
        <v>191.458133</v>
      </c>
      <c r="AM441" s="0" t="s">
        <v>461</v>
      </c>
      <c r="AN441" s="0" t="n">
        <v>7</v>
      </c>
      <c r="AO441" s="0" t="s">
        <v>469</v>
      </c>
      <c r="AP441" s="0" t="n">
        <v>7</v>
      </c>
    </row>
    <row r="442" customFormat="false" ht="12.75" hidden="false" customHeight="false" outlineLevel="0" collapsed="false">
      <c r="A442" s="0" t="n">
        <v>1672</v>
      </c>
      <c r="B442" s="0" t="n">
        <v>880</v>
      </c>
      <c r="C442" s="0" t="s">
        <v>2</v>
      </c>
      <c r="D442" s="0" t="s">
        <v>104</v>
      </c>
      <c r="E442" s="0" t="s">
        <v>371</v>
      </c>
      <c r="F442" s="0" t="s">
        <v>150</v>
      </c>
      <c r="G442" s="0" t="s">
        <v>112</v>
      </c>
      <c r="H442" s="0" t="s">
        <v>168</v>
      </c>
      <c r="I442" s="0" t="s">
        <v>182</v>
      </c>
      <c r="J442" s="0" t="s">
        <v>170</v>
      </c>
      <c r="K442" s="0" t="n">
        <v>36959</v>
      </c>
      <c r="L442" s="0" t="n">
        <v>38785</v>
      </c>
      <c r="M442" s="0" t="s">
        <v>155</v>
      </c>
      <c r="N442" s="0" t="n">
        <v>10000000</v>
      </c>
      <c r="O442" s="0" t="n">
        <v>-4169.270144</v>
      </c>
      <c r="P442" s="0" t="n">
        <v>0.73</v>
      </c>
      <c r="Q442" s="0" t="n">
        <v>123.719807</v>
      </c>
      <c r="R442" s="0" t="n">
        <v>123.732306</v>
      </c>
      <c r="S442" s="0" t="n">
        <v>0.0124989999999912</v>
      </c>
      <c r="T442" s="0" t="n">
        <v>-52.1117075298191</v>
      </c>
      <c r="U442" s="0" t="n">
        <v>403.330026</v>
      </c>
      <c r="V442" s="0" t="n">
        <v>0</v>
      </c>
      <c r="W442" s="0" t="n">
        <v>351.218318470181</v>
      </c>
      <c r="X442" s="0" t="n">
        <v>-208837.59394</v>
      </c>
      <c r="Y442" s="0" t="n">
        <v>-208784.976521</v>
      </c>
      <c r="Z442" s="0" t="n">
        <v>52.6174189999874</v>
      </c>
      <c r="AA442" s="0" t="n">
        <v>-298.600899470193</v>
      </c>
      <c r="AB442" s="0" t="n">
        <v>-208837.59394</v>
      </c>
      <c r="AC442" s="0" t="n">
        <v>-208784.976521</v>
      </c>
      <c r="AD442" s="0" t="n">
        <v>52.6174189999874</v>
      </c>
      <c r="AF442" s="0" t="n">
        <v>-52124.215340288</v>
      </c>
      <c r="AG442" s="0" t="n">
        <v>0</v>
      </c>
      <c r="AH442" s="0" t="n">
        <v>-208784.976521</v>
      </c>
      <c r="AI442" s="0" t="n">
        <v>-208784.976521</v>
      </c>
      <c r="AJ442" s="0" t="n">
        <v>-208784.976521</v>
      </c>
      <c r="AK442" s="0" t="n">
        <v>0</v>
      </c>
      <c r="AL442" s="0" t="n">
        <v>52.6174189999874</v>
      </c>
      <c r="AM442" s="0" t="s">
        <v>461</v>
      </c>
      <c r="AN442" s="0" t="s">
        <v>469</v>
      </c>
      <c r="AO442" s="0" t="n">
        <v>10</v>
      </c>
      <c r="AP442" s="0" t="n">
        <v>10</v>
      </c>
    </row>
    <row r="443" customFormat="false" ht="12.75" hidden="false" customHeight="false" outlineLevel="0" collapsed="false">
      <c r="A443" s="0" t="n">
        <v>1673</v>
      </c>
      <c r="B443" s="0" t="n">
        <v>881</v>
      </c>
      <c r="C443" s="0" t="s">
        <v>2</v>
      </c>
      <c r="D443" s="0" t="s">
        <v>104</v>
      </c>
      <c r="E443" s="0" t="s">
        <v>371</v>
      </c>
      <c r="F443" s="0" t="s">
        <v>150</v>
      </c>
      <c r="G443" s="0" t="s">
        <v>112</v>
      </c>
      <c r="H443" s="0" t="s">
        <v>168</v>
      </c>
      <c r="I443" s="0" t="s">
        <v>182</v>
      </c>
      <c r="J443" s="0" t="s">
        <v>170</v>
      </c>
      <c r="K443" s="0" t="n">
        <v>36959</v>
      </c>
      <c r="L443" s="0" t="n">
        <v>38785</v>
      </c>
      <c r="M443" s="0" t="s">
        <v>155</v>
      </c>
      <c r="N443" s="0" t="n">
        <v>5000000</v>
      </c>
      <c r="O443" s="0" t="n">
        <v>-2086.777479</v>
      </c>
      <c r="P443" s="0" t="n">
        <v>0.76</v>
      </c>
      <c r="Q443" s="0" t="n">
        <v>123.719807</v>
      </c>
      <c r="R443" s="0" t="n">
        <v>123.732306</v>
      </c>
      <c r="S443" s="0" t="n">
        <v>0.0124989999999912</v>
      </c>
      <c r="T443" s="0" t="n">
        <v>-26.0826317100025</v>
      </c>
      <c r="U443" s="0" t="n">
        <v>202.947858</v>
      </c>
      <c r="V443" s="0" t="n">
        <v>0</v>
      </c>
      <c r="W443" s="0" t="n">
        <v>176.865226289997</v>
      </c>
      <c r="X443" s="0" t="n">
        <v>-97998.793326</v>
      </c>
      <c r="Y443" s="0" t="n">
        <v>-97965.440051</v>
      </c>
      <c r="Z443" s="0" t="n">
        <v>33.3532750000013</v>
      </c>
      <c r="AA443" s="0" t="n">
        <v>-143.511951289996</v>
      </c>
      <c r="AB443" s="0" t="n">
        <v>-97998.793326</v>
      </c>
      <c r="AC443" s="0" t="n">
        <v>-97965.440051</v>
      </c>
      <c r="AD443" s="0" t="n">
        <v>33.3532750000013</v>
      </c>
      <c r="AF443" s="0" t="n">
        <v>-26088.892042458</v>
      </c>
      <c r="AG443" s="0" t="n">
        <v>0</v>
      </c>
      <c r="AH443" s="0" t="n">
        <v>-97965.440051</v>
      </c>
      <c r="AI443" s="0" t="n">
        <v>-97965.440051</v>
      </c>
      <c r="AJ443" s="0" t="n">
        <v>-97965.440051</v>
      </c>
      <c r="AK443" s="0" t="n">
        <v>0</v>
      </c>
      <c r="AL443" s="0" t="n">
        <v>33.3532750000013</v>
      </c>
      <c r="AM443" s="0" t="s">
        <v>461</v>
      </c>
      <c r="AN443" s="0" t="s">
        <v>469</v>
      </c>
      <c r="AO443" s="0" t="n">
        <v>10</v>
      </c>
      <c r="AP443" s="0" t="n">
        <v>10</v>
      </c>
    </row>
    <row r="444" customFormat="false" ht="12.75" hidden="false" customHeight="false" outlineLevel="0" collapsed="false">
      <c r="A444" s="0" t="n">
        <v>1674</v>
      </c>
      <c r="B444" s="0" t="n">
        <v>882</v>
      </c>
      <c r="C444" s="0" t="s">
        <v>2</v>
      </c>
      <c r="D444" s="0" t="s">
        <v>104</v>
      </c>
      <c r="E444" s="0" t="s">
        <v>371</v>
      </c>
      <c r="F444" s="0" t="s">
        <v>150</v>
      </c>
      <c r="G444" s="0" t="s">
        <v>112</v>
      </c>
      <c r="H444" s="0" t="s">
        <v>168</v>
      </c>
      <c r="I444" s="0" t="s">
        <v>182</v>
      </c>
      <c r="J444" s="0" t="s">
        <v>170</v>
      </c>
      <c r="K444" s="0" t="n">
        <v>36962</v>
      </c>
      <c r="L444" s="0" t="n">
        <v>38788</v>
      </c>
      <c r="M444" s="0" t="s">
        <v>155</v>
      </c>
      <c r="N444" s="0" t="n">
        <v>5000000</v>
      </c>
      <c r="O444" s="0" t="n">
        <v>-2096.244024</v>
      </c>
      <c r="P444" s="0" t="n">
        <v>0.85</v>
      </c>
      <c r="Q444" s="0" t="n">
        <v>123.794396</v>
      </c>
      <c r="R444" s="0" t="n">
        <v>123.806931</v>
      </c>
      <c r="S444" s="0" t="n">
        <v>0.0125349999999997</v>
      </c>
      <c r="T444" s="0" t="n">
        <v>-26.2764188408395</v>
      </c>
      <c r="U444" s="0" t="n">
        <v>206.731969</v>
      </c>
      <c r="V444" s="0" t="n">
        <v>0</v>
      </c>
      <c r="W444" s="0" t="n">
        <v>180.455550159161</v>
      </c>
      <c r="X444" s="0" t="n">
        <v>-79360.846686</v>
      </c>
      <c r="Y444" s="0" t="n">
        <v>-79306.664183</v>
      </c>
      <c r="Z444" s="0" t="n">
        <v>54.1825030000036</v>
      </c>
      <c r="AA444" s="0" t="n">
        <v>-126.273047159157</v>
      </c>
      <c r="AB444" s="0" t="n">
        <v>-79360.846686</v>
      </c>
      <c r="AC444" s="0" t="n">
        <v>-79306.664183</v>
      </c>
      <c r="AD444" s="0" t="n">
        <v>54.1825030000036</v>
      </c>
      <c r="AF444" s="0" t="n">
        <v>-26207.242788048</v>
      </c>
      <c r="AG444" s="0" t="n">
        <v>0</v>
      </c>
      <c r="AH444" s="0" t="n">
        <v>-79306.664183</v>
      </c>
      <c r="AI444" s="0" t="n">
        <v>-79306.664183</v>
      </c>
      <c r="AJ444" s="0" t="n">
        <v>-79306.664183</v>
      </c>
      <c r="AK444" s="0" t="n">
        <v>0</v>
      </c>
      <c r="AL444" s="0" t="n">
        <v>54.1825030000036</v>
      </c>
      <c r="AM444" s="0" t="s">
        <v>461</v>
      </c>
      <c r="AN444" s="0" t="s">
        <v>469</v>
      </c>
      <c r="AO444" s="0" t="n">
        <v>10</v>
      </c>
      <c r="AP444" s="0" t="n">
        <v>10</v>
      </c>
    </row>
    <row r="445" customFormat="false" ht="12.75" hidden="false" customHeight="false" outlineLevel="0" collapsed="false">
      <c r="A445" s="0" t="n">
        <v>1675</v>
      </c>
      <c r="B445" s="0" t="n">
        <v>883</v>
      </c>
      <c r="C445" s="0" t="s">
        <v>2</v>
      </c>
      <c r="D445" s="0" t="s">
        <v>104</v>
      </c>
      <c r="E445" s="0" t="s">
        <v>255</v>
      </c>
      <c r="F445" s="0" t="s">
        <v>102</v>
      </c>
      <c r="G445" s="0" t="s">
        <v>191</v>
      </c>
      <c r="H445" s="0" t="s">
        <v>97</v>
      </c>
      <c r="I445" s="0" t="s">
        <v>182</v>
      </c>
      <c r="J445" s="0" t="s">
        <v>170</v>
      </c>
      <c r="K445" s="0" t="n">
        <v>36963</v>
      </c>
      <c r="L445" s="0" t="n">
        <v>38789</v>
      </c>
      <c r="M445" s="0" t="s">
        <v>155</v>
      </c>
      <c r="N445" s="0" t="n">
        <v>10000000</v>
      </c>
      <c r="O445" s="0" t="n">
        <v>-4271.938134</v>
      </c>
      <c r="P445" s="0" t="n">
        <v>1.42</v>
      </c>
      <c r="Q445" s="0" t="n">
        <v>133.319798</v>
      </c>
      <c r="R445" s="0" t="n">
        <v>133.345221</v>
      </c>
      <c r="S445" s="0" t="n">
        <v>0.0254230000000177</v>
      </c>
      <c r="T445" s="0" t="n">
        <v>-108.605483180758</v>
      </c>
      <c r="U445" s="0" t="n">
        <v>544.879745</v>
      </c>
      <c r="V445" s="0" t="n">
        <v>0</v>
      </c>
      <c r="W445" s="0" t="n">
        <v>436.274261819242</v>
      </c>
      <c r="X445" s="0" t="n">
        <v>44509.688994</v>
      </c>
      <c r="Y445" s="0" t="n">
        <v>44813.128346</v>
      </c>
      <c r="Z445" s="0" t="n">
        <v>303.439352000001</v>
      </c>
      <c r="AA445" s="0" t="n">
        <v>-132.834909819241</v>
      </c>
      <c r="AB445" s="0" t="n">
        <v>44509.688994</v>
      </c>
      <c r="AC445" s="0" t="n">
        <v>44813.128346</v>
      </c>
      <c r="AD445" s="0" t="n">
        <v>303.439352000001</v>
      </c>
      <c r="AF445" s="0" t="n">
        <v>-24595.683806505</v>
      </c>
      <c r="AG445" s="0" t="n">
        <v>0</v>
      </c>
      <c r="AH445" s="0" t="n">
        <v>44813.128346</v>
      </c>
      <c r="AI445" s="0" t="n">
        <v>44813.128346</v>
      </c>
      <c r="AJ445" s="0" t="n">
        <v>44813.128346</v>
      </c>
      <c r="AK445" s="0" t="n">
        <v>0</v>
      </c>
      <c r="AL445" s="0" t="n">
        <v>303.439352000001</v>
      </c>
      <c r="AM445" s="0" t="s">
        <v>461</v>
      </c>
      <c r="AN445" s="0" t="n">
        <v>6</v>
      </c>
      <c r="AO445" s="0" t="s">
        <v>469</v>
      </c>
      <c r="AP445" s="0" t="n">
        <v>6</v>
      </c>
    </row>
    <row r="446" customFormat="false" ht="12.75" hidden="false" customHeight="false" outlineLevel="0" collapsed="false">
      <c r="A446" s="0" t="n">
        <v>1676</v>
      </c>
      <c r="B446" s="0" t="n">
        <v>884</v>
      </c>
      <c r="C446" s="0" t="s">
        <v>2</v>
      </c>
      <c r="D446" s="0" t="s">
        <v>104</v>
      </c>
      <c r="E446" s="0" t="s">
        <v>405</v>
      </c>
      <c r="F446" s="0" t="s">
        <v>184</v>
      </c>
      <c r="G446" s="0" t="s">
        <v>160</v>
      </c>
      <c r="H446" s="0" t="s">
        <v>117</v>
      </c>
      <c r="I446" s="0" t="s">
        <v>181</v>
      </c>
      <c r="J446" s="0" t="s">
        <v>105</v>
      </c>
      <c r="K446" s="0" t="n">
        <v>36963</v>
      </c>
      <c r="L446" s="0" t="n">
        <v>38789</v>
      </c>
      <c r="M446" s="0" t="s">
        <v>100</v>
      </c>
      <c r="N446" s="0" t="n">
        <v>10000000</v>
      </c>
      <c r="O446" s="0" t="n">
        <v>-4269.054576</v>
      </c>
      <c r="P446" s="0" t="n">
        <v>0.245</v>
      </c>
      <c r="Q446" s="0" t="n">
        <v>21.787231</v>
      </c>
      <c r="R446" s="0" t="n">
        <v>21.785964</v>
      </c>
      <c r="S446" s="0" t="n">
        <v>-0.00126699999999857</v>
      </c>
      <c r="T446" s="0" t="n">
        <v>5.40889214778592</v>
      </c>
      <c r="U446" s="0" t="n">
        <v>99.39979</v>
      </c>
      <c r="V446" s="0" t="n">
        <v>0</v>
      </c>
      <c r="W446" s="0" t="n">
        <v>104.808682147786</v>
      </c>
      <c r="X446" s="0" t="n">
        <v>13381.370296</v>
      </c>
      <c r="Y446" s="0" t="n">
        <v>13448.184018</v>
      </c>
      <c r="Z446" s="0" t="n">
        <v>66.8137220000008</v>
      </c>
      <c r="AA446" s="0" t="n">
        <v>-37.9949601477851</v>
      </c>
      <c r="AB446" s="0" t="n">
        <v>11849.8724656228</v>
      </c>
      <c r="AC446" s="0" t="n">
        <v>11861.298303876</v>
      </c>
      <c r="AD446" s="0" t="n">
        <v>11.4258382532007</v>
      </c>
      <c r="AF446" s="0" t="n">
        <v>-17556.4869438</v>
      </c>
      <c r="AG446" s="0" t="n">
        <v>0</v>
      </c>
      <c r="AH446" s="0" t="n">
        <v>11861.298303876</v>
      </c>
      <c r="AI446" s="0" t="n">
        <v>11861.298303876</v>
      </c>
      <c r="AJ446" s="0" t="n">
        <v>11861.298303876</v>
      </c>
      <c r="AK446" s="0" t="n">
        <v>0</v>
      </c>
      <c r="AL446" s="0" t="n">
        <v>11.4258382532007</v>
      </c>
      <c r="AM446" s="0" t="s">
        <v>461</v>
      </c>
      <c r="AN446" s="0" t="n">
        <v>5</v>
      </c>
      <c r="AO446" s="0" t="s">
        <v>469</v>
      </c>
      <c r="AP446" s="0" t="n">
        <v>5</v>
      </c>
    </row>
    <row r="447" customFormat="false" ht="12.75" hidden="false" customHeight="false" outlineLevel="0" collapsed="false">
      <c r="A447" s="0" t="n">
        <v>1677</v>
      </c>
      <c r="B447" s="0" t="n">
        <v>885</v>
      </c>
      <c r="C447" s="0" t="s">
        <v>2</v>
      </c>
      <c r="D447" s="0" t="s">
        <v>104</v>
      </c>
      <c r="E447" s="0" t="s">
        <v>255</v>
      </c>
      <c r="F447" s="0" t="s">
        <v>102</v>
      </c>
      <c r="G447" s="0" t="s">
        <v>191</v>
      </c>
      <c r="H447" s="0" t="s">
        <v>97</v>
      </c>
      <c r="I447" s="0" t="s">
        <v>186</v>
      </c>
      <c r="J447" s="0" t="s">
        <v>170</v>
      </c>
      <c r="K447" s="0" t="n">
        <v>36963</v>
      </c>
      <c r="L447" s="0" t="n">
        <v>38789</v>
      </c>
      <c r="M447" s="0" t="s">
        <v>155</v>
      </c>
      <c r="N447" s="0" t="n">
        <v>-10000000</v>
      </c>
      <c r="O447" s="0" t="n">
        <v>4264.779555</v>
      </c>
      <c r="P447" s="0" t="n">
        <v>1.37</v>
      </c>
      <c r="Q447" s="0" t="n">
        <v>133.319798</v>
      </c>
      <c r="R447" s="0" t="n">
        <v>133.345221</v>
      </c>
      <c r="S447" s="0" t="n">
        <v>0.0254230000000177</v>
      </c>
      <c r="T447" s="0" t="n">
        <v>108.423490626841</v>
      </c>
      <c r="U447" s="0" t="n">
        <v>-540.519456</v>
      </c>
      <c r="V447" s="0" t="n">
        <v>0</v>
      </c>
      <c r="W447" s="0" t="n">
        <v>-432.095965373159</v>
      </c>
      <c r="X447" s="0" t="n">
        <v>-23135.048231</v>
      </c>
      <c r="Y447" s="0" t="n">
        <v>-23415.099536</v>
      </c>
      <c r="Z447" s="0" t="n">
        <v>-280.051305000001</v>
      </c>
      <c r="AA447" s="0" t="n">
        <v>152.044660373158</v>
      </c>
      <c r="AB447" s="0" t="n">
        <v>-23135.048231</v>
      </c>
      <c r="AC447" s="0" t="n">
        <v>-23415.099536</v>
      </c>
      <c r="AD447" s="0" t="n">
        <v>-280.051305000001</v>
      </c>
      <c r="AF447" s="0" t="n">
        <v>24554.4682879125</v>
      </c>
      <c r="AG447" s="0" t="n">
        <v>0</v>
      </c>
      <c r="AH447" s="0" t="n">
        <v>-23415.099536</v>
      </c>
      <c r="AI447" s="0" t="n">
        <v>-23415.099536</v>
      </c>
      <c r="AJ447" s="0" t="n">
        <v>-23415.099536</v>
      </c>
      <c r="AK447" s="0" t="n">
        <v>0</v>
      </c>
      <c r="AL447" s="0" t="n">
        <v>-280.051305000001</v>
      </c>
      <c r="AM447" s="0" t="s">
        <v>461</v>
      </c>
      <c r="AN447" s="0" t="n">
        <v>6</v>
      </c>
      <c r="AO447" s="0" t="s">
        <v>469</v>
      </c>
      <c r="AP447" s="0" t="n">
        <v>6</v>
      </c>
    </row>
    <row r="448" customFormat="false" ht="12.75" hidden="false" customHeight="false" outlineLevel="0" collapsed="false">
      <c r="A448" s="0" t="n">
        <v>1678</v>
      </c>
      <c r="B448" s="0" t="n">
        <v>886</v>
      </c>
      <c r="C448" s="0" t="s">
        <v>2</v>
      </c>
      <c r="D448" s="0" t="s">
        <v>104</v>
      </c>
      <c r="E448" s="0" t="s">
        <v>200</v>
      </c>
      <c r="F448" s="0" t="s">
        <v>102</v>
      </c>
      <c r="G448" s="0" t="s">
        <v>164</v>
      </c>
      <c r="H448" s="0" t="s">
        <v>168</v>
      </c>
      <c r="I448" s="0" t="s">
        <v>186</v>
      </c>
      <c r="J448" s="0" t="s">
        <v>189</v>
      </c>
      <c r="K448" s="0" t="n">
        <v>36963</v>
      </c>
      <c r="L448" s="0" t="n">
        <v>36969</v>
      </c>
      <c r="M448" s="0" t="s">
        <v>155</v>
      </c>
      <c r="N448" s="0" t="n">
        <v>0</v>
      </c>
      <c r="O448" s="0" t="n">
        <v>0</v>
      </c>
      <c r="P448" s="0" t="n">
        <v>0.74</v>
      </c>
      <c r="Q448" s="0" t="n">
        <v>0</v>
      </c>
      <c r="R448" s="0" t="n">
        <v>0</v>
      </c>
      <c r="S448" s="0" t="n">
        <v>0</v>
      </c>
      <c r="T448" s="0" t="n">
        <v>0</v>
      </c>
      <c r="U448" s="0" t="n">
        <v>0</v>
      </c>
      <c r="V448" s="0" t="n">
        <v>0</v>
      </c>
      <c r="W448" s="0" t="n">
        <v>0</v>
      </c>
      <c r="X448" s="0" t="n">
        <v>0</v>
      </c>
      <c r="Y448" s="0" t="n">
        <v>0</v>
      </c>
      <c r="Z448" s="0" t="n">
        <v>0</v>
      </c>
      <c r="AA448" s="0" t="n">
        <v>0</v>
      </c>
      <c r="AB448" s="0" t="n">
        <v>0</v>
      </c>
      <c r="AC448" s="0" t="n">
        <v>0</v>
      </c>
      <c r="AD448" s="0" t="n">
        <v>0</v>
      </c>
      <c r="AF448" s="0" t="n">
        <v>0</v>
      </c>
      <c r="AG448" s="0" t="n">
        <v>-45499.996667</v>
      </c>
      <c r="AH448" s="0" t="n">
        <v>-45499.996667</v>
      </c>
      <c r="AI448" s="0" t="n">
        <v>-45499.996667</v>
      </c>
      <c r="AJ448" s="0" t="n">
        <v>-45499.996667</v>
      </c>
      <c r="AK448" s="0" t="n">
        <v>0</v>
      </c>
      <c r="AL448" s="0" t="n">
        <v>0</v>
      </c>
      <c r="AM448" s="0" t="s">
        <v>471</v>
      </c>
      <c r="AN448" s="0" t="n">
        <v>6</v>
      </c>
      <c r="AO448" s="0" t="s">
        <v>469</v>
      </c>
      <c r="AP448" s="0" t="n">
        <v>6</v>
      </c>
    </row>
    <row r="449" customFormat="false" ht="12.75" hidden="false" customHeight="false" outlineLevel="0" collapsed="false">
      <c r="A449" s="0" t="n">
        <v>1679</v>
      </c>
      <c r="B449" s="0" t="n">
        <v>887</v>
      </c>
      <c r="C449" s="0" t="s">
        <v>2</v>
      </c>
      <c r="D449" s="0" t="s">
        <v>104</v>
      </c>
      <c r="E449" s="0" t="s">
        <v>183</v>
      </c>
      <c r="F449" s="0" t="s">
        <v>184</v>
      </c>
      <c r="G449" s="0" t="s">
        <v>151</v>
      </c>
      <c r="H449" s="0" t="s">
        <v>168</v>
      </c>
      <c r="I449" s="0" t="s">
        <v>186</v>
      </c>
      <c r="J449" s="0" t="s">
        <v>170</v>
      </c>
      <c r="K449" s="0" t="n">
        <v>36963</v>
      </c>
      <c r="L449" s="0" t="n">
        <v>38502</v>
      </c>
      <c r="M449" s="0" t="s">
        <v>155</v>
      </c>
      <c r="N449" s="0" t="n">
        <v>10000000</v>
      </c>
      <c r="O449" s="0" t="n">
        <v>-3590.032414</v>
      </c>
      <c r="P449" s="0" t="n">
        <v>0.37</v>
      </c>
      <c r="Q449" s="0" t="n">
        <v>34.967373</v>
      </c>
      <c r="R449" s="0" t="n">
        <v>34.980044</v>
      </c>
      <c r="S449" s="0" t="n">
        <v>0.0126709999999974</v>
      </c>
      <c r="T449" s="0" t="n">
        <v>-45.4893007177848</v>
      </c>
      <c r="U449" s="0" t="n">
        <v>140.702966</v>
      </c>
      <c r="V449" s="0" t="n">
        <v>0</v>
      </c>
      <c r="W449" s="0" t="n">
        <v>95.2136652822152</v>
      </c>
      <c r="X449" s="0" t="n">
        <v>9641.040578</v>
      </c>
      <c r="Y449" s="0" t="n">
        <v>9698.621938</v>
      </c>
      <c r="Z449" s="0" t="n">
        <v>57.5813600000001</v>
      </c>
      <c r="AA449" s="0" t="n">
        <v>-37.6323052822151</v>
      </c>
      <c r="AB449" s="0" t="n">
        <v>9641.040578</v>
      </c>
      <c r="AC449" s="0" t="n">
        <v>9698.621938</v>
      </c>
      <c r="AD449" s="0" t="n">
        <v>57.5813600000001</v>
      </c>
      <c r="AF449" s="0" t="n">
        <v>-14764.008302575</v>
      </c>
      <c r="AG449" s="0" t="n">
        <v>0</v>
      </c>
      <c r="AH449" s="0" t="n">
        <v>9698.621938</v>
      </c>
      <c r="AI449" s="0" t="n">
        <v>9698.621938</v>
      </c>
      <c r="AJ449" s="0" t="n">
        <v>9698.621938</v>
      </c>
      <c r="AK449" s="0" t="n">
        <v>0</v>
      </c>
      <c r="AL449" s="0" t="n">
        <v>57.5813600000001</v>
      </c>
      <c r="AM449" s="0" t="s">
        <v>475</v>
      </c>
      <c r="AN449" s="0" t="n">
        <v>5</v>
      </c>
      <c r="AO449" s="0" t="s">
        <v>469</v>
      </c>
      <c r="AP449" s="0" t="n">
        <v>5</v>
      </c>
    </row>
    <row r="450" customFormat="false" ht="12.75" hidden="false" customHeight="false" outlineLevel="0" collapsed="false">
      <c r="A450" s="0" t="n">
        <v>1680</v>
      </c>
      <c r="B450" s="0" t="n">
        <v>888</v>
      </c>
      <c r="C450" s="0" t="s">
        <v>2</v>
      </c>
      <c r="D450" s="0" t="s">
        <v>104</v>
      </c>
      <c r="E450" s="0" t="s">
        <v>236</v>
      </c>
      <c r="F450" s="0" t="s">
        <v>116</v>
      </c>
      <c r="G450" s="0" t="s">
        <v>167</v>
      </c>
      <c r="H450" s="0" t="s">
        <v>110</v>
      </c>
      <c r="I450" s="0" t="s">
        <v>180</v>
      </c>
      <c r="J450" s="0" t="s">
        <v>154</v>
      </c>
      <c r="K450" s="0" t="n">
        <v>36963</v>
      </c>
      <c r="L450" s="0" t="n">
        <v>38789</v>
      </c>
      <c r="M450" s="0" t="s">
        <v>155</v>
      </c>
      <c r="N450" s="0" t="n">
        <v>-30000000</v>
      </c>
      <c r="O450" s="0" t="n">
        <v>12595.033696</v>
      </c>
      <c r="P450" s="0" t="n">
        <v>0.58</v>
      </c>
      <c r="Q450" s="0" t="n">
        <v>66.241164</v>
      </c>
      <c r="R450" s="0" t="n">
        <v>66.252181</v>
      </c>
      <c r="S450" s="0" t="n">
        <v>0.0110169999999954</v>
      </c>
      <c r="T450" s="0" t="n">
        <v>138.759486228774</v>
      </c>
      <c r="U450" s="0" t="n">
        <v>-754.782958</v>
      </c>
      <c r="V450" s="0" t="n">
        <v>0</v>
      </c>
      <c r="W450" s="0" t="n">
        <v>-616.023471771226</v>
      </c>
      <c r="X450" s="0" t="n">
        <v>96248.740539</v>
      </c>
      <c r="Y450" s="0" t="n">
        <v>95955.323488</v>
      </c>
      <c r="Z450" s="0" t="n">
        <v>-293.417051000011</v>
      </c>
      <c r="AA450" s="0" t="n">
        <v>322.606420771215</v>
      </c>
      <c r="AB450" s="0" t="n">
        <v>96248.740539</v>
      </c>
      <c r="AC450" s="0" t="n">
        <v>95955.323488</v>
      </c>
      <c r="AD450" s="0" t="n">
        <v>-293.417051000011</v>
      </c>
      <c r="AF450" s="0" t="n">
        <v>91162.853891648</v>
      </c>
      <c r="AG450" s="0" t="n">
        <v>0</v>
      </c>
      <c r="AH450" s="0" t="n">
        <v>95955.323488</v>
      </c>
      <c r="AI450" s="0" t="n">
        <v>95955.323488</v>
      </c>
      <c r="AJ450" s="0" t="n">
        <v>95955.323488</v>
      </c>
      <c r="AK450" s="0" t="n">
        <v>0</v>
      </c>
      <c r="AL450" s="0" t="n">
        <v>-293.417051000011</v>
      </c>
      <c r="AM450" s="0" t="s">
        <v>461</v>
      </c>
      <c r="AN450" s="0" t="n">
        <v>8</v>
      </c>
      <c r="AO450" s="0" t="s">
        <v>469</v>
      </c>
      <c r="AP450" s="0" t="n">
        <v>8</v>
      </c>
    </row>
    <row r="451" customFormat="false" ht="12.75" hidden="false" customHeight="false" outlineLevel="0" collapsed="false">
      <c r="A451" s="0" t="n">
        <v>1681</v>
      </c>
      <c r="B451" s="0" t="n">
        <v>889</v>
      </c>
      <c r="C451" s="0" t="s">
        <v>2</v>
      </c>
      <c r="D451" s="0" t="s">
        <v>104</v>
      </c>
      <c r="E451" s="0" t="s">
        <v>389</v>
      </c>
      <c r="F451" s="0" t="s">
        <v>172</v>
      </c>
      <c r="G451" s="0" t="s">
        <v>112</v>
      </c>
      <c r="H451" s="0" t="s">
        <v>168</v>
      </c>
      <c r="I451" s="0" t="s">
        <v>182</v>
      </c>
      <c r="J451" s="0" t="s">
        <v>154</v>
      </c>
      <c r="K451" s="0" t="n">
        <v>36963</v>
      </c>
      <c r="L451" s="0" t="n">
        <v>37749</v>
      </c>
      <c r="M451" s="0" t="s">
        <v>155</v>
      </c>
      <c r="N451" s="0" t="n">
        <v>10000000</v>
      </c>
      <c r="O451" s="0" t="n">
        <v>-1898.889069</v>
      </c>
      <c r="P451" s="0" t="n">
        <v>3.8</v>
      </c>
      <c r="Q451" s="0" t="n">
        <v>521.747162</v>
      </c>
      <c r="R451" s="0" t="n">
        <v>665.482405</v>
      </c>
      <c r="S451" s="0" t="n">
        <v>143.735243</v>
      </c>
      <c r="T451" s="0" t="n">
        <v>-272937.281762759</v>
      </c>
      <c r="U451" s="0" t="n">
        <v>1446.692303</v>
      </c>
      <c r="V451" s="0" t="n">
        <v>0</v>
      </c>
      <c r="W451" s="0" t="n">
        <v>-271490.589459759</v>
      </c>
      <c r="X451" s="0" t="n">
        <v>-245727.519049</v>
      </c>
      <c r="Y451" s="0" t="n">
        <v>-505050.639034</v>
      </c>
      <c r="Z451" s="0" t="n">
        <v>-259323.119985</v>
      </c>
      <c r="AA451" s="0" t="n">
        <v>12167.4694747587</v>
      </c>
      <c r="AB451" s="0" t="n">
        <v>-245727.519049</v>
      </c>
      <c r="AC451" s="0" t="n">
        <v>-505050.639034</v>
      </c>
      <c r="AD451" s="0" t="n">
        <v>-259323.119985</v>
      </c>
      <c r="AF451" s="0" t="n">
        <v>-18742.03511103</v>
      </c>
      <c r="AG451" s="0" t="n">
        <v>0</v>
      </c>
      <c r="AH451" s="0" t="n">
        <v>-505050.639034</v>
      </c>
      <c r="AI451" s="0" t="n">
        <v>-505050.639034</v>
      </c>
      <c r="AJ451" s="0" t="n">
        <v>-505050.639034</v>
      </c>
      <c r="AK451" s="0" t="n">
        <v>0</v>
      </c>
      <c r="AL451" s="0" t="n">
        <v>-259323.119985</v>
      </c>
      <c r="AM451" s="0" t="s">
        <v>473</v>
      </c>
      <c r="AN451" s="0" t="s">
        <v>469</v>
      </c>
      <c r="AO451" s="0" t="n">
        <v>9</v>
      </c>
      <c r="AP451" s="0" t="n">
        <v>9</v>
      </c>
    </row>
    <row r="452" customFormat="false" ht="12.75" hidden="false" customHeight="false" outlineLevel="0" collapsed="false">
      <c r="A452" s="0" t="n">
        <v>1682</v>
      </c>
      <c r="B452" s="0" t="n">
        <v>890</v>
      </c>
      <c r="C452" s="0" t="s">
        <v>2</v>
      </c>
      <c r="D452" s="0" t="s">
        <v>104</v>
      </c>
      <c r="E452" s="0" t="s">
        <v>236</v>
      </c>
      <c r="F452" s="0" t="s">
        <v>116</v>
      </c>
      <c r="G452" s="0" t="s">
        <v>167</v>
      </c>
      <c r="H452" s="0" t="s">
        <v>110</v>
      </c>
      <c r="I452" s="0" t="s">
        <v>186</v>
      </c>
      <c r="J452" s="0" t="s">
        <v>154</v>
      </c>
      <c r="K452" s="0" t="n">
        <v>36964</v>
      </c>
      <c r="L452" s="0" t="n">
        <v>38908</v>
      </c>
      <c r="M452" s="0" t="s">
        <v>155</v>
      </c>
      <c r="N452" s="0" t="n">
        <v>-20000000</v>
      </c>
      <c r="O452" s="0" t="n">
        <v>8889.732061</v>
      </c>
      <c r="P452" s="0" t="n">
        <v>0.62</v>
      </c>
      <c r="Q452" s="0" t="n">
        <v>68.339627</v>
      </c>
      <c r="R452" s="0" t="n">
        <v>68.322703</v>
      </c>
      <c r="S452" s="0" t="n">
        <v>-0.0169239999999888</v>
      </c>
      <c r="T452" s="0" t="n">
        <v>-150.449825400265</v>
      </c>
      <c r="U452" s="0" t="n">
        <v>-527.606481</v>
      </c>
      <c r="V452" s="0" t="n">
        <v>0</v>
      </c>
      <c r="W452" s="0" t="n">
        <v>-678.056306400265</v>
      </c>
      <c r="X452" s="0" t="n">
        <v>50699.885466</v>
      </c>
      <c r="Y452" s="0" t="n">
        <v>50231.443278</v>
      </c>
      <c r="Z452" s="0" t="n">
        <v>-468.442188000001</v>
      </c>
      <c r="AA452" s="0" t="n">
        <v>209.614118400264</v>
      </c>
      <c r="AB452" s="0" t="n">
        <v>50699.885466</v>
      </c>
      <c r="AC452" s="0" t="n">
        <v>50231.443278</v>
      </c>
      <c r="AD452" s="0" t="n">
        <v>-468.442188000001</v>
      </c>
      <c r="AF452" s="0" t="n">
        <v>64343.880657518</v>
      </c>
      <c r="AG452" s="0" t="n">
        <v>0</v>
      </c>
      <c r="AH452" s="0" t="n">
        <v>50231.443278</v>
      </c>
      <c r="AI452" s="0" t="n">
        <v>50231.443278</v>
      </c>
      <c r="AJ452" s="0" t="n">
        <v>50231.443278</v>
      </c>
      <c r="AK452" s="0" t="n">
        <v>0</v>
      </c>
      <c r="AL452" s="0" t="n">
        <v>-468.442188000001</v>
      </c>
      <c r="AM452" s="0" t="s">
        <v>461</v>
      </c>
      <c r="AN452" s="0" t="n">
        <v>8</v>
      </c>
      <c r="AO452" s="0" t="s">
        <v>469</v>
      </c>
      <c r="AP452" s="0" t="n">
        <v>8</v>
      </c>
    </row>
    <row r="453" customFormat="false" ht="12.75" hidden="false" customHeight="false" outlineLevel="0" collapsed="false">
      <c r="A453" s="0" t="n">
        <v>1683</v>
      </c>
      <c r="B453" s="0" t="n">
        <v>891</v>
      </c>
      <c r="C453" s="0" t="s">
        <v>2</v>
      </c>
      <c r="D453" s="0" t="s">
        <v>104</v>
      </c>
      <c r="E453" s="0" t="s">
        <v>200</v>
      </c>
      <c r="F453" s="0" t="s">
        <v>102</v>
      </c>
      <c r="G453" s="0" t="s">
        <v>164</v>
      </c>
      <c r="H453" s="0" t="s">
        <v>168</v>
      </c>
      <c r="I453" s="0" t="s">
        <v>180</v>
      </c>
      <c r="J453" s="0" t="s">
        <v>189</v>
      </c>
      <c r="K453" s="0" t="n">
        <v>36964</v>
      </c>
      <c r="L453" s="0" t="n">
        <v>37694</v>
      </c>
      <c r="M453" s="0" t="s">
        <v>155</v>
      </c>
      <c r="N453" s="0" t="n">
        <v>10000000</v>
      </c>
      <c r="O453" s="0" t="n">
        <v>-1784.23742</v>
      </c>
      <c r="P453" s="0" t="n">
        <v>0.57</v>
      </c>
      <c r="Q453" s="0" t="n">
        <v>54.380288</v>
      </c>
      <c r="R453" s="0" t="n">
        <v>54.40384</v>
      </c>
      <c r="S453" s="0" t="n">
        <v>0.0235520000000022</v>
      </c>
      <c r="T453" s="0" t="n">
        <v>-42.022359715844</v>
      </c>
      <c r="U453" s="0" t="n">
        <v>201.98558</v>
      </c>
      <c r="V453" s="0" t="n">
        <v>0</v>
      </c>
      <c r="W453" s="0" t="n">
        <v>159.963220284156</v>
      </c>
      <c r="X453" s="0" t="n">
        <v>7870.103976</v>
      </c>
      <c r="Y453" s="0" t="n">
        <v>7980.429488</v>
      </c>
      <c r="Z453" s="0" t="n">
        <v>110.325511999999</v>
      </c>
      <c r="AA453" s="0" t="n">
        <v>-49.6377082841566</v>
      </c>
      <c r="AB453" s="0" t="n">
        <v>7870.103976</v>
      </c>
      <c r="AC453" s="0" t="n">
        <v>7980.429488</v>
      </c>
      <c r="AD453" s="0" t="n">
        <v>110.325511999999</v>
      </c>
      <c r="AF453" s="0" t="n">
        <v>-10272.74694565</v>
      </c>
      <c r="AG453" s="0" t="n">
        <v>0</v>
      </c>
      <c r="AH453" s="0" t="n">
        <v>7980.429488</v>
      </c>
      <c r="AI453" s="0" t="n">
        <v>7980.429488</v>
      </c>
      <c r="AJ453" s="0" t="n">
        <v>7980.429488</v>
      </c>
      <c r="AK453" s="0" t="n">
        <v>0</v>
      </c>
      <c r="AL453" s="0" t="n">
        <v>110.325511999999</v>
      </c>
      <c r="AM453" s="0" t="s">
        <v>473</v>
      </c>
      <c r="AN453" s="0" t="n">
        <v>6</v>
      </c>
      <c r="AO453" s="0" t="s">
        <v>469</v>
      </c>
      <c r="AP453" s="0" t="n">
        <v>6</v>
      </c>
    </row>
    <row r="454" customFormat="false" ht="12.75" hidden="false" customHeight="false" outlineLevel="0" collapsed="false">
      <c r="A454" s="0" t="n">
        <v>1684</v>
      </c>
      <c r="B454" s="0" t="n">
        <v>892</v>
      </c>
      <c r="C454" s="0" t="s">
        <v>2</v>
      </c>
      <c r="D454" s="0" t="s">
        <v>104</v>
      </c>
      <c r="E454" s="0" t="s">
        <v>300</v>
      </c>
      <c r="F454" s="0" t="s">
        <v>102</v>
      </c>
      <c r="G454" s="0" t="s">
        <v>164</v>
      </c>
      <c r="H454" s="0" t="s">
        <v>168</v>
      </c>
      <c r="I454" s="0" t="s">
        <v>186</v>
      </c>
      <c r="J454" s="0" t="s">
        <v>170</v>
      </c>
      <c r="K454" s="0" t="n">
        <v>36964</v>
      </c>
      <c r="L454" s="0" t="n">
        <v>38790</v>
      </c>
      <c r="M454" s="0" t="s">
        <v>155</v>
      </c>
      <c r="N454" s="0" t="n">
        <v>20000000</v>
      </c>
      <c r="O454" s="0" t="n">
        <v>-8491.335955</v>
      </c>
      <c r="P454" s="0" t="n">
        <v>0.96</v>
      </c>
      <c r="Q454" s="0" t="n">
        <v>91.179963</v>
      </c>
      <c r="R454" s="0" t="n">
        <v>91.192877</v>
      </c>
      <c r="S454" s="0" t="n">
        <v>0.012913999999995</v>
      </c>
      <c r="T454" s="0" t="n">
        <v>-109.657112522827</v>
      </c>
      <c r="U454" s="0" t="n">
        <v>625.749211</v>
      </c>
      <c r="V454" s="0" t="n">
        <v>0</v>
      </c>
      <c r="W454" s="0" t="n">
        <v>516.092098477173</v>
      </c>
      <c r="X454" s="0" t="n">
        <v>51083.825122</v>
      </c>
      <c r="Y454" s="0" t="n">
        <v>51525.733013</v>
      </c>
      <c r="Z454" s="0" t="n">
        <v>441.907890999995</v>
      </c>
      <c r="AA454" s="0" t="n">
        <v>-74.1842074771772</v>
      </c>
      <c r="AB454" s="0" t="n">
        <v>51083.825122</v>
      </c>
      <c r="AC454" s="0" t="n">
        <v>51525.733013</v>
      </c>
      <c r="AD454" s="0" t="n">
        <v>441.907890999995</v>
      </c>
      <c r="AF454" s="0" t="n">
        <v>-48888.8667609125</v>
      </c>
      <c r="AG454" s="0" t="n">
        <v>0</v>
      </c>
      <c r="AH454" s="0" t="n">
        <v>51525.733013</v>
      </c>
      <c r="AI454" s="0" t="n">
        <v>51525.733013</v>
      </c>
      <c r="AJ454" s="0" t="n">
        <v>51525.733013</v>
      </c>
      <c r="AK454" s="0" t="n">
        <v>0</v>
      </c>
      <c r="AL454" s="0" t="n">
        <v>441.907890999995</v>
      </c>
      <c r="AM454" s="0" t="s">
        <v>461</v>
      </c>
      <c r="AN454" s="0" t="n">
        <v>6</v>
      </c>
      <c r="AO454" s="0" t="s">
        <v>469</v>
      </c>
      <c r="AP454" s="0" t="n">
        <v>6</v>
      </c>
    </row>
    <row r="455" customFormat="false" ht="12.75" hidden="false" customHeight="false" outlineLevel="0" collapsed="false">
      <c r="A455" s="0" t="n">
        <v>1685</v>
      </c>
      <c r="B455" s="0" t="n">
        <v>894</v>
      </c>
      <c r="C455" s="0" t="s">
        <v>2</v>
      </c>
      <c r="D455" s="0" t="s">
        <v>104</v>
      </c>
      <c r="E455" s="0" t="s">
        <v>301</v>
      </c>
      <c r="F455" s="0" t="s">
        <v>184</v>
      </c>
      <c r="G455" s="0" t="s">
        <v>164</v>
      </c>
      <c r="H455" s="0" t="s">
        <v>168</v>
      </c>
      <c r="I455" s="0" t="s">
        <v>186</v>
      </c>
      <c r="J455" s="0" t="s">
        <v>189</v>
      </c>
      <c r="K455" s="0" t="n">
        <v>36964</v>
      </c>
      <c r="L455" s="0" t="n">
        <v>38790</v>
      </c>
      <c r="M455" s="0" t="s">
        <v>155</v>
      </c>
      <c r="N455" s="0" t="n">
        <v>-10000000</v>
      </c>
      <c r="O455" s="0" t="n">
        <v>4195.366183</v>
      </c>
      <c r="P455" s="0" t="n">
        <v>0.55</v>
      </c>
      <c r="Q455" s="0" t="n">
        <v>54.397476</v>
      </c>
      <c r="R455" s="0" t="n">
        <v>49.431648</v>
      </c>
      <c r="S455" s="0" t="n">
        <v>-4.965828</v>
      </c>
      <c r="T455" s="0" t="n">
        <v>-20833.4668617945</v>
      </c>
      <c r="U455" s="0" t="n">
        <v>-210.0212</v>
      </c>
      <c r="V455" s="0" t="n">
        <v>0</v>
      </c>
      <c r="W455" s="0" t="n">
        <v>-21043.4880617945</v>
      </c>
      <c r="X455" s="0" t="n">
        <v>-5496.916284</v>
      </c>
      <c r="Y455" s="0" t="n">
        <v>-27102.19656</v>
      </c>
      <c r="Z455" s="0" t="n">
        <v>-21605.280276</v>
      </c>
      <c r="AA455" s="0" t="n">
        <v>-561.7922142055</v>
      </c>
      <c r="AB455" s="0" t="n">
        <v>-5496.916284</v>
      </c>
      <c r="AC455" s="0" t="n">
        <v>-27102.19656</v>
      </c>
      <c r="AD455" s="0" t="n">
        <v>-21605.280276</v>
      </c>
      <c r="AF455" s="0" t="n">
        <v>17253.4434275875</v>
      </c>
      <c r="AG455" s="0" t="n">
        <v>0</v>
      </c>
      <c r="AH455" s="0" t="n">
        <v>-27102.19656</v>
      </c>
      <c r="AI455" s="0" t="n">
        <v>-27102.19656</v>
      </c>
      <c r="AJ455" s="0" t="n">
        <v>-27102.19656</v>
      </c>
      <c r="AK455" s="0" t="n">
        <v>0</v>
      </c>
      <c r="AL455" s="0" t="n">
        <v>-21605.280276</v>
      </c>
      <c r="AM455" s="0" t="s">
        <v>461</v>
      </c>
      <c r="AN455" s="0" t="n">
        <v>5</v>
      </c>
      <c r="AO455" s="0" t="s">
        <v>469</v>
      </c>
      <c r="AP455" s="0" t="n">
        <v>5</v>
      </c>
    </row>
    <row r="456" customFormat="false" ht="12.75" hidden="false" customHeight="false" outlineLevel="0" collapsed="false">
      <c r="A456" s="0" t="n">
        <v>1686</v>
      </c>
      <c r="B456" s="0" t="n">
        <v>893</v>
      </c>
      <c r="C456" s="0" t="s">
        <v>2</v>
      </c>
      <c r="D456" s="0" t="s">
        <v>104</v>
      </c>
      <c r="E456" s="0" t="s">
        <v>310</v>
      </c>
      <c r="F456" s="0" t="s">
        <v>150</v>
      </c>
      <c r="G456" s="0" t="s">
        <v>191</v>
      </c>
      <c r="H456" s="0" t="s">
        <v>168</v>
      </c>
      <c r="I456" s="0" t="s">
        <v>180</v>
      </c>
      <c r="J456" s="0" t="s">
        <v>170</v>
      </c>
      <c r="K456" s="0" t="n">
        <v>36964</v>
      </c>
      <c r="L456" s="0" t="n">
        <v>38671</v>
      </c>
      <c r="M456" s="0" t="s">
        <v>155</v>
      </c>
      <c r="N456" s="0" t="n">
        <v>5000000</v>
      </c>
      <c r="O456" s="0" t="n">
        <v>-2008.667935</v>
      </c>
      <c r="P456" s="0" t="n">
        <v>1.6</v>
      </c>
      <c r="Q456" s="0" t="n">
        <v>165.958018</v>
      </c>
      <c r="R456" s="0" t="n">
        <v>165.979027</v>
      </c>
      <c r="S456" s="0" t="n">
        <v>0.0210089999999923</v>
      </c>
      <c r="T456" s="0" t="n">
        <v>-42.2001046463995</v>
      </c>
      <c r="U456" s="0" t="n">
        <v>266.350889</v>
      </c>
      <c r="V456" s="0" t="n">
        <v>0</v>
      </c>
      <c r="W456" s="0" t="n">
        <v>224.150784353601</v>
      </c>
      <c r="X456" s="0" t="n">
        <v>-7543.332692</v>
      </c>
      <c r="Y456" s="0" t="n">
        <v>-7367.430101</v>
      </c>
      <c r="Z456" s="0" t="n">
        <v>175.902591</v>
      </c>
      <c r="AA456" s="0" t="n">
        <v>-48.2481933536005</v>
      </c>
      <c r="AB456" s="0" t="n">
        <v>-7543.332692</v>
      </c>
      <c r="AC456" s="0" t="n">
        <v>-7367.430101</v>
      </c>
      <c r="AD456" s="0" t="n">
        <v>175.902591</v>
      </c>
      <c r="AF456" s="0" t="n">
        <v>-25112.36652337</v>
      </c>
      <c r="AG456" s="0" t="n">
        <v>0</v>
      </c>
      <c r="AH456" s="0" t="n">
        <v>-7367.430101</v>
      </c>
      <c r="AI456" s="0" t="n">
        <v>-7367.430101</v>
      </c>
      <c r="AJ456" s="0" t="n">
        <v>-7367.430101</v>
      </c>
      <c r="AK456" s="0" t="n">
        <v>0</v>
      </c>
      <c r="AL456" s="0" t="n">
        <v>175.902591</v>
      </c>
      <c r="AM456" s="0" t="s">
        <v>461</v>
      </c>
      <c r="AN456" s="0" t="s">
        <v>469</v>
      </c>
      <c r="AO456" s="0" t="n">
        <v>10</v>
      </c>
      <c r="AP456" s="0" t="n">
        <v>10</v>
      </c>
    </row>
    <row r="457" customFormat="false" ht="12.75" hidden="false" customHeight="false" outlineLevel="0" collapsed="false">
      <c r="A457" s="0" t="n">
        <v>1687</v>
      </c>
      <c r="B457" s="0" t="n">
        <v>895</v>
      </c>
      <c r="C457" s="0" t="s">
        <v>2</v>
      </c>
      <c r="D457" s="0" t="s">
        <v>104</v>
      </c>
      <c r="E457" s="0" t="s">
        <v>296</v>
      </c>
      <c r="F457" s="0" t="s">
        <v>102</v>
      </c>
      <c r="G457" s="0" t="s">
        <v>191</v>
      </c>
      <c r="H457" s="0" t="s">
        <v>168</v>
      </c>
      <c r="I457" s="0" t="s">
        <v>186</v>
      </c>
      <c r="J457" s="0" t="s">
        <v>189</v>
      </c>
      <c r="K457" s="0" t="n">
        <v>36965</v>
      </c>
      <c r="L457" s="0" t="n">
        <v>38791</v>
      </c>
      <c r="M457" s="0" t="s">
        <v>155</v>
      </c>
      <c r="N457" s="0" t="n">
        <v>5000000</v>
      </c>
      <c r="O457" s="0" t="n">
        <v>-2138.21117</v>
      </c>
      <c r="P457" s="0" t="n">
        <v>1.2</v>
      </c>
      <c r="Q457" s="0" t="n">
        <v>98.912868</v>
      </c>
      <c r="R457" s="0" t="n">
        <v>98.928151</v>
      </c>
      <c r="S457" s="0" t="n">
        <v>0.0152829999999966</v>
      </c>
      <c r="T457" s="0" t="n">
        <v>-32.6782813111027</v>
      </c>
      <c r="U457" s="0" t="n">
        <v>203.64419</v>
      </c>
      <c r="V457" s="0" t="n">
        <v>0</v>
      </c>
      <c r="W457" s="0" t="n">
        <v>170.965908688897</v>
      </c>
      <c r="X457" s="0" t="n">
        <v>47835.899375</v>
      </c>
      <c r="Y457" s="0" t="n">
        <v>47990.339042</v>
      </c>
      <c r="Z457" s="0" t="n">
        <v>154.439666999999</v>
      </c>
      <c r="AA457" s="0" t="n">
        <v>-16.5262416888985</v>
      </c>
      <c r="AB457" s="0" t="n">
        <v>47835.899375</v>
      </c>
      <c r="AC457" s="0" t="n">
        <v>47990.339042</v>
      </c>
      <c r="AD457" s="0" t="n">
        <v>154.439666999999</v>
      </c>
      <c r="AF457" s="0" t="n">
        <v>-12310.750811275</v>
      </c>
      <c r="AG457" s="0" t="n">
        <v>0</v>
      </c>
      <c r="AH457" s="0" t="n">
        <v>47990.339042</v>
      </c>
      <c r="AI457" s="0" t="n">
        <v>47990.339042</v>
      </c>
      <c r="AJ457" s="0" t="n">
        <v>47990.339042</v>
      </c>
      <c r="AK457" s="0" t="n">
        <v>0</v>
      </c>
      <c r="AL457" s="0" t="n">
        <v>154.439666999999</v>
      </c>
      <c r="AM457" s="0" t="s">
        <v>461</v>
      </c>
      <c r="AN457" s="0" t="n">
        <v>6</v>
      </c>
      <c r="AO457" s="0" t="s">
        <v>469</v>
      </c>
      <c r="AP457" s="0" t="n">
        <v>6</v>
      </c>
    </row>
    <row r="458" customFormat="false" ht="12.75" hidden="false" customHeight="false" outlineLevel="0" collapsed="false">
      <c r="A458" s="0" t="n">
        <v>1688</v>
      </c>
      <c r="B458" s="0" t="n">
        <v>896</v>
      </c>
      <c r="C458" s="0" t="s">
        <v>2</v>
      </c>
      <c r="D458" s="0" t="s">
        <v>104</v>
      </c>
      <c r="E458" s="0" t="s">
        <v>216</v>
      </c>
      <c r="F458" s="0" t="s">
        <v>318</v>
      </c>
      <c r="G458" s="0" t="s">
        <v>305</v>
      </c>
      <c r="H458" s="0" t="s">
        <v>216</v>
      </c>
      <c r="I458" s="0" t="s">
        <v>209</v>
      </c>
      <c r="J458" s="0" t="s">
        <v>212</v>
      </c>
      <c r="K458" s="0" t="n">
        <v>36966</v>
      </c>
      <c r="L458" s="0" t="n">
        <v>38853</v>
      </c>
      <c r="M458" s="0" t="s">
        <v>155</v>
      </c>
      <c r="N458" s="0" t="n">
        <v>20000000</v>
      </c>
      <c r="O458" s="0" t="n">
        <v>-8539.471404</v>
      </c>
      <c r="P458" s="0" t="n">
        <v>0.16</v>
      </c>
      <c r="Q458" s="0" t="n">
        <v>19.115779</v>
      </c>
      <c r="R458" s="0" t="n">
        <v>19.171043</v>
      </c>
      <c r="S458" s="0" t="n">
        <v>0.0552640000000011</v>
      </c>
      <c r="T458" s="0" t="n">
        <v>-471.925347670665</v>
      </c>
      <c r="U458" s="0" t="n">
        <v>127.720614</v>
      </c>
      <c r="V458" s="0" t="n">
        <v>0</v>
      </c>
      <c r="W458" s="0" t="n">
        <v>-344.204733670665</v>
      </c>
      <c r="X458" s="0" t="n">
        <v>-26474.951167</v>
      </c>
      <c r="Y458" s="0" t="n">
        <v>-26896.071376</v>
      </c>
      <c r="Z458" s="0" t="n">
        <v>-421.120209000001</v>
      </c>
      <c r="AA458" s="0" t="n">
        <v>-76.9154753293353</v>
      </c>
      <c r="AB458" s="0" t="n">
        <v>-26474.951167</v>
      </c>
      <c r="AC458" s="0" t="n">
        <v>-26896.071376</v>
      </c>
      <c r="AD458" s="0" t="n">
        <v>-421.120209000001</v>
      </c>
      <c r="AF458" s="0" t="n">
        <v>-13485.5332411968</v>
      </c>
      <c r="AG458" s="0" t="n">
        <v>0</v>
      </c>
      <c r="AH458" s="0" t="n">
        <v>-26896.071376</v>
      </c>
      <c r="AI458" s="0" t="n">
        <v>-26896.071376</v>
      </c>
      <c r="AJ458" s="0" t="n">
        <v>-26896.071376</v>
      </c>
      <c r="AK458" s="0" t="n">
        <v>0</v>
      </c>
      <c r="AL458" s="0" t="n">
        <v>-421.120209000001</v>
      </c>
      <c r="AM458" s="0" t="s">
        <v>461</v>
      </c>
      <c r="AN458" s="0" t="n">
        <v>2</v>
      </c>
      <c r="AO458" s="0" t="s">
        <v>469</v>
      </c>
      <c r="AP458" s="0" t="n">
        <v>2</v>
      </c>
    </row>
    <row r="459" customFormat="false" ht="12.75" hidden="false" customHeight="false" outlineLevel="0" collapsed="false">
      <c r="A459" s="0" t="n">
        <v>1689</v>
      </c>
      <c r="B459" s="0" t="n">
        <v>897</v>
      </c>
      <c r="C459" s="0" t="s">
        <v>2</v>
      </c>
      <c r="D459" s="0" t="s">
        <v>104</v>
      </c>
      <c r="E459" s="0" t="s">
        <v>190</v>
      </c>
      <c r="F459" s="0" t="s">
        <v>150</v>
      </c>
      <c r="G459" s="0" t="s">
        <v>191</v>
      </c>
      <c r="H459" s="0" t="s">
        <v>168</v>
      </c>
      <c r="I459" s="0" t="s">
        <v>186</v>
      </c>
      <c r="J459" s="0" t="s">
        <v>170</v>
      </c>
      <c r="K459" s="0" t="n">
        <v>36966</v>
      </c>
      <c r="L459" s="0" t="n">
        <v>38792</v>
      </c>
      <c r="M459" s="0" t="s">
        <v>155</v>
      </c>
      <c r="N459" s="0" t="n">
        <v>10000000</v>
      </c>
      <c r="O459" s="0" t="n">
        <v>-4317.505128</v>
      </c>
      <c r="P459" s="0" t="n">
        <v>1.87</v>
      </c>
      <c r="Q459" s="0" t="n">
        <v>182.165264</v>
      </c>
      <c r="R459" s="0" t="n">
        <v>182.181416</v>
      </c>
      <c r="S459" s="0" t="n">
        <v>0.0161520000000053</v>
      </c>
      <c r="T459" s="0" t="n">
        <v>-69.7363428274788</v>
      </c>
      <c r="U459" s="0" t="n">
        <v>574.155395</v>
      </c>
      <c r="V459" s="0" t="n">
        <v>0</v>
      </c>
      <c r="W459" s="0" t="n">
        <v>504.419052172521</v>
      </c>
      <c r="X459" s="0" t="n">
        <v>28841.543773</v>
      </c>
      <c r="Y459" s="0" t="n">
        <v>29303.012351</v>
      </c>
      <c r="Z459" s="0" t="n">
        <v>461.468578</v>
      </c>
      <c r="AA459" s="0" t="n">
        <v>-42.9504741725212</v>
      </c>
      <c r="AB459" s="0" t="n">
        <v>28841.543773</v>
      </c>
      <c r="AC459" s="0" t="n">
        <v>29303.012351</v>
      </c>
      <c r="AD459" s="0" t="n">
        <v>461.468578</v>
      </c>
      <c r="AF459" s="0" t="n">
        <v>-53977.449110256</v>
      </c>
      <c r="AG459" s="0" t="n">
        <v>0</v>
      </c>
      <c r="AH459" s="0" t="n">
        <v>29303.012351</v>
      </c>
      <c r="AI459" s="0" t="n">
        <v>29303.012351</v>
      </c>
      <c r="AJ459" s="0" t="n">
        <v>29303.012351</v>
      </c>
      <c r="AK459" s="0" t="n">
        <v>0</v>
      </c>
      <c r="AL459" s="0" t="n">
        <v>461.468578</v>
      </c>
      <c r="AM459" s="0" t="s">
        <v>461</v>
      </c>
      <c r="AN459" s="0" t="s">
        <v>469</v>
      </c>
      <c r="AO459" s="0" t="n">
        <v>10</v>
      </c>
      <c r="AP459" s="0" t="n">
        <v>10</v>
      </c>
    </row>
    <row r="460" customFormat="false" ht="12.75" hidden="false" customHeight="false" outlineLevel="0" collapsed="false">
      <c r="A460" s="0" t="n">
        <v>1690</v>
      </c>
      <c r="B460" s="0" t="n">
        <v>898</v>
      </c>
      <c r="C460" s="0" t="s">
        <v>2</v>
      </c>
      <c r="D460" s="0" t="s">
        <v>104</v>
      </c>
      <c r="E460" s="0" t="s">
        <v>400</v>
      </c>
      <c r="F460" s="0" t="s">
        <v>304</v>
      </c>
      <c r="G460" s="0" t="s">
        <v>191</v>
      </c>
      <c r="H460" s="0" t="s">
        <v>216</v>
      </c>
      <c r="I460" s="0" t="s">
        <v>209</v>
      </c>
      <c r="J460" s="0" t="s">
        <v>212</v>
      </c>
      <c r="K460" s="0" t="n">
        <v>36966</v>
      </c>
      <c r="L460" s="0" t="n">
        <v>38754</v>
      </c>
      <c r="M460" s="0" t="s">
        <v>155</v>
      </c>
      <c r="N460" s="0" t="n">
        <v>-20000000</v>
      </c>
      <c r="O460" s="0" t="n">
        <v>8164.692095</v>
      </c>
      <c r="P460" s="0" t="n">
        <v>0.24</v>
      </c>
      <c r="Q460" s="0" t="n">
        <v>22.410624</v>
      </c>
      <c r="R460" s="0" t="n">
        <v>25.395151</v>
      </c>
      <c r="S460" s="0" t="n">
        <v>2.984527</v>
      </c>
      <c r="T460" s="0" t="n">
        <v>24367.7440042141</v>
      </c>
      <c r="U460" s="0" t="n">
        <v>-189.546367</v>
      </c>
      <c r="V460" s="0" t="n">
        <v>0</v>
      </c>
      <c r="W460" s="0" t="n">
        <v>24178.1976372141</v>
      </c>
      <c r="X460" s="0" t="n">
        <v>-15894.616923</v>
      </c>
      <c r="Y460" s="0" t="n">
        <v>9566.201707</v>
      </c>
      <c r="Z460" s="0" t="n">
        <v>25460.81863</v>
      </c>
      <c r="AA460" s="0" t="n">
        <v>1282.62099278593</v>
      </c>
      <c r="AB460" s="0" t="n">
        <v>-15894.616923</v>
      </c>
      <c r="AC460" s="0" t="n">
        <v>9566.201707</v>
      </c>
      <c r="AD460" s="0" t="n">
        <v>25460.81863</v>
      </c>
      <c r="AF460" s="0" t="n">
        <v>12222.1358316103</v>
      </c>
      <c r="AG460" s="0" t="n">
        <v>0</v>
      </c>
      <c r="AH460" s="0" t="n">
        <v>9566.201707</v>
      </c>
      <c r="AI460" s="0" t="n">
        <v>9566.201707</v>
      </c>
      <c r="AJ460" s="0" t="n">
        <v>9566.201707</v>
      </c>
      <c r="AK460" s="0" t="n">
        <v>0</v>
      </c>
      <c r="AL460" s="0" t="n">
        <v>25460.81863</v>
      </c>
      <c r="AM460" s="0" t="s">
        <v>461</v>
      </c>
      <c r="AN460" s="0" t="n">
        <v>1</v>
      </c>
      <c r="AO460" s="0" t="s">
        <v>469</v>
      </c>
      <c r="AP460" s="0" t="n">
        <v>1</v>
      </c>
    </row>
    <row r="461" customFormat="false" ht="12.75" hidden="false" customHeight="false" outlineLevel="0" collapsed="false">
      <c r="A461" s="0" t="n">
        <v>1691</v>
      </c>
      <c r="B461" s="0" t="n">
        <v>899</v>
      </c>
      <c r="C461" s="0" t="s">
        <v>2</v>
      </c>
      <c r="D461" s="0" t="s">
        <v>104</v>
      </c>
      <c r="E461" s="0" t="s">
        <v>210</v>
      </c>
      <c r="F461" s="0" t="s">
        <v>102</v>
      </c>
      <c r="G461" s="0" t="s">
        <v>164</v>
      </c>
      <c r="H461" s="0" t="s">
        <v>168</v>
      </c>
      <c r="I461" s="0" t="s">
        <v>180</v>
      </c>
      <c r="J461" s="0" t="s">
        <v>189</v>
      </c>
      <c r="K461" s="0" t="n">
        <v>36969</v>
      </c>
      <c r="L461" s="0" t="n">
        <v>38795</v>
      </c>
      <c r="M461" s="0" t="s">
        <v>155</v>
      </c>
      <c r="N461" s="0" t="n">
        <v>-10000000</v>
      </c>
      <c r="O461" s="0" t="n">
        <v>4241.483325</v>
      </c>
      <c r="P461" s="0" t="n">
        <v>0.85</v>
      </c>
      <c r="Q461" s="0" t="n">
        <v>84.094588</v>
      </c>
      <c r="R461" s="0" t="n">
        <v>84.110235</v>
      </c>
      <c r="S461" s="0" t="n">
        <v>0.0156470000000013</v>
      </c>
      <c r="T461" s="0" t="n">
        <v>66.3664895862805</v>
      </c>
      <c r="U461" s="0" t="n">
        <v>-350.026517</v>
      </c>
      <c r="V461" s="0" t="n">
        <v>0</v>
      </c>
      <c r="W461" s="0" t="n">
        <v>-283.66002741372</v>
      </c>
      <c r="X461" s="0" t="n">
        <v>-7179.205211</v>
      </c>
      <c r="Y461" s="0" t="n">
        <v>-7349.951526</v>
      </c>
      <c r="Z461" s="0" t="n">
        <v>-170.746314999999</v>
      </c>
      <c r="AA461" s="0" t="n">
        <v>112.91371241372</v>
      </c>
      <c r="AB461" s="0" t="n">
        <v>-7179.205211</v>
      </c>
      <c r="AC461" s="0" t="n">
        <v>-7349.951526</v>
      </c>
      <c r="AD461" s="0" t="n">
        <v>-170.746314999999</v>
      </c>
      <c r="AF461" s="0" t="n">
        <v>24420.3402436875</v>
      </c>
      <c r="AG461" s="0" t="n">
        <v>0</v>
      </c>
      <c r="AH461" s="0" t="n">
        <v>-7349.951526</v>
      </c>
      <c r="AI461" s="0" t="n">
        <v>-7349.951526</v>
      </c>
      <c r="AJ461" s="0" t="n">
        <v>-7349.951526</v>
      </c>
      <c r="AK461" s="0" t="n">
        <v>0</v>
      </c>
      <c r="AL461" s="0" t="n">
        <v>-170.746314999999</v>
      </c>
      <c r="AM461" s="0" t="s">
        <v>461</v>
      </c>
      <c r="AN461" s="0" t="n">
        <v>6</v>
      </c>
      <c r="AO461" s="0" t="s">
        <v>469</v>
      </c>
      <c r="AP461" s="0" t="n">
        <v>6</v>
      </c>
    </row>
    <row r="462" customFormat="false" ht="12.75" hidden="false" customHeight="false" outlineLevel="0" collapsed="false">
      <c r="A462" s="0" t="n">
        <v>1695</v>
      </c>
      <c r="B462" s="0" t="n">
        <v>901</v>
      </c>
      <c r="C462" s="0" t="s">
        <v>2</v>
      </c>
      <c r="D462" s="0" t="s">
        <v>173</v>
      </c>
      <c r="E462" s="0" t="s">
        <v>415</v>
      </c>
      <c r="F462" s="0" t="s">
        <v>172</v>
      </c>
      <c r="G462" s="0" t="s">
        <v>112</v>
      </c>
      <c r="H462" s="0" t="s">
        <v>168</v>
      </c>
      <c r="I462" s="0" t="s">
        <v>201</v>
      </c>
      <c r="J462" s="0" t="s">
        <v>154</v>
      </c>
      <c r="K462" s="0" t="n">
        <v>36742</v>
      </c>
      <c r="L462" s="0" t="n">
        <v>37837</v>
      </c>
      <c r="M462" s="0" t="s">
        <v>155</v>
      </c>
      <c r="N462" s="0" t="n">
        <v>-10000000</v>
      </c>
      <c r="O462" s="0" t="n">
        <v>2136.021312</v>
      </c>
      <c r="P462" s="0" t="n">
        <v>2</v>
      </c>
      <c r="Q462" s="0" t="n">
        <v>165.252617</v>
      </c>
      <c r="R462" s="0" t="n">
        <v>165.269722</v>
      </c>
      <c r="S462" s="0" t="n">
        <v>0.017105000000015</v>
      </c>
      <c r="T462" s="0" t="n">
        <v>36.5366445417921</v>
      </c>
      <c r="U462" s="0" t="n">
        <v>-534.803323</v>
      </c>
      <c r="V462" s="0" t="n">
        <v>0</v>
      </c>
      <c r="W462" s="0" t="n">
        <v>-498.266678458208</v>
      </c>
      <c r="X462" s="0" t="n">
        <v>-106602.20002</v>
      </c>
      <c r="Y462" s="0" t="n">
        <v>-107081.060984</v>
      </c>
      <c r="Z462" s="0" t="n">
        <v>-478.860963999992</v>
      </c>
      <c r="AA462" s="0" t="n">
        <v>19.4057144582156</v>
      </c>
      <c r="AB462" s="0" t="n">
        <v>-106602.20002</v>
      </c>
      <c r="AC462" s="0" t="n">
        <v>-107081.060984</v>
      </c>
      <c r="AD462" s="0" t="n">
        <v>-478.860963999992</v>
      </c>
      <c r="AF462" s="0" t="n">
        <v>21082.53034944</v>
      </c>
      <c r="AG462" s="0" t="n">
        <v>-102777.777778</v>
      </c>
      <c r="AH462" s="0" t="n">
        <v>-209858.838762</v>
      </c>
      <c r="AI462" s="0" t="n">
        <v>-133721.309123</v>
      </c>
      <c r="AJ462" s="0" t="n">
        <v>-133721.309123</v>
      </c>
      <c r="AK462" s="0" t="n">
        <v>0</v>
      </c>
      <c r="AL462" s="0" t="n">
        <v>-478.860963999992</v>
      </c>
      <c r="AM462" s="0" t="s">
        <v>473</v>
      </c>
      <c r="AN462" s="0" t="s">
        <v>469</v>
      </c>
      <c r="AO462" s="0" t="n">
        <v>9</v>
      </c>
      <c r="AP462" s="0" t="n">
        <v>9</v>
      </c>
    </row>
    <row r="463" customFormat="false" ht="12.75" hidden="false" customHeight="false" outlineLevel="0" collapsed="false">
      <c r="A463" s="0" t="n">
        <v>1696</v>
      </c>
      <c r="B463" s="0" t="n">
        <v>902</v>
      </c>
      <c r="C463" s="0" t="s">
        <v>2</v>
      </c>
      <c r="D463" s="0" t="s">
        <v>176</v>
      </c>
      <c r="E463" s="0" t="s">
        <v>415</v>
      </c>
      <c r="F463" s="0" t="s">
        <v>172</v>
      </c>
      <c r="G463" s="0" t="s">
        <v>112</v>
      </c>
      <c r="H463" s="0" t="s">
        <v>168</v>
      </c>
      <c r="I463" s="0" t="s">
        <v>177</v>
      </c>
      <c r="J463" s="0" t="s">
        <v>154</v>
      </c>
      <c r="K463" s="0" t="n">
        <v>36742</v>
      </c>
      <c r="L463" s="0" t="n">
        <v>37837</v>
      </c>
      <c r="M463" s="0" t="s">
        <v>155</v>
      </c>
      <c r="N463" s="0" t="n">
        <v>10000000</v>
      </c>
      <c r="O463" s="0" t="n">
        <v>-2136.021312</v>
      </c>
      <c r="P463" s="0" t="n">
        <v>2</v>
      </c>
      <c r="Q463" s="0" t="n">
        <v>165.252617</v>
      </c>
      <c r="R463" s="0" t="n">
        <v>165.269722</v>
      </c>
      <c r="S463" s="0" t="n">
        <v>0.017105000000015</v>
      </c>
      <c r="T463" s="0" t="n">
        <v>-36.5366445417921</v>
      </c>
      <c r="U463" s="0" t="n">
        <v>534.803323</v>
      </c>
      <c r="V463" s="0" t="n">
        <v>0</v>
      </c>
      <c r="W463" s="0" t="n">
        <v>498.266678458208</v>
      </c>
      <c r="X463" s="0" t="n">
        <v>106602.20002</v>
      </c>
      <c r="Y463" s="0" t="n">
        <v>107081.060984</v>
      </c>
      <c r="Z463" s="0" t="n">
        <v>478.860963999992</v>
      </c>
      <c r="AA463" s="0" t="n">
        <v>-19.4057144582156</v>
      </c>
      <c r="AB463" s="0" t="n">
        <v>106602.20002</v>
      </c>
      <c r="AC463" s="0" t="n">
        <v>107081.060984</v>
      </c>
      <c r="AD463" s="0" t="n">
        <v>478.860963999992</v>
      </c>
      <c r="AF463" s="0" t="n">
        <v>-21082.53034944</v>
      </c>
      <c r="AG463" s="0" t="n">
        <v>102777.777778</v>
      </c>
      <c r="AH463" s="0" t="n">
        <v>209858.838762</v>
      </c>
      <c r="AI463" s="0" t="n">
        <v>133721.309123</v>
      </c>
      <c r="AJ463" s="0" t="n">
        <v>133721.309123</v>
      </c>
      <c r="AK463" s="0" t="n">
        <v>0</v>
      </c>
      <c r="AL463" s="0" t="n">
        <v>478.860963999992</v>
      </c>
      <c r="AM463" s="0" t="s">
        <v>473</v>
      </c>
      <c r="AN463" s="0" t="s">
        <v>469</v>
      </c>
      <c r="AO463" s="0" t="n">
        <v>9</v>
      </c>
      <c r="AP463" s="0" t="n">
        <v>9</v>
      </c>
    </row>
    <row r="464" customFormat="false" ht="12.75" hidden="false" customHeight="false" outlineLevel="0" collapsed="false">
      <c r="A464" s="0" t="n">
        <v>1697</v>
      </c>
      <c r="B464" s="0" t="n">
        <v>903</v>
      </c>
      <c r="C464" s="0" t="s">
        <v>2</v>
      </c>
      <c r="D464" s="0" t="s">
        <v>178</v>
      </c>
      <c r="E464" s="0" t="s">
        <v>415</v>
      </c>
      <c r="F464" s="0" t="s">
        <v>172</v>
      </c>
      <c r="G464" s="0" t="s">
        <v>112</v>
      </c>
      <c r="H464" s="0" t="s">
        <v>168</v>
      </c>
      <c r="I464" s="0" t="s">
        <v>179</v>
      </c>
      <c r="J464" s="0" t="s">
        <v>154</v>
      </c>
      <c r="K464" s="0" t="n">
        <v>36742</v>
      </c>
      <c r="L464" s="0" t="n">
        <v>37837</v>
      </c>
      <c r="M464" s="0" t="s">
        <v>155</v>
      </c>
      <c r="N464" s="0" t="n">
        <v>-10000000</v>
      </c>
      <c r="O464" s="0" t="n">
        <v>2136.021312</v>
      </c>
      <c r="P464" s="0" t="n">
        <v>2</v>
      </c>
      <c r="Q464" s="0" t="n">
        <v>165.252617</v>
      </c>
      <c r="R464" s="0" t="n">
        <v>165.269722</v>
      </c>
      <c r="S464" s="0" t="n">
        <v>0.017105000000015</v>
      </c>
      <c r="T464" s="0" t="n">
        <v>36.5366445417921</v>
      </c>
      <c r="U464" s="0" t="n">
        <v>-534.803323</v>
      </c>
      <c r="V464" s="0" t="n">
        <v>0</v>
      </c>
      <c r="W464" s="0" t="n">
        <v>-498.266678458208</v>
      </c>
      <c r="X464" s="0" t="n">
        <v>-106602.20002</v>
      </c>
      <c r="Y464" s="0" t="n">
        <v>-107081.060984</v>
      </c>
      <c r="Z464" s="0" t="n">
        <v>-478.860963999992</v>
      </c>
      <c r="AA464" s="0" t="n">
        <v>19.4057144582156</v>
      </c>
      <c r="AB464" s="0" t="n">
        <v>-106602.20002</v>
      </c>
      <c r="AC464" s="0" t="n">
        <v>-107081.060984</v>
      </c>
      <c r="AD464" s="0" t="n">
        <v>-478.860963999992</v>
      </c>
      <c r="AF464" s="0" t="n">
        <v>21082.53034944</v>
      </c>
      <c r="AG464" s="0" t="n">
        <v>-102777.777778</v>
      </c>
      <c r="AH464" s="0" t="n">
        <v>-209858.838762</v>
      </c>
      <c r="AI464" s="0" t="n">
        <v>-133721.309123</v>
      </c>
      <c r="AJ464" s="0" t="n">
        <v>-133721.309123</v>
      </c>
      <c r="AK464" s="0" t="n">
        <v>0</v>
      </c>
      <c r="AL464" s="0" t="n">
        <v>-478.860963999992</v>
      </c>
      <c r="AM464" s="0" t="s">
        <v>473</v>
      </c>
      <c r="AN464" s="0" t="s">
        <v>469</v>
      </c>
      <c r="AO464" s="0" t="n">
        <v>9</v>
      </c>
      <c r="AP464" s="0" t="n">
        <v>9</v>
      </c>
    </row>
    <row r="465" customFormat="false" ht="12.75" hidden="false" customHeight="false" outlineLevel="0" collapsed="false">
      <c r="A465" s="0" t="n">
        <v>1698</v>
      </c>
      <c r="B465" s="0" t="n">
        <v>904</v>
      </c>
      <c r="C465" s="0" t="s">
        <v>2</v>
      </c>
      <c r="D465" s="0" t="s">
        <v>173</v>
      </c>
      <c r="E465" s="0" t="s">
        <v>94</v>
      </c>
      <c r="F465" s="0" t="s">
        <v>95</v>
      </c>
      <c r="G465" s="0" t="s">
        <v>96</v>
      </c>
      <c r="H465" s="0" t="s">
        <v>97</v>
      </c>
      <c r="I465" s="0" t="s">
        <v>201</v>
      </c>
      <c r="J465" s="0" t="s">
        <v>154</v>
      </c>
      <c r="K465" s="0" t="n">
        <v>36761</v>
      </c>
      <c r="L465" s="0" t="n">
        <v>38587</v>
      </c>
      <c r="M465" s="0" t="s">
        <v>155</v>
      </c>
      <c r="N465" s="0" t="n">
        <v>10000000</v>
      </c>
      <c r="O465" s="0" t="n">
        <v>-3731.178938</v>
      </c>
      <c r="P465" s="0" t="n">
        <v>0.52</v>
      </c>
      <c r="Q465" s="0" t="n">
        <v>152.986511</v>
      </c>
      <c r="R465" s="0" t="n">
        <v>153.034567</v>
      </c>
      <c r="S465" s="0" t="n">
        <v>0.0480560000000025</v>
      </c>
      <c r="T465" s="0" t="n">
        <v>-179.305535044538</v>
      </c>
      <c r="U465" s="0" t="n">
        <v>444.476165</v>
      </c>
      <c r="V465" s="0" t="n">
        <v>0</v>
      </c>
      <c r="W465" s="0" t="n">
        <v>265.170629955462</v>
      </c>
      <c r="X465" s="0" t="n">
        <v>-376469.526286</v>
      </c>
      <c r="Y465" s="0" t="n">
        <v>-376636.169562</v>
      </c>
      <c r="Z465" s="0" t="n">
        <v>-166.643276000046</v>
      </c>
      <c r="AA465" s="0" t="n">
        <v>-431.813905955509</v>
      </c>
      <c r="AB465" s="0" t="n">
        <v>-376469.526286</v>
      </c>
      <c r="AC465" s="0" t="n">
        <v>-376636.169562</v>
      </c>
      <c r="AD465" s="0" t="n">
        <v>-166.643276000046</v>
      </c>
      <c r="AF465" s="0" t="n">
        <v>-27620.052088545</v>
      </c>
      <c r="AG465" s="0" t="n">
        <v>26577.777778</v>
      </c>
      <c r="AH465" s="0" t="n">
        <v>-350058.391784</v>
      </c>
      <c r="AI465" s="0" t="n">
        <v>-161505.897561</v>
      </c>
      <c r="AJ465" s="0" t="n">
        <v>-161505.897561</v>
      </c>
      <c r="AK465" s="0" t="n">
        <v>0</v>
      </c>
      <c r="AL465" s="0" t="n">
        <v>-166.643276000046</v>
      </c>
      <c r="AM465" s="0" t="s">
        <v>475</v>
      </c>
      <c r="AN465" s="0" t="n">
        <v>7</v>
      </c>
      <c r="AO465" s="0" t="s">
        <v>469</v>
      </c>
      <c r="AP465" s="0" t="n">
        <v>7</v>
      </c>
    </row>
    <row r="466" customFormat="false" ht="12.75" hidden="false" customHeight="false" outlineLevel="0" collapsed="false">
      <c r="A466" s="0" t="n">
        <v>1699</v>
      </c>
      <c r="B466" s="0" t="n">
        <v>905</v>
      </c>
      <c r="C466" s="0" t="s">
        <v>2</v>
      </c>
      <c r="D466" s="0" t="s">
        <v>176</v>
      </c>
      <c r="E466" s="0" t="s">
        <v>94</v>
      </c>
      <c r="F466" s="0" t="s">
        <v>95</v>
      </c>
      <c r="G466" s="0" t="s">
        <v>96</v>
      </c>
      <c r="H466" s="0" t="s">
        <v>97</v>
      </c>
      <c r="I466" s="0" t="s">
        <v>177</v>
      </c>
      <c r="J466" s="0" t="s">
        <v>154</v>
      </c>
      <c r="K466" s="0" t="n">
        <v>36761</v>
      </c>
      <c r="L466" s="0" t="n">
        <v>38587</v>
      </c>
      <c r="M466" s="0" t="s">
        <v>155</v>
      </c>
      <c r="N466" s="0" t="n">
        <v>-10000000</v>
      </c>
      <c r="O466" s="0" t="n">
        <v>3731.178938</v>
      </c>
      <c r="P466" s="0" t="n">
        <v>0.52</v>
      </c>
      <c r="Q466" s="0" t="n">
        <v>152.986511</v>
      </c>
      <c r="R466" s="0" t="n">
        <v>153.034567</v>
      </c>
      <c r="S466" s="0" t="n">
        <v>0.0480560000000025</v>
      </c>
      <c r="T466" s="0" t="n">
        <v>179.305535044538</v>
      </c>
      <c r="U466" s="0" t="n">
        <v>-444.476165</v>
      </c>
      <c r="V466" s="0" t="n">
        <v>0</v>
      </c>
      <c r="W466" s="0" t="n">
        <v>-265.170629955462</v>
      </c>
      <c r="X466" s="0" t="n">
        <v>376469.526286</v>
      </c>
      <c r="Y466" s="0" t="n">
        <v>376636.169562</v>
      </c>
      <c r="Z466" s="0" t="n">
        <v>166.643276000046</v>
      </c>
      <c r="AA466" s="0" t="n">
        <v>431.813905955509</v>
      </c>
      <c r="AB466" s="0" t="n">
        <v>376469.526286</v>
      </c>
      <c r="AC466" s="0" t="n">
        <v>376636.169562</v>
      </c>
      <c r="AD466" s="0" t="n">
        <v>166.643276000046</v>
      </c>
      <c r="AF466" s="0" t="n">
        <v>27620.052088545</v>
      </c>
      <c r="AG466" s="0" t="n">
        <v>-26577.777778</v>
      </c>
      <c r="AH466" s="0" t="n">
        <v>350058.391784</v>
      </c>
      <c r="AI466" s="0" t="n">
        <v>161505.897561</v>
      </c>
      <c r="AJ466" s="0" t="n">
        <v>161505.897561</v>
      </c>
      <c r="AK466" s="0" t="n">
        <v>0</v>
      </c>
      <c r="AL466" s="0" t="n">
        <v>166.643276000046</v>
      </c>
      <c r="AM466" s="0" t="s">
        <v>475</v>
      </c>
      <c r="AN466" s="0" t="n">
        <v>7</v>
      </c>
      <c r="AO466" s="0" t="s">
        <v>469</v>
      </c>
      <c r="AP466" s="0" t="n">
        <v>7</v>
      </c>
    </row>
    <row r="467" customFormat="false" ht="12.75" hidden="false" customHeight="false" outlineLevel="0" collapsed="false">
      <c r="A467" s="0" t="n">
        <v>1700</v>
      </c>
      <c r="B467" s="0" t="n">
        <v>906</v>
      </c>
      <c r="C467" s="0" t="s">
        <v>2</v>
      </c>
      <c r="D467" s="0" t="s">
        <v>178</v>
      </c>
      <c r="E467" s="0" t="s">
        <v>94</v>
      </c>
      <c r="F467" s="0" t="s">
        <v>95</v>
      </c>
      <c r="G467" s="0" t="s">
        <v>96</v>
      </c>
      <c r="H467" s="0" t="s">
        <v>97</v>
      </c>
      <c r="I467" s="0" t="s">
        <v>179</v>
      </c>
      <c r="J467" s="0" t="s">
        <v>154</v>
      </c>
      <c r="K467" s="0" t="n">
        <v>36761</v>
      </c>
      <c r="L467" s="0" t="n">
        <v>38587</v>
      </c>
      <c r="M467" s="0" t="s">
        <v>155</v>
      </c>
      <c r="N467" s="0" t="n">
        <v>10000000</v>
      </c>
      <c r="O467" s="0" t="n">
        <v>-3731.178938</v>
      </c>
      <c r="P467" s="0" t="n">
        <v>0.52</v>
      </c>
      <c r="Q467" s="0" t="n">
        <v>152.986511</v>
      </c>
      <c r="R467" s="0" t="n">
        <v>153.034567</v>
      </c>
      <c r="S467" s="0" t="n">
        <v>0.0480560000000025</v>
      </c>
      <c r="T467" s="0" t="n">
        <v>-179.305535044538</v>
      </c>
      <c r="U467" s="0" t="n">
        <v>444.476165</v>
      </c>
      <c r="V467" s="0" t="n">
        <v>0</v>
      </c>
      <c r="W467" s="0" t="n">
        <v>265.170629955462</v>
      </c>
      <c r="X467" s="0" t="n">
        <v>-376469.526286</v>
      </c>
      <c r="Y467" s="0" t="n">
        <v>-376636.169562</v>
      </c>
      <c r="Z467" s="0" t="n">
        <v>-166.643276000046</v>
      </c>
      <c r="AA467" s="0" t="n">
        <v>-431.813905955509</v>
      </c>
      <c r="AB467" s="0" t="n">
        <v>-376469.526286</v>
      </c>
      <c r="AC467" s="0" t="n">
        <v>-376636.169562</v>
      </c>
      <c r="AD467" s="0" t="n">
        <v>-166.643276000046</v>
      </c>
      <c r="AF467" s="0" t="n">
        <v>-27620.052088545</v>
      </c>
      <c r="AG467" s="0" t="n">
        <v>26577.777778</v>
      </c>
      <c r="AH467" s="0" t="n">
        <v>-350058.391784</v>
      </c>
      <c r="AI467" s="0" t="n">
        <v>-161505.897561</v>
      </c>
      <c r="AJ467" s="0" t="n">
        <v>-161505.897561</v>
      </c>
      <c r="AK467" s="0" t="n">
        <v>0</v>
      </c>
      <c r="AL467" s="0" t="n">
        <v>-166.643276000046</v>
      </c>
      <c r="AM467" s="0" t="s">
        <v>475</v>
      </c>
      <c r="AN467" s="0" t="n">
        <v>7</v>
      </c>
      <c r="AO467" s="0" t="s">
        <v>469</v>
      </c>
      <c r="AP467" s="0" t="n">
        <v>7</v>
      </c>
    </row>
    <row r="468" customFormat="false" ht="12.75" hidden="false" customHeight="false" outlineLevel="0" collapsed="false">
      <c r="A468" s="0" t="n">
        <v>1701</v>
      </c>
      <c r="B468" s="0" t="n">
        <v>907</v>
      </c>
      <c r="C468" s="0" t="s">
        <v>2</v>
      </c>
      <c r="D468" s="0" t="s">
        <v>104</v>
      </c>
      <c r="E468" s="0" t="s">
        <v>114</v>
      </c>
      <c r="F468" s="0" t="s">
        <v>102</v>
      </c>
      <c r="G468" s="0" t="s">
        <v>96</v>
      </c>
      <c r="H468" s="0" t="s">
        <v>110</v>
      </c>
      <c r="I468" s="0" t="s">
        <v>181</v>
      </c>
      <c r="J468" s="0" t="s">
        <v>105</v>
      </c>
      <c r="K468" s="0" t="n">
        <v>36969</v>
      </c>
      <c r="L468" s="0" t="n">
        <v>38795</v>
      </c>
      <c r="M468" s="0" t="s">
        <v>155</v>
      </c>
      <c r="N468" s="0" t="n">
        <v>-10000000</v>
      </c>
      <c r="O468" s="0" t="n">
        <v>4313.428949</v>
      </c>
      <c r="P468" s="0" t="n">
        <v>1.6</v>
      </c>
      <c r="Q468" s="0" t="n">
        <v>156.520948</v>
      </c>
      <c r="R468" s="0" t="n">
        <v>153.590597</v>
      </c>
      <c r="S468" s="0" t="n">
        <v>-2.930351</v>
      </c>
      <c r="T468" s="0" t="n">
        <v>-12639.8608341311</v>
      </c>
      <c r="U468" s="0" t="n">
        <v>-547.369712</v>
      </c>
      <c r="V468" s="0" t="n">
        <v>0</v>
      </c>
      <c r="W468" s="0" t="n">
        <v>-13187.2305461311</v>
      </c>
      <c r="X468" s="0" t="n">
        <v>-20763.209551</v>
      </c>
      <c r="Y468" s="0" t="n">
        <v>-33495.437035</v>
      </c>
      <c r="Z468" s="0" t="n">
        <v>-12732.227484</v>
      </c>
      <c r="AA468" s="0" t="n">
        <v>455.003062131103</v>
      </c>
      <c r="AB468" s="0" t="n">
        <v>-20763.209551</v>
      </c>
      <c r="AC468" s="0" t="n">
        <v>-33495.437035</v>
      </c>
      <c r="AD468" s="0" t="n">
        <v>-12732.227484</v>
      </c>
      <c r="AF468" s="0" t="n">
        <v>24834.5671738675</v>
      </c>
      <c r="AG468" s="0" t="n">
        <v>0</v>
      </c>
      <c r="AH468" s="0" t="n">
        <v>-33495.437035</v>
      </c>
      <c r="AI468" s="0" t="n">
        <v>-33495.437035</v>
      </c>
      <c r="AJ468" s="0" t="n">
        <v>-33495.437035</v>
      </c>
      <c r="AK468" s="0" t="n">
        <v>0</v>
      </c>
      <c r="AL468" s="0" t="n">
        <v>-12732.227484</v>
      </c>
      <c r="AM468" s="0" t="s">
        <v>461</v>
      </c>
      <c r="AN468" s="0" t="n">
        <v>6</v>
      </c>
      <c r="AO468" s="0" t="s">
        <v>469</v>
      </c>
      <c r="AP468" s="0" t="n">
        <v>6</v>
      </c>
    </row>
    <row r="469" customFormat="false" ht="12.75" hidden="false" customHeight="false" outlineLevel="0" collapsed="false">
      <c r="A469" s="0" t="n">
        <v>1702</v>
      </c>
      <c r="B469" s="0" t="n">
        <v>908</v>
      </c>
      <c r="C469" s="0" t="s">
        <v>2</v>
      </c>
      <c r="D469" s="0" t="s">
        <v>104</v>
      </c>
      <c r="E469" s="0" t="s">
        <v>259</v>
      </c>
      <c r="F469" s="0" t="s">
        <v>150</v>
      </c>
      <c r="G469" s="0" t="s">
        <v>191</v>
      </c>
      <c r="H469" s="0" t="s">
        <v>168</v>
      </c>
      <c r="I469" s="0" t="s">
        <v>186</v>
      </c>
      <c r="J469" s="0" t="s">
        <v>170</v>
      </c>
      <c r="K469" s="0" t="n">
        <v>36969</v>
      </c>
      <c r="L469" s="0" t="n">
        <v>38795</v>
      </c>
      <c r="M469" s="0" t="s">
        <v>155</v>
      </c>
      <c r="N469" s="0" t="n">
        <v>10000000</v>
      </c>
      <c r="O469" s="0" t="n">
        <v>-4324.11635</v>
      </c>
      <c r="P469" s="0" t="n">
        <v>2</v>
      </c>
      <c r="Q469" s="0" t="n">
        <v>218.82516</v>
      </c>
      <c r="R469" s="0" t="n">
        <v>218.856214</v>
      </c>
      <c r="S469" s="0" t="n">
        <v>0.0310539999999833</v>
      </c>
      <c r="T469" s="0" t="n">
        <v>-134.281109132828</v>
      </c>
      <c r="U469" s="0" t="n">
        <v>638.857868</v>
      </c>
      <c r="V469" s="0" t="n">
        <v>0</v>
      </c>
      <c r="W469" s="0" t="n">
        <v>504.576758867172</v>
      </c>
      <c r="X469" s="0" t="n">
        <v>-69389.090381</v>
      </c>
      <c r="Y469" s="0" t="n">
        <v>-68996.220668</v>
      </c>
      <c r="Z469" s="0" t="n">
        <v>392.869713000007</v>
      </c>
      <c r="AA469" s="0" t="n">
        <v>-111.707045867165</v>
      </c>
      <c r="AB469" s="0" t="n">
        <v>-69389.090381</v>
      </c>
      <c r="AC469" s="0" t="n">
        <v>-68996.220668</v>
      </c>
      <c r="AD469" s="0" t="n">
        <v>392.869713000007</v>
      </c>
      <c r="AF469" s="0" t="n">
        <v>-54060.1026077</v>
      </c>
      <c r="AG469" s="0" t="n">
        <v>0</v>
      </c>
      <c r="AH469" s="0" t="n">
        <v>-68996.220668</v>
      </c>
      <c r="AI469" s="0" t="n">
        <v>-68996.220668</v>
      </c>
      <c r="AJ469" s="0" t="n">
        <v>-68996.220668</v>
      </c>
      <c r="AK469" s="0" t="n">
        <v>0</v>
      </c>
      <c r="AL469" s="0" t="n">
        <v>392.869713000007</v>
      </c>
      <c r="AM469" s="0" t="s">
        <v>461</v>
      </c>
      <c r="AN469" s="0" t="s">
        <v>469</v>
      </c>
      <c r="AO469" s="0" t="n">
        <v>10</v>
      </c>
      <c r="AP469" s="0" t="n">
        <v>10</v>
      </c>
    </row>
    <row r="470" customFormat="false" ht="12.75" hidden="false" customHeight="false" outlineLevel="0" collapsed="false">
      <c r="A470" s="0" t="n">
        <v>1703</v>
      </c>
      <c r="B470" s="0" t="n">
        <v>909</v>
      </c>
      <c r="C470" s="0" t="s">
        <v>2</v>
      </c>
      <c r="D470" s="0" t="s">
        <v>104</v>
      </c>
      <c r="E470" s="0" t="s">
        <v>399</v>
      </c>
      <c r="F470" s="0" t="s">
        <v>109</v>
      </c>
      <c r="G470" s="0" t="s">
        <v>167</v>
      </c>
      <c r="H470" s="0" t="s">
        <v>216</v>
      </c>
      <c r="I470" s="0" t="s">
        <v>200</v>
      </c>
      <c r="J470" s="0" t="s">
        <v>212</v>
      </c>
      <c r="K470" s="0" t="n">
        <v>36970</v>
      </c>
      <c r="L470" s="0" t="n">
        <v>38796</v>
      </c>
      <c r="M470" s="0" t="s">
        <v>155</v>
      </c>
      <c r="N470" s="0" t="n">
        <v>-20000000</v>
      </c>
      <c r="O470" s="0" t="n">
        <v>8368.657105</v>
      </c>
      <c r="P470" s="0" t="n">
        <v>0.32</v>
      </c>
      <c r="Q470" s="0" t="n">
        <v>27.638956</v>
      </c>
      <c r="R470" s="0" t="n">
        <v>27.64626</v>
      </c>
      <c r="S470" s="0" t="n">
        <v>0.00730400000000131</v>
      </c>
      <c r="T470" s="0" t="n">
        <v>61.124671494931</v>
      </c>
      <c r="U470" s="0" t="n">
        <v>-278.325938</v>
      </c>
      <c r="V470" s="0" t="n">
        <v>0</v>
      </c>
      <c r="W470" s="0" t="n">
        <v>-217.201266505069</v>
      </c>
      <c r="X470" s="0" t="n">
        <v>-40377.162986</v>
      </c>
      <c r="Y470" s="0" t="n">
        <v>-40508.387337</v>
      </c>
      <c r="Z470" s="0" t="n">
        <v>-131.224350999997</v>
      </c>
      <c r="AA470" s="0" t="n">
        <v>85.9769155050719</v>
      </c>
      <c r="AB470" s="0" t="n">
        <v>-40377.162986</v>
      </c>
      <c r="AC470" s="0" t="n">
        <v>-40508.387337</v>
      </c>
      <c r="AD470" s="0" t="n">
        <v>-131.224350999997</v>
      </c>
      <c r="AG470" s="0" t="n">
        <v>0</v>
      </c>
      <c r="AH470" s="0" t="n">
        <v>-40508.387337</v>
      </c>
      <c r="AI470" s="0" t="n">
        <v>-40508.387337</v>
      </c>
      <c r="AJ470" s="0" t="n">
        <v>-40508.387337</v>
      </c>
      <c r="AK470" s="0" t="n">
        <v>0</v>
      </c>
      <c r="AL470" s="0" t="n">
        <v>-131.224350999997</v>
      </c>
      <c r="AM470" s="0" t="s">
        <v>461</v>
      </c>
      <c r="AN470" s="0" t="s">
        <v>469</v>
      </c>
      <c r="AO470" s="0" t="s">
        <v>469</v>
      </c>
      <c r="AP470" s="0" t="s">
        <v>469</v>
      </c>
    </row>
    <row r="471" customFormat="false" ht="12.75" hidden="false" customHeight="false" outlineLevel="0" collapsed="false">
      <c r="A471" s="0" t="n">
        <v>1704</v>
      </c>
      <c r="B471" s="0" t="n">
        <v>910</v>
      </c>
      <c r="C471" s="0" t="s">
        <v>2</v>
      </c>
      <c r="D471" s="0" t="s">
        <v>104</v>
      </c>
      <c r="E471" s="0" t="s">
        <v>290</v>
      </c>
      <c r="F471" s="0" t="s">
        <v>102</v>
      </c>
      <c r="G471" s="0" t="s">
        <v>191</v>
      </c>
      <c r="H471" s="0" t="s">
        <v>282</v>
      </c>
      <c r="I471" s="0" t="s">
        <v>200</v>
      </c>
      <c r="J471" s="0" t="s">
        <v>212</v>
      </c>
      <c r="K471" s="0" t="n">
        <v>36969</v>
      </c>
      <c r="L471" s="0" t="n">
        <v>38795</v>
      </c>
      <c r="M471" s="0" t="s">
        <v>100</v>
      </c>
      <c r="N471" s="0" t="n">
        <v>-10000000</v>
      </c>
      <c r="O471" s="0" t="n">
        <v>4359.678835</v>
      </c>
      <c r="P471" s="0" t="n">
        <v>1.05</v>
      </c>
      <c r="Q471" s="0" t="n">
        <v>94.453316</v>
      </c>
      <c r="R471" s="0" t="n">
        <v>94.453313</v>
      </c>
      <c r="S471" s="0" t="n">
        <v>-3.00000000663658E-006</v>
      </c>
      <c r="T471" s="0" t="n">
        <v>-0.0130790365339334</v>
      </c>
      <c r="U471" s="0" t="n">
        <v>-390.771061</v>
      </c>
      <c r="V471" s="0" t="n">
        <v>0</v>
      </c>
      <c r="W471" s="0" t="n">
        <v>-390.784140036534</v>
      </c>
      <c r="X471" s="0" t="n">
        <v>-50037.39444</v>
      </c>
      <c r="Y471" s="0" t="n">
        <v>-50303.096181</v>
      </c>
      <c r="Z471" s="0" t="n">
        <v>-265.701741000004</v>
      </c>
      <c r="AA471" s="0" t="n">
        <v>125.08239903653</v>
      </c>
      <c r="AB471" s="0" t="n">
        <v>-44310.614646342</v>
      </c>
      <c r="AC471" s="0" t="n">
        <v>-44367.330831642</v>
      </c>
      <c r="AD471" s="0" t="n">
        <v>-56.7161853000071</v>
      </c>
      <c r="AF471" s="0" t="n">
        <v>25100.8508925125</v>
      </c>
      <c r="AG471" s="0" t="n">
        <v>0</v>
      </c>
      <c r="AH471" s="0" t="n">
        <v>-44367.330831642</v>
      </c>
      <c r="AI471" s="0" t="n">
        <v>-44367.330831642</v>
      </c>
      <c r="AJ471" s="0" t="n">
        <v>-44367.330831642</v>
      </c>
      <c r="AK471" s="0" t="n">
        <v>0</v>
      </c>
      <c r="AL471" s="0" t="n">
        <v>-56.7161853000071</v>
      </c>
      <c r="AM471" s="0" t="s">
        <v>461</v>
      </c>
      <c r="AN471" s="0" t="n">
        <v>6</v>
      </c>
      <c r="AO471" s="0" t="s">
        <v>469</v>
      </c>
      <c r="AP471" s="0" t="n">
        <v>6</v>
      </c>
    </row>
    <row r="472" customFormat="false" ht="12.75" hidden="false" customHeight="false" outlineLevel="0" collapsed="false">
      <c r="A472" s="0" t="n">
        <v>1706</v>
      </c>
      <c r="B472" s="0" t="n">
        <v>911</v>
      </c>
      <c r="C472" s="0" t="s">
        <v>2</v>
      </c>
      <c r="D472" s="0" t="s">
        <v>104</v>
      </c>
      <c r="E472" s="0" t="s">
        <v>329</v>
      </c>
      <c r="F472" s="0" t="s">
        <v>109</v>
      </c>
      <c r="G472" s="0" t="s">
        <v>191</v>
      </c>
      <c r="H472" s="0" t="s">
        <v>110</v>
      </c>
      <c r="I472" s="0" t="s">
        <v>330</v>
      </c>
      <c r="J472" s="0" t="s">
        <v>105</v>
      </c>
      <c r="K472" s="0" t="n">
        <v>36970</v>
      </c>
      <c r="L472" s="0" t="n">
        <v>38764</v>
      </c>
      <c r="M472" s="0" t="s">
        <v>155</v>
      </c>
      <c r="N472" s="0" t="n">
        <v>-10000000</v>
      </c>
      <c r="O472" s="0" t="n">
        <v>4134.317026</v>
      </c>
      <c r="P472" s="0" t="n">
        <v>0.52</v>
      </c>
      <c r="Q472" s="0" t="n">
        <v>55.279247</v>
      </c>
      <c r="R472" s="0" t="n">
        <v>55.291178</v>
      </c>
      <c r="S472" s="0" t="n">
        <v>0.0119310000000041</v>
      </c>
      <c r="T472" s="0" t="n">
        <v>49.3265364372231</v>
      </c>
      <c r="U472" s="0" t="n">
        <v>-181.361357</v>
      </c>
      <c r="V472" s="0" t="n">
        <v>0</v>
      </c>
      <c r="W472" s="0" t="n">
        <v>-132.034820562777</v>
      </c>
      <c r="X472" s="0" t="n">
        <v>12073.388299</v>
      </c>
      <c r="Y472" s="0" t="n">
        <v>11985.958655</v>
      </c>
      <c r="Z472" s="0" t="n">
        <v>-87.4296439999998</v>
      </c>
      <c r="AA472" s="0" t="n">
        <v>44.6051765627771</v>
      </c>
      <c r="AB472" s="0" t="n">
        <v>12073.388299</v>
      </c>
      <c r="AC472" s="0" t="n">
        <v>11985.958655</v>
      </c>
      <c r="AD472" s="0" t="n">
        <v>-87.4296439999998</v>
      </c>
      <c r="AG472" s="0" t="n">
        <v>0</v>
      </c>
      <c r="AH472" s="0" t="n">
        <v>11985.958655</v>
      </c>
      <c r="AI472" s="0" t="n">
        <v>11985.958655</v>
      </c>
      <c r="AJ472" s="0" t="n">
        <v>11985.958655</v>
      </c>
      <c r="AK472" s="0" t="n">
        <v>0</v>
      </c>
      <c r="AL472" s="0" t="n">
        <v>-87.4296439999998</v>
      </c>
      <c r="AM472" s="0" t="s">
        <v>461</v>
      </c>
      <c r="AN472" s="0" t="s">
        <v>469</v>
      </c>
      <c r="AO472" s="0" t="s">
        <v>469</v>
      </c>
      <c r="AP472" s="0" t="s">
        <v>469</v>
      </c>
    </row>
    <row r="473" customFormat="false" ht="12.75" hidden="false" customHeight="false" outlineLevel="0" collapsed="false">
      <c r="A473" s="0" t="n">
        <v>1708</v>
      </c>
      <c r="B473" s="0" t="n">
        <v>917</v>
      </c>
      <c r="C473" s="0" t="s">
        <v>2</v>
      </c>
      <c r="D473" s="0" t="s">
        <v>173</v>
      </c>
      <c r="E473" s="0" t="s">
        <v>249</v>
      </c>
      <c r="F473" s="0" t="s">
        <v>109</v>
      </c>
      <c r="G473" s="0" t="s">
        <v>151</v>
      </c>
      <c r="H473" s="0" t="s">
        <v>168</v>
      </c>
      <c r="I473" s="0" t="s">
        <v>250</v>
      </c>
      <c r="J473" s="0" t="s">
        <v>154</v>
      </c>
      <c r="K473" s="0" t="n">
        <v>36971</v>
      </c>
      <c r="L473" s="0" t="n">
        <v>37336</v>
      </c>
      <c r="M473" s="0" t="s">
        <v>155</v>
      </c>
      <c r="N473" s="0" t="n">
        <v>2000000</v>
      </c>
      <c r="O473" s="0" t="n">
        <v>-327.160947</v>
      </c>
      <c r="P473" s="0" t="n">
        <v>10</v>
      </c>
      <c r="Q473" s="0" t="n">
        <v>959.722541</v>
      </c>
      <c r="R473" s="0" t="n">
        <v>959.427886</v>
      </c>
      <c r="S473" s="0" t="n">
        <v>-0.294655000000034</v>
      </c>
      <c r="T473" s="0" t="n">
        <v>96.3996088382962</v>
      </c>
      <c r="U473" s="0" t="n">
        <v>452.518332</v>
      </c>
      <c r="V473" s="0" t="n">
        <v>0</v>
      </c>
      <c r="W473" s="0" t="n">
        <v>548.917940838296</v>
      </c>
      <c r="X473" s="0" t="n">
        <v>13888.803852</v>
      </c>
      <c r="Y473" s="0" t="n">
        <v>14478.977698</v>
      </c>
      <c r="Z473" s="0" t="n">
        <v>590.173846000002</v>
      </c>
      <c r="AA473" s="0" t="n">
        <v>41.2559051617053</v>
      </c>
      <c r="AB473" s="0" t="n">
        <v>13888.803852</v>
      </c>
      <c r="AC473" s="0" t="n">
        <v>14478.977698</v>
      </c>
      <c r="AD473" s="0" t="n">
        <v>590.173846000002</v>
      </c>
      <c r="AG473" s="0" t="n">
        <v>0</v>
      </c>
      <c r="AH473" s="0" t="n">
        <v>14478.977698</v>
      </c>
      <c r="AI473" s="0" t="n">
        <v>14478.977698</v>
      </c>
      <c r="AJ473" s="0" t="n">
        <v>14478.977698</v>
      </c>
      <c r="AK473" s="0" t="n">
        <v>0</v>
      </c>
      <c r="AL473" s="0" t="n">
        <v>590.173846000002</v>
      </c>
      <c r="AM473" s="0" t="s">
        <v>472</v>
      </c>
      <c r="AN473" s="0" t="s">
        <v>469</v>
      </c>
      <c r="AO473" s="0" t="s">
        <v>469</v>
      </c>
      <c r="AP473" s="0" t="s">
        <v>469</v>
      </c>
    </row>
    <row r="474" customFormat="false" ht="12.75" hidden="false" customHeight="false" outlineLevel="0" collapsed="false">
      <c r="A474" s="0" t="n">
        <v>1709</v>
      </c>
      <c r="B474" s="0" t="n">
        <v>912</v>
      </c>
      <c r="C474" s="0" t="s">
        <v>2</v>
      </c>
      <c r="D474" s="0" t="s">
        <v>176</v>
      </c>
      <c r="E474" s="0" t="s">
        <v>249</v>
      </c>
      <c r="F474" s="0" t="s">
        <v>109</v>
      </c>
      <c r="G474" s="0" t="s">
        <v>151</v>
      </c>
      <c r="H474" s="0" t="s">
        <v>168</v>
      </c>
      <c r="I474" s="0" t="s">
        <v>177</v>
      </c>
      <c r="J474" s="0" t="s">
        <v>154</v>
      </c>
      <c r="K474" s="0" t="n">
        <v>36971</v>
      </c>
      <c r="L474" s="0" t="n">
        <v>37336</v>
      </c>
      <c r="M474" s="0" t="s">
        <v>155</v>
      </c>
      <c r="N474" s="0" t="n">
        <v>-2000000</v>
      </c>
      <c r="O474" s="0" t="n">
        <v>327.160947</v>
      </c>
      <c r="P474" s="0" t="n">
        <v>10</v>
      </c>
      <c r="Q474" s="0" t="n">
        <v>959.722541</v>
      </c>
      <c r="R474" s="0" t="n">
        <v>959.427886</v>
      </c>
      <c r="S474" s="0" t="n">
        <v>-0.294655000000034</v>
      </c>
      <c r="T474" s="0" t="n">
        <v>-96.3996088382962</v>
      </c>
      <c r="U474" s="0" t="n">
        <v>-452.518332</v>
      </c>
      <c r="V474" s="0" t="n">
        <v>0</v>
      </c>
      <c r="W474" s="0" t="n">
        <v>-548.917940838296</v>
      </c>
      <c r="X474" s="0" t="n">
        <v>-13888.803852</v>
      </c>
      <c r="Y474" s="0" t="n">
        <v>-14478.977698</v>
      </c>
      <c r="Z474" s="0" t="n">
        <v>-590.173846000002</v>
      </c>
      <c r="AA474" s="0" t="n">
        <v>-41.2559051617053</v>
      </c>
      <c r="AB474" s="0" t="n">
        <v>-13888.803852</v>
      </c>
      <c r="AC474" s="0" t="n">
        <v>-14478.977698</v>
      </c>
      <c r="AD474" s="0" t="n">
        <v>-590.173846000002</v>
      </c>
      <c r="AG474" s="0" t="n">
        <v>0</v>
      </c>
      <c r="AH474" s="0" t="n">
        <v>-14478.977698</v>
      </c>
      <c r="AI474" s="0" t="n">
        <v>-14478.977698</v>
      </c>
      <c r="AJ474" s="0" t="n">
        <v>-14478.977698</v>
      </c>
      <c r="AK474" s="0" t="n">
        <v>0</v>
      </c>
      <c r="AL474" s="0" t="n">
        <v>-590.173846000002</v>
      </c>
      <c r="AM474" s="0" t="s">
        <v>472</v>
      </c>
      <c r="AN474" s="0" t="s">
        <v>469</v>
      </c>
      <c r="AO474" s="0" t="s">
        <v>469</v>
      </c>
      <c r="AP474" s="0" t="s">
        <v>469</v>
      </c>
    </row>
    <row r="475" customFormat="false" ht="12.75" hidden="false" customHeight="false" outlineLevel="0" collapsed="false">
      <c r="A475" s="0" t="n">
        <v>1710</v>
      </c>
      <c r="B475" s="0" t="n">
        <v>913</v>
      </c>
      <c r="C475" s="0" t="s">
        <v>2</v>
      </c>
      <c r="D475" s="0" t="s">
        <v>178</v>
      </c>
      <c r="E475" s="0" t="s">
        <v>249</v>
      </c>
      <c r="F475" s="0" t="s">
        <v>109</v>
      </c>
      <c r="G475" s="0" t="s">
        <v>151</v>
      </c>
      <c r="H475" s="0" t="s">
        <v>168</v>
      </c>
      <c r="I475" s="0" t="s">
        <v>179</v>
      </c>
      <c r="J475" s="0" t="s">
        <v>154</v>
      </c>
      <c r="K475" s="0" t="n">
        <v>36971</v>
      </c>
      <c r="L475" s="0" t="n">
        <v>37336</v>
      </c>
      <c r="M475" s="0" t="s">
        <v>155</v>
      </c>
      <c r="N475" s="0" t="n">
        <v>2000000</v>
      </c>
      <c r="O475" s="0" t="n">
        <v>-327.160947</v>
      </c>
      <c r="P475" s="0" t="n">
        <v>10</v>
      </c>
      <c r="Q475" s="0" t="n">
        <v>959.722541</v>
      </c>
      <c r="R475" s="0" t="n">
        <v>959.427886</v>
      </c>
      <c r="S475" s="0" t="n">
        <v>-0.294655000000034</v>
      </c>
      <c r="T475" s="0" t="n">
        <v>96.3996088382962</v>
      </c>
      <c r="U475" s="0" t="n">
        <v>452.518332</v>
      </c>
      <c r="V475" s="0" t="n">
        <v>0</v>
      </c>
      <c r="W475" s="0" t="n">
        <v>548.917940838296</v>
      </c>
      <c r="X475" s="0" t="n">
        <v>13888.803852</v>
      </c>
      <c r="Y475" s="0" t="n">
        <v>14478.977698</v>
      </c>
      <c r="Z475" s="0" t="n">
        <v>590.173846000002</v>
      </c>
      <c r="AA475" s="0" t="n">
        <v>41.2559051617053</v>
      </c>
      <c r="AB475" s="0" t="n">
        <v>13888.803852</v>
      </c>
      <c r="AC475" s="0" t="n">
        <v>14478.977698</v>
      </c>
      <c r="AD475" s="0" t="n">
        <v>590.173846000002</v>
      </c>
      <c r="AG475" s="0" t="n">
        <v>0</v>
      </c>
      <c r="AH475" s="0" t="n">
        <v>14478.977698</v>
      </c>
      <c r="AI475" s="0" t="n">
        <v>14478.977698</v>
      </c>
      <c r="AJ475" s="0" t="n">
        <v>14478.977698</v>
      </c>
      <c r="AK475" s="0" t="n">
        <v>0</v>
      </c>
      <c r="AL475" s="0" t="n">
        <v>590.173846000002</v>
      </c>
      <c r="AM475" s="0" t="s">
        <v>472</v>
      </c>
      <c r="AN475" s="0" t="s">
        <v>469</v>
      </c>
      <c r="AO475" s="0" t="s">
        <v>469</v>
      </c>
      <c r="AP475" s="0" t="s">
        <v>469</v>
      </c>
    </row>
    <row r="476" customFormat="false" ht="12.75" hidden="false" customHeight="false" outlineLevel="0" collapsed="false">
      <c r="A476" s="0" t="n">
        <v>1711</v>
      </c>
      <c r="B476" s="0" t="n">
        <v>914</v>
      </c>
      <c r="C476" s="0" t="s">
        <v>2</v>
      </c>
      <c r="D476" s="0" t="s">
        <v>104</v>
      </c>
      <c r="E476" s="0" t="s">
        <v>409</v>
      </c>
      <c r="F476" s="0" t="s">
        <v>172</v>
      </c>
      <c r="G476" s="0" t="s">
        <v>410</v>
      </c>
      <c r="H476" s="0" t="s">
        <v>107</v>
      </c>
      <c r="I476" s="0" t="s">
        <v>181</v>
      </c>
      <c r="J476" s="0" t="s">
        <v>212</v>
      </c>
      <c r="K476" s="0" t="n">
        <v>36972</v>
      </c>
      <c r="L476" s="0" t="n">
        <v>37816</v>
      </c>
      <c r="M476" s="0" t="s">
        <v>100</v>
      </c>
      <c r="N476" s="0" t="n">
        <v>10000000</v>
      </c>
      <c r="O476" s="0" t="n">
        <v>-2115.539564</v>
      </c>
      <c r="P476" s="0" t="n">
        <v>1.03</v>
      </c>
      <c r="Q476" s="0" t="n">
        <v>82.584336</v>
      </c>
      <c r="R476" s="0" t="n">
        <v>82.604933</v>
      </c>
      <c r="S476" s="0" t="n">
        <v>0.0205970000000093</v>
      </c>
      <c r="T476" s="0" t="n">
        <v>-43.5737683997277</v>
      </c>
      <c r="U476" s="0" t="n">
        <v>294.224799</v>
      </c>
      <c r="V476" s="0" t="n">
        <v>0</v>
      </c>
      <c r="W476" s="0" t="n">
        <v>250.651030600272</v>
      </c>
      <c r="X476" s="0" t="n">
        <v>47061.298082</v>
      </c>
      <c r="Y476" s="0" t="n">
        <v>47256.650529</v>
      </c>
      <c r="Z476" s="0" t="n">
        <v>195.352446999997</v>
      </c>
      <c r="AA476" s="0" t="n">
        <v>-55.2985836002749</v>
      </c>
      <c r="AB476" s="0" t="n">
        <v>41675.1325165151</v>
      </c>
      <c r="AC476" s="0" t="n">
        <v>41680.365766578</v>
      </c>
      <c r="AD476" s="0" t="n">
        <v>5.23325006289815</v>
      </c>
      <c r="AF476" s="0" t="n">
        <v>-20880.37549668</v>
      </c>
      <c r="AG476" s="0" t="n">
        <v>0</v>
      </c>
      <c r="AH476" s="0" t="n">
        <v>41680.365766578</v>
      </c>
      <c r="AI476" s="0" t="n">
        <v>41680.365766578</v>
      </c>
      <c r="AJ476" s="0" t="n">
        <v>41680.365766578</v>
      </c>
      <c r="AK476" s="0" t="n">
        <v>0</v>
      </c>
      <c r="AL476" s="0" t="n">
        <v>5.23325006289815</v>
      </c>
      <c r="AM476" s="0" t="s">
        <v>473</v>
      </c>
      <c r="AN476" s="0" t="s">
        <v>469</v>
      </c>
      <c r="AO476" s="0" t="n">
        <v>9</v>
      </c>
      <c r="AP476" s="0" t="n">
        <v>9</v>
      </c>
    </row>
    <row r="477" customFormat="false" ht="12.75" hidden="false" customHeight="false" outlineLevel="0" collapsed="false">
      <c r="A477" s="0" t="n">
        <v>1712</v>
      </c>
      <c r="B477" s="0" t="n">
        <v>915</v>
      </c>
      <c r="C477" s="0" t="s">
        <v>2</v>
      </c>
      <c r="D477" s="0" t="s">
        <v>104</v>
      </c>
      <c r="E477" s="0" t="s">
        <v>380</v>
      </c>
      <c r="F477" s="0" t="s">
        <v>109</v>
      </c>
      <c r="G477" s="0" t="s">
        <v>167</v>
      </c>
      <c r="H477" s="0" t="s">
        <v>97</v>
      </c>
      <c r="I477" s="0" t="s">
        <v>175</v>
      </c>
      <c r="J477" s="0" t="s">
        <v>283</v>
      </c>
      <c r="K477" s="0" t="n">
        <v>36972</v>
      </c>
      <c r="L477" s="0" t="n">
        <v>38798</v>
      </c>
      <c r="M477" s="0" t="s">
        <v>100</v>
      </c>
      <c r="N477" s="0" t="n">
        <v>-10000000</v>
      </c>
      <c r="O477" s="0" t="n">
        <v>4298.073126</v>
      </c>
      <c r="P477" s="0" t="n">
        <v>0.34</v>
      </c>
      <c r="Q477" s="0" t="n">
        <v>31.620979</v>
      </c>
      <c r="R477" s="0" t="n">
        <v>31.624559</v>
      </c>
      <c r="S477" s="0" t="n">
        <v>0.00358000000000303</v>
      </c>
      <c r="T477" s="0" t="n">
        <v>15.387101791093</v>
      </c>
      <c r="U477" s="0" t="n">
        <v>-138.10845</v>
      </c>
      <c r="V477" s="0" t="n">
        <v>0</v>
      </c>
      <c r="W477" s="0" t="n">
        <v>-122.721348208907</v>
      </c>
      <c r="X477" s="0" t="n">
        <v>-11596.414846</v>
      </c>
      <c r="Y477" s="0" t="n">
        <v>-11668.9099</v>
      </c>
      <c r="Z477" s="0" t="n">
        <v>-72.4950540000009</v>
      </c>
      <c r="AA477" s="0" t="n">
        <v>50.2262942089061</v>
      </c>
      <c r="AB477" s="0" t="n">
        <v>-10269.2051668753</v>
      </c>
      <c r="AC477" s="0" t="n">
        <v>-10291.9785318</v>
      </c>
      <c r="AD477" s="0" t="n">
        <v>-22.773364924702</v>
      </c>
      <c r="AG477" s="0" t="n">
        <v>0</v>
      </c>
      <c r="AH477" s="0" t="n">
        <v>-10291.9785318</v>
      </c>
      <c r="AI477" s="0" t="n">
        <v>-10291.9785318</v>
      </c>
      <c r="AJ477" s="0" t="n">
        <v>-10291.9785318</v>
      </c>
      <c r="AK477" s="0" t="n">
        <v>0</v>
      </c>
      <c r="AL477" s="0" t="n">
        <v>-22.773364924702</v>
      </c>
      <c r="AM477" s="0" t="s">
        <v>461</v>
      </c>
      <c r="AN477" s="0" t="s">
        <v>469</v>
      </c>
      <c r="AO477" s="0" t="s">
        <v>469</v>
      </c>
      <c r="AP477" s="0" t="s">
        <v>469</v>
      </c>
    </row>
    <row r="478" customFormat="false" ht="12.75" hidden="false" customHeight="false" outlineLevel="0" collapsed="false">
      <c r="A478" s="0" t="n">
        <v>1713</v>
      </c>
      <c r="B478" s="0" t="n">
        <v>916</v>
      </c>
      <c r="C478" s="0" t="s">
        <v>2</v>
      </c>
      <c r="D478" s="0" t="s">
        <v>104</v>
      </c>
      <c r="E478" s="0" t="s">
        <v>281</v>
      </c>
      <c r="F478" s="0" t="s">
        <v>109</v>
      </c>
      <c r="G478" s="0" t="s">
        <v>167</v>
      </c>
      <c r="H478" s="0" t="s">
        <v>282</v>
      </c>
      <c r="I478" s="0" t="s">
        <v>175</v>
      </c>
      <c r="J478" s="0" t="s">
        <v>283</v>
      </c>
      <c r="K478" s="0" t="n">
        <v>36972</v>
      </c>
      <c r="L478" s="0" t="n">
        <v>38798</v>
      </c>
      <c r="M478" s="0" t="s">
        <v>100</v>
      </c>
      <c r="N478" s="0" t="n">
        <v>-10000000</v>
      </c>
      <c r="O478" s="0" t="n">
        <v>4300.818852</v>
      </c>
      <c r="P478" s="0" t="n">
        <v>0.36</v>
      </c>
      <c r="Q478" s="0" t="n">
        <v>33.598821</v>
      </c>
      <c r="R478" s="0" t="n">
        <v>33.598149</v>
      </c>
      <c r="S478" s="0" t="n">
        <v>-0.00067200000000156</v>
      </c>
      <c r="T478" s="0" t="n">
        <v>-2.89015026855071</v>
      </c>
      <c r="U478" s="0" t="n">
        <v>-143.548143</v>
      </c>
      <c r="V478" s="0" t="n">
        <v>0</v>
      </c>
      <c r="W478" s="0" t="n">
        <v>-146.438293268551</v>
      </c>
      <c r="X478" s="0" t="n">
        <v>-11744.159748</v>
      </c>
      <c r="Y478" s="0" t="n">
        <v>-11841.053261</v>
      </c>
      <c r="Z478" s="0" t="n">
        <v>-96.8935129999991</v>
      </c>
      <c r="AA478" s="0" t="n">
        <v>49.5447802685517</v>
      </c>
      <c r="AB478" s="0" t="n">
        <v>-10400.0406648414</v>
      </c>
      <c r="AC478" s="0" t="n">
        <v>-10443.808976202</v>
      </c>
      <c r="AD478" s="0" t="n">
        <v>-43.7683113605999</v>
      </c>
      <c r="AG478" s="0" t="n">
        <v>0</v>
      </c>
      <c r="AH478" s="0" t="n">
        <v>-10443.808976202</v>
      </c>
      <c r="AI478" s="0" t="n">
        <v>-10443.808976202</v>
      </c>
      <c r="AJ478" s="0" t="n">
        <v>-10443.808976202</v>
      </c>
      <c r="AK478" s="0" t="n">
        <v>0</v>
      </c>
      <c r="AL478" s="0" t="n">
        <v>-43.7683113605999</v>
      </c>
      <c r="AM478" s="0" t="s">
        <v>461</v>
      </c>
      <c r="AN478" s="0" t="s">
        <v>469</v>
      </c>
      <c r="AO478" s="0" t="s">
        <v>469</v>
      </c>
      <c r="AP478" s="0" t="s">
        <v>469</v>
      </c>
    </row>
    <row r="479" customFormat="false" ht="12.75" hidden="false" customHeight="false" outlineLevel="0" collapsed="false">
      <c r="A479" s="0" t="n">
        <v>1714</v>
      </c>
      <c r="B479" s="0" t="n">
        <v>918</v>
      </c>
      <c r="C479" s="0" t="s">
        <v>2</v>
      </c>
      <c r="D479" s="0" t="s">
        <v>104</v>
      </c>
      <c r="E479" s="0" t="s">
        <v>418</v>
      </c>
      <c r="F479" s="0" t="s">
        <v>95</v>
      </c>
      <c r="G479" s="0" t="s">
        <v>96</v>
      </c>
      <c r="H479" s="0" t="s">
        <v>168</v>
      </c>
      <c r="I479" s="0" t="s">
        <v>180</v>
      </c>
      <c r="J479" s="0" t="s">
        <v>203</v>
      </c>
      <c r="K479" s="0" t="n">
        <v>36972</v>
      </c>
      <c r="L479" s="0" t="n">
        <v>38798</v>
      </c>
      <c r="M479" s="0" t="s">
        <v>155</v>
      </c>
      <c r="N479" s="0" t="n">
        <v>-10000000</v>
      </c>
      <c r="O479" s="0" t="n">
        <v>4320.549334</v>
      </c>
      <c r="P479" s="0" t="n">
        <v>1.6</v>
      </c>
      <c r="Q479" s="0" t="n">
        <v>154.798932</v>
      </c>
      <c r="R479" s="0" t="n">
        <v>154.827279</v>
      </c>
      <c r="S479" s="0" t="n">
        <v>0.0283469999999966</v>
      </c>
      <c r="T479" s="0" t="n">
        <v>122.474611970883</v>
      </c>
      <c r="U479" s="0" t="n">
        <v>-488.239019</v>
      </c>
      <c r="V479" s="0" t="n">
        <v>0</v>
      </c>
      <c r="W479" s="0" t="n">
        <v>-365.764407029117</v>
      </c>
      <c r="X479" s="0" t="n">
        <v>-26615.052817</v>
      </c>
      <c r="Y479" s="0" t="n">
        <v>-26950.616413</v>
      </c>
      <c r="Z479" s="0" t="n">
        <v>-335.563596</v>
      </c>
      <c r="AA479" s="0" t="n">
        <v>30.2008110291168</v>
      </c>
      <c r="AB479" s="0" t="n">
        <v>-26615.052817</v>
      </c>
      <c r="AC479" s="0" t="n">
        <v>-26950.616413</v>
      </c>
      <c r="AD479" s="0" t="n">
        <v>-335.563596</v>
      </c>
      <c r="AF479" s="0" t="n">
        <v>31982.866444935</v>
      </c>
      <c r="AH479" s="0" t="n">
        <v>-26950.616413</v>
      </c>
      <c r="AI479" s="0" t="n">
        <v>-26950.616413</v>
      </c>
      <c r="AJ479" s="0" t="n">
        <v>-26950.616413</v>
      </c>
      <c r="AK479" s="0" t="n">
        <v>0</v>
      </c>
      <c r="AL479" s="0" t="n">
        <v>-335.563596</v>
      </c>
      <c r="AM479" s="0" t="s">
        <v>461</v>
      </c>
      <c r="AN479" s="0" t="n">
        <v>7</v>
      </c>
      <c r="AO479" s="0" t="s">
        <v>469</v>
      </c>
      <c r="AP479" s="0" t="n">
        <v>7</v>
      </c>
    </row>
    <row r="480" customFormat="false" ht="12.75" hidden="false" customHeight="false" outlineLevel="0" collapsed="false">
      <c r="A480" s="0" t="n">
        <v>1715</v>
      </c>
      <c r="B480" s="0" t="n">
        <v>919</v>
      </c>
      <c r="C480" s="0" t="s">
        <v>2</v>
      </c>
      <c r="D480" s="0" t="s">
        <v>104</v>
      </c>
      <c r="E480" s="0" t="s">
        <v>357</v>
      </c>
      <c r="F480" s="0" t="s">
        <v>116</v>
      </c>
      <c r="G480" s="0" t="s">
        <v>112</v>
      </c>
      <c r="H480" s="0" t="s">
        <v>168</v>
      </c>
      <c r="I480" s="0" t="s">
        <v>245</v>
      </c>
      <c r="J480" s="0" t="s">
        <v>203</v>
      </c>
      <c r="K480" s="0" t="n">
        <v>36972</v>
      </c>
      <c r="L480" s="0" t="n">
        <v>37840</v>
      </c>
      <c r="M480" s="0" t="s">
        <v>155</v>
      </c>
      <c r="N480" s="0" t="n">
        <v>10000000</v>
      </c>
      <c r="O480" s="0" t="n">
        <v>-2132.051048</v>
      </c>
      <c r="P480" s="0" t="n">
        <v>1.15</v>
      </c>
      <c r="Q480" s="0" t="n">
        <v>139.816862</v>
      </c>
      <c r="R480" s="0" t="n">
        <v>139.900437</v>
      </c>
      <c r="S480" s="0" t="n">
        <v>0.0835750000000246</v>
      </c>
      <c r="T480" s="0" t="n">
        <v>-178.186166336652</v>
      </c>
      <c r="U480" s="0" t="n">
        <v>403.647586</v>
      </c>
      <c r="V480" s="0" t="n">
        <v>0</v>
      </c>
      <c r="W480" s="0" t="n">
        <v>225.461419663348</v>
      </c>
      <c r="X480" s="0" t="n">
        <v>-50630.492462</v>
      </c>
      <c r="Y480" s="0" t="n">
        <v>-50463.928475</v>
      </c>
      <c r="Z480" s="0" t="n">
        <v>166.563987000001</v>
      </c>
      <c r="AA480" s="0" t="n">
        <v>-58.8974326633462</v>
      </c>
      <c r="AB480" s="0" t="n">
        <v>-50630.492462</v>
      </c>
      <c r="AC480" s="0" t="n">
        <v>-50463.928475</v>
      </c>
      <c r="AD480" s="0" t="n">
        <v>166.563987000001</v>
      </c>
      <c r="AF480" s="0" t="n">
        <v>-15431.785485424</v>
      </c>
      <c r="AG480" s="0" t="n">
        <v>0</v>
      </c>
      <c r="AH480" s="0" t="n">
        <v>-50463.928475</v>
      </c>
      <c r="AI480" s="0" t="n">
        <v>-50463.928475</v>
      </c>
      <c r="AJ480" s="0" t="n">
        <v>-50463.928475</v>
      </c>
      <c r="AK480" s="0" t="n">
        <v>0</v>
      </c>
      <c r="AL480" s="0" t="n">
        <v>166.563987000001</v>
      </c>
      <c r="AM480" s="0" t="s">
        <v>473</v>
      </c>
      <c r="AN480" s="0" t="n">
        <v>8</v>
      </c>
      <c r="AO480" s="0" t="s">
        <v>469</v>
      </c>
      <c r="AP480" s="0" t="n">
        <v>8</v>
      </c>
    </row>
    <row r="481" customFormat="false" ht="12.75" hidden="false" customHeight="false" outlineLevel="0" collapsed="false">
      <c r="A481" s="0" t="n">
        <v>1716</v>
      </c>
      <c r="B481" s="0" t="n">
        <v>920</v>
      </c>
      <c r="C481" s="0" t="s">
        <v>2</v>
      </c>
      <c r="D481" s="0" t="s">
        <v>104</v>
      </c>
      <c r="E481" s="0" t="s">
        <v>357</v>
      </c>
      <c r="F481" s="0" t="s">
        <v>116</v>
      </c>
      <c r="G481" s="0" t="s">
        <v>112</v>
      </c>
      <c r="H481" s="0" t="s">
        <v>168</v>
      </c>
      <c r="I481" s="0" t="s">
        <v>180</v>
      </c>
      <c r="J481" s="0" t="s">
        <v>203</v>
      </c>
      <c r="K481" s="0" t="n">
        <v>36972</v>
      </c>
      <c r="L481" s="0" t="n">
        <v>37840</v>
      </c>
      <c r="M481" s="0" t="s">
        <v>155</v>
      </c>
      <c r="N481" s="0" t="n">
        <v>10000000</v>
      </c>
      <c r="O481" s="0" t="n">
        <v>-2132.051048</v>
      </c>
      <c r="P481" s="0" t="n">
        <v>1.15</v>
      </c>
      <c r="Q481" s="0" t="n">
        <v>139.816862</v>
      </c>
      <c r="R481" s="0" t="n">
        <v>139.900437</v>
      </c>
      <c r="S481" s="0" t="n">
        <v>0.0835750000000246</v>
      </c>
      <c r="T481" s="0" t="n">
        <v>-178.186166336652</v>
      </c>
      <c r="U481" s="0" t="n">
        <v>403.647586</v>
      </c>
      <c r="V481" s="0" t="n">
        <v>0</v>
      </c>
      <c r="W481" s="0" t="n">
        <v>225.461419663348</v>
      </c>
      <c r="X481" s="0" t="n">
        <v>-50630.492462</v>
      </c>
      <c r="Y481" s="0" t="n">
        <v>-50463.928475</v>
      </c>
      <c r="Z481" s="0" t="n">
        <v>166.563987000001</v>
      </c>
      <c r="AA481" s="0" t="n">
        <v>-58.8974326633462</v>
      </c>
      <c r="AB481" s="0" t="n">
        <v>-50630.492462</v>
      </c>
      <c r="AC481" s="0" t="n">
        <v>-50463.928475</v>
      </c>
      <c r="AD481" s="0" t="n">
        <v>166.563987000001</v>
      </c>
      <c r="AF481" s="0" t="n">
        <v>-15431.785485424</v>
      </c>
      <c r="AG481" s="0" t="n">
        <v>0</v>
      </c>
      <c r="AH481" s="0" t="n">
        <v>-50463.928475</v>
      </c>
      <c r="AI481" s="0" t="n">
        <v>-50463.928475</v>
      </c>
      <c r="AJ481" s="0" t="n">
        <v>-50463.928475</v>
      </c>
      <c r="AK481" s="0" t="n">
        <v>0</v>
      </c>
      <c r="AL481" s="0" t="n">
        <v>166.563987000001</v>
      </c>
      <c r="AM481" s="0" t="s">
        <v>473</v>
      </c>
      <c r="AN481" s="0" t="n">
        <v>8</v>
      </c>
      <c r="AO481" s="0" t="s">
        <v>469</v>
      </c>
      <c r="AP481" s="0" t="n">
        <v>8</v>
      </c>
    </row>
    <row r="482" customFormat="false" ht="12.75" hidden="false" customHeight="false" outlineLevel="0" collapsed="false">
      <c r="A482" s="0" t="n">
        <v>1717</v>
      </c>
      <c r="B482" s="0" t="n">
        <v>921</v>
      </c>
      <c r="C482" s="0" t="s">
        <v>2</v>
      </c>
      <c r="D482" s="0" t="s">
        <v>104</v>
      </c>
      <c r="E482" s="0" t="s">
        <v>343</v>
      </c>
      <c r="F482" s="0" t="s">
        <v>102</v>
      </c>
      <c r="G482" s="0" t="s">
        <v>96</v>
      </c>
      <c r="H482" s="0" t="s">
        <v>344</v>
      </c>
      <c r="I482" s="0" t="s">
        <v>180</v>
      </c>
      <c r="J482" s="0" t="s">
        <v>105</v>
      </c>
      <c r="K482" s="0" t="n">
        <v>36973</v>
      </c>
      <c r="L482" s="0" t="n">
        <v>38069</v>
      </c>
      <c r="M482" s="0" t="s">
        <v>155</v>
      </c>
      <c r="N482" s="0" t="n">
        <v>-5000000</v>
      </c>
      <c r="O482" s="0" t="n">
        <v>1326.723744</v>
      </c>
      <c r="P482" s="0" t="n">
        <v>0.55</v>
      </c>
      <c r="Q482" s="0" t="n">
        <v>45.456787</v>
      </c>
      <c r="R482" s="0" t="n">
        <v>45.476589</v>
      </c>
      <c r="S482" s="0" t="n">
        <v>0.0198019999999985</v>
      </c>
      <c r="T482" s="0" t="n">
        <v>26.2717835786861</v>
      </c>
      <c r="U482" s="0" t="n">
        <v>-100.402003</v>
      </c>
      <c r="V482" s="0" t="n">
        <v>0</v>
      </c>
      <c r="W482" s="0" t="n">
        <v>-74.1302194213139</v>
      </c>
      <c r="X482" s="0" t="n">
        <v>-13935.436013</v>
      </c>
      <c r="Y482" s="0" t="n">
        <v>-13982.290326</v>
      </c>
      <c r="Z482" s="0" t="n">
        <v>-46.8543129999998</v>
      </c>
      <c r="AA482" s="0" t="n">
        <v>27.2759064213141</v>
      </c>
      <c r="AB482" s="0" t="n">
        <v>-13935.436013</v>
      </c>
      <c r="AC482" s="0" t="n">
        <v>-13982.290326</v>
      </c>
      <c r="AD482" s="0" t="n">
        <v>-46.8543129999998</v>
      </c>
      <c r="AF482" s="0" t="n">
        <v>7638.61195608</v>
      </c>
      <c r="AG482" s="0" t="n">
        <v>0</v>
      </c>
      <c r="AH482" s="0" t="n">
        <v>-13982.290326</v>
      </c>
      <c r="AI482" s="0" t="n">
        <v>-13982.290326</v>
      </c>
      <c r="AJ482" s="0" t="n">
        <v>-13982.290326</v>
      </c>
      <c r="AK482" s="0" t="n">
        <v>0</v>
      </c>
      <c r="AL482" s="0" t="n">
        <v>-46.8543129999998</v>
      </c>
      <c r="AM482" s="0" t="s">
        <v>474</v>
      </c>
      <c r="AN482" s="0" t="n">
        <v>6</v>
      </c>
      <c r="AO482" s="0" t="s">
        <v>469</v>
      </c>
      <c r="AP482" s="0" t="n">
        <v>6</v>
      </c>
    </row>
    <row r="483" customFormat="false" ht="12.75" hidden="false" customHeight="false" outlineLevel="0" collapsed="false">
      <c r="A483" s="0" t="n">
        <v>1718</v>
      </c>
      <c r="B483" s="0" t="n">
        <v>922</v>
      </c>
      <c r="C483" s="0" t="s">
        <v>2</v>
      </c>
      <c r="D483" s="0" t="s">
        <v>104</v>
      </c>
      <c r="E483" s="0" t="s">
        <v>412</v>
      </c>
      <c r="F483" s="0" t="s">
        <v>109</v>
      </c>
      <c r="G483" s="0" t="s">
        <v>96</v>
      </c>
      <c r="H483" s="0" t="s">
        <v>110</v>
      </c>
      <c r="I483" s="0" t="s">
        <v>180</v>
      </c>
      <c r="J483" s="0" t="s">
        <v>105</v>
      </c>
      <c r="K483" s="0" t="n">
        <v>36973</v>
      </c>
      <c r="L483" s="0" t="n">
        <v>38069</v>
      </c>
      <c r="M483" s="0" t="s">
        <v>155</v>
      </c>
      <c r="N483" s="0" t="n">
        <v>-5000000</v>
      </c>
      <c r="O483" s="0" t="n">
        <v>1326.927444</v>
      </c>
      <c r="P483" s="0" t="n">
        <v>0.53</v>
      </c>
      <c r="Q483" s="0" t="n">
        <v>49.376393</v>
      </c>
      <c r="R483" s="0" t="n">
        <v>49.395152</v>
      </c>
      <c r="S483" s="0" t="n">
        <v>0.0187590000000029</v>
      </c>
      <c r="T483" s="0" t="n">
        <v>24.8918319219998</v>
      </c>
      <c r="U483" s="0" t="n">
        <v>-91.716269</v>
      </c>
      <c r="V483" s="0" t="n">
        <v>0</v>
      </c>
      <c r="W483" s="0" t="n">
        <v>-66.8244370780002</v>
      </c>
      <c r="X483" s="0" t="n">
        <v>-5725.71832</v>
      </c>
      <c r="Y483" s="0" t="n">
        <v>-5772.644144</v>
      </c>
      <c r="Z483" s="0" t="n">
        <v>-46.9258239999999</v>
      </c>
      <c r="AA483" s="0" t="n">
        <v>19.8986130780003</v>
      </c>
      <c r="AB483" s="0" t="n">
        <v>-5725.71832</v>
      </c>
      <c r="AC483" s="0" t="n">
        <v>-5772.644144</v>
      </c>
      <c r="AD483" s="0" t="n">
        <v>-46.9258239999999</v>
      </c>
      <c r="AG483" s="0" t="n">
        <v>0</v>
      </c>
      <c r="AH483" s="0" t="n">
        <v>-5772.644144</v>
      </c>
      <c r="AI483" s="0" t="n">
        <v>-5772.644144</v>
      </c>
      <c r="AJ483" s="0" t="n">
        <v>-5772.644144</v>
      </c>
      <c r="AK483" s="0" t="n">
        <v>0</v>
      </c>
      <c r="AL483" s="0" t="n">
        <v>-46.9258239999999</v>
      </c>
      <c r="AM483" s="0" t="s">
        <v>474</v>
      </c>
      <c r="AN483" s="0" t="s">
        <v>469</v>
      </c>
      <c r="AO483" s="0" t="s">
        <v>469</v>
      </c>
      <c r="AP483" s="0" t="s">
        <v>469</v>
      </c>
    </row>
    <row r="484" customFormat="false" ht="12.75" hidden="false" customHeight="false" outlineLevel="0" collapsed="false">
      <c r="A484" s="0" t="n">
        <v>1719</v>
      </c>
      <c r="B484" s="0" t="n">
        <v>923</v>
      </c>
      <c r="C484" s="0" t="s">
        <v>2</v>
      </c>
      <c r="D484" s="0" t="s">
        <v>104</v>
      </c>
      <c r="E484" s="0" t="s">
        <v>312</v>
      </c>
      <c r="F484" s="0" t="s">
        <v>109</v>
      </c>
      <c r="G484" s="0" t="s">
        <v>167</v>
      </c>
      <c r="H484" s="0" t="s">
        <v>207</v>
      </c>
      <c r="I484" s="0" t="s">
        <v>180</v>
      </c>
      <c r="J484" s="0" t="s">
        <v>283</v>
      </c>
      <c r="K484" s="0" t="n">
        <v>36976</v>
      </c>
      <c r="L484" s="0" t="n">
        <v>38072</v>
      </c>
      <c r="M484" s="0" t="s">
        <v>155</v>
      </c>
      <c r="N484" s="0" t="n">
        <v>-5000000</v>
      </c>
      <c r="O484" s="0" t="n">
        <v>1325.075109</v>
      </c>
      <c r="P484" s="0" t="n">
        <v>0.28</v>
      </c>
      <c r="Q484" s="0" t="n">
        <v>27.595594</v>
      </c>
      <c r="R484" s="0" t="n">
        <v>27.603727</v>
      </c>
      <c r="S484" s="0" t="n">
        <v>0.00813300000000083</v>
      </c>
      <c r="T484" s="0" t="n">
        <v>10.7768358614981</v>
      </c>
      <c r="U484" s="0" t="n">
        <v>-53.484817</v>
      </c>
      <c r="V484" s="0" t="n">
        <v>0</v>
      </c>
      <c r="W484" s="0" t="n">
        <v>-42.7079811385019</v>
      </c>
      <c r="X484" s="0" t="n">
        <v>-833.05248</v>
      </c>
      <c r="Y484" s="0" t="n">
        <v>-860.551906</v>
      </c>
      <c r="Z484" s="0" t="n">
        <v>-27.4994260000001</v>
      </c>
      <c r="AA484" s="0" t="n">
        <v>15.2085551385018</v>
      </c>
      <c r="AB484" s="0" t="n">
        <v>-833.05248</v>
      </c>
      <c r="AC484" s="0" t="n">
        <v>-860.551906</v>
      </c>
      <c r="AD484" s="0" t="n">
        <v>-27.4994260000001</v>
      </c>
      <c r="AG484" s="0" t="n">
        <v>0</v>
      </c>
      <c r="AH484" s="0" t="n">
        <v>-860.551906</v>
      </c>
      <c r="AI484" s="0" t="n">
        <v>-860.551906</v>
      </c>
      <c r="AJ484" s="0" t="n">
        <v>-860.551906</v>
      </c>
      <c r="AK484" s="0" t="n">
        <v>0</v>
      </c>
      <c r="AL484" s="0" t="n">
        <v>-27.4994260000001</v>
      </c>
      <c r="AM484" s="0" t="s">
        <v>474</v>
      </c>
      <c r="AN484" s="0" t="s">
        <v>469</v>
      </c>
      <c r="AO484" s="0" t="s">
        <v>469</v>
      </c>
      <c r="AP484" s="0" t="s">
        <v>469</v>
      </c>
    </row>
    <row r="485" customFormat="false" ht="12.75" hidden="false" customHeight="false" outlineLevel="0" collapsed="false">
      <c r="A485" s="0" t="n">
        <v>1720</v>
      </c>
      <c r="B485" s="0" t="n">
        <v>924</v>
      </c>
      <c r="C485" s="0" t="s">
        <v>2</v>
      </c>
      <c r="D485" s="0" t="s">
        <v>104</v>
      </c>
      <c r="E485" s="0" t="s">
        <v>412</v>
      </c>
      <c r="F485" s="0" t="s">
        <v>109</v>
      </c>
      <c r="G485" s="0" t="s">
        <v>96</v>
      </c>
      <c r="H485" s="0" t="s">
        <v>110</v>
      </c>
      <c r="I485" s="0" t="s">
        <v>181</v>
      </c>
      <c r="J485" s="0" t="s">
        <v>105</v>
      </c>
      <c r="K485" s="0" t="n">
        <v>36976</v>
      </c>
      <c r="L485" s="0" t="n">
        <v>38072</v>
      </c>
      <c r="M485" s="0" t="s">
        <v>155</v>
      </c>
      <c r="N485" s="0" t="n">
        <v>-5000000</v>
      </c>
      <c r="O485" s="0" t="n">
        <v>1328.913148</v>
      </c>
      <c r="P485" s="0" t="n">
        <v>0.49</v>
      </c>
      <c r="Q485" s="0" t="n">
        <v>49.425076</v>
      </c>
      <c r="R485" s="0" t="n">
        <v>49.443847</v>
      </c>
      <c r="S485" s="0" t="n">
        <v>0.018771000000001</v>
      </c>
      <c r="T485" s="0" t="n">
        <v>24.9450287011093</v>
      </c>
      <c r="U485" s="0" t="n">
        <v>-90.83433</v>
      </c>
      <c r="V485" s="0" t="n">
        <v>0</v>
      </c>
      <c r="W485" s="0" t="n">
        <v>-65.8893012988907</v>
      </c>
      <c r="X485" s="0" t="n">
        <v>110.725256</v>
      </c>
      <c r="Y485" s="0" t="n">
        <v>68.522535</v>
      </c>
      <c r="Z485" s="0" t="n">
        <v>-42.202721</v>
      </c>
      <c r="AA485" s="0" t="n">
        <v>23.6865802988907</v>
      </c>
      <c r="AB485" s="0" t="n">
        <v>110.725256</v>
      </c>
      <c r="AC485" s="0" t="n">
        <v>68.522535</v>
      </c>
      <c r="AD485" s="0" t="n">
        <v>-42.202721</v>
      </c>
      <c r="AG485" s="0" t="n">
        <v>0</v>
      </c>
      <c r="AH485" s="0" t="n">
        <v>68.522535</v>
      </c>
      <c r="AI485" s="0" t="n">
        <v>68.522535</v>
      </c>
      <c r="AJ485" s="0" t="n">
        <v>68.522535</v>
      </c>
      <c r="AK485" s="0" t="n">
        <v>0</v>
      </c>
      <c r="AL485" s="0" t="n">
        <v>-42.202721</v>
      </c>
      <c r="AM485" s="0" t="s">
        <v>474</v>
      </c>
      <c r="AN485" s="0" t="s">
        <v>469</v>
      </c>
      <c r="AO485" s="0" t="s">
        <v>469</v>
      </c>
      <c r="AP485" s="0" t="s">
        <v>469</v>
      </c>
    </row>
    <row r="486" customFormat="false" ht="12.75" hidden="false" customHeight="false" outlineLevel="0" collapsed="false">
      <c r="A486" s="0" t="n">
        <v>1721</v>
      </c>
      <c r="B486" s="0" t="n">
        <v>925</v>
      </c>
      <c r="C486" s="0" t="s">
        <v>2</v>
      </c>
      <c r="D486" s="0" t="s">
        <v>104</v>
      </c>
      <c r="E486" s="0" t="s">
        <v>300</v>
      </c>
      <c r="F486" s="0" t="s">
        <v>102</v>
      </c>
      <c r="G486" s="0" t="s">
        <v>164</v>
      </c>
      <c r="H486" s="0" t="s">
        <v>168</v>
      </c>
      <c r="I486" s="0" t="s">
        <v>245</v>
      </c>
      <c r="J486" s="0" t="s">
        <v>170</v>
      </c>
      <c r="K486" s="0" t="n">
        <v>36976</v>
      </c>
      <c r="L486" s="0" t="n">
        <v>38802</v>
      </c>
      <c r="M486" s="0" t="s">
        <v>155</v>
      </c>
      <c r="N486" s="0" t="n">
        <v>-5000000</v>
      </c>
      <c r="O486" s="0" t="n">
        <v>2132.715009</v>
      </c>
      <c r="P486" s="0" t="n">
        <v>0.93</v>
      </c>
      <c r="Q486" s="0" t="n">
        <v>91.336813</v>
      </c>
      <c r="R486" s="0" t="n">
        <v>91.349712</v>
      </c>
      <c r="S486" s="0" t="n">
        <v>0.0128989999999902</v>
      </c>
      <c r="T486" s="0" t="n">
        <v>27.5098909010702</v>
      </c>
      <c r="U486" s="0" t="n">
        <v>-154.930359</v>
      </c>
      <c r="V486" s="0" t="n">
        <v>0</v>
      </c>
      <c r="W486" s="0" t="n">
        <v>-127.42046809893</v>
      </c>
      <c r="X486" s="0" t="n">
        <v>-4456.128814</v>
      </c>
      <c r="Y486" s="0" t="n">
        <v>-4559.291044</v>
      </c>
      <c r="Z486" s="0" t="n">
        <v>-103.16223</v>
      </c>
      <c r="AA486" s="0" t="n">
        <v>24.25823809893</v>
      </c>
      <c r="AB486" s="0" t="n">
        <v>-4456.128814</v>
      </c>
      <c r="AC486" s="0" t="n">
        <v>-4559.291044</v>
      </c>
      <c r="AD486" s="0" t="n">
        <v>-103.16223</v>
      </c>
      <c r="AF486" s="0" t="n">
        <v>12279.1066643175</v>
      </c>
      <c r="AG486" s="0" t="n">
        <v>0</v>
      </c>
      <c r="AH486" s="0" t="n">
        <v>-4559.291044</v>
      </c>
      <c r="AI486" s="0" t="n">
        <v>-4559.291044</v>
      </c>
      <c r="AJ486" s="0" t="n">
        <v>-4559.291044</v>
      </c>
      <c r="AK486" s="0" t="n">
        <v>0</v>
      </c>
      <c r="AL486" s="0" t="n">
        <v>-103.16223</v>
      </c>
      <c r="AM486" s="0" t="s">
        <v>461</v>
      </c>
      <c r="AN486" s="0" t="n">
        <v>6</v>
      </c>
      <c r="AO486" s="0" t="s">
        <v>469</v>
      </c>
      <c r="AP486" s="0" t="n">
        <v>6</v>
      </c>
    </row>
    <row r="487" customFormat="false" ht="12.75" hidden="false" customHeight="false" outlineLevel="0" collapsed="false">
      <c r="A487" s="0" t="n">
        <v>1722</v>
      </c>
      <c r="B487" s="0" t="n">
        <v>926</v>
      </c>
      <c r="C487" s="0" t="s">
        <v>2</v>
      </c>
      <c r="D487" s="0" t="s">
        <v>104</v>
      </c>
      <c r="E487" s="0" t="s">
        <v>413</v>
      </c>
      <c r="F487" s="0" t="s">
        <v>109</v>
      </c>
      <c r="G487" s="0" t="s">
        <v>191</v>
      </c>
      <c r="H487" s="0" t="s">
        <v>97</v>
      </c>
      <c r="I487" s="0" t="s">
        <v>181</v>
      </c>
      <c r="J487" s="0" t="s">
        <v>212</v>
      </c>
      <c r="K487" s="0" t="n">
        <v>36976</v>
      </c>
      <c r="L487" s="0" t="n">
        <v>38802</v>
      </c>
      <c r="M487" s="0" t="s">
        <v>155</v>
      </c>
      <c r="N487" s="0" t="n">
        <v>-5000000</v>
      </c>
      <c r="O487" s="0" t="n">
        <v>2096.687992</v>
      </c>
      <c r="P487" s="0" t="n">
        <v>0.4</v>
      </c>
      <c r="Q487" s="0" t="n">
        <v>39.640891</v>
      </c>
      <c r="R487" s="0" t="n">
        <v>39.64807</v>
      </c>
      <c r="S487" s="0" t="n">
        <v>0.00717899999999361</v>
      </c>
      <c r="T487" s="0" t="n">
        <v>15.0521230945546</v>
      </c>
      <c r="U487" s="0" t="n">
        <v>-84.670461</v>
      </c>
      <c r="V487" s="0" t="n">
        <v>0</v>
      </c>
      <c r="W487" s="0" t="n">
        <v>-69.6183379054454</v>
      </c>
      <c r="X487" s="0" t="n">
        <v>-1172.585459</v>
      </c>
      <c r="Y487" s="0" t="n">
        <v>-1212.791738</v>
      </c>
      <c r="Z487" s="0" t="n">
        <v>-40.206279</v>
      </c>
      <c r="AA487" s="0" t="n">
        <v>29.4120589054454</v>
      </c>
      <c r="AB487" s="0" t="n">
        <v>-1172.585459</v>
      </c>
      <c r="AC487" s="0" t="n">
        <v>-1212.791738</v>
      </c>
      <c r="AD487" s="0" t="n">
        <v>-40.206279</v>
      </c>
      <c r="AG487" s="0" t="n">
        <v>0</v>
      </c>
      <c r="AH487" s="0" t="n">
        <v>-1212.791738</v>
      </c>
      <c r="AI487" s="0" t="n">
        <v>-1212.791738</v>
      </c>
      <c r="AJ487" s="0" t="n">
        <v>-1212.791738</v>
      </c>
      <c r="AK487" s="0" t="n">
        <v>0</v>
      </c>
      <c r="AL487" s="0" t="n">
        <v>-40.206279</v>
      </c>
      <c r="AM487" s="0" t="s">
        <v>461</v>
      </c>
      <c r="AN487" s="0" t="s">
        <v>469</v>
      </c>
      <c r="AO487" s="0" t="s">
        <v>469</v>
      </c>
      <c r="AP487" s="0" t="s">
        <v>469</v>
      </c>
    </row>
    <row r="488" customFormat="false" ht="12.75" hidden="false" customHeight="false" outlineLevel="0" collapsed="false">
      <c r="A488" s="0" t="n">
        <v>1723</v>
      </c>
      <c r="B488" s="0" t="n">
        <v>927</v>
      </c>
      <c r="C488" s="0" t="s">
        <v>2</v>
      </c>
      <c r="D488" s="0" t="s">
        <v>104</v>
      </c>
      <c r="E488" s="0" t="s">
        <v>414</v>
      </c>
      <c r="F488" s="0" t="s">
        <v>95</v>
      </c>
      <c r="G488" s="0" t="s">
        <v>191</v>
      </c>
      <c r="H488" s="0" t="s">
        <v>103</v>
      </c>
      <c r="I488" s="0" t="s">
        <v>210</v>
      </c>
      <c r="J488" s="0" t="s">
        <v>212</v>
      </c>
      <c r="K488" s="0" t="n">
        <v>36972</v>
      </c>
      <c r="L488" s="0" t="n">
        <v>38798</v>
      </c>
      <c r="M488" s="0" t="s">
        <v>155</v>
      </c>
      <c r="N488" s="0" t="n">
        <v>-5000000</v>
      </c>
      <c r="O488" s="0" t="n">
        <v>2107.554117</v>
      </c>
      <c r="P488" s="0" t="n">
        <v>0.68</v>
      </c>
      <c r="Q488" s="0" t="n">
        <v>65.360276</v>
      </c>
      <c r="R488" s="0" t="n">
        <v>65.377577</v>
      </c>
      <c r="S488" s="0" t="n">
        <v>0.0173010000000033</v>
      </c>
      <c r="T488" s="0" t="n">
        <v>36.4627937782241</v>
      </c>
      <c r="U488" s="0" t="n">
        <v>-121.193508</v>
      </c>
      <c r="V488" s="0" t="n">
        <v>0</v>
      </c>
      <c r="W488" s="0" t="n">
        <v>-84.7307142217759</v>
      </c>
      <c r="X488" s="0" t="n">
        <v>-6745.535236</v>
      </c>
      <c r="Y488" s="0" t="n">
        <v>-6805.096123</v>
      </c>
      <c r="Z488" s="0" t="n">
        <v>-59.5608870000006</v>
      </c>
      <c r="AA488" s="0" t="n">
        <v>25.1698272217754</v>
      </c>
      <c r="AB488" s="0" t="n">
        <v>-6745.535236</v>
      </c>
      <c r="AC488" s="0" t="n">
        <v>-6805.096123</v>
      </c>
      <c r="AD488" s="0" t="n">
        <v>-59.5608870000006</v>
      </c>
      <c r="AF488" s="0" t="n">
        <v>15601.1693510925</v>
      </c>
      <c r="AG488" s="0" t="n">
        <v>0</v>
      </c>
      <c r="AH488" s="0" t="n">
        <v>-6805.096123</v>
      </c>
      <c r="AI488" s="0" t="n">
        <v>-6805.096123</v>
      </c>
      <c r="AJ488" s="0" t="n">
        <v>-6805.096123</v>
      </c>
      <c r="AK488" s="0" t="n">
        <v>0</v>
      </c>
      <c r="AL488" s="0" t="n">
        <v>-59.5608870000006</v>
      </c>
      <c r="AM488" s="0" t="s">
        <v>461</v>
      </c>
      <c r="AN488" s="0" t="n">
        <v>7</v>
      </c>
      <c r="AO488" s="0" t="s">
        <v>469</v>
      </c>
      <c r="AP488" s="0" t="n">
        <v>7</v>
      </c>
    </row>
    <row r="489" customFormat="false" ht="12.75" hidden="false" customHeight="false" outlineLevel="0" collapsed="false">
      <c r="A489" s="0" t="n">
        <v>1724</v>
      </c>
      <c r="B489" s="0" t="n">
        <v>928</v>
      </c>
      <c r="C489" s="0" t="s">
        <v>2</v>
      </c>
      <c r="D489" s="0" t="s">
        <v>104</v>
      </c>
      <c r="E489" s="0" t="s">
        <v>412</v>
      </c>
      <c r="F489" s="0" t="s">
        <v>109</v>
      </c>
      <c r="G489" s="0" t="s">
        <v>96</v>
      </c>
      <c r="H489" s="0" t="s">
        <v>110</v>
      </c>
      <c r="I489" s="0" t="s">
        <v>182</v>
      </c>
      <c r="J489" s="0" t="s">
        <v>105</v>
      </c>
      <c r="K489" s="0" t="n">
        <v>36977</v>
      </c>
      <c r="L489" s="0" t="n">
        <v>38803</v>
      </c>
      <c r="M489" s="0" t="s">
        <v>155</v>
      </c>
      <c r="N489" s="0" t="n">
        <v>10000000</v>
      </c>
      <c r="O489" s="0" t="n">
        <v>-4234.917967</v>
      </c>
      <c r="P489" s="0" t="n">
        <v>0.64</v>
      </c>
      <c r="Q489" s="0" t="n">
        <v>63.214713</v>
      </c>
      <c r="R489" s="0" t="n">
        <v>63.228247</v>
      </c>
      <c r="S489" s="0" t="n">
        <v>0.0135339999999999</v>
      </c>
      <c r="T489" s="0" t="n">
        <v>-57.3153797653777</v>
      </c>
      <c r="U489" s="0" t="n">
        <v>258.364739</v>
      </c>
      <c r="V489" s="0" t="n">
        <v>0</v>
      </c>
      <c r="W489" s="0" t="n">
        <v>201.049359234622</v>
      </c>
      <c r="X489" s="0" t="n">
        <v>4460.614366</v>
      </c>
      <c r="Y489" s="0" t="n">
        <v>4581.315438</v>
      </c>
      <c r="Z489" s="0" t="n">
        <v>120.701072</v>
      </c>
      <c r="AA489" s="0" t="n">
        <v>-80.3482872346224</v>
      </c>
      <c r="AB489" s="0" t="n">
        <v>4460.614366</v>
      </c>
      <c r="AC489" s="0" t="n">
        <v>4581.315438</v>
      </c>
      <c r="AD489" s="0" t="n">
        <v>120.701072</v>
      </c>
      <c r="AG489" s="0" t="n">
        <v>0</v>
      </c>
      <c r="AH489" s="0" t="n">
        <v>4581.315438</v>
      </c>
      <c r="AI489" s="0" t="n">
        <v>4581.315438</v>
      </c>
      <c r="AJ489" s="0" t="n">
        <v>4581.315438</v>
      </c>
      <c r="AK489" s="0" t="n">
        <v>0</v>
      </c>
      <c r="AL489" s="0" t="n">
        <v>120.701072</v>
      </c>
      <c r="AM489" s="0" t="s">
        <v>461</v>
      </c>
      <c r="AN489" s="0" t="s">
        <v>469</v>
      </c>
      <c r="AO489" s="0" t="s">
        <v>469</v>
      </c>
      <c r="AP489" s="0" t="s">
        <v>469</v>
      </c>
    </row>
    <row r="490" customFormat="false" ht="12.75" hidden="false" customHeight="false" outlineLevel="0" collapsed="false">
      <c r="A490" s="0" t="n">
        <v>1726</v>
      </c>
      <c r="B490" s="0" t="n">
        <v>936</v>
      </c>
      <c r="C490" s="0" t="s">
        <v>2</v>
      </c>
      <c r="D490" s="0" t="s">
        <v>104</v>
      </c>
      <c r="E490" s="0" t="s">
        <v>218</v>
      </c>
      <c r="F490" s="0" t="s">
        <v>109</v>
      </c>
      <c r="G490" s="0" t="s">
        <v>96</v>
      </c>
      <c r="H490" s="0" t="s">
        <v>110</v>
      </c>
      <c r="I490" s="0" t="s">
        <v>219</v>
      </c>
      <c r="J490" s="0" t="s">
        <v>99</v>
      </c>
      <c r="K490" s="0" t="n">
        <v>36978</v>
      </c>
      <c r="L490" s="0" t="n">
        <v>38898</v>
      </c>
      <c r="M490" s="0" t="s">
        <v>100</v>
      </c>
      <c r="N490" s="0" t="n">
        <v>-30000000</v>
      </c>
      <c r="O490" s="0" t="n">
        <v>30000</v>
      </c>
      <c r="P490" s="0" t="n">
        <v>6.55</v>
      </c>
      <c r="Q490" s="0" t="n">
        <v>708.06849</v>
      </c>
      <c r="R490" s="0" t="n">
        <v>707.747767</v>
      </c>
      <c r="S490" s="0" t="n">
        <v>-0.320723000000044</v>
      </c>
      <c r="T490" s="0" t="n">
        <v>-4913.29182913611</v>
      </c>
      <c r="U490" s="0" t="n">
        <v>-6261.887551</v>
      </c>
      <c r="V490" s="0" t="n">
        <v>0</v>
      </c>
      <c r="W490" s="0" t="n">
        <v>-11175.1793801361</v>
      </c>
      <c r="X490" s="0" t="n">
        <v>566931.337625</v>
      </c>
      <c r="Y490" s="0" t="n">
        <v>557584.144773</v>
      </c>
      <c r="Z490" s="0" t="n">
        <v>-9347.19285200001</v>
      </c>
      <c r="AA490" s="0" t="n">
        <v>1827.9865281361</v>
      </c>
      <c r="AB490" s="0" t="n">
        <v>502046.046033819</v>
      </c>
      <c r="AC490" s="0" t="n">
        <v>491789.215689786</v>
      </c>
      <c r="AD490" s="0" t="n">
        <v>-10256.8303440327</v>
      </c>
      <c r="AG490" s="0" t="n">
        <v>0</v>
      </c>
      <c r="AH490" s="0" t="n">
        <v>491789.215689786</v>
      </c>
      <c r="AI490" s="0" t="n">
        <v>491789.215689786</v>
      </c>
      <c r="AJ490" s="0" t="n">
        <v>491789.215689786</v>
      </c>
      <c r="AK490" s="0" t="n">
        <v>0</v>
      </c>
      <c r="AL490" s="0" t="n">
        <v>-10256.8303440327</v>
      </c>
      <c r="AM490" s="0" t="s">
        <v>461</v>
      </c>
      <c r="AN490" s="0" t="s">
        <v>469</v>
      </c>
      <c r="AO490" s="0" t="s">
        <v>469</v>
      </c>
      <c r="AP490" s="0" t="s">
        <v>469</v>
      </c>
    </row>
    <row r="491" customFormat="false" ht="12.75" hidden="false" customHeight="false" outlineLevel="0" collapsed="false">
      <c r="A491" s="0" t="n">
        <v>1727</v>
      </c>
      <c r="B491" s="0" t="n">
        <v>932</v>
      </c>
      <c r="C491" s="0" t="s">
        <v>2</v>
      </c>
      <c r="D491" s="0" t="s">
        <v>104</v>
      </c>
      <c r="E491" s="0" t="s">
        <v>94</v>
      </c>
      <c r="F491" s="0" t="s">
        <v>95</v>
      </c>
      <c r="G491" s="0" t="s">
        <v>96</v>
      </c>
      <c r="H491" s="0" t="s">
        <v>97</v>
      </c>
      <c r="I491" s="0" t="s">
        <v>182</v>
      </c>
      <c r="J491" s="0" t="s">
        <v>105</v>
      </c>
      <c r="K491" s="0" t="n">
        <v>36979</v>
      </c>
      <c r="L491" s="0" t="n">
        <v>38805</v>
      </c>
      <c r="M491" s="0" t="s">
        <v>100</v>
      </c>
      <c r="N491" s="0" t="n">
        <v>10000000</v>
      </c>
      <c r="O491" s="0" t="n">
        <v>-4456.509061</v>
      </c>
      <c r="P491" s="0" t="n">
        <v>1.66</v>
      </c>
      <c r="Q491" s="0" t="n">
        <v>159.196164</v>
      </c>
      <c r="R491" s="0" t="n">
        <v>159.221095</v>
      </c>
      <c r="S491" s="0" t="n">
        <v>0.0249309999999809</v>
      </c>
      <c r="T491" s="0" t="n">
        <v>-111.105227399706</v>
      </c>
      <c r="U491" s="0" t="n">
        <v>563.16025</v>
      </c>
      <c r="V491" s="0" t="n">
        <v>0</v>
      </c>
      <c r="W491" s="0" t="n">
        <v>452.055022600294</v>
      </c>
      <c r="X491" s="0" t="n">
        <v>30887.195324</v>
      </c>
      <c r="Y491" s="0" t="n">
        <v>31225.33825</v>
      </c>
      <c r="Z491" s="0" t="n">
        <v>338.142926</v>
      </c>
      <c r="AA491" s="0" t="n">
        <v>-113.912096600294</v>
      </c>
      <c r="AB491" s="0" t="n">
        <v>27352.1558191682</v>
      </c>
      <c r="AC491" s="0" t="n">
        <v>27540.7483365</v>
      </c>
      <c r="AD491" s="0" t="n">
        <v>188.592517331803</v>
      </c>
      <c r="AF491" s="0" t="n">
        <v>-32989.3083240525</v>
      </c>
      <c r="AG491" s="0" t="n">
        <v>0</v>
      </c>
      <c r="AH491" s="0" t="n">
        <v>27540.7483365</v>
      </c>
      <c r="AI491" s="0" t="n">
        <v>27540.7483365</v>
      </c>
      <c r="AJ491" s="0" t="n">
        <v>27540.7483365</v>
      </c>
      <c r="AK491" s="0" t="n">
        <v>0</v>
      </c>
      <c r="AL491" s="0" t="n">
        <v>188.592517331803</v>
      </c>
      <c r="AM491" s="0" t="s">
        <v>461</v>
      </c>
      <c r="AN491" s="0" t="n">
        <v>7</v>
      </c>
      <c r="AO491" s="0" t="s">
        <v>469</v>
      </c>
      <c r="AP491" s="0" t="n">
        <v>7</v>
      </c>
    </row>
    <row r="492" customFormat="false" ht="12.75" hidden="false" customHeight="false" outlineLevel="0" collapsed="false">
      <c r="A492" s="0" t="n">
        <v>1728</v>
      </c>
      <c r="B492" s="0" t="n">
        <v>933</v>
      </c>
      <c r="C492" s="0" t="s">
        <v>2</v>
      </c>
      <c r="D492" s="0" t="s">
        <v>104</v>
      </c>
      <c r="E492" s="0" t="s">
        <v>111</v>
      </c>
      <c r="F492" s="0" t="s">
        <v>109</v>
      </c>
      <c r="G492" s="0" t="s">
        <v>112</v>
      </c>
      <c r="H492" s="0" t="s">
        <v>97</v>
      </c>
      <c r="I492" s="0" t="s">
        <v>186</v>
      </c>
      <c r="J492" s="0" t="s">
        <v>105</v>
      </c>
      <c r="K492" s="0" t="n">
        <v>36979</v>
      </c>
      <c r="L492" s="0" t="n">
        <v>38898</v>
      </c>
      <c r="M492" s="0" t="s">
        <v>100</v>
      </c>
      <c r="N492" s="0" t="n">
        <v>10000000</v>
      </c>
      <c r="O492" s="0" t="n">
        <v>-4509.475832</v>
      </c>
      <c r="P492" s="0" t="n">
        <v>0.415</v>
      </c>
      <c r="Q492" s="0" t="n">
        <v>43.093848</v>
      </c>
      <c r="R492" s="0" t="n">
        <v>43.118613</v>
      </c>
      <c r="S492" s="0" t="n">
        <v>0.0247650000000021</v>
      </c>
      <c r="T492" s="0" t="n">
        <v>-111.67716897949</v>
      </c>
      <c r="U492" s="0" t="n">
        <v>179.047904</v>
      </c>
      <c r="V492" s="0" t="n">
        <v>0</v>
      </c>
      <c r="W492" s="0" t="n">
        <v>67.3707350205103</v>
      </c>
      <c r="X492" s="0" t="n">
        <v>-6927.848481</v>
      </c>
      <c r="Y492" s="0" t="n">
        <v>-6923.161734</v>
      </c>
      <c r="Z492" s="0" t="n">
        <v>4.68674699999974</v>
      </c>
      <c r="AA492" s="0" t="n">
        <v>-62.6839880205106</v>
      </c>
      <c r="AB492" s="0" t="n">
        <v>-6134.95622234955</v>
      </c>
      <c r="AC492" s="0" t="n">
        <v>-6106.228649388</v>
      </c>
      <c r="AD492" s="0" t="n">
        <v>28.7275729615494</v>
      </c>
      <c r="AG492" s="0" t="n">
        <v>0</v>
      </c>
      <c r="AH492" s="0" t="n">
        <v>-6106.228649388</v>
      </c>
      <c r="AI492" s="0" t="n">
        <v>-6106.228649388</v>
      </c>
      <c r="AJ492" s="0" t="n">
        <v>-6106.228649388</v>
      </c>
      <c r="AK492" s="0" t="n">
        <v>0</v>
      </c>
      <c r="AL492" s="0" t="n">
        <v>28.7275729615494</v>
      </c>
      <c r="AM492" s="0" t="s">
        <v>461</v>
      </c>
      <c r="AN492" s="0" t="s">
        <v>469</v>
      </c>
      <c r="AO492" s="0" t="s">
        <v>469</v>
      </c>
      <c r="AP492" s="0" t="s">
        <v>469</v>
      </c>
    </row>
    <row r="493" customFormat="false" ht="12.75" hidden="false" customHeight="false" outlineLevel="0" collapsed="false">
      <c r="A493" s="0" t="n">
        <v>1729</v>
      </c>
      <c r="B493" s="0" t="n">
        <v>934</v>
      </c>
      <c r="C493" s="0" t="s">
        <v>2</v>
      </c>
      <c r="D493" s="0" t="s">
        <v>104</v>
      </c>
      <c r="E493" s="0" t="s">
        <v>101</v>
      </c>
      <c r="F493" s="0" t="s">
        <v>102</v>
      </c>
      <c r="G493" s="0" t="s">
        <v>96</v>
      </c>
      <c r="H493" s="0" t="s">
        <v>103</v>
      </c>
      <c r="I493" s="0" t="s">
        <v>186</v>
      </c>
      <c r="J493" s="0" t="s">
        <v>105</v>
      </c>
      <c r="K493" s="0" t="n">
        <v>36979</v>
      </c>
      <c r="L493" s="0" t="n">
        <v>38898</v>
      </c>
      <c r="M493" s="0" t="s">
        <v>100</v>
      </c>
      <c r="N493" s="0" t="n">
        <v>15000000</v>
      </c>
      <c r="O493" s="0" t="n">
        <v>-6952.500859</v>
      </c>
      <c r="P493" s="0" t="n">
        <v>1.06</v>
      </c>
      <c r="Q493" s="0" t="n">
        <v>107.346148</v>
      </c>
      <c r="R493" s="0" t="n">
        <v>107.374695</v>
      </c>
      <c r="S493" s="0" t="n">
        <v>0.0285470000000032</v>
      </c>
      <c r="T493" s="0" t="n">
        <v>-198.473042021895</v>
      </c>
      <c r="U493" s="0" t="n">
        <v>641.632314</v>
      </c>
      <c r="V493" s="0" t="n">
        <v>0</v>
      </c>
      <c r="W493" s="0" t="n">
        <v>443.159271978105</v>
      </c>
      <c r="X493" s="0" t="n">
        <v>-7320.686684</v>
      </c>
      <c r="Y493" s="0" t="n">
        <v>-7066.729253</v>
      </c>
      <c r="Z493" s="0" t="n">
        <v>253.957431</v>
      </c>
      <c r="AA493" s="0" t="n">
        <v>-189.201840978105</v>
      </c>
      <c r="AB493" s="0" t="n">
        <v>-6482.8340930162</v>
      </c>
      <c r="AC493" s="0" t="n">
        <v>-6232.855201146</v>
      </c>
      <c r="AD493" s="0" t="n">
        <v>249.978891870199</v>
      </c>
      <c r="AF493" s="0" t="n">
        <v>-40029.0236956925</v>
      </c>
      <c r="AG493" s="0" t="n">
        <v>0</v>
      </c>
      <c r="AH493" s="0" t="n">
        <v>-6232.855201146</v>
      </c>
      <c r="AI493" s="0" t="n">
        <v>-6232.855201146</v>
      </c>
      <c r="AJ493" s="0" t="n">
        <v>-6232.855201146</v>
      </c>
      <c r="AK493" s="0" t="n">
        <v>0</v>
      </c>
      <c r="AL493" s="0" t="n">
        <v>249.978891870199</v>
      </c>
      <c r="AM493" s="0" t="s">
        <v>461</v>
      </c>
      <c r="AN493" s="0" t="n">
        <v>6</v>
      </c>
      <c r="AO493" s="0" t="s">
        <v>469</v>
      </c>
      <c r="AP493" s="0" t="n">
        <v>6</v>
      </c>
    </row>
    <row r="494" customFormat="false" ht="12.75" hidden="false" customHeight="false" outlineLevel="0" collapsed="false">
      <c r="A494" s="0" t="n">
        <v>1730</v>
      </c>
      <c r="B494" s="0" t="n">
        <v>937</v>
      </c>
      <c r="C494" s="0" t="s">
        <v>2</v>
      </c>
      <c r="D494" s="0" t="s">
        <v>104</v>
      </c>
      <c r="E494" s="0" t="s">
        <v>301</v>
      </c>
      <c r="F494" s="0" t="s">
        <v>184</v>
      </c>
      <c r="G494" s="0" t="s">
        <v>164</v>
      </c>
      <c r="H494" s="0" t="s">
        <v>168</v>
      </c>
      <c r="I494" s="0" t="s">
        <v>210</v>
      </c>
      <c r="J494" s="0" t="s">
        <v>189</v>
      </c>
      <c r="K494" s="0" t="n">
        <v>36979</v>
      </c>
      <c r="L494" s="0" t="n">
        <v>38805</v>
      </c>
      <c r="M494" s="0" t="s">
        <v>155</v>
      </c>
      <c r="N494" s="0" t="n">
        <v>5000000</v>
      </c>
      <c r="O494" s="0" t="n">
        <v>-2114.414482</v>
      </c>
      <c r="P494" s="0" t="n">
        <v>0.57</v>
      </c>
      <c r="Q494" s="0" t="n">
        <v>54.599689</v>
      </c>
      <c r="R494" s="0" t="n">
        <v>49.634315</v>
      </c>
      <c r="S494" s="0" t="n">
        <v>-4.965374</v>
      </c>
      <c r="T494" s="0" t="n">
        <v>10498.8586941463</v>
      </c>
      <c r="U494" s="0" t="n">
        <v>105.71973</v>
      </c>
      <c r="V494" s="0" t="n">
        <v>0</v>
      </c>
      <c r="W494" s="0" t="n">
        <v>10604.5784241463</v>
      </c>
      <c r="X494" s="0" t="n">
        <v>5523.128299</v>
      </c>
      <c r="Y494" s="0" t="n">
        <v>16412.411705</v>
      </c>
      <c r="Z494" s="0" t="n">
        <v>10889.283406</v>
      </c>
      <c r="AA494" s="0" t="n">
        <v>284.704981853736</v>
      </c>
      <c r="AB494" s="0" t="n">
        <v>5523.128299</v>
      </c>
      <c r="AC494" s="0" t="n">
        <v>16412.411705</v>
      </c>
      <c r="AD494" s="0" t="n">
        <v>10889.283406</v>
      </c>
      <c r="AF494" s="0" t="n">
        <v>-8695.529557225</v>
      </c>
      <c r="AG494" s="0" t="n">
        <v>0</v>
      </c>
      <c r="AH494" s="0" t="n">
        <v>16412.411705</v>
      </c>
      <c r="AI494" s="0" t="n">
        <v>16412.411705</v>
      </c>
      <c r="AJ494" s="0" t="n">
        <v>16412.411705</v>
      </c>
      <c r="AK494" s="0" t="n">
        <v>0</v>
      </c>
      <c r="AL494" s="0" t="n">
        <v>10889.283406</v>
      </c>
      <c r="AM494" s="0" t="s">
        <v>461</v>
      </c>
      <c r="AN494" s="0" t="n">
        <v>5</v>
      </c>
      <c r="AO494" s="0" t="s">
        <v>469</v>
      </c>
      <c r="AP494" s="0" t="n">
        <v>5</v>
      </c>
    </row>
    <row r="495" customFormat="false" ht="12.75" hidden="false" customHeight="false" outlineLevel="0" collapsed="false">
      <c r="A495" s="0" t="n">
        <v>1731</v>
      </c>
      <c r="B495" s="0" t="n">
        <v>938</v>
      </c>
      <c r="C495" s="0" t="s">
        <v>2</v>
      </c>
      <c r="D495" s="0" t="s">
        <v>104</v>
      </c>
      <c r="E495" s="0" t="s">
        <v>108</v>
      </c>
      <c r="F495" s="0" t="s">
        <v>109</v>
      </c>
      <c r="G495" s="0" t="s">
        <v>96</v>
      </c>
      <c r="H495" s="0" t="s">
        <v>110</v>
      </c>
      <c r="I495" s="0" t="s">
        <v>182</v>
      </c>
      <c r="J495" s="0" t="s">
        <v>105</v>
      </c>
      <c r="K495" s="0" t="n">
        <v>36980</v>
      </c>
      <c r="L495" s="0" t="n">
        <v>38806</v>
      </c>
      <c r="M495" s="0" t="s">
        <v>100</v>
      </c>
      <c r="N495" s="0" t="n">
        <v>10000000</v>
      </c>
      <c r="O495" s="0" t="n">
        <v>-4419.322571</v>
      </c>
      <c r="P495" s="0" t="n">
        <v>1.35</v>
      </c>
      <c r="Q495" s="0" t="n">
        <v>139.342688</v>
      </c>
      <c r="R495" s="0" t="n">
        <v>139.372736</v>
      </c>
      <c r="S495" s="0" t="n">
        <v>0.0300479999999936</v>
      </c>
      <c r="T495" s="0" t="n">
        <v>-132.79180461338</v>
      </c>
      <c r="U495" s="0" t="n">
        <v>559.218779</v>
      </c>
      <c r="V495" s="0" t="n">
        <v>0</v>
      </c>
      <c r="W495" s="0" t="n">
        <v>426.42697438662</v>
      </c>
      <c r="X495" s="0" t="n">
        <v>-17493.437988</v>
      </c>
      <c r="Y495" s="0" t="n">
        <v>-17236.870305</v>
      </c>
      <c r="Z495" s="0" t="n">
        <v>256.567683000001</v>
      </c>
      <c r="AA495" s="0" t="n">
        <v>-169.859291386619</v>
      </c>
      <c r="AB495" s="0" t="n">
        <v>-15491.3140102734</v>
      </c>
      <c r="AC495" s="0" t="n">
        <v>-15202.91960901</v>
      </c>
      <c r="AD495" s="0" t="n">
        <v>288.394401263398</v>
      </c>
      <c r="AG495" s="0" t="n">
        <v>0</v>
      </c>
      <c r="AH495" s="0" t="n">
        <v>-15202.91960901</v>
      </c>
      <c r="AI495" s="0" t="n">
        <v>-15202.91960901</v>
      </c>
      <c r="AJ495" s="0" t="n">
        <v>-15202.91960901</v>
      </c>
      <c r="AK495" s="0" t="n">
        <v>0</v>
      </c>
      <c r="AL495" s="0" t="n">
        <v>288.394401263398</v>
      </c>
      <c r="AM495" s="0" t="s">
        <v>461</v>
      </c>
      <c r="AN495" s="0" t="s">
        <v>469</v>
      </c>
      <c r="AO495" s="0" t="s">
        <v>469</v>
      </c>
      <c r="AP495" s="0" t="s">
        <v>469</v>
      </c>
    </row>
    <row r="496" customFormat="false" ht="12.75" hidden="false" customHeight="false" outlineLevel="0" collapsed="false">
      <c r="A496" s="0" t="n">
        <v>1732</v>
      </c>
      <c r="B496" s="0" t="n">
        <v>939</v>
      </c>
      <c r="C496" s="0" t="s">
        <v>2</v>
      </c>
      <c r="D496" s="0" t="s">
        <v>104</v>
      </c>
      <c r="E496" s="0" t="s">
        <v>115</v>
      </c>
      <c r="F496" s="0" t="s">
        <v>116</v>
      </c>
      <c r="G496" s="0" t="s">
        <v>96</v>
      </c>
      <c r="H496" s="0" t="s">
        <v>117</v>
      </c>
      <c r="I496" s="0" t="s">
        <v>175</v>
      </c>
      <c r="J496" s="0" t="s">
        <v>105</v>
      </c>
      <c r="K496" s="0" t="n">
        <v>36980</v>
      </c>
      <c r="L496" s="0" t="n">
        <v>38806</v>
      </c>
      <c r="M496" s="0" t="s">
        <v>100</v>
      </c>
      <c r="N496" s="0" t="n">
        <v>10000000</v>
      </c>
      <c r="O496" s="0" t="n">
        <v>-4532.834804</v>
      </c>
      <c r="P496" s="0" t="n">
        <v>2.4</v>
      </c>
      <c r="Q496" s="0" t="n">
        <v>238.945193</v>
      </c>
      <c r="R496" s="0" t="n">
        <v>248.902834</v>
      </c>
      <c r="S496" s="0" t="n">
        <v>9.95764100000002</v>
      </c>
      <c r="T496" s="0" t="n">
        <v>-45136.3416905375</v>
      </c>
      <c r="U496" s="0" t="n">
        <v>771.736669</v>
      </c>
      <c r="V496" s="0" t="n">
        <v>0</v>
      </c>
      <c r="W496" s="0" t="n">
        <v>-44364.6050215375</v>
      </c>
      <c r="X496" s="0" t="n">
        <v>6386.318753</v>
      </c>
      <c r="Y496" s="0" t="n">
        <v>-34228.471227</v>
      </c>
      <c r="Z496" s="0" t="n">
        <v>-40614.78998</v>
      </c>
      <c r="AA496" s="0" t="n">
        <v>3749.81504153747</v>
      </c>
      <c r="AB496" s="0" t="n">
        <v>5655.40457171915</v>
      </c>
      <c r="AC496" s="0" t="n">
        <v>-30189.511622214</v>
      </c>
      <c r="AD496" s="0" t="n">
        <v>-35844.9161939332</v>
      </c>
      <c r="AF496" s="0" t="n">
        <v>-32808.658311352</v>
      </c>
      <c r="AG496" s="0" t="n">
        <v>0</v>
      </c>
      <c r="AH496" s="0" t="n">
        <v>-30189.511622214</v>
      </c>
      <c r="AI496" s="0" t="n">
        <v>-30189.511622214</v>
      </c>
      <c r="AJ496" s="0" t="n">
        <v>-30189.511622214</v>
      </c>
      <c r="AK496" s="0" t="n">
        <v>0</v>
      </c>
      <c r="AL496" s="0" t="n">
        <v>-35844.9161939332</v>
      </c>
      <c r="AM496" s="0" t="s">
        <v>461</v>
      </c>
      <c r="AN496" s="0" t="n">
        <v>8</v>
      </c>
      <c r="AO496" s="0" t="s">
        <v>469</v>
      </c>
      <c r="AP496" s="0" t="n">
        <v>8</v>
      </c>
    </row>
    <row r="497" customFormat="false" ht="12.75" hidden="false" customHeight="false" outlineLevel="0" collapsed="false">
      <c r="A497" s="0" t="n">
        <v>1733</v>
      </c>
      <c r="B497" s="0" t="n">
        <v>940</v>
      </c>
      <c r="C497" s="0" t="s">
        <v>2</v>
      </c>
      <c r="D497" s="0" t="s">
        <v>104</v>
      </c>
      <c r="E497" s="0" t="s">
        <v>418</v>
      </c>
      <c r="F497" s="0" t="s">
        <v>95</v>
      </c>
      <c r="G497" s="0" t="s">
        <v>96</v>
      </c>
      <c r="H497" s="0" t="s">
        <v>168</v>
      </c>
      <c r="I497" s="0" t="s">
        <v>200</v>
      </c>
      <c r="J497" s="0" t="s">
        <v>203</v>
      </c>
      <c r="K497" s="0" t="n">
        <v>36980</v>
      </c>
      <c r="L497" s="0" t="n">
        <v>37345</v>
      </c>
      <c r="M497" s="0" t="s">
        <v>155</v>
      </c>
      <c r="N497" s="0" t="n">
        <v>10000000</v>
      </c>
      <c r="O497" s="0" t="n">
        <v>-930.764188</v>
      </c>
      <c r="P497" s="0" t="n">
        <v>1.05</v>
      </c>
      <c r="Q497" s="0" t="n">
        <v>107.033216</v>
      </c>
      <c r="R497" s="0" t="n">
        <v>107.09273</v>
      </c>
      <c r="S497" s="0" t="n">
        <v>0.0595140000000072</v>
      </c>
      <c r="T497" s="0" t="n">
        <v>-55.3934998846387</v>
      </c>
      <c r="U497" s="0" t="n">
        <v>351.488616</v>
      </c>
      <c r="V497" s="0" t="n">
        <v>0</v>
      </c>
      <c r="W497" s="0" t="n">
        <v>296.095116115361</v>
      </c>
      <c r="X497" s="0" t="n">
        <v>-1090.270579</v>
      </c>
      <c r="Y497" s="0" t="n">
        <v>-851.23309</v>
      </c>
      <c r="Z497" s="0" t="n">
        <v>239.037489</v>
      </c>
      <c r="AA497" s="0" t="n">
        <v>-57.0576271153612</v>
      </c>
      <c r="AB497" s="0" t="n">
        <v>-1090.270579</v>
      </c>
      <c r="AC497" s="0" t="n">
        <v>-851.23309</v>
      </c>
      <c r="AD497" s="0" t="n">
        <v>239.037489</v>
      </c>
      <c r="AF497" s="0" t="n">
        <v>-6889.98190167</v>
      </c>
      <c r="AH497" s="0" t="n">
        <v>-851.23309</v>
      </c>
      <c r="AI497" s="0" t="n">
        <v>-851.23309</v>
      </c>
      <c r="AJ497" s="0" t="n">
        <v>-851.23309</v>
      </c>
      <c r="AK497" s="0" t="n">
        <v>0</v>
      </c>
      <c r="AL497" s="0" t="n">
        <v>239.037489</v>
      </c>
      <c r="AM497" s="0" t="s">
        <v>472</v>
      </c>
      <c r="AN497" s="0" t="n">
        <v>7</v>
      </c>
      <c r="AO497" s="0" t="s">
        <v>469</v>
      </c>
      <c r="AP497" s="0" t="n">
        <v>7</v>
      </c>
    </row>
    <row r="498" customFormat="false" ht="12.75" hidden="false" customHeight="false" outlineLevel="0" collapsed="false">
      <c r="A498" s="0" t="n">
        <v>1734</v>
      </c>
      <c r="B498" s="0" t="n">
        <v>941</v>
      </c>
      <c r="C498" s="0" t="s">
        <v>2</v>
      </c>
      <c r="D498" s="0" t="s">
        <v>104</v>
      </c>
      <c r="E498" s="0" t="s">
        <v>101</v>
      </c>
      <c r="F498" s="0" t="s">
        <v>102</v>
      </c>
      <c r="G498" s="0" t="s">
        <v>96</v>
      </c>
      <c r="H498" s="0" t="s">
        <v>103</v>
      </c>
      <c r="I498" s="0" t="s">
        <v>186</v>
      </c>
      <c r="J498" s="0" t="s">
        <v>105</v>
      </c>
      <c r="K498" s="0" t="n">
        <v>36983</v>
      </c>
      <c r="L498" s="0" t="n">
        <v>38809</v>
      </c>
      <c r="M498" s="0" t="s">
        <v>155</v>
      </c>
      <c r="N498" s="0" t="n">
        <v>10000000</v>
      </c>
      <c r="O498" s="0" t="n">
        <v>-4324.299123</v>
      </c>
      <c r="P498" s="0" t="n">
        <v>1.05</v>
      </c>
      <c r="Q498" s="0" t="n">
        <v>104.384577</v>
      </c>
      <c r="R498" s="0" t="n">
        <v>104.409464</v>
      </c>
      <c r="S498" s="0" t="n">
        <v>0.0248870000000068</v>
      </c>
      <c r="T498" s="0" t="n">
        <v>-107.61883227413</v>
      </c>
      <c r="U498" s="0" t="n">
        <v>412.011709</v>
      </c>
      <c r="V498" s="0" t="n">
        <v>0</v>
      </c>
      <c r="W498" s="0" t="n">
        <v>304.39287672587</v>
      </c>
      <c r="X498" s="0" t="n">
        <v>2614.394602</v>
      </c>
      <c r="Y498" s="0" t="n">
        <v>2801.297408</v>
      </c>
      <c r="Z498" s="0" t="n">
        <v>186.902806</v>
      </c>
      <c r="AA498" s="0" t="n">
        <v>-117.49007072587</v>
      </c>
      <c r="AB498" s="0" t="n">
        <v>2614.394602</v>
      </c>
      <c r="AC498" s="0" t="n">
        <v>2801.297408</v>
      </c>
      <c r="AD498" s="0" t="n">
        <v>186.902806</v>
      </c>
      <c r="AF498" s="0" t="n">
        <v>-24897.1522006725</v>
      </c>
      <c r="AG498" s="0" t="n">
        <v>0</v>
      </c>
      <c r="AH498" s="0" t="n">
        <v>2801.297408</v>
      </c>
      <c r="AI498" s="0" t="n">
        <v>2801.297408</v>
      </c>
      <c r="AJ498" s="0" t="n">
        <v>2801.297408</v>
      </c>
      <c r="AK498" s="0" t="n">
        <v>0</v>
      </c>
      <c r="AL498" s="0" t="n">
        <v>186.902806</v>
      </c>
      <c r="AM498" s="0" t="s">
        <v>461</v>
      </c>
      <c r="AN498" s="0" t="n">
        <v>6</v>
      </c>
      <c r="AO498" s="0" t="s">
        <v>469</v>
      </c>
      <c r="AP498" s="0" t="n">
        <v>6</v>
      </c>
    </row>
    <row r="499" customFormat="false" ht="12.75" hidden="false" customHeight="false" outlineLevel="0" collapsed="false">
      <c r="A499" s="0" t="n">
        <v>1735</v>
      </c>
      <c r="B499" s="0" t="n">
        <v>942</v>
      </c>
      <c r="C499" s="0" t="s">
        <v>2</v>
      </c>
      <c r="D499" s="0" t="s">
        <v>104</v>
      </c>
      <c r="E499" s="0" t="s">
        <v>235</v>
      </c>
      <c r="F499" s="0" t="s">
        <v>116</v>
      </c>
      <c r="G499" s="0" t="s">
        <v>191</v>
      </c>
      <c r="H499" s="0" t="s">
        <v>110</v>
      </c>
      <c r="I499" s="0" t="s">
        <v>181</v>
      </c>
      <c r="J499" s="0" t="s">
        <v>212</v>
      </c>
      <c r="K499" s="0" t="n">
        <v>36980</v>
      </c>
      <c r="L499" s="0" t="n">
        <v>38806</v>
      </c>
      <c r="M499" s="0" t="s">
        <v>155</v>
      </c>
      <c r="N499" s="0" t="n">
        <v>-5000000</v>
      </c>
      <c r="O499" s="0" t="n">
        <v>2104.29611</v>
      </c>
      <c r="P499" s="0" t="n">
        <v>0.47</v>
      </c>
      <c r="Q499" s="0" t="n">
        <v>46.634508</v>
      </c>
      <c r="R499" s="0" t="n">
        <v>46.647968</v>
      </c>
      <c r="S499" s="0" t="n">
        <v>0.013460000000002</v>
      </c>
      <c r="T499" s="0" t="n">
        <v>28.3238256406043</v>
      </c>
      <c r="U499" s="0" t="n">
        <v>-102.425932</v>
      </c>
      <c r="V499" s="0" t="n">
        <v>0</v>
      </c>
      <c r="W499" s="0" t="n">
        <v>-74.1021063593957</v>
      </c>
      <c r="X499" s="0" t="n">
        <v>-993.791919</v>
      </c>
      <c r="Y499" s="0" t="n">
        <v>-1029.994508</v>
      </c>
      <c r="Z499" s="0" t="n">
        <v>-36.202589</v>
      </c>
      <c r="AA499" s="0" t="n">
        <v>37.8995173593957</v>
      </c>
      <c r="AB499" s="0" t="n">
        <v>-993.791919</v>
      </c>
      <c r="AC499" s="0" t="n">
        <v>-1029.994508</v>
      </c>
      <c r="AD499" s="0" t="n">
        <v>-36.202589</v>
      </c>
      <c r="AF499" s="0" t="n">
        <v>15230.89524418</v>
      </c>
      <c r="AG499" s="0" t="n">
        <v>0</v>
      </c>
      <c r="AH499" s="0" t="n">
        <v>-1029.994508</v>
      </c>
      <c r="AI499" s="0" t="n">
        <v>-1029.994508</v>
      </c>
      <c r="AJ499" s="0" t="n">
        <v>-1029.994508</v>
      </c>
      <c r="AK499" s="0" t="n">
        <v>0</v>
      </c>
      <c r="AL499" s="0" t="n">
        <v>-36.202589</v>
      </c>
      <c r="AM499" s="0" t="s">
        <v>461</v>
      </c>
      <c r="AN499" s="0" t="n">
        <v>8</v>
      </c>
      <c r="AO499" s="0" t="s">
        <v>469</v>
      </c>
      <c r="AP499" s="0" t="n">
        <v>8</v>
      </c>
    </row>
    <row r="500" customFormat="false" ht="12.75" hidden="false" customHeight="false" outlineLevel="0" collapsed="false">
      <c r="A500" s="0" t="n">
        <v>1736</v>
      </c>
      <c r="B500" s="0" t="n">
        <v>943</v>
      </c>
      <c r="C500" s="0" t="s">
        <v>2</v>
      </c>
      <c r="D500" s="0" t="s">
        <v>104</v>
      </c>
      <c r="E500" s="0" t="s">
        <v>409</v>
      </c>
      <c r="F500" s="0" t="s">
        <v>172</v>
      </c>
      <c r="G500" s="0" t="s">
        <v>410</v>
      </c>
      <c r="H500" s="0" t="s">
        <v>107</v>
      </c>
      <c r="I500" s="0" t="s">
        <v>180</v>
      </c>
      <c r="J500" s="0" t="s">
        <v>212</v>
      </c>
      <c r="K500" s="0" t="n">
        <v>36983</v>
      </c>
      <c r="L500" s="0" t="n">
        <v>38809</v>
      </c>
      <c r="M500" s="0" t="s">
        <v>100</v>
      </c>
      <c r="N500" s="0" t="n">
        <v>10000000</v>
      </c>
      <c r="O500" s="0" t="n">
        <v>-4438.392862</v>
      </c>
      <c r="P500" s="0" t="n">
        <v>1.1</v>
      </c>
      <c r="Q500" s="0" t="n">
        <v>109.7128</v>
      </c>
      <c r="R500" s="0" t="n">
        <v>109.71319</v>
      </c>
      <c r="S500" s="0" t="n">
        <v>0.000389999999995894</v>
      </c>
      <c r="T500" s="0" t="n">
        <v>-1.73097321616177</v>
      </c>
      <c r="U500" s="0" t="n">
        <v>418.891131</v>
      </c>
      <c r="V500" s="0" t="n">
        <v>0</v>
      </c>
      <c r="W500" s="0" t="n">
        <v>417.160157783838</v>
      </c>
      <c r="X500" s="0" t="n">
        <v>1240.083422</v>
      </c>
      <c r="Y500" s="0" t="n">
        <v>1543.104675</v>
      </c>
      <c r="Z500" s="0" t="n">
        <v>303.021253</v>
      </c>
      <c r="AA500" s="0" t="n">
        <v>-114.138904783838</v>
      </c>
      <c r="AB500" s="0" t="n">
        <v>1098.1558743521</v>
      </c>
      <c r="AC500" s="0" t="n">
        <v>1361.01832335</v>
      </c>
      <c r="AD500" s="0" t="n">
        <v>262.8624489979</v>
      </c>
      <c r="AF500" s="0" t="n">
        <v>-43806.93754794</v>
      </c>
      <c r="AG500" s="0" t="n">
        <v>0</v>
      </c>
      <c r="AH500" s="0" t="n">
        <v>1361.01832335</v>
      </c>
      <c r="AI500" s="0" t="n">
        <v>1361.01832335</v>
      </c>
      <c r="AJ500" s="0" t="n">
        <v>1361.01832335</v>
      </c>
      <c r="AK500" s="0" t="n">
        <v>0</v>
      </c>
      <c r="AL500" s="0" t="n">
        <v>262.8624489979</v>
      </c>
      <c r="AM500" s="0" t="s">
        <v>461</v>
      </c>
      <c r="AN500" s="0" t="s">
        <v>469</v>
      </c>
      <c r="AO500" s="0" t="n">
        <v>9</v>
      </c>
      <c r="AP500" s="0" t="n">
        <v>9</v>
      </c>
    </row>
    <row r="501" customFormat="false" ht="12.75" hidden="false" customHeight="false" outlineLevel="0" collapsed="false">
      <c r="A501" s="0" t="n">
        <v>1737</v>
      </c>
      <c r="B501" s="0" t="n">
        <v>947</v>
      </c>
      <c r="C501" s="0" t="s">
        <v>2</v>
      </c>
      <c r="D501" s="0" t="s">
        <v>104</v>
      </c>
      <c r="E501" s="0" t="s">
        <v>368</v>
      </c>
      <c r="F501" s="0" t="s">
        <v>109</v>
      </c>
      <c r="G501" s="0" t="s">
        <v>164</v>
      </c>
      <c r="H501" s="0" t="s">
        <v>168</v>
      </c>
      <c r="I501" s="0" t="s">
        <v>369</v>
      </c>
      <c r="J501" s="0" t="s">
        <v>170</v>
      </c>
      <c r="K501" s="0" t="n">
        <v>36983</v>
      </c>
      <c r="L501" s="0" t="n">
        <v>37348</v>
      </c>
      <c r="M501" s="0" t="s">
        <v>155</v>
      </c>
      <c r="N501" s="0" t="n">
        <v>10000000</v>
      </c>
      <c r="O501" s="0" t="n">
        <v>-941.151093</v>
      </c>
      <c r="P501" s="0" t="n">
        <v>1.04</v>
      </c>
      <c r="Q501" s="0" t="n">
        <v>104</v>
      </c>
      <c r="R501" s="0" t="n">
        <v>104</v>
      </c>
      <c r="S501" s="0" t="n">
        <v>0</v>
      </c>
      <c r="T501" s="0" t="n">
        <v>0</v>
      </c>
      <c r="U501" s="0" t="n">
        <v>255.641832</v>
      </c>
      <c r="V501" s="0" t="n">
        <v>0</v>
      </c>
      <c r="W501" s="0" t="n">
        <v>-14927</v>
      </c>
      <c r="X501" s="0" t="n">
        <v>14927</v>
      </c>
      <c r="Y501" s="0" t="n">
        <v>0</v>
      </c>
      <c r="Z501" s="0" t="n">
        <v>-14927</v>
      </c>
      <c r="AA501" s="0" t="n">
        <v>-6.53699316899292E-013</v>
      </c>
      <c r="AB501" s="0" t="n">
        <v>14927</v>
      </c>
      <c r="AC501" s="0" t="n">
        <v>0</v>
      </c>
      <c r="AD501" s="0" t="n">
        <v>-14927</v>
      </c>
      <c r="AG501" s="0" t="n">
        <v>0</v>
      </c>
      <c r="AH501" s="0" t="n">
        <v>0</v>
      </c>
      <c r="AI501" s="0" t="n">
        <v>0</v>
      </c>
      <c r="AJ501" s="0" t="n">
        <v>0</v>
      </c>
      <c r="AK501" s="0" t="n">
        <v>0</v>
      </c>
      <c r="AL501" s="0" t="n">
        <v>-14927</v>
      </c>
      <c r="AM501" s="0" t="s">
        <v>472</v>
      </c>
      <c r="AN501" s="0" t="s">
        <v>469</v>
      </c>
      <c r="AO501" s="0" t="s">
        <v>469</v>
      </c>
      <c r="AP501" s="0" t="s">
        <v>469</v>
      </c>
    </row>
    <row r="502" customFormat="false" ht="12.75" hidden="false" customHeight="false" outlineLevel="0" collapsed="false">
      <c r="A502" s="0" t="n">
        <v>1738</v>
      </c>
      <c r="B502" s="0" t="n">
        <v>944</v>
      </c>
      <c r="C502" s="0" t="s">
        <v>2</v>
      </c>
      <c r="D502" s="0" t="s">
        <v>104</v>
      </c>
      <c r="E502" s="0" t="s">
        <v>101</v>
      </c>
      <c r="F502" s="0" t="s">
        <v>102</v>
      </c>
      <c r="G502" s="0" t="s">
        <v>96</v>
      </c>
      <c r="H502" s="0" t="s">
        <v>103</v>
      </c>
      <c r="I502" s="0" t="s">
        <v>180</v>
      </c>
      <c r="J502" s="0" t="s">
        <v>105</v>
      </c>
      <c r="K502" s="0" t="n">
        <v>36983</v>
      </c>
      <c r="L502" s="0" t="n">
        <v>38079</v>
      </c>
      <c r="M502" s="0" t="s">
        <v>155</v>
      </c>
      <c r="N502" s="0" t="n">
        <v>-10000000</v>
      </c>
      <c r="O502" s="0" t="n">
        <v>2694.969563</v>
      </c>
      <c r="P502" s="0" t="n">
        <v>0.815</v>
      </c>
      <c r="Q502" s="0" t="n">
        <v>82.571253</v>
      </c>
      <c r="R502" s="0" t="n">
        <v>82.603545</v>
      </c>
      <c r="S502" s="0" t="n">
        <v>0.0322919999999982</v>
      </c>
      <c r="T502" s="0" t="n">
        <v>87.0259571283912</v>
      </c>
      <c r="U502" s="0" t="n">
        <v>-307.84563</v>
      </c>
      <c r="V502" s="0" t="n">
        <v>0</v>
      </c>
      <c r="W502" s="0" t="n">
        <v>-220.819672871609</v>
      </c>
      <c r="X502" s="0" t="n">
        <v>2945.347927</v>
      </c>
      <c r="Y502" s="0" t="n">
        <v>2807.407881</v>
      </c>
      <c r="Z502" s="0" t="n">
        <v>-137.940046</v>
      </c>
      <c r="AA502" s="0" t="n">
        <v>82.8796268716091</v>
      </c>
      <c r="AB502" s="0" t="n">
        <v>2945.347927</v>
      </c>
      <c r="AC502" s="0" t="n">
        <v>2807.407881</v>
      </c>
      <c r="AD502" s="0" t="n">
        <v>-137.940046</v>
      </c>
      <c r="AF502" s="0" t="n">
        <v>15516.2872589725</v>
      </c>
      <c r="AG502" s="0" t="n">
        <v>0</v>
      </c>
      <c r="AH502" s="0" t="n">
        <v>2807.407881</v>
      </c>
      <c r="AI502" s="0" t="n">
        <v>2807.407881</v>
      </c>
      <c r="AJ502" s="0" t="n">
        <v>2807.407881</v>
      </c>
      <c r="AK502" s="0" t="n">
        <v>0</v>
      </c>
      <c r="AL502" s="0" t="n">
        <v>-137.940046</v>
      </c>
      <c r="AM502" s="0" t="s">
        <v>474</v>
      </c>
      <c r="AN502" s="0" t="n">
        <v>6</v>
      </c>
      <c r="AO502" s="0" t="s">
        <v>469</v>
      </c>
      <c r="AP502" s="0" t="n">
        <v>6</v>
      </c>
    </row>
    <row r="503" customFormat="false" ht="12.75" hidden="false" customHeight="false" outlineLevel="0" collapsed="false">
      <c r="A503" s="0" t="n">
        <v>1739</v>
      </c>
      <c r="B503" s="0" t="n">
        <v>945</v>
      </c>
      <c r="C503" s="0" t="s">
        <v>2</v>
      </c>
      <c r="D503" s="0" t="s">
        <v>104</v>
      </c>
      <c r="E503" s="0" t="s">
        <v>412</v>
      </c>
      <c r="F503" s="0" t="s">
        <v>109</v>
      </c>
      <c r="G503" s="0" t="s">
        <v>96</v>
      </c>
      <c r="H503" s="0" t="s">
        <v>110</v>
      </c>
      <c r="I503" s="0" t="s">
        <v>200</v>
      </c>
      <c r="J503" s="0" t="s">
        <v>105</v>
      </c>
      <c r="K503" s="0" t="n">
        <v>36983</v>
      </c>
      <c r="L503" s="0" t="n">
        <v>38079</v>
      </c>
      <c r="M503" s="0" t="s">
        <v>155</v>
      </c>
      <c r="N503" s="0" t="n">
        <v>-10000000</v>
      </c>
      <c r="O503" s="0" t="n">
        <v>2669.303443</v>
      </c>
      <c r="P503" s="0" t="n">
        <v>0.43</v>
      </c>
      <c r="Q503" s="0" t="n">
        <v>49.539895</v>
      </c>
      <c r="R503" s="0" t="n">
        <v>49.558691</v>
      </c>
      <c r="S503" s="0" t="n">
        <v>0.0187960000000018</v>
      </c>
      <c r="T503" s="0" t="n">
        <v>50.1722275146328</v>
      </c>
      <c r="U503" s="0" t="n">
        <v>-184.843402</v>
      </c>
      <c r="V503" s="0" t="n">
        <v>0</v>
      </c>
      <c r="W503" s="0" t="n">
        <v>-134.671174485367</v>
      </c>
      <c r="X503" s="0" t="n">
        <v>18163.533144</v>
      </c>
      <c r="Y503" s="0" t="n">
        <v>18093.604816</v>
      </c>
      <c r="Z503" s="0" t="n">
        <v>-69.9283280000018</v>
      </c>
      <c r="AA503" s="0" t="n">
        <v>64.7428464853654</v>
      </c>
      <c r="AB503" s="0" t="n">
        <v>18163.533144</v>
      </c>
      <c r="AC503" s="0" t="n">
        <v>18093.604816</v>
      </c>
      <c r="AD503" s="0" t="n">
        <v>-69.9283280000018</v>
      </c>
      <c r="AG503" s="0" t="n">
        <v>0</v>
      </c>
      <c r="AH503" s="0" t="n">
        <v>18093.604816</v>
      </c>
      <c r="AI503" s="0" t="n">
        <v>18093.604816</v>
      </c>
      <c r="AJ503" s="0" t="n">
        <v>18093.604816</v>
      </c>
      <c r="AK503" s="0" t="n">
        <v>0</v>
      </c>
      <c r="AL503" s="0" t="n">
        <v>-69.9283280000018</v>
      </c>
      <c r="AM503" s="0" t="s">
        <v>474</v>
      </c>
      <c r="AN503" s="0" t="s">
        <v>469</v>
      </c>
      <c r="AO503" s="0" t="s">
        <v>469</v>
      </c>
      <c r="AP503" s="0" t="s">
        <v>469</v>
      </c>
    </row>
    <row r="504" customFormat="false" ht="12.75" hidden="false" customHeight="false" outlineLevel="0" collapsed="false">
      <c r="A504" s="0" t="n">
        <v>1740</v>
      </c>
      <c r="B504" s="0" t="n">
        <v>946</v>
      </c>
      <c r="C504" s="0" t="s">
        <v>2</v>
      </c>
      <c r="D504" s="0" t="s">
        <v>104</v>
      </c>
      <c r="E504" s="0" t="s">
        <v>101</v>
      </c>
      <c r="F504" s="0" t="s">
        <v>102</v>
      </c>
      <c r="G504" s="0" t="s">
        <v>96</v>
      </c>
      <c r="H504" s="0" t="s">
        <v>103</v>
      </c>
      <c r="I504" s="0" t="s">
        <v>181</v>
      </c>
      <c r="J504" s="0" t="s">
        <v>105</v>
      </c>
      <c r="K504" s="0" t="n">
        <v>36983</v>
      </c>
      <c r="L504" s="0" t="n">
        <v>38809</v>
      </c>
      <c r="M504" s="0" t="s">
        <v>155</v>
      </c>
      <c r="N504" s="0" t="n">
        <v>-5000000</v>
      </c>
      <c r="O504" s="0" t="n">
        <v>2158.00077</v>
      </c>
      <c r="P504" s="0" t="n">
        <v>1.01</v>
      </c>
      <c r="Q504" s="0" t="n">
        <v>104.282476</v>
      </c>
      <c r="R504" s="0" t="n">
        <v>104.306639</v>
      </c>
      <c r="S504" s="0" t="n">
        <v>0.0241630000000015</v>
      </c>
      <c r="T504" s="0" t="n">
        <v>52.1437726055132</v>
      </c>
      <c r="U504" s="0" t="n">
        <v>-204.351027</v>
      </c>
      <c r="V504" s="0" t="n">
        <v>0</v>
      </c>
      <c r="W504" s="0" t="n">
        <v>-152.207254394487</v>
      </c>
      <c r="X504" s="0" t="n">
        <v>6979.018147</v>
      </c>
      <c r="Y504" s="0" t="n">
        <v>6893.38504</v>
      </c>
      <c r="Z504" s="0" t="n">
        <v>-85.6331069999997</v>
      </c>
      <c r="AA504" s="0" t="n">
        <v>66.5741473944871</v>
      </c>
      <c r="AB504" s="0" t="n">
        <v>6979.018147</v>
      </c>
      <c r="AC504" s="0" t="n">
        <v>6893.38504</v>
      </c>
      <c r="AD504" s="0" t="n">
        <v>-85.6331069999997</v>
      </c>
      <c r="AF504" s="0" t="n">
        <v>12424.689433275</v>
      </c>
      <c r="AG504" s="0" t="n">
        <v>0</v>
      </c>
      <c r="AH504" s="0" t="n">
        <v>6893.38504</v>
      </c>
      <c r="AI504" s="0" t="n">
        <v>6893.38504</v>
      </c>
      <c r="AJ504" s="0" t="n">
        <v>6893.38504</v>
      </c>
      <c r="AK504" s="0" t="n">
        <v>0</v>
      </c>
      <c r="AL504" s="0" t="n">
        <v>-85.6331069999997</v>
      </c>
      <c r="AM504" s="0" t="s">
        <v>461</v>
      </c>
      <c r="AN504" s="0" t="n">
        <v>6</v>
      </c>
      <c r="AO504" s="0" t="s">
        <v>469</v>
      </c>
      <c r="AP504" s="0" t="n">
        <v>6</v>
      </c>
    </row>
    <row r="505" customFormat="false" ht="12.75" hidden="false" customHeight="false" outlineLevel="0" collapsed="false">
      <c r="A505" s="0" t="n">
        <v>1741</v>
      </c>
      <c r="B505" s="0" t="n">
        <v>948</v>
      </c>
      <c r="C505" s="0" t="s">
        <v>2</v>
      </c>
      <c r="D505" s="0" t="s">
        <v>104</v>
      </c>
      <c r="E505" s="0" t="s">
        <v>371</v>
      </c>
      <c r="F505" s="0" t="s">
        <v>150</v>
      </c>
      <c r="G505" s="0" t="s">
        <v>112</v>
      </c>
      <c r="H505" s="0" t="s">
        <v>168</v>
      </c>
      <c r="I505" s="0" t="s">
        <v>245</v>
      </c>
      <c r="J505" s="0" t="s">
        <v>170</v>
      </c>
      <c r="K505" s="0" t="n">
        <v>36983</v>
      </c>
      <c r="L505" s="0" t="n">
        <v>37377</v>
      </c>
      <c r="M505" s="0" t="s">
        <v>155</v>
      </c>
      <c r="N505" s="0" t="n">
        <v>10000000</v>
      </c>
      <c r="O505" s="0" t="n">
        <v>-1011.784167</v>
      </c>
      <c r="P505" s="0" t="n">
        <v>1.03</v>
      </c>
      <c r="Q505" s="0" t="n">
        <v>88.759459</v>
      </c>
      <c r="R505" s="0" t="n">
        <v>88.781062</v>
      </c>
      <c r="S505" s="0" t="n">
        <v>0.0216029999999989</v>
      </c>
      <c r="T505" s="0" t="n">
        <v>-21.8575733596999</v>
      </c>
      <c r="U505" s="0" t="n">
        <v>267.778623</v>
      </c>
      <c r="V505" s="0" t="n">
        <v>0</v>
      </c>
      <c r="W505" s="0" t="n">
        <v>245.9210496403</v>
      </c>
      <c r="X505" s="0" t="n">
        <v>14973.51516</v>
      </c>
      <c r="Y505" s="0" t="n">
        <v>15203.26179</v>
      </c>
      <c r="Z505" s="0" t="n">
        <v>229.74663</v>
      </c>
      <c r="AA505" s="0" t="n">
        <v>-16.1744196403004</v>
      </c>
      <c r="AB505" s="0" t="n">
        <v>14973.51516</v>
      </c>
      <c r="AC505" s="0" t="n">
        <v>15203.26179</v>
      </c>
      <c r="AD505" s="0" t="n">
        <v>229.74663</v>
      </c>
      <c r="AF505" s="0" t="n">
        <v>-12649.325655834</v>
      </c>
      <c r="AG505" s="0" t="n">
        <v>0</v>
      </c>
      <c r="AH505" s="0" t="n">
        <v>15203.26179</v>
      </c>
      <c r="AI505" s="0" t="n">
        <v>15203.26179</v>
      </c>
      <c r="AJ505" s="0" t="n">
        <v>15203.26179</v>
      </c>
      <c r="AK505" s="0" t="n">
        <v>0</v>
      </c>
      <c r="AL505" s="0" t="n">
        <v>229.74663</v>
      </c>
      <c r="AM505" s="0" t="s">
        <v>472</v>
      </c>
      <c r="AN505" s="0" t="s">
        <v>469</v>
      </c>
      <c r="AO505" s="0" t="n">
        <v>10</v>
      </c>
      <c r="AP505" s="0" t="n">
        <v>10</v>
      </c>
    </row>
    <row r="506" customFormat="false" ht="12.75" hidden="false" customHeight="false" outlineLevel="0" collapsed="false">
      <c r="A506" s="0" t="n">
        <v>1742</v>
      </c>
      <c r="B506" s="0" t="n">
        <v>949</v>
      </c>
      <c r="C506" s="0" t="s">
        <v>2</v>
      </c>
      <c r="D506" s="0" t="s">
        <v>104</v>
      </c>
      <c r="E506" s="0" t="s">
        <v>315</v>
      </c>
      <c r="F506" s="0" t="s">
        <v>116</v>
      </c>
      <c r="G506" s="0" t="s">
        <v>151</v>
      </c>
      <c r="H506" s="0" t="s">
        <v>168</v>
      </c>
      <c r="I506" s="0" t="s">
        <v>245</v>
      </c>
      <c r="J506" s="0" t="s">
        <v>170</v>
      </c>
      <c r="K506" s="0" t="n">
        <v>36983</v>
      </c>
      <c r="L506" s="0" t="n">
        <v>38809</v>
      </c>
      <c r="M506" s="0" t="s">
        <v>155</v>
      </c>
      <c r="N506" s="0" t="n">
        <v>-10000000</v>
      </c>
      <c r="O506" s="0" t="n">
        <v>4270.193005</v>
      </c>
      <c r="P506" s="0" t="n">
        <v>0.84</v>
      </c>
      <c r="Q506" s="0" t="n">
        <v>86.484322</v>
      </c>
      <c r="R506" s="0" t="n">
        <v>86.499994</v>
      </c>
      <c r="S506" s="0" t="n">
        <v>0.015671999999995</v>
      </c>
      <c r="T506" s="0" t="n">
        <v>66.9224647743388</v>
      </c>
      <c r="U506" s="0" t="n">
        <v>-276.680217</v>
      </c>
      <c r="V506" s="0" t="n">
        <v>0</v>
      </c>
      <c r="W506" s="0" t="n">
        <v>-209.757752225661</v>
      </c>
      <c r="X506" s="0" t="n">
        <v>10659.094162</v>
      </c>
      <c r="Y506" s="0" t="n">
        <v>10498.074992</v>
      </c>
      <c r="Z506" s="0" t="n">
        <v>-161.01917</v>
      </c>
      <c r="AA506" s="0" t="n">
        <v>48.7385822256617</v>
      </c>
      <c r="AB506" s="0" t="n">
        <v>10659.094162</v>
      </c>
      <c r="AC506" s="0" t="n">
        <v>10498.074992</v>
      </c>
      <c r="AD506" s="0" t="n">
        <v>-161.01917</v>
      </c>
      <c r="AF506" s="0" t="n">
        <v>30907.65697019</v>
      </c>
      <c r="AG506" s="0" t="n">
        <v>0</v>
      </c>
      <c r="AH506" s="0" t="n">
        <v>10498.074992</v>
      </c>
      <c r="AI506" s="0" t="n">
        <v>10498.074992</v>
      </c>
      <c r="AJ506" s="0" t="n">
        <v>10498.074992</v>
      </c>
      <c r="AK506" s="0" t="n">
        <v>0</v>
      </c>
      <c r="AL506" s="0" t="n">
        <v>-161.01917</v>
      </c>
      <c r="AM506" s="0" t="s">
        <v>461</v>
      </c>
      <c r="AN506" s="0" t="n">
        <v>8</v>
      </c>
      <c r="AO506" s="0" t="s">
        <v>469</v>
      </c>
      <c r="AP506" s="0" t="n">
        <v>8</v>
      </c>
    </row>
    <row r="507" customFormat="false" ht="12.75" hidden="false" customHeight="false" outlineLevel="0" collapsed="false">
      <c r="A507" s="0" t="n">
        <v>1743</v>
      </c>
      <c r="B507" s="0" t="n">
        <v>950</v>
      </c>
      <c r="C507" s="0" t="s">
        <v>2</v>
      </c>
      <c r="D507" s="0" t="s">
        <v>104</v>
      </c>
      <c r="E507" s="0" t="s">
        <v>101</v>
      </c>
      <c r="F507" s="0" t="s">
        <v>102</v>
      </c>
      <c r="G507" s="0" t="s">
        <v>96</v>
      </c>
      <c r="H507" s="0" t="s">
        <v>103</v>
      </c>
      <c r="I507" s="0" t="s">
        <v>181</v>
      </c>
      <c r="J507" s="0" t="s">
        <v>105</v>
      </c>
      <c r="K507" s="0" t="n">
        <v>36984</v>
      </c>
      <c r="L507" s="0" t="n">
        <v>38810</v>
      </c>
      <c r="M507" s="0" t="s">
        <v>155</v>
      </c>
      <c r="N507" s="0" t="n">
        <v>10000000</v>
      </c>
      <c r="O507" s="0" t="n">
        <v>-4320.037592</v>
      </c>
      <c r="P507" s="0" t="n">
        <v>1.02</v>
      </c>
      <c r="Q507" s="0" t="n">
        <v>104.378684</v>
      </c>
      <c r="R507" s="0" t="n">
        <v>104.334972</v>
      </c>
      <c r="S507" s="0" t="n">
        <v>-0.0437120000000135</v>
      </c>
      <c r="T507" s="0" t="n">
        <v>188.837483221562</v>
      </c>
      <c r="U507" s="0" t="n">
        <v>411.635018</v>
      </c>
      <c r="V507" s="0" t="n">
        <v>0</v>
      </c>
      <c r="W507" s="0" t="n">
        <v>600.472501221562</v>
      </c>
      <c r="X507" s="0" t="n">
        <v>-10112.862992</v>
      </c>
      <c r="Y507" s="0" t="n">
        <v>-9938.018948</v>
      </c>
      <c r="Z507" s="0" t="n">
        <v>174.844043999999</v>
      </c>
      <c r="AA507" s="0" t="n">
        <v>-425.628457221563</v>
      </c>
      <c r="AB507" s="0" t="n">
        <v>-10112.862992</v>
      </c>
      <c r="AC507" s="0" t="n">
        <v>-9938.018948</v>
      </c>
      <c r="AD507" s="0" t="n">
        <v>174.844043999999</v>
      </c>
      <c r="AF507" s="0" t="n">
        <v>-24872.61643594</v>
      </c>
      <c r="AG507" s="0" t="n">
        <v>0</v>
      </c>
      <c r="AH507" s="0" t="n">
        <v>-9938.018948</v>
      </c>
      <c r="AI507" s="0" t="n">
        <v>-9938.018948</v>
      </c>
      <c r="AJ507" s="0" t="n">
        <v>-9938.018948</v>
      </c>
      <c r="AK507" s="0" t="n">
        <v>0</v>
      </c>
      <c r="AL507" s="0" t="n">
        <v>174.844043999999</v>
      </c>
      <c r="AM507" s="0" t="s">
        <v>461</v>
      </c>
      <c r="AN507" s="0" t="n">
        <v>6</v>
      </c>
      <c r="AO507" s="0" t="s">
        <v>469</v>
      </c>
      <c r="AP507" s="0" t="n">
        <v>6</v>
      </c>
    </row>
    <row r="508" customFormat="false" ht="12.75" hidden="false" customHeight="false" outlineLevel="0" collapsed="false">
      <c r="A508" s="0" t="n">
        <v>1744</v>
      </c>
      <c r="B508" s="0" t="n">
        <v>951</v>
      </c>
      <c r="C508" s="0" t="s">
        <v>2</v>
      </c>
      <c r="D508" s="0" t="s">
        <v>104</v>
      </c>
      <c r="E508" s="0" t="s">
        <v>94</v>
      </c>
      <c r="F508" s="0" t="s">
        <v>95</v>
      </c>
      <c r="G508" s="0" t="s">
        <v>96</v>
      </c>
      <c r="H508" s="0" t="s">
        <v>97</v>
      </c>
      <c r="I508" s="0" t="s">
        <v>182</v>
      </c>
      <c r="J508" s="0" t="s">
        <v>105</v>
      </c>
      <c r="K508" s="0" t="n">
        <v>36984</v>
      </c>
      <c r="L508" s="0" t="n">
        <v>38445</v>
      </c>
      <c r="M508" s="0" t="s">
        <v>155</v>
      </c>
      <c r="N508" s="0" t="n">
        <v>10000000</v>
      </c>
      <c r="O508" s="0" t="n">
        <v>-3542.060758</v>
      </c>
      <c r="P508" s="0" t="n">
        <v>1.52</v>
      </c>
      <c r="Q508" s="0" t="n">
        <v>149.145644</v>
      </c>
      <c r="R508" s="0" t="n">
        <v>149.080397</v>
      </c>
      <c r="S508" s="0" t="n">
        <v>-0.0652469999999994</v>
      </c>
      <c r="T508" s="0" t="n">
        <v>231.108838277224</v>
      </c>
      <c r="U508" s="0" t="n">
        <v>505.480019</v>
      </c>
      <c r="V508" s="0" t="n">
        <v>0</v>
      </c>
      <c r="W508" s="0" t="n">
        <v>736.588857277224</v>
      </c>
      <c r="X508" s="0" t="n">
        <v>9991.072329</v>
      </c>
      <c r="Y508" s="0" t="n">
        <v>10229.901898</v>
      </c>
      <c r="Z508" s="0" t="n">
        <v>238.829569</v>
      </c>
      <c r="AA508" s="0" t="n">
        <v>-497.759288277224</v>
      </c>
      <c r="AB508" s="0" t="n">
        <v>9991.072329</v>
      </c>
      <c r="AC508" s="0" t="n">
        <v>10229.901898</v>
      </c>
      <c r="AD508" s="0" t="n">
        <v>238.829569</v>
      </c>
      <c r="AF508" s="0" t="n">
        <v>-26220.104761095</v>
      </c>
      <c r="AG508" s="0" t="n">
        <v>0</v>
      </c>
      <c r="AH508" s="0" t="n">
        <v>10229.901898</v>
      </c>
      <c r="AI508" s="0" t="n">
        <v>10229.901898</v>
      </c>
      <c r="AJ508" s="0" t="n">
        <v>10229.901898</v>
      </c>
      <c r="AK508" s="0" t="n">
        <v>0</v>
      </c>
      <c r="AL508" s="0" t="n">
        <v>238.829569</v>
      </c>
      <c r="AM508" s="0" t="s">
        <v>475</v>
      </c>
      <c r="AN508" s="0" t="n">
        <v>7</v>
      </c>
      <c r="AO508" s="0" t="s">
        <v>469</v>
      </c>
      <c r="AP508" s="0" t="n">
        <v>7</v>
      </c>
    </row>
    <row r="509" customFormat="false" ht="12.75" hidden="false" customHeight="false" outlineLevel="0" collapsed="false">
      <c r="A509" s="0" t="n">
        <v>1746</v>
      </c>
      <c r="B509" s="0" t="n">
        <v>952</v>
      </c>
      <c r="C509" s="0" t="s">
        <v>2</v>
      </c>
      <c r="D509" s="0" t="s">
        <v>104</v>
      </c>
      <c r="E509" s="0" t="s">
        <v>268</v>
      </c>
      <c r="F509" s="0" t="s">
        <v>109</v>
      </c>
      <c r="G509" s="0" t="s">
        <v>188</v>
      </c>
      <c r="H509" s="0" t="s">
        <v>168</v>
      </c>
      <c r="I509" s="0" t="s">
        <v>180</v>
      </c>
      <c r="J509" s="0" t="s">
        <v>189</v>
      </c>
      <c r="K509" s="0" t="n">
        <v>36984</v>
      </c>
      <c r="L509" s="0" t="n">
        <v>38810</v>
      </c>
      <c r="M509" s="0" t="s">
        <v>155</v>
      </c>
      <c r="N509" s="0" t="n">
        <v>10000000</v>
      </c>
      <c r="O509" s="0" t="n">
        <v>-4269.950076</v>
      </c>
      <c r="P509" s="0" t="n">
        <v>0.75</v>
      </c>
      <c r="Q509" s="0" t="n">
        <v>74.524783</v>
      </c>
      <c r="R509" s="0" t="n">
        <v>74.524783</v>
      </c>
      <c r="S509" s="0" t="n">
        <v>0</v>
      </c>
      <c r="T509" s="0" t="n">
        <v>2047.727454</v>
      </c>
      <c r="U509" s="0" t="n">
        <v>264.158404</v>
      </c>
      <c r="V509" s="0" t="n">
        <v>0</v>
      </c>
      <c r="W509" s="0" t="n">
        <v>2047.727454</v>
      </c>
      <c r="X509" s="0" t="n">
        <v>0</v>
      </c>
      <c r="Y509" s="0" t="n">
        <v>2047.727454</v>
      </c>
      <c r="Z509" s="0" t="n">
        <v>2047.727454</v>
      </c>
      <c r="AA509" s="0" t="n">
        <v>0</v>
      </c>
      <c r="AB509" s="0" t="n">
        <v>0</v>
      </c>
      <c r="AC509" s="0" t="n">
        <v>2047.727454</v>
      </c>
      <c r="AD509" s="0" t="n">
        <v>2047.727454</v>
      </c>
      <c r="AF509" s="0" t="n">
        <v>0</v>
      </c>
      <c r="AG509" s="0" t="n">
        <v>0</v>
      </c>
      <c r="AH509" s="0" t="n">
        <v>2047.727454</v>
      </c>
      <c r="AI509" s="0" t="n">
        <v>2047.727454</v>
      </c>
      <c r="AJ509" s="0" t="n">
        <v>2047.727454</v>
      </c>
      <c r="AK509" s="0" t="n">
        <v>0</v>
      </c>
      <c r="AL509" s="0" t="n">
        <v>2047.727454</v>
      </c>
      <c r="AM509" s="0" t="s">
        <v>461</v>
      </c>
      <c r="AN509" s="0" t="s">
        <v>469</v>
      </c>
      <c r="AO509" s="0" t="s">
        <v>469</v>
      </c>
      <c r="AP509" s="0" t="s">
        <v>469</v>
      </c>
    </row>
    <row r="510" customFormat="false" ht="12.75" hidden="false" customHeight="false" outlineLevel="0" collapsed="false">
      <c r="A510" s="0" t="n">
        <v>1747</v>
      </c>
      <c r="B510" s="0" t="n">
        <v>953</v>
      </c>
      <c r="C510" s="0" t="s">
        <v>2</v>
      </c>
      <c r="D510" s="0" t="s">
        <v>104</v>
      </c>
      <c r="E510" s="0" t="s">
        <v>296</v>
      </c>
      <c r="F510" s="0" t="s">
        <v>102</v>
      </c>
      <c r="G510" s="0" t="s">
        <v>191</v>
      </c>
      <c r="H510" s="0" t="s">
        <v>168</v>
      </c>
      <c r="I510" s="0" t="s">
        <v>245</v>
      </c>
      <c r="J510" s="0" t="s">
        <v>189</v>
      </c>
      <c r="K510" s="0" t="n">
        <v>36984</v>
      </c>
      <c r="L510" s="0" t="n">
        <v>38810</v>
      </c>
      <c r="M510" s="0" t="s">
        <v>155</v>
      </c>
      <c r="N510" s="0" t="n">
        <v>-5000000</v>
      </c>
      <c r="O510" s="0" t="n">
        <v>2143.364375</v>
      </c>
      <c r="P510" s="0" t="n">
        <v>1</v>
      </c>
      <c r="Q510" s="0" t="n">
        <v>99.437694</v>
      </c>
      <c r="R510" s="0" t="n">
        <v>99.437694</v>
      </c>
      <c r="S510" s="0" t="n">
        <v>0</v>
      </c>
      <c r="T510" s="0" t="n">
        <v>-1206.553091</v>
      </c>
      <c r="U510" s="0" t="n">
        <v>-195.528059</v>
      </c>
      <c r="V510" s="0" t="n">
        <v>0</v>
      </c>
      <c r="W510" s="0" t="n">
        <v>-1206.553091</v>
      </c>
      <c r="X510" s="0" t="n">
        <v>0</v>
      </c>
      <c r="Y510" s="0" t="n">
        <v>-1206.553091</v>
      </c>
      <c r="Z510" s="0" t="n">
        <v>-1206.553091</v>
      </c>
      <c r="AA510" s="0" t="n">
        <v>0</v>
      </c>
      <c r="AB510" s="0" t="n">
        <v>0</v>
      </c>
      <c r="AC510" s="0" t="n">
        <v>-1206.553091</v>
      </c>
      <c r="AD510" s="0" t="n">
        <v>-1206.553091</v>
      </c>
      <c r="AF510" s="0" t="n">
        <v>0</v>
      </c>
      <c r="AH510" s="0" t="n">
        <v>-1206.553091</v>
      </c>
      <c r="AI510" s="0" t="n">
        <v>-1206.553091</v>
      </c>
      <c r="AJ510" s="0" t="n">
        <v>-1206.553091</v>
      </c>
      <c r="AK510" s="0" t="n">
        <v>0</v>
      </c>
      <c r="AL510" s="0" t="n">
        <v>-1206.553091</v>
      </c>
      <c r="AM510" s="0" t="s">
        <v>461</v>
      </c>
      <c r="AN510" s="0" t="n">
        <v>6</v>
      </c>
      <c r="AO510" s="0" t="s">
        <v>469</v>
      </c>
      <c r="AP510" s="0" t="n">
        <v>6</v>
      </c>
    </row>
    <row r="511" customFormat="false" ht="12.75" hidden="false" customHeight="false" outlineLevel="0" collapsed="false">
      <c r="A511" s="0" t="n">
        <v>1748</v>
      </c>
      <c r="B511" s="0" t="n">
        <v>954</v>
      </c>
      <c r="C511" s="0" t="s">
        <v>2</v>
      </c>
      <c r="D511" s="0" t="s">
        <v>104</v>
      </c>
      <c r="E511" s="0" t="s">
        <v>257</v>
      </c>
      <c r="F511" s="0" t="s">
        <v>109</v>
      </c>
      <c r="G511" s="0" t="s">
        <v>112</v>
      </c>
      <c r="H511" s="0" t="s">
        <v>168</v>
      </c>
      <c r="I511" s="0" t="s">
        <v>217</v>
      </c>
      <c r="J511" s="0" t="s">
        <v>258</v>
      </c>
      <c r="K511" s="0" t="n">
        <v>36984</v>
      </c>
      <c r="L511" s="0" t="n">
        <v>38810</v>
      </c>
      <c r="M511" s="0" t="s">
        <v>155</v>
      </c>
      <c r="N511" s="0" t="n">
        <v>-10000000</v>
      </c>
      <c r="O511" s="0" t="n">
        <v>4258.89001</v>
      </c>
      <c r="P511" s="0" t="n">
        <v>0.58</v>
      </c>
      <c r="Q511" s="0" t="n">
        <v>57.666037</v>
      </c>
      <c r="R511" s="0" t="n">
        <v>57.666037</v>
      </c>
      <c r="S511" s="0" t="n">
        <v>0</v>
      </c>
      <c r="T511" s="0" t="n">
        <v>-1447.748755</v>
      </c>
      <c r="U511" s="0" t="n">
        <v>-230.11443</v>
      </c>
      <c r="V511" s="0" t="n">
        <v>0</v>
      </c>
      <c r="W511" s="0" t="n">
        <v>-1447.748755</v>
      </c>
      <c r="X511" s="0" t="n">
        <v>0</v>
      </c>
      <c r="Y511" s="0" t="n">
        <v>-1447.748755</v>
      </c>
      <c r="Z511" s="0" t="n">
        <v>-1447.748755</v>
      </c>
      <c r="AA511" s="0" t="n">
        <v>0</v>
      </c>
      <c r="AB511" s="0" t="n">
        <v>0</v>
      </c>
      <c r="AC511" s="0" t="n">
        <v>-1447.748755</v>
      </c>
      <c r="AD511" s="0" t="n">
        <v>-1447.748755</v>
      </c>
      <c r="AF511" s="0" t="n">
        <v>0</v>
      </c>
      <c r="AH511" s="0" t="n">
        <v>-1447.748755</v>
      </c>
      <c r="AI511" s="0" t="n">
        <v>-1447.748755</v>
      </c>
      <c r="AJ511" s="0" t="n">
        <v>-1447.748755</v>
      </c>
      <c r="AK511" s="0" t="n">
        <v>0</v>
      </c>
      <c r="AL511" s="0" t="n">
        <v>-1447.748755</v>
      </c>
      <c r="AM511" s="0" t="s">
        <v>461</v>
      </c>
      <c r="AN511" s="0" t="s">
        <v>469</v>
      </c>
      <c r="AO511" s="0" t="s">
        <v>469</v>
      </c>
      <c r="AP511" s="0" t="s">
        <v>469</v>
      </c>
    </row>
    <row r="512" customFormat="false" ht="12.75" hidden="false" customHeight="false" outlineLevel="0" collapsed="false">
      <c r="A512" s="0" t="n">
        <v>1749</v>
      </c>
      <c r="B512" s="0" t="n">
        <v>955</v>
      </c>
      <c r="C512" s="0" t="s">
        <v>2</v>
      </c>
      <c r="D512" s="0" t="s">
        <v>104</v>
      </c>
      <c r="E512" s="0" t="s">
        <v>215</v>
      </c>
      <c r="F512" s="0" t="s">
        <v>109</v>
      </c>
      <c r="G512" s="0" t="s">
        <v>188</v>
      </c>
      <c r="H512" s="0" t="s">
        <v>216</v>
      </c>
      <c r="I512" s="0" t="s">
        <v>217</v>
      </c>
      <c r="J512" s="0" t="s">
        <v>158</v>
      </c>
      <c r="K512" s="0" t="n">
        <v>36985</v>
      </c>
      <c r="L512" s="0" t="n">
        <v>38239</v>
      </c>
      <c r="M512" s="0" t="s">
        <v>155</v>
      </c>
      <c r="N512" s="0" t="n">
        <v>-40000000</v>
      </c>
      <c r="O512" s="0" t="n">
        <v>100000</v>
      </c>
      <c r="P512" s="0" t="n">
        <v>1.6</v>
      </c>
      <c r="Q512" s="0" t="n">
        <v>240.765597</v>
      </c>
      <c r="R512" s="0" t="n">
        <v>240.765597</v>
      </c>
      <c r="S512" s="0" t="n">
        <v>0</v>
      </c>
      <c r="T512" s="0" t="n">
        <v>966436.672439</v>
      </c>
      <c r="U512" s="0" t="n">
        <v>-3528.209154</v>
      </c>
      <c r="V512" s="0" t="n">
        <v>0</v>
      </c>
      <c r="W512" s="0" t="n">
        <v>966436.672439</v>
      </c>
      <c r="X512" s="0" t="n">
        <v>0</v>
      </c>
      <c r="Y512" s="0" t="n">
        <v>966436.672439</v>
      </c>
      <c r="Z512" s="0" t="n">
        <v>966436.672439</v>
      </c>
      <c r="AA512" s="0" t="n">
        <v>0</v>
      </c>
      <c r="AB512" s="0" t="n">
        <v>0</v>
      </c>
      <c r="AC512" s="0" t="n">
        <v>966436.672439</v>
      </c>
      <c r="AD512" s="0" t="n">
        <v>966436.672439</v>
      </c>
      <c r="AF512" s="0" t="n">
        <v>0</v>
      </c>
      <c r="AG512" s="0" t="n">
        <v>0</v>
      </c>
      <c r="AH512" s="0" t="n">
        <v>966436.672439</v>
      </c>
      <c r="AI512" s="0" t="n">
        <v>966436.672439</v>
      </c>
      <c r="AJ512" s="0" t="n">
        <v>966436.672439</v>
      </c>
      <c r="AK512" s="0" t="n">
        <v>0</v>
      </c>
      <c r="AL512" s="0" t="n">
        <v>966436.672439</v>
      </c>
      <c r="AM512" s="0" t="s">
        <v>474</v>
      </c>
      <c r="AN512" s="0" t="s">
        <v>469</v>
      </c>
      <c r="AO512" s="0" t="s">
        <v>469</v>
      </c>
      <c r="AP512" s="0" t="s">
        <v>469</v>
      </c>
    </row>
    <row r="513" customFormat="false" ht="12.75" hidden="false" customHeight="false" outlineLevel="0" collapsed="false">
      <c r="A513" s="0" t="n">
        <v>1750</v>
      </c>
      <c r="B513" s="0" t="n">
        <v>956</v>
      </c>
      <c r="C513" s="0" t="s">
        <v>2</v>
      </c>
      <c r="D513" s="0" t="s">
        <v>104</v>
      </c>
      <c r="E513" s="0" t="s">
        <v>115</v>
      </c>
      <c r="F513" s="0" t="s">
        <v>116</v>
      </c>
      <c r="G513" s="0" t="s">
        <v>96</v>
      </c>
      <c r="H513" s="0" t="s">
        <v>117</v>
      </c>
      <c r="I513" s="0" t="s">
        <v>209</v>
      </c>
      <c r="J513" s="0" t="s">
        <v>105</v>
      </c>
      <c r="K513" s="0" t="n">
        <v>36985</v>
      </c>
      <c r="L513" s="0" t="n">
        <v>38811</v>
      </c>
      <c r="M513" s="0" t="s">
        <v>100</v>
      </c>
      <c r="N513" s="0" t="n">
        <v>10000000</v>
      </c>
      <c r="O513" s="0" t="n">
        <v>-4555.962457</v>
      </c>
      <c r="P513" s="0" t="n">
        <v>2.53</v>
      </c>
      <c r="Q513" s="0" t="n">
        <v>249.201344</v>
      </c>
      <c r="R513" s="0" t="n">
        <v>249.201344</v>
      </c>
      <c r="S513" s="0" t="n">
        <v>0</v>
      </c>
      <c r="T513" s="0" t="n">
        <v>15765.844352</v>
      </c>
      <c r="U513" s="0" t="n">
        <v>806.180522</v>
      </c>
      <c r="V513" s="0" t="n">
        <v>0</v>
      </c>
      <c r="W513" s="0" t="n">
        <v>15765.844352</v>
      </c>
      <c r="X513" s="0" t="n">
        <v>0</v>
      </c>
      <c r="Y513" s="0" t="n">
        <v>15765.844352</v>
      </c>
      <c r="Z513" s="0" t="n">
        <v>15765.844352</v>
      </c>
      <c r="AA513" s="0" t="n">
        <v>0</v>
      </c>
      <c r="AB513" s="0" t="n">
        <v>0</v>
      </c>
      <c r="AC513" s="0" t="n">
        <v>13905.474718464</v>
      </c>
      <c r="AD513" s="0" t="n">
        <v>13905.474718464</v>
      </c>
      <c r="AF513" s="0" t="n">
        <v>0</v>
      </c>
      <c r="AH513" s="0" t="n">
        <v>13905.474718464</v>
      </c>
      <c r="AI513" s="0" t="n">
        <v>13905.474718464</v>
      </c>
      <c r="AJ513" s="0" t="n">
        <v>13905.474718464</v>
      </c>
      <c r="AK513" s="0" t="n">
        <v>0</v>
      </c>
      <c r="AL513" s="0" t="n">
        <v>13905.474718464</v>
      </c>
      <c r="AM513" s="0" t="s">
        <v>461</v>
      </c>
      <c r="AN513" s="0" t="n">
        <v>8</v>
      </c>
      <c r="AO513" s="0" t="s">
        <v>469</v>
      </c>
      <c r="AP513" s="0" t="n">
        <v>8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1513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0" ySplit="1" topLeftCell="BM2" activePane="bottomLeft" state="frozen"/>
      <selection pane="topLeft" activeCell="A1" activeCellId="0" sqref="A1"/>
      <selection pane="bottomLeft" activeCell="AP513" activeCellId="0" sqref="A1:AP513"/>
    </sheetView>
  </sheetViews>
  <sheetFormatPr defaultColWidth="9.13671875" defaultRowHeight="12.75" customHeight="true" zeroHeight="false" outlineLevelRow="0" outlineLevelCol="1"/>
  <cols>
    <col collapsed="false" customWidth="true" hidden="false" outlineLevel="0" max="1" min="1" style="255" width="11.7"/>
    <col collapsed="false" customWidth="true" hidden="false" outlineLevel="0" max="2" min="2" style="255" width="10.41"/>
    <col collapsed="false" customWidth="true" hidden="false" outlineLevel="0" max="3" min="3" style="255" width="13.7"/>
    <col collapsed="false" customWidth="true" hidden="false" outlineLevel="0" max="4" min="4" style="255" width="26.84"/>
    <col collapsed="false" customWidth="true" hidden="false" outlineLevel="0" max="5" min="5" style="255" width="20.41"/>
    <col collapsed="false" customWidth="true" hidden="false" outlineLevel="0" max="6" min="6" style="255" width="15.7"/>
    <col collapsed="false" customWidth="true" hidden="false" outlineLevel="0" max="7" min="7" style="255" width="21.13"/>
    <col collapsed="false" customWidth="true" hidden="false" outlineLevel="0" max="8" min="8" style="255" width="12.99"/>
    <col collapsed="false" customWidth="true" hidden="false" outlineLevel="0" max="9" min="9" style="255" width="20.28"/>
    <col collapsed="false" customWidth="true" hidden="false" outlineLevel="0" max="10" min="10" style="256" width="16.99"/>
    <col collapsed="false" customWidth="true" hidden="false" outlineLevel="0" max="12" min="11" style="255" width="10.13"/>
    <col collapsed="false" customWidth="true" hidden="false" outlineLevel="0" max="13" min="13" style="255" width="8.28"/>
    <col collapsed="false" customWidth="true" hidden="false" outlineLevel="0" max="14" min="14" style="257" width="13.14"/>
    <col collapsed="false" customWidth="true" hidden="false" outlineLevel="0" max="15" min="15" style="257" width="12.56"/>
    <col collapsed="false" customWidth="true" hidden="false" outlineLevel="0" max="16" min="16" style="258" width="14.28"/>
    <col collapsed="false" customWidth="true" hidden="false" outlineLevel="0" max="17" min="17" style="257" width="21.7"/>
    <col collapsed="false" customWidth="true" hidden="false" outlineLevel="0" max="18" min="18" style="257" width="21.28"/>
    <col collapsed="false" customWidth="true" hidden="false" outlineLevel="0" max="19" min="19" style="258" width="21.84"/>
    <col collapsed="false" customWidth="true" hidden="false" outlineLevel="0" max="20" min="20" style="257" width="16.28"/>
    <col collapsed="false" customWidth="true" hidden="false" outlineLevel="0" max="21" min="21" style="257" width="10.28"/>
    <col collapsed="false" customWidth="true" hidden="false" outlineLevel="0" max="22" min="22" style="257" width="13.7"/>
    <col collapsed="false" customWidth="true" hidden="false" outlineLevel="0" max="23" min="23" style="257" width="24.7"/>
    <col collapsed="false" customWidth="true" hidden="false" outlineLevel="0" max="24" min="24" style="257" width="15.99"/>
    <col collapsed="false" customWidth="true" hidden="false" outlineLevel="0" max="26" min="25" style="257" width="15.56"/>
    <col collapsed="false" customWidth="true" hidden="false" outlineLevel="0" max="27" min="27" style="257" width="9.99"/>
    <col collapsed="false" customWidth="true" hidden="false" outlineLevel="0" max="28" min="28" style="257" width="20.7"/>
    <col collapsed="false" customWidth="true" hidden="false" outlineLevel="0" max="30" min="29" style="257" width="20.28"/>
    <col collapsed="false" customWidth="true" hidden="false" outlineLevel="0" max="31" min="31" style="257" width="17.85"/>
    <col collapsed="false" customWidth="true" hidden="false" outlineLevel="0" max="32" min="32" style="257" width="21.84"/>
    <col collapsed="false" customWidth="true" hidden="false" outlineLevel="0" max="33" min="33" style="259" width="24.13"/>
    <col collapsed="false" customWidth="true" hidden="false" outlineLevel="0" max="34" min="34" style="260" width="13.28"/>
    <col collapsed="false" customWidth="true" hidden="false" outlineLevel="0" max="35" min="35" style="259" width="13.41"/>
    <col collapsed="false" customWidth="true" hidden="false" outlineLevel="0" max="36" min="36" style="259" width="13.7"/>
    <col collapsed="false" customWidth="true" hidden="false" outlineLevel="0" max="37" min="37" style="259" width="13.99"/>
    <col collapsed="false" customWidth="true" hidden="false" outlineLevel="0" max="38" min="38" style="260" width="13.99"/>
    <col collapsed="false" customWidth="true" hidden="false" outlineLevel="0" max="39" min="39" style="260" width="10.41"/>
    <col collapsed="false" customWidth="true" hidden="false" outlineLevel="1" max="40" min="40" style="260" width="15.99"/>
    <col collapsed="false" customWidth="true" hidden="false" outlineLevel="1" max="42" min="41" style="260" width="24.28"/>
    <col collapsed="false" customWidth="true" hidden="false" outlineLevel="0" max="45" min="43" style="0" width="24.28"/>
    <col collapsed="false" customWidth="true" hidden="false" outlineLevel="0" max="46" min="46" style="0" width="14.56"/>
    <col collapsed="false" customWidth="true" hidden="false" outlineLevel="0" max="47" min="47" style="0" width="10.28"/>
    <col collapsed="false" customWidth="true" hidden="false" outlineLevel="0" max="49" min="48" style="0" width="9.06"/>
    <col collapsed="false" customWidth="true" hidden="false" outlineLevel="0" max="50" min="50" style="0" width="20.99"/>
    <col collapsed="false" customWidth="true" hidden="false" outlineLevel="0" max="51" min="51" style="0" width="21.13"/>
    <col collapsed="false" customWidth="true" hidden="false" outlineLevel="0" max="52" min="52" style="0" width="9.7"/>
    <col collapsed="false" customWidth="true" hidden="false" outlineLevel="0" max="53" min="53" style="0" width="10.41"/>
    <col collapsed="false" customWidth="true" hidden="false" outlineLevel="0" max="54" min="54" style="0" width="7.99"/>
    <col collapsed="false" customWidth="true" hidden="false" outlineLevel="0" max="233" min="55" style="0" width="9.06"/>
    <col collapsed="false" customWidth="false" hidden="false" outlineLevel="0" max="257" min="234" style="255" width="9.14"/>
  </cols>
  <sheetData>
    <row r="1" customFormat="false" ht="17.25" hidden="false" customHeight="true" outlineLevel="0" collapsed="false">
      <c r="A1" s="262" t="s">
        <v>77</v>
      </c>
      <c r="B1" s="262" t="s">
        <v>78</v>
      </c>
      <c r="C1" s="262" t="s">
        <v>79</v>
      </c>
      <c r="D1" s="262" t="s">
        <v>80</v>
      </c>
      <c r="E1" s="262" t="s">
        <v>81</v>
      </c>
      <c r="F1" s="262" t="s">
        <v>82</v>
      </c>
      <c r="G1" s="262" t="s">
        <v>83</v>
      </c>
      <c r="H1" s="262" t="s">
        <v>84</v>
      </c>
      <c r="I1" s="262" t="s">
        <v>85</v>
      </c>
      <c r="J1" s="262" t="s">
        <v>86</v>
      </c>
      <c r="K1" s="262" t="s">
        <v>87</v>
      </c>
      <c r="L1" s="262" t="s">
        <v>88</v>
      </c>
      <c r="M1" s="262" t="s">
        <v>89</v>
      </c>
      <c r="N1" s="263" t="s">
        <v>90</v>
      </c>
      <c r="O1" s="263" t="s">
        <v>91</v>
      </c>
      <c r="P1" s="264" t="s">
        <v>92</v>
      </c>
      <c r="Q1" s="263" t="s">
        <v>118</v>
      </c>
      <c r="R1" s="263" t="s">
        <v>119</v>
      </c>
      <c r="S1" s="264" t="s">
        <v>120</v>
      </c>
      <c r="T1" s="263" t="s">
        <v>121</v>
      </c>
      <c r="U1" s="263" t="s">
        <v>122</v>
      </c>
      <c r="V1" s="263" t="s">
        <v>123</v>
      </c>
      <c r="W1" s="263" t="s">
        <v>124</v>
      </c>
      <c r="X1" s="263" t="s">
        <v>125</v>
      </c>
      <c r="Y1" s="263" t="s">
        <v>126</v>
      </c>
      <c r="Z1" s="263" t="s">
        <v>127</v>
      </c>
      <c r="AA1" s="263" t="s">
        <v>7</v>
      </c>
      <c r="AB1" s="263" t="s">
        <v>128</v>
      </c>
      <c r="AC1" s="263" t="s">
        <v>129</v>
      </c>
      <c r="AD1" s="263" t="s">
        <v>130</v>
      </c>
      <c r="AE1" s="263" t="s">
        <v>131</v>
      </c>
      <c r="AF1" s="263" t="s">
        <v>132</v>
      </c>
      <c r="AG1" s="265" t="s">
        <v>133</v>
      </c>
      <c r="AH1" s="266" t="s">
        <v>134</v>
      </c>
      <c r="AI1" s="265" t="s">
        <v>135</v>
      </c>
      <c r="AJ1" s="265" t="s">
        <v>136</v>
      </c>
      <c r="AK1" s="265" t="s">
        <v>137</v>
      </c>
      <c r="AL1" s="266" t="s">
        <v>138</v>
      </c>
      <c r="AM1" s="266" t="s">
        <v>139</v>
      </c>
      <c r="AN1" s="266" t="s">
        <v>140</v>
      </c>
      <c r="AO1" s="266" t="s">
        <v>141</v>
      </c>
      <c r="AP1" s="266" t="s">
        <v>142</v>
      </c>
      <c r="AT1" s="576"/>
      <c r="HZ1" s="262"/>
      <c r="IA1" s="262"/>
      <c r="IB1" s="262"/>
      <c r="IC1" s="262"/>
      <c r="ID1" s="262"/>
      <c r="IE1" s="262"/>
      <c r="IF1" s="262"/>
      <c r="IG1" s="262"/>
      <c r="IH1" s="262"/>
      <c r="II1" s="262"/>
      <c r="IJ1" s="262"/>
      <c r="IK1" s="262"/>
      <c r="IL1" s="262"/>
      <c r="IM1" s="262"/>
      <c r="IN1" s="262"/>
      <c r="IO1" s="262"/>
      <c r="IP1" s="262"/>
      <c r="IQ1" s="262"/>
      <c r="IR1" s="262"/>
      <c r="IS1" s="262"/>
      <c r="IT1" s="262"/>
      <c r="IU1" s="262"/>
      <c r="IV1" s="262"/>
      <c r="IW1" s="262"/>
    </row>
    <row r="2" customFormat="false" ht="12.75" hidden="false" customHeight="false" outlineLevel="0" collapsed="false">
      <c r="A2" s="255" t="n">
        <v>1</v>
      </c>
      <c r="B2" s="255" t="n">
        <v>307</v>
      </c>
      <c r="C2" s="255" t="s">
        <v>2</v>
      </c>
      <c r="D2" s="255" t="s">
        <v>104</v>
      </c>
      <c r="E2" s="255" t="s">
        <v>270</v>
      </c>
      <c r="F2" s="255" t="s">
        <v>116</v>
      </c>
      <c r="G2" s="255" t="s">
        <v>167</v>
      </c>
      <c r="H2" s="255" t="s">
        <v>110</v>
      </c>
      <c r="I2" s="255" t="s">
        <v>271</v>
      </c>
      <c r="J2" s="256" t="s">
        <v>154</v>
      </c>
      <c r="K2" s="268" t="n">
        <v>36411</v>
      </c>
      <c r="L2" s="268" t="n">
        <v>38322</v>
      </c>
      <c r="M2" s="255" t="s">
        <v>272</v>
      </c>
      <c r="N2" s="257" t="n">
        <v>-15000000</v>
      </c>
      <c r="O2" s="257" t="n">
        <v>0</v>
      </c>
      <c r="P2" s="258" t="n">
        <v>0.475</v>
      </c>
      <c r="Q2" s="257" t="n">
        <v>64.724879</v>
      </c>
      <c r="R2" s="257" t="n">
        <v>64.734777</v>
      </c>
      <c r="S2" s="258" t="n">
        <v>0.00989799999999264</v>
      </c>
      <c r="T2" s="257" t="n">
        <v>0</v>
      </c>
      <c r="U2" s="257" t="n">
        <v>-208.048197</v>
      </c>
      <c r="V2" s="257" t="n">
        <v>0</v>
      </c>
      <c r="W2" s="257" t="n">
        <v>-208.048197</v>
      </c>
      <c r="X2" s="257" t="n">
        <v>-49438.955531</v>
      </c>
      <c r="Y2" s="257" t="n">
        <v>-49565.834379</v>
      </c>
      <c r="Z2" s="257" t="n">
        <v>-126.878848</v>
      </c>
      <c r="AA2" s="257" t="n">
        <v>81.1693489999997</v>
      </c>
      <c r="AB2" s="257" t="n">
        <v>-71070.9705235891</v>
      </c>
      <c r="AC2" s="257" t="n">
        <v>-70631.313990075</v>
      </c>
      <c r="AD2" s="257" t="n">
        <v>439.656533514062</v>
      </c>
      <c r="AF2" s="257" t="n">
        <v>0</v>
      </c>
      <c r="AG2" s="259" t="n">
        <v>-152296.875</v>
      </c>
      <c r="AH2" s="259" t="n">
        <v>-222928.188990075</v>
      </c>
      <c r="AI2" s="259" t="n">
        <v>-346859.849533908</v>
      </c>
      <c r="AJ2" s="259" t="n">
        <v>-346859.849533908</v>
      </c>
      <c r="AK2" s="259" t="n">
        <v>282542.528533466</v>
      </c>
      <c r="AL2" s="259" t="n">
        <v>439.656533514062</v>
      </c>
      <c r="AM2" s="269" t="s">
        <v>475</v>
      </c>
      <c r="AN2" s="260" t="n">
        <v>8</v>
      </c>
      <c r="AO2" s="260" t="s">
        <v>469</v>
      </c>
      <c r="AP2" s="260" t="n">
        <v>8</v>
      </c>
      <c r="AR2" s="281"/>
      <c r="AS2" s="306"/>
      <c r="AV2" s="255"/>
      <c r="AW2" s="255"/>
      <c r="AX2" s="255"/>
      <c r="AY2" s="255"/>
      <c r="AZ2" s="255"/>
      <c r="BA2" s="255"/>
      <c r="BB2" s="255"/>
      <c r="BC2" s="255"/>
      <c r="BD2" s="255"/>
      <c r="BE2" s="255"/>
      <c r="BF2" s="255"/>
      <c r="BG2" s="255"/>
      <c r="BH2" s="255"/>
      <c r="BI2" s="255"/>
      <c r="BJ2" s="255"/>
      <c r="BK2" s="255"/>
      <c r="BL2" s="255"/>
      <c r="BM2" s="255"/>
      <c r="BN2" s="255"/>
      <c r="BO2" s="255"/>
      <c r="BP2" s="255"/>
      <c r="BQ2" s="255"/>
      <c r="BR2" s="255"/>
      <c r="BS2" s="255"/>
      <c r="BT2" s="255"/>
      <c r="BU2" s="255"/>
      <c r="BV2" s="255"/>
      <c r="BW2" s="255"/>
      <c r="BX2" s="255"/>
      <c r="BY2" s="255"/>
      <c r="BZ2" s="255"/>
      <c r="CA2" s="255"/>
      <c r="CB2" s="255"/>
      <c r="CC2" s="255"/>
      <c r="CD2" s="255"/>
      <c r="CE2" s="255"/>
      <c r="CF2" s="255"/>
      <c r="CG2" s="255"/>
      <c r="CH2" s="255"/>
      <c r="CI2" s="255"/>
      <c r="CJ2" s="255"/>
      <c r="CK2" s="255"/>
      <c r="CL2" s="255"/>
      <c r="CM2" s="255"/>
      <c r="CN2" s="255"/>
      <c r="CO2" s="255"/>
      <c r="CP2" s="255"/>
      <c r="CQ2" s="255"/>
      <c r="CR2" s="255"/>
      <c r="CS2" s="255"/>
      <c r="CT2" s="255"/>
      <c r="CU2" s="255"/>
      <c r="CV2" s="255"/>
      <c r="CW2" s="255"/>
      <c r="CX2" s="255"/>
      <c r="CY2" s="255"/>
      <c r="CZ2" s="255"/>
      <c r="DA2" s="255"/>
      <c r="DB2" s="255"/>
      <c r="DC2" s="255"/>
      <c r="DD2" s="255"/>
      <c r="DE2" s="255"/>
      <c r="DF2" s="255"/>
      <c r="DG2" s="255"/>
      <c r="DH2" s="255"/>
      <c r="DI2" s="255"/>
      <c r="DJ2" s="255"/>
      <c r="DK2" s="255"/>
      <c r="DL2" s="255"/>
      <c r="DM2" s="255"/>
      <c r="DN2" s="255"/>
      <c r="DO2" s="255"/>
      <c r="DP2" s="255"/>
      <c r="DQ2" s="255"/>
      <c r="DR2" s="255"/>
      <c r="DS2" s="255"/>
      <c r="DT2" s="255"/>
      <c r="DU2" s="255"/>
      <c r="DV2" s="255"/>
      <c r="DW2" s="255"/>
      <c r="DX2" s="255"/>
      <c r="DY2" s="255"/>
      <c r="DZ2" s="255"/>
      <c r="EA2" s="255"/>
      <c r="EB2" s="255"/>
      <c r="EC2" s="255"/>
      <c r="ED2" s="255"/>
      <c r="EE2" s="255"/>
      <c r="EF2" s="255"/>
      <c r="EG2" s="255"/>
      <c r="EH2" s="255"/>
      <c r="EI2" s="255"/>
      <c r="EJ2" s="255"/>
      <c r="EK2" s="255"/>
      <c r="EL2" s="255"/>
      <c r="EM2" s="255"/>
      <c r="EN2" s="255"/>
      <c r="EO2" s="255"/>
      <c r="EP2" s="255"/>
      <c r="EQ2" s="255"/>
      <c r="ER2" s="255"/>
      <c r="ES2" s="255"/>
      <c r="ET2" s="255"/>
      <c r="EU2" s="255"/>
      <c r="EV2" s="255"/>
      <c r="EW2" s="255"/>
      <c r="EX2" s="255"/>
      <c r="EY2" s="255"/>
      <c r="EZ2" s="255"/>
      <c r="FA2" s="255"/>
      <c r="FB2" s="255"/>
      <c r="FC2" s="255"/>
      <c r="FD2" s="255"/>
      <c r="FE2" s="255"/>
      <c r="FF2" s="255"/>
      <c r="FG2" s="255"/>
      <c r="FH2" s="255"/>
      <c r="FI2" s="255"/>
      <c r="FJ2" s="255"/>
      <c r="FK2" s="255"/>
      <c r="FL2" s="255"/>
      <c r="FM2" s="255"/>
      <c r="FN2" s="255"/>
      <c r="FO2" s="255"/>
      <c r="FP2" s="255"/>
      <c r="FQ2" s="255"/>
      <c r="FR2" s="255"/>
      <c r="FS2" s="255"/>
      <c r="FT2" s="255"/>
      <c r="FU2" s="255"/>
      <c r="FV2" s="255"/>
      <c r="FW2" s="255"/>
      <c r="FX2" s="255"/>
      <c r="FY2" s="255"/>
      <c r="FZ2" s="255"/>
      <c r="GA2" s="255"/>
      <c r="GB2" s="255"/>
      <c r="GC2" s="255"/>
      <c r="GD2" s="255"/>
      <c r="GE2" s="255"/>
      <c r="GF2" s="255"/>
      <c r="GG2" s="255"/>
      <c r="GH2" s="255"/>
      <c r="GI2" s="255"/>
      <c r="GJ2" s="255"/>
      <c r="GK2" s="255"/>
      <c r="GL2" s="255"/>
      <c r="GM2" s="255"/>
      <c r="GN2" s="255"/>
      <c r="GO2" s="255"/>
      <c r="GP2" s="255"/>
      <c r="GQ2" s="255"/>
      <c r="GR2" s="255"/>
      <c r="GS2" s="255"/>
      <c r="GT2" s="255"/>
      <c r="GU2" s="255"/>
      <c r="GV2" s="255"/>
      <c r="GW2" s="255"/>
      <c r="GX2" s="255"/>
      <c r="GY2" s="255"/>
      <c r="GZ2" s="255"/>
      <c r="HA2" s="255"/>
      <c r="HB2" s="255"/>
      <c r="HC2" s="255"/>
      <c r="HD2" s="255"/>
      <c r="HE2" s="255"/>
      <c r="HF2" s="255"/>
      <c r="HG2" s="255"/>
      <c r="HH2" s="255"/>
      <c r="HI2" s="255"/>
      <c r="HJ2" s="255"/>
      <c r="HK2" s="255"/>
      <c r="HL2" s="255"/>
      <c r="HM2" s="255"/>
      <c r="HN2" s="255"/>
      <c r="HO2" s="255"/>
      <c r="HP2" s="255"/>
      <c r="HQ2" s="255"/>
      <c r="HR2" s="255"/>
      <c r="HS2" s="255"/>
      <c r="HT2" s="255"/>
      <c r="HU2" s="255"/>
      <c r="HV2" s="255"/>
      <c r="HW2" s="255"/>
      <c r="HX2" s="255"/>
      <c r="HY2" s="255"/>
    </row>
    <row r="3" customFormat="false" ht="12.75" hidden="false" customHeight="false" outlineLevel="0" collapsed="false">
      <c r="A3" s="255" t="n">
        <v>2</v>
      </c>
      <c r="B3" s="255" t="n">
        <v>306</v>
      </c>
      <c r="C3" s="255" t="s">
        <v>2</v>
      </c>
      <c r="D3" s="255" t="s">
        <v>104</v>
      </c>
      <c r="E3" s="255" t="s">
        <v>270</v>
      </c>
      <c r="F3" s="255" t="s">
        <v>116</v>
      </c>
      <c r="G3" s="255" t="s">
        <v>167</v>
      </c>
      <c r="H3" s="255" t="s">
        <v>110</v>
      </c>
      <c r="I3" s="255" t="s">
        <v>271</v>
      </c>
      <c r="J3" s="256" t="s">
        <v>154</v>
      </c>
      <c r="K3" s="268" t="n">
        <v>36493</v>
      </c>
      <c r="L3" s="268" t="n">
        <v>38316</v>
      </c>
      <c r="M3" s="255" t="s">
        <v>272</v>
      </c>
      <c r="N3" s="257" t="n">
        <v>-15000000</v>
      </c>
      <c r="O3" s="257" t="n">
        <v>0</v>
      </c>
      <c r="P3" s="258" t="n">
        <v>0.51</v>
      </c>
      <c r="Q3" s="257" t="n">
        <v>64.64456</v>
      </c>
      <c r="R3" s="257" t="n">
        <v>64.654505</v>
      </c>
      <c r="S3" s="258" t="n">
        <v>0.00994500000000187</v>
      </c>
      <c r="T3" s="257" t="n">
        <v>0</v>
      </c>
      <c r="U3" s="257" t="n">
        <v>-210.777869</v>
      </c>
      <c r="V3" s="257" t="n">
        <v>0</v>
      </c>
      <c r="W3" s="257" t="n">
        <v>-210.777869</v>
      </c>
      <c r="X3" s="257" t="n">
        <v>-67335.736192</v>
      </c>
      <c r="Y3" s="257" t="n">
        <v>-67460.164393</v>
      </c>
      <c r="Z3" s="257" t="n">
        <v>-124.428201000002</v>
      </c>
      <c r="AA3" s="257" t="n">
        <v>86.3496679999976</v>
      </c>
      <c r="AB3" s="257" t="n">
        <v>-96798.4875628096</v>
      </c>
      <c r="AC3" s="257" t="n">
        <v>-96130.734260025</v>
      </c>
      <c r="AD3" s="257" t="n">
        <v>667.753302784608</v>
      </c>
      <c r="AF3" s="257" t="n">
        <v>0</v>
      </c>
      <c r="AG3" s="259" t="n">
        <v>-138688.125</v>
      </c>
      <c r="AH3" s="259" t="n">
        <v>-234818.859260025</v>
      </c>
      <c r="AI3" s="259" t="n">
        <v>-352150.882775694</v>
      </c>
      <c r="AJ3" s="259" t="n">
        <v>-352150.882775694</v>
      </c>
      <c r="AK3" s="259" t="n">
        <v>281272.500914478</v>
      </c>
      <c r="AL3" s="259" t="n">
        <v>667.753302784608</v>
      </c>
      <c r="AM3" s="269" t="s">
        <v>475</v>
      </c>
      <c r="AN3" s="260" t="n">
        <v>8</v>
      </c>
      <c r="AO3" s="260" t="s">
        <v>469</v>
      </c>
      <c r="AP3" s="260" t="n">
        <v>8</v>
      </c>
      <c r="AR3" s="281"/>
      <c r="AS3" s="306"/>
      <c r="AV3" s="255"/>
      <c r="AW3" s="255"/>
      <c r="AX3" s="255"/>
      <c r="AY3" s="255"/>
      <c r="AZ3" s="255"/>
      <c r="BA3" s="255"/>
      <c r="BB3" s="255"/>
      <c r="BC3" s="255"/>
      <c r="BD3" s="255"/>
      <c r="BE3" s="255"/>
      <c r="BF3" s="255"/>
      <c r="BG3" s="255"/>
      <c r="BH3" s="255"/>
      <c r="BI3" s="255"/>
      <c r="BJ3" s="255"/>
      <c r="BK3" s="255"/>
      <c r="BL3" s="255"/>
      <c r="BM3" s="255"/>
      <c r="BN3" s="255"/>
      <c r="BO3" s="255"/>
      <c r="BP3" s="255"/>
      <c r="BQ3" s="255"/>
      <c r="BR3" s="255"/>
      <c r="BS3" s="255"/>
      <c r="BT3" s="255"/>
      <c r="BU3" s="255"/>
      <c r="BV3" s="255"/>
      <c r="BW3" s="255"/>
      <c r="BX3" s="255"/>
      <c r="BY3" s="255"/>
      <c r="BZ3" s="255"/>
      <c r="CA3" s="255"/>
      <c r="CB3" s="255"/>
      <c r="CC3" s="255"/>
      <c r="CD3" s="255"/>
      <c r="CE3" s="255"/>
      <c r="CF3" s="255"/>
      <c r="CG3" s="255"/>
      <c r="CH3" s="255"/>
      <c r="CI3" s="255"/>
      <c r="CJ3" s="255"/>
      <c r="CK3" s="255"/>
      <c r="CL3" s="255"/>
      <c r="CM3" s="255"/>
      <c r="CN3" s="255"/>
      <c r="CO3" s="255"/>
      <c r="CP3" s="255"/>
      <c r="CQ3" s="255"/>
      <c r="CR3" s="255"/>
      <c r="CS3" s="255"/>
      <c r="CT3" s="255"/>
      <c r="CU3" s="255"/>
      <c r="CV3" s="255"/>
      <c r="CW3" s="255"/>
      <c r="CX3" s="255"/>
      <c r="CY3" s="255"/>
      <c r="CZ3" s="255"/>
      <c r="DA3" s="255"/>
      <c r="DB3" s="255"/>
      <c r="DC3" s="255"/>
      <c r="DD3" s="255"/>
      <c r="DE3" s="255"/>
      <c r="DF3" s="255"/>
      <c r="DG3" s="255"/>
      <c r="DH3" s="255"/>
      <c r="DI3" s="255"/>
      <c r="DJ3" s="255"/>
      <c r="DK3" s="255"/>
      <c r="DL3" s="255"/>
      <c r="DM3" s="255"/>
      <c r="DN3" s="255"/>
      <c r="DO3" s="255"/>
      <c r="DP3" s="255"/>
      <c r="DQ3" s="255"/>
      <c r="DR3" s="255"/>
      <c r="DS3" s="255"/>
      <c r="DT3" s="255"/>
      <c r="DU3" s="255"/>
      <c r="DV3" s="255"/>
      <c r="DW3" s="255"/>
      <c r="DX3" s="255"/>
      <c r="DY3" s="255"/>
      <c r="DZ3" s="255"/>
      <c r="EA3" s="255"/>
      <c r="EB3" s="255"/>
      <c r="EC3" s="255"/>
      <c r="ED3" s="255"/>
      <c r="EE3" s="255"/>
      <c r="EF3" s="255"/>
      <c r="EG3" s="255"/>
      <c r="EH3" s="255"/>
      <c r="EI3" s="255"/>
      <c r="EJ3" s="255"/>
      <c r="EK3" s="255"/>
      <c r="EL3" s="255"/>
      <c r="EM3" s="255"/>
      <c r="EN3" s="255"/>
      <c r="EO3" s="255"/>
      <c r="EP3" s="255"/>
      <c r="EQ3" s="255"/>
      <c r="ER3" s="255"/>
      <c r="ES3" s="255"/>
      <c r="ET3" s="255"/>
      <c r="EU3" s="255"/>
      <c r="EV3" s="255"/>
      <c r="EW3" s="255"/>
      <c r="EX3" s="255"/>
      <c r="EY3" s="255"/>
      <c r="EZ3" s="255"/>
      <c r="FA3" s="255"/>
      <c r="FB3" s="255"/>
      <c r="FC3" s="255"/>
      <c r="FD3" s="255"/>
      <c r="FE3" s="255"/>
      <c r="FF3" s="255"/>
      <c r="FG3" s="255"/>
      <c r="FH3" s="255"/>
      <c r="FI3" s="255"/>
      <c r="FJ3" s="255"/>
      <c r="FK3" s="255"/>
      <c r="FL3" s="255"/>
      <c r="FM3" s="255"/>
      <c r="FN3" s="255"/>
      <c r="FO3" s="255"/>
      <c r="FP3" s="255"/>
      <c r="FQ3" s="255"/>
      <c r="FR3" s="255"/>
      <c r="FS3" s="255"/>
      <c r="FT3" s="255"/>
      <c r="FU3" s="255"/>
      <c r="FV3" s="255"/>
      <c r="FW3" s="255"/>
      <c r="FX3" s="255"/>
      <c r="FY3" s="255"/>
      <c r="FZ3" s="255"/>
      <c r="GA3" s="255"/>
      <c r="GB3" s="255"/>
      <c r="GC3" s="255"/>
      <c r="GD3" s="255"/>
      <c r="GE3" s="255"/>
      <c r="GF3" s="255"/>
      <c r="GG3" s="255"/>
      <c r="GH3" s="255"/>
      <c r="GI3" s="255"/>
      <c r="GJ3" s="255"/>
      <c r="GK3" s="255"/>
      <c r="GL3" s="255"/>
      <c r="GM3" s="255"/>
      <c r="GN3" s="255"/>
      <c r="GO3" s="255"/>
      <c r="GP3" s="255"/>
      <c r="GQ3" s="255"/>
      <c r="GR3" s="255"/>
      <c r="GS3" s="255"/>
      <c r="GT3" s="255"/>
      <c r="GU3" s="255"/>
      <c r="GV3" s="255"/>
      <c r="GW3" s="255"/>
      <c r="GX3" s="255"/>
      <c r="GY3" s="255"/>
      <c r="GZ3" s="255"/>
      <c r="HA3" s="255"/>
      <c r="HB3" s="255"/>
      <c r="HC3" s="255"/>
      <c r="HD3" s="255"/>
      <c r="HE3" s="255"/>
      <c r="HF3" s="255"/>
      <c r="HG3" s="255"/>
      <c r="HH3" s="255"/>
      <c r="HI3" s="255"/>
      <c r="HJ3" s="255"/>
      <c r="HK3" s="255"/>
      <c r="HL3" s="255"/>
      <c r="HM3" s="255"/>
      <c r="HN3" s="255"/>
      <c r="HO3" s="255"/>
      <c r="HP3" s="255"/>
      <c r="HQ3" s="255"/>
      <c r="HR3" s="255"/>
      <c r="HS3" s="255"/>
      <c r="HT3" s="255"/>
      <c r="HU3" s="255"/>
      <c r="HV3" s="255"/>
      <c r="HW3" s="255"/>
      <c r="HX3" s="255"/>
      <c r="HY3" s="255"/>
    </row>
    <row r="4" customFormat="false" ht="12.75" hidden="false" customHeight="false" outlineLevel="0" collapsed="false">
      <c r="A4" s="255" t="n">
        <v>3</v>
      </c>
      <c r="B4" s="255" t="n">
        <v>308</v>
      </c>
      <c r="C4" s="255" t="s">
        <v>2</v>
      </c>
      <c r="D4" s="255" t="s">
        <v>104</v>
      </c>
      <c r="E4" s="255" t="s">
        <v>270</v>
      </c>
      <c r="F4" s="255" t="s">
        <v>116</v>
      </c>
      <c r="G4" s="255" t="s">
        <v>167</v>
      </c>
      <c r="H4" s="255" t="s">
        <v>110</v>
      </c>
      <c r="I4" s="255" t="s">
        <v>273</v>
      </c>
      <c r="J4" s="256" t="s">
        <v>154</v>
      </c>
      <c r="K4" s="268" t="n">
        <v>36493</v>
      </c>
      <c r="L4" s="268" t="n">
        <v>38316</v>
      </c>
      <c r="M4" s="255" t="s">
        <v>272</v>
      </c>
      <c r="N4" s="257" t="n">
        <v>15000000</v>
      </c>
      <c r="O4" s="257" t="n">
        <v>0</v>
      </c>
      <c r="P4" s="258" t="n">
        <v>0.51</v>
      </c>
      <c r="Q4" s="257" t="n">
        <v>64.64456</v>
      </c>
      <c r="R4" s="257" t="n">
        <v>64.654505</v>
      </c>
      <c r="S4" s="258" t="n">
        <v>0.00994500000000187</v>
      </c>
      <c r="T4" s="257" t="n">
        <v>0</v>
      </c>
      <c r="U4" s="257" t="n">
        <v>210.777869</v>
      </c>
      <c r="V4" s="257" t="n">
        <v>0</v>
      </c>
      <c r="W4" s="257" t="n">
        <v>210.777869</v>
      </c>
      <c r="X4" s="257" t="n">
        <v>67335.736192</v>
      </c>
      <c r="Y4" s="257" t="n">
        <v>67460.164393</v>
      </c>
      <c r="Z4" s="257" t="n">
        <v>124.428201000002</v>
      </c>
      <c r="AA4" s="257" t="n">
        <v>-86.3496679999976</v>
      </c>
      <c r="AB4" s="257" t="n">
        <v>96798.4875628096</v>
      </c>
      <c r="AC4" s="257" t="n">
        <v>96130.734260025</v>
      </c>
      <c r="AD4" s="257" t="n">
        <v>-667.753302784608</v>
      </c>
      <c r="AF4" s="257" t="n">
        <v>0</v>
      </c>
      <c r="AG4" s="259" t="n">
        <v>138688.125</v>
      </c>
      <c r="AH4" s="259" t="n">
        <v>234818.859260025</v>
      </c>
      <c r="AI4" s="259" t="n">
        <v>352150.882775694</v>
      </c>
      <c r="AJ4" s="259" t="n">
        <v>352150.882775694</v>
      </c>
      <c r="AK4" s="259" t="n">
        <v>-281272.500914478</v>
      </c>
      <c r="AL4" s="259" t="n">
        <v>-667.753302784608</v>
      </c>
      <c r="AM4" s="269" t="s">
        <v>475</v>
      </c>
      <c r="AN4" s="260" t="n">
        <v>8</v>
      </c>
      <c r="AO4" s="260" t="s">
        <v>469</v>
      </c>
      <c r="AP4" s="260" t="n">
        <v>8</v>
      </c>
      <c r="AR4" s="281"/>
      <c r="AS4" s="306"/>
      <c r="AV4" s="255"/>
      <c r="AW4" s="255"/>
      <c r="AX4" s="255"/>
      <c r="AY4" s="255"/>
      <c r="AZ4" s="255"/>
      <c r="BA4" s="255"/>
      <c r="BB4" s="255"/>
      <c r="BC4" s="255"/>
      <c r="BD4" s="255"/>
      <c r="BE4" s="255"/>
      <c r="BF4" s="255"/>
      <c r="BG4" s="255"/>
      <c r="BH4" s="255"/>
      <c r="BI4" s="255"/>
      <c r="BJ4" s="255"/>
      <c r="BK4" s="255"/>
      <c r="BL4" s="255"/>
      <c r="BM4" s="255"/>
      <c r="BN4" s="255"/>
      <c r="BO4" s="255"/>
      <c r="BP4" s="255"/>
      <c r="BQ4" s="255"/>
      <c r="BR4" s="255"/>
      <c r="BS4" s="255"/>
      <c r="BT4" s="255"/>
      <c r="BU4" s="255"/>
      <c r="BV4" s="255"/>
      <c r="BW4" s="255"/>
      <c r="BX4" s="255"/>
      <c r="BY4" s="255"/>
      <c r="BZ4" s="255"/>
      <c r="CA4" s="255"/>
      <c r="CB4" s="255"/>
      <c r="CC4" s="255"/>
      <c r="CD4" s="255"/>
      <c r="CE4" s="255"/>
      <c r="CF4" s="255"/>
      <c r="CG4" s="255"/>
      <c r="CH4" s="255"/>
      <c r="CI4" s="255"/>
      <c r="CJ4" s="255"/>
      <c r="CK4" s="255"/>
      <c r="CL4" s="255"/>
      <c r="CM4" s="255"/>
      <c r="CN4" s="255"/>
      <c r="CO4" s="255"/>
      <c r="CP4" s="255"/>
      <c r="CQ4" s="255"/>
      <c r="CR4" s="255"/>
      <c r="CS4" s="255"/>
      <c r="CT4" s="255"/>
      <c r="CU4" s="255"/>
      <c r="CV4" s="255"/>
      <c r="CW4" s="255"/>
      <c r="CX4" s="255"/>
      <c r="CY4" s="255"/>
      <c r="CZ4" s="255"/>
      <c r="DA4" s="255"/>
      <c r="DB4" s="255"/>
      <c r="DC4" s="255"/>
      <c r="DD4" s="255"/>
      <c r="DE4" s="255"/>
      <c r="DF4" s="255"/>
      <c r="DG4" s="255"/>
      <c r="DH4" s="255"/>
      <c r="DI4" s="255"/>
      <c r="DJ4" s="255"/>
      <c r="DK4" s="255"/>
      <c r="DL4" s="255"/>
      <c r="DM4" s="255"/>
      <c r="DN4" s="255"/>
      <c r="DO4" s="255"/>
      <c r="DP4" s="255"/>
      <c r="DQ4" s="255"/>
      <c r="DR4" s="255"/>
      <c r="DS4" s="255"/>
      <c r="DT4" s="255"/>
      <c r="DU4" s="255"/>
      <c r="DV4" s="255"/>
      <c r="DW4" s="255"/>
      <c r="DX4" s="255"/>
      <c r="DY4" s="255"/>
      <c r="DZ4" s="255"/>
      <c r="EA4" s="255"/>
      <c r="EB4" s="255"/>
      <c r="EC4" s="255"/>
      <c r="ED4" s="255"/>
      <c r="EE4" s="255"/>
      <c r="EF4" s="255"/>
      <c r="EG4" s="255"/>
      <c r="EH4" s="255"/>
      <c r="EI4" s="255"/>
      <c r="EJ4" s="255"/>
      <c r="EK4" s="255"/>
      <c r="EL4" s="255"/>
      <c r="EM4" s="255"/>
      <c r="EN4" s="255"/>
      <c r="EO4" s="255"/>
      <c r="EP4" s="255"/>
      <c r="EQ4" s="255"/>
      <c r="ER4" s="255"/>
      <c r="ES4" s="255"/>
      <c r="ET4" s="255"/>
      <c r="EU4" s="255"/>
      <c r="EV4" s="255"/>
      <c r="EW4" s="255"/>
      <c r="EX4" s="255"/>
      <c r="EY4" s="255"/>
      <c r="EZ4" s="255"/>
      <c r="FA4" s="255"/>
      <c r="FB4" s="255"/>
      <c r="FC4" s="255"/>
      <c r="FD4" s="255"/>
      <c r="FE4" s="255"/>
      <c r="FF4" s="255"/>
      <c r="FG4" s="255"/>
      <c r="FH4" s="255"/>
      <c r="FI4" s="255"/>
      <c r="FJ4" s="255"/>
      <c r="FK4" s="255"/>
      <c r="FL4" s="255"/>
      <c r="FM4" s="255"/>
      <c r="FN4" s="255"/>
      <c r="FO4" s="255"/>
      <c r="FP4" s="255"/>
      <c r="FQ4" s="255"/>
      <c r="FR4" s="255"/>
      <c r="FS4" s="255"/>
      <c r="FT4" s="255"/>
      <c r="FU4" s="255"/>
      <c r="FV4" s="255"/>
      <c r="FW4" s="255"/>
      <c r="FX4" s="255"/>
      <c r="FY4" s="255"/>
      <c r="FZ4" s="255"/>
      <c r="GA4" s="255"/>
      <c r="GB4" s="255"/>
      <c r="GC4" s="255"/>
      <c r="GD4" s="255"/>
      <c r="GE4" s="255"/>
      <c r="GF4" s="255"/>
      <c r="GG4" s="255"/>
      <c r="GH4" s="255"/>
      <c r="GI4" s="255"/>
      <c r="GJ4" s="255"/>
      <c r="GK4" s="255"/>
      <c r="GL4" s="255"/>
      <c r="GM4" s="255"/>
      <c r="GN4" s="255"/>
      <c r="GO4" s="255"/>
      <c r="GP4" s="255"/>
      <c r="GQ4" s="255"/>
      <c r="GR4" s="255"/>
      <c r="GS4" s="255"/>
      <c r="GT4" s="255"/>
      <c r="GU4" s="255"/>
      <c r="GV4" s="255"/>
      <c r="GW4" s="255"/>
      <c r="GX4" s="255"/>
      <c r="GY4" s="255"/>
      <c r="GZ4" s="255"/>
      <c r="HA4" s="255"/>
      <c r="HB4" s="255"/>
      <c r="HC4" s="255"/>
      <c r="HD4" s="255"/>
      <c r="HE4" s="255"/>
      <c r="HF4" s="255"/>
      <c r="HG4" s="255"/>
      <c r="HH4" s="255"/>
      <c r="HI4" s="255"/>
      <c r="HJ4" s="255"/>
      <c r="HK4" s="255"/>
      <c r="HL4" s="255"/>
      <c r="HM4" s="255"/>
      <c r="HN4" s="255"/>
      <c r="HO4" s="255"/>
      <c r="HP4" s="255"/>
      <c r="HQ4" s="255"/>
      <c r="HR4" s="255"/>
      <c r="HS4" s="255"/>
      <c r="HT4" s="255"/>
      <c r="HU4" s="255"/>
      <c r="HV4" s="255"/>
      <c r="HW4" s="255"/>
      <c r="HX4" s="255"/>
      <c r="HY4" s="255"/>
    </row>
    <row r="5" customFormat="false" ht="12.75" hidden="false" customHeight="false" outlineLevel="0" collapsed="false">
      <c r="A5" s="255" t="n">
        <v>4</v>
      </c>
      <c r="B5" s="255" t="n">
        <v>309</v>
      </c>
      <c r="C5" s="255" t="s">
        <v>2</v>
      </c>
      <c r="D5" s="255" t="s">
        <v>104</v>
      </c>
      <c r="E5" s="255" t="s">
        <v>270</v>
      </c>
      <c r="F5" s="255" t="s">
        <v>116</v>
      </c>
      <c r="G5" s="255" t="s">
        <v>167</v>
      </c>
      <c r="H5" s="255" t="s">
        <v>110</v>
      </c>
      <c r="I5" s="255" t="s">
        <v>273</v>
      </c>
      <c r="J5" s="256" t="s">
        <v>154</v>
      </c>
      <c r="K5" s="268" t="n">
        <v>36411</v>
      </c>
      <c r="L5" s="268" t="n">
        <v>38322</v>
      </c>
      <c r="M5" s="255" t="s">
        <v>272</v>
      </c>
      <c r="N5" s="257" t="n">
        <v>15000000</v>
      </c>
      <c r="O5" s="257" t="n">
        <v>0</v>
      </c>
      <c r="P5" s="258" t="n">
        <v>0.475</v>
      </c>
      <c r="Q5" s="257" t="n">
        <v>64.724879</v>
      </c>
      <c r="R5" s="257" t="n">
        <v>64.734777</v>
      </c>
      <c r="S5" s="258" t="n">
        <v>0.00989799999999264</v>
      </c>
      <c r="T5" s="257" t="n">
        <v>0</v>
      </c>
      <c r="U5" s="257" t="n">
        <v>208.048197</v>
      </c>
      <c r="V5" s="257" t="n">
        <v>0</v>
      </c>
      <c r="W5" s="257" t="n">
        <v>208.048197</v>
      </c>
      <c r="X5" s="257" t="n">
        <v>49438.955531</v>
      </c>
      <c r="Y5" s="257" t="n">
        <v>49565.834379</v>
      </c>
      <c r="Z5" s="257" t="n">
        <v>126.878848</v>
      </c>
      <c r="AA5" s="257" t="n">
        <v>-81.1693489999997</v>
      </c>
      <c r="AB5" s="257" t="n">
        <v>71070.9705235891</v>
      </c>
      <c r="AC5" s="257" t="n">
        <v>70631.313990075</v>
      </c>
      <c r="AD5" s="257" t="n">
        <v>-439.656533514062</v>
      </c>
      <c r="AF5" s="257" t="n">
        <v>0</v>
      </c>
      <c r="AG5" s="259" t="n">
        <v>152296.875</v>
      </c>
      <c r="AH5" s="259" t="n">
        <v>222928.188990075</v>
      </c>
      <c r="AI5" s="259" t="n">
        <v>346859.849533908</v>
      </c>
      <c r="AJ5" s="259" t="n">
        <v>346859.849533908</v>
      </c>
      <c r="AK5" s="259" t="n">
        <v>-282542.528533466</v>
      </c>
      <c r="AL5" s="259" t="n">
        <v>-439.656533514062</v>
      </c>
      <c r="AM5" s="269" t="s">
        <v>475</v>
      </c>
      <c r="AN5" s="260" t="n">
        <v>8</v>
      </c>
      <c r="AO5" s="260" t="s">
        <v>469</v>
      </c>
      <c r="AP5" s="260" t="n">
        <v>8</v>
      </c>
      <c r="AR5" s="281"/>
      <c r="AS5" s="306"/>
      <c r="AV5" s="255"/>
      <c r="AW5" s="255"/>
      <c r="AX5" s="255"/>
      <c r="AY5" s="255"/>
      <c r="AZ5" s="255"/>
      <c r="BA5" s="255"/>
      <c r="BB5" s="255"/>
      <c r="BC5" s="255"/>
      <c r="BD5" s="255"/>
      <c r="BE5" s="255"/>
      <c r="BF5" s="255"/>
      <c r="BG5" s="255"/>
      <c r="BH5" s="255"/>
      <c r="BI5" s="255"/>
      <c r="BJ5" s="255"/>
      <c r="BK5" s="255"/>
      <c r="BL5" s="255"/>
      <c r="BM5" s="255"/>
      <c r="BN5" s="255"/>
      <c r="BO5" s="255"/>
      <c r="BP5" s="255"/>
      <c r="BQ5" s="255"/>
      <c r="BR5" s="255"/>
      <c r="BS5" s="255"/>
      <c r="BT5" s="255"/>
      <c r="BU5" s="255"/>
      <c r="BV5" s="255"/>
      <c r="BW5" s="255"/>
      <c r="BX5" s="255"/>
      <c r="BY5" s="255"/>
      <c r="BZ5" s="255"/>
      <c r="CA5" s="255"/>
      <c r="CB5" s="255"/>
      <c r="CC5" s="255"/>
      <c r="CD5" s="255"/>
      <c r="CE5" s="255"/>
      <c r="CF5" s="255"/>
      <c r="CG5" s="255"/>
      <c r="CH5" s="255"/>
      <c r="CI5" s="255"/>
      <c r="CJ5" s="255"/>
      <c r="CK5" s="255"/>
      <c r="CL5" s="255"/>
      <c r="CM5" s="255"/>
      <c r="CN5" s="255"/>
      <c r="CO5" s="255"/>
      <c r="CP5" s="255"/>
      <c r="CQ5" s="255"/>
      <c r="CR5" s="255"/>
      <c r="CS5" s="255"/>
      <c r="CT5" s="255"/>
      <c r="CU5" s="255"/>
      <c r="CV5" s="255"/>
      <c r="CW5" s="255"/>
      <c r="CX5" s="255"/>
      <c r="CY5" s="255"/>
      <c r="CZ5" s="255"/>
      <c r="DA5" s="255"/>
      <c r="DB5" s="255"/>
      <c r="DC5" s="255"/>
      <c r="DD5" s="255"/>
      <c r="DE5" s="255"/>
      <c r="DF5" s="255"/>
      <c r="DG5" s="255"/>
      <c r="DH5" s="255"/>
      <c r="DI5" s="255"/>
      <c r="DJ5" s="255"/>
      <c r="DK5" s="255"/>
      <c r="DL5" s="255"/>
      <c r="DM5" s="255"/>
      <c r="DN5" s="255"/>
      <c r="DO5" s="255"/>
      <c r="DP5" s="255"/>
      <c r="DQ5" s="255"/>
      <c r="DR5" s="255"/>
      <c r="DS5" s="255"/>
      <c r="DT5" s="255"/>
      <c r="DU5" s="255"/>
      <c r="DV5" s="255"/>
      <c r="DW5" s="255"/>
      <c r="DX5" s="255"/>
      <c r="DY5" s="255"/>
      <c r="DZ5" s="255"/>
      <c r="EA5" s="255"/>
      <c r="EB5" s="255"/>
      <c r="EC5" s="255"/>
      <c r="ED5" s="255"/>
      <c r="EE5" s="255"/>
      <c r="EF5" s="255"/>
      <c r="EG5" s="255"/>
      <c r="EH5" s="255"/>
      <c r="EI5" s="255"/>
      <c r="EJ5" s="255"/>
      <c r="EK5" s="255"/>
      <c r="EL5" s="255"/>
      <c r="EM5" s="255"/>
      <c r="EN5" s="255"/>
      <c r="EO5" s="255"/>
      <c r="EP5" s="255"/>
      <c r="EQ5" s="255"/>
      <c r="ER5" s="255"/>
      <c r="ES5" s="255"/>
      <c r="ET5" s="255"/>
      <c r="EU5" s="255"/>
      <c r="EV5" s="255"/>
      <c r="EW5" s="255"/>
      <c r="EX5" s="255"/>
      <c r="EY5" s="255"/>
      <c r="EZ5" s="255"/>
      <c r="FA5" s="255"/>
      <c r="FB5" s="255"/>
      <c r="FC5" s="255"/>
      <c r="FD5" s="255"/>
      <c r="FE5" s="255"/>
      <c r="FF5" s="255"/>
      <c r="FG5" s="255"/>
      <c r="FH5" s="255"/>
      <c r="FI5" s="255"/>
      <c r="FJ5" s="255"/>
      <c r="FK5" s="255"/>
      <c r="FL5" s="255"/>
      <c r="FM5" s="255"/>
      <c r="FN5" s="255"/>
      <c r="FO5" s="255"/>
      <c r="FP5" s="255"/>
      <c r="FQ5" s="255"/>
      <c r="FR5" s="255"/>
      <c r="FS5" s="255"/>
      <c r="FT5" s="255"/>
      <c r="FU5" s="255"/>
      <c r="FV5" s="255"/>
      <c r="FW5" s="255"/>
      <c r="FX5" s="255"/>
      <c r="FY5" s="255"/>
      <c r="FZ5" s="255"/>
      <c r="GA5" s="255"/>
      <c r="GB5" s="255"/>
      <c r="GC5" s="255"/>
      <c r="GD5" s="255"/>
      <c r="GE5" s="255"/>
      <c r="GF5" s="255"/>
      <c r="GG5" s="255"/>
      <c r="GH5" s="255"/>
      <c r="GI5" s="255"/>
      <c r="GJ5" s="255"/>
      <c r="GK5" s="255"/>
      <c r="GL5" s="255"/>
      <c r="GM5" s="255"/>
      <c r="GN5" s="255"/>
      <c r="GO5" s="255"/>
      <c r="GP5" s="255"/>
      <c r="GQ5" s="255"/>
      <c r="GR5" s="255"/>
      <c r="GS5" s="255"/>
      <c r="GT5" s="255"/>
      <c r="GU5" s="255"/>
      <c r="GV5" s="255"/>
      <c r="GW5" s="255"/>
      <c r="GX5" s="255"/>
      <c r="GY5" s="255"/>
      <c r="GZ5" s="255"/>
      <c r="HA5" s="255"/>
      <c r="HB5" s="255"/>
      <c r="HC5" s="255"/>
      <c r="HD5" s="255"/>
      <c r="HE5" s="255"/>
      <c r="HF5" s="255"/>
      <c r="HG5" s="255"/>
      <c r="HH5" s="255"/>
      <c r="HI5" s="255"/>
      <c r="HJ5" s="255"/>
      <c r="HK5" s="255"/>
      <c r="HL5" s="255"/>
      <c r="HM5" s="255"/>
      <c r="HN5" s="255"/>
      <c r="HO5" s="255"/>
      <c r="HP5" s="255"/>
      <c r="HQ5" s="255"/>
      <c r="HR5" s="255"/>
      <c r="HS5" s="255"/>
      <c r="HT5" s="255"/>
      <c r="HU5" s="255"/>
      <c r="HV5" s="255"/>
      <c r="HW5" s="255"/>
      <c r="HX5" s="255"/>
      <c r="HY5" s="255"/>
    </row>
    <row r="6" customFormat="false" ht="12.75" hidden="false" customHeight="false" outlineLevel="0" collapsed="false">
      <c r="A6" s="255" t="n">
        <v>5</v>
      </c>
      <c r="B6" s="255" t="n">
        <v>310</v>
      </c>
      <c r="C6" s="255" t="s">
        <v>2</v>
      </c>
      <c r="D6" s="255" t="s">
        <v>104</v>
      </c>
      <c r="E6" s="255" t="s">
        <v>274</v>
      </c>
      <c r="F6" s="255" t="s">
        <v>116</v>
      </c>
      <c r="G6" s="255" t="s">
        <v>167</v>
      </c>
      <c r="H6" s="255" t="s">
        <v>110</v>
      </c>
      <c r="I6" s="255" t="s">
        <v>182</v>
      </c>
      <c r="J6" s="256" t="s">
        <v>154</v>
      </c>
      <c r="K6" s="268" t="n">
        <v>36607</v>
      </c>
      <c r="L6" s="268" t="n">
        <v>38433</v>
      </c>
      <c r="M6" s="255" t="s">
        <v>155</v>
      </c>
      <c r="N6" s="257" t="n">
        <v>-50000000</v>
      </c>
      <c r="O6" s="257" t="n">
        <v>17240.34674</v>
      </c>
      <c r="P6" s="258" t="n">
        <v>0.515</v>
      </c>
      <c r="Q6" s="257" t="n">
        <v>66.186959</v>
      </c>
      <c r="R6" s="257" t="n">
        <v>66.201837</v>
      </c>
      <c r="S6" s="258" t="n">
        <v>0.014877999999996</v>
      </c>
      <c r="T6" s="257" t="n">
        <v>256.50187879765</v>
      </c>
      <c r="U6" s="257" t="n">
        <v>-1108.287745</v>
      </c>
      <c r="V6" s="257" t="n">
        <v>0</v>
      </c>
      <c r="W6" s="257" t="n">
        <v>-851.78586620235</v>
      </c>
      <c r="X6" s="257" t="n">
        <v>252505.43221</v>
      </c>
      <c r="Y6" s="257" t="n">
        <v>252114.240134</v>
      </c>
      <c r="Z6" s="257" t="n">
        <v>-391.192076000007</v>
      </c>
      <c r="AA6" s="257" t="n">
        <v>460.593790202343</v>
      </c>
      <c r="AB6" s="257" t="n">
        <v>252505.43221</v>
      </c>
      <c r="AC6" s="257" t="n">
        <v>252114.240134</v>
      </c>
      <c r="AD6" s="257" t="n">
        <v>-391.192076000007</v>
      </c>
      <c r="AF6" s="257" t="n">
        <v>124785.62970412</v>
      </c>
      <c r="AG6" s="259" t="n">
        <v>-261076.388889</v>
      </c>
      <c r="AH6" s="259" t="n">
        <v>-8962.148755</v>
      </c>
      <c r="AI6" s="259" t="n">
        <v>-561800.261904</v>
      </c>
      <c r="AJ6" s="259" t="n">
        <v>-561800.261904</v>
      </c>
      <c r="AK6" s="259" t="n">
        <v>1185400.505386</v>
      </c>
      <c r="AL6" s="259" t="n">
        <v>-391.192076000007</v>
      </c>
      <c r="AM6" s="269" t="s">
        <v>475</v>
      </c>
      <c r="AN6" s="260" t="n">
        <v>8</v>
      </c>
      <c r="AO6" s="260" t="s">
        <v>469</v>
      </c>
      <c r="AP6" s="260" t="n">
        <v>8</v>
      </c>
      <c r="AR6" s="281"/>
      <c r="AS6" s="306"/>
      <c r="AV6" s="255"/>
      <c r="AW6" s="255"/>
      <c r="AX6" s="255"/>
      <c r="AY6" s="255"/>
      <c r="AZ6" s="255"/>
      <c r="BA6" s="255"/>
      <c r="BB6" s="255"/>
      <c r="BC6" s="255"/>
      <c r="BD6" s="255"/>
      <c r="BE6" s="255"/>
      <c r="BF6" s="255"/>
      <c r="BG6" s="255"/>
      <c r="BH6" s="255"/>
      <c r="BI6" s="255"/>
      <c r="BJ6" s="255"/>
      <c r="BK6" s="255"/>
      <c r="BL6" s="255"/>
      <c r="BM6" s="255"/>
      <c r="BN6" s="255"/>
      <c r="BO6" s="255"/>
      <c r="BP6" s="255"/>
      <c r="BQ6" s="255"/>
      <c r="BR6" s="255"/>
      <c r="BS6" s="255"/>
      <c r="BT6" s="255"/>
      <c r="BU6" s="255"/>
      <c r="BV6" s="255"/>
      <c r="BW6" s="255"/>
      <c r="BX6" s="255"/>
      <c r="BY6" s="255"/>
      <c r="BZ6" s="255"/>
      <c r="CA6" s="255"/>
      <c r="CB6" s="255"/>
      <c r="CC6" s="255"/>
      <c r="CD6" s="255"/>
      <c r="CE6" s="255"/>
      <c r="CF6" s="255"/>
      <c r="CG6" s="255"/>
      <c r="CH6" s="255"/>
      <c r="CI6" s="255"/>
      <c r="CJ6" s="255"/>
      <c r="CK6" s="255"/>
      <c r="CL6" s="255"/>
      <c r="CM6" s="255"/>
      <c r="CN6" s="255"/>
      <c r="CO6" s="255"/>
      <c r="CP6" s="255"/>
      <c r="CQ6" s="255"/>
      <c r="CR6" s="255"/>
      <c r="CS6" s="255"/>
      <c r="CT6" s="255"/>
      <c r="CU6" s="255"/>
      <c r="CV6" s="255"/>
      <c r="CW6" s="255"/>
      <c r="CX6" s="255"/>
      <c r="CY6" s="255"/>
      <c r="CZ6" s="255"/>
      <c r="DA6" s="255"/>
      <c r="DB6" s="255"/>
      <c r="DC6" s="255"/>
      <c r="DD6" s="255"/>
      <c r="DE6" s="255"/>
      <c r="DF6" s="255"/>
      <c r="DG6" s="255"/>
      <c r="DH6" s="255"/>
      <c r="DI6" s="255"/>
      <c r="DJ6" s="255"/>
      <c r="DK6" s="255"/>
      <c r="DL6" s="255"/>
      <c r="DM6" s="255"/>
      <c r="DN6" s="255"/>
      <c r="DO6" s="255"/>
      <c r="DP6" s="255"/>
      <c r="DQ6" s="255"/>
      <c r="DR6" s="255"/>
      <c r="DS6" s="255"/>
      <c r="DT6" s="255"/>
      <c r="DU6" s="255"/>
      <c r="DV6" s="255"/>
      <c r="DW6" s="255"/>
      <c r="DX6" s="255"/>
      <c r="DY6" s="255"/>
      <c r="DZ6" s="255"/>
      <c r="EA6" s="255"/>
      <c r="EB6" s="255"/>
      <c r="EC6" s="255"/>
      <c r="ED6" s="255"/>
      <c r="EE6" s="255"/>
      <c r="EF6" s="255"/>
      <c r="EG6" s="255"/>
      <c r="EH6" s="255"/>
      <c r="EI6" s="255"/>
      <c r="EJ6" s="255"/>
      <c r="EK6" s="255"/>
      <c r="EL6" s="255"/>
      <c r="EM6" s="255"/>
      <c r="EN6" s="255"/>
      <c r="EO6" s="255"/>
      <c r="EP6" s="255"/>
      <c r="EQ6" s="255"/>
      <c r="ER6" s="255"/>
      <c r="ES6" s="255"/>
      <c r="ET6" s="255"/>
      <c r="EU6" s="255"/>
      <c r="EV6" s="255"/>
      <c r="EW6" s="255"/>
      <c r="EX6" s="255"/>
      <c r="EY6" s="255"/>
      <c r="EZ6" s="255"/>
      <c r="FA6" s="255"/>
      <c r="FB6" s="255"/>
      <c r="FC6" s="255"/>
      <c r="FD6" s="255"/>
      <c r="FE6" s="255"/>
      <c r="FF6" s="255"/>
      <c r="FG6" s="255"/>
      <c r="FH6" s="255"/>
      <c r="FI6" s="255"/>
      <c r="FJ6" s="255"/>
      <c r="FK6" s="255"/>
      <c r="FL6" s="255"/>
      <c r="FM6" s="255"/>
      <c r="FN6" s="255"/>
      <c r="FO6" s="255"/>
      <c r="FP6" s="255"/>
      <c r="FQ6" s="255"/>
      <c r="FR6" s="255"/>
      <c r="FS6" s="255"/>
      <c r="FT6" s="255"/>
      <c r="FU6" s="255"/>
      <c r="FV6" s="255"/>
      <c r="FW6" s="255"/>
      <c r="FX6" s="255"/>
      <c r="FY6" s="255"/>
      <c r="FZ6" s="255"/>
      <c r="GA6" s="255"/>
      <c r="GB6" s="255"/>
      <c r="GC6" s="255"/>
      <c r="GD6" s="255"/>
      <c r="GE6" s="255"/>
      <c r="GF6" s="255"/>
      <c r="GG6" s="255"/>
      <c r="GH6" s="255"/>
      <c r="GI6" s="255"/>
      <c r="GJ6" s="255"/>
      <c r="GK6" s="255"/>
      <c r="GL6" s="255"/>
      <c r="GM6" s="255"/>
      <c r="GN6" s="255"/>
      <c r="GO6" s="255"/>
      <c r="GP6" s="255"/>
      <c r="GQ6" s="255"/>
      <c r="GR6" s="255"/>
      <c r="GS6" s="255"/>
      <c r="GT6" s="255"/>
      <c r="GU6" s="255"/>
      <c r="GV6" s="255"/>
      <c r="GW6" s="255"/>
      <c r="GX6" s="255"/>
      <c r="GY6" s="255"/>
      <c r="GZ6" s="255"/>
      <c r="HA6" s="255"/>
      <c r="HB6" s="255"/>
      <c r="HC6" s="255"/>
      <c r="HD6" s="255"/>
      <c r="HE6" s="255"/>
      <c r="HF6" s="255"/>
      <c r="HG6" s="255"/>
      <c r="HH6" s="255"/>
      <c r="HI6" s="255"/>
      <c r="HJ6" s="255"/>
      <c r="HK6" s="255"/>
      <c r="HL6" s="255"/>
      <c r="HM6" s="255"/>
      <c r="HN6" s="255"/>
      <c r="HO6" s="255"/>
      <c r="HP6" s="255"/>
      <c r="HQ6" s="255"/>
      <c r="HR6" s="255"/>
      <c r="HS6" s="255"/>
      <c r="HT6" s="255"/>
      <c r="HU6" s="255"/>
      <c r="HV6" s="255"/>
      <c r="HW6" s="255"/>
      <c r="HX6" s="255"/>
      <c r="HY6" s="255"/>
    </row>
    <row r="7" customFormat="false" ht="12.75" hidden="false" customHeight="false" outlineLevel="0" collapsed="false">
      <c r="A7" s="255" t="n">
        <v>6</v>
      </c>
      <c r="B7" s="255" t="n">
        <v>311</v>
      </c>
      <c r="C7" s="255" t="s">
        <v>2</v>
      </c>
      <c r="D7" s="255" t="s">
        <v>104</v>
      </c>
      <c r="E7" s="255" t="s">
        <v>274</v>
      </c>
      <c r="F7" s="255" t="s">
        <v>116</v>
      </c>
      <c r="G7" s="255" t="s">
        <v>167</v>
      </c>
      <c r="H7" s="255" t="s">
        <v>110</v>
      </c>
      <c r="I7" s="255" t="s">
        <v>273</v>
      </c>
      <c r="J7" s="256" t="s">
        <v>154</v>
      </c>
      <c r="K7" s="268" t="n">
        <v>36607</v>
      </c>
      <c r="L7" s="268" t="n">
        <v>38433</v>
      </c>
      <c r="M7" s="255" t="s">
        <v>155</v>
      </c>
      <c r="N7" s="257" t="n">
        <v>50000000</v>
      </c>
      <c r="O7" s="257" t="n">
        <v>-17240.34674</v>
      </c>
      <c r="P7" s="258" t="n">
        <v>0.515</v>
      </c>
      <c r="Q7" s="257" t="n">
        <v>66.186959</v>
      </c>
      <c r="R7" s="257" t="n">
        <v>66.201837</v>
      </c>
      <c r="S7" s="258" t="n">
        <v>0.014877999999996</v>
      </c>
      <c r="T7" s="257" t="n">
        <v>-256.50187879765</v>
      </c>
      <c r="U7" s="257" t="n">
        <v>1108.287745</v>
      </c>
      <c r="V7" s="257" t="n">
        <v>0</v>
      </c>
      <c r="W7" s="257" t="n">
        <v>851.78586620235</v>
      </c>
      <c r="X7" s="257" t="n">
        <v>-252505.43221</v>
      </c>
      <c r="Y7" s="257" t="n">
        <v>-252114.240134</v>
      </c>
      <c r="Z7" s="257" t="n">
        <v>391.192076000007</v>
      </c>
      <c r="AA7" s="257" t="n">
        <v>-460.593790202343</v>
      </c>
      <c r="AB7" s="257" t="n">
        <v>-252505.43221</v>
      </c>
      <c r="AC7" s="257" t="n">
        <v>-252114.240134</v>
      </c>
      <c r="AD7" s="257" t="n">
        <v>391.192076000007</v>
      </c>
      <c r="AF7" s="257" t="n">
        <v>-124785.62970412</v>
      </c>
      <c r="AG7" s="259" t="n">
        <v>261076.388889</v>
      </c>
      <c r="AH7" s="259" t="n">
        <v>8962.148755</v>
      </c>
      <c r="AI7" s="259" t="n">
        <v>561800.261904</v>
      </c>
      <c r="AJ7" s="259" t="n">
        <v>561800.261904</v>
      </c>
      <c r="AK7" s="259" t="n">
        <v>-1185400.505386</v>
      </c>
      <c r="AL7" s="259" t="n">
        <v>391.192076000007</v>
      </c>
      <c r="AM7" s="269" t="s">
        <v>475</v>
      </c>
      <c r="AN7" s="260" t="n">
        <v>8</v>
      </c>
      <c r="AO7" s="260" t="s">
        <v>469</v>
      </c>
      <c r="AP7" s="260" t="n">
        <v>8</v>
      </c>
      <c r="AR7" s="281"/>
      <c r="AS7" s="306"/>
      <c r="AV7" s="255"/>
      <c r="AW7" s="255"/>
      <c r="AX7" s="255"/>
      <c r="AY7" s="255"/>
      <c r="AZ7" s="255"/>
      <c r="BA7" s="255"/>
      <c r="BB7" s="255"/>
      <c r="BC7" s="255"/>
      <c r="BD7" s="255"/>
      <c r="BE7" s="255"/>
      <c r="BF7" s="255"/>
      <c r="BG7" s="255"/>
      <c r="BH7" s="255"/>
      <c r="BI7" s="255"/>
      <c r="BJ7" s="255"/>
      <c r="BK7" s="255"/>
      <c r="BL7" s="255"/>
      <c r="BM7" s="255"/>
      <c r="BN7" s="255"/>
      <c r="BO7" s="255"/>
      <c r="BP7" s="255"/>
      <c r="BQ7" s="255"/>
      <c r="BR7" s="255"/>
      <c r="BS7" s="255"/>
      <c r="BT7" s="255"/>
      <c r="BU7" s="255"/>
      <c r="BV7" s="255"/>
      <c r="BW7" s="255"/>
      <c r="BX7" s="255"/>
      <c r="BY7" s="255"/>
      <c r="BZ7" s="255"/>
      <c r="CA7" s="255"/>
      <c r="CB7" s="255"/>
      <c r="CC7" s="255"/>
      <c r="CD7" s="255"/>
      <c r="CE7" s="255"/>
      <c r="CF7" s="255"/>
      <c r="CG7" s="255"/>
      <c r="CH7" s="255"/>
      <c r="CI7" s="255"/>
      <c r="CJ7" s="255"/>
      <c r="CK7" s="255"/>
      <c r="CL7" s="255"/>
      <c r="CM7" s="255"/>
      <c r="CN7" s="255"/>
      <c r="CO7" s="255"/>
      <c r="CP7" s="255"/>
      <c r="CQ7" s="255"/>
      <c r="CR7" s="255"/>
      <c r="CS7" s="255"/>
      <c r="CT7" s="255"/>
      <c r="CU7" s="255"/>
      <c r="CV7" s="255"/>
      <c r="CW7" s="255"/>
      <c r="CX7" s="255"/>
      <c r="CY7" s="255"/>
      <c r="CZ7" s="255"/>
      <c r="DA7" s="255"/>
      <c r="DB7" s="255"/>
      <c r="DC7" s="255"/>
      <c r="DD7" s="255"/>
      <c r="DE7" s="255"/>
      <c r="DF7" s="255"/>
      <c r="DG7" s="255"/>
      <c r="DH7" s="255"/>
      <c r="DI7" s="255"/>
      <c r="DJ7" s="255"/>
      <c r="DK7" s="255"/>
      <c r="DL7" s="255"/>
      <c r="DM7" s="255"/>
      <c r="DN7" s="255"/>
      <c r="DO7" s="255"/>
      <c r="DP7" s="255"/>
      <c r="DQ7" s="255"/>
      <c r="DR7" s="255"/>
      <c r="DS7" s="255"/>
      <c r="DT7" s="255"/>
      <c r="DU7" s="255"/>
      <c r="DV7" s="255"/>
      <c r="DW7" s="255"/>
      <c r="DX7" s="255"/>
      <c r="DY7" s="255"/>
      <c r="DZ7" s="255"/>
      <c r="EA7" s="255"/>
      <c r="EB7" s="255"/>
      <c r="EC7" s="255"/>
      <c r="ED7" s="255"/>
      <c r="EE7" s="255"/>
      <c r="EF7" s="255"/>
      <c r="EG7" s="255"/>
      <c r="EH7" s="255"/>
      <c r="EI7" s="255"/>
      <c r="EJ7" s="255"/>
      <c r="EK7" s="255"/>
      <c r="EL7" s="255"/>
      <c r="EM7" s="255"/>
      <c r="EN7" s="255"/>
      <c r="EO7" s="255"/>
      <c r="EP7" s="255"/>
      <c r="EQ7" s="255"/>
      <c r="ER7" s="255"/>
      <c r="ES7" s="255"/>
      <c r="ET7" s="255"/>
      <c r="EU7" s="255"/>
      <c r="EV7" s="255"/>
      <c r="EW7" s="255"/>
      <c r="EX7" s="255"/>
      <c r="EY7" s="255"/>
      <c r="EZ7" s="255"/>
      <c r="FA7" s="255"/>
      <c r="FB7" s="255"/>
      <c r="FC7" s="255"/>
      <c r="FD7" s="255"/>
      <c r="FE7" s="255"/>
      <c r="FF7" s="255"/>
      <c r="FG7" s="255"/>
      <c r="FH7" s="255"/>
      <c r="FI7" s="255"/>
      <c r="FJ7" s="255"/>
      <c r="FK7" s="255"/>
      <c r="FL7" s="255"/>
      <c r="FM7" s="255"/>
      <c r="FN7" s="255"/>
      <c r="FO7" s="255"/>
      <c r="FP7" s="255"/>
      <c r="FQ7" s="255"/>
      <c r="FR7" s="255"/>
      <c r="FS7" s="255"/>
      <c r="FT7" s="255"/>
      <c r="FU7" s="255"/>
      <c r="FV7" s="255"/>
      <c r="FW7" s="255"/>
      <c r="FX7" s="255"/>
      <c r="FY7" s="255"/>
      <c r="FZ7" s="255"/>
      <c r="GA7" s="255"/>
      <c r="GB7" s="255"/>
      <c r="GC7" s="255"/>
      <c r="GD7" s="255"/>
      <c r="GE7" s="255"/>
      <c r="GF7" s="255"/>
      <c r="GG7" s="255"/>
      <c r="GH7" s="255"/>
      <c r="GI7" s="255"/>
      <c r="GJ7" s="255"/>
      <c r="GK7" s="255"/>
      <c r="GL7" s="255"/>
      <c r="GM7" s="255"/>
      <c r="GN7" s="255"/>
      <c r="GO7" s="255"/>
      <c r="GP7" s="255"/>
      <c r="GQ7" s="255"/>
      <c r="GR7" s="255"/>
      <c r="GS7" s="255"/>
      <c r="GT7" s="255"/>
      <c r="GU7" s="255"/>
      <c r="GV7" s="255"/>
      <c r="GW7" s="255"/>
      <c r="GX7" s="255"/>
      <c r="GY7" s="255"/>
      <c r="GZ7" s="255"/>
      <c r="HA7" s="255"/>
      <c r="HB7" s="255"/>
      <c r="HC7" s="255"/>
      <c r="HD7" s="255"/>
      <c r="HE7" s="255"/>
      <c r="HF7" s="255"/>
      <c r="HG7" s="255"/>
      <c r="HH7" s="255"/>
      <c r="HI7" s="255"/>
      <c r="HJ7" s="255"/>
      <c r="HK7" s="255"/>
      <c r="HL7" s="255"/>
      <c r="HM7" s="255"/>
      <c r="HN7" s="255"/>
      <c r="HO7" s="255"/>
      <c r="HP7" s="255"/>
      <c r="HQ7" s="255"/>
      <c r="HR7" s="255"/>
      <c r="HS7" s="255"/>
      <c r="HT7" s="255"/>
      <c r="HU7" s="255"/>
      <c r="HV7" s="255"/>
      <c r="HW7" s="255"/>
      <c r="HX7" s="255"/>
      <c r="HY7" s="255"/>
    </row>
    <row r="8" customFormat="false" ht="12.75" hidden="false" customHeight="false" outlineLevel="0" collapsed="false">
      <c r="A8" s="255" t="n">
        <v>9</v>
      </c>
      <c r="B8" s="255" t="n">
        <v>2</v>
      </c>
      <c r="C8" s="255" t="s">
        <v>2</v>
      </c>
      <c r="D8" s="255" t="s">
        <v>104</v>
      </c>
      <c r="E8" s="255" t="s">
        <v>94</v>
      </c>
      <c r="F8" s="255" t="s">
        <v>95</v>
      </c>
      <c r="G8" s="255" t="s">
        <v>96</v>
      </c>
      <c r="H8" s="255" t="s">
        <v>97</v>
      </c>
      <c r="I8" s="255" t="s">
        <v>180</v>
      </c>
      <c r="J8" s="256" t="s">
        <v>105</v>
      </c>
      <c r="K8" s="268" t="n">
        <v>36623</v>
      </c>
      <c r="L8" s="268" t="n">
        <v>38449</v>
      </c>
      <c r="M8" s="255" t="s">
        <v>155</v>
      </c>
      <c r="N8" s="257" t="n">
        <v>-10000000</v>
      </c>
      <c r="O8" s="257" t="n">
        <v>3417.956349</v>
      </c>
      <c r="P8" s="258" t="n">
        <v>0.26</v>
      </c>
      <c r="Q8" s="257" t="n">
        <v>149.22346</v>
      </c>
      <c r="R8" s="257" t="n">
        <v>149.2749</v>
      </c>
      <c r="S8" s="258" t="n">
        <v>0.0514400000000137</v>
      </c>
      <c r="T8" s="257" t="n">
        <v>175.819674592607</v>
      </c>
      <c r="U8" s="257" t="n">
        <v>-413.631922</v>
      </c>
      <c r="V8" s="257" t="n">
        <v>0</v>
      </c>
      <c r="W8" s="257" t="n">
        <v>-237.812247407393</v>
      </c>
      <c r="X8" s="257" t="n">
        <v>426329.433908</v>
      </c>
      <c r="Y8" s="257" t="n">
        <v>426542.757804</v>
      </c>
      <c r="Z8" s="257" t="n">
        <v>213.323895999987</v>
      </c>
      <c r="AA8" s="257" t="n">
        <v>451.13614340738</v>
      </c>
      <c r="AB8" s="257" t="n">
        <v>426329.433908</v>
      </c>
      <c r="AC8" s="257" t="n">
        <v>426542.757804</v>
      </c>
      <c r="AD8" s="257" t="n">
        <v>213.323895999987</v>
      </c>
      <c r="AF8" s="257" t="n">
        <v>25301.4218734725</v>
      </c>
      <c r="AG8" s="259" t="n">
        <v>-19933.333333</v>
      </c>
      <c r="AH8" s="259" t="n">
        <v>406609.424471</v>
      </c>
      <c r="AI8" s="259" t="n">
        <v>140132.269363</v>
      </c>
      <c r="AJ8" s="259" t="n">
        <v>140132.269363</v>
      </c>
      <c r="AK8" s="259" t="n">
        <v>-34971.700147</v>
      </c>
      <c r="AL8" s="259" t="n">
        <v>213.323895999987</v>
      </c>
      <c r="AM8" s="269" t="s">
        <v>475</v>
      </c>
      <c r="AN8" s="260" t="n">
        <v>7</v>
      </c>
      <c r="AO8" s="260" t="s">
        <v>469</v>
      </c>
      <c r="AP8" s="260" t="n">
        <v>7</v>
      </c>
      <c r="AR8" s="281"/>
      <c r="AS8" s="306"/>
      <c r="AV8" s="255"/>
      <c r="AW8" s="255"/>
      <c r="AX8" s="255"/>
      <c r="AY8" s="255"/>
      <c r="AZ8" s="255"/>
      <c r="BA8" s="255"/>
      <c r="BB8" s="255"/>
      <c r="BC8" s="255"/>
      <c r="BD8" s="255"/>
      <c r="BE8" s="255"/>
      <c r="BF8" s="255"/>
      <c r="BG8" s="255"/>
      <c r="BH8" s="255"/>
      <c r="BI8" s="255"/>
      <c r="BJ8" s="255"/>
      <c r="BK8" s="255"/>
      <c r="BL8" s="255"/>
      <c r="BM8" s="255"/>
      <c r="BN8" s="255"/>
      <c r="BO8" s="255"/>
      <c r="BP8" s="255"/>
      <c r="BQ8" s="255"/>
      <c r="BR8" s="255"/>
      <c r="BS8" s="255"/>
      <c r="BT8" s="255"/>
      <c r="BU8" s="255"/>
      <c r="BV8" s="255"/>
      <c r="BW8" s="255"/>
      <c r="BX8" s="255"/>
      <c r="BY8" s="255"/>
      <c r="BZ8" s="255"/>
      <c r="CA8" s="255"/>
      <c r="CB8" s="255"/>
      <c r="CC8" s="255"/>
      <c r="CD8" s="255"/>
      <c r="CE8" s="255"/>
      <c r="CF8" s="255"/>
      <c r="CG8" s="255"/>
      <c r="CH8" s="255"/>
      <c r="CI8" s="255"/>
      <c r="CJ8" s="255"/>
      <c r="CK8" s="255"/>
      <c r="CL8" s="255"/>
      <c r="CM8" s="255"/>
      <c r="CN8" s="255"/>
      <c r="CO8" s="255"/>
      <c r="CP8" s="255"/>
      <c r="CQ8" s="255"/>
      <c r="CR8" s="255"/>
      <c r="CS8" s="255"/>
      <c r="CT8" s="255"/>
      <c r="CU8" s="255"/>
      <c r="CV8" s="255"/>
      <c r="CW8" s="255"/>
      <c r="CX8" s="255"/>
      <c r="CY8" s="255"/>
      <c r="CZ8" s="255"/>
      <c r="DA8" s="255"/>
      <c r="DB8" s="255"/>
      <c r="DC8" s="255"/>
      <c r="DD8" s="255"/>
      <c r="DE8" s="255"/>
      <c r="DF8" s="255"/>
      <c r="DG8" s="255"/>
      <c r="DH8" s="255"/>
      <c r="DI8" s="255"/>
      <c r="DJ8" s="255"/>
      <c r="DK8" s="255"/>
      <c r="DL8" s="255"/>
      <c r="DM8" s="255"/>
      <c r="DN8" s="255"/>
      <c r="DO8" s="255"/>
      <c r="DP8" s="255"/>
      <c r="DQ8" s="255"/>
      <c r="DR8" s="255"/>
      <c r="DS8" s="255"/>
      <c r="DT8" s="255"/>
      <c r="DU8" s="255"/>
      <c r="DV8" s="255"/>
      <c r="DW8" s="255"/>
      <c r="DX8" s="255"/>
      <c r="DY8" s="255"/>
      <c r="DZ8" s="255"/>
      <c r="EA8" s="255"/>
      <c r="EB8" s="255"/>
      <c r="EC8" s="255"/>
      <c r="ED8" s="255"/>
      <c r="EE8" s="255"/>
      <c r="EF8" s="255"/>
      <c r="EG8" s="255"/>
      <c r="EH8" s="255"/>
      <c r="EI8" s="255"/>
      <c r="EJ8" s="255"/>
      <c r="EK8" s="255"/>
      <c r="EL8" s="255"/>
      <c r="EM8" s="255"/>
      <c r="EN8" s="255"/>
      <c r="EO8" s="255"/>
      <c r="EP8" s="255"/>
      <c r="EQ8" s="255"/>
      <c r="ER8" s="255"/>
      <c r="ES8" s="255"/>
      <c r="ET8" s="255"/>
      <c r="EU8" s="255"/>
      <c r="EV8" s="255"/>
      <c r="EW8" s="255"/>
      <c r="EX8" s="255"/>
      <c r="EY8" s="255"/>
      <c r="EZ8" s="255"/>
      <c r="FA8" s="255"/>
      <c r="FB8" s="255"/>
      <c r="FC8" s="255"/>
      <c r="FD8" s="255"/>
      <c r="FE8" s="255"/>
      <c r="FF8" s="255"/>
      <c r="FG8" s="255"/>
      <c r="FH8" s="255"/>
      <c r="FI8" s="255"/>
      <c r="FJ8" s="255"/>
      <c r="FK8" s="255"/>
      <c r="FL8" s="255"/>
      <c r="FM8" s="255"/>
      <c r="FN8" s="255"/>
      <c r="FO8" s="255"/>
      <c r="FP8" s="255"/>
      <c r="FQ8" s="255"/>
      <c r="FR8" s="255"/>
      <c r="FS8" s="255"/>
      <c r="FT8" s="255"/>
      <c r="FU8" s="255"/>
      <c r="FV8" s="255"/>
      <c r="FW8" s="255"/>
      <c r="FX8" s="255"/>
      <c r="FY8" s="255"/>
      <c r="FZ8" s="255"/>
      <c r="GA8" s="255"/>
      <c r="GB8" s="255"/>
      <c r="GC8" s="255"/>
      <c r="GD8" s="255"/>
      <c r="GE8" s="255"/>
      <c r="GF8" s="255"/>
      <c r="GG8" s="255"/>
      <c r="GH8" s="255"/>
      <c r="GI8" s="255"/>
      <c r="GJ8" s="255"/>
      <c r="GK8" s="255"/>
      <c r="GL8" s="255"/>
      <c r="GM8" s="255"/>
      <c r="GN8" s="255"/>
      <c r="GO8" s="255"/>
      <c r="GP8" s="255"/>
      <c r="GQ8" s="255"/>
      <c r="GR8" s="255"/>
      <c r="GS8" s="255"/>
      <c r="GT8" s="255"/>
      <c r="GU8" s="255"/>
      <c r="GV8" s="255"/>
      <c r="GW8" s="255"/>
      <c r="GX8" s="255"/>
      <c r="GY8" s="255"/>
      <c r="GZ8" s="255"/>
      <c r="HA8" s="255"/>
      <c r="HB8" s="255"/>
      <c r="HC8" s="255"/>
      <c r="HD8" s="255"/>
      <c r="HE8" s="255"/>
      <c r="HF8" s="255"/>
      <c r="HG8" s="255"/>
      <c r="HH8" s="255"/>
      <c r="HI8" s="255"/>
      <c r="HJ8" s="255"/>
      <c r="HK8" s="255"/>
      <c r="HL8" s="255"/>
      <c r="HM8" s="255"/>
      <c r="HN8" s="255"/>
      <c r="HO8" s="255"/>
      <c r="HP8" s="255"/>
      <c r="HQ8" s="255"/>
      <c r="HR8" s="255"/>
      <c r="HS8" s="255"/>
      <c r="HT8" s="255"/>
      <c r="HU8" s="255"/>
      <c r="HV8" s="255"/>
      <c r="HW8" s="255"/>
      <c r="HX8" s="255"/>
      <c r="HY8" s="255"/>
    </row>
    <row r="9" customFormat="false" ht="12.75" hidden="false" customHeight="false" outlineLevel="0" collapsed="false">
      <c r="A9" s="255" t="n">
        <v>10</v>
      </c>
      <c r="B9" s="255" t="n">
        <v>3</v>
      </c>
      <c r="C9" s="255" t="s">
        <v>2</v>
      </c>
      <c r="D9" s="255" t="s">
        <v>104</v>
      </c>
      <c r="E9" s="255" t="s">
        <v>94</v>
      </c>
      <c r="F9" s="255" t="s">
        <v>95</v>
      </c>
      <c r="G9" s="255" t="s">
        <v>96</v>
      </c>
      <c r="H9" s="255" t="s">
        <v>97</v>
      </c>
      <c r="I9" s="255" t="s">
        <v>182</v>
      </c>
      <c r="J9" s="256" t="s">
        <v>105</v>
      </c>
      <c r="K9" s="268" t="n">
        <v>36642</v>
      </c>
      <c r="L9" s="268" t="n">
        <v>36860</v>
      </c>
      <c r="M9" s="255" t="s">
        <v>155</v>
      </c>
      <c r="N9" s="257" t="n">
        <v>0</v>
      </c>
      <c r="O9" s="257" t="n">
        <v>0</v>
      </c>
      <c r="P9" s="258" t="n">
        <v>0.1</v>
      </c>
      <c r="Q9" s="257" t="n">
        <v>0</v>
      </c>
      <c r="R9" s="257" t="n">
        <v>0</v>
      </c>
      <c r="S9" s="258" t="n">
        <v>0</v>
      </c>
      <c r="T9" s="257" t="n">
        <v>0</v>
      </c>
      <c r="U9" s="257" t="n">
        <v>0</v>
      </c>
      <c r="V9" s="257" t="n">
        <v>0</v>
      </c>
      <c r="W9" s="257" t="n">
        <v>0</v>
      </c>
      <c r="X9" s="257" t="n">
        <v>0</v>
      </c>
      <c r="Y9" s="257" t="n">
        <v>0</v>
      </c>
      <c r="Z9" s="257" t="n">
        <v>0</v>
      </c>
      <c r="AA9" s="257" t="n">
        <v>0</v>
      </c>
      <c r="AB9" s="257" t="n">
        <v>0</v>
      </c>
      <c r="AC9" s="257" t="n">
        <v>0</v>
      </c>
      <c r="AD9" s="257" t="n">
        <v>0</v>
      </c>
      <c r="AF9" s="257" t="n">
        <v>0</v>
      </c>
      <c r="AG9" s="259" t="n">
        <v>6083.325556</v>
      </c>
      <c r="AH9" s="259" t="n">
        <v>6083.325556</v>
      </c>
      <c r="AI9" s="259" t="n">
        <v>0.0255559999995967</v>
      </c>
      <c r="AJ9" s="259" t="n">
        <v>0.0255559999995967</v>
      </c>
      <c r="AK9" s="259" t="n">
        <v>0</v>
      </c>
      <c r="AL9" s="259" t="n">
        <v>0</v>
      </c>
      <c r="AM9" s="269" t="s">
        <v>471</v>
      </c>
      <c r="AN9" s="260" t="n">
        <v>7</v>
      </c>
      <c r="AO9" s="260" t="s">
        <v>469</v>
      </c>
      <c r="AP9" s="260" t="n">
        <v>7</v>
      </c>
      <c r="AR9" s="281"/>
      <c r="AS9" s="306"/>
      <c r="AV9" s="255"/>
      <c r="AW9" s="255"/>
      <c r="AX9" s="255"/>
      <c r="AY9" s="255"/>
      <c r="AZ9" s="255"/>
      <c r="BA9" s="255"/>
      <c r="BB9" s="255"/>
      <c r="BC9" s="255"/>
      <c r="BD9" s="255"/>
      <c r="BE9" s="255"/>
      <c r="BF9" s="255"/>
      <c r="BG9" s="255"/>
      <c r="BH9" s="255"/>
      <c r="BI9" s="255"/>
      <c r="BJ9" s="255"/>
      <c r="BK9" s="255"/>
      <c r="BL9" s="255"/>
      <c r="BM9" s="255"/>
      <c r="BN9" s="255"/>
      <c r="BO9" s="255"/>
      <c r="BP9" s="255"/>
      <c r="BQ9" s="255"/>
      <c r="BR9" s="255"/>
      <c r="BS9" s="255"/>
      <c r="BT9" s="255"/>
      <c r="BU9" s="255"/>
      <c r="BV9" s="255"/>
      <c r="BW9" s="255"/>
      <c r="BX9" s="255"/>
      <c r="BY9" s="255"/>
      <c r="BZ9" s="255"/>
      <c r="CA9" s="255"/>
      <c r="CB9" s="255"/>
      <c r="CC9" s="255"/>
      <c r="CD9" s="255"/>
      <c r="CE9" s="255"/>
      <c r="CF9" s="255"/>
      <c r="CG9" s="255"/>
      <c r="CH9" s="255"/>
      <c r="CI9" s="255"/>
      <c r="CJ9" s="255"/>
      <c r="CK9" s="255"/>
      <c r="CL9" s="255"/>
      <c r="CM9" s="255"/>
      <c r="CN9" s="255"/>
      <c r="CO9" s="255"/>
      <c r="CP9" s="255"/>
      <c r="CQ9" s="255"/>
      <c r="CR9" s="255"/>
      <c r="CS9" s="255"/>
      <c r="CT9" s="255"/>
      <c r="CU9" s="255"/>
      <c r="CV9" s="255"/>
      <c r="CW9" s="255"/>
      <c r="CX9" s="255"/>
      <c r="CY9" s="255"/>
      <c r="CZ9" s="255"/>
      <c r="DA9" s="255"/>
      <c r="DB9" s="255"/>
      <c r="DC9" s="255"/>
      <c r="DD9" s="255"/>
      <c r="DE9" s="255"/>
      <c r="DF9" s="255"/>
      <c r="DG9" s="255"/>
      <c r="DH9" s="255"/>
      <c r="DI9" s="255"/>
      <c r="DJ9" s="255"/>
      <c r="DK9" s="255"/>
      <c r="DL9" s="255"/>
      <c r="DM9" s="255"/>
      <c r="DN9" s="255"/>
      <c r="DO9" s="255"/>
      <c r="DP9" s="255"/>
      <c r="DQ9" s="255"/>
      <c r="DR9" s="255"/>
      <c r="DS9" s="255"/>
      <c r="DT9" s="255"/>
      <c r="DU9" s="255"/>
      <c r="DV9" s="255"/>
      <c r="DW9" s="255"/>
      <c r="DX9" s="255"/>
      <c r="DY9" s="255"/>
      <c r="DZ9" s="255"/>
      <c r="EA9" s="255"/>
      <c r="EB9" s="255"/>
      <c r="EC9" s="255"/>
      <c r="ED9" s="255"/>
      <c r="EE9" s="255"/>
      <c r="EF9" s="255"/>
      <c r="EG9" s="255"/>
      <c r="EH9" s="255"/>
      <c r="EI9" s="255"/>
      <c r="EJ9" s="255"/>
      <c r="EK9" s="255"/>
      <c r="EL9" s="255"/>
      <c r="EM9" s="255"/>
      <c r="EN9" s="255"/>
      <c r="EO9" s="255"/>
      <c r="EP9" s="255"/>
      <c r="EQ9" s="255"/>
      <c r="ER9" s="255"/>
      <c r="ES9" s="255"/>
      <c r="ET9" s="255"/>
      <c r="EU9" s="255"/>
      <c r="EV9" s="255"/>
      <c r="EW9" s="255"/>
      <c r="EX9" s="255"/>
      <c r="EY9" s="255"/>
      <c r="EZ9" s="255"/>
      <c r="FA9" s="255"/>
      <c r="FB9" s="255"/>
      <c r="FC9" s="255"/>
      <c r="FD9" s="255"/>
      <c r="FE9" s="255"/>
      <c r="FF9" s="255"/>
      <c r="FG9" s="255"/>
      <c r="FH9" s="255"/>
      <c r="FI9" s="255"/>
      <c r="FJ9" s="255"/>
      <c r="FK9" s="255"/>
      <c r="FL9" s="255"/>
      <c r="FM9" s="255"/>
      <c r="FN9" s="255"/>
      <c r="FO9" s="255"/>
      <c r="FP9" s="255"/>
      <c r="FQ9" s="255"/>
      <c r="FR9" s="255"/>
      <c r="FS9" s="255"/>
      <c r="FT9" s="255"/>
      <c r="FU9" s="255"/>
      <c r="FV9" s="255"/>
      <c r="FW9" s="255"/>
      <c r="FX9" s="255"/>
      <c r="FY9" s="255"/>
      <c r="FZ9" s="255"/>
      <c r="GA9" s="255"/>
      <c r="GB9" s="255"/>
      <c r="GC9" s="255"/>
      <c r="GD9" s="255"/>
      <c r="GE9" s="255"/>
      <c r="GF9" s="255"/>
      <c r="GG9" s="255"/>
      <c r="GH9" s="255"/>
      <c r="GI9" s="255"/>
      <c r="GJ9" s="255"/>
      <c r="GK9" s="255"/>
      <c r="GL9" s="255"/>
      <c r="GM9" s="255"/>
      <c r="GN9" s="255"/>
      <c r="GO9" s="255"/>
      <c r="GP9" s="255"/>
      <c r="GQ9" s="255"/>
      <c r="GR9" s="255"/>
      <c r="GS9" s="255"/>
      <c r="GT9" s="255"/>
      <c r="GU9" s="255"/>
      <c r="GV9" s="255"/>
      <c r="GW9" s="255"/>
      <c r="GX9" s="255"/>
      <c r="GY9" s="255"/>
      <c r="GZ9" s="255"/>
      <c r="HA9" s="255"/>
      <c r="HB9" s="255"/>
      <c r="HC9" s="255"/>
      <c r="HD9" s="255"/>
      <c r="HE9" s="255"/>
      <c r="HF9" s="255"/>
      <c r="HG9" s="255"/>
      <c r="HH9" s="255"/>
      <c r="HI9" s="255"/>
      <c r="HJ9" s="255"/>
      <c r="HK9" s="255"/>
      <c r="HL9" s="255"/>
      <c r="HM9" s="255"/>
      <c r="HN9" s="255"/>
      <c r="HO9" s="255"/>
      <c r="HP9" s="255"/>
      <c r="HQ9" s="255"/>
      <c r="HR9" s="255"/>
      <c r="HS9" s="255"/>
      <c r="HT9" s="255"/>
      <c r="HU9" s="255"/>
      <c r="HV9" s="255"/>
      <c r="HW9" s="255"/>
      <c r="HX9" s="255"/>
      <c r="HY9" s="255"/>
    </row>
    <row r="10" customFormat="false" ht="12.75" hidden="false" customHeight="false" outlineLevel="0" collapsed="false">
      <c r="A10" s="255" t="n">
        <v>11</v>
      </c>
      <c r="B10" s="255" t="n">
        <v>4</v>
      </c>
      <c r="C10" s="255" t="s">
        <v>2</v>
      </c>
      <c r="D10" s="255" t="s">
        <v>173</v>
      </c>
      <c r="E10" s="255" t="s">
        <v>326</v>
      </c>
      <c r="F10" s="255" t="s">
        <v>150</v>
      </c>
      <c r="G10" s="255" t="s">
        <v>112</v>
      </c>
      <c r="H10" s="255" t="s">
        <v>168</v>
      </c>
      <c r="I10" s="255" t="s">
        <v>267</v>
      </c>
      <c r="J10" s="256" t="s">
        <v>170</v>
      </c>
      <c r="K10" s="268" t="n">
        <v>36651</v>
      </c>
      <c r="L10" s="268" t="n">
        <v>37245</v>
      </c>
      <c r="M10" s="255" t="s">
        <v>155</v>
      </c>
      <c r="N10" s="257" t="n">
        <v>25000000</v>
      </c>
      <c r="O10" s="257" t="n">
        <v>-1708.096165</v>
      </c>
      <c r="P10" s="258" t="n">
        <v>0.85</v>
      </c>
      <c r="Q10" s="257" t="n">
        <v>34.48942</v>
      </c>
      <c r="R10" s="257" t="n">
        <v>34.522668</v>
      </c>
      <c r="S10" s="258" t="n">
        <v>0.0332480000000004</v>
      </c>
      <c r="T10" s="257" t="n">
        <v>-56.7907812939207</v>
      </c>
      <c r="U10" s="257" t="n">
        <v>307.136904</v>
      </c>
      <c r="V10" s="257" t="n">
        <v>0</v>
      </c>
      <c r="W10" s="257" t="n">
        <v>250.346122706079</v>
      </c>
      <c r="X10" s="257" t="n">
        <v>97175.408084</v>
      </c>
      <c r="Y10" s="257" t="n">
        <v>97381.128453</v>
      </c>
      <c r="Z10" s="257" t="n">
        <v>205.720369000002</v>
      </c>
      <c r="AA10" s="257" t="n">
        <v>-44.625753706077</v>
      </c>
      <c r="AB10" s="257" t="n">
        <v>97175.408084</v>
      </c>
      <c r="AC10" s="257" t="n">
        <v>97381.128453</v>
      </c>
      <c r="AD10" s="257" t="n">
        <v>205.720369000002</v>
      </c>
      <c r="AF10" s="257" t="n">
        <v>-21354.61825483</v>
      </c>
      <c r="AG10" s="259" t="n">
        <v>188298.611111</v>
      </c>
      <c r="AH10" s="259" t="n">
        <v>285679.739564</v>
      </c>
      <c r="AI10" s="259" t="n">
        <v>84817.070038</v>
      </c>
      <c r="AJ10" s="259" t="n">
        <v>84817.070038</v>
      </c>
      <c r="AK10" s="259" t="n">
        <v>42085.338014</v>
      </c>
      <c r="AL10" s="259" t="n">
        <v>205.720369000002</v>
      </c>
      <c r="AM10" s="269" t="s">
        <v>472</v>
      </c>
      <c r="AN10" s="260" t="s">
        <v>469</v>
      </c>
      <c r="AO10" s="260" t="n">
        <v>10</v>
      </c>
      <c r="AP10" s="260" t="n">
        <v>10</v>
      </c>
      <c r="AR10" s="281"/>
      <c r="AS10" s="306"/>
    </row>
    <row r="11" customFormat="false" ht="12.75" hidden="false" customHeight="false" outlineLevel="0" collapsed="false">
      <c r="A11" s="255" t="n">
        <v>12</v>
      </c>
      <c r="B11" s="255" t="n">
        <v>102</v>
      </c>
      <c r="C11" s="255" t="s">
        <v>2</v>
      </c>
      <c r="D11" s="255" t="s">
        <v>104</v>
      </c>
      <c r="E11" s="255" t="s">
        <v>326</v>
      </c>
      <c r="F11" s="255" t="s">
        <v>150</v>
      </c>
      <c r="G11" s="255" t="s">
        <v>112</v>
      </c>
      <c r="H11" s="255" t="s">
        <v>168</v>
      </c>
      <c r="I11" s="255" t="s">
        <v>180</v>
      </c>
      <c r="J11" s="256" t="s">
        <v>170</v>
      </c>
      <c r="K11" s="268" t="n">
        <v>36651</v>
      </c>
      <c r="L11" s="268" t="n">
        <v>37381</v>
      </c>
      <c r="M11" s="255" t="s">
        <v>155</v>
      </c>
      <c r="N11" s="257" t="n">
        <v>-15000000</v>
      </c>
      <c r="O11" s="257" t="n">
        <v>1538.560051</v>
      </c>
      <c r="P11" s="258" t="n">
        <v>0.85</v>
      </c>
      <c r="Q11" s="257" t="n">
        <v>38.793138</v>
      </c>
      <c r="R11" s="257" t="n">
        <v>38.823659</v>
      </c>
      <c r="S11" s="258" t="n">
        <v>0.0305210000000002</v>
      </c>
      <c r="T11" s="257" t="n">
        <v>46.9583913165714</v>
      </c>
      <c r="U11" s="257" t="n">
        <v>-226.887231</v>
      </c>
      <c r="V11" s="257" t="n">
        <v>0</v>
      </c>
      <c r="W11" s="257" t="n">
        <v>-179.928839683429</v>
      </c>
      <c r="X11" s="257" t="n">
        <v>-93722.590444</v>
      </c>
      <c r="Y11" s="257" t="n">
        <v>-93865.426482</v>
      </c>
      <c r="Z11" s="257" t="n">
        <v>-142.836037999994</v>
      </c>
      <c r="AA11" s="257" t="n">
        <v>37.0928016834346</v>
      </c>
      <c r="AB11" s="257" t="n">
        <v>-93722.590444</v>
      </c>
      <c r="AC11" s="257" t="n">
        <v>-93865.426482</v>
      </c>
      <c r="AD11" s="257" t="n">
        <v>-142.836037999994</v>
      </c>
      <c r="AF11" s="257" t="n">
        <v>19235.077757602</v>
      </c>
      <c r="AG11" s="259" t="n">
        <v>-97750</v>
      </c>
      <c r="AH11" s="259" t="n">
        <v>-191615.426482</v>
      </c>
      <c r="AI11" s="259" t="n">
        <v>-59296.064245</v>
      </c>
      <c r="AJ11" s="259" t="n">
        <v>-59296.064245</v>
      </c>
      <c r="AK11" s="259" t="n">
        <v>-31877.842025</v>
      </c>
      <c r="AL11" s="259" t="n">
        <v>-142.836037999994</v>
      </c>
      <c r="AM11" s="269" t="s">
        <v>472</v>
      </c>
      <c r="AN11" s="260" t="s">
        <v>469</v>
      </c>
      <c r="AO11" s="260" t="n">
        <v>10</v>
      </c>
      <c r="AP11" s="260" t="n">
        <v>10</v>
      </c>
      <c r="AR11" s="281"/>
      <c r="AS11" s="306"/>
    </row>
    <row r="12" customFormat="false" ht="12.75" hidden="false" customHeight="false" outlineLevel="0" collapsed="false">
      <c r="A12" s="255" t="n">
        <v>13</v>
      </c>
      <c r="B12" s="255" t="n">
        <v>103</v>
      </c>
      <c r="C12" s="255" t="s">
        <v>2</v>
      </c>
      <c r="D12" s="255" t="s">
        <v>104</v>
      </c>
      <c r="E12" s="255" t="s">
        <v>115</v>
      </c>
      <c r="F12" s="255" t="s">
        <v>116</v>
      </c>
      <c r="G12" s="255" t="s">
        <v>96</v>
      </c>
      <c r="H12" s="255" t="s">
        <v>117</v>
      </c>
      <c r="I12" s="255" t="s">
        <v>182</v>
      </c>
      <c r="J12" s="256" t="s">
        <v>105</v>
      </c>
      <c r="K12" s="268" t="n">
        <v>36671</v>
      </c>
      <c r="L12" s="268" t="n">
        <v>38497</v>
      </c>
      <c r="M12" s="255" t="s">
        <v>155</v>
      </c>
      <c r="N12" s="257" t="n">
        <v>-15000000</v>
      </c>
      <c r="O12" s="257" t="n">
        <v>5252.741262</v>
      </c>
      <c r="P12" s="258" t="n">
        <v>0.38</v>
      </c>
      <c r="Q12" s="257" t="n">
        <v>230.272422</v>
      </c>
      <c r="R12" s="257" t="n">
        <v>239.924577</v>
      </c>
      <c r="S12" s="258" t="n">
        <v>9.65215499999999</v>
      </c>
      <c r="T12" s="257" t="n">
        <v>50700.2728357196</v>
      </c>
      <c r="U12" s="257" t="n">
        <v>-847.497223</v>
      </c>
      <c r="V12" s="257" t="n">
        <v>0</v>
      </c>
      <c r="W12" s="257" t="n">
        <v>49852.7756127196</v>
      </c>
      <c r="X12" s="257" t="n">
        <v>1011934</v>
      </c>
      <c r="Y12" s="257" t="n">
        <v>1060408</v>
      </c>
      <c r="Z12" s="257" t="n">
        <v>48474</v>
      </c>
      <c r="AA12" s="257" t="n">
        <v>-1378.77561271958</v>
      </c>
      <c r="AB12" s="257" t="n">
        <v>1011934</v>
      </c>
      <c r="AC12" s="257" t="n">
        <v>1060408</v>
      </c>
      <c r="AD12" s="257" t="n">
        <v>48474</v>
      </c>
      <c r="AF12" s="257" t="n">
        <v>38019.341254356</v>
      </c>
      <c r="AG12" s="259" t="n">
        <v>-43858.333333</v>
      </c>
      <c r="AH12" s="259" t="n">
        <v>1016549.666667</v>
      </c>
      <c r="AI12" s="259" t="n">
        <v>413007.288131</v>
      </c>
      <c r="AJ12" s="259" t="n">
        <v>413007.288131</v>
      </c>
      <c r="AK12" s="259" t="n">
        <v>249886.009173</v>
      </c>
      <c r="AL12" s="259" t="n">
        <v>48474</v>
      </c>
      <c r="AM12" s="269" t="s">
        <v>475</v>
      </c>
      <c r="AN12" s="260" t="n">
        <v>8</v>
      </c>
      <c r="AO12" s="260" t="s">
        <v>469</v>
      </c>
      <c r="AP12" s="260" t="n">
        <v>8</v>
      </c>
      <c r="AR12" s="281"/>
      <c r="AS12" s="306"/>
    </row>
    <row r="13" customFormat="false" ht="12.75" hidden="false" customHeight="false" outlineLevel="0" collapsed="false">
      <c r="A13" s="255" t="n">
        <v>14</v>
      </c>
      <c r="B13" s="255" t="n">
        <v>104</v>
      </c>
      <c r="C13" s="255" t="s">
        <v>2</v>
      </c>
      <c r="D13" s="255" t="s">
        <v>223</v>
      </c>
      <c r="E13" s="255" t="s">
        <v>401</v>
      </c>
      <c r="F13" s="255" t="s">
        <v>95</v>
      </c>
      <c r="G13" s="255" t="s">
        <v>188</v>
      </c>
      <c r="H13" s="255" t="s">
        <v>168</v>
      </c>
      <c r="I13" s="255" t="s">
        <v>3</v>
      </c>
      <c r="J13" s="256" t="s">
        <v>203</v>
      </c>
      <c r="K13" s="268" t="n">
        <v>36683</v>
      </c>
      <c r="L13" s="268" t="n">
        <v>37765</v>
      </c>
      <c r="M13" s="255" t="s">
        <v>155</v>
      </c>
      <c r="N13" s="257" t="n">
        <v>4000000</v>
      </c>
      <c r="O13" s="257" t="n">
        <v>-781.19669</v>
      </c>
      <c r="P13" s="258" t="n">
        <v>0.75</v>
      </c>
      <c r="Q13" s="257" t="n">
        <v>70.098769</v>
      </c>
      <c r="R13" s="257" t="n">
        <v>70.104756</v>
      </c>
      <c r="S13" s="258" t="n">
        <v>0.00598699999999042</v>
      </c>
      <c r="T13" s="257" t="n">
        <v>-4.67702458302251</v>
      </c>
      <c r="U13" s="257" t="n">
        <v>83.826464</v>
      </c>
      <c r="V13" s="257" t="n">
        <v>0</v>
      </c>
      <c r="W13" s="257" t="n">
        <v>79.1494394169775</v>
      </c>
      <c r="X13" s="257" t="n">
        <v>6885.881802</v>
      </c>
      <c r="Y13" s="257" t="n">
        <v>6961.602976</v>
      </c>
      <c r="Z13" s="257" t="n">
        <v>75.7211740000003</v>
      </c>
      <c r="AA13" s="257" t="n">
        <v>-3.42826541697724</v>
      </c>
      <c r="AB13" s="257" t="n">
        <v>6885.881802</v>
      </c>
      <c r="AC13" s="257" t="n">
        <v>6961.602976</v>
      </c>
      <c r="AD13" s="257" t="n">
        <v>75.7211740000003</v>
      </c>
      <c r="AF13" s="257" t="n">
        <v>-5782.808497725</v>
      </c>
      <c r="AG13" s="259" t="n">
        <v>22083.333333</v>
      </c>
      <c r="AH13" s="259" t="n">
        <v>29044.936309</v>
      </c>
      <c r="AI13" s="259" t="n">
        <v>15257.654337</v>
      </c>
      <c r="AJ13" s="259" t="n">
        <v>15257.654337</v>
      </c>
      <c r="AK13" s="259" t="n">
        <v>10774.049048</v>
      </c>
      <c r="AL13" s="259" t="n">
        <v>75.7211740000003</v>
      </c>
      <c r="AM13" s="269" t="s">
        <v>473</v>
      </c>
      <c r="AN13" s="260" t="n">
        <v>7</v>
      </c>
      <c r="AO13" s="260" t="s">
        <v>469</v>
      </c>
      <c r="AP13" s="260" t="n">
        <v>7</v>
      </c>
      <c r="AR13" s="281"/>
      <c r="AS13" s="306"/>
    </row>
    <row r="14" customFormat="false" ht="12.75" hidden="false" customHeight="false" outlineLevel="0" collapsed="false">
      <c r="A14" s="255" t="n">
        <v>16</v>
      </c>
      <c r="B14" s="255" t="n">
        <v>105</v>
      </c>
      <c r="C14" s="255" t="s">
        <v>2</v>
      </c>
      <c r="D14" s="255" t="s">
        <v>104</v>
      </c>
      <c r="E14" s="255" t="s">
        <v>401</v>
      </c>
      <c r="F14" s="255" t="s">
        <v>95</v>
      </c>
      <c r="G14" s="255" t="s">
        <v>188</v>
      </c>
      <c r="H14" s="255" t="s">
        <v>168</v>
      </c>
      <c r="I14" s="255" t="s">
        <v>182</v>
      </c>
      <c r="J14" s="256" t="s">
        <v>203</v>
      </c>
      <c r="K14" s="268" t="n">
        <v>36683</v>
      </c>
      <c r="L14" s="268" t="n">
        <v>37765</v>
      </c>
      <c r="M14" s="255" t="s">
        <v>155</v>
      </c>
      <c r="N14" s="257" t="n">
        <v>-10000000</v>
      </c>
      <c r="O14" s="257" t="n">
        <v>1947.975322</v>
      </c>
      <c r="P14" s="258" t="n">
        <v>0.6</v>
      </c>
      <c r="Q14" s="257" t="n">
        <v>70.098733</v>
      </c>
      <c r="R14" s="257" t="n">
        <v>70.104722</v>
      </c>
      <c r="S14" s="258" t="n">
        <v>0.00598899999999958</v>
      </c>
      <c r="T14" s="257" t="n">
        <v>11.6664242034572</v>
      </c>
      <c r="U14" s="257" t="n">
        <v>-204.343305</v>
      </c>
      <c r="V14" s="257" t="n">
        <v>0</v>
      </c>
      <c r="W14" s="257" t="n">
        <v>-192.676880796543</v>
      </c>
      <c r="X14" s="257" t="n">
        <v>14624.421829</v>
      </c>
      <c r="Y14" s="257" t="n">
        <v>14455.891547</v>
      </c>
      <c r="Z14" s="257" t="n">
        <v>-168.530282000002</v>
      </c>
      <c r="AA14" s="257" t="n">
        <v>24.1465987965413</v>
      </c>
      <c r="AB14" s="257" t="n">
        <v>14624.421829</v>
      </c>
      <c r="AC14" s="257" t="n">
        <v>14455.891547</v>
      </c>
      <c r="AD14" s="257" t="n">
        <v>-168.530282000002</v>
      </c>
      <c r="AF14" s="257" t="n">
        <v>14419.887321105</v>
      </c>
      <c r="AG14" s="259" t="n">
        <v>-44166.666667</v>
      </c>
      <c r="AH14" s="259" t="n">
        <v>-29710.77512</v>
      </c>
      <c r="AI14" s="259" t="n">
        <v>-38551.250273</v>
      </c>
      <c r="AJ14" s="259" t="n">
        <v>-38551.250273</v>
      </c>
      <c r="AK14" s="259" t="n">
        <v>-26634.953693</v>
      </c>
      <c r="AL14" s="259" t="n">
        <v>-168.530282000002</v>
      </c>
      <c r="AM14" s="269" t="s">
        <v>473</v>
      </c>
      <c r="AN14" s="260" t="n">
        <v>7</v>
      </c>
      <c r="AO14" s="260" t="s">
        <v>469</v>
      </c>
      <c r="AP14" s="260" t="n">
        <v>7</v>
      </c>
      <c r="AR14" s="281"/>
      <c r="AS14" s="306"/>
    </row>
    <row r="15" customFormat="false" ht="12.75" hidden="false" customHeight="false" outlineLevel="0" collapsed="false">
      <c r="A15" s="255" t="n">
        <v>17</v>
      </c>
      <c r="B15" s="255" t="n">
        <v>106</v>
      </c>
      <c r="C15" s="255" t="s">
        <v>2</v>
      </c>
      <c r="D15" s="255" t="s">
        <v>104</v>
      </c>
      <c r="E15" s="255" t="s">
        <v>401</v>
      </c>
      <c r="F15" s="255" t="s">
        <v>95</v>
      </c>
      <c r="G15" s="255" t="s">
        <v>188</v>
      </c>
      <c r="H15" s="255" t="s">
        <v>168</v>
      </c>
      <c r="I15" s="255" t="s">
        <v>180</v>
      </c>
      <c r="J15" s="256" t="s">
        <v>203</v>
      </c>
      <c r="K15" s="268" t="n">
        <v>36683</v>
      </c>
      <c r="L15" s="268" t="n">
        <v>37765</v>
      </c>
      <c r="M15" s="255" t="s">
        <v>155</v>
      </c>
      <c r="N15" s="257" t="n">
        <v>6000000</v>
      </c>
      <c r="O15" s="257" t="n">
        <v>-1169.387309</v>
      </c>
      <c r="P15" s="258" t="n">
        <v>0.63</v>
      </c>
      <c r="Q15" s="257" t="n">
        <v>70.098769</v>
      </c>
      <c r="R15" s="257" t="n">
        <v>70.104756</v>
      </c>
      <c r="S15" s="258" t="n">
        <v>0.00598699999999042</v>
      </c>
      <c r="T15" s="257" t="n">
        <v>-7.00112181897179</v>
      </c>
      <c r="U15" s="257" t="n">
        <v>123.232448</v>
      </c>
      <c r="V15" s="257" t="n">
        <v>0</v>
      </c>
      <c r="W15" s="257" t="n">
        <v>116.231326181028</v>
      </c>
      <c r="X15" s="257" t="n">
        <v>-4953.98769</v>
      </c>
      <c r="Y15" s="257" t="n">
        <v>-4850.375588</v>
      </c>
      <c r="Z15" s="257" t="n">
        <v>103.612102</v>
      </c>
      <c r="AA15" s="257" t="n">
        <v>-12.6192241810282</v>
      </c>
      <c r="AB15" s="257" t="n">
        <v>-4953.98769</v>
      </c>
      <c r="AC15" s="257" t="n">
        <v>-4850.375588</v>
      </c>
      <c r="AD15" s="257" t="n">
        <v>103.612102</v>
      </c>
      <c r="AF15" s="257" t="n">
        <v>-8656.3895548725</v>
      </c>
      <c r="AG15" s="259" t="n">
        <v>27825</v>
      </c>
      <c r="AH15" s="259" t="n">
        <v>22974.624412</v>
      </c>
      <c r="AI15" s="259" t="n">
        <v>23256.857894</v>
      </c>
      <c r="AJ15" s="259" t="n">
        <v>23256.857894</v>
      </c>
      <c r="AK15" s="259" t="n">
        <v>16017.006237</v>
      </c>
      <c r="AL15" s="259" t="n">
        <v>103.612102</v>
      </c>
      <c r="AM15" s="269" t="s">
        <v>473</v>
      </c>
      <c r="AN15" s="260" t="n">
        <v>7</v>
      </c>
      <c r="AO15" s="260" t="s">
        <v>469</v>
      </c>
      <c r="AP15" s="260" t="n">
        <v>7</v>
      </c>
      <c r="AR15" s="281"/>
      <c r="AS15" s="306"/>
    </row>
    <row r="16" customFormat="false" ht="12.75" hidden="false" customHeight="false" outlineLevel="0" collapsed="false">
      <c r="A16" s="255" t="n">
        <v>18</v>
      </c>
      <c r="B16" s="255" t="n">
        <v>107</v>
      </c>
      <c r="C16" s="255" t="s">
        <v>2</v>
      </c>
      <c r="D16" s="255" t="s">
        <v>104</v>
      </c>
      <c r="E16" s="255" t="s">
        <v>238</v>
      </c>
      <c r="F16" s="255" t="s">
        <v>95</v>
      </c>
      <c r="G16" s="255" t="s">
        <v>96</v>
      </c>
      <c r="H16" s="255" t="s">
        <v>239</v>
      </c>
      <c r="I16" s="255" t="s">
        <v>182</v>
      </c>
      <c r="J16" s="256" t="s">
        <v>105</v>
      </c>
      <c r="K16" s="268" t="n">
        <v>36689</v>
      </c>
      <c r="L16" s="268" t="n">
        <v>38515</v>
      </c>
      <c r="M16" s="255" t="s">
        <v>155</v>
      </c>
      <c r="N16" s="257" t="n">
        <v>15000000</v>
      </c>
      <c r="O16" s="257" t="n">
        <v>-5458.411666</v>
      </c>
      <c r="P16" s="258" t="n">
        <v>0.81</v>
      </c>
      <c r="Q16" s="257" t="n">
        <v>64.365001</v>
      </c>
      <c r="R16" s="257" t="n">
        <v>64.37536</v>
      </c>
      <c r="S16" s="258" t="n">
        <v>0.010358999999994</v>
      </c>
      <c r="T16" s="257" t="n">
        <v>-56.5436864480613</v>
      </c>
      <c r="U16" s="257" t="n">
        <v>355.847421</v>
      </c>
      <c r="V16" s="257" t="n">
        <v>0</v>
      </c>
      <c r="W16" s="257" t="n">
        <v>299.303734551939</v>
      </c>
      <c r="X16" s="257" t="n">
        <v>100329.435878</v>
      </c>
      <c r="Y16" s="257" t="n">
        <v>100636.596257</v>
      </c>
      <c r="Z16" s="257" t="n">
        <v>307.160378999994</v>
      </c>
      <c r="AA16" s="257" t="n">
        <v>7.85664444805485</v>
      </c>
      <c r="AB16" s="257" t="n">
        <v>100329.435878</v>
      </c>
      <c r="AC16" s="257" t="n">
        <v>100636.596257</v>
      </c>
      <c r="AD16" s="257" t="n">
        <v>307.160378999994</v>
      </c>
      <c r="AF16" s="257" t="n">
        <v>-40405.892357565</v>
      </c>
      <c r="AG16" s="259" t="n">
        <v>92137.5</v>
      </c>
      <c r="AH16" s="259" t="n">
        <v>192774.096257</v>
      </c>
      <c r="AI16" s="259" t="n">
        <v>41696.893613</v>
      </c>
      <c r="AJ16" s="259" t="n">
        <v>41696.893613</v>
      </c>
      <c r="AK16" s="259" t="n">
        <v>34635.828587</v>
      </c>
      <c r="AL16" s="259" t="n">
        <v>307.160378999994</v>
      </c>
      <c r="AM16" s="269" t="s">
        <v>475</v>
      </c>
      <c r="AN16" s="260" t="n">
        <v>7</v>
      </c>
      <c r="AO16" s="260" t="s">
        <v>469</v>
      </c>
      <c r="AP16" s="260" t="n">
        <v>7</v>
      </c>
      <c r="AR16" s="281"/>
      <c r="AS16" s="306"/>
      <c r="AV16" s="255"/>
      <c r="AW16" s="255"/>
      <c r="AX16" s="255"/>
      <c r="AY16" s="255"/>
      <c r="AZ16" s="255"/>
      <c r="BA16" s="255"/>
      <c r="BB16" s="255"/>
      <c r="BC16" s="255"/>
      <c r="BD16" s="255"/>
      <c r="BE16" s="255"/>
      <c r="BF16" s="255"/>
      <c r="BG16" s="255"/>
      <c r="BH16" s="255"/>
      <c r="BI16" s="255"/>
      <c r="BJ16" s="255"/>
      <c r="BK16" s="255"/>
      <c r="BL16" s="255"/>
      <c r="BM16" s="255"/>
      <c r="BN16" s="255"/>
      <c r="BO16" s="255"/>
      <c r="BP16" s="255"/>
      <c r="BQ16" s="255"/>
      <c r="BR16" s="255"/>
      <c r="BS16" s="255"/>
      <c r="BT16" s="255"/>
      <c r="BU16" s="255"/>
      <c r="BV16" s="255"/>
      <c r="BW16" s="255"/>
      <c r="BX16" s="255"/>
      <c r="BY16" s="255"/>
      <c r="BZ16" s="255"/>
      <c r="CA16" s="255"/>
      <c r="CB16" s="255"/>
      <c r="CC16" s="255"/>
      <c r="CD16" s="255"/>
      <c r="CE16" s="255"/>
      <c r="CF16" s="255"/>
      <c r="CG16" s="255"/>
      <c r="CH16" s="255"/>
      <c r="CI16" s="255"/>
      <c r="CJ16" s="255"/>
      <c r="CK16" s="255"/>
      <c r="CL16" s="255"/>
      <c r="CM16" s="255"/>
      <c r="CN16" s="255"/>
      <c r="CO16" s="255"/>
      <c r="CP16" s="255"/>
      <c r="CQ16" s="255"/>
      <c r="CR16" s="255"/>
      <c r="CS16" s="255"/>
      <c r="CT16" s="255"/>
      <c r="CU16" s="255"/>
      <c r="CV16" s="255"/>
      <c r="CW16" s="255"/>
      <c r="CX16" s="255"/>
      <c r="CY16" s="255"/>
      <c r="CZ16" s="255"/>
      <c r="DA16" s="255"/>
      <c r="DB16" s="255"/>
      <c r="DC16" s="255"/>
      <c r="DD16" s="255"/>
      <c r="DE16" s="255"/>
      <c r="DF16" s="255"/>
      <c r="DG16" s="255"/>
      <c r="DH16" s="255"/>
      <c r="DI16" s="255"/>
      <c r="DJ16" s="255"/>
      <c r="DK16" s="255"/>
      <c r="DL16" s="255"/>
      <c r="DM16" s="255"/>
      <c r="DN16" s="255"/>
      <c r="DO16" s="255"/>
      <c r="DP16" s="255"/>
      <c r="DQ16" s="255"/>
      <c r="DR16" s="255"/>
      <c r="DS16" s="255"/>
      <c r="DT16" s="255"/>
      <c r="DU16" s="255"/>
      <c r="DV16" s="255"/>
      <c r="DW16" s="255"/>
      <c r="DX16" s="255"/>
      <c r="DY16" s="255"/>
      <c r="DZ16" s="255"/>
      <c r="EA16" s="255"/>
      <c r="EB16" s="255"/>
      <c r="EC16" s="255"/>
      <c r="ED16" s="255"/>
      <c r="EE16" s="255"/>
      <c r="EF16" s="255"/>
      <c r="EG16" s="255"/>
      <c r="EH16" s="255"/>
      <c r="EI16" s="255"/>
      <c r="EJ16" s="255"/>
      <c r="EK16" s="255"/>
      <c r="EL16" s="255"/>
      <c r="EM16" s="255"/>
      <c r="EN16" s="255"/>
      <c r="EO16" s="255"/>
      <c r="EP16" s="255"/>
      <c r="EQ16" s="255"/>
      <c r="ER16" s="255"/>
      <c r="ES16" s="255"/>
      <c r="ET16" s="255"/>
      <c r="EU16" s="255"/>
      <c r="EV16" s="255"/>
      <c r="EW16" s="255"/>
      <c r="EX16" s="255"/>
      <c r="EY16" s="255"/>
      <c r="EZ16" s="255"/>
      <c r="FA16" s="255"/>
      <c r="FB16" s="255"/>
      <c r="FC16" s="255"/>
      <c r="FD16" s="255"/>
      <c r="FE16" s="255"/>
      <c r="FF16" s="255"/>
      <c r="FG16" s="255"/>
      <c r="FH16" s="255"/>
      <c r="FI16" s="255"/>
      <c r="FJ16" s="255"/>
      <c r="FK16" s="255"/>
      <c r="FL16" s="255"/>
      <c r="FM16" s="255"/>
      <c r="FN16" s="255"/>
      <c r="FO16" s="255"/>
      <c r="FP16" s="255"/>
      <c r="FQ16" s="255"/>
      <c r="FR16" s="255"/>
      <c r="FS16" s="255"/>
      <c r="FT16" s="255"/>
      <c r="FU16" s="255"/>
      <c r="FV16" s="255"/>
      <c r="FW16" s="255"/>
      <c r="FX16" s="255"/>
      <c r="FY16" s="255"/>
      <c r="FZ16" s="255"/>
      <c r="GA16" s="255"/>
      <c r="GB16" s="255"/>
      <c r="GC16" s="255"/>
      <c r="GD16" s="255"/>
      <c r="GE16" s="255"/>
      <c r="GF16" s="255"/>
      <c r="GG16" s="255"/>
      <c r="GH16" s="255"/>
      <c r="GI16" s="255"/>
      <c r="GJ16" s="255"/>
      <c r="GK16" s="255"/>
      <c r="GL16" s="255"/>
      <c r="GM16" s="255"/>
      <c r="GN16" s="255"/>
      <c r="GO16" s="255"/>
      <c r="GP16" s="255"/>
      <c r="GQ16" s="255"/>
      <c r="GR16" s="255"/>
      <c r="GS16" s="255"/>
      <c r="GT16" s="255"/>
      <c r="GU16" s="255"/>
      <c r="GV16" s="255"/>
      <c r="GW16" s="255"/>
      <c r="GX16" s="255"/>
      <c r="GY16" s="255"/>
      <c r="GZ16" s="255"/>
      <c r="HA16" s="255"/>
      <c r="HB16" s="255"/>
      <c r="HC16" s="255"/>
      <c r="HD16" s="255"/>
      <c r="HE16" s="255"/>
      <c r="HF16" s="255"/>
      <c r="HG16" s="255"/>
      <c r="HH16" s="255"/>
      <c r="HI16" s="255"/>
      <c r="HJ16" s="255"/>
      <c r="HK16" s="255"/>
      <c r="HL16" s="255"/>
      <c r="HM16" s="255"/>
      <c r="HN16" s="255"/>
      <c r="HO16" s="255"/>
      <c r="HP16" s="255"/>
      <c r="HQ16" s="255"/>
      <c r="HR16" s="255"/>
      <c r="HS16" s="255"/>
      <c r="HT16" s="255"/>
      <c r="HU16" s="255"/>
      <c r="HV16" s="255"/>
      <c r="HW16" s="255"/>
      <c r="HX16" s="255"/>
      <c r="HY16" s="255"/>
    </row>
    <row r="17" customFormat="false" ht="12.75" hidden="false" customHeight="false" outlineLevel="0" collapsed="false">
      <c r="A17" s="255" t="n">
        <v>20</v>
      </c>
      <c r="B17" s="255" t="n">
        <v>109</v>
      </c>
      <c r="C17" s="255" t="s">
        <v>2</v>
      </c>
      <c r="D17" s="255" t="s">
        <v>104</v>
      </c>
      <c r="E17" s="255" t="s">
        <v>238</v>
      </c>
      <c r="F17" s="255" t="s">
        <v>95</v>
      </c>
      <c r="G17" s="255" t="s">
        <v>96</v>
      </c>
      <c r="H17" s="255" t="s">
        <v>239</v>
      </c>
      <c r="I17" s="255" t="s">
        <v>180</v>
      </c>
      <c r="J17" s="256" t="s">
        <v>105</v>
      </c>
      <c r="K17" s="268" t="n">
        <v>36690</v>
      </c>
      <c r="L17" s="268" t="n">
        <v>38516</v>
      </c>
      <c r="M17" s="255" t="s">
        <v>155</v>
      </c>
      <c r="N17" s="257" t="n">
        <v>-10000000</v>
      </c>
      <c r="O17" s="257" t="n">
        <v>3635.883411</v>
      </c>
      <c r="P17" s="258" t="n">
        <v>0.76</v>
      </c>
      <c r="Q17" s="257" t="n">
        <v>64.37708</v>
      </c>
      <c r="R17" s="257" t="n">
        <v>64.38744</v>
      </c>
      <c r="S17" s="258" t="n">
        <v>0.0103599999999915</v>
      </c>
      <c r="T17" s="257" t="n">
        <v>37.667752137929</v>
      </c>
      <c r="U17" s="257" t="n">
        <v>-233.953334</v>
      </c>
      <c r="V17" s="257" t="n">
        <v>0</v>
      </c>
      <c r="W17" s="257" t="n">
        <v>-196.285581862071</v>
      </c>
      <c r="X17" s="257" t="n">
        <v>-47679.091543</v>
      </c>
      <c r="Y17" s="257" t="n">
        <v>-47864.390228</v>
      </c>
      <c r="Z17" s="257" t="n">
        <v>-185.298684999994</v>
      </c>
      <c r="AA17" s="257" t="n">
        <v>10.9868968620767</v>
      </c>
      <c r="AB17" s="257" t="n">
        <v>-47679.091543</v>
      </c>
      <c r="AC17" s="257" t="n">
        <v>-47864.390228</v>
      </c>
      <c r="AD17" s="257" t="n">
        <v>-185.298684999994</v>
      </c>
      <c r="AF17" s="257" t="n">
        <v>26914.6269499275</v>
      </c>
      <c r="AG17" s="259" t="n">
        <v>-57633.333333</v>
      </c>
      <c r="AH17" s="259" t="n">
        <v>-105497.723561</v>
      </c>
      <c r="AI17" s="259" t="n">
        <v>-27075.659863</v>
      </c>
      <c r="AJ17" s="259" t="n">
        <v>-27075.659863</v>
      </c>
      <c r="AK17" s="259" t="n">
        <v>-22891.554962</v>
      </c>
      <c r="AL17" s="259" t="n">
        <v>-185.298684999994</v>
      </c>
      <c r="AM17" s="269" t="s">
        <v>475</v>
      </c>
      <c r="AN17" s="260" t="n">
        <v>7</v>
      </c>
      <c r="AO17" s="260" t="s">
        <v>469</v>
      </c>
      <c r="AP17" s="260" t="n">
        <v>7</v>
      </c>
      <c r="AR17" s="281"/>
      <c r="AS17" s="306"/>
      <c r="AV17" s="255"/>
      <c r="AW17" s="255"/>
      <c r="AX17" s="255"/>
      <c r="AY17" s="255"/>
      <c r="AZ17" s="255"/>
      <c r="BA17" s="255"/>
      <c r="BB17" s="255"/>
      <c r="BC17" s="255"/>
      <c r="BD17" s="255"/>
      <c r="BE17" s="255"/>
      <c r="BF17" s="255"/>
      <c r="BG17" s="255"/>
      <c r="BH17" s="255"/>
      <c r="BI17" s="255"/>
      <c r="BJ17" s="255"/>
      <c r="BK17" s="255"/>
      <c r="BL17" s="255"/>
      <c r="BM17" s="255"/>
      <c r="BN17" s="255"/>
      <c r="BO17" s="255"/>
      <c r="BP17" s="255"/>
      <c r="BQ17" s="255"/>
      <c r="BR17" s="255"/>
      <c r="BS17" s="255"/>
      <c r="BT17" s="255"/>
      <c r="BU17" s="255"/>
      <c r="BV17" s="255"/>
      <c r="BW17" s="255"/>
      <c r="BX17" s="255"/>
      <c r="BY17" s="255"/>
      <c r="BZ17" s="255"/>
      <c r="CA17" s="255"/>
      <c r="CB17" s="255"/>
      <c r="CC17" s="255"/>
      <c r="CD17" s="255"/>
      <c r="CE17" s="255"/>
      <c r="CF17" s="255"/>
      <c r="CG17" s="255"/>
      <c r="CH17" s="255"/>
      <c r="CI17" s="255"/>
      <c r="CJ17" s="255"/>
      <c r="CK17" s="255"/>
      <c r="CL17" s="255"/>
      <c r="CM17" s="255"/>
      <c r="CN17" s="255"/>
      <c r="CO17" s="255"/>
      <c r="CP17" s="255"/>
      <c r="CQ17" s="255"/>
      <c r="CR17" s="255"/>
      <c r="CS17" s="255"/>
      <c r="CT17" s="255"/>
      <c r="CU17" s="255"/>
      <c r="CV17" s="255"/>
      <c r="CW17" s="255"/>
      <c r="CX17" s="255"/>
      <c r="CY17" s="255"/>
      <c r="CZ17" s="255"/>
      <c r="DA17" s="255"/>
      <c r="DB17" s="255"/>
      <c r="DC17" s="255"/>
      <c r="DD17" s="255"/>
      <c r="DE17" s="255"/>
      <c r="DF17" s="255"/>
      <c r="DG17" s="255"/>
      <c r="DH17" s="255"/>
      <c r="DI17" s="255"/>
      <c r="DJ17" s="255"/>
      <c r="DK17" s="255"/>
      <c r="DL17" s="255"/>
      <c r="DM17" s="255"/>
      <c r="DN17" s="255"/>
      <c r="DO17" s="255"/>
      <c r="DP17" s="255"/>
      <c r="DQ17" s="255"/>
      <c r="DR17" s="255"/>
      <c r="DS17" s="255"/>
      <c r="DT17" s="255"/>
      <c r="DU17" s="255"/>
      <c r="DV17" s="255"/>
      <c r="DW17" s="255"/>
      <c r="DX17" s="255"/>
      <c r="DY17" s="255"/>
      <c r="DZ17" s="255"/>
      <c r="EA17" s="255"/>
      <c r="EB17" s="255"/>
      <c r="EC17" s="255"/>
      <c r="ED17" s="255"/>
      <c r="EE17" s="255"/>
      <c r="EF17" s="255"/>
      <c r="EG17" s="255"/>
      <c r="EH17" s="255"/>
      <c r="EI17" s="255"/>
      <c r="EJ17" s="255"/>
      <c r="EK17" s="255"/>
      <c r="EL17" s="255"/>
      <c r="EM17" s="255"/>
      <c r="EN17" s="255"/>
      <c r="EO17" s="255"/>
      <c r="EP17" s="255"/>
      <c r="EQ17" s="255"/>
      <c r="ER17" s="255"/>
      <c r="ES17" s="255"/>
      <c r="ET17" s="255"/>
      <c r="EU17" s="255"/>
      <c r="EV17" s="255"/>
      <c r="EW17" s="255"/>
      <c r="EX17" s="255"/>
      <c r="EY17" s="255"/>
      <c r="EZ17" s="255"/>
      <c r="FA17" s="255"/>
      <c r="FB17" s="255"/>
      <c r="FC17" s="255"/>
      <c r="FD17" s="255"/>
      <c r="FE17" s="255"/>
      <c r="FF17" s="255"/>
      <c r="FG17" s="255"/>
      <c r="FH17" s="255"/>
      <c r="FI17" s="255"/>
      <c r="FJ17" s="255"/>
      <c r="FK17" s="255"/>
      <c r="FL17" s="255"/>
      <c r="FM17" s="255"/>
      <c r="FN17" s="255"/>
      <c r="FO17" s="255"/>
      <c r="FP17" s="255"/>
      <c r="FQ17" s="255"/>
      <c r="FR17" s="255"/>
      <c r="FS17" s="255"/>
      <c r="FT17" s="255"/>
      <c r="FU17" s="255"/>
      <c r="FV17" s="255"/>
      <c r="FW17" s="255"/>
      <c r="FX17" s="255"/>
      <c r="FY17" s="255"/>
      <c r="FZ17" s="255"/>
      <c r="GA17" s="255"/>
      <c r="GB17" s="255"/>
      <c r="GC17" s="255"/>
      <c r="GD17" s="255"/>
      <c r="GE17" s="255"/>
      <c r="GF17" s="255"/>
      <c r="GG17" s="255"/>
      <c r="GH17" s="255"/>
      <c r="GI17" s="255"/>
      <c r="GJ17" s="255"/>
      <c r="GK17" s="255"/>
      <c r="GL17" s="255"/>
      <c r="GM17" s="255"/>
      <c r="GN17" s="255"/>
      <c r="GO17" s="255"/>
      <c r="GP17" s="255"/>
      <c r="GQ17" s="255"/>
      <c r="GR17" s="255"/>
      <c r="GS17" s="255"/>
      <c r="GT17" s="255"/>
      <c r="GU17" s="255"/>
      <c r="GV17" s="255"/>
      <c r="GW17" s="255"/>
      <c r="GX17" s="255"/>
      <c r="GY17" s="255"/>
      <c r="GZ17" s="255"/>
      <c r="HA17" s="255"/>
      <c r="HB17" s="255"/>
      <c r="HC17" s="255"/>
      <c r="HD17" s="255"/>
      <c r="HE17" s="255"/>
      <c r="HF17" s="255"/>
      <c r="HG17" s="255"/>
      <c r="HH17" s="255"/>
      <c r="HI17" s="255"/>
      <c r="HJ17" s="255"/>
      <c r="HK17" s="255"/>
      <c r="HL17" s="255"/>
      <c r="HM17" s="255"/>
      <c r="HN17" s="255"/>
      <c r="HO17" s="255"/>
      <c r="HP17" s="255"/>
      <c r="HQ17" s="255"/>
      <c r="HR17" s="255"/>
      <c r="HS17" s="255"/>
      <c r="HT17" s="255"/>
      <c r="HU17" s="255"/>
      <c r="HV17" s="255"/>
      <c r="HW17" s="255"/>
      <c r="HX17" s="255"/>
      <c r="HY17" s="255"/>
    </row>
    <row r="18" customFormat="false" ht="12.75" hidden="false" customHeight="false" outlineLevel="0" collapsed="false">
      <c r="A18" s="255" t="n">
        <v>21</v>
      </c>
      <c r="B18" s="255" t="n">
        <v>110</v>
      </c>
      <c r="C18" s="255" t="s">
        <v>2</v>
      </c>
      <c r="D18" s="255" t="s">
        <v>104</v>
      </c>
      <c r="E18" s="255" t="s">
        <v>209</v>
      </c>
      <c r="F18" s="255" t="s">
        <v>184</v>
      </c>
      <c r="G18" s="255" t="s">
        <v>164</v>
      </c>
      <c r="H18" s="255" t="s">
        <v>168</v>
      </c>
      <c r="I18" s="255" t="s">
        <v>180</v>
      </c>
      <c r="J18" s="256" t="s">
        <v>189</v>
      </c>
      <c r="K18" s="268" t="n">
        <v>36738</v>
      </c>
      <c r="L18" s="268" t="n">
        <v>38565</v>
      </c>
      <c r="M18" s="255" t="s">
        <v>155</v>
      </c>
      <c r="N18" s="257" t="n">
        <v>-20000000</v>
      </c>
      <c r="O18" s="257" t="n">
        <v>7407.162362</v>
      </c>
      <c r="P18" s="258" t="n">
        <v>0.29</v>
      </c>
      <c r="Q18" s="257" t="n">
        <v>41.427822</v>
      </c>
      <c r="R18" s="257" t="n">
        <v>41.435911</v>
      </c>
      <c r="S18" s="258" t="n">
        <v>0.00808899999999824</v>
      </c>
      <c r="T18" s="257" t="n">
        <v>59.9165363462049</v>
      </c>
      <c r="U18" s="257" t="n">
        <v>-319.158093</v>
      </c>
      <c r="V18" s="257" t="n">
        <v>0</v>
      </c>
      <c r="W18" s="257" t="n">
        <v>-259.241556653795</v>
      </c>
      <c r="X18" s="257" t="n">
        <v>86165.615709</v>
      </c>
      <c r="Y18" s="257" t="n">
        <v>86099.645639</v>
      </c>
      <c r="Z18" s="257" t="n">
        <v>-65.9700700000103</v>
      </c>
      <c r="AA18" s="257" t="n">
        <v>193.271486653785</v>
      </c>
      <c r="AB18" s="257" t="n">
        <v>86165.615709</v>
      </c>
      <c r="AC18" s="257" t="n">
        <v>86099.645639</v>
      </c>
      <c r="AD18" s="257" t="n">
        <v>-65.9700700000103</v>
      </c>
      <c r="AF18" s="257" t="n">
        <v>30461.955213725</v>
      </c>
      <c r="AG18" s="259" t="n">
        <v>-29644.444444</v>
      </c>
      <c r="AH18" s="259" t="n">
        <v>56455.201195</v>
      </c>
      <c r="AI18" s="259" t="n">
        <v>-192808.921515</v>
      </c>
      <c r="AJ18" s="259" t="n">
        <v>-192808.921515</v>
      </c>
      <c r="AK18" s="259" t="n">
        <v>-86255.382927</v>
      </c>
      <c r="AL18" s="259" t="n">
        <v>-65.9700700000103</v>
      </c>
      <c r="AM18" s="269" t="s">
        <v>475</v>
      </c>
      <c r="AN18" s="260" t="n">
        <v>5</v>
      </c>
      <c r="AO18" s="260" t="s">
        <v>469</v>
      </c>
      <c r="AP18" s="260" t="n">
        <v>5</v>
      </c>
      <c r="AR18" s="281"/>
      <c r="AS18" s="306"/>
      <c r="AV18" s="255"/>
      <c r="AW18" s="255"/>
      <c r="AX18" s="255"/>
      <c r="AY18" s="255"/>
      <c r="AZ18" s="255"/>
      <c r="BA18" s="255"/>
      <c r="BB18" s="255"/>
      <c r="BC18" s="255"/>
      <c r="BD18" s="255"/>
      <c r="BE18" s="255"/>
      <c r="BF18" s="255"/>
      <c r="BG18" s="255"/>
      <c r="BH18" s="255"/>
      <c r="BI18" s="255"/>
      <c r="BJ18" s="255"/>
      <c r="BK18" s="255"/>
      <c r="BL18" s="255"/>
      <c r="BM18" s="255"/>
      <c r="BN18" s="255"/>
      <c r="BO18" s="255"/>
      <c r="BP18" s="255"/>
      <c r="BQ18" s="255"/>
      <c r="BR18" s="255"/>
      <c r="BS18" s="255"/>
      <c r="BT18" s="255"/>
      <c r="BU18" s="255"/>
      <c r="BV18" s="255"/>
      <c r="BW18" s="255"/>
      <c r="BX18" s="255"/>
      <c r="BY18" s="255"/>
      <c r="BZ18" s="255"/>
      <c r="CA18" s="255"/>
      <c r="CB18" s="255"/>
      <c r="CC18" s="255"/>
      <c r="CD18" s="255"/>
      <c r="CE18" s="255"/>
      <c r="CF18" s="255"/>
      <c r="CG18" s="255"/>
      <c r="CH18" s="255"/>
      <c r="CI18" s="255"/>
      <c r="CJ18" s="255"/>
      <c r="CK18" s="255"/>
      <c r="CL18" s="255"/>
      <c r="CM18" s="255"/>
      <c r="CN18" s="255"/>
      <c r="CO18" s="255"/>
      <c r="CP18" s="255"/>
      <c r="CQ18" s="255"/>
      <c r="CR18" s="255"/>
      <c r="CS18" s="255"/>
      <c r="CT18" s="255"/>
      <c r="CU18" s="255"/>
      <c r="CV18" s="255"/>
      <c r="CW18" s="255"/>
      <c r="CX18" s="255"/>
      <c r="CY18" s="255"/>
      <c r="CZ18" s="255"/>
      <c r="DA18" s="255"/>
      <c r="DB18" s="255"/>
      <c r="DC18" s="255"/>
      <c r="DD18" s="255"/>
      <c r="DE18" s="255"/>
      <c r="DF18" s="255"/>
      <c r="DG18" s="255"/>
      <c r="DH18" s="255"/>
      <c r="DI18" s="255"/>
      <c r="DJ18" s="255"/>
      <c r="DK18" s="255"/>
      <c r="DL18" s="255"/>
      <c r="DM18" s="255"/>
      <c r="DN18" s="255"/>
      <c r="DO18" s="255"/>
      <c r="DP18" s="255"/>
      <c r="DQ18" s="255"/>
      <c r="DR18" s="255"/>
      <c r="DS18" s="255"/>
      <c r="DT18" s="255"/>
      <c r="DU18" s="255"/>
      <c r="DV18" s="255"/>
      <c r="DW18" s="255"/>
      <c r="DX18" s="255"/>
      <c r="DY18" s="255"/>
      <c r="DZ18" s="255"/>
      <c r="EA18" s="255"/>
      <c r="EB18" s="255"/>
      <c r="EC18" s="255"/>
      <c r="ED18" s="255"/>
      <c r="EE18" s="255"/>
      <c r="EF18" s="255"/>
      <c r="EG18" s="255"/>
      <c r="EH18" s="255"/>
      <c r="EI18" s="255"/>
      <c r="EJ18" s="255"/>
      <c r="EK18" s="255"/>
      <c r="EL18" s="255"/>
      <c r="EM18" s="255"/>
      <c r="EN18" s="255"/>
      <c r="EO18" s="255"/>
      <c r="EP18" s="255"/>
      <c r="EQ18" s="255"/>
      <c r="ER18" s="255"/>
      <c r="ES18" s="255"/>
      <c r="ET18" s="255"/>
      <c r="EU18" s="255"/>
      <c r="EV18" s="255"/>
      <c r="EW18" s="255"/>
      <c r="EX18" s="255"/>
      <c r="EY18" s="255"/>
      <c r="EZ18" s="255"/>
      <c r="FA18" s="255"/>
      <c r="FB18" s="255"/>
      <c r="FC18" s="255"/>
      <c r="FD18" s="255"/>
      <c r="FE18" s="255"/>
      <c r="FF18" s="255"/>
      <c r="FG18" s="255"/>
      <c r="FH18" s="255"/>
      <c r="FI18" s="255"/>
      <c r="FJ18" s="255"/>
      <c r="FK18" s="255"/>
      <c r="FL18" s="255"/>
      <c r="FM18" s="255"/>
      <c r="FN18" s="255"/>
      <c r="FO18" s="255"/>
      <c r="FP18" s="255"/>
      <c r="FQ18" s="255"/>
      <c r="FR18" s="255"/>
      <c r="FS18" s="255"/>
      <c r="FT18" s="255"/>
      <c r="FU18" s="255"/>
      <c r="FV18" s="255"/>
      <c r="FW18" s="255"/>
      <c r="FX18" s="255"/>
      <c r="FY18" s="255"/>
      <c r="FZ18" s="255"/>
      <c r="GA18" s="255"/>
      <c r="GB18" s="255"/>
      <c r="GC18" s="255"/>
      <c r="GD18" s="255"/>
      <c r="GE18" s="255"/>
      <c r="GF18" s="255"/>
      <c r="GG18" s="255"/>
      <c r="GH18" s="255"/>
      <c r="GI18" s="255"/>
      <c r="GJ18" s="255"/>
      <c r="GK18" s="255"/>
      <c r="GL18" s="255"/>
      <c r="GM18" s="255"/>
      <c r="GN18" s="255"/>
      <c r="GO18" s="255"/>
      <c r="GP18" s="255"/>
      <c r="GQ18" s="255"/>
      <c r="GR18" s="255"/>
      <c r="GS18" s="255"/>
      <c r="GT18" s="255"/>
      <c r="GU18" s="255"/>
      <c r="GV18" s="255"/>
      <c r="GW18" s="255"/>
      <c r="GX18" s="255"/>
      <c r="GY18" s="255"/>
      <c r="GZ18" s="255"/>
      <c r="HA18" s="255"/>
      <c r="HB18" s="255"/>
      <c r="HC18" s="255"/>
      <c r="HD18" s="255"/>
      <c r="HE18" s="255"/>
      <c r="HF18" s="255"/>
      <c r="HG18" s="255"/>
      <c r="HH18" s="255"/>
      <c r="HI18" s="255"/>
      <c r="HJ18" s="255"/>
      <c r="HK18" s="255"/>
      <c r="HL18" s="255"/>
      <c r="HM18" s="255"/>
      <c r="HN18" s="255"/>
      <c r="HO18" s="255"/>
      <c r="HP18" s="255"/>
      <c r="HQ18" s="255"/>
      <c r="HR18" s="255"/>
      <c r="HS18" s="255"/>
      <c r="HT18" s="255"/>
      <c r="HU18" s="255"/>
      <c r="HV18" s="255"/>
      <c r="HW18" s="255"/>
      <c r="HX18" s="255"/>
      <c r="HY18" s="255"/>
    </row>
    <row r="19" customFormat="false" ht="12.75" hidden="false" customHeight="false" outlineLevel="0" collapsed="false">
      <c r="A19" s="255" t="n">
        <v>22</v>
      </c>
      <c r="B19" s="255" t="n">
        <v>111</v>
      </c>
      <c r="C19" s="255" t="s">
        <v>2</v>
      </c>
      <c r="D19" s="255" t="s">
        <v>223</v>
      </c>
      <c r="E19" s="255" t="s">
        <v>263</v>
      </c>
      <c r="F19" s="255" t="s">
        <v>102</v>
      </c>
      <c r="G19" s="255" t="s">
        <v>188</v>
      </c>
      <c r="H19" s="255" t="s">
        <v>168</v>
      </c>
      <c r="I19" s="255" t="s">
        <v>3</v>
      </c>
      <c r="J19" s="256" t="s">
        <v>203</v>
      </c>
      <c r="K19" s="268" t="n">
        <v>36699</v>
      </c>
      <c r="L19" s="268" t="n">
        <v>38509</v>
      </c>
      <c r="M19" s="255" t="s">
        <v>155</v>
      </c>
      <c r="N19" s="257" t="n">
        <v>4000000</v>
      </c>
      <c r="O19" s="257" t="n">
        <v>-1453.575579</v>
      </c>
      <c r="P19" s="258" t="n">
        <v>0.85</v>
      </c>
      <c r="Q19" s="257" t="n">
        <v>71.348761</v>
      </c>
      <c r="R19" s="257" t="n">
        <v>71.356305</v>
      </c>
      <c r="S19" s="258" t="n">
        <v>0.00754400000000999</v>
      </c>
      <c r="T19" s="257" t="n">
        <v>-10.9657741679905</v>
      </c>
      <c r="U19" s="257" t="n">
        <v>95.530357</v>
      </c>
      <c r="V19" s="257" t="n">
        <v>0</v>
      </c>
      <c r="W19" s="257" t="n">
        <v>84.5645828320095</v>
      </c>
      <c r="X19" s="257" t="n">
        <v>22808.223862</v>
      </c>
      <c r="Y19" s="257" t="n">
        <v>22897.44803</v>
      </c>
      <c r="Z19" s="257" t="n">
        <v>89.2241680000007</v>
      </c>
      <c r="AA19" s="257" t="n">
        <v>4.65958516799117</v>
      </c>
      <c r="AB19" s="257" t="n">
        <v>22808.223862</v>
      </c>
      <c r="AC19" s="257" t="n">
        <v>22897.44803</v>
      </c>
      <c r="AD19" s="257" t="n">
        <v>89.2241680000007</v>
      </c>
      <c r="AF19" s="257" t="n">
        <v>-8368.9613960925</v>
      </c>
      <c r="AG19" s="259" t="n">
        <v>24272.222222</v>
      </c>
      <c r="AH19" s="259" t="n">
        <v>47169.670252</v>
      </c>
      <c r="AI19" s="259" t="n">
        <v>30927.72995</v>
      </c>
      <c r="AJ19" s="259" t="n">
        <v>30927.72995</v>
      </c>
      <c r="AK19" s="259" t="n">
        <v>15763.463704</v>
      </c>
      <c r="AL19" s="259" t="n">
        <v>89.2241680000007</v>
      </c>
      <c r="AM19" s="269" t="s">
        <v>475</v>
      </c>
      <c r="AN19" s="260" t="n">
        <v>6</v>
      </c>
      <c r="AO19" s="260" t="s">
        <v>469</v>
      </c>
      <c r="AP19" s="260" t="n">
        <v>6</v>
      </c>
      <c r="AR19" s="281"/>
      <c r="AS19" s="306"/>
      <c r="AV19" s="255"/>
      <c r="AW19" s="255"/>
      <c r="AX19" s="255"/>
      <c r="AY19" s="255"/>
      <c r="AZ19" s="255"/>
      <c r="BA19" s="255"/>
      <c r="BB19" s="255"/>
      <c r="BC19" s="255"/>
      <c r="BD19" s="255"/>
      <c r="BE19" s="255"/>
      <c r="BF19" s="255"/>
      <c r="BG19" s="255"/>
      <c r="BH19" s="255"/>
      <c r="BI19" s="255"/>
      <c r="BJ19" s="255"/>
      <c r="BK19" s="255"/>
      <c r="BL19" s="255"/>
      <c r="BM19" s="255"/>
      <c r="BN19" s="255"/>
      <c r="BO19" s="255"/>
      <c r="BP19" s="255"/>
      <c r="BQ19" s="255"/>
      <c r="BR19" s="255"/>
      <c r="BS19" s="255"/>
      <c r="BT19" s="255"/>
      <c r="BU19" s="255"/>
      <c r="BV19" s="255"/>
      <c r="BW19" s="255"/>
      <c r="BX19" s="255"/>
      <c r="BY19" s="255"/>
      <c r="BZ19" s="255"/>
      <c r="CA19" s="255"/>
      <c r="CB19" s="255"/>
      <c r="CC19" s="255"/>
      <c r="CD19" s="255"/>
      <c r="CE19" s="255"/>
      <c r="CF19" s="255"/>
      <c r="CG19" s="255"/>
      <c r="CH19" s="255"/>
      <c r="CI19" s="255"/>
      <c r="CJ19" s="255"/>
      <c r="CK19" s="255"/>
      <c r="CL19" s="255"/>
      <c r="CM19" s="255"/>
      <c r="CN19" s="255"/>
      <c r="CO19" s="255"/>
      <c r="CP19" s="255"/>
      <c r="CQ19" s="255"/>
      <c r="CR19" s="255"/>
      <c r="CS19" s="255"/>
      <c r="CT19" s="255"/>
      <c r="CU19" s="255"/>
      <c r="CV19" s="255"/>
      <c r="CW19" s="255"/>
      <c r="CX19" s="255"/>
      <c r="CY19" s="255"/>
      <c r="CZ19" s="255"/>
      <c r="DA19" s="255"/>
      <c r="DB19" s="255"/>
      <c r="DC19" s="255"/>
      <c r="DD19" s="255"/>
      <c r="DE19" s="255"/>
      <c r="DF19" s="255"/>
      <c r="DG19" s="255"/>
      <c r="DH19" s="255"/>
      <c r="DI19" s="255"/>
      <c r="DJ19" s="255"/>
      <c r="DK19" s="255"/>
      <c r="DL19" s="255"/>
      <c r="DM19" s="255"/>
      <c r="DN19" s="255"/>
      <c r="DO19" s="255"/>
      <c r="DP19" s="255"/>
      <c r="DQ19" s="255"/>
      <c r="DR19" s="255"/>
      <c r="DS19" s="255"/>
      <c r="DT19" s="255"/>
      <c r="DU19" s="255"/>
      <c r="DV19" s="255"/>
      <c r="DW19" s="255"/>
      <c r="DX19" s="255"/>
      <c r="DY19" s="255"/>
      <c r="DZ19" s="255"/>
      <c r="EA19" s="255"/>
      <c r="EB19" s="255"/>
      <c r="EC19" s="255"/>
      <c r="ED19" s="255"/>
      <c r="EE19" s="255"/>
      <c r="EF19" s="255"/>
      <c r="EG19" s="255"/>
      <c r="EH19" s="255"/>
      <c r="EI19" s="255"/>
      <c r="EJ19" s="255"/>
      <c r="EK19" s="255"/>
      <c r="EL19" s="255"/>
      <c r="EM19" s="255"/>
      <c r="EN19" s="255"/>
      <c r="EO19" s="255"/>
      <c r="EP19" s="255"/>
      <c r="EQ19" s="255"/>
      <c r="ER19" s="255"/>
      <c r="ES19" s="255"/>
      <c r="ET19" s="255"/>
      <c r="EU19" s="255"/>
      <c r="EV19" s="255"/>
      <c r="EW19" s="255"/>
      <c r="EX19" s="255"/>
      <c r="EY19" s="255"/>
      <c r="EZ19" s="255"/>
      <c r="FA19" s="255"/>
      <c r="FB19" s="255"/>
      <c r="FC19" s="255"/>
      <c r="FD19" s="255"/>
      <c r="FE19" s="255"/>
      <c r="FF19" s="255"/>
      <c r="FG19" s="255"/>
      <c r="FH19" s="255"/>
      <c r="FI19" s="255"/>
      <c r="FJ19" s="255"/>
      <c r="FK19" s="255"/>
      <c r="FL19" s="255"/>
      <c r="FM19" s="255"/>
      <c r="FN19" s="255"/>
      <c r="FO19" s="255"/>
      <c r="FP19" s="255"/>
      <c r="FQ19" s="255"/>
      <c r="FR19" s="255"/>
      <c r="FS19" s="255"/>
      <c r="FT19" s="255"/>
      <c r="FU19" s="255"/>
      <c r="FV19" s="255"/>
      <c r="FW19" s="255"/>
      <c r="FX19" s="255"/>
      <c r="FY19" s="255"/>
      <c r="FZ19" s="255"/>
      <c r="GA19" s="255"/>
      <c r="GB19" s="255"/>
      <c r="GC19" s="255"/>
      <c r="GD19" s="255"/>
      <c r="GE19" s="255"/>
      <c r="GF19" s="255"/>
      <c r="GG19" s="255"/>
      <c r="GH19" s="255"/>
      <c r="GI19" s="255"/>
      <c r="GJ19" s="255"/>
      <c r="GK19" s="255"/>
      <c r="GL19" s="255"/>
      <c r="GM19" s="255"/>
      <c r="GN19" s="255"/>
      <c r="GO19" s="255"/>
      <c r="GP19" s="255"/>
      <c r="GQ19" s="255"/>
      <c r="GR19" s="255"/>
      <c r="GS19" s="255"/>
      <c r="GT19" s="255"/>
      <c r="GU19" s="255"/>
      <c r="GV19" s="255"/>
      <c r="GW19" s="255"/>
      <c r="GX19" s="255"/>
      <c r="GY19" s="255"/>
      <c r="GZ19" s="255"/>
      <c r="HA19" s="255"/>
      <c r="HB19" s="255"/>
      <c r="HC19" s="255"/>
      <c r="HD19" s="255"/>
      <c r="HE19" s="255"/>
      <c r="HF19" s="255"/>
      <c r="HG19" s="255"/>
      <c r="HH19" s="255"/>
      <c r="HI19" s="255"/>
      <c r="HJ19" s="255"/>
      <c r="HK19" s="255"/>
      <c r="HL19" s="255"/>
      <c r="HM19" s="255"/>
      <c r="HN19" s="255"/>
      <c r="HO19" s="255"/>
      <c r="HP19" s="255"/>
      <c r="HQ19" s="255"/>
      <c r="HR19" s="255"/>
      <c r="HS19" s="255"/>
      <c r="HT19" s="255"/>
      <c r="HU19" s="255"/>
      <c r="HV19" s="255"/>
      <c r="HW19" s="255"/>
      <c r="HX19" s="255"/>
      <c r="HY19" s="255"/>
    </row>
    <row r="20" customFormat="false" ht="12.75" hidden="false" customHeight="false" outlineLevel="0" collapsed="false">
      <c r="A20" s="255" t="n">
        <v>23</v>
      </c>
      <c r="B20" s="255" t="n">
        <v>112</v>
      </c>
      <c r="C20" s="255" t="s">
        <v>2</v>
      </c>
      <c r="D20" s="255" t="s">
        <v>173</v>
      </c>
      <c r="E20" s="255" t="s">
        <v>416</v>
      </c>
      <c r="F20" s="255" t="s">
        <v>184</v>
      </c>
      <c r="G20" s="255" t="s">
        <v>164</v>
      </c>
      <c r="H20" s="255" t="s">
        <v>168</v>
      </c>
      <c r="I20" s="255" t="s">
        <v>228</v>
      </c>
      <c r="J20" s="256" t="s">
        <v>189</v>
      </c>
      <c r="K20" s="268" t="n">
        <v>36728</v>
      </c>
      <c r="L20" s="268" t="n">
        <v>38554</v>
      </c>
      <c r="M20" s="255" t="s">
        <v>155</v>
      </c>
      <c r="N20" s="257" t="n">
        <v>-10000000</v>
      </c>
      <c r="O20" s="257" t="n">
        <v>3676.939777</v>
      </c>
      <c r="P20" s="258" t="n">
        <v>0.25</v>
      </c>
      <c r="Q20" s="257" t="n">
        <v>38.292313</v>
      </c>
      <c r="R20" s="257" t="n">
        <v>38.300478</v>
      </c>
      <c r="S20" s="258" t="n">
        <v>0.0081649999999982</v>
      </c>
      <c r="T20" s="257" t="n">
        <v>30.0222132791984</v>
      </c>
      <c r="U20" s="257" t="n">
        <v>-150.561502</v>
      </c>
      <c r="V20" s="257" t="n">
        <v>0</v>
      </c>
      <c r="W20" s="257" t="n">
        <v>-120.539288720802</v>
      </c>
      <c r="X20" s="257" t="n">
        <v>46221.530508</v>
      </c>
      <c r="Y20" s="257" t="n">
        <v>46200.500807</v>
      </c>
      <c r="Z20" s="257" t="n">
        <v>-21.0297010000068</v>
      </c>
      <c r="AA20" s="257" t="n">
        <v>99.5095877207949</v>
      </c>
      <c r="AB20" s="257" t="n">
        <v>46221.530508</v>
      </c>
      <c r="AC20" s="257" t="n">
        <v>46200.500807</v>
      </c>
      <c r="AD20" s="257" t="n">
        <v>-21.0297010000068</v>
      </c>
      <c r="AF20" s="257" t="n">
        <v>15121.4148329125</v>
      </c>
      <c r="AG20" s="259" t="n">
        <v>-12847.222222</v>
      </c>
      <c r="AH20" s="259" t="n">
        <v>33353.278585</v>
      </c>
      <c r="AI20" s="259" t="n">
        <v>-35989.403527</v>
      </c>
      <c r="AJ20" s="259" t="n">
        <v>-35989.403527</v>
      </c>
      <c r="AK20" s="259" t="n">
        <v>-23472.418542</v>
      </c>
      <c r="AL20" s="259" t="n">
        <v>-21.0297010000068</v>
      </c>
      <c r="AM20" s="269" t="s">
        <v>475</v>
      </c>
      <c r="AN20" s="260" t="n">
        <v>5</v>
      </c>
      <c r="AO20" s="260" t="s">
        <v>469</v>
      </c>
      <c r="AP20" s="260" t="n">
        <v>5</v>
      </c>
      <c r="AR20" s="281"/>
      <c r="AS20" s="306"/>
    </row>
    <row r="21" customFormat="false" ht="12.75" hidden="false" customHeight="false" outlineLevel="0" collapsed="false">
      <c r="A21" s="255" t="n">
        <v>24</v>
      </c>
      <c r="B21" s="255" t="n">
        <v>114</v>
      </c>
      <c r="C21" s="255" t="s">
        <v>2</v>
      </c>
      <c r="D21" s="255" t="s">
        <v>173</v>
      </c>
      <c r="E21" s="255" t="s">
        <v>416</v>
      </c>
      <c r="F21" s="255" t="s">
        <v>184</v>
      </c>
      <c r="G21" s="255" t="s">
        <v>164</v>
      </c>
      <c r="H21" s="255" t="s">
        <v>168</v>
      </c>
      <c r="I21" s="255" t="s">
        <v>228</v>
      </c>
      <c r="J21" s="256" t="s">
        <v>189</v>
      </c>
      <c r="K21" s="268" t="n">
        <v>36728</v>
      </c>
      <c r="L21" s="268" t="n">
        <v>38554</v>
      </c>
      <c r="M21" s="255" t="s">
        <v>155</v>
      </c>
      <c r="N21" s="257" t="n">
        <v>-10000000</v>
      </c>
      <c r="O21" s="257" t="n">
        <v>3676.939777</v>
      </c>
      <c r="P21" s="258" t="n">
        <v>0.25</v>
      </c>
      <c r="Q21" s="257" t="n">
        <v>38.292313</v>
      </c>
      <c r="R21" s="257" t="n">
        <v>38.300478</v>
      </c>
      <c r="S21" s="258" t="n">
        <v>0.0081649999999982</v>
      </c>
      <c r="T21" s="257" t="n">
        <v>30.0222132791984</v>
      </c>
      <c r="U21" s="257" t="n">
        <v>-150.561502</v>
      </c>
      <c r="V21" s="257" t="n">
        <v>0</v>
      </c>
      <c r="W21" s="257" t="n">
        <v>-120.539288720802</v>
      </c>
      <c r="X21" s="257" t="n">
        <v>46221.530508</v>
      </c>
      <c r="Y21" s="257" t="n">
        <v>46200.500807</v>
      </c>
      <c r="Z21" s="257" t="n">
        <v>-21.0297010000068</v>
      </c>
      <c r="AA21" s="257" t="n">
        <v>99.5095877207949</v>
      </c>
      <c r="AB21" s="257" t="n">
        <v>46221.530508</v>
      </c>
      <c r="AC21" s="257" t="n">
        <v>46200.500807</v>
      </c>
      <c r="AD21" s="257" t="n">
        <v>-21.0297010000068</v>
      </c>
      <c r="AF21" s="257" t="n">
        <v>15121.4148329125</v>
      </c>
      <c r="AG21" s="259" t="n">
        <v>-12847.222222</v>
      </c>
      <c r="AH21" s="259" t="n">
        <v>33353.278585</v>
      </c>
      <c r="AI21" s="259" t="n">
        <v>-35989.403527</v>
      </c>
      <c r="AJ21" s="259" t="n">
        <v>-35989.403527</v>
      </c>
      <c r="AK21" s="259" t="n">
        <v>-23472.418542</v>
      </c>
      <c r="AL21" s="259" t="n">
        <v>-21.0297010000068</v>
      </c>
      <c r="AM21" s="269" t="s">
        <v>475</v>
      </c>
      <c r="AN21" s="260" t="n">
        <v>5</v>
      </c>
      <c r="AO21" s="260" t="s">
        <v>469</v>
      </c>
      <c r="AP21" s="260" t="n">
        <v>5</v>
      </c>
      <c r="AR21" s="281"/>
      <c r="AS21" s="306"/>
    </row>
    <row r="22" customFormat="false" ht="12.75" hidden="false" customHeight="false" outlineLevel="0" collapsed="false">
      <c r="A22" s="255" t="n">
        <v>25</v>
      </c>
      <c r="B22" s="255" t="n">
        <v>121</v>
      </c>
      <c r="C22" s="255" t="s">
        <v>2</v>
      </c>
      <c r="D22" s="255" t="s">
        <v>223</v>
      </c>
      <c r="E22" s="255" t="s">
        <v>340</v>
      </c>
      <c r="F22" s="255" t="s">
        <v>95</v>
      </c>
      <c r="G22" s="255" t="s">
        <v>188</v>
      </c>
      <c r="H22" s="255" t="s">
        <v>168</v>
      </c>
      <c r="I22" s="255" t="s">
        <v>3</v>
      </c>
      <c r="J22" s="256" t="s">
        <v>203</v>
      </c>
      <c r="K22" s="268" t="n">
        <v>36706</v>
      </c>
      <c r="L22" s="268" t="n">
        <v>37792</v>
      </c>
      <c r="M22" s="255" t="s">
        <v>155</v>
      </c>
      <c r="N22" s="257" t="n">
        <v>4000000</v>
      </c>
      <c r="O22" s="257" t="n">
        <v>-808.080953</v>
      </c>
      <c r="P22" s="258" t="n">
        <v>0.85</v>
      </c>
      <c r="Q22" s="257" t="n">
        <v>69.946565</v>
      </c>
      <c r="R22" s="257" t="n">
        <v>69.960156</v>
      </c>
      <c r="S22" s="258" t="n">
        <v>0.013590999999991</v>
      </c>
      <c r="T22" s="257" t="n">
        <v>-10.9826282322157</v>
      </c>
      <c r="U22" s="257" t="n">
        <v>87.756538</v>
      </c>
      <c r="V22" s="257" t="n">
        <v>0</v>
      </c>
      <c r="W22" s="257" t="n">
        <v>76.7739097677843</v>
      </c>
      <c r="X22" s="257" t="n">
        <v>13821.99939</v>
      </c>
      <c r="Y22" s="257" t="n">
        <v>13897.05269</v>
      </c>
      <c r="Z22" s="257" t="n">
        <v>75.0532999999996</v>
      </c>
      <c r="AA22" s="257" t="n">
        <v>-1.72060976778468</v>
      </c>
      <c r="AB22" s="257" t="n">
        <v>13821.99939</v>
      </c>
      <c r="AC22" s="257" t="n">
        <v>13897.05269</v>
      </c>
      <c r="AD22" s="257" t="n">
        <v>75.0532999999996</v>
      </c>
      <c r="AF22" s="257" t="n">
        <v>-5981.8192545825</v>
      </c>
      <c r="AG22" s="259" t="n">
        <v>24933.333333</v>
      </c>
      <c r="AH22" s="259" t="n">
        <v>38830.386023</v>
      </c>
      <c r="AI22" s="259" t="n">
        <v>63941.208939</v>
      </c>
      <c r="AJ22" s="259" t="n">
        <v>63941.208939</v>
      </c>
      <c r="AK22" s="259" t="n">
        <v>7087.149128</v>
      </c>
      <c r="AL22" s="259" t="n">
        <v>75.0532999999996</v>
      </c>
      <c r="AM22" s="269" t="s">
        <v>473</v>
      </c>
      <c r="AN22" s="260" t="n">
        <v>7</v>
      </c>
      <c r="AO22" s="260" t="s">
        <v>469</v>
      </c>
      <c r="AP22" s="260" t="n">
        <v>7</v>
      </c>
      <c r="AR22" s="281"/>
      <c r="AS22" s="306"/>
    </row>
    <row r="23" customFormat="false" ht="12.75" hidden="false" customHeight="false" outlineLevel="0" collapsed="false">
      <c r="A23" s="255" t="n">
        <v>26</v>
      </c>
      <c r="B23" s="255" t="n">
        <v>113</v>
      </c>
      <c r="C23" s="255" t="s">
        <v>2</v>
      </c>
      <c r="D23" s="255" t="s">
        <v>176</v>
      </c>
      <c r="E23" s="255" t="s">
        <v>416</v>
      </c>
      <c r="F23" s="255" t="s">
        <v>184</v>
      </c>
      <c r="G23" s="255" t="s">
        <v>164</v>
      </c>
      <c r="H23" s="255" t="s">
        <v>168</v>
      </c>
      <c r="I23" s="255" t="s">
        <v>177</v>
      </c>
      <c r="J23" s="256" t="s">
        <v>189</v>
      </c>
      <c r="K23" s="268" t="n">
        <v>36728</v>
      </c>
      <c r="L23" s="268" t="n">
        <v>38554</v>
      </c>
      <c r="M23" s="255" t="s">
        <v>155</v>
      </c>
      <c r="N23" s="257" t="n">
        <v>10000000</v>
      </c>
      <c r="O23" s="257" t="n">
        <v>-3676.939777</v>
      </c>
      <c r="P23" s="258" t="n">
        <v>0.25</v>
      </c>
      <c r="Q23" s="257" t="n">
        <v>38.292313</v>
      </c>
      <c r="R23" s="257" t="n">
        <v>38.300478</v>
      </c>
      <c r="S23" s="258" t="n">
        <v>0.0081649999999982</v>
      </c>
      <c r="T23" s="257" t="n">
        <v>-30.0222132791984</v>
      </c>
      <c r="U23" s="257" t="n">
        <v>150.561502</v>
      </c>
      <c r="V23" s="257" t="n">
        <v>0</v>
      </c>
      <c r="W23" s="257" t="n">
        <v>120.539288720802</v>
      </c>
      <c r="X23" s="257" t="n">
        <v>-46221.530508</v>
      </c>
      <c r="Y23" s="257" t="n">
        <v>-46200.500807</v>
      </c>
      <c r="Z23" s="257" t="n">
        <v>21.0297010000068</v>
      </c>
      <c r="AA23" s="257" t="n">
        <v>-99.5095877207949</v>
      </c>
      <c r="AB23" s="257" t="n">
        <v>-46221.530508</v>
      </c>
      <c r="AC23" s="257" t="n">
        <v>-46200.500807</v>
      </c>
      <c r="AD23" s="257" t="n">
        <v>21.0297010000068</v>
      </c>
      <c r="AF23" s="257" t="n">
        <v>-15121.4148329125</v>
      </c>
      <c r="AG23" s="259" t="n">
        <v>12847.222222</v>
      </c>
      <c r="AH23" s="259" t="n">
        <v>-33353.278585</v>
      </c>
      <c r="AI23" s="259" t="n">
        <v>35989.403527</v>
      </c>
      <c r="AJ23" s="259" t="n">
        <v>35989.403527</v>
      </c>
      <c r="AK23" s="259" t="n">
        <v>23472.418542</v>
      </c>
      <c r="AL23" s="259" t="n">
        <v>21.0297010000068</v>
      </c>
      <c r="AM23" s="269" t="s">
        <v>475</v>
      </c>
      <c r="AN23" s="260" t="n">
        <v>5</v>
      </c>
      <c r="AO23" s="260" t="s">
        <v>469</v>
      </c>
      <c r="AP23" s="260" t="n">
        <v>5</v>
      </c>
      <c r="AR23" s="281"/>
      <c r="AS23" s="306"/>
    </row>
    <row r="24" customFormat="false" ht="12.75" hidden="false" customHeight="false" outlineLevel="0" collapsed="false">
      <c r="A24" s="255" t="n">
        <v>27</v>
      </c>
      <c r="B24" s="255" t="n">
        <v>123</v>
      </c>
      <c r="C24" s="255" t="s">
        <v>2</v>
      </c>
      <c r="D24" s="255" t="s">
        <v>176</v>
      </c>
      <c r="E24" s="255" t="s">
        <v>326</v>
      </c>
      <c r="F24" s="255" t="s">
        <v>150</v>
      </c>
      <c r="G24" s="255" t="s">
        <v>112</v>
      </c>
      <c r="H24" s="255" t="s">
        <v>168</v>
      </c>
      <c r="I24" s="255" t="s">
        <v>177</v>
      </c>
      <c r="J24" s="256" t="s">
        <v>170</v>
      </c>
      <c r="K24" s="268" t="n">
        <v>36651</v>
      </c>
      <c r="L24" s="268" t="n">
        <v>37245</v>
      </c>
      <c r="M24" s="255" t="s">
        <v>155</v>
      </c>
      <c r="N24" s="257" t="n">
        <v>-25000000</v>
      </c>
      <c r="O24" s="257" t="n">
        <v>1708.096165</v>
      </c>
      <c r="P24" s="258" t="n">
        <v>0.85</v>
      </c>
      <c r="Q24" s="257" t="n">
        <v>34.48942</v>
      </c>
      <c r="R24" s="257" t="n">
        <v>34.522668</v>
      </c>
      <c r="S24" s="258" t="n">
        <v>0.0332480000000004</v>
      </c>
      <c r="T24" s="257" t="n">
        <v>56.7907812939207</v>
      </c>
      <c r="U24" s="257" t="n">
        <v>-307.136904</v>
      </c>
      <c r="V24" s="257" t="n">
        <v>0</v>
      </c>
      <c r="W24" s="257" t="n">
        <v>-250.346122706079</v>
      </c>
      <c r="X24" s="257" t="n">
        <v>-97175.408084</v>
      </c>
      <c r="Y24" s="257" t="n">
        <v>-97381.128453</v>
      </c>
      <c r="Z24" s="257" t="n">
        <v>-205.720369000002</v>
      </c>
      <c r="AA24" s="257" t="n">
        <v>44.625753706077</v>
      </c>
      <c r="AB24" s="257" t="n">
        <v>-97175.408084</v>
      </c>
      <c r="AC24" s="257" t="n">
        <v>-97381.128453</v>
      </c>
      <c r="AD24" s="257" t="n">
        <v>-205.720369000002</v>
      </c>
      <c r="AF24" s="257" t="n">
        <v>21354.61825483</v>
      </c>
      <c r="AG24" s="259" t="n">
        <v>-188298.611111</v>
      </c>
      <c r="AH24" s="259" t="n">
        <v>-285679.739564</v>
      </c>
      <c r="AI24" s="259" t="n">
        <v>-84817.070038</v>
      </c>
      <c r="AJ24" s="259" t="n">
        <v>-84817.070038</v>
      </c>
      <c r="AK24" s="259" t="n">
        <v>-42085.338014</v>
      </c>
      <c r="AL24" s="259" t="n">
        <v>-205.720369000002</v>
      </c>
      <c r="AM24" s="269" t="s">
        <v>472</v>
      </c>
      <c r="AN24" s="260" t="s">
        <v>469</v>
      </c>
      <c r="AO24" s="260" t="n">
        <v>10</v>
      </c>
      <c r="AP24" s="260" t="n">
        <v>10</v>
      </c>
      <c r="AR24" s="281"/>
      <c r="AS24" s="306"/>
    </row>
    <row r="25" customFormat="false" ht="12.75" hidden="false" customHeight="false" outlineLevel="0" collapsed="false">
      <c r="A25" s="255" t="n">
        <v>28</v>
      </c>
      <c r="B25" s="255" t="n">
        <v>115</v>
      </c>
      <c r="C25" s="255" t="s">
        <v>2</v>
      </c>
      <c r="D25" s="255" t="s">
        <v>176</v>
      </c>
      <c r="E25" s="255" t="s">
        <v>416</v>
      </c>
      <c r="F25" s="255" t="s">
        <v>184</v>
      </c>
      <c r="G25" s="255" t="s">
        <v>164</v>
      </c>
      <c r="H25" s="255" t="s">
        <v>168</v>
      </c>
      <c r="I25" s="255" t="s">
        <v>177</v>
      </c>
      <c r="J25" s="256" t="s">
        <v>189</v>
      </c>
      <c r="K25" s="268" t="n">
        <v>36728</v>
      </c>
      <c r="L25" s="268" t="n">
        <v>38554</v>
      </c>
      <c r="M25" s="255" t="s">
        <v>155</v>
      </c>
      <c r="N25" s="257" t="n">
        <v>10000000</v>
      </c>
      <c r="O25" s="257" t="n">
        <v>-3676.939777</v>
      </c>
      <c r="P25" s="258" t="n">
        <v>0.25</v>
      </c>
      <c r="Q25" s="257" t="n">
        <v>38.292313</v>
      </c>
      <c r="R25" s="257" t="n">
        <v>38.300478</v>
      </c>
      <c r="S25" s="258" t="n">
        <v>0.0081649999999982</v>
      </c>
      <c r="T25" s="257" t="n">
        <v>-30.0222132791984</v>
      </c>
      <c r="U25" s="257" t="n">
        <v>150.561502</v>
      </c>
      <c r="V25" s="257" t="n">
        <v>0</v>
      </c>
      <c r="W25" s="257" t="n">
        <v>120.539288720802</v>
      </c>
      <c r="X25" s="257" t="n">
        <v>-46221.530508</v>
      </c>
      <c r="Y25" s="257" t="n">
        <v>-46200.500807</v>
      </c>
      <c r="Z25" s="257" t="n">
        <v>21.0297010000068</v>
      </c>
      <c r="AA25" s="257" t="n">
        <v>-99.5095877207949</v>
      </c>
      <c r="AB25" s="257" t="n">
        <v>-46221.530508</v>
      </c>
      <c r="AC25" s="257" t="n">
        <v>-46200.500807</v>
      </c>
      <c r="AD25" s="257" t="n">
        <v>21.0297010000068</v>
      </c>
      <c r="AF25" s="257" t="n">
        <v>-15121.4148329125</v>
      </c>
      <c r="AG25" s="259" t="n">
        <v>12847.222222</v>
      </c>
      <c r="AH25" s="259" t="n">
        <v>-33353.278585</v>
      </c>
      <c r="AI25" s="259" t="n">
        <v>35989.403527</v>
      </c>
      <c r="AJ25" s="259" t="n">
        <v>35989.403527</v>
      </c>
      <c r="AK25" s="259" t="n">
        <v>23472.418542</v>
      </c>
      <c r="AL25" s="259" t="n">
        <v>21.0297010000068</v>
      </c>
      <c r="AM25" s="269" t="s">
        <v>475</v>
      </c>
      <c r="AN25" s="260" t="n">
        <v>5</v>
      </c>
      <c r="AO25" s="260" t="s">
        <v>469</v>
      </c>
      <c r="AP25" s="260" t="n">
        <v>5</v>
      </c>
      <c r="AR25" s="281"/>
      <c r="AS25" s="306"/>
    </row>
    <row r="26" customFormat="false" ht="12.75" hidden="false" customHeight="false" outlineLevel="0" collapsed="false">
      <c r="A26" s="255" t="n">
        <v>30</v>
      </c>
      <c r="B26" s="255" t="n">
        <v>125</v>
      </c>
      <c r="C26" s="255" t="s">
        <v>2</v>
      </c>
      <c r="D26" s="255" t="s">
        <v>104</v>
      </c>
      <c r="E26" s="255" t="s">
        <v>209</v>
      </c>
      <c r="F26" s="255" t="s">
        <v>184</v>
      </c>
      <c r="G26" s="255" t="s">
        <v>164</v>
      </c>
      <c r="H26" s="255" t="s">
        <v>168</v>
      </c>
      <c r="I26" s="255" t="s">
        <v>210</v>
      </c>
      <c r="J26" s="256" t="s">
        <v>189</v>
      </c>
      <c r="K26" s="268" t="n">
        <v>36714</v>
      </c>
      <c r="L26" s="268" t="n">
        <v>38461</v>
      </c>
      <c r="M26" s="255" t="s">
        <v>155</v>
      </c>
      <c r="N26" s="257" t="n">
        <v>5000000</v>
      </c>
      <c r="O26" s="257" t="n">
        <v>-1745.734814</v>
      </c>
      <c r="P26" s="258" t="n">
        <v>0.32</v>
      </c>
      <c r="Q26" s="257" t="n">
        <v>40.017544</v>
      </c>
      <c r="R26" s="257" t="n">
        <v>40.026044</v>
      </c>
      <c r="S26" s="258" t="n">
        <v>0.00849999999999795</v>
      </c>
      <c r="T26" s="257" t="n">
        <v>-14.8387459189964</v>
      </c>
      <c r="U26" s="257" t="n">
        <v>77.515691</v>
      </c>
      <c r="V26" s="257" t="n">
        <v>0</v>
      </c>
      <c r="W26" s="257" t="n">
        <v>62.6769450810036</v>
      </c>
      <c r="X26" s="257" t="n">
        <v>-11350.773132</v>
      </c>
      <c r="Y26" s="257" t="n">
        <v>-11325.651443</v>
      </c>
      <c r="Z26" s="257" t="n">
        <v>25.1216889999996</v>
      </c>
      <c r="AA26" s="257" t="n">
        <v>-37.555256081004</v>
      </c>
      <c r="AB26" s="257" t="n">
        <v>-11350.773132</v>
      </c>
      <c r="AC26" s="257" t="n">
        <v>-11325.651443</v>
      </c>
      <c r="AD26" s="257" t="n">
        <v>25.1216889999996</v>
      </c>
      <c r="AF26" s="257" t="n">
        <v>-7179.334422575</v>
      </c>
      <c r="AG26" s="259" t="n">
        <v>8711.111111</v>
      </c>
      <c r="AH26" s="259" t="n">
        <v>-2614.540332</v>
      </c>
      <c r="AI26" s="259" t="n">
        <v>45842.073643</v>
      </c>
      <c r="AJ26" s="259" t="n">
        <v>45842.073643</v>
      </c>
      <c r="AK26" s="259" t="n">
        <v>20523.520263</v>
      </c>
      <c r="AL26" s="259" t="n">
        <v>25.1216889999996</v>
      </c>
      <c r="AM26" s="269" t="s">
        <v>475</v>
      </c>
      <c r="AN26" s="260" t="n">
        <v>5</v>
      </c>
      <c r="AO26" s="260" t="s">
        <v>469</v>
      </c>
      <c r="AP26" s="260" t="n">
        <v>5</v>
      </c>
      <c r="AR26" s="281"/>
      <c r="AS26" s="306"/>
      <c r="AV26" s="255"/>
      <c r="AW26" s="255"/>
      <c r="AX26" s="255"/>
      <c r="AY26" s="255"/>
      <c r="AZ26" s="255"/>
      <c r="BA26" s="255"/>
      <c r="BB26" s="255"/>
      <c r="BC26" s="255"/>
      <c r="BD26" s="255"/>
      <c r="BE26" s="255"/>
      <c r="BF26" s="255"/>
      <c r="BG26" s="255"/>
      <c r="BH26" s="255"/>
      <c r="BI26" s="255"/>
      <c r="BJ26" s="255"/>
      <c r="BK26" s="255"/>
      <c r="BL26" s="255"/>
      <c r="BM26" s="255"/>
      <c r="BN26" s="255"/>
      <c r="BO26" s="255"/>
      <c r="BP26" s="255"/>
      <c r="BQ26" s="255"/>
      <c r="BR26" s="255"/>
      <c r="BS26" s="255"/>
      <c r="BT26" s="255"/>
      <c r="BU26" s="255"/>
      <c r="BV26" s="255"/>
      <c r="BW26" s="255"/>
      <c r="BX26" s="255"/>
      <c r="BY26" s="255"/>
      <c r="BZ26" s="255"/>
      <c r="CA26" s="255"/>
      <c r="CB26" s="255"/>
      <c r="CC26" s="255"/>
      <c r="CD26" s="255"/>
      <c r="CE26" s="255"/>
      <c r="CF26" s="255"/>
      <c r="CG26" s="255"/>
      <c r="CH26" s="255"/>
      <c r="CI26" s="255"/>
      <c r="CJ26" s="255"/>
      <c r="CK26" s="255"/>
      <c r="CL26" s="255"/>
      <c r="CM26" s="255"/>
      <c r="CN26" s="255"/>
      <c r="CO26" s="255"/>
      <c r="CP26" s="255"/>
      <c r="CQ26" s="255"/>
      <c r="CR26" s="255"/>
      <c r="CS26" s="255"/>
      <c r="CT26" s="255"/>
      <c r="CU26" s="255"/>
      <c r="CV26" s="255"/>
      <c r="CW26" s="255"/>
      <c r="CX26" s="255"/>
      <c r="CY26" s="255"/>
      <c r="CZ26" s="255"/>
      <c r="DA26" s="255"/>
      <c r="DB26" s="255"/>
      <c r="DC26" s="255"/>
      <c r="DD26" s="255"/>
      <c r="DE26" s="255"/>
      <c r="DF26" s="255"/>
      <c r="DG26" s="255"/>
      <c r="DH26" s="255"/>
      <c r="DI26" s="255"/>
      <c r="DJ26" s="255"/>
      <c r="DK26" s="255"/>
      <c r="DL26" s="255"/>
      <c r="DM26" s="255"/>
      <c r="DN26" s="255"/>
      <c r="DO26" s="255"/>
      <c r="DP26" s="255"/>
      <c r="DQ26" s="255"/>
      <c r="DR26" s="255"/>
      <c r="DS26" s="255"/>
      <c r="DT26" s="255"/>
      <c r="DU26" s="255"/>
      <c r="DV26" s="255"/>
      <c r="DW26" s="255"/>
      <c r="DX26" s="255"/>
      <c r="DY26" s="255"/>
      <c r="DZ26" s="255"/>
      <c r="EA26" s="255"/>
      <c r="EB26" s="255"/>
      <c r="EC26" s="255"/>
      <c r="ED26" s="255"/>
      <c r="EE26" s="255"/>
      <c r="EF26" s="255"/>
      <c r="EG26" s="255"/>
      <c r="EH26" s="255"/>
      <c r="EI26" s="255"/>
      <c r="EJ26" s="255"/>
      <c r="EK26" s="255"/>
      <c r="EL26" s="255"/>
      <c r="EM26" s="255"/>
      <c r="EN26" s="255"/>
      <c r="EO26" s="255"/>
      <c r="EP26" s="255"/>
      <c r="EQ26" s="255"/>
      <c r="ER26" s="255"/>
      <c r="ES26" s="255"/>
      <c r="ET26" s="255"/>
      <c r="EU26" s="255"/>
      <c r="EV26" s="255"/>
      <c r="EW26" s="255"/>
      <c r="EX26" s="255"/>
      <c r="EY26" s="255"/>
      <c r="EZ26" s="255"/>
      <c r="FA26" s="255"/>
      <c r="FB26" s="255"/>
      <c r="FC26" s="255"/>
      <c r="FD26" s="255"/>
      <c r="FE26" s="255"/>
      <c r="FF26" s="255"/>
      <c r="FG26" s="255"/>
      <c r="FH26" s="255"/>
      <c r="FI26" s="255"/>
      <c r="FJ26" s="255"/>
      <c r="FK26" s="255"/>
      <c r="FL26" s="255"/>
      <c r="FM26" s="255"/>
      <c r="FN26" s="255"/>
      <c r="FO26" s="255"/>
      <c r="FP26" s="255"/>
      <c r="FQ26" s="255"/>
      <c r="FR26" s="255"/>
      <c r="FS26" s="255"/>
      <c r="FT26" s="255"/>
      <c r="FU26" s="255"/>
      <c r="FV26" s="255"/>
      <c r="FW26" s="255"/>
      <c r="FX26" s="255"/>
      <c r="FY26" s="255"/>
      <c r="FZ26" s="255"/>
      <c r="GA26" s="255"/>
      <c r="GB26" s="255"/>
      <c r="GC26" s="255"/>
      <c r="GD26" s="255"/>
      <c r="GE26" s="255"/>
      <c r="GF26" s="255"/>
      <c r="GG26" s="255"/>
      <c r="GH26" s="255"/>
      <c r="GI26" s="255"/>
      <c r="GJ26" s="255"/>
      <c r="GK26" s="255"/>
      <c r="GL26" s="255"/>
      <c r="GM26" s="255"/>
      <c r="GN26" s="255"/>
      <c r="GO26" s="255"/>
      <c r="GP26" s="255"/>
      <c r="GQ26" s="255"/>
      <c r="GR26" s="255"/>
      <c r="GS26" s="255"/>
      <c r="GT26" s="255"/>
      <c r="GU26" s="255"/>
      <c r="GV26" s="255"/>
      <c r="GW26" s="255"/>
      <c r="GX26" s="255"/>
      <c r="GY26" s="255"/>
      <c r="GZ26" s="255"/>
      <c r="HA26" s="255"/>
      <c r="HB26" s="255"/>
      <c r="HC26" s="255"/>
      <c r="HD26" s="255"/>
      <c r="HE26" s="255"/>
      <c r="HF26" s="255"/>
      <c r="HG26" s="255"/>
      <c r="HH26" s="255"/>
      <c r="HI26" s="255"/>
      <c r="HJ26" s="255"/>
      <c r="HK26" s="255"/>
      <c r="HL26" s="255"/>
      <c r="HM26" s="255"/>
      <c r="HN26" s="255"/>
      <c r="HO26" s="255"/>
      <c r="HP26" s="255"/>
      <c r="HQ26" s="255"/>
      <c r="HR26" s="255"/>
      <c r="HS26" s="255"/>
      <c r="HT26" s="255"/>
      <c r="HU26" s="255"/>
      <c r="HV26" s="255"/>
      <c r="HW26" s="255"/>
      <c r="HX26" s="255"/>
      <c r="HY26" s="255"/>
    </row>
    <row r="27" customFormat="false" ht="12.75" hidden="false" customHeight="false" outlineLevel="0" collapsed="false">
      <c r="A27" s="255" t="n">
        <v>31</v>
      </c>
      <c r="B27" s="255" t="n">
        <v>116</v>
      </c>
      <c r="C27" s="255" t="s">
        <v>2</v>
      </c>
      <c r="D27" s="255" t="s">
        <v>178</v>
      </c>
      <c r="E27" s="255" t="s">
        <v>416</v>
      </c>
      <c r="F27" s="255" t="s">
        <v>184</v>
      </c>
      <c r="G27" s="255" t="s">
        <v>164</v>
      </c>
      <c r="H27" s="255" t="s">
        <v>168</v>
      </c>
      <c r="I27" s="255" t="s">
        <v>179</v>
      </c>
      <c r="J27" s="256" t="s">
        <v>189</v>
      </c>
      <c r="K27" s="268" t="n">
        <v>36728</v>
      </c>
      <c r="L27" s="268" t="n">
        <v>38554</v>
      </c>
      <c r="M27" s="255" t="s">
        <v>155</v>
      </c>
      <c r="N27" s="257" t="n">
        <v>-10000000</v>
      </c>
      <c r="O27" s="257" t="n">
        <v>3676.939777</v>
      </c>
      <c r="P27" s="258" t="n">
        <v>0.25</v>
      </c>
      <c r="Q27" s="257" t="n">
        <v>38.292313</v>
      </c>
      <c r="R27" s="257" t="n">
        <v>38.300478</v>
      </c>
      <c r="S27" s="258" t="n">
        <v>0.0081649999999982</v>
      </c>
      <c r="T27" s="257" t="n">
        <v>30.0222132791984</v>
      </c>
      <c r="U27" s="257" t="n">
        <v>-150.561502</v>
      </c>
      <c r="V27" s="257" t="n">
        <v>0</v>
      </c>
      <c r="W27" s="257" t="n">
        <v>-120.539288720802</v>
      </c>
      <c r="X27" s="257" t="n">
        <v>46221.530508</v>
      </c>
      <c r="Y27" s="257" t="n">
        <v>46200.500807</v>
      </c>
      <c r="Z27" s="257" t="n">
        <v>-21.0297010000068</v>
      </c>
      <c r="AA27" s="257" t="n">
        <v>99.5095877207949</v>
      </c>
      <c r="AB27" s="257" t="n">
        <v>46221.530508</v>
      </c>
      <c r="AC27" s="257" t="n">
        <v>46200.500807</v>
      </c>
      <c r="AD27" s="257" t="n">
        <v>-21.0297010000068</v>
      </c>
      <c r="AF27" s="257" t="n">
        <v>15121.4148329125</v>
      </c>
      <c r="AG27" s="259" t="n">
        <v>-12847.222222</v>
      </c>
      <c r="AH27" s="259" t="n">
        <v>33353.278585</v>
      </c>
      <c r="AI27" s="259" t="n">
        <v>-35989.403527</v>
      </c>
      <c r="AJ27" s="259" t="n">
        <v>-35989.403527</v>
      </c>
      <c r="AK27" s="259" t="n">
        <v>-23472.418542</v>
      </c>
      <c r="AL27" s="259" t="n">
        <v>-21.0297010000068</v>
      </c>
      <c r="AM27" s="269" t="s">
        <v>475</v>
      </c>
      <c r="AN27" s="260" t="n">
        <v>5</v>
      </c>
      <c r="AO27" s="260" t="s">
        <v>469</v>
      </c>
      <c r="AP27" s="260" t="n">
        <v>5</v>
      </c>
      <c r="AR27" s="281"/>
      <c r="AS27" s="306"/>
    </row>
    <row r="28" customFormat="false" ht="12.75" hidden="false" customHeight="false" outlineLevel="0" collapsed="false">
      <c r="A28" s="255" t="n">
        <v>32</v>
      </c>
      <c r="B28" s="255" t="n">
        <v>117</v>
      </c>
      <c r="C28" s="255" t="s">
        <v>2</v>
      </c>
      <c r="D28" s="255" t="s">
        <v>178</v>
      </c>
      <c r="E28" s="255" t="s">
        <v>416</v>
      </c>
      <c r="F28" s="255" t="s">
        <v>184</v>
      </c>
      <c r="G28" s="255" t="s">
        <v>164</v>
      </c>
      <c r="H28" s="255" t="s">
        <v>168</v>
      </c>
      <c r="I28" s="255" t="s">
        <v>179</v>
      </c>
      <c r="J28" s="256" t="s">
        <v>189</v>
      </c>
      <c r="K28" s="268" t="n">
        <v>36728</v>
      </c>
      <c r="L28" s="268" t="n">
        <v>38554</v>
      </c>
      <c r="M28" s="255" t="s">
        <v>155</v>
      </c>
      <c r="N28" s="257" t="n">
        <v>-10000000</v>
      </c>
      <c r="O28" s="257" t="n">
        <v>3676.939777</v>
      </c>
      <c r="P28" s="258" t="n">
        <v>0.25</v>
      </c>
      <c r="Q28" s="257" t="n">
        <v>38.292313</v>
      </c>
      <c r="R28" s="257" t="n">
        <v>38.300478</v>
      </c>
      <c r="S28" s="258" t="n">
        <v>0.0081649999999982</v>
      </c>
      <c r="T28" s="257" t="n">
        <v>30.0222132791984</v>
      </c>
      <c r="U28" s="257" t="n">
        <v>-150.561502</v>
      </c>
      <c r="V28" s="257" t="n">
        <v>0</v>
      </c>
      <c r="W28" s="257" t="n">
        <v>-120.539288720802</v>
      </c>
      <c r="X28" s="257" t="n">
        <v>46221.530508</v>
      </c>
      <c r="Y28" s="257" t="n">
        <v>46200.500807</v>
      </c>
      <c r="Z28" s="257" t="n">
        <v>-21.0297010000068</v>
      </c>
      <c r="AA28" s="257" t="n">
        <v>99.5095877207949</v>
      </c>
      <c r="AB28" s="257" t="n">
        <v>46221.530508</v>
      </c>
      <c r="AC28" s="257" t="n">
        <v>46200.500807</v>
      </c>
      <c r="AD28" s="257" t="n">
        <v>-21.0297010000068</v>
      </c>
      <c r="AF28" s="257" t="n">
        <v>15121.4148329125</v>
      </c>
      <c r="AG28" s="259" t="n">
        <v>-12847.222222</v>
      </c>
      <c r="AH28" s="259" t="n">
        <v>33353.278585</v>
      </c>
      <c r="AI28" s="259" t="n">
        <v>-35989.403527</v>
      </c>
      <c r="AJ28" s="259" t="n">
        <v>-35989.403527</v>
      </c>
      <c r="AK28" s="259" t="n">
        <v>-23472.418542</v>
      </c>
      <c r="AL28" s="259" t="n">
        <v>-21.0297010000068</v>
      </c>
      <c r="AM28" s="269" t="s">
        <v>475</v>
      </c>
      <c r="AN28" s="260" t="n">
        <v>5</v>
      </c>
      <c r="AO28" s="260" t="s">
        <v>469</v>
      </c>
      <c r="AP28" s="260" t="n">
        <v>5</v>
      </c>
      <c r="AR28" s="281"/>
      <c r="AS28" s="306"/>
    </row>
    <row r="29" customFormat="false" ht="12.75" hidden="false" customHeight="false" outlineLevel="0" collapsed="false">
      <c r="A29" s="255" t="n">
        <v>33</v>
      </c>
      <c r="B29" s="255" t="n">
        <v>124</v>
      </c>
      <c r="C29" s="255" t="s">
        <v>2</v>
      </c>
      <c r="D29" s="255" t="s">
        <v>178</v>
      </c>
      <c r="E29" s="255" t="s">
        <v>326</v>
      </c>
      <c r="F29" s="255" t="s">
        <v>150</v>
      </c>
      <c r="G29" s="255" t="s">
        <v>112</v>
      </c>
      <c r="H29" s="255" t="s">
        <v>168</v>
      </c>
      <c r="I29" s="255" t="s">
        <v>179</v>
      </c>
      <c r="J29" s="256" t="s">
        <v>170</v>
      </c>
      <c r="K29" s="268" t="n">
        <v>36651</v>
      </c>
      <c r="L29" s="268" t="n">
        <v>37245</v>
      </c>
      <c r="M29" s="255" t="s">
        <v>155</v>
      </c>
      <c r="N29" s="257" t="n">
        <v>25000000</v>
      </c>
      <c r="O29" s="257" t="n">
        <v>-1708.096165</v>
      </c>
      <c r="P29" s="258" t="n">
        <v>0.85</v>
      </c>
      <c r="Q29" s="257" t="n">
        <v>34.48942</v>
      </c>
      <c r="R29" s="257" t="n">
        <v>34.522668</v>
      </c>
      <c r="S29" s="258" t="n">
        <v>0.0332480000000004</v>
      </c>
      <c r="T29" s="257" t="n">
        <v>-56.7907812939207</v>
      </c>
      <c r="U29" s="257" t="n">
        <v>307.136904</v>
      </c>
      <c r="V29" s="257" t="n">
        <v>0</v>
      </c>
      <c r="W29" s="257" t="n">
        <v>250.346122706079</v>
      </c>
      <c r="X29" s="257" t="n">
        <v>97175.408084</v>
      </c>
      <c r="Y29" s="257" t="n">
        <v>97381.128453</v>
      </c>
      <c r="Z29" s="257" t="n">
        <v>205.720369000002</v>
      </c>
      <c r="AA29" s="257" t="n">
        <v>-44.625753706077</v>
      </c>
      <c r="AB29" s="257" t="n">
        <v>97175.408084</v>
      </c>
      <c r="AC29" s="257" t="n">
        <v>97381.128453</v>
      </c>
      <c r="AD29" s="257" t="n">
        <v>205.720369000002</v>
      </c>
      <c r="AF29" s="257" t="n">
        <v>-21354.61825483</v>
      </c>
      <c r="AG29" s="259" t="n">
        <v>188298.611111</v>
      </c>
      <c r="AH29" s="259" t="n">
        <v>285679.739564</v>
      </c>
      <c r="AI29" s="259" t="n">
        <v>84817.070038</v>
      </c>
      <c r="AJ29" s="259" t="n">
        <v>84817.070038</v>
      </c>
      <c r="AK29" s="259" t="n">
        <v>42085.338014</v>
      </c>
      <c r="AL29" s="259" t="n">
        <v>205.720369000002</v>
      </c>
      <c r="AM29" s="269" t="s">
        <v>472</v>
      </c>
      <c r="AN29" s="260" t="s">
        <v>469</v>
      </c>
      <c r="AO29" s="260" t="n">
        <v>10</v>
      </c>
      <c r="AP29" s="260" t="n">
        <v>10</v>
      </c>
      <c r="AR29" s="281"/>
      <c r="AS29" s="306"/>
    </row>
    <row r="30" customFormat="false" ht="12.75" hidden="false" customHeight="false" outlineLevel="0" collapsed="false">
      <c r="A30" s="255" t="n">
        <v>35</v>
      </c>
      <c r="B30" s="255" t="n">
        <v>129</v>
      </c>
      <c r="C30" s="255" t="s">
        <v>2</v>
      </c>
      <c r="D30" s="255" t="s">
        <v>104</v>
      </c>
      <c r="E30" s="255" t="s">
        <v>389</v>
      </c>
      <c r="F30" s="255" t="s">
        <v>172</v>
      </c>
      <c r="G30" s="255" t="s">
        <v>112</v>
      </c>
      <c r="H30" s="255" t="s">
        <v>168</v>
      </c>
      <c r="I30" s="255" t="s">
        <v>180</v>
      </c>
      <c r="J30" s="256" t="s">
        <v>154</v>
      </c>
      <c r="K30" s="268" t="n">
        <v>36726</v>
      </c>
      <c r="L30" s="268" t="n">
        <v>37749</v>
      </c>
      <c r="M30" s="255" t="s">
        <v>155</v>
      </c>
      <c r="N30" s="257" t="n">
        <v>10000000</v>
      </c>
      <c r="O30" s="257" t="n">
        <v>-1840.709652</v>
      </c>
      <c r="P30" s="258" t="n">
        <v>1.4</v>
      </c>
      <c r="Q30" s="257" t="n">
        <v>521.846609</v>
      </c>
      <c r="R30" s="257" t="n">
        <v>665.635473</v>
      </c>
      <c r="S30" s="258" t="n">
        <v>143.788864</v>
      </c>
      <c r="T30" s="257" t="n">
        <v>-264673.549814916</v>
      </c>
      <c r="U30" s="257" t="n">
        <v>1311.701376</v>
      </c>
      <c r="V30" s="257" t="n">
        <v>0</v>
      </c>
      <c r="W30" s="257" t="n">
        <v>-263361.848438916</v>
      </c>
      <c r="X30" s="257" t="n">
        <v>-690283.1228</v>
      </c>
      <c r="Y30" s="257" t="n">
        <v>-941714.449177</v>
      </c>
      <c r="Z30" s="257" t="n">
        <v>-251431.326377</v>
      </c>
      <c r="AA30" s="257" t="n">
        <v>11930.5220619155</v>
      </c>
      <c r="AB30" s="257" t="n">
        <v>-690283.1228</v>
      </c>
      <c r="AC30" s="257" t="n">
        <v>-941714.449177</v>
      </c>
      <c r="AD30" s="257" t="n">
        <v>-251431.326377</v>
      </c>
      <c r="AF30" s="257" t="n">
        <v>-18167.80426524</v>
      </c>
      <c r="AG30" s="259" t="n">
        <v>71555.555556</v>
      </c>
      <c r="AH30" s="259" t="n">
        <v>-870158.893621</v>
      </c>
      <c r="AI30" s="259" t="n">
        <v>-554261.334629</v>
      </c>
      <c r="AJ30" s="259" t="n">
        <v>-554261.334629</v>
      </c>
      <c r="AK30" s="259" t="n">
        <v>-642451.542115</v>
      </c>
      <c r="AL30" s="259" t="n">
        <v>-251431.326377</v>
      </c>
      <c r="AM30" s="269" t="s">
        <v>473</v>
      </c>
      <c r="AN30" s="260" t="s">
        <v>469</v>
      </c>
      <c r="AO30" s="260" t="n">
        <v>9</v>
      </c>
      <c r="AP30" s="260" t="n">
        <v>9</v>
      </c>
      <c r="AR30" s="281"/>
      <c r="AS30" s="306"/>
    </row>
    <row r="31" customFormat="false" ht="12.75" hidden="false" customHeight="false" outlineLevel="0" collapsed="false">
      <c r="A31" s="255" t="n">
        <v>36</v>
      </c>
      <c r="B31" s="255" t="n">
        <v>130</v>
      </c>
      <c r="C31" s="255" t="s">
        <v>2</v>
      </c>
      <c r="D31" s="255" t="s">
        <v>104</v>
      </c>
      <c r="E31" s="255" t="s">
        <v>340</v>
      </c>
      <c r="F31" s="255" t="s">
        <v>95</v>
      </c>
      <c r="G31" s="255" t="s">
        <v>188</v>
      </c>
      <c r="H31" s="255" t="s">
        <v>168</v>
      </c>
      <c r="I31" s="255" t="s">
        <v>180</v>
      </c>
      <c r="J31" s="256" t="s">
        <v>203</v>
      </c>
      <c r="K31" s="268" t="n">
        <v>36727</v>
      </c>
      <c r="L31" s="268" t="n">
        <v>37792</v>
      </c>
      <c r="M31" s="255" t="s">
        <v>155</v>
      </c>
      <c r="N31" s="257" t="n">
        <v>-4000000</v>
      </c>
      <c r="O31" s="257" t="n">
        <v>806.661234</v>
      </c>
      <c r="P31" s="258" t="n">
        <v>0.75</v>
      </c>
      <c r="Q31" s="257" t="n">
        <v>69.946565</v>
      </c>
      <c r="R31" s="257" t="n">
        <v>69.960156</v>
      </c>
      <c r="S31" s="258" t="n">
        <v>0.013590999999991</v>
      </c>
      <c r="T31" s="257" t="n">
        <v>10.9633328312868</v>
      </c>
      <c r="U31" s="257" t="n">
        <v>-86.352948</v>
      </c>
      <c r="V31" s="257" t="n">
        <v>0</v>
      </c>
      <c r="W31" s="257" t="n">
        <v>-75.3896151687132</v>
      </c>
      <c r="X31" s="257" t="n">
        <v>-5310.829801</v>
      </c>
      <c r="Y31" s="257" t="n">
        <v>-5380.077616</v>
      </c>
      <c r="Z31" s="257" t="n">
        <v>-69.2478149999997</v>
      </c>
      <c r="AA31" s="257" t="n">
        <v>6.14180016871352</v>
      </c>
      <c r="AB31" s="257" t="n">
        <v>-5310.829801</v>
      </c>
      <c r="AC31" s="257" t="n">
        <v>-5380.077616</v>
      </c>
      <c r="AD31" s="257" t="n">
        <v>-69.2478149999997</v>
      </c>
      <c r="AF31" s="257" t="n">
        <v>5971.309784685</v>
      </c>
      <c r="AG31" s="259" t="n">
        <v>-20250</v>
      </c>
      <c r="AH31" s="259" t="n">
        <v>-25630.077616</v>
      </c>
      <c r="AI31" s="259" t="n">
        <v>-63311.806144</v>
      </c>
      <c r="AJ31" s="259" t="n">
        <v>-63311.806144</v>
      </c>
      <c r="AK31" s="259" t="n">
        <v>-7009.573525</v>
      </c>
      <c r="AL31" s="259" t="n">
        <v>-69.2478149999997</v>
      </c>
      <c r="AM31" s="269" t="s">
        <v>473</v>
      </c>
      <c r="AN31" s="260" t="n">
        <v>7</v>
      </c>
      <c r="AO31" s="260" t="s">
        <v>469</v>
      </c>
      <c r="AP31" s="260" t="n">
        <v>7</v>
      </c>
      <c r="AR31" s="281"/>
      <c r="AS31" s="306"/>
    </row>
    <row r="32" customFormat="false" ht="12.75" hidden="false" customHeight="false" outlineLevel="0" collapsed="false">
      <c r="A32" s="255" t="n">
        <v>37</v>
      </c>
      <c r="B32" s="255" t="n">
        <v>131</v>
      </c>
      <c r="C32" s="255" t="s">
        <v>2</v>
      </c>
      <c r="D32" s="255" t="s">
        <v>104</v>
      </c>
      <c r="E32" s="255" t="s">
        <v>263</v>
      </c>
      <c r="F32" s="255" t="s">
        <v>102</v>
      </c>
      <c r="G32" s="255" t="s">
        <v>188</v>
      </c>
      <c r="H32" s="255" t="s">
        <v>168</v>
      </c>
      <c r="I32" s="255" t="s">
        <v>180</v>
      </c>
      <c r="J32" s="256" t="s">
        <v>203</v>
      </c>
      <c r="K32" s="268" t="n">
        <v>36728</v>
      </c>
      <c r="L32" s="268" t="n">
        <v>37823</v>
      </c>
      <c r="M32" s="255" t="s">
        <v>155</v>
      </c>
      <c r="N32" s="257" t="n">
        <v>-4000000</v>
      </c>
      <c r="O32" s="257" t="n">
        <v>836.097591</v>
      </c>
      <c r="P32" s="258" t="n">
        <v>0.74</v>
      </c>
      <c r="Q32" s="257" t="n">
        <v>65.086493</v>
      </c>
      <c r="R32" s="257" t="n">
        <v>65.09638</v>
      </c>
      <c r="S32" s="258" t="n">
        <v>0.00988699999999199</v>
      </c>
      <c r="T32" s="257" t="n">
        <v>8.2664968822103</v>
      </c>
      <c r="U32" s="257" t="n">
        <v>-84.776683</v>
      </c>
      <c r="V32" s="257" t="n">
        <v>0</v>
      </c>
      <c r="W32" s="257" t="n">
        <v>-76.5101861177897</v>
      </c>
      <c r="X32" s="257" t="n">
        <v>-13482.062665</v>
      </c>
      <c r="Y32" s="257" t="n">
        <v>-13551.404102</v>
      </c>
      <c r="Z32" s="257" t="n">
        <v>-69.341437000001</v>
      </c>
      <c r="AA32" s="257" t="n">
        <v>7.16874911778875</v>
      </c>
      <c r="AB32" s="257" t="n">
        <v>-13482.062665</v>
      </c>
      <c r="AC32" s="257" t="n">
        <v>-13551.404102</v>
      </c>
      <c r="AD32" s="257" t="n">
        <v>-69.341437000001</v>
      </c>
      <c r="AF32" s="257" t="n">
        <v>4813.8318801825</v>
      </c>
      <c r="AG32" s="259" t="n">
        <v>-15211.111111</v>
      </c>
      <c r="AH32" s="259" t="n">
        <v>-28762.515213</v>
      </c>
      <c r="AI32" s="259" t="n">
        <v>-21592.779009</v>
      </c>
      <c r="AJ32" s="259" t="n">
        <v>-21592.779009</v>
      </c>
      <c r="AK32" s="259" t="n">
        <v>-11296.875605</v>
      </c>
      <c r="AL32" s="259" t="n">
        <v>-69.341437000001</v>
      </c>
      <c r="AM32" s="269" t="s">
        <v>473</v>
      </c>
      <c r="AN32" s="260" t="n">
        <v>6</v>
      </c>
      <c r="AO32" s="260" t="s">
        <v>469</v>
      </c>
      <c r="AP32" s="260" t="n">
        <v>6</v>
      </c>
      <c r="AR32" s="281"/>
      <c r="AS32" s="306"/>
      <c r="AV32" s="255"/>
      <c r="AW32" s="255"/>
      <c r="AX32" s="255"/>
      <c r="AY32" s="255"/>
      <c r="AZ32" s="255"/>
      <c r="BA32" s="255"/>
      <c r="BB32" s="255"/>
      <c r="BC32" s="255"/>
      <c r="BD32" s="255"/>
      <c r="BE32" s="255"/>
      <c r="BF32" s="255"/>
      <c r="BG32" s="255"/>
      <c r="BH32" s="255"/>
      <c r="BI32" s="255"/>
      <c r="BJ32" s="255"/>
      <c r="BK32" s="255"/>
      <c r="BL32" s="255"/>
      <c r="BM32" s="255"/>
      <c r="BN32" s="255"/>
      <c r="BO32" s="255"/>
      <c r="BP32" s="255"/>
      <c r="BQ32" s="255"/>
      <c r="BR32" s="255"/>
      <c r="BS32" s="255"/>
      <c r="BT32" s="255"/>
      <c r="BU32" s="255"/>
      <c r="BV32" s="255"/>
      <c r="BW32" s="255"/>
      <c r="BX32" s="255"/>
      <c r="BY32" s="255"/>
      <c r="BZ32" s="255"/>
      <c r="CA32" s="255"/>
      <c r="CB32" s="255"/>
      <c r="CC32" s="255"/>
      <c r="CD32" s="255"/>
      <c r="CE32" s="255"/>
      <c r="CF32" s="255"/>
      <c r="CG32" s="255"/>
      <c r="CH32" s="255"/>
      <c r="CI32" s="255"/>
      <c r="CJ32" s="255"/>
      <c r="CK32" s="255"/>
      <c r="CL32" s="255"/>
      <c r="CM32" s="255"/>
      <c r="CN32" s="255"/>
      <c r="CO32" s="255"/>
      <c r="CP32" s="255"/>
      <c r="CQ32" s="255"/>
      <c r="CR32" s="255"/>
      <c r="CS32" s="255"/>
      <c r="CT32" s="255"/>
      <c r="CU32" s="255"/>
      <c r="CV32" s="255"/>
      <c r="CW32" s="255"/>
      <c r="CX32" s="255"/>
      <c r="CY32" s="255"/>
      <c r="CZ32" s="255"/>
      <c r="DA32" s="255"/>
      <c r="DB32" s="255"/>
      <c r="DC32" s="255"/>
      <c r="DD32" s="255"/>
      <c r="DE32" s="255"/>
      <c r="DF32" s="255"/>
      <c r="DG32" s="255"/>
      <c r="DH32" s="255"/>
      <c r="DI32" s="255"/>
      <c r="DJ32" s="255"/>
      <c r="DK32" s="255"/>
      <c r="DL32" s="255"/>
      <c r="DM32" s="255"/>
      <c r="DN32" s="255"/>
      <c r="DO32" s="255"/>
      <c r="DP32" s="255"/>
      <c r="DQ32" s="255"/>
      <c r="DR32" s="255"/>
      <c r="DS32" s="255"/>
      <c r="DT32" s="255"/>
      <c r="DU32" s="255"/>
      <c r="DV32" s="255"/>
      <c r="DW32" s="255"/>
      <c r="DX32" s="255"/>
      <c r="DY32" s="255"/>
      <c r="DZ32" s="255"/>
      <c r="EA32" s="255"/>
      <c r="EB32" s="255"/>
      <c r="EC32" s="255"/>
      <c r="ED32" s="255"/>
      <c r="EE32" s="255"/>
      <c r="EF32" s="255"/>
      <c r="EG32" s="255"/>
      <c r="EH32" s="255"/>
      <c r="EI32" s="255"/>
      <c r="EJ32" s="255"/>
      <c r="EK32" s="255"/>
      <c r="EL32" s="255"/>
      <c r="EM32" s="255"/>
      <c r="EN32" s="255"/>
      <c r="EO32" s="255"/>
      <c r="EP32" s="255"/>
      <c r="EQ32" s="255"/>
      <c r="ER32" s="255"/>
      <c r="ES32" s="255"/>
      <c r="ET32" s="255"/>
      <c r="EU32" s="255"/>
      <c r="EV32" s="255"/>
      <c r="EW32" s="255"/>
      <c r="EX32" s="255"/>
      <c r="EY32" s="255"/>
      <c r="EZ32" s="255"/>
      <c r="FA32" s="255"/>
      <c r="FB32" s="255"/>
      <c r="FC32" s="255"/>
      <c r="FD32" s="255"/>
      <c r="FE32" s="255"/>
      <c r="FF32" s="255"/>
      <c r="FG32" s="255"/>
      <c r="FH32" s="255"/>
      <c r="FI32" s="255"/>
      <c r="FJ32" s="255"/>
      <c r="FK32" s="255"/>
      <c r="FL32" s="255"/>
      <c r="FM32" s="255"/>
      <c r="FN32" s="255"/>
      <c r="FO32" s="255"/>
      <c r="FP32" s="255"/>
      <c r="FQ32" s="255"/>
      <c r="FR32" s="255"/>
      <c r="FS32" s="255"/>
      <c r="FT32" s="255"/>
      <c r="FU32" s="255"/>
      <c r="FV32" s="255"/>
      <c r="FW32" s="255"/>
      <c r="FX32" s="255"/>
      <c r="FY32" s="255"/>
      <c r="FZ32" s="255"/>
      <c r="GA32" s="255"/>
      <c r="GB32" s="255"/>
      <c r="GC32" s="255"/>
      <c r="GD32" s="255"/>
      <c r="GE32" s="255"/>
      <c r="GF32" s="255"/>
      <c r="GG32" s="255"/>
      <c r="GH32" s="255"/>
      <c r="GI32" s="255"/>
      <c r="GJ32" s="255"/>
      <c r="GK32" s="255"/>
      <c r="GL32" s="255"/>
      <c r="GM32" s="255"/>
      <c r="GN32" s="255"/>
      <c r="GO32" s="255"/>
      <c r="GP32" s="255"/>
      <c r="GQ32" s="255"/>
      <c r="GR32" s="255"/>
      <c r="GS32" s="255"/>
      <c r="GT32" s="255"/>
      <c r="GU32" s="255"/>
      <c r="GV32" s="255"/>
      <c r="GW32" s="255"/>
      <c r="GX32" s="255"/>
      <c r="GY32" s="255"/>
      <c r="GZ32" s="255"/>
      <c r="HA32" s="255"/>
      <c r="HB32" s="255"/>
      <c r="HC32" s="255"/>
      <c r="HD32" s="255"/>
      <c r="HE32" s="255"/>
      <c r="HF32" s="255"/>
      <c r="HG32" s="255"/>
      <c r="HH32" s="255"/>
      <c r="HI32" s="255"/>
      <c r="HJ32" s="255"/>
      <c r="HK32" s="255"/>
      <c r="HL32" s="255"/>
      <c r="HM32" s="255"/>
      <c r="HN32" s="255"/>
      <c r="HO32" s="255"/>
      <c r="HP32" s="255"/>
      <c r="HQ32" s="255"/>
      <c r="HR32" s="255"/>
      <c r="HS32" s="255"/>
      <c r="HT32" s="255"/>
      <c r="HU32" s="255"/>
      <c r="HV32" s="255"/>
      <c r="HW32" s="255"/>
      <c r="HX32" s="255"/>
      <c r="HY32" s="255"/>
    </row>
    <row r="33" customFormat="false" ht="12.75" hidden="false" customHeight="false" outlineLevel="0" collapsed="false">
      <c r="A33" s="255" t="n">
        <v>38</v>
      </c>
      <c r="B33" s="255" t="n">
        <v>133</v>
      </c>
      <c r="C33" s="255" t="s">
        <v>2</v>
      </c>
      <c r="D33" s="255" t="s">
        <v>104</v>
      </c>
      <c r="E33" s="255" t="s">
        <v>238</v>
      </c>
      <c r="F33" s="255" t="s">
        <v>95</v>
      </c>
      <c r="G33" s="255" t="s">
        <v>96</v>
      </c>
      <c r="H33" s="255" t="s">
        <v>239</v>
      </c>
      <c r="I33" s="255" t="s">
        <v>175</v>
      </c>
      <c r="J33" s="256" t="s">
        <v>105</v>
      </c>
      <c r="K33" s="268" t="n">
        <v>36735</v>
      </c>
      <c r="L33" s="268" t="n">
        <v>38515</v>
      </c>
      <c r="M33" s="255" t="s">
        <v>155</v>
      </c>
      <c r="N33" s="257" t="n">
        <v>-5000000</v>
      </c>
      <c r="O33" s="257" t="n">
        <v>1811.19529</v>
      </c>
      <c r="P33" s="258" t="n">
        <v>0.65</v>
      </c>
      <c r="Q33" s="257" t="n">
        <v>64.365001</v>
      </c>
      <c r="R33" s="257" t="n">
        <v>64.37536</v>
      </c>
      <c r="S33" s="258" t="n">
        <v>0.010358999999994</v>
      </c>
      <c r="T33" s="257" t="n">
        <v>18.7621720090992</v>
      </c>
      <c r="U33" s="257" t="n">
        <v>-113.390457</v>
      </c>
      <c r="V33" s="257" t="n">
        <v>0</v>
      </c>
      <c r="W33" s="257" t="n">
        <v>-94.6282849909008</v>
      </c>
      <c r="X33" s="257" t="n">
        <v>-3081.233852</v>
      </c>
      <c r="Y33" s="257" t="n">
        <v>-3152.461069</v>
      </c>
      <c r="Z33" s="257" t="n">
        <v>-71.2272170000001</v>
      </c>
      <c r="AA33" s="257" t="n">
        <v>23.4010679909007</v>
      </c>
      <c r="AB33" s="257" t="n">
        <v>-3081.233852</v>
      </c>
      <c r="AC33" s="257" t="n">
        <v>-3152.461069</v>
      </c>
      <c r="AD33" s="257" t="n">
        <v>-71.2272170000001</v>
      </c>
      <c r="AF33" s="257" t="n">
        <v>13407.373134225</v>
      </c>
      <c r="AG33" s="259" t="n">
        <v>-20493.055556</v>
      </c>
      <c r="AH33" s="259" t="n">
        <v>-23645.516625</v>
      </c>
      <c r="AI33" s="259" t="n">
        <v>-12797.131651</v>
      </c>
      <c r="AJ33" s="259" t="n">
        <v>-12797.131651</v>
      </c>
      <c r="AK33" s="259" t="n">
        <v>-11233.192581</v>
      </c>
      <c r="AL33" s="259" t="n">
        <v>-71.2272170000001</v>
      </c>
      <c r="AM33" s="269" t="s">
        <v>475</v>
      </c>
      <c r="AN33" s="260" t="n">
        <v>7</v>
      </c>
      <c r="AO33" s="260" t="s">
        <v>469</v>
      </c>
      <c r="AP33" s="260" t="n">
        <v>7</v>
      </c>
      <c r="AR33" s="281"/>
      <c r="AS33" s="306"/>
      <c r="AV33" s="255"/>
      <c r="AW33" s="255"/>
      <c r="AX33" s="255"/>
      <c r="AY33" s="255"/>
      <c r="AZ33" s="255"/>
      <c r="BA33" s="255"/>
      <c r="BB33" s="255"/>
      <c r="BC33" s="255"/>
      <c r="BD33" s="255"/>
      <c r="BE33" s="255"/>
      <c r="BF33" s="255"/>
      <c r="BG33" s="255"/>
      <c r="BH33" s="255"/>
      <c r="BI33" s="255"/>
      <c r="BJ33" s="255"/>
      <c r="BK33" s="255"/>
      <c r="BL33" s="255"/>
      <c r="BM33" s="255"/>
      <c r="BN33" s="255"/>
      <c r="BO33" s="255"/>
      <c r="BP33" s="255"/>
      <c r="BQ33" s="255"/>
      <c r="BR33" s="255"/>
      <c r="BS33" s="255"/>
      <c r="BT33" s="255"/>
      <c r="BU33" s="255"/>
      <c r="BV33" s="255"/>
      <c r="BW33" s="255"/>
      <c r="BX33" s="255"/>
      <c r="BY33" s="255"/>
      <c r="BZ33" s="255"/>
      <c r="CA33" s="255"/>
      <c r="CB33" s="255"/>
      <c r="CC33" s="255"/>
      <c r="CD33" s="255"/>
      <c r="CE33" s="255"/>
      <c r="CF33" s="255"/>
      <c r="CG33" s="255"/>
      <c r="CH33" s="255"/>
      <c r="CI33" s="255"/>
      <c r="CJ33" s="255"/>
      <c r="CK33" s="255"/>
      <c r="CL33" s="255"/>
      <c r="CM33" s="255"/>
      <c r="CN33" s="255"/>
      <c r="CO33" s="255"/>
      <c r="CP33" s="255"/>
      <c r="CQ33" s="255"/>
      <c r="CR33" s="255"/>
      <c r="CS33" s="255"/>
      <c r="CT33" s="255"/>
      <c r="CU33" s="255"/>
      <c r="CV33" s="255"/>
      <c r="CW33" s="255"/>
      <c r="CX33" s="255"/>
      <c r="CY33" s="255"/>
      <c r="CZ33" s="255"/>
      <c r="DA33" s="255"/>
      <c r="DB33" s="255"/>
      <c r="DC33" s="255"/>
      <c r="DD33" s="255"/>
      <c r="DE33" s="255"/>
      <c r="DF33" s="255"/>
      <c r="DG33" s="255"/>
      <c r="DH33" s="255"/>
      <c r="DI33" s="255"/>
      <c r="DJ33" s="255"/>
      <c r="DK33" s="255"/>
      <c r="DL33" s="255"/>
      <c r="DM33" s="255"/>
      <c r="DN33" s="255"/>
      <c r="DO33" s="255"/>
      <c r="DP33" s="255"/>
      <c r="DQ33" s="255"/>
      <c r="DR33" s="255"/>
      <c r="DS33" s="255"/>
      <c r="DT33" s="255"/>
      <c r="DU33" s="255"/>
      <c r="DV33" s="255"/>
      <c r="DW33" s="255"/>
      <c r="DX33" s="255"/>
      <c r="DY33" s="255"/>
      <c r="DZ33" s="255"/>
      <c r="EA33" s="255"/>
      <c r="EB33" s="255"/>
      <c r="EC33" s="255"/>
      <c r="ED33" s="255"/>
      <c r="EE33" s="255"/>
      <c r="EF33" s="255"/>
      <c r="EG33" s="255"/>
      <c r="EH33" s="255"/>
      <c r="EI33" s="255"/>
      <c r="EJ33" s="255"/>
      <c r="EK33" s="255"/>
      <c r="EL33" s="255"/>
      <c r="EM33" s="255"/>
      <c r="EN33" s="255"/>
      <c r="EO33" s="255"/>
      <c r="EP33" s="255"/>
      <c r="EQ33" s="255"/>
      <c r="ER33" s="255"/>
      <c r="ES33" s="255"/>
      <c r="ET33" s="255"/>
      <c r="EU33" s="255"/>
      <c r="EV33" s="255"/>
      <c r="EW33" s="255"/>
      <c r="EX33" s="255"/>
      <c r="EY33" s="255"/>
      <c r="EZ33" s="255"/>
      <c r="FA33" s="255"/>
      <c r="FB33" s="255"/>
      <c r="FC33" s="255"/>
      <c r="FD33" s="255"/>
      <c r="FE33" s="255"/>
      <c r="FF33" s="255"/>
      <c r="FG33" s="255"/>
      <c r="FH33" s="255"/>
      <c r="FI33" s="255"/>
      <c r="FJ33" s="255"/>
      <c r="FK33" s="255"/>
      <c r="FL33" s="255"/>
      <c r="FM33" s="255"/>
      <c r="FN33" s="255"/>
      <c r="FO33" s="255"/>
      <c r="FP33" s="255"/>
      <c r="FQ33" s="255"/>
      <c r="FR33" s="255"/>
      <c r="FS33" s="255"/>
      <c r="FT33" s="255"/>
      <c r="FU33" s="255"/>
      <c r="FV33" s="255"/>
      <c r="FW33" s="255"/>
      <c r="FX33" s="255"/>
      <c r="FY33" s="255"/>
      <c r="FZ33" s="255"/>
      <c r="GA33" s="255"/>
      <c r="GB33" s="255"/>
      <c r="GC33" s="255"/>
      <c r="GD33" s="255"/>
      <c r="GE33" s="255"/>
      <c r="GF33" s="255"/>
      <c r="GG33" s="255"/>
      <c r="GH33" s="255"/>
      <c r="GI33" s="255"/>
      <c r="GJ33" s="255"/>
      <c r="GK33" s="255"/>
      <c r="GL33" s="255"/>
      <c r="GM33" s="255"/>
      <c r="GN33" s="255"/>
      <c r="GO33" s="255"/>
      <c r="GP33" s="255"/>
      <c r="GQ33" s="255"/>
      <c r="GR33" s="255"/>
      <c r="GS33" s="255"/>
      <c r="GT33" s="255"/>
      <c r="GU33" s="255"/>
      <c r="GV33" s="255"/>
      <c r="GW33" s="255"/>
      <c r="GX33" s="255"/>
      <c r="GY33" s="255"/>
      <c r="GZ33" s="255"/>
      <c r="HA33" s="255"/>
      <c r="HB33" s="255"/>
      <c r="HC33" s="255"/>
      <c r="HD33" s="255"/>
      <c r="HE33" s="255"/>
      <c r="HF33" s="255"/>
      <c r="HG33" s="255"/>
      <c r="HH33" s="255"/>
      <c r="HI33" s="255"/>
      <c r="HJ33" s="255"/>
      <c r="HK33" s="255"/>
      <c r="HL33" s="255"/>
      <c r="HM33" s="255"/>
      <c r="HN33" s="255"/>
      <c r="HO33" s="255"/>
      <c r="HP33" s="255"/>
      <c r="HQ33" s="255"/>
      <c r="HR33" s="255"/>
      <c r="HS33" s="255"/>
      <c r="HT33" s="255"/>
      <c r="HU33" s="255"/>
      <c r="HV33" s="255"/>
      <c r="HW33" s="255"/>
      <c r="HX33" s="255"/>
      <c r="HY33" s="255"/>
    </row>
    <row r="34" customFormat="false" ht="12.75" hidden="false" customHeight="false" outlineLevel="0" collapsed="false">
      <c r="A34" s="255" t="n">
        <v>39</v>
      </c>
      <c r="B34" s="255" t="n">
        <v>134</v>
      </c>
      <c r="C34" s="255" t="s">
        <v>2</v>
      </c>
      <c r="D34" s="255" t="s">
        <v>104</v>
      </c>
      <c r="E34" s="255" t="s">
        <v>196</v>
      </c>
      <c r="F34" s="255" t="s">
        <v>197</v>
      </c>
      <c r="G34" s="255" t="s">
        <v>198</v>
      </c>
      <c r="H34" s="255" t="s">
        <v>168</v>
      </c>
      <c r="I34" s="255" t="s">
        <v>180</v>
      </c>
      <c r="J34" s="256" t="s">
        <v>154</v>
      </c>
      <c r="K34" s="268" t="n">
        <v>36742</v>
      </c>
      <c r="L34" s="268" t="n">
        <v>38000</v>
      </c>
      <c r="M34" s="255" t="s">
        <v>155</v>
      </c>
      <c r="N34" s="257" t="n">
        <v>4000000</v>
      </c>
      <c r="O34" s="257" t="n">
        <v>-1023.5</v>
      </c>
      <c r="P34" s="258" t="n">
        <v>6.35</v>
      </c>
      <c r="Q34" s="257" t="n">
        <v>803.136064</v>
      </c>
      <c r="R34" s="257" t="n">
        <v>803.151391</v>
      </c>
      <c r="S34" s="258" t="n">
        <v>0.0153269999999566</v>
      </c>
      <c r="T34" s="257" t="n">
        <v>-15.6871844999556</v>
      </c>
      <c r="U34" s="257" t="n">
        <v>886.510207</v>
      </c>
      <c r="V34" s="257" t="n">
        <v>0</v>
      </c>
      <c r="W34" s="257" t="n">
        <v>870.823022500045</v>
      </c>
      <c r="X34" s="257" t="n">
        <v>-102230.357754</v>
      </c>
      <c r="Y34" s="257" t="n">
        <v>-101513.194454</v>
      </c>
      <c r="Z34" s="257" t="n">
        <v>717.1633</v>
      </c>
      <c r="AA34" s="257" t="n">
        <v>-153.659722500044</v>
      </c>
      <c r="AB34" s="257" t="n">
        <v>-102230.357754</v>
      </c>
      <c r="AC34" s="257" t="n">
        <v>-101513.194454</v>
      </c>
      <c r="AD34" s="257" t="n">
        <v>717.1633</v>
      </c>
      <c r="AF34" s="257" t="n">
        <v>-16836.575</v>
      </c>
      <c r="AG34" s="259" t="n">
        <v>116416.666667</v>
      </c>
      <c r="AH34" s="259" t="n">
        <v>14903.472213</v>
      </c>
      <c r="AI34" s="259" t="n">
        <v>112984.200348</v>
      </c>
      <c r="AJ34" s="259" t="n">
        <v>112984.200348</v>
      </c>
      <c r="AK34" s="259" t="n">
        <v>42762.476356</v>
      </c>
      <c r="AL34" s="259" t="n">
        <v>717.1633</v>
      </c>
      <c r="AM34" s="269" t="s">
        <v>474</v>
      </c>
      <c r="AN34" s="260" t="s">
        <v>469</v>
      </c>
      <c r="AO34" s="260" t="n">
        <v>14</v>
      </c>
      <c r="AP34" s="260" t="n">
        <v>14</v>
      </c>
      <c r="AR34" s="281"/>
      <c r="AS34" s="306"/>
      <c r="AV34" s="255"/>
      <c r="AW34" s="255"/>
      <c r="AX34" s="255"/>
      <c r="AY34" s="255"/>
      <c r="AZ34" s="255"/>
      <c r="BA34" s="255"/>
      <c r="BB34" s="255"/>
      <c r="BC34" s="255"/>
      <c r="BD34" s="255"/>
      <c r="BE34" s="255"/>
      <c r="BF34" s="255"/>
      <c r="BG34" s="255"/>
      <c r="BH34" s="255"/>
      <c r="BI34" s="255"/>
      <c r="BJ34" s="255"/>
      <c r="BK34" s="255"/>
      <c r="BL34" s="255"/>
      <c r="BM34" s="255"/>
      <c r="BN34" s="255"/>
      <c r="BO34" s="255"/>
      <c r="BP34" s="255"/>
      <c r="BQ34" s="255"/>
      <c r="BR34" s="255"/>
      <c r="BS34" s="255"/>
      <c r="BT34" s="255"/>
      <c r="BU34" s="255"/>
      <c r="BV34" s="255"/>
      <c r="BW34" s="255"/>
      <c r="BX34" s="255"/>
      <c r="BY34" s="255"/>
      <c r="BZ34" s="255"/>
      <c r="CA34" s="255"/>
      <c r="CB34" s="255"/>
      <c r="CC34" s="255"/>
      <c r="CD34" s="255"/>
      <c r="CE34" s="255"/>
      <c r="CF34" s="255"/>
      <c r="CG34" s="255"/>
      <c r="CH34" s="255"/>
      <c r="CI34" s="255"/>
      <c r="CJ34" s="255"/>
      <c r="CK34" s="255"/>
      <c r="CL34" s="255"/>
      <c r="CM34" s="255"/>
      <c r="CN34" s="255"/>
      <c r="CO34" s="255"/>
      <c r="CP34" s="255"/>
      <c r="CQ34" s="255"/>
      <c r="CR34" s="255"/>
      <c r="CS34" s="255"/>
      <c r="CT34" s="255"/>
      <c r="CU34" s="255"/>
      <c r="CV34" s="255"/>
      <c r="CW34" s="255"/>
      <c r="CX34" s="255"/>
      <c r="CY34" s="255"/>
      <c r="CZ34" s="255"/>
      <c r="DA34" s="255"/>
      <c r="DB34" s="255"/>
      <c r="DC34" s="255"/>
      <c r="DD34" s="255"/>
      <c r="DE34" s="255"/>
      <c r="DF34" s="255"/>
      <c r="DG34" s="255"/>
      <c r="DH34" s="255"/>
      <c r="DI34" s="255"/>
      <c r="DJ34" s="255"/>
      <c r="DK34" s="255"/>
      <c r="DL34" s="255"/>
      <c r="DM34" s="255"/>
      <c r="DN34" s="255"/>
      <c r="DO34" s="255"/>
      <c r="DP34" s="255"/>
      <c r="DQ34" s="255"/>
      <c r="DR34" s="255"/>
      <c r="DS34" s="255"/>
      <c r="DT34" s="255"/>
      <c r="DU34" s="255"/>
      <c r="DV34" s="255"/>
      <c r="DW34" s="255"/>
      <c r="DX34" s="255"/>
      <c r="DY34" s="255"/>
      <c r="DZ34" s="255"/>
      <c r="EA34" s="255"/>
      <c r="EB34" s="255"/>
      <c r="EC34" s="255"/>
      <c r="ED34" s="255"/>
      <c r="EE34" s="255"/>
      <c r="EF34" s="255"/>
      <c r="EG34" s="255"/>
      <c r="EH34" s="255"/>
      <c r="EI34" s="255"/>
      <c r="EJ34" s="255"/>
      <c r="EK34" s="255"/>
      <c r="EL34" s="255"/>
      <c r="EM34" s="255"/>
      <c r="EN34" s="255"/>
      <c r="EO34" s="255"/>
      <c r="EP34" s="255"/>
      <c r="EQ34" s="255"/>
      <c r="ER34" s="255"/>
      <c r="ES34" s="255"/>
      <c r="ET34" s="255"/>
      <c r="EU34" s="255"/>
      <c r="EV34" s="255"/>
      <c r="EW34" s="255"/>
      <c r="EX34" s="255"/>
      <c r="EY34" s="255"/>
      <c r="EZ34" s="255"/>
      <c r="FA34" s="255"/>
      <c r="FB34" s="255"/>
      <c r="FC34" s="255"/>
      <c r="FD34" s="255"/>
      <c r="FE34" s="255"/>
      <c r="FF34" s="255"/>
      <c r="FG34" s="255"/>
      <c r="FH34" s="255"/>
      <c r="FI34" s="255"/>
      <c r="FJ34" s="255"/>
      <c r="FK34" s="255"/>
      <c r="FL34" s="255"/>
      <c r="FM34" s="255"/>
      <c r="FN34" s="255"/>
      <c r="FO34" s="255"/>
      <c r="FP34" s="255"/>
      <c r="FQ34" s="255"/>
      <c r="FR34" s="255"/>
      <c r="FS34" s="255"/>
      <c r="FT34" s="255"/>
      <c r="FU34" s="255"/>
      <c r="FV34" s="255"/>
      <c r="FW34" s="255"/>
      <c r="FX34" s="255"/>
      <c r="FY34" s="255"/>
      <c r="FZ34" s="255"/>
      <c r="GA34" s="255"/>
      <c r="GB34" s="255"/>
      <c r="GC34" s="255"/>
      <c r="GD34" s="255"/>
      <c r="GE34" s="255"/>
      <c r="GF34" s="255"/>
      <c r="GG34" s="255"/>
      <c r="GH34" s="255"/>
      <c r="GI34" s="255"/>
      <c r="GJ34" s="255"/>
      <c r="GK34" s="255"/>
      <c r="GL34" s="255"/>
      <c r="GM34" s="255"/>
      <c r="GN34" s="255"/>
      <c r="GO34" s="255"/>
      <c r="GP34" s="255"/>
      <c r="GQ34" s="255"/>
      <c r="GR34" s="255"/>
      <c r="GS34" s="255"/>
      <c r="GT34" s="255"/>
      <c r="GU34" s="255"/>
      <c r="GV34" s="255"/>
      <c r="GW34" s="255"/>
      <c r="GX34" s="255"/>
      <c r="GY34" s="255"/>
      <c r="GZ34" s="255"/>
      <c r="HA34" s="255"/>
      <c r="HB34" s="255"/>
      <c r="HC34" s="255"/>
      <c r="HD34" s="255"/>
      <c r="HE34" s="255"/>
      <c r="HF34" s="255"/>
      <c r="HG34" s="255"/>
      <c r="HH34" s="255"/>
      <c r="HI34" s="255"/>
      <c r="HJ34" s="255"/>
      <c r="HK34" s="255"/>
      <c r="HL34" s="255"/>
      <c r="HM34" s="255"/>
      <c r="HN34" s="255"/>
      <c r="HO34" s="255"/>
      <c r="HP34" s="255"/>
      <c r="HQ34" s="255"/>
      <c r="HR34" s="255"/>
      <c r="HS34" s="255"/>
      <c r="HT34" s="255"/>
      <c r="HU34" s="255"/>
      <c r="HV34" s="255"/>
      <c r="HW34" s="255"/>
      <c r="HX34" s="255"/>
      <c r="HY34" s="255"/>
    </row>
    <row r="35" customFormat="false" ht="12.75" hidden="false" customHeight="false" outlineLevel="0" collapsed="false">
      <c r="A35" s="255" t="n">
        <v>42</v>
      </c>
      <c r="B35" s="255" t="n">
        <v>138</v>
      </c>
      <c r="C35" s="255" t="s">
        <v>2</v>
      </c>
      <c r="D35" s="255" t="s">
        <v>104</v>
      </c>
      <c r="E35" s="255" t="s">
        <v>393</v>
      </c>
      <c r="F35" s="255" t="s">
        <v>172</v>
      </c>
      <c r="G35" s="255" t="s">
        <v>96</v>
      </c>
      <c r="H35" s="255" t="s">
        <v>282</v>
      </c>
      <c r="I35" s="255" t="s">
        <v>180</v>
      </c>
      <c r="J35" s="256" t="s">
        <v>105</v>
      </c>
      <c r="K35" s="268" t="n">
        <v>36746</v>
      </c>
      <c r="L35" s="268" t="n">
        <v>37841</v>
      </c>
      <c r="M35" s="255" t="s">
        <v>155</v>
      </c>
      <c r="N35" s="257" t="n">
        <v>10000000</v>
      </c>
      <c r="O35" s="257" t="n">
        <v>-2124.523297</v>
      </c>
      <c r="P35" s="258" t="n">
        <v>1</v>
      </c>
      <c r="Q35" s="257" t="n">
        <v>132.581243</v>
      </c>
      <c r="R35" s="257" t="n">
        <v>132.652215</v>
      </c>
      <c r="S35" s="258" t="n">
        <v>0.0709720000000118</v>
      </c>
      <c r="T35" s="257" t="n">
        <v>-150.781667434709</v>
      </c>
      <c r="U35" s="257" t="n">
        <v>535.537453</v>
      </c>
      <c r="V35" s="257" t="n">
        <v>0</v>
      </c>
      <c r="W35" s="257" t="n">
        <v>384.755785565291</v>
      </c>
      <c r="X35" s="257" t="n">
        <v>-56768.834143</v>
      </c>
      <c r="Y35" s="257" t="n">
        <v>-56608.811444</v>
      </c>
      <c r="Z35" s="257" t="n">
        <v>160.022699000001</v>
      </c>
      <c r="AA35" s="257" t="n">
        <v>-224.73308656529</v>
      </c>
      <c r="AB35" s="257" t="n">
        <v>-56768.834143</v>
      </c>
      <c r="AC35" s="257" t="n">
        <v>-56608.811444</v>
      </c>
      <c r="AD35" s="257" t="n">
        <v>160.022699000001</v>
      </c>
      <c r="AF35" s="257" t="n">
        <v>-20969.04494139</v>
      </c>
      <c r="AG35" s="259" t="n">
        <v>51111.111111</v>
      </c>
      <c r="AH35" s="259" t="n">
        <v>-5497.700333</v>
      </c>
      <c r="AI35" s="259" t="n">
        <v>90127.296954</v>
      </c>
      <c r="AJ35" s="259" t="n">
        <v>90127.296954</v>
      </c>
      <c r="AK35" s="259" t="n">
        <v>21786.795567</v>
      </c>
      <c r="AL35" s="259" t="n">
        <v>160.022699000001</v>
      </c>
      <c r="AM35" s="269" t="s">
        <v>473</v>
      </c>
      <c r="AN35" s="260" t="s">
        <v>469</v>
      </c>
      <c r="AO35" s="260" t="n">
        <v>9</v>
      </c>
      <c r="AP35" s="260" t="n">
        <v>9</v>
      </c>
      <c r="AQ35" s="565"/>
      <c r="AR35" s="577"/>
      <c r="AS35" s="575"/>
      <c r="AT35" s="565"/>
      <c r="AU35" s="565"/>
      <c r="AV35" s="565"/>
      <c r="AW35" s="565"/>
      <c r="AX35" s="565"/>
      <c r="AY35" s="565"/>
      <c r="AZ35" s="565"/>
      <c r="BA35" s="565"/>
      <c r="BB35" s="565"/>
      <c r="BC35" s="565"/>
      <c r="BD35" s="565"/>
      <c r="BE35" s="565"/>
      <c r="BF35" s="565"/>
      <c r="BG35" s="565"/>
      <c r="BH35" s="565"/>
      <c r="BI35" s="565"/>
      <c r="BJ35" s="565"/>
      <c r="BK35" s="565"/>
      <c r="BL35" s="565"/>
      <c r="BM35" s="565"/>
      <c r="BN35" s="565"/>
      <c r="BO35" s="565"/>
      <c r="BP35" s="565"/>
      <c r="BQ35" s="565"/>
      <c r="BR35" s="565"/>
      <c r="BS35" s="565"/>
      <c r="BT35" s="565"/>
      <c r="BU35" s="565"/>
      <c r="BV35" s="565"/>
      <c r="BW35" s="565"/>
      <c r="BX35" s="565"/>
      <c r="BY35" s="565"/>
      <c r="BZ35" s="565"/>
      <c r="CA35" s="565"/>
      <c r="CB35" s="565"/>
      <c r="CC35" s="565"/>
      <c r="CD35" s="565"/>
      <c r="CE35" s="565"/>
      <c r="CF35" s="565"/>
      <c r="CG35" s="565"/>
      <c r="CH35" s="565"/>
      <c r="CI35" s="565"/>
      <c r="CJ35" s="565"/>
      <c r="CK35" s="565"/>
      <c r="CL35" s="565"/>
      <c r="CM35" s="565"/>
      <c r="CN35" s="565"/>
      <c r="CO35" s="565"/>
      <c r="CP35" s="565"/>
      <c r="CQ35" s="565"/>
      <c r="CR35" s="565"/>
      <c r="CS35" s="565"/>
      <c r="CT35" s="565"/>
      <c r="CU35" s="565"/>
      <c r="CV35" s="565"/>
      <c r="CW35" s="565"/>
      <c r="CX35" s="565"/>
      <c r="CY35" s="565"/>
      <c r="CZ35" s="565"/>
      <c r="DA35" s="565"/>
      <c r="DB35" s="565"/>
      <c r="DC35" s="565"/>
      <c r="DD35" s="565"/>
      <c r="DE35" s="565"/>
      <c r="DF35" s="565"/>
      <c r="DG35" s="565"/>
      <c r="DH35" s="565"/>
      <c r="DI35" s="565"/>
      <c r="DJ35" s="565"/>
      <c r="DK35" s="565"/>
      <c r="DL35" s="565"/>
      <c r="DM35" s="565"/>
      <c r="DN35" s="565"/>
      <c r="DO35" s="565"/>
      <c r="DP35" s="565"/>
      <c r="DQ35" s="565"/>
      <c r="DR35" s="565"/>
      <c r="DS35" s="565"/>
      <c r="DT35" s="565"/>
      <c r="DU35" s="565"/>
      <c r="DV35" s="565"/>
      <c r="DW35" s="565"/>
      <c r="DX35" s="565"/>
      <c r="DY35" s="565"/>
      <c r="DZ35" s="565"/>
      <c r="EA35" s="565"/>
      <c r="EB35" s="565"/>
      <c r="EC35" s="565"/>
      <c r="ED35" s="565"/>
      <c r="EE35" s="565"/>
      <c r="EF35" s="565"/>
      <c r="EG35" s="565"/>
      <c r="EH35" s="565"/>
      <c r="EI35" s="565"/>
      <c r="EJ35" s="565"/>
      <c r="EK35" s="565"/>
      <c r="EL35" s="565"/>
      <c r="EM35" s="565"/>
      <c r="EN35" s="565"/>
      <c r="EO35" s="565"/>
      <c r="EP35" s="565"/>
      <c r="EQ35" s="565"/>
      <c r="ER35" s="565"/>
      <c r="ES35" s="565"/>
      <c r="ET35" s="565"/>
      <c r="EU35" s="565"/>
      <c r="EV35" s="565"/>
      <c r="EW35" s="565"/>
      <c r="EX35" s="565"/>
      <c r="EY35" s="565"/>
      <c r="EZ35" s="565"/>
      <c r="FA35" s="565"/>
      <c r="FB35" s="565"/>
      <c r="FC35" s="565"/>
      <c r="FD35" s="565"/>
      <c r="FE35" s="565"/>
      <c r="FF35" s="565"/>
      <c r="FG35" s="565"/>
      <c r="FH35" s="565"/>
      <c r="FI35" s="565"/>
      <c r="FJ35" s="565"/>
      <c r="FK35" s="565"/>
      <c r="FL35" s="565"/>
      <c r="FM35" s="565"/>
      <c r="FN35" s="565"/>
      <c r="FO35" s="565"/>
      <c r="FP35" s="565"/>
      <c r="FQ35" s="565"/>
      <c r="FR35" s="565"/>
      <c r="FS35" s="565"/>
      <c r="FT35" s="565"/>
      <c r="FU35" s="565"/>
      <c r="FV35" s="565"/>
      <c r="FW35" s="565"/>
      <c r="FX35" s="565"/>
      <c r="FY35" s="565"/>
      <c r="FZ35" s="565"/>
      <c r="GA35" s="565"/>
      <c r="GB35" s="565"/>
      <c r="GC35" s="565"/>
      <c r="GD35" s="565"/>
      <c r="GE35" s="565"/>
      <c r="GF35" s="565"/>
      <c r="GG35" s="565"/>
      <c r="GH35" s="565"/>
      <c r="GI35" s="565"/>
      <c r="GJ35" s="565"/>
      <c r="GK35" s="565"/>
      <c r="GL35" s="565"/>
      <c r="GM35" s="565"/>
      <c r="GN35" s="565"/>
      <c r="GO35" s="565"/>
      <c r="GP35" s="565"/>
      <c r="GQ35" s="565"/>
      <c r="GR35" s="565"/>
      <c r="GS35" s="565"/>
      <c r="GT35" s="565"/>
      <c r="GU35" s="565"/>
      <c r="GV35" s="565"/>
      <c r="GW35" s="565"/>
      <c r="GX35" s="565"/>
      <c r="GY35" s="565"/>
      <c r="GZ35" s="565"/>
      <c r="HA35" s="565"/>
      <c r="HB35" s="565"/>
      <c r="HC35" s="565"/>
      <c r="HD35" s="565"/>
      <c r="HE35" s="565"/>
      <c r="HF35" s="565"/>
      <c r="HG35" s="565"/>
      <c r="HH35" s="565"/>
      <c r="HI35" s="565"/>
      <c r="HJ35" s="565"/>
      <c r="HK35" s="565"/>
      <c r="HL35" s="565"/>
      <c r="HM35" s="565"/>
      <c r="HN35" s="565"/>
      <c r="HO35" s="565"/>
      <c r="HP35" s="565"/>
      <c r="HQ35" s="565"/>
      <c r="HR35" s="565"/>
      <c r="HS35" s="565"/>
      <c r="HT35" s="565"/>
      <c r="HU35" s="565"/>
      <c r="HV35" s="565"/>
      <c r="HW35" s="565"/>
      <c r="HX35" s="565"/>
      <c r="HY35" s="565"/>
      <c r="HZ35" s="565"/>
      <c r="IA35" s="565"/>
      <c r="IB35" s="565"/>
      <c r="IC35" s="565"/>
      <c r="ID35" s="565"/>
      <c r="IE35" s="565"/>
      <c r="IF35" s="565"/>
      <c r="IG35" s="565"/>
      <c r="IH35" s="565"/>
      <c r="II35" s="565"/>
      <c r="IJ35" s="565"/>
      <c r="IK35" s="565"/>
      <c r="IL35" s="565"/>
      <c r="IM35" s="565"/>
      <c r="IN35" s="565"/>
      <c r="IO35" s="565"/>
      <c r="IP35" s="565"/>
      <c r="IQ35" s="565"/>
      <c r="IR35" s="565"/>
      <c r="IS35" s="565"/>
      <c r="IT35" s="565"/>
      <c r="IU35" s="565"/>
      <c r="IV35" s="565"/>
      <c r="IW35" s="565"/>
    </row>
    <row r="36" customFormat="false" ht="12.75" hidden="false" customHeight="false" outlineLevel="0" collapsed="false">
      <c r="A36" s="255" t="n">
        <v>43</v>
      </c>
      <c r="B36" s="255" t="n">
        <v>140</v>
      </c>
      <c r="C36" s="255" t="s">
        <v>2</v>
      </c>
      <c r="D36" s="255" t="s">
        <v>104</v>
      </c>
      <c r="E36" s="255" t="s">
        <v>395</v>
      </c>
      <c r="F36" s="255" t="s">
        <v>116</v>
      </c>
      <c r="G36" s="255" t="s">
        <v>96</v>
      </c>
      <c r="H36" s="255" t="s">
        <v>152</v>
      </c>
      <c r="I36" s="255" t="s">
        <v>180</v>
      </c>
      <c r="J36" s="256" t="s">
        <v>212</v>
      </c>
      <c r="K36" s="268" t="n">
        <v>36746</v>
      </c>
      <c r="L36" s="268" t="n">
        <v>38572</v>
      </c>
      <c r="M36" s="255" t="s">
        <v>155</v>
      </c>
      <c r="N36" s="257" t="n">
        <v>12000000</v>
      </c>
      <c r="O36" s="257" t="n">
        <v>-4534.56212</v>
      </c>
      <c r="P36" s="258" t="n">
        <v>1</v>
      </c>
      <c r="Q36" s="257" t="n">
        <v>129.374431</v>
      </c>
      <c r="R36" s="257" t="n">
        <v>129.387566</v>
      </c>
      <c r="S36" s="258" t="n">
        <v>0.0131350000000054</v>
      </c>
      <c r="T36" s="257" t="n">
        <v>-59.5614734462247</v>
      </c>
      <c r="U36" s="257" t="n">
        <v>631.195989</v>
      </c>
      <c r="V36" s="257" t="n">
        <v>0</v>
      </c>
      <c r="W36" s="257" t="n">
        <v>571.634515553775</v>
      </c>
      <c r="X36" s="257" t="n">
        <v>-115567.114747</v>
      </c>
      <c r="Y36" s="257" t="n">
        <v>-115339.927076</v>
      </c>
      <c r="Z36" s="257" t="n">
        <v>227.187670999992</v>
      </c>
      <c r="AA36" s="257" t="n">
        <v>-344.446844553783</v>
      </c>
      <c r="AB36" s="257" t="n">
        <v>-115567.114747</v>
      </c>
      <c r="AC36" s="257" t="n">
        <v>-115339.927076</v>
      </c>
      <c r="AD36" s="257" t="n">
        <v>227.187670999992</v>
      </c>
      <c r="AF36" s="257" t="n">
        <v>-32821.16062456</v>
      </c>
      <c r="AG36" s="259" t="n">
        <v>59527.333333</v>
      </c>
      <c r="AH36" s="259" t="n">
        <v>-55812.593743</v>
      </c>
      <c r="AI36" s="259" t="n">
        <v>153415.807518</v>
      </c>
      <c r="AJ36" s="259" t="n">
        <v>153415.807518</v>
      </c>
      <c r="AK36" s="259" t="n">
        <v>7282.84250799999</v>
      </c>
      <c r="AL36" s="259" t="n">
        <v>227.187670999992</v>
      </c>
      <c r="AM36" s="269" t="s">
        <v>475</v>
      </c>
      <c r="AN36" s="260" t="n">
        <v>8</v>
      </c>
      <c r="AO36" s="260" t="s">
        <v>469</v>
      </c>
      <c r="AP36" s="260" t="n">
        <v>8</v>
      </c>
      <c r="AR36" s="281"/>
      <c r="AS36" s="306"/>
    </row>
    <row r="37" customFormat="false" ht="12.75" hidden="false" customHeight="false" outlineLevel="0" collapsed="false">
      <c r="A37" s="255" t="n">
        <v>44</v>
      </c>
      <c r="B37" s="255" t="n">
        <v>143</v>
      </c>
      <c r="C37" s="255" t="s">
        <v>2</v>
      </c>
      <c r="D37" s="255" t="s">
        <v>223</v>
      </c>
      <c r="E37" s="255" t="s">
        <v>280</v>
      </c>
      <c r="F37" s="255" t="s">
        <v>197</v>
      </c>
      <c r="G37" s="255" t="s">
        <v>96</v>
      </c>
      <c r="H37" s="255" t="s">
        <v>168</v>
      </c>
      <c r="I37" s="255" t="s">
        <v>3</v>
      </c>
      <c r="J37" s="256" t="s">
        <v>203</v>
      </c>
      <c r="K37" s="268" t="n">
        <v>36746</v>
      </c>
      <c r="L37" s="268" t="n">
        <v>37164</v>
      </c>
      <c r="M37" s="255" t="s">
        <v>155</v>
      </c>
      <c r="N37" s="257" t="n">
        <v>10000000</v>
      </c>
      <c r="O37" s="257" t="n">
        <v>-474.569691</v>
      </c>
      <c r="P37" s="258" t="n">
        <v>2.125</v>
      </c>
      <c r="Q37" s="257" t="n">
        <v>146.418156</v>
      </c>
      <c r="R37" s="257" t="n">
        <v>146.539899</v>
      </c>
      <c r="S37" s="258" t="n">
        <v>0.121742999999981</v>
      </c>
      <c r="T37" s="257" t="n">
        <v>-57.7755378914039</v>
      </c>
      <c r="U37" s="257" t="n">
        <v>463.291475</v>
      </c>
      <c r="V37" s="257" t="n">
        <v>-53715.277778</v>
      </c>
      <c r="W37" s="257" t="n">
        <v>405.515937108596</v>
      </c>
      <c r="X37" s="257" t="n">
        <v>87813.39003</v>
      </c>
      <c r="Y37" s="257" t="n">
        <v>34464.46358</v>
      </c>
      <c r="Z37" s="257" t="n">
        <v>-53348.92645</v>
      </c>
      <c r="AA37" s="257" t="n">
        <v>-53754.4423871086</v>
      </c>
      <c r="AB37" s="257" t="n">
        <v>87813.39003</v>
      </c>
      <c r="AC37" s="257" t="n">
        <v>34464.46358</v>
      </c>
      <c r="AD37" s="257" t="n">
        <v>-53348.92645</v>
      </c>
      <c r="AE37" s="257" t="n">
        <v>-53715.277778</v>
      </c>
      <c r="AF37" s="257" t="n">
        <v>-7806.67141695</v>
      </c>
      <c r="AG37" s="259" t="n">
        <v>138125</v>
      </c>
      <c r="AH37" s="259" t="n">
        <v>172589.46358</v>
      </c>
      <c r="AI37" s="259" t="n">
        <v>115595.650164</v>
      </c>
      <c r="AJ37" s="259" t="n">
        <v>115595.650164</v>
      </c>
      <c r="AK37" s="259" t="n">
        <v>121847.712507</v>
      </c>
      <c r="AL37" s="259" t="n">
        <v>366.351328000012</v>
      </c>
      <c r="AM37" s="269" t="s">
        <v>471</v>
      </c>
      <c r="AN37" s="260" t="s">
        <v>469</v>
      </c>
      <c r="AO37" s="260" t="n">
        <v>14</v>
      </c>
      <c r="AP37" s="260" t="n">
        <v>14</v>
      </c>
      <c r="AR37" s="281"/>
      <c r="AS37" s="306"/>
    </row>
    <row r="38" customFormat="false" ht="12.75" hidden="false" customHeight="false" outlineLevel="0" collapsed="false">
      <c r="A38" s="255" t="n">
        <v>45</v>
      </c>
      <c r="B38" s="255" t="n">
        <v>139</v>
      </c>
      <c r="C38" s="255" t="s">
        <v>2</v>
      </c>
      <c r="D38" s="255" t="s">
        <v>104</v>
      </c>
      <c r="E38" s="255" t="s">
        <v>393</v>
      </c>
      <c r="F38" s="255" t="s">
        <v>172</v>
      </c>
      <c r="G38" s="255" t="s">
        <v>96</v>
      </c>
      <c r="H38" s="255" t="s">
        <v>282</v>
      </c>
      <c r="I38" s="255" t="s">
        <v>153</v>
      </c>
      <c r="J38" s="256" t="s">
        <v>105</v>
      </c>
      <c r="K38" s="268" t="n">
        <v>36747</v>
      </c>
      <c r="L38" s="268" t="n">
        <v>37112</v>
      </c>
      <c r="M38" s="255" t="s">
        <v>155</v>
      </c>
      <c r="N38" s="257" t="n">
        <v>-10000000</v>
      </c>
      <c r="O38" s="257" t="n">
        <v>341.415875</v>
      </c>
      <c r="P38" s="258" t="n">
        <v>0.63</v>
      </c>
      <c r="Q38" s="257" t="n">
        <v>72.793789</v>
      </c>
      <c r="R38" s="257" t="n">
        <v>72.88193</v>
      </c>
      <c r="S38" s="258" t="n">
        <v>0.0881409999999931</v>
      </c>
      <c r="T38" s="257" t="n">
        <v>30.0927366383727</v>
      </c>
      <c r="U38" s="257" t="n">
        <v>-226.258714</v>
      </c>
      <c r="V38" s="257" t="n">
        <v>0</v>
      </c>
      <c r="W38" s="257" t="n">
        <v>-196.165977361627</v>
      </c>
      <c r="X38" s="257" t="n">
        <v>-5654.065438</v>
      </c>
      <c r="Y38" s="257" t="n">
        <v>-5824.503256</v>
      </c>
      <c r="Z38" s="257" t="n">
        <v>-170.437818</v>
      </c>
      <c r="AA38" s="257" t="n">
        <v>25.728159361627</v>
      </c>
      <c r="AB38" s="257" t="n">
        <v>-5654.065438</v>
      </c>
      <c r="AC38" s="257" t="n">
        <v>-5824.503256</v>
      </c>
      <c r="AD38" s="257" t="n">
        <v>-170.437818</v>
      </c>
      <c r="AF38" s="257" t="n">
        <v>3369.77468625</v>
      </c>
      <c r="AG38" s="259" t="n">
        <v>-32200</v>
      </c>
      <c r="AH38" s="259" t="n">
        <v>-38024.503256</v>
      </c>
      <c r="AI38" s="259" t="n">
        <v>-45362.157907</v>
      </c>
      <c r="AJ38" s="259" t="n">
        <v>-45362.157907</v>
      </c>
      <c r="AK38" s="259" t="n">
        <v>-11738.601025</v>
      </c>
      <c r="AL38" s="259" t="n">
        <v>-170.437818</v>
      </c>
      <c r="AM38" s="269" t="s">
        <v>471</v>
      </c>
      <c r="AN38" s="260" t="s">
        <v>469</v>
      </c>
      <c r="AO38" s="260" t="n">
        <v>9</v>
      </c>
      <c r="AP38" s="260" t="n">
        <v>9</v>
      </c>
      <c r="AR38" s="281"/>
      <c r="AS38" s="306"/>
      <c r="AV38" s="255"/>
      <c r="AW38" s="255"/>
      <c r="AX38" s="255"/>
      <c r="AY38" s="255"/>
      <c r="AZ38" s="255"/>
      <c r="BA38" s="255"/>
      <c r="BB38" s="255"/>
      <c r="BC38" s="255"/>
      <c r="BD38" s="255"/>
      <c r="BE38" s="255"/>
      <c r="BF38" s="255"/>
      <c r="BG38" s="255"/>
      <c r="BH38" s="255"/>
      <c r="BI38" s="255"/>
      <c r="BJ38" s="255"/>
      <c r="BK38" s="255"/>
      <c r="BL38" s="255"/>
      <c r="BM38" s="255"/>
      <c r="BN38" s="255"/>
      <c r="BO38" s="255"/>
      <c r="BP38" s="255"/>
      <c r="BQ38" s="255"/>
      <c r="BR38" s="255"/>
      <c r="BS38" s="255"/>
      <c r="BT38" s="255"/>
      <c r="BU38" s="255"/>
      <c r="BV38" s="255"/>
      <c r="BW38" s="255"/>
      <c r="BX38" s="255"/>
      <c r="BY38" s="255"/>
      <c r="BZ38" s="255"/>
      <c r="CA38" s="255"/>
      <c r="CB38" s="255"/>
      <c r="CC38" s="255"/>
      <c r="CD38" s="255"/>
      <c r="CE38" s="255"/>
      <c r="CF38" s="255"/>
      <c r="CG38" s="255"/>
      <c r="CH38" s="255"/>
      <c r="CI38" s="255"/>
      <c r="CJ38" s="255"/>
      <c r="CK38" s="255"/>
      <c r="CL38" s="255"/>
      <c r="CM38" s="255"/>
      <c r="CN38" s="255"/>
      <c r="CO38" s="255"/>
      <c r="CP38" s="255"/>
      <c r="CQ38" s="255"/>
      <c r="CR38" s="255"/>
      <c r="CS38" s="255"/>
      <c r="CT38" s="255"/>
      <c r="CU38" s="255"/>
      <c r="CV38" s="255"/>
      <c r="CW38" s="255"/>
      <c r="CX38" s="255"/>
      <c r="CY38" s="255"/>
      <c r="CZ38" s="255"/>
      <c r="DA38" s="255"/>
      <c r="DB38" s="255"/>
      <c r="DC38" s="255"/>
      <c r="DD38" s="255"/>
      <c r="DE38" s="255"/>
      <c r="DF38" s="255"/>
      <c r="DG38" s="255"/>
      <c r="DH38" s="255"/>
      <c r="DI38" s="255"/>
      <c r="DJ38" s="255"/>
      <c r="DK38" s="255"/>
      <c r="DL38" s="255"/>
      <c r="DM38" s="255"/>
      <c r="DN38" s="255"/>
      <c r="DO38" s="255"/>
      <c r="DP38" s="255"/>
      <c r="DQ38" s="255"/>
      <c r="DR38" s="255"/>
      <c r="DS38" s="255"/>
      <c r="DT38" s="255"/>
      <c r="DU38" s="255"/>
      <c r="DV38" s="255"/>
      <c r="DW38" s="255"/>
      <c r="DX38" s="255"/>
      <c r="DY38" s="255"/>
      <c r="DZ38" s="255"/>
      <c r="EA38" s="255"/>
      <c r="EB38" s="255"/>
      <c r="EC38" s="255"/>
      <c r="ED38" s="255"/>
      <c r="EE38" s="255"/>
      <c r="EF38" s="255"/>
      <c r="EG38" s="255"/>
      <c r="EH38" s="255"/>
      <c r="EI38" s="255"/>
      <c r="EJ38" s="255"/>
      <c r="EK38" s="255"/>
      <c r="EL38" s="255"/>
      <c r="EM38" s="255"/>
      <c r="EN38" s="255"/>
      <c r="EO38" s="255"/>
      <c r="EP38" s="255"/>
      <c r="EQ38" s="255"/>
      <c r="ER38" s="255"/>
      <c r="ES38" s="255"/>
      <c r="ET38" s="255"/>
      <c r="EU38" s="255"/>
      <c r="EV38" s="255"/>
      <c r="EW38" s="255"/>
      <c r="EX38" s="255"/>
      <c r="EY38" s="255"/>
      <c r="EZ38" s="255"/>
      <c r="FA38" s="255"/>
      <c r="FB38" s="255"/>
      <c r="FC38" s="255"/>
      <c r="FD38" s="255"/>
      <c r="FE38" s="255"/>
      <c r="FF38" s="255"/>
      <c r="FG38" s="255"/>
      <c r="FH38" s="255"/>
      <c r="FI38" s="255"/>
      <c r="FJ38" s="255"/>
      <c r="FK38" s="255"/>
      <c r="FL38" s="255"/>
      <c r="FM38" s="255"/>
      <c r="FN38" s="255"/>
      <c r="FO38" s="255"/>
      <c r="FP38" s="255"/>
      <c r="FQ38" s="255"/>
      <c r="FR38" s="255"/>
      <c r="FS38" s="255"/>
      <c r="FT38" s="255"/>
      <c r="FU38" s="255"/>
      <c r="FV38" s="255"/>
      <c r="FW38" s="255"/>
      <c r="FX38" s="255"/>
      <c r="FY38" s="255"/>
      <c r="FZ38" s="255"/>
      <c r="GA38" s="255"/>
      <c r="GB38" s="255"/>
      <c r="GC38" s="255"/>
      <c r="GD38" s="255"/>
      <c r="GE38" s="255"/>
      <c r="GF38" s="255"/>
      <c r="GG38" s="255"/>
      <c r="GH38" s="255"/>
      <c r="GI38" s="255"/>
      <c r="GJ38" s="255"/>
      <c r="GK38" s="255"/>
      <c r="GL38" s="255"/>
      <c r="GM38" s="255"/>
      <c r="GN38" s="255"/>
      <c r="GO38" s="255"/>
      <c r="GP38" s="255"/>
      <c r="GQ38" s="255"/>
      <c r="GR38" s="255"/>
      <c r="GS38" s="255"/>
      <c r="GT38" s="255"/>
      <c r="GU38" s="255"/>
      <c r="GV38" s="255"/>
      <c r="GW38" s="255"/>
      <c r="GX38" s="255"/>
      <c r="GY38" s="255"/>
      <c r="GZ38" s="255"/>
      <c r="HA38" s="255"/>
      <c r="HB38" s="255"/>
      <c r="HC38" s="255"/>
      <c r="HD38" s="255"/>
      <c r="HE38" s="255"/>
      <c r="HF38" s="255"/>
      <c r="HG38" s="255"/>
      <c r="HH38" s="255"/>
      <c r="HI38" s="255"/>
      <c r="HJ38" s="255"/>
      <c r="HK38" s="255"/>
      <c r="HL38" s="255"/>
      <c r="HM38" s="255"/>
      <c r="HN38" s="255"/>
      <c r="HO38" s="255"/>
      <c r="HP38" s="255"/>
      <c r="HQ38" s="255"/>
      <c r="HR38" s="255"/>
      <c r="HS38" s="255"/>
      <c r="HT38" s="255"/>
      <c r="HU38" s="255"/>
      <c r="HV38" s="255"/>
      <c r="HW38" s="255"/>
      <c r="HX38" s="255"/>
      <c r="HY38" s="255"/>
    </row>
    <row r="39" customFormat="false" ht="12.75" hidden="false" customHeight="false" outlineLevel="0" collapsed="false">
      <c r="A39" s="255" t="n">
        <v>46</v>
      </c>
      <c r="B39" s="255" t="n">
        <v>146</v>
      </c>
      <c r="C39" s="255" t="s">
        <v>2</v>
      </c>
      <c r="D39" s="255" t="s">
        <v>104</v>
      </c>
      <c r="E39" s="255" t="s">
        <v>333</v>
      </c>
      <c r="F39" s="255" t="s">
        <v>163</v>
      </c>
      <c r="G39" s="255" t="s">
        <v>191</v>
      </c>
      <c r="H39" s="255" t="s">
        <v>110</v>
      </c>
      <c r="I39" s="255" t="s">
        <v>180</v>
      </c>
      <c r="J39" s="256" t="s">
        <v>105</v>
      </c>
      <c r="K39" s="268" t="n">
        <v>36754</v>
      </c>
      <c r="L39" s="268" t="n">
        <v>38580</v>
      </c>
      <c r="M39" s="255" t="s">
        <v>155</v>
      </c>
      <c r="N39" s="257" t="n">
        <v>-10000000</v>
      </c>
      <c r="O39" s="257" t="n">
        <v>3734.502082</v>
      </c>
      <c r="P39" s="258" t="n">
        <v>0.33</v>
      </c>
      <c r="Q39" s="257" t="n">
        <v>50.604571</v>
      </c>
      <c r="R39" s="257" t="n">
        <v>52.496555</v>
      </c>
      <c r="S39" s="258" t="n">
        <v>1.891984</v>
      </c>
      <c r="T39" s="257" t="n">
        <v>7065.61818711069</v>
      </c>
      <c r="U39" s="257" t="n">
        <v>-181.427383</v>
      </c>
      <c r="V39" s="257" t="n">
        <v>0</v>
      </c>
      <c r="W39" s="257" t="n">
        <v>6884.19080411069</v>
      </c>
      <c r="X39" s="257" t="n">
        <v>64287.075837</v>
      </c>
      <c r="Y39" s="257" t="n">
        <v>71532.860062</v>
      </c>
      <c r="Z39" s="257" t="n">
        <v>7245.78422500001</v>
      </c>
      <c r="AA39" s="257" t="n">
        <v>361.59342088932</v>
      </c>
      <c r="AB39" s="257" t="n">
        <v>64287.075837</v>
      </c>
      <c r="AC39" s="257" t="n">
        <v>71532.860062</v>
      </c>
      <c r="AD39" s="257" t="n">
        <v>7245.78422500001</v>
      </c>
      <c r="AF39" s="257" t="n">
        <v>11057.860664802</v>
      </c>
      <c r="AG39" s="259" t="n">
        <v>-16866.666667</v>
      </c>
      <c r="AH39" s="259" t="n">
        <v>54666.193395</v>
      </c>
      <c r="AI39" s="259" t="n">
        <v>-67995.747384</v>
      </c>
      <c r="AJ39" s="259" t="n">
        <v>-67995.747384</v>
      </c>
      <c r="AK39" s="259" t="n">
        <v>-31006.029739</v>
      </c>
      <c r="AL39" s="259" t="n">
        <v>7245.78422500001</v>
      </c>
      <c r="AM39" s="269" t="s">
        <v>475</v>
      </c>
      <c r="AN39" s="260" t="n">
        <v>4</v>
      </c>
      <c r="AO39" s="260" t="s">
        <v>469</v>
      </c>
      <c r="AP39" s="260" t="n">
        <v>4</v>
      </c>
      <c r="AR39" s="281"/>
      <c r="AS39" s="306"/>
    </row>
    <row r="40" customFormat="false" ht="12.75" hidden="false" customHeight="false" outlineLevel="0" collapsed="false">
      <c r="A40" s="255" t="n">
        <v>47</v>
      </c>
      <c r="B40" s="255" t="n">
        <v>141</v>
      </c>
      <c r="C40" s="255" t="s">
        <v>2</v>
      </c>
      <c r="D40" s="255" t="s">
        <v>104</v>
      </c>
      <c r="E40" s="255" t="s">
        <v>395</v>
      </c>
      <c r="F40" s="255" t="s">
        <v>116</v>
      </c>
      <c r="G40" s="255" t="s">
        <v>96</v>
      </c>
      <c r="H40" s="255" t="s">
        <v>152</v>
      </c>
      <c r="I40" s="255" t="s">
        <v>153</v>
      </c>
      <c r="J40" s="256" t="s">
        <v>212</v>
      </c>
      <c r="K40" s="268" t="n">
        <v>36759</v>
      </c>
      <c r="L40" s="268" t="n">
        <v>36979</v>
      </c>
      <c r="M40" s="255" t="s">
        <v>155</v>
      </c>
      <c r="N40" s="257" t="n">
        <v>0</v>
      </c>
      <c r="O40" s="257" t="n">
        <v>0</v>
      </c>
      <c r="P40" s="258" t="n">
        <v>0.67</v>
      </c>
      <c r="Q40" s="257" t="n">
        <v>0</v>
      </c>
      <c r="R40" s="257" t="n">
        <v>0</v>
      </c>
      <c r="S40" s="258" t="n">
        <v>0</v>
      </c>
      <c r="T40" s="257" t="n">
        <v>0</v>
      </c>
      <c r="U40" s="257" t="n">
        <v>0</v>
      </c>
      <c r="V40" s="257" t="n">
        <v>0</v>
      </c>
      <c r="W40" s="257" t="n">
        <v>0</v>
      </c>
      <c r="X40" s="257" t="n">
        <v>0</v>
      </c>
      <c r="Y40" s="257" t="n">
        <v>0</v>
      </c>
      <c r="Z40" s="257" t="n">
        <v>0</v>
      </c>
      <c r="AA40" s="257" t="n">
        <v>0</v>
      </c>
      <c r="AB40" s="257" t="n">
        <v>0</v>
      </c>
      <c r="AC40" s="257" t="n">
        <v>0</v>
      </c>
      <c r="AD40" s="257" t="n">
        <v>0</v>
      </c>
      <c r="AF40" s="257" t="n">
        <v>0</v>
      </c>
      <c r="AG40" s="259" t="n">
        <v>-61416.666667</v>
      </c>
      <c r="AH40" s="259" t="n">
        <v>-61416.666667</v>
      </c>
      <c r="AI40" s="259" t="n">
        <v>-28237.786786</v>
      </c>
      <c r="AJ40" s="259" t="n">
        <v>-28237.786786</v>
      </c>
      <c r="AK40" s="259" t="n">
        <v>-8887.666882</v>
      </c>
      <c r="AL40" s="259" t="n">
        <v>0</v>
      </c>
      <c r="AM40" s="269" t="s">
        <v>471</v>
      </c>
      <c r="AN40" s="260" t="n">
        <v>8</v>
      </c>
      <c r="AO40" s="260" t="s">
        <v>469</v>
      </c>
      <c r="AP40" s="260" t="n">
        <v>8</v>
      </c>
      <c r="AR40" s="281"/>
      <c r="AS40" s="306"/>
    </row>
    <row r="41" customFormat="false" ht="12.75" hidden="false" customHeight="false" outlineLevel="0" collapsed="false">
      <c r="A41" s="255" t="n">
        <v>48</v>
      </c>
      <c r="B41" s="255" t="n">
        <v>142</v>
      </c>
      <c r="C41" s="255" t="s">
        <v>2</v>
      </c>
      <c r="D41" s="255" t="s">
        <v>104</v>
      </c>
      <c r="E41" s="255" t="s">
        <v>395</v>
      </c>
      <c r="F41" s="255" t="s">
        <v>116</v>
      </c>
      <c r="G41" s="255" t="s">
        <v>96</v>
      </c>
      <c r="H41" s="255" t="s">
        <v>152</v>
      </c>
      <c r="I41" s="255" t="s">
        <v>205</v>
      </c>
      <c r="J41" s="256" t="s">
        <v>212</v>
      </c>
      <c r="K41" s="268" t="n">
        <v>36759</v>
      </c>
      <c r="L41" s="268" t="n">
        <v>37124</v>
      </c>
      <c r="M41" s="255" t="s">
        <v>155</v>
      </c>
      <c r="N41" s="257" t="n">
        <v>10000000</v>
      </c>
      <c r="O41" s="257" t="n">
        <v>-372.64066</v>
      </c>
      <c r="P41" s="258" t="n">
        <v>0.93</v>
      </c>
      <c r="Q41" s="257" t="n">
        <v>80.233816</v>
      </c>
      <c r="R41" s="257" t="n">
        <v>80.262301</v>
      </c>
      <c r="S41" s="258" t="n">
        <v>0.0284849999999892</v>
      </c>
      <c r="T41" s="257" t="n">
        <v>-10.614669200096</v>
      </c>
      <c r="U41" s="257" t="n">
        <v>221.457377</v>
      </c>
      <c r="V41" s="257" t="n">
        <v>0</v>
      </c>
      <c r="W41" s="257" t="n">
        <v>210.842707799904</v>
      </c>
      <c r="X41" s="257" t="n">
        <v>15219.651031</v>
      </c>
      <c r="Y41" s="257" t="n">
        <v>15432.933017</v>
      </c>
      <c r="Z41" s="257" t="n">
        <v>213.281986</v>
      </c>
      <c r="AA41" s="257" t="n">
        <v>2.43927820009594</v>
      </c>
      <c r="AB41" s="257" t="n">
        <v>15219.651031</v>
      </c>
      <c r="AC41" s="257" t="n">
        <v>15432.933017</v>
      </c>
      <c r="AD41" s="257" t="n">
        <v>213.281986</v>
      </c>
      <c r="AF41" s="257" t="n">
        <v>-2697.17309708</v>
      </c>
      <c r="AG41" s="259" t="n">
        <v>47533.333333</v>
      </c>
      <c r="AH41" s="259" t="n">
        <v>62966.26635</v>
      </c>
      <c r="AI41" s="259" t="n">
        <v>23814.534424</v>
      </c>
      <c r="AJ41" s="259" t="n">
        <v>23814.534424</v>
      </c>
      <c r="AK41" s="259" t="n">
        <v>5289.42565300001</v>
      </c>
      <c r="AL41" s="259" t="n">
        <v>213.281986</v>
      </c>
      <c r="AM41" s="269" t="s">
        <v>471</v>
      </c>
      <c r="AN41" s="260" t="n">
        <v>8</v>
      </c>
      <c r="AO41" s="260" t="s">
        <v>469</v>
      </c>
      <c r="AP41" s="260" t="n">
        <v>8</v>
      </c>
      <c r="AR41" s="281"/>
      <c r="AS41" s="306"/>
    </row>
    <row r="42" customFormat="false" ht="12.75" hidden="false" customHeight="false" outlineLevel="0" collapsed="false">
      <c r="A42" s="255" t="n">
        <v>49</v>
      </c>
      <c r="B42" s="255" t="n">
        <v>147</v>
      </c>
      <c r="C42" s="255" t="s">
        <v>2</v>
      </c>
      <c r="D42" s="255" t="s">
        <v>104</v>
      </c>
      <c r="E42" s="255" t="s">
        <v>418</v>
      </c>
      <c r="F42" s="255" t="s">
        <v>95</v>
      </c>
      <c r="G42" s="255" t="s">
        <v>96</v>
      </c>
      <c r="H42" s="255" t="s">
        <v>168</v>
      </c>
      <c r="I42" s="255" t="s">
        <v>200</v>
      </c>
      <c r="J42" s="256" t="s">
        <v>170</v>
      </c>
      <c r="K42" s="268" t="n">
        <v>36759</v>
      </c>
      <c r="L42" s="268" t="n">
        <v>38585</v>
      </c>
      <c r="M42" s="255" t="s">
        <v>155</v>
      </c>
      <c r="N42" s="257" t="n">
        <v>5000000</v>
      </c>
      <c r="O42" s="257" t="n">
        <v>-1856.978221</v>
      </c>
      <c r="P42" s="258" t="n">
        <v>0.41</v>
      </c>
      <c r="Q42" s="257" t="n">
        <v>151.978693</v>
      </c>
      <c r="R42" s="257" t="n">
        <v>152.009237</v>
      </c>
      <c r="S42" s="258" t="n">
        <v>0.0305440000000203</v>
      </c>
      <c r="T42" s="257" t="n">
        <v>-56.7195427822618</v>
      </c>
      <c r="U42" s="257" t="n">
        <v>190.791858</v>
      </c>
      <c r="V42" s="257" t="n">
        <v>0</v>
      </c>
      <c r="W42" s="257" t="n">
        <v>134.072315217738</v>
      </c>
      <c r="X42" s="257" t="n">
        <v>-207054.414127</v>
      </c>
      <c r="Y42" s="257" t="n">
        <v>-207127.67036</v>
      </c>
      <c r="Z42" s="257" t="n">
        <v>-73.2562329999928</v>
      </c>
      <c r="AA42" s="257" t="n">
        <v>-207.328548217731</v>
      </c>
      <c r="AB42" s="257" t="n">
        <v>-207054.414127</v>
      </c>
      <c r="AC42" s="257" t="n">
        <v>-207127.67036</v>
      </c>
      <c r="AD42" s="257" t="n">
        <v>-73.2562329999928</v>
      </c>
      <c r="AF42" s="257" t="n">
        <v>-13746.2812809525</v>
      </c>
      <c r="AG42" s="259" t="n">
        <v>10477.777778</v>
      </c>
      <c r="AH42" s="259" t="n">
        <v>-196649.892582</v>
      </c>
      <c r="AI42" s="259" t="n">
        <v>-26873.51686</v>
      </c>
      <c r="AJ42" s="259" t="n">
        <v>-26873.51686</v>
      </c>
      <c r="AK42" s="259" t="n">
        <v>18812.610883</v>
      </c>
      <c r="AL42" s="259" t="n">
        <v>-73.2562329999928</v>
      </c>
      <c r="AM42" s="269" t="s">
        <v>475</v>
      </c>
      <c r="AN42" s="260" t="n">
        <v>7</v>
      </c>
      <c r="AO42" s="260" t="s">
        <v>469</v>
      </c>
      <c r="AP42" s="260" t="n">
        <v>7</v>
      </c>
      <c r="AR42" s="281"/>
      <c r="AS42" s="306"/>
    </row>
    <row r="43" customFormat="false" ht="12.75" hidden="false" customHeight="false" outlineLevel="0" collapsed="false">
      <c r="A43" s="255" t="n">
        <v>51</v>
      </c>
      <c r="B43" s="255" t="n">
        <v>126</v>
      </c>
      <c r="C43" s="255" t="s">
        <v>2</v>
      </c>
      <c r="D43" s="255" t="s">
        <v>173</v>
      </c>
      <c r="E43" s="255" t="s">
        <v>266</v>
      </c>
      <c r="F43" s="255" t="s">
        <v>116</v>
      </c>
      <c r="G43" s="255" t="s">
        <v>167</v>
      </c>
      <c r="H43" s="255" t="s">
        <v>168</v>
      </c>
      <c r="I43" s="255" t="s">
        <v>267</v>
      </c>
      <c r="J43" s="256" t="s">
        <v>170</v>
      </c>
      <c r="K43" s="268" t="n">
        <v>36762</v>
      </c>
      <c r="L43" s="268" t="n">
        <v>36910</v>
      </c>
      <c r="M43" s="255" t="s">
        <v>155</v>
      </c>
      <c r="N43" s="257" t="n">
        <v>0</v>
      </c>
      <c r="O43" s="257" t="n">
        <v>0</v>
      </c>
      <c r="P43" s="258" t="n">
        <v>0.375</v>
      </c>
      <c r="Q43" s="257" t="n">
        <v>0</v>
      </c>
      <c r="R43" s="257" t="n">
        <v>0</v>
      </c>
      <c r="S43" s="258" t="n">
        <v>0</v>
      </c>
      <c r="T43" s="257" t="n">
        <v>0</v>
      </c>
      <c r="U43" s="257" t="n">
        <v>0</v>
      </c>
      <c r="V43" s="257" t="n">
        <v>0</v>
      </c>
      <c r="W43" s="257" t="n">
        <v>0</v>
      </c>
      <c r="X43" s="257" t="n">
        <v>0</v>
      </c>
      <c r="Y43" s="257" t="n">
        <v>0</v>
      </c>
      <c r="Z43" s="257" t="n">
        <v>0</v>
      </c>
      <c r="AA43" s="257" t="n">
        <v>0</v>
      </c>
      <c r="AB43" s="257" t="n">
        <v>0</v>
      </c>
      <c r="AC43" s="257" t="n">
        <v>0</v>
      </c>
      <c r="AD43" s="257" t="n">
        <v>0</v>
      </c>
      <c r="AF43" s="257" t="n">
        <v>0</v>
      </c>
      <c r="AG43" s="259" t="n">
        <v>15416.666667</v>
      </c>
      <c r="AH43" s="259" t="n">
        <v>15416.666667</v>
      </c>
      <c r="AI43" s="259" t="n">
        <v>2916.330625</v>
      </c>
      <c r="AJ43" s="259" t="n">
        <v>2916.330625</v>
      </c>
      <c r="AK43" s="259" t="n">
        <v>0</v>
      </c>
      <c r="AL43" s="259" t="n">
        <v>0</v>
      </c>
      <c r="AM43" s="269" t="s">
        <v>471</v>
      </c>
      <c r="AN43" s="260" t="n">
        <v>8</v>
      </c>
      <c r="AO43" s="260" t="s">
        <v>469</v>
      </c>
      <c r="AP43" s="260" t="n">
        <v>8</v>
      </c>
      <c r="AR43" s="281"/>
      <c r="AS43" s="306"/>
    </row>
    <row r="44" customFormat="false" ht="12.75" hidden="false" customHeight="false" outlineLevel="0" collapsed="false">
      <c r="A44" s="255" t="n">
        <v>52</v>
      </c>
      <c r="B44" s="255" t="n">
        <v>127</v>
      </c>
      <c r="C44" s="255" t="s">
        <v>2</v>
      </c>
      <c r="D44" s="255" t="s">
        <v>176</v>
      </c>
      <c r="E44" s="255" t="s">
        <v>266</v>
      </c>
      <c r="F44" s="255" t="s">
        <v>116</v>
      </c>
      <c r="G44" s="255" t="s">
        <v>167</v>
      </c>
      <c r="H44" s="255" t="s">
        <v>168</v>
      </c>
      <c r="I44" s="255" t="s">
        <v>177</v>
      </c>
      <c r="J44" s="256" t="s">
        <v>170</v>
      </c>
      <c r="K44" s="268" t="n">
        <v>36762</v>
      </c>
      <c r="L44" s="268" t="n">
        <v>36910</v>
      </c>
      <c r="M44" s="255" t="s">
        <v>155</v>
      </c>
      <c r="N44" s="257" t="n">
        <v>0</v>
      </c>
      <c r="O44" s="257" t="n">
        <v>0</v>
      </c>
      <c r="P44" s="258" t="n">
        <v>0.375</v>
      </c>
      <c r="Q44" s="257" t="n">
        <v>0</v>
      </c>
      <c r="R44" s="257" t="n">
        <v>0</v>
      </c>
      <c r="S44" s="258" t="n">
        <v>0</v>
      </c>
      <c r="T44" s="257" t="n">
        <v>0</v>
      </c>
      <c r="U44" s="257" t="n">
        <v>0</v>
      </c>
      <c r="V44" s="257" t="n">
        <v>0</v>
      </c>
      <c r="W44" s="257" t="n">
        <v>0</v>
      </c>
      <c r="X44" s="257" t="n">
        <v>0</v>
      </c>
      <c r="Y44" s="257" t="n">
        <v>0</v>
      </c>
      <c r="Z44" s="257" t="n">
        <v>0</v>
      </c>
      <c r="AA44" s="257" t="n">
        <v>0</v>
      </c>
      <c r="AB44" s="257" t="n">
        <v>0</v>
      </c>
      <c r="AC44" s="257" t="n">
        <v>0</v>
      </c>
      <c r="AD44" s="257" t="n">
        <v>0</v>
      </c>
      <c r="AF44" s="257" t="n">
        <v>0</v>
      </c>
      <c r="AG44" s="259" t="n">
        <v>-15416.666667</v>
      </c>
      <c r="AH44" s="259" t="n">
        <v>-15416.666667</v>
      </c>
      <c r="AI44" s="259" t="n">
        <v>-2916.330625</v>
      </c>
      <c r="AJ44" s="259" t="n">
        <v>-2916.330625</v>
      </c>
      <c r="AK44" s="259" t="n">
        <v>0</v>
      </c>
      <c r="AL44" s="259" t="n">
        <v>0</v>
      </c>
      <c r="AM44" s="269" t="s">
        <v>471</v>
      </c>
      <c r="AN44" s="260" t="n">
        <v>8</v>
      </c>
      <c r="AO44" s="260" t="s">
        <v>469</v>
      </c>
      <c r="AP44" s="260" t="n">
        <v>8</v>
      </c>
      <c r="AQ44" s="565"/>
      <c r="AR44" s="577"/>
      <c r="AS44" s="575"/>
      <c r="AT44" s="565"/>
      <c r="AU44" s="565"/>
      <c r="AV44" s="565"/>
      <c r="AW44" s="565"/>
      <c r="AX44" s="565"/>
      <c r="AY44" s="565"/>
      <c r="AZ44" s="565"/>
      <c r="BA44" s="565"/>
      <c r="BB44" s="565"/>
      <c r="BC44" s="565"/>
      <c r="BD44" s="565"/>
      <c r="BE44" s="565"/>
      <c r="BF44" s="565"/>
      <c r="BG44" s="565"/>
      <c r="BH44" s="565"/>
      <c r="BI44" s="565"/>
      <c r="BJ44" s="565"/>
      <c r="BK44" s="565"/>
      <c r="BL44" s="565"/>
      <c r="BM44" s="565"/>
      <c r="BN44" s="565"/>
      <c r="BO44" s="565"/>
      <c r="BP44" s="565"/>
      <c r="BQ44" s="565"/>
      <c r="BR44" s="565"/>
      <c r="BS44" s="565"/>
      <c r="BT44" s="565"/>
      <c r="BU44" s="565"/>
      <c r="BV44" s="565"/>
      <c r="BW44" s="565"/>
      <c r="BX44" s="565"/>
      <c r="BY44" s="565"/>
      <c r="BZ44" s="565"/>
      <c r="CA44" s="565"/>
      <c r="CB44" s="565"/>
      <c r="CC44" s="565"/>
      <c r="CD44" s="565"/>
      <c r="CE44" s="565"/>
      <c r="CF44" s="565"/>
      <c r="CG44" s="565"/>
      <c r="CH44" s="565"/>
      <c r="CI44" s="565"/>
      <c r="CJ44" s="565"/>
      <c r="CK44" s="565"/>
      <c r="CL44" s="565"/>
      <c r="CM44" s="565"/>
      <c r="CN44" s="565"/>
      <c r="CO44" s="565"/>
      <c r="CP44" s="565"/>
      <c r="CQ44" s="565"/>
      <c r="CR44" s="565"/>
      <c r="CS44" s="565"/>
      <c r="CT44" s="565"/>
      <c r="CU44" s="565"/>
      <c r="CV44" s="565"/>
      <c r="CW44" s="565"/>
      <c r="CX44" s="565"/>
      <c r="CY44" s="565"/>
      <c r="CZ44" s="565"/>
      <c r="DA44" s="565"/>
      <c r="DB44" s="565"/>
      <c r="DC44" s="565"/>
      <c r="DD44" s="565"/>
      <c r="DE44" s="565"/>
      <c r="DF44" s="565"/>
      <c r="DG44" s="565"/>
      <c r="DH44" s="565"/>
      <c r="DI44" s="565"/>
      <c r="DJ44" s="565"/>
      <c r="DK44" s="565"/>
      <c r="DL44" s="565"/>
      <c r="DM44" s="565"/>
      <c r="DN44" s="565"/>
      <c r="DO44" s="565"/>
      <c r="DP44" s="565"/>
      <c r="DQ44" s="565"/>
      <c r="DR44" s="565"/>
      <c r="DS44" s="565"/>
      <c r="DT44" s="565"/>
      <c r="DU44" s="565"/>
      <c r="DV44" s="565"/>
      <c r="DW44" s="565"/>
      <c r="DX44" s="565"/>
      <c r="DY44" s="565"/>
      <c r="DZ44" s="565"/>
      <c r="EA44" s="565"/>
      <c r="EB44" s="565"/>
      <c r="EC44" s="565"/>
      <c r="ED44" s="565"/>
      <c r="EE44" s="565"/>
      <c r="EF44" s="565"/>
      <c r="EG44" s="565"/>
      <c r="EH44" s="565"/>
      <c r="EI44" s="565"/>
      <c r="EJ44" s="565"/>
      <c r="EK44" s="565"/>
      <c r="EL44" s="565"/>
      <c r="EM44" s="565"/>
      <c r="EN44" s="565"/>
      <c r="EO44" s="565"/>
      <c r="EP44" s="565"/>
      <c r="EQ44" s="565"/>
      <c r="ER44" s="565"/>
      <c r="ES44" s="565"/>
      <c r="ET44" s="565"/>
      <c r="EU44" s="565"/>
      <c r="EV44" s="565"/>
      <c r="EW44" s="565"/>
      <c r="EX44" s="565"/>
      <c r="EY44" s="565"/>
      <c r="EZ44" s="565"/>
      <c r="FA44" s="565"/>
      <c r="FB44" s="565"/>
      <c r="FC44" s="565"/>
      <c r="FD44" s="565"/>
      <c r="FE44" s="565"/>
      <c r="FF44" s="565"/>
      <c r="FG44" s="565"/>
      <c r="FH44" s="565"/>
      <c r="FI44" s="565"/>
      <c r="FJ44" s="565"/>
      <c r="FK44" s="565"/>
      <c r="FL44" s="565"/>
      <c r="FM44" s="565"/>
      <c r="FN44" s="565"/>
      <c r="FO44" s="565"/>
      <c r="FP44" s="565"/>
      <c r="FQ44" s="565"/>
      <c r="FR44" s="565"/>
      <c r="FS44" s="565"/>
      <c r="FT44" s="565"/>
      <c r="FU44" s="565"/>
      <c r="FV44" s="565"/>
      <c r="FW44" s="565"/>
      <c r="FX44" s="565"/>
      <c r="FY44" s="565"/>
      <c r="FZ44" s="565"/>
      <c r="GA44" s="565"/>
      <c r="GB44" s="565"/>
      <c r="GC44" s="565"/>
      <c r="GD44" s="565"/>
      <c r="GE44" s="565"/>
      <c r="GF44" s="565"/>
      <c r="GG44" s="565"/>
      <c r="GH44" s="565"/>
      <c r="GI44" s="565"/>
      <c r="GJ44" s="565"/>
      <c r="GK44" s="565"/>
      <c r="GL44" s="565"/>
      <c r="GM44" s="565"/>
      <c r="GN44" s="565"/>
      <c r="GO44" s="565"/>
      <c r="GP44" s="565"/>
      <c r="GQ44" s="565"/>
      <c r="GR44" s="565"/>
      <c r="GS44" s="565"/>
      <c r="GT44" s="565"/>
      <c r="GU44" s="565"/>
      <c r="GV44" s="565"/>
      <c r="GW44" s="565"/>
      <c r="GX44" s="565"/>
      <c r="GY44" s="565"/>
      <c r="GZ44" s="565"/>
      <c r="HA44" s="565"/>
      <c r="HB44" s="565"/>
      <c r="HC44" s="565"/>
      <c r="HD44" s="565"/>
      <c r="HE44" s="565"/>
      <c r="HF44" s="565"/>
      <c r="HG44" s="565"/>
      <c r="HH44" s="565"/>
      <c r="HI44" s="565"/>
      <c r="HJ44" s="565"/>
      <c r="HK44" s="565"/>
      <c r="HL44" s="565"/>
      <c r="HM44" s="565"/>
      <c r="HN44" s="565"/>
      <c r="HO44" s="565"/>
      <c r="HP44" s="565"/>
      <c r="HQ44" s="565"/>
      <c r="HR44" s="565"/>
      <c r="HS44" s="565"/>
      <c r="HT44" s="565"/>
      <c r="HU44" s="565"/>
      <c r="HV44" s="565"/>
      <c r="HW44" s="565"/>
      <c r="HX44" s="565"/>
      <c r="HY44" s="565"/>
      <c r="HZ44" s="565"/>
      <c r="IA44" s="565"/>
      <c r="IB44" s="565"/>
      <c r="IC44" s="565"/>
      <c r="ID44" s="565"/>
      <c r="IE44" s="565"/>
      <c r="IF44" s="565"/>
      <c r="IG44" s="565"/>
      <c r="IH44" s="565"/>
      <c r="II44" s="565"/>
      <c r="IJ44" s="565"/>
      <c r="IK44" s="565"/>
      <c r="IL44" s="565"/>
      <c r="IM44" s="565"/>
      <c r="IN44" s="565"/>
      <c r="IO44" s="565"/>
      <c r="IP44" s="565"/>
      <c r="IQ44" s="565"/>
      <c r="IR44" s="565"/>
      <c r="IS44" s="565"/>
      <c r="IT44" s="565"/>
      <c r="IU44" s="565"/>
      <c r="IV44" s="565"/>
      <c r="IW44" s="565"/>
    </row>
    <row r="45" customFormat="false" ht="12.75" hidden="false" customHeight="false" outlineLevel="0" collapsed="false">
      <c r="A45" s="255" t="n">
        <v>53</v>
      </c>
      <c r="B45" s="255" t="n">
        <v>128</v>
      </c>
      <c r="C45" s="255" t="s">
        <v>2</v>
      </c>
      <c r="D45" s="255" t="s">
        <v>178</v>
      </c>
      <c r="E45" s="255" t="s">
        <v>266</v>
      </c>
      <c r="F45" s="255" t="s">
        <v>116</v>
      </c>
      <c r="G45" s="255" t="s">
        <v>167</v>
      </c>
      <c r="H45" s="255" t="s">
        <v>168</v>
      </c>
      <c r="I45" s="255" t="s">
        <v>179</v>
      </c>
      <c r="J45" s="256" t="s">
        <v>170</v>
      </c>
      <c r="K45" s="268" t="n">
        <v>36762</v>
      </c>
      <c r="L45" s="268" t="n">
        <v>36910</v>
      </c>
      <c r="M45" s="255" t="s">
        <v>155</v>
      </c>
      <c r="N45" s="257" t="n">
        <v>0</v>
      </c>
      <c r="O45" s="257" t="n">
        <v>0</v>
      </c>
      <c r="P45" s="258" t="n">
        <v>0.375</v>
      </c>
      <c r="Q45" s="257" t="n">
        <v>0</v>
      </c>
      <c r="R45" s="257" t="n">
        <v>0</v>
      </c>
      <c r="S45" s="258" t="n">
        <v>0</v>
      </c>
      <c r="T45" s="257" t="n">
        <v>0</v>
      </c>
      <c r="U45" s="257" t="n">
        <v>0</v>
      </c>
      <c r="V45" s="257" t="n">
        <v>0</v>
      </c>
      <c r="W45" s="257" t="n">
        <v>0</v>
      </c>
      <c r="X45" s="257" t="n">
        <v>0</v>
      </c>
      <c r="Y45" s="257" t="n">
        <v>0</v>
      </c>
      <c r="Z45" s="257" t="n">
        <v>0</v>
      </c>
      <c r="AA45" s="257" t="n">
        <v>0</v>
      </c>
      <c r="AB45" s="257" t="n">
        <v>0</v>
      </c>
      <c r="AC45" s="257" t="n">
        <v>0</v>
      </c>
      <c r="AD45" s="257" t="n">
        <v>0</v>
      </c>
      <c r="AF45" s="257" t="n">
        <v>0</v>
      </c>
      <c r="AG45" s="259" t="n">
        <v>15416.666667</v>
      </c>
      <c r="AH45" s="259" t="n">
        <v>15416.666667</v>
      </c>
      <c r="AI45" s="259" t="n">
        <v>2916.330625</v>
      </c>
      <c r="AJ45" s="259" t="n">
        <v>2916.330625</v>
      </c>
      <c r="AK45" s="259" t="n">
        <v>0</v>
      </c>
      <c r="AL45" s="259" t="n">
        <v>0</v>
      </c>
      <c r="AM45" s="269" t="s">
        <v>471</v>
      </c>
      <c r="AN45" s="260" t="n">
        <v>8</v>
      </c>
      <c r="AO45" s="260" t="s">
        <v>469</v>
      </c>
      <c r="AP45" s="260" t="n">
        <v>8</v>
      </c>
      <c r="AR45" s="281"/>
      <c r="AS45" s="306"/>
      <c r="AV45" s="255"/>
      <c r="AW45" s="255"/>
      <c r="AX45" s="255"/>
      <c r="AY45" s="255"/>
      <c r="AZ45" s="255"/>
      <c r="BA45" s="255"/>
      <c r="BB45" s="255"/>
      <c r="BC45" s="255"/>
      <c r="BD45" s="255"/>
      <c r="BE45" s="255"/>
      <c r="BF45" s="255"/>
      <c r="BG45" s="255"/>
      <c r="BH45" s="255"/>
      <c r="BI45" s="255"/>
      <c r="BJ45" s="255"/>
      <c r="BK45" s="255"/>
      <c r="BL45" s="255"/>
      <c r="BM45" s="255"/>
      <c r="BN45" s="255"/>
      <c r="BO45" s="255"/>
      <c r="BP45" s="255"/>
      <c r="BQ45" s="255"/>
      <c r="BR45" s="255"/>
      <c r="BS45" s="255"/>
      <c r="BT45" s="255"/>
      <c r="BU45" s="255"/>
      <c r="BV45" s="255"/>
      <c r="BW45" s="255"/>
      <c r="BX45" s="255"/>
      <c r="BY45" s="255"/>
      <c r="BZ45" s="255"/>
      <c r="CA45" s="255"/>
      <c r="CB45" s="255"/>
      <c r="CC45" s="255"/>
      <c r="CD45" s="255"/>
      <c r="CE45" s="255"/>
      <c r="CF45" s="255"/>
      <c r="CG45" s="255"/>
      <c r="CH45" s="255"/>
      <c r="CI45" s="255"/>
      <c r="CJ45" s="255"/>
      <c r="CK45" s="255"/>
      <c r="CL45" s="255"/>
      <c r="CM45" s="255"/>
      <c r="CN45" s="255"/>
      <c r="CO45" s="255"/>
      <c r="CP45" s="255"/>
      <c r="CQ45" s="255"/>
      <c r="CR45" s="255"/>
      <c r="CS45" s="255"/>
      <c r="CT45" s="255"/>
      <c r="CU45" s="255"/>
      <c r="CV45" s="255"/>
      <c r="CW45" s="255"/>
      <c r="CX45" s="255"/>
      <c r="CY45" s="255"/>
      <c r="CZ45" s="255"/>
      <c r="DA45" s="255"/>
      <c r="DB45" s="255"/>
      <c r="DC45" s="255"/>
      <c r="DD45" s="255"/>
      <c r="DE45" s="255"/>
      <c r="DF45" s="255"/>
      <c r="DG45" s="255"/>
      <c r="DH45" s="255"/>
      <c r="DI45" s="255"/>
      <c r="DJ45" s="255"/>
      <c r="DK45" s="255"/>
      <c r="DL45" s="255"/>
      <c r="DM45" s="255"/>
      <c r="DN45" s="255"/>
      <c r="DO45" s="255"/>
      <c r="DP45" s="255"/>
      <c r="DQ45" s="255"/>
      <c r="DR45" s="255"/>
      <c r="DS45" s="255"/>
      <c r="DT45" s="255"/>
      <c r="DU45" s="255"/>
      <c r="DV45" s="255"/>
      <c r="DW45" s="255"/>
      <c r="DX45" s="255"/>
      <c r="DY45" s="255"/>
      <c r="DZ45" s="255"/>
      <c r="EA45" s="255"/>
      <c r="EB45" s="255"/>
      <c r="EC45" s="255"/>
      <c r="ED45" s="255"/>
      <c r="EE45" s="255"/>
      <c r="EF45" s="255"/>
      <c r="EG45" s="255"/>
      <c r="EH45" s="255"/>
      <c r="EI45" s="255"/>
      <c r="EJ45" s="255"/>
      <c r="EK45" s="255"/>
      <c r="EL45" s="255"/>
      <c r="EM45" s="255"/>
      <c r="EN45" s="255"/>
      <c r="EO45" s="255"/>
      <c r="EP45" s="255"/>
      <c r="EQ45" s="255"/>
      <c r="ER45" s="255"/>
      <c r="ES45" s="255"/>
      <c r="ET45" s="255"/>
      <c r="EU45" s="255"/>
      <c r="EV45" s="255"/>
      <c r="EW45" s="255"/>
      <c r="EX45" s="255"/>
      <c r="EY45" s="255"/>
      <c r="EZ45" s="255"/>
      <c r="FA45" s="255"/>
      <c r="FB45" s="255"/>
      <c r="FC45" s="255"/>
      <c r="FD45" s="255"/>
      <c r="FE45" s="255"/>
      <c r="FF45" s="255"/>
      <c r="FG45" s="255"/>
      <c r="FH45" s="255"/>
      <c r="FI45" s="255"/>
      <c r="FJ45" s="255"/>
      <c r="FK45" s="255"/>
      <c r="FL45" s="255"/>
      <c r="FM45" s="255"/>
      <c r="FN45" s="255"/>
      <c r="FO45" s="255"/>
      <c r="FP45" s="255"/>
      <c r="FQ45" s="255"/>
      <c r="FR45" s="255"/>
      <c r="FS45" s="255"/>
      <c r="FT45" s="255"/>
      <c r="FU45" s="255"/>
      <c r="FV45" s="255"/>
      <c r="FW45" s="255"/>
      <c r="FX45" s="255"/>
      <c r="FY45" s="255"/>
      <c r="FZ45" s="255"/>
      <c r="GA45" s="255"/>
      <c r="GB45" s="255"/>
      <c r="GC45" s="255"/>
      <c r="GD45" s="255"/>
      <c r="GE45" s="255"/>
      <c r="GF45" s="255"/>
      <c r="GG45" s="255"/>
      <c r="GH45" s="255"/>
      <c r="GI45" s="255"/>
      <c r="GJ45" s="255"/>
      <c r="GK45" s="255"/>
      <c r="GL45" s="255"/>
      <c r="GM45" s="255"/>
      <c r="GN45" s="255"/>
      <c r="GO45" s="255"/>
      <c r="GP45" s="255"/>
      <c r="GQ45" s="255"/>
      <c r="GR45" s="255"/>
      <c r="GS45" s="255"/>
      <c r="GT45" s="255"/>
      <c r="GU45" s="255"/>
      <c r="GV45" s="255"/>
      <c r="GW45" s="255"/>
      <c r="GX45" s="255"/>
      <c r="GY45" s="255"/>
      <c r="GZ45" s="255"/>
      <c r="HA45" s="255"/>
      <c r="HB45" s="255"/>
      <c r="HC45" s="255"/>
      <c r="HD45" s="255"/>
      <c r="HE45" s="255"/>
      <c r="HF45" s="255"/>
      <c r="HG45" s="255"/>
      <c r="HH45" s="255"/>
      <c r="HI45" s="255"/>
      <c r="HJ45" s="255"/>
      <c r="HK45" s="255"/>
      <c r="HL45" s="255"/>
      <c r="HM45" s="255"/>
      <c r="HN45" s="255"/>
      <c r="HO45" s="255"/>
      <c r="HP45" s="255"/>
      <c r="HQ45" s="255"/>
      <c r="HR45" s="255"/>
      <c r="HS45" s="255"/>
      <c r="HT45" s="255"/>
      <c r="HU45" s="255"/>
      <c r="HV45" s="255"/>
      <c r="HW45" s="255"/>
      <c r="HX45" s="255"/>
      <c r="HY45" s="255"/>
    </row>
    <row r="46" customFormat="false" ht="12.75" hidden="false" customHeight="false" outlineLevel="0" collapsed="false">
      <c r="A46" s="255" t="n">
        <v>55</v>
      </c>
      <c r="B46" s="255" t="n">
        <v>150</v>
      </c>
      <c r="C46" s="255" t="s">
        <v>2</v>
      </c>
      <c r="D46" s="255" t="s">
        <v>104</v>
      </c>
      <c r="E46" s="255" t="s">
        <v>114</v>
      </c>
      <c r="F46" s="255" t="s">
        <v>102</v>
      </c>
      <c r="G46" s="255" t="s">
        <v>96</v>
      </c>
      <c r="H46" s="255" t="s">
        <v>110</v>
      </c>
      <c r="I46" s="255" t="s">
        <v>181</v>
      </c>
      <c r="J46" s="256" t="s">
        <v>105</v>
      </c>
      <c r="K46" s="268" t="n">
        <v>36767</v>
      </c>
      <c r="L46" s="268" t="n">
        <v>38593</v>
      </c>
      <c r="M46" s="255" t="s">
        <v>155</v>
      </c>
      <c r="N46" s="257" t="n">
        <v>-10000000</v>
      </c>
      <c r="O46" s="257" t="n">
        <v>3736.719239</v>
      </c>
      <c r="P46" s="258" t="n">
        <v>0.46</v>
      </c>
      <c r="Q46" s="257" t="n">
        <v>151.243916</v>
      </c>
      <c r="R46" s="257" t="n">
        <v>148.414418</v>
      </c>
      <c r="S46" s="258" t="n">
        <v>-2.829498</v>
      </c>
      <c r="T46" s="257" t="n">
        <v>-10573.039613312</v>
      </c>
      <c r="U46" s="257" t="n">
        <v>-433.886537</v>
      </c>
      <c r="V46" s="257" t="n">
        <v>0</v>
      </c>
      <c r="W46" s="257" t="n">
        <v>-11006.926150312</v>
      </c>
      <c r="X46" s="257" t="n">
        <v>395340.930354</v>
      </c>
      <c r="Y46" s="257" t="n">
        <v>384928.817708</v>
      </c>
      <c r="Z46" s="257" t="n">
        <v>-10412.112646</v>
      </c>
      <c r="AA46" s="257" t="n">
        <v>594.813504312031</v>
      </c>
      <c r="AB46" s="257" t="n">
        <v>395340.930354</v>
      </c>
      <c r="AC46" s="257" t="n">
        <v>384928.817708</v>
      </c>
      <c r="AD46" s="257" t="n">
        <v>-10412.112646</v>
      </c>
      <c r="AF46" s="257" t="n">
        <v>21514.1610185425</v>
      </c>
      <c r="AG46" s="259" t="n">
        <v>-23383.333333</v>
      </c>
      <c r="AH46" s="259" t="n">
        <v>361545.484375</v>
      </c>
      <c r="AI46" s="259" t="n">
        <v>36184.760995</v>
      </c>
      <c r="AJ46" s="259" t="n">
        <v>36184.760995</v>
      </c>
      <c r="AK46" s="259" t="n">
        <v>-32777.261792</v>
      </c>
      <c r="AL46" s="259" t="n">
        <v>-10412.112646</v>
      </c>
      <c r="AM46" s="269" t="s">
        <v>475</v>
      </c>
      <c r="AN46" s="260" t="n">
        <v>6</v>
      </c>
      <c r="AO46" s="260" t="s">
        <v>469</v>
      </c>
      <c r="AP46" s="260" t="n">
        <v>6</v>
      </c>
      <c r="AR46" s="281"/>
      <c r="AS46" s="306"/>
      <c r="AV46" s="255"/>
      <c r="AW46" s="255"/>
      <c r="AX46" s="255"/>
      <c r="AY46" s="255"/>
      <c r="AZ46" s="255"/>
      <c r="BA46" s="255"/>
      <c r="BB46" s="255"/>
      <c r="BC46" s="255"/>
      <c r="BD46" s="255"/>
      <c r="BE46" s="255"/>
      <c r="BF46" s="255"/>
      <c r="BG46" s="255"/>
      <c r="BH46" s="255"/>
      <c r="BI46" s="255"/>
      <c r="BJ46" s="255"/>
      <c r="BK46" s="255"/>
      <c r="BL46" s="255"/>
      <c r="BM46" s="255"/>
      <c r="BN46" s="255"/>
      <c r="BO46" s="255"/>
      <c r="BP46" s="255"/>
      <c r="BQ46" s="255"/>
      <c r="BR46" s="255"/>
      <c r="BS46" s="255"/>
      <c r="BT46" s="255"/>
      <c r="BU46" s="255"/>
      <c r="BV46" s="255"/>
      <c r="BW46" s="255"/>
      <c r="BX46" s="255"/>
      <c r="BY46" s="255"/>
      <c r="BZ46" s="255"/>
      <c r="CA46" s="255"/>
      <c r="CB46" s="255"/>
      <c r="CC46" s="255"/>
      <c r="CD46" s="255"/>
      <c r="CE46" s="255"/>
      <c r="CF46" s="255"/>
      <c r="CG46" s="255"/>
      <c r="CH46" s="255"/>
      <c r="CI46" s="255"/>
      <c r="CJ46" s="255"/>
      <c r="CK46" s="255"/>
      <c r="CL46" s="255"/>
      <c r="CM46" s="255"/>
      <c r="CN46" s="255"/>
      <c r="CO46" s="255"/>
      <c r="CP46" s="255"/>
      <c r="CQ46" s="255"/>
      <c r="CR46" s="255"/>
      <c r="CS46" s="255"/>
      <c r="CT46" s="255"/>
      <c r="CU46" s="255"/>
      <c r="CV46" s="255"/>
      <c r="CW46" s="255"/>
      <c r="CX46" s="255"/>
      <c r="CY46" s="255"/>
      <c r="CZ46" s="255"/>
      <c r="DA46" s="255"/>
      <c r="DB46" s="255"/>
      <c r="DC46" s="255"/>
      <c r="DD46" s="255"/>
      <c r="DE46" s="255"/>
      <c r="DF46" s="255"/>
      <c r="DG46" s="255"/>
      <c r="DH46" s="255"/>
      <c r="DI46" s="255"/>
      <c r="DJ46" s="255"/>
      <c r="DK46" s="255"/>
      <c r="DL46" s="255"/>
      <c r="DM46" s="255"/>
      <c r="DN46" s="255"/>
      <c r="DO46" s="255"/>
      <c r="DP46" s="255"/>
      <c r="DQ46" s="255"/>
      <c r="DR46" s="255"/>
      <c r="DS46" s="255"/>
      <c r="DT46" s="255"/>
      <c r="DU46" s="255"/>
      <c r="DV46" s="255"/>
      <c r="DW46" s="255"/>
      <c r="DX46" s="255"/>
      <c r="DY46" s="255"/>
      <c r="DZ46" s="255"/>
      <c r="EA46" s="255"/>
      <c r="EB46" s="255"/>
      <c r="EC46" s="255"/>
      <c r="ED46" s="255"/>
      <c r="EE46" s="255"/>
      <c r="EF46" s="255"/>
      <c r="EG46" s="255"/>
      <c r="EH46" s="255"/>
      <c r="EI46" s="255"/>
      <c r="EJ46" s="255"/>
      <c r="EK46" s="255"/>
      <c r="EL46" s="255"/>
      <c r="EM46" s="255"/>
      <c r="EN46" s="255"/>
      <c r="EO46" s="255"/>
      <c r="EP46" s="255"/>
      <c r="EQ46" s="255"/>
      <c r="ER46" s="255"/>
      <c r="ES46" s="255"/>
      <c r="ET46" s="255"/>
      <c r="EU46" s="255"/>
      <c r="EV46" s="255"/>
      <c r="EW46" s="255"/>
      <c r="EX46" s="255"/>
      <c r="EY46" s="255"/>
      <c r="EZ46" s="255"/>
      <c r="FA46" s="255"/>
      <c r="FB46" s="255"/>
      <c r="FC46" s="255"/>
      <c r="FD46" s="255"/>
      <c r="FE46" s="255"/>
      <c r="FF46" s="255"/>
      <c r="FG46" s="255"/>
      <c r="FH46" s="255"/>
      <c r="FI46" s="255"/>
      <c r="FJ46" s="255"/>
      <c r="FK46" s="255"/>
      <c r="FL46" s="255"/>
      <c r="FM46" s="255"/>
      <c r="FN46" s="255"/>
      <c r="FO46" s="255"/>
      <c r="FP46" s="255"/>
      <c r="FQ46" s="255"/>
      <c r="FR46" s="255"/>
      <c r="FS46" s="255"/>
      <c r="FT46" s="255"/>
      <c r="FU46" s="255"/>
      <c r="FV46" s="255"/>
      <c r="FW46" s="255"/>
      <c r="FX46" s="255"/>
      <c r="FY46" s="255"/>
      <c r="FZ46" s="255"/>
      <c r="GA46" s="255"/>
      <c r="GB46" s="255"/>
      <c r="GC46" s="255"/>
      <c r="GD46" s="255"/>
      <c r="GE46" s="255"/>
      <c r="GF46" s="255"/>
      <c r="GG46" s="255"/>
      <c r="GH46" s="255"/>
      <c r="GI46" s="255"/>
      <c r="GJ46" s="255"/>
      <c r="GK46" s="255"/>
      <c r="GL46" s="255"/>
      <c r="GM46" s="255"/>
      <c r="GN46" s="255"/>
      <c r="GO46" s="255"/>
      <c r="GP46" s="255"/>
      <c r="GQ46" s="255"/>
      <c r="GR46" s="255"/>
      <c r="GS46" s="255"/>
      <c r="GT46" s="255"/>
      <c r="GU46" s="255"/>
      <c r="GV46" s="255"/>
      <c r="GW46" s="255"/>
      <c r="GX46" s="255"/>
      <c r="GY46" s="255"/>
      <c r="GZ46" s="255"/>
      <c r="HA46" s="255"/>
      <c r="HB46" s="255"/>
      <c r="HC46" s="255"/>
      <c r="HD46" s="255"/>
      <c r="HE46" s="255"/>
      <c r="HF46" s="255"/>
      <c r="HG46" s="255"/>
      <c r="HH46" s="255"/>
      <c r="HI46" s="255"/>
      <c r="HJ46" s="255"/>
      <c r="HK46" s="255"/>
      <c r="HL46" s="255"/>
      <c r="HM46" s="255"/>
      <c r="HN46" s="255"/>
      <c r="HO46" s="255"/>
      <c r="HP46" s="255"/>
      <c r="HQ46" s="255"/>
      <c r="HR46" s="255"/>
      <c r="HS46" s="255"/>
      <c r="HT46" s="255"/>
      <c r="HU46" s="255"/>
      <c r="HV46" s="255"/>
      <c r="HW46" s="255"/>
      <c r="HX46" s="255"/>
      <c r="HY46" s="255"/>
    </row>
    <row r="47" customFormat="false" ht="12.75" hidden="false" customHeight="false" outlineLevel="0" collapsed="false">
      <c r="A47" s="255" t="n">
        <v>57</v>
      </c>
      <c r="B47" s="255" t="n">
        <v>144</v>
      </c>
      <c r="C47" s="255" t="s">
        <v>3</v>
      </c>
      <c r="D47" s="255" t="s">
        <v>192</v>
      </c>
      <c r="E47" s="255" t="s">
        <v>280</v>
      </c>
      <c r="F47" s="255" t="s">
        <v>197</v>
      </c>
      <c r="G47" s="255" t="s">
        <v>96</v>
      </c>
      <c r="H47" s="255" t="s">
        <v>168</v>
      </c>
      <c r="I47" s="255" t="s">
        <v>267</v>
      </c>
      <c r="J47" s="256" t="s">
        <v>203</v>
      </c>
      <c r="K47" s="268" t="n">
        <v>36746</v>
      </c>
      <c r="L47" s="268" t="n">
        <v>37164</v>
      </c>
      <c r="M47" s="255" t="s">
        <v>155</v>
      </c>
      <c r="N47" s="257" t="n">
        <v>10000000</v>
      </c>
      <c r="O47" s="257" t="n">
        <v>-474.569691</v>
      </c>
      <c r="P47" s="258" t="n">
        <v>2.125</v>
      </c>
      <c r="Q47" s="257" t="n">
        <v>146.418156</v>
      </c>
      <c r="R47" s="257" t="n">
        <v>146.539899</v>
      </c>
      <c r="S47" s="258" t="n">
        <v>0.121742999999981</v>
      </c>
      <c r="T47" s="257" t="n">
        <v>-57.7755378914039</v>
      </c>
      <c r="U47" s="257" t="n">
        <v>463.291475</v>
      </c>
      <c r="V47" s="257" t="n">
        <v>-53715.277778</v>
      </c>
      <c r="W47" s="257" t="n">
        <v>405.515937108596</v>
      </c>
      <c r="X47" s="257" t="n">
        <v>87813.39003</v>
      </c>
      <c r="Y47" s="257" t="n">
        <v>34464.46358</v>
      </c>
      <c r="Z47" s="257" t="n">
        <v>-53348.92645</v>
      </c>
      <c r="AA47" s="257" t="n">
        <v>-53754.4423871086</v>
      </c>
      <c r="AB47" s="257" t="n">
        <v>87813.39003</v>
      </c>
      <c r="AC47" s="257" t="n">
        <v>34464.46358</v>
      </c>
      <c r="AD47" s="257" t="n">
        <v>-53348.92645</v>
      </c>
      <c r="AE47" s="257" t="n">
        <v>-53715.277778</v>
      </c>
      <c r="AF47" s="257" t="n">
        <v>-7806.67141695</v>
      </c>
      <c r="AG47" s="259" t="n">
        <v>138125</v>
      </c>
      <c r="AH47" s="259" t="n">
        <v>172589.46358</v>
      </c>
      <c r="AI47" s="259" t="n">
        <v>115595.650164</v>
      </c>
      <c r="AJ47" s="259" t="n">
        <v>115595.650164</v>
      </c>
      <c r="AK47" s="259" t="n">
        <v>121847.712507</v>
      </c>
      <c r="AL47" s="259" t="n">
        <v>366.351328000012</v>
      </c>
      <c r="AM47" s="269" t="s">
        <v>471</v>
      </c>
      <c r="AN47" s="260" t="s">
        <v>469</v>
      </c>
      <c r="AO47" s="260" t="n">
        <v>14</v>
      </c>
      <c r="AP47" s="260" t="n">
        <v>14</v>
      </c>
      <c r="AR47" s="281"/>
      <c r="AS47" s="306"/>
      <c r="AV47" s="255"/>
      <c r="AW47" s="255"/>
      <c r="AX47" s="255"/>
      <c r="AY47" s="255"/>
      <c r="AZ47" s="255"/>
      <c r="BA47" s="255"/>
      <c r="BB47" s="255"/>
      <c r="BC47" s="255"/>
      <c r="BD47" s="255"/>
      <c r="BE47" s="255"/>
      <c r="BF47" s="255"/>
      <c r="BG47" s="255"/>
      <c r="BH47" s="255"/>
      <c r="BI47" s="255"/>
      <c r="BJ47" s="255"/>
      <c r="BK47" s="255"/>
      <c r="BL47" s="255"/>
      <c r="BM47" s="255"/>
      <c r="BN47" s="255"/>
      <c r="BO47" s="255"/>
      <c r="BP47" s="255"/>
      <c r="BQ47" s="255"/>
      <c r="BR47" s="255"/>
      <c r="BS47" s="255"/>
      <c r="BT47" s="255"/>
      <c r="BU47" s="255"/>
      <c r="BV47" s="255"/>
      <c r="BW47" s="255"/>
      <c r="BX47" s="255"/>
      <c r="BY47" s="255"/>
      <c r="BZ47" s="255"/>
      <c r="CA47" s="255"/>
      <c r="CB47" s="255"/>
      <c r="CC47" s="255"/>
      <c r="CD47" s="255"/>
      <c r="CE47" s="255"/>
      <c r="CF47" s="255"/>
      <c r="CG47" s="255"/>
      <c r="CH47" s="255"/>
      <c r="CI47" s="255"/>
      <c r="CJ47" s="255"/>
      <c r="CK47" s="255"/>
      <c r="CL47" s="255"/>
      <c r="CM47" s="255"/>
      <c r="CN47" s="255"/>
      <c r="CO47" s="255"/>
      <c r="CP47" s="255"/>
      <c r="CQ47" s="255"/>
      <c r="CR47" s="255"/>
      <c r="CS47" s="255"/>
      <c r="CT47" s="255"/>
      <c r="CU47" s="255"/>
      <c r="CV47" s="255"/>
      <c r="CW47" s="255"/>
      <c r="CX47" s="255"/>
      <c r="CY47" s="255"/>
      <c r="CZ47" s="255"/>
      <c r="DA47" s="255"/>
      <c r="DB47" s="255"/>
      <c r="DC47" s="255"/>
      <c r="DD47" s="255"/>
      <c r="DE47" s="255"/>
      <c r="DF47" s="255"/>
      <c r="DG47" s="255"/>
      <c r="DH47" s="255"/>
      <c r="DI47" s="255"/>
      <c r="DJ47" s="255"/>
      <c r="DK47" s="255"/>
      <c r="DL47" s="255"/>
      <c r="DM47" s="255"/>
      <c r="DN47" s="255"/>
      <c r="DO47" s="255"/>
      <c r="DP47" s="255"/>
      <c r="DQ47" s="255"/>
      <c r="DR47" s="255"/>
      <c r="DS47" s="255"/>
      <c r="DT47" s="255"/>
      <c r="DU47" s="255"/>
      <c r="DV47" s="255"/>
      <c r="DW47" s="255"/>
      <c r="DX47" s="255"/>
      <c r="DY47" s="255"/>
      <c r="DZ47" s="255"/>
      <c r="EA47" s="255"/>
      <c r="EB47" s="255"/>
      <c r="EC47" s="255"/>
      <c r="ED47" s="255"/>
      <c r="EE47" s="255"/>
      <c r="EF47" s="255"/>
      <c r="EG47" s="255"/>
      <c r="EH47" s="255"/>
      <c r="EI47" s="255"/>
      <c r="EJ47" s="255"/>
      <c r="EK47" s="255"/>
      <c r="EL47" s="255"/>
      <c r="EM47" s="255"/>
      <c r="EN47" s="255"/>
      <c r="EO47" s="255"/>
      <c r="EP47" s="255"/>
      <c r="EQ47" s="255"/>
      <c r="ER47" s="255"/>
      <c r="ES47" s="255"/>
      <c r="ET47" s="255"/>
      <c r="EU47" s="255"/>
      <c r="EV47" s="255"/>
      <c r="EW47" s="255"/>
      <c r="EX47" s="255"/>
      <c r="EY47" s="255"/>
      <c r="EZ47" s="255"/>
      <c r="FA47" s="255"/>
      <c r="FB47" s="255"/>
      <c r="FC47" s="255"/>
      <c r="FD47" s="255"/>
      <c r="FE47" s="255"/>
      <c r="FF47" s="255"/>
      <c r="FG47" s="255"/>
      <c r="FH47" s="255"/>
      <c r="FI47" s="255"/>
      <c r="FJ47" s="255"/>
      <c r="FK47" s="255"/>
      <c r="FL47" s="255"/>
      <c r="FM47" s="255"/>
      <c r="FN47" s="255"/>
      <c r="FO47" s="255"/>
      <c r="FP47" s="255"/>
      <c r="FQ47" s="255"/>
      <c r="FR47" s="255"/>
      <c r="FS47" s="255"/>
      <c r="FT47" s="255"/>
      <c r="FU47" s="255"/>
      <c r="FV47" s="255"/>
      <c r="FW47" s="255"/>
      <c r="FX47" s="255"/>
      <c r="FY47" s="255"/>
      <c r="FZ47" s="255"/>
      <c r="GA47" s="255"/>
      <c r="GB47" s="255"/>
      <c r="GC47" s="255"/>
      <c r="GD47" s="255"/>
      <c r="GE47" s="255"/>
      <c r="GF47" s="255"/>
      <c r="GG47" s="255"/>
      <c r="GH47" s="255"/>
      <c r="GI47" s="255"/>
      <c r="GJ47" s="255"/>
      <c r="GK47" s="255"/>
      <c r="GL47" s="255"/>
      <c r="GM47" s="255"/>
      <c r="GN47" s="255"/>
      <c r="GO47" s="255"/>
      <c r="GP47" s="255"/>
      <c r="GQ47" s="255"/>
      <c r="GR47" s="255"/>
      <c r="GS47" s="255"/>
      <c r="GT47" s="255"/>
      <c r="GU47" s="255"/>
      <c r="GV47" s="255"/>
      <c r="GW47" s="255"/>
      <c r="GX47" s="255"/>
      <c r="GY47" s="255"/>
      <c r="GZ47" s="255"/>
      <c r="HA47" s="255"/>
      <c r="HB47" s="255"/>
      <c r="HC47" s="255"/>
      <c r="HD47" s="255"/>
      <c r="HE47" s="255"/>
      <c r="HF47" s="255"/>
      <c r="HG47" s="255"/>
      <c r="HH47" s="255"/>
      <c r="HI47" s="255"/>
      <c r="HJ47" s="255"/>
      <c r="HK47" s="255"/>
      <c r="HL47" s="255"/>
      <c r="HM47" s="255"/>
      <c r="HN47" s="255"/>
      <c r="HO47" s="255"/>
      <c r="HP47" s="255"/>
      <c r="HQ47" s="255"/>
      <c r="HR47" s="255"/>
      <c r="HS47" s="255"/>
      <c r="HT47" s="255"/>
      <c r="HU47" s="255"/>
      <c r="HV47" s="255"/>
      <c r="HW47" s="255"/>
      <c r="HX47" s="255"/>
      <c r="HY47" s="255"/>
    </row>
    <row r="48" customFormat="false" ht="12.75" hidden="false" customHeight="false" outlineLevel="0" collapsed="false">
      <c r="A48" s="255" t="n">
        <v>59</v>
      </c>
      <c r="B48" s="255" t="n">
        <v>152</v>
      </c>
      <c r="C48" s="255" t="s">
        <v>2</v>
      </c>
      <c r="D48" s="255" t="s">
        <v>104</v>
      </c>
      <c r="E48" s="255" t="s">
        <v>235</v>
      </c>
      <c r="F48" s="255" t="s">
        <v>116</v>
      </c>
      <c r="G48" s="255" t="s">
        <v>191</v>
      </c>
      <c r="H48" s="255" t="s">
        <v>110</v>
      </c>
      <c r="I48" s="255" t="s">
        <v>182</v>
      </c>
      <c r="J48" s="256" t="s">
        <v>212</v>
      </c>
      <c r="K48" s="268" t="n">
        <v>36782</v>
      </c>
      <c r="L48" s="268" t="n">
        <v>38608</v>
      </c>
      <c r="M48" s="255" t="s">
        <v>155</v>
      </c>
      <c r="N48" s="257" t="n">
        <v>-10000000</v>
      </c>
      <c r="O48" s="257" t="n">
        <v>3806.147961</v>
      </c>
      <c r="P48" s="258" t="n">
        <v>0.45</v>
      </c>
      <c r="Q48" s="257" t="n">
        <v>43.247221</v>
      </c>
      <c r="R48" s="257" t="n">
        <v>43.261796</v>
      </c>
      <c r="S48" s="258" t="n">
        <v>0.0145749999999936</v>
      </c>
      <c r="T48" s="257" t="n">
        <v>55.4746065315505</v>
      </c>
      <c r="U48" s="257" t="n">
        <v>-188.055595</v>
      </c>
      <c r="V48" s="257" t="n">
        <v>0</v>
      </c>
      <c r="W48" s="257" t="n">
        <v>-132.58098846845</v>
      </c>
      <c r="X48" s="257" t="n">
        <v>-9440.380249</v>
      </c>
      <c r="Y48" s="257" t="n">
        <v>-9510.071101</v>
      </c>
      <c r="Z48" s="257" t="n">
        <v>-69.6908519999997</v>
      </c>
      <c r="AA48" s="257" t="n">
        <v>62.8901364684498</v>
      </c>
      <c r="AB48" s="257" t="n">
        <v>-9440.380249</v>
      </c>
      <c r="AC48" s="257" t="n">
        <v>-9510.071101</v>
      </c>
      <c r="AD48" s="257" t="n">
        <v>-69.6908519999997</v>
      </c>
      <c r="AF48" s="257" t="n">
        <v>27548.898941718</v>
      </c>
      <c r="AG48" s="259" t="n">
        <v>-22625</v>
      </c>
      <c r="AH48" s="259" t="n">
        <v>-32135.071101</v>
      </c>
      <c r="AI48" s="259" t="n">
        <v>-43738.064993</v>
      </c>
      <c r="AJ48" s="259" t="n">
        <v>-43738.064993</v>
      </c>
      <c r="AK48" s="259" t="n">
        <v>-31999.909916</v>
      </c>
      <c r="AL48" s="259" t="n">
        <v>-69.6908519999997</v>
      </c>
      <c r="AM48" s="269" t="s">
        <v>475</v>
      </c>
      <c r="AN48" s="260" t="n">
        <v>8</v>
      </c>
      <c r="AO48" s="260" t="s">
        <v>469</v>
      </c>
      <c r="AP48" s="260" t="n">
        <v>8</v>
      </c>
      <c r="AR48" s="281"/>
      <c r="AS48" s="306"/>
      <c r="AV48" s="255"/>
      <c r="AW48" s="255"/>
      <c r="AX48" s="255"/>
      <c r="AY48" s="255"/>
      <c r="AZ48" s="255"/>
      <c r="BA48" s="255"/>
      <c r="BB48" s="255"/>
      <c r="BC48" s="255"/>
      <c r="BD48" s="255"/>
      <c r="BE48" s="255"/>
      <c r="BF48" s="255"/>
      <c r="BG48" s="255"/>
      <c r="BH48" s="255"/>
      <c r="BI48" s="255"/>
      <c r="BJ48" s="255"/>
      <c r="BK48" s="255"/>
      <c r="BL48" s="255"/>
      <c r="BM48" s="255"/>
      <c r="BN48" s="255"/>
      <c r="BO48" s="255"/>
      <c r="BP48" s="255"/>
      <c r="BQ48" s="255"/>
      <c r="BR48" s="255"/>
      <c r="BS48" s="255"/>
      <c r="BT48" s="255"/>
      <c r="BU48" s="255"/>
      <c r="BV48" s="255"/>
      <c r="BW48" s="255"/>
      <c r="BX48" s="255"/>
      <c r="BY48" s="255"/>
      <c r="BZ48" s="255"/>
      <c r="CA48" s="255"/>
      <c r="CB48" s="255"/>
      <c r="CC48" s="255"/>
      <c r="CD48" s="255"/>
      <c r="CE48" s="255"/>
      <c r="CF48" s="255"/>
      <c r="CG48" s="255"/>
      <c r="CH48" s="255"/>
      <c r="CI48" s="255"/>
      <c r="CJ48" s="255"/>
      <c r="CK48" s="255"/>
      <c r="CL48" s="255"/>
      <c r="CM48" s="255"/>
      <c r="CN48" s="255"/>
      <c r="CO48" s="255"/>
      <c r="CP48" s="255"/>
      <c r="CQ48" s="255"/>
      <c r="CR48" s="255"/>
      <c r="CS48" s="255"/>
      <c r="CT48" s="255"/>
      <c r="CU48" s="255"/>
      <c r="CV48" s="255"/>
      <c r="CW48" s="255"/>
      <c r="CX48" s="255"/>
      <c r="CY48" s="255"/>
      <c r="CZ48" s="255"/>
      <c r="DA48" s="255"/>
      <c r="DB48" s="255"/>
      <c r="DC48" s="255"/>
      <c r="DD48" s="255"/>
      <c r="DE48" s="255"/>
      <c r="DF48" s="255"/>
      <c r="DG48" s="255"/>
      <c r="DH48" s="255"/>
      <c r="DI48" s="255"/>
      <c r="DJ48" s="255"/>
      <c r="DK48" s="255"/>
      <c r="DL48" s="255"/>
      <c r="DM48" s="255"/>
      <c r="DN48" s="255"/>
      <c r="DO48" s="255"/>
      <c r="DP48" s="255"/>
      <c r="DQ48" s="255"/>
      <c r="DR48" s="255"/>
      <c r="DS48" s="255"/>
      <c r="DT48" s="255"/>
      <c r="DU48" s="255"/>
      <c r="DV48" s="255"/>
      <c r="DW48" s="255"/>
      <c r="DX48" s="255"/>
      <c r="DY48" s="255"/>
      <c r="DZ48" s="255"/>
      <c r="EA48" s="255"/>
      <c r="EB48" s="255"/>
      <c r="EC48" s="255"/>
      <c r="ED48" s="255"/>
      <c r="EE48" s="255"/>
      <c r="EF48" s="255"/>
      <c r="EG48" s="255"/>
      <c r="EH48" s="255"/>
      <c r="EI48" s="255"/>
      <c r="EJ48" s="255"/>
      <c r="EK48" s="255"/>
      <c r="EL48" s="255"/>
      <c r="EM48" s="255"/>
      <c r="EN48" s="255"/>
      <c r="EO48" s="255"/>
      <c r="EP48" s="255"/>
      <c r="EQ48" s="255"/>
      <c r="ER48" s="255"/>
      <c r="ES48" s="255"/>
      <c r="ET48" s="255"/>
      <c r="EU48" s="255"/>
      <c r="EV48" s="255"/>
      <c r="EW48" s="255"/>
      <c r="EX48" s="255"/>
      <c r="EY48" s="255"/>
      <c r="EZ48" s="255"/>
      <c r="FA48" s="255"/>
      <c r="FB48" s="255"/>
      <c r="FC48" s="255"/>
      <c r="FD48" s="255"/>
      <c r="FE48" s="255"/>
      <c r="FF48" s="255"/>
      <c r="FG48" s="255"/>
      <c r="FH48" s="255"/>
      <c r="FI48" s="255"/>
      <c r="FJ48" s="255"/>
      <c r="FK48" s="255"/>
      <c r="FL48" s="255"/>
      <c r="FM48" s="255"/>
      <c r="FN48" s="255"/>
      <c r="FO48" s="255"/>
      <c r="FP48" s="255"/>
      <c r="FQ48" s="255"/>
      <c r="FR48" s="255"/>
      <c r="FS48" s="255"/>
      <c r="FT48" s="255"/>
      <c r="FU48" s="255"/>
      <c r="FV48" s="255"/>
      <c r="FW48" s="255"/>
      <c r="FX48" s="255"/>
      <c r="FY48" s="255"/>
      <c r="FZ48" s="255"/>
      <c r="GA48" s="255"/>
      <c r="GB48" s="255"/>
      <c r="GC48" s="255"/>
      <c r="GD48" s="255"/>
      <c r="GE48" s="255"/>
      <c r="GF48" s="255"/>
      <c r="GG48" s="255"/>
      <c r="GH48" s="255"/>
      <c r="GI48" s="255"/>
      <c r="GJ48" s="255"/>
      <c r="GK48" s="255"/>
      <c r="GL48" s="255"/>
      <c r="GM48" s="255"/>
      <c r="GN48" s="255"/>
      <c r="GO48" s="255"/>
      <c r="GP48" s="255"/>
      <c r="GQ48" s="255"/>
      <c r="GR48" s="255"/>
      <c r="GS48" s="255"/>
      <c r="GT48" s="255"/>
      <c r="GU48" s="255"/>
      <c r="GV48" s="255"/>
      <c r="GW48" s="255"/>
      <c r="GX48" s="255"/>
      <c r="GY48" s="255"/>
      <c r="GZ48" s="255"/>
      <c r="HA48" s="255"/>
      <c r="HB48" s="255"/>
      <c r="HC48" s="255"/>
      <c r="HD48" s="255"/>
      <c r="HE48" s="255"/>
      <c r="HF48" s="255"/>
      <c r="HG48" s="255"/>
      <c r="HH48" s="255"/>
      <c r="HI48" s="255"/>
      <c r="HJ48" s="255"/>
      <c r="HK48" s="255"/>
      <c r="HL48" s="255"/>
      <c r="HM48" s="255"/>
      <c r="HN48" s="255"/>
      <c r="HO48" s="255"/>
      <c r="HP48" s="255"/>
      <c r="HQ48" s="255"/>
      <c r="HR48" s="255"/>
      <c r="HS48" s="255"/>
      <c r="HT48" s="255"/>
      <c r="HU48" s="255"/>
      <c r="HV48" s="255"/>
      <c r="HW48" s="255"/>
      <c r="HX48" s="255"/>
      <c r="HY48" s="255"/>
    </row>
    <row r="49" customFormat="false" ht="12.75" hidden="false" customHeight="false" outlineLevel="0" collapsed="false">
      <c r="A49" s="255" t="n">
        <v>114</v>
      </c>
      <c r="B49" s="255" t="n">
        <v>120</v>
      </c>
      <c r="C49" s="255" t="s">
        <v>264</v>
      </c>
      <c r="D49" s="255" t="s">
        <v>265</v>
      </c>
      <c r="E49" s="255" t="s">
        <v>401</v>
      </c>
      <c r="F49" s="255" t="s">
        <v>95</v>
      </c>
      <c r="G49" s="255" t="s">
        <v>188</v>
      </c>
      <c r="H49" s="255" t="s">
        <v>168</v>
      </c>
      <c r="I49" s="255" t="s">
        <v>177</v>
      </c>
      <c r="J49" s="256" t="s">
        <v>203</v>
      </c>
      <c r="K49" s="268" t="n">
        <v>36683</v>
      </c>
      <c r="L49" s="268" t="n">
        <v>37765</v>
      </c>
      <c r="M49" s="255" t="s">
        <v>155</v>
      </c>
      <c r="N49" s="257" t="n">
        <v>-4000000</v>
      </c>
      <c r="O49" s="257" t="n">
        <v>781.19669</v>
      </c>
      <c r="P49" s="258" t="n">
        <v>0.75</v>
      </c>
      <c r="Q49" s="257" t="n">
        <v>70.098769</v>
      </c>
      <c r="R49" s="257" t="n">
        <v>70.104756</v>
      </c>
      <c r="S49" s="258" t="n">
        <v>0.00598699999999042</v>
      </c>
      <c r="T49" s="257" t="n">
        <v>4.67702458302251</v>
      </c>
      <c r="U49" s="257" t="n">
        <v>-83.826464</v>
      </c>
      <c r="V49" s="257" t="n">
        <v>0</v>
      </c>
      <c r="W49" s="257" t="n">
        <v>-79.1494394169775</v>
      </c>
      <c r="X49" s="257" t="n">
        <v>-6885.881802</v>
      </c>
      <c r="Y49" s="257" t="n">
        <v>-6961.602976</v>
      </c>
      <c r="Z49" s="257" t="n">
        <v>-75.7211740000003</v>
      </c>
      <c r="AA49" s="257" t="n">
        <v>3.42826541697724</v>
      </c>
      <c r="AB49" s="257" t="n">
        <v>-6885.881802</v>
      </c>
      <c r="AC49" s="257" t="n">
        <v>-6961.602976</v>
      </c>
      <c r="AD49" s="257" t="n">
        <v>-75.7211740000003</v>
      </c>
      <c r="AF49" s="257" t="n">
        <v>5782.808497725</v>
      </c>
      <c r="AG49" s="259" t="n">
        <v>-22083.333333</v>
      </c>
      <c r="AH49" s="259" t="n">
        <v>-29044.936309</v>
      </c>
      <c r="AI49" s="259" t="n">
        <v>-15257.654337</v>
      </c>
      <c r="AJ49" s="259" t="n">
        <v>-15257.654337</v>
      </c>
      <c r="AK49" s="259" t="n">
        <v>-10774.049048</v>
      </c>
      <c r="AL49" s="259" t="n">
        <v>-75.7211740000003</v>
      </c>
      <c r="AM49" s="269" t="s">
        <v>473</v>
      </c>
      <c r="AN49" s="260" t="n">
        <v>7</v>
      </c>
      <c r="AO49" s="260" t="s">
        <v>469</v>
      </c>
      <c r="AP49" s="260" t="n">
        <v>7</v>
      </c>
      <c r="AR49" s="281"/>
      <c r="AS49" s="306"/>
      <c r="AV49" s="255"/>
      <c r="AW49" s="255"/>
      <c r="AX49" s="255"/>
      <c r="AY49" s="255"/>
      <c r="AZ49" s="255"/>
      <c r="BA49" s="255"/>
      <c r="BB49" s="255"/>
      <c r="BC49" s="255"/>
      <c r="BD49" s="255"/>
      <c r="BE49" s="255"/>
      <c r="BF49" s="255"/>
      <c r="BG49" s="255"/>
      <c r="BH49" s="255"/>
      <c r="BI49" s="255"/>
      <c r="BJ49" s="255"/>
      <c r="BK49" s="255"/>
      <c r="BL49" s="255"/>
      <c r="BM49" s="255"/>
      <c r="BN49" s="255"/>
      <c r="BO49" s="255"/>
      <c r="BP49" s="255"/>
      <c r="BQ49" s="255"/>
      <c r="BR49" s="255"/>
      <c r="BS49" s="255"/>
      <c r="BT49" s="255"/>
      <c r="BU49" s="255"/>
      <c r="BV49" s="255"/>
      <c r="BW49" s="255"/>
      <c r="BX49" s="255"/>
      <c r="BY49" s="255"/>
      <c r="BZ49" s="255"/>
      <c r="CA49" s="255"/>
      <c r="CB49" s="255"/>
      <c r="CC49" s="255"/>
      <c r="CD49" s="255"/>
      <c r="CE49" s="255"/>
      <c r="CF49" s="255"/>
      <c r="CG49" s="255"/>
      <c r="CH49" s="255"/>
      <c r="CI49" s="255"/>
      <c r="CJ49" s="255"/>
      <c r="CK49" s="255"/>
      <c r="CL49" s="255"/>
      <c r="CM49" s="255"/>
      <c r="CN49" s="255"/>
      <c r="CO49" s="255"/>
      <c r="CP49" s="255"/>
      <c r="CQ49" s="255"/>
      <c r="CR49" s="255"/>
      <c r="CS49" s="255"/>
      <c r="CT49" s="255"/>
      <c r="CU49" s="255"/>
      <c r="CV49" s="255"/>
      <c r="CW49" s="255"/>
      <c r="CX49" s="255"/>
      <c r="CY49" s="255"/>
      <c r="CZ49" s="255"/>
      <c r="DA49" s="255"/>
      <c r="DB49" s="255"/>
      <c r="DC49" s="255"/>
      <c r="DD49" s="255"/>
      <c r="DE49" s="255"/>
      <c r="DF49" s="255"/>
      <c r="DG49" s="255"/>
      <c r="DH49" s="255"/>
      <c r="DI49" s="255"/>
      <c r="DJ49" s="255"/>
      <c r="DK49" s="255"/>
      <c r="DL49" s="255"/>
      <c r="DM49" s="255"/>
      <c r="DN49" s="255"/>
      <c r="DO49" s="255"/>
      <c r="DP49" s="255"/>
      <c r="DQ49" s="255"/>
      <c r="DR49" s="255"/>
      <c r="DS49" s="255"/>
      <c r="DT49" s="255"/>
      <c r="DU49" s="255"/>
      <c r="DV49" s="255"/>
      <c r="DW49" s="255"/>
      <c r="DX49" s="255"/>
      <c r="DY49" s="255"/>
      <c r="DZ49" s="255"/>
      <c r="EA49" s="255"/>
      <c r="EB49" s="255"/>
      <c r="EC49" s="255"/>
      <c r="ED49" s="255"/>
      <c r="EE49" s="255"/>
      <c r="EF49" s="255"/>
      <c r="EG49" s="255"/>
      <c r="EH49" s="255"/>
      <c r="EI49" s="255"/>
      <c r="EJ49" s="255"/>
      <c r="EK49" s="255"/>
      <c r="EL49" s="255"/>
      <c r="EM49" s="255"/>
      <c r="EN49" s="255"/>
      <c r="EO49" s="255"/>
      <c r="EP49" s="255"/>
      <c r="EQ49" s="255"/>
      <c r="ER49" s="255"/>
      <c r="ES49" s="255"/>
      <c r="ET49" s="255"/>
      <c r="EU49" s="255"/>
      <c r="EV49" s="255"/>
      <c r="EW49" s="255"/>
      <c r="EX49" s="255"/>
      <c r="EY49" s="255"/>
      <c r="EZ49" s="255"/>
      <c r="FA49" s="255"/>
      <c r="FB49" s="255"/>
      <c r="FC49" s="255"/>
      <c r="FD49" s="255"/>
      <c r="FE49" s="255"/>
      <c r="FF49" s="255"/>
      <c r="FG49" s="255"/>
      <c r="FH49" s="255"/>
      <c r="FI49" s="255"/>
      <c r="FJ49" s="255"/>
      <c r="FK49" s="255"/>
      <c r="FL49" s="255"/>
      <c r="FM49" s="255"/>
      <c r="FN49" s="255"/>
      <c r="FO49" s="255"/>
      <c r="FP49" s="255"/>
      <c r="FQ49" s="255"/>
      <c r="FR49" s="255"/>
      <c r="FS49" s="255"/>
      <c r="FT49" s="255"/>
      <c r="FU49" s="255"/>
      <c r="FV49" s="255"/>
      <c r="FW49" s="255"/>
      <c r="FX49" s="255"/>
      <c r="FY49" s="255"/>
      <c r="FZ49" s="255"/>
      <c r="GA49" s="255"/>
      <c r="GB49" s="255"/>
      <c r="GC49" s="255"/>
      <c r="GD49" s="255"/>
      <c r="GE49" s="255"/>
      <c r="GF49" s="255"/>
      <c r="GG49" s="255"/>
      <c r="GH49" s="255"/>
      <c r="GI49" s="255"/>
      <c r="GJ49" s="255"/>
      <c r="GK49" s="255"/>
      <c r="GL49" s="255"/>
      <c r="GM49" s="255"/>
      <c r="GN49" s="255"/>
      <c r="GO49" s="255"/>
      <c r="GP49" s="255"/>
      <c r="GQ49" s="255"/>
      <c r="GR49" s="255"/>
      <c r="GS49" s="255"/>
      <c r="GT49" s="255"/>
      <c r="GU49" s="255"/>
      <c r="GV49" s="255"/>
      <c r="GW49" s="255"/>
      <c r="GX49" s="255"/>
      <c r="GY49" s="255"/>
      <c r="GZ49" s="255"/>
      <c r="HA49" s="255"/>
      <c r="HB49" s="255"/>
      <c r="HC49" s="255"/>
      <c r="HD49" s="255"/>
      <c r="HE49" s="255"/>
      <c r="HF49" s="255"/>
      <c r="HG49" s="255"/>
      <c r="HH49" s="255"/>
      <c r="HI49" s="255"/>
      <c r="HJ49" s="255"/>
      <c r="HK49" s="255"/>
      <c r="HL49" s="255"/>
      <c r="HM49" s="255"/>
      <c r="HN49" s="255"/>
      <c r="HO49" s="255"/>
      <c r="HP49" s="255"/>
      <c r="HQ49" s="255"/>
      <c r="HR49" s="255"/>
      <c r="HS49" s="255"/>
      <c r="HT49" s="255"/>
      <c r="HU49" s="255"/>
      <c r="HV49" s="255"/>
      <c r="HW49" s="255"/>
      <c r="HX49" s="255"/>
      <c r="HY49" s="255"/>
    </row>
    <row r="50" customFormat="false" ht="12.75" hidden="false" customHeight="false" outlineLevel="0" collapsed="false">
      <c r="A50" s="255" t="n">
        <v>122</v>
      </c>
      <c r="B50" s="255" t="n">
        <v>132</v>
      </c>
      <c r="C50" s="255" t="s">
        <v>264</v>
      </c>
      <c r="D50" s="255" t="s">
        <v>265</v>
      </c>
      <c r="E50" s="255" t="s">
        <v>263</v>
      </c>
      <c r="F50" s="255" t="s">
        <v>102</v>
      </c>
      <c r="G50" s="255" t="s">
        <v>188</v>
      </c>
      <c r="H50" s="255" t="s">
        <v>168</v>
      </c>
      <c r="I50" s="255" t="s">
        <v>177</v>
      </c>
      <c r="J50" s="256" t="s">
        <v>105</v>
      </c>
      <c r="K50" s="268" t="n">
        <v>36699</v>
      </c>
      <c r="L50" s="268" t="n">
        <v>38509</v>
      </c>
      <c r="M50" s="255" t="s">
        <v>155</v>
      </c>
      <c r="N50" s="257" t="n">
        <v>-4000000</v>
      </c>
      <c r="O50" s="257" t="n">
        <v>1453.575579</v>
      </c>
      <c r="P50" s="258" t="n">
        <v>0.85</v>
      </c>
      <c r="Q50" s="257" t="n">
        <v>71.348761</v>
      </c>
      <c r="R50" s="257" t="n">
        <v>71.356305</v>
      </c>
      <c r="S50" s="258" t="n">
        <v>0.00754400000000999</v>
      </c>
      <c r="T50" s="257" t="n">
        <v>10.9657741679905</v>
      </c>
      <c r="U50" s="257" t="n">
        <v>-95.530357</v>
      </c>
      <c r="V50" s="257" t="n">
        <v>0</v>
      </c>
      <c r="W50" s="257" t="n">
        <v>-84.5645828320095</v>
      </c>
      <c r="X50" s="257" t="n">
        <v>-22808.223862</v>
      </c>
      <c r="Y50" s="257" t="n">
        <v>-22897.44803</v>
      </c>
      <c r="Z50" s="257" t="n">
        <v>-89.2241680000007</v>
      </c>
      <c r="AA50" s="257" t="n">
        <v>-4.65958516799117</v>
      </c>
      <c r="AB50" s="257" t="n">
        <v>-22808.223862</v>
      </c>
      <c r="AC50" s="257" t="n">
        <v>-22897.44803</v>
      </c>
      <c r="AD50" s="257" t="n">
        <v>-89.2241680000007</v>
      </c>
      <c r="AF50" s="257" t="n">
        <v>8368.9613960925</v>
      </c>
      <c r="AG50" s="259" t="n">
        <v>-24272.222222</v>
      </c>
      <c r="AH50" s="259" t="n">
        <v>-47169.670252</v>
      </c>
      <c r="AI50" s="259" t="n">
        <v>-30927.72995</v>
      </c>
      <c r="AJ50" s="259" t="n">
        <v>-30927.72995</v>
      </c>
      <c r="AK50" s="259" t="n">
        <v>-15763.463704</v>
      </c>
      <c r="AL50" s="259" t="n">
        <v>-89.2241680000007</v>
      </c>
      <c r="AM50" s="269" t="s">
        <v>475</v>
      </c>
      <c r="AN50" s="260" t="n">
        <v>6</v>
      </c>
      <c r="AO50" s="260" t="s">
        <v>469</v>
      </c>
      <c r="AP50" s="260" t="n">
        <v>6</v>
      </c>
      <c r="AR50" s="281"/>
      <c r="AS50" s="306"/>
      <c r="AV50" s="255"/>
      <c r="AW50" s="255"/>
      <c r="AX50" s="255"/>
      <c r="AY50" s="255"/>
      <c r="AZ50" s="255"/>
      <c r="BA50" s="255"/>
      <c r="BB50" s="255"/>
      <c r="BC50" s="255"/>
      <c r="BD50" s="255"/>
      <c r="BE50" s="255"/>
      <c r="BF50" s="255"/>
      <c r="BG50" s="255"/>
      <c r="BH50" s="255"/>
      <c r="BI50" s="255"/>
      <c r="BJ50" s="255"/>
      <c r="BK50" s="255"/>
      <c r="BL50" s="255"/>
      <c r="BM50" s="255"/>
      <c r="BN50" s="255"/>
      <c r="BO50" s="255"/>
      <c r="BP50" s="255"/>
      <c r="BQ50" s="255"/>
      <c r="BR50" s="255"/>
      <c r="BS50" s="255"/>
      <c r="BT50" s="255"/>
      <c r="BU50" s="255"/>
      <c r="BV50" s="255"/>
      <c r="BW50" s="255"/>
      <c r="BX50" s="255"/>
      <c r="BY50" s="255"/>
      <c r="BZ50" s="255"/>
      <c r="CA50" s="255"/>
      <c r="CB50" s="255"/>
      <c r="CC50" s="255"/>
      <c r="CD50" s="255"/>
      <c r="CE50" s="255"/>
      <c r="CF50" s="255"/>
      <c r="CG50" s="255"/>
      <c r="CH50" s="255"/>
      <c r="CI50" s="255"/>
      <c r="CJ50" s="255"/>
      <c r="CK50" s="255"/>
      <c r="CL50" s="255"/>
      <c r="CM50" s="255"/>
      <c r="CN50" s="255"/>
      <c r="CO50" s="255"/>
      <c r="CP50" s="255"/>
      <c r="CQ50" s="255"/>
      <c r="CR50" s="255"/>
      <c r="CS50" s="255"/>
      <c r="CT50" s="255"/>
      <c r="CU50" s="255"/>
      <c r="CV50" s="255"/>
      <c r="CW50" s="255"/>
      <c r="CX50" s="255"/>
      <c r="CY50" s="255"/>
      <c r="CZ50" s="255"/>
      <c r="DA50" s="255"/>
      <c r="DB50" s="255"/>
      <c r="DC50" s="255"/>
      <c r="DD50" s="255"/>
      <c r="DE50" s="255"/>
      <c r="DF50" s="255"/>
      <c r="DG50" s="255"/>
      <c r="DH50" s="255"/>
      <c r="DI50" s="255"/>
      <c r="DJ50" s="255"/>
      <c r="DK50" s="255"/>
      <c r="DL50" s="255"/>
      <c r="DM50" s="255"/>
      <c r="DN50" s="255"/>
      <c r="DO50" s="255"/>
      <c r="DP50" s="255"/>
      <c r="DQ50" s="255"/>
      <c r="DR50" s="255"/>
      <c r="DS50" s="255"/>
      <c r="DT50" s="255"/>
      <c r="DU50" s="255"/>
      <c r="DV50" s="255"/>
      <c r="DW50" s="255"/>
      <c r="DX50" s="255"/>
      <c r="DY50" s="255"/>
      <c r="DZ50" s="255"/>
      <c r="EA50" s="255"/>
      <c r="EB50" s="255"/>
      <c r="EC50" s="255"/>
      <c r="ED50" s="255"/>
      <c r="EE50" s="255"/>
      <c r="EF50" s="255"/>
      <c r="EG50" s="255"/>
      <c r="EH50" s="255"/>
      <c r="EI50" s="255"/>
      <c r="EJ50" s="255"/>
      <c r="EK50" s="255"/>
      <c r="EL50" s="255"/>
      <c r="EM50" s="255"/>
      <c r="EN50" s="255"/>
      <c r="EO50" s="255"/>
      <c r="EP50" s="255"/>
      <c r="EQ50" s="255"/>
      <c r="ER50" s="255"/>
      <c r="ES50" s="255"/>
      <c r="ET50" s="255"/>
      <c r="EU50" s="255"/>
      <c r="EV50" s="255"/>
      <c r="EW50" s="255"/>
      <c r="EX50" s="255"/>
      <c r="EY50" s="255"/>
      <c r="EZ50" s="255"/>
      <c r="FA50" s="255"/>
      <c r="FB50" s="255"/>
      <c r="FC50" s="255"/>
      <c r="FD50" s="255"/>
      <c r="FE50" s="255"/>
      <c r="FF50" s="255"/>
      <c r="FG50" s="255"/>
      <c r="FH50" s="255"/>
      <c r="FI50" s="255"/>
      <c r="FJ50" s="255"/>
      <c r="FK50" s="255"/>
      <c r="FL50" s="255"/>
      <c r="FM50" s="255"/>
      <c r="FN50" s="255"/>
      <c r="FO50" s="255"/>
      <c r="FP50" s="255"/>
      <c r="FQ50" s="255"/>
      <c r="FR50" s="255"/>
      <c r="FS50" s="255"/>
      <c r="FT50" s="255"/>
      <c r="FU50" s="255"/>
      <c r="FV50" s="255"/>
      <c r="FW50" s="255"/>
      <c r="FX50" s="255"/>
      <c r="FY50" s="255"/>
      <c r="FZ50" s="255"/>
      <c r="GA50" s="255"/>
      <c r="GB50" s="255"/>
      <c r="GC50" s="255"/>
      <c r="GD50" s="255"/>
      <c r="GE50" s="255"/>
      <c r="GF50" s="255"/>
      <c r="GG50" s="255"/>
      <c r="GH50" s="255"/>
      <c r="GI50" s="255"/>
      <c r="GJ50" s="255"/>
      <c r="GK50" s="255"/>
      <c r="GL50" s="255"/>
      <c r="GM50" s="255"/>
      <c r="GN50" s="255"/>
      <c r="GO50" s="255"/>
      <c r="GP50" s="255"/>
      <c r="GQ50" s="255"/>
      <c r="GR50" s="255"/>
      <c r="GS50" s="255"/>
      <c r="GT50" s="255"/>
      <c r="GU50" s="255"/>
      <c r="GV50" s="255"/>
      <c r="GW50" s="255"/>
      <c r="GX50" s="255"/>
      <c r="GY50" s="255"/>
      <c r="GZ50" s="255"/>
      <c r="HA50" s="255"/>
      <c r="HB50" s="255"/>
      <c r="HC50" s="255"/>
      <c r="HD50" s="255"/>
      <c r="HE50" s="255"/>
      <c r="HF50" s="255"/>
      <c r="HG50" s="255"/>
      <c r="HH50" s="255"/>
      <c r="HI50" s="255"/>
      <c r="HJ50" s="255"/>
      <c r="HK50" s="255"/>
      <c r="HL50" s="255"/>
      <c r="HM50" s="255"/>
      <c r="HN50" s="255"/>
      <c r="HO50" s="255"/>
      <c r="HP50" s="255"/>
      <c r="HQ50" s="255"/>
      <c r="HR50" s="255"/>
      <c r="HS50" s="255"/>
      <c r="HT50" s="255"/>
      <c r="HU50" s="255"/>
      <c r="HV50" s="255"/>
      <c r="HW50" s="255"/>
      <c r="HX50" s="255"/>
      <c r="HY50" s="255"/>
    </row>
    <row r="51" customFormat="false" ht="12.75" hidden="false" customHeight="false" outlineLevel="0" collapsed="false">
      <c r="A51" s="255" t="n">
        <v>125</v>
      </c>
      <c r="B51" s="255" t="n">
        <v>122</v>
      </c>
      <c r="C51" s="255" t="s">
        <v>264</v>
      </c>
      <c r="D51" s="255" t="s">
        <v>265</v>
      </c>
      <c r="E51" s="255" t="s">
        <v>340</v>
      </c>
      <c r="F51" s="255" t="s">
        <v>95</v>
      </c>
      <c r="G51" s="255" t="s">
        <v>188</v>
      </c>
      <c r="H51" s="255" t="s">
        <v>168</v>
      </c>
      <c r="I51" s="255" t="s">
        <v>177</v>
      </c>
      <c r="J51" s="256" t="s">
        <v>203</v>
      </c>
      <c r="K51" s="268" t="n">
        <v>36706</v>
      </c>
      <c r="L51" s="268" t="n">
        <v>37792</v>
      </c>
      <c r="M51" s="255" t="s">
        <v>155</v>
      </c>
      <c r="N51" s="257" t="n">
        <v>-4000000</v>
      </c>
      <c r="O51" s="257" t="n">
        <v>808.080953</v>
      </c>
      <c r="P51" s="258" t="n">
        <v>0.85</v>
      </c>
      <c r="Q51" s="257" t="n">
        <v>69.946565</v>
      </c>
      <c r="R51" s="257" t="n">
        <v>69.960156</v>
      </c>
      <c r="S51" s="258" t="n">
        <v>0.013590999999991</v>
      </c>
      <c r="T51" s="257" t="n">
        <v>10.9826282322157</v>
      </c>
      <c r="U51" s="257" t="n">
        <v>-87.756538</v>
      </c>
      <c r="V51" s="257" t="n">
        <v>0</v>
      </c>
      <c r="W51" s="257" t="n">
        <v>-76.7739097677843</v>
      </c>
      <c r="X51" s="257" t="n">
        <v>-13821.99939</v>
      </c>
      <c r="Y51" s="257" t="n">
        <v>-13897.05269</v>
      </c>
      <c r="Z51" s="257" t="n">
        <v>-75.0532999999996</v>
      </c>
      <c r="AA51" s="257" t="n">
        <v>1.72060976778468</v>
      </c>
      <c r="AB51" s="257" t="n">
        <v>-13821.99939</v>
      </c>
      <c r="AC51" s="257" t="n">
        <v>-13897.05269</v>
      </c>
      <c r="AD51" s="257" t="n">
        <v>-75.0532999999996</v>
      </c>
      <c r="AF51" s="257" t="n">
        <v>5981.8192545825</v>
      </c>
      <c r="AG51" s="259" t="n">
        <v>-24933.333333</v>
      </c>
      <c r="AH51" s="259" t="n">
        <v>-38830.386023</v>
      </c>
      <c r="AI51" s="259" t="n">
        <v>-63941.208939</v>
      </c>
      <c r="AJ51" s="259" t="n">
        <v>-63941.208939</v>
      </c>
      <c r="AK51" s="259" t="n">
        <v>-7087.149128</v>
      </c>
      <c r="AL51" s="259" t="n">
        <v>-75.0532999999996</v>
      </c>
      <c r="AM51" s="269" t="s">
        <v>473</v>
      </c>
      <c r="AN51" s="260" t="n">
        <v>7</v>
      </c>
      <c r="AO51" s="260" t="s">
        <v>469</v>
      </c>
      <c r="AP51" s="260" t="n">
        <v>7</v>
      </c>
      <c r="AR51" s="281"/>
      <c r="AS51" s="306"/>
    </row>
    <row r="52" customFormat="false" ht="12.75" hidden="false" customHeight="false" outlineLevel="0" collapsed="false">
      <c r="A52" s="255" t="n">
        <v>144</v>
      </c>
      <c r="B52" s="255" t="n">
        <v>145</v>
      </c>
      <c r="C52" s="255" t="s">
        <v>3</v>
      </c>
      <c r="D52" s="255" t="s">
        <v>222</v>
      </c>
      <c r="E52" s="255" t="s">
        <v>280</v>
      </c>
      <c r="F52" s="255" t="s">
        <v>197</v>
      </c>
      <c r="G52" s="255" t="s">
        <v>96</v>
      </c>
      <c r="H52" s="255" t="s">
        <v>168</v>
      </c>
      <c r="I52" s="255" t="s">
        <v>177</v>
      </c>
      <c r="J52" s="256" t="s">
        <v>203</v>
      </c>
      <c r="K52" s="268" t="n">
        <v>36746</v>
      </c>
      <c r="L52" s="268" t="n">
        <v>37164</v>
      </c>
      <c r="M52" s="255" t="s">
        <v>155</v>
      </c>
      <c r="N52" s="257" t="n">
        <v>-10000000</v>
      </c>
      <c r="O52" s="257" t="n">
        <v>474.569691</v>
      </c>
      <c r="P52" s="258" t="n">
        <v>2.125</v>
      </c>
      <c r="Q52" s="257" t="n">
        <v>146.418156</v>
      </c>
      <c r="R52" s="257" t="n">
        <v>146.539899</v>
      </c>
      <c r="S52" s="258" t="n">
        <v>0.121742999999981</v>
      </c>
      <c r="T52" s="257" t="n">
        <v>57.7755378914039</v>
      </c>
      <c r="U52" s="257" t="n">
        <v>-463.291475</v>
      </c>
      <c r="V52" s="257" t="n">
        <v>53715.277778</v>
      </c>
      <c r="W52" s="257" t="n">
        <v>-405.515937108596</v>
      </c>
      <c r="X52" s="257" t="n">
        <v>-87813.39003</v>
      </c>
      <c r="Y52" s="257" t="n">
        <v>-34464.46358</v>
      </c>
      <c r="Z52" s="257" t="n">
        <v>53348.92645</v>
      </c>
      <c r="AA52" s="257" t="n">
        <v>53754.4423871086</v>
      </c>
      <c r="AB52" s="257" t="n">
        <v>-87813.39003</v>
      </c>
      <c r="AC52" s="257" t="n">
        <v>-34464.46358</v>
      </c>
      <c r="AD52" s="257" t="n">
        <v>53348.92645</v>
      </c>
      <c r="AE52" s="257" t="n">
        <v>53715.277778</v>
      </c>
      <c r="AF52" s="257" t="n">
        <v>7806.67141695</v>
      </c>
      <c r="AG52" s="259" t="n">
        <v>-138125</v>
      </c>
      <c r="AH52" s="259" t="n">
        <v>-172589.46358</v>
      </c>
      <c r="AI52" s="259" t="n">
        <v>-115595.650164</v>
      </c>
      <c r="AJ52" s="259" t="n">
        <v>-115595.650164</v>
      </c>
      <c r="AK52" s="259" t="n">
        <v>-121847.712507</v>
      </c>
      <c r="AL52" s="259" t="n">
        <v>-366.351328000012</v>
      </c>
      <c r="AM52" s="269" t="s">
        <v>471</v>
      </c>
      <c r="AN52" s="260" t="s">
        <v>469</v>
      </c>
      <c r="AO52" s="260" t="n">
        <v>14</v>
      </c>
      <c r="AP52" s="260" t="n">
        <v>14</v>
      </c>
      <c r="AR52" s="281"/>
      <c r="AS52" s="306"/>
      <c r="AV52" s="255"/>
      <c r="AW52" s="255"/>
      <c r="AX52" s="255"/>
      <c r="AY52" s="255"/>
      <c r="AZ52" s="255"/>
      <c r="BA52" s="255"/>
      <c r="BB52" s="255"/>
      <c r="BC52" s="255"/>
      <c r="BD52" s="255"/>
      <c r="BE52" s="255"/>
      <c r="BF52" s="255"/>
      <c r="BG52" s="255"/>
      <c r="BH52" s="255"/>
      <c r="BI52" s="255"/>
      <c r="BJ52" s="255"/>
      <c r="BK52" s="255"/>
      <c r="BL52" s="255"/>
      <c r="BM52" s="255"/>
      <c r="BN52" s="255"/>
      <c r="BO52" s="255"/>
      <c r="BP52" s="255"/>
      <c r="BQ52" s="255"/>
      <c r="BR52" s="255"/>
      <c r="BS52" s="255"/>
      <c r="BT52" s="255"/>
      <c r="BU52" s="255"/>
      <c r="BV52" s="255"/>
      <c r="BW52" s="255"/>
      <c r="BX52" s="255"/>
      <c r="BY52" s="255"/>
      <c r="BZ52" s="255"/>
      <c r="CA52" s="255"/>
      <c r="CB52" s="255"/>
      <c r="CC52" s="255"/>
      <c r="CD52" s="255"/>
      <c r="CE52" s="255"/>
      <c r="CF52" s="255"/>
      <c r="CG52" s="255"/>
      <c r="CH52" s="255"/>
      <c r="CI52" s="255"/>
      <c r="CJ52" s="255"/>
      <c r="CK52" s="255"/>
      <c r="CL52" s="255"/>
      <c r="CM52" s="255"/>
      <c r="CN52" s="255"/>
      <c r="CO52" s="255"/>
      <c r="CP52" s="255"/>
      <c r="CQ52" s="255"/>
      <c r="CR52" s="255"/>
      <c r="CS52" s="255"/>
      <c r="CT52" s="255"/>
      <c r="CU52" s="255"/>
      <c r="CV52" s="255"/>
      <c r="CW52" s="255"/>
      <c r="CX52" s="255"/>
      <c r="CY52" s="255"/>
      <c r="CZ52" s="255"/>
      <c r="DA52" s="255"/>
      <c r="DB52" s="255"/>
      <c r="DC52" s="255"/>
      <c r="DD52" s="255"/>
      <c r="DE52" s="255"/>
      <c r="DF52" s="255"/>
      <c r="DG52" s="255"/>
      <c r="DH52" s="255"/>
      <c r="DI52" s="255"/>
      <c r="DJ52" s="255"/>
      <c r="DK52" s="255"/>
      <c r="DL52" s="255"/>
      <c r="DM52" s="255"/>
      <c r="DN52" s="255"/>
      <c r="DO52" s="255"/>
      <c r="DP52" s="255"/>
      <c r="DQ52" s="255"/>
      <c r="DR52" s="255"/>
      <c r="DS52" s="255"/>
      <c r="DT52" s="255"/>
      <c r="DU52" s="255"/>
      <c r="DV52" s="255"/>
      <c r="DW52" s="255"/>
      <c r="DX52" s="255"/>
      <c r="DY52" s="255"/>
      <c r="DZ52" s="255"/>
      <c r="EA52" s="255"/>
      <c r="EB52" s="255"/>
      <c r="EC52" s="255"/>
      <c r="ED52" s="255"/>
      <c r="EE52" s="255"/>
      <c r="EF52" s="255"/>
      <c r="EG52" s="255"/>
      <c r="EH52" s="255"/>
      <c r="EI52" s="255"/>
      <c r="EJ52" s="255"/>
      <c r="EK52" s="255"/>
      <c r="EL52" s="255"/>
      <c r="EM52" s="255"/>
      <c r="EN52" s="255"/>
      <c r="EO52" s="255"/>
      <c r="EP52" s="255"/>
      <c r="EQ52" s="255"/>
      <c r="ER52" s="255"/>
      <c r="ES52" s="255"/>
      <c r="ET52" s="255"/>
      <c r="EU52" s="255"/>
      <c r="EV52" s="255"/>
      <c r="EW52" s="255"/>
      <c r="EX52" s="255"/>
      <c r="EY52" s="255"/>
      <c r="EZ52" s="255"/>
      <c r="FA52" s="255"/>
      <c r="FB52" s="255"/>
      <c r="FC52" s="255"/>
      <c r="FD52" s="255"/>
      <c r="FE52" s="255"/>
      <c r="FF52" s="255"/>
      <c r="FG52" s="255"/>
      <c r="FH52" s="255"/>
      <c r="FI52" s="255"/>
      <c r="FJ52" s="255"/>
      <c r="FK52" s="255"/>
      <c r="FL52" s="255"/>
      <c r="FM52" s="255"/>
      <c r="FN52" s="255"/>
      <c r="FO52" s="255"/>
      <c r="FP52" s="255"/>
      <c r="FQ52" s="255"/>
      <c r="FR52" s="255"/>
      <c r="FS52" s="255"/>
      <c r="FT52" s="255"/>
      <c r="FU52" s="255"/>
      <c r="FV52" s="255"/>
      <c r="FW52" s="255"/>
      <c r="FX52" s="255"/>
      <c r="FY52" s="255"/>
      <c r="FZ52" s="255"/>
      <c r="GA52" s="255"/>
      <c r="GB52" s="255"/>
      <c r="GC52" s="255"/>
      <c r="GD52" s="255"/>
      <c r="GE52" s="255"/>
      <c r="GF52" s="255"/>
      <c r="GG52" s="255"/>
      <c r="GH52" s="255"/>
      <c r="GI52" s="255"/>
      <c r="GJ52" s="255"/>
      <c r="GK52" s="255"/>
      <c r="GL52" s="255"/>
      <c r="GM52" s="255"/>
      <c r="GN52" s="255"/>
      <c r="GO52" s="255"/>
      <c r="GP52" s="255"/>
      <c r="GQ52" s="255"/>
      <c r="GR52" s="255"/>
      <c r="GS52" s="255"/>
      <c r="GT52" s="255"/>
      <c r="GU52" s="255"/>
      <c r="GV52" s="255"/>
      <c r="GW52" s="255"/>
      <c r="GX52" s="255"/>
      <c r="GY52" s="255"/>
      <c r="GZ52" s="255"/>
      <c r="HA52" s="255"/>
      <c r="HB52" s="255"/>
      <c r="HC52" s="255"/>
      <c r="HD52" s="255"/>
      <c r="HE52" s="255"/>
      <c r="HF52" s="255"/>
      <c r="HG52" s="255"/>
      <c r="HH52" s="255"/>
      <c r="HI52" s="255"/>
      <c r="HJ52" s="255"/>
      <c r="HK52" s="255"/>
      <c r="HL52" s="255"/>
      <c r="HM52" s="255"/>
      <c r="HN52" s="255"/>
      <c r="HO52" s="255"/>
      <c r="HP52" s="255"/>
      <c r="HQ52" s="255"/>
      <c r="HR52" s="255"/>
      <c r="HS52" s="255"/>
      <c r="HT52" s="255"/>
      <c r="HU52" s="255"/>
      <c r="HV52" s="255"/>
      <c r="HW52" s="255"/>
      <c r="HX52" s="255"/>
      <c r="HY52" s="255"/>
    </row>
    <row r="53" customFormat="false" ht="12.75" hidden="false" customHeight="false" outlineLevel="0" collapsed="false">
      <c r="A53" s="255" t="n">
        <v>145</v>
      </c>
      <c r="B53" s="255" t="n">
        <v>203</v>
      </c>
      <c r="C53" s="255" t="s">
        <v>2</v>
      </c>
      <c r="D53" s="255" t="s">
        <v>104</v>
      </c>
      <c r="E53" s="255" t="s">
        <v>354</v>
      </c>
      <c r="F53" s="255" t="s">
        <v>102</v>
      </c>
      <c r="G53" s="255" t="s">
        <v>160</v>
      </c>
      <c r="H53" s="255" t="s">
        <v>282</v>
      </c>
      <c r="I53" s="255" t="s">
        <v>175</v>
      </c>
      <c r="J53" s="256" t="s">
        <v>212</v>
      </c>
      <c r="K53" s="268" t="n">
        <v>36801</v>
      </c>
      <c r="L53" s="268" t="n">
        <v>37166</v>
      </c>
      <c r="M53" s="255" t="s">
        <v>155</v>
      </c>
      <c r="N53" s="257" t="n">
        <v>5000000</v>
      </c>
      <c r="O53" s="257" t="n">
        <v>-239.508953</v>
      </c>
      <c r="P53" s="258" t="n">
        <v>1</v>
      </c>
      <c r="Q53" s="257" t="n">
        <v>109.17317</v>
      </c>
      <c r="R53" s="257" t="n">
        <v>109.240392</v>
      </c>
      <c r="S53" s="258" t="n">
        <v>0.067222000000001</v>
      </c>
      <c r="T53" s="257" t="n">
        <v>-16.1002708385662</v>
      </c>
      <c r="U53" s="257" t="n">
        <v>163.52905</v>
      </c>
      <c r="V53" s="257" t="n">
        <v>0</v>
      </c>
      <c r="W53" s="257" t="n">
        <v>147.428779161434</v>
      </c>
      <c r="X53" s="257" t="n">
        <v>10219.511307</v>
      </c>
      <c r="Y53" s="257" t="n">
        <v>10356.318818</v>
      </c>
      <c r="Z53" s="257" t="n">
        <v>136.807510999999</v>
      </c>
      <c r="AA53" s="257" t="n">
        <v>-10.6212681614347</v>
      </c>
      <c r="AB53" s="257" t="n">
        <v>10219.511307</v>
      </c>
      <c r="AC53" s="257" t="n">
        <v>10356.318818</v>
      </c>
      <c r="AD53" s="257" t="n">
        <v>136.807510999999</v>
      </c>
      <c r="AF53" s="257" t="n">
        <v>-1378.9727968975</v>
      </c>
      <c r="AG53" s="259" t="n">
        <v>12777.777778</v>
      </c>
      <c r="AH53" s="259" t="n">
        <v>23134.096596</v>
      </c>
      <c r="AI53" s="259" t="n">
        <v>10976.591983</v>
      </c>
      <c r="AJ53" s="259" t="n">
        <v>10976.591983</v>
      </c>
      <c r="AK53" s="259" t="n">
        <v>12966.605812</v>
      </c>
      <c r="AL53" s="259" t="n">
        <v>136.807510999999</v>
      </c>
      <c r="AM53" s="269" t="s">
        <v>472</v>
      </c>
      <c r="AN53" s="260" t="n">
        <v>6</v>
      </c>
      <c r="AO53" s="260" t="s">
        <v>469</v>
      </c>
      <c r="AP53" s="260" t="n">
        <v>6</v>
      </c>
      <c r="AR53" s="281"/>
      <c r="AS53" s="306"/>
    </row>
    <row r="54" customFormat="false" ht="12.75" hidden="false" customHeight="false" outlineLevel="0" collapsed="false">
      <c r="A54" s="255" t="n">
        <v>146</v>
      </c>
      <c r="B54" s="255" t="n">
        <v>204</v>
      </c>
      <c r="C54" s="255" t="s">
        <v>2</v>
      </c>
      <c r="D54" s="255" t="s">
        <v>104</v>
      </c>
      <c r="E54" s="255" t="s">
        <v>396</v>
      </c>
      <c r="F54" s="255" t="s">
        <v>260</v>
      </c>
      <c r="G54" s="255" t="s">
        <v>96</v>
      </c>
      <c r="H54" s="255" t="s">
        <v>103</v>
      </c>
      <c r="I54" s="255" t="s">
        <v>181</v>
      </c>
      <c r="J54" s="256" t="s">
        <v>105</v>
      </c>
      <c r="K54" s="268" t="n">
        <v>36790</v>
      </c>
      <c r="L54" s="268" t="n">
        <v>38616</v>
      </c>
      <c r="M54" s="255" t="s">
        <v>100</v>
      </c>
      <c r="N54" s="257" t="n">
        <v>-10000000</v>
      </c>
      <c r="O54" s="257" t="n">
        <v>3890.717003</v>
      </c>
      <c r="P54" s="258" t="n">
        <v>0.39</v>
      </c>
      <c r="Q54" s="257" t="n">
        <v>71.099315</v>
      </c>
      <c r="R54" s="257" t="n">
        <v>71.113519</v>
      </c>
      <c r="S54" s="258" t="n">
        <v>0.0142039999999923</v>
      </c>
      <c r="T54" s="257" t="n">
        <v>55.2637443105822</v>
      </c>
      <c r="U54" s="257" t="n">
        <v>-229.553379</v>
      </c>
      <c r="V54" s="257" t="n">
        <v>0</v>
      </c>
      <c r="W54" s="257" t="n">
        <v>-174.289634689418</v>
      </c>
      <c r="X54" s="257" t="n">
        <v>127173.828536</v>
      </c>
      <c r="Y54" s="257" t="n">
        <v>127047.879165</v>
      </c>
      <c r="Z54" s="257" t="n">
        <v>-125.949370999995</v>
      </c>
      <c r="AA54" s="257" t="n">
        <v>48.3402636894227</v>
      </c>
      <c r="AB54" s="257" t="n">
        <v>112618.783860055</v>
      </c>
      <c r="AC54" s="257" t="n">
        <v>112056.22942353</v>
      </c>
      <c r="AD54" s="257" t="n">
        <v>-562.554436524792</v>
      </c>
      <c r="AF54" s="257" t="n">
        <v>7680.275363922</v>
      </c>
      <c r="AG54" s="259" t="n">
        <v>-17294.55</v>
      </c>
      <c r="AH54" s="259" t="n">
        <v>94761.67942353</v>
      </c>
      <c r="AI54" s="259" t="n">
        <v>-22544.7054460018</v>
      </c>
      <c r="AJ54" s="259" t="n">
        <v>-22544.7054460018</v>
      </c>
      <c r="AK54" s="259" t="n">
        <v>-18965.5694092009</v>
      </c>
      <c r="AL54" s="259" t="n">
        <v>-562.554436524792</v>
      </c>
      <c r="AM54" s="269" t="s">
        <v>475</v>
      </c>
      <c r="AN54" s="260" t="n">
        <v>3</v>
      </c>
      <c r="AO54" s="260" t="s">
        <v>469</v>
      </c>
      <c r="AP54" s="260" t="n">
        <v>3</v>
      </c>
      <c r="AR54" s="281"/>
      <c r="AS54" s="306"/>
      <c r="AV54" s="255"/>
      <c r="AW54" s="255"/>
      <c r="AX54" s="255"/>
      <c r="AY54" s="255"/>
      <c r="AZ54" s="255"/>
      <c r="BA54" s="255"/>
      <c r="BB54" s="255"/>
      <c r="BC54" s="255"/>
      <c r="BD54" s="255"/>
      <c r="BE54" s="255"/>
      <c r="BF54" s="255"/>
      <c r="BG54" s="255"/>
      <c r="BH54" s="255"/>
      <c r="BI54" s="255"/>
      <c r="BJ54" s="255"/>
      <c r="BK54" s="255"/>
      <c r="BL54" s="255"/>
      <c r="BM54" s="255"/>
      <c r="BN54" s="255"/>
      <c r="BO54" s="255"/>
      <c r="BP54" s="255"/>
      <c r="BQ54" s="255"/>
      <c r="BR54" s="255"/>
      <c r="BS54" s="255"/>
      <c r="BT54" s="255"/>
      <c r="BU54" s="255"/>
      <c r="BV54" s="255"/>
      <c r="BW54" s="255"/>
      <c r="BX54" s="255"/>
      <c r="BY54" s="255"/>
      <c r="BZ54" s="255"/>
      <c r="CA54" s="255"/>
      <c r="CB54" s="255"/>
      <c r="CC54" s="255"/>
      <c r="CD54" s="255"/>
      <c r="CE54" s="255"/>
      <c r="CF54" s="255"/>
      <c r="CG54" s="255"/>
      <c r="CH54" s="255"/>
      <c r="CI54" s="255"/>
      <c r="CJ54" s="255"/>
      <c r="CK54" s="255"/>
      <c r="CL54" s="255"/>
      <c r="CM54" s="255"/>
      <c r="CN54" s="255"/>
      <c r="CO54" s="255"/>
      <c r="CP54" s="255"/>
      <c r="CQ54" s="255"/>
      <c r="CR54" s="255"/>
      <c r="CS54" s="255"/>
      <c r="CT54" s="255"/>
      <c r="CU54" s="255"/>
      <c r="CV54" s="255"/>
      <c r="CW54" s="255"/>
      <c r="CX54" s="255"/>
      <c r="CY54" s="255"/>
      <c r="CZ54" s="255"/>
      <c r="DA54" s="255"/>
      <c r="DB54" s="255"/>
      <c r="DC54" s="255"/>
      <c r="DD54" s="255"/>
      <c r="DE54" s="255"/>
      <c r="DF54" s="255"/>
      <c r="DG54" s="255"/>
      <c r="DH54" s="255"/>
      <c r="DI54" s="255"/>
      <c r="DJ54" s="255"/>
      <c r="DK54" s="255"/>
      <c r="DL54" s="255"/>
      <c r="DM54" s="255"/>
      <c r="DN54" s="255"/>
      <c r="DO54" s="255"/>
      <c r="DP54" s="255"/>
      <c r="DQ54" s="255"/>
      <c r="DR54" s="255"/>
      <c r="DS54" s="255"/>
      <c r="DT54" s="255"/>
      <c r="DU54" s="255"/>
      <c r="DV54" s="255"/>
      <c r="DW54" s="255"/>
      <c r="DX54" s="255"/>
      <c r="DY54" s="255"/>
      <c r="DZ54" s="255"/>
      <c r="EA54" s="255"/>
      <c r="EB54" s="255"/>
      <c r="EC54" s="255"/>
      <c r="ED54" s="255"/>
      <c r="EE54" s="255"/>
      <c r="EF54" s="255"/>
      <c r="EG54" s="255"/>
      <c r="EH54" s="255"/>
      <c r="EI54" s="255"/>
      <c r="EJ54" s="255"/>
      <c r="EK54" s="255"/>
      <c r="EL54" s="255"/>
      <c r="EM54" s="255"/>
      <c r="EN54" s="255"/>
      <c r="EO54" s="255"/>
      <c r="EP54" s="255"/>
      <c r="EQ54" s="255"/>
      <c r="ER54" s="255"/>
      <c r="ES54" s="255"/>
      <c r="ET54" s="255"/>
      <c r="EU54" s="255"/>
      <c r="EV54" s="255"/>
      <c r="EW54" s="255"/>
      <c r="EX54" s="255"/>
      <c r="EY54" s="255"/>
      <c r="EZ54" s="255"/>
      <c r="FA54" s="255"/>
      <c r="FB54" s="255"/>
      <c r="FC54" s="255"/>
      <c r="FD54" s="255"/>
      <c r="FE54" s="255"/>
      <c r="FF54" s="255"/>
      <c r="FG54" s="255"/>
      <c r="FH54" s="255"/>
      <c r="FI54" s="255"/>
      <c r="FJ54" s="255"/>
      <c r="FK54" s="255"/>
      <c r="FL54" s="255"/>
      <c r="FM54" s="255"/>
      <c r="FN54" s="255"/>
      <c r="FO54" s="255"/>
      <c r="FP54" s="255"/>
      <c r="FQ54" s="255"/>
      <c r="FR54" s="255"/>
      <c r="FS54" s="255"/>
      <c r="FT54" s="255"/>
      <c r="FU54" s="255"/>
      <c r="FV54" s="255"/>
      <c r="FW54" s="255"/>
      <c r="FX54" s="255"/>
      <c r="FY54" s="255"/>
      <c r="FZ54" s="255"/>
      <c r="GA54" s="255"/>
      <c r="GB54" s="255"/>
      <c r="GC54" s="255"/>
      <c r="GD54" s="255"/>
      <c r="GE54" s="255"/>
      <c r="GF54" s="255"/>
      <c r="GG54" s="255"/>
      <c r="GH54" s="255"/>
      <c r="GI54" s="255"/>
      <c r="GJ54" s="255"/>
      <c r="GK54" s="255"/>
      <c r="GL54" s="255"/>
      <c r="GM54" s="255"/>
      <c r="GN54" s="255"/>
      <c r="GO54" s="255"/>
      <c r="GP54" s="255"/>
      <c r="GQ54" s="255"/>
      <c r="GR54" s="255"/>
      <c r="GS54" s="255"/>
      <c r="GT54" s="255"/>
      <c r="GU54" s="255"/>
      <c r="GV54" s="255"/>
      <c r="GW54" s="255"/>
      <c r="GX54" s="255"/>
      <c r="GY54" s="255"/>
      <c r="GZ54" s="255"/>
      <c r="HA54" s="255"/>
      <c r="HB54" s="255"/>
      <c r="HC54" s="255"/>
      <c r="HD54" s="255"/>
      <c r="HE54" s="255"/>
      <c r="HF54" s="255"/>
      <c r="HG54" s="255"/>
      <c r="HH54" s="255"/>
      <c r="HI54" s="255"/>
      <c r="HJ54" s="255"/>
      <c r="HK54" s="255"/>
      <c r="HL54" s="255"/>
      <c r="HM54" s="255"/>
      <c r="HN54" s="255"/>
      <c r="HO54" s="255"/>
      <c r="HP54" s="255"/>
      <c r="HQ54" s="255"/>
      <c r="HR54" s="255"/>
      <c r="HS54" s="255"/>
      <c r="HT54" s="255"/>
      <c r="HU54" s="255"/>
      <c r="HV54" s="255"/>
      <c r="HW54" s="255"/>
      <c r="HX54" s="255"/>
      <c r="HY54" s="255"/>
    </row>
    <row r="55" customFormat="false" ht="12.75" hidden="false" customHeight="false" outlineLevel="0" collapsed="false">
      <c r="A55" s="255" t="n">
        <v>147</v>
      </c>
      <c r="B55" s="255" t="n">
        <v>205</v>
      </c>
      <c r="C55" s="255" t="s">
        <v>2</v>
      </c>
      <c r="D55" s="255" t="s">
        <v>104</v>
      </c>
      <c r="E55" s="255" t="s">
        <v>374</v>
      </c>
      <c r="F55" s="255" t="s">
        <v>95</v>
      </c>
      <c r="G55" s="255" t="s">
        <v>188</v>
      </c>
      <c r="H55" s="255" t="s">
        <v>207</v>
      </c>
      <c r="I55" s="255" t="s">
        <v>180</v>
      </c>
      <c r="J55" s="256" t="s">
        <v>105</v>
      </c>
      <c r="K55" s="268" t="n">
        <v>36791</v>
      </c>
      <c r="L55" s="268" t="n">
        <v>38617</v>
      </c>
      <c r="M55" s="255" t="s">
        <v>155</v>
      </c>
      <c r="N55" s="257" t="n">
        <v>-20000000</v>
      </c>
      <c r="O55" s="257" t="n">
        <v>7617.192532</v>
      </c>
      <c r="P55" s="258" t="n">
        <v>0.27</v>
      </c>
      <c r="Q55" s="257" t="n">
        <v>40.46714</v>
      </c>
      <c r="R55" s="257" t="n">
        <v>40.474685</v>
      </c>
      <c r="S55" s="258" t="n">
        <v>0.00754500000000036</v>
      </c>
      <c r="T55" s="257" t="n">
        <v>57.4717176539427</v>
      </c>
      <c r="U55" s="257" t="n">
        <v>-297.232433</v>
      </c>
      <c r="V55" s="257" t="n">
        <v>0</v>
      </c>
      <c r="W55" s="257" t="n">
        <v>-239.760715346057</v>
      </c>
      <c r="X55" s="257" t="n">
        <v>105336.201213</v>
      </c>
      <c r="Y55" s="257" t="n">
        <v>105285.599906</v>
      </c>
      <c r="Z55" s="257" t="n">
        <v>-50.6013069999899</v>
      </c>
      <c r="AA55" s="257" t="n">
        <v>189.159408346067</v>
      </c>
      <c r="AB55" s="257" t="n">
        <v>105336.201213</v>
      </c>
      <c r="AC55" s="257" t="n">
        <v>105285.599906</v>
      </c>
      <c r="AD55" s="257" t="n">
        <v>-50.6013069999899</v>
      </c>
      <c r="AF55" s="257" t="n">
        <v>56386.26771813</v>
      </c>
      <c r="AG55" s="259" t="n">
        <v>-27150</v>
      </c>
      <c r="AH55" s="259" t="n">
        <v>78135.599906</v>
      </c>
      <c r="AI55" s="259" t="n">
        <v>-253153.228151</v>
      </c>
      <c r="AJ55" s="259" t="n">
        <v>-253153.228151</v>
      </c>
      <c r="AK55" s="259" t="n">
        <v>-157087.185271</v>
      </c>
      <c r="AL55" s="259" t="n">
        <v>-50.6013069999899</v>
      </c>
      <c r="AM55" s="269" t="s">
        <v>475</v>
      </c>
      <c r="AN55" s="260" t="n">
        <v>7</v>
      </c>
      <c r="AO55" s="260" t="s">
        <v>469</v>
      </c>
      <c r="AP55" s="260" t="n">
        <v>7</v>
      </c>
      <c r="AR55" s="281"/>
      <c r="AS55" s="306"/>
    </row>
    <row r="56" customFormat="false" ht="12.75" hidden="false" customHeight="false" outlineLevel="0" collapsed="false">
      <c r="A56" s="255" t="n">
        <v>149</v>
      </c>
      <c r="B56" s="255" t="n">
        <v>208</v>
      </c>
      <c r="C56" s="255" t="s">
        <v>2</v>
      </c>
      <c r="D56" s="255" t="s">
        <v>104</v>
      </c>
      <c r="E56" s="255" t="s">
        <v>199</v>
      </c>
      <c r="F56" s="255" t="s">
        <v>102</v>
      </c>
      <c r="G56" s="255" t="s">
        <v>96</v>
      </c>
      <c r="H56" s="255" t="s">
        <v>168</v>
      </c>
      <c r="I56" s="255" t="s">
        <v>180</v>
      </c>
      <c r="J56" s="256" t="s">
        <v>170</v>
      </c>
      <c r="K56" s="268" t="n">
        <v>36788</v>
      </c>
      <c r="L56" s="268" t="n">
        <v>38614</v>
      </c>
      <c r="M56" s="255" t="s">
        <v>155</v>
      </c>
      <c r="N56" s="257" t="n">
        <v>-10000000</v>
      </c>
      <c r="O56" s="257" t="n">
        <v>3791.825063</v>
      </c>
      <c r="P56" s="258" t="n">
        <v>0.44</v>
      </c>
      <c r="Q56" s="257" t="n">
        <v>113.875213</v>
      </c>
      <c r="R56" s="257" t="n">
        <v>113.891194</v>
      </c>
      <c r="S56" s="258" t="n">
        <v>0.0159809999999965</v>
      </c>
      <c r="T56" s="257" t="n">
        <v>60.5971563317896</v>
      </c>
      <c r="U56" s="257" t="n">
        <v>-357.685519</v>
      </c>
      <c r="V56" s="257" t="n">
        <v>0</v>
      </c>
      <c r="W56" s="257" t="n">
        <v>-297.08836266821</v>
      </c>
      <c r="X56" s="257" t="n">
        <v>269405.235546</v>
      </c>
      <c r="Y56" s="257" t="n">
        <v>269444.611051</v>
      </c>
      <c r="Z56" s="257" t="n">
        <v>39.3755050000036</v>
      </c>
      <c r="AA56" s="257" t="n">
        <v>336.463867668214</v>
      </c>
      <c r="AB56" s="257" t="n">
        <v>269405.235546</v>
      </c>
      <c r="AC56" s="257" t="n">
        <v>269444.611051</v>
      </c>
      <c r="AD56" s="257" t="n">
        <v>39.3755050000036</v>
      </c>
      <c r="AF56" s="257" t="n">
        <v>21831.4328002225</v>
      </c>
      <c r="AG56" s="259" t="n">
        <v>-22122.222222</v>
      </c>
      <c r="AH56" s="259" t="n">
        <v>247322.388829</v>
      </c>
      <c r="AI56" s="259" t="n">
        <v>-108948.184154</v>
      </c>
      <c r="AJ56" s="259" t="n">
        <v>-108948.184154</v>
      </c>
      <c r="AK56" s="259" t="n">
        <v>-34909.527669</v>
      </c>
      <c r="AL56" s="259" t="n">
        <v>39.3755050000036</v>
      </c>
      <c r="AM56" s="269" t="s">
        <v>475</v>
      </c>
      <c r="AN56" s="260" t="n">
        <v>6</v>
      </c>
      <c r="AO56" s="260" t="s">
        <v>469</v>
      </c>
      <c r="AP56" s="260" t="n">
        <v>6</v>
      </c>
      <c r="AR56" s="281"/>
      <c r="AS56" s="306"/>
    </row>
    <row r="57" customFormat="false" ht="12.75" hidden="false" customHeight="false" outlineLevel="0" collapsed="false">
      <c r="A57" s="255" t="n">
        <v>150</v>
      </c>
      <c r="B57" s="255" t="n">
        <v>206</v>
      </c>
      <c r="C57" s="255" t="s">
        <v>2</v>
      </c>
      <c r="D57" s="255" t="s">
        <v>104</v>
      </c>
      <c r="E57" s="255" t="s">
        <v>115</v>
      </c>
      <c r="F57" s="255" t="s">
        <v>116</v>
      </c>
      <c r="G57" s="255" t="s">
        <v>96</v>
      </c>
      <c r="H57" s="255" t="s">
        <v>117</v>
      </c>
      <c r="I57" s="255" t="s">
        <v>180</v>
      </c>
      <c r="J57" s="256" t="s">
        <v>105</v>
      </c>
      <c r="K57" s="268" t="n">
        <v>36795</v>
      </c>
      <c r="L57" s="268" t="n">
        <v>38621</v>
      </c>
      <c r="M57" s="255" t="s">
        <v>155</v>
      </c>
      <c r="N57" s="257" t="n">
        <v>15000000</v>
      </c>
      <c r="O57" s="257" t="n">
        <v>-5653.067223</v>
      </c>
      <c r="P57" s="258" t="n">
        <v>0.51</v>
      </c>
      <c r="Q57" s="257" t="n">
        <v>233.564041</v>
      </c>
      <c r="R57" s="257" t="n">
        <v>243.341781</v>
      </c>
      <c r="S57" s="258" t="n">
        <v>9.77773999999999</v>
      </c>
      <c r="T57" s="257" t="n">
        <v>-55274.221509016</v>
      </c>
      <c r="U57" s="257" t="n">
        <v>858.327546</v>
      </c>
      <c r="V57" s="257" t="n">
        <v>0</v>
      </c>
      <c r="W57" s="257" t="n">
        <v>-54415.893963016</v>
      </c>
      <c r="X57" s="257" t="n">
        <v>-1027916</v>
      </c>
      <c r="Y57" s="257" t="n">
        <v>-1080200</v>
      </c>
      <c r="Z57" s="257" t="n">
        <v>-52284</v>
      </c>
      <c r="AA57" s="257" t="n">
        <v>2131.89396301599</v>
      </c>
      <c r="AB57" s="257" t="n">
        <v>-1027916</v>
      </c>
      <c r="AC57" s="257" t="n">
        <v>-1080200</v>
      </c>
      <c r="AD57" s="257" t="n">
        <v>-52284</v>
      </c>
      <c r="AF57" s="257" t="n">
        <v>-40916.900560074</v>
      </c>
      <c r="AG57" s="259" t="n">
        <v>38462.5</v>
      </c>
      <c r="AH57" s="259" t="n">
        <v>-1041737.5</v>
      </c>
      <c r="AI57" s="259" t="n">
        <v>-452382.548031</v>
      </c>
      <c r="AJ57" s="259" t="n">
        <v>-452382.548031</v>
      </c>
      <c r="AK57" s="259" t="n">
        <v>-257658.922678</v>
      </c>
      <c r="AL57" s="259" t="n">
        <v>-52284</v>
      </c>
      <c r="AM57" s="269" t="s">
        <v>475</v>
      </c>
      <c r="AN57" s="260" t="n">
        <v>8</v>
      </c>
      <c r="AO57" s="260" t="s">
        <v>469</v>
      </c>
      <c r="AP57" s="260" t="n">
        <v>8</v>
      </c>
      <c r="AR57" s="281"/>
      <c r="AS57" s="306"/>
    </row>
    <row r="58" customFormat="false" ht="12.75" hidden="false" customHeight="false" outlineLevel="0" collapsed="false">
      <c r="A58" s="255" t="n">
        <v>151</v>
      </c>
      <c r="B58" s="255" t="n">
        <v>209</v>
      </c>
      <c r="C58" s="255" t="s">
        <v>2</v>
      </c>
      <c r="D58" s="255" t="s">
        <v>104</v>
      </c>
      <c r="E58" s="255" t="s">
        <v>149</v>
      </c>
      <c r="F58" s="255" t="s">
        <v>150</v>
      </c>
      <c r="G58" s="255" t="s">
        <v>151</v>
      </c>
      <c r="H58" s="255" t="s">
        <v>152</v>
      </c>
      <c r="I58" s="255" t="s">
        <v>153</v>
      </c>
      <c r="J58" s="256" t="s">
        <v>154</v>
      </c>
      <c r="K58" s="268" t="n">
        <v>36795</v>
      </c>
      <c r="L58" s="268" t="n">
        <v>38621</v>
      </c>
      <c r="M58" s="255" t="s">
        <v>155</v>
      </c>
      <c r="N58" s="257" t="n">
        <v>10000000</v>
      </c>
      <c r="O58" s="257" t="n">
        <v>-3889.306748</v>
      </c>
      <c r="P58" s="258" t="n">
        <v>1.05</v>
      </c>
      <c r="Q58" s="257" t="n">
        <v>162.856843</v>
      </c>
      <c r="R58" s="257" t="n">
        <v>146.602925</v>
      </c>
      <c r="S58" s="258" t="n">
        <v>-16.253918</v>
      </c>
      <c r="T58" s="257" t="n">
        <v>63216.4729588387</v>
      </c>
      <c r="U58" s="257" t="n">
        <v>516.498066</v>
      </c>
      <c r="V58" s="257" t="n">
        <v>0</v>
      </c>
      <c r="W58" s="257" t="n">
        <v>63732.9710248387</v>
      </c>
      <c r="X58" s="257" t="n">
        <v>-217902.546548</v>
      </c>
      <c r="Y58" s="257" t="n">
        <v>-157140.738149</v>
      </c>
      <c r="Z58" s="257" t="n">
        <v>60761.808399</v>
      </c>
      <c r="AA58" s="257" t="n">
        <v>-2971.16262583866</v>
      </c>
      <c r="AB58" s="257" t="n">
        <v>-217902.546548</v>
      </c>
      <c r="AC58" s="257" t="n">
        <v>-157140.738149</v>
      </c>
      <c r="AD58" s="257" t="n">
        <v>60761.808399</v>
      </c>
      <c r="AF58" s="257" t="n">
        <v>-48624.112963496</v>
      </c>
      <c r="AG58" s="259" t="n">
        <v>52791.666667</v>
      </c>
      <c r="AH58" s="259" t="n">
        <v>-104349.071482</v>
      </c>
      <c r="AI58" s="259" t="n">
        <v>134171.689272</v>
      </c>
      <c r="AJ58" s="259" t="n">
        <v>134171.689272</v>
      </c>
      <c r="AK58" s="259" t="n">
        <v>122337.740763</v>
      </c>
      <c r="AL58" s="259" t="n">
        <v>60761.808399</v>
      </c>
      <c r="AM58" s="269" t="s">
        <v>475</v>
      </c>
      <c r="AN58" s="260" t="s">
        <v>469</v>
      </c>
      <c r="AO58" s="260" t="n">
        <v>10</v>
      </c>
      <c r="AP58" s="260" t="n">
        <v>10</v>
      </c>
      <c r="AR58" s="281"/>
      <c r="AS58" s="306"/>
      <c r="AV58" s="255"/>
      <c r="AW58" s="255"/>
      <c r="AX58" s="255"/>
      <c r="AY58" s="255"/>
      <c r="AZ58" s="255"/>
      <c r="BA58" s="255"/>
      <c r="BB58" s="255"/>
      <c r="BC58" s="255"/>
      <c r="BD58" s="255"/>
      <c r="BE58" s="255"/>
      <c r="BF58" s="255"/>
      <c r="BG58" s="255"/>
      <c r="BH58" s="255"/>
      <c r="BI58" s="255"/>
      <c r="BJ58" s="255"/>
      <c r="BK58" s="255"/>
      <c r="BL58" s="255"/>
      <c r="BM58" s="255"/>
      <c r="BN58" s="255"/>
      <c r="BO58" s="255"/>
      <c r="BP58" s="255"/>
      <c r="BQ58" s="255"/>
      <c r="BR58" s="255"/>
      <c r="BS58" s="255"/>
      <c r="BT58" s="255"/>
      <c r="BU58" s="255"/>
      <c r="BV58" s="255"/>
      <c r="BW58" s="255"/>
      <c r="BX58" s="255"/>
      <c r="BY58" s="255"/>
      <c r="BZ58" s="255"/>
      <c r="CA58" s="255"/>
      <c r="CB58" s="255"/>
      <c r="CC58" s="255"/>
      <c r="CD58" s="255"/>
      <c r="CE58" s="255"/>
      <c r="CF58" s="255"/>
      <c r="CG58" s="255"/>
      <c r="CH58" s="255"/>
      <c r="CI58" s="255"/>
      <c r="CJ58" s="255"/>
      <c r="CK58" s="255"/>
      <c r="CL58" s="255"/>
      <c r="CM58" s="255"/>
      <c r="CN58" s="255"/>
      <c r="CO58" s="255"/>
      <c r="CP58" s="255"/>
      <c r="CQ58" s="255"/>
      <c r="CR58" s="255"/>
      <c r="CS58" s="255"/>
      <c r="CT58" s="255"/>
      <c r="CU58" s="255"/>
      <c r="CV58" s="255"/>
      <c r="CW58" s="255"/>
      <c r="CX58" s="255"/>
      <c r="CY58" s="255"/>
      <c r="CZ58" s="255"/>
      <c r="DA58" s="255"/>
      <c r="DB58" s="255"/>
      <c r="DC58" s="255"/>
      <c r="DD58" s="255"/>
      <c r="DE58" s="255"/>
      <c r="DF58" s="255"/>
      <c r="DG58" s="255"/>
      <c r="DH58" s="255"/>
      <c r="DI58" s="255"/>
      <c r="DJ58" s="255"/>
      <c r="DK58" s="255"/>
      <c r="DL58" s="255"/>
      <c r="DM58" s="255"/>
      <c r="DN58" s="255"/>
      <c r="DO58" s="255"/>
      <c r="DP58" s="255"/>
      <c r="DQ58" s="255"/>
      <c r="DR58" s="255"/>
      <c r="DS58" s="255"/>
      <c r="DT58" s="255"/>
      <c r="DU58" s="255"/>
      <c r="DV58" s="255"/>
      <c r="DW58" s="255"/>
      <c r="DX58" s="255"/>
      <c r="DY58" s="255"/>
      <c r="DZ58" s="255"/>
      <c r="EA58" s="255"/>
      <c r="EB58" s="255"/>
      <c r="EC58" s="255"/>
      <c r="ED58" s="255"/>
      <c r="EE58" s="255"/>
      <c r="EF58" s="255"/>
      <c r="EG58" s="255"/>
      <c r="EH58" s="255"/>
      <c r="EI58" s="255"/>
      <c r="EJ58" s="255"/>
      <c r="EK58" s="255"/>
      <c r="EL58" s="255"/>
      <c r="EM58" s="255"/>
      <c r="EN58" s="255"/>
      <c r="EO58" s="255"/>
      <c r="EP58" s="255"/>
      <c r="EQ58" s="255"/>
      <c r="ER58" s="255"/>
      <c r="ES58" s="255"/>
      <c r="ET58" s="255"/>
      <c r="EU58" s="255"/>
      <c r="EV58" s="255"/>
      <c r="EW58" s="255"/>
      <c r="EX58" s="255"/>
      <c r="EY58" s="255"/>
      <c r="EZ58" s="255"/>
      <c r="FA58" s="255"/>
      <c r="FB58" s="255"/>
      <c r="FC58" s="255"/>
      <c r="FD58" s="255"/>
      <c r="FE58" s="255"/>
      <c r="FF58" s="255"/>
      <c r="FG58" s="255"/>
      <c r="FH58" s="255"/>
      <c r="FI58" s="255"/>
      <c r="FJ58" s="255"/>
      <c r="FK58" s="255"/>
      <c r="FL58" s="255"/>
      <c r="FM58" s="255"/>
      <c r="FN58" s="255"/>
      <c r="FO58" s="255"/>
      <c r="FP58" s="255"/>
      <c r="FQ58" s="255"/>
      <c r="FR58" s="255"/>
      <c r="FS58" s="255"/>
      <c r="FT58" s="255"/>
      <c r="FU58" s="255"/>
      <c r="FV58" s="255"/>
      <c r="FW58" s="255"/>
      <c r="FX58" s="255"/>
      <c r="FY58" s="255"/>
      <c r="FZ58" s="255"/>
      <c r="GA58" s="255"/>
      <c r="GB58" s="255"/>
      <c r="GC58" s="255"/>
      <c r="GD58" s="255"/>
      <c r="GE58" s="255"/>
      <c r="GF58" s="255"/>
      <c r="GG58" s="255"/>
      <c r="GH58" s="255"/>
      <c r="GI58" s="255"/>
      <c r="GJ58" s="255"/>
      <c r="GK58" s="255"/>
      <c r="GL58" s="255"/>
      <c r="GM58" s="255"/>
      <c r="GN58" s="255"/>
      <c r="GO58" s="255"/>
      <c r="GP58" s="255"/>
      <c r="GQ58" s="255"/>
      <c r="GR58" s="255"/>
      <c r="GS58" s="255"/>
      <c r="GT58" s="255"/>
      <c r="GU58" s="255"/>
      <c r="GV58" s="255"/>
      <c r="GW58" s="255"/>
      <c r="GX58" s="255"/>
      <c r="GY58" s="255"/>
      <c r="GZ58" s="255"/>
      <c r="HA58" s="255"/>
      <c r="HB58" s="255"/>
      <c r="HC58" s="255"/>
      <c r="HD58" s="255"/>
      <c r="HE58" s="255"/>
      <c r="HF58" s="255"/>
      <c r="HG58" s="255"/>
      <c r="HH58" s="255"/>
      <c r="HI58" s="255"/>
      <c r="HJ58" s="255"/>
      <c r="HK58" s="255"/>
      <c r="HL58" s="255"/>
      <c r="HM58" s="255"/>
      <c r="HN58" s="255"/>
      <c r="HO58" s="255"/>
      <c r="HP58" s="255"/>
      <c r="HQ58" s="255"/>
      <c r="HR58" s="255"/>
      <c r="HS58" s="255"/>
      <c r="HT58" s="255"/>
      <c r="HU58" s="255"/>
      <c r="HV58" s="255"/>
      <c r="HW58" s="255"/>
      <c r="HX58" s="255"/>
      <c r="HY58" s="255"/>
    </row>
    <row r="59" customFormat="false" ht="12.75" hidden="false" customHeight="false" outlineLevel="0" collapsed="false">
      <c r="A59" s="255" t="n">
        <v>152</v>
      </c>
      <c r="B59" s="255" t="n">
        <v>207</v>
      </c>
      <c r="C59" s="255" t="s">
        <v>2</v>
      </c>
      <c r="D59" s="255" t="s">
        <v>104</v>
      </c>
      <c r="E59" s="255" t="s">
        <v>326</v>
      </c>
      <c r="F59" s="255" t="s">
        <v>150</v>
      </c>
      <c r="G59" s="255" t="s">
        <v>112</v>
      </c>
      <c r="H59" s="255" t="s">
        <v>168</v>
      </c>
      <c r="I59" s="255" t="s">
        <v>200</v>
      </c>
      <c r="J59" s="256" t="s">
        <v>170</v>
      </c>
      <c r="K59" s="268" t="n">
        <v>36795</v>
      </c>
      <c r="L59" s="268" t="n">
        <v>37160</v>
      </c>
      <c r="M59" s="255" t="s">
        <v>155</v>
      </c>
      <c r="N59" s="257" t="n">
        <v>-10000000</v>
      </c>
      <c r="O59" s="257" t="n">
        <v>465.429562</v>
      </c>
      <c r="P59" s="258" t="n">
        <v>0.45</v>
      </c>
      <c r="Q59" s="257" t="n">
        <v>31.881564</v>
      </c>
      <c r="R59" s="257" t="n">
        <v>31.91529</v>
      </c>
      <c r="S59" s="258" t="n">
        <v>0.0337259999999979</v>
      </c>
      <c r="T59" s="257" t="n">
        <v>15.697077408011</v>
      </c>
      <c r="U59" s="257" t="n">
        <v>-102.876024</v>
      </c>
      <c r="V59" s="257" t="n">
        <v>0</v>
      </c>
      <c r="W59" s="257" t="n">
        <v>-87.178946591989</v>
      </c>
      <c r="X59" s="257" t="n">
        <v>-7193.837777</v>
      </c>
      <c r="Y59" s="257" t="n">
        <v>-7267.627897</v>
      </c>
      <c r="Z59" s="257" t="n">
        <v>-73.7901200000006</v>
      </c>
      <c r="AA59" s="257" t="n">
        <v>13.3888265919884</v>
      </c>
      <c r="AB59" s="257" t="n">
        <v>-7193.837777</v>
      </c>
      <c r="AC59" s="257" t="n">
        <v>-7267.627897</v>
      </c>
      <c r="AD59" s="257" t="n">
        <v>-73.7901200000006</v>
      </c>
      <c r="AF59" s="257" t="n">
        <v>5818.800384124</v>
      </c>
      <c r="AG59" s="259" t="n">
        <v>-22625</v>
      </c>
      <c r="AH59" s="259" t="n">
        <v>-29892.627897</v>
      </c>
      <c r="AI59" s="259" t="n">
        <v>-28350.244982</v>
      </c>
      <c r="AJ59" s="259" t="n">
        <v>-28350.244982</v>
      </c>
      <c r="AK59" s="259" t="n">
        <v>-13156.360721</v>
      </c>
      <c r="AL59" s="259" t="n">
        <v>-73.7901200000006</v>
      </c>
      <c r="AM59" s="269" t="s">
        <v>471</v>
      </c>
      <c r="AN59" s="260" t="s">
        <v>469</v>
      </c>
      <c r="AO59" s="260" t="n">
        <v>10</v>
      </c>
      <c r="AP59" s="260" t="n">
        <v>10</v>
      </c>
      <c r="AR59" s="281"/>
      <c r="AS59" s="306"/>
    </row>
    <row r="60" customFormat="false" ht="12.75" hidden="false" customHeight="false" outlineLevel="0" collapsed="false">
      <c r="A60" s="255" t="n">
        <v>153</v>
      </c>
      <c r="B60" s="255" t="n">
        <v>210</v>
      </c>
      <c r="C60" s="255" t="s">
        <v>2</v>
      </c>
      <c r="D60" s="255" t="s">
        <v>104</v>
      </c>
      <c r="E60" s="255" t="s">
        <v>418</v>
      </c>
      <c r="F60" s="255" t="s">
        <v>95</v>
      </c>
      <c r="G60" s="255" t="s">
        <v>96</v>
      </c>
      <c r="H60" s="255" t="s">
        <v>168</v>
      </c>
      <c r="I60" s="255" t="s">
        <v>182</v>
      </c>
      <c r="J60" s="256" t="s">
        <v>170</v>
      </c>
      <c r="K60" s="268" t="n">
        <v>36794</v>
      </c>
      <c r="L60" s="268" t="n">
        <v>38620</v>
      </c>
      <c r="M60" s="255" t="s">
        <v>155</v>
      </c>
      <c r="N60" s="257" t="n">
        <v>-5000000</v>
      </c>
      <c r="O60" s="257" t="n">
        <v>1894.403238</v>
      </c>
      <c r="P60" s="258" t="n">
        <v>0.44</v>
      </c>
      <c r="Q60" s="257" t="n">
        <v>152.430665</v>
      </c>
      <c r="R60" s="257" t="n">
        <v>152.461432</v>
      </c>
      <c r="S60" s="258" t="n">
        <v>0.0307669999999973</v>
      </c>
      <c r="T60" s="257" t="n">
        <v>58.2851044235409</v>
      </c>
      <c r="U60" s="257" t="n">
        <v>-190.688155</v>
      </c>
      <c r="V60" s="257" t="n">
        <v>0</v>
      </c>
      <c r="W60" s="257" t="n">
        <v>-132.403050576459</v>
      </c>
      <c r="X60" s="257" t="n">
        <v>207804.019131</v>
      </c>
      <c r="Y60" s="257" t="n">
        <v>207878.048449</v>
      </c>
      <c r="Z60" s="257" t="n">
        <v>74.0293179999862</v>
      </c>
      <c r="AA60" s="257" t="n">
        <v>206.432368576445</v>
      </c>
      <c r="AB60" s="257" t="n">
        <v>207804.019131</v>
      </c>
      <c r="AC60" s="257" t="n">
        <v>207878.048449</v>
      </c>
      <c r="AD60" s="257" t="n">
        <v>74.0293179999862</v>
      </c>
      <c r="AF60" s="257" t="n">
        <v>14023.319969295</v>
      </c>
      <c r="AG60" s="259" t="n">
        <v>-11122.222222</v>
      </c>
      <c r="AH60" s="259" t="n">
        <v>196755.826227</v>
      </c>
      <c r="AI60" s="259" t="n">
        <v>27381.697116</v>
      </c>
      <c r="AJ60" s="259" t="n">
        <v>27381.697116</v>
      </c>
      <c r="AK60" s="259" t="n">
        <v>-19083.564838</v>
      </c>
      <c r="AL60" s="259" t="n">
        <v>74.0293179999862</v>
      </c>
      <c r="AM60" s="269" t="s">
        <v>475</v>
      </c>
      <c r="AN60" s="260" t="n">
        <v>7</v>
      </c>
      <c r="AO60" s="260" t="s">
        <v>469</v>
      </c>
      <c r="AP60" s="260" t="n">
        <v>7</v>
      </c>
      <c r="AR60" s="281"/>
      <c r="AS60" s="306"/>
      <c r="AV60" s="255"/>
      <c r="AW60" s="255"/>
      <c r="AX60" s="255"/>
      <c r="AY60" s="255"/>
      <c r="AZ60" s="255"/>
      <c r="BA60" s="255"/>
      <c r="BB60" s="255"/>
      <c r="BC60" s="255"/>
      <c r="BD60" s="255"/>
      <c r="BE60" s="255"/>
      <c r="BF60" s="255"/>
      <c r="BG60" s="255"/>
      <c r="BH60" s="255"/>
      <c r="BI60" s="255"/>
      <c r="BJ60" s="255"/>
      <c r="BK60" s="255"/>
      <c r="BL60" s="255"/>
      <c r="BM60" s="255"/>
      <c r="BN60" s="255"/>
      <c r="BO60" s="255"/>
      <c r="BP60" s="255"/>
      <c r="BQ60" s="255"/>
      <c r="BR60" s="255"/>
      <c r="BS60" s="255"/>
      <c r="BT60" s="255"/>
      <c r="BU60" s="255"/>
      <c r="BV60" s="255"/>
      <c r="BW60" s="255"/>
      <c r="BX60" s="255"/>
      <c r="BY60" s="255"/>
      <c r="BZ60" s="255"/>
      <c r="CA60" s="255"/>
      <c r="CB60" s="255"/>
      <c r="CC60" s="255"/>
      <c r="CD60" s="255"/>
      <c r="CE60" s="255"/>
      <c r="CF60" s="255"/>
      <c r="CG60" s="255"/>
      <c r="CH60" s="255"/>
      <c r="CI60" s="255"/>
      <c r="CJ60" s="255"/>
      <c r="CK60" s="255"/>
      <c r="CL60" s="255"/>
      <c r="CM60" s="255"/>
      <c r="CN60" s="255"/>
      <c r="CO60" s="255"/>
      <c r="CP60" s="255"/>
      <c r="CQ60" s="255"/>
      <c r="CR60" s="255"/>
      <c r="CS60" s="255"/>
      <c r="CT60" s="255"/>
      <c r="CU60" s="255"/>
      <c r="CV60" s="255"/>
      <c r="CW60" s="255"/>
      <c r="CX60" s="255"/>
      <c r="CY60" s="255"/>
      <c r="CZ60" s="255"/>
      <c r="DA60" s="255"/>
      <c r="DB60" s="255"/>
      <c r="DC60" s="255"/>
      <c r="DD60" s="255"/>
      <c r="DE60" s="255"/>
      <c r="DF60" s="255"/>
      <c r="DG60" s="255"/>
      <c r="DH60" s="255"/>
      <c r="DI60" s="255"/>
      <c r="DJ60" s="255"/>
      <c r="DK60" s="255"/>
      <c r="DL60" s="255"/>
      <c r="DM60" s="255"/>
      <c r="DN60" s="255"/>
      <c r="DO60" s="255"/>
      <c r="DP60" s="255"/>
      <c r="DQ60" s="255"/>
      <c r="DR60" s="255"/>
      <c r="DS60" s="255"/>
      <c r="DT60" s="255"/>
      <c r="DU60" s="255"/>
      <c r="DV60" s="255"/>
      <c r="DW60" s="255"/>
      <c r="DX60" s="255"/>
      <c r="DY60" s="255"/>
      <c r="DZ60" s="255"/>
      <c r="EA60" s="255"/>
      <c r="EB60" s="255"/>
      <c r="EC60" s="255"/>
      <c r="ED60" s="255"/>
      <c r="EE60" s="255"/>
      <c r="EF60" s="255"/>
      <c r="EG60" s="255"/>
      <c r="EH60" s="255"/>
      <c r="EI60" s="255"/>
      <c r="EJ60" s="255"/>
      <c r="EK60" s="255"/>
      <c r="EL60" s="255"/>
      <c r="EM60" s="255"/>
      <c r="EN60" s="255"/>
      <c r="EO60" s="255"/>
      <c r="EP60" s="255"/>
      <c r="EQ60" s="255"/>
      <c r="ER60" s="255"/>
      <c r="ES60" s="255"/>
      <c r="ET60" s="255"/>
      <c r="EU60" s="255"/>
      <c r="EV60" s="255"/>
      <c r="EW60" s="255"/>
      <c r="EX60" s="255"/>
      <c r="EY60" s="255"/>
      <c r="EZ60" s="255"/>
      <c r="FA60" s="255"/>
      <c r="FB60" s="255"/>
      <c r="FC60" s="255"/>
      <c r="FD60" s="255"/>
      <c r="FE60" s="255"/>
      <c r="FF60" s="255"/>
      <c r="FG60" s="255"/>
      <c r="FH60" s="255"/>
      <c r="FI60" s="255"/>
      <c r="FJ60" s="255"/>
      <c r="FK60" s="255"/>
      <c r="FL60" s="255"/>
      <c r="FM60" s="255"/>
      <c r="FN60" s="255"/>
      <c r="FO60" s="255"/>
      <c r="FP60" s="255"/>
      <c r="FQ60" s="255"/>
      <c r="FR60" s="255"/>
      <c r="FS60" s="255"/>
      <c r="FT60" s="255"/>
      <c r="FU60" s="255"/>
      <c r="FV60" s="255"/>
      <c r="FW60" s="255"/>
      <c r="FX60" s="255"/>
      <c r="FY60" s="255"/>
      <c r="FZ60" s="255"/>
      <c r="GA60" s="255"/>
      <c r="GB60" s="255"/>
      <c r="GC60" s="255"/>
      <c r="GD60" s="255"/>
      <c r="GE60" s="255"/>
      <c r="GF60" s="255"/>
      <c r="GG60" s="255"/>
      <c r="GH60" s="255"/>
      <c r="GI60" s="255"/>
      <c r="GJ60" s="255"/>
      <c r="GK60" s="255"/>
      <c r="GL60" s="255"/>
      <c r="GM60" s="255"/>
      <c r="GN60" s="255"/>
      <c r="GO60" s="255"/>
      <c r="GP60" s="255"/>
      <c r="GQ60" s="255"/>
      <c r="GR60" s="255"/>
      <c r="GS60" s="255"/>
      <c r="GT60" s="255"/>
      <c r="GU60" s="255"/>
      <c r="GV60" s="255"/>
      <c r="GW60" s="255"/>
      <c r="GX60" s="255"/>
      <c r="GY60" s="255"/>
      <c r="GZ60" s="255"/>
      <c r="HA60" s="255"/>
      <c r="HB60" s="255"/>
      <c r="HC60" s="255"/>
      <c r="HD60" s="255"/>
      <c r="HE60" s="255"/>
      <c r="HF60" s="255"/>
      <c r="HG60" s="255"/>
      <c r="HH60" s="255"/>
      <c r="HI60" s="255"/>
      <c r="HJ60" s="255"/>
      <c r="HK60" s="255"/>
      <c r="HL60" s="255"/>
      <c r="HM60" s="255"/>
      <c r="HN60" s="255"/>
      <c r="HO60" s="255"/>
      <c r="HP60" s="255"/>
      <c r="HQ60" s="255"/>
      <c r="HR60" s="255"/>
      <c r="HS60" s="255"/>
      <c r="HT60" s="255"/>
      <c r="HU60" s="255"/>
      <c r="HV60" s="255"/>
      <c r="HW60" s="255"/>
      <c r="HX60" s="255"/>
      <c r="HY60" s="255"/>
    </row>
    <row r="61" customFormat="false" ht="12.75" hidden="false" customHeight="false" outlineLevel="0" collapsed="false">
      <c r="A61" s="255" t="n">
        <v>154</v>
      </c>
      <c r="B61" s="255" t="n">
        <v>211</v>
      </c>
      <c r="C61" s="255" t="s">
        <v>2</v>
      </c>
      <c r="D61" s="255" t="s">
        <v>104</v>
      </c>
      <c r="E61" s="255" t="s">
        <v>315</v>
      </c>
      <c r="F61" s="255" t="s">
        <v>116</v>
      </c>
      <c r="G61" s="255" t="s">
        <v>151</v>
      </c>
      <c r="H61" s="255" t="s">
        <v>168</v>
      </c>
      <c r="I61" s="255" t="s">
        <v>182</v>
      </c>
      <c r="J61" s="256" t="s">
        <v>170</v>
      </c>
      <c r="K61" s="268" t="n">
        <v>36794</v>
      </c>
      <c r="L61" s="268" t="n">
        <v>38620</v>
      </c>
      <c r="M61" s="255" t="s">
        <v>155</v>
      </c>
      <c r="N61" s="257" t="n">
        <v>-10000000</v>
      </c>
      <c r="O61" s="257" t="n">
        <v>3849.335391</v>
      </c>
      <c r="P61" s="258" t="n">
        <v>0.64</v>
      </c>
      <c r="Q61" s="257" t="n">
        <v>83.933584</v>
      </c>
      <c r="R61" s="257" t="n">
        <v>83.945884</v>
      </c>
      <c r="S61" s="258" t="n">
        <v>0.0123000000000104</v>
      </c>
      <c r="T61" s="257" t="n">
        <v>47.3468253093401</v>
      </c>
      <c r="U61" s="257" t="n">
        <v>-268.870677</v>
      </c>
      <c r="V61" s="257" t="n">
        <v>0</v>
      </c>
      <c r="W61" s="257" t="n">
        <v>-221.52385169066</v>
      </c>
      <c r="X61" s="257" t="n">
        <v>76836.726617</v>
      </c>
      <c r="Y61" s="257" t="n">
        <v>76736.128277</v>
      </c>
      <c r="Z61" s="257" t="n">
        <v>-100.598339999997</v>
      </c>
      <c r="AA61" s="257" t="n">
        <v>120.925511690663</v>
      </c>
      <c r="AB61" s="257" t="n">
        <v>76836.726617</v>
      </c>
      <c r="AC61" s="257" t="n">
        <v>76736.128277</v>
      </c>
      <c r="AD61" s="257" t="n">
        <v>-100.598339999997</v>
      </c>
      <c r="AF61" s="257" t="n">
        <v>27861.489560058</v>
      </c>
      <c r="AG61" s="259" t="n">
        <v>-32355.555556</v>
      </c>
      <c r="AH61" s="259" t="n">
        <v>44380.572721</v>
      </c>
      <c r="AI61" s="259" t="n">
        <v>-140205.092822</v>
      </c>
      <c r="AJ61" s="259" t="n">
        <v>-140205.092822</v>
      </c>
      <c r="AK61" s="259" t="n">
        <v>-56896.92693</v>
      </c>
      <c r="AL61" s="259" t="n">
        <v>-100.598339999997</v>
      </c>
      <c r="AM61" s="269" t="s">
        <v>475</v>
      </c>
      <c r="AN61" s="260" t="n">
        <v>8</v>
      </c>
      <c r="AO61" s="260" t="s">
        <v>469</v>
      </c>
      <c r="AP61" s="260" t="n">
        <v>8</v>
      </c>
      <c r="AR61" s="281"/>
      <c r="AS61" s="306"/>
    </row>
    <row r="62" customFormat="false" ht="12.75" hidden="false" customHeight="false" outlineLevel="0" collapsed="false">
      <c r="A62" s="255" t="n">
        <v>155</v>
      </c>
      <c r="B62" s="255" t="n">
        <v>314</v>
      </c>
      <c r="C62" s="255" t="s">
        <v>2</v>
      </c>
      <c r="D62" s="255" t="s">
        <v>173</v>
      </c>
      <c r="E62" s="255" t="s">
        <v>174</v>
      </c>
      <c r="F62" s="255" t="s">
        <v>102</v>
      </c>
      <c r="G62" s="255" t="s">
        <v>151</v>
      </c>
      <c r="H62" s="255" t="s">
        <v>168</v>
      </c>
      <c r="I62" s="255" t="s">
        <v>175</v>
      </c>
      <c r="J62" s="256" t="s">
        <v>170</v>
      </c>
      <c r="K62" s="268" t="n">
        <v>36794</v>
      </c>
      <c r="L62" s="268" t="n">
        <v>38483</v>
      </c>
      <c r="M62" s="255" t="s">
        <v>155</v>
      </c>
      <c r="N62" s="257" t="n">
        <v>-10000000</v>
      </c>
      <c r="O62" s="257" t="n">
        <v>3572.727281</v>
      </c>
      <c r="P62" s="258" t="n">
        <v>0.59</v>
      </c>
      <c r="Q62" s="257" t="n">
        <v>44.060365</v>
      </c>
      <c r="R62" s="257" t="n">
        <v>44.077782</v>
      </c>
      <c r="S62" s="258" t="n">
        <v>0.0174170000000018</v>
      </c>
      <c r="T62" s="257" t="n">
        <v>62.2261910531834</v>
      </c>
      <c r="U62" s="257" t="n">
        <v>-176.315944</v>
      </c>
      <c r="V62" s="257" t="n">
        <v>0</v>
      </c>
      <c r="W62" s="257" t="n">
        <v>-114.089752946817</v>
      </c>
      <c r="X62" s="257" t="n">
        <v>-63049.082522</v>
      </c>
      <c r="Y62" s="257" t="n">
        <v>-63163.716255</v>
      </c>
      <c r="Z62" s="257" t="n">
        <v>-114.633733000002</v>
      </c>
      <c r="AA62" s="257" t="n">
        <v>-0.543980053185791</v>
      </c>
      <c r="AB62" s="257" t="n">
        <v>-63049.082522</v>
      </c>
      <c r="AC62" s="257" t="n">
        <v>-63163.716255</v>
      </c>
      <c r="AD62" s="257" t="n">
        <v>-114.633733000002</v>
      </c>
      <c r="AF62" s="257" t="n">
        <v>20569.9773203575</v>
      </c>
      <c r="AG62" s="259" t="n">
        <v>-22944.444444</v>
      </c>
      <c r="AH62" s="259" t="n">
        <v>-86108.160699</v>
      </c>
      <c r="AI62" s="259" t="n">
        <v>-73849.356831</v>
      </c>
      <c r="AJ62" s="259" t="n">
        <v>-73849.356831</v>
      </c>
      <c r="AK62" s="259" t="n">
        <v>-28675.731606</v>
      </c>
      <c r="AL62" s="259" t="n">
        <v>-114.633733000002</v>
      </c>
      <c r="AM62" s="269" t="s">
        <v>475</v>
      </c>
      <c r="AN62" s="260" t="n">
        <v>6</v>
      </c>
      <c r="AO62" s="260" t="s">
        <v>469</v>
      </c>
      <c r="AP62" s="260" t="n">
        <v>6</v>
      </c>
      <c r="AR62" s="281"/>
      <c r="AS62" s="306"/>
    </row>
    <row r="63" customFormat="false" ht="12.75" hidden="false" customHeight="false" outlineLevel="0" collapsed="false">
      <c r="A63" s="255" t="n">
        <v>156</v>
      </c>
      <c r="B63" s="255" t="n">
        <v>217</v>
      </c>
      <c r="C63" s="255" t="s">
        <v>2</v>
      </c>
      <c r="D63" s="255" t="s">
        <v>173</v>
      </c>
      <c r="E63" s="255" t="s">
        <v>363</v>
      </c>
      <c r="F63" s="255" t="s">
        <v>109</v>
      </c>
      <c r="I63" s="255" t="s">
        <v>185</v>
      </c>
      <c r="J63" s="256" t="s">
        <v>158</v>
      </c>
      <c r="K63" s="268" t="n">
        <v>36784</v>
      </c>
      <c r="L63" s="268" t="n">
        <v>38610</v>
      </c>
      <c r="M63" s="255" t="s">
        <v>155</v>
      </c>
      <c r="N63" s="257" t="n">
        <v>-470000000</v>
      </c>
      <c r="P63" s="258" t="n">
        <v>0.075</v>
      </c>
      <c r="Q63" s="257" t="n">
        <v>0</v>
      </c>
      <c r="R63" s="257" t="n">
        <v>-4.344189E-013</v>
      </c>
      <c r="S63" s="258" t="n">
        <v>-4.344189E-013</v>
      </c>
      <c r="T63" s="257" t="n">
        <v>0</v>
      </c>
      <c r="U63" s="257" t="n">
        <v>-213.603967</v>
      </c>
      <c r="V63" s="257" t="n">
        <v>0</v>
      </c>
      <c r="W63" s="257" t="n">
        <v>-213.603967</v>
      </c>
      <c r="X63" s="257" t="n">
        <v>-1430528</v>
      </c>
      <c r="Y63" s="257" t="n">
        <v>-1432022</v>
      </c>
      <c r="Z63" s="257" t="n">
        <v>-1494</v>
      </c>
      <c r="AA63" s="257" t="n">
        <v>-1280.396033</v>
      </c>
      <c r="AB63" s="257" t="n">
        <v>-1430528</v>
      </c>
      <c r="AC63" s="257" t="n">
        <v>-1432022</v>
      </c>
      <c r="AD63" s="257" t="n">
        <v>-1494</v>
      </c>
      <c r="AG63" s="259" t="n">
        <v>-177229.166667</v>
      </c>
      <c r="AH63" s="259" t="n">
        <v>-1609251.166667</v>
      </c>
      <c r="AI63" s="259" t="n">
        <v>-81583.3333339999</v>
      </c>
      <c r="AJ63" s="259" t="n">
        <v>-81583.3333339999</v>
      </c>
      <c r="AK63" s="259" t="n">
        <v>-11808</v>
      </c>
      <c r="AL63" s="259" t="n">
        <v>-1494</v>
      </c>
      <c r="AM63" s="269" t="s">
        <v>475</v>
      </c>
      <c r="AN63" s="260" t="s">
        <v>469</v>
      </c>
      <c r="AO63" s="260" t="s">
        <v>469</v>
      </c>
      <c r="AP63" s="260" t="s">
        <v>469</v>
      </c>
      <c r="AR63" s="281"/>
      <c r="AS63" s="306"/>
    </row>
    <row r="64" customFormat="false" ht="12.75" hidden="false" customHeight="false" outlineLevel="0" collapsed="false">
      <c r="A64" s="255" t="n">
        <v>157</v>
      </c>
      <c r="B64" s="255" t="n">
        <v>216</v>
      </c>
      <c r="C64" s="255" t="s">
        <v>2</v>
      </c>
      <c r="D64" s="255" t="s">
        <v>173</v>
      </c>
      <c r="E64" s="255" t="s">
        <v>363</v>
      </c>
      <c r="F64" s="255" t="s">
        <v>109</v>
      </c>
      <c r="I64" s="255" t="s">
        <v>364</v>
      </c>
      <c r="J64" s="256" t="s">
        <v>158</v>
      </c>
      <c r="K64" s="268" t="n">
        <v>36784</v>
      </c>
      <c r="L64" s="268" t="n">
        <v>38610</v>
      </c>
      <c r="M64" s="255" t="s">
        <v>155</v>
      </c>
      <c r="N64" s="257" t="n">
        <v>-21000000</v>
      </c>
      <c r="P64" s="258" t="n">
        <v>0.55</v>
      </c>
      <c r="Q64" s="257" t="n">
        <v>0</v>
      </c>
      <c r="R64" s="257" t="n">
        <v>-4.344189E-013</v>
      </c>
      <c r="S64" s="258" t="n">
        <v>-4.344189E-013</v>
      </c>
      <c r="T64" s="257" t="n">
        <v>0</v>
      </c>
      <c r="U64" s="257" t="n">
        <v>-69.989385</v>
      </c>
      <c r="V64" s="257" t="n">
        <v>0</v>
      </c>
      <c r="W64" s="257" t="n">
        <v>-69.989385</v>
      </c>
      <c r="X64" s="257" t="n">
        <v>-468726.080727</v>
      </c>
      <c r="Y64" s="257" t="n">
        <v>-469215.724967</v>
      </c>
      <c r="Z64" s="257" t="n">
        <v>-489.644239999994</v>
      </c>
      <c r="AA64" s="257" t="n">
        <v>-419.654854999994</v>
      </c>
      <c r="AB64" s="257" t="n">
        <v>-468726.080727</v>
      </c>
      <c r="AC64" s="257" t="n">
        <v>-469215.724967</v>
      </c>
      <c r="AD64" s="257" t="n">
        <v>-489.644239999994</v>
      </c>
      <c r="AG64" s="259" t="n">
        <v>-58070.833333</v>
      </c>
      <c r="AH64" s="259" t="n">
        <v>-527286.5583</v>
      </c>
      <c r="AI64" s="259" t="n">
        <v>350452.297198</v>
      </c>
      <c r="AJ64" s="259" t="n">
        <v>350452.297198</v>
      </c>
      <c r="AK64" s="259" t="n">
        <v>-3868.97008400003</v>
      </c>
      <c r="AL64" s="259" t="n">
        <v>-489.644239999994</v>
      </c>
      <c r="AM64" s="269" t="s">
        <v>475</v>
      </c>
      <c r="AN64" s="260" t="s">
        <v>469</v>
      </c>
      <c r="AO64" s="260" t="s">
        <v>469</v>
      </c>
      <c r="AP64" s="260" t="s">
        <v>469</v>
      </c>
      <c r="AR64" s="281"/>
      <c r="AS64" s="306"/>
      <c r="AV64" s="255"/>
      <c r="AW64" s="255"/>
      <c r="AX64" s="255"/>
      <c r="AY64" s="255"/>
      <c r="AZ64" s="255"/>
      <c r="BA64" s="255"/>
      <c r="BB64" s="255"/>
      <c r="BC64" s="255"/>
      <c r="BD64" s="255"/>
      <c r="BE64" s="255"/>
      <c r="BF64" s="255"/>
      <c r="BG64" s="255"/>
      <c r="BH64" s="255"/>
      <c r="BI64" s="255"/>
      <c r="BJ64" s="255"/>
      <c r="BK64" s="255"/>
      <c r="BL64" s="255"/>
      <c r="BM64" s="255"/>
      <c r="BN64" s="255"/>
      <c r="BO64" s="255"/>
      <c r="BP64" s="255"/>
      <c r="BQ64" s="255"/>
      <c r="BR64" s="255"/>
      <c r="BS64" s="255"/>
      <c r="BT64" s="255"/>
      <c r="BU64" s="255"/>
      <c r="BV64" s="255"/>
      <c r="BW64" s="255"/>
      <c r="BX64" s="255"/>
      <c r="BY64" s="255"/>
      <c r="BZ64" s="255"/>
      <c r="CA64" s="255"/>
      <c r="CB64" s="255"/>
      <c r="CC64" s="255"/>
      <c r="CD64" s="255"/>
      <c r="CE64" s="255"/>
      <c r="CF64" s="255"/>
      <c r="CG64" s="255"/>
      <c r="CH64" s="255"/>
      <c r="CI64" s="255"/>
      <c r="CJ64" s="255"/>
      <c r="CK64" s="255"/>
      <c r="CL64" s="255"/>
      <c r="CM64" s="255"/>
      <c r="CN64" s="255"/>
      <c r="CO64" s="255"/>
      <c r="CP64" s="255"/>
      <c r="CQ64" s="255"/>
      <c r="CR64" s="255"/>
      <c r="CS64" s="255"/>
      <c r="CT64" s="255"/>
      <c r="CU64" s="255"/>
      <c r="CV64" s="255"/>
      <c r="CW64" s="255"/>
      <c r="CX64" s="255"/>
      <c r="CY64" s="255"/>
      <c r="CZ64" s="255"/>
      <c r="DA64" s="255"/>
      <c r="DB64" s="255"/>
      <c r="DC64" s="255"/>
      <c r="DD64" s="255"/>
      <c r="DE64" s="255"/>
      <c r="DF64" s="255"/>
      <c r="DG64" s="255"/>
      <c r="DH64" s="255"/>
      <c r="DI64" s="255"/>
      <c r="DJ64" s="255"/>
      <c r="DK64" s="255"/>
      <c r="DL64" s="255"/>
      <c r="DM64" s="255"/>
      <c r="DN64" s="255"/>
      <c r="DO64" s="255"/>
      <c r="DP64" s="255"/>
      <c r="DQ64" s="255"/>
      <c r="DR64" s="255"/>
      <c r="DS64" s="255"/>
      <c r="DT64" s="255"/>
      <c r="DU64" s="255"/>
      <c r="DV64" s="255"/>
      <c r="DW64" s="255"/>
      <c r="DX64" s="255"/>
      <c r="DY64" s="255"/>
      <c r="DZ64" s="255"/>
      <c r="EA64" s="255"/>
      <c r="EB64" s="255"/>
      <c r="EC64" s="255"/>
      <c r="ED64" s="255"/>
      <c r="EE64" s="255"/>
      <c r="EF64" s="255"/>
      <c r="EG64" s="255"/>
      <c r="EH64" s="255"/>
      <c r="EI64" s="255"/>
      <c r="EJ64" s="255"/>
      <c r="EK64" s="255"/>
      <c r="EL64" s="255"/>
      <c r="EM64" s="255"/>
      <c r="EN64" s="255"/>
      <c r="EO64" s="255"/>
      <c r="EP64" s="255"/>
      <c r="EQ64" s="255"/>
      <c r="ER64" s="255"/>
      <c r="ES64" s="255"/>
      <c r="ET64" s="255"/>
      <c r="EU64" s="255"/>
      <c r="EV64" s="255"/>
      <c r="EW64" s="255"/>
      <c r="EX64" s="255"/>
      <c r="EY64" s="255"/>
      <c r="EZ64" s="255"/>
      <c r="FA64" s="255"/>
      <c r="FB64" s="255"/>
      <c r="FC64" s="255"/>
      <c r="FD64" s="255"/>
      <c r="FE64" s="255"/>
      <c r="FF64" s="255"/>
      <c r="FG64" s="255"/>
      <c r="FH64" s="255"/>
      <c r="FI64" s="255"/>
      <c r="FJ64" s="255"/>
      <c r="FK64" s="255"/>
      <c r="FL64" s="255"/>
      <c r="FM64" s="255"/>
      <c r="FN64" s="255"/>
      <c r="FO64" s="255"/>
      <c r="FP64" s="255"/>
      <c r="FQ64" s="255"/>
      <c r="FR64" s="255"/>
      <c r="FS64" s="255"/>
      <c r="FT64" s="255"/>
      <c r="FU64" s="255"/>
      <c r="FV64" s="255"/>
      <c r="FW64" s="255"/>
      <c r="FX64" s="255"/>
      <c r="FY64" s="255"/>
      <c r="FZ64" s="255"/>
      <c r="GA64" s="255"/>
      <c r="GB64" s="255"/>
      <c r="GC64" s="255"/>
      <c r="GD64" s="255"/>
      <c r="GE64" s="255"/>
      <c r="GF64" s="255"/>
      <c r="GG64" s="255"/>
      <c r="GH64" s="255"/>
      <c r="GI64" s="255"/>
      <c r="GJ64" s="255"/>
      <c r="GK64" s="255"/>
      <c r="GL64" s="255"/>
      <c r="GM64" s="255"/>
      <c r="GN64" s="255"/>
      <c r="GO64" s="255"/>
      <c r="GP64" s="255"/>
      <c r="GQ64" s="255"/>
      <c r="GR64" s="255"/>
      <c r="GS64" s="255"/>
      <c r="GT64" s="255"/>
      <c r="GU64" s="255"/>
      <c r="GV64" s="255"/>
      <c r="GW64" s="255"/>
      <c r="GX64" s="255"/>
      <c r="GY64" s="255"/>
      <c r="GZ64" s="255"/>
      <c r="HA64" s="255"/>
      <c r="HB64" s="255"/>
      <c r="HC64" s="255"/>
      <c r="HD64" s="255"/>
      <c r="HE64" s="255"/>
      <c r="HF64" s="255"/>
      <c r="HG64" s="255"/>
      <c r="HH64" s="255"/>
      <c r="HI64" s="255"/>
      <c r="HJ64" s="255"/>
      <c r="HK64" s="255"/>
      <c r="HL64" s="255"/>
      <c r="HM64" s="255"/>
      <c r="HN64" s="255"/>
      <c r="HO64" s="255"/>
      <c r="HP64" s="255"/>
      <c r="HQ64" s="255"/>
      <c r="HR64" s="255"/>
      <c r="HS64" s="255"/>
      <c r="HT64" s="255"/>
      <c r="HU64" s="255"/>
      <c r="HV64" s="255"/>
      <c r="HW64" s="255"/>
      <c r="HX64" s="255"/>
      <c r="HY64" s="255"/>
    </row>
    <row r="65" customFormat="false" ht="12.75" hidden="false" customHeight="false" outlineLevel="0" collapsed="false">
      <c r="A65" s="255" t="n">
        <v>158</v>
      </c>
      <c r="B65" s="255" t="n">
        <v>214</v>
      </c>
      <c r="C65" s="255" t="s">
        <v>2</v>
      </c>
      <c r="D65" s="255" t="s">
        <v>173</v>
      </c>
      <c r="E65" s="255" t="s">
        <v>363</v>
      </c>
      <c r="F65" s="255" t="s">
        <v>109</v>
      </c>
      <c r="I65" s="255" t="s">
        <v>365</v>
      </c>
      <c r="J65" s="256" t="s">
        <v>158</v>
      </c>
      <c r="K65" s="268" t="n">
        <v>36784</v>
      </c>
      <c r="L65" s="268" t="n">
        <v>38610</v>
      </c>
      <c r="M65" s="255" t="s">
        <v>155</v>
      </c>
      <c r="N65" s="257" t="n">
        <v>-34000000</v>
      </c>
      <c r="P65" s="258" t="n">
        <v>4.5</v>
      </c>
      <c r="Q65" s="257" t="n">
        <v>0</v>
      </c>
      <c r="R65" s="257" t="n">
        <v>-4.344189E-013</v>
      </c>
      <c r="S65" s="258" t="n">
        <v>-4.344189E-013</v>
      </c>
      <c r="T65" s="257" t="n">
        <v>0</v>
      </c>
      <c r="U65" s="257" t="n">
        <v>-927.132111</v>
      </c>
      <c r="V65" s="257" t="n">
        <v>0</v>
      </c>
      <c r="W65" s="257" t="n">
        <v>-927.132111</v>
      </c>
      <c r="X65" s="257" t="n">
        <v>-6209099</v>
      </c>
      <c r="Y65" s="257" t="n">
        <v>-6215585</v>
      </c>
      <c r="Z65" s="257" t="n">
        <v>-6486</v>
      </c>
      <c r="AA65" s="257" t="n">
        <v>-5558.867889</v>
      </c>
      <c r="AB65" s="257" t="n">
        <v>-6209099</v>
      </c>
      <c r="AC65" s="257" t="n">
        <v>-6215585</v>
      </c>
      <c r="AD65" s="257" t="n">
        <v>-6486</v>
      </c>
      <c r="AG65" s="259" t="n">
        <v>-769250</v>
      </c>
      <c r="AH65" s="259" t="n">
        <v>-6984835</v>
      </c>
      <c r="AI65" s="259" t="n">
        <v>-467538.111111</v>
      </c>
      <c r="AJ65" s="259" t="n">
        <v>-467538.111111</v>
      </c>
      <c r="AK65" s="259" t="n">
        <v>-51251</v>
      </c>
      <c r="AL65" s="259" t="n">
        <v>-6486</v>
      </c>
      <c r="AM65" s="269" t="s">
        <v>475</v>
      </c>
      <c r="AN65" s="260" t="s">
        <v>469</v>
      </c>
      <c r="AO65" s="260" t="s">
        <v>469</v>
      </c>
      <c r="AP65" s="260" t="s">
        <v>469</v>
      </c>
      <c r="AR65" s="281"/>
      <c r="AS65" s="306"/>
    </row>
    <row r="66" customFormat="false" ht="12.75" hidden="false" customHeight="false" outlineLevel="0" collapsed="false">
      <c r="A66" s="255" t="n">
        <v>159</v>
      </c>
      <c r="B66" s="255" t="n">
        <v>212</v>
      </c>
      <c r="C66" s="255" t="s">
        <v>2</v>
      </c>
      <c r="D66" s="255" t="s">
        <v>104</v>
      </c>
      <c r="E66" s="255" t="s">
        <v>200</v>
      </c>
      <c r="F66" s="255" t="s">
        <v>102</v>
      </c>
      <c r="G66" s="255" t="s">
        <v>164</v>
      </c>
      <c r="H66" s="255" t="s">
        <v>168</v>
      </c>
      <c r="I66" s="255" t="s">
        <v>180</v>
      </c>
      <c r="J66" s="256" t="s">
        <v>189</v>
      </c>
      <c r="K66" s="268" t="n">
        <v>36795</v>
      </c>
      <c r="L66" s="268" t="n">
        <v>38621</v>
      </c>
      <c r="M66" s="255" t="s">
        <v>155</v>
      </c>
      <c r="N66" s="257" t="n">
        <v>-10000000</v>
      </c>
      <c r="O66" s="257" t="n">
        <v>3834.764883</v>
      </c>
      <c r="P66" s="258" t="n">
        <v>0.52</v>
      </c>
      <c r="Q66" s="257" t="n">
        <v>79.433578</v>
      </c>
      <c r="R66" s="257" t="n">
        <v>79.450416</v>
      </c>
      <c r="S66" s="258" t="n">
        <v>0.016838000000007</v>
      </c>
      <c r="T66" s="257" t="n">
        <v>64.5697710999809</v>
      </c>
      <c r="U66" s="257" t="n">
        <v>-302.868988</v>
      </c>
      <c r="V66" s="257" t="n">
        <v>0</v>
      </c>
      <c r="W66" s="257" t="n">
        <v>-238.299216900019</v>
      </c>
      <c r="X66" s="257" t="n">
        <v>106950.846074</v>
      </c>
      <c r="Y66" s="257" t="n">
        <v>106912.51414</v>
      </c>
      <c r="Z66" s="257" t="n">
        <v>-38.3319340000016</v>
      </c>
      <c r="AA66" s="257" t="n">
        <v>199.967282900017</v>
      </c>
      <c r="AB66" s="257" t="n">
        <v>106950.846074</v>
      </c>
      <c r="AC66" s="257" t="n">
        <v>106912.51414</v>
      </c>
      <c r="AD66" s="257" t="n">
        <v>-38.3319340000016</v>
      </c>
      <c r="AF66" s="257" t="n">
        <v>22078.6588138725</v>
      </c>
      <c r="AG66" s="259" t="n">
        <v>-26144.444444</v>
      </c>
      <c r="AH66" s="259" t="n">
        <v>80768.069696</v>
      </c>
      <c r="AI66" s="259" t="n">
        <v>-64170.659746</v>
      </c>
      <c r="AJ66" s="259" t="n">
        <v>-64170.659746</v>
      </c>
      <c r="AK66" s="259" t="n">
        <v>22163.962239</v>
      </c>
      <c r="AL66" s="259" t="n">
        <v>-38.3319340000016</v>
      </c>
      <c r="AM66" s="269" t="s">
        <v>475</v>
      </c>
      <c r="AN66" s="260" t="n">
        <v>6</v>
      </c>
      <c r="AO66" s="260" t="s">
        <v>469</v>
      </c>
      <c r="AP66" s="260" t="n">
        <v>6</v>
      </c>
      <c r="AR66" s="281"/>
      <c r="AS66" s="306"/>
    </row>
    <row r="67" customFormat="false" ht="12.75" hidden="false" customHeight="false" outlineLevel="0" collapsed="false">
      <c r="A67" s="255" t="n">
        <v>161</v>
      </c>
      <c r="B67" s="255" t="n">
        <v>315</v>
      </c>
      <c r="C67" s="255" t="s">
        <v>2</v>
      </c>
      <c r="D67" s="255" t="s">
        <v>104</v>
      </c>
      <c r="E67" s="255" t="s">
        <v>321</v>
      </c>
      <c r="F67" s="255" t="s">
        <v>322</v>
      </c>
      <c r="G67" s="255" t="s">
        <v>96</v>
      </c>
      <c r="H67" s="255" t="s">
        <v>168</v>
      </c>
      <c r="I67" s="255" t="s">
        <v>180</v>
      </c>
      <c r="J67" s="256" t="s">
        <v>170</v>
      </c>
      <c r="K67" s="268" t="n">
        <v>36788</v>
      </c>
      <c r="L67" s="268" t="n">
        <v>37695</v>
      </c>
      <c r="M67" s="255" t="s">
        <v>155</v>
      </c>
      <c r="N67" s="257" t="n">
        <v>-3000000</v>
      </c>
      <c r="O67" s="257" t="n">
        <v>528.348325</v>
      </c>
      <c r="P67" s="258" t="n">
        <v>3.95</v>
      </c>
      <c r="Q67" s="257" t="n">
        <v>676.05546</v>
      </c>
      <c r="R67" s="257" t="n">
        <v>676.155627</v>
      </c>
      <c r="S67" s="258" t="n">
        <v>0.100166999999942</v>
      </c>
      <c r="T67" s="257" t="n">
        <v>52.9230666702444</v>
      </c>
      <c r="U67" s="257" t="n">
        <v>-547.608223</v>
      </c>
      <c r="V67" s="257" t="n">
        <v>0</v>
      </c>
      <c r="W67" s="257" t="n">
        <v>-494.685156329756</v>
      </c>
      <c r="X67" s="257" t="n">
        <v>137431.071362</v>
      </c>
      <c r="Y67" s="257" t="n">
        <v>137037.241227</v>
      </c>
      <c r="Z67" s="257" t="n">
        <v>-393.830134999997</v>
      </c>
      <c r="AA67" s="257" t="n">
        <v>100.855021329759</v>
      </c>
      <c r="AB67" s="257" t="n">
        <v>137431.071362</v>
      </c>
      <c r="AC67" s="257" t="n">
        <v>137037.241227</v>
      </c>
      <c r="AD67" s="257" t="n">
        <v>-393.830134999997</v>
      </c>
      <c r="AF67" s="257" t="n">
        <v>11298.728930125</v>
      </c>
      <c r="AG67" s="259" t="n">
        <v>-58262.5</v>
      </c>
      <c r="AH67" s="259" t="n">
        <v>78774.741227</v>
      </c>
      <c r="AI67" s="259" t="n">
        <v>-98462.072552</v>
      </c>
      <c r="AJ67" s="259" t="n">
        <v>-98462.072552</v>
      </c>
      <c r="AK67" s="259" t="n">
        <v>138246.244944</v>
      </c>
      <c r="AL67" s="259" t="n">
        <v>-393.830134999997</v>
      </c>
      <c r="AM67" s="269" t="s">
        <v>473</v>
      </c>
      <c r="AN67" s="260" t="s">
        <v>469</v>
      </c>
      <c r="AO67" s="260" t="n">
        <v>15</v>
      </c>
      <c r="AP67" s="260" t="n">
        <v>15</v>
      </c>
      <c r="AR67" s="281"/>
      <c r="AS67" s="306"/>
    </row>
    <row r="68" customFormat="false" ht="12.75" hidden="false" customHeight="false" outlineLevel="0" collapsed="false">
      <c r="A68" s="255" t="n">
        <v>162</v>
      </c>
      <c r="B68" s="255" t="n">
        <v>316</v>
      </c>
      <c r="C68" s="255" t="s">
        <v>2</v>
      </c>
      <c r="D68" s="255" t="s">
        <v>104</v>
      </c>
      <c r="E68" s="255" t="s">
        <v>409</v>
      </c>
      <c r="F68" s="255" t="s">
        <v>172</v>
      </c>
      <c r="G68" s="255" t="s">
        <v>410</v>
      </c>
      <c r="H68" s="255" t="s">
        <v>107</v>
      </c>
      <c r="I68" s="255" t="s">
        <v>209</v>
      </c>
      <c r="J68" s="256" t="s">
        <v>212</v>
      </c>
      <c r="K68" s="268" t="n">
        <v>36797</v>
      </c>
      <c r="L68" s="268" t="n">
        <v>37892</v>
      </c>
      <c r="M68" s="255" t="s">
        <v>100</v>
      </c>
      <c r="N68" s="257" t="n">
        <v>-10000000</v>
      </c>
      <c r="O68" s="257" t="n">
        <v>2283.096922</v>
      </c>
      <c r="P68" s="258" t="n">
        <v>0.72</v>
      </c>
      <c r="Q68" s="257" t="n">
        <v>84.673386</v>
      </c>
      <c r="R68" s="257" t="n">
        <v>84.692589</v>
      </c>
      <c r="S68" s="258" t="n">
        <v>0.0192030000000045</v>
      </c>
      <c r="T68" s="257" t="n">
        <v>43.8423101931763</v>
      </c>
      <c r="U68" s="257" t="n">
        <v>-290.89588</v>
      </c>
      <c r="V68" s="257" t="n">
        <v>0</v>
      </c>
      <c r="W68" s="257" t="n">
        <v>-247.053569806824</v>
      </c>
      <c r="X68" s="257" t="n">
        <v>28556.628746</v>
      </c>
      <c r="Y68" s="257" t="n">
        <v>28373.18287</v>
      </c>
      <c r="Z68" s="257" t="n">
        <v>-183.445875999998</v>
      </c>
      <c r="AA68" s="257" t="n">
        <v>63.6076938068257</v>
      </c>
      <c r="AB68" s="257" t="n">
        <v>25288.3225860203</v>
      </c>
      <c r="AC68" s="257" t="n">
        <v>25025.14729134</v>
      </c>
      <c r="AD68" s="257" t="n">
        <v>-263.175294680299</v>
      </c>
      <c r="AF68" s="257" t="n">
        <v>22534.16662014</v>
      </c>
      <c r="AG68" s="259" t="n">
        <v>-31928.4</v>
      </c>
      <c r="AH68" s="259" t="n">
        <v>-6903.25270866</v>
      </c>
      <c r="AI68" s="259" t="n">
        <v>-46514.9848798886</v>
      </c>
      <c r="AJ68" s="259" t="n">
        <v>-46514.9848798886</v>
      </c>
      <c r="AK68" s="259" t="n">
        <v>-97400.4085990231</v>
      </c>
      <c r="AL68" s="259" t="n">
        <v>-263.175294680299</v>
      </c>
      <c r="AM68" s="269" t="s">
        <v>473</v>
      </c>
      <c r="AN68" s="260" t="s">
        <v>469</v>
      </c>
      <c r="AO68" s="260" t="n">
        <v>9</v>
      </c>
      <c r="AP68" s="260" t="n">
        <v>9</v>
      </c>
      <c r="AR68" s="281"/>
      <c r="AS68" s="306"/>
    </row>
    <row r="69" customFormat="false" ht="12.75" hidden="false" customHeight="false" outlineLevel="0" collapsed="false">
      <c r="A69" s="255" t="n">
        <v>163</v>
      </c>
      <c r="B69" s="255" t="n">
        <v>317</v>
      </c>
      <c r="C69" s="255" t="s">
        <v>2</v>
      </c>
      <c r="D69" s="255" t="s">
        <v>104</v>
      </c>
      <c r="E69" s="255" t="s">
        <v>393</v>
      </c>
      <c r="F69" s="255" t="s">
        <v>172</v>
      </c>
      <c r="G69" s="255" t="s">
        <v>96</v>
      </c>
      <c r="H69" s="255" t="s">
        <v>282</v>
      </c>
      <c r="I69" s="255" t="s">
        <v>175</v>
      </c>
      <c r="J69" s="256" t="s">
        <v>105</v>
      </c>
      <c r="K69" s="268" t="n">
        <v>36802</v>
      </c>
      <c r="L69" s="268" t="n">
        <v>37897</v>
      </c>
      <c r="M69" s="255" t="s">
        <v>155</v>
      </c>
      <c r="N69" s="257" t="n">
        <v>10000000</v>
      </c>
      <c r="O69" s="257" t="n">
        <v>-2261.10971</v>
      </c>
      <c r="P69" s="258" t="n">
        <v>1.18</v>
      </c>
      <c r="Q69" s="257" t="n">
        <v>137.128449</v>
      </c>
      <c r="R69" s="257" t="n">
        <v>137.195662</v>
      </c>
      <c r="S69" s="258" t="n">
        <v>0.0672130000000095</v>
      </c>
      <c r="T69" s="257" t="n">
        <v>-151.975966938252</v>
      </c>
      <c r="U69" s="257" t="n">
        <v>566.970385</v>
      </c>
      <c r="V69" s="257" t="n">
        <v>0</v>
      </c>
      <c r="W69" s="257" t="n">
        <v>414.994418061748</v>
      </c>
      <c r="X69" s="257" t="n">
        <v>-15309.480085</v>
      </c>
      <c r="Y69" s="257" t="n">
        <v>-15122.392468</v>
      </c>
      <c r="Z69" s="257" t="n">
        <v>187.087616999999</v>
      </c>
      <c r="AA69" s="257" t="n">
        <v>-227.906801061749</v>
      </c>
      <c r="AB69" s="257" t="n">
        <v>-15309.480085</v>
      </c>
      <c r="AC69" s="257" t="n">
        <v>-15122.392468</v>
      </c>
      <c r="AD69" s="257" t="n">
        <v>187.087616999999</v>
      </c>
      <c r="AF69" s="257" t="n">
        <v>-22317.1528377</v>
      </c>
      <c r="AG69" s="259" t="n">
        <v>30155.555556</v>
      </c>
      <c r="AH69" s="259" t="n">
        <v>15033.163088</v>
      </c>
      <c r="AI69" s="259" t="n">
        <v>93577.438479</v>
      </c>
      <c r="AJ69" s="259" t="n">
        <v>93577.438479</v>
      </c>
      <c r="AK69" s="259" t="n">
        <v>23561.344176</v>
      </c>
      <c r="AL69" s="259" t="n">
        <v>187.087616999999</v>
      </c>
      <c r="AM69" s="269" t="s">
        <v>474</v>
      </c>
      <c r="AN69" s="260" t="s">
        <v>469</v>
      </c>
      <c r="AO69" s="260" t="n">
        <v>9</v>
      </c>
      <c r="AP69" s="260" t="n">
        <v>9</v>
      </c>
      <c r="AR69" s="281"/>
      <c r="AS69" s="306"/>
    </row>
    <row r="70" customFormat="false" ht="12.75" hidden="false" customHeight="false" outlineLevel="0" collapsed="false">
      <c r="A70" s="255" t="n">
        <v>164</v>
      </c>
      <c r="B70" s="255" t="n">
        <v>318</v>
      </c>
      <c r="C70" s="255" t="s">
        <v>2</v>
      </c>
      <c r="D70" s="255" t="s">
        <v>104</v>
      </c>
      <c r="E70" s="255" t="s">
        <v>311</v>
      </c>
      <c r="F70" s="255" t="s">
        <v>150</v>
      </c>
      <c r="G70" s="255" t="s">
        <v>167</v>
      </c>
      <c r="H70" s="255" t="s">
        <v>110</v>
      </c>
      <c r="I70" s="255" t="s">
        <v>200</v>
      </c>
      <c r="J70" s="256" t="s">
        <v>212</v>
      </c>
      <c r="K70" s="268" t="n">
        <v>36802</v>
      </c>
      <c r="L70" s="268" t="n">
        <v>38367</v>
      </c>
      <c r="M70" s="255" t="s">
        <v>155</v>
      </c>
      <c r="N70" s="257" t="n">
        <v>10000000</v>
      </c>
      <c r="O70" s="257" t="n">
        <v>-3387.469139</v>
      </c>
      <c r="P70" s="258" t="n">
        <v>1.45</v>
      </c>
      <c r="Q70" s="257" t="n">
        <v>109.015499</v>
      </c>
      <c r="R70" s="257" t="n">
        <v>109.041861</v>
      </c>
      <c r="S70" s="258" t="n">
        <v>0.0263619999999918</v>
      </c>
      <c r="T70" s="257" t="n">
        <v>-89.3004614422902</v>
      </c>
      <c r="U70" s="257" t="n">
        <v>459.003397</v>
      </c>
      <c r="V70" s="257" t="n">
        <v>0</v>
      </c>
      <c r="W70" s="257" t="n">
        <v>369.70293555771</v>
      </c>
      <c r="X70" s="257" t="n">
        <v>151858.940069</v>
      </c>
      <c r="Y70" s="257" t="n">
        <v>152194.551197</v>
      </c>
      <c r="Z70" s="257" t="n">
        <v>335.61112799999</v>
      </c>
      <c r="AA70" s="257" t="n">
        <v>-34.0918075577203</v>
      </c>
      <c r="AB70" s="257" t="n">
        <v>151858.940069</v>
      </c>
      <c r="AC70" s="257" t="n">
        <v>152194.551197</v>
      </c>
      <c r="AD70" s="257" t="n">
        <v>335.61112799999</v>
      </c>
      <c r="AF70" s="257" t="n">
        <v>-42350.139175778</v>
      </c>
      <c r="AG70" s="259" t="n">
        <v>42291.666667</v>
      </c>
      <c r="AH70" s="259" t="n">
        <v>194486.217864</v>
      </c>
      <c r="AI70" s="259" t="n">
        <v>153384.533084</v>
      </c>
      <c r="AJ70" s="259" t="n">
        <v>153384.533084</v>
      </c>
      <c r="AK70" s="259" t="n">
        <v>67807.48859</v>
      </c>
      <c r="AL70" s="259" t="n">
        <v>335.61112799999</v>
      </c>
      <c r="AM70" s="269" t="s">
        <v>475</v>
      </c>
      <c r="AN70" s="260" t="s">
        <v>469</v>
      </c>
      <c r="AO70" s="260" t="n">
        <v>10</v>
      </c>
      <c r="AP70" s="260" t="n">
        <v>10</v>
      </c>
      <c r="AR70" s="281"/>
      <c r="AS70" s="306"/>
    </row>
    <row r="71" customFormat="false" ht="12.75" hidden="false" customHeight="false" outlineLevel="0" collapsed="false">
      <c r="A71" s="255" t="n">
        <v>200</v>
      </c>
      <c r="B71" s="255" t="n">
        <v>319</v>
      </c>
      <c r="C71" s="255" t="s">
        <v>2</v>
      </c>
      <c r="D71" s="255" t="s">
        <v>176</v>
      </c>
      <c r="E71" s="255" t="s">
        <v>174</v>
      </c>
      <c r="F71" s="255" t="s">
        <v>102</v>
      </c>
      <c r="G71" s="255" t="s">
        <v>151</v>
      </c>
      <c r="H71" s="255" t="s">
        <v>168</v>
      </c>
      <c r="I71" s="255" t="s">
        <v>177</v>
      </c>
      <c r="J71" s="256" t="s">
        <v>170</v>
      </c>
      <c r="K71" s="268" t="n">
        <v>36794</v>
      </c>
      <c r="L71" s="268" t="n">
        <v>38483</v>
      </c>
      <c r="M71" s="255" t="s">
        <v>155</v>
      </c>
      <c r="N71" s="257" t="n">
        <v>10000000</v>
      </c>
      <c r="O71" s="257" t="n">
        <v>-3572.727281</v>
      </c>
      <c r="P71" s="258" t="n">
        <v>0.59</v>
      </c>
      <c r="Q71" s="257" t="n">
        <v>44.060365</v>
      </c>
      <c r="R71" s="257" t="n">
        <v>44.077782</v>
      </c>
      <c r="S71" s="258" t="n">
        <v>0.0174170000000018</v>
      </c>
      <c r="T71" s="257" t="n">
        <v>-62.2261910531834</v>
      </c>
      <c r="U71" s="257" t="n">
        <v>176.315944</v>
      </c>
      <c r="V71" s="257" t="n">
        <v>0</v>
      </c>
      <c r="W71" s="257" t="n">
        <v>114.089752946817</v>
      </c>
      <c r="X71" s="257" t="n">
        <v>63049.082522</v>
      </c>
      <c r="Y71" s="257" t="n">
        <v>63163.716255</v>
      </c>
      <c r="Z71" s="257" t="n">
        <v>114.633733000002</v>
      </c>
      <c r="AA71" s="257" t="n">
        <v>0.543980053185791</v>
      </c>
      <c r="AB71" s="257" t="n">
        <v>63049.082522</v>
      </c>
      <c r="AC71" s="257" t="n">
        <v>63163.716255</v>
      </c>
      <c r="AD71" s="257" t="n">
        <v>114.633733000002</v>
      </c>
      <c r="AF71" s="257" t="n">
        <v>-20569.9773203575</v>
      </c>
      <c r="AG71" s="259" t="n">
        <v>22944.444444</v>
      </c>
      <c r="AH71" s="259" t="n">
        <v>86108.160699</v>
      </c>
      <c r="AI71" s="259" t="n">
        <v>73849.356831</v>
      </c>
      <c r="AJ71" s="259" t="n">
        <v>73849.356831</v>
      </c>
      <c r="AK71" s="259" t="n">
        <v>28675.731606</v>
      </c>
      <c r="AL71" s="259" t="n">
        <v>114.633733000002</v>
      </c>
      <c r="AM71" s="269" t="s">
        <v>475</v>
      </c>
      <c r="AN71" s="260" t="n">
        <v>6</v>
      </c>
      <c r="AO71" s="260" t="s">
        <v>469</v>
      </c>
      <c r="AP71" s="260" t="n">
        <v>6</v>
      </c>
      <c r="AR71" s="281"/>
      <c r="AS71" s="306"/>
    </row>
    <row r="72" customFormat="false" ht="12.75" hidden="false" customHeight="false" outlineLevel="0" collapsed="false">
      <c r="A72" s="255" t="n">
        <v>201</v>
      </c>
      <c r="B72" s="255" t="n">
        <v>320</v>
      </c>
      <c r="C72" s="255" t="s">
        <v>2</v>
      </c>
      <c r="D72" s="255" t="s">
        <v>178</v>
      </c>
      <c r="E72" s="255" t="s">
        <v>174</v>
      </c>
      <c r="F72" s="255" t="s">
        <v>102</v>
      </c>
      <c r="G72" s="255" t="s">
        <v>151</v>
      </c>
      <c r="H72" s="255" t="s">
        <v>168</v>
      </c>
      <c r="I72" s="255" t="s">
        <v>179</v>
      </c>
      <c r="J72" s="256" t="s">
        <v>170</v>
      </c>
      <c r="K72" s="268" t="n">
        <v>36794</v>
      </c>
      <c r="L72" s="268" t="n">
        <v>38483</v>
      </c>
      <c r="M72" s="255" t="s">
        <v>155</v>
      </c>
      <c r="N72" s="257" t="n">
        <v>-10000000</v>
      </c>
      <c r="O72" s="257" t="n">
        <v>3572.727281</v>
      </c>
      <c r="P72" s="258" t="n">
        <v>0.59</v>
      </c>
      <c r="Q72" s="257" t="n">
        <v>44.060365</v>
      </c>
      <c r="R72" s="257" t="n">
        <v>44.077782</v>
      </c>
      <c r="S72" s="258" t="n">
        <v>0.0174170000000018</v>
      </c>
      <c r="T72" s="257" t="n">
        <v>62.2261910531834</v>
      </c>
      <c r="U72" s="257" t="n">
        <v>-176.315944</v>
      </c>
      <c r="V72" s="257" t="n">
        <v>0</v>
      </c>
      <c r="W72" s="257" t="n">
        <v>-114.089752946817</v>
      </c>
      <c r="X72" s="257" t="n">
        <v>-63049.082522</v>
      </c>
      <c r="Y72" s="257" t="n">
        <v>-63163.716255</v>
      </c>
      <c r="Z72" s="257" t="n">
        <v>-114.633733000002</v>
      </c>
      <c r="AA72" s="257" t="n">
        <v>-0.543980053185791</v>
      </c>
      <c r="AB72" s="257" t="n">
        <v>-63049.082522</v>
      </c>
      <c r="AC72" s="257" t="n">
        <v>-63163.716255</v>
      </c>
      <c r="AD72" s="257" t="n">
        <v>-114.633733000002</v>
      </c>
      <c r="AF72" s="257" t="n">
        <v>20569.9773203575</v>
      </c>
      <c r="AG72" s="259" t="n">
        <v>-22944.444444</v>
      </c>
      <c r="AH72" s="259" t="n">
        <v>-86108.160699</v>
      </c>
      <c r="AI72" s="259" t="n">
        <v>-73849.356831</v>
      </c>
      <c r="AJ72" s="259" t="n">
        <v>-73849.356831</v>
      </c>
      <c r="AK72" s="259" t="n">
        <v>-28675.731606</v>
      </c>
      <c r="AL72" s="259" t="n">
        <v>-114.633733000002</v>
      </c>
      <c r="AM72" s="269" t="s">
        <v>475</v>
      </c>
      <c r="AN72" s="260" t="n">
        <v>6</v>
      </c>
      <c r="AO72" s="260" t="s">
        <v>469</v>
      </c>
      <c r="AP72" s="260" t="n">
        <v>6</v>
      </c>
      <c r="AR72" s="281"/>
      <c r="AS72" s="306"/>
    </row>
    <row r="73" customFormat="false" ht="12.75" hidden="false" customHeight="false" outlineLevel="0" collapsed="false">
      <c r="A73" s="255" t="n">
        <v>204</v>
      </c>
      <c r="B73" s="255" t="n">
        <v>323</v>
      </c>
      <c r="C73" s="255" t="s">
        <v>2</v>
      </c>
      <c r="D73" s="255" t="s">
        <v>176</v>
      </c>
      <c r="E73" s="255" t="s">
        <v>355</v>
      </c>
      <c r="F73" s="255" t="s">
        <v>109</v>
      </c>
      <c r="G73" s="255" t="s">
        <v>164</v>
      </c>
      <c r="H73" s="255" t="s">
        <v>168</v>
      </c>
      <c r="I73" s="255" t="s">
        <v>177</v>
      </c>
      <c r="J73" s="256" t="s">
        <v>158</v>
      </c>
      <c r="K73" s="268" t="n">
        <v>36784</v>
      </c>
      <c r="L73" s="268" t="n">
        <v>38610</v>
      </c>
      <c r="M73" s="255" t="s">
        <v>155</v>
      </c>
      <c r="N73" s="257" t="n">
        <v>470000000</v>
      </c>
      <c r="O73" s="257" t="n">
        <v>-3287.201445</v>
      </c>
      <c r="P73" s="258" t="n">
        <v>0.075</v>
      </c>
      <c r="Q73" s="257" t="n">
        <v>3.601134</v>
      </c>
      <c r="R73" s="257" t="n">
        <v>3.580567</v>
      </c>
      <c r="S73" s="258" t="n">
        <v>-0.0205670000000002</v>
      </c>
      <c r="T73" s="257" t="n">
        <v>4480.25038399999</v>
      </c>
      <c r="U73" s="257" t="n">
        <v>623.618729</v>
      </c>
      <c r="V73" s="257" t="n">
        <v>0</v>
      </c>
      <c r="W73" s="257" t="n">
        <v>5103.86911299999</v>
      </c>
      <c r="X73" s="257" t="n">
        <v>697180.792581</v>
      </c>
      <c r="Y73" s="257" t="n">
        <v>702284.661694</v>
      </c>
      <c r="Z73" s="257" t="n">
        <v>5103.86911299999</v>
      </c>
      <c r="AA73" s="257" t="n">
        <v>0</v>
      </c>
      <c r="AB73" s="257" t="n">
        <v>697180.792581</v>
      </c>
      <c r="AC73" s="257" t="n">
        <v>702284.661694</v>
      </c>
      <c r="AD73" s="257" t="n">
        <v>5103.86911299999</v>
      </c>
      <c r="AG73" s="259" t="n">
        <v>177229.166667</v>
      </c>
      <c r="AH73" s="259" t="n">
        <v>879513.828361</v>
      </c>
      <c r="AI73" s="259" t="n">
        <v>230190.360558</v>
      </c>
      <c r="AJ73" s="259" t="n">
        <v>230190.360558</v>
      </c>
      <c r="AK73" s="259" t="n">
        <v>25464.046129</v>
      </c>
      <c r="AL73" s="259" t="n">
        <v>5103.86911299999</v>
      </c>
      <c r="AM73" s="269" t="s">
        <v>475</v>
      </c>
      <c r="AN73" s="260" t="s">
        <v>469</v>
      </c>
      <c r="AO73" s="260" t="s">
        <v>469</v>
      </c>
      <c r="AP73" s="260" t="s">
        <v>469</v>
      </c>
      <c r="AR73" s="281"/>
      <c r="AS73" s="306"/>
      <c r="AV73" s="255"/>
      <c r="AW73" s="255"/>
      <c r="AX73" s="255"/>
      <c r="AY73" s="255"/>
      <c r="AZ73" s="255"/>
      <c r="BA73" s="255"/>
      <c r="BB73" s="255"/>
      <c r="BC73" s="255"/>
      <c r="BD73" s="255"/>
      <c r="BE73" s="255"/>
      <c r="BF73" s="255"/>
      <c r="BG73" s="255"/>
      <c r="BH73" s="255"/>
      <c r="BI73" s="255"/>
      <c r="BJ73" s="255"/>
      <c r="BK73" s="255"/>
      <c r="BL73" s="255"/>
      <c r="BM73" s="255"/>
      <c r="BN73" s="255"/>
      <c r="BO73" s="255"/>
      <c r="BP73" s="255"/>
      <c r="BQ73" s="255"/>
      <c r="BR73" s="255"/>
      <c r="BS73" s="255"/>
      <c r="BT73" s="255"/>
      <c r="BU73" s="255"/>
      <c r="BV73" s="255"/>
      <c r="BW73" s="255"/>
      <c r="BX73" s="255"/>
      <c r="BY73" s="255"/>
      <c r="BZ73" s="255"/>
      <c r="CA73" s="255"/>
      <c r="CB73" s="255"/>
      <c r="CC73" s="255"/>
      <c r="CD73" s="255"/>
      <c r="CE73" s="255"/>
      <c r="CF73" s="255"/>
      <c r="CG73" s="255"/>
      <c r="CH73" s="255"/>
      <c r="CI73" s="255"/>
      <c r="CJ73" s="255"/>
      <c r="CK73" s="255"/>
      <c r="CL73" s="255"/>
      <c r="CM73" s="255"/>
      <c r="CN73" s="255"/>
      <c r="CO73" s="255"/>
      <c r="CP73" s="255"/>
      <c r="CQ73" s="255"/>
      <c r="CR73" s="255"/>
      <c r="CS73" s="255"/>
      <c r="CT73" s="255"/>
      <c r="CU73" s="255"/>
      <c r="CV73" s="255"/>
      <c r="CW73" s="255"/>
      <c r="CX73" s="255"/>
      <c r="CY73" s="255"/>
      <c r="CZ73" s="255"/>
      <c r="DA73" s="255"/>
      <c r="DB73" s="255"/>
      <c r="DC73" s="255"/>
      <c r="DD73" s="255"/>
      <c r="DE73" s="255"/>
      <c r="DF73" s="255"/>
      <c r="DG73" s="255"/>
      <c r="DH73" s="255"/>
      <c r="DI73" s="255"/>
      <c r="DJ73" s="255"/>
      <c r="DK73" s="255"/>
      <c r="DL73" s="255"/>
      <c r="DM73" s="255"/>
      <c r="DN73" s="255"/>
      <c r="DO73" s="255"/>
      <c r="DP73" s="255"/>
      <c r="DQ73" s="255"/>
      <c r="DR73" s="255"/>
      <c r="DS73" s="255"/>
      <c r="DT73" s="255"/>
      <c r="DU73" s="255"/>
      <c r="DV73" s="255"/>
      <c r="DW73" s="255"/>
      <c r="DX73" s="255"/>
      <c r="DY73" s="255"/>
      <c r="DZ73" s="255"/>
      <c r="EA73" s="255"/>
      <c r="EB73" s="255"/>
      <c r="EC73" s="255"/>
      <c r="ED73" s="255"/>
      <c r="EE73" s="255"/>
      <c r="EF73" s="255"/>
      <c r="EG73" s="255"/>
      <c r="EH73" s="255"/>
      <c r="EI73" s="255"/>
      <c r="EJ73" s="255"/>
      <c r="EK73" s="255"/>
      <c r="EL73" s="255"/>
      <c r="EM73" s="255"/>
      <c r="EN73" s="255"/>
      <c r="EO73" s="255"/>
      <c r="EP73" s="255"/>
      <c r="EQ73" s="255"/>
      <c r="ER73" s="255"/>
      <c r="ES73" s="255"/>
      <c r="ET73" s="255"/>
      <c r="EU73" s="255"/>
      <c r="EV73" s="255"/>
      <c r="EW73" s="255"/>
      <c r="EX73" s="255"/>
      <c r="EY73" s="255"/>
      <c r="EZ73" s="255"/>
      <c r="FA73" s="255"/>
      <c r="FB73" s="255"/>
      <c r="FC73" s="255"/>
      <c r="FD73" s="255"/>
      <c r="FE73" s="255"/>
      <c r="FF73" s="255"/>
      <c r="FG73" s="255"/>
      <c r="FH73" s="255"/>
      <c r="FI73" s="255"/>
      <c r="FJ73" s="255"/>
      <c r="FK73" s="255"/>
      <c r="FL73" s="255"/>
      <c r="FM73" s="255"/>
      <c r="FN73" s="255"/>
      <c r="FO73" s="255"/>
      <c r="FP73" s="255"/>
      <c r="FQ73" s="255"/>
      <c r="FR73" s="255"/>
      <c r="FS73" s="255"/>
      <c r="FT73" s="255"/>
      <c r="FU73" s="255"/>
      <c r="FV73" s="255"/>
      <c r="FW73" s="255"/>
      <c r="FX73" s="255"/>
      <c r="FY73" s="255"/>
      <c r="FZ73" s="255"/>
      <c r="GA73" s="255"/>
      <c r="GB73" s="255"/>
      <c r="GC73" s="255"/>
      <c r="GD73" s="255"/>
      <c r="GE73" s="255"/>
      <c r="GF73" s="255"/>
      <c r="GG73" s="255"/>
      <c r="GH73" s="255"/>
      <c r="GI73" s="255"/>
      <c r="GJ73" s="255"/>
      <c r="GK73" s="255"/>
      <c r="GL73" s="255"/>
      <c r="GM73" s="255"/>
      <c r="GN73" s="255"/>
      <c r="GO73" s="255"/>
      <c r="GP73" s="255"/>
      <c r="GQ73" s="255"/>
      <c r="GR73" s="255"/>
      <c r="GS73" s="255"/>
      <c r="GT73" s="255"/>
      <c r="GU73" s="255"/>
      <c r="GV73" s="255"/>
      <c r="GW73" s="255"/>
      <c r="GX73" s="255"/>
      <c r="GY73" s="255"/>
      <c r="GZ73" s="255"/>
      <c r="HA73" s="255"/>
      <c r="HB73" s="255"/>
      <c r="HC73" s="255"/>
      <c r="HD73" s="255"/>
      <c r="HE73" s="255"/>
      <c r="HF73" s="255"/>
      <c r="HG73" s="255"/>
      <c r="HH73" s="255"/>
      <c r="HI73" s="255"/>
      <c r="HJ73" s="255"/>
      <c r="HK73" s="255"/>
      <c r="HL73" s="255"/>
      <c r="HM73" s="255"/>
      <c r="HN73" s="255"/>
      <c r="HO73" s="255"/>
      <c r="HP73" s="255"/>
      <c r="HQ73" s="255"/>
      <c r="HR73" s="255"/>
      <c r="HS73" s="255"/>
      <c r="HT73" s="255"/>
      <c r="HU73" s="255"/>
      <c r="HV73" s="255"/>
      <c r="HW73" s="255"/>
      <c r="HX73" s="255"/>
      <c r="HY73" s="255"/>
    </row>
    <row r="74" customFormat="false" ht="12.75" hidden="false" customHeight="false" outlineLevel="0" collapsed="false">
      <c r="A74" s="255" t="n">
        <v>205</v>
      </c>
      <c r="B74" s="255" t="n">
        <v>324</v>
      </c>
      <c r="C74" s="255" t="s">
        <v>2</v>
      </c>
      <c r="D74" s="255" t="s">
        <v>178</v>
      </c>
      <c r="E74" s="255" t="s">
        <v>355</v>
      </c>
      <c r="F74" s="255" t="s">
        <v>109</v>
      </c>
      <c r="G74" s="255" t="s">
        <v>164</v>
      </c>
      <c r="H74" s="255" t="s">
        <v>168</v>
      </c>
      <c r="I74" s="255" t="s">
        <v>179</v>
      </c>
      <c r="J74" s="256" t="s">
        <v>158</v>
      </c>
      <c r="K74" s="268" t="n">
        <v>36784</v>
      </c>
      <c r="L74" s="268" t="n">
        <v>38610</v>
      </c>
      <c r="M74" s="255" t="s">
        <v>155</v>
      </c>
      <c r="N74" s="257" t="n">
        <v>-470000000</v>
      </c>
      <c r="O74" s="257" t="n">
        <v>3287.201445</v>
      </c>
      <c r="P74" s="258" t="n">
        <v>0.075</v>
      </c>
      <c r="Q74" s="257" t="n">
        <v>3.601134</v>
      </c>
      <c r="R74" s="257" t="n">
        <v>3.580567</v>
      </c>
      <c r="S74" s="258" t="n">
        <v>-0.0205670000000002</v>
      </c>
      <c r="T74" s="257" t="n">
        <v>-4480.25038399999</v>
      </c>
      <c r="U74" s="257" t="n">
        <v>-623.618729</v>
      </c>
      <c r="V74" s="257" t="n">
        <v>0</v>
      </c>
      <c r="W74" s="257" t="n">
        <v>-5103.86911299999</v>
      </c>
      <c r="X74" s="257" t="n">
        <v>-697180.792581</v>
      </c>
      <c r="Y74" s="257" t="n">
        <v>-702284.661694</v>
      </c>
      <c r="Z74" s="257" t="n">
        <v>-5103.86911299999</v>
      </c>
      <c r="AA74" s="257" t="n">
        <v>0</v>
      </c>
      <c r="AB74" s="257" t="n">
        <v>-697180.792581</v>
      </c>
      <c r="AC74" s="257" t="n">
        <v>-702284.661694</v>
      </c>
      <c r="AD74" s="257" t="n">
        <v>-5103.86911299999</v>
      </c>
      <c r="AG74" s="259" t="n">
        <v>-177229.166667</v>
      </c>
      <c r="AH74" s="259" t="n">
        <v>-879513.828361</v>
      </c>
      <c r="AI74" s="259" t="n">
        <v>-170282.027224</v>
      </c>
      <c r="AJ74" s="259" t="n">
        <v>-170282.027224</v>
      </c>
      <c r="AK74" s="259" t="n">
        <v>-25464.046129</v>
      </c>
      <c r="AL74" s="259" t="n">
        <v>-5103.86911299999</v>
      </c>
      <c r="AM74" s="269" t="s">
        <v>475</v>
      </c>
      <c r="AN74" s="260" t="s">
        <v>469</v>
      </c>
      <c r="AO74" s="260" t="s">
        <v>469</v>
      </c>
      <c r="AP74" s="260" t="s">
        <v>469</v>
      </c>
      <c r="AR74" s="281"/>
      <c r="AS74" s="306"/>
      <c r="AV74" s="255"/>
      <c r="AW74" s="255"/>
      <c r="AX74" s="255"/>
      <c r="AY74" s="255"/>
      <c r="AZ74" s="255"/>
      <c r="BA74" s="255"/>
      <c r="BB74" s="255"/>
      <c r="BC74" s="255"/>
      <c r="BD74" s="255"/>
      <c r="BE74" s="255"/>
      <c r="BF74" s="255"/>
      <c r="BG74" s="255"/>
      <c r="BH74" s="255"/>
      <c r="BI74" s="255"/>
      <c r="BJ74" s="255"/>
      <c r="BK74" s="255"/>
      <c r="BL74" s="255"/>
      <c r="BM74" s="255"/>
      <c r="BN74" s="255"/>
      <c r="BO74" s="255"/>
      <c r="BP74" s="255"/>
      <c r="BQ74" s="255"/>
      <c r="BR74" s="255"/>
      <c r="BS74" s="255"/>
      <c r="BT74" s="255"/>
      <c r="BU74" s="255"/>
      <c r="BV74" s="255"/>
      <c r="BW74" s="255"/>
      <c r="BX74" s="255"/>
      <c r="BY74" s="255"/>
      <c r="BZ74" s="255"/>
      <c r="CA74" s="255"/>
      <c r="CB74" s="255"/>
      <c r="CC74" s="255"/>
      <c r="CD74" s="255"/>
      <c r="CE74" s="255"/>
      <c r="CF74" s="255"/>
      <c r="CG74" s="255"/>
      <c r="CH74" s="255"/>
      <c r="CI74" s="255"/>
      <c r="CJ74" s="255"/>
      <c r="CK74" s="255"/>
      <c r="CL74" s="255"/>
      <c r="CM74" s="255"/>
      <c r="CN74" s="255"/>
      <c r="CO74" s="255"/>
      <c r="CP74" s="255"/>
      <c r="CQ74" s="255"/>
      <c r="CR74" s="255"/>
      <c r="CS74" s="255"/>
      <c r="CT74" s="255"/>
      <c r="CU74" s="255"/>
      <c r="CV74" s="255"/>
      <c r="CW74" s="255"/>
      <c r="CX74" s="255"/>
      <c r="CY74" s="255"/>
      <c r="CZ74" s="255"/>
      <c r="DA74" s="255"/>
      <c r="DB74" s="255"/>
      <c r="DC74" s="255"/>
      <c r="DD74" s="255"/>
      <c r="DE74" s="255"/>
      <c r="DF74" s="255"/>
      <c r="DG74" s="255"/>
      <c r="DH74" s="255"/>
      <c r="DI74" s="255"/>
      <c r="DJ74" s="255"/>
      <c r="DK74" s="255"/>
      <c r="DL74" s="255"/>
      <c r="DM74" s="255"/>
      <c r="DN74" s="255"/>
      <c r="DO74" s="255"/>
      <c r="DP74" s="255"/>
      <c r="DQ74" s="255"/>
      <c r="DR74" s="255"/>
      <c r="DS74" s="255"/>
      <c r="DT74" s="255"/>
      <c r="DU74" s="255"/>
      <c r="DV74" s="255"/>
      <c r="DW74" s="255"/>
      <c r="DX74" s="255"/>
      <c r="DY74" s="255"/>
      <c r="DZ74" s="255"/>
      <c r="EA74" s="255"/>
      <c r="EB74" s="255"/>
      <c r="EC74" s="255"/>
      <c r="ED74" s="255"/>
      <c r="EE74" s="255"/>
      <c r="EF74" s="255"/>
      <c r="EG74" s="255"/>
      <c r="EH74" s="255"/>
      <c r="EI74" s="255"/>
      <c r="EJ74" s="255"/>
      <c r="EK74" s="255"/>
      <c r="EL74" s="255"/>
      <c r="EM74" s="255"/>
      <c r="EN74" s="255"/>
      <c r="EO74" s="255"/>
      <c r="EP74" s="255"/>
      <c r="EQ74" s="255"/>
      <c r="ER74" s="255"/>
      <c r="ES74" s="255"/>
      <c r="ET74" s="255"/>
      <c r="EU74" s="255"/>
      <c r="EV74" s="255"/>
      <c r="EW74" s="255"/>
      <c r="EX74" s="255"/>
      <c r="EY74" s="255"/>
      <c r="EZ74" s="255"/>
      <c r="FA74" s="255"/>
      <c r="FB74" s="255"/>
      <c r="FC74" s="255"/>
      <c r="FD74" s="255"/>
      <c r="FE74" s="255"/>
      <c r="FF74" s="255"/>
      <c r="FG74" s="255"/>
      <c r="FH74" s="255"/>
      <c r="FI74" s="255"/>
      <c r="FJ74" s="255"/>
      <c r="FK74" s="255"/>
      <c r="FL74" s="255"/>
      <c r="FM74" s="255"/>
      <c r="FN74" s="255"/>
      <c r="FO74" s="255"/>
      <c r="FP74" s="255"/>
      <c r="FQ74" s="255"/>
      <c r="FR74" s="255"/>
      <c r="FS74" s="255"/>
      <c r="FT74" s="255"/>
      <c r="FU74" s="255"/>
      <c r="FV74" s="255"/>
      <c r="FW74" s="255"/>
      <c r="FX74" s="255"/>
      <c r="FY74" s="255"/>
      <c r="FZ74" s="255"/>
      <c r="GA74" s="255"/>
      <c r="GB74" s="255"/>
      <c r="GC74" s="255"/>
      <c r="GD74" s="255"/>
      <c r="GE74" s="255"/>
      <c r="GF74" s="255"/>
      <c r="GG74" s="255"/>
      <c r="GH74" s="255"/>
      <c r="GI74" s="255"/>
      <c r="GJ74" s="255"/>
      <c r="GK74" s="255"/>
      <c r="GL74" s="255"/>
      <c r="GM74" s="255"/>
      <c r="GN74" s="255"/>
      <c r="GO74" s="255"/>
      <c r="GP74" s="255"/>
      <c r="GQ74" s="255"/>
      <c r="GR74" s="255"/>
      <c r="GS74" s="255"/>
      <c r="GT74" s="255"/>
      <c r="GU74" s="255"/>
      <c r="GV74" s="255"/>
      <c r="GW74" s="255"/>
      <c r="GX74" s="255"/>
      <c r="GY74" s="255"/>
      <c r="GZ74" s="255"/>
      <c r="HA74" s="255"/>
      <c r="HB74" s="255"/>
      <c r="HC74" s="255"/>
      <c r="HD74" s="255"/>
      <c r="HE74" s="255"/>
      <c r="HF74" s="255"/>
      <c r="HG74" s="255"/>
      <c r="HH74" s="255"/>
      <c r="HI74" s="255"/>
      <c r="HJ74" s="255"/>
      <c r="HK74" s="255"/>
      <c r="HL74" s="255"/>
      <c r="HM74" s="255"/>
      <c r="HN74" s="255"/>
      <c r="HO74" s="255"/>
      <c r="HP74" s="255"/>
      <c r="HQ74" s="255"/>
      <c r="HR74" s="255"/>
      <c r="HS74" s="255"/>
      <c r="HT74" s="255"/>
      <c r="HU74" s="255"/>
      <c r="HV74" s="255"/>
      <c r="HW74" s="255"/>
      <c r="HX74" s="255"/>
      <c r="HY74" s="255"/>
    </row>
    <row r="75" customFormat="false" ht="12.75" hidden="false" customHeight="false" outlineLevel="0" collapsed="false">
      <c r="A75" s="255" t="n">
        <v>206</v>
      </c>
      <c r="B75" s="255" t="n">
        <v>325</v>
      </c>
      <c r="C75" s="255" t="s">
        <v>2</v>
      </c>
      <c r="D75" s="255" t="s">
        <v>176</v>
      </c>
      <c r="E75" s="255" t="s">
        <v>353</v>
      </c>
      <c r="F75" s="255" t="s">
        <v>109</v>
      </c>
      <c r="G75" s="255" t="s">
        <v>164</v>
      </c>
      <c r="H75" s="255" t="s">
        <v>168</v>
      </c>
      <c r="I75" s="255" t="s">
        <v>177</v>
      </c>
      <c r="J75" s="256" t="s">
        <v>158</v>
      </c>
      <c r="K75" s="268" t="n">
        <v>36784</v>
      </c>
      <c r="L75" s="268" t="n">
        <v>38610</v>
      </c>
      <c r="M75" s="255" t="s">
        <v>155</v>
      </c>
      <c r="N75" s="257" t="n">
        <v>21000000</v>
      </c>
      <c r="O75" s="257" t="n">
        <v>-276.956282</v>
      </c>
      <c r="P75" s="258" t="n">
        <v>0.55</v>
      </c>
      <c r="Q75" s="257" t="n">
        <v>3.470783</v>
      </c>
      <c r="R75" s="257" t="n">
        <v>3.588451</v>
      </c>
      <c r="S75" s="258" t="n">
        <v>0.117668</v>
      </c>
      <c r="T75" s="257" t="n">
        <v>-1721.09767600002</v>
      </c>
      <c r="U75" s="257" t="n">
        <v>116.387324</v>
      </c>
      <c r="V75" s="257" t="n">
        <v>0</v>
      </c>
      <c r="W75" s="257" t="n">
        <v>83.798432209624</v>
      </c>
      <c r="X75" s="257" t="n">
        <v>407425.043201</v>
      </c>
      <c r="Y75" s="257" t="n">
        <v>405820.332849</v>
      </c>
      <c r="Z75" s="257" t="n">
        <v>-1604.71035200002</v>
      </c>
      <c r="AA75" s="257" t="n">
        <v>-1688.50878420965</v>
      </c>
      <c r="AB75" s="257" t="n">
        <v>407425.043201</v>
      </c>
      <c r="AC75" s="257" t="n">
        <v>405820.332849</v>
      </c>
      <c r="AD75" s="257" t="n">
        <v>-1604.71035200002</v>
      </c>
      <c r="AG75" s="259" t="n">
        <v>58070.833333</v>
      </c>
      <c r="AH75" s="259" t="n">
        <v>463891.166182</v>
      </c>
      <c r="AI75" s="259" t="n">
        <v>68472.914555</v>
      </c>
      <c r="AJ75" s="259" t="n">
        <v>68472.914555</v>
      </c>
      <c r="AK75" s="259" t="n">
        <v>5243.12552900001</v>
      </c>
      <c r="AL75" s="259" t="n">
        <v>-1604.71035200002</v>
      </c>
      <c r="AM75" s="269" t="s">
        <v>475</v>
      </c>
      <c r="AN75" s="260" t="s">
        <v>469</v>
      </c>
      <c r="AO75" s="260" t="s">
        <v>469</v>
      </c>
      <c r="AP75" s="260" t="s">
        <v>469</v>
      </c>
      <c r="AR75" s="281"/>
      <c r="AS75" s="306"/>
    </row>
    <row r="76" customFormat="false" ht="12.75" hidden="false" customHeight="false" outlineLevel="0" collapsed="false">
      <c r="A76" s="255" t="n">
        <v>207</v>
      </c>
      <c r="B76" s="255" t="n">
        <v>326</v>
      </c>
      <c r="C76" s="255" t="s">
        <v>2</v>
      </c>
      <c r="D76" s="255" t="s">
        <v>178</v>
      </c>
      <c r="E76" s="255" t="s">
        <v>353</v>
      </c>
      <c r="F76" s="255" t="s">
        <v>109</v>
      </c>
      <c r="G76" s="255" t="s">
        <v>164</v>
      </c>
      <c r="H76" s="255" t="s">
        <v>168</v>
      </c>
      <c r="I76" s="255" t="s">
        <v>179</v>
      </c>
      <c r="J76" s="256" t="s">
        <v>158</v>
      </c>
      <c r="K76" s="268" t="n">
        <v>36784</v>
      </c>
      <c r="L76" s="268" t="n">
        <v>38610</v>
      </c>
      <c r="M76" s="255" t="s">
        <v>155</v>
      </c>
      <c r="N76" s="257" t="n">
        <v>-21000000</v>
      </c>
      <c r="O76" s="257" t="n">
        <v>276.956282</v>
      </c>
      <c r="P76" s="258" t="n">
        <v>0.55</v>
      </c>
      <c r="Q76" s="257" t="n">
        <v>3.470783</v>
      </c>
      <c r="R76" s="257" t="n">
        <v>3.588451</v>
      </c>
      <c r="S76" s="258" t="n">
        <v>0.117668</v>
      </c>
      <c r="T76" s="257" t="n">
        <v>1721.09767600002</v>
      </c>
      <c r="U76" s="257" t="n">
        <v>-116.387324</v>
      </c>
      <c r="V76" s="257" t="n">
        <v>0</v>
      </c>
      <c r="W76" s="257" t="n">
        <v>-83.798432209624</v>
      </c>
      <c r="X76" s="257" t="n">
        <v>-407425.043201</v>
      </c>
      <c r="Y76" s="257" t="n">
        <v>-405820.332849</v>
      </c>
      <c r="Z76" s="257" t="n">
        <v>1604.71035200002</v>
      </c>
      <c r="AA76" s="257" t="n">
        <v>1688.50878420965</v>
      </c>
      <c r="AB76" s="257" t="n">
        <v>-407425.043201</v>
      </c>
      <c r="AC76" s="257" t="n">
        <v>-405820.332849</v>
      </c>
      <c r="AD76" s="257" t="n">
        <v>1604.71035200002</v>
      </c>
      <c r="AG76" s="259" t="n">
        <v>-58070.833333</v>
      </c>
      <c r="AH76" s="259" t="n">
        <v>-463891.166182</v>
      </c>
      <c r="AI76" s="259" t="n">
        <v>-426027.081222</v>
      </c>
      <c r="AJ76" s="259" t="n">
        <v>-426027.081222</v>
      </c>
      <c r="AK76" s="259" t="n">
        <v>-5243.12552900001</v>
      </c>
      <c r="AL76" s="259" t="n">
        <v>1604.71035200002</v>
      </c>
      <c r="AM76" s="269" t="s">
        <v>475</v>
      </c>
      <c r="AN76" s="260" t="s">
        <v>469</v>
      </c>
      <c r="AO76" s="260" t="s">
        <v>469</v>
      </c>
      <c r="AP76" s="260" t="s">
        <v>469</v>
      </c>
      <c r="AR76" s="281"/>
      <c r="AS76" s="306"/>
    </row>
    <row r="77" customFormat="false" ht="12.75" hidden="false" customHeight="false" outlineLevel="0" collapsed="false">
      <c r="A77" s="255" t="n">
        <v>209</v>
      </c>
      <c r="B77" s="255" t="n">
        <v>327</v>
      </c>
      <c r="C77" s="255" t="s">
        <v>2</v>
      </c>
      <c r="D77" s="255" t="s">
        <v>176</v>
      </c>
      <c r="E77" s="255" t="s">
        <v>350</v>
      </c>
      <c r="F77" s="255" t="s">
        <v>109</v>
      </c>
      <c r="G77" s="255" t="s">
        <v>164</v>
      </c>
      <c r="H77" s="255" t="s">
        <v>168</v>
      </c>
      <c r="I77" s="255" t="s">
        <v>177</v>
      </c>
      <c r="J77" s="256" t="s">
        <v>158</v>
      </c>
      <c r="K77" s="268" t="n">
        <v>36784</v>
      </c>
      <c r="L77" s="268" t="n">
        <v>38610</v>
      </c>
      <c r="M77" s="255" t="s">
        <v>155</v>
      </c>
      <c r="N77" s="257" t="n">
        <v>34000000</v>
      </c>
      <c r="O77" s="257" t="n">
        <v>-2190.975679</v>
      </c>
      <c r="P77" s="258" t="n">
        <v>4.5</v>
      </c>
      <c r="Q77" s="257" t="n">
        <v>3.719476</v>
      </c>
      <c r="R77" s="257" t="n">
        <v>3.535874</v>
      </c>
      <c r="S77" s="258" t="n">
        <v>-0.183602</v>
      </c>
      <c r="T77" s="257" t="n">
        <v>33203.617865</v>
      </c>
      <c r="U77" s="257" t="n">
        <v>1435.382135</v>
      </c>
      <c r="V77" s="257" t="n">
        <v>0</v>
      </c>
      <c r="W77" s="257" t="n">
        <v>34639</v>
      </c>
      <c r="X77" s="257" t="n">
        <v>5691928</v>
      </c>
      <c r="Y77" s="257" t="n">
        <v>5726567</v>
      </c>
      <c r="Z77" s="257" t="n">
        <v>34639</v>
      </c>
      <c r="AA77" s="257" t="n">
        <v>0</v>
      </c>
      <c r="AB77" s="257" t="n">
        <v>5691928</v>
      </c>
      <c r="AC77" s="257" t="n">
        <v>5726567</v>
      </c>
      <c r="AD77" s="257" t="n">
        <v>34639</v>
      </c>
      <c r="AG77" s="259" t="n">
        <v>769250</v>
      </c>
      <c r="AH77" s="259" t="n">
        <v>6495817</v>
      </c>
      <c r="AI77" s="259" t="n">
        <v>914755</v>
      </c>
      <c r="AJ77" s="259" t="n">
        <v>914755</v>
      </c>
      <c r="AK77" s="259" t="n">
        <v>73695</v>
      </c>
      <c r="AL77" s="259" t="n">
        <v>34639</v>
      </c>
      <c r="AM77" s="269" t="s">
        <v>475</v>
      </c>
      <c r="AN77" s="260" t="s">
        <v>469</v>
      </c>
      <c r="AO77" s="260" t="s">
        <v>469</v>
      </c>
      <c r="AP77" s="260" t="s">
        <v>469</v>
      </c>
      <c r="AR77" s="281"/>
      <c r="AS77" s="306"/>
    </row>
    <row r="78" customFormat="false" ht="12.75" hidden="false" customHeight="false" outlineLevel="0" collapsed="false">
      <c r="A78" s="255" t="n">
        <v>210</v>
      </c>
      <c r="B78" s="255" t="n">
        <v>328</v>
      </c>
      <c r="C78" s="255" t="s">
        <v>2</v>
      </c>
      <c r="D78" s="255" t="s">
        <v>178</v>
      </c>
      <c r="E78" s="255" t="s">
        <v>350</v>
      </c>
      <c r="F78" s="255" t="s">
        <v>109</v>
      </c>
      <c r="G78" s="255" t="s">
        <v>164</v>
      </c>
      <c r="H78" s="255" t="s">
        <v>168</v>
      </c>
      <c r="I78" s="255" t="s">
        <v>179</v>
      </c>
      <c r="J78" s="256" t="s">
        <v>158</v>
      </c>
      <c r="K78" s="268" t="n">
        <v>36784</v>
      </c>
      <c r="L78" s="268" t="n">
        <v>38610</v>
      </c>
      <c r="M78" s="255" t="s">
        <v>155</v>
      </c>
      <c r="N78" s="257" t="n">
        <v>-34000000</v>
      </c>
      <c r="O78" s="257" t="n">
        <v>2190.975679</v>
      </c>
      <c r="P78" s="258" t="n">
        <v>4.5</v>
      </c>
      <c r="Q78" s="257" t="n">
        <v>3.719476</v>
      </c>
      <c r="R78" s="257" t="n">
        <v>3.535874</v>
      </c>
      <c r="S78" s="258" t="n">
        <v>-0.183602</v>
      </c>
      <c r="T78" s="257" t="n">
        <v>-33203.617865</v>
      </c>
      <c r="U78" s="257" t="n">
        <v>-1435.382135</v>
      </c>
      <c r="V78" s="257" t="n">
        <v>0</v>
      </c>
      <c r="W78" s="257" t="n">
        <v>-34639</v>
      </c>
      <c r="X78" s="257" t="n">
        <v>-5691928</v>
      </c>
      <c r="Y78" s="257" t="n">
        <v>-5726567</v>
      </c>
      <c r="Z78" s="257" t="n">
        <v>-34639</v>
      </c>
      <c r="AA78" s="257" t="n">
        <v>0</v>
      </c>
      <c r="AB78" s="257" t="n">
        <v>-5691928</v>
      </c>
      <c r="AC78" s="257" t="n">
        <v>-5726567</v>
      </c>
      <c r="AD78" s="257" t="n">
        <v>-34639</v>
      </c>
      <c r="AG78" s="259" t="n">
        <v>-769250</v>
      </c>
      <c r="AH78" s="259" t="n">
        <v>-6495817</v>
      </c>
      <c r="AI78" s="259" t="n">
        <v>-1165005</v>
      </c>
      <c r="AJ78" s="259" t="n">
        <v>-1165005</v>
      </c>
      <c r="AK78" s="259" t="n">
        <v>-73695</v>
      </c>
      <c r="AL78" s="259" t="n">
        <v>-34639</v>
      </c>
      <c r="AM78" s="269" t="s">
        <v>475</v>
      </c>
      <c r="AN78" s="260" t="s">
        <v>469</v>
      </c>
      <c r="AO78" s="260" t="s">
        <v>469</v>
      </c>
      <c r="AP78" s="260" t="s">
        <v>469</v>
      </c>
      <c r="AR78" s="281"/>
      <c r="AS78" s="306"/>
    </row>
    <row r="79" customFormat="false" ht="12.75" hidden="false" customHeight="false" outlineLevel="0" collapsed="false">
      <c r="A79" s="255" t="n">
        <v>214</v>
      </c>
      <c r="B79" s="255" t="n">
        <v>215</v>
      </c>
      <c r="C79" s="255" t="s">
        <v>2</v>
      </c>
      <c r="D79" s="255" t="s">
        <v>173</v>
      </c>
      <c r="E79" s="255" t="s">
        <v>363</v>
      </c>
      <c r="F79" s="255" t="s">
        <v>109</v>
      </c>
      <c r="I79" s="255" t="s">
        <v>153</v>
      </c>
      <c r="J79" s="256" t="s">
        <v>158</v>
      </c>
      <c r="K79" s="268" t="n">
        <v>36784</v>
      </c>
      <c r="L79" s="268" t="n">
        <v>38610</v>
      </c>
      <c r="M79" s="255" t="s">
        <v>155</v>
      </c>
      <c r="N79" s="257" t="n">
        <v>525000000</v>
      </c>
      <c r="P79" s="258" t="n">
        <v>0.48</v>
      </c>
      <c r="Q79" s="257" t="n">
        <v>0</v>
      </c>
      <c r="R79" s="257" t="n">
        <v>-4.344189E-013</v>
      </c>
      <c r="S79" s="258" t="n">
        <v>-4.344189E-013</v>
      </c>
      <c r="T79" s="257" t="n">
        <v>0</v>
      </c>
      <c r="U79" s="257" t="n">
        <v>1527.041125</v>
      </c>
      <c r="V79" s="257" t="n">
        <v>0</v>
      </c>
      <c r="W79" s="257" t="n">
        <v>1527.041125</v>
      </c>
      <c r="X79" s="257" t="n">
        <v>10226750</v>
      </c>
      <c r="Y79" s="257" t="n">
        <v>10237430</v>
      </c>
      <c r="Z79" s="257" t="n">
        <v>10680</v>
      </c>
      <c r="AA79" s="257" t="n">
        <v>9152.958875</v>
      </c>
      <c r="AB79" s="257" t="n">
        <v>10226750</v>
      </c>
      <c r="AC79" s="257" t="n">
        <v>10237430</v>
      </c>
      <c r="AD79" s="257" t="n">
        <v>10680</v>
      </c>
      <c r="AG79" s="259" t="n">
        <v>1267000</v>
      </c>
      <c r="AH79" s="259" t="n">
        <v>11504430</v>
      </c>
      <c r="AI79" s="259" t="n">
        <v>800894.444444001</v>
      </c>
      <c r="AJ79" s="259" t="n">
        <v>800894.444444001</v>
      </c>
      <c r="AK79" s="259" t="n">
        <v>84410</v>
      </c>
      <c r="AL79" s="259" t="n">
        <v>10680</v>
      </c>
      <c r="AM79" s="269" t="s">
        <v>475</v>
      </c>
      <c r="AN79" s="260" t="s">
        <v>469</v>
      </c>
      <c r="AO79" s="260" t="s">
        <v>469</v>
      </c>
      <c r="AP79" s="260" t="s">
        <v>469</v>
      </c>
      <c r="AR79" s="281"/>
      <c r="AS79" s="306"/>
    </row>
    <row r="80" customFormat="false" ht="12.75" hidden="false" customHeight="false" outlineLevel="0" collapsed="false">
      <c r="A80" s="255" t="n">
        <v>217</v>
      </c>
      <c r="B80" s="255" t="n">
        <v>334</v>
      </c>
      <c r="C80" s="255" t="s">
        <v>2</v>
      </c>
      <c r="D80" s="255" t="s">
        <v>104</v>
      </c>
      <c r="E80" s="255" t="s">
        <v>301</v>
      </c>
      <c r="F80" s="255" t="s">
        <v>184</v>
      </c>
      <c r="G80" s="255" t="s">
        <v>164</v>
      </c>
      <c r="H80" s="255" t="s">
        <v>168</v>
      </c>
      <c r="I80" s="255" t="s">
        <v>200</v>
      </c>
      <c r="J80" s="256" t="s">
        <v>189</v>
      </c>
      <c r="K80" s="268" t="n">
        <v>36803</v>
      </c>
      <c r="L80" s="268" t="n">
        <v>38629</v>
      </c>
      <c r="M80" s="255" t="s">
        <v>155</v>
      </c>
      <c r="N80" s="257" t="n">
        <v>-10000000</v>
      </c>
      <c r="O80" s="257" t="n">
        <v>3838.588531</v>
      </c>
      <c r="P80" s="258" t="n">
        <v>0.35</v>
      </c>
      <c r="Q80" s="257" t="n">
        <v>52.235778</v>
      </c>
      <c r="R80" s="257" t="n">
        <v>47.269444</v>
      </c>
      <c r="S80" s="258" t="n">
        <v>-4.966334</v>
      </c>
      <c r="T80" s="257" t="n">
        <v>-19063.7127335154</v>
      </c>
      <c r="U80" s="257" t="n">
        <v>-187.609037</v>
      </c>
      <c r="V80" s="257" t="n">
        <v>0</v>
      </c>
      <c r="W80" s="257" t="n">
        <v>-19251.3217705154</v>
      </c>
      <c r="X80" s="257" t="n">
        <v>60074.275622</v>
      </c>
      <c r="Y80" s="257" t="n">
        <v>40312.236229</v>
      </c>
      <c r="Z80" s="257" t="n">
        <v>-19762.039393</v>
      </c>
      <c r="AA80" s="257" t="n">
        <v>-510.717622484633</v>
      </c>
      <c r="AB80" s="257" t="n">
        <v>60074.275622</v>
      </c>
      <c r="AC80" s="257" t="n">
        <v>40312.236229</v>
      </c>
      <c r="AD80" s="257" t="n">
        <v>-19762.039393</v>
      </c>
      <c r="AF80" s="257" t="n">
        <v>15786.1953337375</v>
      </c>
      <c r="AG80" s="259" t="n">
        <v>-8944.444444</v>
      </c>
      <c r="AH80" s="259" t="n">
        <v>31367.791785</v>
      </c>
      <c r="AI80" s="259" t="n">
        <v>-120621.24252</v>
      </c>
      <c r="AJ80" s="259" t="n">
        <v>-120621.24252</v>
      </c>
      <c r="AK80" s="259" t="n">
        <v>-24990.492344</v>
      </c>
      <c r="AL80" s="259" t="n">
        <v>-19762.039393</v>
      </c>
      <c r="AM80" s="269" t="s">
        <v>461</v>
      </c>
      <c r="AN80" s="260" t="n">
        <v>5</v>
      </c>
      <c r="AO80" s="260" t="s">
        <v>469</v>
      </c>
      <c r="AP80" s="260" t="n">
        <v>5</v>
      </c>
      <c r="AR80" s="281"/>
      <c r="AS80" s="306"/>
    </row>
    <row r="81" customFormat="false" ht="12.75" hidden="false" customHeight="false" outlineLevel="0" collapsed="false">
      <c r="A81" s="255" t="n">
        <v>219</v>
      </c>
      <c r="B81" s="255" t="n">
        <v>336</v>
      </c>
      <c r="C81" s="255" t="s">
        <v>2</v>
      </c>
      <c r="D81" s="255" t="s">
        <v>104</v>
      </c>
      <c r="E81" s="255" t="s">
        <v>379</v>
      </c>
      <c r="F81" s="255" t="s">
        <v>95</v>
      </c>
      <c r="G81" s="255" t="s">
        <v>151</v>
      </c>
      <c r="H81" s="255" t="s">
        <v>168</v>
      </c>
      <c r="I81" s="255" t="s">
        <v>180</v>
      </c>
      <c r="J81" s="256" t="s">
        <v>170</v>
      </c>
      <c r="K81" s="268" t="n">
        <v>36802</v>
      </c>
      <c r="L81" s="268" t="n">
        <v>38628</v>
      </c>
      <c r="M81" s="255" t="s">
        <v>155</v>
      </c>
      <c r="N81" s="257" t="n">
        <v>-5000000</v>
      </c>
      <c r="O81" s="257" t="n">
        <v>1929.423965</v>
      </c>
      <c r="P81" s="258" t="n">
        <v>0.43</v>
      </c>
      <c r="Q81" s="257" t="n">
        <v>58.96863</v>
      </c>
      <c r="R81" s="257" t="n">
        <v>58.978266</v>
      </c>
      <c r="S81" s="258" t="n">
        <v>0.00963600000000042</v>
      </c>
      <c r="T81" s="257" t="n">
        <v>18.5919293267408</v>
      </c>
      <c r="U81" s="257" t="n">
        <v>-105.452935</v>
      </c>
      <c r="V81" s="257" t="n">
        <v>0</v>
      </c>
      <c r="W81" s="257" t="n">
        <v>-86.8610056732592</v>
      </c>
      <c r="X81" s="257" t="n">
        <v>26260.433018</v>
      </c>
      <c r="Y81" s="257" t="n">
        <v>26232.398753</v>
      </c>
      <c r="Z81" s="257" t="n">
        <v>-28.0342649999984</v>
      </c>
      <c r="AA81" s="257" t="n">
        <v>58.8267406732608</v>
      </c>
      <c r="AB81" s="257" t="n">
        <v>26260.433018</v>
      </c>
      <c r="AC81" s="257" t="n">
        <v>26232.398753</v>
      </c>
      <c r="AD81" s="257" t="n">
        <v>-28.0342649999984</v>
      </c>
      <c r="AF81" s="257" t="n">
        <v>14282.5609009125</v>
      </c>
      <c r="AG81" s="259" t="n">
        <v>84518.555556</v>
      </c>
      <c r="AH81" s="259" t="n">
        <v>110750.954309</v>
      </c>
      <c r="AI81" s="259" t="n">
        <v>-28394.482599</v>
      </c>
      <c r="AJ81" s="259" t="n">
        <v>-28394.482599</v>
      </c>
      <c r="AK81" s="259" t="n">
        <v>-41671.039972</v>
      </c>
      <c r="AL81" s="259" t="n">
        <v>-28.0342649999984</v>
      </c>
      <c r="AM81" s="269" t="s">
        <v>461</v>
      </c>
      <c r="AN81" s="260" t="n">
        <v>7</v>
      </c>
      <c r="AO81" s="260" t="s">
        <v>469</v>
      </c>
      <c r="AP81" s="260" t="n">
        <v>7</v>
      </c>
      <c r="AR81" s="281"/>
      <c r="AS81" s="306"/>
    </row>
    <row r="82" customFormat="false" ht="12.75" hidden="false" customHeight="false" outlineLevel="0" collapsed="false">
      <c r="A82" s="255" t="n">
        <v>220</v>
      </c>
      <c r="B82" s="255" t="n">
        <v>337</v>
      </c>
      <c r="C82" s="255" t="s">
        <v>2</v>
      </c>
      <c r="D82" s="255" t="s">
        <v>104</v>
      </c>
      <c r="E82" s="255" t="s">
        <v>199</v>
      </c>
      <c r="F82" s="255" t="s">
        <v>102</v>
      </c>
      <c r="G82" s="255" t="s">
        <v>96</v>
      </c>
      <c r="H82" s="255" t="s">
        <v>168</v>
      </c>
      <c r="I82" s="255" t="s">
        <v>200</v>
      </c>
      <c r="J82" s="256" t="s">
        <v>170</v>
      </c>
      <c r="K82" s="268" t="n">
        <v>36809</v>
      </c>
      <c r="L82" s="268" t="n">
        <v>38635</v>
      </c>
      <c r="M82" s="255" t="s">
        <v>155</v>
      </c>
      <c r="N82" s="257" t="n">
        <v>10000000</v>
      </c>
      <c r="O82" s="257" t="n">
        <v>-3841.010649</v>
      </c>
      <c r="P82" s="258" t="n">
        <v>0.49</v>
      </c>
      <c r="Q82" s="257" t="n">
        <v>114.406958</v>
      </c>
      <c r="R82" s="257" t="n">
        <v>114.421626</v>
      </c>
      <c r="S82" s="258" t="n">
        <v>0.0146680000000003</v>
      </c>
      <c r="T82" s="257" t="n">
        <v>-56.3399441995333</v>
      </c>
      <c r="U82" s="257" t="n">
        <v>368.523651</v>
      </c>
      <c r="V82" s="257" t="n">
        <v>0</v>
      </c>
      <c r="W82" s="257" t="n">
        <v>312.183706800467</v>
      </c>
      <c r="X82" s="257" t="n">
        <v>-245350.972888</v>
      </c>
      <c r="Y82" s="257" t="n">
        <v>-245372.183822</v>
      </c>
      <c r="Z82" s="257" t="n">
        <v>-21.2109340000025</v>
      </c>
      <c r="AA82" s="257" t="n">
        <v>-333.394640800469</v>
      </c>
      <c r="AB82" s="257" t="n">
        <v>-245350.972888</v>
      </c>
      <c r="AC82" s="257" t="n">
        <v>-245372.183822</v>
      </c>
      <c r="AD82" s="257" t="n">
        <v>-21.2109340000025</v>
      </c>
      <c r="AF82" s="257" t="n">
        <v>-22114.6188116175</v>
      </c>
      <c r="AG82" s="259" t="n">
        <v>12522.222222</v>
      </c>
      <c r="AH82" s="259" t="n">
        <v>-232849.9616</v>
      </c>
      <c r="AI82" s="259" t="n">
        <v>109402.287105</v>
      </c>
      <c r="AJ82" s="259" t="n">
        <v>109402.287105</v>
      </c>
      <c r="AK82" s="259" t="n">
        <v>34886.255721</v>
      </c>
      <c r="AL82" s="259" t="n">
        <v>-21.2109340000025</v>
      </c>
      <c r="AM82" s="269" t="s">
        <v>461</v>
      </c>
      <c r="AN82" s="260" t="n">
        <v>6</v>
      </c>
      <c r="AO82" s="260" t="s">
        <v>469</v>
      </c>
      <c r="AP82" s="260" t="n">
        <v>6</v>
      </c>
      <c r="AR82" s="281"/>
      <c r="AS82" s="306"/>
      <c r="AV82" s="255"/>
      <c r="AW82" s="255"/>
      <c r="AX82" s="255"/>
      <c r="AY82" s="255"/>
      <c r="AZ82" s="255"/>
      <c r="BA82" s="255"/>
      <c r="BB82" s="255"/>
      <c r="BC82" s="255"/>
      <c r="BD82" s="255"/>
      <c r="BE82" s="255"/>
      <c r="BF82" s="255"/>
      <c r="BG82" s="255"/>
      <c r="BH82" s="255"/>
      <c r="BI82" s="255"/>
      <c r="BJ82" s="255"/>
      <c r="BK82" s="255"/>
      <c r="BL82" s="255"/>
      <c r="BM82" s="255"/>
      <c r="BN82" s="255"/>
      <c r="BO82" s="255"/>
      <c r="BP82" s="255"/>
      <c r="BQ82" s="255"/>
      <c r="BR82" s="255"/>
      <c r="BS82" s="255"/>
      <c r="BT82" s="255"/>
      <c r="BU82" s="255"/>
      <c r="BV82" s="255"/>
      <c r="BW82" s="255"/>
      <c r="BX82" s="255"/>
      <c r="BY82" s="255"/>
      <c r="BZ82" s="255"/>
      <c r="CA82" s="255"/>
      <c r="CB82" s="255"/>
      <c r="CC82" s="255"/>
      <c r="CD82" s="255"/>
      <c r="CE82" s="255"/>
      <c r="CF82" s="255"/>
      <c r="CG82" s="255"/>
      <c r="CH82" s="255"/>
      <c r="CI82" s="255"/>
      <c r="CJ82" s="255"/>
      <c r="CK82" s="255"/>
      <c r="CL82" s="255"/>
      <c r="CM82" s="255"/>
      <c r="CN82" s="255"/>
      <c r="CO82" s="255"/>
      <c r="CP82" s="255"/>
      <c r="CQ82" s="255"/>
      <c r="CR82" s="255"/>
      <c r="CS82" s="255"/>
      <c r="CT82" s="255"/>
      <c r="CU82" s="255"/>
      <c r="CV82" s="255"/>
      <c r="CW82" s="255"/>
      <c r="CX82" s="255"/>
      <c r="CY82" s="255"/>
      <c r="CZ82" s="255"/>
      <c r="DA82" s="255"/>
      <c r="DB82" s="255"/>
      <c r="DC82" s="255"/>
      <c r="DD82" s="255"/>
      <c r="DE82" s="255"/>
      <c r="DF82" s="255"/>
      <c r="DG82" s="255"/>
      <c r="DH82" s="255"/>
      <c r="DI82" s="255"/>
      <c r="DJ82" s="255"/>
      <c r="DK82" s="255"/>
      <c r="DL82" s="255"/>
      <c r="DM82" s="255"/>
      <c r="DN82" s="255"/>
      <c r="DO82" s="255"/>
      <c r="DP82" s="255"/>
      <c r="DQ82" s="255"/>
      <c r="DR82" s="255"/>
      <c r="DS82" s="255"/>
      <c r="DT82" s="255"/>
      <c r="DU82" s="255"/>
      <c r="DV82" s="255"/>
      <c r="DW82" s="255"/>
      <c r="DX82" s="255"/>
      <c r="DY82" s="255"/>
      <c r="DZ82" s="255"/>
      <c r="EA82" s="255"/>
      <c r="EB82" s="255"/>
      <c r="EC82" s="255"/>
      <c r="ED82" s="255"/>
      <c r="EE82" s="255"/>
      <c r="EF82" s="255"/>
      <c r="EG82" s="255"/>
      <c r="EH82" s="255"/>
      <c r="EI82" s="255"/>
      <c r="EJ82" s="255"/>
      <c r="EK82" s="255"/>
      <c r="EL82" s="255"/>
      <c r="EM82" s="255"/>
      <c r="EN82" s="255"/>
      <c r="EO82" s="255"/>
      <c r="EP82" s="255"/>
      <c r="EQ82" s="255"/>
      <c r="ER82" s="255"/>
      <c r="ES82" s="255"/>
      <c r="ET82" s="255"/>
      <c r="EU82" s="255"/>
      <c r="EV82" s="255"/>
      <c r="EW82" s="255"/>
      <c r="EX82" s="255"/>
      <c r="EY82" s="255"/>
      <c r="EZ82" s="255"/>
      <c r="FA82" s="255"/>
      <c r="FB82" s="255"/>
      <c r="FC82" s="255"/>
      <c r="FD82" s="255"/>
      <c r="FE82" s="255"/>
      <c r="FF82" s="255"/>
      <c r="FG82" s="255"/>
      <c r="FH82" s="255"/>
      <c r="FI82" s="255"/>
      <c r="FJ82" s="255"/>
      <c r="FK82" s="255"/>
      <c r="FL82" s="255"/>
      <c r="FM82" s="255"/>
      <c r="FN82" s="255"/>
      <c r="FO82" s="255"/>
      <c r="FP82" s="255"/>
      <c r="FQ82" s="255"/>
      <c r="FR82" s="255"/>
      <c r="FS82" s="255"/>
      <c r="FT82" s="255"/>
      <c r="FU82" s="255"/>
      <c r="FV82" s="255"/>
      <c r="FW82" s="255"/>
      <c r="FX82" s="255"/>
      <c r="FY82" s="255"/>
      <c r="FZ82" s="255"/>
      <c r="GA82" s="255"/>
      <c r="GB82" s="255"/>
      <c r="GC82" s="255"/>
      <c r="GD82" s="255"/>
      <c r="GE82" s="255"/>
      <c r="GF82" s="255"/>
      <c r="GG82" s="255"/>
      <c r="GH82" s="255"/>
      <c r="GI82" s="255"/>
      <c r="GJ82" s="255"/>
      <c r="GK82" s="255"/>
      <c r="GL82" s="255"/>
      <c r="GM82" s="255"/>
      <c r="GN82" s="255"/>
      <c r="GO82" s="255"/>
      <c r="GP82" s="255"/>
      <c r="GQ82" s="255"/>
      <c r="GR82" s="255"/>
      <c r="GS82" s="255"/>
      <c r="GT82" s="255"/>
      <c r="GU82" s="255"/>
      <c r="GV82" s="255"/>
      <c r="GW82" s="255"/>
      <c r="GX82" s="255"/>
      <c r="GY82" s="255"/>
      <c r="GZ82" s="255"/>
      <c r="HA82" s="255"/>
      <c r="HB82" s="255"/>
      <c r="HC82" s="255"/>
      <c r="HD82" s="255"/>
      <c r="HE82" s="255"/>
      <c r="HF82" s="255"/>
      <c r="HG82" s="255"/>
      <c r="HH82" s="255"/>
      <c r="HI82" s="255"/>
      <c r="HJ82" s="255"/>
      <c r="HK82" s="255"/>
      <c r="HL82" s="255"/>
      <c r="HM82" s="255"/>
      <c r="HN82" s="255"/>
      <c r="HO82" s="255"/>
      <c r="HP82" s="255"/>
      <c r="HQ82" s="255"/>
      <c r="HR82" s="255"/>
      <c r="HS82" s="255"/>
      <c r="HT82" s="255"/>
      <c r="HU82" s="255"/>
      <c r="HV82" s="255"/>
      <c r="HW82" s="255"/>
      <c r="HX82" s="255"/>
      <c r="HY82" s="255"/>
    </row>
    <row r="83" customFormat="false" ht="12.75" hidden="false" customHeight="false" outlineLevel="0" collapsed="false">
      <c r="A83" s="255" t="n">
        <v>221</v>
      </c>
      <c r="B83" s="255" t="n">
        <v>338</v>
      </c>
      <c r="C83" s="255" t="s">
        <v>2</v>
      </c>
      <c r="D83" s="255" t="s">
        <v>104</v>
      </c>
      <c r="E83" s="255" t="s">
        <v>200</v>
      </c>
      <c r="F83" s="255" t="s">
        <v>102</v>
      </c>
      <c r="G83" s="255" t="s">
        <v>164</v>
      </c>
      <c r="H83" s="255" t="s">
        <v>168</v>
      </c>
      <c r="I83" s="255" t="s">
        <v>182</v>
      </c>
      <c r="J83" s="256" t="s">
        <v>189</v>
      </c>
      <c r="K83" s="268" t="n">
        <v>36809</v>
      </c>
      <c r="L83" s="268" t="n">
        <v>38636</v>
      </c>
      <c r="M83" s="255" t="s">
        <v>155</v>
      </c>
      <c r="N83" s="257" t="n">
        <v>-10000000</v>
      </c>
      <c r="O83" s="257" t="n">
        <v>3864.133946</v>
      </c>
      <c r="P83" s="258" t="n">
        <v>0.51</v>
      </c>
      <c r="Q83" s="257" t="n">
        <v>79.840468</v>
      </c>
      <c r="R83" s="257" t="n">
        <v>79.856329</v>
      </c>
      <c r="S83" s="258" t="n">
        <v>0.015861000000001</v>
      </c>
      <c r="T83" s="257" t="n">
        <v>61.2890285175099</v>
      </c>
      <c r="U83" s="257" t="n">
        <v>-309.672029</v>
      </c>
      <c r="V83" s="257" t="n">
        <v>0</v>
      </c>
      <c r="W83" s="257" t="n">
        <v>-248.38300048249</v>
      </c>
      <c r="X83" s="257" t="n">
        <v>102903.028625</v>
      </c>
      <c r="Y83" s="257" t="n">
        <v>102868.428033</v>
      </c>
      <c r="Z83" s="257" t="n">
        <v>-34.6005920000025</v>
      </c>
      <c r="AA83" s="257" t="n">
        <v>213.782408482488</v>
      </c>
      <c r="AB83" s="257" t="n">
        <v>102903.028625</v>
      </c>
      <c r="AC83" s="257" t="n">
        <v>102868.428033</v>
      </c>
      <c r="AD83" s="257" t="n">
        <v>-34.6005920000025</v>
      </c>
      <c r="AF83" s="257" t="n">
        <v>22247.751194095</v>
      </c>
      <c r="AG83" s="259" t="n">
        <v>-13175</v>
      </c>
      <c r="AH83" s="259" t="n">
        <v>89693.428033</v>
      </c>
      <c r="AI83" s="259" t="n">
        <v>-62710.821173</v>
      </c>
      <c r="AJ83" s="259" t="n">
        <v>-62710.821173</v>
      </c>
      <c r="AK83" s="259" t="n">
        <v>23217.479431</v>
      </c>
      <c r="AL83" s="259" t="n">
        <v>-34.6005920000025</v>
      </c>
      <c r="AM83" s="269" t="s">
        <v>461</v>
      </c>
      <c r="AN83" s="260" t="n">
        <v>6</v>
      </c>
      <c r="AO83" s="260" t="s">
        <v>469</v>
      </c>
      <c r="AP83" s="260" t="n">
        <v>6</v>
      </c>
      <c r="AR83" s="281"/>
      <c r="AS83" s="306"/>
    </row>
    <row r="84" customFormat="false" ht="12.75" hidden="false" customHeight="false" outlineLevel="0" collapsed="false">
      <c r="A84" s="255" t="n">
        <v>223</v>
      </c>
      <c r="B84" s="255" t="n">
        <v>339</v>
      </c>
      <c r="C84" s="255" t="s">
        <v>2</v>
      </c>
      <c r="D84" s="255" t="s">
        <v>104</v>
      </c>
      <c r="E84" s="255" t="s">
        <v>200</v>
      </c>
      <c r="F84" s="255" t="s">
        <v>102</v>
      </c>
      <c r="G84" s="255" t="s">
        <v>164</v>
      </c>
      <c r="H84" s="255" t="s">
        <v>168</v>
      </c>
      <c r="I84" s="255" t="s">
        <v>210</v>
      </c>
      <c r="J84" s="256" t="s">
        <v>189</v>
      </c>
      <c r="K84" s="268" t="n">
        <v>36811</v>
      </c>
      <c r="L84" s="268" t="n">
        <v>38637</v>
      </c>
      <c r="M84" s="255" t="s">
        <v>155</v>
      </c>
      <c r="N84" s="257" t="n">
        <v>10000000</v>
      </c>
      <c r="O84" s="257" t="n">
        <v>-3874.677025</v>
      </c>
      <c r="P84" s="258" t="n">
        <v>0.57</v>
      </c>
      <c r="Q84" s="257" t="n">
        <v>79.868248</v>
      </c>
      <c r="R84" s="257" t="n">
        <v>79.884127</v>
      </c>
      <c r="S84" s="258" t="n">
        <v>0.0158790000000124</v>
      </c>
      <c r="T84" s="257" t="n">
        <v>-61.5259964800231</v>
      </c>
      <c r="U84" s="257" t="n">
        <v>314.340692</v>
      </c>
      <c r="V84" s="257" t="n">
        <v>0</v>
      </c>
      <c r="W84" s="257" t="n">
        <v>252.814695519977</v>
      </c>
      <c r="X84" s="257" t="n">
        <v>-78074.039255</v>
      </c>
      <c r="Y84" s="257" t="n">
        <v>-78013.804387</v>
      </c>
      <c r="Z84" s="257" t="n">
        <v>60.2348679999996</v>
      </c>
      <c r="AA84" s="257" t="n">
        <v>-192.579827519977</v>
      </c>
      <c r="AB84" s="257" t="n">
        <v>-78074.039255</v>
      </c>
      <c r="AC84" s="257" t="n">
        <v>-78013.804387</v>
      </c>
      <c r="AD84" s="257" t="n">
        <v>60.2348679999996</v>
      </c>
      <c r="AF84" s="257" t="n">
        <v>-22308.4529714375</v>
      </c>
      <c r="AG84" s="259" t="n">
        <v>14566.666667</v>
      </c>
      <c r="AH84" s="259" t="n">
        <v>-63447.13772</v>
      </c>
      <c r="AI84" s="259" t="n">
        <v>64090.008955</v>
      </c>
      <c r="AJ84" s="259" t="n">
        <v>64090.008955</v>
      </c>
      <c r="AK84" s="259" t="n">
        <v>-23068.24704</v>
      </c>
      <c r="AL84" s="259" t="n">
        <v>60.2348679999996</v>
      </c>
      <c r="AM84" s="269" t="s">
        <v>461</v>
      </c>
      <c r="AN84" s="260" t="n">
        <v>6</v>
      </c>
      <c r="AO84" s="260" t="s">
        <v>469</v>
      </c>
      <c r="AP84" s="260" t="n">
        <v>6</v>
      </c>
      <c r="AR84" s="281"/>
      <c r="AS84" s="306"/>
      <c r="AV84" s="255"/>
      <c r="AW84" s="255"/>
      <c r="AX84" s="255"/>
      <c r="AY84" s="255"/>
      <c r="AZ84" s="255"/>
      <c r="BA84" s="255"/>
      <c r="BB84" s="255"/>
      <c r="BC84" s="255"/>
      <c r="BD84" s="255"/>
      <c r="BE84" s="255"/>
      <c r="BF84" s="255"/>
      <c r="BG84" s="255"/>
      <c r="BH84" s="255"/>
      <c r="BI84" s="255"/>
      <c r="BJ84" s="255"/>
      <c r="BK84" s="255"/>
      <c r="BL84" s="255"/>
      <c r="BM84" s="255"/>
      <c r="BN84" s="255"/>
      <c r="BO84" s="255"/>
      <c r="BP84" s="255"/>
      <c r="BQ84" s="255"/>
      <c r="BR84" s="255"/>
      <c r="BS84" s="255"/>
      <c r="BT84" s="255"/>
      <c r="BU84" s="255"/>
      <c r="BV84" s="255"/>
      <c r="BW84" s="255"/>
      <c r="BX84" s="255"/>
      <c r="BY84" s="255"/>
      <c r="BZ84" s="255"/>
      <c r="CA84" s="255"/>
      <c r="CB84" s="255"/>
      <c r="CC84" s="255"/>
      <c r="CD84" s="255"/>
      <c r="CE84" s="255"/>
      <c r="CF84" s="255"/>
      <c r="CG84" s="255"/>
      <c r="CH84" s="255"/>
      <c r="CI84" s="255"/>
      <c r="CJ84" s="255"/>
      <c r="CK84" s="255"/>
      <c r="CL84" s="255"/>
      <c r="CM84" s="255"/>
      <c r="CN84" s="255"/>
      <c r="CO84" s="255"/>
      <c r="CP84" s="255"/>
      <c r="CQ84" s="255"/>
      <c r="CR84" s="255"/>
      <c r="CS84" s="255"/>
      <c r="CT84" s="255"/>
      <c r="CU84" s="255"/>
      <c r="CV84" s="255"/>
      <c r="CW84" s="255"/>
      <c r="CX84" s="255"/>
      <c r="CY84" s="255"/>
      <c r="CZ84" s="255"/>
      <c r="DA84" s="255"/>
      <c r="DB84" s="255"/>
      <c r="DC84" s="255"/>
      <c r="DD84" s="255"/>
      <c r="DE84" s="255"/>
      <c r="DF84" s="255"/>
      <c r="DG84" s="255"/>
      <c r="DH84" s="255"/>
      <c r="DI84" s="255"/>
      <c r="DJ84" s="255"/>
      <c r="DK84" s="255"/>
      <c r="DL84" s="255"/>
      <c r="DM84" s="255"/>
      <c r="DN84" s="255"/>
      <c r="DO84" s="255"/>
      <c r="DP84" s="255"/>
      <c r="DQ84" s="255"/>
      <c r="DR84" s="255"/>
      <c r="DS84" s="255"/>
      <c r="DT84" s="255"/>
      <c r="DU84" s="255"/>
      <c r="DV84" s="255"/>
      <c r="DW84" s="255"/>
      <c r="DX84" s="255"/>
      <c r="DY84" s="255"/>
      <c r="DZ84" s="255"/>
      <c r="EA84" s="255"/>
      <c r="EB84" s="255"/>
      <c r="EC84" s="255"/>
      <c r="ED84" s="255"/>
      <c r="EE84" s="255"/>
      <c r="EF84" s="255"/>
      <c r="EG84" s="255"/>
      <c r="EH84" s="255"/>
      <c r="EI84" s="255"/>
      <c r="EJ84" s="255"/>
      <c r="EK84" s="255"/>
      <c r="EL84" s="255"/>
      <c r="EM84" s="255"/>
      <c r="EN84" s="255"/>
      <c r="EO84" s="255"/>
      <c r="EP84" s="255"/>
      <c r="EQ84" s="255"/>
      <c r="ER84" s="255"/>
      <c r="ES84" s="255"/>
      <c r="ET84" s="255"/>
      <c r="EU84" s="255"/>
      <c r="EV84" s="255"/>
      <c r="EW84" s="255"/>
      <c r="EX84" s="255"/>
      <c r="EY84" s="255"/>
      <c r="EZ84" s="255"/>
      <c r="FA84" s="255"/>
      <c r="FB84" s="255"/>
      <c r="FC84" s="255"/>
      <c r="FD84" s="255"/>
      <c r="FE84" s="255"/>
      <c r="FF84" s="255"/>
      <c r="FG84" s="255"/>
      <c r="FH84" s="255"/>
      <c r="FI84" s="255"/>
      <c r="FJ84" s="255"/>
      <c r="FK84" s="255"/>
      <c r="FL84" s="255"/>
      <c r="FM84" s="255"/>
      <c r="FN84" s="255"/>
      <c r="FO84" s="255"/>
      <c r="FP84" s="255"/>
      <c r="FQ84" s="255"/>
      <c r="FR84" s="255"/>
      <c r="FS84" s="255"/>
      <c r="FT84" s="255"/>
      <c r="FU84" s="255"/>
      <c r="FV84" s="255"/>
      <c r="FW84" s="255"/>
      <c r="FX84" s="255"/>
      <c r="FY84" s="255"/>
      <c r="FZ84" s="255"/>
      <c r="GA84" s="255"/>
      <c r="GB84" s="255"/>
      <c r="GC84" s="255"/>
      <c r="GD84" s="255"/>
      <c r="GE84" s="255"/>
      <c r="GF84" s="255"/>
      <c r="GG84" s="255"/>
      <c r="GH84" s="255"/>
      <c r="GI84" s="255"/>
      <c r="GJ84" s="255"/>
      <c r="GK84" s="255"/>
      <c r="GL84" s="255"/>
      <c r="GM84" s="255"/>
      <c r="GN84" s="255"/>
      <c r="GO84" s="255"/>
      <c r="GP84" s="255"/>
      <c r="GQ84" s="255"/>
      <c r="GR84" s="255"/>
      <c r="GS84" s="255"/>
      <c r="GT84" s="255"/>
      <c r="GU84" s="255"/>
      <c r="GV84" s="255"/>
      <c r="GW84" s="255"/>
      <c r="GX84" s="255"/>
      <c r="GY84" s="255"/>
      <c r="GZ84" s="255"/>
      <c r="HA84" s="255"/>
      <c r="HB84" s="255"/>
      <c r="HC84" s="255"/>
      <c r="HD84" s="255"/>
      <c r="HE84" s="255"/>
      <c r="HF84" s="255"/>
      <c r="HG84" s="255"/>
      <c r="HH84" s="255"/>
      <c r="HI84" s="255"/>
      <c r="HJ84" s="255"/>
      <c r="HK84" s="255"/>
      <c r="HL84" s="255"/>
      <c r="HM84" s="255"/>
      <c r="HN84" s="255"/>
      <c r="HO84" s="255"/>
      <c r="HP84" s="255"/>
      <c r="HQ84" s="255"/>
      <c r="HR84" s="255"/>
      <c r="HS84" s="255"/>
      <c r="HT84" s="255"/>
      <c r="HU84" s="255"/>
      <c r="HV84" s="255"/>
      <c r="HW84" s="255"/>
      <c r="HX84" s="255"/>
      <c r="HY84" s="255"/>
    </row>
    <row r="85" customFormat="false" ht="12.75" hidden="false" customHeight="false" outlineLevel="0" collapsed="false">
      <c r="A85" s="255" t="n">
        <v>224</v>
      </c>
      <c r="B85" s="255" t="n">
        <v>340</v>
      </c>
      <c r="C85" s="255" t="s">
        <v>2</v>
      </c>
      <c r="D85" s="255" t="s">
        <v>104</v>
      </c>
      <c r="E85" s="255" t="s">
        <v>409</v>
      </c>
      <c r="F85" s="255" t="s">
        <v>172</v>
      </c>
      <c r="G85" s="255" t="s">
        <v>410</v>
      </c>
      <c r="H85" s="255" t="s">
        <v>107</v>
      </c>
      <c r="I85" s="255" t="s">
        <v>209</v>
      </c>
      <c r="J85" s="256" t="s">
        <v>212</v>
      </c>
      <c r="K85" s="268" t="n">
        <v>36810</v>
      </c>
      <c r="L85" s="268" t="n">
        <v>38636</v>
      </c>
      <c r="M85" s="255" t="s">
        <v>100</v>
      </c>
      <c r="N85" s="257" t="n">
        <v>20000000</v>
      </c>
      <c r="O85" s="257" t="n">
        <v>-8018.538936</v>
      </c>
      <c r="P85" s="258" t="n">
        <v>0.845</v>
      </c>
      <c r="Q85" s="257" t="n">
        <v>104.999096</v>
      </c>
      <c r="R85" s="257" t="n">
        <v>105.00131</v>
      </c>
      <c r="S85" s="258" t="n">
        <v>0.00221400000000926</v>
      </c>
      <c r="T85" s="257" t="n">
        <v>-17.7530452043783</v>
      </c>
      <c r="U85" s="257" t="n">
        <v>777.823885</v>
      </c>
      <c r="V85" s="257" t="n">
        <v>0</v>
      </c>
      <c r="W85" s="257" t="n">
        <v>760.070839795622</v>
      </c>
      <c r="X85" s="257" t="n">
        <v>-124841.798571</v>
      </c>
      <c r="Y85" s="257" t="n">
        <v>-124299.423865</v>
      </c>
      <c r="Z85" s="257" t="n">
        <v>542.374706000002</v>
      </c>
      <c r="AA85" s="257" t="n">
        <v>-217.696133795619</v>
      </c>
      <c r="AB85" s="257" t="n">
        <v>-110553.654724549</v>
      </c>
      <c r="AC85" s="257" t="n">
        <v>-109632.09184893</v>
      </c>
      <c r="AD85" s="257" t="n">
        <v>921.562875619042</v>
      </c>
      <c r="AF85" s="257" t="n">
        <v>-79142.97929832</v>
      </c>
      <c r="AG85" s="259" t="n">
        <v>38092.6</v>
      </c>
      <c r="AH85" s="259" t="n">
        <v>-71539.49184893</v>
      </c>
      <c r="AI85" s="259" t="n">
        <v>137906.987750314</v>
      </c>
      <c r="AJ85" s="259" t="n">
        <v>137906.987750314</v>
      </c>
      <c r="AK85" s="259" t="n">
        <v>285102.059885835</v>
      </c>
      <c r="AL85" s="259" t="n">
        <v>921.562875619042</v>
      </c>
      <c r="AM85" s="269" t="s">
        <v>461</v>
      </c>
      <c r="AN85" s="260" t="s">
        <v>469</v>
      </c>
      <c r="AO85" s="260" t="n">
        <v>9</v>
      </c>
      <c r="AP85" s="260" t="n">
        <v>9</v>
      </c>
      <c r="AR85" s="281"/>
      <c r="AS85" s="306"/>
    </row>
    <row r="86" customFormat="false" ht="12.75" hidden="false" customHeight="false" outlineLevel="0" collapsed="false">
      <c r="A86" s="255" t="n">
        <v>225</v>
      </c>
      <c r="B86" s="255" t="n">
        <v>341</v>
      </c>
      <c r="C86" s="255" t="s">
        <v>2</v>
      </c>
      <c r="D86" s="255" t="s">
        <v>104</v>
      </c>
      <c r="E86" s="255" t="s">
        <v>301</v>
      </c>
      <c r="F86" s="255" t="s">
        <v>184</v>
      </c>
      <c r="G86" s="255" t="s">
        <v>164</v>
      </c>
      <c r="H86" s="255" t="s">
        <v>168</v>
      </c>
      <c r="I86" s="255" t="s">
        <v>180</v>
      </c>
      <c r="J86" s="256" t="s">
        <v>189</v>
      </c>
      <c r="K86" s="268" t="n">
        <v>36812</v>
      </c>
      <c r="L86" s="268" t="n">
        <v>38638</v>
      </c>
      <c r="M86" s="255" t="s">
        <v>155</v>
      </c>
      <c r="N86" s="257" t="n">
        <v>10000000</v>
      </c>
      <c r="O86" s="257" t="n">
        <v>-3866.963921</v>
      </c>
      <c r="P86" s="258" t="n">
        <v>0.42</v>
      </c>
      <c r="Q86" s="257" t="n">
        <v>52.36189</v>
      </c>
      <c r="R86" s="257" t="n">
        <v>47.395261</v>
      </c>
      <c r="S86" s="258" t="n">
        <v>-4.96662900000001</v>
      </c>
      <c r="T86" s="257" t="n">
        <v>19205.7751519923</v>
      </c>
      <c r="U86" s="257" t="n">
        <v>193.611963</v>
      </c>
      <c r="V86" s="257" t="n">
        <v>0</v>
      </c>
      <c r="W86" s="257" t="n">
        <v>19399.3871149923</v>
      </c>
      <c r="X86" s="257" t="n">
        <v>-32585.551799</v>
      </c>
      <c r="Y86" s="257" t="n">
        <v>-12650.939987</v>
      </c>
      <c r="Z86" s="257" t="n">
        <v>19934.611812</v>
      </c>
      <c r="AA86" s="257" t="n">
        <v>535.224697007678</v>
      </c>
      <c r="AB86" s="257" t="n">
        <v>-32585.551799</v>
      </c>
      <c r="AC86" s="257" t="n">
        <v>-12650.939987</v>
      </c>
      <c r="AD86" s="257" t="n">
        <v>19934.611812</v>
      </c>
      <c r="AF86" s="257" t="n">
        <v>-15902.8891251125</v>
      </c>
      <c r="AG86" s="259" t="n">
        <v>11083.333333</v>
      </c>
      <c r="AH86" s="259" t="n">
        <v>-1567.606654</v>
      </c>
      <c r="AI86" s="259" t="n">
        <v>122447.857836</v>
      </c>
      <c r="AJ86" s="259" t="n">
        <v>122447.857836</v>
      </c>
      <c r="AK86" s="259" t="n">
        <v>25388.798466</v>
      </c>
      <c r="AL86" s="259" t="n">
        <v>19934.611812</v>
      </c>
      <c r="AM86" s="269" t="s">
        <v>461</v>
      </c>
      <c r="AN86" s="260" t="n">
        <v>5</v>
      </c>
      <c r="AO86" s="260" t="s">
        <v>469</v>
      </c>
      <c r="AP86" s="260" t="n">
        <v>5</v>
      </c>
      <c r="AR86" s="281"/>
      <c r="AS86" s="306"/>
    </row>
    <row r="87" customFormat="false" ht="12.75" hidden="false" customHeight="false" outlineLevel="0" collapsed="false">
      <c r="A87" s="255" t="n">
        <v>226</v>
      </c>
      <c r="B87" s="255" t="n">
        <v>342</v>
      </c>
      <c r="C87" s="255" t="s">
        <v>2</v>
      </c>
      <c r="D87" s="255" t="s">
        <v>104</v>
      </c>
      <c r="E87" s="255" t="s">
        <v>200</v>
      </c>
      <c r="F87" s="255" t="s">
        <v>102</v>
      </c>
      <c r="G87" s="255" t="s">
        <v>164</v>
      </c>
      <c r="H87" s="255" t="s">
        <v>168</v>
      </c>
      <c r="I87" s="255" t="s">
        <v>153</v>
      </c>
      <c r="J87" s="256" t="s">
        <v>189</v>
      </c>
      <c r="K87" s="268" t="n">
        <v>36812</v>
      </c>
      <c r="L87" s="268" t="n">
        <v>38638</v>
      </c>
      <c r="M87" s="255" t="s">
        <v>155</v>
      </c>
      <c r="N87" s="257" t="n">
        <v>10000000</v>
      </c>
      <c r="O87" s="257" t="n">
        <v>-3879.566739</v>
      </c>
      <c r="P87" s="258" t="n">
        <v>0.59</v>
      </c>
      <c r="Q87" s="257" t="n">
        <v>79.895774</v>
      </c>
      <c r="R87" s="257" t="n">
        <v>79.911705</v>
      </c>
      <c r="S87" s="258" t="n">
        <v>0.0159309999999948</v>
      </c>
      <c r="T87" s="257" t="n">
        <v>-61.8053777189889</v>
      </c>
      <c r="U87" s="257" t="n">
        <v>315.835987</v>
      </c>
      <c r="V87" s="257" t="n">
        <v>0</v>
      </c>
      <c r="W87" s="257" t="n">
        <v>254.030609281011</v>
      </c>
      <c r="X87" s="257" t="n">
        <v>-70501.001919</v>
      </c>
      <c r="Y87" s="257" t="n">
        <v>-70432.455068</v>
      </c>
      <c r="Z87" s="257" t="n">
        <v>68.5468510000064</v>
      </c>
      <c r="AA87" s="257" t="n">
        <v>-185.483758281005</v>
      </c>
      <c r="AB87" s="257" t="n">
        <v>-70501.001919</v>
      </c>
      <c r="AC87" s="257" t="n">
        <v>-70432.455068</v>
      </c>
      <c r="AD87" s="257" t="n">
        <v>68.5468510000064</v>
      </c>
      <c r="AF87" s="257" t="n">
        <v>-22336.6054997925</v>
      </c>
      <c r="AG87" s="259" t="n">
        <v>15569.444444</v>
      </c>
      <c r="AH87" s="259" t="n">
        <v>-54863.010624</v>
      </c>
      <c r="AI87" s="259" t="n">
        <v>64394.231122</v>
      </c>
      <c r="AJ87" s="259" t="n">
        <v>64394.231122</v>
      </c>
      <c r="AK87" s="259" t="n">
        <v>-23067.735345</v>
      </c>
      <c r="AL87" s="259" t="n">
        <v>68.5468510000064</v>
      </c>
      <c r="AM87" s="269" t="s">
        <v>461</v>
      </c>
      <c r="AN87" s="260" t="n">
        <v>6</v>
      </c>
      <c r="AO87" s="260" t="s">
        <v>469</v>
      </c>
      <c r="AP87" s="260" t="n">
        <v>6</v>
      </c>
      <c r="AR87" s="281"/>
      <c r="AS87" s="306"/>
    </row>
    <row r="88" customFormat="false" ht="12.75" hidden="false" customHeight="false" outlineLevel="0" collapsed="false">
      <c r="A88" s="255" t="n">
        <v>227</v>
      </c>
      <c r="B88" s="255" t="n">
        <v>343</v>
      </c>
      <c r="C88" s="255" t="s">
        <v>2</v>
      </c>
      <c r="D88" s="255" t="s">
        <v>104</v>
      </c>
      <c r="E88" s="255" t="s">
        <v>374</v>
      </c>
      <c r="F88" s="255" t="s">
        <v>95</v>
      </c>
      <c r="G88" s="255" t="s">
        <v>188</v>
      </c>
      <c r="H88" s="255" t="s">
        <v>207</v>
      </c>
      <c r="I88" s="255" t="s">
        <v>375</v>
      </c>
      <c r="J88" s="256" t="s">
        <v>105</v>
      </c>
      <c r="K88" s="268" t="n">
        <v>36819</v>
      </c>
      <c r="L88" s="268" t="n">
        <v>38617</v>
      </c>
      <c r="M88" s="255" t="s">
        <v>155</v>
      </c>
      <c r="N88" s="257" t="n">
        <v>10000000</v>
      </c>
      <c r="O88" s="257" t="n">
        <v>-3820.068159</v>
      </c>
      <c r="P88" s="258" t="n">
        <v>0.35</v>
      </c>
      <c r="Q88" s="257" t="n">
        <v>40.46714</v>
      </c>
      <c r="R88" s="257" t="n">
        <v>40.474685</v>
      </c>
      <c r="S88" s="258" t="n">
        <v>0.00754500000000036</v>
      </c>
      <c r="T88" s="257" t="n">
        <v>-28.8224142596564</v>
      </c>
      <c r="U88" s="257" t="n">
        <v>154.000189</v>
      </c>
      <c r="V88" s="257" t="n">
        <v>0</v>
      </c>
      <c r="W88" s="257" t="n">
        <v>125.177774740344</v>
      </c>
      <c r="X88" s="257" t="n">
        <v>-20647.11017</v>
      </c>
      <c r="Y88" s="257" t="n">
        <v>-20587.907558</v>
      </c>
      <c r="Z88" s="257" t="n">
        <v>59.202612000001</v>
      </c>
      <c r="AA88" s="257" t="n">
        <v>-65.9751627403427</v>
      </c>
      <c r="AB88" s="257" t="n">
        <v>-20647.11017</v>
      </c>
      <c r="AC88" s="257" t="n">
        <v>-20587.907558</v>
      </c>
      <c r="AD88" s="257" t="n">
        <v>59.202612000001</v>
      </c>
      <c r="AF88" s="257" t="n">
        <v>-28278.0545469975</v>
      </c>
      <c r="AG88" s="259" t="n">
        <v>14875</v>
      </c>
      <c r="AH88" s="259" t="n">
        <v>-5712.907558</v>
      </c>
      <c r="AI88" s="259" t="n">
        <v>127917.874045</v>
      </c>
      <c r="AJ88" s="259" t="n">
        <v>127917.874045</v>
      </c>
      <c r="AK88" s="259" t="n">
        <v>78945.419562</v>
      </c>
      <c r="AL88" s="259" t="n">
        <v>59.202612000001</v>
      </c>
      <c r="AM88" s="269" t="s">
        <v>475</v>
      </c>
      <c r="AN88" s="260" t="n">
        <v>7</v>
      </c>
      <c r="AO88" s="260" t="s">
        <v>469</v>
      </c>
      <c r="AP88" s="260" t="n">
        <v>7</v>
      </c>
      <c r="AR88" s="281"/>
      <c r="AS88" s="306"/>
      <c r="AV88" s="255"/>
      <c r="AW88" s="255"/>
      <c r="AX88" s="255"/>
      <c r="AY88" s="255"/>
      <c r="AZ88" s="255"/>
      <c r="BA88" s="255"/>
      <c r="BB88" s="255"/>
      <c r="BC88" s="255"/>
      <c r="BD88" s="255"/>
      <c r="BE88" s="255"/>
      <c r="BF88" s="255"/>
      <c r="BG88" s="255"/>
      <c r="BH88" s="255"/>
      <c r="BI88" s="255"/>
      <c r="BJ88" s="255"/>
      <c r="BK88" s="255"/>
      <c r="BL88" s="255"/>
      <c r="BM88" s="255"/>
      <c r="BN88" s="255"/>
      <c r="BO88" s="255"/>
      <c r="BP88" s="255"/>
      <c r="BQ88" s="255"/>
      <c r="BR88" s="255"/>
      <c r="BS88" s="255"/>
      <c r="BT88" s="255"/>
      <c r="BU88" s="255"/>
      <c r="BV88" s="255"/>
      <c r="BW88" s="255"/>
      <c r="BX88" s="255"/>
      <c r="BY88" s="255"/>
      <c r="BZ88" s="255"/>
      <c r="CA88" s="255"/>
      <c r="CB88" s="255"/>
      <c r="CC88" s="255"/>
      <c r="CD88" s="255"/>
      <c r="CE88" s="255"/>
      <c r="CF88" s="255"/>
      <c r="CG88" s="255"/>
      <c r="CH88" s="255"/>
      <c r="CI88" s="255"/>
      <c r="CJ88" s="255"/>
      <c r="CK88" s="255"/>
      <c r="CL88" s="255"/>
      <c r="CM88" s="255"/>
      <c r="CN88" s="255"/>
      <c r="CO88" s="255"/>
      <c r="CP88" s="255"/>
      <c r="CQ88" s="255"/>
      <c r="CR88" s="255"/>
      <c r="CS88" s="255"/>
      <c r="CT88" s="255"/>
      <c r="CU88" s="255"/>
      <c r="CV88" s="255"/>
      <c r="CW88" s="255"/>
      <c r="CX88" s="255"/>
      <c r="CY88" s="255"/>
      <c r="CZ88" s="255"/>
      <c r="DA88" s="255"/>
      <c r="DB88" s="255"/>
      <c r="DC88" s="255"/>
      <c r="DD88" s="255"/>
      <c r="DE88" s="255"/>
      <c r="DF88" s="255"/>
      <c r="DG88" s="255"/>
      <c r="DH88" s="255"/>
      <c r="DI88" s="255"/>
      <c r="DJ88" s="255"/>
      <c r="DK88" s="255"/>
      <c r="DL88" s="255"/>
      <c r="DM88" s="255"/>
      <c r="DN88" s="255"/>
      <c r="DO88" s="255"/>
      <c r="DP88" s="255"/>
      <c r="DQ88" s="255"/>
      <c r="DR88" s="255"/>
      <c r="DS88" s="255"/>
      <c r="DT88" s="255"/>
      <c r="DU88" s="255"/>
      <c r="DV88" s="255"/>
      <c r="DW88" s="255"/>
      <c r="DX88" s="255"/>
      <c r="DY88" s="255"/>
      <c r="DZ88" s="255"/>
      <c r="EA88" s="255"/>
      <c r="EB88" s="255"/>
      <c r="EC88" s="255"/>
      <c r="ED88" s="255"/>
      <c r="EE88" s="255"/>
      <c r="EF88" s="255"/>
      <c r="EG88" s="255"/>
      <c r="EH88" s="255"/>
      <c r="EI88" s="255"/>
      <c r="EJ88" s="255"/>
      <c r="EK88" s="255"/>
      <c r="EL88" s="255"/>
      <c r="EM88" s="255"/>
      <c r="EN88" s="255"/>
      <c r="EO88" s="255"/>
      <c r="EP88" s="255"/>
      <c r="EQ88" s="255"/>
      <c r="ER88" s="255"/>
      <c r="ES88" s="255"/>
      <c r="ET88" s="255"/>
      <c r="EU88" s="255"/>
      <c r="EV88" s="255"/>
      <c r="EW88" s="255"/>
      <c r="EX88" s="255"/>
      <c r="EY88" s="255"/>
      <c r="EZ88" s="255"/>
      <c r="FA88" s="255"/>
      <c r="FB88" s="255"/>
      <c r="FC88" s="255"/>
      <c r="FD88" s="255"/>
      <c r="FE88" s="255"/>
      <c r="FF88" s="255"/>
      <c r="FG88" s="255"/>
      <c r="FH88" s="255"/>
      <c r="FI88" s="255"/>
      <c r="FJ88" s="255"/>
      <c r="FK88" s="255"/>
      <c r="FL88" s="255"/>
      <c r="FM88" s="255"/>
      <c r="FN88" s="255"/>
      <c r="FO88" s="255"/>
      <c r="FP88" s="255"/>
      <c r="FQ88" s="255"/>
      <c r="FR88" s="255"/>
      <c r="FS88" s="255"/>
      <c r="FT88" s="255"/>
      <c r="FU88" s="255"/>
      <c r="FV88" s="255"/>
      <c r="FW88" s="255"/>
      <c r="FX88" s="255"/>
      <c r="FY88" s="255"/>
      <c r="FZ88" s="255"/>
      <c r="GA88" s="255"/>
      <c r="GB88" s="255"/>
      <c r="GC88" s="255"/>
      <c r="GD88" s="255"/>
      <c r="GE88" s="255"/>
      <c r="GF88" s="255"/>
      <c r="GG88" s="255"/>
      <c r="GH88" s="255"/>
      <c r="GI88" s="255"/>
      <c r="GJ88" s="255"/>
      <c r="GK88" s="255"/>
      <c r="GL88" s="255"/>
      <c r="GM88" s="255"/>
      <c r="GN88" s="255"/>
      <c r="GO88" s="255"/>
      <c r="GP88" s="255"/>
      <c r="GQ88" s="255"/>
      <c r="GR88" s="255"/>
      <c r="GS88" s="255"/>
      <c r="GT88" s="255"/>
      <c r="GU88" s="255"/>
      <c r="GV88" s="255"/>
      <c r="GW88" s="255"/>
      <c r="GX88" s="255"/>
      <c r="GY88" s="255"/>
      <c r="GZ88" s="255"/>
      <c r="HA88" s="255"/>
      <c r="HB88" s="255"/>
      <c r="HC88" s="255"/>
      <c r="HD88" s="255"/>
      <c r="HE88" s="255"/>
      <c r="HF88" s="255"/>
      <c r="HG88" s="255"/>
      <c r="HH88" s="255"/>
      <c r="HI88" s="255"/>
      <c r="HJ88" s="255"/>
      <c r="HK88" s="255"/>
      <c r="HL88" s="255"/>
      <c r="HM88" s="255"/>
      <c r="HN88" s="255"/>
      <c r="HO88" s="255"/>
      <c r="HP88" s="255"/>
      <c r="HQ88" s="255"/>
      <c r="HR88" s="255"/>
      <c r="HS88" s="255"/>
      <c r="HT88" s="255"/>
      <c r="HU88" s="255"/>
      <c r="HV88" s="255"/>
      <c r="HW88" s="255"/>
      <c r="HX88" s="255"/>
      <c r="HY88" s="255"/>
    </row>
    <row r="89" customFormat="false" ht="12.75" hidden="false" customHeight="false" outlineLevel="0" collapsed="false">
      <c r="A89" s="255" t="n">
        <v>229</v>
      </c>
      <c r="B89" s="255" t="n">
        <v>344</v>
      </c>
      <c r="C89" s="255" t="s">
        <v>2</v>
      </c>
      <c r="D89" s="255" t="s">
        <v>104</v>
      </c>
      <c r="E89" s="255" t="s">
        <v>343</v>
      </c>
      <c r="F89" s="255" t="s">
        <v>102</v>
      </c>
      <c r="G89" s="255" t="s">
        <v>96</v>
      </c>
      <c r="H89" s="255" t="s">
        <v>344</v>
      </c>
      <c r="I89" s="255" t="s">
        <v>180</v>
      </c>
      <c r="J89" s="256" t="s">
        <v>105</v>
      </c>
      <c r="K89" s="268" t="n">
        <v>36819</v>
      </c>
      <c r="L89" s="268" t="n">
        <v>38645</v>
      </c>
      <c r="M89" s="255" t="s">
        <v>155</v>
      </c>
      <c r="N89" s="257" t="n">
        <v>-20000000</v>
      </c>
      <c r="O89" s="257" t="n">
        <v>7733.133126</v>
      </c>
      <c r="P89" s="258" t="n">
        <v>0.35</v>
      </c>
      <c r="Q89" s="257" t="n">
        <v>56.682165</v>
      </c>
      <c r="R89" s="257" t="n">
        <v>56.697079</v>
      </c>
      <c r="S89" s="258" t="n">
        <v>0.0149140000000045</v>
      </c>
      <c r="T89" s="257" t="n">
        <v>115.331947441199</v>
      </c>
      <c r="U89" s="257" t="n">
        <v>-430.454379</v>
      </c>
      <c r="V89" s="257" t="n">
        <v>0</v>
      </c>
      <c r="W89" s="257" t="n">
        <v>-315.122431558801</v>
      </c>
      <c r="X89" s="257" t="n">
        <v>160618.218864</v>
      </c>
      <c r="Y89" s="257" t="n">
        <v>160611.351644</v>
      </c>
      <c r="Z89" s="257" t="n">
        <v>-6.86721999998554</v>
      </c>
      <c r="AA89" s="257" t="n">
        <v>308.255211558815</v>
      </c>
      <c r="AB89" s="257" t="n">
        <v>160618.218864</v>
      </c>
      <c r="AC89" s="257" t="n">
        <v>160611.351644</v>
      </c>
      <c r="AD89" s="257" t="n">
        <v>-6.86721999998554</v>
      </c>
      <c r="AF89" s="257" t="n">
        <v>44523.513972945</v>
      </c>
      <c r="AG89" s="259" t="n">
        <v>-18277.777778</v>
      </c>
      <c r="AH89" s="259" t="n">
        <v>142333.573866</v>
      </c>
      <c r="AI89" s="259" t="n">
        <v>32861.044426</v>
      </c>
      <c r="AJ89" s="259" t="n">
        <v>32861.044426</v>
      </c>
      <c r="AK89" s="259" t="n">
        <v>-142193.803271</v>
      </c>
      <c r="AL89" s="259" t="n">
        <v>-6.86721999998554</v>
      </c>
      <c r="AM89" s="269" t="s">
        <v>461</v>
      </c>
      <c r="AN89" s="260" t="n">
        <v>6</v>
      </c>
      <c r="AO89" s="260" t="s">
        <v>469</v>
      </c>
      <c r="AP89" s="260" t="n">
        <v>6</v>
      </c>
      <c r="AR89" s="281"/>
      <c r="AS89" s="306"/>
    </row>
    <row r="90" customFormat="false" ht="12.75" hidden="false" customHeight="false" outlineLevel="0" collapsed="false">
      <c r="A90" s="255" t="n">
        <v>230</v>
      </c>
      <c r="B90" s="255" t="n">
        <v>345</v>
      </c>
      <c r="C90" s="255" t="s">
        <v>2</v>
      </c>
      <c r="D90" s="255" t="s">
        <v>173</v>
      </c>
      <c r="E90" s="255" t="s">
        <v>349</v>
      </c>
      <c r="F90" s="255" t="s">
        <v>260</v>
      </c>
      <c r="G90" s="255" t="s">
        <v>96</v>
      </c>
      <c r="H90" s="255" t="s">
        <v>216</v>
      </c>
      <c r="I90" s="255" t="s">
        <v>228</v>
      </c>
      <c r="J90" s="256" t="s">
        <v>105</v>
      </c>
      <c r="K90" s="268" t="n">
        <v>36819</v>
      </c>
      <c r="L90" s="268" t="n">
        <v>39010</v>
      </c>
      <c r="M90" s="255" t="s">
        <v>155</v>
      </c>
      <c r="N90" s="257" t="n">
        <v>-20000000</v>
      </c>
      <c r="O90" s="257" t="n">
        <v>9145.494803</v>
      </c>
      <c r="P90" s="258" t="n">
        <v>0.28</v>
      </c>
      <c r="Q90" s="257" t="n">
        <v>46.832268</v>
      </c>
      <c r="R90" s="257" t="n">
        <v>46.889916</v>
      </c>
      <c r="S90" s="258" t="n">
        <v>0.0576480000000004</v>
      </c>
      <c r="T90" s="257" t="n">
        <v>527.219484403347</v>
      </c>
      <c r="U90" s="257" t="n">
        <v>-283.455317</v>
      </c>
      <c r="V90" s="257" t="n">
        <v>0</v>
      </c>
      <c r="W90" s="257" t="n">
        <v>243.764167403347</v>
      </c>
      <c r="X90" s="257" t="n">
        <v>168603.615372</v>
      </c>
      <c r="Y90" s="257" t="n">
        <v>169094.809736</v>
      </c>
      <c r="Z90" s="257" t="n">
        <v>491.194363999995</v>
      </c>
      <c r="AA90" s="257" t="n">
        <v>247.430196596648</v>
      </c>
      <c r="AB90" s="257" t="n">
        <v>168603.615372</v>
      </c>
      <c r="AC90" s="257" t="n">
        <v>169094.809736</v>
      </c>
      <c r="AD90" s="257" t="n">
        <v>491.194363999995</v>
      </c>
      <c r="AF90" s="257" t="n">
        <v>18053.206741122</v>
      </c>
      <c r="AG90" s="259" t="n">
        <v>-14622.222222</v>
      </c>
      <c r="AH90" s="259" t="n">
        <v>154472.587514</v>
      </c>
      <c r="AI90" s="259" t="n">
        <v>-98171.238129</v>
      </c>
      <c r="AJ90" s="259" t="n">
        <v>-98171.238129</v>
      </c>
      <c r="AK90" s="259" t="n">
        <v>-48423.14223</v>
      </c>
      <c r="AL90" s="259" t="n">
        <v>491.194363999995</v>
      </c>
      <c r="AM90" s="269" t="s">
        <v>476</v>
      </c>
      <c r="AN90" s="260" t="n">
        <v>3</v>
      </c>
      <c r="AO90" s="260" t="s">
        <v>469</v>
      </c>
      <c r="AP90" s="260" t="n">
        <v>3</v>
      </c>
      <c r="AR90" s="281"/>
      <c r="AS90" s="306"/>
    </row>
    <row r="91" customFormat="false" ht="12.75" hidden="false" customHeight="false" outlineLevel="0" collapsed="false">
      <c r="A91" s="255" t="n">
        <v>231</v>
      </c>
      <c r="B91" s="255" t="n">
        <v>346</v>
      </c>
      <c r="C91" s="255" t="s">
        <v>2</v>
      </c>
      <c r="D91" s="255" t="s">
        <v>176</v>
      </c>
      <c r="E91" s="255" t="s">
        <v>349</v>
      </c>
      <c r="F91" s="255" t="s">
        <v>260</v>
      </c>
      <c r="G91" s="255" t="s">
        <v>96</v>
      </c>
      <c r="H91" s="255" t="s">
        <v>216</v>
      </c>
      <c r="I91" s="255" t="s">
        <v>177</v>
      </c>
      <c r="J91" s="256" t="s">
        <v>105</v>
      </c>
      <c r="K91" s="268" t="n">
        <v>36819</v>
      </c>
      <c r="L91" s="268" t="n">
        <v>39010</v>
      </c>
      <c r="M91" s="255" t="s">
        <v>155</v>
      </c>
      <c r="N91" s="257" t="n">
        <v>20000000</v>
      </c>
      <c r="O91" s="257" t="n">
        <v>-9145.494803</v>
      </c>
      <c r="P91" s="258" t="n">
        <v>0.28</v>
      </c>
      <c r="Q91" s="257" t="n">
        <v>46.832268</v>
      </c>
      <c r="R91" s="257" t="n">
        <v>46.889916</v>
      </c>
      <c r="S91" s="258" t="n">
        <v>0.0576480000000004</v>
      </c>
      <c r="T91" s="257" t="n">
        <v>-527.219484403347</v>
      </c>
      <c r="U91" s="257" t="n">
        <v>283.455317</v>
      </c>
      <c r="V91" s="257" t="n">
        <v>0</v>
      </c>
      <c r="W91" s="257" t="n">
        <v>-243.764167403347</v>
      </c>
      <c r="X91" s="257" t="n">
        <v>-168603.615372</v>
      </c>
      <c r="Y91" s="257" t="n">
        <v>-169094.809736</v>
      </c>
      <c r="Z91" s="257" t="n">
        <v>-491.194363999995</v>
      </c>
      <c r="AA91" s="257" t="n">
        <v>-247.430196596648</v>
      </c>
      <c r="AB91" s="257" t="n">
        <v>-168603.615372</v>
      </c>
      <c r="AC91" s="257" t="n">
        <v>-169094.809736</v>
      </c>
      <c r="AD91" s="257" t="n">
        <v>-491.194363999995</v>
      </c>
      <c r="AF91" s="257" t="n">
        <v>-18053.206741122</v>
      </c>
      <c r="AG91" s="259" t="n">
        <v>14622.222222</v>
      </c>
      <c r="AH91" s="259" t="n">
        <v>-154472.587514</v>
      </c>
      <c r="AI91" s="259" t="n">
        <v>98171.238129</v>
      </c>
      <c r="AJ91" s="259" t="n">
        <v>98171.238129</v>
      </c>
      <c r="AK91" s="259" t="n">
        <v>48423.14223</v>
      </c>
      <c r="AL91" s="259" t="n">
        <v>-491.194363999995</v>
      </c>
      <c r="AM91" s="269" t="s">
        <v>476</v>
      </c>
      <c r="AN91" s="260" t="n">
        <v>3</v>
      </c>
      <c r="AO91" s="260" t="s">
        <v>469</v>
      </c>
      <c r="AP91" s="260" t="n">
        <v>3</v>
      </c>
      <c r="AR91" s="281"/>
      <c r="AS91" s="306"/>
    </row>
    <row r="92" customFormat="false" ht="12.75" hidden="false" customHeight="false" outlineLevel="0" collapsed="false">
      <c r="A92" s="255" t="n">
        <v>232</v>
      </c>
      <c r="B92" s="255" t="n">
        <v>347</v>
      </c>
      <c r="C92" s="255" t="s">
        <v>2</v>
      </c>
      <c r="D92" s="255" t="s">
        <v>178</v>
      </c>
      <c r="E92" s="255" t="s">
        <v>349</v>
      </c>
      <c r="F92" s="255" t="s">
        <v>260</v>
      </c>
      <c r="G92" s="255" t="s">
        <v>96</v>
      </c>
      <c r="H92" s="255" t="s">
        <v>216</v>
      </c>
      <c r="I92" s="255" t="s">
        <v>179</v>
      </c>
      <c r="J92" s="256" t="s">
        <v>105</v>
      </c>
      <c r="K92" s="268" t="n">
        <v>36819</v>
      </c>
      <c r="L92" s="268" t="n">
        <v>39010</v>
      </c>
      <c r="M92" s="255" t="s">
        <v>155</v>
      </c>
      <c r="N92" s="257" t="n">
        <v>-20000000</v>
      </c>
      <c r="O92" s="257" t="n">
        <v>9145.494803</v>
      </c>
      <c r="P92" s="258" t="n">
        <v>0.28</v>
      </c>
      <c r="Q92" s="257" t="n">
        <v>46.832268</v>
      </c>
      <c r="R92" s="257" t="n">
        <v>46.889916</v>
      </c>
      <c r="S92" s="258" t="n">
        <v>0.0576480000000004</v>
      </c>
      <c r="T92" s="257" t="n">
        <v>527.219484403347</v>
      </c>
      <c r="U92" s="257" t="n">
        <v>-283.455317</v>
      </c>
      <c r="V92" s="257" t="n">
        <v>0</v>
      </c>
      <c r="W92" s="257" t="n">
        <v>243.764167403347</v>
      </c>
      <c r="X92" s="257" t="n">
        <v>168603.615372</v>
      </c>
      <c r="Y92" s="257" t="n">
        <v>169094.809736</v>
      </c>
      <c r="Z92" s="257" t="n">
        <v>491.194363999995</v>
      </c>
      <c r="AA92" s="257" t="n">
        <v>247.430196596648</v>
      </c>
      <c r="AB92" s="257" t="n">
        <v>168603.615372</v>
      </c>
      <c r="AC92" s="257" t="n">
        <v>169094.809736</v>
      </c>
      <c r="AD92" s="257" t="n">
        <v>491.194363999995</v>
      </c>
      <c r="AF92" s="257" t="n">
        <v>18053.206741122</v>
      </c>
      <c r="AG92" s="259" t="n">
        <v>-14622.222222</v>
      </c>
      <c r="AH92" s="259" t="n">
        <v>154472.587514</v>
      </c>
      <c r="AI92" s="259" t="n">
        <v>-98171.238129</v>
      </c>
      <c r="AJ92" s="259" t="n">
        <v>-98171.238129</v>
      </c>
      <c r="AK92" s="259" t="n">
        <v>-48423.14223</v>
      </c>
      <c r="AL92" s="259" t="n">
        <v>491.194363999995</v>
      </c>
      <c r="AM92" s="269" t="s">
        <v>476</v>
      </c>
      <c r="AN92" s="260" t="n">
        <v>3</v>
      </c>
      <c r="AO92" s="260" t="s">
        <v>469</v>
      </c>
      <c r="AP92" s="260" t="n">
        <v>3</v>
      </c>
      <c r="AR92" s="281"/>
      <c r="AS92" s="306"/>
    </row>
    <row r="93" customFormat="false" ht="12.75" hidden="false" customHeight="false" outlineLevel="0" collapsed="false">
      <c r="A93" s="255" t="n">
        <v>233</v>
      </c>
      <c r="B93" s="255" t="n">
        <v>348</v>
      </c>
      <c r="C93" s="255" t="s">
        <v>2</v>
      </c>
      <c r="D93" s="255" t="s">
        <v>104</v>
      </c>
      <c r="E93" s="255" t="s">
        <v>101</v>
      </c>
      <c r="F93" s="255" t="s">
        <v>102</v>
      </c>
      <c r="G93" s="255" t="s">
        <v>96</v>
      </c>
      <c r="H93" s="255" t="s">
        <v>103</v>
      </c>
      <c r="I93" s="255" t="s">
        <v>180</v>
      </c>
      <c r="J93" s="256" t="s">
        <v>105</v>
      </c>
      <c r="K93" s="268" t="n">
        <v>36819</v>
      </c>
      <c r="L93" s="268" t="n">
        <v>36949</v>
      </c>
      <c r="M93" s="255" t="s">
        <v>155</v>
      </c>
      <c r="N93" s="257" t="n">
        <v>0</v>
      </c>
      <c r="O93" s="257" t="n">
        <v>0</v>
      </c>
      <c r="P93" s="258" t="n">
        <v>0.34</v>
      </c>
      <c r="Q93" s="257" t="n">
        <v>0</v>
      </c>
      <c r="R93" s="257" t="n">
        <v>0</v>
      </c>
      <c r="S93" s="258" t="n">
        <v>0</v>
      </c>
      <c r="T93" s="257" t="n">
        <v>0</v>
      </c>
      <c r="U93" s="257" t="n">
        <v>0</v>
      </c>
      <c r="V93" s="257" t="n">
        <v>0</v>
      </c>
      <c r="W93" s="257" t="n">
        <v>0</v>
      </c>
      <c r="X93" s="257" t="n">
        <v>0</v>
      </c>
      <c r="Y93" s="257" t="n">
        <v>0</v>
      </c>
      <c r="Z93" s="257" t="n">
        <v>0</v>
      </c>
      <c r="AA93" s="257" t="n">
        <v>0</v>
      </c>
      <c r="AB93" s="257" t="n">
        <v>0</v>
      </c>
      <c r="AC93" s="257" t="n">
        <v>0</v>
      </c>
      <c r="AD93" s="257" t="n">
        <v>0</v>
      </c>
      <c r="AF93" s="257" t="n">
        <v>0</v>
      </c>
      <c r="AG93" s="259" t="n">
        <v>429743.444444</v>
      </c>
      <c r="AH93" s="259" t="n">
        <v>429743.444444</v>
      </c>
      <c r="AI93" s="259" t="n">
        <v>170552.3764</v>
      </c>
      <c r="AJ93" s="259" t="n">
        <v>170552.3764</v>
      </c>
      <c r="AK93" s="259" t="n">
        <v>0</v>
      </c>
      <c r="AL93" s="259" t="n">
        <v>0</v>
      </c>
      <c r="AM93" s="269" t="s">
        <v>471</v>
      </c>
      <c r="AN93" s="260" t="n">
        <v>6</v>
      </c>
      <c r="AO93" s="260" t="s">
        <v>469</v>
      </c>
      <c r="AP93" s="260" t="n">
        <v>6</v>
      </c>
      <c r="AR93" s="281"/>
      <c r="AS93" s="306"/>
    </row>
    <row r="94" customFormat="false" ht="12.75" hidden="false" customHeight="false" outlineLevel="0" collapsed="false">
      <c r="A94" s="255" t="n">
        <v>234</v>
      </c>
      <c r="B94" s="255" t="n">
        <v>349</v>
      </c>
      <c r="C94" s="255" t="s">
        <v>2</v>
      </c>
      <c r="D94" s="255" t="s">
        <v>104</v>
      </c>
      <c r="E94" s="255" t="s">
        <v>106</v>
      </c>
      <c r="F94" s="255" t="s">
        <v>102</v>
      </c>
      <c r="G94" s="255" t="s">
        <v>96</v>
      </c>
      <c r="H94" s="255" t="s">
        <v>107</v>
      </c>
      <c r="I94" s="255" t="s">
        <v>180</v>
      </c>
      <c r="J94" s="256" t="s">
        <v>105</v>
      </c>
      <c r="K94" s="268" t="n">
        <v>36819</v>
      </c>
      <c r="L94" s="268" t="n">
        <v>38645</v>
      </c>
      <c r="M94" s="255" t="s">
        <v>155</v>
      </c>
      <c r="N94" s="257" t="n">
        <v>-20000000</v>
      </c>
      <c r="O94" s="257" t="n">
        <v>7729.529175</v>
      </c>
      <c r="P94" s="258" t="n">
        <v>0.37</v>
      </c>
      <c r="Q94" s="257" t="n">
        <v>67.426723</v>
      </c>
      <c r="R94" s="257" t="n">
        <v>67.441137</v>
      </c>
      <c r="S94" s="258" t="n">
        <v>0.0144140000000021</v>
      </c>
      <c r="T94" s="257" t="n">
        <v>111.413433528467</v>
      </c>
      <c r="U94" s="257" t="n">
        <v>-439.46823</v>
      </c>
      <c r="V94" s="257" t="n">
        <v>0</v>
      </c>
      <c r="W94" s="257" t="n">
        <v>-328.054796471533</v>
      </c>
      <c r="X94" s="257" t="n">
        <v>229075.948823</v>
      </c>
      <c r="Y94" s="257" t="n">
        <v>229080.616606</v>
      </c>
      <c r="Z94" s="257" t="n">
        <v>4.66778299998259</v>
      </c>
      <c r="AA94" s="257" t="n">
        <v>332.722579471516</v>
      </c>
      <c r="AB94" s="257" t="n">
        <v>229075.948823</v>
      </c>
      <c r="AC94" s="257" t="n">
        <v>229080.616606</v>
      </c>
      <c r="AD94" s="257" t="n">
        <v>4.66778299998259</v>
      </c>
      <c r="AF94" s="257" t="n">
        <v>44502.7642250625</v>
      </c>
      <c r="AG94" s="259" t="n">
        <v>-19322.222222</v>
      </c>
      <c r="AH94" s="259" t="n">
        <v>209758.394384</v>
      </c>
      <c r="AI94" s="259" t="n">
        <v>27836.731469</v>
      </c>
      <c r="AJ94" s="259" t="n">
        <v>27836.731469</v>
      </c>
      <c r="AK94" s="259" t="n">
        <v>-210286.094035</v>
      </c>
      <c r="AL94" s="259" t="n">
        <v>4.66778299998259</v>
      </c>
      <c r="AM94" s="269" t="s">
        <v>461</v>
      </c>
      <c r="AN94" s="260" t="n">
        <v>6</v>
      </c>
      <c r="AO94" s="260" t="s">
        <v>469</v>
      </c>
      <c r="AP94" s="260" t="n">
        <v>6</v>
      </c>
      <c r="AR94" s="281"/>
      <c r="AS94" s="306"/>
    </row>
    <row r="95" customFormat="false" ht="12.75" hidden="false" customHeight="false" outlineLevel="0" collapsed="false">
      <c r="A95" s="255" t="n">
        <v>235</v>
      </c>
      <c r="B95" s="255" t="n">
        <v>350</v>
      </c>
      <c r="C95" s="255" t="s">
        <v>2</v>
      </c>
      <c r="D95" s="255" t="s">
        <v>104</v>
      </c>
      <c r="E95" s="255" t="s">
        <v>255</v>
      </c>
      <c r="F95" s="255" t="s">
        <v>102</v>
      </c>
      <c r="G95" s="255" t="s">
        <v>191</v>
      </c>
      <c r="H95" s="255" t="s">
        <v>97</v>
      </c>
      <c r="I95" s="255" t="s">
        <v>217</v>
      </c>
      <c r="J95" s="256" t="s">
        <v>170</v>
      </c>
      <c r="K95" s="268" t="n">
        <v>36819</v>
      </c>
      <c r="L95" s="268" t="n">
        <v>38645</v>
      </c>
      <c r="M95" s="255" t="s">
        <v>155</v>
      </c>
      <c r="N95" s="257" t="n">
        <v>-10000000</v>
      </c>
      <c r="O95" s="257" t="n">
        <v>3853.256005</v>
      </c>
      <c r="P95" s="258" t="n">
        <v>0.5</v>
      </c>
      <c r="Q95" s="257" t="n">
        <v>127.7165</v>
      </c>
      <c r="R95" s="257" t="n">
        <v>127.742525</v>
      </c>
      <c r="S95" s="258" t="n">
        <v>0.0260250000000042</v>
      </c>
      <c r="T95" s="257" t="n">
        <v>100.280987530141</v>
      </c>
      <c r="U95" s="257" t="n">
        <v>-449.450032</v>
      </c>
      <c r="V95" s="257" t="n">
        <v>0</v>
      </c>
      <c r="W95" s="257" t="n">
        <v>-349.169044469859</v>
      </c>
      <c r="X95" s="257" t="n">
        <v>296627.761974</v>
      </c>
      <c r="Y95" s="257" t="n">
        <v>296710.430283</v>
      </c>
      <c r="Z95" s="257" t="n">
        <v>82.6683089999715</v>
      </c>
      <c r="AA95" s="257" t="n">
        <v>431.83735346983</v>
      </c>
      <c r="AB95" s="257" t="n">
        <v>296627.761974</v>
      </c>
      <c r="AC95" s="257" t="n">
        <v>296710.430283</v>
      </c>
      <c r="AD95" s="257" t="n">
        <v>82.6683089999715</v>
      </c>
      <c r="AF95" s="257" t="n">
        <v>22185.1214487875</v>
      </c>
      <c r="AG95" s="259" t="n">
        <v>-13055.555556</v>
      </c>
      <c r="AH95" s="259" t="n">
        <v>283654.874727</v>
      </c>
      <c r="AI95" s="259" t="n">
        <v>82920.852641</v>
      </c>
      <c r="AJ95" s="259" t="n">
        <v>82920.852641</v>
      </c>
      <c r="AK95" s="259" t="n">
        <v>-47360.685693</v>
      </c>
      <c r="AL95" s="259" t="n">
        <v>82.6683089999715</v>
      </c>
      <c r="AM95" s="269" t="s">
        <v>461</v>
      </c>
      <c r="AN95" s="260" t="n">
        <v>6</v>
      </c>
      <c r="AO95" s="260" t="s">
        <v>469</v>
      </c>
      <c r="AP95" s="260" t="n">
        <v>6</v>
      </c>
      <c r="AR95" s="281"/>
      <c r="AS95" s="306"/>
      <c r="AV95" s="255"/>
      <c r="AW95" s="255"/>
      <c r="AX95" s="255"/>
      <c r="AY95" s="255"/>
      <c r="AZ95" s="255"/>
      <c r="BA95" s="255"/>
      <c r="BB95" s="255"/>
      <c r="BC95" s="255"/>
      <c r="BD95" s="255"/>
      <c r="BE95" s="255"/>
      <c r="BF95" s="255"/>
      <c r="BG95" s="255"/>
      <c r="BH95" s="255"/>
      <c r="BI95" s="255"/>
      <c r="BJ95" s="255"/>
      <c r="BK95" s="255"/>
      <c r="BL95" s="255"/>
      <c r="BM95" s="255"/>
      <c r="BN95" s="255"/>
      <c r="BO95" s="255"/>
      <c r="BP95" s="255"/>
      <c r="BQ95" s="255"/>
      <c r="BR95" s="255"/>
      <c r="BS95" s="255"/>
      <c r="BT95" s="255"/>
      <c r="BU95" s="255"/>
      <c r="BV95" s="255"/>
      <c r="BW95" s="255"/>
      <c r="BX95" s="255"/>
      <c r="BY95" s="255"/>
      <c r="BZ95" s="255"/>
      <c r="CA95" s="255"/>
      <c r="CB95" s="255"/>
      <c r="CC95" s="255"/>
      <c r="CD95" s="255"/>
      <c r="CE95" s="255"/>
      <c r="CF95" s="255"/>
      <c r="CG95" s="255"/>
      <c r="CH95" s="255"/>
      <c r="CI95" s="255"/>
      <c r="CJ95" s="255"/>
      <c r="CK95" s="255"/>
      <c r="CL95" s="255"/>
      <c r="CM95" s="255"/>
      <c r="CN95" s="255"/>
      <c r="CO95" s="255"/>
      <c r="CP95" s="255"/>
      <c r="CQ95" s="255"/>
      <c r="CR95" s="255"/>
      <c r="CS95" s="255"/>
      <c r="CT95" s="255"/>
      <c r="CU95" s="255"/>
      <c r="CV95" s="255"/>
      <c r="CW95" s="255"/>
      <c r="CX95" s="255"/>
      <c r="CY95" s="255"/>
      <c r="CZ95" s="255"/>
      <c r="DA95" s="255"/>
      <c r="DB95" s="255"/>
      <c r="DC95" s="255"/>
      <c r="DD95" s="255"/>
      <c r="DE95" s="255"/>
      <c r="DF95" s="255"/>
      <c r="DG95" s="255"/>
      <c r="DH95" s="255"/>
      <c r="DI95" s="255"/>
      <c r="DJ95" s="255"/>
      <c r="DK95" s="255"/>
      <c r="DL95" s="255"/>
      <c r="DM95" s="255"/>
      <c r="DN95" s="255"/>
      <c r="DO95" s="255"/>
      <c r="DP95" s="255"/>
      <c r="DQ95" s="255"/>
      <c r="DR95" s="255"/>
      <c r="DS95" s="255"/>
      <c r="DT95" s="255"/>
      <c r="DU95" s="255"/>
      <c r="DV95" s="255"/>
      <c r="DW95" s="255"/>
      <c r="DX95" s="255"/>
      <c r="DY95" s="255"/>
      <c r="DZ95" s="255"/>
      <c r="EA95" s="255"/>
      <c r="EB95" s="255"/>
      <c r="EC95" s="255"/>
      <c r="ED95" s="255"/>
      <c r="EE95" s="255"/>
      <c r="EF95" s="255"/>
      <c r="EG95" s="255"/>
      <c r="EH95" s="255"/>
      <c r="EI95" s="255"/>
      <c r="EJ95" s="255"/>
      <c r="EK95" s="255"/>
      <c r="EL95" s="255"/>
      <c r="EM95" s="255"/>
      <c r="EN95" s="255"/>
      <c r="EO95" s="255"/>
      <c r="EP95" s="255"/>
      <c r="EQ95" s="255"/>
      <c r="ER95" s="255"/>
      <c r="ES95" s="255"/>
      <c r="ET95" s="255"/>
      <c r="EU95" s="255"/>
      <c r="EV95" s="255"/>
      <c r="EW95" s="255"/>
      <c r="EX95" s="255"/>
      <c r="EY95" s="255"/>
      <c r="EZ95" s="255"/>
      <c r="FA95" s="255"/>
      <c r="FB95" s="255"/>
      <c r="FC95" s="255"/>
      <c r="FD95" s="255"/>
      <c r="FE95" s="255"/>
      <c r="FF95" s="255"/>
      <c r="FG95" s="255"/>
      <c r="FH95" s="255"/>
      <c r="FI95" s="255"/>
      <c r="FJ95" s="255"/>
      <c r="FK95" s="255"/>
      <c r="FL95" s="255"/>
      <c r="FM95" s="255"/>
      <c r="FN95" s="255"/>
      <c r="FO95" s="255"/>
      <c r="FP95" s="255"/>
      <c r="FQ95" s="255"/>
      <c r="FR95" s="255"/>
      <c r="FS95" s="255"/>
      <c r="FT95" s="255"/>
      <c r="FU95" s="255"/>
      <c r="FV95" s="255"/>
      <c r="FW95" s="255"/>
      <c r="FX95" s="255"/>
      <c r="FY95" s="255"/>
      <c r="FZ95" s="255"/>
      <c r="GA95" s="255"/>
      <c r="GB95" s="255"/>
      <c r="GC95" s="255"/>
      <c r="GD95" s="255"/>
      <c r="GE95" s="255"/>
      <c r="GF95" s="255"/>
      <c r="GG95" s="255"/>
      <c r="GH95" s="255"/>
      <c r="GI95" s="255"/>
      <c r="GJ95" s="255"/>
      <c r="GK95" s="255"/>
      <c r="GL95" s="255"/>
      <c r="GM95" s="255"/>
      <c r="GN95" s="255"/>
      <c r="GO95" s="255"/>
      <c r="GP95" s="255"/>
      <c r="GQ95" s="255"/>
      <c r="GR95" s="255"/>
      <c r="GS95" s="255"/>
      <c r="GT95" s="255"/>
      <c r="GU95" s="255"/>
      <c r="GV95" s="255"/>
      <c r="GW95" s="255"/>
      <c r="GX95" s="255"/>
      <c r="GY95" s="255"/>
      <c r="GZ95" s="255"/>
      <c r="HA95" s="255"/>
      <c r="HB95" s="255"/>
      <c r="HC95" s="255"/>
      <c r="HD95" s="255"/>
      <c r="HE95" s="255"/>
      <c r="HF95" s="255"/>
      <c r="HG95" s="255"/>
      <c r="HH95" s="255"/>
      <c r="HI95" s="255"/>
      <c r="HJ95" s="255"/>
      <c r="HK95" s="255"/>
      <c r="HL95" s="255"/>
      <c r="HM95" s="255"/>
      <c r="HN95" s="255"/>
      <c r="HO95" s="255"/>
      <c r="HP95" s="255"/>
      <c r="HQ95" s="255"/>
      <c r="HR95" s="255"/>
      <c r="HS95" s="255"/>
      <c r="HT95" s="255"/>
      <c r="HU95" s="255"/>
      <c r="HV95" s="255"/>
      <c r="HW95" s="255"/>
      <c r="HX95" s="255"/>
      <c r="HY95" s="255"/>
    </row>
    <row r="96" customFormat="false" ht="12.75" hidden="false" customHeight="false" outlineLevel="0" collapsed="false">
      <c r="A96" s="255" t="n">
        <v>236</v>
      </c>
      <c r="B96" s="255" t="n">
        <v>351</v>
      </c>
      <c r="C96" s="255" t="s">
        <v>2</v>
      </c>
      <c r="D96" s="255" t="s">
        <v>173</v>
      </c>
      <c r="E96" s="255" t="s">
        <v>379</v>
      </c>
      <c r="F96" s="255" t="s">
        <v>95</v>
      </c>
      <c r="G96" s="255" t="s">
        <v>151</v>
      </c>
      <c r="H96" s="255" t="s">
        <v>168</v>
      </c>
      <c r="I96" s="255" t="s">
        <v>227</v>
      </c>
      <c r="J96" s="256" t="s">
        <v>170</v>
      </c>
      <c r="K96" s="268" t="n">
        <v>36818</v>
      </c>
      <c r="L96" s="268" t="n">
        <v>38627</v>
      </c>
      <c r="M96" s="255" t="s">
        <v>155</v>
      </c>
      <c r="N96" s="257" t="n">
        <v>5000000</v>
      </c>
      <c r="O96" s="257" t="n">
        <v>-1940.4868</v>
      </c>
      <c r="P96" s="258" t="n">
        <v>0.57</v>
      </c>
      <c r="Q96" s="257" t="n">
        <v>58.953964</v>
      </c>
      <c r="R96" s="257" t="n">
        <v>58.96444</v>
      </c>
      <c r="S96" s="258" t="n">
        <v>0.0104760000000041</v>
      </c>
      <c r="T96" s="257" t="n">
        <v>-20.3285397168081</v>
      </c>
      <c r="U96" s="257" t="n">
        <v>110.795775</v>
      </c>
      <c r="V96" s="257" t="n">
        <v>0</v>
      </c>
      <c r="W96" s="257" t="n">
        <v>90.467235283192</v>
      </c>
      <c r="X96" s="257" t="n">
        <v>3259.137483</v>
      </c>
      <c r="Y96" s="257" t="n">
        <v>3317.265376</v>
      </c>
      <c r="Z96" s="257" t="n">
        <v>58.1278929999999</v>
      </c>
      <c r="AA96" s="257" t="n">
        <v>-32.3393422831921</v>
      </c>
      <c r="AB96" s="257" t="n">
        <v>3259.137483</v>
      </c>
      <c r="AC96" s="257" t="n">
        <v>3317.265376</v>
      </c>
      <c r="AD96" s="257" t="n">
        <v>58.1278929999999</v>
      </c>
      <c r="AF96" s="257" t="n">
        <v>-14364.453537</v>
      </c>
      <c r="AG96" s="259" t="n">
        <v>5937.5</v>
      </c>
      <c r="AH96" s="259" t="n">
        <v>9254.765376</v>
      </c>
      <c r="AI96" s="259" t="n">
        <v>29613.858885</v>
      </c>
      <c r="AJ96" s="259" t="n">
        <v>29613.858885</v>
      </c>
      <c r="AK96" s="259" t="n">
        <v>42147.439374</v>
      </c>
      <c r="AL96" s="259" t="n">
        <v>58.1278929999999</v>
      </c>
      <c r="AM96" s="269" t="s">
        <v>461</v>
      </c>
      <c r="AN96" s="260" t="n">
        <v>7</v>
      </c>
      <c r="AO96" s="260" t="s">
        <v>469</v>
      </c>
      <c r="AP96" s="260" t="n">
        <v>7</v>
      </c>
      <c r="AR96" s="281"/>
      <c r="AS96" s="306"/>
      <c r="AV96" s="255"/>
      <c r="AW96" s="255"/>
      <c r="AX96" s="255"/>
      <c r="AY96" s="255"/>
      <c r="AZ96" s="255"/>
      <c r="BA96" s="255"/>
      <c r="BB96" s="255"/>
      <c r="BC96" s="255"/>
      <c r="BD96" s="255"/>
      <c r="BE96" s="255"/>
      <c r="BF96" s="255"/>
      <c r="BG96" s="255"/>
      <c r="BH96" s="255"/>
      <c r="BI96" s="255"/>
      <c r="BJ96" s="255"/>
      <c r="BK96" s="255"/>
      <c r="BL96" s="255"/>
      <c r="BM96" s="255"/>
      <c r="BN96" s="255"/>
      <c r="BO96" s="255"/>
      <c r="BP96" s="255"/>
      <c r="BQ96" s="255"/>
      <c r="BR96" s="255"/>
      <c r="BS96" s="255"/>
      <c r="BT96" s="255"/>
      <c r="BU96" s="255"/>
      <c r="BV96" s="255"/>
      <c r="BW96" s="255"/>
      <c r="BX96" s="255"/>
      <c r="BY96" s="255"/>
      <c r="BZ96" s="255"/>
      <c r="CA96" s="255"/>
      <c r="CB96" s="255"/>
      <c r="CC96" s="255"/>
      <c r="CD96" s="255"/>
      <c r="CE96" s="255"/>
      <c r="CF96" s="255"/>
      <c r="CG96" s="255"/>
      <c r="CH96" s="255"/>
      <c r="CI96" s="255"/>
      <c r="CJ96" s="255"/>
      <c r="CK96" s="255"/>
      <c r="CL96" s="255"/>
      <c r="CM96" s="255"/>
      <c r="CN96" s="255"/>
      <c r="CO96" s="255"/>
      <c r="CP96" s="255"/>
      <c r="CQ96" s="255"/>
      <c r="CR96" s="255"/>
      <c r="CS96" s="255"/>
      <c r="CT96" s="255"/>
      <c r="CU96" s="255"/>
      <c r="CV96" s="255"/>
      <c r="CW96" s="255"/>
      <c r="CX96" s="255"/>
      <c r="CY96" s="255"/>
      <c r="CZ96" s="255"/>
      <c r="DA96" s="255"/>
      <c r="DB96" s="255"/>
      <c r="DC96" s="255"/>
      <c r="DD96" s="255"/>
      <c r="DE96" s="255"/>
      <c r="DF96" s="255"/>
      <c r="DG96" s="255"/>
      <c r="DH96" s="255"/>
      <c r="DI96" s="255"/>
      <c r="DJ96" s="255"/>
      <c r="DK96" s="255"/>
      <c r="DL96" s="255"/>
      <c r="DM96" s="255"/>
      <c r="DN96" s="255"/>
      <c r="DO96" s="255"/>
      <c r="DP96" s="255"/>
      <c r="DQ96" s="255"/>
      <c r="DR96" s="255"/>
      <c r="DS96" s="255"/>
      <c r="DT96" s="255"/>
      <c r="DU96" s="255"/>
      <c r="DV96" s="255"/>
      <c r="DW96" s="255"/>
      <c r="DX96" s="255"/>
      <c r="DY96" s="255"/>
      <c r="DZ96" s="255"/>
      <c r="EA96" s="255"/>
      <c r="EB96" s="255"/>
      <c r="EC96" s="255"/>
      <c r="ED96" s="255"/>
      <c r="EE96" s="255"/>
      <c r="EF96" s="255"/>
      <c r="EG96" s="255"/>
      <c r="EH96" s="255"/>
      <c r="EI96" s="255"/>
      <c r="EJ96" s="255"/>
      <c r="EK96" s="255"/>
      <c r="EL96" s="255"/>
      <c r="EM96" s="255"/>
      <c r="EN96" s="255"/>
      <c r="EO96" s="255"/>
      <c r="EP96" s="255"/>
      <c r="EQ96" s="255"/>
      <c r="ER96" s="255"/>
      <c r="ES96" s="255"/>
      <c r="ET96" s="255"/>
      <c r="EU96" s="255"/>
      <c r="EV96" s="255"/>
      <c r="EW96" s="255"/>
      <c r="EX96" s="255"/>
      <c r="EY96" s="255"/>
      <c r="EZ96" s="255"/>
      <c r="FA96" s="255"/>
      <c r="FB96" s="255"/>
      <c r="FC96" s="255"/>
      <c r="FD96" s="255"/>
      <c r="FE96" s="255"/>
      <c r="FF96" s="255"/>
      <c r="FG96" s="255"/>
      <c r="FH96" s="255"/>
      <c r="FI96" s="255"/>
      <c r="FJ96" s="255"/>
      <c r="FK96" s="255"/>
      <c r="FL96" s="255"/>
      <c r="FM96" s="255"/>
      <c r="FN96" s="255"/>
      <c r="FO96" s="255"/>
      <c r="FP96" s="255"/>
      <c r="FQ96" s="255"/>
      <c r="FR96" s="255"/>
      <c r="FS96" s="255"/>
      <c r="FT96" s="255"/>
      <c r="FU96" s="255"/>
      <c r="FV96" s="255"/>
      <c r="FW96" s="255"/>
      <c r="FX96" s="255"/>
      <c r="FY96" s="255"/>
      <c r="FZ96" s="255"/>
      <c r="GA96" s="255"/>
      <c r="GB96" s="255"/>
      <c r="GC96" s="255"/>
      <c r="GD96" s="255"/>
      <c r="GE96" s="255"/>
      <c r="GF96" s="255"/>
      <c r="GG96" s="255"/>
      <c r="GH96" s="255"/>
      <c r="GI96" s="255"/>
      <c r="GJ96" s="255"/>
      <c r="GK96" s="255"/>
      <c r="GL96" s="255"/>
      <c r="GM96" s="255"/>
      <c r="GN96" s="255"/>
      <c r="GO96" s="255"/>
      <c r="GP96" s="255"/>
      <c r="GQ96" s="255"/>
      <c r="GR96" s="255"/>
      <c r="GS96" s="255"/>
      <c r="GT96" s="255"/>
      <c r="GU96" s="255"/>
      <c r="GV96" s="255"/>
      <c r="GW96" s="255"/>
      <c r="GX96" s="255"/>
      <c r="GY96" s="255"/>
      <c r="GZ96" s="255"/>
      <c r="HA96" s="255"/>
      <c r="HB96" s="255"/>
      <c r="HC96" s="255"/>
      <c r="HD96" s="255"/>
      <c r="HE96" s="255"/>
      <c r="HF96" s="255"/>
      <c r="HG96" s="255"/>
      <c r="HH96" s="255"/>
      <c r="HI96" s="255"/>
      <c r="HJ96" s="255"/>
      <c r="HK96" s="255"/>
      <c r="HL96" s="255"/>
      <c r="HM96" s="255"/>
      <c r="HN96" s="255"/>
      <c r="HO96" s="255"/>
      <c r="HP96" s="255"/>
      <c r="HQ96" s="255"/>
      <c r="HR96" s="255"/>
      <c r="HS96" s="255"/>
      <c r="HT96" s="255"/>
      <c r="HU96" s="255"/>
      <c r="HV96" s="255"/>
      <c r="HW96" s="255"/>
      <c r="HX96" s="255"/>
      <c r="HY96" s="255"/>
    </row>
    <row r="97" customFormat="false" ht="12.75" hidden="false" customHeight="false" outlineLevel="0" collapsed="false">
      <c r="A97" s="255" t="n">
        <v>237</v>
      </c>
      <c r="B97" s="255" t="n">
        <v>352</v>
      </c>
      <c r="C97" s="255" t="s">
        <v>2</v>
      </c>
      <c r="D97" s="255" t="s">
        <v>176</v>
      </c>
      <c r="E97" s="255" t="s">
        <v>379</v>
      </c>
      <c r="F97" s="255" t="s">
        <v>95</v>
      </c>
      <c r="G97" s="255" t="s">
        <v>151</v>
      </c>
      <c r="H97" s="255" t="s">
        <v>168</v>
      </c>
      <c r="I97" s="255" t="s">
        <v>177</v>
      </c>
      <c r="J97" s="256" t="s">
        <v>170</v>
      </c>
      <c r="K97" s="268" t="n">
        <v>36818</v>
      </c>
      <c r="L97" s="268" t="n">
        <v>38627</v>
      </c>
      <c r="M97" s="255" t="s">
        <v>155</v>
      </c>
      <c r="N97" s="257" t="n">
        <v>-5000000</v>
      </c>
      <c r="O97" s="257" t="n">
        <v>1940.4868</v>
      </c>
      <c r="P97" s="258" t="n">
        <v>0.57</v>
      </c>
      <c r="Q97" s="257" t="n">
        <v>58.953964</v>
      </c>
      <c r="R97" s="257" t="n">
        <v>58.96444</v>
      </c>
      <c r="S97" s="258" t="n">
        <v>0.0104760000000041</v>
      </c>
      <c r="T97" s="257" t="n">
        <v>20.3285397168081</v>
      </c>
      <c r="U97" s="257" t="n">
        <v>-110.795775</v>
      </c>
      <c r="V97" s="257" t="n">
        <v>0</v>
      </c>
      <c r="W97" s="257" t="n">
        <v>-90.467235283192</v>
      </c>
      <c r="X97" s="257" t="n">
        <v>-3259.137483</v>
      </c>
      <c r="Y97" s="257" t="n">
        <v>-3317.265376</v>
      </c>
      <c r="Z97" s="257" t="n">
        <v>-58.1278929999999</v>
      </c>
      <c r="AA97" s="257" t="n">
        <v>32.3393422831921</v>
      </c>
      <c r="AB97" s="257" t="n">
        <v>-3259.137483</v>
      </c>
      <c r="AC97" s="257" t="n">
        <v>-3317.265376</v>
      </c>
      <c r="AD97" s="257" t="n">
        <v>-58.1278929999999</v>
      </c>
      <c r="AF97" s="257" t="n">
        <v>14364.453537</v>
      </c>
      <c r="AG97" s="259" t="n">
        <v>-5937.5</v>
      </c>
      <c r="AH97" s="259" t="n">
        <v>-9254.765376</v>
      </c>
      <c r="AI97" s="259" t="n">
        <v>-29613.858885</v>
      </c>
      <c r="AJ97" s="259" t="n">
        <v>-29613.858885</v>
      </c>
      <c r="AK97" s="259" t="n">
        <v>-42147.439374</v>
      </c>
      <c r="AL97" s="259" t="n">
        <v>-58.1278929999999</v>
      </c>
      <c r="AM97" s="269" t="s">
        <v>461</v>
      </c>
      <c r="AN97" s="260" t="n">
        <v>7</v>
      </c>
      <c r="AO97" s="260" t="s">
        <v>469</v>
      </c>
      <c r="AP97" s="260" t="n">
        <v>7</v>
      </c>
      <c r="AR97" s="281"/>
      <c r="AS97" s="306"/>
      <c r="AV97" s="255"/>
      <c r="AW97" s="255"/>
      <c r="AX97" s="255"/>
      <c r="AY97" s="255"/>
      <c r="AZ97" s="255"/>
      <c r="BA97" s="255"/>
      <c r="BB97" s="255"/>
      <c r="BC97" s="255"/>
      <c r="BD97" s="255"/>
      <c r="BE97" s="255"/>
      <c r="BF97" s="255"/>
      <c r="BG97" s="255"/>
      <c r="BH97" s="255"/>
      <c r="BI97" s="255"/>
      <c r="BJ97" s="255"/>
      <c r="BK97" s="255"/>
      <c r="BL97" s="255"/>
      <c r="BM97" s="255"/>
      <c r="BN97" s="255"/>
      <c r="BO97" s="255"/>
      <c r="BP97" s="255"/>
      <c r="BQ97" s="255"/>
      <c r="BR97" s="255"/>
      <c r="BS97" s="255"/>
      <c r="BT97" s="255"/>
      <c r="BU97" s="255"/>
      <c r="BV97" s="255"/>
      <c r="BW97" s="255"/>
      <c r="BX97" s="255"/>
      <c r="BY97" s="255"/>
      <c r="BZ97" s="255"/>
      <c r="CA97" s="255"/>
      <c r="CB97" s="255"/>
      <c r="CC97" s="255"/>
      <c r="CD97" s="255"/>
      <c r="CE97" s="255"/>
      <c r="CF97" s="255"/>
      <c r="CG97" s="255"/>
      <c r="CH97" s="255"/>
      <c r="CI97" s="255"/>
      <c r="CJ97" s="255"/>
      <c r="CK97" s="255"/>
      <c r="CL97" s="255"/>
      <c r="CM97" s="255"/>
      <c r="CN97" s="255"/>
      <c r="CO97" s="255"/>
      <c r="CP97" s="255"/>
      <c r="CQ97" s="255"/>
      <c r="CR97" s="255"/>
      <c r="CS97" s="255"/>
      <c r="CT97" s="255"/>
      <c r="CU97" s="255"/>
      <c r="CV97" s="255"/>
      <c r="CW97" s="255"/>
      <c r="CX97" s="255"/>
      <c r="CY97" s="255"/>
      <c r="CZ97" s="255"/>
      <c r="DA97" s="255"/>
      <c r="DB97" s="255"/>
      <c r="DC97" s="255"/>
      <c r="DD97" s="255"/>
      <c r="DE97" s="255"/>
      <c r="DF97" s="255"/>
      <c r="DG97" s="255"/>
      <c r="DH97" s="255"/>
      <c r="DI97" s="255"/>
      <c r="DJ97" s="255"/>
      <c r="DK97" s="255"/>
      <c r="DL97" s="255"/>
      <c r="DM97" s="255"/>
      <c r="DN97" s="255"/>
      <c r="DO97" s="255"/>
      <c r="DP97" s="255"/>
      <c r="DQ97" s="255"/>
      <c r="DR97" s="255"/>
      <c r="DS97" s="255"/>
      <c r="DT97" s="255"/>
      <c r="DU97" s="255"/>
      <c r="DV97" s="255"/>
      <c r="DW97" s="255"/>
      <c r="DX97" s="255"/>
      <c r="DY97" s="255"/>
      <c r="DZ97" s="255"/>
      <c r="EA97" s="255"/>
      <c r="EB97" s="255"/>
      <c r="EC97" s="255"/>
      <c r="ED97" s="255"/>
      <c r="EE97" s="255"/>
      <c r="EF97" s="255"/>
      <c r="EG97" s="255"/>
      <c r="EH97" s="255"/>
      <c r="EI97" s="255"/>
      <c r="EJ97" s="255"/>
      <c r="EK97" s="255"/>
      <c r="EL97" s="255"/>
      <c r="EM97" s="255"/>
      <c r="EN97" s="255"/>
      <c r="EO97" s="255"/>
      <c r="EP97" s="255"/>
      <c r="EQ97" s="255"/>
      <c r="ER97" s="255"/>
      <c r="ES97" s="255"/>
      <c r="ET97" s="255"/>
      <c r="EU97" s="255"/>
      <c r="EV97" s="255"/>
      <c r="EW97" s="255"/>
      <c r="EX97" s="255"/>
      <c r="EY97" s="255"/>
      <c r="EZ97" s="255"/>
      <c r="FA97" s="255"/>
      <c r="FB97" s="255"/>
      <c r="FC97" s="255"/>
      <c r="FD97" s="255"/>
      <c r="FE97" s="255"/>
      <c r="FF97" s="255"/>
      <c r="FG97" s="255"/>
      <c r="FH97" s="255"/>
      <c r="FI97" s="255"/>
      <c r="FJ97" s="255"/>
      <c r="FK97" s="255"/>
      <c r="FL97" s="255"/>
      <c r="FM97" s="255"/>
      <c r="FN97" s="255"/>
      <c r="FO97" s="255"/>
      <c r="FP97" s="255"/>
      <c r="FQ97" s="255"/>
      <c r="FR97" s="255"/>
      <c r="FS97" s="255"/>
      <c r="FT97" s="255"/>
      <c r="FU97" s="255"/>
      <c r="FV97" s="255"/>
      <c r="FW97" s="255"/>
      <c r="FX97" s="255"/>
      <c r="FY97" s="255"/>
      <c r="FZ97" s="255"/>
      <c r="GA97" s="255"/>
      <c r="GB97" s="255"/>
      <c r="GC97" s="255"/>
      <c r="GD97" s="255"/>
      <c r="GE97" s="255"/>
      <c r="GF97" s="255"/>
      <c r="GG97" s="255"/>
      <c r="GH97" s="255"/>
      <c r="GI97" s="255"/>
      <c r="GJ97" s="255"/>
      <c r="GK97" s="255"/>
      <c r="GL97" s="255"/>
      <c r="GM97" s="255"/>
      <c r="GN97" s="255"/>
      <c r="GO97" s="255"/>
      <c r="GP97" s="255"/>
      <c r="GQ97" s="255"/>
      <c r="GR97" s="255"/>
      <c r="GS97" s="255"/>
      <c r="GT97" s="255"/>
      <c r="GU97" s="255"/>
      <c r="GV97" s="255"/>
      <c r="GW97" s="255"/>
      <c r="GX97" s="255"/>
      <c r="GY97" s="255"/>
      <c r="GZ97" s="255"/>
      <c r="HA97" s="255"/>
      <c r="HB97" s="255"/>
      <c r="HC97" s="255"/>
      <c r="HD97" s="255"/>
      <c r="HE97" s="255"/>
      <c r="HF97" s="255"/>
      <c r="HG97" s="255"/>
      <c r="HH97" s="255"/>
      <c r="HI97" s="255"/>
      <c r="HJ97" s="255"/>
      <c r="HK97" s="255"/>
      <c r="HL97" s="255"/>
      <c r="HM97" s="255"/>
      <c r="HN97" s="255"/>
      <c r="HO97" s="255"/>
      <c r="HP97" s="255"/>
      <c r="HQ97" s="255"/>
      <c r="HR97" s="255"/>
      <c r="HS97" s="255"/>
      <c r="HT97" s="255"/>
      <c r="HU97" s="255"/>
      <c r="HV97" s="255"/>
      <c r="HW97" s="255"/>
      <c r="HX97" s="255"/>
      <c r="HY97" s="255"/>
    </row>
    <row r="98" customFormat="false" ht="12.75" hidden="false" customHeight="false" outlineLevel="0" collapsed="false">
      <c r="A98" s="255" t="n">
        <v>238</v>
      </c>
      <c r="B98" s="255" t="n">
        <v>353</v>
      </c>
      <c r="C98" s="255" t="s">
        <v>2</v>
      </c>
      <c r="D98" s="255" t="s">
        <v>178</v>
      </c>
      <c r="E98" s="255" t="s">
        <v>379</v>
      </c>
      <c r="F98" s="255" t="s">
        <v>95</v>
      </c>
      <c r="G98" s="255" t="s">
        <v>151</v>
      </c>
      <c r="H98" s="255" t="s">
        <v>168</v>
      </c>
      <c r="I98" s="255" t="s">
        <v>179</v>
      </c>
      <c r="J98" s="256" t="s">
        <v>170</v>
      </c>
      <c r="K98" s="268" t="n">
        <v>36818</v>
      </c>
      <c r="L98" s="268" t="n">
        <v>38627</v>
      </c>
      <c r="M98" s="255" t="s">
        <v>155</v>
      </c>
      <c r="N98" s="257" t="n">
        <v>5000000</v>
      </c>
      <c r="O98" s="257" t="n">
        <v>-1940.4868</v>
      </c>
      <c r="P98" s="258" t="n">
        <v>0.57</v>
      </c>
      <c r="Q98" s="257" t="n">
        <v>58.953964</v>
      </c>
      <c r="R98" s="257" t="n">
        <v>58.96444</v>
      </c>
      <c r="S98" s="258" t="n">
        <v>0.0104760000000041</v>
      </c>
      <c r="T98" s="257" t="n">
        <v>-20.3285397168081</v>
      </c>
      <c r="U98" s="257" t="n">
        <v>110.795775</v>
      </c>
      <c r="V98" s="257" t="n">
        <v>0</v>
      </c>
      <c r="W98" s="257" t="n">
        <v>90.467235283192</v>
      </c>
      <c r="X98" s="257" t="n">
        <v>3259.137483</v>
      </c>
      <c r="Y98" s="257" t="n">
        <v>3317.265376</v>
      </c>
      <c r="Z98" s="257" t="n">
        <v>58.1278929999999</v>
      </c>
      <c r="AA98" s="257" t="n">
        <v>-32.3393422831921</v>
      </c>
      <c r="AB98" s="257" t="n">
        <v>3259.137483</v>
      </c>
      <c r="AC98" s="257" t="n">
        <v>3317.265376</v>
      </c>
      <c r="AD98" s="257" t="n">
        <v>58.1278929999999</v>
      </c>
      <c r="AF98" s="257" t="n">
        <v>-14364.453537</v>
      </c>
      <c r="AG98" s="259" t="n">
        <v>5937.5</v>
      </c>
      <c r="AH98" s="259" t="n">
        <v>9254.765376</v>
      </c>
      <c r="AI98" s="259" t="n">
        <v>29613.858885</v>
      </c>
      <c r="AJ98" s="259" t="n">
        <v>29613.858885</v>
      </c>
      <c r="AK98" s="259" t="n">
        <v>42147.439374</v>
      </c>
      <c r="AL98" s="259" t="n">
        <v>58.1278929999999</v>
      </c>
      <c r="AM98" s="269" t="s">
        <v>461</v>
      </c>
      <c r="AN98" s="260" t="n">
        <v>7</v>
      </c>
      <c r="AO98" s="260" t="s">
        <v>469</v>
      </c>
      <c r="AP98" s="260" t="n">
        <v>7</v>
      </c>
      <c r="AR98" s="281"/>
      <c r="AS98" s="306"/>
    </row>
    <row r="99" customFormat="false" ht="12.75" hidden="false" customHeight="false" outlineLevel="0" collapsed="false">
      <c r="A99" s="255" t="n">
        <v>239</v>
      </c>
      <c r="B99" s="255" t="n">
        <v>354</v>
      </c>
      <c r="C99" s="255" t="s">
        <v>2</v>
      </c>
      <c r="D99" s="255" t="s">
        <v>104</v>
      </c>
      <c r="E99" s="255" t="s">
        <v>333</v>
      </c>
      <c r="F99" s="255" t="s">
        <v>163</v>
      </c>
      <c r="G99" s="255" t="s">
        <v>191</v>
      </c>
      <c r="H99" s="255" t="s">
        <v>110</v>
      </c>
      <c r="I99" s="255" t="s">
        <v>286</v>
      </c>
      <c r="J99" s="256" t="s">
        <v>105</v>
      </c>
      <c r="K99" s="268" t="n">
        <v>36822</v>
      </c>
      <c r="L99" s="268" t="n">
        <v>38580</v>
      </c>
      <c r="M99" s="255" t="s">
        <v>155</v>
      </c>
      <c r="N99" s="257" t="n">
        <v>10000000</v>
      </c>
      <c r="O99" s="257" t="n">
        <v>-3772.080523</v>
      </c>
      <c r="P99" s="258" t="n">
        <v>0.62</v>
      </c>
      <c r="Q99" s="257" t="n">
        <v>50.604571</v>
      </c>
      <c r="R99" s="257" t="n">
        <v>52.496555</v>
      </c>
      <c r="S99" s="258" t="n">
        <v>1.891984</v>
      </c>
      <c r="T99" s="257" t="n">
        <v>-7136.71599622764</v>
      </c>
      <c r="U99" s="257" t="n">
        <v>201.270375</v>
      </c>
      <c r="V99" s="257" t="n">
        <v>0</v>
      </c>
      <c r="W99" s="257" t="n">
        <v>-6935.44562122764</v>
      </c>
      <c r="X99" s="257" t="n">
        <v>52027.185601</v>
      </c>
      <c r="Y99" s="257" t="n">
        <v>44840.115433</v>
      </c>
      <c r="Z99" s="257" t="n">
        <v>-7187.070168</v>
      </c>
      <c r="AA99" s="257" t="n">
        <v>-251.624546772363</v>
      </c>
      <c r="AB99" s="257" t="n">
        <v>52027.185601</v>
      </c>
      <c r="AC99" s="257" t="n">
        <v>44840.115433</v>
      </c>
      <c r="AD99" s="257" t="n">
        <v>-7187.070168</v>
      </c>
      <c r="AF99" s="257" t="n">
        <v>-11169.130428603</v>
      </c>
      <c r="AG99" s="259" t="n">
        <v>19977.777778</v>
      </c>
      <c r="AH99" s="259" t="n">
        <v>64817.893211</v>
      </c>
      <c r="AI99" s="259" t="n">
        <v>72922.662781</v>
      </c>
      <c r="AJ99" s="259" t="n">
        <v>72922.662781</v>
      </c>
      <c r="AK99" s="259" t="n">
        <v>32505.266983</v>
      </c>
      <c r="AL99" s="259" t="n">
        <v>-7187.070168</v>
      </c>
      <c r="AM99" s="269" t="s">
        <v>475</v>
      </c>
      <c r="AN99" s="260" t="n">
        <v>4</v>
      </c>
      <c r="AO99" s="260" t="s">
        <v>469</v>
      </c>
      <c r="AP99" s="260" t="n">
        <v>4</v>
      </c>
      <c r="AR99" s="281"/>
      <c r="AS99" s="306"/>
    </row>
    <row r="100" customFormat="false" ht="12.75" hidden="false" customHeight="false" outlineLevel="0" collapsed="false">
      <c r="A100" s="255" t="n">
        <v>240</v>
      </c>
      <c r="B100" s="255" t="n">
        <v>355</v>
      </c>
      <c r="C100" s="255" t="s">
        <v>2</v>
      </c>
      <c r="D100" s="255" t="s">
        <v>104</v>
      </c>
      <c r="E100" s="255" t="s">
        <v>384</v>
      </c>
      <c r="F100" s="255" t="s">
        <v>116</v>
      </c>
      <c r="G100" s="255" t="s">
        <v>164</v>
      </c>
      <c r="H100" s="255" t="s">
        <v>216</v>
      </c>
      <c r="I100" s="255" t="s">
        <v>180</v>
      </c>
      <c r="J100" s="256" t="s">
        <v>189</v>
      </c>
      <c r="K100" s="268" t="n">
        <v>36822</v>
      </c>
      <c r="L100" s="268" t="n">
        <v>38648</v>
      </c>
      <c r="M100" s="255" t="s">
        <v>155</v>
      </c>
      <c r="N100" s="257" t="n">
        <v>-10000000</v>
      </c>
      <c r="O100" s="257" t="n">
        <v>3869.946194</v>
      </c>
      <c r="P100" s="258" t="n">
        <v>0.35</v>
      </c>
      <c r="Q100" s="257" t="n">
        <v>70.169362</v>
      </c>
      <c r="R100" s="257" t="n">
        <v>70.185725</v>
      </c>
      <c r="S100" s="258" t="n">
        <v>0.0163629999999984</v>
      </c>
      <c r="T100" s="257" t="n">
        <v>63.3239295724156</v>
      </c>
      <c r="U100" s="257" t="n">
        <v>-278.353438</v>
      </c>
      <c r="V100" s="257" t="n">
        <v>0</v>
      </c>
      <c r="W100" s="257" t="n">
        <v>-215.029508427584</v>
      </c>
      <c r="X100" s="257" t="n">
        <v>134129.740516</v>
      </c>
      <c r="Y100" s="257" t="n">
        <v>134153.002549</v>
      </c>
      <c r="Z100" s="257" t="n">
        <v>23.2620330000063</v>
      </c>
      <c r="AA100" s="257" t="n">
        <v>238.291541427591</v>
      </c>
      <c r="AB100" s="257" t="n">
        <v>134129.740516</v>
      </c>
      <c r="AC100" s="257" t="n">
        <v>134153.002549</v>
      </c>
      <c r="AD100" s="257" t="n">
        <v>23.2620330000063</v>
      </c>
      <c r="AF100" s="257" t="n">
        <v>28010.670552172</v>
      </c>
      <c r="AG100" s="259" t="n">
        <v>-8944.444444</v>
      </c>
      <c r="AH100" s="259" t="n">
        <v>125208.558105</v>
      </c>
      <c r="AI100" s="259" t="n">
        <v>68025.922965</v>
      </c>
      <c r="AJ100" s="259" t="n">
        <v>68025.922965</v>
      </c>
      <c r="AK100" s="259" t="n">
        <v>45085.507309</v>
      </c>
      <c r="AL100" s="259" t="n">
        <v>23.2620330000063</v>
      </c>
      <c r="AM100" s="269" t="s">
        <v>461</v>
      </c>
      <c r="AN100" s="260" t="n">
        <v>8</v>
      </c>
      <c r="AO100" s="260" t="s">
        <v>469</v>
      </c>
      <c r="AP100" s="260" t="n">
        <v>8</v>
      </c>
      <c r="AR100" s="281"/>
      <c r="AS100" s="306"/>
    </row>
    <row r="101" customFormat="false" ht="12.75" hidden="false" customHeight="false" outlineLevel="0" collapsed="false">
      <c r="A101" s="255" t="n">
        <v>241</v>
      </c>
      <c r="B101" s="255" t="n">
        <v>356</v>
      </c>
      <c r="C101" s="255" t="s">
        <v>2</v>
      </c>
      <c r="D101" s="255" t="s">
        <v>104</v>
      </c>
      <c r="E101" s="255" t="s">
        <v>409</v>
      </c>
      <c r="F101" s="255" t="s">
        <v>172</v>
      </c>
      <c r="G101" s="255" t="s">
        <v>410</v>
      </c>
      <c r="H101" s="255" t="s">
        <v>107</v>
      </c>
      <c r="I101" s="255" t="s">
        <v>208</v>
      </c>
      <c r="J101" s="256" t="s">
        <v>212</v>
      </c>
      <c r="K101" s="268" t="n">
        <v>36823</v>
      </c>
      <c r="L101" s="268" t="n">
        <v>37816</v>
      </c>
      <c r="M101" s="255" t="s">
        <v>100</v>
      </c>
      <c r="N101" s="257" t="n">
        <v>-10000000</v>
      </c>
      <c r="O101" s="257" t="n">
        <v>2116.675269</v>
      </c>
      <c r="P101" s="258" t="n">
        <v>1.05</v>
      </c>
      <c r="Q101" s="257" t="n">
        <v>82.602295</v>
      </c>
      <c r="R101" s="257" t="n">
        <v>82.621737</v>
      </c>
      <c r="S101" s="258" t="n">
        <v>0.019441999999998</v>
      </c>
      <c r="T101" s="257" t="n">
        <v>41.1524005798937</v>
      </c>
      <c r="U101" s="257" t="n">
        <v>-298.056131</v>
      </c>
      <c r="V101" s="257" t="n">
        <v>0</v>
      </c>
      <c r="W101" s="257" t="n">
        <v>-256.903730420106</v>
      </c>
      <c r="X101" s="257" t="n">
        <v>-70615.316884</v>
      </c>
      <c r="Y101" s="257" t="n">
        <v>-70814.927036</v>
      </c>
      <c r="Z101" s="257" t="n">
        <v>-199.610151999994</v>
      </c>
      <c r="AA101" s="257" t="n">
        <v>57.2935784201125</v>
      </c>
      <c r="AB101" s="257" t="n">
        <v>-62533.3938666262</v>
      </c>
      <c r="AC101" s="257" t="n">
        <v>-62458.765645752</v>
      </c>
      <c r="AD101" s="257" t="n">
        <v>74.628220874205</v>
      </c>
      <c r="AF101" s="257" t="n">
        <v>20891.58490503</v>
      </c>
      <c r="AG101" s="259" t="n">
        <v>-21351.75</v>
      </c>
      <c r="AH101" s="259" t="n">
        <v>-83810.515645752</v>
      </c>
      <c r="AI101" s="259" t="n">
        <v>-44647.5012590994</v>
      </c>
      <c r="AJ101" s="259" t="n">
        <v>-44647.5012590994</v>
      </c>
      <c r="AK101" s="259" t="n">
        <v>-89535.6033215018</v>
      </c>
      <c r="AL101" s="259" t="n">
        <v>74.628220874205</v>
      </c>
      <c r="AM101" s="269" t="s">
        <v>473</v>
      </c>
      <c r="AN101" s="260" t="s">
        <v>469</v>
      </c>
      <c r="AO101" s="260" t="n">
        <v>9</v>
      </c>
      <c r="AP101" s="260" t="n">
        <v>9</v>
      </c>
      <c r="AR101" s="281"/>
      <c r="AS101" s="306"/>
    </row>
    <row r="102" customFormat="false" ht="12.75" hidden="false" customHeight="false" outlineLevel="0" collapsed="false">
      <c r="A102" s="255" t="n">
        <v>242</v>
      </c>
      <c r="B102" s="255" t="n">
        <v>357</v>
      </c>
      <c r="C102" s="255" t="s">
        <v>2</v>
      </c>
      <c r="D102" s="255" t="s">
        <v>173</v>
      </c>
      <c r="E102" s="255" t="s">
        <v>210</v>
      </c>
      <c r="F102" s="255" t="s">
        <v>102</v>
      </c>
      <c r="G102" s="255" t="s">
        <v>164</v>
      </c>
      <c r="H102" s="255" t="s">
        <v>168</v>
      </c>
      <c r="I102" s="255" t="s">
        <v>227</v>
      </c>
      <c r="J102" s="256" t="s">
        <v>189</v>
      </c>
      <c r="K102" s="268" t="n">
        <v>36823</v>
      </c>
      <c r="L102" s="268" t="n">
        <v>38649</v>
      </c>
      <c r="M102" s="255" t="s">
        <v>155</v>
      </c>
      <c r="N102" s="257" t="n">
        <v>5000000</v>
      </c>
      <c r="O102" s="257" t="n">
        <v>-1958.985948</v>
      </c>
      <c r="P102" s="258" t="n">
        <v>0.7</v>
      </c>
      <c r="Q102" s="257" t="n">
        <v>80.200258</v>
      </c>
      <c r="R102" s="257" t="n">
        <v>80.216363</v>
      </c>
      <c r="S102" s="258" t="n">
        <v>0.016104999999996</v>
      </c>
      <c r="T102" s="257" t="n">
        <v>-31.5494686925322</v>
      </c>
      <c r="U102" s="257" t="n">
        <v>162.307758</v>
      </c>
      <c r="V102" s="257" t="n">
        <v>0</v>
      </c>
      <c r="W102" s="257" t="n">
        <v>130.758289307468</v>
      </c>
      <c r="X102" s="257" t="n">
        <v>-13750.665749</v>
      </c>
      <c r="Y102" s="257" t="n">
        <v>-13693.596147</v>
      </c>
      <c r="Z102" s="257" t="n">
        <v>57.0696019999996</v>
      </c>
      <c r="AA102" s="257" t="n">
        <v>-73.6886873074682</v>
      </c>
      <c r="AB102" s="257" t="n">
        <v>-13750.665749</v>
      </c>
      <c r="AC102" s="257" t="n">
        <v>-13693.596147</v>
      </c>
      <c r="AD102" s="257" t="n">
        <v>57.0696019999996</v>
      </c>
      <c r="AF102" s="257" t="n">
        <v>-11278.86159561</v>
      </c>
      <c r="AG102" s="259" t="n">
        <v>8944.444444</v>
      </c>
      <c r="AH102" s="259" t="n">
        <v>-4749.151703</v>
      </c>
      <c r="AI102" s="259" t="n">
        <v>32884.66624</v>
      </c>
      <c r="AJ102" s="259" t="n">
        <v>32884.66624</v>
      </c>
      <c r="AK102" s="259" t="n">
        <v>-11717.064658</v>
      </c>
      <c r="AL102" s="259" t="n">
        <v>57.0696019999996</v>
      </c>
      <c r="AM102" s="269" t="s">
        <v>461</v>
      </c>
      <c r="AN102" s="260" t="n">
        <v>6</v>
      </c>
      <c r="AO102" s="260" t="s">
        <v>469</v>
      </c>
      <c r="AP102" s="260" t="n">
        <v>6</v>
      </c>
      <c r="AR102" s="281"/>
      <c r="AS102" s="306"/>
    </row>
    <row r="103" customFormat="false" ht="12.75" hidden="false" customHeight="false" outlineLevel="0" collapsed="false">
      <c r="A103" s="255" t="n">
        <v>243</v>
      </c>
      <c r="B103" s="255" t="n">
        <v>358</v>
      </c>
      <c r="C103" s="255" t="s">
        <v>2</v>
      </c>
      <c r="D103" s="255" t="s">
        <v>176</v>
      </c>
      <c r="E103" s="255" t="s">
        <v>210</v>
      </c>
      <c r="F103" s="255" t="s">
        <v>102</v>
      </c>
      <c r="G103" s="255" t="s">
        <v>164</v>
      </c>
      <c r="H103" s="255" t="s">
        <v>168</v>
      </c>
      <c r="I103" s="255" t="s">
        <v>177</v>
      </c>
      <c r="J103" s="256" t="s">
        <v>189</v>
      </c>
      <c r="K103" s="268" t="n">
        <v>36823</v>
      </c>
      <c r="L103" s="268" t="n">
        <v>38649</v>
      </c>
      <c r="M103" s="255" t="s">
        <v>155</v>
      </c>
      <c r="N103" s="257" t="n">
        <v>-5000000</v>
      </c>
      <c r="O103" s="257" t="n">
        <v>1958.985948</v>
      </c>
      <c r="P103" s="258" t="n">
        <v>0.7</v>
      </c>
      <c r="Q103" s="257" t="n">
        <v>80.200258</v>
      </c>
      <c r="R103" s="257" t="n">
        <v>80.216363</v>
      </c>
      <c r="S103" s="258" t="n">
        <v>0.016104999999996</v>
      </c>
      <c r="T103" s="257" t="n">
        <v>31.5494686925322</v>
      </c>
      <c r="U103" s="257" t="n">
        <v>-162.307758</v>
      </c>
      <c r="V103" s="257" t="n">
        <v>0</v>
      </c>
      <c r="W103" s="257" t="n">
        <v>-130.758289307468</v>
      </c>
      <c r="X103" s="257" t="n">
        <v>13750.665749</v>
      </c>
      <c r="Y103" s="257" t="n">
        <v>13693.596147</v>
      </c>
      <c r="Z103" s="257" t="n">
        <v>-57.0696019999996</v>
      </c>
      <c r="AA103" s="257" t="n">
        <v>73.6886873074682</v>
      </c>
      <c r="AB103" s="257" t="n">
        <v>13750.665749</v>
      </c>
      <c r="AC103" s="257" t="n">
        <v>13693.596147</v>
      </c>
      <c r="AD103" s="257" t="n">
        <v>-57.0696019999996</v>
      </c>
      <c r="AF103" s="257" t="n">
        <v>11278.86159561</v>
      </c>
      <c r="AG103" s="259" t="n">
        <v>-8944.444444</v>
      </c>
      <c r="AH103" s="259" t="n">
        <v>4749.151703</v>
      </c>
      <c r="AI103" s="259" t="n">
        <v>-32884.66624</v>
      </c>
      <c r="AJ103" s="259" t="n">
        <v>-32884.66624</v>
      </c>
      <c r="AK103" s="259" t="n">
        <v>11717.064658</v>
      </c>
      <c r="AL103" s="259" t="n">
        <v>-57.0696019999996</v>
      </c>
      <c r="AM103" s="269" t="s">
        <v>461</v>
      </c>
      <c r="AN103" s="260" t="n">
        <v>6</v>
      </c>
      <c r="AO103" s="260" t="s">
        <v>469</v>
      </c>
      <c r="AP103" s="260" t="n">
        <v>6</v>
      </c>
      <c r="AR103" s="281"/>
      <c r="AS103" s="306"/>
    </row>
    <row r="104" customFormat="false" ht="12.75" hidden="false" customHeight="false" outlineLevel="0" collapsed="false">
      <c r="A104" s="255" t="n">
        <v>244</v>
      </c>
      <c r="B104" s="255" t="n">
        <v>359</v>
      </c>
      <c r="C104" s="255" t="s">
        <v>2</v>
      </c>
      <c r="D104" s="255" t="s">
        <v>178</v>
      </c>
      <c r="E104" s="255" t="s">
        <v>210</v>
      </c>
      <c r="F104" s="255" t="s">
        <v>102</v>
      </c>
      <c r="G104" s="255" t="s">
        <v>164</v>
      </c>
      <c r="H104" s="255" t="s">
        <v>168</v>
      </c>
      <c r="I104" s="255" t="s">
        <v>179</v>
      </c>
      <c r="J104" s="256" t="s">
        <v>189</v>
      </c>
      <c r="K104" s="268" t="n">
        <v>36823</v>
      </c>
      <c r="L104" s="268" t="n">
        <v>38649</v>
      </c>
      <c r="M104" s="255" t="s">
        <v>155</v>
      </c>
      <c r="N104" s="257" t="n">
        <v>5000000</v>
      </c>
      <c r="O104" s="257" t="n">
        <v>-1958.985948</v>
      </c>
      <c r="P104" s="258" t="n">
        <v>0.7</v>
      </c>
      <c r="Q104" s="257" t="n">
        <v>80.200258</v>
      </c>
      <c r="R104" s="257" t="n">
        <v>80.216363</v>
      </c>
      <c r="S104" s="258" t="n">
        <v>0.016104999999996</v>
      </c>
      <c r="T104" s="257" t="n">
        <v>-31.5494686925322</v>
      </c>
      <c r="U104" s="257" t="n">
        <v>162.307758</v>
      </c>
      <c r="V104" s="257" t="n">
        <v>0</v>
      </c>
      <c r="W104" s="257" t="n">
        <v>130.758289307468</v>
      </c>
      <c r="X104" s="257" t="n">
        <v>-13750.665749</v>
      </c>
      <c r="Y104" s="257" t="n">
        <v>-13693.596147</v>
      </c>
      <c r="Z104" s="257" t="n">
        <v>57.0696019999996</v>
      </c>
      <c r="AA104" s="257" t="n">
        <v>-73.6886873074682</v>
      </c>
      <c r="AB104" s="257" t="n">
        <v>-13750.665749</v>
      </c>
      <c r="AC104" s="257" t="n">
        <v>-13693.596147</v>
      </c>
      <c r="AD104" s="257" t="n">
        <v>57.0696019999996</v>
      </c>
      <c r="AF104" s="257" t="n">
        <v>-11278.86159561</v>
      </c>
      <c r="AG104" s="259" t="n">
        <v>8944.444444</v>
      </c>
      <c r="AH104" s="259" t="n">
        <v>-4749.151703</v>
      </c>
      <c r="AI104" s="259" t="n">
        <v>32884.66624</v>
      </c>
      <c r="AJ104" s="259" t="n">
        <v>32884.66624</v>
      </c>
      <c r="AK104" s="259" t="n">
        <v>-11717.064658</v>
      </c>
      <c r="AL104" s="259" t="n">
        <v>57.0696019999996</v>
      </c>
      <c r="AM104" s="269" t="s">
        <v>461</v>
      </c>
      <c r="AN104" s="260" t="n">
        <v>6</v>
      </c>
      <c r="AO104" s="260" t="s">
        <v>469</v>
      </c>
      <c r="AP104" s="260" t="n">
        <v>6</v>
      </c>
      <c r="AR104" s="281"/>
      <c r="AS104" s="306"/>
      <c r="AV104" s="255"/>
      <c r="AW104" s="255"/>
      <c r="AX104" s="255"/>
      <c r="AY104" s="255"/>
      <c r="AZ104" s="255"/>
      <c r="BA104" s="255"/>
      <c r="BB104" s="255"/>
      <c r="BC104" s="255"/>
      <c r="BD104" s="255"/>
      <c r="BE104" s="255"/>
      <c r="BF104" s="255"/>
      <c r="BG104" s="255"/>
      <c r="BH104" s="255"/>
      <c r="BI104" s="255"/>
      <c r="BJ104" s="255"/>
      <c r="BK104" s="255"/>
      <c r="BL104" s="255"/>
      <c r="BM104" s="255"/>
      <c r="BN104" s="255"/>
      <c r="BO104" s="255"/>
      <c r="BP104" s="255"/>
      <c r="BQ104" s="255"/>
      <c r="BR104" s="255"/>
      <c r="BS104" s="255"/>
      <c r="BT104" s="255"/>
      <c r="BU104" s="255"/>
      <c r="BV104" s="255"/>
      <c r="BW104" s="255"/>
      <c r="BX104" s="255"/>
      <c r="BY104" s="255"/>
      <c r="BZ104" s="255"/>
      <c r="CA104" s="255"/>
      <c r="CB104" s="255"/>
      <c r="CC104" s="255"/>
      <c r="CD104" s="255"/>
      <c r="CE104" s="255"/>
      <c r="CF104" s="255"/>
      <c r="CG104" s="255"/>
      <c r="CH104" s="255"/>
      <c r="CI104" s="255"/>
      <c r="CJ104" s="255"/>
      <c r="CK104" s="255"/>
      <c r="CL104" s="255"/>
      <c r="CM104" s="255"/>
      <c r="CN104" s="255"/>
      <c r="CO104" s="255"/>
      <c r="CP104" s="255"/>
      <c r="CQ104" s="255"/>
      <c r="CR104" s="255"/>
      <c r="CS104" s="255"/>
      <c r="CT104" s="255"/>
      <c r="CU104" s="255"/>
      <c r="CV104" s="255"/>
      <c r="CW104" s="255"/>
      <c r="CX104" s="255"/>
      <c r="CY104" s="255"/>
      <c r="CZ104" s="255"/>
      <c r="DA104" s="255"/>
      <c r="DB104" s="255"/>
      <c r="DC104" s="255"/>
      <c r="DD104" s="255"/>
      <c r="DE104" s="255"/>
      <c r="DF104" s="255"/>
      <c r="DG104" s="255"/>
      <c r="DH104" s="255"/>
      <c r="DI104" s="255"/>
      <c r="DJ104" s="255"/>
      <c r="DK104" s="255"/>
      <c r="DL104" s="255"/>
      <c r="DM104" s="255"/>
      <c r="DN104" s="255"/>
      <c r="DO104" s="255"/>
      <c r="DP104" s="255"/>
      <c r="DQ104" s="255"/>
      <c r="DR104" s="255"/>
      <c r="DS104" s="255"/>
      <c r="DT104" s="255"/>
      <c r="DU104" s="255"/>
      <c r="DV104" s="255"/>
      <c r="DW104" s="255"/>
      <c r="DX104" s="255"/>
      <c r="DY104" s="255"/>
      <c r="DZ104" s="255"/>
      <c r="EA104" s="255"/>
      <c r="EB104" s="255"/>
      <c r="EC104" s="255"/>
      <c r="ED104" s="255"/>
      <c r="EE104" s="255"/>
      <c r="EF104" s="255"/>
      <c r="EG104" s="255"/>
      <c r="EH104" s="255"/>
      <c r="EI104" s="255"/>
      <c r="EJ104" s="255"/>
      <c r="EK104" s="255"/>
      <c r="EL104" s="255"/>
      <c r="EM104" s="255"/>
      <c r="EN104" s="255"/>
      <c r="EO104" s="255"/>
      <c r="EP104" s="255"/>
      <c r="EQ104" s="255"/>
      <c r="ER104" s="255"/>
      <c r="ES104" s="255"/>
      <c r="ET104" s="255"/>
      <c r="EU104" s="255"/>
      <c r="EV104" s="255"/>
      <c r="EW104" s="255"/>
      <c r="EX104" s="255"/>
      <c r="EY104" s="255"/>
      <c r="EZ104" s="255"/>
      <c r="FA104" s="255"/>
      <c r="FB104" s="255"/>
      <c r="FC104" s="255"/>
      <c r="FD104" s="255"/>
      <c r="FE104" s="255"/>
      <c r="FF104" s="255"/>
      <c r="FG104" s="255"/>
      <c r="FH104" s="255"/>
      <c r="FI104" s="255"/>
      <c r="FJ104" s="255"/>
      <c r="FK104" s="255"/>
      <c r="FL104" s="255"/>
      <c r="FM104" s="255"/>
      <c r="FN104" s="255"/>
      <c r="FO104" s="255"/>
      <c r="FP104" s="255"/>
      <c r="FQ104" s="255"/>
      <c r="FR104" s="255"/>
      <c r="FS104" s="255"/>
      <c r="FT104" s="255"/>
      <c r="FU104" s="255"/>
      <c r="FV104" s="255"/>
      <c r="FW104" s="255"/>
      <c r="FX104" s="255"/>
      <c r="FY104" s="255"/>
      <c r="FZ104" s="255"/>
      <c r="GA104" s="255"/>
      <c r="GB104" s="255"/>
      <c r="GC104" s="255"/>
      <c r="GD104" s="255"/>
      <c r="GE104" s="255"/>
      <c r="GF104" s="255"/>
      <c r="GG104" s="255"/>
      <c r="GH104" s="255"/>
      <c r="GI104" s="255"/>
      <c r="GJ104" s="255"/>
      <c r="GK104" s="255"/>
      <c r="GL104" s="255"/>
      <c r="GM104" s="255"/>
      <c r="GN104" s="255"/>
      <c r="GO104" s="255"/>
      <c r="GP104" s="255"/>
      <c r="GQ104" s="255"/>
      <c r="GR104" s="255"/>
      <c r="GS104" s="255"/>
      <c r="GT104" s="255"/>
      <c r="GU104" s="255"/>
      <c r="GV104" s="255"/>
      <c r="GW104" s="255"/>
      <c r="GX104" s="255"/>
      <c r="GY104" s="255"/>
      <c r="GZ104" s="255"/>
      <c r="HA104" s="255"/>
      <c r="HB104" s="255"/>
      <c r="HC104" s="255"/>
      <c r="HD104" s="255"/>
      <c r="HE104" s="255"/>
      <c r="HF104" s="255"/>
      <c r="HG104" s="255"/>
      <c r="HH104" s="255"/>
      <c r="HI104" s="255"/>
      <c r="HJ104" s="255"/>
      <c r="HK104" s="255"/>
      <c r="HL104" s="255"/>
      <c r="HM104" s="255"/>
      <c r="HN104" s="255"/>
      <c r="HO104" s="255"/>
      <c r="HP104" s="255"/>
      <c r="HQ104" s="255"/>
      <c r="HR104" s="255"/>
      <c r="HS104" s="255"/>
      <c r="HT104" s="255"/>
      <c r="HU104" s="255"/>
      <c r="HV104" s="255"/>
      <c r="HW104" s="255"/>
      <c r="HX104" s="255"/>
      <c r="HY104" s="255"/>
    </row>
    <row r="105" customFormat="false" ht="12.75" hidden="false" customHeight="false" outlineLevel="0" collapsed="false">
      <c r="A105" s="255" t="n">
        <v>245</v>
      </c>
      <c r="B105" s="255" t="n">
        <v>360</v>
      </c>
      <c r="C105" s="255" t="s">
        <v>2</v>
      </c>
      <c r="D105" s="255" t="s">
        <v>104</v>
      </c>
      <c r="E105" s="255" t="s">
        <v>210</v>
      </c>
      <c r="F105" s="255" t="s">
        <v>102</v>
      </c>
      <c r="G105" s="255" t="s">
        <v>164</v>
      </c>
      <c r="H105" s="255" t="s">
        <v>168</v>
      </c>
      <c r="I105" s="255" t="s">
        <v>219</v>
      </c>
      <c r="J105" s="256" t="s">
        <v>189</v>
      </c>
      <c r="K105" s="268" t="n">
        <v>36824</v>
      </c>
      <c r="L105" s="268" t="n">
        <v>38650</v>
      </c>
      <c r="M105" s="255" t="s">
        <v>155</v>
      </c>
      <c r="N105" s="257" t="n">
        <v>15000000</v>
      </c>
      <c r="O105" s="257" t="n">
        <v>-5880.062079</v>
      </c>
      <c r="P105" s="258" t="n">
        <v>0.7</v>
      </c>
      <c r="Q105" s="257" t="n">
        <v>80.227852</v>
      </c>
      <c r="R105" s="257" t="n">
        <v>80.243979</v>
      </c>
      <c r="S105" s="258" t="n">
        <v>0.0161269999999973</v>
      </c>
      <c r="T105" s="257" t="n">
        <v>-94.8277611480173</v>
      </c>
      <c r="U105" s="257" t="n">
        <v>486.947098</v>
      </c>
      <c r="V105" s="257" t="n">
        <v>0</v>
      </c>
      <c r="W105" s="257" t="n">
        <v>392.119336851983</v>
      </c>
      <c r="X105" s="257" t="n">
        <v>-41739.341698</v>
      </c>
      <c r="Y105" s="257" t="n">
        <v>-41568.414632</v>
      </c>
      <c r="Z105" s="257" t="n">
        <v>170.927065999997</v>
      </c>
      <c r="AA105" s="257" t="n">
        <v>-221.192270851986</v>
      </c>
      <c r="AB105" s="257" t="n">
        <v>-41739.341698</v>
      </c>
      <c r="AC105" s="257" t="n">
        <v>-41568.414632</v>
      </c>
      <c r="AD105" s="257" t="n">
        <v>170.927065999997</v>
      </c>
      <c r="AF105" s="257" t="n">
        <v>-33854.4574198425</v>
      </c>
      <c r="AG105" s="259" t="n">
        <v>26833.333333</v>
      </c>
      <c r="AH105" s="259" t="n">
        <v>-14735.081299</v>
      </c>
      <c r="AI105" s="259" t="n">
        <v>98559.109952</v>
      </c>
      <c r="AJ105" s="259" t="n">
        <v>98559.109952</v>
      </c>
      <c r="AK105" s="259" t="n">
        <v>-35256.575987</v>
      </c>
      <c r="AL105" s="259" t="n">
        <v>170.927065999997</v>
      </c>
      <c r="AM105" s="269" t="s">
        <v>461</v>
      </c>
      <c r="AN105" s="260" t="n">
        <v>6</v>
      </c>
      <c r="AO105" s="260" t="s">
        <v>469</v>
      </c>
      <c r="AP105" s="260" t="n">
        <v>6</v>
      </c>
      <c r="AR105" s="281"/>
      <c r="AS105" s="306"/>
      <c r="AV105" s="255"/>
      <c r="AW105" s="255"/>
      <c r="AX105" s="255"/>
      <c r="AY105" s="255"/>
      <c r="AZ105" s="255"/>
      <c r="BA105" s="255"/>
      <c r="BB105" s="255"/>
      <c r="BC105" s="255"/>
      <c r="BD105" s="255"/>
      <c r="BE105" s="255"/>
      <c r="BF105" s="255"/>
      <c r="BG105" s="255"/>
      <c r="BH105" s="255"/>
      <c r="BI105" s="255"/>
      <c r="BJ105" s="255"/>
      <c r="BK105" s="255"/>
      <c r="BL105" s="255"/>
      <c r="BM105" s="255"/>
      <c r="BN105" s="255"/>
      <c r="BO105" s="255"/>
      <c r="BP105" s="255"/>
      <c r="BQ105" s="255"/>
      <c r="BR105" s="255"/>
      <c r="BS105" s="255"/>
      <c r="BT105" s="255"/>
      <c r="BU105" s="255"/>
      <c r="BV105" s="255"/>
      <c r="BW105" s="255"/>
      <c r="BX105" s="255"/>
      <c r="BY105" s="255"/>
      <c r="BZ105" s="255"/>
      <c r="CA105" s="255"/>
      <c r="CB105" s="255"/>
      <c r="CC105" s="255"/>
      <c r="CD105" s="255"/>
      <c r="CE105" s="255"/>
      <c r="CF105" s="255"/>
      <c r="CG105" s="255"/>
      <c r="CH105" s="255"/>
      <c r="CI105" s="255"/>
      <c r="CJ105" s="255"/>
      <c r="CK105" s="255"/>
      <c r="CL105" s="255"/>
      <c r="CM105" s="255"/>
      <c r="CN105" s="255"/>
      <c r="CO105" s="255"/>
      <c r="CP105" s="255"/>
      <c r="CQ105" s="255"/>
      <c r="CR105" s="255"/>
      <c r="CS105" s="255"/>
      <c r="CT105" s="255"/>
      <c r="CU105" s="255"/>
      <c r="CV105" s="255"/>
      <c r="CW105" s="255"/>
      <c r="CX105" s="255"/>
      <c r="CY105" s="255"/>
      <c r="CZ105" s="255"/>
      <c r="DA105" s="255"/>
      <c r="DB105" s="255"/>
      <c r="DC105" s="255"/>
      <c r="DD105" s="255"/>
      <c r="DE105" s="255"/>
      <c r="DF105" s="255"/>
      <c r="DG105" s="255"/>
      <c r="DH105" s="255"/>
      <c r="DI105" s="255"/>
      <c r="DJ105" s="255"/>
      <c r="DK105" s="255"/>
      <c r="DL105" s="255"/>
      <c r="DM105" s="255"/>
      <c r="DN105" s="255"/>
      <c r="DO105" s="255"/>
      <c r="DP105" s="255"/>
      <c r="DQ105" s="255"/>
      <c r="DR105" s="255"/>
      <c r="DS105" s="255"/>
      <c r="DT105" s="255"/>
      <c r="DU105" s="255"/>
      <c r="DV105" s="255"/>
      <c r="DW105" s="255"/>
      <c r="DX105" s="255"/>
      <c r="DY105" s="255"/>
      <c r="DZ105" s="255"/>
      <c r="EA105" s="255"/>
      <c r="EB105" s="255"/>
      <c r="EC105" s="255"/>
      <c r="ED105" s="255"/>
      <c r="EE105" s="255"/>
      <c r="EF105" s="255"/>
      <c r="EG105" s="255"/>
      <c r="EH105" s="255"/>
      <c r="EI105" s="255"/>
      <c r="EJ105" s="255"/>
      <c r="EK105" s="255"/>
      <c r="EL105" s="255"/>
      <c r="EM105" s="255"/>
      <c r="EN105" s="255"/>
      <c r="EO105" s="255"/>
      <c r="EP105" s="255"/>
      <c r="EQ105" s="255"/>
      <c r="ER105" s="255"/>
      <c r="ES105" s="255"/>
      <c r="ET105" s="255"/>
      <c r="EU105" s="255"/>
      <c r="EV105" s="255"/>
      <c r="EW105" s="255"/>
      <c r="EX105" s="255"/>
      <c r="EY105" s="255"/>
      <c r="EZ105" s="255"/>
      <c r="FA105" s="255"/>
      <c r="FB105" s="255"/>
      <c r="FC105" s="255"/>
      <c r="FD105" s="255"/>
      <c r="FE105" s="255"/>
      <c r="FF105" s="255"/>
      <c r="FG105" s="255"/>
      <c r="FH105" s="255"/>
      <c r="FI105" s="255"/>
      <c r="FJ105" s="255"/>
      <c r="FK105" s="255"/>
      <c r="FL105" s="255"/>
      <c r="FM105" s="255"/>
      <c r="FN105" s="255"/>
      <c r="FO105" s="255"/>
      <c r="FP105" s="255"/>
      <c r="FQ105" s="255"/>
      <c r="FR105" s="255"/>
      <c r="FS105" s="255"/>
      <c r="FT105" s="255"/>
      <c r="FU105" s="255"/>
      <c r="FV105" s="255"/>
      <c r="FW105" s="255"/>
      <c r="FX105" s="255"/>
      <c r="FY105" s="255"/>
      <c r="FZ105" s="255"/>
      <c r="GA105" s="255"/>
      <c r="GB105" s="255"/>
      <c r="GC105" s="255"/>
      <c r="GD105" s="255"/>
      <c r="GE105" s="255"/>
      <c r="GF105" s="255"/>
      <c r="GG105" s="255"/>
      <c r="GH105" s="255"/>
      <c r="GI105" s="255"/>
      <c r="GJ105" s="255"/>
      <c r="GK105" s="255"/>
      <c r="GL105" s="255"/>
      <c r="GM105" s="255"/>
      <c r="GN105" s="255"/>
      <c r="GO105" s="255"/>
      <c r="GP105" s="255"/>
      <c r="GQ105" s="255"/>
      <c r="GR105" s="255"/>
      <c r="GS105" s="255"/>
      <c r="GT105" s="255"/>
      <c r="GU105" s="255"/>
      <c r="GV105" s="255"/>
      <c r="GW105" s="255"/>
      <c r="GX105" s="255"/>
      <c r="GY105" s="255"/>
      <c r="GZ105" s="255"/>
      <c r="HA105" s="255"/>
      <c r="HB105" s="255"/>
      <c r="HC105" s="255"/>
      <c r="HD105" s="255"/>
      <c r="HE105" s="255"/>
      <c r="HF105" s="255"/>
      <c r="HG105" s="255"/>
      <c r="HH105" s="255"/>
      <c r="HI105" s="255"/>
      <c r="HJ105" s="255"/>
      <c r="HK105" s="255"/>
      <c r="HL105" s="255"/>
      <c r="HM105" s="255"/>
      <c r="HN105" s="255"/>
      <c r="HO105" s="255"/>
      <c r="HP105" s="255"/>
      <c r="HQ105" s="255"/>
      <c r="HR105" s="255"/>
      <c r="HS105" s="255"/>
      <c r="HT105" s="255"/>
      <c r="HU105" s="255"/>
      <c r="HV105" s="255"/>
      <c r="HW105" s="255"/>
      <c r="HX105" s="255"/>
      <c r="HY105" s="255"/>
    </row>
    <row r="106" customFormat="false" ht="12.75" hidden="false" customHeight="false" outlineLevel="0" collapsed="false">
      <c r="A106" s="255" t="n">
        <v>247</v>
      </c>
      <c r="B106" s="255" t="n">
        <v>361</v>
      </c>
      <c r="C106" s="255" t="s">
        <v>2</v>
      </c>
      <c r="D106" s="255" t="s">
        <v>104</v>
      </c>
      <c r="E106" s="255" t="s">
        <v>374</v>
      </c>
      <c r="F106" s="255" t="s">
        <v>95</v>
      </c>
      <c r="G106" s="255" t="s">
        <v>188</v>
      </c>
      <c r="H106" s="255" t="s">
        <v>207</v>
      </c>
      <c r="I106" s="255" t="s">
        <v>348</v>
      </c>
      <c r="J106" s="256" t="s">
        <v>105</v>
      </c>
      <c r="K106" s="268" t="n">
        <v>36826</v>
      </c>
      <c r="L106" s="268" t="n">
        <v>38617</v>
      </c>
      <c r="M106" s="255" t="s">
        <v>155</v>
      </c>
      <c r="N106" s="257" t="n">
        <v>10000000</v>
      </c>
      <c r="O106" s="257" t="n">
        <v>-3835.84201</v>
      </c>
      <c r="P106" s="258" t="n">
        <v>0.46</v>
      </c>
      <c r="Q106" s="257" t="n">
        <v>40.46714</v>
      </c>
      <c r="R106" s="257" t="n">
        <v>40.474685</v>
      </c>
      <c r="S106" s="258" t="n">
        <v>0.00754500000000036</v>
      </c>
      <c r="T106" s="257" t="n">
        <v>-28.9414279654514</v>
      </c>
      <c r="U106" s="257" t="n">
        <v>161.403151</v>
      </c>
      <c r="V106" s="257" t="n">
        <v>0</v>
      </c>
      <c r="W106" s="257" t="n">
        <v>132.461723034549</v>
      </c>
      <c r="X106" s="257" t="n">
        <v>23381.75168</v>
      </c>
      <c r="Y106" s="257" t="n">
        <v>23487.569484</v>
      </c>
      <c r="Z106" s="257" t="n">
        <v>105.817803999998</v>
      </c>
      <c r="AA106" s="257" t="n">
        <v>-26.6439190345502</v>
      </c>
      <c r="AB106" s="257" t="n">
        <v>23381.75168</v>
      </c>
      <c r="AC106" s="257" t="n">
        <v>23487.569484</v>
      </c>
      <c r="AD106" s="257" t="n">
        <v>105.817803999998</v>
      </c>
      <c r="AF106" s="257" t="n">
        <v>-28394.820479025</v>
      </c>
      <c r="AG106" s="259" t="n">
        <v>18655.555556</v>
      </c>
      <c r="AH106" s="259" t="n">
        <v>42143.12504</v>
      </c>
      <c r="AI106" s="259" t="n">
        <v>129992.912058</v>
      </c>
      <c r="AJ106" s="259" t="n">
        <v>129992.912058</v>
      </c>
      <c r="AK106" s="259" t="n">
        <v>79497.931584</v>
      </c>
      <c r="AL106" s="259" t="n">
        <v>105.817803999998</v>
      </c>
      <c r="AM106" s="269" t="s">
        <v>475</v>
      </c>
      <c r="AN106" s="260" t="n">
        <v>7</v>
      </c>
      <c r="AO106" s="260" t="s">
        <v>469</v>
      </c>
      <c r="AP106" s="260" t="n">
        <v>7</v>
      </c>
      <c r="AR106" s="281"/>
      <c r="AS106" s="306"/>
      <c r="AV106" s="255"/>
      <c r="AW106" s="255"/>
      <c r="AX106" s="255"/>
      <c r="AY106" s="255"/>
      <c r="AZ106" s="255"/>
      <c r="BA106" s="255"/>
      <c r="BB106" s="255"/>
      <c r="BC106" s="255"/>
      <c r="BD106" s="255"/>
      <c r="BE106" s="255"/>
      <c r="BF106" s="255"/>
      <c r="BG106" s="255"/>
      <c r="BH106" s="255"/>
      <c r="BI106" s="255"/>
      <c r="BJ106" s="255"/>
      <c r="BK106" s="255"/>
      <c r="BL106" s="255"/>
      <c r="BM106" s="255"/>
      <c r="BN106" s="255"/>
      <c r="BO106" s="255"/>
      <c r="BP106" s="255"/>
      <c r="BQ106" s="255"/>
      <c r="BR106" s="255"/>
      <c r="BS106" s="255"/>
      <c r="BT106" s="255"/>
      <c r="BU106" s="255"/>
      <c r="BV106" s="255"/>
      <c r="BW106" s="255"/>
      <c r="BX106" s="255"/>
      <c r="BY106" s="255"/>
      <c r="BZ106" s="255"/>
      <c r="CA106" s="255"/>
      <c r="CB106" s="255"/>
      <c r="CC106" s="255"/>
      <c r="CD106" s="255"/>
      <c r="CE106" s="255"/>
      <c r="CF106" s="255"/>
      <c r="CG106" s="255"/>
      <c r="CH106" s="255"/>
      <c r="CI106" s="255"/>
      <c r="CJ106" s="255"/>
      <c r="CK106" s="255"/>
      <c r="CL106" s="255"/>
      <c r="CM106" s="255"/>
      <c r="CN106" s="255"/>
      <c r="CO106" s="255"/>
      <c r="CP106" s="255"/>
      <c r="CQ106" s="255"/>
      <c r="CR106" s="255"/>
      <c r="CS106" s="255"/>
      <c r="CT106" s="255"/>
      <c r="CU106" s="255"/>
      <c r="CV106" s="255"/>
      <c r="CW106" s="255"/>
      <c r="CX106" s="255"/>
      <c r="CY106" s="255"/>
      <c r="CZ106" s="255"/>
      <c r="DA106" s="255"/>
      <c r="DB106" s="255"/>
      <c r="DC106" s="255"/>
      <c r="DD106" s="255"/>
      <c r="DE106" s="255"/>
      <c r="DF106" s="255"/>
      <c r="DG106" s="255"/>
      <c r="DH106" s="255"/>
      <c r="DI106" s="255"/>
      <c r="DJ106" s="255"/>
      <c r="DK106" s="255"/>
      <c r="DL106" s="255"/>
      <c r="DM106" s="255"/>
      <c r="DN106" s="255"/>
      <c r="DO106" s="255"/>
      <c r="DP106" s="255"/>
      <c r="DQ106" s="255"/>
      <c r="DR106" s="255"/>
      <c r="DS106" s="255"/>
      <c r="DT106" s="255"/>
      <c r="DU106" s="255"/>
      <c r="DV106" s="255"/>
      <c r="DW106" s="255"/>
      <c r="DX106" s="255"/>
      <c r="DY106" s="255"/>
      <c r="DZ106" s="255"/>
      <c r="EA106" s="255"/>
      <c r="EB106" s="255"/>
      <c r="EC106" s="255"/>
      <c r="ED106" s="255"/>
      <c r="EE106" s="255"/>
      <c r="EF106" s="255"/>
      <c r="EG106" s="255"/>
      <c r="EH106" s="255"/>
      <c r="EI106" s="255"/>
      <c r="EJ106" s="255"/>
      <c r="EK106" s="255"/>
      <c r="EL106" s="255"/>
      <c r="EM106" s="255"/>
      <c r="EN106" s="255"/>
      <c r="EO106" s="255"/>
      <c r="EP106" s="255"/>
      <c r="EQ106" s="255"/>
      <c r="ER106" s="255"/>
      <c r="ES106" s="255"/>
      <c r="ET106" s="255"/>
      <c r="EU106" s="255"/>
      <c r="EV106" s="255"/>
      <c r="EW106" s="255"/>
      <c r="EX106" s="255"/>
      <c r="EY106" s="255"/>
      <c r="EZ106" s="255"/>
      <c r="FA106" s="255"/>
      <c r="FB106" s="255"/>
      <c r="FC106" s="255"/>
      <c r="FD106" s="255"/>
      <c r="FE106" s="255"/>
      <c r="FF106" s="255"/>
      <c r="FG106" s="255"/>
      <c r="FH106" s="255"/>
      <c r="FI106" s="255"/>
      <c r="FJ106" s="255"/>
      <c r="FK106" s="255"/>
      <c r="FL106" s="255"/>
      <c r="FM106" s="255"/>
      <c r="FN106" s="255"/>
      <c r="FO106" s="255"/>
      <c r="FP106" s="255"/>
      <c r="FQ106" s="255"/>
      <c r="FR106" s="255"/>
      <c r="FS106" s="255"/>
      <c r="FT106" s="255"/>
      <c r="FU106" s="255"/>
      <c r="FV106" s="255"/>
      <c r="FW106" s="255"/>
      <c r="FX106" s="255"/>
      <c r="FY106" s="255"/>
      <c r="FZ106" s="255"/>
      <c r="GA106" s="255"/>
      <c r="GB106" s="255"/>
      <c r="GC106" s="255"/>
      <c r="GD106" s="255"/>
      <c r="GE106" s="255"/>
      <c r="GF106" s="255"/>
      <c r="GG106" s="255"/>
      <c r="GH106" s="255"/>
      <c r="GI106" s="255"/>
      <c r="GJ106" s="255"/>
      <c r="GK106" s="255"/>
      <c r="GL106" s="255"/>
      <c r="GM106" s="255"/>
      <c r="GN106" s="255"/>
      <c r="GO106" s="255"/>
      <c r="GP106" s="255"/>
      <c r="GQ106" s="255"/>
      <c r="GR106" s="255"/>
      <c r="GS106" s="255"/>
      <c r="GT106" s="255"/>
      <c r="GU106" s="255"/>
      <c r="GV106" s="255"/>
      <c r="GW106" s="255"/>
      <c r="GX106" s="255"/>
      <c r="GY106" s="255"/>
      <c r="GZ106" s="255"/>
      <c r="HA106" s="255"/>
      <c r="HB106" s="255"/>
      <c r="HC106" s="255"/>
      <c r="HD106" s="255"/>
      <c r="HE106" s="255"/>
      <c r="HF106" s="255"/>
      <c r="HG106" s="255"/>
      <c r="HH106" s="255"/>
      <c r="HI106" s="255"/>
      <c r="HJ106" s="255"/>
      <c r="HK106" s="255"/>
      <c r="HL106" s="255"/>
      <c r="HM106" s="255"/>
      <c r="HN106" s="255"/>
      <c r="HO106" s="255"/>
      <c r="HP106" s="255"/>
      <c r="HQ106" s="255"/>
      <c r="HR106" s="255"/>
      <c r="HS106" s="255"/>
      <c r="HT106" s="255"/>
      <c r="HU106" s="255"/>
      <c r="HV106" s="255"/>
      <c r="HW106" s="255"/>
      <c r="HX106" s="255"/>
      <c r="HY106" s="255"/>
    </row>
    <row r="107" customFormat="false" ht="12.75" hidden="false" customHeight="false" outlineLevel="0" collapsed="false">
      <c r="A107" s="255" t="n">
        <v>248</v>
      </c>
      <c r="B107" s="255" t="n">
        <v>362</v>
      </c>
      <c r="C107" s="255" t="s">
        <v>2</v>
      </c>
      <c r="D107" s="255" t="s">
        <v>173</v>
      </c>
      <c r="E107" s="255" t="s">
        <v>210</v>
      </c>
      <c r="F107" s="255" t="s">
        <v>102</v>
      </c>
      <c r="G107" s="255" t="s">
        <v>164</v>
      </c>
      <c r="H107" s="255" t="s">
        <v>168</v>
      </c>
      <c r="I107" s="255" t="s">
        <v>228</v>
      </c>
      <c r="J107" s="256" t="s">
        <v>189</v>
      </c>
      <c r="K107" s="268" t="n">
        <v>36824</v>
      </c>
      <c r="L107" s="268" t="n">
        <v>37189</v>
      </c>
      <c r="M107" s="255" t="s">
        <v>155</v>
      </c>
      <c r="N107" s="257" t="n">
        <v>-20000000</v>
      </c>
      <c r="O107" s="257" t="n">
        <v>1078.79137</v>
      </c>
      <c r="P107" s="258" t="n">
        <v>0.55</v>
      </c>
      <c r="Q107" s="257" t="n">
        <v>41.144588</v>
      </c>
      <c r="R107" s="257" t="n">
        <v>41.172697</v>
      </c>
      <c r="S107" s="258" t="n">
        <v>0.0281090000000006</v>
      </c>
      <c r="T107" s="257" t="n">
        <v>30.3237466193307</v>
      </c>
      <c r="U107" s="257" t="n">
        <v>-258.650696</v>
      </c>
      <c r="V107" s="257" t="n">
        <v>0</v>
      </c>
      <c r="W107" s="257" t="n">
        <v>-228.326949380669</v>
      </c>
      <c r="X107" s="257" t="n">
        <v>-35946.994465</v>
      </c>
      <c r="Y107" s="257" t="n">
        <v>-36148.899987</v>
      </c>
      <c r="Z107" s="257" t="n">
        <v>-201.905521999994</v>
      </c>
      <c r="AA107" s="257" t="n">
        <v>26.4214273806757</v>
      </c>
      <c r="AB107" s="257" t="n">
        <v>-35946.994465</v>
      </c>
      <c r="AC107" s="257" t="n">
        <v>-36148.899987</v>
      </c>
      <c r="AD107" s="257" t="n">
        <v>-201.905521999994</v>
      </c>
      <c r="AF107" s="257" t="n">
        <v>6211.141312775</v>
      </c>
      <c r="AG107" s="259" t="n">
        <v>-28111.111111</v>
      </c>
      <c r="AH107" s="259" t="n">
        <v>-64260.011098</v>
      </c>
      <c r="AI107" s="259" t="n">
        <v>-94397.545829</v>
      </c>
      <c r="AJ107" s="259" t="n">
        <v>-94397.545829</v>
      </c>
      <c r="AK107" s="259" t="n">
        <v>-22966.838433</v>
      </c>
      <c r="AL107" s="259" t="n">
        <v>-201.905521999994</v>
      </c>
      <c r="AM107" s="269" t="s">
        <v>472</v>
      </c>
      <c r="AN107" s="260" t="n">
        <v>6</v>
      </c>
      <c r="AO107" s="260" t="s">
        <v>469</v>
      </c>
      <c r="AP107" s="260" t="n">
        <v>6</v>
      </c>
      <c r="AR107" s="281"/>
      <c r="AS107" s="306"/>
      <c r="AV107" s="255"/>
      <c r="AW107" s="255"/>
      <c r="AX107" s="255"/>
      <c r="AY107" s="255"/>
      <c r="AZ107" s="255"/>
      <c r="BA107" s="255"/>
      <c r="BB107" s="255"/>
      <c r="BC107" s="255"/>
      <c r="BD107" s="255"/>
      <c r="BE107" s="255"/>
      <c r="BF107" s="255"/>
      <c r="BG107" s="255"/>
      <c r="BH107" s="255"/>
      <c r="BI107" s="255"/>
      <c r="BJ107" s="255"/>
      <c r="BK107" s="255"/>
      <c r="BL107" s="255"/>
      <c r="BM107" s="255"/>
      <c r="BN107" s="255"/>
      <c r="BO107" s="255"/>
      <c r="BP107" s="255"/>
      <c r="BQ107" s="255"/>
      <c r="BR107" s="255"/>
      <c r="BS107" s="255"/>
      <c r="BT107" s="255"/>
      <c r="BU107" s="255"/>
      <c r="BV107" s="255"/>
      <c r="BW107" s="255"/>
      <c r="BX107" s="255"/>
      <c r="BY107" s="255"/>
      <c r="BZ107" s="255"/>
      <c r="CA107" s="255"/>
      <c r="CB107" s="255"/>
      <c r="CC107" s="255"/>
      <c r="CD107" s="255"/>
      <c r="CE107" s="255"/>
      <c r="CF107" s="255"/>
      <c r="CG107" s="255"/>
      <c r="CH107" s="255"/>
      <c r="CI107" s="255"/>
      <c r="CJ107" s="255"/>
      <c r="CK107" s="255"/>
      <c r="CL107" s="255"/>
      <c r="CM107" s="255"/>
      <c r="CN107" s="255"/>
      <c r="CO107" s="255"/>
      <c r="CP107" s="255"/>
      <c r="CQ107" s="255"/>
      <c r="CR107" s="255"/>
      <c r="CS107" s="255"/>
      <c r="CT107" s="255"/>
      <c r="CU107" s="255"/>
      <c r="CV107" s="255"/>
      <c r="CW107" s="255"/>
      <c r="CX107" s="255"/>
      <c r="CY107" s="255"/>
      <c r="CZ107" s="255"/>
      <c r="DA107" s="255"/>
      <c r="DB107" s="255"/>
      <c r="DC107" s="255"/>
      <c r="DD107" s="255"/>
      <c r="DE107" s="255"/>
      <c r="DF107" s="255"/>
      <c r="DG107" s="255"/>
      <c r="DH107" s="255"/>
      <c r="DI107" s="255"/>
      <c r="DJ107" s="255"/>
      <c r="DK107" s="255"/>
      <c r="DL107" s="255"/>
      <c r="DM107" s="255"/>
      <c r="DN107" s="255"/>
      <c r="DO107" s="255"/>
      <c r="DP107" s="255"/>
      <c r="DQ107" s="255"/>
      <c r="DR107" s="255"/>
      <c r="DS107" s="255"/>
      <c r="DT107" s="255"/>
      <c r="DU107" s="255"/>
      <c r="DV107" s="255"/>
      <c r="DW107" s="255"/>
      <c r="DX107" s="255"/>
      <c r="DY107" s="255"/>
      <c r="DZ107" s="255"/>
      <c r="EA107" s="255"/>
      <c r="EB107" s="255"/>
      <c r="EC107" s="255"/>
      <c r="ED107" s="255"/>
      <c r="EE107" s="255"/>
      <c r="EF107" s="255"/>
      <c r="EG107" s="255"/>
      <c r="EH107" s="255"/>
      <c r="EI107" s="255"/>
      <c r="EJ107" s="255"/>
      <c r="EK107" s="255"/>
      <c r="EL107" s="255"/>
      <c r="EM107" s="255"/>
      <c r="EN107" s="255"/>
      <c r="EO107" s="255"/>
      <c r="EP107" s="255"/>
      <c r="EQ107" s="255"/>
      <c r="ER107" s="255"/>
      <c r="ES107" s="255"/>
      <c r="ET107" s="255"/>
      <c r="EU107" s="255"/>
      <c r="EV107" s="255"/>
      <c r="EW107" s="255"/>
      <c r="EX107" s="255"/>
      <c r="EY107" s="255"/>
      <c r="EZ107" s="255"/>
      <c r="FA107" s="255"/>
      <c r="FB107" s="255"/>
      <c r="FC107" s="255"/>
      <c r="FD107" s="255"/>
      <c r="FE107" s="255"/>
      <c r="FF107" s="255"/>
      <c r="FG107" s="255"/>
      <c r="FH107" s="255"/>
      <c r="FI107" s="255"/>
      <c r="FJ107" s="255"/>
      <c r="FK107" s="255"/>
      <c r="FL107" s="255"/>
      <c r="FM107" s="255"/>
      <c r="FN107" s="255"/>
      <c r="FO107" s="255"/>
      <c r="FP107" s="255"/>
      <c r="FQ107" s="255"/>
      <c r="FR107" s="255"/>
      <c r="FS107" s="255"/>
      <c r="FT107" s="255"/>
      <c r="FU107" s="255"/>
      <c r="FV107" s="255"/>
      <c r="FW107" s="255"/>
      <c r="FX107" s="255"/>
      <c r="FY107" s="255"/>
      <c r="FZ107" s="255"/>
      <c r="GA107" s="255"/>
      <c r="GB107" s="255"/>
      <c r="GC107" s="255"/>
      <c r="GD107" s="255"/>
      <c r="GE107" s="255"/>
      <c r="GF107" s="255"/>
      <c r="GG107" s="255"/>
      <c r="GH107" s="255"/>
      <c r="GI107" s="255"/>
      <c r="GJ107" s="255"/>
      <c r="GK107" s="255"/>
      <c r="GL107" s="255"/>
      <c r="GM107" s="255"/>
      <c r="GN107" s="255"/>
      <c r="GO107" s="255"/>
      <c r="GP107" s="255"/>
      <c r="GQ107" s="255"/>
      <c r="GR107" s="255"/>
      <c r="GS107" s="255"/>
      <c r="GT107" s="255"/>
      <c r="GU107" s="255"/>
      <c r="GV107" s="255"/>
      <c r="GW107" s="255"/>
      <c r="GX107" s="255"/>
      <c r="GY107" s="255"/>
      <c r="GZ107" s="255"/>
      <c r="HA107" s="255"/>
      <c r="HB107" s="255"/>
      <c r="HC107" s="255"/>
      <c r="HD107" s="255"/>
      <c r="HE107" s="255"/>
      <c r="HF107" s="255"/>
      <c r="HG107" s="255"/>
      <c r="HH107" s="255"/>
      <c r="HI107" s="255"/>
      <c r="HJ107" s="255"/>
      <c r="HK107" s="255"/>
      <c r="HL107" s="255"/>
      <c r="HM107" s="255"/>
      <c r="HN107" s="255"/>
      <c r="HO107" s="255"/>
      <c r="HP107" s="255"/>
      <c r="HQ107" s="255"/>
      <c r="HR107" s="255"/>
      <c r="HS107" s="255"/>
      <c r="HT107" s="255"/>
      <c r="HU107" s="255"/>
      <c r="HV107" s="255"/>
      <c r="HW107" s="255"/>
      <c r="HX107" s="255"/>
      <c r="HY107" s="255"/>
    </row>
    <row r="108" customFormat="false" ht="12.75" hidden="false" customHeight="false" outlineLevel="0" collapsed="false">
      <c r="A108" s="255" t="n">
        <v>249</v>
      </c>
      <c r="B108" s="255" t="n">
        <v>363</v>
      </c>
      <c r="C108" s="255" t="s">
        <v>2</v>
      </c>
      <c r="D108" s="255" t="s">
        <v>176</v>
      </c>
      <c r="E108" s="255" t="s">
        <v>210</v>
      </c>
      <c r="F108" s="255" t="s">
        <v>102</v>
      </c>
      <c r="G108" s="255" t="s">
        <v>164</v>
      </c>
      <c r="H108" s="255" t="s">
        <v>168</v>
      </c>
      <c r="I108" s="255" t="s">
        <v>177</v>
      </c>
      <c r="J108" s="256" t="s">
        <v>189</v>
      </c>
      <c r="K108" s="268" t="n">
        <v>36824</v>
      </c>
      <c r="L108" s="268" t="n">
        <v>37189</v>
      </c>
      <c r="M108" s="255" t="s">
        <v>155</v>
      </c>
      <c r="N108" s="257" t="n">
        <v>20000000</v>
      </c>
      <c r="O108" s="257" t="n">
        <v>-1078.79137</v>
      </c>
      <c r="P108" s="258" t="n">
        <v>0.55</v>
      </c>
      <c r="Q108" s="257" t="n">
        <v>41.144588</v>
      </c>
      <c r="R108" s="257" t="n">
        <v>41.172697</v>
      </c>
      <c r="S108" s="258" t="n">
        <v>0.0281090000000006</v>
      </c>
      <c r="T108" s="257" t="n">
        <v>-30.3237466193307</v>
      </c>
      <c r="U108" s="257" t="n">
        <v>258.650696</v>
      </c>
      <c r="V108" s="257" t="n">
        <v>0</v>
      </c>
      <c r="W108" s="257" t="n">
        <v>228.326949380669</v>
      </c>
      <c r="X108" s="257" t="n">
        <v>35946.994465</v>
      </c>
      <c r="Y108" s="257" t="n">
        <v>36148.899987</v>
      </c>
      <c r="Z108" s="257" t="n">
        <v>201.905521999994</v>
      </c>
      <c r="AA108" s="257" t="n">
        <v>-26.4214273806757</v>
      </c>
      <c r="AB108" s="257" t="n">
        <v>35946.994465</v>
      </c>
      <c r="AC108" s="257" t="n">
        <v>36148.899987</v>
      </c>
      <c r="AD108" s="257" t="n">
        <v>201.905521999994</v>
      </c>
      <c r="AF108" s="257" t="n">
        <v>-6211.141312775</v>
      </c>
      <c r="AG108" s="259" t="n">
        <v>28111.111111</v>
      </c>
      <c r="AH108" s="259" t="n">
        <v>64260.011098</v>
      </c>
      <c r="AI108" s="259" t="n">
        <v>94397.545829</v>
      </c>
      <c r="AJ108" s="259" t="n">
        <v>94397.545829</v>
      </c>
      <c r="AK108" s="259" t="n">
        <v>22966.838433</v>
      </c>
      <c r="AL108" s="259" t="n">
        <v>201.905521999994</v>
      </c>
      <c r="AM108" s="269" t="s">
        <v>472</v>
      </c>
      <c r="AN108" s="260" t="n">
        <v>6</v>
      </c>
      <c r="AO108" s="260" t="s">
        <v>469</v>
      </c>
      <c r="AP108" s="260" t="n">
        <v>6</v>
      </c>
      <c r="AR108" s="281"/>
      <c r="AS108" s="306"/>
    </row>
    <row r="109" customFormat="false" ht="12.75" hidden="false" customHeight="false" outlineLevel="0" collapsed="false">
      <c r="A109" s="255" t="n">
        <v>250</v>
      </c>
      <c r="B109" s="255" t="n">
        <v>364</v>
      </c>
      <c r="C109" s="255" t="s">
        <v>2</v>
      </c>
      <c r="D109" s="255" t="s">
        <v>178</v>
      </c>
      <c r="E109" s="255" t="s">
        <v>210</v>
      </c>
      <c r="F109" s="255" t="s">
        <v>102</v>
      </c>
      <c r="G109" s="255" t="s">
        <v>164</v>
      </c>
      <c r="H109" s="255" t="s">
        <v>168</v>
      </c>
      <c r="I109" s="255" t="s">
        <v>179</v>
      </c>
      <c r="J109" s="256" t="s">
        <v>189</v>
      </c>
      <c r="K109" s="268" t="n">
        <v>36824</v>
      </c>
      <c r="L109" s="268" t="n">
        <v>37189</v>
      </c>
      <c r="M109" s="255" t="s">
        <v>155</v>
      </c>
      <c r="N109" s="257" t="n">
        <v>-20000000</v>
      </c>
      <c r="O109" s="257" t="n">
        <v>1078.79137</v>
      </c>
      <c r="P109" s="258" t="n">
        <v>0.55</v>
      </c>
      <c r="Q109" s="257" t="n">
        <v>41.144588</v>
      </c>
      <c r="R109" s="257" t="n">
        <v>41.172697</v>
      </c>
      <c r="S109" s="258" t="n">
        <v>0.0281090000000006</v>
      </c>
      <c r="T109" s="257" t="n">
        <v>30.3237466193307</v>
      </c>
      <c r="U109" s="257" t="n">
        <v>-258.650696</v>
      </c>
      <c r="V109" s="257" t="n">
        <v>0</v>
      </c>
      <c r="W109" s="257" t="n">
        <v>-228.326949380669</v>
      </c>
      <c r="X109" s="257" t="n">
        <v>-35946.994465</v>
      </c>
      <c r="Y109" s="257" t="n">
        <v>-36148.899987</v>
      </c>
      <c r="Z109" s="257" t="n">
        <v>-201.905521999994</v>
      </c>
      <c r="AA109" s="257" t="n">
        <v>26.4214273806757</v>
      </c>
      <c r="AB109" s="257" t="n">
        <v>-35946.994465</v>
      </c>
      <c r="AC109" s="257" t="n">
        <v>-36148.899987</v>
      </c>
      <c r="AD109" s="257" t="n">
        <v>-201.905521999994</v>
      </c>
      <c r="AF109" s="257" t="n">
        <v>6211.141312775</v>
      </c>
      <c r="AG109" s="259" t="n">
        <v>-28111.111111</v>
      </c>
      <c r="AH109" s="259" t="n">
        <v>-64260.011098</v>
      </c>
      <c r="AI109" s="259" t="n">
        <v>-94397.545829</v>
      </c>
      <c r="AJ109" s="259" t="n">
        <v>-94397.545829</v>
      </c>
      <c r="AK109" s="259" t="n">
        <v>-22966.838433</v>
      </c>
      <c r="AL109" s="259" t="n">
        <v>-201.905521999994</v>
      </c>
      <c r="AM109" s="269" t="s">
        <v>472</v>
      </c>
      <c r="AN109" s="260" t="n">
        <v>6</v>
      </c>
      <c r="AO109" s="260" t="s">
        <v>469</v>
      </c>
      <c r="AP109" s="260" t="n">
        <v>6</v>
      </c>
      <c r="AR109" s="281"/>
      <c r="AS109" s="306"/>
      <c r="AV109" s="255"/>
      <c r="AW109" s="255"/>
      <c r="AX109" s="255"/>
      <c r="AY109" s="255"/>
      <c r="AZ109" s="255"/>
      <c r="BA109" s="255"/>
      <c r="BB109" s="255"/>
      <c r="BC109" s="255"/>
      <c r="BD109" s="255"/>
      <c r="BE109" s="255"/>
      <c r="BF109" s="255"/>
      <c r="BG109" s="255"/>
      <c r="BH109" s="255"/>
      <c r="BI109" s="255"/>
      <c r="BJ109" s="255"/>
      <c r="BK109" s="255"/>
      <c r="BL109" s="255"/>
      <c r="BM109" s="255"/>
      <c r="BN109" s="255"/>
      <c r="BO109" s="255"/>
      <c r="BP109" s="255"/>
      <c r="BQ109" s="255"/>
      <c r="BR109" s="255"/>
      <c r="BS109" s="255"/>
      <c r="BT109" s="255"/>
      <c r="BU109" s="255"/>
      <c r="BV109" s="255"/>
      <c r="BW109" s="255"/>
      <c r="BX109" s="255"/>
      <c r="BY109" s="255"/>
      <c r="BZ109" s="255"/>
      <c r="CA109" s="255"/>
      <c r="CB109" s="255"/>
      <c r="CC109" s="255"/>
      <c r="CD109" s="255"/>
      <c r="CE109" s="255"/>
      <c r="CF109" s="255"/>
      <c r="CG109" s="255"/>
      <c r="CH109" s="255"/>
      <c r="CI109" s="255"/>
      <c r="CJ109" s="255"/>
      <c r="CK109" s="255"/>
      <c r="CL109" s="255"/>
      <c r="CM109" s="255"/>
      <c r="CN109" s="255"/>
      <c r="CO109" s="255"/>
      <c r="CP109" s="255"/>
      <c r="CQ109" s="255"/>
      <c r="CR109" s="255"/>
      <c r="CS109" s="255"/>
      <c r="CT109" s="255"/>
      <c r="CU109" s="255"/>
      <c r="CV109" s="255"/>
      <c r="CW109" s="255"/>
      <c r="CX109" s="255"/>
      <c r="CY109" s="255"/>
      <c r="CZ109" s="255"/>
      <c r="DA109" s="255"/>
      <c r="DB109" s="255"/>
      <c r="DC109" s="255"/>
      <c r="DD109" s="255"/>
      <c r="DE109" s="255"/>
      <c r="DF109" s="255"/>
      <c r="DG109" s="255"/>
      <c r="DH109" s="255"/>
      <c r="DI109" s="255"/>
      <c r="DJ109" s="255"/>
      <c r="DK109" s="255"/>
      <c r="DL109" s="255"/>
      <c r="DM109" s="255"/>
      <c r="DN109" s="255"/>
      <c r="DO109" s="255"/>
      <c r="DP109" s="255"/>
      <c r="DQ109" s="255"/>
      <c r="DR109" s="255"/>
      <c r="DS109" s="255"/>
      <c r="DT109" s="255"/>
      <c r="DU109" s="255"/>
      <c r="DV109" s="255"/>
      <c r="DW109" s="255"/>
      <c r="DX109" s="255"/>
      <c r="DY109" s="255"/>
      <c r="DZ109" s="255"/>
      <c r="EA109" s="255"/>
      <c r="EB109" s="255"/>
      <c r="EC109" s="255"/>
      <c r="ED109" s="255"/>
      <c r="EE109" s="255"/>
      <c r="EF109" s="255"/>
      <c r="EG109" s="255"/>
      <c r="EH109" s="255"/>
      <c r="EI109" s="255"/>
      <c r="EJ109" s="255"/>
      <c r="EK109" s="255"/>
      <c r="EL109" s="255"/>
      <c r="EM109" s="255"/>
      <c r="EN109" s="255"/>
      <c r="EO109" s="255"/>
      <c r="EP109" s="255"/>
      <c r="EQ109" s="255"/>
      <c r="ER109" s="255"/>
      <c r="ES109" s="255"/>
      <c r="ET109" s="255"/>
      <c r="EU109" s="255"/>
      <c r="EV109" s="255"/>
      <c r="EW109" s="255"/>
      <c r="EX109" s="255"/>
      <c r="EY109" s="255"/>
      <c r="EZ109" s="255"/>
      <c r="FA109" s="255"/>
      <c r="FB109" s="255"/>
      <c r="FC109" s="255"/>
      <c r="FD109" s="255"/>
      <c r="FE109" s="255"/>
      <c r="FF109" s="255"/>
      <c r="FG109" s="255"/>
      <c r="FH109" s="255"/>
      <c r="FI109" s="255"/>
      <c r="FJ109" s="255"/>
      <c r="FK109" s="255"/>
      <c r="FL109" s="255"/>
      <c r="FM109" s="255"/>
      <c r="FN109" s="255"/>
      <c r="FO109" s="255"/>
      <c r="FP109" s="255"/>
      <c r="FQ109" s="255"/>
      <c r="FR109" s="255"/>
      <c r="FS109" s="255"/>
      <c r="FT109" s="255"/>
      <c r="FU109" s="255"/>
      <c r="FV109" s="255"/>
      <c r="FW109" s="255"/>
      <c r="FX109" s="255"/>
      <c r="FY109" s="255"/>
      <c r="FZ109" s="255"/>
      <c r="GA109" s="255"/>
      <c r="GB109" s="255"/>
      <c r="GC109" s="255"/>
      <c r="GD109" s="255"/>
      <c r="GE109" s="255"/>
      <c r="GF109" s="255"/>
      <c r="GG109" s="255"/>
      <c r="GH109" s="255"/>
      <c r="GI109" s="255"/>
      <c r="GJ109" s="255"/>
      <c r="GK109" s="255"/>
      <c r="GL109" s="255"/>
      <c r="GM109" s="255"/>
      <c r="GN109" s="255"/>
      <c r="GO109" s="255"/>
      <c r="GP109" s="255"/>
      <c r="GQ109" s="255"/>
      <c r="GR109" s="255"/>
      <c r="GS109" s="255"/>
      <c r="GT109" s="255"/>
      <c r="GU109" s="255"/>
      <c r="GV109" s="255"/>
      <c r="GW109" s="255"/>
      <c r="GX109" s="255"/>
      <c r="GY109" s="255"/>
      <c r="GZ109" s="255"/>
      <c r="HA109" s="255"/>
      <c r="HB109" s="255"/>
      <c r="HC109" s="255"/>
      <c r="HD109" s="255"/>
      <c r="HE109" s="255"/>
      <c r="HF109" s="255"/>
      <c r="HG109" s="255"/>
      <c r="HH109" s="255"/>
      <c r="HI109" s="255"/>
      <c r="HJ109" s="255"/>
      <c r="HK109" s="255"/>
      <c r="HL109" s="255"/>
      <c r="HM109" s="255"/>
      <c r="HN109" s="255"/>
      <c r="HO109" s="255"/>
      <c r="HP109" s="255"/>
      <c r="HQ109" s="255"/>
      <c r="HR109" s="255"/>
      <c r="HS109" s="255"/>
      <c r="HT109" s="255"/>
      <c r="HU109" s="255"/>
      <c r="HV109" s="255"/>
      <c r="HW109" s="255"/>
      <c r="HX109" s="255"/>
      <c r="HY109" s="255"/>
    </row>
    <row r="110" customFormat="false" ht="12.75" hidden="false" customHeight="false" outlineLevel="0" collapsed="false">
      <c r="A110" s="255" t="n">
        <v>251</v>
      </c>
      <c r="B110" s="255" t="n">
        <v>365</v>
      </c>
      <c r="C110" s="255" t="s">
        <v>3</v>
      </c>
      <c r="D110" s="255" t="s">
        <v>192</v>
      </c>
      <c r="E110" s="255" t="s">
        <v>321</v>
      </c>
      <c r="F110" s="255" t="s">
        <v>322</v>
      </c>
      <c r="G110" s="255" t="s">
        <v>96</v>
      </c>
      <c r="H110" s="255" t="s">
        <v>168</v>
      </c>
      <c r="I110" s="255" t="s">
        <v>175</v>
      </c>
      <c r="J110" s="256" t="s">
        <v>170</v>
      </c>
      <c r="K110" s="268" t="n">
        <v>36595</v>
      </c>
      <c r="L110" s="268" t="n">
        <v>37695</v>
      </c>
      <c r="M110" s="255" t="s">
        <v>155</v>
      </c>
      <c r="N110" s="257" t="n">
        <v>3000000</v>
      </c>
      <c r="O110" s="257" t="n">
        <v>-528.557853</v>
      </c>
      <c r="P110" s="258" t="n">
        <v>3.6</v>
      </c>
      <c r="Q110" s="257" t="n">
        <v>688.637217</v>
      </c>
      <c r="R110" s="257" t="n">
        <v>688.715898</v>
      </c>
      <c r="S110" s="258" t="n">
        <v>0.0786810000000742</v>
      </c>
      <c r="T110" s="257" t="n">
        <v>-41.5874604319322</v>
      </c>
      <c r="U110" s="257" t="n">
        <v>539.706083</v>
      </c>
      <c r="V110" s="257" t="n">
        <v>0</v>
      </c>
      <c r="W110" s="257" t="n">
        <v>498.118622568068</v>
      </c>
      <c r="X110" s="257" t="n">
        <v>-159162.373673</v>
      </c>
      <c r="Y110" s="257" t="n">
        <v>-158774.447388</v>
      </c>
      <c r="Z110" s="257" t="n">
        <v>387.926284999994</v>
      </c>
      <c r="AA110" s="257" t="n">
        <v>-110.192337568074</v>
      </c>
      <c r="AB110" s="257" t="n">
        <v>-159162.373673</v>
      </c>
      <c r="AC110" s="257" t="n">
        <v>-158774.447388</v>
      </c>
      <c r="AD110" s="257" t="n">
        <v>387.926284999994</v>
      </c>
      <c r="AF110" s="257" t="n">
        <v>-11303.209686405</v>
      </c>
      <c r="AG110" s="259" t="n">
        <v>111000</v>
      </c>
      <c r="AH110" s="259" t="n">
        <v>-47774.447388</v>
      </c>
      <c r="AI110" s="259" t="n">
        <v>98341.372568</v>
      </c>
      <c r="AJ110" s="259" t="n">
        <v>98341.372568</v>
      </c>
      <c r="AK110" s="259" t="n">
        <v>-138354.371347</v>
      </c>
      <c r="AL110" s="259" t="n">
        <v>387.926284999994</v>
      </c>
      <c r="AM110" s="269" t="s">
        <v>473</v>
      </c>
      <c r="AN110" s="260" t="s">
        <v>469</v>
      </c>
      <c r="AO110" s="260" t="n">
        <v>15</v>
      </c>
      <c r="AP110" s="260" t="n">
        <v>15</v>
      </c>
      <c r="AR110" s="281"/>
      <c r="AS110" s="306"/>
      <c r="AV110" s="255"/>
      <c r="AW110" s="255"/>
      <c r="AX110" s="255"/>
      <c r="AY110" s="255"/>
      <c r="AZ110" s="255"/>
      <c r="BA110" s="255"/>
      <c r="BB110" s="255"/>
      <c r="BC110" s="255"/>
      <c r="BD110" s="255"/>
      <c r="BE110" s="255"/>
      <c r="BF110" s="255"/>
      <c r="BG110" s="255"/>
      <c r="BH110" s="255"/>
      <c r="BI110" s="255"/>
      <c r="BJ110" s="255"/>
      <c r="BK110" s="255"/>
      <c r="BL110" s="255"/>
      <c r="BM110" s="255"/>
      <c r="BN110" s="255"/>
      <c r="BO110" s="255"/>
      <c r="BP110" s="255"/>
      <c r="BQ110" s="255"/>
      <c r="BR110" s="255"/>
      <c r="BS110" s="255"/>
      <c r="BT110" s="255"/>
      <c r="BU110" s="255"/>
      <c r="BV110" s="255"/>
      <c r="BW110" s="255"/>
      <c r="BX110" s="255"/>
      <c r="BY110" s="255"/>
      <c r="BZ110" s="255"/>
      <c r="CA110" s="255"/>
      <c r="CB110" s="255"/>
      <c r="CC110" s="255"/>
      <c r="CD110" s="255"/>
      <c r="CE110" s="255"/>
      <c r="CF110" s="255"/>
      <c r="CG110" s="255"/>
      <c r="CH110" s="255"/>
      <c r="CI110" s="255"/>
      <c r="CJ110" s="255"/>
      <c r="CK110" s="255"/>
      <c r="CL110" s="255"/>
      <c r="CM110" s="255"/>
      <c r="CN110" s="255"/>
      <c r="CO110" s="255"/>
      <c r="CP110" s="255"/>
      <c r="CQ110" s="255"/>
      <c r="CR110" s="255"/>
      <c r="CS110" s="255"/>
      <c r="CT110" s="255"/>
      <c r="CU110" s="255"/>
      <c r="CV110" s="255"/>
      <c r="CW110" s="255"/>
      <c r="CX110" s="255"/>
      <c r="CY110" s="255"/>
      <c r="CZ110" s="255"/>
      <c r="DA110" s="255"/>
      <c r="DB110" s="255"/>
      <c r="DC110" s="255"/>
      <c r="DD110" s="255"/>
      <c r="DE110" s="255"/>
      <c r="DF110" s="255"/>
      <c r="DG110" s="255"/>
      <c r="DH110" s="255"/>
      <c r="DI110" s="255"/>
      <c r="DJ110" s="255"/>
      <c r="DK110" s="255"/>
      <c r="DL110" s="255"/>
      <c r="DM110" s="255"/>
      <c r="DN110" s="255"/>
      <c r="DO110" s="255"/>
      <c r="DP110" s="255"/>
      <c r="DQ110" s="255"/>
      <c r="DR110" s="255"/>
      <c r="DS110" s="255"/>
      <c r="DT110" s="255"/>
      <c r="DU110" s="255"/>
      <c r="DV110" s="255"/>
      <c r="DW110" s="255"/>
      <c r="DX110" s="255"/>
      <c r="DY110" s="255"/>
      <c r="DZ110" s="255"/>
      <c r="EA110" s="255"/>
      <c r="EB110" s="255"/>
      <c r="EC110" s="255"/>
      <c r="ED110" s="255"/>
      <c r="EE110" s="255"/>
      <c r="EF110" s="255"/>
      <c r="EG110" s="255"/>
      <c r="EH110" s="255"/>
      <c r="EI110" s="255"/>
      <c r="EJ110" s="255"/>
      <c r="EK110" s="255"/>
      <c r="EL110" s="255"/>
      <c r="EM110" s="255"/>
      <c r="EN110" s="255"/>
      <c r="EO110" s="255"/>
      <c r="EP110" s="255"/>
      <c r="EQ110" s="255"/>
      <c r="ER110" s="255"/>
      <c r="ES110" s="255"/>
      <c r="ET110" s="255"/>
      <c r="EU110" s="255"/>
      <c r="EV110" s="255"/>
      <c r="EW110" s="255"/>
      <c r="EX110" s="255"/>
      <c r="EY110" s="255"/>
      <c r="EZ110" s="255"/>
      <c r="FA110" s="255"/>
      <c r="FB110" s="255"/>
      <c r="FC110" s="255"/>
      <c r="FD110" s="255"/>
      <c r="FE110" s="255"/>
      <c r="FF110" s="255"/>
      <c r="FG110" s="255"/>
      <c r="FH110" s="255"/>
      <c r="FI110" s="255"/>
      <c r="FJ110" s="255"/>
      <c r="FK110" s="255"/>
      <c r="FL110" s="255"/>
      <c r="FM110" s="255"/>
      <c r="FN110" s="255"/>
      <c r="FO110" s="255"/>
      <c r="FP110" s="255"/>
      <c r="FQ110" s="255"/>
      <c r="FR110" s="255"/>
      <c r="FS110" s="255"/>
      <c r="FT110" s="255"/>
      <c r="FU110" s="255"/>
      <c r="FV110" s="255"/>
      <c r="FW110" s="255"/>
      <c r="FX110" s="255"/>
      <c r="FY110" s="255"/>
      <c r="FZ110" s="255"/>
      <c r="GA110" s="255"/>
      <c r="GB110" s="255"/>
      <c r="GC110" s="255"/>
      <c r="GD110" s="255"/>
      <c r="GE110" s="255"/>
      <c r="GF110" s="255"/>
      <c r="GG110" s="255"/>
      <c r="GH110" s="255"/>
      <c r="GI110" s="255"/>
      <c r="GJ110" s="255"/>
      <c r="GK110" s="255"/>
      <c r="GL110" s="255"/>
      <c r="GM110" s="255"/>
      <c r="GN110" s="255"/>
      <c r="GO110" s="255"/>
      <c r="GP110" s="255"/>
      <c r="GQ110" s="255"/>
      <c r="GR110" s="255"/>
      <c r="GS110" s="255"/>
      <c r="GT110" s="255"/>
      <c r="GU110" s="255"/>
      <c r="GV110" s="255"/>
      <c r="GW110" s="255"/>
      <c r="GX110" s="255"/>
      <c r="GY110" s="255"/>
      <c r="GZ110" s="255"/>
      <c r="HA110" s="255"/>
      <c r="HB110" s="255"/>
      <c r="HC110" s="255"/>
      <c r="HD110" s="255"/>
      <c r="HE110" s="255"/>
      <c r="HF110" s="255"/>
      <c r="HG110" s="255"/>
      <c r="HH110" s="255"/>
      <c r="HI110" s="255"/>
      <c r="HJ110" s="255"/>
      <c r="HK110" s="255"/>
      <c r="HL110" s="255"/>
      <c r="HM110" s="255"/>
      <c r="HN110" s="255"/>
      <c r="HO110" s="255"/>
      <c r="HP110" s="255"/>
      <c r="HQ110" s="255"/>
      <c r="HR110" s="255"/>
      <c r="HS110" s="255"/>
      <c r="HT110" s="255"/>
      <c r="HU110" s="255"/>
      <c r="HV110" s="255"/>
      <c r="HW110" s="255"/>
      <c r="HX110" s="255"/>
      <c r="HY110" s="255"/>
    </row>
    <row r="111" customFormat="false" ht="12.75" hidden="false" customHeight="false" outlineLevel="0" collapsed="false">
      <c r="A111" s="255" t="n">
        <v>252</v>
      </c>
      <c r="B111" s="255" t="n">
        <v>366</v>
      </c>
      <c r="C111" s="255" t="s">
        <v>3</v>
      </c>
      <c r="D111" s="255" t="s">
        <v>192</v>
      </c>
      <c r="E111" s="255" t="s">
        <v>346</v>
      </c>
      <c r="F111" s="255" t="s">
        <v>116</v>
      </c>
      <c r="G111" s="255" t="s">
        <v>167</v>
      </c>
      <c r="H111" s="255" t="s">
        <v>168</v>
      </c>
      <c r="I111" s="255" t="s">
        <v>181</v>
      </c>
      <c r="J111" s="256" t="s">
        <v>154</v>
      </c>
      <c r="K111" s="268" t="n">
        <v>36593</v>
      </c>
      <c r="L111" s="268" t="n">
        <v>36951</v>
      </c>
      <c r="M111" s="255" t="s">
        <v>155</v>
      </c>
      <c r="N111" s="257" t="n">
        <v>0</v>
      </c>
      <c r="O111" s="257" t="n">
        <v>0</v>
      </c>
      <c r="P111" s="258" t="n">
        <v>1.4</v>
      </c>
      <c r="Q111" s="257" t="n">
        <v>0</v>
      </c>
      <c r="R111" s="257" t="n">
        <v>0</v>
      </c>
      <c r="S111" s="258" t="n">
        <v>0</v>
      </c>
      <c r="T111" s="257" t="n">
        <v>0</v>
      </c>
      <c r="U111" s="257" t="n">
        <v>0</v>
      </c>
      <c r="V111" s="257" t="n">
        <v>0</v>
      </c>
      <c r="W111" s="257" t="n">
        <v>0</v>
      </c>
      <c r="X111" s="257" t="n">
        <v>0</v>
      </c>
      <c r="Y111" s="257" t="n">
        <v>0</v>
      </c>
      <c r="Z111" s="257" t="n">
        <v>0</v>
      </c>
      <c r="AA111" s="257" t="n">
        <v>0</v>
      </c>
      <c r="AB111" s="257" t="n">
        <v>0</v>
      </c>
      <c r="AC111" s="257" t="n">
        <v>0</v>
      </c>
      <c r="AD111" s="257" t="n">
        <v>0</v>
      </c>
      <c r="AF111" s="257" t="n">
        <v>0</v>
      </c>
      <c r="AG111" s="259" t="n">
        <v>358891.815556</v>
      </c>
      <c r="AH111" s="259" t="n">
        <v>358891.815556</v>
      </c>
      <c r="AI111" s="259" t="n">
        <v>83859.174837</v>
      </c>
      <c r="AJ111" s="259" t="n">
        <v>83859.174837</v>
      </c>
      <c r="AK111" s="259" t="n">
        <v>1072.55968899996</v>
      </c>
      <c r="AL111" s="259" t="n">
        <v>0</v>
      </c>
      <c r="AM111" s="269" t="s">
        <v>471</v>
      </c>
      <c r="AN111" s="260" t="n">
        <v>8</v>
      </c>
      <c r="AO111" s="260" t="s">
        <v>469</v>
      </c>
      <c r="AP111" s="260" t="n">
        <v>8</v>
      </c>
      <c r="AR111" s="281"/>
      <c r="AS111" s="306"/>
      <c r="AV111" s="255"/>
      <c r="AW111" s="255"/>
      <c r="AX111" s="255"/>
      <c r="AY111" s="255"/>
      <c r="AZ111" s="255"/>
      <c r="BA111" s="255"/>
      <c r="BB111" s="255"/>
      <c r="BC111" s="255"/>
      <c r="BD111" s="255"/>
      <c r="BE111" s="255"/>
      <c r="BF111" s="255"/>
      <c r="BG111" s="255"/>
      <c r="BH111" s="255"/>
      <c r="BI111" s="255"/>
      <c r="BJ111" s="255"/>
      <c r="BK111" s="255"/>
      <c r="BL111" s="255"/>
      <c r="BM111" s="255"/>
      <c r="BN111" s="255"/>
      <c r="BO111" s="255"/>
      <c r="BP111" s="255"/>
      <c r="BQ111" s="255"/>
      <c r="BR111" s="255"/>
      <c r="BS111" s="255"/>
      <c r="BT111" s="255"/>
      <c r="BU111" s="255"/>
      <c r="BV111" s="255"/>
      <c r="BW111" s="255"/>
      <c r="BX111" s="255"/>
      <c r="BY111" s="255"/>
      <c r="BZ111" s="255"/>
      <c r="CA111" s="255"/>
      <c r="CB111" s="255"/>
      <c r="CC111" s="255"/>
      <c r="CD111" s="255"/>
      <c r="CE111" s="255"/>
      <c r="CF111" s="255"/>
      <c r="CG111" s="255"/>
      <c r="CH111" s="255"/>
      <c r="CI111" s="255"/>
      <c r="CJ111" s="255"/>
      <c r="CK111" s="255"/>
      <c r="CL111" s="255"/>
      <c r="CM111" s="255"/>
      <c r="CN111" s="255"/>
      <c r="CO111" s="255"/>
      <c r="CP111" s="255"/>
      <c r="CQ111" s="255"/>
      <c r="CR111" s="255"/>
      <c r="CS111" s="255"/>
      <c r="CT111" s="255"/>
      <c r="CU111" s="255"/>
      <c r="CV111" s="255"/>
      <c r="CW111" s="255"/>
      <c r="CX111" s="255"/>
      <c r="CY111" s="255"/>
      <c r="CZ111" s="255"/>
      <c r="DA111" s="255"/>
      <c r="DB111" s="255"/>
      <c r="DC111" s="255"/>
      <c r="DD111" s="255"/>
      <c r="DE111" s="255"/>
      <c r="DF111" s="255"/>
      <c r="DG111" s="255"/>
      <c r="DH111" s="255"/>
      <c r="DI111" s="255"/>
      <c r="DJ111" s="255"/>
      <c r="DK111" s="255"/>
      <c r="DL111" s="255"/>
      <c r="DM111" s="255"/>
      <c r="DN111" s="255"/>
      <c r="DO111" s="255"/>
      <c r="DP111" s="255"/>
      <c r="DQ111" s="255"/>
      <c r="DR111" s="255"/>
      <c r="DS111" s="255"/>
      <c r="DT111" s="255"/>
      <c r="DU111" s="255"/>
      <c r="DV111" s="255"/>
      <c r="DW111" s="255"/>
      <c r="DX111" s="255"/>
      <c r="DY111" s="255"/>
      <c r="DZ111" s="255"/>
      <c r="EA111" s="255"/>
      <c r="EB111" s="255"/>
      <c r="EC111" s="255"/>
      <c r="ED111" s="255"/>
      <c r="EE111" s="255"/>
      <c r="EF111" s="255"/>
      <c r="EG111" s="255"/>
      <c r="EH111" s="255"/>
      <c r="EI111" s="255"/>
      <c r="EJ111" s="255"/>
      <c r="EK111" s="255"/>
      <c r="EL111" s="255"/>
      <c r="EM111" s="255"/>
      <c r="EN111" s="255"/>
      <c r="EO111" s="255"/>
      <c r="EP111" s="255"/>
      <c r="EQ111" s="255"/>
      <c r="ER111" s="255"/>
      <c r="ES111" s="255"/>
      <c r="ET111" s="255"/>
      <c r="EU111" s="255"/>
      <c r="EV111" s="255"/>
      <c r="EW111" s="255"/>
      <c r="EX111" s="255"/>
      <c r="EY111" s="255"/>
      <c r="EZ111" s="255"/>
      <c r="FA111" s="255"/>
      <c r="FB111" s="255"/>
      <c r="FC111" s="255"/>
      <c r="FD111" s="255"/>
      <c r="FE111" s="255"/>
      <c r="FF111" s="255"/>
      <c r="FG111" s="255"/>
      <c r="FH111" s="255"/>
      <c r="FI111" s="255"/>
      <c r="FJ111" s="255"/>
      <c r="FK111" s="255"/>
      <c r="FL111" s="255"/>
      <c r="FM111" s="255"/>
      <c r="FN111" s="255"/>
      <c r="FO111" s="255"/>
      <c r="FP111" s="255"/>
      <c r="FQ111" s="255"/>
      <c r="FR111" s="255"/>
      <c r="FS111" s="255"/>
      <c r="FT111" s="255"/>
      <c r="FU111" s="255"/>
      <c r="FV111" s="255"/>
      <c r="FW111" s="255"/>
      <c r="FX111" s="255"/>
      <c r="FY111" s="255"/>
      <c r="FZ111" s="255"/>
      <c r="GA111" s="255"/>
      <c r="GB111" s="255"/>
      <c r="GC111" s="255"/>
      <c r="GD111" s="255"/>
      <c r="GE111" s="255"/>
      <c r="GF111" s="255"/>
      <c r="GG111" s="255"/>
      <c r="GH111" s="255"/>
      <c r="GI111" s="255"/>
      <c r="GJ111" s="255"/>
      <c r="GK111" s="255"/>
      <c r="GL111" s="255"/>
      <c r="GM111" s="255"/>
      <c r="GN111" s="255"/>
      <c r="GO111" s="255"/>
      <c r="GP111" s="255"/>
      <c r="GQ111" s="255"/>
      <c r="GR111" s="255"/>
      <c r="GS111" s="255"/>
      <c r="GT111" s="255"/>
      <c r="GU111" s="255"/>
      <c r="GV111" s="255"/>
      <c r="GW111" s="255"/>
      <c r="GX111" s="255"/>
      <c r="GY111" s="255"/>
      <c r="GZ111" s="255"/>
      <c r="HA111" s="255"/>
      <c r="HB111" s="255"/>
      <c r="HC111" s="255"/>
      <c r="HD111" s="255"/>
      <c r="HE111" s="255"/>
      <c r="HF111" s="255"/>
      <c r="HG111" s="255"/>
      <c r="HH111" s="255"/>
      <c r="HI111" s="255"/>
      <c r="HJ111" s="255"/>
      <c r="HK111" s="255"/>
      <c r="HL111" s="255"/>
      <c r="HM111" s="255"/>
      <c r="HN111" s="255"/>
      <c r="HO111" s="255"/>
      <c r="HP111" s="255"/>
      <c r="HQ111" s="255"/>
      <c r="HR111" s="255"/>
      <c r="HS111" s="255"/>
      <c r="HT111" s="255"/>
      <c r="HU111" s="255"/>
      <c r="HV111" s="255"/>
      <c r="HW111" s="255"/>
      <c r="HX111" s="255"/>
      <c r="HY111" s="255"/>
    </row>
    <row r="112" customFormat="false" ht="12.75" hidden="false" customHeight="false" outlineLevel="0" collapsed="false">
      <c r="A112" s="418" t="n">
        <v>253</v>
      </c>
      <c r="B112" s="418" t="n">
        <v>374</v>
      </c>
      <c r="C112" s="418" t="s">
        <v>3</v>
      </c>
      <c r="D112" s="418" t="s">
        <v>192</v>
      </c>
      <c r="E112" s="418" t="s">
        <v>193</v>
      </c>
      <c r="F112" s="418" t="s">
        <v>194</v>
      </c>
      <c r="G112" s="418" t="s">
        <v>151</v>
      </c>
      <c r="H112" s="418" t="s">
        <v>195</v>
      </c>
      <c r="I112" s="418" t="s">
        <v>175</v>
      </c>
      <c r="J112" s="578" t="s">
        <v>154</v>
      </c>
      <c r="K112" s="435" t="n">
        <v>36626</v>
      </c>
      <c r="L112" s="435" t="n">
        <v>36964</v>
      </c>
      <c r="M112" s="418" t="s">
        <v>155</v>
      </c>
      <c r="N112" s="579" t="n">
        <v>0</v>
      </c>
      <c r="O112" s="579" t="n">
        <v>0</v>
      </c>
      <c r="P112" s="580" t="n">
        <v>19.5</v>
      </c>
      <c r="Q112" s="579" t="n">
        <v>0</v>
      </c>
      <c r="R112" s="579" t="n">
        <v>0</v>
      </c>
      <c r="S112" s="579" t="n">
        <v>0</v>
      </c>
      <c r="T112" s="579" t="n">
        <v>0</v>
      </c>
      <c r="U112" s="579" t="n">
        <v>0</v>
      </c>
      <c r="V112" s="579" t="n">
        <v>0</v>
      </c>
      <c r="W112" s="579" t="n">
        <v>0</v>
      </c>
      <c r="X112" s="579" t="n">
        <v>-4562083.3</v>
      </c>
      <c r="Y112" s="579" t="n">
        <v>-4562083.3</v>
      </c>
      <c r="Z112" s="579" t="n">
        <v>0</v>
      </c>
      <c r="AA112" s="579" t="n">
        <v>0</v>
      </c>
      <c r="AB112" s="579" t="n">
        <v>-4562083.3</v>
      </c>
      <c r="AC112" s="579" t="n">
        <v>-4562083.3</v>
      </c>
      <c r="AD112" s="579" t="n">
        <v>0</v>
      </c>
      <c r="AE112" s="579"/>
      <c r="AF112" s="579" t="n">
        <v>0</v>
      </c>
      <c r="AG112" s="259" t="n">
        <v>915416.666667</v>
      </c>
      <c r="AH112" s="259" t="n">
        <v>-3646666.633333</v>
      </c>
      <c r="AI112" s="259" t="n">
        <v>-1745207.633333</v>
      </c>
      <c r="AJ112" s="259" t="n">
        <v>-1745207.633333</v>
      </c>
      <c r="AK112" s="259" t="n">
        <v>-274166.633333</v>
      </c>
      <c r="AL112" s="259" t="n">
        <v>0</v>
      </c>
      <c r="AM112" s="269" t="s">
        <v>471</v>
      </c>
      <c r="AN112" s="260" t="s">
        <v>469</v>
      </c>
      <c r="AO112" s="260" t="n">
        <v>16</v>
      </c>
      <c r="AP112" s="260" t="n">
        <v>16</v>
      </c>
      <c r="AR112" s="281"/>
      <c r="AS112" s="306"/>
    </row>
    <row r="113" customFormat="false" ht="12.75" hidden="false" customHeight="false" outlineLevel="0" collapsed="false">
      <c r="A113" s="255" t="n">
        <v>254</v>
      </c>
      <c r="B113" s="255" t="n">
        <v>368</v>
      </c>
      <c r="C113" s="255" t="s">
        <v>3</v>
      </c>
      <c r="D113" s="255" t="s">
        <v>192</v>
      </c>
      <c r="E113" s="255" t="s">
        <v>373</v>
      </c>
      <c r="F113" s="255" t="s">
        <v>194</v>
      </c>
      <c r="G113" s="255" t="s">
        <v>305</v>
      </c>
      <c r="H113" s="255" t="s">
        <v>195</v>
      </c>
      <c r="I113" s="255" t="s">
        <v>175</v>
      </c>
      <c r="J113" s="256" t="s">
        <v>154</v>
      </c>
      <c r="K113" s="268" t="n">
        <v>36600</v>
      </c>
      <c r="L113" s="268" t="n">
        <v>38930</v>
      </c>
      <c r="M113" s="255" t="s">
        <v>155</v>
      </c>
      <c r="N113" s="257" t="n">
        <v>-5000000</v>
      </c>
      <c r="O113" s="257" t="n">
        <v>2423.835782</v>
      </c>
      <c r="P113" s="258" t="n">
        <v>5.5</v>
      </c>
      <c r="Q113" s="257" t="n">
        <v>964.968998</v>
      </c>
      <c r="R113" s="257" t="n">
        <v>964.784304</v>
      </c>
      <c r="S113" s="258" t="n">
        <v>-0.184694000000036</v>
      </c>
      <c r="T113" s="257" t="n">
        <v>-447.667925920795</v>
      </c>
      <c r="U113" s="257" t="n">
        <v>-955.424956</v>
      </c>
      <c r="V113" s="257" t="n">
        <v>0</v>
      </c>
      <c r="W113" s="257" t="n">
        <v>-1403.0928819208</v>
      </c>
      <c r="X113" s="257" t="n">
        <v>685722.222222</v>
      </c>
      <c r="Y113" s="257" t="n">
        <v>684958.333333</v>
      </c>
      <c r="Z113" s="257" t="n">
        <v>-763.888889000053</v>
      </c>
      <c r="AA113" s="257" t="n">
        <v>639.203992920742</v>
      </c>
      <c r="AB113" s="257" t="n">
        <v>685722.222222</v>
      </c>
      <c r="AC113" s="257" t="n">
        <v>684958.333333</v>
      </c>
      <c r="AD113" s="257" t="n">
        <v>-763.888889000053</v>
      </c>
      <c r="AF113" s="257" t="n">
        <v>67782.56764363</v>
      </c>
      <c r="AG113" s="259" t="n">
        <v>-246736.111111</v>
      </c>
      <c r="AH113" s="259" t="n">
        <v>438222.222222</v>
      </c>
      <c r="AI113" s="259" t="n">
        <v>-75245.4777780001</v>
      </c>
      <c r="AJ113" s="259" t="n">
        <v>-75245.4777780001</v>
      </c>
      <c r="AK113" s="259" t="n">
        <v>-3123.58620900009</v>
      </c>
      <c r="AL113" s="259" t="n">
        <v>-763.888889000053</v>
      </c>
      <c r="AM113" s="269" t="s">
        <v>461</v>
      </c>
      <c r="AN113" s="260" t="s">
        <v>469</v>
      </c>
      <c r="AO113" s="260" t="n">
        <v>16</v>
      </c>
      <c r="AP113" s="260" t="n">
        <v>16</v>
      </c>
      <c r="AR113" s="281"/>
      <c r="AS113" s="306"/>
    </row>
    <row r="114" customFormat="false" ht="12.75" hidden="false" customHeight="false" outlineLevel="0" collapsed="false">
      <c r="A114" s="255" t="n">
        <v>255</v>
      </c>
      <c r="B114" s="255" t="n">
        <v>369</v>
      </c>
      <c r="C114" s="255" t="s">
        <v>264</v>
      </c>
      <c r="D114" s="255" t="s">
        <v>327</v>
      </c>
      <c r="E114" s="255" t="s">
        <v>328</v>
      </c>
      <c r="F114" s="255" t="s">
        <v>163</v>
      </c>
      <c r="G114" s="255" t="s">
        <v>164</v>
      </c>
      <c r="H114" s="255" t="s">
        <v>168</v>
      </c>
      <c r="I114" s="255" t="s">
        <v>175</v>
      </c>
      <c r="J114" s="256" t="s">
        <v>154</v>
      </c>
      <c r="K114" s="268" t="n">
        <v>36726</v>
      </c>
      <c r="L114" s="268" t="n">
        <v>38552</v>
      </c>
      <c r="M114" s="255" t="s">
        <v>155</v>
      </c>
      <c r="N114" s="257" t="n">
        <v>-4000000</v>
      </c>
      <c r="O114" s="257" t="n">
        <v>1531.562681</v>
      </c>
      <c r="P114" s="258" t="n">
        <v>1.75</v>
      </c>
      <c r="Q114" s="257" t="n">
        <v>110.788932</v>
      </c>
      <c r="R114" s="257" t="n">
        <v>110.804026</v>
      </c>
      <c r="S114" s="258" t="n">
        <v>0.0150939999999906</v>
      </c>
      <c r="T114" s="257" t="n">
        <v>23.1174071069996</v>
      </c>
      <c r="U114" s="257" t="n">
        <v>-179.395752</v>
      </c>
      <c r="V114" s="257" t="n">
        <v>0</v>
      </c>
      <c r="W114" s="257" t="n">
        <v>-156.278344893</v>
      </c>
      <c r="X114" s="257" t="n">
        <v>-110601.057235</v>
      </c>
      <c r="Y114" s="257" t="n">
        <v>-110805.052212</v>
      </c>
      <c r="Z114" s="257" t="n">
        <v>-203.994976999995</v>
      </c>
      <c r="AA114" s="257" t="n">
        <v>-47.7166321069945</v>
      </c>
      <c r="AB114" s="257" t="n">
        <v>-110601.057235</v>
      </c>
      <c r="AC114" s="257" t="n">
        <v>-110805.052212</v>
      </c>
      <c r="AD114" s="257" t="n">
        <v>-203.994976999995</v>
      </c>
      <c r="AF114" s="257" t="n">
        <v>4534.957098441</v>
      </c>
      <c r="AG114" s="259" t="n">
        <v>-35777.777778</v>
      </c>
      <c r="AH114" s="259" t="n">
        <v>-146582.82999</v>
      </c>
      <c r="AI114" s="259" t="n">
        <v>-49735.695939</v>
      </c>
      <c r="AJ114" s="259" t="n">
        <v>-49735.695939</v>
      </c>
      <c r="AK114" s="259" t="n">
        <v>-9400.89889099999</v>
      </c>
      <c r="AL114" s="259" t="n">
        <v>-203.994976999995</v>
      </c>
      <c r="AM114" s="269" t="s">
        <v>475</v>
      </c>
      <c r="AN114" s="260" t="n">
        <v>4</v>
      </c>
      <c r="AO114" s="260" t="s">
        <v>469</v>
      </c>
      <c r="AP114" s="260" t="n">
        <v>4</v>
      </c>
      <c r="AR114" s="281"/>
      <c r="AS114" s="306"/>
      <c r="AV114" s="255"/>
      <c r="AW114" s="255"/>
      <c r="AX114" s="255"/>
      <c r="AY114" s="255"/>
      <c r="AZ114" s="255"/>
      <c r="BA114" s="255"/>
      <c r="BB114" s="255"/>
      <c r="BC114" s="255"/>
      <c r="BD114" s="255"/>
      <c r="BE114" s="255"/>
      <c r="BF114" s="255"/>
      <c r="BG114" s="255"/>
      <c r="BH114" s="255"/>
      <c r="BI114" s="255"/>
      <c r="BJ114" s="255"/>
      <c r="BK114" s="255"/>
      <c r="BL114" s="255"/>
      <c r="BM114" s="255"/>
      <c r="BN114" s="255"/>
      <c r="BO114" s="255"/>
      <c r="BP114" s="255"/>
      <c r="BQ114" s="255"/>
      <c r="BR114" s="255"/>
      <c r="BS114" s="255"/>
      <c r="BT114" s="255"/>
      <c r="BU114" s="255"/>
      <c r="BV114" s="255"/>
      <c r="BW114" s="255"/>
      <c r="BX114" s="255"/>
      <c r="BY114" s="255"/>
      <c r="BZ114" s="255"/>
      <c r="CA114" s="255"/>
      <c r="CB114" s="255"/>
      <c r="CC114" s="255"/>
      <c r="CD114" s="255"/>
      <c r="CE114" s="255"/>
      <c r="CF114" s="255"/>
      <c r="CG114" s="255"/>
      <c r="CH114" s="255"/>
      <c r="CI114" s="255"/>
      <c r="CJ114" s="255"/>
      <c r="CK114" s="255"/>
      <c r="CL114" s="255"/>
      <c r="CM114" s="255"/>
      <c r="CN114" s="255"/>
      <c r="CO114" s="255"/>
      <c r="CP114" s="255"/>
      <c r="CQ114" s="255"/>
      <c r="CR114" s="255"/>
      <c r="CS114" s="255"/>
      <c r="CT114" s="255"/>
      <c r="CU114" s="255"/>
      <c r="CV114" s="255"/>
      <c r="CW114" s="255"/>
      <c r="CX114" s="255"/>
      <c r="CY114" s="255"/>
      <c r="CZ114" s="255"/>
      <c r="DA114" s="255"/>
      <c r="DB114" s="255"/>
      <c r="DC114" s="255"/>
      <c r="DD114" s="255"/>
      <c r="DE114" s="255"/>
      <c r="DF114" s="255"/>
      <c r="DG114" s="255"/>
      <c r="DH114" s="255"/>
      <c r="DI114" s="255"/>
      <c r="DJ114" s="255"/>
      <c r="DK114" s="255"/>
      <c r="DL114" s="255"/>
      <c r="DM114" s="255"/>
      <c r="DN114" s="255"/>
      <c r="DO114" s="255"/>
      <c r="DP114" s="255"/>
      <c r="DQ114" s="255"/>
      <c r="DR114" s="255"/>
      <c r="DS114" s="255"/>
      <c r="DT114" s="255"/>
      <c r="DU114" s="255"/>
      <c r="DV114" s="255"/>
      <c r="DW114" s="255"/>
      <c r="DX114" s="255"/>
      <c r="DY114" s="255"/>
      <c r="DZ114" s="255"/>
      <c r="EA114" s="255"/>
      <c r="EB114" s="255"/>
      <c r="EC114" s="255"/>
      <c r="ED114" s="255"/>
      <c r="EE114" s="255"/>
      <c r="EF114" s="255"/>
      <c r="EG114" s="255"/>
      <c r="EH114" s="255"/>
      <c r="EI114" s="255"/>
      <c r="EJ114" s="255"/>
      <c r="EK114" s="255"/>
      <c r="EL114" s="255"/>
      <c r="EM114" s="255"/>
      <c r="EN114" s="255"/>
      <c r="EO114" s="255"/>
      <c r="EP114" s="255"/>
      <c r="EQ114" s="255"/>
      <c r="ER114" s="255"/>
      <c r="ES114" s="255"/>
      <c r="ET114" s="255"/>
      <c r="EU114" s="255"/>
      <c r="EV114" s="255"/>
      <c r="EW114" s="255"/>
      <c r="EX114" s="255"/>
      <c r="EY114" s="255"/>
      <c r="EZ114" s="255"/>
      <c r="FA114" s="255"/>
      <c r="FB114" s="255"/>
      <c r="FC114" s="255"/>
      <c r="FD114" s="255"/>
      <c r="FE114" s="255"/>
      <c r="FF114" s="255"/>
      <c r="FG114" s="255"/>
      <c r="FH114" s="255"/>
      <c r="FI114" s="255"/>
      <c r="FJ114" s="255"/>
      <c r="FK114" s="255"/>
      <c r="FL114" s="255"/>
      <c r="FM114" s="255"/>
      <c r="FN114" s="255"/>
      <c r="FO114" s="255"/>
      <c r="FP114" s="255"/>
      <c r="FQ114" s="255"/>
      <c r="FR114" s="255"/>
      <c r="FS114" s="255"/>
      <c r="FT114" s="255"/>
      <c r="FU114" s="255"/>
      <c r="FV114" s="255"/>
      <c r="FW114" s="255"/>
      <c r="FX114" s="255"/>
      <c r="FY114" s="255"/>
      <c r="FZ114" s="255"/>
      <c r="GA114" s="255"/>
      <c r="GB114" s="255"/>
      <c r="GC114" s="255"/>
      <c r="GD114" s="255"/>
      <c r="GE114" s="255"/>
      <c r="GF114" s="255"/>
      <c r="GG114" s="255"/>
      <c r="GH114" s="255"/>
      <c r="GI114" s="255"/>
      <c r="GJ114" s="255"/>
      <c r="GK114" s="255"/>
      <c r="GL114" s="255"/>
      <c r="GM114" s="255"/>
      <c r="GN114" s="255"/>
      <c r="GO114" s="255"/>
      <c r="GP114" s="255"/>
      <c r="GQ114" s="255"/>
      <c r="GR114" s="255"/>
      <c r="GS114" s="255"/>
      <c r="GT114" s="255"/>
      <c r="GU114" s="255"/>
      <c r="GV114" s="255"/>
      <c r="GW114" s="255"/>
      <c r="GX114" s="255"/>
      <c r="GY114" s="255"/>
      <c r="GZ114" s="255"/>
      <c r="HA114" s="255"/>
      <c r="HB114" s="255"/>
      <c r="HC114" s="255"/>
      <c r="HD114" s="255"/>
      <c r="HE114" s="255"/>
      <c r="HF114" s="255"/>
      <c r="HG114" s="255"/>
      <c r="HH114" s="255"/>
      <c r="HI114" s="255"/>
      <c r="HJ114" s="255"/>
      <c r="HK114" s="255"/>
      <c r="HL114" s="255"/>
      <c r="HM114" s="255"/>
      <c r="HN114" s="255"/>
      <c r="HO114" s="255"/>
      <c r="HP114" s="255"/>
      <c r="HQ114" s="255"/>
      <c r="HR114" s="255"/>
      <c r="HS114" s="255"/>
      <c r="HT114" s="255"/>
      <c r="HU114" s="255"/>
      <c r="HV114" s="255"/>
      <c r="HW114" s="255"/>
      <c r="HX114" s="255"/>
      <c r="HY114" s="255"/>
    </row>
    <row r="115" customFormat="false" ht="12.75" hidden="false" customHeight="false" outlineLevel="0" collapsed="false">
      <c r="A115" s="255" t="n">
        <v>256</v>
      </c>
      <c r="B115" s="255" t="n">
        <v>370</v>
      </c>
      <c r="C115" s="255" t="s">
        <v>2</v>
      </c>
      <c r="D115" s="255" t="s">
        <v>104</v>
      </c>
      <c r="E115" s="255" t="s">
        <v>287</v>
      </c>
      <c r="F115" s="255" t="s">
        <v>288</v>
      </c>
      <c r="G115" s="255" t="s">
        <v>191</v>
      </c>
      <c r="H115" s="255" t="s">
        <v>168</v>
      </c>
      <c r="I115" s="255" t="s">
        <v>289</v>
      </c>
      <c r="J115" s="256" t="s">
        <v>154</v>
      </c>
      <c r="K115" s="268" t="n">
        <v>36833</v>
      </c>
      <c r="L115" s="268" t="n">
        <v>37193</v>
      </c>
      <c r="M115" s="255" t="s">
        <v>155</v>
      </c>
      <c r="N115" s="257" t="n">
        <v>600000</v>
      </c>
      <c r="O115" s="257" t="n">
        <v>-36.172197</v>
      </c>
      <c r="P115" s="258" t="n">
        <v>3.37</v>
      </c>
      <c r="Q115" s="257" t="n">
        <v>508.186763</v>
      </c>
      <c r="R115" s="257" t="n">
        <v>508.325071</v>
      </c>
      <c r="S115" s="258" t="n">
        <v>0.138307999999995</v>
      </c>
      <c r="T115" s="257" t="n">
        <v>-5.00290422267582</v>
      </c>
      <c r="U115" s="257" t="n">
        <v>82.852155</v>
      </c>
      <c r="V115" s="257" t="n">
        <v>0</v>
      </c>
      <c r="W115" s="257" t="n">
        <v>77.8492507773242</v>
      </c>
      <c r="X115" s="257" t="n">
        <v>2980.503587</v>
      </c>
      <c r="Y115" s="257" t="n">
        <v>3056.81442</v>
      </c>
      <c r="Z115" s="257" t="n">
        <v>76.310833</v>
      </c>
      <c r="AA115" s="257" t="n">
        <v>-1.53841777732417</v>
      </c>
      <c r="AB115" s="257" t="n">
        <v>2980.503587</v>
      </c>
      <c r="AC115" s="257" t="n">
        <v>3056.81442</v>
      </c>
      <c r="AD115" s="257" t="n">
        <v>76.310833</v>
      </c>
      <c r="AF115" s="257" t="n">
        <v>-428.423501268</v>
      </c>
      <c r="AG115" s="259" t="n">
        <v>0</v>
      </c>
      <c r="AH115" s="259" t="n">
        <v>3056.81442</v>
      </c>
      <c r="AI115" s="259" t="n">
        <v>3614.810224</v>
      </c>
      <c r="AJ115" s="259" t="n">
        <v>3614.810224</v>
      </c>
      <c r="AK115" s="259" t="n">
        <v>2980.024642</v>
      </c>
      <c r="AL115" s="259" t="n">
        <v>76.310833</v>
      </c>
      <c r="AM115" s="269" t="s">
        <v>472</v>
      </c>
      <c r="AN115" s="260" t="s">
        <v>469</v>
      </c>
      <c r="AO115" s="260" t="n">
        <v>11</v>
      </c>
      <c r="AP115" s="260" t="n">
        <v>11</v>
      </c>
      <c r="AR115" s="281"/>
      <c r="AS115" s="306"/>
    </row>
    <row r="116" customFormat="false" ht="12.75" hidden="false" customHeight="false" outlineLevel="0" collapsed="false">
      <c r="A116" s="255" t="n">
        <v>259</v>
      </c>
      <c r="B116" s="255" t="n">
        <v>373</v>
      </c>
      <c r="C116" s="255" t="s">
        <v>2</v>
      </c>
      <c r="D116" s="255" t="s">
        <v>104</v>
      </c>
      <c r="E116" s="255" t="s">
        <v>209</v>
      </c>
      <c r="F116" s="255" t="s">
        <v>184</v>
      </c>
      <c r="G116" s="255" t="s">
        <v>164</v>
      </c>
      <c r="H116" s="255" t="s">
        <v>168</v>
      </c>
      <c r="I116" s="255" t="s">
        <v>200</v>
      </c>
      <c r="J116" s="256" t="s">
        <v>189</v>
      </c>
      <c r="K116" s="268" t="n">
        <v>36833</v>
      </c>
      <c r="L116" s="268" t="n">
        <v>38659</v>
      </c>
      <c r="M116" s="255" t="s">
        <v>155</v>
      </c>
      <c r="N116" s="257" t="n">
        <v>15000000</v>
      </c>
      <c r="O116" s="257" t="n">
        <v>-5856.822772</v>
      </c>
      <c r="P116" s="258" t="n">
        <v>0.355</v>
      </c>
      <c r="Q116" s="257" t="n">
        <v>42.703576</v>
      </c>
      <c r="R116" s="257" t="n">
        <v>42.711468</v>
      </c>
      <c r="S116" s="258" t="n">
        <v>0.00789200000000534</v>
      </c>
      <c r="T116" s="257" t="n">
        <v>-46.2220453166553</v>
      </c>
      <c r="U116" s="257" t="n">
        <v>250.712696</v>
      </c>
      <c r="V116" s="257" t="n">
        <v>0</v>
      </c>
      <c r="W116" s="257" t="n">
        <v>204.490650683345</v>
      </c>
      <c r="X116" s="257" t="n">
        <v>-35570.748019</v>
      </c>
      <c r="Y116" s="257" t="n">
        <v>-35488.353708</v>
      </c>
      <c r="Z116" s="257" t="n">
        <v>82.3943109999964</v>
      </c>
      <c r="AA116" s="257" t="n">
        <v>-122.096339683348</v>
      </c>
      <c r="AB116" s="257" t="n">
        <v>-35570.748019</v>
      </c>
      <c r="AC116" s="257" t="n">
        <v>-35488.353708</v>
      </c>
      <c r="AD116" s="257" t="n">
        <v>82.3943109999964</v>
      </c>
      <c r="AF116" s="257" t="n">
        <v>-24086.18364985</v>
      </c>
      <c r="AG116" s="259" t="n">
        <v>13904.166667</v>
      </c>
      <c r="AH116" s="259" t="n">
        <v>-21584.187041</v>
      </c>
      <c r="AI116" s="259" t="n">
        <v>153077.495579</v>
      </c>
      <c r="AJ116" s="259" t="n">
        <v>153077.495579</v>
      </c>
      <c r="AK116" s="259" t="n">
        <v>68121.251632</v>
      </c>
      <c r="AL116" s="259" t="n">
        <v>82.3943109999964</v>
      </c>
      <c r="AM116" s="269" t="s">
        <v>461</v>
      </c>
      <c r="AN116" s="260" t="n">
        <v>5</v>
      </c>
      <c r="AO116" s="260" t="s">
        <v>469</v>
      </c>
      <c r="AP116" s="260" t="n">
        <v>5</v>
      </c>
      <c r="AR116" s="281"/>
      <c r="AS116" s="306"/>
    </row>
    <row r="117" customFormat="false" ht="12.75" hidden="false" customHeight="false" outlineLevel="0" collapsed="false">
      <c r="A117" s="255" t="n">
        <v>260</v>
      </c>
      <c r="B117" s="255" t="n">
        <v>375</v>
      </c>
      <c r="C117" s="255" t="s">
        <v>2</v>
      </c>
      <c r="D117" s="255" t="s">
        <v>104</v>
      </c>
      <c r="E117" s="255" t="s">
        <v>301</v>
      </c>
      <c r="F117" s="255" t="s">
        <v>184</v>
      </c>
      <c r="G117" s="255" t="s">
        <v>164</v>
      </c>
      <c r="H117" s="255" t="s">
        <v>168</v>
      </c>
      <c r="I117" s="255" t="s">
        <v>175</v>
      </c>
      <c r="J117" s="256" t="s">
        <v>189</v>
      </c>
      <c r="K117" s="268" t="n">
        <v>36837</v>
      </c>
      <c r="L117" s="268" t="n">
        <v>39028</v>
      </c>
      <c r="M117" s="255" t="s">
        <v>155</v>
      </c>
      <c r="N117" s="257" t="n">
        <v>10000000</v>
      </c>
      <c r="O117" s="257" t="n">
        <v>-4658.666277</v>
      </c>
      <c r="P117" s="258" t="n">
        <v>0.51</v>
      </c>
      <c r="Q117" s="257" t="n">
        <v>57.600947</v>
      </c>
      <c r="R117" s="257" t="n">
        <v>52.62555</v>
      </c>
      <c r="S117" s="258" t="n">
        <v>-4.975397</v>
      </c>
      <c r="T117" s="257" t="n">
        <v>23178.714218587</v>
      </c>
      <c r="U117" s="257" t="n">
        <v>217.264449</v>
      </c>
      <c r="V117" s="257" t="n">
        <v>0</v>
      </c>
      <c r="W117" s="257" t="n">
        <v>23395.978667587</v>
      </c>
      <c r="X117" s="257" t="n">
        <v>-23850.089994</v>
      </c>
      <c r="Y117" s="257" t="n">
        <v>9.632478</v>
      </c>
      <c r="Z117" s="257" t="n">
        <v>23859.722472</v>
      </c>
      <c r="AA117" s="257" t="n">
        <v>463.743804413029</v>
      </c>
      <c r="AB117" s="257" t="n">
        <v>-23850.089994</v>
      </c>
      <c r="AC117" s="257" t="n">
        <v>9.632478</v>
      </c>
      <c r="AD117" s="257" t="n">
        <v>23859.722472</v>
      </c>
      <c r="AF117" s="257" t="n">
        <v>-19158.7650641625</v>
      </c>
      <c r="AG117" s="259" t="n">
        <v>13033.333333</v>
      </c>
      <c r="AH117" s="259" t="n">
        <v>13042.965811</v>
      </c>
      <c r="AI117" s="259" t="n">
        <v>147391.306161</v>
      </c>
      <c r="AJ117" s="259" t="n">
        <v>147391.306161</v>
      </c>
      <c r="AK117" s="259" t="n">
        <v>29496.244876</v>
      </c>
      <c r="AL117" s="259" t="n">
        <v>23859.722472</v>
      </c>
      <c r="AM117" s="269" t="s">
        <v>476</v>
      </c>
      <c r="AN117" s="260" t="n">
        <v>5</v>
      </c>
      <c r="AO117" s="260" t="s">
        <v>469</v>
      </c>
      <c r="AP117" s="260" t="n">
        <v>5</v>
      </c>
      <c r="AR117" s="281"/>
      <c r="AS117" s="306"/>
      <c r="AV117" s="255"/>
      <c r="AW117" s="255"/>
      <c r="AX117" s="255"/>
      <c r="AY117" s="255"/>
      <c r="AZ117" s="255"/>
      <c r="BA117" s="255"/>
      <c r="BB117" s="255"/>
      <c r="BC117" s="255"/>
      <c r="BD117" s="255"/>
      <c r="BE117" s="255"/>
      <c r="BF117" s="255"/>
      <c r="BG117" s="255"/>
      <c r="BH117" s="255"/>
      <c r="BI117" s="255"/>
      <c r="BJ117" s="255"/>
      <c r="BK117" s="255"/>
      <c r="BL117" s="255"/>
      <c r="BM117" s="255"/>
      <c r="BN117" s="255"/>
      <c r="BO117" s="255"/>
      <c r="BP117" s="255"/>
      <c r="BQ117" s="255"/>
      <c r="BR117" s="255"/>
      <c r="BS117" s="255"/>
      <c r="BT117" s="255"/>
      <c r="BU117" s="255"/>
      <c r="BV117" s="255"/>
      <c r="BW117" s="255"/>
      <c r="BX117" s="255"/>
      <c r="BY117" s="255"/>
      <c r="BZ117" s="255"/>
      <c r="CA117" s="255"/>
      <c r="CB117" s="255"/>
      <c r="CC117" s="255"/>
      <c r="CD117" s="255"/>
      <c r="CE117" s="255"/>
      <c r="CF117" s="255"/>
      <c r="CG117" s="255"/>
      <c r="CH117" s="255"/>
      <c r="CI117" s="255"/>
      <c r="CJ117" s="255"/>
      <c r="CK117" s="255"/>
      <c r="CL117" s="255"/>
      <c r="CM117" s="255"/>
      <c r="CN117" s="255"/>
      <c r="CO117" s="255"/>
      <c r="CP117" s="255"/>
      <c r="CQ117" s="255"/>
      <c r="CR117" s="255"/>
      <c r="CS117" s="255"/>
      <c r="CT117" s="255"/>
      <c r="CU117" s="255"/>
      <c r="CV117" s="255"/>
      <c r="CW117" s="255"/>
      <c r="CX117" s="255"/>
      <c r="CY117" s="255"/>
      <c r="CZ117" s="255"/>
      <c r="DA117" s="255"/>
      <c r="DB117" s="255"/>
      <c r="DC117" s="255"/>
      <c r="DD117" s="255"/>
      <c r="DE117" s="255"/>
      <c r="DF117" s="255"/>
      <c r="DG117" s="255"/>
      <c r="DH117" s="255"/>
      <c r="DI117" s="255"/>
      <c r="DJ117" s="255"/>
      <c r="DK117" s="255"/>
      <c r="DL117" s="255"/>
      <c r="DM117" s="255"/>
      <c r="DN117" s="255"/>
      <c r="DO117" s="255"/>
      <c r="DP117" s="255"/>
      <c r="DQ117" s="255"/>
      <c r="DR117" s="255"/>
      <c r="DS117" s="255"/>
      <c r="DT117" s="255"/>
      <c r="DU117" s="255"/>
      <c r="DV117" s="255"/>
      <c r="DW117" s="255"/>
      <c r="DX117" s="255"/>
      <c r="DY117" s="255"/>
      <c r="DZ117" s="255"/>
      <c r="EA117" s="255"/>
      <c r="EB117" s="255"/>
      <c r="EC117" s="255"/>
      <c r="ED117" s="255"/>
      <c r="EE117" s="255"/>
      <c r="EF117" s="255"/>
      <c r="EG117" s="255"/>
      <c r="EH117" s="255"/>
      <c r="EI117" s="255"/>
      <c r="EJ117" s="255"/>
      <c r="EK117" s="255"/>
      <c r="EL117" s="255"/>
      <c r="EM117" s="255"/>
      <c r="EN117" s="255"/>
      <c r="EO117" s="255"/>
      <c r="EP117" s="255"/>
      <c r="EQ117" s="255"/>
      <c r="ER117" s="255"/>
      <c r="ES117" s="255"/>
      <c r="ET117" s="255"/>
      <c r="EU117" s="255"/>
      <c r="EV117" s="255"/>
      <c r="EW117" s="255"/>
      <c r="EX117" s="255"/>
      <c r="EY117" s="255"/>
      <c r="EZ117" s="255"/>
      <c r="FA117" s="255"/>
      <c r="FB117" s="255"/>
      <c r="FC117" s="255"/>
      <c r="FD117" s="255"/>
      <c r="FE117" s="255"/>
      <c r="FF117" s="255"/>
      <c r="FG117" s="255"/>
      <c r="FH117" s="255"/>
      <c r="FI117" s="255"/>
      <c r="FJ117" s="255"/>
      <c r="FK117" s="255"/>
      <c r="FL117" s="255"/>
      <c r="FM117" s="255"/>
      <c r="FN117" s="255"/>
      <c r="FO117" s="255"/>
      <c r="FP117" s="255"/>
      <c r="FQ117" s="255"/>
      <c r="FR117" s="255"/>
      <c r="FS117" s="255"/>
      <c r="FT117" s="255"/>
      <c r="FU117" s="255"/>
      <c r="FV117" s="255"/>
      <c r="FW117" s="255"/>
      <c r="FX117" s="255"/>
      <c r="FY117" s="255"/>
      <c r="FZ117" s="255"/>
      <c r="GA117" s="255"/>
      <c r="GB117" s="255"/>
      <c r="GC117" s="255"/>
      <c r="GD117" s="255"/>
      <c r="GE117" s="255"/>
      <c r="GF117" s="255"/>
      <c r="GG117" s="255"/>
      <c r="GH117" s="255"/>
      <c r="GI117" s="255"/>
      <c r="GJ117" s="255"/>
      <c r="GK117" s="255"/>
      <c r="GL117" s="255"/>
      <c r="GM117" s="255"/>
      <c r="GN117" s="255"/>
      <c r="GO117" s="255"/>
      <c r="GP117" s="255"/>
      <c r="GQ117" s="255"/>
      <c r="GR117" s="255"/>
      <c r="GS117" s="255"/>
      <c r="GT117" s="255"/>
      <c r="GU117" s="255"/>
      <c r="GV117" s="255"/>
      <c r="GW117" s="255"/>
      <c r="GX117" s="255"/>
      <c r="GY117" s="255"/>
      <c r="GZ117" s="255"/>
      <c r="HA117" s="255"/>
      <c r="HB117" s="255"/>
      <c r="HC117" s="255"/>
      <c r="HD117" s="255"/>
      <c r="HE117" s="255"/>
      <c r="HF117" s="255"/>
      <c r="HG117" s="255"/>
      <c r="HH117" s="255"/>
      <c r="HI117" s="255"/>
      <c r="HJ117" s="255"/>
      <c r="HK117" s="255"/>
      <c r="HL117" s="255"/>
      <c r="HM117" s="255"/>
      <c r="HN117" s="255"/>
      <c r="HO117" s="255"/>
      <c r="HP117" s="255"/>
      <c r="HQ117" s="255"/>
      <c r="HR117" s="255"/>
      <c r="HS117" s="255"/>
      <c r="HT117" s="255"/>
      <c r="HU117" s="255"/>
      <c r="HV117" s="255"/>
      <c r="HW117" s="255"/>
      <c r="HX117" s="255"/>
      <c r="HY117" s="255"/>
    </row>
    <row r="118" customFormat="false" ht="12.75" hidden="false" customHeight="false" outlineLevel="0" collapsed="false">
      <c r="A118" s="255" t="n">
        <v>261</v>
      </c>
      <c r="B118" s="255" t="n">
        <v>376</v>
      </c>
      <c r="C118" s="255" t="s">
        <v>2</v>
      </c>
      <c r="D118" s="255" t="s">
        <v>104</v>
      </c>
      <c r="E118" s="255" t="s">
        <v>325</v>
      </c>
      <c r="F118" s="255" t="s">
        <v>260</v>
      </c>
      <c r="G118" s="255" t="s">
        <v>164</v>
      </c>
      <c r="H118" s="255" t="s">
        <v>110</v>
      </c>
      <c r="I118" s="255" t="s">
        <v>181</v>
      </c>
      <c r="J118" s="256" t="s">
        <v>105</v>
      </c>
      <c r="K118" s="268" t="n">
        <v>36838</v>
      </c>
      <c r="L118" s="268" t="n">
        <v>38664</v>
      </c>
      <c r="M118" s="255" t="s">
        <v>155</v>
      </c>
      <c r="N118" s="257" t="n">
        <v>-20000000</v>
      </c>
      <c r="O118" s="257" t="n">
        <v>7789.263197</v>
      </c>
      <c r="P118" s="258" t="n">
        <v>0.14</v>
      </c>
      <c r="Q118" s="257" t="n">
        <v>15.178183</v>
      </c>
      <c r="R118" s="257" t="n">
        <v>15.181873</v>
      </c>
      <c r="S118" s="258" t="n">
        <v>0.00368999999999886</v>
      </c>
      <c r="T118" s="257" t="n">
        <v>28.7423811969211</v>
      </c>
      <c r="U118" s="257" t="n">
        <v>-122.880189</v>
      </c>
      <c r="V118" s="257" t="n">
        <v>0</v>
      </c>
      <c r="W118" s="257" t="n">
        <v>-94.1378078030789</v>
      </c>
      <c r="X118" s="257" t="n">
        <v>5551.404964</v>
      </c>
      <c r="Y118" s="257" t="n">
        <v>5507.822922</v>
      </c>
      <c r="Z118" s="257" t="n">
        <v>-43.582042</v>
      </c>
      <c r="AA118" s="257" t="n">
        <v>50.5557658030789</v>
      </c>
      <c r="AB118" s="257" t="n">
        <v>5551.404964</v>
      </c>
      <c r="AC118" s="257" t="n">
        <v>5507.822922</v>
      </c>
      <c r="AD118" s="257" t="n">
        <v>-43.582042</v>
      </c>
      <c r="AF118" s="257" t="n">
        <v>15376.005550878</v>
      </c>
      <c r="AG118" s="259" t="n">
        <v>-7155.555556</v>
      </c>
      <c r="AH118" s="259" t="n">
        <v>-1647.732634</v>
      </c>
      <c r="AI118" s="259" t="n">
        <v>-45037.159035</v>
      </c>
      <c r="AJ118" s="259" t="n">
        <v>-45037.159035</v>
      </c>
      <c r="AK118" s="259" t="n">
        <v>-52647.591961</v>
      </c>
      <c r="AL118" s="259" t="n">
        <v>-43.582042</v>
      </c>
      <c r="AM118" s="269" t="s">
        <v>461</v>
      </c>
      <c r="AN118" s="260" t="n">
        <v>3</v>
      </c>
      <c r="AO118" s="260" t="s">
        <v>469</v>
      </c>
      <c r="AP118" s="260" t="n">
        <v>3</v>
      </c>
      <c r="AR118" s="281"/>
      <c r="AS118" s="306"/>
      <c r="AV118" s="255"/>
      <c r="AW118" s="255"/>
      <c r="AX118" s="255"/>
      <c r="AY118" s="255"/>
      <c r="AZ118" s="255"/>
      <c r="BA118" s="255"/>
      <c r="BB118" s="255"/>
      <c r="BC118" s="255"/>
      <c r="BD118" s="255"/>
      <c r="BE118" s="255"/>
      <c r="BF118" s="255"/>
      <c r="BG118" s="255"/>
      <c r="BH118" s="255"/>
      <c r="BI118" s="255"/>
      <c r="BJ118" s="255"/>
      <c r="BK118" s="255"/>
      <c r="BL118" s="255"/>
      <c r="BM118" s="255"/>
      <c r="BN118" s="255"/>
      <c r="BO118" s="255"/>
      <c r="BP118" s="255"/>
      <c r="BQ118" s="255"/>
      <c r="BR118" s="255"/>
      <c r="BS118" s="255"/>
      <c r="BT118" s="255"/>
      <c r="BU118" s="255"/>
      <c r="BV118" s="255"/>
      <c r="BW118" s="255"/>
      <c r="BX118" s="255"/>
      <c r="BY118" s="255"/>
      <c r="BZ118" s="255"/>
      <c r="CA118" s="255"/>
      <c r="CB118" s="255"/>
      <c r="CC118" s="255"/>
      <c r="CD118" s="255"/>
      <c r="CE118" s="255"/>
      <c r="CF118" s="255"/>
      <c r="CG118" s="255"/>
      <c r="CH118" s="255"/>
      <c r="CI118" s="255"/>
      <c r="CJ118" s="255"/>
      <c r="CK118" s="255"/>
      <c r="CL118" s="255"/>
      <c r="CM118" s="255"/>
      <c r="CN118" s="255"/>
      <c r="CO118" s="255"/>
      <c r="CP118" s="255"/>
      <c r="CQ118" s="255"/>
      <c r="CR118" s="255"/>
      <c r="CS118" s="255"/>
      <c r="CT118" s="255"/>
      <c r="CU118" s="255"/>
      <c r="CV118" s="255"/>
      <c r="CW118" s="255"/>
      <c r="CX118" s="255"/>
      <c r="CY118" s="255"/>
      <c r="CZ118" s="255"/>
      <c r="DA118" s="255"/>
      <c r="DB118" s="255"/>
      <c r="DC118" s="255"/>
      <c r="DD118" s="255"/>
      <c r="DE118" s="255"/>
      <c r="DF118" s="255"/>
      <c r="DG118" s="255"/>
      <c r="DH118" s="255"/>
      <c r="DI118" s="255"/>
      <c r="DJ118" s="255"/>
      <c r="DK118" s="255"/>
      <c r="DL118" s="255"/>
      <c r="DM118" s="255"/>
      <c r="DN118" s="255"/>
      <c r="DO118" s="255"/>
      <c r="DP118" s="255"/>
      <c r="DQ118" s="255"/>
      <c r="DR118" s="255"/>
      <c r="DS118" s="255"/>
      <c r="DT118" s="255"/>
      <c r="DU118" s="255"/>
      <c r="DV118" s="255"/>
      <c r="DW118" s="255"/>
      <c r="DX118" s="255"/>
      <c r="DY118" s="255"/>
      <c r="DZ118" s="255"/>
      <c r="EA118" s="255"/>
      <c r="EB118" s="255"/>
      <c r="EC118" s="255"/>
      <c r="ED118" s="255"/>
      <c r="EE118" s="255"/>
      <c r="EF118" s="255"/>
      <c r="EG118" s="255"/>
      <c r="EH118" s="255"/>
      <c r="EI118" s="255"/>
      <c r="EJ118" s="255"/>
      <c r="EK118" s="255"/>
      <c r="EL118" s="255"/>
      <c r="EM118" s="255"/>
      <c r="EN118" s="255"/>
      <c r="EO118" s="255"/>
      <c r="EP118" s="255"/>
      <c r="EQ118" s="255"/>
      <c r="ER118" s="255"/>
      <c r="ES118" s="255"/>
      <c r="ET118" s="255"/>
      <c r="EU118" s="255"/>
      <c r="EV118" s="255"/>
      <c r="EW118" s="255"/>
      <c r="EX118" s="255"/>
      <c r="EY118" s="255"/>
      <c r="EZ118" s="255"/>
      <c r="FA118" s="255"/>
      <c r="FB118" s="255"/>
      <c r="FC118" s="255"/>
      <c r="FD118" s="255"/>
      <c r="FE118" s="255"/>
      <c r="FF118" s="255"/>
      <c r="FG118" s="255"/>
      <c r="FH118" s="255"/>
      <c r="FI118" s="255"/>
      <c r="FJ118" s="255"/>
      <c r="FK118" s="255"/>
      <c r="FL118" s="255"/>
      <c r="FM118" s="255"/>
      <c r="FN118" s="255"/>
      <c r="FO118" s="255"/>
      <c r="FP118" s="255"/>
      <c r="FQ118" s="255"/>
      <c r="FR118" s="255"/>
      <c r="FS118" s="255"/>
      <c r="FT118" s="255"/>
      <c r="FU118" s="255"/>
      <c r="FV118" s="255"/>
      <c r="FW118" s="255"/>
      <c r="FX118" s="255"/>
      <c r="FY118" s="255"/>
      <c r="FZ118" s="255"/>
      <c r="GA118" s="255"/>
      <c r="GB118" s="255"/>
      <c r="GC118" s="255"/>
      <c r="GD118" s="255"/>
      <c r="GE118" s="255"/>
      <c r="GF118" s="255"/>
      <c r="GG118" s="255"/>
      <c r="GH118" s="255"/>
      <c r="GI118" s="255"/>
      <c r="GJ118" s="255"/>
      <c r="GK118" s="255"/>
      <c r="GL118" s="255"/>
      <c r="GM118" s="255"/>
      <c r="GN118" s="255"/>
      <c r="GO118" s="255"/>
      <c r="GP118" s="255"/>
      <c r="GQ118" s="255"/>
      <c r="GR118" s="255"/>
      <c r="GS118" s="255"/>
      <c r="GT118" s="255"/>
      <c r="GU118" s="255"/>
      <c r="GV118" s="255"/>
      <c r="GW118" s="255"/>
      <c r="GX118" s="255"/>
      <c r="GY118" s="255"/>
      <c r="GZ118" s="255"/>
      <c r="HA118" s="255"/>
      <c r="HB118" s="255"/>
      <c r="HC118" s="255"/>
      <c r="HD118" s="255"/>
      <c r="HE118" s="255"/>
      <c r="HF118" s="255"/>
      <c r="HG118" s="255"/>
      <c r="HH118" s="255"/>
      <c r="HI118" s="255"/>
      <c r="HJ118" s="255"/>
      <c r="HK118" s="255"/>
      <c r="HL118" s="255"/>
      <c r="HM118" s="255"/>
      <c r="HN118" s="255"/>
      <c r="HO118" s="255"/>
      <c r="HP118" s="255"/>
      <c r="HQ118" s="255"/>
      <c r="HR118" s="255"/>
      <c r="HS118" s="255"/>
      <c r="HT118" s="255"/>
      <c r="HU118" s="255"/>
      <c r="HV118" s="255"/>
      <c r="HW118" s="255"/>
      <c r="HX118" s="255"/>
      <c r="HY118" s="255"/>
    </row>
    <row r="119" customFormat="false" ht="12.75" hidden="false" customHeight="false" outlineLevel="0" collapsed="false">
      <c r="A119" s="255" t="n">
        <v>262</v>
      </c>
      <c r="B119" s="255" t="n">
        <v>377</v>
      </c>
      <c r="C119" s="255" t="s">
        <v>2</v>
      </c>
      <c r="D119" s="255" t="s">
        <v>104</v>
      </c>
      <c r="E119" s="255" t="s">
        <v>206</v>
      </c>
      <c r="F119" s="255" t="s">
        <v>163</v>
      </c>
      <c r="G119" s="255" t="s">
        <v>164</v>
      </c>
      <c r="H119" s="255" t="s">
        <v>207</v>
      </c>
      <c r="I119" s="255" t="s">
        <v>201</v>
      </c>
      <c r="J119" s="256" t="s">
        <v>189</v>
      </c>
      <c r="K119" s="268" t="n">
        <v>36838</v>
      </c>
      <c r="L119" s="268" t="n">
        <v>38664</v>
      </c>
      <c r="M119" s="255" t="s">
        <v>100</v>
      </c>
      <c r="N119" s="257" t="n">
        <v>-10000000</v>
      </c>
      <c r="O119" s="257" t="n">
        <v>3993.121071</v>
      </c>
      <c r="P119" s="258" t="n">
        <v>0.195</v>
      </c>
      <c r="Q119" s="257" t="n">
        <v>20.512169</v>
      </c>
      <c r="R119" s="257" t="n">
        <v>19.519232</v>
      </c>
      <c r="S119" s="258" t="n">
        <v>-0.992937000000001</v>
      </c>
      <c r="T119" s="257" t="n">
        <v>-3964.91765687553</v>
      </c>
      <c r="U119" s="257" t="n">
        <v>-67.239755</v>
      </c>
      <c r="V119" s="257" t="n">
        <v>0</v>
      </c>
      <c r="W119" s="257" t="n">
        <v>-4032.15741187553</v>
      </c>
      <c r="X119" s="257" t="n">
        <v>1341.421534</v>
      </c>
      <c r="Y119" s="257" t="n">
        <v>-2843.474836</v>
      </c>
      <c r="Z119" s="257" t="n">
        <v>-4184.89637</v>
      </c>
      <c r="AA119" s="257" t="n">
        <v>-152.738958124468</v>
      </c>
      <c r="AB119" s="257" t="n">
        <v>1187.8958394337</v>
      </c>
      <c r="AC119" s="257" t="n">
        <v>-2507.944805352</v>
      </c>
      <c r="AD119" s="257" t="n">
        <v>-3695.8406447857</v>
      </c>
      <c r="AF119" s="257" t="n">
        <v>11823.631491231</v>
      </c>
      <c r="AG119" s="259" t="n">
        <v>-4395.3</v>
      </c>
      <c r="AH119" s="259" t="n">
        <v>-6903.244805352</v>
      </c>
      <c r="AI119" s="259" t="n">
        <v>-23424.883816906</v>
      </c>
      <c r="AJ119" s="259" t="n">
        <v>-23424.883816906</v>
      </c>
      <c r="AK119" s="259" t="n">
        <v>6137.5511186153</v>
      </c>
      <c r="AL119" s="259" t="n">
        <v>-3695.8406447857</v>
      </c>
      <c r="AM119" s="269" t="s">
        <v>461</v>
      </c>
      <c r="AN119" s="260" t="n">
        <v>4</v>
      </c>
      <c r="AO119" s="260" t="s">
        <v>469</v>
      </c>
      <c r="AP119" s="260" t="n">
        <v>4</v>
      </c>
      <c r="AR119" s="281"/>
      <c r="AS119" s="306"/>
      <c r="AV119" s="255"/>
      <c r="AW119" s="255"/>
      <c r="AX119" s="255"/>
      <c r="AY119" s="255"/>
      <c r="AZ119" s="255"/>
      <c r="BA119" s="255"/>
      <c r="BB119" s="255"/>
      <c r="BC119" s="255"/>
      <c r="BD119" s="255"/>
      <c r="BE119" s="255"/>
      <c r="BF119" s="255"/>
      <c r="BG119" s="255"/>
      <c r="BH119" s="255"/>
      <c r="BI119" s="255"/>
      <c r="BJ119" s="255"/>
      <c r="BK119" s="255"/>
      <c r="BL119" s="255"/>
      <c r="BM119" s="255"/>
      <c r="BN119" s="255"/>
      <c r="BO119" s="255"/>
      <c r="BP119" s="255"/>
      <c r="BQ119" s="255"/>
      <c r="BR119" s="255"/>
      <c r="BS119" s="255"/>
      <c r="BT119" s="255"/>
      <c r="BU119" s="255"/>
      <c r="BV119" s="255"/>
      <c r="BW119" s="255"/>
      <c r="BX119" s="255"/>
      <c r="BY119" s="255"/>
      <c r="BZ119" s="255"/>
      <c r="CA119" s="255"/>
      <c r="CB119" s="255"/>
      <c r="CC119" s="255"/>
      <c r="CD119" s="255"/>
      <c r="CE119" s="255"/>
      <c r="CF119" s="255"/>
      <c r="CG119" s="255"/>
      <c r="CH119" s="255"/>
      <c r="CI119" s="255"/>
      <c r="CJ119" s="255"/>
      <c r="CK119" s="255"/>
      <c r="CL119" s="255"/>
      <c r="CM119" s="255"/>
      <c r="CN119" s="255"/>
      <c r="CO119" s="255"/>
      <c r="CP119" s="255"/>
      <c r="CQ119" s="255"/>
      <c r="CR119" s="255"/>
      <c r="CS119" s="255"/>
      <c r="CT119" s="255"/>
      <c r="CU119" s="255"/>
      <c r="CV119" s="255"/>
      <c r="CW119" s="255"/>
      <c r="CX119" s="255"/>
      <c r="CY119" s="255"/>
      <c r="CZ119" s="255"/>
      <c r="DA119" s="255"/>
      <c r="DB119" s="255"/>
      <c r="DC119" s="255"/>
      <c r="DD119" s="255"/>
      <c r="DE119" s="255"/>
      <c r="DF119" s="255"/>
      <c r="DG119" s="255"/>
      <c r="DH119" s="255"/>
      <c r="DI119" s="255"/>
      <c r="DJ119" s="255"/>
      <c r="DK119" s="255"/>
      <c r="DL119" s="255"/>
      <c r="DM119" s="255"/>
      <c r="DN119" s="255"/>
      <c r="DO119" s="255"/>
      <c r="DP119" s="255"/>
      <c r="DQ119" s="255"/>
      <c r="DR119" s="255"/>
      <c r="DS119" s="255"/>
      <c r="DT119" s="255"/>
      <c r="DU119" s="255"/>
      <c r="DV119" s="255"/>
      <c r="DW119" s="255"/>
      <c r="DX119" s="255"/>
      <c r="DY119" s="255"/>
      <c r="DZ119" s="255"/>
      <c r="EA119" s="255"/>
      <c r="EB119" s="255"/>
      <c r="EC119" s="255"/>
      <c r="ED119" s="255"/>
      <c r="EE119" s="255"/>
      <c r="EF119" s="255"/>
      <c r="EG119" s="255"/>
      <c r="EH119" s="255"/>
      <c r="EI119" s="255"/>
      <c r="EJ119" s="255"/>
      <c r="EK119" s="255"/>
      <c r="EL119" s="255"/>
      <c r="EM119" s="255"/>
      <c r="EN119" s="255"/>
      <c r="EO119" s="255"/>
      <c r="EP119" s="255"/>
      <c r="EQ119" s="255"/>
      <c r="ER119" s="255"/>
      <c r="ES119" s="255"/>
      <c r="ET119" s="255"/>
      <c r="EU119" s="255"/>
      <c r="EV119" s="255"/>
      <c r="EW119" s="255"/>
      <c r="EX119" s="255"/>
      <c r="EY119" s="255"/>
      <c r="EZ119" s="255"/>
      <c r="FA119" s="255"/>
      <c r="FB119" s="255"/>
      <c r="FC119" s="255"/>
      <c r="FD119" s="255"/>
      <c r="FE119" s="255"/>
      <c r="FF119" s="255"/>
      <c r="FG119" s="255"/>
      <c r="FH119" s="255"/>
      <c r="FI119" s="255"/>
      <c r="FJ119" s="255"/>
      <c r="FK119" s="255"/>
      <c r="FL119" s="255"/>
      <c r="FM119" s="255"/>
      <c r="FN119" s="255"/>
      <c r="FO119" s="255"/>
      <c r="FP119" s="255"/>
      <c r="FQ119" s="255"/>
      <c r="FR119" s="255"/>
      <c r="FS119" s="255"/>
      <c r="FT119" s="255"/>
      <c r="FU119" s="255"/>
      <c r="FV119" s="255"/>
      <c r="FW119" s="255"/>
      <c r="FX119" s="255"/>
      <c r="FY119" s="255"/>
      <c r="FZ119" s="255"/>
      <c r="GA119" s="255"/>
      <c r="GB119" s="255"/>
      <c r="GC119" s="255"/>
      <c r="GD119" s="255"/>
      <c r="GE119" s="255"/>
      <c r="GF119" s="255"/>
      <c r="GG119" s="255"/>
      <c r="GH119" s="255"/>
      <c r="GI119" s="255"/>
      <c r="GJ119" s="255"/>
      <c r="GK119" s="255"/>
      <c r="GL119" s="255"/>
      <c r="GM119" s="255"/>
      <c r="GN119" s="255"/>
      <c r="GO119" s="255"/>
      <c r="GP119" s="255"/>
      <c r="GQ119" s="255"/>
      <c r="GR119" s="255"/>
      <c r="GS119" s="255"/>
      <c r="GT119" s="255"/>
      <c r="GU119" s="255"/>
      <c r="GV119" s="255"/>
      <c r="GW119" s="255"/>
      <c r="GX119" s="255"/>
      <c r="GY119" s="255"/>
      <c r="GZ119" s="255"/>
      <c r="HA119" s="255"/>
      <c r="HB119" s="255"/>
      <c r="HC119" s="255"/>
      <c r="HD119" s="255"/>
      <c r="HE119" s="255"/>
      <c r="HF119" s="255"/>
      <c r="HG119" s="255"/>
      <c r="HH119" s="255"/>
      <c r="HI119" s="255"/>
      <c r="HJ119" s="255"/>
      <c r="HK119" s="255"/>
      <c r="HL119" s="255"/>
      <c r="HM119" s="255"/>
      <c r="HN119" s="255"/>
      <c r="HO119" s="255"/>
      <c r="HP119" s="255"/>
      <c r="HQ119" s="255"/>
      <c r="HR119" s="255"/>
      <c r="HS119" s="255"/>
      <c r="HT119" s="255"/>
      <c r="HU119" s="255"/>
      <c r="HV119" s="255"/>
      <c r="HW119" s="255"/>
      <c r="HX119" s="255"/>
      <c r="HY119" s="255"/>
    </row>
    <row r="120" customFormat="false" ht="12.75" hidden="false" customHeight="false" outlineLevel="0" collapsed="false">
      <c r="A120" s="255" t="n">
        <v>263</v>
      </c>
      <c r="B120" s="255" t="n">
        <v>378</v>
      </c>
      <c r="C120" s="255" t="s">
        <v>2</v>
      </c>
      <c r="D120" s="255" t="s">
        <v>104</v>
      </c>
      <c r="E120" s="255" t="s">
        <v>206</v>
      </c>
      <c r="F120" s="255" t="s">
        <v>163</v>
      </c>
      <c r="G120" s="255" t="s">
        <v>164</v>
      </c>
      <c r="H120" s="255" t="s">
        <v>207</v>
      </c>
      <c r="I120" s="255" t="s">
        <v>201</v>
      </c>
      <c r="J120" s="256" t="s">
        <v>189</v>
      </c>
      <c r="K120" s="268" t="n">
        <v>36840</v>
      </c>
      <c r="L120" s="268" t="n">
        <v>38666</v>
      </c>
      <c r="M120" s="255" t="s">
        <v>100</v>
      </c>
      <c r="N120" s="257" t="n">
        <v>-10000000</v>
      </c>
      <c r="O120" s="257" t="n">
        <v>4005.792554</v>
      </c>
      <c r="P120" s="258" t="n">
        <v>0.25</v>
      </c>
      <c r="Q120" s="257" t="n">
        <v>20.517244</v>
      </c>
      <c r="R120" s="257" t="n">
        <v>19.524324</v>
      </c>
      <c r="S120" s="258" t="n">
        <v>-0.992920000000002</v>
      </c>
      <c r="T120" s="257" t="n">
        <v>-3977.43154271769</v>
      </c>
      <c r="U120" s="257" t="n">
        <v>-70.445809</v>
      </c>
      <c r="V120" s="257" t="n">
        <v>0</v>
      </c>
      <c r="W120" s="257" t="n">
        <v>-4047.87735171769</v>
      </c>
      <c r="X120" s="257" t="n">
        <v>-22069.55351</v>
      </c>
      <c r="Y120" s="257" t="n">
        <v>-26269.736161</v>
      </c>
      <c r="Z120" s="257" t="n">
        <v>-4200.182651</v>
      </c>
      <c r="AA120" s="257" t="n">
        <v>-152.305299282313</v>
      </c>
      <c r="AB120" s="257" t="n">
        <v>-19543.6931107805</v>
      </c>
      <c r="AC120" s="257" t="n">
        <v>-23169.907294002</v>
      </c>
      <c r="AD120" s="257" t="n">
        <v>-3626.2141832215</v>
      </c>
      <c r="AF120" s="257" t="n">
        <v>11861.151752394</v>
      </c>
      <c r="AG120" s="259" t="n">
        <v>-5757.5</v>
      </c>
      <c r="AH120" s="259" t="n">
        <v>-28927.407294002</v>
      </c>
      <c r="AI120" s="259" t="n">
        <v>-24464.8294124778</v>
      </c>
      <c r="AJ120" s="259" t="n">
        <v>-24464.8294124778</v>
      </c>
      <c r="AK120" s="259" t="n">
        <v>6865.246152327</v>
      </c>
      <c r="AL120" s="259" t="n">
        <v>-3626.2141832215</v>
      </c>
      <c r="AM120" s="269" t="s">
        <v>461</v>
      </c>
      <c r="AN120" s="260" t="n">
        <v>4</v>
      </c>
      <c r="AO120" s="260" t="s">
        <v>469</v>
      </c>
      <c r="AP120" s="260" t="n">
        <v>4</v>
      </c>
      <c r="AR120" s="281"/>
      <c r="AS120" s="306"/>
    </row>
    <row r="121" customFormat="false" ht="12.75" hidden="false" customHeight="false" outlineLevel="0" collapsed="false">
      <c r="A121" s="255" t="n">
        <v>264</v>
      </c>
      <c r="B121" s="255" t="n">
        <v>379</v>
      </c>
      <c r="C121" s="255" t="s">
        <v>2</v>
      </c>
      <c r="D121" s="255" t="s">
        <v>104</v>
      </c>
      <c r="E121" s="255" t="s">
        <v>206</v>
      </c>
      <c r="F121" s="255" t="s">
        <v>163</v>
      </c>
      <c r="G121" s="255" t="s">
        <v>164</v>
      </c>
      <c r="H121" s="255" t="s">
        <v>207</v>
      </c>
      <c r="I121" s="255" t="s">
        <v>208</v>
      </c>
      <c r="J121" s="256" t="s">
        <v>189</v>
      </c>
      <c r="K121" s="268" t="n">
        <v>36844</v>
      </c>
      <c r="L121" s="268" t="n">
        <v>38670</v>
      </c>
      <c r="M121" s="255" t="s">
        <v>155</v>
      </c>
      <c r="N121" s="257" t="n">
        <v>-20000000</v>
      </c>
      <c r="O121" s="257" t="n">
        <v>7832.724774</v>
      </c>
      <c r="P121" s="258" t="n">
        <v>0.22</v>
      </c>
      <c r="Q121" s="257" t="n">
        <v>20.508211</v>
      </c>
      <c r="R121" s="257" t="n">
        <v>19.515581</v>
      </c>
      <c r="S121" s="258" t="n">
        <v>-0.992629999999998</v>
      </c>
      <c r="T121" s="257" t="n">
        <v>-7774.99759241561</v>
      </c>
      <c r="U121" s="257" t="n">
        <v>-136.883304</v>
      </c>
      <c r="V121" s="257" t="n">
        <v>0</v>
      </c>
      <c r="W121" s="257" t="n">
        <v>-7911.88089641561</v>
      </c>
      <c r="X121" s="257" t="n">
        <v>-17993.917229</v>
      </c>
      <c r="Y121" s="257" t="n">
        <v>-26285.021598</v>
      </c>
      <c r="Z121" s="257" t="n">
        <v>-8291.104369</v>
      </c>
      <c r="AA121" s="257" t="n">
        <v>-379.223472584394</v>
      </c>
      <c r="AB121" s="257" t="n">
        <v>-17993.917229</v>
      </c>
      <c r="AC121" s="257" t="n">
        <v>-26285.021598</v>
      </c>
      <c r="AD121" s="257" t="n">
        <v>-8291.104369</v>
      </c>
      <c r="AF121" s="257" t="n">
        <v>23192.698055814</v>
      </c>
      <c r="AG121" s="259" t="n">
        <v>-11244.444444</v>
      </c>
      <c r="AH121" s="259" t="n">
        <v>-37529.466042</v>
      </c>
      <c r="AI121" s="259" t="n">
        <v>-53722.108831</v>
      </c>
      <c r="AJ121" s="259" t="n">
        <v>-53722.108831</v>
      </c>
      <c r="AK121" s="259" t="n">
        <v>12426.694835</v>
      </c>
      <c r="AL121" s="259" t="n">
        <v>-8291.104369</v>
      </c>
      <c r="AM121" s="269" t="s">
        <v>461</v>
      </c>
      <c r="AN121" s="260" t="n">
        <v>4</v>
      </c>
      <c r="AO121" s="260" t="s">
        <v>469</v>
      </c>
      <c r="AP121" s="260" t="n">
        <v>4</v>
      </c>
      <c r="AR121" s="281"/>
      <c r="AS121" s="306"/>
      <c r="AV121" s="255"/>
      <c r="AW121" s="255"/>
      <c r="AX121" s="255"/>
      <c r="AY121" s="255"/>
      <c r="AZ121" s="255"/>
      <c r="BA121" s="255"/>
      <c r="BB121" s="255"/>
      <c r="BC121" s="255"/>
      <c r="BD121" s="255"/>
      <c r="BE121" s="255"/>
      <c r="BF121" s="255"/>
      <c r="BG121" s="255"/>
      <c r="BH121" s="255"/>
      <c r="BI121" s="255"/>
      <c r="BJ121" s="255"/>
      <c r="BK121" s="255"/>
      <c r="BL121" s="255"/>
      <c r="BM121" s="255"/>
      <c r="BN121" s="255"/>
      <c r="BO121" s="255"/>
      <c r="BP121" s="255"/>
      <c r="BQ121" s="255"/>
      <c r="BR121" s="255"/>
      <c r="BS121" s="255"/>
      <c r="BT121" s="255"/>
      <c r="BU121" s="255"/>
      <c r="BV121" s="255"/>
      <c r="BW121" s="255"/>
      <c r="BX121" s="255"/>
      <c r="BY121" s="255"/>
      <c r="BZ121" s="255"/>
      <c r="CA121" s="255"/>
      <c r="CB121" s="255"/>
      <c r="CC121" s="255"/>
      <c r="CD121" s="255"/>
      <c r="CE121" s="255"/>
      <c r="CF121" s="255"/>
      <c r="CG121" s="255"/>
      <c r="CH121" s="255"/>
      <c r="CI121" s="255"/>
      <c r="CJ121" s="255"/>
      <c r="CK121" s="255"/>
      <c r="CL121" s="255"/>
      <c r="CM121" s="255"/>
      <c r="CN121" s="255"/>
      <c r="CO121" s="255"/>
      <c r="CP121" s="255"/>
      <c r="CQ121" s="255"/>
      <c r="CR121" s="255"/>
      <c r="CS121" s="255"/>
      <c r="CT121" s="255"/>
      <c r="CU121" s="255"/>
      <c r="CV121" s="255"/>
      <c r="CW121" s="255"/>
      <c r="CX121" s="255"/>
      <c r="CY121" s="255"/>
      <c r="CZ121" s="255"/>
      <c r="DA121" s="255"/>
      <c r="DB121" s="255"/>
      <c r="DC121" s="255"/>
      <c r="DD121" s="255"/>
      <c r="DE121" s="255"/>
      <c r="DF121" s="255"/>
      <c r="DG121" s="255"/>
      <c r="DH121" s="255"/>
      <c r="DI121" s="255"/>
      <c r="DJ121" s="255"/>
      <c r="DK121" s="255"/>
      <c r="DL121" s="255"/>
      <c r="DM121" s="255"/>
      <c r="DN121" s="255"/>
      <c r="DO121" s="255"/>
      <c r="DP121" s="255"/>
      <c r="DQ121" s="255"/>
      <c r="DR121" s="255"/>
      <c r="DS121" s="255"/>
      <c r="DT121" s="255"/>
      <c r="DU121" s="255"/>
      <c r="DV121" s="255"/>
      <c r="DW121" s="255"/>
      <c r="DX121" s="255"/>
      <c r="DY121" s="255"/>
      <c r="DZ121" s="255"/>
      <c r="EA121" s="255"/>
      <c r="EB121" s="255"/>
      <c r="EC121" s="255"/>
      <c r="ED121" s="255"/>
      <c r="EE121" s="255"/>
      <c r="EF121" s="255"/>
      <c r="EG121" s="255"/>
      <c r="EH121" s="255"/>
      <c r="EI121" s="255"/>
      <c r="EJ121" s="255"/>
      <c r="EK121" s="255"/>
      <c r="EL121" s="255"/>
      <c r="EM121" s="255"/>
      <c r="EN121" s="255"/>
      <c r="EO121" s="255"/>
      <c r="EP121" s="255"/>
      <c r="EQ121" s="255"/>
      <c r="ER121" s="255"/>
      <c r="ES121" s="255"/>
      <c r="ET121" s="255"/>
      <c r="EU121" s="255"/>
      <c r="EV121" s="255"/>
      <c r="EW121" s="255"/>
      <c r="EX121" s="255"/>
      <c r="EY121" s="255"/>
      <c r="EZ121" s="255"/>
      <c r="FA121" s="255"/>
      <c r="FB121" s="255"/>
      <c r="FC121" s="255"/>
      <c r="FD121" s="255"/>
      <c r="FE121" s="255"/>
      <c r="FF121" s="255"/>
      <c r="FG121" s="255"/>
      <c r="FH121" s="255"/>
      <c r="FI121" s="255"/>
      <c r="FJ121" s="255"/>
      <c r="FK121" s="255"/>
      <c r="FL121" s="255"/>
      <c r="FM121" s="255"/>
      <c r="FN121" s="255"/>
      <c r="FO121" s="255"/>
      <c r="FP121" s="255"/>
      <c r="FQ121" s="255"/>
      <c r="FR121" s="255"/>
      <c r="FS121" s="255"/>
      <c r="FT121" s="255"/>
      <c r="FU121" s="255"/>
      <c r="FV121" s="255"/>
      <c r="FW121" s="255"/>
      <c r="FX121" s="255"/>
      <c r="FY121" s="255"/>
      <c r="FZ121" s="255"/>
      <c r="GA121" s="255"/>
      <c r="GB121" s="255"/>
      <c r="GC121" s="255"/>
      <c r="GD121" s="255"/>
      <c r="GE121" s="255"/>
      <c r="GF121" s="255"/>
      <c r="GG121" s="255"/>
      <c r="GH121" s="255"/>
      <c r="GI121" s="255"/>
      <c r="GJ121" s="255"/>
      <c r="GK121" s="255"/>
      <c r="GL121" s="255"/>
      <c r="GM121" s="255"/>
      <c r="GN121" s="255"/>
      <c r="GO121" s="255"/>
      <c r="GP121" s="255"/>
      <c r="GQ121" s="255"/>
      <c r="GR121" s="255"/>
      <c r="GS121" s="255"/>
      <c r="GT121" s="255"/>
      <c r="GU121" s="255"/>
      <c r="GV121" s="255"/>
      <c r="GW121" s="255"/>
      <c r="GX121" s="255"/>
      <c r="GY121" s="255"/>
      <c r="GZ121" s="255"/>
      <c r="HA121" s="255"/>
      <c r="HB121" s="255"/>
      <c r="HC121" s="255"/>
      <c r="HD121" s="255"/>
      <c r="HE121" s="255"/>
      <c r="HF121" s="255"/>
      <c r="HG121" s="255"/>
      <c r="HH121" s="255"/>
      <c r="HI121" s="255"/>
      <c r="HJ121" s="255"/>
      <c r="HK121" s="255"/>
      <c r="HL121" s="255"/>
      <c r="HM121" s="255"/>
      <c r="HN121" s="255"/>
      <c r="HO121" s="255"/>
      <c r="HP121" s="255"/>
      <c r="HQ121" s="255"/>
      <c r="HR121" s="255"/>
      <c r="HS121" s="255"/>
      <c r="HT121" s="255"/>
      <c r="HU121" s="255"/>
      <c r="HV121" s="255"/>
      <c r="HW121" s="255"/>
      <c r="HX121" s="255"/>
      <c r="HY121" s="255"/>
    </row>
    <row r="122" customFormat="false" ht="12.75" hidden="false" customHeight="false" outlineLevel="0" collapsed="false">
      <c r="A122" s="255" t="n">
        <v>265</v>
      </c>
      <c r="B122" s="255" t="n">
        <v>380</v>
      </c>
      <c r="C122" s="255" t="s">
        <v>2</v>
      </c>
      <c r="D122" s="255" t="s">
        <v>173</v>
      </c>
      <c r="E122" s="255" t="s">
        <v>183</v>
      </c>
      <c r="F122" s="255" t="s">
        <v>184</v>
      </c>
      <c r="G122" s="255" t="s">
        <v>151</v>
      </c>
      <c r="H122" s="255" t="s">
        <v>168</v>
      </c>
      <c r="I122" s="255" t="s">
        <v>185</v>
      </c>
      <c r="J122" s="256" t="s">
        <v>170</v>
      </c>
      <c r="K122" s="268" t="n">
        <v>36804</v>
      </c>
      <c r="L122" s="268" t="n">
        <v>38630</v>
      </c>
      <c r="M122" s="255" t="s">
        <v>155</v>
      </c>
      <c r="N122" s="257" t="n">
        <v>-10000000</v>
      </c>
      <c r="O122" s="257" t="n">
        <v>3834.998436</v>
      </c>
      <c r="P122" s="258" t="n">
        <v>0.24</v>
      </c>
      <c r="Q122" s="257" t="n">
        <v>36.417174</v>
      </c>
      <c r="R122" s="257" t="n">
        <v>36.428516</v>
      </c>
      <c r="S122" s="258" t="n">
        <v>0.0113419999999991</v>
      </c>
      <c r="T122" s="257" t="n">
        <v>43.4965522611085</v>
      </c>
      <c r="U122" s="257" t="n">
        <v>-139.340322</v>
      </c>
      <c r="V122" s="257" t="n">
        <v>0</v>
      </c>
      <c r="W122" s="257" t="n">
        <v>-95.8437697388915</v>
      </c>
      <c r="X122" s="257" t="n">
        <v>43905.942681</v>
      </c>
      <c r="Y122" s="257" t="n">
        <v>43903.645513</v>
      </c>
      <c r="Z122" s="257" t="n">
        <v>-2.29716799999733</v>
      </c>
      <c r="AA122" s="257" t="n">
        <v>93.5466017388942</v>
      </c>
      <c r="AB122" s="257" t="n">
        <v>43905.942681</v>
      </c>
      <c r="AC122" s="257" t="n">
        <v>43903.645513</v>
      </c>
      <c r="AD122" s="257" t="n">
        <v>-2.29716799999733</v>
      </c>
      <c r="AF122" s="257" t="n">
        <v>15771.43106805</v>
      </c>
      <c r="AG122" s="259" t="n">
        <v>-6133.333333</v>
      </c>
      <c r="AH122" s="259" t="n">
        <v>37770.31218</v>
      </c>
      <c r="AI122" s="259" t="n">
        <v>-27144.739718</v>
      </c>
      <c r="AJ122" s="259" t="n">
        <v>-27144.739718</v>
      </c>
      <c r="AK122" s="259" t="n">
        <v>-17184.046972</v>
      </c>
      <c r="AL122" s="259" t="n">
        <v>-2.29716799999733</v>
      </c>
      <c r="AM122" s="269" t="s">
        <v>461</v>
      </c>
      <c r="AN122" s="260" t="n">
        <v>5</v>
      </c>
      <c r="AO122" s="260" t="s">
        <v>469</v>
      </c>
      <c r="AP122" s="260" t="n">
        <v>5</v>
      </c>
      <c r="AR122" s="281"/>
      <c r="AS122" s="306"/>
      <c r="AV122" s="255"/>
      <c r="AW122" s="255"/>
      <c r="AX122" s="255"/>
      <c r="AY122" s="255"/>
      <c r="AZ122" s="255"/>
      <c r="BA122" s="255"/>
      <c r="BB122" s="255"/>
      <c r="BC122" s="255"/>
      <c r="BD122" s="255"/>
      <c r="BE122" s="255"/>
      <c r="BF122" s="255"/>
      <c r="BG122" s="255"/>
      <c r="BH122" s="255"/>
      <c r="BI122" s="255"/>
      <c r="BJ122" s="255"/>
      <c r="BK122" s="255"/>
      <c r="BL122" s="255"/>
      <c r="BM122" s="255"/>
      <c r="BN122" s="255"/>
      <c r="BO122" s="255"/>
      <c r="BP122" s="255"/>
      <c r="BQ122" s="255"/>
      <c r="BR122" s="255"/>
      <c r="BS122" s="255"/>
      <c r="BT122" s="255"/>
      <c r="BU122" s="255"/>
      <c r="BV122" s="255"/>
      <c r="BW122" s="255"/>
      <c r="BX122" s="255"/>
      <c r="BY122" s="255"/>
      <c r="BZ122" s="255"/>
      <c r="CA122" s="255"/>
      <c r="CB122" s="255"/>
      <c r="CC122" s="255"/>
      <c r="CD122" s="255"/>
      <c r="CE122" s="255"/>
      <c r="CF122" s="255"/>
      <c r="CG122" s="255"/>
      <c r="CH122" s="255"/>
      <c r="CI122" s="255"/>
      <c r="CJ122" s="255"/>
      <c r="CK122" s="255"/>
      <c r="CL122" s="255"/>
      <c r="CM122" s="255"/>
      <c r="CN122" s="255"/>
      <c r="CO122" s="255"/>
      <c r="CP122" s="255"/>
      <c r="CQ122" s="255"/>
      <c r="CR122" s="255"/>
      <c r="CS122" s="255"/>
      <c r="CT122" s="255"/>
      <c r="CU122" s="255"/>
      <c r="CV122" s="255"/>
      <c r="CW122" s="255"/>
      <c r="CX122" s="255"/>
      <c r="CY122" s="255"/>
      <c r="CZ122" s="255"/>
      <c r="DA122" s="255"/>
      <c r="DB122" s="255"/>
      <c r="DC122" s="255"/>
      <c r="DD122" s="255"/>
      <c r="DE122" s="255"/>
      <c r="DF122" s="255"/>
      <c r="DG122" s="255"/>
      <c r="DH122" s="255"/>
      <c r="DI122" s="255"/>
      <c r="DJ122" s="255"/>
      <c r="DK122" s="255"/>
      <c r="DL122" s="255"/>
      <c r="DM122" s="255"/>
      <c r="DN122" s="255"/>
      <c r="DO122" s="255"/>
      <c r="DP122" s="255"/>
      <c r="DQ122" s="255"/>
      <c r="DR122" s="255"/>
      <c r="DS122" s="255"/>
      <c r="DT122" s="255"/>
      <c r="DU122" s="255"/>
      <c r="DV122" s="255"/>
      <c r="DW122" s="255"/>
      <c r="DX122" s="255"/>
      <c r="DY122" s="255"/>
      <c r="DZ122" s="255"/>
      <c r="EA122" s="255"/>
      <c r="EB122" s="255"/>
      <c r="EC122" s="255"/>
      <c r="ED122" s="255"/>
      <c r="EE122" s="255"/>
      <c r="EF122" s="255"/>
      <c r="EG122" s="255"/>
      <c r="EH122" s="255"/>
      <c r="EI122" s="255"/>
      <c r="EJ122" s="255"/>
      <c r="EK122" s="255"/>
      <c r="EL122" s="255"/>
      <c r="EM122" s="255"/>
      <c r="EN122" s="255"/>
      <c r="EO122" s="255"/>
      <c r="EP122" s="255"/>
      <c r="EQ122" s="255"/>
      <c r="ER122" s="255"/>
      <c r="ES122" s="255"/>
      <c r="ET122" s="255"/>
      <c r="EU122" s="255"/>
      <c r="EV122" s="255"/>
      <c r="EW122" s="255"/>
      <c r="EX122" s="255"/>
      <c r="EY122" s="255"/>
      <c r="EZ122" s="255"/>
      <c r="FA122" s="255"/>
      <c r="FB122" s="255"/>
      <c r="FC122" s="255"/>
      <c r="FD122" s="255"/>
      <c r="FE122" s="255"/>
      <c r="FF122" s="255"/>
      <c r="FG122" s="255"/>
      <c r="FH122" s="255"/>
      <c r="FI122" s="255"/>
      <c r="FJ122" s="255"/>
      <c r="FK122" s="255"/>
      <c r="FL122" s="255"/>
      <c r="FM122" s="255"/>
      <c r="FN122" s="255"/>
      <c r="FO122" s="255"/>
      <c r="FP122" s="255"/>
      <c r="FQ122" s="255"/>
      <c r="FR122" s="255"/>
      <c r="FS122" s="255"/>
      <c r="FT122" s="255"/>
      <c r="FU122" s="255"/>
      <c r="FV122" s="255"/>
      <c r="FW122" s="255"/>
      <c r="FX122" s="255"/>
      <c r="FY122" s="255"/>
      <c r="FZ122" s="255"/>
      <c r="GA122" s="255"/>
      <c r="GB122" s="255"/>
      <c r="GC122" s="255"/>
      <c r="GD122" s="255"/>
      <c r="GE122" s="255"/>
      <c r="GF122" s="255"/>
      <c r="GG122" s="255"/>
      <c r="GH122" s="255"/>
      <c r="GI122" s="255"/>
      <c r="GJ122" s="255"/>
      <c r="GK122" s="255"/>
      <c r="GL122" s="255"/>
      <c r="GM122" s="255"/>
      <c r="GN122" s="255"/>
      <c r="GO122" s="255"/>
      <c r="GP122" s="255"/>
      <c r="GQ122" s="255"/>
      <c r="GR122" s="255"/>
      <c r="GS122" s="255"/>
      <c r="GT122" s="255"/>
      <c r="GU122" s="255"/>
      <c r="GV122" s="255"/>
      <c r="GW122" s="255"/>
      <c r="GX122" s="255"/>
      <c r="GY122" s="255"/>
      <c r="GZ122" s="255"/>
      <c r="HA122" s="255"/>
      <c r="HB122" s="255"/>
      <c r="HC122" s="255"/>
      <c r="HD122" s="255"/>
      <c r="HE122" s="255"/>
      <c r="HF122" s="255"/>
      <c r="HG122" s="255"/>
      <c r="HH122" s="255"/>
      <c r="HI122" s="255"/>
      <c r="HJ122" s="255"/>
      <c r="HK122" s="255"/>
      <c r="HL122" s="255"/>
      <c r="HM122" s="255"/>
      <c r="HN122" s="255"/>
      <c r="HO122" s="255"/>
      <c r="HP122" s="255"/>
      <c r="HQ122" s="255"/>
      <c r="HR122" s="255"/>
      <c r="HS122" s="255"/>
      <c r="HT122" s="255"/>
      <c r="HU122" s="255"/>
      <c r="HV122" s="255"/>
      <c r="HW122" s="255"/>
      <c r="HX122" s="255"/>
      <c r="HY122" s="255"/>
    </row>
    <row r="123" customFormat="false" ht="12.75" hidden="false" customHeight="false" outlineLevel="0" collapsed="false">
      <c r="A123" s="255" t="n">
        <v>266</v>
      </c>
      <c r="B123" s="255" t="n">
        <v>381</v>
      </c>
      <c r="C123" s="255" t="s">
        <v>2</v>
      </c>
      <c r="D123" s="255" t="s">
        <v>176</v>
      </c>
      <c r="E123" s="255" t="s">
        <v>183</v>
      </c>
      <c r="F123" s="255" t="s">
        <v>184</v>
      </c>
      <c r="G123" s="255" t="s">
        <v>151</v>
      </c>
      <c r="H123" s="255" t="s">
        <v>168</v>
      </c>
      <c r="I123" s="255" t="s">
        <v>177</v>
      </c>
      <c r="J123" s="256" t="s">
        <v>170</v>
      </c>
      <c r="K123" s="268" t="n">
        <v>36804</v>
      </c>
      <c r="L123" s="268" t="n">
        <v>38630</v>
      </c>
      <c r="M123" s="255" t="s">
        <v>155</v>
      </c>
      <c r="N123" s="257" t="n">
        <v>10000000</v>
      </c>
      <c r="O123" s="257" t="n">
        <v>-3834.998436</v>
      </c>
      <c r="P123" s="258" t="n">
        <v>0.24</v>
      </c>
      <c r="Q123" s="257" t="n">
        <v>36.417174</v>
      </c>
      <c r="R123" s="257" t="n">
        <v>36.428516</v>
      </c>
      <c r="S123" s="258" t="n">
        <v>0.0113419999999991</v>
      </c>
      <c r="T123" s="257" t="n">
        <v>-43.4965522611085</v>
      </c>
      <c r="U123" s="257" t="n">
        <v>139.340322</v>
      </c>
      <c r="V123" s="257" t="n">
        <v>0</v>
      </c>
      <c r="W123" s="257" t="n">
        <v>95.8437697388915</v>
      </c>
      <c r="X123" s="257" t="n">
        <v>-43905.942681</v>
      </c>
      <c r="Y123" s="257" t="n">
        <v>-43903.645513</v>
      </c>
      <c r="Z123" s="257" t="n">
        <v>2.29716799999733</v>
      </c>
      <c r="AA123" s="257" t="n">
        <v>-93.5466017388942</v>
      </c>
      <c r="AB123" s="257" t="n">
        <v>-43905.942681</v>
      </c>
      <c r="AC123" s="257" t="n">
        <v>-43903.645513</v>
      </c>
      <c r="AD123" s="257" t="n">
        <v>2.29716799999733</v>
      </c>
      <c r="AF123" s="257" t="n">
        <v>-15771.43106805</v>
      </c>
      <c r="AG123" s="259" t="n">
        <v>6133.333333</v>
      </c>
      <c r="AH123" s="259" t="n">
        <v>-37770.31218</v>
      </c>
      <c r="AI123" s="259" t="n">
        <v>27144.739718</v>
      </c>
      <c r="AJ123" s="259" t="n">
        <v>27144.739718</v>
      </c>
      <c r="AK123" s="259" t="n">
        <v>17184.046972</v>
      </c>
      <c r="AL123" s="259" t="n">
        <v>2.29716799999733</v>
      </c>
      <c r="AM123" s="269" t="s">
        <v>461</v>
      </c>
      <c r="AN123" s="260" t="n">
        <v>5</v>
      </c>
      <c r="AO123" s="260" t="s">
        <v>469</v>
      </c>
      <c r="AP123" s="260" t="n">
        <v>5</v>
      </c>
      <c r="AR123" s="281"/>
      <c r="AS123" s="306"/>
      <c r="AV123" s="255"/>
      <c r="AW123" s="255"/>
      <c r="AX123" s="255"/>
      <c r="AY123" s="255"/>
      <c r="AZ123" s="255"/>
      <c r="BA123" s="255"/>
      <c r="BB123" s="255"/>
      <c r="BC123" s="255"/>
      <c r="BD123" s="255"/>
      <c r="BE123" s="255"/>
      <c r="BF123" s="255"/>
      <c r="BG123" s="255"/>
      <c r="BH123" s="255"/>
      <c r="BI123" s="255"/>
      <c r="BJ123" s="255"/>
      <c r="BK123" s="255"/>
      <c r="BL123" s="255"/>
      <c r="BM123" s="255"/>
      <c r="BN123" s="255"/>
      <c r="BO123" s="255"/>
      <c r="BP123" s="255"/>
      <c r="BQ123" s="255"/>
      <c r="BR123" s="255"/>
      <c r="BS123" s="255"/>
      <c r="BT123" s="255"/>
      <c r="BU123" s="255"/>
      <c r="BV123" s="255"/>
      <c r="BW123" s="255"/>
      <c r="BX123" s="255"/>
      <c r="BY123" s="255"/>
      <c r="BZ123" s="255"/>
      <c r="CA123" s="255"/>
      <c r="CB123" s="255"/>
      <c r="CC123" s="255"/>
      <c r="CD123" s="255"/>
      <c r="CE123" s="255"/>
      <c r="CF123" s="255"/>
      <c r="CG123" s="255"/>
      <c r="CH123" s="255"/>
      <c r="CI123" s="255"/>
      <c r="CJ123" s="255"/>
      <c r="CK123" s="255"/>
      <c r="CL123" s="255"/>
      <c r="CM123" s="255"/>
      <c r="CN123" s="255"/>
      <c r="CO123" s="255"/>
      <c r="CP123" s="255"/>
      <c r="CQ123" s="255"/>
      <c r="CR123" s="255"/>
      <c r="CS123" s="255"/>
      <c r="CT123" s="255"/>
      <c r="CU123" s="255"/>
      <c r="CV123" s="255"/>
      <c r="CW123" s="255"/>
      <c r="CX123" s="255"/>
      <c r="CY123" s="255"/>
      <c r="CZ123" s="255"/>
      <c r="DA123" s="255"/>
      <c r="DB123" s="255"/>
      <c r="DC123" s="255"/>
      <c r="DD123" s="255"/>
      <c r="DE123" s="255"/>
      <c r="DF123" s="255"/>
      <c r="DG123" s="255"/>
      <c r="DH123" s="255"/>
      <c r="DI123" s="255"/>
      <c r="DJ123" s="255"/>
      <c r="DK123" s="255"/>
      <c r="DL123" s="255"/>
      <c r="DM123" s="255"/>
      <c r="DN123" s="255"/>
      <c r="DO123" s="255"/>
      <c r="DP123" s="255"/>
      <c r="DQ123" s="255"/>
      <c r="DR123" s="255"/>
      <c r="DS123" s="255"/>
      <c r="DT123" s="255"/>
      <c r="DU123" s="255"/>
      <c r="DV123" s="255"/>
      <c r="DW123" s="255"/>
      <c r="DX123" s="255"/>
      <c r="DY123" s="255"/>
      <c r="DZ123" s="255"/>
      <c r="EA123" s="255"/>
      <c r="EB123" s="255"/>
      <c r="EC123" s="255"/>
      <c r="ED123" s="255"/>
      <c r="EE123" s="255"/>
      <c r="EF123" s="255"/>
      <c r="EG123" s="255"/>
      <c r="EH123" s="255"/>
      <c r="EI123" s="255"/>
      <c r="EJ123" s="255"/>
      <c r="EK123" s="255"/>
      <c r="EL123" s="255"/>
      <c r="EM123" s="255"/>
      <c r="EN123" s="255"/>
      <c r="EO123" s="255"/>
      <c r="EP123" s="255"/>
      <c r="EQ123" s="255"/>
      <c r="ER123" s="255"/>
      <c r="ES123" s="255"/>
      <c r="ET123" s="255"/>
      <c r="EU123" s="255"/>
      <c r="EV123" s="255"/>
      <c r="EW123" s="255"/>
      <c r="EX123" s="255"/>
      <c r="EY123" s="255"/>
      <c r="EZ123" s="255"/>
      <c r="FA123" s="255"/>
      <c r="FB123" s="255"/>
      <c r="FC123" s="255"/>
      <c r="FD123" s="255"/>
      <c r="FE123" s="255"/>
      <c r="FF123" s="255"/>
      <c r="FG123" s="255"/>
      <c r="FH123" s="255"/>
      <c r="FI123" s="255"/>
      <c r="FJ123" s="255"/>
      <c r="FK123" s="255"/>
      <c r="FL123" s="255"/>
      <c r="FM123" s="255"/>
      <c r="FN123" s="255"/>
      <c r="FO123" s="255"/>
      <c r="FP123" s="255"/>
      <c r="FQ123" s="255"/>
      <c r="FR123" s="255"/>
      <c r="FS123" s="255"/>
      <c r="FT123" s="255"/>
      <c r="FU123" s="255"/>
      <c r="FV123" s="255"/>
      <c r="FW123" s="255"/>
      <c r="FX123" s="255"/>
      <c r="FY123" s="255"/>
      <c r="FZ123" s="255"/>
      <c r="GA123" s="255"/>
      <c r="GB123" s="255"/>
      <c r="GC123" s="255"/>
      <c r="GD123" s="255"/>
      <c r="GE123" s="255"/>
      <c r="GF123" s="255"/>
      <c r="GG123" s="255"/>
      <c r="GH123" s="255"/>
      <c r="GI123" s="255"/>
      <c r="GJ123" s="255"/>
      <c r="GK123" s="255"/>
      <c r="GL123" s="255"/>
      <c r="GM123" s="255"/>
      <c r="GN123" s="255"/>
      <c r="GO123" s="255"/>
      <c r="GP123" s="255"/>
      <c r="GQ123" s="255"/>
      <c r="GR123" s="255"/>
      <c r="GS123" s="255"/>
      <c r="GT123" s="255"/>
      <c r="GU123" s="255"/>
      <c r="GV123" s="255"/>
      <c r="GW123" s="255"/>
      <c r="GX123" s="255"/>
      <c r="GY123" s="255"/>
      <c r="GZ123" s="255"/>
      <c r="HA123" s="255"/>
      <c r="HB123" s="255"/>
      <c r="HC123" s="255"/>
      <c r="HD123" s="255"/>
      <c r="HE123" s="255"/>
      <c r="HF123" s="255"/>
      <c r="HG123" s="255"/>
      <c r="HH123" s="255"/>
      <c r="HI123" s="255"/>
      <c r="HJ123" s="255"/>
      <c r="HK123" s="255"/>
      <c r="HL123" s="255"/>
      <c r="HM123" s="255"/>
      <c r="HN123" s="255"/>
      <c r="HO123" s="255"/>
      <c r="HP123" s="255"/>
      <c r="HQ123" s="255"/>
      <c r="HR123" s="255"/>
      <c r="HS123" s="255"/>
      <c r="HT123" s="255"/>
      <c r="HU123" s="255"/>
      <c r="HV123" s="255"/>
      <c r="HW123" s="255"/>
      <c r="HX123" s="255"/>
      <c r="HY123" s="255"/>
    </row>
    <row r="124" customFormat="false" ht="12.75" hidden="false" customHeight="false" outlineLevel="0" collapsed="false">
      <c r="A124" s="255" t="n">
        <v>267</v>
      </c>
      <c r="B124" s="255" t="n">
        <v>382</v>
      </c>
      <c r="C124" s="255" t="s">
        <v>2</v>
      </c>
      <c r="D124" s="255" t="s">
        <v>178</v>
      </c>
      <c r="E124" s="255" t="s">
        <v>183</v>
      </c>
      <c r="F124" s="255" t="s">
        <v>184</v>
      </c>
      <c r="G124" s="255" t="s">
        <v>151</v>
      </c>
      <c r="H124" s="255" t="s">
        <v>168</v>
      </c>
      <c r="I124" s="255" t="s">
        <v>179</v>
      </c>
      <c r="J124" s="256" t="s">
        <v>170</v>
      </c>
      <c r="K124" s="268" t="n">
        <v>36804</v>
      </c>
      <c r="L124" s="268" t="n">
        <v>38630</v>
      </c>
      <c r="M124" s="255" t="s">
        <v>155</v>
      </c>
      <c r="N124" s="257" t="n">
        <v>-10000000</v>
      </c>
      <c r="O124" s="257" t="n">
        <v>3834.998436</v>
      </c>
      <c r="P124" s="258" t="n">
        <v>0.24</v>
      </c>
      <c r="Q124" s="257" t="n">
        <v>36.417174</v>
      </c>
      <c r="R124" s="257" t="n">
        <v>36.428516</v>
      </c>
      <c r="S124" s="258" t="n">
        <v>0.0113419999999991</v>
      </c>
      <c r="T124" s="257" t="n">
        <v>43.4965522611085</v>
      </c>
      <c r="U124" s="257" t="n">
        <v>-139.340322</v>
      </c>
      <c r="V124" s="257" t="n">
        <v>0</v>
      </c>
      <c r="W124" s="257" t="n">
        <v>-95.8437697388915</v>
      </c>
      <c r="X124" s="257" t="n">
        <v>43905.942681</v>
      </c>
      <c r="Y124" s="257" t="n">
        <v>43903.645513</v>
      </c>
      <c r="Z124" s="257" t="n">
        <v>-2.29716799999733</v>
      </c>
      <c r="AA124" s="257" t="n">
        <v>93.5466017388942</v>
      </c>
      <c r="AB124" s="257" t="n">
        <v>43905.942681</v>
      </c>
      <c r="AC124" s="257" t="n">
        <v>43903.645513</v>
      </c>
      <c r="AD124" s="257" t="n">
        <v>-2.29716799999733</v>
      </c>
      <c r="AF124" s="257" t="n">
        <v>15771.43106805</v>
      </c>
      <c r="AG124" s="259" t="n">
        <v>-6133.333333</v>
      </c>
      <c r="AH124" s="259" t="n">
        <v>37770.31218</v>
      </c>
      <c r="AI124" s="259" t="n">
        <v>-27144.739718</v>
      </c>
      <c r="AJ124" s="259" t="n">
        <v>-27144.739718</v>
      </c>
      <c r="AK124" s="259" t="n">
        <v>-17184.046972</v>
      </c>
      <c r="AL124" s="259" t="n">
        <v>-2.29716799999733</v>
      </c>
      <c r="AM124" s="269" t="s">
        <v>461</v>
      </c>
      <c r="AN124" s="260" t="n">
        <v>5</v>
      </c>
      <c r="AO124" s="260" t="s">
        <v>469</v>
      </c>
      <c r="AP124" s="260" t="n">
        <v>5</v>
      </c>
      <c r="AR124" s="281"/>
      <c r="AS124" s="306"/>
      <c r="AV124" s="255"/>
      <c r="AW124" s="255"/>
      <c r="AX124" s="255"/>
      <c r="AY124" s="255"/>
      <c r="AZ124" s="255"/>
      <c r="BA124" s="255"/>
      <c r="BB124" s="255"/>
      <c r="BC124" s="255"/>
      <c r="BD124" s="255"/>
      <c r="BE124" s="255"/>
      <c r="BF124" s="255"/>
      <c r="BG124" s="255"/>
      <c r="BH124" s="255"/>
      <c r="BI124" s="255"/>
      <c r="BJ124" s="255"/>
      <c r="BK124" s="255"/>
      <c r="BL124" s="255"/>
      <c r="BM124" s="255"/>
      <c r="BN124" s="255"/>
      <c r="BO124" s="255"/>
      <c r="BP124" s="255"/>
      <c r="BQ124" s="255"/>
      <c r="BR124" s="255"/>
      <c r="BS124" s="255"/>
      <c r="BT124" s="255"/>
      <c r="BU124" s="255"/>
      <c r="BV124" s="255"/>
      <c r="BW124" s="255"/>
      <c r="BX124" s="255"/>
      <c r="BY124" s="255"/>
      <c r="BZ124" s="255"/>
      <c r="CA124" s="255"/>
      <c r="CB124" s="255"/>
      <c r="CC124" s="255"/>
      <c r="CD124" s="255"/>
      <c r="CE124" s="255"/>
      <c r="CF124" s="255"/>
      <c r="CG124" s="255"/>
      <c r="CH124" s="255"/>
      <c r="CI124" s="255"/>
      <c r="CJ124" s="255"/>
      <c r="CK124" s="255"/>
      <c r="CL124" s="255"/>
      <c r="CM124" s="255"/>
      <c r="CN124" s="255"/>
      <c r="CO124" s="255"/>
      <c r="CP124" s="255"/>
      <c r="CQ124" s="255"/>
      <c r="CR124" s="255"/>
      <c r="CS124" s="255"/>
      <c r="CT124" s="255"/>
      <c r="CU124" s="255"/>
      <c r="CV124" s="255"/>
      <c r="CW124" s="255"/>
      <c r="CX124" s="255"/>
      <c r="CY124" s="255"/>
      <c r="CZ124" s="255"/>
      <c r="DA124" s="255"/>
      <c r="DB124" s="255"/>
      <c r="DC124" s="255"/>
      <c r="DD124" s="255"/>
      <c r="DE124" s="255"/>
      <c r="DF124" s="255"/>
      <c r="DG124" s="255"/>
      <c r="DH124" s="255"/>
      <c r="DI124" s="255"/>
      <c r="DJ124" s="255"/>
      <c r="DK124" s="255"/>
      <c r="DL124" s="255"/>
      <c r="DM124" s="255"/>
      <c r="DN124" s="255"/>
      <c r="DO124" s="255"/>
      <c r="DP124" s="255"/>
      <c r="DQ124" s="255"/>
      <c r="DR124" s="255"/>
      <c r="DS124" s="255"/>
      <c r="DT124" s="255"/>
      <c r="DU124" s="255"/>
      <c r="DV124" s="255"/>
      <c r="DW124" s="255"/>
      <c r="DX124" s="255"/>
      <c r="DY124" s="255"/>
      <c r="DZ124" s="255"/>
      <c r="EA124" s="255"/>
      <c r="EB124" s="255"/>
      <c r="EC124" s="255"/>
      <c r="ED124" s="255"/>
      <c r="EE124" s="255"/>
      <c r="EF124" s="255"/>
      <c r="EG124" s="255"/>
      <c r="EH124" s="255"/>
      <c r="EI124" s="255"/>
      <c r="EJ124" s="255"/>
      <c r="EK124" s="255"/>
      <c r="EL124" s="255"/>
      <c r="EM124" s="255"/>
      <c r="EN124" s="255"/>
      <c r="EO124" s="255"/>
      <c r="EP124" s="255"/>
      <c r="EQ124" s="255"/>
      <c r="ER124" s="255"/>
      <c r="ES124" s="255"/>
      <c r="ET124" s="255"/>
      <c r="EU124" s="255"/>
      <c r="EV124" s="255"/>
      <c r="EW124" s="255"/>
      <c r="EX124" s="255"/>
      <c r="EY124" s="255"/>
      <c r="EZ124" s="255"/>
      <c r="FA124" s="255"/>
      <c r="FB124" s="255"/>
      <c r="FC124" s="255"/>
      <c r="FD124" s="255"/>
      <c r="FE124" s="255"/>
      <c r="FF124" s="255"/>
      <c r="FG124" s="255"/>
      <c r="FH124" s="255"/>
      <c r="FI124" s="255"/>
      <c r="FJ124" s="255"/>
      <c r="FK124" s="255"/>
      <c r="FL124" s="255"/>
      <c r="FM124" s="255"/>
      <c r="FN124" s="255"/>
      <c r="FO124" s="255"/>
      <c r="FP124" s="255"/>
      <c r="FQ124" s="255"/>
      <c r="FR124" s="255"/>
      <c r="FS124" s="255"/>
      <c r="FT124" s="255"/>
      <c r="FU124" s="255"/>
      <c r="FV124" s="255"/>
      <c r="FW124" s="255"/>
      <c r="FX124" s="255"/>
      <c r="FY124" s="255"/>
      <c r="FZ124" s="255"/>
      <c r="GA124" s="255"/>
      <c r="GB124" s="255"/>
      <c r="GC124" s="255"/>
      <c r="GD124" s="255"/>
      <c r="GE124" s="255"/>
      <c r="GF124" s="255"/>
      <c r="GG124" s="255"/>
      <c r="GH124" s="255"/>
      <c r="GI124" s="255"/>
      <c r="GJ124" s="255"/>
      <c r="GK124" s="255"/>
      <c r="GL124" s="255"/>
      <c r="GM124" s="255"/>
      <c r="GN124" s="255"/>
      <c r="GO124" s="255"/>
      <c r="GP124" s="255"/>
      <c r="GQ124" s="255"/>
      <c r="GR124" s="255"/>
      <c r="GS124" s="255"/>
      <c r="GT124" s="255"/>
      <c r="GU124" s="255"/>
      <c r="GV124" s="255"/>
      <c r="GW124" s="255"/>
      <c r="GX124" s="255"/>
      <c r="GY124" s="255"/>
      <c r="GZ124" s="255"/>
      <c r="HA124" s="255"/>
      <c r="HB124" s="255"/>
      <c r="HC124" s="255"/>
      <c r="HD124" s="255"/>
      <c r="HE124" s="255"/>
      <c r="HF124" s="255"/>
      <c r="HG124" s="255"/>
      <c r="HH124" s="255"/>
      <c r="HI124" s="255"/>
      <c r="HJ124" s="255"/>
      <c r="HK124" s="255"/>
      <c r="HL124" s="255"/>
      <c r="HM124" s="255"/>
      <c r="HN124" s="255"/>
      <c r="HO124" s="255"/>
      <c r="HP124" s="255"/>
      <c r="HQ124" s="255"/>
      <c r="HR124" s="255"/>
      <c r="HS124" s="255"/>
      <c r="HT124" s="255"/>
      <c r="HU124" s="255"/>
      <c r="HV124" s="255"/>
      <c r="HW124" s="255"/>
      <c r="HX124" s="255"/>
      <c r="HY124" s="255"/>
    </row>
    <row r="125" customFormat="false" ht="12.75" hidden="false" customHeight="false" outlineLevel="0" collapsed="false">
      <c r="A125" s="255" t="n">
        <v>268</v>
      </c>
      <c r="B125" s="255" t="n">
        <v>405</v>
      </c>
      <c r="C125" s="255" t="s">
        <v>2</v>
      </c>
      <c r="D125" s="255" t="s">
        <v>104</v>
      </c>
      <c r="E125" s="255" t="s">
        <v>234</v>
      </c>
      <c r="F125" s="255" t="s">
        <v>163</v>
      </c>
      <c r="G125" s="255" t="s">
        <v>112</v>
      </c>
      <c r="H125" s="255" t="s">
        <v>168</v>
      </c>
      <c r="I125" s="255" t="s">
        <v>200</v>
      </c>
      <c r="J125" s="256" t="s">
        <v>105</v>
      </c>
      <c r="K125" s="268" t="n">
        <v>36847</v>
      </c>
      <c r="L125" s="268" t="n">
        <v>38673</v>
      </c>
      <c r="M125" s="255" t="s">
        <v>155</v>
      </c>
      <c r="N125" s="257" t="n">
        <v>-10000000</v>
      </c>
      <c r="O125" s="257" t="n">
        <v>3927.29812</v>
      </c>
      <c r="P125" s="258" t="n">
        <v>0.3</v>
      </c>
      <c r="Q125" s="257" t="n">
        <v>25.105476</v>
      </c>
      <c r="R125" s="257" t="n">
        <v>25.112332</v>
      </c>
      <c r="S125" s="258" t="n">
        <v>0.00685599999999909</v>
      </c>
      <c r="T125" s="257" t="n">
        <v>26.9255559107164</v>
      </c>
      <c r="U125" s="257" t="n">
        <v>-118.627304</v>
      </c>
      <c r="V125" s="257" t="n">
        <v>0</v>
      </c>
      <c r="W125" s="257" t="n">
        <v>-91.7017480892836</v>
      </c>
      <c r="X125" s="257" t="n">
        <v>-23553.47696</v>
      </c>
      <c r="Y125" s="257" t="n">
        <v>-23616.652761</v>
      </c>
      <c r="Z125" s="257" t="n">
        <v>-63.1758010000012</v>
      </c>
      <c r="AA125" s="257" t="n">
        <v>28.5259470892824</v>
      </c>
      <c r="AB125" s="257" t="n">
        <v>-23553.47696</v>
      </c>
      <c r="AC125" s="257" t="n">
        <v>-23616.652761</v>
      </c>
      <c r="AD125" s="257" t="n">
        <v>-63.1758010000012</v>
      </c>
      <c r="AF125" s="257" t="n">
        <v>11628.72973332</v>
      </c>
      <c r="AG125" s="259" t="n">
        <v>-7916.666667</v>
      </c>
      <c r="AH125" s="259" t="n">
        <v>-31533.319428</v>
      </c>
      <c r="AI125" s="259" t="n">
        <v>-42490.572426</v>
      </c>
      <c r="AJ125" s="259" t="n">
        <v>-42490.572426</v>
      </c>
      <c r="AK125" s="259" t="n">
        <v>-21670.867889</v>
      </c>
      <c r="AL125" s="259" t="n">
        <v>-63.1758010000012</v>
      </c>
      <c r="AM125" s="269" t="s">
        <v>461</v>
      </c>
      <c r="AN125" s="260" t="n">
        <v>4</v>
      </c>
      <c r="AO125" s="260" t="s">
        <v>469</v>
      </c>
      <c r="AP125" s="260" t="n">
        <v>4</v>
      </c>
      <c r="AR125" s="281"/>
      <c r="AS125" s="306"/>
      <c r="AV125" s="255"/>
      <c r="AW125" s="255"/>
      <c r="AX125" s="255"/>
      <c r="AY125" s="255"/>
      <c r="AZ125" s="255"/>
      <c r="BA125" s="255"/>
      <c r="BB125" s="255"/>
      <c r="BC125" s="255"/>
      <c r="BD125" s="255"/>
      <c r="BE125" s="255"/>
      <c r="BF125" s="255"/>
      <c r="BG125" s="255"/>
      <c r="BH125" s="255"/>
      <c r="BI125" s="255"/>
      <c r="BJ125" s="255"/>
      <c r="BK125" s="255"/>
      <c r="BL125" s="255"/>
      <c r="BM125" s="255"/>
      <c r="BN125" s="255"/>
      <c r="BO125" s="255"/>
      <c r="BP125" s="255"/>
      <c r="BQ125" s="255"/>
      <c r="BR125" s="255"/>
      <c r="BS125" s="255"/>
      <c r="BT125" s="255"/>
      <c r="BU125" s="255"/>
      <c r="BV125" s="255"/>
      <c r="BW125" s="255"/>
      <c r="BX125" s="255"/>
      <c r="BY125" s="255"/>
      <c r="BZ125" s="255"/>
      <c r="CA125" s="255"/>
      <c r="CB125" s="255"/>
      <c r="CC125" s="255"/>
      <c r="CD125" s="255"/>
      <c r="CE125" s="255"/>
      <c r="CF125" s="255"/>
      <c r="CG125" s="255"/>
      <c r="CH125" s="255"/>
      <c r="CI125" s="255"/>
      <c r="CJ125" s="255"/>
      <c r="CK125" s="255"/>
      <c r="CL125" s="255"/>
      <c r="CM125" s="255"/>
      <c r="CN125" s="255"/>
      <c r="CO125" s="255"/>
      <c r="CP125" s="255"/>
      <c r="CQ125" s="255"/>
      <c r="CR125" s="255"/>
      <c r="CS125" s="255"/>
      <c r="CT125" s="255"/>
      <c r="CU125" s="255"/>
      <c r="CV125" s="255"/>
      <c r="CW125" s="255"/>
      <c r="CX125" s="255"/>
      <c r="CY125" s="255"/>
      <c r="CZ125" s="255"/>
      <c r="DA125" s="255"/>
      <c r="DB125" s="255"/>
      <c r="DC125" s="255"/>
      <c r="DD125" s="255"/>
      <c r="DE125" s="255"/>
      <c r="DF125" s="255"/>
      <c r="DG125" s="255"/>
      <c r="DH125" s="255"/>
      <c r="DI125" s="255"/>
      <c r="DJ125" s="255"/>
      <c r="DK125" s="255"/>
      <c r="DL125" s="255"/>
      <c r="DM125" s="255"/>
      <c r="DN125" s="255"/>
      <c r="DO125" s="255"/>
      <c r="DP125" s="255"/>
      <c r="DQ125" s="255"/>
      <c r="DR125" s="255"/>
      <c r="DS125" s="255"/>
      <c r="DT125" s="255"/>
      <c r="DU125" s="255"/>
      <c r="DV125" s="255"/>
      <c r="DW125" s="255"/>
      <c r="DX125" s="255"/>
      <c r="DY125" s="255"/>
      <c r="DZ125" s="255"/>
      <c r="EA125" s="255"/>
      <c r="EB125" s="255"/>
      <c r="EC125" s="255"/>
      <c r="ED125" s="255"/>
      <c r="EE125" s="255"/>
      <c r="EF125" s="255"/>
      <c r="EG125" s="255"/>
      <c r="EH125" s="255"/>
      <c r="EI125" s="255"/>
      <c r="EJ125" s="255"/>
      <c r="EK125" s="255"/>
      <c r="EL125" s="255"/>
      <c r="EM125" s="255"/>
      <c r="EN125" s="255"/>
      <c r="EO125" s="255"/>
      <c r="EP125" s="255"/>
      <c r="EQ125" s="255"/>
      <c r="ER125" s="255"/>
      <c r="ES125" s="255"/>
      <c r="ET125" s="255"/>
      <c r="EU125" s="255"/>
      <c r="EV125" s="255"/>
      <c r="EW125" s="255"/>
      <c r="EX125" s="255"/>
      <c r="EY125" s="255"/>
      <c r="EZ125" s="255"/>
      <c r="FA125" s="255"/>
      <c r="FB125" s="255"/>
      <c r="FC125" s="255"/>
      <c r="FD125" s="255"/>
      <c r="FE125" s="255"/>
      <c r="FF125" s="255"/>
      <c r="FG125" s="255"/>
      <c r="FH125" s="255"/>
      <c r="FI125" s="255"/>
      <c r="FJ125" s="255"/>
      <c r="FK125" s="255"/>
      <c r="FL125" s="255"/>
      <c r="FM125" s="255"/>
      <c r="FN125" s="255"/>
      <c r="FO125" s="255"/>
      <c r="FP125" s="255"/>
      <c r="FQ125" s="255"/>
      <c r="FR125" s="255"/>
      <c r="FS125" s="255"/>
      <c r="FT125" s="255"/>
      <c r="FU125" s="255"/>
      <c r="FV125" s="255"/>
      <c r="FW125" s="255"/>
      <c r="FX125" s="255"/>
      <c r="FY125" s="255"/>
      <c r="FZ125" s="255"/>
      <c r="GA125" s="255"/>
      <c r="GB125" s="255"/>
      <c r="GC125" s="255"/>
      <c r="GD125" s="255"/>
      <c r="GE125" s="255"/>
      <c r="GF125" s="255"/>
      <c r="GG125" s="255"/>
      <c r="GH125" s="255"/>
      <c r="GI125" s="255"/>
      <c r="GJ125" s="255"/>
      <c r="GK125" s="255"/>
      <c r="GL125" s="255"/>
      <c r="GM125" s="255"/>
      <c r="GN125" s="255"/>
      <c r="GO125" s="255"/>
      <c r="GP125" s="255"/>
      <c r="GQ125" s="255"/>
      <c r="GR125" s="255"/>
      <c r="GS125" s="255"/>
      <c r="GT125" s="255"/>
      <c r="GU125" s="255"/>
      <c r="GV125" s="255"/>
      <c r="GW125" s="255"/>
      <c r="GX125" s="255"/>
      <c r="GY125" s="255"/>
      <c r="GZ125" s="255"/>
      <c r="HA125" s="255"/>
      <c r="HB125" s="255"/>
      <c r="HC125" s="255"/>
      <c r="HD125" s="255"/>
      <c r="HE125" s="255"/>
      <c r="HF125" s="255"/>
      <c r="HG125" s="255"/>
      <c r="HH125" s="255"/>
      <c r="HI125" s="255"/>
      <c r="HJ125" s="255"/>
      <c r="HK125" s="255"/>
      <c r="HL125" s="255"/>
      <c r="HM125" s="255"/>
      <c r="HN125" s="255"/>
      <c r="HO125" s="255"/>
      <c r="HP125" s="255"/>
      <c r="HQ125" s="255"/>
      <c r="HR125" s="255"/>
      <c r="HS125" s="255"/>
      <c r="HT125" s="255"/>
      <c r="HU125" s="255"/>
      <c r="HV125" s="255"/>
      <c r="HW125" s="255"/>
      <c r="HX125" s="255"/>
      <c r="HY125" s="255"/>
    </row>
    <row r="126" customFormat="false" ht="12.75" hidden="false" customHeight="false" outlineLevel="0" collapsed="false">
      <c r="A126" s="255" t="n">
        <v>269</v>
      </c>
      <c r="B126" s="255" t="n">
        <v>406</v>
      </c>
      <c r="C126" s="255" t="s">
        <v>2</v>
      </c>
      <c r="D126" s="255" t="s">
        <v>104</v>
      </c>
      <c r="E126" s="255" t="s">
        <v>315</v>
      </c>
      <c r="F126" s="255" t="s">
        <v>116</v>
      </c>
      <c r="G126" s="255" t="s">
        <v>151</v>
      </c>
      <c r="H126" s="255" t="s">
        <v>168</v>
      </c>
      <c r="I126" s="255" t="s">
        <v>153</v>
      </c>
      <c r="J126" s="256" t="s">
        <v>170</v>
      </c>
      <c r="K126" s="268" t="n">
        <v>36858</v>
      </c>
      <c r="L126" s="268" t="n">
        <v>38684</v>
      </c>
      <c r="M126" s="255" t="s">
        <v>155</v>
      </c>
      <c r="N126" s="257" t="n">
        <v>10000000</v>
      </c>
      <c r="O126" s="257" t="n">
        <v>-4005.888929</v>
      </c>
      <c r="P126" s="258" t="n">
        <v>0.8</v>
      </c>
      <c r="Q126" s="257" t="n">
        <v>84.808754</v>
      </c>
      <c r="R126" s="257" t="n">
        <v>84.820664</v>
      </c>
      <c r="S126" s="258" t="n">
        <v>0.0119100000000003</v>
      </c>
      <c r="T126" s="257" t="n">
        <v>-47.7101371443912</v>
      </c>
      <c r="U126" s="257" t="n">
        <v>284.731082</v>
      </c>
      <c r="V126" s="257" t="n">
        <v>0</v>
      </c>
      <c r="W126" s="257" t="n">
        <v>237.020944855609</v>
      </c>
      <c r="X126" s="257" t="n">
        <v>-12122.261722</v>
      </c>
      <c r="Y126" s="257" t="n">
        <v>-11956.270616</v>
      </c>
      <c r="Z126" s="257" t="n">
        <v>165.991106</v>
      </c>
      <c r="AA126" s="257" t="n">
        <v>-71.0298388556093</v>
      </c>
      <c r="AB126" s="257" t="n">
        <v>-12122.261722</v>
      </c>
      <c r="AC126" s="257" t="n">
        <v>-11956.270616</v>
      </c>
      <c r="AD126" s="257" t="n">
        <v>165.991106</v>
      </c>
      <c r="AF126" s="257" t="n">
        <v>-28994.624068102</v>
      </c>
      <c r="AG126" s="259" t="n">
        <v>20444.444444</v>
      </c>
      <c r="AH126" s="259" t="n">
        <v>8488.173828</v>
      </c>
      <c r="AI126" s="259" t="n">
        <v>147785.875433</v>
      </c>
      <c r="AJ126" s="259" t="n">
        <v>147785.875433</v>
      </c>
      <c r="AK126" s="259" t="n">
        <v>58721.869824</v>
      </c>
      <c r="AL126" s="259" t="n">
        <v>165.991106</v>
      </c>
      <c r="AM126" s="269" t="s">
        <v>461</v>
      </c>
      <c r="AN126" s="260" t="n">
        <v>8</v>
      </c>
      <c r="AO126" s="260" t="s">
        <v>469</v>
      </c>
      <c r="AP126" s="260" t="n">
        <v>8</v>
      </c>
      <c r="AR126" s="281"/>
      <c r="AS126" s="306"/>
      <c r="AV126" s="255"/>
      <c r="AW126" s="255"/>
      <c r="AX126" s="255"/>
      <c r="AY126" s="255"/>
      <c r="AZ126" s="255"/>
      <c r="BA126" s="255"/>
      <c r="BB126" s="255"/>
      <c r="BC126" s="255"/>
      <c r="BD126" s="255"/>
      <c r="BE126" s="255"/>
      <c r="BF126" s="255"/>
      <c r="BG126" s="255"/>
      <c r="BH126" s="255"/>
      <c r="BI126" s="255"/>
      <c r="BJ126" s="255"/>
      <c r="BK126" s="255"/>
      <c r="BL126" s="255"/>
      <c r="BM126" s="255"/>
      <c r="BN126" s="255"/>
      <c r="BO126" s="255"/>
      <c r="BP126" s="255"/>
      <c r="BQ126" s="255"/>
      <c r="BR126" s="255"/>
      <c r="BS126" s="255"/>
      <c r="BT126" s="255"/>
      <c r="BU126" s="255"/>
      <c r="BV126" s="255"/>
      <c r="BW126" s="255"/>
      <c r="BX126" s="255"/>
      <c r="BY126" s="255"/>
      <c r="BZ126" s="255"/>
      <c r="CA126" s="255"/>
      <c r="CB126" s="255"/>
      <c r="CC126" s="255"/>
      <c r="CD126" s="255"/>
      <c r="CE126" s="255"/>
      <c r="CF126" s="255"/>
      <c r="CG126" s="255"/>
      <c r="CH126" s="255"/>
      <c r="CI126" s="255"/>
      <c r="CJ126" s="255"/>
      <c r="CK126" s="255"/>
      <c r="CL126" s="255"/>
      <c r="CM126" s="255"/>
      <c r="CN126" s="255"/>
      <c r="CO126" s="255"/>
      <c r="CP126" s="255"/>
      <c r="CQ126" s="255"/>
      <c r="CR126" s="255"/>
      <c r="CS126" s="255"/>
      <c r="CT126" s="255"/>
      <c r="CU126" s="255"/>
      <c r="CV126" s="255"/>
      <c r="CW126" s="255"/>
      <c r="CX126" s="255"/>
      <c r="CY126" s="255"/>
      <c r="CZ126" s="255"/>
      <c r="DA126" s="255"/>
      <c r="DB126" s="255"/>
      <c r="DC126" s="255"/>
      <c r="DD126" s="255"/>
      <c r="DE126" s="255"/>
      <c r="DF126" s="255"/>
      <c r="DG126" s="255"/>
      <c r="DH126" s="255"/>
      <c r="DI126" s="255"/>
      <c r="DJ126" s="255"/>
      <c r="DK126" s="255"/>
      <c r="DL126" s="255"/>
      <c r="DM126" s="255"/>
      <c r="DN126" s="255"/>
      <c r="DO126" s="255"/>
      <c r="DP126" s="255"/>
      <c r="DQ126" s="255"/>
      <c r="DR126" s="255"/>
      <c r="DS126" s="255"/>
      <c r="DT126" s="255"/>
      <c r="DU126" s="255"/>
      <c r="DV126" s="255"/>
      <c r="DW126" s="255"/>
      <c r="DX126" s="255"/>
      <c r="DY126" s="255"/>
      <c r="DZ126" s="255"/>
      <c r="EA126" s="255"/>
      <c r="EB126" s="255"/>
      <c r="EC126" s="255"/>
      <c r="ED126" s="255"/>
      <c r="EE126" s="255"/>
      <c r="EF126" s="255"/>
      <c r="EG126" s="255"/>
      <c r="EH126" s="255"/>
      <c r="EI126" s="255"/>
      <c r="EJ126" s="255"/>
      <c r="EK126" s="255"/>
      <c r="EL126" s="255"/>
      <c r="EM126" s="255"/>
      <c r="EN126" s="255"/>
      <c r="EO126" s="255"/>
      <c r="EP126" s="255"/>
      <c r="EQ126" s="255"/>
      <c r="ER126" s="255"/>
      <c r="ES126" s="255"/>
      <c r="ET126" s="255"/>
      <c r="EU126" s="255"/>
      <c r="EV126" s="255"/>
      <c r="EW126" s="255"/>
      <c r="EX126" s="255"/>
      <c r="EY126" s="255"/>
      <c r="EZ126" s="255"/>
      <c r="FA126" s="255"/>
      <c r="FB126" s="255"/>
      <c r="FC126" s="255"/>
      <c r="FD126" s="255"/>
      <c r="FE126" s="255"/>
      <c r="FF126" s="255"/>
      <c r="FG126" s="255"/>
      <c r="FH126" s="255"/>
      <c r="FI126" s="255"/>
      <c r="FJ126" s="255"/>
      <c r="FK126" s="255"/>
      <c r="FL126" s="255"/>
      <c r="FM126" s="255"/>
      <c r="FN126" s="255"/>
      <c r="FO126" s="255"/>
      <c r="FP126" s="255"/>
      <c r="FQ126" s="255"/>
      <c r="FR126" s="255"/>
      <c r="FS126" s="255"/>
      <c r="FT126" s="255"/>
      <c r="FU126" s="255"/>
      <c r="FV126" s="255"/>
      <c r="FW126" s="255"/>
      <c r="FX126" s="255"/>
      <c r="FY126" s="255"/>
      <c r="FZ126" s="255"/>
      <c r="GA126" s="255"/>
      <c r="GB126" s="255"/>
      <c r="GC126" s="255"/>
      <c r="GD126" s="255"/>
      <c r="GE126" s="255"/>
      <c r="GF126" s="255"/>
      <c r="GG126" s="255"/>
      <c r="GH126" s="255"/>
      <c r="GI126" s="255"/>
      <c r="GJ126" s="255"/>
      <c r="GK126" s="255"/>
      <c r="GL126" s="255"/>
      <c r="GM126" s="255"/>
      <c r="GN126" s="255"/>
      <c r="GO126" s="255"/>
      <c r="GP126" s="255"/>
      <c r="GQ126" s="255"/>
      <c r="GR126" s="255"/>
      <c r="GS126" s="255"/>
      <c r="GT126" s="255"/>
      <c r="GU126" s="255"/>
      <c r="GV126" s="255"/>
      <c r="GW126" s="255"/>
      <c r="GX126" s="255"/>
      <c r="GY126" s="255"/>
      <c r="GZ126" s="255"/>
      <c r="HA126" s="255"/>
      <c r="HB126" s="255"/>
      <c r="HC126" s="255"/>
      <c r="HD126" s="255"/>
      <c r="HE126" s="255"/>
      <c r="HF126" s="255"/>
      <c r="HG126" s="255"/>
      <c r="HH126" s="255"/>
      <c r="HI126" s="255"/>
      <c r="HJ126" s="255"/>
      <c r="HK126" s="255"/>
      <c r="HL126" s="255"/>
      <c r="HM126" s="255"/>
      <c r="HN126" s="255"/>
      <c r="HO126" s="255"/>
      <c r="HP126" s="255"/>
      <c r="HQ126" s="255"/>
      <c r="HR126" s="255"/>
      <c r="HS126" s="255"/>
      <c r="HT126" s="255"/>
      <c r="HU126" s="255"/>
      <c r="HV126" s="255"/>
      <c r="HW126" s="255"/>
      <c r="HX126" s="255"/>
      <c r="HY126" s="255"/>
    </row>
    <row r="127" customFormat="false" ht="12.75" hidden="false" customHeight="false" outlineLevel="0" collapsed="false">
      <c r="A127" s="255" t="n">
        <v>270</v>
      </c>
      <c r="B127" s="255" t="n">
        <v>408</v>
      </c>
      <c r="C127" s="255" t="s">
        <v>2</v>
      </c>
      <c r="D127" s="255" t="s">
        <v>178</v>
      </c>
      <c r="E127" s="255" t="s">
        <v>270</v>
      </c>
      <c r="F127" s="255" t="s">
        <v>116</v>
      </c>
      <c r="G127" s="255" t="s">
        <v>167</v>
      </c>
      <c r="H127" s="255" t="s">
        <v>110</v>
      </c>
      <c r="I127" s="255" t="s">
        <v>217</v>
      </c>
      <c r="J127" s="256" t="s">
        <v>154</v>
      </c>
      <c r="K127" s="268" t="n">
        <v>35885</v>
      </c>
      <c r="L127" s="268" t="n">
        <v>36981</v>
      </c>
      <c r="M127" s="255" t="s">
        <v>272</v>
      </c>
      <c r="N127" s="257" t="n">
        <v>-10000000</v>
      </c>
      <c r="O127" s="257" t="n">
        <v>8.888234</v>
      </c>
      <c r="P127" s="258" t="n">
        <v>0.3125</v>
      </c>
      <c r="Q127" s="257" t="n">
        <v>0</v>
      </c>
      <c r="R127" s="257" t="n">
        <v>0</v>
      </c>
      <c r="S127" s="258" t="n">
        <v>0</v>
      </c>
      <c r="T127" s="257" t="n">
        <v>0</v>
      </c>
      <c r="U127" s="257" t="n">
        <v>-173.129109</v>
      </c>
      <c r="V127" s="257" t="n">
        <v>0</v>
      </c>
      <c r="W127" s="257" t="n">
        <v>-173.129109</v>
      </c>
      <c r="X127" s="257" t="n">
        <v>346.048166</v>
      </c>
      <c r="Y127" s="257" t="n">
        <v>172.979184</v>
      </c>
      <c r="Z127" s="257" t="n">
        <v>-173.068982</v>
      </c>
      <c r="AA127" s="257" t="n">
        <v>0.0601270000000227</v>
      </c>
      <c r="AB127" s="257" t="n">
        <v>497.4615410333</v>
      </c>
      <c r="AC127" s="257" t="n">
        <v>246.4953372</v>
      </c>
      <c r="AD127" s="257" t="n">
        <v>-250.9662038333</v>
      </c>
      <c r="AF127" s="257" t="n">
        <v>64.333037692</v>
      </c>
      <c r="AG127" s="259" t="n">
        <v>-133715.753425</v>
      </c>
      <c r="AH127" s="259" t="n">
        <v>-133469.2580878</v>
      </c>
      <c r="AI127" s="259" t="n">
        <v>36995.4643491447</v>
      </c>
      <c r="AJ127" s="259" t="n">
        <v>36995.4643491447</v>
      </c>
      <c r="AK127" s="259" t="n">
        <v>-11065.9261617045</v>
      </c>
      <c r="AL127" s="259" t="n">
        <v>-250.9662038333</v>
      </c>
      <c r="AM127" s="269" t="s">
        <v>471</v>
      </c>
      <c r="AN127" s="260" t="n">
        <v>8</v>
      </c>
      <c r="AO127" s="260" t="s">
        <v>469</v>
      </c>
      <c r="AP127" s="260" t="n">
        <v>8</v>
      </c>
      <c r="AR127" s="281"/>
      <c r="AS127" s="306"/>
      <c r="AV127" s="255"/>
      <c r="AW127" s="255"/>
      <c r="AX127" s="255"/>
      <c r="AY127" s="255"/>
      <c r="AZ127" s="255"/>
      <c r="BA127" s="255"/>
      <c r="BB127" s="255"/>
      <c r="BC127" s="255"/>
      <c r="BD127" s="255"/>
      <c r="BE127" s="255"/>
      <c r="BF127" s="255"/>
      <c r="BG127" s="255"/>
      <c r="BH127" s="255"/>
      <c r="BI127" s="255"/>
      <c r="BJ127" s="255"/>
      <c r="BK127" s="255"/>
      <c r="BL127" s="255"/>
      <c r="BM127" s="255"/>
      <c r="BN127" s="255"/>
      <c r="BO127" s="255"/>
      <c r="BP127" s="255"/>
      <c r="BQ127" s="255"/>
      <c r="BR127" s="255"/>
      <c r="BS127" s="255"/>
      <c r="BT127" s="255"/>
      <c r="BU127" s="255"/>
      <c r="BV127" s="255"/>
      <c r="BW127" s="255"/>
      <c r="BX127" s="255"/>
      <c r="BY127" s="255"/>
      <c r="BZ127" s="255"/>
      <c r="CA127" s="255"/>
      <c r="CB127" s="255"/>
      <c r="CC127" s="255"/>
      <c r="CD127" s="255"/>
      <c r="CE127" s="255"/>
      <c r="CF127" s="255"/>
      <c r="CG127" s="255"/>
      <c r="CH127" s="255"/>
      <c r="CI127" s="255"/>
      <c r="CJ127" s="255"/>
      <c r="CK127" s="255"/>
      <c r="CL127" s="255"/>
      <c r="CM127" s="255"/>
      <c r="CN127" s="255"/>
      <c r="CO127" s="255"/>
      <c r="CP127" s="255"/>
      <c r="CQ127" s="255"/>
      <c r="CR127" s="255"/>
      <c r="CS127" s="255"/>
      <c r="CT127" s="255"/>
      <c r="CU127" s="255"/>
      <c r="CV127" s="255"/>
      <c r="CW127" s="255"/>
      <c r="CX127" s="255"/>
      <c r="CY127" s="255"/>
      <c r="CZ127" s="255"/>
      <c r="DA127" s="255"/>
      <c r="DB127" s="255"/>
      <c r="DC127" s="255"/>
      <c r="DD127" s="255"/>
      <c r="DE127" s="255"/>
      <c r="DF127" s="255"/>
      <c r="DG127" s="255"/>
      <c r="DH127" s="255"/>
      <c r="DI127" s="255"/>
      <c r="DJ127" s="255"/>
      <c r="DK127" s="255"/>
      <c r="DL127" s="255"/>
      <c r="DM127" s="255"/>
      <c r="DN127" s="255"/>
      <c r="DO127" s="255"/>
      <c r="DP127" s="255"/>
      <c r="DQ127" s="255"/>
      <c r="DR127" s="255"/>
      <c r="DS127" s="255"/>
      <c r="DT127" s="255"/>
      <c r="DU127" s="255"/>
      <c r="DV127" s="255"/>
      <c r="DW127" s="255"/>
      <c r="DX127" s="255"/>
      <c r="DY127" s="255"/>
      <c r="DZ127" s="255"/>
      <c r="EA127" s="255"/>
      <c r="EB127" s="255"/>
      <c r="EC127" s="255"/>
      <c r="ED127" s="255"/>
      <c r="EE127" s="255"/>
      <c r="EF127" s="255"/>
      <c r="EG127" s="255"/>
      <c r="EH127" s="255"/>
      <c r="EI127" s="255"/>
      <c r="EJ127" s="255"/>
      <c r="EK127" s="255"/>
      <c r="EL127" s="255"/>
      <c r="EM127" s="255"/>
      <c r="EN127" s="255"/>
      <c r="EO127" s="255"/>
      <c r="EP127" s="255"/>
      <c r="EQ127" s="255"/>
      <c r="ER127" s="255"/>
      <c r="ES127" s="255"/>
      <c r="ET127" s="255"/>
      <c r="EU127" s="255"/>
      <c r="EV127" s="255"/>
      <c r="EW127" s="255"/>
      <c r="EX127" s="255"/>
      <c r="EY127" s="255"/>
      <c r="EZ127" s="255"/>
      <c r="FA127" s="255"/>
      <c r="FB127" s="255"/>
      <c r="FC127" s="255"/>
      <c r="FD127" s="255"/>
      <c r="FE127" s="255"/>
      <c r="FF127" s="255"/>
      <c r="FG127" s="255"/>
      <c r="FH127" s="255"/>
      <c r="FI127" s="255"/>
      <c r="FJ127" s="255"/>
      <c r="FK127" s="255"/>
      <c r="FL127" s="255"/>
      <c r="FM127" s="255"/>
      <c r="FN127" s="255"/>
      <c r="FO127" s="255"/>
      <c r="FP127" s="255"/>
      <c r="FQ127" s="255"/>
      <c r="FR127" s="255"/>
      <c r="FS127" s="255"/>
      <c r="FT127" s="255"/>
      <c r="FU127" s="255"/>
      <c r="FV127" s="255"/>
      <c r="FW127" s="255"/>
      <c r="FX127" s="255"/>
      <c r="FY127" s="255"/>
      <c r="FZ127" s="255"/>
      <c r="GA127" s="255"/>
      <c r="GB127" s="255"/>
      <c r="GC127" s="255"/>
      <c r="GD127" s="255"/>
      <c r="GE127" s="255"/>
      <c r="GF127" s="255"/>
      <c r="GG127" s="255"/>
      <c r="GH127" s="255"/>
      <c r="GI127" s="255"/>
      <c r="GJ127" s="255"/>
      <c r="GK127" s="255"/>
      <c r="GL127" s="255"/>
      <c r="GM127" s="255"/>
      <c r="GN127" s="255"/>
      <c r="GO127" s="255"/>
      <c r="GP127" s="255"/>
      <c r="GQ127" s="255"/>
      <c r="GR127" s="255"/>
      <c r="GS127" s="255"/>
      <c r="GT127" s="255"/>
      <c r="GU127" s="255"/>
      <c r="GV127" s="255"/>
      <c r="GW127" s="255"/>
      <c r="GX127" s="255"/>
      <c r="GY127" s="255"/>
      <c r="GZ127" s="255"/>
      <c r="HA127" s="255"/>
      <c r="HB127" s="255"/>
      <c r="HC127" s="255"/>
      <c r="HD127" s="255"/>
      <c r="HE127" s="255"/>
      <c r="HF127" s="255"/>
      <c r="HG127" s="255"/>
      <c r="HH127" s="255"/>
      <c r="HI127" s="255"/>
      <c r="HJ127" s="255"/>
      <c r="HK127" s="255"/>
      <c r="HL127" s="255"/>
      <c r="HM127" s="255"/>
      <c r="HN127" s="255"/>
      <c r="HO127" s="255"/>
      <c r="HP127" s="255"/>
      <c r="HQ127" s="255"/>
      <c r="HR127" s="255"/>
      <c r="HS127" s="255"/>
      <c r="HT127" s="255"/>
      <c r="HU127" s="255"/>
      <c r="HV127" s="255"/>
      <c r="HW127" s="255"/>
      <c r="HX127" s="255"/>
      <c r="HY127" s="255"/>
    </row>
    <row r="128" customFormat="false" ht="12.75" hidden="false" customHeight="false" outlineLevel="0" collapsed="false">
      <c r="A128" s="255" t="n">
        <v>271</v>
      </c>
      <c r="B128" s="255" t="n">
        <v>407</v>
      </c>
      <c r="C128" s="255" t="s">
        <v>2</v>
      </c>
      <c r="D128" s="255" t="s">
        <v>178</v>
      </c>
      <c r="E128" s="255" t="s">
        <v>270</v>
      </c>
      <c r="F128" s="255" t="s">
        <v>116</v>
      </c>
      <c r="G128" s="255" t="s">
        <v>167</v>
      </c>
      <c r="H128" s="255" t="s">
        <v>110</v>
      </c>
      <c r="I128" s="255" t="s">
        <v>273</v>
      </c>
      <c r="J128" s="256" t="s">
        <v>154</v>
      </c>
      <c r="K128" s="268" t="n">
        <v>35885</v>
      </c>
      <c r="L128" s="268" t="n">
        <v>36981</v>
      </c>
      <c r="M128" s="255" t="s">
        <v>272</v>
      </c>
      <c r="N128" s="257" t="n">
        <v>10000000</v>
      </c>
      <c r="O128" s="257" t="n">
        <v>-8.888234</v>
      </c>
      <c r="P128" s="258" t="n">
        <v>0.3125</v>
      </c>
      <c r="Q128" s="257" t="n">
        <v>0</v>
      </c>
      <c r="R128" s="257" t="n">
        <v>0</v>
      </c>
      <c r="S128" s="258" t="n">
        <v>0</v>
      </c>
      <c r="T128" s="257" t="n">
        <v>0</v>
      </c>
      <c r="U128" s="257" t="n">
        <v>173.129109</v>
      </c>
      <c r="V128" s="257" t="n">
        <v>0</v>
      </c>
      <c r="W128" s="257" t="n">
        <v>173.129109</v>
      </c>
      <c r="X128" s="257" t="n">
        <v>-346.048166</v>
      </c>
      <c r="Y128" s="257" t="n">
        <v>-172.979184</v>
      </c>
      <c r="Z128" s="257" t="n">
        <v>173.068982</v>
      </c>
      <c r="AA128" s="257" t="n">
        <v>-0.0601270000000227</v>
      </c>
      <c r="AB128" s="257" t="n">
        <v>-497.4615410333</v>
      </c>
      <c r="AC128" s="257" t="n">
        <v>-246.4953372</v>
      </c>
      <c r="AD128" s="257" t="n">
        <v>250.9662038333</v>
      </c>
      <c r="AF128" s="257" t="n">
        <v>-64.333037692</v>
      </c>
      <c r="AG128" s="259" t="n">
        <v>133715.753425</v>
      </c>
      <c r="AH128" s="259" t="n">
        <v>133469.2580878</v>
      </c>
      <c r="AI128" s="259" t="n">
        <v>-36995.4643491447</v>
      </c>
      <c r="AJ128" s="259" t="n">
        <v>-36995.4643491447</v>
      </c>
      <c r="AK128" s="259" t="n">
        <v>11065.9261617045</v>
      </c>
      <c r="AL128" s="259" t="n">
        <v>250.9662038333</v>
      </c>
      <c r="AM128" s="269" t="s">
        <v>471</v>
      </c>
      <c r="AN128" s="260" t="n">
        <v>8</v>
      </c>
      <c r="AO128" s="260" t="s">
        <v>469</v>
      </c>
      <c r="AP128" s="260" t="n">
        <v>8</v>
      </c>
      <c r="AR128" s="281"/>
      <c r="AS128" s="306"/>
    </row>
    <row r="129" customFormat="false" ht="12.75" hidden="false" customHeight="false" outlineLevel="0" collapsed="false">
      <c r="A129" s="255" t="n">
        <v>272</v>
      </c>
      <c r="B129" s="255" t="n">
        <v>409</v>
      </c>
      <c r="C129" s="255" t="s">
        <v>2</v>
      </c>
      <c r="D129" s="255" t="s">
        <v>104</v>
      </c>
      <c r="E129" s="255" t="s">
        <v>261</v>
      </c>
      <c r="F129" s="255" t="s">
        <v>102</v>
      </c>
      <c r="G129" s="255" t="s">
        <v>191</v>
      </c>
      <c r="H129" s="255" t="s">
        <v>97</v>
      </c>
      <c r="I129" s="255" t="s">
        <v>227</v>
      </c>
      <c r="J129" s="256" t="s">
        <v>212</v>
      </c>
      <c r="K129" s="268" t="n">
        <v>36860</v>
      </c>
      <c r="L129" s="268" t="n">
        <v>38182</v>
      </c>
      <c r="M129" s="255" t="s">
        <v>155</v>
      </c>
      <c r="N129" s="257" t="n">
        <v>-10000000</v>
      </c>
      <c r="O129" s="257" t="n">
        <v>2892.966217</v>
      </c>
      <c r="P129" s="258" t="n">
        <v>0.31</v>
      </c>
      <c r="Q129" s="257" t="n">
        <v>24.912573</v>
      </c>
      <c r="R129" s="257" t="n">
        <v>24.924953</v>
      </c>
      <c r="S129" s="258" t="n">
        <v>0.0123800000000003</v>
      </c>
      <c r="T129" s="257" t="n">
        <v>35.8149217664608</v>
      </c>
      <c r="U129" s="257" t="n">
        <v>-118.394958</v>
      </c>
      <c r="V129" s="257" t="n">
        <v>0</v>
      </c>
      <c r="W129" s="257" t="n">
        <v>-82.5800362335392</v>
      </c>
      <c r="X129" s="257" t="n">
        <v>-25018.507132</v>
      </c>
      <c r="Y129" s="257" t="n">
        <v>-25066.781148</v>
      </c>
      <c r="Z129" s="257" t="n">
        <v>-48.2740159999994</v>
      </c>
      <c r="AA129" s="257" t="n">
        <v>34.3060202335398</v>
      </c>
      <c r="AB129" s="257" t="n">
        <v>-25018.507132</v>
      </c>
      <c r="AC129" s="257" t="n">
        <v>-25066.781148</v>
      </c>
      <c r="AD129" s="257" t="n">
        <v>-48.2740159999994</v>
      </c>
      <c r="AF129" s="257" t="n">
        <v>16656.2529943775</v>
      </c>
      <c r="AG129" s="259" t="n">
        <v>-4047.222222</v>
      </c>
      <c r="AH129" s="259" t="n">
        <v>-29114.00337</v>
      </c>
      <c r="AI129" s="259" t="n">
        <v>-61483.948323</v>
      </c>
      <c r="AJ129" s="259" t="n">
        <v>-61483.948323</v>
      </c>
      <c r="AK129" s="259" t="n">
        <v>-31090.815666</v>
      </c>
      <c r="AL129" s="259" t="n">
        <v>-48.2740159999994</v>
      </c>
      <c r="AM129" s="269" t="s">
        <v>474</v>
      </c>
      <c r="AN129" s="260" t="n">
        <v>6</v>
      </c>
      <c r="AO129" s="260" t="s">
        <v>469</v>
      </c>
      <c r="AP129" s="260" t="n">
        <v>6</v>
      </c>
      <c r="AR129" s="281"/>
      <c r="AS129" s="306"/>
      <c r="AV129" s="255"/>
      <c r="AW129" s="255"/>
      <c r="AX129" s="255"/>
      <c r="AY129" s="255"/>
      <c r="AZ129" s="255"/>
      <c r="BA129" s="255"/>
      <c r="BB129" s="255"/>
      <c r="BC129" s="255"/>
      <c r="BD129" s="255"/>
      <c r="BE129" s="255"/>
      <c r="BF129" s="255"/>
      <c r="BG129" s="255"/>
      <c r="BH129" s="255"/>
      <c r="BI129" s="255"/>
      <c r="BJ129" s="255"/>
      <c r="BK129" s="255"/>
      <c r="BL129" s="255"/>
      <c r="BM129" s="255"/>
      <c r="BN129" s="255"/>
      <c r="BO129" s="255"/>
      <c r="BP129" s="255"/>
      <c r="BQ129" s="255"/>
      <c r="BR129" s="255"/>
      <c r="BS129" s="255"/>
      <c r="BT129" s="255"/>
      <c r="BU129" s="255"/>
      <c r="BV129" s="255"/>
      <c r="BW129" s="255"/>
      <c r="BX129" s="255"/>
      <c r="BY129" s="255"/>
      <c r="BZ129" s="255"/>
      <c r="CA129" s="255"/>
      <c r="CB129" s="255"/>
      <c r="CC129" s="255"/>
      <c r="CD129" s="255"/>
      <c r="CE129" s="255"/>
      <c r="CF129" s="255"/>
      <c r="CG129" s="255"/>
      <c r="CH129" s="255"/>
      <c r="CI129" s="255"/>
      <c r="CJ129" s="255"/>
      <c r="CK129" s="255"/>
      <c r="CL129" s="255"/>
      <c r="CM129" s="255"/>
      <c r="CN129" s="255"/>
      <c r="CO129" s="255"/>
      <c r="CP129" s="255"/>
      <c r="CQ129" s="255"/>
      <c r="CR129" s="255"/>
      <c r="CS129" s="255"/>
      <c r="CT129" s="255"/>
      <c r="CU129" s="255"/>
      <c r="CV129" s="255"/>
      <c r="CW129" s="255"/>
      <c r="CX129" s="255"/>
      <c r="CY129" s="255"/>
      <c r="CZ129" s="255"/>
      <c r="DA129" s="255"/>
      <c r="DB129" s="255"/>
      <c r="DC129" s="255"/>
      <c r="DD129" s="255"/>
      <c r="DE129" s="255"/>
      <c r="DF129" s="255"/>
      <c r="DG129" s="255"/>
      <c r="DH129" s="255"/>
      <c r="DI129" s="255"/>
      <c r="DJ129" s="255"/>
      <c r="DK129" s="255"/>
      <c r="DL129" s="255"/>
      <c r="DM129" s="255"/>
      <c r="DN129" s="255"/>
      <c r="DO129" s="255"/>
      <c r="DP129" s="255"/>
      <c r="DQ129" s="255"/>
      <c r="DR129" s="255"/>
      <c r="DS129" s="255"/>
      <c r="DT129" s="255"/>
      <c r="DU129" s="255"/>
      <c r="DV129" s="255"/>
      <c r="DW129" s="255"/>
      <c r="DX129" s="255"/>
      <c r="DY129" s="255"/>
      <c r="DZ129" s="255"/>
      <c r="EA129" s="255"/>
      <c r="EB129" s="255"/>
      <c r="EC129" s="255"/>
      <c r="ED129" s="255"/>
      <c r="EE129" s="255"/>
      <c r="EF129" s="255"/>
      <c r="EG129" s="255"/>
      <c r="EH129" s="255"/>
      <c r="EI129" s="255"/>
      <c r="EJ129" s="255"/>
      <c r="EK129" s="255"/>
      <c r="EL129" s="255"/>
      <c r="EM129" s="255"/>
      <c r="EN129" s="255"/>
      <c r="EO129" s="255"/>
      <c r="EP129" s="255"/>
      <c r="EQ129" s="255"/>
      <c r="ER129" s="255"/>
      <c r="ES129" s="255"/>
      <c r="ET129" s="255"/>
      <c r="EU129" s="255"/>
      <c r="EV129" s="255"/>
      <c r="EW129" s="255"/>
      <c r="EX129" s="255"/>
      <c r="EY129" s="255"/>
      <c r="EZ129" s="255"/>
      <c r="FA129" s="255"/>
      <c r="FB129" s="255"/>
      <c r="FC129" s="255"/>
      <c r="FD129" s="255"/>
      <c r="FE129" s="255"/>
      <c r="FF129" s="255"/>
      <c r="FG129" s="255"/>
      <c r="FH129" s="255"/>
      <c r="FI129" s="255"/>
      <c r="FJ129" s="255"/>
      <c r="FK129" s="255"/>
      <c r="FL129" s="255"/>
      <c r="FM129" s="255"/>
      <c r="FN129" s="255"/>
      <c r="FO129" s="255"/>
      <c r="FP129" s="255"/>
      <c r="FQ129" s="255"/>
      <c r="FR129" s="255"/>
      <c r="FS129" s="255"/>
      <c r="FT129" s="255"/>
      <c r="FU129" s="255"/>
      <c r="FV129" s="255"/>
      <c r="FW129" s="255"/>
      <c r="FX129" s="255"/>
      <c r="FY129" s="255"/>
      <c r="FZ129" s="255"/>
      <c r="GA129" s="255"/>
      <c r="GB129" s="255"/>
      <c r="GC129" s="255"/>
      <c r="GD129" s="255"/>
      <c r="GE129" s="255"/>
      <c r="GF129" s="255"/>
      <c r="GG129" s="255"/>
      <c r="GH129" s="255"/>
      <c r="GI129" s="255"/>
      <c r="GJ129" s="255"/>
      <c r="GK129" s="255"/>
      <c r="GL129" s="255"/>
      <c r="GM129" s="255"/>
      <c r="GN129" s="255"/>
      <c r="GO129" s="255"/>
      <c r="GP129" s="255"/>
      <c r="GQ129" s="255"/>
      <c r="GR129" s="255"/>
      <c r="GS129" s="255"/>
      <c r="GT129" s="255"/>
      <c r="GU129" s="255"/>
      <c r="GV129" s="255"/>
      <c r="GW129" s="255"/>
      <c r="GX129" s="255"/>
      <c r="GY129" s="255"/>
      <c r="GZ129" s="255"/>
      <c r="HA129" s="255"/>
      <c r="HB129" s="255"/>
      <c r="HC129" s="255"/>
      <c r="HD129" s="255"/>
      <c r="HE129" s="255"/>
      <c r="HF129" s="255"/>
      <c r="HG129" s="255"/>
      <c r="HH129" s="255"/>
      <c r="HI129" s="255"/>
      <c r="HJ129" s="255"/>
      <c r="HK129" s="255"/>
      <c r="HL129" s="255"/>
      <c r="HM129" s="255"/>
      <c r="HN129" s="255"/>
      <c r="HO129" s="255"/>
      <c r="HP129" s="255"/>
      <c r="HQ129" s="255"/>
      <c r="HR129" s="255"/>
      <c r="HS129" s="255"/>
      <c r="HT129" s="255"/>
      <c r="HU129" s="255"/>
      <c r="HV129" s="255"/>
      <c r="HW129" s="255"/>
      <c r="HX129" s="255"/>
      <c r="HY129" s="255"/>
    </row>
    <row r="130" customFormat="false" ht="12.75" hidden="false" customHeight="false" outlineLevel="0" collapsed="false">
      <c r="A130" s="255" t="n">
        <v>273</v>
      </c>
      <c r="B130" s="255" t="n">
        <v>410</v>
      </c>
      <c r="C130" s="255" t="s">
        <v>2</v>
      </c>
      <c r="D130" s="255" t="s">
        <v>104</v>
      </c>
      <c r="E130" s="255" t="s">
        <v>383</v>
      </c>
      <c r="F130" s="255" t="s">
        <v>102</v>
      </c>
      <c r="G130" s="255" t="s">
        <v>160</v>
      </c>
      <c r="H130" s="255" t="s">
        <v>110</v>
      </c>
      <c r="I130" s="255" t="s">
        <v>181</v>
      </c>
      <c r="J130" s="256" t="s">
        <v>105</v>
      </c>
      <c r="K130" s="268" t="n">
        <v>36865</v>
      </c>
      <c r="L130" s="268" t="n">
        <v>38691</v>
      </c>
      <c r="M130" s="255" t="s">
        <v>155</v>
      </c>
      <c r="N130" s="257" t="n">
        <v>-10000000</v>
      </c>
      <c r="O130" s="257" t="n">
        <v>4006.332092</v>
      </c>
      <c r="P130" s="258" t="n">
        <v>0.57</v>
      </c>
      <c r="Q130" s="257" t="n">
        <v>37.440442</v>
      </c>
      <c r="R130" s="257" t="n">
        <v>37.446593</v>
      </c>
      <c r="S130" s="258" t="n">
        <v>0.00615100000000268</v>
      </c>
      <c r="T130" s="257" t="n">
        <v>24.6429486979027</v>
      </c>
      <c r="U130" s="257" t="n">
        <v>-163.709075</v>
      </c>
      <c r="V130" s="257" t="n">
        <v>0</v>
      </c>
      <c r="W130" s="257" t="n">
        <v>-139.066126302097</v>
      </c>
      <c r="X130" s="257" t="n">
        <v>-85205.092753</v>
      </c>
      <c r="Y130" s="257" t="n">
        <v>-85371.130693</v>
      </c>
      <c r="Z130" s="257" t="n">
        <v>-166.037939999995</v>
      </c>
      <c r="AA130" s="257" t="n">
        <v>-26.9718136978974</v>
      </c>
      <c r="AB130" s="257" t="n">
        <v>-85205.092753</v>
      </c>
      <c r="AC130" s="257" t="n">
        <v>-85371.130693</v>
      </c>
      <c r="AD130" s="257" t="n">
        <v>-166.037939999995</v>
      </c>
      <c r="AF130" s="257" t="n">
        <v>23066.45701969</v>
      </c>
      <c r="AG130" s="259" t="n">
        <v>-14250</v>
      </c>
      <c r="AH130" s="259" t="n">
        <v>-99621.130693</v>
      </c>
      <c r="AI130" s="259" t="n">
        <v>-50066.366955</v>
      </c>
      <c r="AJ130" s="259" t="n">
        <v>-50066.366955</v>
      </c>
      <c r="AK130" s="259" t="n">
        <v>-83121.220682</v>
      </c>
      <c r="AL130" s="259" t="n">
        <v>-166.037939999995</v>
      </c>
      <c r="AM130" s="269" t="s">
        <v>461</v>
      </c>
      <c r="AN130" s="260" t="n">
        <v>6</v>
      </c>
      <c r="AO130" s="260" t="s">
        <v>469</v>
      </c>
      <c r="AP130" s="260" t="n">
        <v>6</v>
      </c>
      <c r="AR130" s="281"/>
      <c r="AS130" s="306"/>
      <c r="AV130" s="255"/>
      <c r="AW130" s="255"/>
      <c r="AX130" s="255"/>
      <c r="AY130" s="255"/>
      <c r="AZ130" s="255"/>
      <c r="BA130" s="255"/>
      <c r="BB130" s="255"/>
      <c r="BC130" s="255"/>
      <c r="BD130" s="255"/>
      <c r="BE130" s="255"/>
      <c r="BF130" s="255"/>
      <c r="BG130" s="255"/>
      <c r="BH130" s="255"/>
      <c r="BI130" s="255"/>
      <c r="BJ130" s="255"/>
      <c r="BK130" s="255"/>
      <c r="BL130" s="255"/>
      <c r="BM130" s="255"/>
      <c r="BN130" s="255"/>
      <c r="BO130" s="255"/>
      <c r="BP130" s="255"/>
      <c r="BQ130" s="255"/>
      <c r="BR130" s="255"/>
      <c r="BS130" s="255"/>
      <c r="BT130" s="255"/>
      <c r="BU130" s="255"/>
      <c r="BV130" s="255"/>
      <c r="BW130" s="255"/>
      <c r="BX130" s="255"/>
      <c r="BY130" s="255"/>
      <c r="BZ130" s="255"/>
      <c r="CA130" s="255"/>
      <c r="CB130" s="255"/>
      <c r="CC130" s="255"/>
      <c r="CD130" s="255"/>
      <c r="CE130" s="255"/>
      <c r="CF130" s="255"/>
      <c r="CG130" s="255"/>
      <c r="CH130" s="255"/>
      <c r="CI130" s="255"/>
      <c r="CJ130" s="255"/>
      <c r="CK130" s="255"/>
      <c r="CL130" s="255"/>
      <c r="CM130" s="255"/>
      <c r="CN130" s="255"/>
      <c r="CO130" s="255"/>
      <c r="CP130" s="255"/>
      <c r="CQ130" s="255"/>
      <c r="CR130" s="255"/>
      <c r="CS130" s="255"/>
      <c r="CT130" s="255"/>
      <c r="CU130" s="255"/>
      <c r="CV130" s="255"/>
      <c r="CW130" s="255"/>
      <c r="CX130" s="255"/>
      <c r="CY130" s="255"/>
      <c r="CZ130" s="255"/>
      <c r="DA130" s="255"/>
      <c r="DB130" s="255"/>
      <c r="DC130" s="255"/>
      <c r="DD130" s="255"/>
      <c r="DE130" s="255"/>
      <c r="DF130" s="255"/>
      <c r="DG130" s="255"/>
      <c r="DH130" s="255"/>
      <c r="DI130" s="255"/>
      <c r="DJ130" s="255"/>
      <c r="DK130" s="255"/>
      <c r="DL130" s="255"/>
      <c r="DM130" s="255"/>
      <c r="DN130" s="255"/>
      <c r="DO130" s="255"/>
      <c r="DP130" s="255"/>
      <c r="DQ130" s="255"/>
      <c r="DR130" s="255"/>
      <c r="DS130" s="255"/>
      <c r="DT130" s="255"/>
      <c r="DU130" s="255"/>
      <c r="DV130" s="255"/>
      <c r="DW130" s="255"/>
      <c r="DX130" s="255"/>
      <c r="DY130" s="255"/>
      <c r="DZ130" s="255"/>
      <c r="EA130" s="255"/>
      <c r="EB130" s="255"/>
      <c r="EC130" s="255"/>
      <c r="ED130" s="255"/>
      <c r="EE130" s="255"/>
      <c r="EF130" s="255"/>
      <c r="EG130" s="255"/>
      <c r="EH130" s="255"/>
      <c r="EI130" s="255"/>
      <c r="EJ130" s="255"/>
      <c r="EK130" s="255"/>
      <c r="EL130" s="255"/>
      <c r="EM130" s="255"/>
      <c r="EN130" s="255"/>
      <c r="EO130" s="255"/>
      <c r="EP130" s="255"/>
      <c r="EQ130" s="255"/>
      <c r="ER130" s="255"/>
      <c r="ES130" s="255"/>
      <c r="ET130" s="255"/>
      <c r="EU130" s="255"/>
      <c r="EV130" s="255"/>
      <c r="EW130" s="255"/>
      <c r="EX130" s="255"/>
      <c r="EY130" s="255"/>
      <c r="EZ130" s="255"/>
      <c r="FA130" s="255"/>
      <c r="FB130" s="255"/>
      <c r="FC130" s="255"/>
      <c r="FD130" s="255"/>
      <c r="FE130" s="255"/>
      <c r="FF130" s="255"/>
      <c r="FG130" s="255"/>
      <c r="FH130" s="255"/>
      <c r="FI130" s="255"/>
      <c r="FJ130" s="255"/>
      <c r="FK130" s="255"/>
      <c r="FL130" s="255"/>
      <c r="FM130" s="255"/>
      <c r="FN130" s="255"/>
      <c r="FO130" s="255"/>
      <c r="FP130" s="255"/>
      <c r="FQ130" s="255"/>
      <c r="FR130" s="255"/>
      <c r="FS130" s="255"/>
      <c r="FT130" s="255"/>
      <c r="FU130" s="255"/>
      <c r="FV130" s="255"/>
      <c r="FW130" s="255"/>
      <c r="FX130" s="255"/>
      <c r="FY130" s="255"/>
      <c r="FZ130" s="255"/>
      <c r="GA130" s="255"/>
      <c r="GB130" s="255"/>
      <c r="GC130" s="255"/>
      <c r="GD130" s="255"/>
      <c r="GE130" s="255"/>
      <c r="GF130" s="255"/>
      <c r="GG130" s="255"/>
      <c r="GH130" s="255"/>
      <c r="GI130" s="255"/>
      <c r="GJ130" s="255"/>
      <c r="GK130" s="255"/>
      <c r="GL130" s="255"/>
      <c r="GM130" s="255"/>
      <c r="GN130" s="255"/>
      <c r="GO130" s="255"/>
      <c r="GP130" s="255"/>
      <c r="GQ130" s="255"/>
      <c r="GR130" s="255"/>
      <c r="GS130" s="255"/>
      <c r="GT130" s="255"/>
      <c r="GU130" s="255"/>
      <c r="GV130" s="255"/>
      <c r="GW130" s="255"/>
      <c r="GX130" s="255"/>
      <c r="GY130" s="255"/>
      <c r="GZ130" s="255"/>
      <c r="HA130" s="255"/>
      <c r="HB130" s="255"/>
      <c r="HC130" s="255"/>
      <c r="HD130" s="255"/>
      <c r="HE130" s="255"/>
      <c r="HF130" s="255"/>
      <c r="HG130" s="255"/>
      <c r="HH130" s="255"/>
      <c r="HI130" s="255"/>
      <c r="HJ130" s="255"/>
      <c r="HK130" s="255"/>
      <c r="HL130" s="255"/>
      <c r="HM130" s="255"/>
      <c r="HN130" s="255"/>
      <c r="HO130" s="255"/>
      <c r="HP130" s="255"/>
      <c r="HQ130" s="255"/>
      <c r="HR130" s="255"/>
      <c r="HS130" s="255"/>
      <c r="HT130" s="255"/>
      <c r="HU130" s="255"/>
      <c r="HV130" s="255"/>
      <c r="HW130" s="255"/>
      <c r="HX130" s="255"/>
      <c r="HY130" s="255"/>
    </row>
    <row r="131" customFormat="false" ht="12.75" hidden="false" customHeight="false" outlineLevel="0" collapsed="false">
      <c r="A131" s="255" t="n">
        <v>274</v>
      </c>
      <c r="B131" s="255" t="n">
        <v>411</v>
      </c>
      <c r="C131" s="255" t="s">
        <v>2</v>
      </c>
      <c r="D131" s="255" t="s">
        <v>104</v>
      </c>
      <c r="E131" s="255" t="s">
        <v>204</v>
      </c>
      <c r="F131" s="255" t="s">
        <v>102</v>
      </c>
      <c r="G131" s="255" t="s">
        <v>112</v>
      </c>
      <c r="H131" s="255" t="s">
        <v>110</v>
      </c>
      <c r="I131" s="255" t="s">
        <v>205</v>
      </c>
      <c r="J131" s="256" t="s">
        <v>105</v>
      </c>
      <c r="K131" s="268" t="n">
        <v>36865</v>
      </c>
      <c r="L131" s="268" t="n">
        <v>38691</v>
      </c>
      <c r="M131" s="255" t="s">
        <v>155</v>
      </c>
      <c r="N131" s="257" t="n">
        <v>-15000000</v>
      </c>
      <c r="O131" s="257" t="n">
        <v>5968.404137</v>
      </c>
      <c r="P131" s="258" t="n">
        <v>0.46</v>
      </c>
      <c r="Q131" s="257" t="n">
        <v>39.46348</v>
      </c>
      <c r="R131" s="257" t="n">
        <v>35.859722</v>
      </c>
      <c r="S131" s="258" t="n">
        <v>-3.603758</v>
      </c>
      <c r="T131" s="257" t="n">
        <v>-21508.6841559468</v>
      </c>
      <c r="U131" s="257" t="n">
        <v>-292.085121</v>
      </c>
      <c r="V131" s="257" t="n">
        <v>0</v>
      </c>
      <c r="W131" s="257" t="n">
        <v>-21800.7692769468</v>
      </c>
      <c r="X131" s="257" t="n">
        <v>-45970.005216</v>
      </c>
      <c r="Y131" s="257" t="n">
        <v>-68651.187858</v>
      </c>
      <c r="Z131" s="257" t="n">
        <v>-22681.182642</v>
      </c>
      <c r="AA131" s="257" t="n">
        <v>-880.413365053169</v>
      </c>
      <c r="AB131" s="257" t="n">
        <v>-45970.005216</v>
      </c>
      <c r="AC131" s="257" t="n">
        <v>-68651.187858</v>
      </c>
      <c r="AD131" s="257" t="n">
        <v>-22681.182642</v>
      </c>
      <c r="AF131" s="257" t="n">
        <v>34363.0868187775</v>
      </c>
      <c r="AG131" s="259" t="n">
        <v>-17250</v>
      </c>
      <c r="AH131" s="259" t="n">
        <v>-85901.187858</v>
      </c>
      <c r="AI131" s="259" t="n">
        <v>-76156.46869</v>
      </c>
      <c r="AJ131" s="259" t="n">
        <v>-76156.46869</v>
      </c>
      <c r="AK131" s="259" t="n">
        <v>-132187.121286</v>
      </c>
      <c r="AL131" s="259" t="n">
        <v>-22681.182642</v>
      </c>
      <c r="AM131" s="269" t="s">
        <v>461</v>
      </c>
      <c r="AN131" s="260" t="n">
        <v>6</v>
      </c>
      <c r="AO131" s="260" t="s">
        <v>469</v>
      </c>
      <c r="AP131" s="260" t="n">
        <v>6</v>
      </c>
      <c r="AR131" s="281"/>
      <c r="AS131" s="306"/>
      <c r="AV131" s="255"/>
      <c r="AW131" s="255"/>
      <c r="AX131" s="255"/>
      <c r="AY131" s="255"/>
      <c r="AZ131" s="255"/>
      <c r="BA131" s="255"/>
      <c r="BB131" s="255"/>
      <c r="BC131" s="255"/>
      <c r="BD131" s="255"/>
      <c r="BE131" s="255"/>
      <c r="BF131" s="255"/>
      <c r="BG131" s="255"/>
      <c r="BH131" s="255"/>
      <c r="BI131" s="255"/>
      <c r="BJ131" s="255"/>
      <c r="BK131" s="255"/>
      <c r="BL131" s="255"/>
      <c r="BM131" s="255"/>
      <c r="BN131" s="255"/>
      <c r="BO131" s="255"/>
      <c r="BP131" s="255"/>
      <c r="BQ131" s="255"/>
      <c r="BR131" s="255"/>
      <c r="BS131" s="255"/>
      <c r="BT131" s="255"/>
      <c r="BU131" s="255"/>
      <c r="BV131" s="255"/>
      <c r="BW131" s="255"/>
      <c r="BX131" s="255"/>
      <c r="BY131" s="255"/>
      <c r="BZ131" s="255"/>
      <c r="CA131" s="255"/>
      <c r="CB131" s="255"/>
      <c r="CC131" s="255"/>
      <c r="CD131" s="255"/>
      <c r="CE131" s="255"/>
      <c r="CF131" s="255"/>
      <c r="CG131" s="255"/>
      <c r="CH131" s="255"/>
      <c r="CI131" s="255"/>
      <c r="CJ131" s="255"/>
      <c r="CK131" s="255"/>
      <c r="CL131" s="255"/>
      <c r="CM131" s="255"/>
      <c r="CN131" s="255"/>
      <c r="CO131" s="255"/>
      <c r="CP131" s="255"/>
      <c r="CQ131" s="255"/>
      <c r="CR131" s="255"/>
      <c r="CS131" s="255"/>
      <c r="CT131" s="255"/>
      <c r="CU131" s="255"/>
      <c r="CV131" s="255"/>
      <c r="CW131" s="255"/>
      <c r="CX131" s="255"/>
      <c r="CY131" s="255"/>
      <c r="CZ131" s="255"/>
      <c r="DA131" s="255"/>
      <c r="DB131" s="255"/>
      <c r="DC131" s="255"/>
      <c r="DD131" s="255"/>
      <c r="DE131" s="255"/>
      <c r="DF131" s="255"/>
      <c r="DG131" s="255"/>
      <c r="DH131" s="255"/>
      <c r="DI131" s="255"/>
      <c r="DJ131" s="255"/>
      <c r="DK131" s="255"/>
      <c r="DL131" s="255"/>
      <c r="DM131" s="255"/>
      <c r="DN131" s="255"/>
      <c r="DO131" s="255"/>
      <c r="DP131" s="255"/>
      <c r="DQ131" s="255"/>
      <c r="DR131" s="255"/>
      <c r="DS131" s="255"/>
      <c r="DT131" s="255"/>
      <c r="DU131" s="255"/>
      <c r="DV131" s="255"/>
      <c r="DW131" s="255"/>
      <c r="DX131" s="255"/>
      <c r="DY131" s="255"/>
      <c r="DZ131" s="255"/>
      <c r="EA131" s="255"/>
      <c r="EB131" s="255"/>
      <c r="EC131" s="255"/>
      <c r="ED131" s="255"/>
      <c r="EE131" s="255"/>
      <c r="EF131" s="255"/>
      <c r="EG131" s="255"/>
      <c r="EH131" s="255"/>
      <c r="EI131" s="255"/>
      <c r="EJ131" s="255"/>
      <c r="EK131" s="255"/>
      <c r="EL131" s="255"/>
      <c r="EM131" s="255"/>
      <c r="EN131" s="255"/>
      <c r="EO131" s="255"/>
      <c r="EP131" s="255"/>
      <c r="EQ131" s="255"/>
      <c r="ER131" s="255"/>
      <c r="ES131" s="255"/>
      <c r="ET131" s="255"/>
      <c r="EU131" s="255"/>
      <c r="EV131" s="255"/>
      <c r="EW131" s="255"/>
      <c r="EX131" s="255"/>
      <c r="EY131" s="255"/>
      <c r="EZ131" s="255"/>
      <c r="FA131" s="255"/>
      <c r="FB131" s="255"/>
      <c r="FC131" s="255"/>
      <c r="FD131" s="255"/>
      <c r="FE131" s="255"/>
      <c r="FF131" s="255"/>
      <c r="FG131" s="255"/>
      <c r="FH131" s="255"/>
      <c r="FI131" s="255"/>
      <c r="FJ131" s="255"/>
      <c r="FK131" s="255"/>
      <c r="FL131" s="255"/>
      <c r="FM131" s="255"/>
      <c r="FN131" s="255"/>
      <c r="FO131" s="255"/>
      <c r="FP131" s="255"/>
      <c r="FQ131" s="255"/>
      <c r="FR131" s="255"/>
      <c r="FS131" s="255"/>
      <c r="FT131" s="255"/>
      <c r="FU131" s="255"/>
      <c r="FV131" s="255"/>
      <c r="FW131" s="255"/>
      <c r="FX131" s="255"/>
      <c r="FY131" s="255"/>
      <c r="FZ131" s="255"/>
      <c r="GA131" s="255"/>
      <c r="GB131" s="255"/>
      <c r="GC131" s="255"/>
      <c r="GD131" s="255"/>
      <c r="GE131" s="255"/>
      <c r="GF131" s="255"/>
      <c r="GG131" s="255"/>
      <c r="GH131" s="255"/>
      <c r="GI131" s="255"/>
      <c r="GJ131" s="255"/>
      <c r="GK131" s="255"/>
      <c r="GL131" s="255"/>
      <c r="GM131" s="255"/>
      <c r="GN131" s="255"/>
      <c r="GO131" s="255"/>
      <c r="GP131" s="255"/>
      <c r="GQ131" s="255"/>
      <c r="GR131" s="255"/>
      <c r="GS131" s="255"/>
      <c r="GT131" s="255"/>
      <c r="GU131" s="255"/>
      <c r="GV131" s="255"/>
      <c r="GW131" s="255"/>
      <c r="GX131" s="255"/>
      <c r="GY131" s="255"/>
      <c r="GZ131" s="255"/>
      <c r="HA131" s="255"/>
      <c r="HB131" s="255"/>
      <c r="HC131" s="255"/>
      <c r="HD131" s="255"/>
      <c r="HE131" s="255"/>
      <c r="HF131" s="255"/>
      <c r="HG131" s="255"/>
      <c r="HH131" s="255"/>
      <c r="HI131" s="255"/>
      <c r="HJ131" s="255"/>
      <c r="HK131" s="255"/>
      <c r="HL131" s="255"/>
      <c r="HM131" s="255"/>
      <c r="HN131" s="255"/>
      <c r="HO131" s="255"/>
      <c r="HP131" s="255"/>
      <c r="HQ131" s="255"/>
      <c r="HR131" s="255"/>
      <c r="HS131" s="255"/>
      <c r="HT131" s="255"/>
      <c r="HU131" s="255"/>
      <c r="HV131" s="255"/>
      <c r="HW131" s="255"/>
      <c r="HX131" s="255"/>
      <c r="HY131" s="255"/>
    </row>
    <row r="132" customFormat="false" ht="12.75" hidden="false" customHeight="false" outlineLevel="0" collapsed="false">
      <c r="A132" s="255" t="n">
        <v>275</v>
      </c>
      <c r="B132" s="255" t="n">
        <v>870</v>
      </c>
      <c r="C132" s="255" t="s">
        <v>2</v>
      </c>
      <c r="D132" s="255" t="s">
        <v>104</v>
      </c>
      <c r="E132" s="255" t="s">
        <v>229</v>
      </c>
      <c r="F132" s="255" t="s">
        <v>163</v>
      </c>
      <c r="G132" s="255" t="s">
        <v>96</v>
      </c>
      <c r="H132" s="255" t="s">
        <v>168</v>
      </c>
      <c r="I132" s="255" t="s">
        <v>182</v>
      </c>
      <c r="J132" s="256" t="s">
        <v>203</v>
      </c>
      <c r="K132" s="268" t="n">
        <v>36865</v>
      </c>
      <c r="L132" s="268" t="n">
        <v>38691</v>
      </c>
      <c r="M132" s="255" t="s">
        <v>155</v>
      </c>
      <c r="N132" s="257" t="n">
        <v>-15000000</v>
      </c>
      <c r="O132" s="257" t="n">
        <v>6018.139358</v>
      </c>
      <c r="P132" s="258" t="n">
        <v>0.7</v>
      </c>
      <c r="Q132" s="257" t="n">
        <v>50.814164</v>
      </c>
      <c r="R132" s="257" t="n">
        <v>50.817268</v>
      </c>
      <c r="S132" s="258" t="n">
        <v>0.00310400000000044</v>
      </c>
      <c r="T132" s="257" t="n">
        <v>18.6803045672346</v>
      </c>
      <c r="U132" s="257" t="n">
        <v>-319.875791</v>
      </c>
      <c r="V132" s="257" t="n">
        <v>0</v>
      </c>
      <c r="W132" s="257" t="n">
        <v>-301.195486432765</v>
      </c>
      <c r="X132" s="257" t="n">
        <v>-126600.621435</v>
      </c>
      <c r="Y132" s="257" t="n">
        <v>-126921.977535</v>
      </c>
      <c r="Z132" s="257" t="n">
        <v>-321.356100000005</v>
      </c>
      <c r="AA132" s="257" t="n">
        <v>-20.1606135672392</v>
      </c>
      <c r="AB132" s="257" t="n">
        <v>-126600.621435</v>
      </c>
      <c r="AC132" s="257" t="n">
        <v>-126921.977535</v>
      </c>
      <c r="AD132" s="257" t="n">
        <v>-321.356100000005</v>
      </c>
      <c r="AF132" s="257" t="n">
        <v>17819.710639038</v>
      </c>
      <c r="AG132" s="259" t="n">
        <v>-26250</v>
      </c>
      <c r="AH132" s="259" t="n">
        <v>-153171.977535</v>
      </c>
      <c r="AI132" s="259" t="n">
        <v>-159979.851686</v>
      </c>
      <c r="AJ132" s="259" t="n">
        <v>-159979.851686</v>
      </c>
      <c r="AK132" s="259" t="n">
        <v>-14886.682455</v>
      </c>
      <c r="AL132" s="259" t="n">
        <v>-321.356100000005</v>
      </c>
      <c r="AM132" s="269" t="s">
        <v>461</v>
      </c>
      <c r="AN132" s="260" t="n">
        <v>4</v>
      </c>
      <c r="AO132" s="260" t="s">
        <v>469</v>
      </c>
      <c r="AP132" s="260" t="n">
        <v>4</v>
      </c>
      <c r="AR132" s="281"/>
      <c r="AS132" s="306"/>
    </row>
    <row r="133" customFormat="false" ht="12.75" hidden="false" customHeight="false" outlineLevel="0" collapsed="false">
      <c r="A133" s="255" t="n">
        <v>276</v>
      </c>
      <c r="B133" s="255" t="n">
        <v>413</v>
      </c>
      <c r="C133" s="255" t="s">
        <v>2</v>
      </c>
      <c r="D133" s="255" t="s">
        <v>104</v>
      </c>
      <c r="E133" s="255" t="s">
        <v>229</v>
      </c>
      <c r="F133" s="255" t="s">
        <v>163</v>
      </c>
      <c r="G133" s="255" t="s">
        <v>96</v>
      </c>
      <c r="H133" s="255" t="s">
        <v>168</v>
      </c>
      <c r="I133" s="255" t="s">
        <v>180</v>
      </c>
      <c r="J133" s="256" t="s">
        <v>203</v>
      </c>
      <c r="K133" s="268" t="n">
        <v>36865</v>
      </c>
      <c r="L133" s="268" t="n">
        <v>38691</v>
      </c>
      <c r="M133" s="255" t="s">
        <v>155</v>
      </c>
      <c r="N133" s="257" t="n">
        <v>-5000000</v>
      </c>
      <c r="O133" s="257" t="n">
        <v>2006.046452</v>
      </c>
      <c r="P133" s="258" t="n">
        <v>0.7</v>
      </c>
      <c r="Q133" s="257" t="n">
        <v>50.814164</v>
      </c>
      <c r="R133" s="257" t="n">
        <v>50.817268</v>
      </c>
      <c r="S133" s="258" t="n">
        <v>0.00310400000000044</v>
      </c>
      <c r="T133" s="257" t="n">
        <v>6.22676818700888</v>
      </c>
      <c r="U133" s="257" t="n">
        <v>-106.625264</v>
      </c>
      <c r="V133" s="257" t="n">
        <v>0</v>
      </c>
      <c r="W133" s="257" t="n">
        <v>-100.398495812991</v>
      </c>
      <c r="X133" s="257" t="n">
        <v>-42200.207145</v>
      </c>
      <c r="Y133" s="257" t="n">
        <v>-42307.325845</v>
      </c>
      <c r="Z133" s="257" t="n">
        <v>-107.118699999999</v>
      </c>
      <c r="AA133" s="257" t="n">
        <v>-6.72020418700797</v>
      </c>
      <c r="AB133" s="257" t="n">
        <v>-42200.207145</v>
      </c>
      <c r="AC133" s="257" t="n">
        <v>-42307.325845</v>
      </c>
      <c r="AD133" s="257" t="n">
        <v>-107.118699999999</v>
      </c>
      <c r="AF133" s="257" t="n">
        <v>5939.903544372</v>
      </c>
      <c r="AG133" s="259" t="n">
        <v>-8750</v>
      </c>
      <c r="AH133" s="259" t="n">
        <v>-51057.325845</v>
      </c>
      <c r="AI133" s="259" t="n">
        <v>-53326.617229</v>
      </c>
      <c r="AJ133" s="259" t="n">
        <v>-53326.617229</v>
      </c>
      <c r="AK133" s="259" t="n">
        <v>-4962.227485</v>
      </c>
      <c r="AL133" s="259" t="n">
        <v>-107.118699999999</v>
      </c>
      <c r="AM133" s="269" t="s">
        <v>461</v>
      </c>
      <c r="AN133" s="260" t="n">
        <v>4</v>
      </c>
      <c r="AO133" s="260" t="s">
        <v>469</v>
      </c>
      <c r="AP133" s="260" t="n">
        <v>4</v>
      </c>
      <c r="AR133" s="281"/>
      <c r="AS133" s="306"/>
      <c r="AV133" s="255"/>
      <c r="AW133" s="255"/>
      <c r="AX133" s="255"/>
      <c r="AY133" s="255"/>
      <c r="AZ133" s="255"/>
      <c r="BA133" s="255"/>
      <c r="BB133" s="255"/>
      <c r="BC133" s="255"/>
      <c r="BD133" s="255"/>
      <c r="BE133" s="255"/>
      <c r="BF133" s="255"/>
      <c r="BG133" s="255"/>
      <c r="BH133" s="255"/>
      <c r="BI133" s="255"/>
      <c r="BJ133" s="255"/>
      <c r="BK133" s="255"/>
      <c r="BL133" s="255"/>
      <c r="BM133" s="255"/>
      <c r="BN133" s="255"/>
      <c r="BO133" s="255"/>
      <c r="BP133" s="255"/>
      <c r="BQ133" s="255"/>
      <c r="BR133" s="255"/>
      <c r="BS133" s="255"/>
      <c r="BT133" s="255"/>
      <c r="BU133" s="255"/>
      <c r="BV133" s="255"/>
      <c r="BW133" s="255"/>
      <c r="BX133" s="255"/>
      <c r="BY133" s="255"/>
      <c r="BZ133" s="255"/>
      <c r="CA133" s="255"/>
      <c r="CB133" s="255"/>
      <c r="CC133" s="255"/>
      <c r="CD133" s="255"/>
      <c r="CE133" s="255"/>
      <c r="CF133" s="255"/>
      <c r="CG133" s="255"/>
      <c r="CH133" s="255"/>
      <c r="CI133" s="255"/>
      <c r="CJ133" s="255"/>
      <c r="CK133" s="255"/>
      <c r="CL133" s="255"/>
      <c r="CM133" s="255"/>
      <c r="CN133" s="255"/>
      <c r="CO133" s="255"/>
      <c r="CP133" s="255"/>
      <c r="CQ133" s="255"/>
      <c r="CR133" s="255"/>
      <c r="CS133" s="255"/>
      <c r="CT133" s="255"/>
      <c r="CU133" s="255"/>
      <c r="CV133" s="255"/>
      <c r="CW133" s="255"/>
      <c r="CX133" s="255"/>
      <c r="CY133" s="255"/>
      <c r="CZ133" s="255"/>
      <c r="DA133" s="255"/>
      <c r="DB133" s="255"/>
      <c r="DC133" s="255"/>
      <c r="DD133" s="255"/>
      <c r="DE133" s="255"/>
      <c r="DF133" s="255"/>
      <c r="DG133" s="255"/>
      <c r="DH133" s="255"/>
      <c r="DI133" s="255"/>
      <c r="DJ133" s="255"/>
      <c r="DK133" s="255"/>
      <c r="DL133" s="255"/>
      <c r="DM133" s="255"/>
      <c r="DN133" s="255"/>
      <c r="DO133" s="255"/>
      <c r="DP133" s="255"/>
      <c r="DQ133" s="255"/>
      <c r="DR133" s="255"/>
      <c r="DS133" s="255"/>
      <c r="DT133" s="255"/>
      <c r="DU133" s="255"/>
      <c r="DV133" s="255"/>
      <c r="DW133" s="255"/>
      <c r="DX133" s="255"/>
      <c r="DY133" s="255"/>
      <c r="DZ133" s="255"/>
      <c r="EA133" s="255"/>
      <c r="EB133" s="255"/>
      <c r="EC133" s="255"/>
      <c r="ED133" s="255"/>
      <c r="EE133" s="255"/>
      <c r="EF133" s="255"/>
      <c r="EG133" s="255"/>
      <c r="EH133" s="255"/>
      <c r="EI133" s="255"/>
      <c r="EJ133" s="255"/>
      <c r="EK133" s="255"/>
      <c r="EL133" s="255"/>
      <c r="EM133" s="255"/>
      <c r="EN133" s="255"/>
      <c r="EO133" s="255"/>
      <c r="EP133" s="255"/>
      <c r="EQ133" s="255"/>
      <c r="ER133" s="255"/>
      <c r="ES133" s="255"/>
      <c r="ET133" s="255"/>
      <c r="EU133" s="255"/>
      <c r="EV133" s="255"/>
      <c r="EW133" s="255"/>
      <c r="EX133" s="255"/>
      <c r="EY133" s="255"/>
      <c r="EZ133" s="255"/>
      <c r="FA133" s="255"/>
      <c r="FB133" s="255"/>
      <c r="FC133" s="255"/>
      <c r="FD133" s="255"/>
      <c r="FE133" s="255"/>
      <c r="FF133" s="255"/>
      <c r="FG133" s="255"/>
      <c r="FH133" s="255"/>
      <c r="FI133" s="255"/>
      <c r="FJ133" s="255"/>
      <c r="FK133" s="255"/>
      <c r="FL133" s="255"/>
      <c r="FM133" s="255"/>
      <c r="FN133" s="255"/>
      <c r="FO133" s="255"/>
      <c r="FP133" s="255"/>
      <c r="FQ133" s="255"/>
      <c r="FR133" s="255"/>
      <c r="FS133" s="255"/>
      <c r="FT133" s="255"/>
      <c r="FU133" s="255"/>
      <c r="FV133" s="255"/>
      <c r="FW133" s="255"/>
      <c r="FX133" s="255"/>
      <c r="FY133" s="255"/>
      <c r="FZ133" s="255"/>
      <c r="GA133" s="255"/>
      <c r="GB133" s="255"/>
      <c r="GC133" s="255"/>
      <c r="GD133" s="255"/>
      <c r="GE133" s="255"/>
      <c r="GF133" s="255"/>
      <c r="GG133" s="255"/>
      <c r="GH133" s="255"/>
      <c r="GI133" s="255"/>
      <c r="GJ133" s="255"/>
      <c r="GK133" s="255"/>
      <c r="GL133" s="255"/>
      <c r="GM133" s="255"/>
      <c r="GN133" s="255"/>
      <c r="GO133" s="255"/>
      <c r="GP133" s="255"/>
      <c r="GQ133" s="255"/>
      <c r="GR133" s="255"/>
      <c r="GS133" s="255"/>
      <c r="GT133" s="255"/>
      <c r="GU133" s="255"/>
      <c r="GV133" s="255"/>
      <c r="GW133" s="255"/>
      <c r="GX133" s="255"/>
      <c r="GY133" s="255"/>
      <c r="GZ133" s="255"/>
      <c r="HA133" s="255"/>
      <c r="HB133" s="255"/>
      <c r="HC133" s="255"/>
      <c r="HD133" s="255"/>
      <c r="HE133" s="255"/>
      <c r="HF133" s="255"/>
      <c r="HG133" s="255"/>
      <c r="HH133" s="255"/>
      <c r="HI133" s="255"/>
      <c r="HJ133" s="255"/>
      <c r="HK133" s="255"/>
      <c r="HL133" s="255"/>
      <c r="HM133" s="255"/>
      <c r="HN133" s="255"/>
      <c r="HO133" s="255"/>
      <c r="HP133" s="255"/>
      <c r="HQ133" s="255"/>
      <c r="HR133" s="255"/>
      <c r="HS133" s="255"/>
      <c r="HT133" s="255"/>
      <c r="HU133" s="255"/>
      <c r="HV133" s="255"/>
      <c r="HW133" s="255"/>
      <c r="HX133" s="255"/>
      <c r="HY133" s="255"/>
    </row>
    <row r="134" customFormat="false" ht="12.75" hidden="false" customHeight="false" outlineLevel="0" collapsed="false">
      <c r="A134" s="255" t="n">
        <v>277</v>
      </c>
      <c r="B134" s="255" t="n">
        <v>414</v>
      </c>
      <c r="C134" s="255" t="s">
        <v>2</v>
      </c>
      <c r="D134" s="255" t="s">
        <v>104</v>
      </c>
      <c r="E134" s="255" t="s">
        <v>383</v>
      </c>
      <c r="F134" s="255" t="s">
        <v>102</v>
      </c>
      <c r="G134" s="255" t="s">
        <v>160</v>
      </c>
      <c r="H134" s="255" t="s">
        <v>110</v>
      </c>
      <c r="I134" s="255" t="s">
        <v>180</v>
      </c>
      <c r="J134" s="256" t="s">
        <v>105</v>
      </c>
      <c r="K134" s="268" t="n">
        <v>36866</v>
      </c>
      <c r="L134" s="268" t="n">
        <v>38692</v>
      </c>
      <c r="M134" s="255" t="s">
        <v>155</v>
      </c>
      <c r="N134" s="257" t="n">
        <v>-10000000</v>
      </c>
      <c r="O134" s="257" t="n">
        <v>4005.285261</v>
      </c>
      <c r="P134" s="258" t="n">
        <v>0.55</v>
      </c>
      <c r="Q134" s="257" t="n">
        <v>37.451563</v>
      </c>
      <c r="R134" s="257" t="n">
        <v>37.457721</v>
      </c>
      <c r="S134" s="258" t="n">
        <v>0.00615799999999922</v>
      </c>
      <c r="T134" s="257" t="n">
        <v>24.6645466372349</v>
      </c>
      <c r="U134" s="257" t="n">
        <v>-162.299661</v>
      </c>
      <c r="V134" s="257" t="n">
        <v>0</v>
      </c>
      <c r="W134" s="257" t="n">
        <v>-137.635114362765</v>
      </c>
      <c r="X134" s="257" t="n">
        <v>-76628.028793</v>
      </c>
      <c r="Y134" s="257" t="n">
        <v>-76785.102823</v>
      </c>
      <c r="Z134" s="257" t="n">
        <v>-157.074029999989</v>
      </c>
      <c r="AA134" s="257" t="n">
        <v>-19.4389156372237</v>
      </c>
      <c r="AB134" s="257" t="n">
        <v>-76628.028793</v>
      </c>
      <c r="AC134" s="257" t="n">
        <v>-76785.102823</v>
      </c>
      <c r="AD134" s="257" t="n">
        <v>-157.074029999989</v>
      </c>
      <c r="AF134" s="257" t="n">
        <v>23060.4298902075</v>
      </c>
      <c r="AG134" s="259" t="n">
        <v>-13750</v>
      </c>
      <c r="AH134" s="259" t="n">
        <v>-90535.102823</v>
      </c>
      <c r="AI134" s="259" t="n">
        <v>-49726.812462</v>
      </c>
      <c r="AJ134" s="259" t="n">
        <v>-49726.812462</v>
      </c>
      <c r="AK134" s="259" t="n">
        <v>-83013.366853</v>
      </c>
      <c r="AL134" s="259" t="n">
        <v>-157.074029999989</v>
      </c>
      <c r="AM134" s="269" t="s">
        <v>461</v>
      </c>
      <c r="AN134" s="260" t="n">
        <v>6</v>
      </c>
      <c r="AO134" s="260" t="s">
        <v>469</v>
      </c>
      <c r="AP134" s="260" t="n">
        <v>6</v>
      </c>
      <c r="AR134" s="281"/>
      <c r="AS134" s="306"/>
      <c r="AV134" s="255"/>
      <c r="AW134" s="255"/>
      <c r="AX134" s="255"/>
      <c r="AY134" s="255"/>
      <c r="AZ134" s="255"/>
      <c r="BA134" s="255"/>
      <c r="BB134" s="255"/>
      <c r="BC134" s="255"/>
      <c r="BD134" s="255"/>
      <c r="BE134" s="255"/>
      <c r="BF134" s="255"/>
      <c r="BG134" s="255"/>
      <c r="BH134" s="255"/>
      <c r="BI134" s="255"/>
      <c r="BJ134" s="255"/>
      <c r="BK134" s="255"/>
      <c r="BL134" s="255"/>
      <c r="BM134" s="255"/>
      <c r="BN134" s="255"/>
      <c r="BO134" s="255"/>
      <c r="BP134" s="255"/>
      <c r="BQ134" s="255"/>
      <c r="BR134" s="255"/>
      <c r="BS134" s="255"/>
      <c r="BT134" s="255"/>
      <c r="BU134" s="255"/>
      <c r="BV134" s="255"/>
      <c r="BW134" s="255"/>
      <c r="BX134" s="255"/>
      <c r="BY134" s="255"/>
      <c r="BZ134" s="255"/>
      <c r="CA134" s="255"/>
      <c r="CB134" s="255"/>
      <c r="CC134" s="255"/>
      <c r="CD134" s="255"/>
      <c r="CE134" s="255"/>
      <c r="CF134" s="255"/>
      <c r="CG134" s="255"/>
      <c r="CH134" s="255"/>
      <c r="CI134" s="255"/>
      <c r="CJ134" s="255"/>
      <c r="CK134" s="255"/>
      <c r="CL134" s="255"/>
      <c r="CM134" s="255"/>
      <c r="CN134" s="255"/>
      <c r="CO134" s="255"/>
      <c r="CP134" s="255"/>
      <c r="CQ134" s="255"/>
      <c r="CR134" s="255"/>
      <c r="CS134" s="255"/>
      <c r="CT134" s="255"/>
      <c r="CU134" s="255"/>
      <c r="CV134" s="255"/>
      <c r="CW134" s="255"/>
      <c r="CX134" s="255"/>
      <c r="CY134" s="255"/>
      <c r="CZ134" s="255"/>
      <c r="DA134" s="255"/>
      <c r="DB134" s="255"/>
      <c r="DC134" s="255"/>
      <c r="DD134" s="255"/>
      <c r="DE134" s="255"/>
      <c r="DF134" s="255"/>
      <c r="DG134" s="255"/>
      <c r="DH134" s="255"/>
      <c r="DI134" s="255"/>
      <c r="DJ134" s="255"/>
      <c r="DK134" s="255"/>
      <c r="DL134" s="255"/>
      <c r="DM134" s="255"/>
      <c r="DN134" s="255"/>
      <c r="DO134" s="255"/>
      <c r="DP134" s="255"/>
      <c r="DQ134" s="255"/>
      <c r="DR134" s="255"/>
      <c r="DS134" s="255"/>
      <c r="DT134" s="255"/>
      <c r="DU134" s="255"/>
      <c r="DV134" s="255"/>
      <c r="DW134" s="255"/>
      <c r="DX134" s="255"/>
      <c r="DY134" s="255"/>
      <c r="DZ134" s="255"/>
      <c r="EA134" s="255"/>
      <c r="EB134" s="255"/>
      <c r="EC134" s="255"/>
      <c r="ED134" s="255"/>
      <c r="EE134" s="255"/>
      <c r="EF134" s="255"/>
      <c r="EG134" s="255"/>
      <c r="EH134" s="255"/>
      <c r="EI134" s="255"/>
      <c r="EJ134" s="255"/>
      <c r="EK134" s="255"/>
      <c r="EL134" s="255"/>
      <c r="EM134" s="255"/>
      <c r="EN134" s="255"/>
      <c r="EO134" s="255"/>
      <c r="EP134" s="255"/>
      <c r="EQ134" s="255"/>
      <c r="ER134" s="255"/>
      <c r="ES134" s="255"/>
      <c r="ET134" s="255"/>
      <c r="EU134" s="255"/>
      <c r="EV134" s="255"/>
      <c r="EW134" s="255"/>
      <c r="EX134" s="255"/>
      <c r="EY134" s="255"/>
      <c r="EZ134" s="255"/>
      <c r="FA134" s="255"/>
      <c r="FB134" s="255"/>
      <c r="FC134" s="255"/>
      <c r="FD134" s="255"/>
      <c r="FE134" s="255"/>
      <c r="FF134" s="255"/>
      <c r="FG134" s="255"/>
      <c r="FH134" s="255"/>
      <c r="FI134" s="255"/>
      <c r="FJ134" s="255"/>
      <c r="FK134" s="255"/>
      <c r="FL134" s="255"/>
      <c r="FM134" s="255"/>
      <c r="FN134" s="255"/>
      <c r="FO134" s="255"/>
      <c r="FP134" s="255"/>
      <c r="FQ134" s="255"/>
      <c r="FR134" s="255"/>
      <c r="FS134" s="255"/>
      <c r="FT134" s="255"/>
      <c r="FU134" s="255"/>
      <c r="FV134" s="255"/>
      <c r="FW134" s="255"/>
      <c r="FX134" s="255"/>
      <c r="FY134" s="255"/>
      <c r="FZ134" s="255"/>
      <c r="GA134" s="255"/>
      <c r="GB134" s="255"/>
      <c r="GC134" s="255"/>
      <c r="GD134" s="255"/>
      <c r="GE134" s="255"/>
      <c r="GF134" s="255"/>
      <c r="GG134" s="255"/>
      <c r="GH134" s="255"/>
      <c r="GI134" s="255"/>
      <c r="GJ134" s="255"/>
      <c r="GK134" s="255"/>
      <c r="GL134" s="255"/>
      <c r="GM134" s="255"/>
      <c r="GN134" s="255"/>
      <c r="GO134" s="255"/>
      <c r="GP134" s="255"/>
      <c r="GQ134" s="255"/>
      <c r="GR134" s="255"/>
      <c r="GS134" s="255"/>
      <c r="GT134" s="255"/>
      <c r="GU134" s="255"/>
      <c r="GV134" s="255"/>
      <c r="GW134" s="255"/>
      <c r="GX134" s="255"/>
      <c r="GY134" s="255"/>
      <c r="GZ134" s="255"/>
      <c r="HA134" s="255"/>
      <c r="HB134" s="255"/>
      <c r="HC134" s="255"/>
      <c r="HD134" s="255"/>
      <c r="HE134" s="255"/>
      <c r="HF134" s="255"/>
      <c r="HG134" s="255"/>
      <c r="HH134" s="255"/>
      <c r="HI134" s="255"/>
      <c r="HJ134" s="255"/>
      <c r="HK134" s="255"/>
      <c r="HL134" s="255"/>
      <c r="HM134" s="255"/>
      <c r="HN134" s="255"/>
      <c r="HO134" s="255"/>
      <c r="HP134" s="255"/>
      <c r="HQ134" s="255"/>
      <c r="HR134" s="255"/>
      <c r="HS134" s="255"/>
      <c r="HT134" s="255"/>
      <c r="HU134" s="255"/>
      <c r="HV134" s="255"/>
      <c r="HW134" s="255"/>
      <c r="HX134" s="255"/>
      <c r="HY134" s="255"/>
    </row>
    <row r="135" customFormat="false" ht="12.75" hidden="false" customHeight="false" outlineLevel="0" collapsed="false">
      <c r="A135" s="255" t="n">
        <v>402</v>
      </c>
      <c r="B135" s="255" t="n">
        <v>416</v>
      </c>
      <c r="C135" s="255" t="s">
        <v>2</v>
      </c>
      <c r="D135" s="255" t="s">
        <v>104</v>
      </c>
      <c r="E135" s="255" t="s">
        <v>213</v>
      </c>
      <c r="F135" s="255" t="s">
        <v>163</v>
      </c>
      <c r="G135" s="255" t="s">
        <v>160</v>
      </c>
      <c r="H135" s="255" t="s">
        <v>168</v>
      </c>
      <c r="I135" s="255" t="s">
        <v>180</v>
      </c>
      <c r="J135" s="256" t="s">
        <v>158</v>
      </c>
      <c r="K135" s="268" t="n">
        <v>36794</v>
      </c>
      <c r="L135" s="268" t="n">
        <v>38620</v>
      </c>
      <c r="M135" s="255" t="s">
        <v>155</v>
      </c>
      <c r="N135" s="257" t="n">
        <v>-15000000</v>
      </c>
      <c r="O135" s="257" t="n">
        <v>5760.547106</v>
      </c>
      <c r="P135" s="258" t="n">
        <v>0.74</v>
      </c>
      <c r="Q135" s="257" t="n">
        <v>143.384295</v>
      </c>
      <c r="R135" s="257" t="n">
        <v>143.400226</v>
      </c>
      <c r="S135" s="258" t="n">
        <v>0.0159309999999948</v>
      </c>
      <c r="T135" s="257" t="n">
        <v>91.7712759456561</v>
      </c>
      <c r="U135" s="257" t="n">
        <v>-572.962675</v>
      </c>
      <c r="V135" s="257" t="n">
        <v>0</v>
      </c>
      <c r="W135" s="257" t="n">
        <v>-481.191399054344</v>
      </c>
      <c r="X135" s="257" t="n">
        <v>396006.835456</v>
      </c>
      <c r="Y135" s="257" t="n">
        <v>395941.54226</v>
      </c>
      <c r="Z135" s="257" t="n">
        <v>-65.2931959999842</v>
      </c>
      <c r="AA135" s="257" t="n">
        <v>415.89820305436</v>
      </c>
      <c r="AB135" s="257" t="n">
        <v>396006.835456</v>
      </c>
      <c r="AC135" s="257" t="n">
        <v>395941.54226</v>
      </c>
      <c r="AD135" s="257" t="n">
        <v>-65.2931959999842</v>
      </c>
      <c r="AF135" s="257" t="n">
        <v>17056.979980866</v>
      </c>
      <c r="AG135" s="259" t="n">
        <v>-56116.666667</v>
      </c>
      <c r="AH135" s="259" t="n">
        <v>339824.875593</v>
      </c>
      <c r="AI135" s="259" t="n">
        <v>-169239.550606</v>
      </c>
      <c r="AJ135" s="259" t="n">
        <v>-169239.550606</v>
      </c>
      <c r="AK135" s="259" t="n">
        <v>-204971.583422</v>
      </c>
      <c r="AL135" s="259" t="n">
        <v>-65.2931959999842</v>
      </c>
      <c r="AM135" s="269" t="s">
        <v>475</v>
      </c>
      <c r="AN135" s="260" t="n">
        <v>4</v>
      </c>
      <c r="AO135" s="260" t="s">
        <v>469</v>
      </c>
      <c r="AP135" s="260" t="n">
        <v>4</v>
      </c>
      <c r="AR135" s="281"/>
      <c r="AS135" s="306"/>
      <c r="AV135" s="255"/>
      <c r="AW135" s="255"/>
      <c r="AX135" s="255"/>
      <c r="AY135" s="255"/>
      <c r="AZ135" s="255"/>
      <c r="BA135" s="255"/>
      <c r="BB135" s="255"/>
      <c r="BC135" s="255"/>
      <c r="BD135" s="255"/>
      <c r="BE135" s="255"/>
      <c r="BF135" s="255"/>
      <c r="BG135" s="255"/>
      <c r="BH135" s="255"/>
      <c r="BI135" s="255"/>
      <c r="BJ135" s="255"/>
      <c r="BK135" s="255"/>
      <c r="BL135" s="255"/>
      <c r="BM135" s="255"/>
      <c r="BN135" s="255"/>
      <c r="BO135" s="255"/>
      <c r="BP135" s="255"/>
      <c r="BQ135" s="255"/>
      <c r="BR135" s="255"/>
      <c r="BS135" s="255"/>
      <c r="BT135" s="255"/>
      <c r="BU135" s="255"/>
      <c r="BV135" s="255"/>
      <c r="BW135" s="255"/>
      <c r="BX135" s="255"/>
      <c r="BY135" s="255"/>
      <c r="BZ135" s="255"/>
      <c r="CA135" s="255"/>
      <c r="CB135" s="255"/>
      <c r="CC135" s="255"/>
      <c r="CD135" s="255"/>
      <c r="CE135" s="255"/>
      <c r="CF135" s="255"/>
      <c r="CG135" s="255"/>
      <c r="CH135" s="255"/>
      <c r="CI135" s="255"/>
      <c r="CJ135" s="255"/>
      <c r="CK135" s="255"/>
      <c r="CL135" s="255"/>
      <c r="CM135" s="255"/>
      <c r="CN135" s="255"/>
      <c r="CO135" s="255"/>
      <c r="CP135" s="255"/>
      <c r="CQ135" s="255"/>
      <c r="CR135" s="255"/>
      <c r="CS135" s="255"/>
      <c r="CT135" s="255"/>
      <c r="CU135" s="255"/>
      <c r="CV135" s="255"/>
      <c r="CW135" s="255"/>
      <c r="CX135" s="255"/>
      <c r="CY135" s="255"/>
      <c r="CZ135" s="255"/>
      <c r="DA135" s="255"/>
      <c r="DB135" s="255"/>
      <c r="DC135" s="255"/>
      <c r="DD135" s="255"/>
      <c r="DE135" s="255"/>
      <c r="DF135" s="255"/>
      <c r="DG135" s="255"/>
      <c r="DH135" s="255"/>
      <c r="DI135" s="255"/>
      <c r="DJ135" s="255"/>
      <c r="DK135" s="255"/>
      <c r="DL135" s="255"/>
      <c r="DM135" s="255"/>
      <c r="DN135" s="255"/>
      <c r="DO135" s="255"/>
      <c r="DP135" s="255"/>
      <c r="DQ135" s="255"/>
      <c r="DR135" s="255"/>
      <c r="DS135" s="255"/>
      <c r="DT135" s="255"/>
      <c r="DU135" s="255"/>
      <c r="DV135" s="255"/>
      <c r="DW135" s="255"/>
      <c r="DX135" s="255"/>
      <c r="DY135" s="255"/>
      <c r="DZ135" s="255"/>
      <c r="EA135" s="255"/>
      <c r="EB135" s="255"/>
      <c r="EC135" s="255"/>
      <c r="ED135" s="255"/>
      <c r="EE135" s="255"/>
      <c r="EF135" s="255"/>
      <c r="EG135" s="255"/>
      <c r="EH135" s="255"/>
      <c r="EI135" s="255"/>
      <c r="EJ135" s="255"/>
      <c r="EK135" s="255"/>
      <c r="EL135" s="255"/>
      <c r="EM135" s="255"/>
      <c r="EN135" s="255"/>
      <c r="EO135" s="255"/>
      <c r="EP135" s="255"/>
      <c r="EQ135" s="255"/>
      <c r="ER135" s="255"/>
      <c r="ES135" s="255"/>
      <c r="ET135" s="255"/>
      <c r="EU135" s="255"/>
      <c r="EV135" s="255"/>
      <c r="EW135" s="255"/>
      <c r="EX135" s="255"/>
      <c r="EY135" s="255"/>
      <c r="EZ135" s="255"/>
      <c r="FA135" s="255"/>
      <c r="FB135" s="255"/>
      <c r="FC135" s="255"/>
      <c r="FD135" s="255"/>
      <c r="FE135" s="255"/>
      <c r="FF135" s="255"/>
      <c r="FG135" s="255"/>
      <c r="FH135" s="255"/>
      <c r="FI135" s="255"/>
      <c r="FJ135" s="255"/>
      <c r="FK135" s="255"/>
      <c r="FL135" s="255"/>
      <c r="FM135" s="255"/>
      <c r="FN135" s="255"/>
      <c r="FO135" s="255"/>
      <c r="FP135" s="255"/>
      <c r="FQ135" s="255"/>
      <c r="FR135" s="255"/>
      <c r="FS135" s="255"/>
      <c r="FT135" s="255"/>
      <c r="FU135" s="255"/>
      <c r="FV135" s="255"/>
      <c r="FW135" s="255"/>
      <c r="FX135" s="255"/>
      <c r="FY135" s="255"/>
      <c r="FZ135" s="255"/>
      <c r="GA135" s="255"/>
      <c r="GB135" s="255"/>
      <c r="GC135" s="255"/>
      <c r="GD135" s="255"/>
      <c r="GE135" s="255"/>
      <c r="GF135" s="255"/>
      <c r="GG135" s="255"/>
      <c r="GH135" s="255"/>
      <c r="GI135" s="255"/>
      <c r="GJ135" s="255"/>
      <c r="GK135" s="255"/>
      <c r="GL135" s="255"/>
      <c r="GM135" s="255"/>
      <c r="GN135" s="255"/>
      <c r="GO135" s="255"/>
      <c r="GP135" s="255"/>
      <c r="GQ135" s="255"/>
      <c r="GR135" s="255"/>
      <c r="GS135" s="255"/>
      <c r="GT135" s="255"/>
      <c r="GU135" s="255"/>
      <c r="GV135" s="255"/>
      <c r="GW135" s="255"/>
      <c r="GX135" s="255"/>
      <c r="GY135" s="255"/>
      <c r="GZ135" s="255"/>
      <c r="HA135" s="255"/>
      <c r="HB135" s="255"/>
      <c r="HC135" s="255"/>
      <c r="HD135" s="255"/>
      <c r="HE135" s="255"/>
      <c r="HF135" s="255"/>
      <c r="HG135" s="255"/>
      <c r="HH135" s="255"/>
      <c r="HI135" s="255"/>
      <c r="HJ135" s="255"/>
      <c r="HK135" s="255"/>
      <c r="HL135" s="255"/>
      <c r="HM135" s="255"/>
      <c r="HN135" s="255"/>
      <c r="HO135" s="255"/>
      <c r="HP135" s="255"/>
      <c r="HQ135" s="255"/>
      <c r="HR135" s="255"/>
      <c r="HS135" s="255"/>
      <c r="HT135" s="255"/>
      <c r="HU135" s="255"/>
      <c r="HV135" s="255"/>
      <c r="HW135" s="255"/>
      <c r="HX135" s="255"/>
      <c r="HY135" s="255"/>
    </row>
    <row r="136" customFormat="false" ht="12.75" hidden="false" customHeight="false" outlineLevel="0" collapsed="false">
      <c r="A136" s="255" t="n">
        <v>418</v>
      </c>
      <c r="B136" s="255" t="n">
        <v>419</v>
      </c>
      <c r="C136" s="255" t="s">
        <v>2</v>
      </c>
      <c r="D136" s="255" t="s">
        <v>104</v>
      </c>
      <c r="E136" s="255" t="s">
        <v>101</v>
      </c>
      <c r="F136" s="255" t="s">
        <v>102</v>
      </c>
      <c r="G136" s="255" t="s">
        <v>96</v>
      </c>
      <c r="H136" s="255" t="s">
        <v>103</v>
      </c>
      <c r="I136" s="255" t="s">
        <v>181</v>
      </c>
      <c r="J136" s="256" t="s">
        <v>105</v>
      </c>
      <c r="K136" s="268" t="n">
        <v>36868</v>
      </c>
      <c r="L136" s="268" t="n">
        <v>38694</v>
      </c>
      <c r="M136" s="255" t="s">
        <v>155</v>
      </c>
      <c r="N136" s="257" t="n">
        <v>10000000</v>
      </c>
      <c r="O136" s="257" t="n">
        <v>-3994.04051</v>
      </c>
      <c r="P136" s="258" t="n">
        <v>0.55</v>
      </c>
      <c r="Q136" s="257" t="n">
        <v>100.908126</v>
      </c>
      <c r="R136" s="257" t="n">
        <v>100.932387</v>
      </c>
      <c r="S136" s="258" t="n">
        <v>0.0242610000000099</v>
      </c>
      <c r="T136" s="257" t="n">
        <v>-96.8994168131494</v>
      </c>
      <c r="U136" s="257" t="n">
        <v>363.172231</v>
      </c>
      <c r="V136" s="257" t="n">
        <v>0</v>
      </c>
      <c r="W136" s="257" t="n">
        <v>266.272814186851</v>
      </c>
      <c r="X136" s="257" t="n">
        <v>-181328.201464</v>
      </c>
      <c r="Y136" s="257" t="n">
        <v>-181348.393989</v>
      </c>
      <c r="Z136" s="257" t="n">
        <v>-20.1925249999913</v>
      </c>
      <c r="AA136" s="257" t="n">
        <v>-286.465339186842</v>
      </c>
      <c r="AB136" s="257" t="n">
        <v>-181328.201464</v>
      </c>
      <c r="AC136" s="257" t="n">
        <v>-181348.393989</v>
      </c>
      <c r="AD136" s="257" t="n">
        <v>-20.1925249999913</v>
      </c>
      <c r="AF136" s="257" t="n">
        <v>-22995.688236325</v>
      </c>
      <c r="AG136" s="259" t="n">
        <v>13750</v>
      </c>
      <c r="AH136" s="259" t="n">
        <v>-167598.393989</v>
      </c>
      <c r="AI136" s="259" t="n">
        <v>-117936.994125</v>
      </c>
      <c r="AJ136" s="259" t="n">
        <v>-117936.994125</v>
      </c>
      <c r="AK136" s="259" t="n">
        <v>30826.968953</v>
      </c>
      <c r="AL136" s="259" t="n">
        <v>-20.1925249999913</v>
      </c>
      <c r="AM136" s="269" t="s">
        <v>461</v>
      </c>
      <c r="AN136" s="260" t="n">
        <v>6</v>
      </c>
      <c r="AO136" s="260" t="s">
        <v>469</v>
      </c>
      <c r="AP136" s="260" t="n">
        <v>6</v>
      </c>
      <c r="AR136" s="281"/>
      <c r="AS136" s="306"/>
    </row>
    <row r="137" customFormat="false" ht="12.75" hidden="false" customHeight="false" outlineLevel="0" collapsed="false">
      <c r="A137" s="255" t="n">
        <v>419</v>
      </c>
      <c r="B137" s="255" t="n">
        <v>420</v>
      </c>
      <c r="C137" s="255" t="s">
        <v>3</v>
      </c>
      <c r="D137" s="255" t="s">
        <v>192</v>
      </c>
      <c r="E137" s="255" t="s">
        <v>220</v>
      </c>
      <c r="F137" s="255" t="s">
        <v>163</v>
      </c>
      <c r="G137" s="255" t="s">
        <v>160</v>
      </c>
      <c r="H137" s="255" t="s">
        <v>168</v>
      </c>
      <c r="I137" s="255" t="s">
        <v>221</v>
      </c>
      <c r="J137" s="256" t="s">
        <v>158</v>
      </c>
      <c r="K137" s="268" t="n">
        <v>36784</v>
      </c>
      <c r="L137" s="268" t="n">
        <v>38610</v>
      </c>
      <c r="M137" s="255" t="s">
        <v>155</v>
      </c>
      <c r="N137" s="257" t="n">
        <v>60000000</v>
      </c>
      <c r="O137" s="257" t="n">
        <v>-22735.917909</v>
      </c>
      <c r="P137" s="258" t="n">
        <v>0.225</v>
      </c>
      <c r="Q137" s="257" t="n">
        <v>38.222029</v>
      </c>
      <c r="R137" s="257" t="n">
        <v>38.189975</v>
      </c>
      <c r="S137" s="258" t="n">
        <v>-0.0320540000000023</v>
      </c>
      <c r="T137" s="257" t="n">
        <v>728.777112655137</v>
      </c>
      <c r="U137" s="257" t="n">
        <v>780.3884</v>
      </c>
      <c r="V137" s="257" t="n">
        <v>0</v>
      </c>
      <c r="W137" s="257" t="n">
        <v>1509.16551265514</v>
      </c>
      <c r="X137" s="257" t="n">
        <v>-366532.70178</v>
      </c>
      <c r="Y137" s="257" t="n">
        <v>-365578.016079</v>
      </c>
      <c r="Z137" s="257" t="n">
        <v>954.68570099998</v>
      </c>
      <c r="AA137" s="257" t="n">
        <v>-554.479811655157</v>
      </c>
      <c r="AB137" s="257" t="n">
        <v>-366532.70178</v>
      </c>
      <c r="AC137" s="257" t="n">
        <v>-365578.016079</v>
      </c>
      <c r="AD137" s="257" t="n">
        <v>954.68570099998</v>
      </c>
      <c r="AF137" s="257" t="n">
        <v>-67321.052928549</v>
      </c>
      <c r="AG137" s="259" t="n">
        <v>67875</v>
      </c>
      <c r="AH137" s="259" t="n">
        <v>-297703.016079</v>
      </c>
      <c r="AI137" s="259" t="n">
        <v>267547.138422</v>
      </c>
      <c r="AJ137" s="259" t="n">
        <v>267547.138422</v>
      </c>
      <c r="AK137" s="259" t="n">
        <v>108143.497262</v>
      </c>
      <c r="AL137" s="259" t="n">
        <v>954.68570099998</v>
      </c>
      <c r="AM137" s="269" t="s">
        <v>475</v>
      </c>
      <c r="AN137" s="260" t="n">
        <v>4</v>
      </c>
      <c r="AO137" s="260" t="s">
        <v>469</v>
      </c>
      <c r="AP137" s="260" t="n">
        <v>4</v>
      </c>
      <c r="AR137" s="281"/>
      <c r="AS137" s="306"/>
      <c r="AV137" s="255"/>
      <c r="AW137" s="255"/>
      <c r="AX137" s="255"/>
      <c r="AY137" s="255"/>
      <c r="AZ137" s="255"/>
      <c r="BA137" s="255"/>
      <c r="BB137" s="255"/>
      <c r="BC137" s="255"/>
      <c r="BD137" s="255"/>
      <c r="BE137" s="255"/>
      <c r="BF137" s="255"/>
      <c r="BG137" s="255"/>
      <c r="BH137" s="255"/>
      <c r="BI137" s="255"/>
      <c r="BJ137" s="255"/>
      <c r="BK137" s="255"/>
      <c r="BL137" s="255"/>
      <c r="BM137" s="255"/>
      <c r="BN137" s="255"/>
      <c r="BO137" s="255"/>
      <c r="BP137" s="255"/>
      <c r="BQ137" s="255"/>
      <c r="BR137" s="255"/>
      <c r="BS137" s="255"/>
      <c r="BT137" s="255"/>
      <c r="BU137" s="255"/>
      <c r="BV137" s="255"/>
      <c r="BW137" s="255"/>
      <c r="BX137" s="255"/>
      <c r="BY137" s="255"/>
      <c r="BZ137" s="255"/>
      <c r="CA137" s="255"/>
      <c r="CB137" s="255"/>
      <c r="CC137" s="255"/>
      <c r="CD137" s="255"/>
      <c r="CE137" s="255"/>
      <c r="CF137" s="255"/>
      <c r="CG137" s="255"/>
      <c r="CH137" s="255"/>
      <c r="CI137" s="255"/>
      <c r="CJ137" s="255"/>
      <c r="CK137" s="255"/>
      <c r="CL137" s="255"/>
      <c r="CM137" s="255"/>
      <c r="CN137" s="255"/>
      <c r="CO137" s="255"/>
      <c r="CP137" s="255"/>
      <c r="CQ137" s="255"/>
      <c r="CR137" s="255"/>
      <c r="CS137" s="255"/>
      <c r="CT137" s="255"/>
      <c r="CU137" s="255"/>
      <c r="CV137" s="255"/>
      <c r="CW137" s="255"/>
      <c r="CX137" s="255"/>
      <c r="CY137" s="255"/>
      <c r="CZ137" s="255"/>
      <c r="DA137" s="255"/>
      <c r="DB137" s="255"/>
      <c r="DC137" s="255"/>
      <c r="DD137" s="255"/>
      <c r="DE137" s="255"/>
      <c r="DF137" s="255"/>
      <c r="DG137" s="255"/>
      <c r="DH137" s="255"/>
      <c r="DI137" s="255"/>
      <c r="DJ137" s="255"/>
      <c r="DK137" s="255"/>
      <c r="DL137" s="255"/>
      <c r="DM137" s="255"/>
      <c r="DN137" s="255"/>
      <c r="DO137" s="255"/>
      <c r="DP137" s="255"/>
      <c r="DQ137" s="255"/>
      <c r="DR137" s="255"/>
      <c r="DS137" s="255"/>
      <c r="DT137" s="255"/>
      <c r="DU137" s="255"/>
      <c r="DV137" s="255"/>
      <c r="DW137" s="255"/>
      <c r="DX137" s="255"/>
      <c r="DY137" s="255"/>
      <c r="DZ137" s="255"/>
      <c r="EA137" s="255"/>
      <c r="EB137" s="255"/>
      <c r="EC137" s="255"/>
      <c r="ED137" s="255"/>
      <c r="EE137" s="255"/>
      <c r="EF137" s="255"/>
      <c r="EG137" s="255"/>
      <c r="EH137" s="255"/>
      <c r="EI137" s="255"/>
      <c r="EJ137" s="255"/>
      <c r="EK137" s="255"/>
      <c r="EL137" s="255"/>
      <c r="EM137" s="255"/>
      <c r="EN137" s="255"/>
      <c r="EO137" s="255"/>
      <c r="EP137" s="255"/>
      <c r="EQ137" s="255"/>
      <c r="ER137" s="255"/>
      <c r="ES137" s="255"/>
      <c r="ET137" s="255"/>
      <c r="EU137" s="255"/>
      <c r="EV137" s="255"/>
      <c r="EW137" s="255"/>
      <c r="EX137" s="255"/>
      <c r="EY137" s="255"/>
      <c r="EZ137" s="255"/>
      <c r="FA137" s="255"/>
      <c r="FB137" s="255"/>
      <c r="FC137" s="255"/>
      <c r="FD137" s="255"/>
      <c r="FE137" s="255"/>
      <c r="FF137" s="255"/>
      <c r="FG137" s="255"/>
      <c r="FH137" s="255"/>
      <c r="FI137" s="255"/>
      <c r="FJ137" s="255"/>
      <c r="FK137" s="255"/>
      <c r="FL137" s="255"/>
      <c r="FM137" s="255"/>
      <c r="FN137" s="255"/>
      <c r="FO137" s="255"/>
      <c r="FP137" s="255"/>
      <c r="FQ137" s="255"/>
      <c r="FR137" s="255"/>
      <c r="FS137" s="255"/>
      <c r="FT137" s="255"/>
      <c r="FU137" s="255"/>
      <c r="FV137" s="255"/>
      <c r="FW137" s="255"/>
      <c r="FX137" s="255"/>
      <c r="FY137" s="255"/>
      <c r="FZ137" s="255"/>
      <c r="GA137" s="255"/>
      <c r="GB137" s="255"/>
      <c r="GC137" s="255"/>
      <c r="GD137" s="255"/>
      <c r="GE137" s="255"/>
      <c r="GF137" s="255"/>
      <c r="GG137" s="255"/>
      <c r="GH137" s="255"/>
      <c r="GI137" s="255"/>
      <c r="GJ137" s="255"/>
      <c r="GK137" s="255"/>
      <c r="GL137" s="255"/>
      <c r="GM137" s="255"/>
      <c r="GN137" s="255"/>
      <c r="GO137" s="255"/>
      <c r="GP137" s="255"/>
      <c r="GQ137" s="255"/>
      <c r="GR137" s="255"/>
      <c r="GS137" s="255"/>
      <c r="GT137" s="255"/>
      <c r="GU137" s="255"/>
      <c r="GV137" s="255"/>
      <c r="GW137" s="255"/>
      <c r="GX137" s="255"/>
      <c r="GY137" s="255"/>
      <c r="GZ137" s="255"/>
      <c r="HA137" s="255"/>
      <c r="HB137" s="255"/>
      <c r="HC137" s="255"/>
      <c r="HD137" s="255"/>
      <c r="HE137" s="255"/>
      <c r="HF137" s="255"/>
      <c r="HG137" s="255"/>
      <c r="HH137" s="255"/>
      <c r="HI137" s="255"/>
      <c r="HJ137" s="255"/>
      <c r="HK137" s="255"/>
      <c r="HL137" s="255"/>
      <c r="HM137" s="255"/>
      <c r="HN137" s="255"/>
      <c r="HO137" s="255"/>
      <c r="HP137" s="255"/>
      <c r="HQ137" s="255"/>
      <c r="HR137" s="255"/>
      <c r="HS137" s="255"/>
      <c r="HT137" s="255"/>
      <c r="HU137" s="255"/>
      <c r="HV137" s="255"/>
      <c r="HW137" s="255"/>
      <c r="HX137" s="255"/>
      <c r="HY137" s="255"/>
    </row>
    <row r="138" customFormat="false" ht="12.75" hidden="false" customHeight="false" outlineLevel="0" collapsed="false">
      <c r="A138" s="255" t="n">
        <v>424</v>
      </c>
      <c r="B138" s="255" t="n">
        <v>421</v>
      </c>
      <c r="C138" s="255" t="s">
        <v>2</v>
      </c>
      <c r="D138" s="255" t="s">
        <v>104</v>
      </c>
      <c r="E138" s="255" t="s">
        <v>405</v>
      </c>
      <c r="F138" s="255" t="s">
        <v>184</v>
      </c>
      <c r="G138" s="255" t="s">
        <v>160</v>
      </c>
      <c r="H138" s="255" t="s">
        <v>117</v>
      </c>
      <c r="I138" s="255" t="s">
        <v>201</v>
      </c>
      <c r="J138" s="256" t="s">
        <v>105</v>
      </c>
      <c r="K138" s="268" t="n">
        <v>36872</v>
      </c>
      <c r="L138" s="268" t="n">
        <v>38698</v>
      </c>
      <c r="M138" s="255" t="s">
        <v>100</v>
      </c>
      <c r="N138" s="257" t="n">
        <v>-10000000</v>
      </c>
      <c r="O138" s="257" t="n">
        <v>4080.992553</v>
      </c>
      <c r="P138" s="258" t="n">
        <v>0.265</v>
      </c>
      <c r="Q138" s="257" t="n">
        <v>21.043978</v>
      </c>
      <c r="R138" s="257" t="n">
        <v>21.043252</v>
      </c>
      <c r="S138" s="258" t="n">
        <v>-0.000726000000000227</v>
      </c>
      <c r="T138" s="257" t="n">
        <v>-2.96280059347892</v>
      </c>
      <c r="U138" s="257" t="n">
        <v>-97.176041</v>
      </c>
      <c r="V138" s="257" t="n">
        <v>0</v>
      </c>
      <c r="W138" s="257" t="n">
        <v>-100.138841593479</v>
      </c>
      <c r="X138" s="257" t="n">
        <v>-24651.61742</v>
      </c>
      <c r="Y138" s="257" t="n">
        <v>-24715.083949</v>
      </c>
      <c r="Z138" s="257" t="n">
        <v>-63.4665290000012</v>
      </c>
      <c r="AA138" s="257" t="n">
        <v>36.6723125934777</v>
      </c>
      <c r="AB138" s="257" t="n">
        <v>-21830.239806281</v>
      </c>
      <c r="AC138" s="257" t="n">
        <v>-21798.704043018</v>
      </c>
      <c r="AD138" s="257" t="n">
        <v>31.5357632630003</v>
      </c>
      <c r="AF138" s="257" t="n">
        <v>16783.0818742125</v>
      </c>
      <c r="AG138" s="259" t="n">
        <v>-5843.25</v>
      </c>
      <c r="AH138" s="259" t="n">
        <v>-27641.954043018</v>
      </c>
      <c r="AI138" s="259" t="n">
        <v>-21903.2674128302</v>
      </c>
      <c r="AJ138" s="259" t="n">
        <v>-21903.2674128302</v>
      </c>
      <c r="AK138" s="259" t="n">
        <v>-19232.6640872402</v>
      </c>
      <c r="AL138" s="259" t="n">
        <v>31.5357632630003</v>
      </c>
      <c r="AM138" s="269" t="s">
        <v>461</v>
      </c>
      <c r="AN138" s="260" t="n">
        <v>5</v>
      </c>
      <c r="AO138" s="260" t="s">
        <v>469</v>
      </c>
      <c r="AP138" s="260" t="n">
        <v>5</v>
      </c>
      <c r="AR138" s="281"/>
      <c r="AS138" s="306"/>
      <c r="AV138" s="255"/>
      <c r="AW138" s="255"/>
      <c r="AX138" s="255"/>
      <c r="AY138" s="255"/>
      <c r="AZ138" s="255"/>
      <c r="BA138" s="255"/>
      <c r="BB138" s="255"/>
      <c r="BC138" s="255"/>
      <c r="BD138" s="255"/>
      <c r="BE138" s="255"/>
      <c r="BF138" s="255"/>
      <c r="BG138" s="255"/>
      <c r="BH138" s="255"/>
      <c r="BI138" s="255"/>
      <c r="BJ138" s="255"/>
      <c r="BK138" s="255"/>
      <c r="BL138" s="255"/>
      <c r="BM138" s="255"/>
      <c r="BN138" s="255"/>
      <c r="BO138" s="255"/>
      <c r="BP138" s="255"/>
      <c r="BQ138" s="255"/>
      <c r="BR138" s="255"/>
      <c r="BS138" s="255"/>
      <c r="BT138" s="255"/>
      <c r="BU138" s="255"/>
      <c r="BV138" s="255"/>
      <c r="BW138" s="255"/>
      <c r="BX138" s="255"/>
      <c r="BY138" s="255"/>
      <c r="BZ138" s="255"/>
      <c r="CA138" s="255"/>
      <c r="CB138" s="255"/>
      <c r="CC138" s="255"/>
      <c r="CD138" s="255"/>
      <c r="CE138" s="255"/>
      <c r="CF138" s="255"/>
      <c r="CG138" s="255"/>
      <c r="CH138" s="255"/>
      <c r="CI138" s="255"/>
      <c r="CJ138" s="255"/>
      <c r="CK138" s="255"/>
      <c r="CL138" s="255"/>
      <c r="CM138" s="255"/>
      <c r="CN138" s="255"/>
      <c r="CO138" s="255"/>
      <c r="CP138" s="255"/>
      <c r="CQ138" s="255"/>
      <c r="CR138" s="255"/>
      <c r="CS138" s="255"/>
      <c r="CT138" s="255"/>
      <c r="CU138" s="255"/>
      <c r="CV138" s="255"/>
      <c r="CW138" s="255"/>
      <c r="CX138" s="255"/>
      <c r="CY138" s="255"/>
      <c r="CZ138" s="255"/>
      <c r="DA138" s="255"/>
      <c r="DB138" s="255"/>
      <c r="DC138" s="255"/>
      <c r="DD138" s="255"/>
      <c r="DE138" s="255"/>
      <c r="DF138" s="255"/>
      <c r="DG138" s="255"/>
      <c r="DH138" s="255"/>
      <c r="DI138" s="255"/>
      <c r="DJ138" s="255"/>
      <c r="DK138" s="255"/>
      <c r="DL138" s="255"/>
      <c r="DM138" s="255"/>
      <c r="DN138" s="255"/>
      <c r="DO138" s="255"/>
      <c r="DP138" s="255"/>
      <c r="DQ138" s="255"/>
      <c r="DR138" s="255"/>
      <c r="DS138" s="255"/>
      <c r="DT138" s="255"/>
      <c r="DU138" s="255"/>
      <c r="DV138" s="255"/>
      <c r="DW138" s="255"/>
      <c r="DX138" s="255"/>
      <c r="DY138" s="255"/>
      <c r="DZ138" s="255"/>
      <c r="EA138" s="255"/>
      <c r="EB138" s="255"/>
      <c r="EC138" s="255"/>
      <c r="ED138" s="255"/>
      <c r="EE138" s="255"/>
      <c r="EF138" s="255"/>
      <c r="EG138" s="255"/>
      <c r="EH138" s="255"/>
      <c r="EI138" s="255"/>
      <c r="EJ138" s="255"/>
      <c r="EK138" s="255"/>
      <c r="EL138" s="255"/>
      <c r="EM138" s="255"/>
      <c r="EN138" s="255"/>
      <c r="EO138" s="255"/>
      <c r="EP138" s="255"/>
      <c r="EQ138" s="255"/>
      <c r="ER138" s="255"/>
      <c r="ES138" s="255"/>
      <c r="ET138" s="255"/>
      <c r="EU138" s="255"/>
      <c r="EV138" s="255"/>
      <c r="EW138" s="255"/>
      <c r="EX138" s="255"/>
      <c r="EY138" s="255"/>
      <c r="EZ138" s="255"/>
      <c r="FA138" s="255"/>
      <c r="FB138" s="255"/>
      <c r="FC138" s="255"/>
      <c r="FD138" s="255"/>
      <c r="FE138" s="255"/>
      <c r="FF138" s="255"/>
      <c r="FG138" s="255"/>
      <c r="FH138" s="255"/>
      <c r="FI138" s="255"/>
      <c r="FJ138" s="255"/>
      <c r="FK138" s="255"/>
      <c r="FL138" s="255"/>
      <c r="FM138" s="255"/>
      <c r="FN138" s="255"/>
      <c r="FO138" s="255"/>
      <c r="FP138" s="255"/>
      <c r="FQ138" s="255"/>
      <c r="FR138" s="255"/>
      <c r="FS138" s="255"/>
      <c r="FT138" s="255"/>
      <c r="FU138" s="255"/>
      <c r="FV138" s="255"/>
      <c r="FW138" s="255"/>
      <c r="FX138" s="255"/>
      <c r="FY138" s="255"/>
      <c r="FZ138" s="255"/>
      <c r="GA138" s="255"/>
      <c r="GB138" s="255"/>
      <c r="GC138" s="255"/>
      <c r="GD138" s="255"/>
      <c r="GE138" s="255"/>
      <c r="GF138" s="255"/>
      <c r="GG138" s="255"/>
      <c r="GH138" s="255"/>
      <c r="GI138" s="255"/>
      <c r="GJ138" s="255"/>
      <c r="GK138" s="255"/>
      <c r="GL138" s="255"/>
      <c r="GM138" s="255"/>
      <c r="GN138" s="255"/>
      <c r="GO138" s="255"/>
      <c r="GP138" s="255"/>
      <c r="GQ138" s="255"/>
      <c r="GR138" s="255"/>
      <c r="GS138" s="255"/>
      <c r="GT138" s="255"/>
      <c r="GU138" s="255"/>
      <c r="GV138" s="255"/>
      <c r="GW138" s="255"/>
      <c r="GX138" s="255"/>
      <c r="GY138" s="255"/>
      <c r="GZ138" s="255"/>
      <c r="HA138" s="255"/>
      <c r="HB138" s="255"/>
      <c r="HC138" s="255"/>
      <c r="HD138" s="255"/>
      <c r="HE138" s="255"/>
      <c r="HF138" s="255"/>
      <c r="HG138" s="255"/>
      <c r="HH138" s="255"/>
      <c r="HI138" s="255"/>
      <c r="HJ138" s="255"/>
      <c r="HK138" s="255"/>
      <c r="HL138" s="255"/>
      <c r="HM138" s="255"/>
      <c r="HN138" s="255"/>
      <c r="HO138" s="255"/>
      <c r="HP138" s="255"/>
      <c r="HQ138" s="255"/>
      <c r="HR138" s="255"/>
      <c r="HS138" s="255"/>
      <c r="HT138" s="255"/>
      <c r="HU138" s="255"/>
      <c r="HV138" s="255"/>
      <c r="HW138" s="255"/>
      <c r="HX138" s="255"/>
      <c r="HY138" s="255"/>
    </row>
    <row r="139" customFormat="false" ht="12.75" hidden="false" customHeight="false" outlineLevel="0" collapsed="false">
      <c r="A139" s="255" t="n">
        <v>514</v>
      </c>
      <c r="B139" s="255" t="n">
        <v>332</v>
      </c>
      <c r="C139" s="255" t="s">
        <v>2</v>
      </c>
      <c r="D139" s="255" t="s">
        <v>176</v>
      </c>
      <c r="E139" s="255" t="s">
        <v>352</v>
      </c>
      <c r="F139" s="255" t="s">
        <v>109</v>
      </c>
      <c r="G139" s="255" t="s">
        <v>164</v>
      </c>
      <c r="H139" s="255" t="s">
        <v>168</v>
      </c>
      <c r="I139" s="255" t="s">
        <v>177</v>
      </c>
      <c r="J139" s="256" t="s">
        <v>158</v>
      </c>
      <c r="K139" s="268" t="n">
        <v>36784</v>
      </c>
      <c r="L139" s="268" t="n">
        <v>38610</v>
      </c>
      <c r="M139" s="255" t="s">
        <v>155</v>
      </c>
      <c r="N139" s="257" t="n">
        <v>-525000000</v>
      </c>
      <c r="O139" s="257" t="n">
        <v>6449.650454</v>
      </c>
      <c r="P139" s="258" t="n">
        <v>0.48</v>
      </c>
      <c r="Q139" s="257" t="n">
        <v>3.440403</v>
      </c>
      <c r="R139" s="257" t="n">
        <v>3.409223</v>
      </c>
      <c r="S139" s="258" t="n">
        <v>-0.03118</v>
      </c>
      <c r="T139" s="257" t="n">
        <v>-22615.106317</v>
      </c>
      <c r="U139" s="257" t="n">
        <v>-2560.893683</v>
      </c>
      <c r="V139" s="257" t="n">
        <v>0</v>
      </c>
      <c r="W139" s="257" t="n">
        <v>-25176</v>
      </c>
      <c r="X139" s="257" t="n">
        <v>-8819799</v>
      </c>
      <c r="Y139" s="257" t="n">
        <v>-8844975</v>
      </c>
      <c r="Z139" s="257" t="n">
        <v>-25176</v>
      </c>
      <c r="AA139" s="257" t="n">
        <v>0</v>
      </c>
      <c r="AB139" s="257" t="n">
        <v>-8819799</v>
      </c>
      <c r="AC139" s="257" t="n">
        <v>-8844975</v>
      </c>
      <c r="AD139" s="257" t="n">
        <v>-25176</v>
      </c>
      <c r="AG139" s="259" t="n">
        <v>-1267000</v>
      </c>
      <c r="AH139" s="259" t="n">
        <v>-10111975</v>
      </c>
      <c r="AI139" s="259" t="n">
        <v>-1605613</v>
      </c>
      <c r="AJ139" s="259" t="n">
        <v>-1605613</v>
      </c>
      <c r="AK139" s="259" t="n">
        <v>-201550</v>
      </c>
      <c r="AL139" s="259" t="n">
        <v>-25176</v>
      </c>
      <c r="AM139" s="269" t="s">
        <v>475</v>
      </c>
      <c r="AN139" s="260" t="s">
        <v>469</v>
      </c>
      <c r="AO139" s="260" t="s">
        <v>469</v>
      </c>
      <c r="AP139" s="260" t="s">
        <v>469</v>
      </c>
      <c r="AR139" s="281"/>
      <c r="AS139" s="306"/>
      <c r="AV139" s="255"/>
      <c r="AW139" s="255"/>
      <c r="AX139" s="255"/>
      <c r="AY139" s="255"/>
      <c r="AZ139" s="255"/>
      <c r="BA139" s="255"/>
      <c r="BB139" s="255"/>
      <c r="BC139" s="255"/>
      <c r="BD139" s="255"/>
      <c r="BE139" s="255"/>
      <c r="BF139" s="255"/>
      <c r="BG139" s="255"/>
      <c r="BH139" s="255"/>
      <c r="BI139" s="255"/>
      <c r="BJ139" s="255"/>
      <c r="BK139" s="255"/>
      <c r="BL139" s="255"/>
      <c r="BM139" s="255"/>
      <c r="BN139" s="255"/>
      <c r="BO139" s="255"/>
      <c r="BP139" s="255"/>
      <c r="BQ139" s="255"/>
      <c r="BR139" s="255"/>
      <c r="BS139" s="255"/>
      <c r="BT139" s="255"/>
      <c r="BU139" s="255"/>
      <c r="BV139" s="255"/>
      <c r="BW139" s="255"/>
      <c r="BX139" s="255"/>
      <c r="BY139" s="255"/>
      <c r="BZ139" s="255"/>
      <c r="CA139" s="255"/>
      <c r="CB139" s="255"/>
      <c r="CC139" s="255"/>
      <c r="CD139" s="255"/>
      <c r="CE139" s="255"/>
      <c r="CF139" s="255"/>
      <c r="CG139" s="255"/>
      <c r="CH139" s="255"/>
      <c r="CI139" s="255"/>
      <c r="CJ139" s="255"/>
      <c r="CK139" s="255"/>
      <c r="CL139" s="255"/>
      <c r="CM139" s="255"/>
      <c r="CN139" s="255"/>
      <c r="CO139" s="255"/>
      <c r="CP139" s="255"/>
      <c r="CQ139" s="255"/>
      <c r="CR139" s="255"/>
      <c r="CS139" s="255"/>
      <c r="CT139" s="255"/>
      <c r="CU139" s="255"/>
      <c r="CV139" s="255"/>
      <c r="CW139" s="255"/>
      <c r="CX139" s="255"/>
      <c r="CY139" s="255"/>
      <c r="CZ139" s="255"/>
      <c r="DA139" s="255"/>
      <c r="DB139" s="255"/>
      <c r="DC139" s="255"/>
      <c r="DD139" s="255"/>
      <c r="DE139" s="255"/>
      <c r="DF139" s="255"/>
      <c r="DG139" s="255"/>
      <c r="DH139" s="255"/>
      <c r="DI139" s="255"/>
      <c r="DJ139" s="255"/>
      <c r="DK139" s="255"/>
      <c r="DL139" s="255"/>
      <c r="DM139" s="255"/>
      <c r="DN139" s="255"/>
      <c r="DO139" s="255"/>
      <c r="DP139" s="255"/>
      <c r="DQ139" s="255"/>
      <c r="DR139" s="255"/>
      <c r="DS139" s="255"/>
      <c r="DT139" s="255"/>
      <c r="DU139" s="255"/>
      <c r="DV139" s="255"/>
      <c r="DW139" s="255"/>
      <c r="DX139" s="255"/>
      <c r="DY139" s="255"/>
      <c r="DZ139" s="255"/>
      <c r="EA139" s="255"/>
      <c r="EB139" s="255"/>
      <c r="EC139" s="255"/>
      <c r="ED139" s="255"/>
      <c r="EE139" s="255"/>
      <c r="EF139" s="255"/>
      <c r="EG139" s="255"/>
      <c r="EH139" s="255"/>
      <c r="EI139" s="255"/>
      <c r="EJ139" s="255"/>
      <c r="EK139" s="255"/>
      <c r="EL139" s="255"/>
      <c r="EM139" s="255"/>
      <c r="EN139" s="255"/>
      <c r="EO139" s="255"/>
      <c r="EP139" s="255"/>
      <c r="EQ139" s="255"/>
      <c r="ER139" s="255"/>
      <c r="ES139" s="255"/>
      <c r="ET139" s="255"/>
      <c r="EU139" s="255"/>
      <c r="EV139" s="255"/>
      <c r="EW139" s="255"/>
      <c r="EX139" s="255"/>
      <c r="EY139" s="255"/>
      <c r="EZ139" s="255"/>
      <c r="FA139" s="255"/>
      <c r="FB139" s="255"/>
      <c r="FC139" s="255"/>
      <c r="FD139" s="255"/>
      <c r="FE139" s="255"/>
      <c r="FF139" s="255"/>
      <c r="FG139" s="255"/>
      <c r="FH139" s="255"/>
      <c r="FI139" s="255"/>
      <c r="FJ139" s="255"/>
      <c r="FK139" s="255"/>
      <c r="FL139" s="255"/>
      <c r="FM139" s="255"/>
      <c r="FN139" s="255"/>
      <c r="FO139" s="255"/>
      <c r="FP139" s="255"/>
      <c r="FQ139" s="255"/>
      <c r="FR139" s="255"/>
      <c r="FS139" s="255"/>
      <c r="FT139" s="255"/>
      <c r="FU139" s="255"/>
      <c r="FV139" s="255"/>
      <c r="FW139" s="255"/>
      <c r="FX139" s="255"/>
      <c r="FY139" s="255"/>
      <c r="FZ139" s="255"/>
      <c r="GA139" s="255"/>
      <c r="GB139" s="255"/>
      <c r="GC139" s="255"/>
      <c r="GD139" s="255"/>
      <c r="GE139" s="255"/>
      <c r="GF139" s="255"/>
      <c r="GG139" s="255"/>
      <c r="GH139" s="255"/>
      <c r="GI139" s="255"/>
      <c r="GJ139" s="255"/>
      <c r="GK139" s="255"/>
      <c r="GL139" s="255"/>
      <c r="GM139" s="255"/>
      <c r="GN139" s="255"/>
      <c r="GO139" s="255"/>
      <c r="GP139" s="255"/>
      <c r="GQ139" s="255"/>
      <c r="GR139" s="255"/>
      <c r="GS139" s="255"/>
      <c r="GT139" s="255"/>
      <c r="GU139" s="255"/>
      <c r="GV139" s="255"/>
      <c r="GW139" s="255"/>
      <c r="GX139" s="255"/>
      <c r="GY139" s="255"/>
      <c r="GZ139" s="255"/>
      <c r="HA139" s="255"/>
      <c r="HB139" s="255"/>
      <c r="HC139" s="255"/>
      <c r="HD139" s="255"/>
      <c r="HE139" s="255"/>
      <c r="HF139" s="255"/>
      <c r="HG139" s="255"/>
      <c r="HH139" s="255"/>
      <c r="HI139" s="255"/>
      <c r="HJ139" s="255"/>
      <c r="HK139" s="255"/>
      <c r="HL139" s="255"/>
      <c r="HM139" s="255"/>
      <c r="HN139" s="255"/>
      <c r="HO139" s="255"/>
      <c r="HP139" s="255"/>
      <c r="HQ139" s="255"/>
      <c r="HR139" s="255"/>
      <c r="HS139" s="255"/>
      <c r="HT139" s="255"/>
      <c r="HU139" s="255"/>
      <c r="HV139" s="255"/>
      <c r="HW139" s="255"/>
      <c r="HX139" s="255"/>
      <c r="HY139" s="255"/>
    </row>
    <row r="140" customFormat="false" ht="12.75" hidden="false" customHeight="false" outlineLevel="0" collapsed="false">
      <c r="A140" s="255" t="n">
        <v>714</v>
      </c>
      <c r="B140" s="255" t="n">
        <v>331</v>
      </c>
      <c r="C140" s="255" t="s">
        <v>2</v>
      </c>
      <c r="D140" s="255" t="s">
        <v>178</v>
      </c>
      <c r="E140" s="255" t="s">
        <v>352</v>
      </c>
      <c r="F140" s="255" t="s">
        <v>109</v>
      </c>
      <c r="G140" s="255" t="s">
        <v>164</v>
      </c>
      <c r="H140" s="255" t="s">
        <v>168</v>
      </c>
      <c r="I140" s="255" t="s">
        <v>179</v>
      </c>
      <c r="J140" s="256" t="s">
        <v>158</v>
      </c>
      <c r="K140" s="268" t="n">
        <v>36784</v>
      </c>
      <c r="L140" s="268" t="n">
        <v>38610</v>
      </c>
      <c r="M140" s="255" t="s">
        <v>155</v>
      </c>
      <c r="N140" s="257" t="n">
        <v>525000000</v>
      </c>
      <c r="O140" s="257" t="n">
        <v>-6449.650454</v>
      </c>
      <c r="P140" s="258" t="n">
        <v>0.48</v>
      </c>
      <c r="Q140" s="257" t="n">
        <v>3.440403</v>
      </c>
      <c r="R140" s="257" t="n">
        <v>3.409223</v>
      </c>
      <c r="S140" s="258" t="n">
        <v>-0.03118</v>
      </c>
      <c r="T140" s="257" t="n">
        <v>22615.106317</v>
      </c>
      <c r="U140" s="257" t="n">
        <v>2560.893683</v>
      </c>
      <c r="V140" s="257" t="n">
        <v>0</v>
      </c>
      <c r="W140" s="257" t="n">
        <v>25176</v>
      </c>
      <c r="X140" s="257" t="n">
        <v>8819799</v>
      </c>
      <c r="Y140" s="257" t="n">
        <v>8844975</v>
      </c>
      <c r="Z140" s="257" t="n">
        <v>25176</v>
      </c>
      <c r="AA140" s="257" t="n">
        <v>0</v>
      </c>
      <c r="AB140" s="257" t="n">
        <v>8819799</v>
      </c>
      <c r="AC140" s="257" t="n">
        <v>8844975</v>
      </c>
      <c r="AD140" s="257" t="n">
        <v>25176</v>
      </c>
      <c r="AG140" s="259" t="n">
        <v>1267000</v>
      </c>
      <c r="AH140" s="259" t="n">
        <v>10111975</v>
      </c>
      <c r="AI140" s="259" t="n">
        <v>968613</v>
      </c>
      <c r="AJ140" s="259" t="n">
        <v>968613</v>
      </c>
      <c r="AK140" s="259" t="n">
        <v>201550</v>
      </c>
      <c r="AL140" s="259" t="n">
        <v>25176</v>
      </c>
      <c r="AM140" s="269" t="s">
        <v>475</v>
      </c>
      <c r="AN140" s="260" t="s">
        <v>469</v>
      </c>
      <c r="AO140" s="260" t="s">
        <v>469</v>
      </c>
      <c r="AP140" s="260" t="s">
        <v>469</v>
      </c>
      <c r="AR140" s="281"/>
      <c r="AS140" s="306"/>
    </row>
    <row r="141" customFormat="false" ht="12.75" hidden="false" customHeight="false" outlineLevel="0" collapsed="false">
      <c r="A141" s="255" t="n">
        <v>881</v>
      </c>
      <c r="B141" s="255" t="n">
        <v>422</v>
      </c>
      <c r="C141" s="255" t="s">
        <v>2</v>
      </c>
      <c r="D141" s="255" t="s">
        <v>104</v>
      </c>
      <c r="E141" s="255" t="s">
        <v>285</v>
      </c>
      <c r="F141" s="255" t="s">
        <v>260</v>
      </c>
      <c r="G141" s="255" t="s">
        <v>112</v>
      </c>
      <c r="H141" s="255" t="s">
        <v>97</v>
      </c>
      <c r="I141" s="255" t="s">
        <v>286</v>
      </c>
      <c r="J141" s="256" t="s">
        <v>105</v>
      </c>
      <c r="K141" s="268" t="n">
        <v>36872</v>
      </c>
      <c r="L141" s="268" t="n">
        <v>38698</v>
      </c>
      <c r="M141" s="255" t="s">
        <v>100</v>
      </c>
      <c r="N141" s="257" t="n">
        <v>-10000000</v>
      </c>
      <c r="O141" s="257" t="n">
        <v>4096.831728</v>
      </c>
      <c r="P141" s="258" t="n">
        <v>0.4</v>
      </c>
      <c r="Q141" s="257" t="n">
        <v>29.998769</v>
      </c>
      <c r="R141" s="257" t="n">
        <v>29.999135</v>
      </c>
      <c r="S141" s="258" t="n">
        <v>0.000365999999999644</v>
      </c>
      <c r="T141" s="257" t="n">
        <v>1.49944041244654</v>
      </c>
      <c r="U141" s="257" t="n">
        <v>-124.045094</v>
      </c>
      <c r="V141" s="257" t="n">
        <v>0</v>
      </c>
      <c r="W141" s="257" t="n">
        <v>-122.545653587553</v>
      </c>
      <c r="X141" s="257" t="n">
        <v>-44551.110978</v>
      </c>
      <c r="Y141" s="257" t="n">
        <v>-44636.592726</v>
      </c>
      <c r="Z141" s="257" t="n">
        <v>-85.4817480000056</v>
      </c>
      <c r="AA141" s="257" t="n">
        <v>37.0639055875479</v>
      </c>
      <c r="AB141" s="257" t="n">
        <v>-39452.2363265679</v>
      </c>
      <c r="AC141" s="257" t="n">
        <v>-39369.474784332</v>
      </c>
      <c r="AD141" s="257" t="n">
        <v>82.761542235894</v>
      </c>
      <c r="AF141" s="257" t="n">
        <v>8087.145831072</v>
      </c>
      <c r="AG141" s="259" t="n">
        <v>-8820</v>
      </c>
      <c r="AH141" s="259" t="n">
        <v>-48189.474784332</v>
      </c>
      <c r="AI141" s="259" t="n">
        <v>-45286.6728332158</v>
      </c>
      <c r="AJ141" s="259" t="n">
        <v>-45286.6728332158</v>
      </c>
      <c r="AK141" s="259" t="n">
        <v>-61564.9524283153</v>
      </c>
      <c r="AL141" s="259" t="n">
        <v>82.761542235894</v>
      </c>
      <c r="AM141" s="269" t="s">
        <v>461</v>
      </c>
      <c r="AN141" s="260" t="n">
        <v>3</v>
      </c>
      <c r="AO141" s="260" t="s">
        <v>469</v>
      </c>
      <c r="AP141" s="260" t="n">
        <v>3</v>
      </c>
      <c r="AR141" s="281"/>
      <c r="AS141" s="306"/>
    </row>
    <row r="142" customFormat="false" ht="12.75" hidden="false" customHeight="false" outlineLevel="0" collapsed="false">
      <c r="A142" s="255" t="n">
        <v>882</v>
      </c>
      <c r="B142" s="255" t="n">
        <v>423</v>
      </c>
      <c r="C142" s="255" t="s">
        <v>2</v>
      </c>
      <c r="D142" s="255" t="s">
        <v>104</v>
      </c>
      <c r="E142" s="255" t="s">
        <v>394</v>
      </c>
      <c r="F142" s="255" t="s">
        <v>184</v>
      </c>
      <c r="G142" s="255" t="s">
        <v>96</v>
      </c>
      <c r="H142" s="255" t="s">
        <v>207</v>
      </c>
      <c r="I142" s="255" t="s">
        <v>200</v>
      </c>
      <c r="J142" s="256" t="s">
        <v>105</v>
      </c>
      <c r="K142" s="268" t="n">
        <v>36872</v>
      </c>
      <c r="L142" s="268" t="n">
        <v>38698</v>
      </c>
      <c r="M142" s="255" t="s">
        <v>100</v>
      </c>
      <c r="N142" s="257" t="n">
        <v>-10000000</v>
      </c>
      <c r="O142" s="257" t="n">
        <v>4156.127402</v>
      </c>
      <c r="P142" s="258" t="n">
        <v>1.04</v>
      </c>
      <c r="Q142" s="257" t="n">
        <v>90.219541</v>
      </c>
      <c r="R142" s="257" t="n">
        <v>77.064281</v>
      </c>
      <c r="S142" s="258" t="n">
        <v>-13.15526</v>
      </c>
      <c r="T142" s="257" t="n">
        <v>-54674.9365664346</v>
      </c>
      <c r="U142" s="257" t="n">
        <v>-320.102677</v>
      </c>
      <c r="V142" s="257" t="n">
        <v>0</v>
      </c>
      <c r="W142" s="257" t="n">
        <v>-54995.0392434346</v>
      </c>
      <c r="X142" s="257" t="n">
        <v>-63158.336593</v>
      </c>
      <c r="Y142" s="257" t="n">
        <v>-118542.007228</v>
      </c>
      <c r="Z142" s="257" t="n">
        <v>-55383.670635</v>
      </c>
      <c r="AA142" s="257" t="n">
        <v>-388.631391565425</v>
      </c>
      <c r="AB142" s="257" t="n">
        <v>-55929.8649699312</v>
      </c>
      <c r="AC142" s="257" t="n">
        <v>-104554.050375096</v>
      </c>
      <c r="AD142" s="257" t="n">
        <v>-48624.1854051649</v>
      </c>
      <c r="AF142" s="257" t="n">
        <v>17092.073940725</v>
      </c>
      <c r="AG142" s="259" t="n">
        <v>-22932</v>
      </c>
      <c r="AH142" s="259" t="n">
        <v>-127486.050375096</v>
      </c>
      <c r="AI142" s="259" t="n">
        <v>-120799.426557598</v>
      </c>
      <c r="AJ142" s="259" t="n">
        <v>-120799.426557598</v>
      </c>
      <c r="AK142" s="259" t="n">
        <v>-127066.594683538</v>
      </c>
      <c r="AL142" s="259" t="n">
        <v>-48624.1854051649</v>
      </c>
      <c r="AM142" s="269" t="s">
        <v>461</v>
      </c>
      <c r="AN142" s="260" t="n">
        <v>5</v>
      </c>
      <c r="AO142" s="260" t="s">
        <v>469</v>
      </c>
      <c r="AP142" s="260" t="n">
        <v>5</v>
      </c>
      <c r="AR142" s="281"/>
      <c r="AS142" s="306"/>
    </row>
    <row r="143" customFormat="false" ht="12.75" hidden="false" customHeight="false" outlineLevel="0" collapsed="false">
      <c r="A143" s="255" t="n">
        <v>883</v>
      </c>
      <c r="B143" s="255" t="n">
        <v>827</v>
      </c>
      <c r="C143" s="255" t="s">
        <v>3</v>
      </c>
      <c r="D143" s="255" t="s">
        <v>192</v>
      </c>
      <c r="E143" s="255" t="s">
        <v>403</v>
      </c>
      <c r="F143" s="255" t="s">
        <v>109</v>
      </c>
      <c r="I143" s="255" t="s">
        <v>175</v>
      </c>
      <c r="J143" s="256" t="s">
        <v>154</v>
      </c>
      <c r="K143" s="268" t="n">
        <v>36648</v>
      </c>
      <c r="L143" s="268" t="n">
        <v>38474</v>
      </c>
      <c r="M143" s="255" t="s">
        <v>155</v>
      </c>
      <c r="N143" s="257" t="n">
        <v>5000000</v>
      </c>
      <c r="P143" s="258" t="n">
        <v>6.4</v>
      </c>
      <c r="Q143" s="257" t="n">
        <v>0</v>
      </c>
      <c r="R143" s="257" t="n">
        <v>0</v>
      </c>
      <c r="S143" s="258" t="n">
        <v>0</v>
      </c>
      <c r="T143" s="257" t="n">
        <v>0</v>
      </c>
      <c r="U143" s="257" t="n">
        <v>0</v>
      </c>
      <c r="V143" s="257" t="n">
        <v>0</v>
      </c>
      <c r="W143" s="257" t="n">
        <v>0</v>
      </c>
      <c r="X143" s="257" t="n">
        <v>0</v>
      </c>
      <c r="Y143" s="257" t="n">
        <v>0</v>
      </c>
      <c r="Z143" s="257" t="n">
        <v>0</v>
      </c>
      <c r="AA143" s="257" t="n">
        <v>0</v>
      </c>
      <c r="AB143" s="257" t="n">
        <v>0</v>
      </c>
      <c r="AC143" s="257" t="n">
        <v>0</v>
      </c>
      <c r="AD143" s="257" t="n">
        <v>0</v>
      </c>
      <c r="AG143" s="259" t="n">
        <v>80000</v>
      </c>
      <c r="AH143" s="259" t="n">
        <v>80000</v>
      </c>
      <c r="AI143" s="259" t="n">
        <v>80000</v>
      </c>
      <c r="AJ143" s="259" t="n">
        <v>80000</v>
      </c>
      <c r="AK143" s="259" t="n">
        <v>0</v>
      </c>
      <c r="AL143" s="259" t="n">
        <v>0</v>
      </c>
      <c r="AM143" s="269" t="s">
        <v>475</v>
      </c>
      <c r="AN143" s="260" t="s">
        <v>469</v>
      </c>
      <c r="AO143" s="260" t="s">
        <v>469</v>
      </c>
      <c r="AP143" s="260" t="s">
        <v>469</v>
      </c>
      <c r="AR143" s="281"/>
      <c r="AS143" s="306"/>
      <c r="AV143" s="255"/>
      <c r="AW143" s="255"/>
      <c r="AX143" s="255"/>
      <c r="AY143" s="255"/>
      <c r="AZ143" s="255"/>
      <c r="BA143" s="255"/>
      <c r="BB143" s="255"/>
      <c r="BC143" s="255"/>
      <c r="BD143" s="255"/>
      <c r="BE143" s="255"/>
      <c r="BF143" s="255"/>
      <c r="BG143" s="255"/>
      <c r="BH143" s="255"/>
      <c r="BI143" s="255"/>
      <c r="BJ143" s="255"/>
      <c r="BK143" s="255"/>
      <c r="BL143" s="255"/>
      <c r="BM143" s="255"/>
      <c r="BN143" s="255"/>
      <c r="BO143" s="255"/>
      <c r="BP143" s="255"/>
      <c r="BQ143" s="255"/>
      <c r="BR143" s="255"/>
      <c r="BS143" s="255"/>
      <c r="BT143" s="255"/>
      <c r="BU143" s="255"/>
      <c r="BV143" s="255"/>
      <c r="BW143" s="255"/>
      <c r="BX143" s="255"/>
      <c r="BY143" s="255"/>
      <c r="BZ143" s="255"/>
      <c r="CA143" s="255"/>
      <c r="CB143" s="255"/>
      <c r="CC143" s="255"/>
      <c r="CD143" s="255"/>
      <c r="CE143" s="255"/>
      <c r="CF143" s="255"/>
      <c r="CG143" s="255"/>
      <c r="CH143" s="255"/>
      <c r="CI143" s="255"/>
      <c r="CJ143" s="255"/>
      <c r="CK143" s="255"/>
      <c r="CL143" s="255"/>
      <c r="CM143" s="255"/>
      <c r="CN143" s="255"/>
      <c r="CO143" s="255"/>
      <c r="CP143" s="255"/>
      <c r="CQ143" s="255"/>
      <c r="CR143" s="255"/>
      <c r="CS143" s="255"/>
      <c r="CT143" s="255"/>
      <c r="CU143" s="255"/>
      <c r="CV143" s="255"/>
      <c r="CW143" s="255"/>
      <c r="CX143" s="255"/>
      <c r="CY143" s="255"/>
      <c r="CZ143" s="255"/>
      <c r="DA143" s="255"/>
      <c r="DB143" s="255"/>
      <c r="DC143" s="255"/>
      <c r="DD143" s="255"/>
      <c r="DE143" s="255"/>
      <c r="DF143" s="255"/>
      <c r="DG143" s="255"/>
      <c r="DH143" s="255"/>
      <c r="DI143" s="255"/>
      <c r="DJ143" s="255"/>
      <c r="DK143" s="255"/>
      <c r="DL143" s="255"/>
      <c r="DM143" s="255"/>
      <c r="DN143" s="255"/>
      <c r="DO143" s="255"/>
      <c r="DP143" s="255"/>
      <c r="DQ143" s="255"/>
      <c r="DR143" s="255"/>
      <c r="DS143" s="255"/>
      <c r="DT143" s="255"/>
      <c r="DU143" s="255"/>
      <c r="DV143" s="255"/>
      <c r="DW143" s="255"/>
      <c r="DX143" s="255"/>
      <c r="DY143" s="255"/>
      <c r="DZ143" s="255"/>
      <c r="EA143" s="255"/>
      <c r="EB143" s="255"/>
      <c r="EC143" s="255"/>
      <c r="ED143" s="255"/>
      <c r="EE143" s="255"/>
      <c r="EF143" s="255"/>
      <c r="EG143" s="255"/>
      <c r="EH143" s="255"/>
      <c r="EI143" s="255"/>
      <c r="EJ143" s="255"/>
      <c r="EK143" s="255"/>
      <c r="EL143" s="255"/>
      <c r="EM143" s="255"/>
      <c r="EN143" s="255"/>
      <c r="EO143" s="255"/>
      <c r="EP143" s="255"/>
      <c r="EQ143" s="255"/>
      <c r="ER143" s="255"/>
      <c r="ES143" s="255"/>
      <c r="ET143" s="255"/>
      <c r="EU143" s="255"/>
      <c r="EV143" s="255"/>
      <c r="EW143" s="255"/>
      <c r="EX143" s="255"/>
      <c r="EY143" s="255"/>
      <c r="EZ143" s="255"/>
      <c r="FA143" s="255"/>
      <c r="FB143" s="255"/>
      <c r="FC143" s="255"/>
      <c r="FD143" s="255"/>
      <c r="FE143" s="255"/>
      <c r="FF143" s="255"/>
      <c r="FG143" s="255"/>
      <c r="FH143" s="255"/>
      <c r="FI143" s="255"/>
      <c r="FJ143" s="255"/>
      <c r="FK143" s="255"/>
      <c r="FL143" s="255"/>
      <c r="FM143" s="255"/>
      <c r="FN143" s="255"/>
      <c r="FO143" s="255"/>
      <c r="FP143" s="255"/>
      <c r="FQ143" s="255"/>
      <c r="FR143" s="255"/>
      <c r="FS143" s="255"/>
      <c r="FT143" s="255"/>
      <c r="FU143" s="255"/>
      <c r="FV143" s="255"/>
      <c r="FW143" s="255"/>
      <c r="FX143" s="255"/>
      <c r="FY143" s="255"/>
      <c r="FZ143" s="255"/>
      <c r="GA143" s="255"/>
      <c r="GB143" s="255"/>
      <c r="GC143" s="255"/>
      <c r="GD143" s="255"/>
      <c r="GE143" s="255"/>
      <c r="GF143" s="255"/>
      <c r="GG143" s="255"/>
      <c r="GH143" s="255"/>
      <c r="GI143" s="255"/>
      <c r="GJ143" s="255"/>
      <c r="GK143" s="255"/>
      <c r="GL143" s="255"/>
      <c r="GM143" s="255"/>
      <c r="GN143" s="255"/>
      <c r="GO143" s="255"/>
      <c r="GP143" s="255"/>
      <c r="GQ143" s="255"/>
      <c r="GR143" s="255"/>
      <c r="GS143" s="255"/>
      <c r="GT143" s="255"/>
      <c r="GU143" s="255"/>
      <c r="GV143" s="255"/>
      <c r="GW143" s="255"/>
      <c r="GX143" s="255"/>
      <c r="GY143" s="255"/>
      <c r="GZ143" s="255"/>
      <c r="HA143" s="255"/>
      <c r="HB143" s="255"/>
      <c r="HC143" s="255"/>
      <c r="HD143" s="255"/>
      <c r="HE143" s="255"/>
      <c r="HF143" s="255"/>
      <c r="HG143" s="255"/>
      <c r="HH143" s="255"/>
      <c r="HI143" s="255"/>
      <c r="HJ143" s="255"/>
      <c r="HK143" s="255"/>
      <c r="HL143" s="255"/>
      <c r="HM143" s="255"/>
      <c r="HN143" s="255"/>
      <c r="HO143" s="255"/>
      <c r="HP143" s="255"/>
      <c r="HQ143" s="255"/>
      <c r="HR143" s="255"/>
      <c r="HS143" s="255"/>
      <c r="HT143" s="255"/>
      <c r="HU143" s="255"/>
      <c r="HV143" s="255"/>
      <c r="HW143" s="255"/>
      <c r="HX143" s="255"/>
      <c r="HY143" s="255"/>
    </row>
    <row r="144" customFormat="false" ht="12.75" hidden="false" customHeight="false" outlineLevel="0" collapsed="false">
      <c r="A144" s="255" t="n">
        <v>884</v>
      </c>
      <c r="B144" s="255" t="n">
        <v>828</v>
      </c>
      <c r="C144" s="255" t="s">
        <v>3</v>
      </c>
      <c r="D144" s="255" t="s">
        <v>222</v>
      </c>
      <c r="E144" s="255" t="s">
        <v>403</v>
      </c>
      <c r="F144" s="255" t="s">
        <v>109</v>
      </c>
      <c r="I144" s="255" t="s">
        <v>177</v>
      </c>
      <c r="J144" s="256" t="s">
        <v>154</v>
      </c>
      <c r="K144" s="268" t="n">
        <v>36648</v>
      </c>
      <c r="L144" s="268" t="n">
        <v>38474</v>
      </c>
      <c r="M144" s="255" t="s">
        <v>155</v>
      </c>
      <c r="N144" s="257" t="n">
        <v>-5000000</v>
      </c>
      <c r="P144" s="258" t="n">
        <v>6.4</v>
      </c>
      <c r="Q144" s="257" t="n">
        <v>0</v>
      </c>
      <c r="R144" s="257" t="n">
        <v>0</v>
      </c>
      <c r="S144" s="258" t="n">
        <v>0</v>
      </c>
      <c r="T144" s="257" t="n">
        <v>0</v>
      </c>
      <c r="U144" s="257" t="n">
        <v>0</v>
      </c>
      <c r="V144" s="257" t="n">
        <v>0</v>
      </c>
      <c r="W144" s="257" t="n">
        <v>0</v>
      </c>
      <c r="X144" s="257" t="n">
        <v>0</v>
      </c>
      <c r="Y144" s="257" t="n">
        <v>0</v>
      </c>
      <c r="Z144" s="257" t="n">
        <v>0</v>
      </c>
      <c r="AA144" s="257" t="n">
        <v>0</v>
      </c>
      <c r="AB144" s="257" t="n">
        <v>0</v>
      </c>
      <c r="AC144" s="257" t="n">
        <v>0</v>
      </c>
      <c r="AD144" s="257" t="n">
        <v>0</v>
      </c>
      <c r="AG144" s="259" t="n">
        <v>-80000</v>
      </c>
      <c r="AH144" s="259" t="n">
        <v>-80000</v>
      </c>
      <c r="AI144" s="259" t="n">
        <v>-80000</v>
      </c>
      <c r="AJ144" s="259" t="n">
        <v>-80000</v>
      </c>
      <c r="AK144" s="259" t="n">
        <v>0</v>
      </c>
      <c r="AL144" s="259" t="n">
        <v>0</v>
      </c>
      <c r="AM144" s="269" t="s">
        <v>475</v>
      </c>
      <c r="AN144" s="260" t="s">
        <v>469</v>
      </c>
      <c r="AO144" s="260" t="s">
        <v>469</v>
      </c>
      <c r="AP144" s="260" t="s">
        <v>469</v>
      </c>
      <c r="AR144" s="281"/>
      <c r="AS144" s="306"/>
    </row>
    <row r="145" customFormat="false" ht="12.75" hidden="false" customHeight="false" outlineLevel="0" collapsed="false">
      <c r="A145" s="255" t="n">
        <v>885</v>
      </c>
      <c r="B145" s="255" t="n">
        <v>830</v>
      </c>
      <c r="C145" s="255" t="s">
        <v>2</v>
      </c>
      <c r="D145" s="255" t="s">
        <v>223</v>
      </c>
      <c r="E145" s="255" t="s">
        <v>403</v>
      </c>
      <c r="F145" s="255" t="s">
        <v>109</v>
      </c>
      <c r="I145" s="255" t="s">
        <v>3</v>
      </c>
      <c r="J145" s="256" t="s">
        <v>154</v>
      </c>
      <c r="K145" s="268" t="n">
        <v>36648</v>
      </c>
      <c r="L145" s="268" t="n">
        <v>38474</v>
      </c>
      <c r="M145" s="255" t="s">
        <v>155</v>
      </c>
      <c r="N145" s="257" t="n">
        <v>5000000</v>
      </c>
      <c r="P145" s="258" t="n">
        <v>6.4</v>
      </c>
      <c r="Q145" s="257" t="n">
        <v>0</v>
      </c>
      <c r="R145" s="257" t="n">
        <v>0</v>
      </c>
      <c r="S145" s="258" t="n">
        <v>0</v>
      </c>
      <c r="T145" s="257" t="n">
        <v>0</v>
      </c>
      <c r="U145" s="257" t="n">
        <v>0</v>
      </c>
      <c r="V145" s="257" t="n">
        <v>0</v>
      </c>
      <c r="W145" s="257" t="n">
        <v>0</v>
      </c>
      <c r="X145" s="257" t="n">
        <v>0</v>
      </c>
      <c r="Y145" s="257" t="n">
        <v>0</v>
      </c>
      <c r="Z145" s="257" t="n">
        <v>0</v>
      </c>
      <c r="AA145" s="257" t="n">
        <v>0</v>
      </c>
      <c r="AB145" s="257" t="n">
        <v>0</v>
      </c>
      <c r="AC145" s="257" t="n">
        <v>0</v>
      </c>
      <c r="AD145" s="257" t="n">
        <v>0</v>
      </c>
      <c r="AG145" s="259" t="n">
        <v>80000</v>
      </c>
      <c r="AH145" s="259" t="n">
        <v>80000</v>
      </c>
      <c r="AI145" s="259" t="n">
        <v>80000</v>
      </c>
      <c r="AJ145" s="259" t="n">
        <v>80000</v>
      </c>
      <c r="AK145" s="259" t="n">
        <v>0</v>
      </c>
      <c r="AL145" s="259" t="n">
        <v>0</v>
      </c>
      <c r="AM145" s="269" t="s">
        <v>475</v>
      </c>
      <c r="AN145" s="260" t="s">
        <v>469</v>
      </c>
      <c r="AO145" s="260" t="s">
        <v>469</v>
      </c>
      <c r="AP145" s="260" t="s">
        <v>469</v>
      </c>
      <c r="AR145" s="281"/>
      <c r="AS145" s="306"/>
    </row>
    <row r="146" customFormat="false" ht="12.75" hidden="false" customHeight="false" outlineLevel="0" collapsed="false">
      <c r="A146" s="255" t="n">
        <v>1060</v>
      </c>
      <c r="B146" s="255" t="n">
        <v>424</v>
      </c>
      <c r="C146" s="255" t="s">
        <v>2</v>
      </c>
      <c r="D146" s="255" t="s">
        <v>104</v>
      </c>
      <c r="E146" s="255" t="s">
        <v>301</v>
      </c>
      <c r="F146" s="255" t="s">
        <v>184</v>
      </c>
      <c r="G146" s="255" t="s">
        <v>164</v>
      </c>
      <c r="H146" s="255" t="s">
        <v>168</v>
      </c>
      <c r="I146" s="255" t="s">
        <v>186</v>
      </c>
      <c r="J146" s="256" t="s">
        <v>189</v>
      </c>
      <c r="K146" s="268" t="n">
        <v>36872</v>
      </c>
      <c r="L146" s="268" t="n">
        <v>38698</v>
      </c>
      <c r="M146" s="255" t="s">
        <v>155</v>
      </c>
      <c r="N146" s="257" t="n">
        <v>-10000000</v>
      </c>
      <c r="O146" s="257" t="n">
        <v>4039.194485</v>
      </c>
      <c r="P146" s="258" t="n">
        <v>0.75</v>
      </c>
      <c r="Q146" s="257" t="n">
        <v>53.173336</v>
      </c>
      <c r="R146" s="257" t="n">
        <v>48.207113</v>
      </c>
      <c r="S146" s="258" t="n">
        <v>-4.966223</v>
      </c>
      <c r="T146" s="257" t="n">
        <v>-20059.5405528802</v>
      </c>
      <c r="U146" s="257" t="n">
        <v>-219.64636</v>
      </c>
      <c r="V146" s="257" t="n">
        <v>0</v>
      </c>
      <c r="W146" s="257" t="n">
        <v>-20279.1869128802</v>
      </c>
      <c r="X146" s="257" t="n">
        <v>-94357.750531</v>
      </c>
      <c r="Y146" s="257" t="n">
        <v>-115297.143465</v>
      </c>
      <c r="Z146" s="257" t="n">
        <v>-20939.392934</v>
      </c>
      <c r="AA146" s="257" t="n">
        <v>-660.206021119851</v>
      </c>
      <c r="AB146" s="257" t="n">
        <v>-94357.750531</v>
      </c>
      <c r="AC146" s="257" t="n">
        <v>-115297.143465</v>
      </c>
      <c r="AD146" s="257" t="n">
        <v>-20939.392934</v>
      </c>
      <c r="AF146" s="257" t="n">
        <v>16611.1873195625</v>
      </c>
      <c r="AG146" s="259" t="n">
        <v>-18750</v>
      </c>
      <c r="AH146" s="259" t="n">
        <v>-134047.143465</v>
      </c>
      <c r="AI146" s="259" t="n">
        <v>-132300.181709</v>
      </c>
      <c r="AJ146" s="259" t="n">
        <v>-132300.181709</v>
      </c>
      <c r="AK146" s="259" t="n">
        <v>-27519.392711</v>
      </c>
      <c r="AL146" s="259" t="n">
        <v>-20939.392934</v>
      </c>
      <c r="AM146" s="269" t="s">
        <v>461</v>
      </c>
      <c r="AN146" s="260" t="n">
        <v>5</v>
      </c>
      <c r="AO146" s="260" t="s">
        <v>469</v>
      </c>
      <c r="AP146" s="260" t="n">
        <v>5</v>
      </c>
      <c r="AR146" s="281"/>
      <c r="AS146" s="306"/>
    </row>
    <row r="147" customFormat="false" ht="12.75" hidden="false" customHeight="false" outlineLevel="0" collapsed="false">
      <c r="A147" s="255" t="n">
        <v>1061</v>
      </c>
      <c r="B147" s="255" t="n">
        <v>425</v>
      </c>
      <c r="C147" s="255" t="s">
        <v>2</v>
      </c>
      <c r="D147" s="255" t="s">
        <v>104</v>
      </c>
      <c r="E147" s="255" t="s">
        <v>255</v>
      </c>
      <c r="F147" s="255" t="s">
        <v>102</v>
      </c>
      <c r="G147" s="255" t="s">
        <v>191</v>
      </c>
      <c r="H147" s="255" t="s">
        <v>97</v>
      </c>
      <c r="I147" s="255" t="s">
        <v>186</v>
      </c>
      <c r="J147" s="256" t="s">
        <v>170</v>
      </c>
      <c r="K147" s="268" t="n">
        <v>36874</v>
      </c>
      <c r="L147" s="268" t="n">
        <v>38645</v>
      </c>
      <c r="M147" s="255" t="s">
        <v>155</v>
      </c>
      <c r="N147" s="257" t="n">
        <v>10000000</v>
      </c>
      <c r="O147" s="257" t="n">
        <v>-3909.202056</v>
      </c>
      <c r="P147" s="258" t="n">
        <v>0.95</v>
      </c>
      <c r="Q147" s="257" t="n">
        <v>127.7165</v>
      </c>
      <c r="R147" s="257" t="n">
        <v>127.742525</v>
      </c>
      <c r="S147" s="258" t="n">
        <v>0.0260250000000042</v>
      </c>
      <c r="T147" s="257" t="n">
        <v>-101.736983507416</v>
      </c>
      <c r="U147" s="257" t="n">
        <v>486.583411</v>
      </c>
      <c r="V147" s="257" t="n">
        <v>0</v>
      </c>
      <c r="W147" s="257" t="n">
        <v>384.846427492584</v>
      </c>
      <c r="X147" s="257" t="n">
        <v>-110500.821743</v>
      </c>
      <c r="Y147" s="257" t="n">
        <v>-110389.687425</v>
      </c>
      <c r="Z147" s="257" t="n">
        <v>111.134317999997</v>
      </c>
      <c r="AA147" s="257" t="n">
        <v>-273.712109492587</v>
      </c>
      <c r="AB147" s="257" t="n">
        <v>-110500.821743</v>
      </c>
      <c r="AC147" s="257" t="n">
        <v>-110389.687425</v>
      </c>
      <c r="AD147" s="257" t="n">
        <v>111.134317999997</v>
      </c>
      <c r="AF147" s="257" t="n">
        <v>-22507.23083742</v>
      </c>
      <c r="AG147" s="259" t="n">
        <v>10291.666667</v>
      </c>
      <c r="AH147" s="259" t="n">
        <v>-100098.020758</v>
      </c>
      <c r="AI147" s="259" t="n">
        <v>-76088.780767</v>
      </c>
      <c r="AJ147" s="259" t="n">
        <v>-76088.780767</v>
      </c>
      <c r="AK147" s="259" t="n">
        <v>49139.850709</v>
      </c>
      <c r="AL147" s="259" t="n">
        <v>111.134317999997</v>
      </c>
      <c r="AM147" s="269" t="s">
        <v>461</v>
      </c>
      <c r="AN147" s="260" t="n">
        <v>6</v>
      </c>
      <c r="AO147" s="260" t="s">
        <v>469</v>
      </c>
      <c r="AP147" s="260" t="n">
        <v>6</v>
      </c>
      <c r="AR147" s="281"/>
      <c r="AS147" s="306"/>
    </row>
    <row r="148" customFormat="false" ht="12.75" hidden="false" customHeight="false" outlineLevel="0" collapsed="false">
      <c r="A148" s="581" t="n">
        <v>1062</v>
      </c>
      <c r="B148" s="581" t="n">
        <v>426</v>
      </c>
      <c r="C148" s="581" t="s">
        <v>2</v>
      </c>
      <c r="D148" s="581" t="s">
        <v>173</v>
      </c>
      <c r="E148" s="581" t="s">
        <v>351</v>
      </c>
      <c r="F148" s="581" t="s">
        <v>194</v>
      </c>
      <c r="G148" s="581" t="s">
        <v>167</v>
      </c>
      <c r="H148" s="581" t="s">
        <v>168</v>
      </c>
      <c r="I148" s="581" t="s">
        <v>228</v>
      </c>
      <c r="J148" s="582" t="s">
        <v>154</v>
      </c>
      <c r="K148" s="583" t="n">
        <v>36874</v>
      </c>
      <c r="L148" s="583" t="n">
        <v>37895</v>
      </c>
      <c r="M148" s="581" t="s">
        <v>155</v>
      </c>
      <c r="N148" s="279" t="n">
        <v>-10000000</v>
      </c>
      <c r="O148" s="279" t="n">
        <v>1984.127954</v>
      </c>
      <c r="P148" s="584" t="n">
        <v>1</v>
      </c>
      <c r="Q148" s="279" t="n">
        <v>1797.617942</v>
      </c>
      <c r="R148" s="279" t="n">
        <v>0</v>
      </c>
      <c r="S148" s="584" t="n">
        <v>0.127509999999802</v>
      </c>
      <c r="T148" s="279" t="n">
        <v>252.996155414147</v>
      </c>
      <c r="U148" s="279" t="n">
        <v>-2204.426856</v>
      </c>
      <c r="V148" s="279" t="n">
        <v>0</v>
      </c>
      <c r="W148" s="279" t="n">
        <v>-2451111</v>
      </c>
      <c r="X148" s="279" t="n">
        <v>2451111</v>
      </c>
      <c r="Y148" s="279" t="n">
        <v>0</v>
      </c>
      <c r="Z148" s="279" t="n">
        <v>-2451111</v>
      </c>
      <c r="AA148" s="279" t="n">
        <v>1673.43070058585</v>
      </c>
      <c r="AB148" s="279" t="n">
        <v>2451111</v>
      </c>
      <c r="AC148" s="279" t="n">
        <v>0</v>
      </c>
      <c r="AD148" s="279" t="n">
        <v>-2451111</v>
      </c>
      <c r="AE148" s="279"/>
      <c r="AF148" s="279" t="n">
        <v>55486.13823361</v>
      </c>
      <c r="AG148" s="259" t="n">
        <v>-5277.777778</v>
      </c>
      <c r="AH148" s="259" t="n">
        <v>-5277.777778</v>
      </c>
      <c r="AI148" s="259" t="n">
        <v>-870239.168672</v>
      </c>
      <c r="AJ148" s="259" t="n">
        <v>-870239.168672</v>
      </c>
      <c r="AK148" s="259" t="n">
        <v>-2484167</v>
      </c>
      <c r="AL148" s="259" t="n">
        <v>-2451111</v>
      </c>
      <c r="AM148" s="269" t="s">
        <v>473</v>
      </c>
      <c r="AN148" s="260" t="s">
        <v>469</v>
      </c>
      <c r="AO148" s="260" t="n">
        <v>16</v>
      </c>
      <c r="AP148" s="260" t="n">
        <v>16</v>
      </c>
      <c r="AR148" s="281"/>
      <c r="AS148" s="306"/>
      <c r="AV148" s="255"/>
      <c r="AW148" s="255"/>
      <c r="AX148" s="255"/>
      <c r="AY148" s="255"/>
      <c r="AZ148" s="255"/>
      <c r="BA148" s="255"/>
      <c r="BB148" s="255"/>
      <c r="BC148" s="255"/>
      <c r="BD148" s="255"/>
      <c r="BE148" s="255"/>
      <c r="BF148" s="255"/>
      <c r="BG148" s="255"/>
      <c r="BH148" s="255"/>
      <c r="BI148" s="255"/>
      <c r="BJ148" s="255"/>
      <c r="BK148" s="255"/>
      <c r="BL148" s="255"/>
      <c r="BM148" s="255"/>
      <c r="BN148" s="255"/>
      <c r="BO148" s="255"/>
      <c r="BP148" s="255"/>
      <c r="BQ148" s="255"/>
      <c r="BR148" s="255"/>
      <c r="BS148" s="255"/>
      <c r="BT148" s="255"/>
      <c r="BU148" s="255"/>
      <c r="BV148" s="255"/>
      <c r="BW148" s="255"/>
      <c r="BX148" s="255"/>
      <c r="BY148" s="255"/>
      <c r="BZ148" s="255"/>
      <c r="CA148" s="255"/>
      <c r="CB148" s="255"/>
      <c r="CC148" s="255"/>
      <c r="CD148" s="255"/>
      <c r="CE148" s="255"/>
      <c r="CF148" s="255"/>
      <c r="CG148" s="255"/>
      <c r="CH148" s="255"/>
      <c r="CI148" s="255"/>
      <c r="CJ148" s="255"/>
      <c r="CK148" s="255"/>
      <c r="CL148" s="255"/>
      <c r="CM148" s="255"/>
      <c r="CN148" s="255"/>
      <c r="CO148" s="255"/>
      <c r="CP148" s="255"/>
      <c r="CQ148" s="255"/>
      <c r="CR148" s="255"/>
      <c r="CS148" s="255"/>
      <c r="CT148" s="255"/>
      <c r="CU148" s="255"/>
      <c r="CV148" s="255"/>
      <c r="CW148" s="255"/>
      <c r="CX148" s="255"/>
      <c r="CY148" s="255"/>
      <c r="CZ148" s="255"/>
      <c r="DA148" s="255"/>
      <c r="DB148" s="255"/>
      <c r="DC148" s="255"/>
      <c r="DD148" s="255"/>
      <c r="DE148" s="255"/>
      <c r="DF148" s="255"/>
      <c r="DG148" s="255"/>
      <c r="DH148" s="255"/>
      <c r="DI148" s="255"/>
      <c r="DJ148" s="255"/>
      <c r="DK148" s="255"/>
      <c r="DL148" s="255"/>
      <c r="DM148" s="255"/>
      <c r="DN148" s="255"/>
      <c r="DO148" s="255"/>
      <c r="DP148" s="255"/>
      <c r="DQ148" s="255"/>
      <c r="DR148" s="255"/>
      <c r="DS148" s="255"/>
      <c r="DT148" s="255"/>
      <c r="DU148" s="255"/>
      <c r="DV148" s="255"/>
      <c r="DW148" s="255"/>
      <c r="DX148" s="255"/>
      <c r="DY148" s="255"/>
      <c r="DZ148" s="255"/>
      <c r="EA148" s="255"/>
      <c r="EB148" s="255"/>
      <c r="EC148" s="255"/>
      <c r="ED148" s="255"/>
      <c r="EE148" s="255"/>
      <c r="EF148" s="255"/>
      <c r="EG148" s="255"/>
      <c r="EH148" s="255"/>
      <c r="EI148" s="255"/>
      <c r="EJ148" s="255"/>
      <c r="EK148" s="255"/>
      <c r="EL148" s="255"/>
      <c r="EM148" s="255"/>
      <c r="EN148" s="255"/>
      <c r="EO148" s="255"/>
      <c r="EP148" s="255"/>
      <c r="EQ148" s="255"/>
      <c r="ER148" s="255"/>
      <c r="ES148" s="255"/>
      <c r="ET148" s="255"/>
      <c r="EU148" s="255"/>
      <c r="EV148" s="255"/>
      <c r="EW148" s="255"/>
      <c r="EX148" s="255"/>
      <c r="EY148" s="255"/>
      <c r="EZ148" s="255"/>
      <c r="FA148" s="255"/>
      <c r="FB148" s="255"/>
      <c r="FC148" s="255"/>
      <c r="FD148" s="255"/>
      <c r="FE148" s="255"/>
      <c r="FF148" s="255"/>
      <c r="FG148" s="255"/>
      <c r="FH148" s="255"/>
      <c r="FI148" s="255"/>
      <c r="FJ148" s="255"/>
      <c r="FK148" s="255"/>
      <c r="FL148" s="255"/>
      <c r="FM148" s="255"/>
      <c r="FN148" s="255"/>
      <c r="FO148" s="255"/>
      <c r="FP148" s="255"/>
      <c r="FQ148" s="255"/>
      <c r="FR148" s="255"/>
      <c r="FS148" s="255"/>
      <c r="FT148" s="255"/>
      <c r="FU148" s="255"/>
      <c r="FV148" s="255"/>
      <c r="FW148" s="255"/>
      <c r="FX148" s="255"/>
      <c r="FY148" s="255"/>
      <c r="FZ148" s="255"/>
      <c r="GA148" s="255"/>
      <c r="GB148" s="255"/>
      <c r="GC148" s="255"/>
      <c r="GD148" s="255"/>
      <c r="GE148" s="255"/>
      <c r="GF148" s="255"/>
      <c r="GG148" s="255"/>
      <c r="GH148" s="255"/>
      <c r="GI148" s="255"/>
      <c r="GJ148" s="255"/>
      <c r="GK148" s="255"/>
      <c r="GL148" s="255"/>
      <c r="GM148" s="255"/>
      <c r="GN148" s="255"/>
      <c r="GO148" s="255"/>
      <c r="GP148" s="255"/>
      <c r="GQ148" s="255"/>
      <c r="GR148" s="255"/>
      <c r="GS148" s="255"/>
      <c r="GT148" s="255"/>
      <c r="GU148" s="255"/>
      <c r="GV148" s="255"/>
      <c r="GW148" s="255"/>
      <c r="GX148" s="255"/>
      <c r="GY148" s="255"/>
      <c r="GZ148" s="255"/>
      <c r="HA148" s="255"/>
      <c r="HB148" s="255"/>
      <c r="HC148" s="255"/>
      <c r="HD148" s="255"/>
      <c r="HE148" s="255"/>
      <c r="HF148" s="255"/>
      <c r="HG148" s="255"/>
      <c r="HH148" s="255"/>
      <c r="HI148" s="255"/>
      <c r="HJ148" s="255"/>
      <c r="HK148" s="255"/>
      <c r="HL148" s="255"/>
      <c r="HM148" s="255"/>
      <c r="HN148" s="255"/>
      <c r="HO148" s="255"/>
      <c r="HP148" s="255"/>
      <c r="HQ148" s="255"/>
      <c r="HR148" s="255"/>
      <c r="HS148" s="255"/>
      <c r="HT148" s="255"/>
      <c r="HU148" s="255"/>
      <c r="HV148" s="255"/>
      <c r="HW148" s="255"/>
      <c r="HX148" s="255"/>
      <c r="HY148" s="255"/>
    </row>
    <row r="149" customFormat="false" ht="12.75" hidden="false" customHeight="false" outlineLevel="0" collapsed="false">
      <c r="A149" s="581" t="n">
        <v>1063</v>
      </c>
      <c r="B149" s="581" t="n">
        <v>427</v>
      </c>
      <c r="C149" s="581" t="s">
        <v>2</v>
      </c>
      <c r="D149" s="581" t="s">
        <v>176</v>
      </c>
      <c r="E149" s="581" t="s">
        <v>351</v>
      </c>
      <c r="F149" s="581" t="s">
        <v>194</v>
      </c>
      <c r="G149" s="581" t="s">
        <v>167</v>
      </c>
      <c r="H149" s="581" t="s">
        <v>168</v>
      </c>
      <c r="I149" s="581" t="s">
        <v>177</v>
      </c>
      <c r="J149" s="582" t="s">
        <v>154</v>
      </c>
      <c r="K149" s="583" t="n">
        <v>36874</v>
      </c>
      <c r="L149" s="583" t="n">
        <v>37895</v>
      </c>
      <c r="M149" s="581" t="s">
        <v>155</v>
      </c>
      <c r="N149" s="279" t="n">
        <v>10000000</v>
      </c>
      <c r="O149" s="279" t="n">
        <v>-1984.127954</v>
      </c>
      <c r="P149" s="584" t="n">
        <v>1</v>
      </c>
      <c r="Q149" s="279" t="n">
        <v>1797.617942</v>
      </c>
      <c r="R149" s="279" t="n">
        <v>0</v>
      </c>
      <c r="S149" s="584" t="n">
        <v>0.127509999999802</v>
      </c>
      <c r="T149" s="279" t="n">
        <v>-252.996155414147</v>
      </c>
      <c r="U149" s="279" t="n">
        <v>2204.426856</v>
      </c>
      <c r="V149" s="279" t="n">
        <v>0</v>
      </c>
      <c r="W149" s="279" t="n">
        <v>2451111</v>
      </c>
      <c r="X149" s="279" t="n">
        <v>-2451111</v>
      </c>
      <c r="Y149" s="279" t="n">
        <v>0</v>
      </c>
      <c r="Z149" s="279" t="n">
        <v>2451111</v>
      </c>
      <c r="AA149" s="279" t="n">
        <v>-1673.43070058585</v>
      </c>
      <c r="AB149" s="279" t="n">
        <v>-2451111</v>
      </c>
      <c r="AC149" s="279" t="n">
        <v>0</v>
      </c>
      <c r="AD149" s="279" t="n">
        <v>2451111</v>
      </c>
      <c r="AE149" s="279"/>
      <c r="AF149" s="279" t="n">
        <v>-55486.13823361</v>
      </c>
      <c r="AG149" s="259" t="n">
        <v>5277.777778</v>
      </c>
      <c r="AH149" s="259" t="n">
        <v>5277.777778</v>
      </c>
      <c r="AI149" s="259" t="n">
        <v>870239.168672</v>
      </c>
      <c r="AJ149" s="259" t="n">
        <v>870239.168672</v>
      </c>
      <c r="AK149" s="259" t="n">
        <v>2484167</v>
      </c>
      <c r="AL149" s="259" t="n">
        <v>2451111</v>
      </c>
      <c r="AM149" s="269" t="s">
        <v>473</v>
      </c>
      <c r="AN149" s="260" t="s">
        <v>469</v>
      </c>
      <c r="AO149" s="260" t="n">
        <v>16</v>
      </c>
      <c r="AP149" s="260" t="n">
        <v>16</v>
      </c>
      <c r="AR149" s="281"/>
      <c r="AS149" s="306"/>
      <c r="AV149" s="255"/>
      <c r="AW149" s="255"/>
      <c r="AX149" s="255"/>
      <c r="AY149" s="255"/>
      <c r="AZ149" s="255"/>
      <c r="BA149" s="255"/>
      <c r="BB149" s="255"/>
      <c r="BC149" s="255"/>
      <c r="BD149" s="255"/>
      <c r="BE149" s="255"/>
      <c r="BF149" s="255"/>
      <c r="BG149" s="255"/>
      <c r="BH149" s="255"/>
      <c r="BI149" s="255"/>
      <c r="BJ149" s="255"/>
      <c r="BK149" s="255"/>
      <c r="BL149" s="255"/>
      <c r="BM149" s="255"/>
      <c r="BN149" s="255"/>
      <c r="BO149" s="255"/>
      <c r="BP149" s="255"/>
      <c r="BQ149" s="255"/>
      <c r="BR149" s="255"/>
      <c r="BS149" s="255"/>
      <c r="BT149" s="255"/>
      <c r="BU149" s="255"/>
      <c r="BV149" s="255"/>
      <c r="BW149" s="255"/>
      <c r="BX149" s="255"/>
      <c r="BY149" s="255"/>
      <c r="BZ149" s="255"/>
      <c r="CA149" s="255"/>
      <c r="CB149" s="255"/>
      <c r="CC149" s="255"/>
      <c r="CD149" s="255"/>
      <c r="CE149" s="255"/>
      <c r="CF149" s="255"/>
      <c r="CG149" s="255"/>
      <c r="CH149" s="255"/>
      <c r="CI149" s="255"/>
      <c r="CJ149" s="255"/>
      <c r="CK149" s="255"/>
      <c r="CL149" s="255"/>
      <c r="CM149" s="255"/>
      <c r="CN149" s="255"/>
      <c r="CO149" s="255"/>
      <c r="CP149" s="255"/>
      <c r="CQ149" s="255"/>
      <c r="CR149" s="255"/>
      <c r="CS149" s="255"/>
      <c r="CT149" s="255"/>
      <c r="CU149" s="255"/>
      <c r="CV149" s="255"/>
      <c r="CW149" s="255"/>
      <c r="CX149" s="255"/>
      <c r="CY149" s="255"/>
      <c r="CZ149" s="255"/>
      <c r="DA149" s="255"/>
      <c r="DB149" s="255"/>
      <c r="DC149" s="255"/>
      <c r="DD149" s="255"/>
      <c r="DE149" s="255"/>
      <c r="DF149" s="255"/>
      <c r="DG149" s="255"/>
      <c r="DH149" s="255"/>
      <c r="DI149" s="255"/>
      <c r="DJ149" s="255"/>
      <c r="DK149" s="255"/>
      <c r="DL149" s="255"/>
      <c r="DM149" s="255"/>
      <c r="DN149" s="255"/>
      <c r="DO149" s="255"/>
      <c r="DP149" s="255"/>
      <c r="DQ149" s="255"/>
      <c r="DR149" s="255"/>
      <c r="DS149" s="255"/>
      <c r="DT149" s="255"/>
      <c r="DU149" s="255"/>
      <c r="DV149" s="255"/>
      <c r="DW149" s="255"/>
      <c r="DX149" s="255"/>
      <c r="DY149" s="255"/>
      <c r="DZ149" s="255"/>
      <c r="EA149" s="255"/>
      <c r="EB149" s="255"/>
      <c r="EC149" s="255"/>
      <c r="ED149" s="255"/>
      <c r="EE149" s="255"/>
      <c r="EF149" s="255"/>
      <c r="EG149" s="255"/>
      <c r="EH149" s="255"/>
      <c r="EI149" s="255"/>
      <c r="EJ149" s="255"/>
      <c r="EK149" s="255"/>
      <c r="EL149" s="255"/>
      <c r="EM149" s="255"/>
      <c r="EN149" s="255"/>
      <c r="EO149" s="255"/>
      <c r="EP149" s="255"/>
      <c r="EQ149" s="255"/>
      <c r="ER149" s="255"/>
      <c r="ES149" s="255"/>
      <c r="ET149" s="255"/>
      <c r="EU149" s="255"/>
      <c r="EV149" s="255"/>
      <c r="EW149" s="255"/>
      <c r="EX149" s="255"/>
      <c r="EY149" s="255"/>
      <c r="EZ149" s="255"/>
      <c r="FA149" s="255"/>
      <c r="FB149" s="255"/>
      <c r="FC149" s="255"/>
      <c r="FD149" s="255"/>
      <c r="FE149" s="255"/>
      <c r="FF149" s="255"/>
      <c r="FG149" s="255"/>
      <c r="FH149" s="255"/>
      <c r="FI149" s="255"/>
      <c r="FJ149" s="255"/>
      <c r="FK149" s="255"/>
      <c r="FL149" s="255"/>
      <c r="FM149" s="255"/>
      <c r="FN149" s="255"/>
      <c r="FO149" s="255"/>
      <c r="FP149" s="255"/>
      <c r="FQ149" s="255"/>
      <c r="FR149" s="255"/>
      <c r="FS149" s="255"/>
      <c r="FT149" s="255"/>
      <c r="FU149" s="255"/>
      <c r="FV149" s="255"/>
      <c r="FW149" s="255"/>
      <c r="FX149" s="255"/>
      <c r="FY149" s="255"/>
      <c r="FZ149" s="255"/>
      <c r="GA149" s="255"/>
      <c r="GB149" s="255"/>
      <c r="GC149" s="255"/>
      <c r="GD149" s="255"/>
      <c r="GE149" s="255"/>
      <c r="GF149" s="255"/>
      <c r="GG149" s="255"/>
      <c r="GH149" s="255"/>
      <c r="GI149" s="255"/>
      <c r="GJ149" s="255"/>
      <c r="GK149" s="255"/>
      <c r="GL149" s="255"/>
      <c r="GM149" s="255"/>
      <c r="GN149" s="255"/>
      <c r="GO149" s="255"/>
      <c r="GP149" s="255"/>
      <c r="GQ149" s="255"/>
      <c r="GR149" s="255"/>
      <c r="GS149" s="255"/>
      <c r="GT149" s="255"/>
      <c r="GU149" s="255"/>
      <c r="GV149" s="255"/>
      <c r="GW149" s="255"/>
      <c r="GX149" s="255"/>
      <c r="GY149" s="255"/>
      <c r="GZ149" s="255"/>
      <c r="HA149" s="255"/>
      <c r="HB149" s="255"/>
      <c r="HC149" s="255"/>
      <c r="HD149" s="255"/>
      <c r="HE149" s="255"/>
      <c r="HF149" s="255"/>
      <c r="HG149" s="255"/>
      <c r="HH149" s="255"/>
      <c r="HI149" s="255"/>
      <c r="HJ149" s="255"/>
      <c r="HK149" s="255"/>
      <c r="HL149" s="255"/>
      <c r="HM149" s="255"/>
      <c r="HN149" s="255"/>
      <c r="HO149" s="255"/>
      <c r="HP149" s="255"/>
      <c r="HQ149" s="255"/>
      <c r="HR149" s="255"/>
      <c r="HS149" s="255"/>
      <c r="HT149" s="255"/>
      <c r="HU149" s="255"/>
      <c r="HV149" s="255"/>
      <c r="HW149" s="255"/>
      <c r="HX149" s="255"/>
      <c r="HY149" s="255"/>
    </row>
    <row r="150" customFormat="false" ht="12.75" hidden="false" customHeight="false" outlineLevel="0" collapsed="false">
      <c r="A150" s="581" t="n">
        <v>1064</v>
      </c>
      <c r="B150" s="581" t="n">
        <v>428</v>
      </c>
      <c r="C150" s="581" t="s">
        <v>2</v>
      </c>
      <c r="D150" s="581" t="s">
        <v>178</v>
      </c>
      <c r="E150" s="581" t="s">
        <v>351</v>
      </c>
      <c r="F150" s="581" t="s">
        <v>194</v>
      </c>
      <c r="G150" s="581" t="s">
        <v>167</v>
      </c>
      <c r="H150" s="581" t="s">
        <v>168</v>
      </c>
      <c r="I150" s="581" t="s">
        <v>179</v>
      </c>
      <c r="J150" s="582" t="s">
        <v>154</v>
      </c>
      <c r="K150" s="583" t="n">
        <v>36874</v>
      </c>
      <c r="L150" s="583" t="n">
        <v>37895</v>
      </c>
      <c r="M150" s="581" t="s">
        <v>155</v>
      </c>
      <c r="N150" s="279" t="n">
        <v>-10000000</v>
      </c>
      <c r="O150" s="279" t="n">
        <v>1984.127954</v>
      </c>
      <c r="P150" s="584" t="n">
        <v>1</v>
      </c>
      <c r="Q150" s="279" t="n">
        <v>1797.617942</v>
      </c>
      <c r="R150" s="279" t="n">
        <v>0</v>
      </c>
      <c r="S150" s="584" t="n">
        <v>0.127509999999802</v>
      </c>
      <c r="T150" s="279" t="n">
        <v>252.996155414147</v>
      </c>
      <c r="U150" s="279" t="n">
        <v>-2204.426856</v>
      </c>
      <c r="V150" s="279" t="n">
        <v>0</v>
      </c>
      <c r="W150" s="279" t="n">
        <v>-2451111</v>
      </c>
      <c r="X150" s="279" t="n">
        <v>2451111</v>
      </c>
      <c r="Y150" s="279" t="n">
        <v>0</v>
      </c>
      <c r="Z150" s="279" t="n">
        <v>-2451111</v>
      </c>
      <c r="AA150" s="279" t="n">
        <v>1673.43070058585</v>
      </c>
      <c r="AB150" s="279" t="n">
        <v>2451111</v>
      </c>
      <c r="AC150" s="279" t="n">
        <v>0</v>
      </c>
      <c r="AD150" s="279" t="n">
        <v>-2451111</v>
      </c>
      <c r="AE150" s="279"/>
      <c r="AF150" s="279" t="n">
        <v>55486.13823361</v>
      </c>
      <c r="AG150" s="259" t="n">
        <v>-5277.777778</v>
      </c>
      <c r="AH150" s="259" t="n">
        <v>-5277.777778</v>
      </c>
      <c r="AI150" s="259" t="n">
        <v>-870239.168672</v>
      </c>
      <c r="AJ150" s="259" t="n">
        <v>-870239.168672</v>
      </c>
      <c r="AK150" s="259" t="n">
        <v>-2484167</v>
      </c>
      <c r="AL150" s="259" t="n">
        <v>-2451111</v>
      </c>
      <c r="AM150" s="269" t="s">
        <v>473</v>
      </c>
      <c r="AN150" s="260" t="s">
        <v>469</v>
      </c>
      <c r="AO150" s="260" t="n">
        <v>16</v>
      </c>
      <c r="AP150" s="260" t="n">
        <v>16</v>
      </c>
      <c r="AR150" s="281"/>
      <c r="AS150" s="306"/>
    </row>
    <row r="151" customFormat="false" ht="12.75" hidden="false" customHeight="false" outlineLevel="0" collapsed="false">
      <c r="A151" s="255" t="n">
        <v>1065</v>
      </c>
      <c r="B151" s="255" t="n">
        <v>429</v>
      </c>
      <c r="C151" s="255" t="s">
        <v>2</v>
      </c>
      <c r="D151" s="255" t="s">
        <v>104</v>
      </c>
      <c r="E151" s="255" t="s">
        <v>206</v>
      </c>
      <c r="F151" s="255" t="s">
        <v>163</v>
      </c>
      <c r="G151" s="255" t="s">
        <v>164</v>
      </c>
      <c r="H151" s="255" t="s">
        <v>207</v>
      </c>
      <c r="I151" s="255" t="s">
        <v>201</v>
      </c>
      <c r="J151" s="256" t="s">
        <v>189</v>
      </c>
      <c r="K151" s="268" t="n">
        <v>36878</v>
      </c>
      <c r="L151" s="268" t="n">
        <v>38705</v>
      </c>
      <c r="M151" s="255" t="s">
        <v>100</v>
      </c>
      <c r="N151" s="257" t="n">
        <v>-5000000</v>
      </c>
      <c r="O151" s="257" t="n">
        <v>2048.250683</v>
      </c>
      <c r="P151" s="258" t="n">
        <v>0.3</v>
      </c>
      <c r="Q151" s="257" t="n">
        <v>20.618868</v>
      </c>
      <c r="R151" s="257" t="n">
        <v>19.626032</v>
      </c>
      <c r="S151" s="258" t="n">
        <v>-0.992836000000001</v>
      </c>
      <c r="T151" s="257" t="n">
        <v>-2033.57701510699</v>
      </c>
      <c r="U151" s="257" t="n">
        <v>-36.918271</v>
      </c>
      <c r="V151" s="257" t="n">
        <v>0</v>
      </c>
      <c r="W151" s="257" t="n">
        <v>-2070.49528610699</v>
      </c>
      <c r="X151" s="257" t="n">
        <v>-20516.986995</v>
      </c>
      <c r="Y151" s="257" t="n">
        <v>-22664.336552</v>
      </c>
      <c r="Z151" s="257" t="n">
        <v>-2147.349557</v>
      </c>
      <c r="AA151" s="257" t="n">
        <v>-76.8542708930127</v>
      </c>
      <c r="AB151" s="257" t="n">
        <v>-18168.8178334222</v>
      </c>
      <c r="AC151" s="257" t="n">
        <v>-19989.944838864</v>
      </c>
      <c r="AD151" s="257" t="n">
        <v>-1821.12700544175</v>
      </c>
      <c r="AF151" s="257" t="n">
        <v>6064.870272363</v>
      </c>
      <c r="AG151" s="259" t="n">
        <v>-3344.25</v>
      </c>
      <c r="AH151" s="259" t="n">
        <v>-23334.194838864</v>
      </c>
      <c r="AI151" s="259" t="n">
        <v>-12940.2767455945</v>
      </c>
      <c r="AJ151" s="259" t="n">
        <v>-12940.2767455945</v>
      </c>
      <c r="AK151" s="259" t="n">
        <v>3769.23287173975</v>
      </c>
      <c r="AL151" s="259" t="n">
        <v>-1821.12700544175</v>
      </c>
      <c r="AM151" s="269" t="s">
        <v>461</v>
      </c>
      <c r="AN151" s="260" t="n">
        <v>4</v>
      </c>
      <c r="AO151" s="260" t="s">
        <v>469</v>
      </c>
      <c r="AP151" s="260" t="n">
        <v>4</v>
      </c>
      <c r="AR151" s="281"/>
      <c r="AS151" s="306"/>
    </row>
    <row r="152" customFormat="false" ht="12.75" hidden="false" customHeight="false" outlineLevel="0" collapsed="false">
      <c r="A152" s="255" t="n">
        <v>1066</v>
      </c>
      <c r="B152" s="255" t="n">
        <v>857</v>
      </c>
      <c r="C152" s="255" t="s">
        <v>2</v>
      </c>
      <c r="D152" s="255" t="s">
        <v>178</v>
      </c>
      <c r="E152" s="255" t="s">
        <v>316</v>
      </c>
      <c r="F152" s="255" t="s">
        <v>109</v>
      </c>
      <c r="G152" s="255" t="s">
        <v>188</v>
      </c>
      <c r="H152" s="255" t="s">
        <v>107</v>
      </c>
      <c r="I152" s="255" t="s">
        <v>179</v>
      </c>
      <c r="J152" s="256" t="s">
        <v>158</v>
      </c>
      <c r="K152" s="268" t="n">
        <v>36882</v>
      </c>
      <c r="L152" s="268" t="n">
        <v>38722</v>
      </c>
      <c r="M152" s="255" t="s">
        <v>155</v>
      </c>
      <c r="N152" s="257" t="n">
        <v>-730000000</v>
      </c>
      <c r="O152" s="257" t="n">
        <v>0</v>
      </c>
      <c r="P152" s="258" t="n">
        <v>0</v>
      </c>
      <c r="Q152" s="257" t="n">
        <v>0</v>
      </c>
      <c r="R152" s="257" t="n">
        <v>0</v>
      </c>
      <c r="S152" s="258" t="n">
        <v>0</v>
      </c>
      <c r="T152" s="257" t="n">
        <v>0</v>
      </c>
      <c r="U152" s="257" t="n">
        <v>0</v>
      </c>
      <c r="V152" s="257" t="n">
        <v>0</v>
      </c>
      <c r="W152" s="257" t="n">
        <v>0</v>
      </c>
      <c r="X152" s="257" t="n">
        <v>0</v>
      </c>
      <c r="Y152" s="257" t="n">
        <v>0</v>
      </c>
      <c r="Z152" s="257" t="n">
        <v>0</v>
      </c>
      <c r="AA152" s="257" t="n">
        <v>0</v>
      </c>
      <c r="AB152" s="257" t="n">
        <v>0</v>
      </c>
      <c r="AC152" s="257" t="n">
        <v>0</v>
      </c>
      <c r="AD152" s="257" t="n">
        <v>0</v>
      </c>
      <c r="AG152" s="259" t="n">
        <v>-111933.333333</v>
      </c>
      <c r="AH152" s="259" t="n">
        <v>-111933.333333</v>
      </c>
      <c r="AI152" s="259" t="n">
        <v>-111933.333333</v>
      </c>
      <c r="AJ152" s="259" t="n">
        <v>-111933.333333</v>
      </c>
      <c r="AK152" s="259" t="n">
        <v>-111933.333333</v>
      </c>
      <c r="AL152" s="259" t="n">
        <v>0</v>
      </c>
      <c r="AM152" s="269" t="s">
        <v>461</v>
      </c>
      <c r="AN152" s="260" t="s">
        <v>469</v>
      </c>
      <c r="AO152" s="260" t="s">
        <v>469</v>
      </c>
      <c r="AP152" s="260" t="s">
        <v>469</v>
      </c>
      <c r="AR152" s="281"/>
      <c r="AS152" s="306"/>
    </row>
    <row r="153" customFormat="false" ht="12.75" hidden="false" customHeight="false" outlineLevel="0" collapsed="false">
      <c r="A153" s="255" t="n">
        <v>1066</v>
      </c>
      <c r="B153" s="255" t="n">
        <v>850</v>
      </c>
      <c r="C153" s="255" t="s">
        <v>2</v>
      </c>
      <c r="D153" s="255" t="s">
        <v>173</v>
      </c>
      <c r="E153" s="255" t="s">
        <v>316</v>
      </c>
      <c r="F153" s="255" t="s">
        <v>109</v>
      </c>
      <c r="G153" s="255" t="s">
        <v>188</v>
      </c>
      <c r="H153" s="255" t="s">
        <v>107</v>
      </c>
      <c r="I153" s="255" t="s">
        <v>317</v>
      </c>
      <c r="J153" s="256" t="s">
        <v>158</v>
      </c>
      <c r="K153" s="268" t="n">
        <v>36882</v>
      </c>
      <c r="L153" s="268" t="n">
        <v>38722</v>
      </c>
      <c r="M153" s="255" t="s">
        <v>155</v>
      </c>
      <c r="N153" s="257" t="n">
        <v>-730000000</v>
      </c>
      <c r="O153" s="257" t="n">
        <v>0</v>
      </c>
      <c r="P153" s="258" t="n">
        <v>0</v>
      </c>
      <c r="Q153" s="257" t="n">
        <v>0</v>
      </c>
      <c r="R153" s="257" t="n">
        <v>0</v>
      </c>
      <c r="S153" s="258" t="n">
        <v>0</v>
      </c>
      <c r="T153" s="257" t="n">
        <v>0</v>
      </c>
      <c r="U153" s="257" t="n">
        <v>0</v>
      </c>
      <c r="V153" s="257" t="n">
        <v>0</v>
      </c>
      <c r="W153" s="257" t="n">
        <v>0</v>
      </c>
      <c r="X153" s="257" t="n">
        <v>0</v>
      </c>
      <c r="Y153" s="257" t="n">
        <v>0</v>
      </c>
      <c r="Z153" s="257" t="n">
        <v>0</v>
      </c>
      <c r="AA153" s="257" t="n">
        <v>0</v>
      </c>
      <c r="AB153" s="257" t="n">
        <v>0</v>
      </c>
      <c r="AC153" s="257" t="n">
        <v>0</v>
      </c>
      <c r="AD153" s="257" t="n">
        <v>0</v>
      </c>
      <c r="AG153" s="259" t="n">
        <v>-111933.333333</v>
      </c>
      <c r="AH153" s="259" t="n">
        <v>-111933.333333</v>
      </c>
      <c r="AI153" s="259" t="n">
        <v>-111933.333333</v>
      </c>
      <c r="AJ153" s="259" t="n">
        <v>-111933.333333</v>
      </c>
      <c r="AK153" s="259" t="n">
        <v>-111933.333333</v>
      </c>
      <c r="AL153" s="259" t="n">
        <v>0</v>
      </c>
      <c r="AM153" s="269" t="s">
        <v>461</v>
      </c>
      <c r="AN153" s="260" t="s">
        <v>469</v>
      </c>
      <c r="AO153" s="260" t="s">
        <v>469</v>
      </c>
      <c r="AP153" s="260" t="s">
        <v>469</v>
      </c>
      <c r="AR153" s="281"/>
      <c r="AS153" s="306"/>
      <c r="AV153" s="255"/>
      <c r="AW153" s="255"/>
      <c r="AX153" s="255"/>
      <c r="AY153" s="255"/>
      <c r="AZ153" s="255"/>
      <c r="BA153" s="255"/>
      <c r="BB153" s="255"/>
      <c r="BC153" s="255"/>
      <c r="BD153" s="255"/>
      <c r="BE153" s="255"/>
      <c r="BF153" s="255"/>
      <c r="BG153" s="255"/>
      <c r="BH153" s="255"/>
      <c r="BI153" s="255"/>
      <c r="BJ153" s="255"/>
      <c r="BK153" s="255"/>
      <c r="BL153" s="255"/>
      <c r="BM153" s="255"/>
      <c r="BN153" s="255"/>
      <c r="BO153" s="255"/>
      <c r="BP153" s="255"/>
      <c r="BQ153" s="255"/>
      <c r="BR153" s="255"/>
      <c r="BS153" s="255"/>
      <c r="BT153" s="255"/>
      <c r="BU153" s="255"/>
      <c r="BV153" s="255"/>
      <c r="BW153" s="255"/>
      <c r="BX153" s="255"/>
      <c r="BY153" s="255"/>
      <c r="BZ153" s="255"/>
      <c r="CA153" s="255"/>
      <c r="CB153" s="255"/>
      <c r="CC153" s="255"/>
      <c r="CD153" s="255"/>
      <c r="CE153" s="255"/>
      <c r="CF153" s="255"/>
      <c r="CG153" s="255"/>
      <c r="CH153" s="255"/>
      <c r="CI153" s="255"/>
      <c r="CJ153" s="255"/>
      <c r="CK153" s="255"/>
      <c r="CL153" s="255"/>
      <c r="CM153" s="255"/>
      <c r="CN153" s="255"/>
      <c r="CO153" s="255"/>
      <c r="CP153" s="255"/>
      <c r="CQ153" s="255"/>
      <c r="CR153" s="255"/>
      <c r="CS153" s="255"/>
      <c r="CT153" s="255"/>
      <c r="CU153" s="255"/>
      <c r="CV153" s="255"/>
      <c r="CW153" s="255"/>
      <c r="CX153" s="255"/>
      <c r="CY153" s="255"/>
      <c r="CZ153" s="255"/>
      <c r="DA153" s="255"/>
      <c r="DB153" s="255"/>
      <c r="DC153" s="255"/>
      <c r="DD153" s="255"/>
      <c r="DE153" s="255"/>
      <c r="DF153" s="255"/>
      <c r="DG153" s="255"/>
      <c r="DH153" s="255"/>
      <c r="DI153" s="255"/>
      <c r="DJ153" s="255"/>
      <c r="DK153" s="255"/>
      <c r="DL153" s="255"/>
      <c r="DM153" s="255"/>
      <c r="DN153" s="255"/>
      <c r="DO153" s="255"/>
      <c r="DP153" s="255"/>
      <c r="DQ153" s="255"/>
      <c r="DR153" s="255"/>
      <c r="DS153" s="255"/>
      <c r="DT153" s="255"/>
      <c r="DU153" s="255"/>
      <c r="DV153" s="255"/>
      <c r="DW153" s="255"/>
      <c r="DX153" s="255"/>
      <c r="DY153" s="255"/>
      <c r="DZ153" s="255"/>
      <c r="EA153" s="255"/>
      <c r="EB153" s="255"/>
      <c r="EC153" s="255"/>
      <c r="ED153" s="255"/>
      <c r="EE153" s="255"/>
      <c r="EF153" s="255"/>
      <c r="EG153" s="255"/>
      <c r="EH153" s="255"/>
      <c r="EI153" s="255"/>
      <c r="EJ153" s="255"/>
      <c r="EK153" s="255"/>
      <c r="EL153" s="255"/>
      <c r="EM153" s="255"/>
      <c r="EN153" s="255"/>
      <c r="EO153" s="255"/>
      <c r="EP153" s="255"/>
      <c r="EQ153" s="255"/>
      <c r="ER153" s="255"/>
      <c r="ES153" s="255"/>
      <c r="ET153" s="255"/>
      <c r="EU153" s="255"/>
      <c r="EV153" s="255"/>
      <c r="EW153" s="255"/>
      <c r="EX153" s="255"/>
      <c r="EY153" s="255"/>
      <c r="EZ153" s="255"/>
      <c r="FA153" s="255"/>
      <c r="FB153" s="255"/>
      <c r="FC153" s="255"/>
      <c r="FD153" s="255"/>
      <c r="FE153" s="255"/>
      <c r="FF153" s="255"/>
      <c r="FG153" s="255"/>
      <c r="FH153" s="255"/>
      <c r="FI153" s="255"/>
      <c r="FJ153" s="255"/>
      <c r="FK153" s="255"/>
      <c r="FL153" s="255"/>
      <c r="FM153" s="255"/>
      <c r="FN153" s="255"/>
      <c r="FO153" s="255"/>
      <c r="FP153" s="255"/>
      <c r="FQ153" s="255"/>
      <c r="FR153" s="255"/>
      <c r="FS153" s="255"/>
      <c r="FT153" s="255"/>
      <c r="FU153" s="255"/>
      <c r="FV153" s="255"/>
      <c r="FW153" s="255"/>
      <c r="FX153" s="255"/>
      <c r="FY153" s="255"/>
      <c r="FZ153" s="255"/>
      <c r="GA153" s="255"/>
      <c r="GB153" s="255"/>
      <c r="GC153" s="255"/>
      <c r="GD153" s="255"/>
      <c r="GE153" s="255"/>
      <c r="GF153" s="255"/>
      <c r="GG153" s="255"/>
      <c r="GH153" s="255"/>
      <c r="GI153" s="255"/>
      <c r="GJ153" s="255"/>
      <c r="GK153" s="255"/>
      <c r="GL153" s="255"/>
      <c r="GM153" s="255"/>
      <c r="GN153" s="255"/>
      <c r="GO153" s="255"/>
      <c r="GP153" s="255"/>
      <c r="GQ153" s="255"/>
      <c r="GR153" s="255"/>
      <c r="GS153" s="255"/>
      <c r="GT153" s="255"/>
      <c r="GU153" s="255"/>
      <c r="GV153" s="255"/>
      <c r="GW153" s="255"/>
      <c r="GX153" s="255"/>
      <c r="GY153" s="255"/>
      <c r="GZ153" s="255"/>
      <c r="HA153" s="255"/>
      <c r="HB153" s="255"/>
      <c r="HC153" s="255"/>
      <c r="HD153" s="255"/>
      <c r="HE153" s="255"/>
      <c r="HF153" s="255"/>
      <c r="HG153" s="255"/>
      <c r="HH153" s="255"/>
      <c r="HI153" s="255"/>
      <c r="HJ153" s="255"/>
      <c r="HK153" s="255"/>
      <c r="HL153" s="255"/>
      <c r="HM153" s="255"/>
      <c r="HN153" s="255"/>
      <c r="HO153" s="255"/>
      <c r="HP153" s="255"/>
      <c r="HQ153" s="255"/>
      <c r="HR153" s="255"/>
      <c r="HS153" s="255"/>
      <c r="HT153" s="255"/>
      <c r="HU153" s="255"/>
      <c r="HV153" s="255"/>
      <c r="HW153" s="255"/>
      <c r="HX153" s="255"/>
      <c r="HY153" s="255"/>
    </row>
    <row r="154" customFormat="false" ht="12.75" hidden="false" customHeight="false" outlineLevel="0" collapsed="false">
      <c r="A154" s="255" t="n">
        <v>1067</v>
      </c>
      <c r="B154" s="255" t="n">
        <v>856</v>
      </c>
      <c r="C154" s="255" t="s">
        <v>2</v>
      </c>
      <c r="D154" s="255" t="s">
        <v>176</v>
      </c>
      <c r="E154" s="255" t="s">
        <v>316</v>
      </c>
      <c r="F154" s="255" t="s">
        <v>109</v>
      </c>
      <c r="G154" s="255" t="s">
        <v>188</v>
      </c>
      <c r="H154" s="255" t="s">
        <v>107</v>
      </c>
      <c r="I154" s="255" t="s">
        <v>177</v>
      </c>
      <c r="J154" s="256" t="s">
        <v>158</v>
      </c>
      <c r="K154" s="268" t="n">
        <v>36882</v>
      </c>
      <c r="L154" s="268" t="n">
        <v>38722</v>
      </c>
      <c r="M154" s="255" t="s">
        <v>155</v>
      </c>
      <c r="N154" s="257" t="n">
        <v>730000000</v>
      </c>
      <c r="O154" s="257" t="n">
        <v>0</v>
      </c>
      <c r="P154" s="258" t="n">
        <v>0</v>
      </c>
      <c r="Q154" s="257" t="n">
        <v>0</v>
      </c>
      <c r="R154" s="257" t="n">
        <v>0</v>
      </c>
      <c r="S154" s="258" t="n">
        <v>0</v>
      </c>
      <c r="T154" s="257" t="n">
        <v>0</v>
      </c>
      <c r="U154" s="257" t="n">
        <v>0</v>
      </c>
      <c r="V154" s="257" t="n">
        <v>0</v>
      </c>
      <c r="W154" s="257" t="n">
        <v>0</v>
      </c>
      <c r="X154" s="257" t="n">
        <v>0</v>
      </c>
      <c r="Y154" s="257" t="n">
        <v>0</v>
      </c>
      <c r="Z154" s="257" t="n">
        <v>0</v>
      </c>
      <c r="AA154" s="257" t="n">
        <v>0</v>
      </c>
      <c r="AB154" s="257" t="n">
        <v>0</v>
      </c>
      <c r="AC154" s="257" t="n">
        <v>0</v>
      </c>
      <c r="AD154" s="257" t="n">
        <v>0</v>
      </c>
      <c r="AG154" s="259" t="n">
        <v>111933.333333</v>
      </c>
      <c r="AH154" s="259" t="n">
        <v>111933.333333</v>
      </c>
      <c r="AI154" s="259" t="n">
        <v>111933.333333</v>
      </c>
      <c r="AJ154" s="259" t="n">
        <v>111933.333333</v>
      </c>
      <c r="AK154" s="259" t="n">
        <v>111933.333333</v>
      </c>
      <c r="AL154" s="259" t="n">
        <v>0</v>
      </c>
      <c r="AM154" s="269" t="s">
        <v>461</v>
      </c>
      <c r="AN154" s="260" t="s">
        <v>469</v>
      </c>
      <c r="AO154" s="260" t="s">
        <v>469</v>
      </c>
      <c r="AP154" s="260" t="s">
        <v>469</v>
      </c>
      <c r="AR154" s="281"/>
      <c r="AS154" s="306"/>
    </row>
    <row r="155" customFormat="false" ht="12.75" hidden="false" customHeight="false" outlineLevel="0" collapsed="false">
      <c r="A155" s="255" t="n">
        <v>1069</v>
      </c>
      <c r="B155" s="255" t="n">
        <v>430</v>
      </c>
      <c r="C155" s="255" t="s">
        <v>2</v>
      </c>
      <c r="D155" s="255" t="s">
        <v>104</v>
      </c>
      <c r="E155" s="255" t="s">
        <v>309</v>
      </c>
      <c r="F155" s="255" t="s">
        <v>116</v>
      </c>
      <c r="G155" s="255" t="s">
        <v>112</v>
      </c>
      <c r="H155" s="255" t="s">
        <v>97</v>
      </c>
      <c r="I155" s="255" t="s">
        <v>200</v>
      </c>
      <c r="J155" s="256" t="s">
        <v>212</v>
      </c>
      <c r="K155" s="268" t="n">
        <v>36878</v>
      </c>
      <c r="L155" s="268" t="n">
        <v>38704</v>
      </c>
      <c r="M155" s="255" t="s">
        <v>155</v>
      </c>
      <c r="N155" s="257" t="n">
        <v>10000000</v>
      </c>
      <c r="O155" s="257" t="n">
        <v>-4029.423019</v>
      </c>
      <c r="P155" s="258" t="n">
        <v>0.55</v>
      </c>
      <c r="Q155" s="257" t="n">
        <v>53.308259</v>
      </c>
      <c r="R155" s="257" t="n">
        <v>53.3257</v>
      </c>
      <c r="S155" s="258" t="n">
        <v>0.017440999999998</v>
      </c>
      <c r="T155" s="257" t="n">
        <v>-70.2771668743711</v>
      </c>
      <c r="U155" s="257" t="n">
        <v>226.889029</v>
      </c>
      <c r="V155" s="257" t="n">
        <v>0</v>
      </c>
      <c r="W155" s="257" t="n">
        <v>156.611862125629</v>
      </c>
      <c r="X155" s="257" t="n">
        <v>9133.211733</v>
      </c>
      <c r="Y155" s="257" t="n">
        <v>9216.632594</v>
      </c>
      <c r="Z155" s="257" t="n">
        <v>83.4208610000005</v>
      </c>
      <c r="AA155" s="257" t="n">
        <v>-73.1910011256284</v>
      </c>
      <c r="AB155" s="257" t="n">
        <v>9133.211733</v>
      </c>
      <c r="AC155" s="257" t="n">
        <v>9216.632594</v>
      </c>
      <c r="AD155" s="257" t="n">
        <v>83.4208610000005</v>
      </c>
      <c r="AF155" s="257" t="n">
        <v>-29164.963811522</v>
      </c>
      <c r="AG155" s="259" t="n">
        <v>13902.777778</v>
      </c>
      <c r="AH155" s="259" t="n">
        <v>23119.410372</v>
      </c>
      <c r="AI155" s="259" t="n">
        <v>2033.791881</v>
      </c>
      <c r="AJ155" s="259" t="n">
        <v>2033.791881</v>
      </c>
      <c r="AK155" s="259" t="n">
        <v>37771.089992</v>
      </c>
      <c r="AL155" s="259" t="n">
        <v>83.4208610000005</v>
      </c>
      <c r="AM155" s="269" t="s">
        <v>461</v>
      </c>
      <c r="AN155" s="260" t="n">
        <v>8</v>
      </c>
      <c r="AO155" s="260" t="s">
        <v>469</v>
      </c>
      <c r="AP155" s="260" t="n">
        <v>8</v>
      </c>
      <c r="AR155" s="281"/>
      <c r="AS155" s="306"/>
    </row>
    <row r="156" customFormat="false" ht="12.75" hidden="false" customHeight="false" outlineLevel="0" collapsed="false">
      <c r="A156" s="255" t="n">
        <v>1070</v>
      </c>
      <c r="B156" s="255" t="n">
        <v>851</v>
      </c>
      <c r="C156" s="255" t="s">
        <v>2</v>
      </c>
      <c r="D156" s="255" t="s">
        <v>173</v>
      </c>
      <c r="E156" s="255" t="s">
        <v>316</v>
      </c>
      <c r="F156" s="255" t="s">
        <v>109</v>
      </c>
      <c r="G156" s="255" t="s">
        <v>188</v>
      </c>
      <c r="H156" s="255" t="s">
        <v>107</v>
      </c>
      <c r="I156" s="255" t="s">
        <v>185</v>
      </c>
      <c r="J156" s="256" t="s">
        <v>158</v>
      </c>
      <c r="K156" s="268" t="n">
        <v>36896</v>
      </c>
      <c r="L156" s="268" t="n">
        <v>38722</v>
      </c>
      <c r="M156" s="255" t="s">
        <v>155</v>
      </c>
      <c r="N156" s="257" t="n">
        <v>-50000000</v>
      </c>
      <c r="O156" s="257" t="n">
        <v>0</v>
      </c>
      <c r="P156" s="258" t="n">
        <v>0</v>
      </c>
      <c r="Q156" s="257" t="n">
        <v>0</v>
      </c>
      <c r="R156" s="257" t="n">
        <v>0</v>
      </c>
      <c r="S156" s="258" t="n">
        <v>0</v>
      </c>
      <c r="T156" s="257" t="n">
        <v>0</v>
      </c>
      <c r="U156" s="257" t="n">
        <v>0</v>
      </c>
      <c r="V156" s="257" t="n">
        <v>0</v>
      </c>
      <c r="W156" s="257" t="n">
        <v>0</v>
      </c>
      <c r="X156" s="257" t="n">
        <v>0</v>
      </c>
      <c r="Y156" s="257" t="n">
        <v>0</v>
      </c>
      <c r="Z156" s="257" t="n">
        <v>0</v>
      </c>
      <c r="AA156" s="257" t="n">
        <v>0</v>
      </c>
      <c r="AB156" s="257" t="n">
        <v>0</v>
      </c>
      <c r="AC156" s="257" t="n">
        <v>0</v>
      </c>
      <c r="AD156" s="257" t="n">
        <v>0</v>
      </c>
      <c r="AG156" s="259" t="n">
        <v>0</v>
      </c>
      <c r="AH156" s="259" t="n">
        <v>0</v>
      </c>
      <c r="AI156" s="259" t="n">
        <v>0</v>
      </c>
      <c r="AJ156" s="259" t="n">
        <v>0</v>
      </c>
      <c r="AK156" s="259" t="n">
        <v>0</v>
      </c>
      <c r="AL156" s="259" t="n">
        <v>0</v>
      </c>
      <c r="AM156" s="269" t="s">
        <v>461</v>
      </c>
      <c r="AN156" s="260" t="s">
        <v>469</v>
      </c>
      <c r="AO156" s="260" t="s">
        <v>469</v>
      </c>
      <c r="AP156" s="260" t="s">
        <v>469</v>
      </c>
      <c r="AR156" s="281"/>
      <c r="AS156" s="306"/>
    </row>
    <row r="157" customFormat="false" ht="12.75" hidden="false" customHeight="false" outlineLevel="0" collapsed="false">
      <c r="A157" s="255" t="n">
        <v>1070</v>
      </c>
      <c r="B157" s="255" t="n">
        <v>855</v>
      </c>
      <c r="C157" s="255" t="s">
        <v>2</v>
      </c>
      <c r="D157" s="255" t="s">
        <v>178</v>
      </c>
      <c r="E157" s="255" t="s">
        <v>316</v>
      </c>
      <c r="F157" s="255" t="s">
        <v>109</v>
      </c>
      <c r="G157" s="255" t="s">
        <v>188</v>
      </c>
      <c r="H157" s="255" t="s">
        <v>107</v>
      </c>
      <c r="I157" s="255" t="s">
        <v>179</v>
      </c>
      <c r="J157" s="256" t="s">
        <v>158</v>
      </c>
      <c r="K157" s="268" t="n">
        <v>36896</v>
      </c>
      <c r="L157" s="268" t="n">
        <v>38722</v>
      </c>
      <c r="M157" s="255" t="s">
        <v>155</v>
      </c>
      <c r="N157" s="257" t="n">
        <v>-50000000</v>
      </c>
      <c r="O157" s="257" t="n">
        <v>0</v>
      </c>
      <c r="P157" s="258" t="n">
        <v>0</v>
      </c>
      <c r="Q157" s="257" t="n">
        <v>0</v>
      </c>
      <c r="R157" s="257" t="n">
        <v>0</v>
      </c>
      <c r="S157" s="258" t="n">
        <v>0</v>
      </c>
      <c r="T157" s="257" t="n">
        <v>0</v>
      </c>
      <c r="U157" s="257" t="n">
        <v>0</v>
      </c>
      <c r="V157" s="257" t="n">
        <v>0</v>
      </c>
      <c r="W157" s="257" t="n">
        <v>0</v>
      </c>
      <c r="X157" s="257" t="n">
        <v>0</v>
      </c>
      <c r="Y157" s="257" t="n">
        <v>0</v>
      </c>
      <c r="Z157" s="257" t="n">
        <v>0</v>
      </c>
      <c r="AA157" s="257" t="n">
        <v>0</v>
      </c>
      <c r="AB157" s="257" t="n">
        <v>0</v>
      </c>
      <c r="AC157" s="257" t="n">
        <v>0</v>
      </c>
      <c r="AD157" s="257" t="n">
        <v>0</v>
      </c>
      <c r="AG157" s="259" t="n">
        <v>0</v>
      </c>
      <c r="AH157" s="259" t="n">
        <v>0</v>
      </c>
      <c r="AI157" s="259" t="n">
        <v>0</v>
      </c>
      <c r="AJ157" s="259" t="n">
        <v>0</v>
      </c>
      <c r="AK157" s="259" t="n">
        <v>0</v>
      </c>
      <c r="AL157" s="259" t="n">
        <v>0</v>
      </c>
      <c r="AM157" s="269" t="s">
        <v>461</v>
      </c>
      <c r="AN157" s="260" t="s">
        <v>469</v>
      </c>
      <c r="AO157" s="260" t="s">
        <v>469</v>
      </c>
      <c r="AP157" s="260" t="s">
        <v>469</v>
      </c>
      <c r="AR157" s="281"/>
      <c r="AS157" s="306"/>
    </row>
    <row r="158" customFormat="false" ht="12.75" hidden="false" customHeight="false" outlineLevel="0" collapsed="false">
      <c r="A158" s="255" t="n">
        <v>1071</v>
      </c>
      <c r="B158" s="255" t="n">
        <v>854</v>
      </c>
      <c r="C158" s="255" t="s">
        <v>2</v>
      </c>
      <c r="D158" s="255" t="s">
        <v>176</v>
      </c>
      <c r="E158" s="255" t="s">
        <v>316</v>
      </c>
      <c r="F158" s="255" t="s">
        <v>109</v>
      </c>
      <c r="G158" s="255" t="s">
        <v>188</v>
      </c>
      <c r="H158" s="255" t="s">
        <v>107</v>
      </c>
      <c r="I158" s="255" t="s">
        <v>177</v>
      </c>
      <c r="J158" s="256" t="s">
        <v>158</v>
      </c>
      <c r="K158" s="268" t="n">
        <v>36896</v>
      </c>
      <c r="L158" s="268" t="n">
        <v>38722</v>
      </c>
      <c r="M158" s="255" t="s">
        <v>155</v>
      </c>
      <c r="N158" s="257" t="n">
        <v>50000000</v>
      </c>
      <c r="O158" s="257" t="n">
        <v>0</v>
      </c>
      <c r="P158" s="258" t="n">
        <v>0</v>
      </c>
      <c r="Q158" s="257" t="n">
        <v>0</v>
      </c>
      <c r="R158" s="257" t="n">
        <v>0</v>
      </c>
      <c r="S158" s="258" t="n">
        <v>0</v>
      </c>
      <c r="T158" s="257" t="n">
        <v>0</v>
      </c>
      <c r="U158" s="257" t="n">
        <v>0</v>
      </c>
      <c r="V158" s="257" t="n">
        <v>0</v>
      </c>
      <c r="W158" s="257" t="n">
        <v>0</v>
      </c>
      <c r="X158" s="257" t="n">
        <v>0</v>
      </c>
      <c r="Y158" s="257" t="n">
        <v>0</v>
      </c>
      <c r="Z158" s="257" t="n">
        <v>0</v>
      </c>
      <c r="AA158" s="257" t="n">
        <v>0</v>
      </c>
      <c r="AB158" s="257" t="n">
        <v>0</v>
      </c>
      <c r="AC158" s="257" t="n">
        <v>0</v>
      </c>
      <c r="AD158" s="257" t="n">
        <v>0</v>
      </c>
      <c r="AG158" s="259" t="n">
        <v>0</v>
      </c>
      <c r="AH158" s="259" t="n">
        <v>0</v>
      </c>
      <c r="AI158" s="259" t="n">
        <v>0</v>
      </c>
      <c r="AJ158" s="259" t="n">
        <v>0</v>
      </c>
      <c r="AK158" s="259" t="n">
        <v>0</v>
      </c>
      <c r="AL158" s="259" t="n">
        <v>0</v>
      </c>
      <c r="AM158" s="269" t="s">
        <v>461</v>
      </c>
      <c r="AN158" s="260" t="s">
        <v>469</v>
      </c>
      <c r="AO158" s="260" t="s">
        <v>469</v>
      </c>
      <c r="AP158" s="260" t="s">
        <v>469</v>
      </c>
      <c r="AR158" s="281"/>
      <c r="AS158" s="306"/>
    </row>
    <row r="159" customFormat="false" ht="12.75" hidden="false" customHeight="false" outlineLevel="0" collapsed="false">
      <c r="A159" s="255" t="n">
        <v>1073</v>
      </c>
      <c r="B159" s="255" t="n">
        <v>431</v>
      </c>
      <c r="C159" s="255" t="s">
        <v>2</v>
      </c>
      <c r="D159" s="255" t="s">
        <v>104</v>
      </c>
      <c r="E159" s="255" t="s">
        <v>278</v>
      </c>
      <c r="F159" s="255" t="s">
        <v>194</v>
      </c>
      <c r="G159" s="255" t="s">
        <v>167</v>
      </c>
      <c r="H159" s="255" t="s">
        <v>168</v>
      </c>
      <c r="I159" s="255" t="s">
        <v>200</v>
      </c>
      <c r="J159" s="256" t="s">
        <v>154</v>
      </c>
      <c r="K159" s="268" t="n">
        <v>36878</v>
      </c>
      <c r="L159" s="268" t="n">
        <v>38135</v>
      </c>
      <c r="M159" s="255" t="s">
        <v>155</v>
      </c>
      <c r="N159" s="257" t="n">
        <v>-5000000</v>
      </c>
      <c r="O159" s="257" t="n">
        <v>1306.653446</v>
      </c>
      <c r="P159" s="258" t="n">
        <v>2</v>
      </c>
      <c r="Q159" s="257" t="n">
        <v>1303.60814</v>
      </c>
      <c r="R159" s="257" t="n">
        <v>1303.623279</v>
      </c>
      <c r="S159" s="258" t="n">
        <v>0.0151389999998628</v>
      </c>
      <c r="T159" s="257" t="n">
        <v>19.7814265188147</v>
      </c>
      <c r="U159" s="257" t="n">
        <v>-897.22251</v>
      </c>
      <c r="V159" s="257" t="n">
        <v>0</v>
      </c>
      <c r="W159" s="257" t="n">
        <v>-877.441083481185</v>
      </c>
      <c r="X159" s="257" t="n">
        <v>641944.444444</v>
      </c>
      <c r="Y159" s="257" t="n">
        <v>641666.666667</v>
      </c>
      <c r="Z159" s="257" t="n">
        <v>-277.777776999981</v>
      </c>
      <c r="AA159" s="257" t="n">
        <v>599.663306481204</v>
      </c>
      <c r="AB159" s="257" t="n">
        <v>641944.444444</v>
      </c>
      <c r="AC159" s="257" t="n">
        <v>641666.666667</v>
      </c>
      <c r="AD159" s="257" t="n">
        <v>-277.777776999981</v>
      </c>
      <c r="AF159" s="257" t="n">
        <v>36540.56361739</v>
      </c>
      <c r="AG159" s="259" t="n">
        <v>-20000</v>
      </c>
      <c r="AH159" s="259" t="n">
        <v>621666.666667</v>
      </c>
      <c r="AI159" s="259" t="n">
        <v>275364.220934</v>
      </c>
      <c r="AJ159" s="259" t="n">
        <v>275364.220934</v>
      </c>
      <c r="AK159" s="259" t="n">
        <v>-8333.33333299996</v>
      </c>
      <c r="AL159" s="259" t="n">
        <v>-277.777776999981</v>
      </c>
      <c r="AM159" s="269" t="s">
        <v>474</v>
      </c>
      <c r="AN159" s="260" t="s">
        <v>469</v>
      </c>
      <c r="AO159" s="260" t="n">
        <v>16</v>
      </c>
      <c r="AP159" s="260" t="n">
        <v>16</v>
      </c>
      <c r="AR159" s="281"/>
      <c r="AS159" s="306"/>
    </row>
    <row r="160" customFormat="false" ht="12.75" hidden="false" customHeight="false" outlineLevel="0" collapsed="false">
      <c r="A160" s="255" t="n">
        <v>1074</v>
      </c>
      <c r="B160" s="255" t="n">
        <v>530</v>
      </c>
      <c r="C160" s="255" t="s">
        <v>2</v>
      </c>
      <c r="D160" s="255" t="s">
        <v>104</v>
      </c>
      <c r="E160" s="255" t="s">
        <v>149</v>
      </c>
      <c r="F160" s="255" t="s">
        <v>150</v>
      </c>
      <c r="G160" s="255" t="s">
        <v>151</v>
      </c>
      <c r="H160" s="255" t="s">
        <v>152</v>
      </c>
      <c r="I160" s="255" t="s">
        <v>156</v>
      </c>
      <c r="J160" s="256" t="s">
        <v>154</v>
      </c>
      <c r="K160" s="268" t="n">
        <v>36896</v>
      </c>
      <c r="L160" s="268" t="n">
        <v>38722</v>
      </c>
      <c r="M160" s="255" t="s">
        <v>155</v>
      </c>
      <c r="N160" s="257" t="n">
        <v>-10000000</v>
      </c>
      <c r="O160" s="257" t="n">
        <v>4218.983559</v>
      </c>
      <c r="P160" s="258" t="n">
        <v>1.75</v>
      </c>
      <c r="Q160" s="257" t="n">
        <v>166.085784</v>
      </c>
      <c r="R160" s="257" t="n">
        <v>150.692366</v>
      </c>
      <c r="S160" s="258" t="n">
        <v>-15.393418</v>
      </c>
      <c r="T160" s="257" t="n">
        <v>-64944.5774588147</v>
      </c>
      <c r="U160" s="257" t="n">
        <v>-603.811171</v>
      </c>
      <c r="V160" s="257" t="n">
        <v>0</v>
      </c>
      <c r="W160" s="257" t="n">
        <v>-65548.3886298147</v>
      </c>
      <c r="X160" s="257" t="n">
        <v>-77822.817978</v>
      </c>
      <c r="Y160" s="257" t="n">
        <v>-140539.47255</v>
      </c>
      <c r="Z160" s="257" t="n">
        <v>-62716.654572</v>
      </c>
      <c r="AA160" s="257" t="n">
        <v>2831.73405781465</v>
      </c>
      <c r="AB160" s="257" t="n">
        <v>-77822.817978</v>
      </c>
      <c r="AC160" s="257" t="n">
        <v>-140539.47255</v>
      </c>
      <c r="AD160" s="257" t="n">
        <v>-62716.654572</v>
      </c>
      <c r="AF160" s="257" t="n">
        <v>52745.732454618</v>
      </c>
      <c r="AG160" s="259" t="n">
        <v>0</v>
      </c>
      <c r="AH160" s="259" t="n">
        <v>-140539.47255</v>
      </c>
      <c r="AI160" s="259" t="n">
        <v>-141131.740695</v>
      </c>
      <c r="AJ160" s="259" t="n">
        <v>-141131.740695</v>
      </c>
      <c r="AK160" s="259" t="n">
        <v>-126696.630774</v>
      </c>
      <c r="AL160" s="259" t="n">
        <v>-62716.654572</v>
      </c>
      <c r="AM160" s="269" t="s">
        <v>461</v>
      </c>
      <c r="AN160" s="260" t="s">
        <v>469</v>
      </c>
      <c r="AO160" s="260" t="n">
        <v>10</v>
      </c>
      <c r="AP160" s="260" t="n">
        <v>10</v>
      </c>
      <c r="AR160" s="281"/>
      <c r="AS160" s="306"/>
    </row>
    <row r="161" customFormat="false" ht="12.75" hidden="false" customHeight="false" outlineLevel="0" collapsed="false">
      <c r="A161" s="255" t="n">
        <v>1075</v>
      </c>
      <c r="B161" s="255" t="n">
        <v>432</v>
      </c>
      <c r="C161" s="255" t="s">
        <v>2</v>
      </c>
      <c r="D161" s="255" t="s">
        <v>104</v>
      </c>
      <c r="E161" s="255" t="s">
        <v>252</v>
      </c>
      <c r="F161" s="255" t="s">
        <v>172</v>
      </c>
      <c r="G161" s="255" t="s">
        <v>151</v>
      </c>
      <c r="H161" s="255" t="s">
        <v>110</v>
      </c>
      <c r="I161" s="255" t="s">
        <v>180</v>
      </c>
      <c r="J161" s="256" t="s">
        <v>154</v>
      </c>
      <c r="K161" s="268" t="n">
        <v>36879</v>
      </c>
      <c r="L161" s="268" t="n">
        <v>36966</v>
      </c>
      <c r="M161" s="255" t="s">
        <v>155</v>
      </c>
      <c r="N161" s="257" t="n">
        <v>0</v>
      </c>
      <c r="O161" s="257" t="n">
        <v>0</v>
      </c>
      <c r="P161" s="258" t="n">
        <v>4.3</v>
      </c>
      <c r="Q161" s="257" t="n">
        <v>0</v>
      </c>
      <c r="R161" s="257" t="n">
        <v>0</v>
      </c>
      <c r="S161" s="258" t="n">
        <v>0</v>
      </c>
      <c r="T161" s="257" t="n">
        <v>0</v>
      </c>
      <c r="U161" s="257" t="n">
        <v>0</v>
      </c>
      <c r="V161" s="257" t="n">
        <v>0</v>
      </c>
      <c r="W161" s="257" t="n">
        <v>0</v>
      </c>
      <c r="X161" s="257" t="n">
        <v>0</v>
      </c>
      <c r="Y161" s="257" t="n">
        <v>0</v>
      </c>
      <c r="Z161" s="257" t="n">
        <v>0</v>
      </c>
      <c r="AA161" s="257" t="n">
        <v>0</v>
      </c>
      <c r="AB161" s="257" t="n">
        <v>0</v>
      </c>
      <c r="AC161" s="257" t="n">
        <v>0</v>
      </c>
      <c r="AD161" s="257" t="n">
        <v>0</v>
      </c>
      <c r="AF161" s="257" t="n">
        <v>0</v>
      </c>
      <c r="AG161" s="259" t="n">
        <v>220022.653333</v>
      </c>
      <c r="AH161" s="259" t="n">
        <v>220022.653333</v>
      </c>
      <c r="AI161" s="259" t="n">
        <v>164667.752346</v>
      </c>
      <c r="AJ161" s="259" t="n">
        <v>164667.752346</v>
      </c>
      <c r="AK161" s="259" t="n">
        <v>186258.404786</v>
      </c>
      <c r="AL161" s="259" t="n">
        <v>0</v>
      </c>
      <c r="AM161" s="269" t="s">
        <v>471</v>
      </c>
      <c r="AN161" s="260" t="s">
        <v>469</v>
      </c>
      <c r="AO161" s="260" t="n">
        <v>9</v>
      </c>
      <c r="AP161" s="260" t="n">
        <v>9</v>
      </c>
      <c r="AR161" s="281"/>
      <c r="AS161" s="306"/>
      <c r="AV161" s="255"/>
      <c r="AW161" s="255"/>
      <c r="AX161" s="255"/>
      <c r="AY161" s="255"/>
      <c r="AZ161" s="255"/>
      <c r="BA161" s="255"/>
      <c r="BB161" s="255"/>
      <c r="BC161" s="255"/>
      <c r="BD161" s="255"/>
      <c r="BE161" s="255"/>
      <c r="BF161" s="255"/>
      <c r="BG161" s="255"/>
      <c r="BH161" s="255"/>
      <c r="BI161" s="255"/>
      <c r="BJ161" s="255"/>
      <c r="BK161" s="255"/>
      <c r="BL161" s="255"/>
      <c r="BM161" s="255"/>
      <c r="BN161" s="255"/>
      <c r="BO161" s="255"/>
      <c r="BP161" s="255"/>
      <c r="BQ161" s="255"/>
      <c r="BR161" s="255"/>
      <c r="BS161" s="255"/>
      <c r="BT161" s="255"/>
      <c r="BU161" s="255"/>
      <c r="BV161" s="255"/>
      <c r="BW161" s="255"/>
      <c r="BX161" s="255"/>
      <c r="BY161" s="255"/>
      <c r="BZ161" s="255"/>
      <c r="CA161" s="255"/>
      <c r="CB161" s="255"/>
      <c r="CC161" s="255"/>
      <c r="CD161" s="255"/>
      <c r="CE161" s="255"/>
      <c r="CF161" s="255"/>
      <c r="CG161" s="255"/>
      <c r="CH161" s="255"/>
      <c r="CI161" s="255"/>
      <c r="CJ161" s="255"/>
      <c r="CK161" s="255"/>
      <c r="CL161" s="255"/>
      <c r="CM161" s="255"/>
      <c r="CN161" s="255"/>
      <c r="CO161" s="255"/>
      <c r="CP161" s="255"/>
      <c r="CQ161" s="255"/>
      <c r="CR161" s="255"/>
      <c r="CS161" s="255"/>
      <c r="CT161" s="255"/>
      <c r="CU161" s="255"/>
      <c r="CV161" s="255"/>
      <c r="CW161" s="255"/>
      <c r="CX161" s="255"/>
      <c r="CY161" s="255"/>
      <c r="CZ161" s="255"/>
      <c r="DA161" s="255"/>
      <c r="DB161" s="255"/>
      <c r="DC161" s="255"/>
      <c r="DD161" s="255"/>
      <c r="DE161" s="255"/>
      <c r="DF161" s="255"/>
      <c r="DG161" s="255"/>
      <c r="DH161" s="255"/>
      <c r="DI161" s="255"/>
      <c r="DJ161" s="255"/>
      <c r="DK161" s="255"/>
      <c r="DL161" s="255"/>
      <c r="DM161" s="255"/>
      <c r="DN161" s="255"/>
      <c r="DO161" s="255"/>
      <c r="DP161" s="255"/>
      <c r="DQ161" s="255"/>
      <c r="DR161" s="255"/>
      <c r="DS161" s="255"/>
      <c r="DT161" s="255"/>
      <c r="DU161" s="255"/>
      <c r="DV161" s="255"/>
      <c r="DW161" s="255"/>
      <c r="DX161" s="255"/>
      <c r="DY161" s="255"/>
      <c r="DZ161" s="255"/>
      <c r="EA161" s="255"/>
      <c r="EB161" s="255"/>
      <c r="EC161" s="255"/>
      <c r="ED161" s="255"/>
      <c r="EE161" s="255"/>
      <c r="EF161" s="255"/>
      <c r="EG161" s="255"/>
      <c r="EH161" s="255"/>
      <c r="EI161" s="255"/>
      <c r="EJ161" s="255"/>
      <c r="EK161" s="255"/>
      <c r="EL161" s="255"/>
      <c r="EM161" s="255"/>
      <c r="EN161" s="255"/>
      <c r="EO161" s="255"/>
      <c r="EP161" s="255"/>
      <c r="EQ161" s="255"/>
      <c r="ER161" s="255"/>
      <c r="ES161" s="255"/>
      <c r="ET161" s="255"/>
      <c r="EU161" s="255"/>
      <c r="EV161" s="255"/>
      <c r="EW161" s="255"/>
      <c r="EX161" s="255"/>
      <c r="EY161" s="255"/>
      <c r="EZ161" s="255"/>
      <c r="FA161" s="255"/>
      <c r="FB161" s="255"/>
      <c r="FC161" s="255"/>
      <c r="FD161" s="255"/>
      <c r="FE161" s="255"/>
      <c r="FF161" s="255"/>
      <c r="FG161" s="255"/>
      <c r="FH161" s="255"/>
      <c r="FI161" s="255"/>
      <c r="FJ161" s="255"/>
      <c r="FK161" s="255"/>
      <c r="FL161" s="255"/>
      <c r="FM161" s="255"/>
      <c r="FN161" s="255"/>
      <c r="FO161" s="255"/>
      <c r="FP161" s="255"/>
      <c r="FQ161" s="255"/>
      <c r="FR161" s="255"/>
      <c r="FS161" s="255"/>
      <c r="FT161" s="255"/>
      <c r="FU161" s="255"/>
      <c r="FV161" s="255"/>
      <c r="FW161" s="255"/>
      <c r="FX161" s="255"/>
      <c r="FY161" s="255"/>
      <c r="FZ161" s="255"/>
      <c r="GA161" s="255"/>
      <c r="GB161" s="255"/>
      <c r="GC161" s="255"/>
      <c r="GD161" s="255"/>
      <c r="GE161" s="255"/>
      <c r="GF161" s="255"/>
      <c r="GG161" s="255"/>
      <c r="GH161" s="255"/>
      <c r="GI161" s="255"/>
      <c r="GJ161" s="255"/>
      <c r="GK161" s="255"/>
      <c r="GL161" s="255"/>
      <c r="GM161" s="255"/>
      <c r="GN161" s="255"/>
      <c r="GO161" s="255"/>
      <c r="GP161" s="255"/>
      <c r="GQ161" s="255"/>
      <c r="GR161" s="255"/>
      <c r="GS161" s="255"/>
      <c r="GT161" s="255"/>
      <c r="GU161" s="255"/>
      <c r="GV161" s="255"/>
      <c r="GW161" s="255"/>
      <c r="GX161" s="255"/>
      <c r="GY161" s="255"/>
      <c r="GZ161" s="255"/>
      <c r="HA161" s="255"/>
      <c r="HB161" s="255"/>
      <c r="HC161" s="255"/>
      <c r="HD161" s="255"/>
      <c r="HE161" s="255"/>
      <c r="HF161" s="255"/>
      <c r="HG161" s="255"/>
      <c r="HH161" s="255"/>
      <c r="HI161" s="255"/>
      <c r="HJ161" s="255"/>
      <c r="HK161" s="255"/>
      <c r="HL161" s="255"/>
      <c r="HM161" s="255"/>
      <c r="HN161" s="255"/>
      <c r="HO161" s="255"/>
      <c r="HP161" s="255"/>
      <c r="HQ161" s="255"/>
      <c r="HR161" s="255"/>
      <c r="HS161" s="255"/>
      <c r="HT161" s="255"/>
      <c r="HU161" s="255"/>
      <c r="HV161" s="255"/>
      <c r="HW161" s="255"/>
      <c r="HX161" s="255"/>
      <c r="HY161" s="255"/>
    </row>
    <row r="162" customFormat="false" ht="12.75" hidden="false" customHeight="false" outlineLevel="0" collapsed="false">
      <c r="A162" s="255" t="n">
        <v>1276</v>
      </c>
      <c r="B162" s="255" t="n">
        <v>437</v>
      </c>
      <c r="C162" s="255" t="s">
        <v>2</v>
      </c>
      <c r="D162" s="255" t="s">
        <v>104</v>
      </c>
      <c r="E162" s="255" t="s">
        <v>159</v>
      </c>
      <c r="F162" s="255" t="s">
        <v>116</v>
      </c>
      <c r="G162" s="255" t="s">
        <v>160</v>
      </c>
      <c r="H162" s="255" t="s">
        <v>161</v>
      </c>
      <c r="I162" s="255" t="s">
        <v>156</v>
      </c>
      <c r="J162" s="256" t="s">
        <v>105</v>
      </c>
      <c r="K162" s="268" t="n">
        <v>36896</v>
      </c>
      <c r="L162" s="268" t="n">
        <v>38722</v>
      </c>
      <c r="M162" s="255" t="s">
        <v>155</v>
      </c>
      <c r="N162" s="257" t="n">
        <v>-10000000</v>
      </c>
      <c r="O162" s="257" t="n">
        <v>4032.309875</v>
      </c>
      <c r="P162" s="258" t="n">
        <v>0.46</v>
      </c>
      <c r="Q162" s="257" t="n">
        <v>102.536391</v>
      </c>
      <c r="R162" s="257" t="n">
        <v>102.573634</v>
      </c>
      <c r="S162" s="258" t="n">
        <v>0.0372430000000037</v>
      </c>
      <c r="T162" s="257" t="n">
        <v>150.17531667464</v>
      </c>
      <c r="U162" s="257" t="n">
        <v>-308.254936</v>
      </c>
      <c r="V162" s="257" t="n">
        <v>0</v>
      </c>
      <c r="W162" s="257" t="n">
        <v>-158.07961932536</v>
      </c>
      <c r="X162" s="257" t="n">
        <v>219712.505675</v>
      </c>
      <c r="Y162" s="257" t="n">
        <v>219833.134572</v>
      </c>
      <c r="Z162" s="257" t="n">
        <v>120.628897000017</v>
      </c>
      <c r="AA162" s="257" t="n">
        <v>278.708516325377</v>
      </c>
      <c r="AB162" s="257" t="n">
        <v>219712.505675</v>
      </c>
      <c r="AC162" s="257" t="n">
        <v>219833.134572</v>
      </c>
      <c r="AD162" s="257" t="n">
        <v>120.628897000017</v>
      </c>
      <c r="AF162" s="257" t="n">
        <v>29185.85887525</v>
      </c>
      <c r="AG162" s="259" t="n">
        <v>0</v>
      </c>
      <c r="AH162" s="259" t="n">
        <v>219833.134572</v>
      </c>
      <c r="AI162" s="259" t="n">
        <v>165793.111199</v>
      </c>
      <c r="AJ162" s="259" t="n">
        <v>165793.111199</v>
      </c>
      <c r="AK162" s="259" t="n">
        <v>160402.444848</v>
      </c>
      <c r="AL162" s="259" t="n">
        <v>120.628897000017</v>
      </c>
      <c r="AM162" s="269" t="s">
        <v>461</v>
      </c>
      <c r="AN162" s="260" t="n">
        <v>8</v>
      </c>
      <c r="AO162" s="260" t="s">
        <v>469</v>
      </c>
      <c r="AP162" s="260" t="n">
        <v>8</v>
      </c>
      <c r="AR162" s="281"/>
      <c r="AS162" s="306"/>
      <c r="AV162" s="255"/>
      <c r="AW162" s="255"/>
      <c r="AX162" s="255"/>
      <c r="AY162" s="255"/>
      <c r="AZ162" s="255"/>
      <c r="BA162" s="255"/>
      <c r="BB162" s="255"/>
      <c r="BC162" s="255"/>
      <c r="BD162" s="255"/>
      <c r="BE162" s="255"/>
      <c r="BF162" s="255"/>
      <c r="BG162" s="255"/>
      <c r="BH162" s="255"/>
      <c r="BI162" s="255"/>
      <c r="BJ162" s="255"/>
      <c r="BK162" s="255"/>
      <c r="BL162" s="255"/>
      <c r="BM162" s="255"/>
      <c r="BN162" s="255"/>
      <c r="BO162" s="255"/>
      <c r="BP162" s="255"/>
      <c r="BQ162" s="255"/>
      <c r="BR162" s="255"/>
      <c r="BS162" s="255"/>
      <c r="BT162" s="255"/>
      <c r="BU162" s="255"/>
      <c r="BV162" s="255"/>
      <c r="BW162" s="255"/>
      <c r="BX162" s="255"/>
      <c r="BY162" s="255"/>
      <c r="BZ162" s="255"/>
      <c r="CA162" s="255"/>
      <c r="CB162" s="255"/>
      <c r="CC162" s="255"/>
      <c r="CD162" s="255"/>
      <c r="CE162" s="255"/>
      <c r="CF162" s="255"/>
      <c r="CG162" s="255"/>
      <c r="CH162" s="255"/>
      <c r="CI162" s="255"/>
      <c r="CJ162" s="255"/>
      <c r="CK162" s="255"/>
      <c r="CL162" s="255"/>
      <c r="CM162" s="255"/>
      <c r="CN162" s="255"/>
      <c r="CO162" s="255"/>
      <c r="CP162" s="255"/>
      <c r="CQ162" s="255"/>
      <c r="CR162" s="255"/>
      <c r="CS162" s="255"/>
      <c r="CT162" s="255"/>
      <c r="CU162" s="255"/>
      <c r="CV162" s="255"/>
      <c r="CW162" s="255"/>
      <c r="CX162" s="255"/>
      <c r="CY162" s="255"/>
      <c r="CZ162" s="255"/>
      <c r="DA162" s="255"/>
      <c r="DB162" s="255"/>
      <c r="DC162" s="255"/>
      <c r="DD162" s="255"/>
      <c r="DE162" s="255"/>
      <c r="DF162" s="255"/>
      <c r="DG162" s="255"/>
      <c r="DH162" s="255"/>
      <c r="DI162" s="255"/>
      <c r="DJ162" s="255"/>
      <c r="DK162" s="255"/>
      <c r="DL162" s="255"/>
      <c r="DM162" s="255"/>
      <c r="DN162" s="255"/>
      <c r="DO162" s="255"/>
      <c r="DP162" s="255"/>
      <c r="DQ162" s="255"/>
      <c r="DR162" s="255"/>
      <c r="DS162" s="255"/>
      <c r="DT162" s="255"/>
      <c r="DU162" s="255"/>
      <c r="DV162" s="255"/>
      <c r="DW162" s="255"/>
      <c r="DX162" s="255"/>
      <c r="DY162" s="255"/>
      <c r="DZ162" s="255"/>
      <c r="EA162" s="255"/>
      <c r="EB162" s="255"/>
      <c r="EC162" s="255"/>
      <c r="ED162" s="255"/>
      <c r="EE162" s="255"/>
      <c r="EF162" s="255"/>
      <c r="EG162" s="255"/>
      <c r="EH162" s="255"/>
      <c r="EI162" s="255"/>
      <c r="EJ162" s="255"/>
      <c r="EK162" s="255"/>
      <c r="EL162" s="255"/>
      <c r="EM162" s="255"/>
      <c r="EN162" s="255"/>
      <c r="EO162" s="255"/>
      <c r="EP162" s="255"/>
      <c r="EQ162" s="255"/>
      <c r="ER162" s="255"/>
      <c r="ES162" s="255"/>
      <c r="ET162" s="255"/>
      <c r="EU162" s="255"/>
      <c r="EV162" s="255"/>
      <c r="EW162" s="255"/>
      <c r="EX162" s="255"/>
      <c r="EY162" s="255"/>
      <c r="EZ162" s="255"/>
      <c r="FA162" s="255"/>
      <c r="FB162" s="255"/>
      <c r="FC162" s="255"/>
      <c r="FD162" s="255"/>
      <c r="FE162" s="255"/>
      <c r="FF162" s="255"/>
      <c r="FG162" s="255"/>
      <c r="FH162" s="255"/>
      <c r="FI162" s="255"/>
      <c r="FJ162" s="255"/>
      <c r="FK162" s="255"/>
      <c r="FL162" s="255"/>
      <c r="FM162" s="255"/>
      <c r="FN162" s="255"/>
      <c r="FO162" s="255"/>
      <c r="FP162" s="255"/>
      <c r="FQ162" s="255"/>
      <c r="FR162" s="255"/>
      <c r="FS162" s="255"/>
      <c r="FT162" s="255"/>
      <c r="FU162" s="255"/>
      <c r="FV162" s="255"/>
      <c r="FW162" s="255"/>
      <c r="FX162" s="255"/>
      <c r="FY162" s="255"/>
      <c r="FZ162" s="255"/>
      <c r="GA162" s="255"/>
      <c r="GB162" s="255"/>
      <c r="GC162" s="255"/>
      <c r="GD162" s="255"/>
      <c r="GE162" s="255"/>
      <c r="GF162" s="255"/>
      <c r="GG162" s="255"/>
      <c r="GH162" s="255"/>
      <c r="GI162" s="255"/>
      <c r="GJ162" s="255"/>
      <c r="GK162" s="255"/>
      <c r="GL162" s="255"/>
      <c r="GM162" s="255"/>
      <c r="GN162" s="255"/>
      <c r="GO162" s="255"/>
      <c r="GP162" s="255"/>
      <c r="GQ162" s="255"/>
      <c r="GR162" s="255"/>
      <c r="GS162" s="255"/>
      <c r="GT162" s="255"/>
      <c r="GU162" s="255"/>
      <c r="GV162" s="255"/>
      <c r="GW162" s="255"/>
      <c r="GX162" s="255"/>
      <c r="GY162" s="255"/>
      <c r="GZ162" s="255"/>
      <c r="HA162" s="255"/>
      <c r="HB162" s="255"/>
      <c r="HC162" s="255"/>
      <c r="HD162" s="255"/>
      <c r="HE162" s="255"/>
      <c r="HF162" s="255"/>
      <c r="HG162" s="255"/>
      <c r="HH162" s="255"/>
      <c r="HI162" s="255"/>
      <c r="HJ162" s="255"/>
      <c r="HK162" s="255"/>
      <c r="HL162" s="255"/>
      <c r="HM162" s="255"/>
      <c r="HN162" s="255"/>
      <c r="HO162" s="255"/>
      <c r="HP162" s="255"/>
      <c r="HQ162" s="255"/>
      <c r="HR162" s="255"/>
      <c r="HS162" s="255"/>
      <c r="HT162" s="255"/>
      <c r="HU162" s="255"/>
      <c r="HV162" s="255"/>
      <c r="HW162" s="255"/>
      <c r="HX162" s="255"/>
      <c r="HY162" s="255"/>
    </row>
    <row r="163" customFormat="false" ht="12.75" hidden="false" customHeight="false" outlineLevel="0" collapsed="false">
      <c r="A163" s="255" t="n">
        <v>1277</v>
      </c>
      <c r="B163" s="255" t="n">
        <v>438</v>
      </c>
      <c r="C163" s="255" t="s">
        <v>2</v>
      </c>
      <c r="D163" s="255" t="s">
        <v>104</v>
      </c>
      <c r="E163" s="255" t="s">
        <v>162</v>
      </c>
      <c r="F163" s="255" t="s">
        <v>163</v>
      </c>
      <c r="G163" s="255" t="s">
        <v>164</v>
      </c>
      <c r="H163" s="255" t="s">
        <v>117</v>
      </c>
      <c r="I163" s="255" t="s">
        <v>156</v>
      </c>
      <c r="J163" s="256" t="s">
        <v>105</v>
      </c>
      <c r="K163" s="268" t="n">
        <v>36896</v>
      </c>
      <c r="L163" s="268" t="n">
        <v>38722</v>
      </c>
      <c r="M163" s="255" t="s">
        <v>155</v>
      </c>
      <c r="N163" s="257" t="n">
        <v>-10000000</v>
      </c>
      <c r="O163" s="257" t="n">
        <v>4014.052827</v>
      </c>
      <c r="P163" s="258" t="n">
        <v>0.18</v>
      </c>
      <c r="Q163" s="257" t="n">
        <v>21.251274</v>
      </c>
      <c r="R163" s="257" t="n">
        <v>21.256535</v>
      </c>
      <c r="S163" s="258" t="n">
        <v>0.00526100000000085</v>
      </c>
      <c r="T163" s="257" t="n">
        <v>21.1179319228504</v>
      </c>
      <c r="U163" s="257" t="n">
        <v>-82.287438</v>
      </c>
      <c r="V163" s="257" t="n">
        <v>0</v>
      </c>
      <c r="W163" s="257" t="n">
        <v>-61.1695060771496</v>
      </c>
      <c r="X163" s="257" t="n">
        <v>9368.461346</v>
      </c>
      <c r="Y163" s="257" t="n">
        <v>9346.611993</v>
      </c>
      <c r="Z163" s="257" t="n">
        <v>-21.8493529999996</v>
      </c>
      <c r="AA163" s="257" t="n">
        <v>39.32015307715</v>
      </c>
      <c r="AB163" s="257" t="n">
        <v>9368.461346</v>
      </c>
      <c r="AC163" s="257" t="n">
        <v>9346.611993</v>
      </c>
      <c r="AD163" s="257" t="n">
        <v>-21.8493529999996</v>
      </c>
      <c r="AF163" s="257" t="n">
        <v>11885.610420747</v>
      </c>
      <c r="AG163" s="259" t="n">
        <v>0</v>
      </c>
      <c r="AH163" s="259" t="n">
        <v>9346.611993</v>
      </c>
      <c r="AI163" s="259" t="n">
        <v>-28484.002325</v>
      </c>
      <c r="AJ163" s="259" t="n">
        <v>-28484.002325</v>
      </c>
      <c r="AK163" s="259" t="n">
        <v>-23714.538792</v>
      </c>
      <c r="AL163" s="259" t="n">
        <v>-21.8493529999996</v>
      </c>
      <c r="AM163" s="269" t="s">
        <v>461</v>
      </c>
      <c r="AN163" s="260" t="n">
        <v>4</v>
      </c>
      <c r="AO163" s="260" t="s">
        <v>469</v>
      </c>
      <c r="AP163" s="260" t="n">
        <v>4</v>
      </c>
      <c r="AR163" s="281"/>
      <c r="AS163" s="306"/>
      <c r="AV163" s="255"/>
      <c r="AW163" s="255"/>
      <c r="AX163" s="255"/>
      <c r="AY163" s="255"/>
      <c r="AZ163" s="255"/>
      <c r="BA163" s="255"/>
      <c r="BB163" s="255"/>
      <c r="BC163" s="255"/>
      <c r="BD163" s="255"/>
      <c r="BE163" s="255"/>
      <c r="BF163" s="255"/>
      <c r="BG163" s="255"/>
      <c r="BH163" s="255"/>
      <c r="BI163" s="255"/>
      <c r="BJ163" s="255"/>
      <c r="BK163" s="255"/>
      <c r="BL163" s="255"/>
      <c r="BM163" s="255"/>
      <c r="BN163" s="255"/>
      <c r="BO163" s="255"/>
      <c r="BP163" s="255"/>
      <c r="BQ163" s="255"/>
      <c r="BR163" s="255"/>
      <c r="BS163" s="255"/>
      <c r="BT163" s="255"/>
      <c r="BU163" s="255"/>
      <c r="BV163" s="255"/>
      <c r="BW163" s="255"/>
      <c r="BX163" s="255"/>
      <c r="BY163" s="255"/>
      <c r="BZ163" s="255"/>
      <c r="CA163" s="255"/>
      <c r="CB163" s="255"/>
      <c r="CC163" s="255"/>
      <c r="CD163" s="255"/>
      <c r="CE163" s="255"/>
      <c r="CF163" s="255"/>
      <c r="CG163" s="255"/>
      <c r="CH163" s="255"/>
      <c r="CI163" s="255"/>
      <c r="CJ163" s="255"/>
      <c r="CK163" s="255"/>
      <c r="CL163" s="255"/>
      <c r="CM163" s="255"/>
      <c r="CN163" s="255"/>
      <c r="CO163" s="255"/>
      <c r="CP163" s="255"/>
      <c r="CQ163" s="255"/>
      <c r="CR163" s="255"/>
      <c r="CS163" s="255"/>
      <c r="CT163" s="255"/>
      <c r="CU163" s="255"/>
      <c r="CV163" s="255"/>
      <c r="CW163" s="255"/>
      <c r="CX163" s="255"/>
      <c r="CY163" s="255"/>
      <c r="CZ163" s="255"/>
      <c r="DA163" s="255"/>
      <c r="DB163" s="255"/>
      <c r="DC163" s="255"/>
      <c r="DD163" s="255"/>
      <c r="DE163" s="255"/>
      <c r="DF163" s="255"/>
      <c r="DG163" s="255"/>
      <c r="DH163" s="255"/>
      <c r="DI163" s="255"/>
      <c r="DJ163" s="255"/>
      <c r="DK163" s="255"/>
      <c r="DL163" s="255"/>
      <c r="DM163" s="255"/>
      <c r="DN163" s="255"/>
      <c r="DO163" s="255"/>
      <c r="DP163" s="255"/>
      <c r="DQ163" s="255"/>
      <c r="DR163" s="255"/>
      <c r="DS163" s="255"/>
      <c r="DT163" s="255"/>
      <c r="DU163" s="255"/>
      <c r="DV163" s="255"/>
      <c r="DW163" s="255"/>
      <c r="DX163" s="255"/>
      <c r="DY163" s="255"/>
      <c r="DZ163" s="255"/>
      <c r="EA163" s="255"/>
      <c r="EB163" s="255"/>
      <c r="EC163" s="255"/>
      <c r="ED163" s="255"/>
      <c r="EE163" s="255"/>
      <c r="EF163" s="255"/>
      <c r="EG163" s="255"/>
      <c r="EH163" s="255"/>
      <c r="EI163" s="255"/>
      <c r="EJ163" s="255"/>
      <c r="EK163" s="255"/>
      <c r="EL163" s="255"/>
      <c r="EM163" s="255"/>
      <c r="EN163" s="255"/>
      <c r="EO163" s="255"/>
      <c r="EP163" s="255"/>
      <c r="EQ163" s="255"/>
      <c r="ER163" s="255"/>
      <c r="ES163" s="255"/>
      <c r="ET163" s="255"/>
      <c r="EU163" s="255"/>
      <c r="EV163" s="255"/>
      <c r="EW163" s="255"/>
      <c r="EX163" s="255"/>
      <c r="EY163" s="255"/>
      <c r="EZ163" s="255"/>
      <c r="FA163" s="255"/>
      <c r="FB163" s="255"/>
      <c r="FC163" s="255"/>
      <c r="FD163" s="255"/>
      <c r="FE163" s="255"/>
      <c r="FF163" s="255"/>
      <c r="FG163" s="255"/>
      <c r="FH163" s="255"/>
      <c r="FI163" s="255"/>
      <c r="FJ163" s="255"/>
      <c r="FK163" s="255"/>
      <c r="FL163" s="255"/>
      <c r="FM163" s="255"/>
      <c r="FN163" s="255"/>
      <c r="FO163" s="255"/>
      <c r="FP163" s="255"/>
      <c r="FQ163" s="255"/>
      <c r="FR163" s="255"/>
      <c r="FS163" s="255"/>
      <c r="FT163" s="255"/>
      <c r="FU163" s="255"/>
      <c r="FV163" s="255"/>
      <c r="FW163" s="255"/>
      <c r="FX163" s="255"/>
      <c r="FY163" s="255"/>
      <c r="FZ163" s="255"/>
      <c r="GA163" s="255"/>
      <c r="GB163" s="255"/>
      <c r="GC163" s="255"/>
      <c r="GD163" s="255"/>
      <c r="GE163" s="255"/>
      <c r="GF163" s="255"/>
      <c r="GG163" s="255"/>
      <c r="GH163" s="255"/>
      <c r="GI163" s="255"/>
      <c r="GJ163" s="255"/>
      <c r="GK163" s="255"/>
      <c r="GL163" s="255"/>
      <c r="GM163" s="255"/>
      <c r="GN163" s="255"/>
      <c r="GO163" s="255"/>
      <c r="GP163" s="255"/>
      <c r="GQ163" s="255"/>
      <c r="GR163" s="255"/>
      <c r="GS163" s="255"/>
      <c r="GT163" s="255"/>
      <c r="GU163" s="255"/>
      <c r="GV163" s="255"/>
      <c r="GW163" s="255"/>
      <c r="GX163" s="255"/>
      <c r="GY163" s="255"/>
      <c r="GZ163" s="255"/>
      <c r="HA163" s="255"/>
      <c r="HB163" s="255"/>
      <c r="HC163" s="255"/>
      <c r="HD163" s="255"/>
      <c r="HE163" s="255"/>
      <c r="HF163" s="255"/>
      <c r="HG163" s="255"/>
      <c r="HH163" s="255"/>
      <c r="HI163" s="255"/>
      <c r="HJ163" s="255"/>
      <c r="HK163" s="255"/>
      <c r="HL163" s="255"/>
      <c r="HM163" s="255"/>
      <c r="HN163" s="255"/>
      <c r="HO163" s="255"/>
      <c r="HP163" s="255"/>
      <c r="HQ163" s="255"/>
      <c r="HR163" s="255"/>
      <c r="HS163" s="255"/>
      <c r="HT163" s="255"/>
      <c r="HU163" s="255"/>
      <c r="HV163" s="255"/>
      <c r="HW163" s="255"/>
      <c r="HX163" s="255"/>
      <c r="HY163" s="255"/>
    </row>
    <row r="164" customFormat="false" ht="12.75" hidden="false" customHeight="false" outlineLevel="0" collapsed="false">
      <c r="A164" s="255" t="n">
        <v>1278</v>
      </c>
      <c r="B164" s="255" t="n">
        <v>439</v>
      </c>
      <c r="C164" s="255" t="s">
        <v>2</v>
      </c>
      <c r="D164" s="255" t="s">
        <v>104</v>
      </c>
      <c r="E164" s="255" t="s">
        <v>171</v>
      </c>
      <c r="F164" s="255" t="s">
        <v>172</v>
      </c>
      <c r="G164" s="255" t="s">
        <v>151</v>
      </c>
      <c r="H164" s="255" t="s">
        <v>152</v>
      </c>
      <c r="I164" s="255" t="s">
        <v>156</v>
      </c>
      <c r="J164" s="256" t="s">
        <v>170</v>
      </c>
      <c r="K164" s="268" t="n">
        <v>36896</v>
      </c>
      <c r="L164" s="268" t="n">
        <v>38722</v>
      </c>
      <c r="M164" s="255" t="s">
        <v>155</v>
      </c>
      <c r="N164" s="257" t="n">
        <v>-10000000</v>
      </c>
      <c r="O164" s="257" t="n">
        <v>4206.429031</v>
      </c>
      <c r="P164" s="258" t="n">
        <v>2.1</v>
      </c>
      <c r="Q164" s="257" t="n">
        <v>251.29364</v>
      </c>
      <c r="R164" s="257" t="n">
        <v>251.310096</v>
      </c>
      <c r="S164" s="258" t="n">
        <v>0.0164559999999767</v>
      </c>
      <c r="T164" s="257" t="n">
        <v>69.220996134038</v>
      </c>
      <c r="U164" s="257" t="n">
        <v>-786.515958</v>
      </c>
      <c r="V164" s="257" t="n">
        <v>0</v>
      </c>
      <c r="W164" s="257" t="n">
        <v>-717.294961865962</v>
      </c>
      <c r="X164" s="257" t="n">
        <v>109605.385325</v>
      </c>
      <c r="Y164" s="257" t="n">
        <v>109157.397699</v>
      </c>
      <c r="Z164" s="257" t="n">
        <v>-447.987626000002</v>
      </c>
      <c r="AA164" s="257" t="n">
        <v>269.30733586596</v>
      </c>
      <c r="AB164" s="257" t="n">
        <v>109605.385325</v>
      </c>
      <c r="AC164" s="257" t="n">
        <v>109157.397699</v>
      </c>
      <c r="AD164" s="257" t="n">
        <v>-447.987626000002</v>
      </c>
      <c r="AF164" s="257" t="n">
        <v>41517.45453597</v>
      </c>
      <c r="AG164" s="259" t="n">
        <v>0</v>
      </c>
      <c r="AH164" s="259" t="n">
        <v>109157.397699</v>
      </c>
      <c r="AI164" s="259" t="n">
        <v>-14092.561329</v>
      </c>
      <c r="AJ164" s="259" t="n">
        <v>-14092.561329</v>
      </c>
      <c r="AK164" s="259" t="n">
        <v>-65172.851572</v>
      </c>
      <c r="AL164" s="259" t="n">
        <v>-447.987626000002</v>
      </c>
      <c r="AM164" s="269" t="s">
        <v>461</v>
      </c>
      <c r="AN164" s="260" t="s">
        <v>469</v>
      </c>
      <c r="AO164" s="260" t="n">
        <v>9</v>
      </c>
      <c r="AP164" s="260" t="n">
        <v>9</v>
      </c>
      <c r="AR164" s="281"/>
      <c r="AS164" s="306"/>
      <c r="AV164" s="255"/>
      <c r="AW164" s="255"/>
      <c r="AX164" s="255"/>
      <c r="AY164" s="255"/>
      <c r="AZ164" s="255"/>
      <c r="BA164" s="255"/>
      <c r="BB164" s="255"/>
      <c r="BC164" s="255"/>
      <c r="BD164" s="255"/>
      <c r="BE164" s="255"/>
      <c r="BF164" s="255"/>
      <c r="BG164" s="255"/>
      <c r="BH164" s="255"/>
      <c r="BI164" s="255"/>
      <c r="BJ164" s="255"/>
      <c r="BK164" s="255"/>
      <c r="BL164" s="255"/>
      <c r="BM164" s="255"/>
      <c r="BN164" s="255"/>
      <c r="BO164" s="255"/>
      <c r="BP164" s="255"/>
      <c r="BQ164" s="255"/>
      <c r="BR164" s="255"/>
      <c r="BS164" s="255"/>
      <c r="BT164" s="255"/>
      <c r="BU164" s="255"/>
      <c r="BV164" s="255"/>
      <c r="BW164" s="255"/>
      <c r="BX164" s="255"/>
      <c r="BY164" s="255"/>
      <c r="BZ164" s="255"/>
      <c r="CA164" s="255"/>
      <c r="CB164" s="255"/>
      <c r="CC164" s="255"/>
      <c r="CD164" s="255"/>
      <c r="CE164" s="255"/>
      <c r="CF164" s="255"/>
      <c r="CG164" s="255"/>
      <c r="CH164" s="255"/>
      <c r="CI164" s="255"/>
      <c r="CJ164" s="255"/>
      <c r="CK164" s="255"/>
      <c r="CL164" s="255"/>
      <c r="CM164" s="255"/>
      <c r="CN164" s="255"/>
      <c r="CO164" s="255"/>
      <c r="CP164" s="255"/>
      <c r="CQ164" s="255"/>
      <c r="CR164" s="255"/>
      <c r="CS164" s="255"/>
      <c r="CT164" s="255"/>
      <c r="CU164" s="255"/>
      <c r="CV164" s="255"/>
      <c r="CW164" s="255"/>
      <c r="CX164" s="255"/>
      <c r="CY164" s="255"/>
      <c r="CZ164" s="255"/>
      <c r="DA164" s="255"/>
      <c r="DB164" s="255"/>
      <c r="DC164" s="255"/>
      <c r="DD164" s="255"/>
      <c r="DE164" s="255"/>
      <c r="DF164" s="255"/>
      <c r="DG164" s="255"/>
      <c r="DH164" s="255"/>
      <c r="DI164" s="255"/>
      <c r="DJ164" s="255"/>
      <c r="DK164" s="255"/>
      <c r="DL164" s="255"/>
      <c r="DM164" s="255"/>
      <c r="DN164" s="255"/>
      <c r="DO164" s="255"/>
      <c r="DP164" s="255"/>
      <c r="DQ164" s="255"/>
      <c r="DR164" s="255"/>
      <c r="DS164" s="255"/>
      <c r="DT164" s="255"/>
      <c r="DU164" s="255"/>
      <c r="DV164" s="255"/>
      <c r="DW164" s="255"/>
      <c r="DX164" s="255"/>
      <c r="DY164" s="255"/>
      <c r="DZ164" s="255"/>
      <c r="EA164" s="255"/>
      <c r="EB164" s="255"/>
      <c r="EC164" s="255"/>
      <c r="ED164" s="255"/>
      <c r="EE164" s="255"/>
      <c r="EF164" s="255"/>
      <c r="EG164" s="255"/>
      <c r="EH164" s="255"/>
      <c r="EI164" s="255"/>
      <c r="EJ164" s="255"/>
      <c r="EK164" s="255"/>
      <c r="EL164" s="255"/>
      <c r="EM164" s="255"/>
      <c r="EN164" s="255"/>
      <c r="EO164" s="255"/>
      <c r="EP164" s="255"/>
      <c r="EQ164" s="255"/>
      <c r="ER164" s="255"/>
      <c r="ES164" s="255"/>
      <c r="ET164" s="255"/>
      <c r="EU164" s="255"/>
      <c r="EV164" s="255"/>
      <c r="EW164" s="255"/>
      <c r="EX164" s="255"/>
      <c r="EY164" s="255"/>
      <c r="EZ164" s="255"/>
      <c r="FA164" s="255"/>
      <c r="FB164" s="255"/>
      <c r="FC164" s="255"/>
      <c r="FD164" s="255"/>
      <c r="FE164" s="255"/>
      <c r="FF164" s="255"/>
      <c r="FG164" s="255"/>
      <c r="FH164" s="255"/>
      <c r="FI164" s="255"/>
      <c r="FJ164" s="255"/>
      <c r="FK164" s="255"/>
      <c r="FL164" s="255"/>
      <c r="FM164" s="255"/>
      <c r="FN164" s="255"/>
      <c r="FO164" s="255"/>
      <c r="FP164" s="255"/>
      <c r="FQ164" s="255"/>
      <c r="FR164" s="255"/>
      <c r="FS164" s="255"/>
      <c r="FT164" s="255"/>
      <c r="FU164" s="255"/>
      <c r="FV164" s="255"/>
      <c r="FW164" s="255"/>
      <c r="FX164" s="255"/>
      <c r="FY164" s="255"/>
      <c r="FZ164" s="255"/>
      <c r="GA164" s="255"/>
      <c r="GB164" s="255"/>
      <c r="GC164" s="255"/>
      <c r="GD164" s="255"/>
      <c r="GE164" s="255"/>
      <c r="GF164" s="255"/>
      <c r="GG164" s="255"/>
      <c r="GH164" s="255"/>
      <c r="GI164" s="255"/>
      <c r="GJ164" s="255"/>
      <c r="GK164" s="255"/>
      <c r="GL164" s="255"/>
      <c r="GM164" s="255"/>
      <c r="GN164" s="255"/>
      <c r="GO164" s="255"/>
      <c r="GP164" s="255"/>
      <c r="GQ164" s="255"/>
      <c r="GR164" s="255"/>
      <c r="GS164" s="255"/>
      <c r="GT164" s="255"/>
      <c r="GU164" s="255"/>
      <c r="GV164" s="255"/>
      <c r="GW164" s="255"/>
      <c r="GX164" s="255"/>
      <c r="GY164" s="255"/>
      <c r="GZ164" s="255"/>
      <c r="HA164" s="255"/>
      <c r="HB164" s="255"/>
      <c r="HC164" s="255"/>
      <c r="HD164" s="255"/>
      <c r="HE164" s="255"/>
      <c r="HF164" s="255"/>
      <c r="HG164" s="255"/>
      <c r="HH164" s="255"/>
      <c r="HI164" s="255"/>
      <c r="HJ164" s="255"/>
      <c r="HK164" s="255"/>
      <c r="HL164" s="255"/>
      <c r="HM164" s="255"/>
      <c r="HN164" s="255"/>
      <c r="HO164" s="255"/>
      <c r="HP164" s="255"/>
      <c r="HQ164" s="255"/>
      <c r="HR164" s="255"/>
      <c r="HS164" s="255"/>
      <c r="HT164" s="255"/>
      <c r="HU164" s="255"/>
      <c r="HV164" s="255"/>
      <c r="HW164" s="255"/>
      <c r="HX164" s="255"/>
      <c r="HY164" s="255"/>
    </row>
    <row r="165" customFormat="false" ht="12.75" hidden="false" customHeight="false" outlineLevel="0" collapsed="false">
      <c r="A165" s="255" t="n">
        <v>1279</v>
      </c>
      <c r="B165" s="255" t="n">
        <v>440</v>
      </c>
      <c r="C165" s="255" t="s">
        <v>2</v>
      </c>
      <c r="D165" s="255" t="s">
        <v>104</v>
      </c>
      <c r="E165" s="255" t="s">
        <v>319</v>
      </c>
      <c r="F165" s="255" t="s">
        <v>116</v>
      </c>
      <c r="G165" s="255" t="s">
        <v>160</v>
      </c>
      <c r="H165" s="255" t="s">
        <v>117</v>
      </c>
      <c r="I165" s="255" t="s">
        <v>156</v>
      </c>
      <c r="J165" s="256" t="s">
        <v>105</v>
      </c>
      <c r="K165" s="268" t="n">
        <v>36896</v>
      </c>
      <c r="L165" s="268" t="n">
        <v>38722</v>
      </c>
      <c r="M165" s="255" t="s">
        <v>155</v>
      </c>
      <c r="N165" s="257" t="n">
        <v>-10000000</v>
      </c>
      <c r="O165" s="257" t="n">
        <v>4072.785172</v>
      </c>
      <c r="P165" s="258" t="n">
        <v>0.56</v>
      </c>
      <c r="Q165" s="257" t="n">
        <v>46.851144</v>
      </c>
      <c r="R165" s="257" t="n">
        <v>46.858555</v>
      </c>
      <c r="S165" s="258" t="n">
        <v>0.00741100000000472</v>
      </c>
      <c r="T165" s="257" t="n">
        <v>30.1834109097112</v>
      </c>
      <c r="U165" s="257" t="n">
        <v>-162.879848</v>
      </c>
      <c r="V165" s="257" t="n">
        <v>0</v>
      </c>
      <c r="W165" s="257" t="n">
        <v>-132.696437090289</v>
      </c>
      <c r="X165" s="257" t="n">
        <v>-51680.182655</v>
      </c>
      <c r="Y165" s="257" t="n">
        <v>-51821.317646</v>
      </c>
      <c r="Z165" s="257" t="n">
        <v>-141.134991000006</v>
      </c>
      <c r="AA165" s="257" t="n">
        <v>-8.43855390971748</v>
      </c>
      <c r="AB165" s="257" t="n">
        <v>-51680.182655</v>
      </c>
      <c r="AC165" s="257" t="n">
        <v>-51821.317646</v>
      </c>
      <c r="AD165" s="257" t="n">
        <v>-141.134991000006</v>
      </c>
      <c r="AF165" s="257" t="n">
        <v>29478.819074936</v>
      </c>
      <c r="AG165" s="259" t="n">
        <v>0</v>
      </c>
      <c r="AH165" s="259" t="n">
        <v>-51821.317646</v>
      </c>
      <c r="AI165" s="259" t="n">
        <v>-58282.626379</v>
      </c>
      <c r="AJ165" s="259" t="n">
        <v>-58282.626379</v>
      </c>
      <c r="AK165" s="259" t="n">
        <v>-99049.980519</v>
      </c>
      <c r="AL165" s="259" t="n">
        <v>-141.134991000006</v>
      </c>
      <c r="AM165" s="269" t="s">
        <v>461</v>
      </c>
      <c r="AN165" s="260" t="n">
        <v>8</v>
      </c>
      <c r="AO165" s="260" t="s">
        <v>469</v>
      </c>
      <c r="AP165" s="260" t="n">
        <v>8</v>
      </c>
      <c r="AR165" s="281"/>
      <c r="AS165" s="306"/>
      <c r="AV165" s="255"/>
      <c r="AW165" s="255"/>
      <c r="AX165" s="255"/>
      <c r="AY165" s="255"/>
      <c r="AZ165" s="255"/>
      <c r="BA165" s="255"/>
      <c r="BB165" s="255"/>
      <c r="BC165" s="255"/>
      <c r="BD165" s="255"/>
      <c r="BE165" s="255"/>
      <c r="BF165" s="255"/>
      <c r="BG165" s="255"/>
      <c r="BH165" s="255"/>
      <c r="BI165" s="255"/>
      <c r="BJ165" s="255"/>
      <c r="BK165" s="255"/>
      <c r="BL165" s="255"/>
      <c r="BM165" s="255"/>
      <c r="BN165" s="255"/>
      <c r="BO165" s="255"/>
      <c r="BP165" s="255"/>
      <c r="BQ165" s="255"/>
      <c r="BR165" s="255"/>
      <c r="BS165" s="255"/>
      <c r="BT165" s="255"/>
      <c r="BU165" s="255"/>
      <c r="BV165" s="255"/>
      <c r="BW165" s="255"/>
      <c r="BX165" s="255"/>
      <c r="BY165" s="255"/>
      <c r="BZ165" s="255"/>
      <c r="CA165" s="255"/>
      <c r="CB165" s="255"/>
      <c r="CC165" s="255"/>
      <c r="CD165" s="255"/>
      <c r="CE165" s="255"/>
      <c r="CF165" s="255"/>
      <c r="CG165" s="255"/>
      <c r="CH165" s="255"/>
      <c r="CI165" s="255"/>
      <c r="CJ165" s="255"/>
      <c r="CK165" s="255"/>
      <c r="CL165" s="255"/>
      <c r="CM165" s="255"/>
      <c r="CN165" s="255"/>
      <c r="CO165" s="255"/>
      <c r="CP165" s="255"/>
      <c r="CQ165" s="255"/>
      <c r="CR165" s="255"/>
      <c r="CS165" s="255"/>
      <c r="CT165" s="255"/>
      <c r="CU165" s="255"/>
      <c r="CV165" s="255"/>
      <c r="CW165" s="255"/>
      <c r="CX165" s="255"/>
      <c r="CY165" s="255"/>
      <c r="CZ165" s="255"/>
      <c r="DA165" s="255"/>
      <c r="DB165" s="255"/>
      <c r="DC165" s="255"/>
      <c r="DD165" s="255"/>
      <c r="DE165" s="255"/>
      <c r="DF165" s="255"/>
      <c r="DG165" s="255"/>
      <c r="DH165" s="255"/>
      <c r="DI165" s="255"/>
      <c r="DJ165" s="255"/>
      <c r="DK165" s="255"/>
      <c r="DL165" s="255"/>
      <c r="DM165" s="255"/>
      <c r="DN165" s="255"/>
      <c r="DO165" s="255"/>
      <c r="DP165" s="255"/>
      <c r="DQ165" s="255"/>
      <c r="DR165" s="255"/>
      <c r="DS165" s="255"/>
      <c r="DT165" s="255"/>
      <c r="DU165" s="255"/>
      <c r="DV165" s="255"/>
      <c r="DW165" s="255"/>
      <c r="DX165" s="255"/>
      <c r="DY165" s="255"/>
      <c r="DZ165" s="255"/>
      <c r="EA165" s="255"/>
      <c r="EB165" s="255"/>
      <c r="EC165" s="255"/>
      <c r="ED165" s="255"/>
      <c r="EE165" s="255"/>
      <c r="EF165" s="255"/>
      <c r="EG165" s="255"/>
      <c r="EH165" s="255"/>
      <c r="EI165" s="255"/>
      <c r="EJ165" s="255"/>
      <c r="EK165" s="255"/>
      <c r="EL165" s="255"/>
      <c r="EM165" s="255"/>
      <c r="EN165" s="255"/>
      <c r="EO165" s="255"/>
      <c r="EP165" s="255"/>
      <c r="EQ165" s="255"/>
      <c r="ER165" s="255"/>
      <c r="ES165" s="255"/>
      <c r="ET165" s="255"/>
      <c r="EU165" s="255"/>
      <c r="EV165" s="255"/>
      <c r="EW165" s="255"/>
      <c r="EX165" s="255"/>
      <c r="EY165" s="255"/>
      <c r="EZ165" s="255"/>
      <c r="FA165" s="255"/>
      <c r="FB165" s="255"/>
      <c r="FC165" s="255"/>
      <c r="FD165" s="255"/>
      <c r="FE165" s="255"/>
      <c r="FF165" s="255"/>
      <c r="FG165" s="255"/>
      <c r="FH165" s="255"/>
      <c r="FI165" s="255"/>
      <c r="FJ165" s="255"/>
      <c r="FK165" s="255"/>
      <c r="FL165" s="255"/>
      <c r="FM165" s="255"/>
      <c r="FN165" s="255"/>
      <c r="FO165" s="255"/>
      <c r="FP165" s="255"/>
      <c r="FQ165" s="255"/>
      <c r="FR165" s="255"/>
      <c r="FS165" s="255"/>
      <c r="FT165" s="255"/>
      <c r="FU165" s="255"/>
      <c r="FV165" s="255"/>
      <c r="FW165" s="255"/>
      <c r="FX165" s="255"/>
      <c r="FY165" s="255"/>
      <c r="FZ165" s="255"/>
      <c r="GA165" s="255"/>
      <c r="GB165" s="255"/>
      <c r="GC165" s="255"/>
      <c r="GD165" s="255"/>
      <c r="GE165" s="255"/>
      <c r="GF165" s="255"/>
      <c r="GG165" s="255"/>
      <c r="GH165" s="255"/>
      <c r="GI165" s="255"/>
      <c r="GJ165" s="255"/>
      <c r="GK165" s="255"/>
      <c r="GL165" s="255"/>
      <c r="GM165" s="255"/>
      <c r="GN165" s="255"/>
      <c r="GO165" s="255"/>
      <c r="GP165" s="255"/>
      <c r="GQ165" s="255"/>
      <c r="GR165" s="255"/>
      <c r="GS165" s="255"/>
      <c r="GT165" s="255"/>
      <c r="GU165" s="255"/>
      <c r="GV165" s="255"/>
      <c r="GW165" s="255"/>
      <c r="GX165" s="255"/>
      <c r="GY165" s="255"/>
      <c r="GZ165" s="255"/>
      <c r="HA165" s="255"/>
      <c r="HB165" s="255"/>
      <c r="HC165" s="255"/>
      <c r="HD165" s="255"/>
      <c r="HE165" s="255"/>
      <c r="HF165" s="255"/>
      <c r="HG165" s="255"/>
      <c r="HH165" s="255"/>
      <c r="HI165" s="255"/>
      <c r="HJ165" s="255"/>
      <c r="HK165" s="255"/>
      <c r="HL165" s="255"/>
      <c r="HM165" s="255"/>
      <c r="HN165" s="255"/>
      <c r="HO165" s="255"/>
      <c r="HP165" s="255"/>
      <c r="HQ165" s="255"/>
      <c r="HR165" s="255"/>
      <c r="HS165" s="255"/>
      <c r="HT165" s="255"/>
      <c r="HU165" s="255"/>
      <c r="HV165" s="255"/>
      <c r="HW165" s="255"/>
      <c r="HX165" s="255"/>
      <c r="HY165" s="255"/>
    </row>
    <row r="166" customFormat="false" ht="12.75" hidden="false" customHeight="false" outlineLevel="0" collapsed="false">
      <c r="A166" s="255" t="n">
        <v>1280</v>
      </c>
      <c r="B166" s="255" t="n">
        <v>441</v>
      </c>
      <c r="C166" s="255" t="s">
        <v>2</v>
      </c>
      <c r="D166" s="255" t="s">
        <v>104</v>
      </c>
      <c r="E166" s="255" t="s">
        <v>187</v>
      </c>
      <c r="F166" s="255" t="s">
        <v>116</v>
      </c>
      <c r="G166" s="255" t="s">
        <v>188</v>
      </c>
      <c r="H166" s="255" t="s">
        <v>168</v>
      </c>
      <c r="I166" s="255" t="s">
        <v>156</v>
      </c>
      <c r="J166" s="256" t="s">
        <v>189</v>
      </c>
      <c r="K166" s="268" t="n">
        <v>36896</v>
      </c>
      <c r="L166" s="268" t="n">
        <v>38722</v>
      </c>
      <c r="M166" s="255" t="s">
        <v>155</v>
      </c>
      <c r="N166" s="257" t="n">
        <v>-10000000</v>
      </c>
      <c r="O166" s="257" t="n">
        <v>4036.911594</v>
      </c>
      <c r="P166" s="258" t="n">
        <v>0.45</v>
      </c>
      <c r="Q166" s="257" t="n">
        <v>48.554517</v>
      </c>
      <c r="R166" s="257" t="n">
        <v>48.56162</v>
      </c>
      <c r="S166" s="258" t="n">
        <v>0.00710300000000075</v>
      </c>
      <c r="T166" s="257" t="n">
        <v>28.674183052185</v>
      </c>
      <c r="U166" s="257" t="n">
        <v>-191.214153</v>
      </c>
      <c r="V166" s="257" t="n">
        <v>0</v>
      </c>
      <c r="W166" s="257" t="n">
        <v>-162.539969947815</v>
      </c>
      <c r="X166" s="257" t="n">
        <v>4013.28676</v>
      </c>
      <c r="Y166" s="257" t="n">
        <v>3924.526212</v>
      </c>
      <c r="Z166" s="257" t="n">
        <v>-88.7605479999997</v>
      </c>
      <c r="AA166" s="257" t="n">
        <v>73.7794219478153</v>
      </c>
      <c r="AB166" s="257" t="n">
        <v>4013.28676</v>
      </c>
      <c r="AC166" s="257" t="n">
        <v>3924.526212</v>
      </c>
      <c r="AD166" s="257" t="n">
        <v>-88.7605479999997</v>
      </c>
      <c r="AF166" s="257" t="n">
        <v>29219.166117372</v>
      </c>
      <c r="AG166" s="259" t="n">
        <v>0</v>
      </c>
      <c r="AH166" s="259" t="n">
        <v>3924.526212</v>
      </c>
      <c r="AI166" s="259" t="n">
        <v>-3235.764346</v>
      </c>
      <c r="AJ166" s="259" t="n">
        <v>-3235.764346</v>
      </c>
      <c r="AK166" s="259" t="n">
        <v>15726.086626</v>
      </c>
      <c r="AL166" s="259" t="n">
        <v>-88.7605479999997</v>
      </c>
      <c r="AM166" s="269" t="s">
        <v>461</v>
      </c>
      <c r="AN166" s="260" t="n">
        <v>8</v>
      </c>
      <c r="AO166" s="260" t="s">
        <v>469</v>
      </c>
      <c r="AP166" s="260" t="n">
        <v>8</v>
      </c>
      <c r="AR166" s="281"/>
      <c r="AS166" s="306"/>
      <c r="AV166" s="255"/>
      <c r="AW166" s="255"/>
      <c r="AX166" s="255"/>
      <c r="AY166" s="255"/>
      <c r="AZ166" s="255"/>
      <c r="BA166" s="255"/>
      <c r="BB166" s="255"/>
      <c r="BC166" s="255"/>
      <c r="BD166" s="255"/>
      <c r="BE166" s="255"/>
      <c r="BF166" s="255"/>
      <c r="BG166" s="255"/>
      <c r="BH166" s="255"/>
      <c r="BI166" s="255"/>
      <c r="BJ166" s="255"/>
      <c r="BK166" s="255"/>
      <c r="BL166" s="255"/>
      <c r="BM166" s="255"/>
      <c r="BN166" s="255"/>
      <c r="BO166" s="255"/>
      <c r="BP166" s="255"/>
      <c r="BQ166" s="255"/>
      <c r="BR166" s="255"/>
      <c r="BS166" s="255"/>
      <c r="BT166" s="255"/>
      <c r="BU166" s="255"/>
      <c r="BV166" s="255"/>
      <c r="BW166" s="255"/>
      <c r="BX166" s="255"/>
      <c r="BY166" s="255"/>
      <c r="BZ166" s="255"/>
      <c r="CA166" s="255"/>
      <c r="CB166" s="255"/>
      <c r="CC166" s="255"/>
      <c r="CD166" s="255"/>
      <c r="CE166" s="255"/>
      <c r="CF166" s="255"/>
      <c r="CG166" s="255"/>
      <c r="CH166" s="255"/>
      <c r="CI166" s="255"/>
      <c r="CJ166" s="255"/>
      <c r="CK166" s="255"/>
      <c r="CL166" s="255"/>
      <c r="CM166" s="255"/>
      <c r="CN166" s="255"/>
      <c r="CO166" s="255"/>
      <c r="CP166" s="255"/>
      <c r="CQ166" s="255"/>
      <c r="CR166" s="255"/>
      <c r="CS166" s="255"/>
      <c r="CT166" s="255"/>
      <c r="CU166" s="255"/>
      <c r="CV166" s="255"/>
      <c r="CW166" s="255"/>
      <c r="CX166" s="255"/>
      <c r="CY166" s="255"/>
      <c r="CZ166" s="255"/>
      <c r="DA166" s="255"/>
      <c r="DB166" s="255"/>
      <c r="DC166" s="255"/>
      <c r="DD166" s="255"/>
      <c r="DE166" s="255"/>
      <c r="DF166" s="255"/>
      <c r="DG166" s="255"/>
      <c r="DH166" s="255"/>
      <c r="DI166" s="255"/>
      <c r="DJ166" s="255"/>
      <c r="DK166" s="255"/>
      <c r="DL166" s="255"/>
      <c r="DM166" s="255"/>
      <c r="DN166" s="255"/>
      <c r="DO166" s="255"/>
      <c r="DP166" s="255"/>
      <c r="DQ166" s="255"/>
      <c r="DR166" s="255"/>
      <c r="DS166" s="255"/>
      <c r="DT166" s="255"/>
      <c r="DU166" s="255"/>
      <c r="DV166" s="255"/>
      <c r="DW166" s="255"/>
      <c r="DX166" s="255"/>
      <c r="DY166" s="255"/>
      <c r="DZ166" s="255"/>
      <c r="EA166" s="255"/>
      <c r="EB166" s="255"/>
      <c r="EC166" s="255"/>
      <c r="ED166" s="255"/>
      <c r="EE166" s="255"/>
      <c r="EF166" s="255"/>
      <c r="EG166" s="255"/>
      <c r="EH166" s="255"/>
      <c r="EI166" s="255"/>
      <c r="EJ166" s="255"/>
      <c r="EK166" s="255"/>
      <c r="EL166" s="255"/>
      <c r="EM166" s="255"/>
      <c r="EN166" s="255"/>
      <c r="EO166" s="255"/>
      <c r="EP166" s="255"/>
      <c r="EQ166" s="255"/>
      <c r="ER166" s="255"/>
      <c r="ES166" s="255"/>
      <c r="ET166" s="255"/>
      <c r="EU166" s="255"/>
      <c r="EV166" s="255"/>
      <c r="EW166" s="255"/>
      <c r="EX166" s="255"/>
      <c r="EY166" s="255"/>
      <c r="EZ166" s="255"/>
      <c r="FA166" s="255"/>
      <c r="FB166" s="255"/>
      <c r="FC166" s="255"/>
      <c r="FD166" s="255"/>
      <c r="FE166" s="255"/>
      <c r="FF166" s="255"/>
      <c r="FG166" s="255"/>
      <c r="FH166" s="255"/>
      <c r="FI166" s="255"/>
      <c r="FJ166" s="255"/>
      <c r="FK166" s="255"/>
      <c r="FL166" s="255"/>
      <c r="FM166" s="255"/>
      <c r="FN166" s="255"/>
      <c r="FO166" s="255"/>
      <c r="FP166" s="255"/>
      <c r="FQ166" s="255"/>
      <c r="FR166" s="255"/>
      <c r="FS166" s="255"/>
      <c r="FT166" s="255"/>
      <c r="FU166" s="255"/>
      <c r="FV166" s="255"/>
      <c r="FW166" s="255"/>
      <c r="FX166" s="255"/>
      <c r="FY166" s="255"/>
      <c r="FZ166" s="255"/>
      <c r="GA166" s="255"/>
      <c r="GB166" s="255"/>
      <c r="GC166" s="255"/>
      <c r="GD166" s="255"/>
      <c r="GE166" s="255"/>
      <c r="GF166" s="255"/>
      <c r="GG166" s="255"/>
      <c r="GH166" s="255"/>
      <c r="GI166" s="255"/>
      <c r="GJ166" s="255"/>
      <c r="GK166" s="255"/>
      <c r="GL166" s="255"/>
      <c r="GM166" s="255"/>
      <c r="GN166" s="255"/>
      <c r="GO166" s="255"/>
      <c r="GP166" s="255"/>
      <c r="GQ166" s="255"/>
      <c r="GR166" s="255"/>
      <c r="GS166" s="255"/>
      <c r="GT166" s="255"/>
      <c r="GU166" s="255"/>
      <c r="GV166" s="255"/>
      <c r="GW166" s="255"/>
      <c r="GX166" s="255"/>
      <c r="GY166" s="255"/>
      <c r="GZ166" s="255"/>
      <c r="HA166" s="255"/>
      <c r="HB166" s="255"/>
      <c r="HC166" s="255"/>
      <c r="HD166" s="255"/>
      <c r="HE166" s="255"/>
      <c r="HF166" s="255"/>
      <c r="HG166" s="255"/>
      <c r="HH166" s="255"/>
      <c r="HI166" s="255"/>
      <c r="HJ166" s="255"/>
      <c r="HK166" s="255"/>
      <c r="HL166" s="255"/>
      <c r="HM166" s="255"/>
      <c r="HN166" s="255"/>
      <c r="HO166" s="255"/>
      <c r="HP166" s="255"/>
      <c r="HQ166" s="255"/>
      <c r="HR166" s="255"/>
      <c r="HS166" s="255"/>
      <c r="HT166" s="255"/>
      <c r="HU166" s="255"/>
      <c r="HV166" s="255"/>
      <c r="HW166" s="255"/>
      <c r="HX166" s="255"/>
      <c r="HY166" s="255"/>
    </row>
    <row r="167" customFormat="false" ht="12.75" hidden="false" customHeight="false" outlineLevel="0" collapsed="false">
      <c r="A167" s="255" t="n">
        <v>1281</v>
      </c>
      <c r="B167" s="255" t="n">
        <v>442</v>
      </c>
      <c r="C167" s="255" t="s">
        <v>2</v>
      </c>
      <c r="D167" s="255" t="s">
        <v>104</v>
      </c>
      <c r="E167" s="255" t="s">
        <v>190</v>
      </c>
      <c r="F167" s="255" t="s">
        <v>150</v>
      </c>
      <c r="G167" s="255" t="s">
        <v>191</v>
      </c>
      <c r="H167" s="255" t="s">
        <v>168</v>
      </c>
      <c r="I167" s="255" t="s">
        <v>156</v>
      </c>
      <c r="J167" s="256" t="s">
        <v>170</v>
      </c>
      <c r="K167" s="268" t="n">
        <v>36896</v>
      </c>
      <c r="L167" s="268" t="n">
        <v>38722</v>
      </c>
      <c r="M167" s="255" t="s">
        <v>155</v>
      </c>
      <c r="N167" s="257" t="n">
        <v>-10000000</v>
      </c>
      <c r="O167" s="257" t="n">
        <v>4085.156195</v>
      </c>
      <c r="P167" s="258" t="n">
        <v>1.25</v>
      </c>
      <c r="Q167" s="257" t="n">
        <v>181.067879</v>
      </c>
      <c r="R167" s="257" t="n">
        <v>181.08236</v>
      </c>
      <c r="S167" s="258" t="n">
        <v>0.0144809999999893</v>
      </c>
      <c r="T167" s="257" t="n">
        <v>59.1571468597513</v>
      </c>
      <c r="U167" s="257" t="n">
        <v>-520.485085</v>
      </c>
      <c r="V167" s="257" t="n">
        <v>0</v>
      </c>
      <c r="W167" s="257" t="n">
        <v>-461.327938140249</v>
      </c>
      <c r="X167" s="257" t="n">
        <v>194684.373513</v>
      </c>
      <c r="Y167" s="257" t="n">
        <v>194494.161238</v>
      </c>
      <c r="Z167" s="257" t="n">
        <v>-190.212274999998</v>
      </c>
      <c r="AA167" s="257" t="n">
        <v>271.115663140251</v>
      </c>
      <c r="AB167" s="257" t="n">
        <v>194684.373513</v>
      </c>
      <c r="AC167" s="257" t="n">
        <v>194494.161238</v>
      </c>
      <c r="AD167" s="257" t="n">
        <v>-190.212274999998</v>
      </c>
      <c r="AF167" s="257" t="n">
        <v>51072.62274989</v>
      </c>
      <c r="AG167" s="259" t="n">
        <v>0</v>
      </c>
      <c r="AH167" s="259" t="n">
        <v>194494.161238</v>
      </c>
      <c r="AI167" s="259" t="n">
        <v>184891.333275</v>
      </c>
      <c r="AJ167" s="259" t="n">
        <v>184891.333275</v>
      </c>
      <c r="AK167" s="259" t="n">
        <v>-10028.792978</v>
      </c>
      <c r="AL167" s="259" t="n">
        <v>-190.212274999998</v>
      </c>
      <c r="AM167" s="269" t="s">
        <v>461</v>
      </c>
      <c r="AN167" s="260" t="s">
        <v>469</v>
      </c>
      <c r="AO167" s="260" t="n">
        <v>10</v>
      </c>
      <c r="AP167" s="260" t="n">
        <v>10</v>
      </c>
      <c r="AR167" s="281"/>
      <c r="AS167" s="306"/>
    </row>
    <row r="168" customFormat="false" ht="12.75" hidden="false" customHeight="false" outlineLevel="0" collapsed="false">
      <c r="A168" s="255" t="n">
        <v>1282</v>
      </c>
      <c r="B168" s="255" t="n">
        <v>443</v>
      </c>
      <c r="C168" s="255" t="s">
        <v>2</v>
      </c>
      <c r="D168" s="255" t="s">
        <v>104</v>
      </c>
      <c r="E168" s="255" t="s">
        <v>202</v>
      </c>
      <c r="F168" s="255" t="s">
        <v>102</v>
      </c>
      <c r="G168" s="255" t="s">
        <v>160</v>
      </c>
      <c r="H168" s="255" t="s">
        <v>168</v>
      </c>
      <c r="I168" s="255" t="s">
        <v>156</v>
      </c>
      <c r="J168" s="256" t="s">
        <v>203</v>
      </c>
      <c r="K168" s="268" t="n">
        <v>36896</v>
      </c>
      <c r="L168" s="268" t="n">
        <v>38722</v>
      </c>
      <c r="M168" s="255" t="s">
        <v>155</v>
      </c>
      <c r="N168" s="257" t="n">
        <v>-10000000</v>
      </c>
      <c r="O168" s="257" t="n">
        <v>4065.828512</v>
      </c>
      <c r="P168" s="258" t="n">
        <v>0.6</v>
      </c>
      <c r="Q168" s="257" t="n">
        <v>46.274935</v>
      </c>
      <c r="R168" s="257" t="n">
        <v>46.278999</v>
      </c>
      <c r="S168" s="258" t="n">
        <v>0.00406399999999962</v>
      </c>
      <c r="T168" s="257" t="n">
        <v>16.5235270727665</v>
      </c>
      <c r="U168" s="257" t="n">
        <v>-209.978577</v>
      </c>
      <c r="V168" s="257" t="n">
        <v>0</v>
      </c>
      <c r="W168" s="257" t="n">
        <v>-193.455049927234</v>
      </c>
      <c r="X168" s="257" t="n">
        <v>-71954.80884</v>
      </c>
      <c r="Y168" s="257" t="n">
        <v>-72129.442283</v>
      </c>
      <c r="Z168" s="257" t="n">
        <v>-174.633442999999</v>
      </c>
      <c r="AA168" s="257" t="n">
        <v>18.8216069272347</v>
      </c>
      <c r="AB168" s="257" t="n">
        <v>-71954.80884</v>
      </c>
      <c r="AC168" s="257" t="n">
        <v>-72129.442283</v>
      </c>
      <c r="AD168" s="257" t="n">
        <v>-174.633442999999</v>
      </c>
      <c r="AF168" s="257" t="n">
        <v>23409.00765784</v>
      </c>
      <c r="AG168" s="259" t="n">
        <v>0</v>
      </c>
      <c r="AH168" s="259" t="n">
        <v>-72129.442283</v>
      </c>
      <c r="AI168" s="259" t="n">
        <v>-56930.548418</v>
      </c>
      <c r="AJ168" s="259" t="n">
        <v>-56930.548418</v>
      </c>
      <c r="AK168" s="259" t="n">
        <v>-29632.518864</v>
      </c>
      <c r="AL168" s="259" t="n">
        <v>-174.633442999999</v>
      </c>
      <c r="AM168" s="269" t="s">
        <v>461</v>
      </c>
      <c r="AN168" s="260" t="n">
        <v>6</v>
      </c>
      <c r="AO168" s="260" t="s">
        <v>469</v>
      </c>
      <c r="AP168" s="260" t="n">
        <v>6</v>
      </c>
      <c r="AR168" s="281"/>
      <c r="AS168" s="306"/>
      <c r="AV168" s="255"/>
      <c r="AW168" s="255"/>
      <c r="AX168" s="255"/>
      <c r="AY168" s="255"/>
      <c r="AZ168" s="255"/>
      <c r="BA168" s="255"/>
      <c r="BB168" s="255"/>
      <c r="BC168" s="255"/>
      <c r="BD168" s="255"/>
      <c r="BE168" s="255"/>
      <c r="BF168" s="255"/>
      <c r="BG168" s="255"/>
      <c r="BH168" s="255"/>
      <c r="BI168" s="255"/>
      <c r="BJ168" s="255"/>
      <c r="BK168" s="255"/>
      <c r="BL168" s="255"/>
      <c r="BM168" s="255"/>
      <c r="BN168" s="255"/>
      <c r="BO168" s="255"/>
      <c r="BP168" s="255"/>
      <c r="BQ168" s="255"/>
      <c r="BR168" s="255"/>
      <c r="BS168" s="255"/>
      <c r="BT168" s="255"/>
      <c r="BU168" s="255"/>
      <c r="BV168" s="255"/>
      <c r="BW168" s="255"/>
      <c r="BX168" s="255"/>
      <c r="BY168" s="255"/>
      <c r="BZ168" s="255"/>
      <c r="CA168" s="255"/>
      <c r="CB168" s="255"/>
      <c r="CC168" s="255"/>
      <c r="CD168" s="255"/>
      <c r="CE168" s="255"/>
      <c r="CF168" s="255"/>
      <c r="CG168" s="255"/>
      <c r="CH168" s="255"/>
      <c r="CI168" s="255"/>
      <c r="CJ168" s="255"/>
      <c r="CK168" s="255"/>
      <c r="CL168" s="255"/>
      <c r="CM168" s="255"/>
      <c r="CN168" s="255"/>
      <c r="CO168" s="255"/>
      <c r="CP168" s="255"/>
      <c r="CQ168" s="255"/>
      <c r="CR168" s="255"/>
      <c r="CS168" s="255"/>
      <c r="CT168" s="255"/>
      <c r="CU168" s="255"/>
      <c r="CV168" s="255"/>
      <c r="CW168" s="255"/>
      <c r="CX168" s="255"/>
      <c r="CY168" s="255"/>
      <c r="CZ168" s="255"/>
      <c r="DA168" s="255"/>
      <c r="DB168" s="255"/>
      <c r="DC168" s="255"/>
      <c r="DD168" s="255"/>
      <c r="DE168" s="255"/>
      <c r="DF168" s="255"/>
      <c r="DG168" s="255"/>
      <c r="DH168" s="255"/>
      <c r="DI168" s="255"/>
      <c r="DJ168" s="255"/>
      <c r="DK168" s="255"/>
      <c r="DL168" s="255"/>
      <c r="DM168" s="255"/>
      <c r="DN168" s="255"/>
      <c r="DO168" s="255"/>
      <c r="DP168" s="255"/>
      <c r="DQ168" s="255"/>
      <c r="DR168" s="255"/>
      <c r="DS168" s="255"/>
      <c r="DT168" s="255"/>
      <c r="DU168" s="255"/>
      <c r="DV168" s="255"/>
      <c r="DW168" s="255"/>
      <c r="DX168" s="255"/>
      <c r="DY168" s="255"/>
      <c r="DZ168" s="255"/>
      <c r="EA168" s="255"/>
      <c r="EB168" s="255"/>
      <c r="EC168" s="255"/>
      <c r="ED168" s="255"/>
      <c r="EE168" s="255"/>
      <c r="EF168" s="255"/>
      <c r="EG168" s="255"/>
      <c r="EH168" s="255"/>
      <c r="EI168" s="255"/>
      <c r="EJ168" s="255"/>
      <c r="EK168" s="255"/>
      <c r="EL168" s="255"/>
      <c r="EM168" s="255"/>
      <c r="EN168" s="255"/>
      <c r="EO168" s="255"/>
      <c r="EP168" s="255"/>
      <c r="EQ168" s="255"/>
      <c r="ER168" s="255"/>
      <c r="ES168" s="255"/>
      <c r="ET168" s="255"/>
      <c r="EU168" s="255"/>
      <c r="EV168" s="255"/>
      <c r="EW168" s="255"/>
      <c r="EX168" s="255"/>
      <c r="EY168" s="255"/>
      <c r="EZ168" s="255"/>
      <c r="FA168" s="255"/>
      <c r="FB168" s="255"/>
      <c r="FC168" s="255"/>
      <c r="FD168" s="255"/>
      <c r="FE168" s="255"/>
      <c r="FF168" s="255"/>
      <c r="FG168" s="255"/>
      <c r="FH168" s="255"/>
      <c r="FI168" s="255"/>
      <c r="FJ168" s="255"/>
      <c r="FK168" s="255"/>
      <c r="FL168" s="255"/>
      <c r="FM168" s="255"/>
      <c r="FN168" s="255"/>
      <c r="FO168" s="255"/>
      <c r="FP168" s="255"/>
      <c r="FQ168" s="255"/>
      <c r="FR168" s="255"/>
      <c r="FS168" s="255"/>
      <c r="FT168" s="255"/>
      <c r="FU168" s="255"/>
      <c r="FV168" s="255"/>
      <c r="FW168" s="255"/>
      <c r="FX168" s="255"/>
      <c r="FY168" s="255"/>
      <c r="FZ168" s="255"/>
      <c r="GA168" s="255"/>
      <c r="GB168" s="255"/>
      <c r="GC168" s="255"/>
      <c r="GD168" s="255"/>
      <c r="GE168" s="255"/>
      <c r="GF168" s="255"/>
      <c r="GG168" s="255"/>
      <c r="GH168" s="255"/>
      <c r="GI168" s="255"/>
      <c r="GJ168" s="255"/>
      <c r="GK168" s="255"/>
      <c r="GL168" s="255"/>
      <c r="GM168" s="255"/>
      <c r="GN168" s="255"/>
      <c r="GO168" s="255"/>
      <c r="GP168" s="255"/>
      <c r="GQ168" s="255"/>
      <c r="GR168" s="255"/>
      <c r="GS168" s="255"/>
      <c r="GT168" s="255"/>
      <c r="GU168" s="255"/>
      <c r="GV168" s="255"/>
      <c r="GW168" s="255"/>
      <c r="GX168" s="255"/>
      <c r="GY168" s="255"/>
      <c r="GZ168" s="255"/>
      <c r="HA168" s="255"/>
      <c r="HB168" s="255"/>
      <c r="HC168" s="255"/>
      <c r="HD168" s="255"/>
      <c r="HE168" s="255"/>
      <c r="HF168" s="255"/>
      <c r="HG168" s="255"/>
      <c r="HH168" s="255"/>
      <c r="HI168" s="255"/>
      <c r="HJ168" s="255"/>
      <c r="HK168" s="255"/>
      <c r="HL168" s="255"/>
      <c r="HM168" s="255"/>
      <c r="HN168" s="255"/>
      <c r="HO168" s="255"/>
      <c r="HP168" s="255"/>
      <c r="HQ168" s="255"/>
      <c r="HR168" s="255"/>
      <c r="HS168" s="255"/>
      <c r="HT168" s="255"/>
      <c r="HU168" s="255"/>
      <c r="HV168" s="255"/>
      <c r="HW168" s="255"/>
      <c r="HX168" s="255"/>
      <c r="HY168" s="255"/>
    </row>
    <row r="169" customFormat="false" ht="12.75" hidden="false" customHeight="false" outlineLevel="0" collapsed="false">
      <c r="A169" s="255" t="n">
        <v>1283</v>
      </c>
      <c r="B169" s="255" t="n">
        <v>444</v>
      </c>
      <c r="C169" s="255" t="s">
        <v>2</v>
      </c>
      <c r="D169" s="255" t="s">
        <v>104</v>
      </c>
      <c r="E169" s="255" t="s">
        <v>204</v>
      </c>
      <c r="F169" s="255" t="s">
        <v>102</v>
      </c>
      <c r="G169" s="255" t="s">
        <v>112</v>
      </c>
      <c r="H169" s="255" t="s">
        <v>110</v>
      </c>
      <c r="I169" s="255" t="s">
        <v>156</v>
      </c>
      <c r="J169" s="256" t="s">
        <v>105</v>
      </c>
      <c r="K169" s="268" t="n">
        <v>36896</v>
      </c>
      <c r="L169" s="268" t="n">
        <v>38722</v>
      </c>
      <c r="M169" s="255" t="s">
        <v>155</v>
      </c>
      <c r="N169" s="257" t="n">
        <v>-10000000</v>
      </c>
      <c r="O169" s="257" t="n">
        <v>4024.853562</v>
      </c>
      <c r="P169" s="258" t="n">
        <v>0.34</v>
      </c>
      <c r="Q169" s="257" t="n">
        <v>40.062364</v>
      </c>
      <c r="R169" s="257" t="n">
        <v>36.62964</v>
      </c>
      <c r="S169" s="258" t="n">
        <v>-3.432724</v>
      </c>
      <c r="T169" s="257" t="n">
        <v>-13816.2114187629</v>
      </c>
      <c r="U169" s="257" t="n">
        <v>-189.523665</v>
      </c>
      <c r="V169" s="257" t="n">
        <v>0</v>
      </c>
      <c r="W169" s="257" t="n">
        <v>-14005.7350837629</v>
      </c>
      <c r="X169" s="257" t="n">
        <v>17284.205159</v>
      </c>
      <c r="Y169" s="257" t="n">
        <v>2771.317555</v>
      </c>
      <c r="Z169" s="257" t="n">
        <v>-14512.887604</v>
      </c>
      <c r="AA169" s="257" t="n">
        <v>-507.15252023711</v>
      </c>
      <c r="AB169" s="257" t="n">
        <v>17284.205159</v>
      </c>
      <c r="AC169" s="257" t="n">
        <v>2771.317555</v>
      </c>
      <c r="AD169" s="257" t="n">
        <v>-14512.887604</v>
      </c>
      <c r="AF169" s="257" t="n">
        <v>23173.094383215</v>
      </c>
      <c r="AG169" s="259" t="n">
        <v>0</v>
      </c>
      <c r="AH169" s="259" t="n">
        <v>2771.317555</v>
      </c>
      <c r="AI169" s="259" t="n">
        <v>-46351.908285</v>
      </c>
      <c r="AJ169" s="259" t="n">
        <v>-46351.908285</v>
      </c>
      <c r="AK169" s="259" t="n">
        <v>-86008.639014</v>
      </c>
      <c r="AL169" s="259" t="n">
        <v>-14512.887604</v>
      </c>
      <c r="AM169" s="269" t="s">
        <v>461</v>
      </c>
      <c r="AN169" s="260" t="n">
        <v>6</v>
      </c>
      <c r="AO169" s="260" t="s">
        <v>469</v>
      </c>
      <c r="AP169" s="260" t="n">
        <v>6</v>
      </c>
      <c r="AR169" s="281"/>
      <c r="AS169" s="306"/>
      <c r="AV169" s="255"/>
      <c r="AW169" s="255"/>
      <c r="AX169" s="255"/>
      <c r="AY169" s="255"/>
      <c r="AZ169" s="255"/>
      <c r="BA169" s="255"/>
      <c r="BB169" s="255"/>
      <c r="BC169" s="255"/>
      <c r="BD169" s="255"/>
      <c r="BE169" s="255"/>
      <c r="BF169" s="255"/>
      <c r="BG169" s="255"/>
      <c r="BH169" s="255"/>
      <c r="BI169" s="255"/>
      <c r="BJ169" s="255"/>
      <c r="BK169" s="255"/>
      <c r="BL169" s="255"/>
      <c r="BM169" s="255"/>
      <c r="BN169" s="255"/>
      <c r="BO169" s="255"/>
      <c r="BP169" s="255"/>
      <c r="BQ169" s="255"/>
      <c r="BR169" s="255"/>
      <c r="BS169" s="255"/>
      <c r="BT169" s="255"/>
      <c r="BU169" s="255"/>
      <c r="BV169" s="255"/>
      <c r="BW169" s="255"/>
      <c r="BX169" s="255"/>
      <c r="BY169" s="255"/>
      <c r="BZ169" s="255"/>
      <c r="CA169" s="255"/>
      <c r="CB169" s="255"/>
      <c r="CC169" s="255"/>
      <c r="CD169" s="255"/>
      <c r="CE169" s="255"/>
      <c r="CF169" s="255"/>
      <c r="CG169" s="255"/>
      <c r="CH169" s="255"/>
      <c r="CI169" s="255"/>
      <c r="CJ169" s="255"/>
      <c r="CK169" s="255"/>
      <c r="CL169" s="255"/>
      <c r="CM169" s="255"/>
      <c r="CN169" s="255"/>
      <c r="CO169" s="255"/>
      <c r="CP169" s="255"/>
      <c r="CQ169" s="255"/>
      <c r="CR169" s="255"/>
      <c r="CS169" s="255"/>
      <c r="CT169" s="255"/>
      <c r="CU169" s="255"/>
      <c r="CV169" s="255"/>
      <c r="CW169" s="255"/>
      <c r="CX169" s="255"/>
      <c r="CY169" s="255"/>
      <c r="CZ169" s="255"/>
      <c r="DA169" s="255"/>
      <c r="DB169" s="255"/>
      <c r="DC169" s="255"/>
      <c r="DD169" s="255"/>
      <c r="DE169" s="255"/>
      <c r="DF169" s="255"/>
      <c r="DG169" s="255"/>
      <c r="DH169" s="255"/>
      <c r="DI169" s="255"/>
      <c r="DJ169" s="255"/>
      <c r="DK169" s="255"/>
      <c r="DL169" s="255"/>
      <c r="DM169" s="255"/>
      <c r="DN169" s="255"/>
      <c r="DO169" s="255"/>
      <c r="DP169" s="255"/>
      <c r="DQ169" s="255"/>
      <c r="DR169" s="255"/>
      <c r="DS169" s="255"/>
      <c r="DT169" s="255"/>
      <c r="DU169" s="255"/>
      <c r="DV169" s="255"/>
      <c r="DW169" s="255"/>
      <c r="DX169" s="255"/>
      <c r="DY169" s="255"/>
      <c r="DZ169" s="255"/>
      <c r="EA169" s="255"/>
      <c r="EB169" s="255"/>
      <c r="EC169" s="255"/>
      <c r="ED169" s="255"/>
      <c r="EE169" s="255"/>
      <c r="EF169" s="255"/>
      <c r="EG169" s="255"/>
      <c r="EH169" s="255"/>
      <c r="EI169" s="255"/>
      <c r="EJ169" s="255"/>
      <c r="EK169" s="255"/>
      <c r="EL169" s="255"/>
      <c r="EM169" s="255"/>
      <c r="EN169" s="255"/>
      <c r="EO169" s="255"/>
      <c r="EP169" s="255"/>
      <c r="EQ169" s="255"/>
      <c r="ER169" s="255"/>
      <c r="ES169" s="255"/>
      <c r="ET169" s="255"/>
      <c r="EU169" s="255"/>
      <c r="EV169" s="255"/>
      <c r="EW169" s="255"/>
      <c r="EX169" s="255"/>
      <c r="EY169" s="255"/>
      <c r="EZ169" s="255"/>
      <c r="FA169" s="255"/>
      <c r="FB169" s="255"/>
      <c r="FC169" s="255"/>
      <c r="FD169" s="255"/>
      <c r="FE169" s="255"/>
      <c r="FF169" s="255"/>
      <c r="FG169" s="255"/>
      <c r="FH169" s="255"/>
      <c r="FI169" s="255"/>
      <c r="FJ169" s="255"/>
      <c r="FK169" s="255"/>
      <c r="FL169" s="255"/>
      <c r="FM169" s="255"/>
      <c r="FN169" s="255"/>
      <c r="FO169" s="255"/>
      <c r="FP169" s="255"/>
      <c r="FQ169" s="255"/>
      <c r="FR169" s="255"/>
      <c r="FS169" s="255"/>
      <c r="FT169" s="255"/>
      <c r="FU169" s="255"/>
      <c r="FV169" s="255"/>
      <c r="FW169" s="255"/>
      <c r="FX169" s="255"/>
      <c r="FY169" s="255"/>
      <c r="FZ169" s="255"/>
      <c r="GA169" s="255"/>
      <c r="GB169" s="255"/>
      <c r="GC169" s="255"/>
      <c r="GD169" s="255"/>
      <c r="GE169" s="255"/>
      <c r="GF169" s="255"/>
      <c r="GG169" s="255"/>
      <c r="GH169" s="255"/>
      <c r="GI169" s="255"/>
      <c r="GJ169" s="255"/>
      <c r="GK169" s="255"/>
      <c r="GL169" s="255"/>
      <c r="GM169" s="255"/>
      <c r="GN169" s="255"/>
      <c r="GO169" s="255"/>
      <c r="GP169" s="255"/>
      <c r="GQ169" s="255"/>
      <c r="GR169" s="255"/>
      <c r="GS169" s="255"/>
      <c r="GT169" s="255"/>
      <c r="GU169" s="255"/>
      <c r="GV169" s="255"/>
      <c r="GW169" s="255"/>
      <c r="GX169" s="255"/>
      <c r="GY169" s="255"/>
      <c r="GZ169" s="255"/>
      <c r="HA169" s="255"/>
      <c r="HB169" s="255"/>
      <c r="HC169" s="255"/>
      <c r="HD169" s="255"/>
      <c r="HE169" s="255"/>
      <c r="HF169" s="255"/>
      <c r="HG169" s="255"/>
      <c r="HH169" s="255"/>
      <c r="HI169" s="255"/>
      <c r="HJ169" s="255"/>
      <c r="HK169" s="255"/>
      <c r="HL169" s="255"/>
      <c r="HM169" s="255"/>
      <c r="HN169" s="255"/>
      <c r="HO169" s="255"/>
      <c r="HP169" s="255"/>
      <c r="HQ169" s="255"/>
      <c r="HR169" s="255"/>
      <c r="HS169" s="255"/>
      <c r="HT169" s="255"/>
      <c r="HU169" s="255"/>
      <c r="HV169" s="255"/>
      <c r="HW169" s="255"/>
      <c r="HX169" s="255"/>
      <c r="HY169" s="255"/>
    </row>
    <row r="170" customFormat="false" ht="12.75" hidden="false" customHeight="false" outlineLevel="0" collapsed="false">
      <c r="A170" s="255" t="n">
        <v>1284</v>
      </c>
      <c r="B170" s="255" t="n">
        <v>445</v>
      </c>
      <c r="C170" s="255" t="s">
        <v>2</v>
      </c>
      <c r="D170" s="255" t="s">
        <v>104</v>
      </c>
      <c r="E170" s="255" t="s">
        <v>211</v>
      </c>
      <c r="F170" s="255" t="s">
        <v>163</v>
      </c>
      <c r="G170" s="255" t="s">
        <v>151</v>
      </c>
      <c r="H170" s="255" t="s">
        <v>97</v>
      </c>
      <c r="I170" s="255" t="s">
        <v>156</v>
      </c>
      <c r="J170" s="256" t="s">
        <v>212</v>
      </c>
      <c r="K170" s="268" t="n">
        <v>36896</v>
      </c>
      <c r="L170" s="268" t="n">
        <v>38722</v>
      </c>
      <c r="M170" s="255" t="s">
        <v>155</v>
      </c>
      <c r="N170" s="257" t="n">
        <v>-10000000</v>
      </c>
      <c r="O170" s="257" t="n">
        <v>4028.171826</v>
      </c>
      <c r="P170" s="258" t="n">
        <v>0.25</v>
      </c>
      <c r="Q170" s="257" t="n">
        <v>24.538455</v>
      </c>
      <c r="R170" s="257" t="n">
        <v>24.545114</v>
      </c>
      <c r="S170" s="258" t="n">
        <v>0.00665900000000264</v>
      </c>
      <c r="T170" s="257" t="n">
        <v>26.8235961893446</v>
      </c>
      <c r="U170" s="257" t="n">
        <v>-123.568833</v>
      </c>
      <c r="V170" s="257" t="n">
        <v>0</v>
      </c>
      <c r="W170" s="257" t="n">
        <v>-96.7452368106554</v>
      </c>
      <c r="X170" s="257" t="n">
        <v>-7983.142951</v>
      </c>
      <c r="Y170" s="257" t="n">
        <v>-8025.337778</v>
      </c>
      <c r="Z170" s="257" t="n">
        <v>-42.1948270000003</v>
      </c>
      <c r="AA170" s="257" t="n">
        <v>54.5504098106551</v>
      </c>
      <c r="AB170" s="257" t="n">
        <v>-7983.142951</v>
      </c>
      <c r="AC170" s="257" t="n">
        <v>-8025.337778</v>
      </c>
      <c r="AD170" s="257" t="n">
        <v>-42.1948270000003</v>
      </c>
      <c r="AF170" s="257" t="n">
        <v>11927.416776786</v>
      </c>
      <c r="AG170" s="259" t="n">
        <v>0</v>
      </c>
      <c r="AH170" s="259" t="n">
        <v>-8025.337778</v>
      </c>
      <c r="AI170" s="259" t="n">
        <v>-8838.863764</v>
      </c>
      <c r="AJ170" s="259" t="n">
        <v>-8838.863764</v>
      </c>
      <c r="AK170" s="259" t="n">
        <v>-29864.856719</v>
      </c>
      <c r="AL170" s="259" t="n">
        <v>-42.1948270000003</v>
      </c>
      <c r="AM170" s="269" t="s">
        <v>461</v>
      </c>
      <c r="AN170" s="260" t="n">
        <v>4</v>
      </c>
      <c r="AO170" s="260" t="s">
        <v>469</v>
      </c>
      <c r="AP170" s="260" t="n">
        <v>4</v>
      </c>
      <c r="AR170" s="281"/>
      <c r="AS170" s="306"/>
      <c r="AV170" s="255"/>
      <c r="AW170" s="255"/>
      <c r="AX170" s="255"/>
      <c r="AY170" s="255"/>
      <c r="AZ170" s="255"/>
      <c r="BA170" s="255"/>
      <c r="BB170" s="255"/>
      <c r="BC170" s="255"/>
      <c r="BD170" s="255"/>
      <c r="BE170" s="255"/>
      <c r="BF170" s="255"/>
      <c r="BG170" s="255"/>
      <c r="BH170" s="255"/>
      <c r="BI170" s="255"/>
      <c r="BJ170" s="255"/>
      <c r="BK170" s="255"/>
      <c r="BL170" s="255"/>
      <c r="BM170" s="255"/>
      <c r="BN170" s="255"/>
      <c r="BO170" s="255"/>
      <c r="BP170" s="255"/>
      <c r="BQ170" s="255"/>
      <c r="BR170" s="255"/>
      <c r="BS170" s="255"/>
      <c r="BT170" s="255"/>
      <c r="BU170" s="255"/>
      <c r="BV170" s="255"/>
      <c r="BW170" s="255"/>
      <c r="BX170" s="255"/>
      <c r="BY170" s="255"/>
      <c r="BZ170" s="255"/>
      <c r="CA170" s="255"/>
      <c r="CB170" s="255"/>
      <c r="CC170" s="255"/>
      <c r="CD170" s="255"/>
      <c r="CE170" s="255"/>
      <c r="CF170" s="255"/>
      <c r="CG170" s="255"/>
      <c r="CH170" s="255"/>
      <c r="CI170" s="255"/>
      <c r="CJ170" s="255"/>
      <c r="CK170" s="255"/>
      <c r="CL170" s="255"/>
      <c r="CM170" s="255"/>
      <c r="CN170" s="255"/>
      <c r="CO170" s="255"/>
      <c r="CP170" s="255"/>
      <c r="CQ170" s="255"/>
      <c r="CR170" s="255"/>
      <c r="CS170" s="255"/>
      <c r="CT170" s="255"/>
      <c r="CU170" s="255"/>
      <c r="CV170" s="255"/>
      <c r="CW170" s="255"/>
      <c r="CX170" s="255"/>
      <c r="CY170" s="255"/>
      <c r="CZ170" s="255"/>
      <c r="DA170" s="255"/>
      <c r="DB170" s="255"/>
      <c r="DC170" s="255"/>
      <c r="DD170" s="255"/>
      <c r="DE170" s="255"/>
      <c r="DF170" s="255"/>
      <c r="DG170" s="255"/>
      <c r="DH170" s="255"/>
      <c r="DI170" s="255"/>
      <c r="DJ170" s="255"/>
      <c r="DK170" s="255"/>
      <c r="DL170" s="255"/>
      <c r="DM170" s="255"/>
      <c r="DN170" s="255"/>
      <c r="DO170" s="255"/>
      <c r="DP170" s="255"/>
      <c r="DQ170" s="255"/>
      <c r="DR170" s="255"/>
      <c r="DS170" s="255"/>
      <c r="DT170" s="255"/>
      <c r="DU170" s="255"/>
      <c r="DV170" s="255"/>
      <c r="DW170" s="255"/>
      <c r="DX170" s="255"/>
      <c r="DY170" s="255"/>
      <c r="DZ170" s="255"/>
      <c r="EA170" s="255"/>
      <c r="EB170" s="255"/>
      <c r="EC170" s="255"/>
      <c r="ED170" s="255"/>
      <c r="EE170" s="255"/>
      <c r="EF170" s="255"/>
      <c r="EG170" s="255"/>
      <c r="EH170" s="255"/>
      <c r="EI170" s="255"/>
      <c r="EJ170" s="255"/>
      <c r="EK170" s="255"/>
      <c r="EL170" s="255"/>
      <c r="EM170" s="255"/>
      <c r="EN170" s="255"/>
      <c r="EO170" s="255"/>
      <c r="EP170" s="255"/>
      <c r="EQ170" s="255"/>
      <c r="ER170" s="255"/>
      <c r="ES170" s="255"/>
      <c r="ET170" s="255"/>
      <c r="EU170" s="255"/>
      <c r="EV170" s="255"/>
      <c r="EW170" s="255"/>
      <c r="EX170" s="255"/>
      <c r="EY170" s="255"/>
      <c r="EZ170" s="255"/>
      <c r="FA170" s="255"/>
      <c r="FB170" s="255"/>
      <c r="FC170" s="255"/>
      <c r="FD170" s="255"/>
      <c r="FE170" s="255"/>
      <c r="FF170" s="255"/>
      <c r="FG170" s="255"/>
      <c r="FH170" s="255"/>
      <c r="FI170" s="255"/>
      <c r="FJ170" s="255"/>
      <c r="FK170" s="255"/>
      <c r="FL170" s="255"/>
      <c r="FM170" s="255"/>
      <c r="FN170" s="255"/>
      <c r="FO170" s="255"/>
      <c r="FP170" s="255"/>
      <c r="FQ170" s="255"/>
      <c r="FR170" s="255"/>
      <c r="FS170" s="255"/>
      <c r="FT170" s="255"/>
      <c r="FU170" s="255"/>
      <c r="FV170" s="255"/>
      <c r="FW170" s="255"/>
      <c r="FX170" s="255"/>
      <c r="FY170" s="255"/>
      <c r="FZ170" s="255"/>
      <c r="GA170" s="255"/>
      <c r="GB170" s="255"/>
      <c r="GC170" s="255"/>
      <c r="GD170" s="255"/>
      <c r="GE170" s="255"/>
      <c r="GF170" s="255"/>
      <c r="GG170" s="255"/>
      <c r="GH170" s="255"/>
      <c r="GI170" s="255"/>
      <c r="GJ170" s="255"/>
      <c r="GK170" s="255"/>
      <c r="GL170" s="255"/>
      <c r="GM170" s="255"/>
      <c r="GN170" s="255"/>
      <c r="GO170" s="255"/>
      <c r="GP170" s="255"/>
      <c r="GQ170" s="255"/>
      <c r="GR170" s="255"/>
      <c r="GS170" s="255"/>
      <c r="GT170" s="255"/>
      <c r="GU170" s="255"/>
      <c r="GV170" s="255"/>
      <c r="GW170" s="255"/>
      <c r="GX170" s="255"/>
      <c r="GY170" s="255"/>
      <c r="GZ170" s="255"/>
      <c r="HA170" s="255"/>
      <c r="HB170" s="255"/>
      <c r="HC170" s="255"/>
      <c r="HD170" s="255"/>
      <c r="HE170" s="255"/>
      <c r="HF170" s="255"/>
      <c r="HG170" s="255"/>
      <c r="HH170" s="255"/>
      <c r="HI170" s="255"/>
      <c r="HJ170" s="255"/>
      <c r="HK170" s="255"/>
      <c r="HL170" s="255"/>
      <c r="HM170" s="255"/>
      <c r="HN170" s="255"/>
      <c r="HO170" s="255"/>
      <c r="HP170" s="255"/>
      <c r="HQ170" s="255"/>
      <c r="HR170" s="255"/>
      <c r="HS170" s="255"/>
      <c r="HT170" s="255"/>
      <c r="HU170" s="255"/>
      <c r="HV170" s="255"/>
      <c r="HW170" s="255"/>
      <c r="HX170" s="255"/>
      <c r="HY170" s="255"/>
    </row>
    <row r="171" customFormat="false" ht="12.75" hidden="false" customHeight="false" outlineLevel="0" collapsed="false">
      <c r="A171" s="255" t="n">
        <v>1285</v>
      </c>
      <c r="B171" s="255" t="n">
        <v>446</v>
      </c>
      <c r="C171" s="255" t="s">
        <v>2</v>
      </c>
      <c r="D171" s="255" t="s">
        <v>104</v>
      </c>
      <c r="E171" s="255" t="s">
        <v>231</v>
      </c>
      <c r="F171" s="255" t="s">
        <v>172</v>
      </c>
      <c r="G171" s="255" t="s">
        <v>112</v>
      </c>
      <c r="H171" s="255" t="s">
        <v>168</v>
      </c>
      <c r="I171" s="255" t="s">
        <v>156</v>
      </c>
      <c r="J171" s="256" t="s">
        <v>170</v>
      </c>
      <c r="K171" s="268" t="n">
        <v>36896</v>
      </c>
      <c r="L171" s="268" t="n">
        <v>38722</v>
      </c>
      <c r="M171" s="255" t="s">
        <v>155</v>
      </c>
      <c r="N171" s="257" t="n">
        <v>-10000000</v>
      </c>
      <c r="O171" s="257" t="n">
        <v>4127.073041</v>
      </c>
      <c r="P171" s="258" t="n">
        <v>0.9</v>
      </c>
      <c r="Q171" s="257" t="n">
        <v>72.411986</v>
      </c>
      <c r="R171" s="257" t="n">
        <v>72.424462</v>
      </c>
      <c r="S171" s="258" t="n">
        <v>0.0124760000000066</v>
      </c>
      <c r="T171" s="257" t="n">
        <v>51.4893632595432</v>
      </c>
      <c r="U171" s="257" t="n">
        <v>-273.825712</v>
      </c>
      <c r="V171" s="257" t="n">
        <v>0</v>
      </c>
      <c r="W171" s="257" t="n">
        <v>-222.336348740457</v>
      </c>
      <c r="X171" s="257" t="n">
        <v>-94290.821933</v>
      </c>
      <c r="Y171" s="257" t="n">
        <v>-94520.6307</v>
      </c>
      <c r="Z171" s="257" t="n">
        <v>-229.808766999995</v>
      </c>
      <c r="AA171" s="257" t="n">
        <v>-7.47241825953819</v>
      </c>
      <c r="AB171" s="257" t="n">
        <v>-94290.821933</v>
      </c>
      <c r="AC171" s="257" t="n">
        <v>-94520.6307</v>
      </c>
      <c r="AD171" s="257" t="n">
        <v>-229.808766999995</v>
      </c>
      <c r="AF171" s="257" t="n">
        <v>40734.21091467</v>
      </c>
      <c r="AG171" s="259" t="n">
        <v>0</v>
      </c>
      <c r="AH171" s="259" t="n">
        <v>-94520.6307</v>
      </c>
      <c r="AI171" s="259" t="n">
        <v>-372609.36046</v>
      </c>
      <c r="AJ171" s="259" t="n">
        <v>-372609.36046</v>
      </c>
      <c r="AK171" s="259" t="n">
        <v>-183655.560169</v>
      </c>
      <c r="AL171" s="259" t="n">
        <v>-229.808766999995</v>
      </c>
      <c r="AM171" s="269" t="s">
        <v>461</v>
      </c>
      <c r="AN171" s="260" t="s">
        <v>469</v>
      </c>
      <c r="AO171" s="260" t="n">
        <v>9</v>
      </c>
      <c r="AP171" s="260" t="n">
        <v>9</v>
      </c>
      <c r="AR171" s="281"/>
      <c r="AS171" s="306"/>
      <c r="AV171" s="255"/>
      <c r="AW171" s="255"/>
      <c r="AX171" s="255"/>
      <c r="AY171" s="255"/>
      <c r="AZ171" s="255"/>
      <c r="BA171" s="255"/>
      <c r="BB171" s="255"/>
      <c r="BC171" s="255"/>
      <c r="BD171" s="255"/>
      <c r="BE171" s="255"/>
      <c r="BF171" s="255"/>
      <c r="BG171" s="255"/>
      <c r="BH171" s="255"/>
      <c r="BI171" s="255"/>
      <c r="BJ171" s="255"/>
      <c r="BK171" s="255"/>
      <c r="BL171" s="255"/>
      <c r="BM171" s="255"/>
      <c r="BN171" s="255"/>
      <c r="BO171" s="255"/>
      <c r="BP171" s="255"/>
      <c r="BQ171" s="255"/>
      <c r="BR171" s="255"/>
      <c r="BS171" s="255"/>
      <c r="BT171" s="255"/>
      <c r="BU171" s="255"/>
      <c r="BV171" s="255"/>
      <c r="BW171" s="255"/>
      <c r="BX171" s="255"/>
      <c r="BY171" s="255"/>
      <c r="BZ171" s="255"/>
      <c r="CA171" s="255"/>
      <c r="CB171" s="255"/>
      <c r="CC171" s="255"/>
      <c r="CD171" s="255"/>
      <c r="CE171" s="255"/>
      <c r="CF171" s="255"/>
      <c r="CG171" s="255"/>
      <c r="CH171" s="255"/>
      <c r="CI171" s="255"/>
      <c r="CJ171" s="255"/>
      <c r="CK171" s="255"/>
      <c r="CL171" s="255"/>
      <c r="CM171" s="255"/>
      <c r="CN171" s="255"/>
      <c r="CO171" s="255"/>
      <c r="CP171" s="255"/>
      <c r="CQ171" s="255"/>
      <c r="CR171" s="255"/>
      <c r="CS171" s="255"/>
      <c r="CT171" s="255"/>
      <c r="CU171" s="255"/>
      <c r="CV171" s="255"/>
      <c r="CW171" s="255"/>
      <c r="CX171" s="255"/>
      <c r="CY171" s="255"/>
      <c r="CZ171" s="255"/>
      <c r="DA171" s="255"/>
      <c r="DB171" s="255"/>
      <c r="DC171" s="255"/>
      <c r="DD171" s="255"/>
      <c r="DE171" s="255"/>
      <c r="DF171" s="255"/>
      <c r="DG171" s="255"/>
      <c r="DH171" s="255"/>
      <c r="DI171" s="255"/>
      <c r="DJ171" s="255"/>
      <c r="DK171" s="255"/>
      <c r="DL171" s="255"/>
      <c r="DM171" s="255"/>
      <c r="DN171" s="255"/>
      <c r="DO171" s="255"/>
      <c r="DP171" s="255"/>
      <c r="DQ171" s="255"/>
      <c r="DR171" s="255"/>
      <c r="DS171" s="255"/>
      <c r="DT171" s="255"/>
      <c r="DU171" s="255"/>
      <c r="DV171" s="255"/>
      <c r="DW171" s="255"/>
      <c r="DX171" s="255"/>
      <c r="DY171" s="255"/>
      <c r="DZ171" s="255"/>
      <c r="EA171" s="255"/>
      <c r="EB171" s="255"/>
      <c r="EC171" s="255"/>
      <c r="ED171" s="255"/>
      <c r="EE171" s="255"/>
      <c r="EF171" s="255"/>
      <c r="EG171" s="255"/>
      <c r="EH171" s="255"/>
      <c r="EI171" s="255"/>
      <c r="EJ171" s="255"/>
      <c r="EK171" s="255"/>
      <c r="EL171" s="255"/>
      <c r="EM171" s="255"/>
      <c r="EN171" s="255"/>
      <c r="EO171" s="255"/>
      <c r="EP171" s="255"/>
      <c r="EQ171" s="255"/>
      <c r="ER171" s="255"/>
      <c r="ES171" s="255"/>
      <c r="ET171" s="255"/>
      <c r="EU171" s="255"/>
      <c r="EV171" s="255"/>
      <c r="EW171" s="255"/>
      <c r="EX171" s="255"/>
      <c r="EY171" s="255"/>
      <c r="EZ171" s="255"/>
      <c r="FA171" s="255"/>
      <c r="FB171" s="255"/>
      <c r="FC171" s="255"/>
      <c r="FD171" s="255"/>
      <c r="FE171" s="255"/>
      <c r="FF171" s="255"/>
      <c r="FG171" s="255"/>
      <c r="FH171" s="255"/>
      <c r="FI171" s="255"/>
      <c r="FJ171" s="255"/>
      <c r="FK171" s="255"/>
      <c r="FL171" s="255"/>
      <c r="FM171" s="255"/>
      <c r="FN171" s="255"/>
      <c r="FO171" s="255"/>
      <c r="FP171" s="255"/>
      <c r="FQ171" s="255"/>
      <c r="FR171" s="255"/>
      <c r="FS171" s="255"/>
      <c r="FT171" s="255"/>
      <c r="FU171" s="255"/>
      <c r="FV171" s="255"/>
      <c r="FW171" s="255"/>
      <c r="FX171" s="255"/>
      <c r="FY171" s="255"/>
      <c r="FZ171" s="255"/>
      <c r="GA171" s="255"/>
      <c r="GB171" s="255"/>
      <c r="GC171" s="255"/>
      <c r="GD171" s="255"/>
      <c r="GE171" s="255"/>
      <c r="GF171" s="255"/>
      <c r="GG171" s="255"/>
      <c r="GH171" s="255"/>
      <c r="GI171" s="255"/>
      <c r="GJ171" s="255"/>
      <c r="GK171" s="255"/>
      <c r="GL171" s="255"/>
      <c r="GM171" s="255"/>
      <c r="GN171" s="255"/>
      <c r="GO171" s="255"/>
      <c r="GP171" s="255"/>
      <c r="GQ171" s="255"/>
      <c r="GR171" s="255"/>
      <c r="GS171" s="255"/>
      <c r="GT171" s="255"/>
      <c r="GU171" s="255"/>
      <c r="GV171" s="255"/>
      <c r="GW171" s="255"/>
      <c r="GX171" s="255"/>
      <c r="GY171" s="255"/>
      <c r="GZ171" s="255"/>
      <c r="HA171" s="255"/>
      <c r="HB171" s="255"/>
      <c r="HC171" s="255"/>
      <c r="HD171" s="255"/>
      <c r="HE171" s="255"/>
      <c r="HF171" s="255"/>
      <c r="HG171" s="255"/>
      <c r="HH171" s="255"/>
      <c r="HI171" s="255"/>
      <c r="HJ171" s="255"/>
      <c r="HK171" s="255"/>
      <c r="HL171" s="255"/>
      <c r="HM171" s="255"/>
      <c r="HN171" s="255"/>
      <c r="HO171" s="255"/>
      <c r="HP171" s="255"/>
      <c r="HQ171" s="255"/>
      <c r="HR171" s="255"/>
      <c r="HS171" s="255"/>
      <c r="HT171" s="255"/>
      <c r="HU171" s="255"/>
      <c r="HV171" s="255"/>
      <c r="HW171" s="255"/>
      <c r="HX171" s="255"/>
      <c r="HY171" s="255"/>
    </row>
    <row r="172" customFormat="false" ht="12.75" hidden="false" customHeight="false" outlineLevel="0" collapsed="false">
      <c r="A172" s="255" t="n">
        <v>1286</v>
      </c>
      <c r="B172" s="255" t="n">
        <v>447</v>
      </c>
      <c r="C172" s="255" t="s">
        <v>2</v>
      </c>
      <c r="D172" s="255" t="s">
        <v>104</v>
      </c>
      <c r="E172" s="255" t="s">
        <v>233</v>
      </c>
      <c r="F172" s="255" t="s">
        <v>184</v>
      </c>
      <c r="G172" s="255" t="s">
        <v>164</v>
      </c>
      <c r="H172" s="255" t="s">
        <v>107</v>
      </c>
      <c r="I172" s="255" t="s">
        <v>156</v>
      </c>
      <c r="J172" s="256" t="s">
        <v>105</v>
      </c>
      <c r="K172" s="268" t="n">
        <v>36896</v>
      </c>
      <c r="L172" s="268" t="n">
        <v>38722</v>
      </c>
      <c r="M172" s="255" t="s">
        <v>155</v>
      </c>
      <c r="N172" s="257" t="n">
        <v>-10000000</v>
      </c>
      <c r="O172" s="257" t="n">
        <v>4007.402575</v>
      </c>
      <c r="P172" s="258" t="n">
        <v>0.12</v>
      </c>
      <c r="Q172" s="257" t="n">
        <v>14.822177</v>
      </c>
      <c r="R172" s="257" t="n">
        <v>14.825138</v>
      </c>
      <c r="S172" s="258" t="n">
        <v>0.00296100000000088</v>
      </c>
      <c r="T172" s="257" t="n">
        <v>11.8659190245785</v>
      </c>
      <c r="U172" s="257" t="n">
        <v>-63.554562</v>
      </c>
      <c r="V172" s="257" t="n">
        <v>0</v>
      </c>
      <c r="W172" s="257" t="n">
        <v>-51.6886429754215</v>
      </c>
      <c r="X172" s="257" t="n">
        <v>9034.149376</v>
      </c>
      <c r="Y172" s="257" t="n">
        <v>9018.522014</v>
      </c>
      <c r="Z172" s="257" t="n">
        <v>-15.6273619999993</v>
      </c>
      <c r="AA172" s="257" t="n">
        <v>36.0612809754222</v>
      </c>
      <c r="AB172" s="257" t="n">
        <v>9034.149376</v>
      </c>
      <c r="AC172" s="257" t="n">
        <v>9018.522014</v>
      </c>
      <c r="AD172" s="257" t="n">
        <v>-15.6273619999993</v>
      </c>
      <c r="AF172" s="257" t="n">
        <v>16480.4430896875</v>
      </c>
      <c r="AG172" s="259" t="n">
        <v>0</v>
      </c>
      <c r="AH172" s="259" t="n">
        <v>9018.522014</v>
      </c>
      <c r="AI172" s="259" t="n">
        <v>-24806.530887</v>
      </c>
      <c r="AJ172" s="259" t="n">
        <v>-24806.530887</v>
      </c>
      <c r="AK172" s="259" t="n">
        <v>-22804.287616</v>
      </c>
      <c r="AL172" s="259" t="n">
        <v>-15.6273619999993</v>
      </c>
      <c r="AM172" s="269" t="s">
        <v>461</v>
      </c>
      <c r="AN172" s="260" t="n">
        <v>5</v>
      </c>
      <c r="AO172" s="260" t="s">
        <v>469</v>
      </c>
      <c r="AP172" s="260" t="n">
        <v>5</v>
      </c>
      <c r="AR172" s="281"/>
      <c r="AS172" s="306"/>
      <c r="AV172" s="255"/>
      <c r="AW172" s="255"/>
      <c r="AX172" s="255"/>
      <c r="AY172" s="255"/>
      <c r="AZ172" s="255"/>
      <c r="BA172" s="255"/>
      <c r="BB172" s="255"/>
      <c r="BC172" s="255"/>
      <c r="BD172" s="255"/>
      <c r="BE172" s="255"/>
      <c r="BF172" s="255"/>
      <c r="BG172" s="255"/>
      <c r="BH172" s="255"/>
      <c r="BI172" s="255"/>
      <c r="BJ172" s="255"/>
      <c r="BK172" s="255"/>
      <c r="BL172" s="255"/>
      <c r="BM172" s="255"/>
      <c r="BN172" s="255"/>
      <c r="BO172" s="255"/>
      <c r="BP172" s="255"/>
      <c r="BQ172" s="255"/>
      <c r="BR172" s="255"/>
      <c r="BS172" s="255"/>
      <c r="BT172" s="255"/>
      <c r="BU172" s="255"/>
      <c r="BV172" s="255"/>
      <c r="BW172" s="255"/>
      <c r="BX172" s="255"/>
      <c r="BY172" s="255"/>
      <c r="BZ172" s="255"/>
      <c r="CA172" s="255"/>
      <c r="CB172" s="255"/>
      <c r="CC172" s="255"/>
      <c r="CD172" s="255"/>
      <c r="CE172" s="255"/>
      <c r="CF172" s="255"/>
      <c r="CG172" s="255"/>
      <c r="CH172" s="255"/>
      <c r="CI172" s="255"/>
      <c r="CJ172" s="255"/>
      <c r="CK172" s="255"/>
      <c r="CL172" s="255"/>
      <c r="CM172" s="255"/>
      <c r="CN172" s="255"/>
      <c r="CO172" s="255"/>
      <c r="CP172" s="255"/>
      <c r="CQ172" s="255"/>
      <c r="CR172" s="255"/>
      <c r="CS172" s="255"/>
      <c r="CT172" s="255"/>
      <c r="CU172" s="255"/>
      <c r="CV172" s="255"/>
      <c r="CW172" s="255"/>
      <c r="CX172" s="255"/>
      <c r="CY172" s="255"/>
      <c r="CZ172" s="255"/>
      <c r="DA172" s="255"/>
      <c r="DB172" s="255"/>
      <c r="DC172" s="255"/>
      <c r="DD172" s="255"/>
      <c r="DE172" s="255"/>
      <c r="DF172" s="255"/>
      <c r="DG172" s="255"/>
      <c r="DH172" s="255"/>
      <c r="DI172" s="255"/>
      <c r="DJ172" s="255"/>
      <c r="DK172" s="255"/>
      <c r="DL172" s="255"/>
      <c r="DM172" s="255"/>
      <c r="DN172" s="255"/>
      <c r="DO172" s="255"/>
      <c r="DP172" s="255"/>
      <c r="DQ172" s="255"/>
      <c r="DR172" s="255"/>
      <c r="DS172" s="255"/>
      <c r="DT172" s="255"/>
      <c r="DU172" s="255"/>
      <c r="DV172" s="255"/>
      <c r="DW172" s="255"/>
      <c r="DX172" s="255"/>
      <c r="DY172" s="255"/>
      <c r="DZ172" s="255"/>
      <c r="EA172" s="255"/>
      <c r="EB172" s="255"/>
      <c r="EC172" s="255"/>
      <c r="ED172" s="255"/>
      <c r="EE172" s="255"/>
      <c r="EF172" s="255"/>
      <c r="EG172" s="255"/>
      <c r="EH172" s="255"/>
      <c r="EI172" s="255"/>
      <c r="EJ172" s="255"/>
      <c r="EK172" s="255"/>
      <c r="EL172" s="255"/>
      <c r="EM172" s="255"/>
      <c r="EN172" s="255"/>
      <c r="EO172" s="255"/>
      <c r="EP172" s="255"/>
      <c r="EQ172" s="255"/>
      <c r="ER172" s="255"/>
      <c r="ES172" s="255"/>
      <c r="ET172" s="255"/>
      <c r="EU172" s="255"/>
      <c r="EV172" s="255"/>
      <c r="EW172" s="255"/>
      <c r="EX172" s="255"/>
      <c r="EY172" s="255"/>
      <c r="EZ172" s="255"/>
      <c r="FA172" s="255"/>
      <c r="FB172" s="255"/>
      <c r="FC172" s="255"/>
      <c r="FD172" s="255"/>
      <c r="FE172" s="255"/>
      <c r="FF172" s="255"/>
      <c r="FG172" s="255"/>
      <c r="FH172" s="255"/>
      <c r="FI172" s="255"/>
      <c r="FJ172" s="255"/>
      <c r="FK172" s="255"/>
      <c r="FL172" s="255"/>
      <c r="FM172" s="255"/>
      <c r="FN172" s="255"/>
      <c r="FO172" s="255"/>
      <c r="FP172" s="255"/>
      <c r="FQ172" s="255"/>
      <c r="FR172" s="255"/>
      <c r="FS172" s="255"/>
      <c r="FT172" s="255"/>
      <c r="FU172" s="255"/>
      <c r="FV172" s="255"/>
      <c r="FW172" s="255"/>
      <c r="FX172" s="255"/>
      <c r="FY172" s="255"/>
      <c r="FZ172" s="255"/>
      <c r="GA172" s="255"/>
      <c r="GB172" s="255"/>
      <c r="GC172" s="255"/>
      <c r="GD172" s="255"/>
      <c r="GE172" s="255"/>
      <c r="GF172" s="255"/>
      <c r="GG172" s="255"/>
      <c r="GH172" s="255"/>
      <c r="GI172" s="255"/>
      <c r="GJ172" s="255"/>
      <c r="GK172" s="255"/>
      <c r="GL172" s="255"/>
      <c r="GM172" s="255"/>
      <c r="GN172" s="255"/>
      <c r="GO172" s="255"/>
      <c r="GP172" s="255"/>
      <c r="GQ172" s="255"/>
      <c r="GR172" s="255"/>
      <c r="GS172" s="255"/>
      <c r="GT172" s="255"/>
      <c r="GU172" s="255"/>
      <c r="GV172" s="255"/>
      <c r="GW172" s="255"/>
      <c r="GX172" s="255"/>
      <c r="GY172" s="255"/>
      <c r="GZ172" s="255"/>
      <c r="HA172" s="255"/>
      <c r="HB172" s="255"/>
      <c r="HC172" s="255"/>
      <c r="HD172" s="255"/>
      <c r="HE172" s="255"/>
      <c r="HF172" s="255"/>
      <c r="HG172" s="255"/>
      <c r="HH172" s="255"/>
      <c r="HI172" s="255"/>
      <c r="HJ172" s="255"/>
      <c r="HK172" s="255"/>
      <c r="HL172" s="255"/>
      <c r="HM172" s="255"/>
      <c r="HN172" s="255"/>
      <c r="HO172" s="255"/>
      <c r="HP172" s="255"/>
      <c r="HQ172" s="255"/>
      <c r="HR172" s="255"/>
      <c r="HS172" s="255"/>
      <c r="HT172" s="255"/>
      <c r="HU172" s="255"/>
      <c r="HV172" s="255"/>
      <c r="HW172" s="255"/>
      <c r="HX172" s="255"/>
      <c r="HY172" s="255"/>
    </row>
    <row r="173" customFormat="false" ht="12.75" hidden="false" customHeight="false" outlineLevel="0" collapsed="false">
      <c r="A173" s="255" t="n">
        <v>1287</v>
      </c>
      <c r="B173" s="255" t="n">
        <v>448</v>
      </c>
      <c r="C173" s="255" t="s">
        <v>2</v>
      </c>
      <c r="D173" s="255" t="s">
        <v>104</v>
      </c>
      <c r="E173" s="255" t="s">
        <v>226</v>
      </c>
      <c r="F173" s="255" t="s">
        <v>102</v>
      </c>
      <c r="G173" s="255" t="s">
        <v>160</v>
      </c>
      <c r="H173" s="255" t="s">
        <v>110</v>
      </c>
      <c r="I173" s="255" t="s">
        <v>156</v>
      </c>
      <c r="J173" s="256" t="s">
        <v>212</v>
      </c>
      <c r="K173" s="268" t="n">
        <v>36896</v>
      </c>
      <c r="L173" s="268" t="n">
        <v>38722</v>
      </c>
      <c r="M173" s="255" t="s">
        <v>155</v>
      </c>
      <c r="N173" s="257" t="n">
        <v>-10000000</v>
      </c>
      <c r="O173" s="257" t="n">
        <v>4103.40837</v>
      </c>
      <c r="P173" s="258" t="n">
        <v>0.8</v>
      </c>
      <c r="Q173" s="257" t="n">
        <v>71.604593</v>
      </c>
      <c r="R173" s="257" t="n">
        <v>71.620584</v>
      </c>
      <c r="S173" s="258" t="n">
        <v>0.0159909999999996</v>
      </c>
      <c r="T173" s="257" t="n">
        <v>65.6176032446685</v>
      </c>
      <c r="U173" s="257" t="n">
        <v>-302.723926</v>
      </c>
      <c r="V173" s="257" t="n">
        <v>0</v>
      </c>
      <c r="W173" s="257" t="n">
        <v>-237.106322755331</v>
      </c>
      <c r="X173" s="257" t="n">
        <v>-54083.557585</v>
      </c>
      <c r="Y173" s="257" t="n">
        <v>-54254.425467</v>
      </c>
      <c r="Z173" s="257" t="n">
        <v>-170.867881999999</v>
      </c>
      <c r="AA173" s="257" t="n">
        <v>66.2384407553328</v>
      </c>
      <c r="AB173" s="257" t="n">
        <v>-54083.557585</v>
      </c>
      <c r="AC173" s="257" t="n">
        <v>-54254.425467</v>
      </c>
      <c r="AD173" s="257" t="n">
        <v>-170.867881999999</v>
      </c>
      <c r="AF173" s="257" t="n">
        <v>23625.373690275</v>
      </c>
      <c r="AG173" s="259" t="n">
        <v>0</v>
      </c>
      <c r="AH173" s="259" t="n">
        <v>-54254.425467</v>
      </c>
      <c r="AI173" s="259" t="n">
        <v>-55705.656587</v>
      </c>
      <c r="AJ173" s="259" t="n">
        <v>-55705.656587</v>
      </c>
      <c r="AK173" s="259" t="n">
        <v>-2321.838778</v>
      </c>
      <c r="AL173" s="259" t="n">
        <v>-170.867881999999</v>
      </c>
      <c r="AM173" s="269" t="s">
        <v>461</v>
      </c>
      <c r="AN173" s="260" t="n">
        <v>6</v>
      </c>
      <c r="AO173" s="260" t="s">
        <v>469</v>
      </c>
      <c r="AP173" s="260" t="n">
        <v>6</v>
      </c>
      <c r="AR173" s="281"/>
      <c r="AS173" s="306"/>
      <c r="AV173" s="255"/>
      <c r="AW173" s="255"/>
      <c r="AX173" s="255"/>
      <c r="AY173" s="255"/>
      <c r="AZ173" s="255"/>
      <c r="BA173" s="255"/>
      <c r="BB173" s="255"/>
      <c r="BC173" s="255"/>
      <c r="BD173" s="255"/>
      <c r="BE173" s="255"/>
      <c r="BF173" s="255"/>
      <c r="BG173" s="255"/>
      <c r="BH173" s="255"/>
      <c r="BI173" s="255"/>
      <c r="BJ173" s="255"/>
      <c r="BK173" s="255"/>
      <c r="BL173" s="255"/>
      <c r="BM173" s="255"/>
      <c r="BN173" s="255"/>
      <c r="BO173" s="255"/>
      <c r="BP173" s="255"/>
      <c r="BQ173" s="255"/>
      <c r="BR173" s="255"/>
      <c r="BS173" s="255"/>
      <c r="BT173" s="255"/>
      <c r="BU173" s="255"/>
      <c r="BV173" s="255"/>
      <c r="BW173" s="255"/>
      <c r="BX173" s="255"/>
      <c r="BY173" s="255"/>
      <c r="BZ173" s="255"/>
      <c r="CA173" s="255"/>
      <c r="CB173" s="255"/>
      <c r="CC173" s="255"/>
      <c r="CD173" s="255"/>
      <c r="CE173" s="255"/>
      <c r="CF173" s="255"/>
      <c r="CG173" s="255"/>
      <c r="CH173" s="255"/>
      <c r="CI173" s="255"/>
      <c r="CJ173" s="255"/>
      <c r="CK173" s="255"/>
      <c r="CL173" s="255"/>
      <c r="CM173" s="255"/>
      <c r="CN173" s="255"/>
      <c r="CO173" s="255"/>
      <c r="CP173" s="255"/>
      <c r="CQ173" s="255"/>
      <c r="CR173" s="255"/>
      <c r="CS173" s="255"/>
      <c r="CT173" s="255"/>
      <c r="CU173" s="255"/>
      <c r="CV173" s="255"/>
      <c r="CW173" s="255"/>
      <c r="CX173" s="255"/>
      <c r="CY173" s="255"/>
      <c r="CZ173" s="255"/>
      <c r="DA173" s="255"/>
      <c r="DB173" s="255"/>
      <c r="DC173" s="255"/>
      <c r="DD173" s="255"/>
      <c r="DE173" s="255"/>
      <c r="DF173" s="255"/>
      <c r="DG173" s="255"/>
      <c r="DH173" s="255"/>
      <c r="DI173" s="255"/>
      <c r="DJ173" s="255"/>
      <c r="DK173" s="255"/>
      <c r="DL173" s="255"/>
      <c r="DM173" s="255"/>
      <c r="DN173" s="255"/>
      <c r="DO173" s="255"/>
      <c r="DP173" s="255"/>
      <c r="DQ173" s="255"/>
      <c r="DR173" s="255"/>
      <c r="DS173" s="255"/>
      <c r="DT173" s="255"/>
      <c r="DU173" s="255"/>
      <c r="DV173" s="255"/>
      <c r="DW173" s="255"/>
      <c r="DX173" s="255"/>
      <c r="DY173" s="255"/>
      <c r="DZ173" s="255"/>
      <c r="EA173" s="255"/>
      <c r="EB173" s="255"/>
      <c r="EC173" s="255"/>
      <c r="ED173" s="255"/>
      <c r="EE173" s="255"/>
      <c r="EF173" s="255"/>
      <c r="EG173" s="255"/>
      <c r="EH173" s="255"/>
      <c r="EI173" s="255"/>
      <c r="EJ173" s="255"/>
      <c r="EK173" s="255"/>
      <c r="EL173" s="255"/>
      <c r="EM173" s="255"/>
      <c r="EN173" s="255"/>
      <c r="EO173" s="255"/>
      <c r="EP173" s="255"/>
      <c r="EQ173" s="255"/>
      <c r="ER173" s="255"/>
      <c r="ES173" s="255"/>
      <c r="ET173" s="255"/>
      <c r="EU173" s="255"/>
      <c r="EV173" s="255"/>
      <c r="EW173" s="255"/>
      <c r="EX173" s="255"/>
      <c r="EY173" s="255"/>
      <c r="EZ173" s="255"/>
      <c r="FA173" s="255"/>
      <c r="FB173" s="255"/>
      <c r="FC173" s="255"/>
      <c r="FD173" s="255"/>
      <c r="FE173" s="255"/>
      <c r="FF173" s="255"/>
      <c r="FG173" s="255"/>
      <c r="FH173" s="255"/>
      <c r="FI173" s="255"/>
      <c r="FJ173" s="255"/>
      <c r="FK173" s="255"/>
      <c r="FL173" s="255"/>
      <c r="FM173" s="255"/>
      <c r="FN173" s="255"/>
      <c r="FO173" s="255"/>
      <c r="FP173" s="255"/>
      <c r="FQ173" s="255"/>
      <c r="FR173" s="255"/>
      <c r="FS173" s="255"/>
      <c r="FT173" s="255"/>
      <c r="FU173" s="255"/>
      <c r="FV173" s="255"/>
      <c r="FW173" s="255"/>
      <c r="FX173" s="255"/>
      <c r="FY173" s="255"/>
      <c r="FZ173" s="255"/>
      <c r="GA173" s="255"/>
      <c r="GB173" s="255"/>
      <c r="GC173" s="255"/>
      <c r="GD173" s="255"/>
      <c r="GE173" s="255"/>
      <c r="GF173" s="255"/>
      <c r="GG173" s="255"/>
      <c r="GH173" s="255"/>
      <c r="GI173" s="255"/>
      <c r="GJ173" s="255"/>
      <c r="GK173" s="255"/>
      <c r="GL173" s="255"/>
      <c r="GM173" s="255"/>
      <c r="GN173" s="255"/>
      <c r="GO173" s="255"/>
      <c r="GP173" s="255"/>
      <c r="GQ173" s="255"/>
      <c r="GR173" s="255"/>
      <c r="GS173" s="255"/>
      <c r="GT173" s="255"/>
      <c r="GU173" s="255"/>
      <c r="GV173" s="255"/>
      <c r="GW173" s="255"/>
      <c r="GX173" s="255"/>
      <c r="GY173" s="255"/>
      <c r="GZ173" s="255"/>
      <c r="HA173" s="255"/>
      <c r="HB173" s="255"/>
      <c r="HC173" s="255"/>
      <c r="HD173" s="255"/>
      <c r="HE173" s="255"/>
      <c r="HF173" s="255"/>
      <c r="HG173" s="255"/>
      <c r="HH173" s="255"/>
      <c r="HI173" s="255"/>
      <c r="HJ173" s="255"/>
      <c r="HK173" s="255"/>
      <c r="HL173" s="255"/>
      <c r="HM173" s="255"/>
      <c r="HN173" s="255"/>
      <c r="HO173" s="255"/>
      <c r="HP173" s="255"/>
      <c r="HQ173" s="255"/>
      <c r="HR173" s="255"/>
      <c r="HS173" s="255"/>
      <c r="HT173" s="255"/>
      <c r="HU173" s="255"/>
      <c r="HV173" s="255"/>
      <c r="HW173" s="255"/>
      <c r="HX173" s="255"/>
      <c r="HY173" s="255"/>
    </row>
    <row r="174" customFormat="false" ht="12.75" hidden="false" customHeight="false" outlineLevel="0" collapsed="false">
      <c r="A174" s="255" t="n">
        <v>1288</v>
      </c>
      <c r="B174" s="255" t="n">
        <v>449</v>
      </c>
      <c r="C174" s="255" t="s">
        <v>2</v>
      </c>
      <c r="D174" s="255" t="s">
        <v>104</v>
      </c>
      <c r="E174" s="255" t="s">
        <v>114</v>
      </c>
      <c r="F174" s="255" t="s">
        <v>102</v>
      </c>
      <c r="G174" s="255" t="s">
        <v>96</v>
      </c>
      <c r="H174" s="255" t="s">
        <v>110</v>
      </c>
      <c r="I174" s="255" t="s">
        <v>156</v>
      </c>
      <c r="J174" s="256" t="s">
        <v>154</v>
      </c>
      <c r="K174" s="268" t="n">
        <v>36896</v>
      </c>
      <c r="L174" s="268" t="n">
        <v>38722</v>
      </c>
      <c r="M174" s="255" t="s">
        <v>155</v>
      </c>
      <c r="N174" s="257" t="n">
        <v>-10000000</v>
      </c>
      <c r="O174" s="257" t="n">
        <v>4093.941242</v>
      </c>
      <c r="P174" s="258" t="n">
        <v>1.15</v>
      </c>
      <c r="Q174" s="257" t="n">
        <v>154.651586</v>
      </c>
      <c r="R174" s="257" t="n">
        <v>151.75523</v>
      </c>
      <c r="S174" s="258" t="n">
        <v>-2.896356</v>
      </c>
      <c r="T174" s="257" t="n">
        <v>-11857.5112799141</v>
      </c>
      <c r="U174" s="257" t="n">
        <v>-506.015804</v>
      </c>
      <c r="V174" s="257" t="n">
        <v>0</v>
      </c>
      <c r="W174" s="257" t="n">
        <v>-12363.5270839141</v>
      </c>
      <c r="X174" s="257" t="n">
        <v>132569.109481</v>
      </c>
      <c r="Y174" s="257" t="n">
        <v>120735.202986</v>
      </c>
      <c r="Z174" s="257" t="n">
        <v>-11833.906495</v>
      </c>
      <c r="AA174" s="257" t="n">
        <v>529.620588914153</v>
      </c>
      <c r="AB174" s="257" t="n">
        <v>132569.109481</v>
      </c>
      <c r="AC174" s="257" t="n">
        <v>120735.202986</v>
      </c>
      <c r="AD174" s="257" t="n">
        <v>-11833.906495</v>
      </c>
      <c r="AF174" s="257" t="n">
        <v>23570.866700815</v>
      </c>
      <c r="AG174" s="259" t="n">
        <v>0</v>
      </c>
      <c r="AH174" s="259" t="n">
        <v>120735.202986</v>
      </c>
      <c r="AI174" s="259" t="n">
        <v>41543.224617</v>
      </c>
      <c r="AJ174" s="259" t="n">
        <v>41543.224617</v>
      </c>
      <c r="AK174" s="259" t="n">
        <v>-35359.337916</v>
      </c>
      <c r="AL174" s="259" t="n">
        <v>-11833.906495</v>
      </c>
      <c r="AM174" s="269" t="s">
        <v>461</v>
      </c>
      <c r="AN174" s="260" t="n">
        <v>6</v>
      </c>
      <c r="AO174" s="260" t="s">
        <v>469</v>
      </c>
      <c r="AP174" s="260" t="n">
        <v>6</v>
      </c>
      <c r="AR174" s="281"/>
      <c r="AS174" s="306"/>
      <c r="AV174" s="255"/>
      <c r="AW174" s="255"/>
      <c r="AX174" s="255"/>
      <c r="AY174" s="255"/>
      <c r="AZ174" s="255"/>
      <c r="BA174" s="255"/>
      <c r="BB174" s="255"/>
      <c r="BC174" s="255"/>
      <c r="BD174" s="255"/>
      <c r="BE174" s="255"/>
      <c r="BF174" s="255"/>
      <c r="BG174" s="255"/>
      <c r="BH174" s="255"/>
      <c r="BI174" s="255"/>
      <c r="BJ174" s="255"/>
      <c r="BK174" s="255"/>
      <c r="BL174" s="255"/>
      <c r="BM174" s="255"/>
      <c r="BN174" s="255"/>
      <c r="BO174" s="255"/>
      <c r="BP174" s="255"/>
      <c r="BQ174" s="255"/>
      <c r="BR174" s="255"/>
      <c r="BS174" s="255"/>
      <c r="BT174" s="255"/>
      <c r="BU174" s="255"/>
      <c r="BV174" s="255"/>
      <c r="BW174" s="255"/>
      <c r="BX174" s="255"/>
      <c r="BY174" s="255"/>
      <c r="BZ174" s="255"/>
      <c r="CA174" s="255"/>
      <c r="CB174" s="255"/>
      <c r="CC174" s="255"/>
      <c r="CD174" s="255"/>
      <c r="CE174" s="255"/>
      <c r="CF174" s="255"/>
      <c r="CG174" s="255"/>
      <c r="CH174" s="255"/>
      <c r="CI174" s="255"/>
      <c r="CJ174" s="255"/>
      <c r="CK174" s="255"/>
      <c r="CL174" s="255"/>
      <c r="CM174" s="255"/>
      <c r="CN174" s="255"/>
      <c r="CO174" s="255"/>
      <c r="CP174" s="255"/>
      <c r="CQ174" s="255"/>
      <c r="CR174" s="255"/>
      <c r="CS174" s="255"/>
      <c r="CT174" s="255"/>
      <c r="CU174" s="255"/>
      <c r="CV174" s="255"/>
      <c r="CW174" s="255"/>
      <c r="CX174" s="255"/>
      <c r="CY174" s="255"/>
      <c r="CZ174" s="255"/>
      <c r="DA174" s="255"/>
      <c r="DB174" s="255"/>
      <c r="DC174" s="255"/>
      <c r="DD174" s="255"/>
      <c r="DE174" s="255"/>
      <c r="DF174" s="255"/>
      <c r="DG174" s="255"/>
      <c r="DH174" s="255"/>
      <c r="DI174" s="255"/>
      <c r="DJ174" s="255"/>
      <c r="DK174" s="255"/>
      <c r="DL174" s="255"/>
      <c r="DM174" s="255"/>
      <c r="DN174" s="255"/>
      <c r="DO174" s="255"/>
      <c r="DP174" s="255"/>
      <c r="DQ174" s="255"/>
      <c r="DR174" s="255"/>
      <c r="DS174" s="255"/>
      <c r="DT174" s="255"/>
      <c r="DU174" s="255"/>
      <c r="DV174" s="255"/>
      <c r="DW174" s="255"/>
      <c r="DX174" s="255"/>
      <c r="DY174" s="255"/>
      <c r="DZ174" s="255"/>
      <c r="EA174" s="255"/>
      <c r="EB174" s="255"/>
      <c r="EC174" s="255"/>
      <c r="ED174" s="255"/>
      <c r="EE174" s="255"/>
      <c r="EF174" s="255"/>
      <c r="EG174" s="255"/>
      <c r="EH174" s="255"/>
      <c r="EI174" s="255"/>
      <c r="EJ174" s="255"/>
      <c r="EK174" s="255"/>
      <c r="EL174" s="255"/>
      <c r="EM174" s="255"/>
      <c r="EN174" s="255"/>
      <c r="EO174" s="255"/>
      <c r="EP174" s="255"/>
      <c r="EQ174" s="255"/>
      <c r="ER174" s="255"/>
      <c r="ES174" s="255"/>
      <c r="ET174" s="255"/>
      <c r="EU174" s="255"/>
      <c r="EV174" s="255"/>
      <c r="EW174" s="255"/>
      <c r="EX174" s="255"/>
      <c r="EY174" s="255"/>
      <c r="EZ174" s="255"/>
      <c r="FA174" s="255"/>
      <c r="FB174" s="255"/>
      <c r="FC174" s="255"/>
      <c r="FD174" s="255"/>
      <c r="FE174" s="255"/>
      <c r="FF174" s="255"/>
      <c r="FG174" s="255"/>
      <c r="FH174" s="255"/>
      <c r="FI174" s="255"/>
      <c r="FJ174" s="255"/>
      <c r="FK174" s="255"/>
      <c r="FL174" s="255"/>
      <c r="FM174" s="255"/>
      <c r="FN174" s="255"/>
      <c r="FO174" s="255"/>
      <c r="FP174" s="255"/>
      <c r="FQ174" s="255"/>
      <c r="FR174" s="255"/>
      <c r="FS174" s="255"/>
      <c r="FT174" s="255"/>
      <c r="FU174" s="255"/>
      <c r="FV174" s="255"/>
      <c r="FW174" s="255"/>
      <c r="FX174" s="255"/>
      <c r="FY174" s="255"/>
      <c r="FZ174" s="255"/>
      <c r="GA174" s="255"/>
      <c r="GB174" s="255"/>
      <c r="GC174" s="255"/>
      <c r="GD174" s="255"/>
      <c r="GE174" s="255"/>
      <c r="GF174" s="255"/>
      <c r="GG174" s="255"/>
      <c r="GH174" s="255"/>
      <c r="GI174" s="255"/>
      <c r="GJ174" s="255"/>
      <c r="GK174" s="255"/>
      <c r="GL174" s="255"/>
      <c r="GM174" s="255"/>
      <c r="GN174" s="255"/>
      <c r="GO174" s="255"/>
      <c r="GP174" s="255"/>
      <c r="GQ174" s="255"/>
      <c r="GR174" s="255"/>
      <c r="GS174" s="255"/>
      <c r="GT174" s="255"/>
      <c r="GU174" s="255"/>
      <c r="GV174" s="255"/>
      <c r="GW174" s="255"/>
      <c r="GX174" s="255"/>
      <c r="GY174" s="255"/>
      <c r="GZ174" s="255"/>
      <c r="HA174" s="255"/>
      <c r="HB174" s="255"/>
      <c r="HC174" s="255"/>
      <c r="HD174" s="255"/>
      <c r="HE174" s="255"/>
      <c r="HF174" s="255"/>
      <c r="HG174" s="255"/>
      <c r="HH174" s="255"/>
      <c r="HI174" s="255"/>
      <c r="HJ174" s="255"/>
      <c r="HK174" s="255"/>
      <c r="HL174" s="255"/>
      <c r="HM174" s="255"/>
      <c r="HN174" s="255"/>
      <c r="HO174" s="255"/>
      <c r="HP174" s="255"/>
      <c r="HQ174" s="255"/>
      <c r="HR174" s="255"/>
      <c r="HS174" s="255"/>
      <c r="HT174" s="255"/>
      <c r="HU174" s="255"/>
      <c r="HV174" s="255"/>
      <c r="HW174" s="255"/>
      <c r="HX174" s="255"/>
      <c r="HY174" s="255"/>
    </row>
    <row r="175" customFormat="false" ht="12.75" hidden="false" customHeight="false" outlineLevel="0" collapsed="false">
      <c r="A175" s="255" t="n">
        <v>1289</v>
      </c>
      <c r="B175" s="255" t="n">
        <v>450</v>
      </c>
      <c r="C175" s="255" t="s">
        <v>2</v>
      </c>
      <c r="D175" s="255" t="s">
        <v>104</v>
      </c>
      <c r="E175" s="255" t="s">
        <v>237</v>
      </c>
      <c r="F175" s="255" t="s">
        <v>116</v>
      </c>
      <c r="G175" s="255" t="s">
        <v>112</v>
      </c>
      <c r="H175" s="255" t="s">
        <v>168</v>
      </c>
      <c r="I175" s="255" t="s">
        <v>156</v>
      </c>
      <c r="J175" s="256" t="s">
        <v>170</v>
      </c>
      <c r="K175" s="268" t="n">
        <v>36896</v>
      </c>
      <c r="L175" s="268" t="n">
        <v>38722</v>
      </c>
      <c r="M175" s="255" t="s">
        <v>155</v>
      </c>
      <c r="N175" s="257" t="n">
        <v>-10000000</v>
      </c>
      <c r="O175" s="257" t="n">
        <v>4038.18851</v>
      </c>
      <c r="P175" s="258" t="n">
        <v>0.52</v>
      </c>
      <c r="Q175" s="257" t="n">
        <v>65.989858</v>
      </c>
      <c r="R175" s="257" t="n">
        <v>65.995333</v>
      </c>
      <c r="S175" s="258" t="n">
        <v>0.00547500000000412</v>
      </c>
      <c r="T175" s="257" t="n">
        <v>22.1090820922666</v>
      </c>
      <c r="U175" s="257" t="n">
        <v>-254.518798</v>
      </c>
      <c r="V175" s="257" t="n">
        <v>0</v>
      </c>
      <c r="W175" s="257" t="n">
        <v>-232.409715907733</v>
      </c>
      <c r="X175" s="257" t="n">
        <v>45694.555749</v>
      </c>
      <c r="Y175" s="257" t="n">
        <v>45598.358182</v>
      </c>
      <c r="Z175" s="257" t="n">
        <v>-96.1975669999956</v>
      </c>
      <c r="AA175" s="257" t="n">
        <v>136.212148907738</v>
      </c>
      <c r="AB175" s="257" t="n">
        <v>45694.555749</v>
      </c>
      <c r="AC175" s="257" t="n">
        <v>45598.358182</v>
      </c>
      <c r="AD175" s="257" t="n">
        <v>-96.1975669999956</v>
      </c>
      <c r="AF175" s="257" t="n">
        <v>29228.40843538</v>
      </c>
      <c r="AG175" s="259" t="n">
        <v>0</v>
      </c>
      <c r="AH175" s="259" t="n">
        <v>45598.358182</v>
      </c>
      <c r="AI175" s="259" t="n">
        <v>-67063.139828</v>
      </c>
      <c r="AJ175" s="259" t="n">
        <v>-67063.139828</v>
      </c>
      <c r="AK175" s="259" t="n">
        <v>-68700.790947</v>
      </c>
      <c r="AL175" s="259" t="n">
        <v>-96.1975669999956</v>
      </c>
      <c r="AM175" s="269" t="s">
        <v>461</v>
      </c>
      <c r="AN175" s="260" t="n">
        <v>8</v>
      </c>
      <c r="AO175" s="260" t="s">
        <v>469</v>
      </c>
      <c r="AP175" s="260" t="n">
        <v>8</v>
      </c>
      <c r="AR175" s="281"/>
      <c r="AS175" s="306"/>
      <c r="AV175" s="255"/>
      <c r="AW175" s="255"/>
      <c r="AX175" s="255"/>
      <c r="AY175" s="255"/>
      <c r="AZ175" s="255"/>
      <c r="BA175" s="255"/>
      <c r="BB175" s="255"/>
      <c r="BC175" s="255"/>
      <c r="BD175" s="255"/>
      <c r="BE175" s="255"/>
      <c r="BF175" s="255"/>
      <c r="BG175" s="255"/>
      <c r="BH175" s="255"/>
      <c r="BI175" s="255"/>
      <c r="BJ175" s="255"/>
      <c r="BK175" s="255"/>
      <c r="BL175" s="255"/>
      <c r="BM175" s="255"/>
      <c r="BN175" s="255"/>
      <c r="BO175" s="255"/>
      <c r="BP175" s="255"/>
      <c r="BQ175" s="255"/>
      <c r="BR175" s="255"/>
      <c r="BS175" s="255"/>
      <c r="BT175" s="255"/>
      <c r="BU175" s="255"/>
      <c r="BV175" s="255"/>
      <c r="BW175" s="255"/>
      <c r="BX175" s="255"/>
      <c r="BY175" s="255"/>
      <c r="BZ175" s="255"/>
      <c r="CA175" s="255"/>
      <c r="CB175" s="255"/>
      <c r="CC175" s="255"/>
      <c r="CD175" s="255"/>
      <c r="CE175" s="255"/>
      <c r="CF175" s="255"/>
      <c r="CG175" s="255"/>
      <c r="CH175" s="255"/>
      <c r="CI175" s="255"/>
      <c r="CJ175" s="255"/>
      <c r="CK175" s="255"/>
      <c r="CL175" s="255"/>
      <c r="CM175" s="255"/>
      <c r="CN175" s="255"/>
      <c r="CO175" s="255"/>
      <c r="CP175" s="255"/>
      <c r="CQ175" s="255"/>
      <c r="CR175" s="255"/>
      <c r="CS175" s="255"/>
      <c r="CT175" s="255"/>
      <c r="CU175" s="255"/>
      <c r="CV175" s="255"/>
      <c r="CW175" s="255"/>
      <c r="CX175" s="255"/>
      <c r="CY175" s="255"/>
      <c r="CZ175" s="255"/>
      <c r="DA175" s="255"/>
      <c r="DB175" s="255"/>
      <c r="DC175" s="255"/>
      <c r="DD175" s="255"/>
      <c r="DE175" s="255"/>
      <c r="DF175" s="255"/>
      <c r="DG175" s="255"/>
      <c r="DH175" s="255"/>
      <c r="DI175" s="255"/>
      <c r="DJ175" s="255"/>
      <c r="DK175" s="255"/>
      <c r="DL175" s="255"/>
      <c r="DM175" s="255"/>
      <c r="DN175" s="255"/>
      <c r="DO175" s="255"/>
      <c r="DP175" s="255"/>
      <c r="DQ175" s="255"/>
      <c r="DR175" s="255"/>
      <c r="DS175" s="255"/>
      <c r="DT175" s="255"/>
      <c r="DU175" s="255"/>
      <c r="DV175" s="255"/>
      <c r="DW175" s="255"/>
      <c r="DX175" s="255"/>
      <c r="DY175" s="255"/>
      <c r="DZ175" s="255"/>
      <c r="EA175" s="255"/>
      <c r="EB175" s="255"/>
      <c r="EC175" s="255"/>
      <c r="ED175" s="255"/>
      <c r="EE175" s="255"/>
      <c r="EF175" s="255"/>
      <c r="EG175" s="255"/>
      <c r="EH175" s="255"/>
      <c r="EI175" s="255"/>
      <c r="EJ175" s="255"/>
      <c r="EK175" s="255"/>
      <c r="EL175" s="255"/>
      <c r="EM175" s="255"/>
      <c r="EN175" s="255"/>
      <c r="EO175" s="255"/>
      <c r="EP175" s="255"/>
      <c r="EQ175" s="255"/>
      <c r="ER175" s="255"/>
      <c r="ES175" s="255"/>
      <c r="ET175" s="255"/>
      <c r="EU175" s="255"/>
      <c r="EV175" s="255"/>
      <c r="EW175" s="255"/>
      <c r="EX175" s="255"/>
      <c r="EY175" s="255"/>
      <c r="EZ175" s="255"/>
      <c r="FA175" s="255"/>
      <c r="FB175" s="255"/>
      <c r="FC175" s="255"/>
      <c r="FD175" s="255"/>
      <c r="FE175" s="255"/>
      <c r="FF175" s="255"/>
      <c r="FG175" s="255"/>
      <c r="FH175" s="255"/>
      <c r="FI175" s="255"/>
      <c r="FJ175" s="255"/>
      <c r="FK175" s="255"/>
      <c r="FL175" s="255"/>
      <c r="FM175" s="255"/>
      <c r="FN175" s="255"/>
      <c r="FO175" s="255"/>
      <c r="FP175" s="255"/>
      <c r="FQ175" s="255"/>
      <c r="FR175" s="255"/>
      <c r="FS175" s="255"/>
      <c r="FT175" s="255"/>
      <c r="FU175" s="255"/>
      <c r="FV175" s="255"/>
      <c r="FW175" s="255"/>
      <c r="FX175" s="255"/>
      <c r="FY175" s="255"/>
      <c r="FZ175" s="255"/>
      <c r="GA175" s="255"/>
      <c r="GB175" s="255"/>
      <c r="GC175" s="255"/>
      <c r="GD175" s="255"/>
      <c r="GE175" s="255"/>
      <c r="GF175" s="255"/>
      <c r="GG175" s="255"/>
      <c r="GH175" s="255"/>
      <c r="GI175" s="255"/>
      <c r="GJ175" s="255"/>
      <c r="GK175" s="255"/>
      <c r="GL175" s="255"/>
      <c r="GM175" s="255"/>
      <c r="GN175" s="255"/>
      <c r="GO175" s="255"/>
      <c r="GP175" s="255"/>
      <c r="GQ175" s="255"/>
      <c r="GR175" s="255"/>
      <c r="GS175" s="255"/>
      <c r="GT175" s="255"/>
      <c r="GU175" s="255"/>
      <c r="GV175" s="255"/>
      <c r="GW175" s="255"/>
      <c r="GX175" s="255"/>
      <c r="GY175" s="255"/>
      <c r="GZ175" s="255"/>
      <c r="HA175" s="255"/>
      <c r="HB175" s="255"/>
      <c r="HC175" s="255"/>
      <c r="HD175" s="255"/>
      <c r="HE175" s="255"/>
      <c r="HF175" s="255"/>
      <c r="HG175" s="255"/>
      <c r="HH175" s="255"/>
      <c r="HI175" s="255"/>
      <c r="HJ175" s="255"/>
      <c r="HK175" s="255"/>
      <c r="HL175" s="255"/>
      <c r="HM175" s="255"/>
      <c r="HN175" s="255"/>
      <c r="HO175" s="255"/>
      <c r="HP175" s="255"/>
      <c r="HQ175" s="255"/>
      <c r="HR175" s="255"/>
      <c r="HS175" s="255"/>
      <c r="HT175" s="255"/>
      <c r="HU175" s="255"/>
      <c r="HV175" s="255"/>
      <c r="HW175" s="255"/>
      <c r="HX175" s="255"/>
      <c r="HY175" s="255"/>
    </row>
    <row r="176" customFormat="false" ht="12.75" hidden="false" customHeight="false" outlineLevel="0" collapsed="false">
      <c r="A176" s="255" t="n">
        <v>1290</v>
      </c>
      <c r="B176" s="255" t="n">
        <v>451</v>
      </c>
      <c r="C176" s="255" t="s">
        <v>2</v>
      </c>
      <c r="D176" s="255" t="s">
        <v>104</v>
      </c>
      <c r="E176" s="255" t="s">
        <v>241</v>
      </c>
      <c r="F176" s="255" t="s">
        <v>172</v>
      </c>
      <c r="G176" s="255" t="s">
        <v>112</v>
      </c>
      <c r="H176" s="255" t="s">
        <v>152</v>
      </c>
      <c r="I176" s="255" t="s">
        <v>156</v>
      </c>
      <c r="J176" s="256" t="s">
        <v>212</v>
      </c>
      <c r="K176" s="268" t="n">
        <v>36896</v>
      </c>
      <c r="L176" s="268" t="n">
        <v>38722</v>
      </c>
      <c r="M176" s="255" t="s">
        <v>155</v>
      </c>
      <c r="N176" s="257" t="n">
        <v>-10000000</v>
      </c>
      <c r="O176" s="257" t="n">
        <v>4046.408224</v>
      </c>
      <c r="P176" s="258" t="n">
        <v>0.6</v>
      </c>
      <c r="Q176" s="257" t="n">
        <v>72.153891</v>
      </c>
      <c r="R176" s="257" t="n">
        <v>72.160148</v>
      </c>
      <c r="S176" s="258" t="n">
        <v>0.00625700000000506</v>
      </c>
      <c r="T176" s="257" t="n">
        <v>25.3183762575885</v>
      </c>
      <c r="U176" s="257" t="n">
        <v>-261.114614</v>
      </c>
      <c r="V176" s="257" t="n">
        <v>0</v>
      </c>
      <c r="W176" s="257" t="n">
        <v>-235.796237742412</v>
      </c>
      <c r="X176" s="257" t="n">
        <v>36006.96422</v>
      </c>
      <c r="Y176" s="257" t="n">
        <v>35888.370693</v>
      </c>
      <c r="Z176" s="257" t="n">
        <v>-118.593527000005</v>
      </c>
      <c r="AA176" s="257" t="n">
        <v>117.202710742407</v>
      </c>
      <c r="AB176" s="257" t="n">
        <v>36006.96422</v>
      </c>
      <c r="AC176" s="257" t="n">
        <v>35888.370693</v>
      </c>
      <c r="AD176" s="257" t="n">
        <v>-118.593527000005</v>
      </c>
      <c r="AF176" s="257" t="n">
        <v>39938.04917088</v>
      </c>
      <c r="AG176" s="259" t="n">
        <v>0</v>
      </c>
      <c r="AH176" s="259" t="n">
        <v>35888.370693</v>
      </c>
      <c r="AI176" s="259" t="n">
        <v>37681.251521</v>
      </c>
      <c r="AJ176" s="259" t="n">
        <v>37681.251521</v>
      </c>
      <c r="AK176" s="259" t="n">
        <v>-46776.111268</v>
      </c>
      <c r="AL176" s="259" t="n">
        <v>-118.593527000005</v>
      </c>
      <c r="AM176" s="269" t="s">
        <v>461</v>
      </c>
      <c r="AN176" s="260" t="s">
        <v>469</v>
      </c>
      <c r="AO176" s="260" t="n">
        <v>9</v>
      </c>
      <c r="AP176" s="260" t="n">
        <v>9</v>
      </c>
      <c r="AR176" s="281"/>
      <c r="AS176" s="306"/>
      <c r="AV176" s="255"/>
      <c r="AW176" s="255"/>
      <c r="AX176" s="255"/>
      <c r="AY176" s="255"/>
      <c r="AZ176" s="255"/>
      <c r="BA176" s="255"/>
      <c r="BB176" s="255"/>
      <c r="BC176" s="255"/>
      <c r="BD176" s="255"/>
      <c r="BE176" s="255"/>
      <c r="BF176" s="255"/>
      <c r="BG176" s="255"/>
      <c r="BH176" s="255"/>
      <c r="BI176" s="255"/>
      <c r="BJ176" s="255"/>
      <c r="BK176" s="255"/>
      <c r="BL176" s="255"/>
      <c r="BM176" s="255"/>
      <c r="BN176" s="255"/>
      <c r="BO176" s="255"/>
      <c r="BP176" s="255"/>
      <c r="BQ176" s="255"/>
      <c r="BR176" s="255"/>
      <c r="BS176" s="255"/>
      <c r="BT176" s="255"/>
      <c r="BU176" s="255"/>
      <c r="BV176" s="255"/>
      <c r="BW176" s="255"/>
      <c r="BX176" s="255"/>
      <c r="BY176" s="255"/>
      <c r="BZ176" s="255"/>
      <c r="CA176" s="255"/>
      <c r="CB176" s="255"/>
      <c r="CC176" s="255"/>
      <c r="CD176" s="255"/>
      <c r="CE176" s="255"/>
      <c r="CF176" s="255"/>
      <c r="CG176" s="255"/>
      <c r="CH176" s="255"/>
      <c r="CI176" s="255"/>
      <c r="CJ176" s="255"/>
      <c r="CK176" s="255"/>
      <c r="CL176" s="255"/>
      <c r="CM176" s="255"/>
      <c r="CN176" s="255"/>
      <c r="CO176" s="255"/>
      <c r="CP176" s="255"/>
      <c r="CQ176" s="255"/>
      <c r="CR176" s="255"/>
      <c r="CS176" s="255"/>
      <c r="CT176" s="255"/>
      <c r="CU176" s="255"/>
      <c r="CV176" s="255"/>
      <c r="CW176" s="255"/>
      <c r="CX176" s="255"/>
      <c r="CY176" s="255"/>
      <c r="CZ176" s="255"/>
      <c r="DA176" s="255"/>
      <c r="DB176" s="255"/>
      <c r="DC176" s="255"/>
      <c r="DD176" s="255"/>
      <c r="DE176" s="255"/>
      <c r="DF176" s="255"/>
      <c r="DG176" s="255"/>
      <c r="DH176" s="255"/>
      <c r="DI176" s="255"/>
      <c r="DJ176" s="255"/>
      <c r="DK176" s="255"/>
      <c r="DL176" s="255"/>
      <c r="DM176" s="255"/>
      <c r="DN176" s="255"/>
      <c r="DO176" s="255"/>
      <c r="DP176" s="255"/>
      <c r="DQ176" s="255"/>
      <c r="DR176" s="255"/>
      <c r="DS176" s="255"/>
      <c r="DT176" s="255"/>
      <c r="DU176" s="255"/>
      <c r="DV176" s="255"/>
      <c r="DW176" s="255"/>
      <c r="DX176" s="255"/>
      <c r="DY176" s="255"/>
      <c r="DZ176" s="255"/>
      <c r="EA176" s="255"/>
      <c r="EB176" s="255"/>
      <c r="EC176" s="255"/>
      <c r="ED176" s="255"/>
      <c r="EE176" s="255"/>
      <c r="EF176" s="255"/>
      <c r="EG176" s="255"/>
      <c r="EH176" s="255"/>
      <c r="EI176" s="255"/>
      <c r="EJ176" s="255"/>
      <c r="EK176" s="255"/>
      <c r="EL176" s="255"/>
      <c r="EM176" s="255"/>
      <c r="EN176" s="255"/>
      <c r="EO176" s="255"/>
      <c r="EP176" s="255"/>
      <c r="EQ176" s="255"/>
      <c r="ER176" s="255"/>
      <c r="ES176" s="255"/>
      <c r="ET176" s="255"/>
      <c r="EU176" s="255"/>
      <c r="EV176" s="255"/>
      <c r="EW176" s="255"/>
      <c r="EX176" s="255"/>
      <c r="EY176" s="255"/>
      <c r="EZ176" s="255"/>
      <c r="FA176" s="255"/>
      <c r="FB176" s="255"/>
      <c r="FC176" s="255"/>
      <c r="FD176" s="255"/>
      <c r="FE176" s="255"/>
      <c r="FF176" s="255"/>
      <c r="FG176" s="255"/>
      <c r="FH176" s="255"/>
      <c r="FI176" s="255"/>
      <c r="FJ176" s="255"/>
      <c r="FK176" s="255"/>
      <c r="FL176" s="255"/>
      <c r="FM176" s="255"/>
      <c r="FN176" s="255"/>
      <c r="FO176" s="255"/>
      <c r="FP176" s="255"/>
      <c r="FQ176" s="255"/>
      <c r="FR176" s="255"/>
      <c r="FS176" s="255"/>
      <c r="FT176" s="255"/>
      <c r="FU176" s="255"/>
      <c r="FV176" s="255"/>
      <c r="FW176" s="255"/>
      <c r="FX176" s="255"/>
      <c r="FY176" s="255"/>
      <c r="FZ176" s="255"/>
      <c r="GA176" s="255"/>
      <c r="GB176" s="255"/>
      <c r="GC176" s="255"/>
      <c r="GD176" s="255"/>
      <c r="GE176" s="255"/>
      <c r="GF176" s="255"/>
      <c r="GG176" s="255"/>
      <c r="GH176" s="255"/>
      <c r="GI176" s="255"/>
      <c r="GJ176" s="255"/>
      <c r="GK176" s="255"/>
      <c r="GL176" s="255"/>
      <c r="GM176" s="255"/>
      <c r="GN176" s="255"/>
      <c r="GO176" s="255"/>
      <c r="GP176" s="255"/>
      <c r="GQ176" s="255"/>
      <c r="GR176" s="255"/>
      <c r="GS176" s="255"/>
      <c r="GT176" s="255"/>
      <c r="GU176" s="255"/>
      <c r="GV176" s="255"/>
      <c r="GW176" s="255"/>
      <c r="GX176" s="255"/>
      <c r="GY176" s="255"/>
      <c r="GZ176" s="255"/>
      <c r="HA176" s="255"/>
      <c r="HB176" s="255"/>
      <c r="HC176" s="255"/>
      <c r="HD176" s="255"/>
      <c r="HE176" s="255"/>
      <c r="HF176" s="255"/>
      <c r="HG176" s="255"/>
      <c r="HH176" s="255"/>
      <c r="HI176" s="255"/>
      <c r="HJ176" s="255"/>
      <c r="HK176" s="255"/>
      <c r="HL176" s="255"/>
      <c r="HM176" s="255"/>
      <c r="HN176" s="255"/>
      <c r="HO176" s="255"/>
      <c r="HP176" s="255"/>
      <c r="HQ176" s="255"/>
      <c r="HR176" s="255"/>
      <c r="HS176" s="255"/>
      <c r="HT176" s="255"/>
      <c r="HU176" s="255"/>
      <c r="HV176" s="255"/>
      <c r="HW176" s="255"/>
      <c r="HX176" s="255"/>
      <c r="HY176" s="255"/>
    </row>
    <row r="177" customFormat="false" ht="12.75" hidden="false" customHeight="false" outlineLevel="0" collapsed="false">
      <c r="A177" s="255" t="n">
        <v>1291</v>
      </c>
      <c r="B177" s="255" t="n">
        <v>452</v>
      </c>
      <c r="C177" s="255" t="s">
        <v>2</v>
      </c>
      <c r="D177" s="255" t="s">
        <v>104</v>
      </c>
      <c r="E177" s="255" t="s">
        <v>242</v>
      </c>
      <c r="F177" s="255" t="s">
        <v>102</v>
      </c>
      <c r="G177" s="255" t="s">
        <v>160</v>
      </c>
      <c r="H177" s="255" t="s">
        <v>168</v>
      </c>
      <c r="I177" s="255" t="s">
        <v>156</v>
      </c>
      <c r="J177" s="256" t="s">
        <v>203</v>
      </c>
      <c r="K177" s="268" t="n">
        <v>36896</v>
      </c>
      <c r="L177" s="268" t="n">
        <v>38722</v>
      </c>
      <c r="M177" s="255" t="s">
        <v>155</v>
      </c>
      <c r="N177" s="257" t="n">
        <v>-10000000</v>
      </c>
      <c r="O177" s="257" t="n">
        <v>4080.559063</v>
      </c>
      <c r="P177" s="258" t="n">
        <v>0.75</v>
      </c>
      <c r="Q177" s="257" t="n">
        <v>33.515978</v>
      </c>
      <c r="R177" s="257" t="n">
        <v>33.517887</v>
      </c>
      <c r="S177" s="258" t="n">
        <v>0.00190900000000482</v>
      </c>
      <c r="T177" s="257" t="n">
        <v>7.78978725128668</v>
      </c>
      <c r="U177" s="257" t="n">
        <v>-146.646752</v>
      </c>
      <c r="V177" s="257" t="n">
        <v>0</v>
      </c>
      <c r="W177" s="257" t="n">
        <v>-138.856964748713</v>
      </c>
      <c r="X177" s="257" t="n">
        <v>-192571.040978</v>
      </c>
      <c r="Y177" s="257" t="n">
        <v>-192847.288773</v>
      </c>
      <c r="Z177" s="257" t="n">
        <v>-276.247795000003</v>
      </c>
      <c r="AA177" s="257" t="n">
        <v>-137.39083025129</v>
      </c>
      <c r="AB177" s="257" t="n">
        <v>-192571.040978</v>
      </c>
      <c r="AC177" s="257" t="n">
        <v>-192847.288773</v>
      </c>
      <c r="AD177" s="257" t="n">
        <v>-276.247795000003</v>
      </c>
      <c r="AF177" s="257" t="n">
        <v>23493.8188052225</v>
      </c>
      <c r="AG177" s="259" t="n">
        <v>0</v>
      </c>
      <c r="AH177" s="259" t="n">
        <v>-192847.288773</v>
      </c>
      <c r="AI177" s="259" t="n">
        <v>-49266.011949</v>
      </c>
      <c r="AJ177" s="259" t="n">
        <v>-49266.011949</v>
      </c>
      <c r="AK177" s="259" t="n">
        <v>-46892.887327</v>
      </c>
      <c r="AL177" s="259" t="n">
        <v>-276.247795000003</v>
      </c>
      <c r="AM177" s="269" t="s">
        <v>461</v>
      </c>
      <c r="AN177" s="260" t="n">
        <v>6</v>
      </c>
      <c r="AO177" s="260" t="s">
        <v>469</v>
      </c>
      <c r="AP177" s="260" t="n">
        <v>6</v>
      </c>
      <c r="AR177" s="281"/>
      <c r="AS177" s="306"/>
      <c r="AV177" s="255"/>
      <c r="AW177" s="255"/>
      <c r="AX177" s="255"/>
      <c r="AY177" s="255"/>
      <c r="AZ177" s="255"/>
      <c r="BA177" s="255"/>
      <c r="BB177" s="255"/>
      <c r="BC177" s="255"/>
      <c r="BD177" s="255"/>
      <c r="BE177" s="255"/>
      <c r="BF177" s="255"/>
      <c r="BG177" s="255"/>
      <c r="BH177" s="255"/>
      <c r="BI177" s="255"/>
      <c r="BJ177" s="255"/>
      <c r="BK177" s="255"/>
      <c r="BL177" s="255"/>
      <c r="BM177" s="255"/>
      <c r="BN177" s="255"/>
      <c r="BO177" s="255"/>
      <c r="BP177" s="255"/>
      <c r="BQ177" s="255"/>
      <c r="BR177" s="255"/>
      <c r="BS177" s="255"/>
      <c r="BT177" s="255"/>
      <c r="BU177" s="255"/>
      <c r="BV177" s="255"/>
      <c r="BW177" s="255"/>
      <c r="BX177" s="255"/>
      <c r="BY177" s="255"/>
      <c r="BZ177" s="255"/>
      <c r="CA177" s="255"/>
      <c r="CB177" s="255"/>
      <c r="CC177" s="255"/>
      <c r="CD177" s="255"/>
      <c r="CE177" s="255"/>
      <c r="CF177" s="255"/>
      <c r="CG177" s="255"/>
      <c r="CH177" s="255"/>
      <c r="CI177" s="255"/>
      <c r="CJ177" s="255"/>
      <c r="CK177" s="255"/>
      <c r="CL177" s="255"/>
      <c r="CM177" s="255"/>
      <c r="CN177" s="255"/>
      <c r="CO177" s="255"/>
      <c r="CP177" s="255"/>
      <c r="CQ177" s="255"/>
      <c r="CR177" s="255"/>
      <c r="CS177" s="255"/>
      <c r="CT177" s="255"/>
      <c r="CU177" s="255"/>
      <c r="CV177" s="255"/>
      <c r="CW177" s="255"/>
      <c r="CX177" s="255"/>
      <c r="CY177" s="255"/>
      <c r="CZ177" s="255"/>
      <c r="DA177" s="255"/>
      <c r="DB177" s="255"/>
      <c r="DC177" s="255"/>
      <c r="DD177" s="255"/>
      <c r="DE177" s="255"/>
      <c r="DF177" s="255"/>
      <c r="DG177" s="255"/>
      <c r="DH177" s="255"/>
      <c r="DI177" s="255"/>
      <c r="DJ177" s="255"/>
      <c r="DK177" s="255"/>
      <c r="DL177" s="255"/>
      <c r="DM177" s="255"/>
      <c r="DN177" s="255"/>
      <c r="DO177" s="255"/>
      <c r="DP177" s="255"/>
      <c r="DQ177" s="255"/>
      <c r="DR177" s="255"/>
      <c r="DS177" s="255"/>
      <c r="DT177" s="255"/>
      <c r="DU177" s="255"/>
      <c r="DV177" s="255"/>
      <c r="DW177" s="255"/>
      <c r="DX177" s="255"/>
      <c r="DY177" s="255"/>
      <c r="DZ177" s="255"/>
      <c r="EA177" s="255"/>
      <c r="EB177" s="255"/>
      <c r="EC177" s="255"/>
      <c r="ED177" s="255"/>
      <c r="EE177" s="255"/>
      <c r="EF177" s="255"/>
      <c r="EG177" s="255"/>
      <c r="EH177" s="255"/>
      <c r="EI177" s="255"/>
      <c r="EJ177" s="255"/>
      <c r="EK177" s="255"/>
      <c r="EL177" s="255"/>
      <c r="EM177" s="255"/>
      <c r="EN177" s="255"/>
      <c r="EO177" s="255"/>
      <c r="EP177" s="255"/>
      <c r="EQ177" s="255"/>
      <c r="ER177" s="255"/>
      <c r="ES177" s="255"/>
      <c r="ET177" s="255"/>
      <c r="EU177" s="255"/>
      <c r="EV177" s="255"/>
      <c r="EW177" s="255"/>
      <c r="EX177" s="255"/>
      <c r="EY177" s="255"/>
      <c r="EZ177" s="255"/>
      <c r="FA177" s="255"/>
      <c r="FB177" s="255"/>
      <c r="FC177" s="255"/>
      <c r="FD177" s="255"/>
      <c r="FE177" s="255"/>
      <c r="FF177" s="255"/>
      <c r="FG177" s="255"/>
      <c r="FH177" s="255"/>
      <c r="FI177" s="255"/>
      <c r="FJ177" s="255"/>
      <c r="FK177" s="255"/>
      <c r="FL177" s="255"/>
      <c r="FM177" s="255"/>
      <c r="FN177" s="255"/>
      <c r="FO177" s="255"/>
      <c r="FP177" s="255"/>
      <c r="FQ177" s="255"/>
      <c r="FR177" s="255"/>
      <c r="FS177" s="255"/>
      <c r="FT177" s="255"/>
      <c r="FU177" s="255"/>
      <c r="FV177" s="255"/>
      <c r="FW177" s="255"/>
      <c r="FX177" s="255"/>
      <c r="FY177" s="255"/>
      <c r="FZ177" s="255"/>
      <c r="GA177" s="255"/>
      <c r="GB177" s="255"/>
      <c r="GC177" s="255"/>
      <c r="GD177" s="255"/>
      <c r="GE177" s="255"/>
      <c r="GF177" s="255"/>
      <c r="GG177" s="255"/>
      <c r="GH177" s="255"/>
      <c r="GI177" s="255"/>
      <c r="GJ177" s="255"/>
      <c r="GK177" s="255"/>
      <c r="GL177" s="255"/>
      <c r="GM177" s="255"/>
      <c r="GN177" s="255"/>
      <c r="GO177" s="255"/>
      <c r="GP177" s="255"/>
      <c r="GQ177" s="255"/>
      <c r="GR177" s="255"/>
      <c r="GS177" s="255"/>
      <c r="GT177" s="255"/>
      <c r="GU177" s="255"/>
      <c r="GV177" s="255"/>
      <c r="GW177" s="255"/>
      <c r="GX177" s="255"/>
      <c r="GY177" s="255"/>
      <c r="GZ177" s="255"/>
      <c r="HA177" s="255"/>
      <c r="HB177" s="255"/>
      <c r="HC177" s="255"/>
      <c r="HD177" s="255"/>
      <c r="HE177" s="255"/>
      <c r="HF177" s="255"/>
      <c r="HG177" s="255"/>
      <c r="HH177" s="255"/>
      <c r="HI177" s="255"/>
      <c r="HJ177" s="255"/>
      <c r="HK177" s="255"/>
      <c r="HL177" s="255"/>
      <c r="HM177" s="255"/>
      <c r="HN177" s="255"/>
      <c r="HO177" s="255"/>
      <c r="HP177" s="255"/>
      <c r="HQ177" s="255"/>
      <c r="HR177" s="255"/>
      <c r="HS177" s="255"/>
      <c r="HT177" s="255"/>
      <c r="HU177" s="255"/>
      <c r="HV177" s="255"/>
      <c r="HW177" s="255"/>
      <c r="HX177" s="255"/>
      <c r="HY177" s="255"/>
    </row>
    <row r="178" customFormat="false" ht="12.75" hidden="false" customHeight="false" outlineLevel="0" collapsed="false">
      <c r="A178" s="255" t="n">
        <v>1292</v>
      </c>
      <c r="B178" s="255" t="n">
        <v>453</v>
      </c>
      <c r="C178" s="255" t="s">
        <v>2</v>
      </c>
      <c r="D178" s="255" t="s">
        <v>104</v>
      </c>
      <c r="E178" s="255" t="s">
        <v>243</v>
      </c>
      <c r="F178" s="255" t="s">
        <v>102</v>
      </c>
      <c r="G178" s="255" t="s">
        <v>191</v>
      </c>
      <c r="H178" s="255" t="s">
        <v>168</v>
      </c>
      <c r="I178" s="255" t="s">
        <v>156</v>
      </c>
      <c r="J178" s="256" t="s">
        <v>203</v>
      </c>
      <c r="K178" s="268" t="n">
        <v>36896</v>
      </c>
      <c r="L178" s="268" t="n">
        <v>38722</v>
      </c>
      <c r="M178" s="255" t="s">
        <v>155</v>
      </c>
      <c r="N178" s="257" t="n">
        <v>-10000000</v>
      </c>
      <c r="O178" s="257" t="n">
        <v>4095.337626</v>
      </c>
      <c r="P178" s="258" t="n">
        <v>0.8</v>
      </c>
      <c r="Q178" s="257" t="n">
        <v>51.182886</v>
      </c>
      <c r="R178" s="257" t="n">
        <v>51.18663</v>
      </c>
      <c r="S178" s="258" t="n">
        <v>0.00374399999999753</v>
      </c>
      <c r="T178" s="257" t="n">
        <v>15.3329440717339</v>
      </c>
      <c r="U178" s="257" t="n">
        <v>-238.771438</v>
      </c>
      <c r="V178" s="257" t="n">
        <v>0</v>
      </c>
      <c r="W178" s="257" t="n">
        <v>-223.438493928266</v>
      </c>
      <c r="X178" s="257" t="n">
        <v>-139722.948113</v>
      </c>
      <c r="Y178" s="257" t="n">
        <v>-139981.979996</v>
      </c>
      <c r="Z178" s="257" t="n">
        <v>-259.031883000018</v>
      </c>
      <c r="AA178" s="257" t="n">
        <v>-35.5933890717517</v>
      </c>
      <c r="AB178" s="257" t="n">
        <v>-139722.948113</v>
      </c>
      <c r="AC178" s="257" t="n">
        <v>-139981.979996</v>
      </c>
      <c r="AD178" s="257" t="n">
        <v>-259.031883000018</v>
      </c>
      <c r="AF178" s="257" t="n">
        <v>23578.906381695</v>
      </c>
      <c r="AG178" s="259" t="n">
        <v>0</v>
      </c>
      <c r="AH178" s="259" t="n">
        <v>-139981.979996</v>
      </c>
      <c r="AI178" s="259" t="n">
        <v>-90813.335436</v>
      </c>
      <c r="AJ178" s="259" t="n">
        <v>-90813.335436</v>
      </c>
      <c r="AK178" s="259" t="n">
        <v>-36040.616139</v>
      </c>
      <c r="AL178" s="259" t="n">
        <v>-259.031883000018</v>
      </c>
      <c r="AM178" s="269" t="s">
        <v>461</v>
      </c>
      <c r="AN178" s="260" t="n">
        <v>6</v>
      </c>
      <c r="AO178" s="260" t="s">
        <v>469</v>
      </c>
      <c r="AP178" s="260" t="n">
        <v>6</v>
      </c>
      <c r="AR178" s="281"/>
      <c r="AS178" s="306"/>
      <c r="AV178" s="255"/>
      <c r="AW178" s="255"/>
      <c r="AX178" s="255"/>
      <c r="AY178" s="255"/>
      <c r="AZ178" s="255"/>
      <c r="BA178" s="255"/>
      <c r="BB178" s="255"/>
      <c r="BC178" s="255"/>
      <c r="BD178" s="255"/>
      <c r="BE178" s="255"/>
      <c r="BF178" s="255"/>
      <c r="BG178" s="255"/>
      <c r="BH178" s="255"/>
      <c r="BI178" s="255"/>
      <c r="BJ178" s="255"/>
      <c r="BK178" s="255"/>
      <c r="BL178" s="255"/>
      <c r="BM178" s="255"/>
      <c r="BN178" s="255"/>
      <c r="BO178" s="255"/>
      <c r="BP178" s="255"/>
      <c r="BQ178" s="255"/>
      <c r="BR178" s="255"/>
      <c r="BS178" s="255"/>
      <c r="BT178" s="255"/>
      <c r="BU178" s="255"/>
      <c r="BV178" s="255"/>
      <c r="BW178" s="255"/>
      <c r="BX178" s="255"/>
      <c r="BY178" s="255"/>
      <c r="BZ178" s="255"/>
      <c r="CA178" s="255"/>
      <c r="CB178" s="255"/>
      <c r="CC178" s="255"/>
      <c r="CD178" s="255"/>
      <c r="CE178" s="255"/>
      <c r="CF178" s="255"/>
      <c r="CG178" s="255"/>
      <c r="CH178" s="255"/>
      <c r="CI178" s="255"/>
      <c r="CJ178" s="255"/>
      <c r="CK178" s="255"/>
      <c r="CL178" s="255"/>
      <c r="CM178" s="255"/>
      <c r="CN178" s="255"/>
      <c r="CO178" s="255"/>
      <c r="CP178" s="255"/>
      <c r="CQ178" s="255"/>
      <c r="CR178" s="255"/>
      <c r="CS178" s="255"/>
      <c r="CT178" s="255"/>
      <c r="CU178" s="255"/>
      <c r="CV178" s="255"/>
      <c r="CW178" s="255"/>
      <c r="CX178" s="255"/>
      <c r="CY178" s="255"/>
      <c r="CZ178" s="255"/>
      <c r="DA178" s="255"/>
      <c r="DB178" s="255"/>
      <c r="DC178" s="255"/>
      <c r="DD178" s="255"/>
      <c r="DE178" s="255"/>
      <c r="DF178" s="255"/>
      <c r="DG178" s="255"/>
      <c r="DH178" s="255"/>
      <c r="DI178" s="255"/>
      <c r="DJ178" s="255"/>
      <c r="DK178" s="255"/>
      <c r="DL178" s="255"/>
      <c r="DM178" s="255"/>
      <c r="DN178" s="255"/>
      <c r="DO178" s="255"/>
      <c r="DP178" s="255"/>
      <c r="DQ178" s="255"/>
      <c r="DR178" s="255"/>
      <c r="DS178" s="255"/>
      <c r="DT178" s="255"/>
      <c r="DU178" s="255"/>
      <c r="DV178" s="255"/>
      <c r="DW178" s="255"/>
      <c r="DX178" s="255"/>
      <c r="DY178" s="255"/>
      <c r="DZ178" s="255"/>
      <c r="EA178" s="255"/>
      <c r="EB178" s="255"/>
      <c r="EC178" s="255"/>
      <c r="ED178" s="255"/>
      <c r="EE178" s="255"/>
      <c r="EF178" s="255"/>
      <c r="EG178" s="255"/>
      <c r="EH178" s="255"/>
      <c r="EI178" s="255"/>
      <c r="EJ178" s="255"/>
      <c r="EK178" s="255"/>
      <c r="EL178" s="255"/>
      <c r="EM178" s="255"/>
      <c r="EN178" s="255"/>
      <c r="EO178" s="255"/>
      <c r="EP178" s="255"/>
      <c r="EQ178" s="255"/>
      <c r="ER178" s="255"/>
      <c r="ES178" s="255"/>
      <c r="ET178" s="255"/>
      <c r="EU178" s="255"/>
      <c r="EV178" s="255"/>
      <c r="EW178" s="255"/>
      <c r="EX178" s="255"/>
      <c r="EY178" s="255"/>
      <c r="EZ178" s="255"/>
      <c r="FA178" s="255"/>
      <c r="FB178" s="255"/>
      <c r="FC178" s="255"/>
      <c r="FD178" s="255"/>
      <c r="FE178" s="255"/>
      <c r="FF178" s="255"/>
      <c r="FG178" s="255"/>
      <c r="FH178" s="255"/>
      <c r="FI178" s="255"/>
      <c r="FJ178" s="255"/>
      <c r="FK178" s="255"/>
      <c r="FL178" s="255"/>
      <c r="FM178" s="255"/>
      <c r="FN178" s="255"/>
      <c r="FO178" s="255"/>
      <c r="FP178" s="255"/>
      <c r="FQ178" s="255"/>
      <c r="FR178" s="255"/>
      <c r="FS178" s="255"/>
      <c r="FT178" s="255"/>
      <c r="FU178" s="255"/>
      <c r="FV178" s="255"/>
      <c r="FW178" s="255"/>
      <c r="FX178" s="255"/>
      <c r="FY178" s="255"/>
      <c r="FZ178" s="255"/>
      <c r="GA178" s="255"/>
      <c r="GB178" s="255"/>
      <c r="GC178" s="255"/>
      <c r="GD178" s="255"/>
      <c r="GE178" s="255"/>
      <c r="GF178" s="255"/>
      <c r="GG178" s="255"/>
      <c r="GH178" s="255"/>
      <c r="GI178" s="255"/>
      <c r="GJ178" s="255"/>
      <c r="GK178" s="255"/>
      <c r="GL178" s="255"/>
      <c r="GM178" s="255"/>
      <c r="GN178" s="255"/>
      <c r="GO178" s="255"/>
      <c r="GP178" s="255"/>
      <c r="GQ178" s="255"/>
      <c r="GR178" s="255"/>
      <c r="GS178" s="255"/>
      <c r="GT178" s="255"/>
      <c r="GU178" s="255"/>
      <c r="GV178" s="255"/>
      <c r="GW178" s="255"/>
      <c r="GX178" s="255"/>
      <c r="GY178" s="255"/>
      <c r="GZ178" s="255"/>
      <c r="HA178" s="255"/>
      <c r="HB178" s="255"/>
      <c r="HC178" s="255"/>
      <c r="HD178" s="255"/>
      <c r="HE178" s="255"/>
      <c r="HF178" s="255"/>
      <c r="HG178" s="255"/>
      <c r="HH178" s="255"/>
      <c r="HI178" s="255"/>
      <c r="HJ178" s="255"/>
      <c r="HK178" s="255"/>
      <c r="HL178" s="255"/>
      <c r="HM178" s="255"/>
      <c r="HN178" s="255"/>
      <c r="HO178" s="255"/>
      <c r="HP178" s="255"/>
      <c r="HQ178" s="255"/>
      <c r="HR178" s="255"/>
      <c r="HS178" s="255"/>
      <c r="HT178" s="255"/>
      <c r="HU178" s="255"/>
      <c r="HV178" s="255"/>
      <c r="HW178" s="255"/>
      <c r="HX178" s="255"/>
      <c r="HY178" s="255"/>
    </row>
    <row r="179" customFormat="false" ht="12.75" hidden="false" customHeight="false" outlineLevel="0" collapsed="false">
      <c r="A179" s="255" t="n">
        <v>1293</v>
      </c>
      <c r="B179" s="255" t="n">
        <v>454</v>
      </c>
      <c r="C179" s="255" t="s">
        <v>2</v>
      </c>
      <c r="D179" s="255" t="s">
        <v>104</v>
      </c>
      <c r="E179" s="255" t="s">
        <v>244</v>
      </c>
      <c r="F179" s="255" t="s">
        <v>172</v>
      </c>
      <c r="G179" s="255" t="s">
        <v>160</v>
      </c>
      <c r="H179" s="255" t="s">
        <v>168</v>
      </c>
      <c r="I179" s="255" t="s">
        <v>156</v>
      </c>
      <c r="J179" s="256" t="s">
        <v>203</v>
      </c>
      <c r="K179" s="268" t="n">
        <v>36896</v>
      </c>
      <c r="L179" s="268" t="n">
        <v>38722</v>
      </c>
      <c r="M179" s="255" t="s">
        <v>155</v>
      </c>
      <c r="N179" s="257" t="n">
        <v>-10000000</v>
      </c>
      <c r="O179" s="257" t="n">
        <v>4174.773068</v>
      </c>
      <c r="P179" s="258" t="n">
        <v>2.15</v>
      </c>
      <c r="Q179" s="257" t="n">
        <v>251.636032</v>
      </c>
      <c r="R179" s="257" t="n">
        <v>251.641734</v>
      </c>
      <c r="S179" s="258" t="n">
        <v>0.00570200000001364</v>
      </c>
      <c r="T179" s="257" t="n">
        <v>23.804556033793</v>
      </c>
      <c r="U179" s="257" t="n">
        <v>-748.336051</v>
      </c>
      <c r="V179" s="257" t="n">
        <v>0</v>
      </c>
      <c r="W179" s="257" t="n">
        <v>-724.531494966207</v>
      </c>
      <c r="X179" s="257" t="n">
        <v>91557.89738</v>
      </c>
      <c r="Y179" s="257" t="n">
        <v>91047.649412</v>
      </c>
      <c r="Z179" s="257" t="n">
        <v>-510.247967999996</v>
      </c>
      <c r="AA179" s="257" t="n">
        <v>214.283526966211</v>
      </c>
      <c r="AB179" s="257" t="n">
        <v>91557.89738</v>
      </c>
      <c r="AC179" s="257" t="n">
        <v>91047.649412</v>
      </c>
      <c r="AD179" s="257" t="n">
        <v>-510.247967999996</v>
      </c>
      <c r="AF179" s="257" t="n">
        <v>41205.01018116</v>
      </c>
      <c r="AG179" s="259" t="n">
        <v>0</v>
      </c>
      <c r="AH179" s="259" t="n">
        <v>91047.649412</v>
      </c>
      <c r="AI179" s="259" t="n">
        <v>-12524.428559</v>
      </c>
      <c r="AJ179" s="259" t="n">
        <v>-12524.428559</v>
      </c>
      <c r="AK179" s="259" t="n">
        <v>-9643.501101</v>
      </c>
      <c r="AL179" s="259" t="n">
        <v>-510.247967999996</v>
      </c>
      <c r="AM179" s="269" t="s">
        <v>461</v>
      </c>
      <c r="AN179" s="260" t="s">
        <v>469</v>
      </c>
      <c r="AO179" s="260" t="n">
        <v>9</v>
      </c>
      <c r="AP179" s="260" t="n">
        <v>9</v>
      </c>
      <c r="AR179" s="281"/>
      <c r="AS179" s="306"/>
      <c r="AV179" s="255"/>
      <c r="AW179" s="255"/>
      <c r="AX179" s="255"/>
      <c r="AY179" s="255"/>
      <c r="AZ179" s="255"/>
      <c r="BA179" s="255"/>
      <c r="BB179" s="255"/>
      <c r="BC179" s="255"/>
      <c r="BD179" s="255"/>
      <c r="BE179" s="255"/>
      <c r="BF179" s="255"/>
      <c r="BG179" s="255"/>
      <c r="BH179" s="255"/>
      <c r="BI179" s="255"/>
      <c r="BJ179" s="255"/>
      <c r="BK179" s="255"/>
      <c r="BL179" s="255"/>
      <c r="BM179" s="255"/>
      <c r="BN179" s="255"/>
      <c r="BO179" s="255"/>
      <c r="BP179" s="255"/>
      <c r="BQ179" s="255"/>
      <c r="BR179" s="255"/>
      <c r="BS179" s="255"/>
      <c r="BT179" s="255"/>
      <c r="BU179" s="255"/>
      <c r="BV179" s="255"/>
      <c r="BW179" s="255"/>
      <c r="BX179" s="255"/>
      <c r="BY179" s="255"/>
      <c r="BZ179" s="255"/>
      <c r="CA179" s="255"/>
      <c r="CB179" s="255"/>
      <c r="CC179" s="255"/>
      <c r="CD179" s="255"/>
      <c r="CE179" s="255"/>
      <c r="CF179" s="255"/>
      <c r="CG179" s="255"/>
      <c r="CH179" s="255"/>
      <c r="CI179" s="255"/>
      <c r="CJ179" s="255"/>
      <c r="CK179" s="255"/>
      <c r="CL179" s="255"/>
      <c r="CM179" s="255"/>
      <c r="CN179" s="255"/>
      <c r="CO179" s="255"/>
      <c r="CP179" s="255"/>
      <c r="CQ179" s="255"/>
      <c r="CR179" s="255"/>
      <c r="CS179" s="255"/>
      <c r="CT179" s="255"/>
      <c r="CU179" s="255"/>
      <c r="CV179" s="255"/>
      <c r="CW179" s="255"/>
      <c r="CX179" s="255"/>
      <c r="CY179" s="255"/>
      <c r="CZ179" s="255"/>
      <c r="DA179" s="255"/>
      <c r="DB179" s="255"/>
      <c r="DC179" s="255"/>
      <c r="DD179" s="255"/>
      <c r="DE179" s="255"/>
      <c r="DF179" s="255"/>
      <c r="DG179" s="255"/>
      <c r="DH179" s="255"/>
      <c r="DI179" s="255"/>
      <c r="DJ179" s="255"/>
      <c r="DK179" s="255"/>
      <c r="DL179" s="255"/>
      <c r="DM179" s="255"/>
      <c r="DN179" s="255"/>
      <c r="DO179" s="255"/>
      <c r="DP179" s="255"/>
      <c r="DQ179" s="255"/>
      <c r="DR179" s="255"/>
      <c r="DS179" s="255"/>
      <c r="DT179" s="255"/>
      <c r="DU179" s="255"/>
      <c r="DV179" s="255"/>
      <c r="DW179" s="255"/>
      <c r="DX179" s="255"/>
      <c r="DY179" s="255"/>
      <c r="DZ179" s="255"/>
      <c r="EA179" s="255"/>
      <c r="EB179" s="255"/>
      <c r="EC179" s="255"/>
      <c r="ED179" s="255"/>
      <c r="EE179" s="255"/>
      <c r="EF179" s="255"/>
      <c r="EG179" s="255"/>
      <c r="EH179" s="255"/>
      <c r="EI179" s="255"/>
      <c r="EJ179" s="255"/>
      <c r="EK179" s="255"/>
      <c r="EL179" s="255"/>
      <c r="EM179" s="255"/>
      <c r="EN179" s="255"/>
      <c r="EO179" s="255"/>
      <c r="EP179" s="255"/>
      <c r="EQ179" s="255"/>
      <c r="ER179" s="255"/>
      <c r="ES179" s="255"/>
      <c r="ET179" s="255"/>
      <c r="EU179" s="255"/>
      <c r="EV179" s="255"/>
      <c r="EW179" s="255"/>
      <c r="EX179" s="255"/>
      <c r="EY179" s="255"/>
      <c r="EZ179" s="255"/>
      <c r="FA179" s="255"/>
      <c r="FB179" s="255"/>
      <c r="FC179" s="255"/>
      <c r="FD179" s="255"/>
      <c r="FE179" s="255"/>
      <c r="FF179" s="255"/>
      <c r="FG179" s="255"/>
      <c r="FH179" s="255"/>
      <c r="FI179" s="255"/>
      <c r="FJ179" s="255"/>
      <c r="FK179" s="255"/>
      <c r="FL179" s="255"/>
      <c r="FM179" s="255"/>
      <c r="FN179" s="255"/>
      <c r="FO179" s="255"/>
      <c r="FP179" s="255"/>
      <c r="FQ179" s="255"/>
      <c r="FR179" s="255"/>
      <c r="FS179" s="255"/>
      <c r="FT179" s="255"/>
      <c r="FU179" s="255"/>
      <c r="FV179" s="255"/>
      <c r="FW179" s="255"/>
      <c r="FX179" s="255"/>
      <c r="FY179" s="255"/>
      <c r="FZ179" s="255"/>
      <c r="GA179" s="255"/>
      <c r="GB179" s="255"/>
      <c r="GC179" s="255"/>
      <c r="GD179" s="255"/>
      <c r="GE179" s="255"/>
      <c r="GF179" s="255"/>
      <c r="GG179" s="255"/>
      <c r="GH179" s="255"/>
      <c r="GI179" s="255"/>
      <c r="GJ179" s="255"/>
      <c r="GK179" s="255"/>
      <c r="GL179" s="255"/>
      <c r="GM179" s="255"/>
      <c r="GN179" s="255"/>
      <c r="GO179" s="255"/>
      <c r="GP179" s="255"/>
      <c r="GQ179" s="255"/>
      <c r="GR179" s="255"/>
      <c r="GS179" s="255"/>
      <c r="GT179" s="255"/>
      <c r="GU179" s="255"/>
      <c r="GV179" s="255"/>
      <c r="GW179" s="255"/>
      <c r="GX179" s="255"/>
      <c r="GY179" s="255"/>
      <c r="GZ179" s="255"/>
      <c r="HA179" s="255"/>
      <c r="HB179" s="255"/>
      <c r="HC179" s="255"/>
      <c r="HD179" s="255"/>
      <c r="HE179" s="255"/>
      <c r="HF179" s="255"/>
      <c r="HG179" s="255"/>
      <c r="HH179" s="255"/>
      <c r="HI179" s="255"/>
      <c r="HJ179" s="255"/>
      <c r="HK179" s="255"/>
      <c r="HL179" s="255"/>
      <c r="HM179" s="255"/>
      <c r="HN179" s="255"/>
      <c r="HO179" s="255"/>
      <c r="HP179" s="255"/>
      <c r="HQ179" s="255"/>
      <c r="HR179" s="255"/>
      <c r="HS179" s="255"/>
      <c r="HT179" s="255"/>
      <c r="HU179" s="255"/>
      <c r="HV179" s="255"/>
      <c r="HW179" s="255"/>
      <c r="HX179" s="255"/>
      <c r="HY179" s="255"/>
    </row>
    <row r="180" customFormat="false" ht="12.75" hidden="false" customHeight="false" outlineLevel="0" collapsed="false">
      <c r="A180" s="255" t="n">
        <v>1294</v>
      </c>
      <c r="B180" s="255" t="n">
        <v>455</v>
      </c>
      <c r="C180" s="255" t="s">
        <v>2</v>
      </c>
      <c r="D180" s="255" t="s">
        <v>104</v>
      </c>
      <c r="E180" s="255" t="s">
        <v>246</v>
      </c>
      <c r="F180" s="255" t="s">
        <v>172</v>
      </c>
      <c r="G180" s="255" t="s">
        <v>164</v>
      </c>
      <c r="H180" s="255" t="s">
        <v>168</v>
      </c>
      <c r="I180" s="255" t="s">
        <v>156</v>
      </c>
      <c r="J180" s="256" t="s">
        <v>154</v>
      </c>
      <c r="K180" s="268" t="n">
        <v>36896</v>
      </c>
      <c r="L180" s="268" t="n">
        <v>38722</v>
      </c>
      <c r="M180" s="255" t="s">
        <v>155</v>
      </c>
      <c r="N180" s="257" t="n">
        <v>-10000000</v>
      </c>
      <c r="O180" s="257" t="n">
        <v>4171.270825</v>
      </c>
      <c r="P180" s="258" t="n">
        <v>1.68</v>
      </c>
      <c r="Q180" s="257" t="n">
        <v>180.229569</v>
      </c>
      <c r="R180" s="257" t="n">
        <v>180.241352</v>
      </c>
      <c r="S180" s="258" t="n">
        <v>0.0117830000000083</v>
      </c>
      <c r="T180" s="257" t="n">
        <v>49.1500841310097</v>
      </c>
      <c r="U180" s="257" t="n">
        <v>-612.21406</v>
      </c>
      <c r="V180" s="257" t="n">
        <v>0</v>
      </c>
      <c r="W180" s="257" t="n">
        <v>-563.06397586899</v>
      </c>
      <c r="X180" s="257" t="n">
        <v>8206.934052</v>
      </c>
      <c r="Y180" s="257" t="n">
        <v>7808.962488</v>
      </c>
      <c r="Z180" s="257" t="n">
        <v>-397.971564</v>
      </c>
      <c r="AA180" s="257" t="n">
        <v>165.09241186899</v>
      </c>
      <c r="AB180" s="257" t="n">
        <v>8206.934052</v>
      </c>
      <c r="AC180" s="257" t="n">
        <v>7808.962488</v>
      </c>
      <c r="AD180" s="257" t="n">
        <v>-397.971564</v>
      </c>
      <c r="AF180" s="257" t="n">
        <v>41170.44304275</v>
      </c>
      <c r="AG180" s="259" t="n">
        <v>0</v>
      </c>
      <c r="AH180" s="259" t="n">
        <v>7808.962488</v>
      </c>
      <c r="AI180" s="259" t="n">
        <v>445751.454674</v>
      </c>
      <c r="AJ180" s="259" t="n">
        <v>445751.454674</v>
      </c>
      <c r="AK180" s="259" t="n">
        <v>-67047.613191</v>
      </c>
      <c r="AL180" s="259" t="n">
        <v>-397.971564</v>
      </c>
      <c r="AM180" s="269" t="s">
        <v>461</v>
      </c>
      <c r="AN180" s="260" t="s">
        <v>469</v>
      </c>
      <c r="AO180" s="260" t="n">
        <v>9</v>
      </c>
      <c r="AP180" s="260" t="n">
        <v>9</v>
      </c>
      <c r="AR180" s="281"/>
      <c r="AS180" s="306"/>
      <c r="AV180" s="255"/>
      <c r="AW180" s="255"/>
      <c r="AX180" s="255"/>
      <c r="AY180" s="255"/>
      <c r="AZ180" s="255"/>
      <c r="BA180" s="255"/>
      <c r="BB180" s="255"/>
      <c r="BC180" s="255"/>
      <c r="BD180" s="255"/>
      <c r="BE180" s="255"/>
      <c r="BF180" s="255"/>
      <c r="BG180" s="255"/>
      <c r="BH180" s="255"/>
      <c r="BI180" s="255"/>
      <c r="BJ180" s="255"/>
      <c r="BK180" s="255"/>
      <c r="BL180" s="255"/>
      <c r="BM180" s="255"/>
      <c r="BN180" s="255"/>
      <c r="BO180" s="255"/>
      <c r="BP180" s="255"/>
      <c r="BQ180" s="255"/>
      <c r="BR180" s="255"/>
      <c r="BS180" s="255"/>
      <c r="BT180" s="255"/>
      <c r="BU180" s="255"/>
      <c r="BV180" s="255"/>
      <c r="BW180" s="255"/>
      <c r="BX180" s="255"/>
      <c r="BY180" s="255"/>
      <c r="BZ180" s="255"/>
      <c r="CA180" s="255"/>
      <c r="CB180" s="255"/>
      <c r="CC180" s="255"/>
      <c r="CD180" s="255"/>
      <c r="CE180" s="255"/>
      <c r="CF180" s="255"/>
      <c r="CG180" s="255"/>
      <c r="CH180" s="255"/>
      <c r="CI180" s="255"/>
      <c r="CJ180" s="255"/>
      <c r="CK180" s="255"/>
      <c r="CL180" s="255"/>
      <c r="CM180" s="255"/>
      <c r="CN180" s="255"/>
      <c r="CO180" s="255"/>
      <c r="CP180" s="255"/>
      <c r="CQ180" s="255"/>
      <c r="CR180" s="255"/>
      <c r="CS180" s="255"/>
      <c r="CT180" s="255"/>
      <c r="CU180" s="255"/>
      <c r="CV180" s="255"/>
      <c r="CW180" s="255"/>
      <c r="CX180" s="255"/>
      <c r="CY180" s="255"/>
      <c r="CZ180" s="255"/>
      <c r="DA180" s="255"/>
      <c r="DB180" s="255"/>
      <c r="DC180" s="255"/>
      <c r="DD180" s="255"/>
      <c r="DE180" s="255"/>
      <c r="DF180" s="255"/>
      <c r="DG180" s="255"/>
      <c r="DH180" s="255"/>
      <c r="DI180" s="255"/>
      <c r="DJ180" s="255"/>
      <c r="DK180" s="255"/>
      <c r="DL180" s="255"/>
      <c r="DM180" s="255"/>
      <c r="DN180" s="255"/>
      <c r="DO180" s="255"/>
      <c r="DP180" s="255"/>
      <c r="DQ180" s="255"/>
      <c r="DR180" s="255"/>
      <c r="DS180" s="255"/>
      <c r="DT180" s="255"/>
      <c r="DU180" s="255"/>
      <c r="DV180" s="255"/>
      <c r="DW180" s="255"/>
      <c r="DX180" s="255"/>
      <c r="DY180" s="255"/>
      <c r="DZ180" s="255"/>
      <c r="EA180" s="255"/>
      <c r="EB180" s="255"/>
      <c r="EC180" s="255"/>
      <c r="ED180" s="255"/>
      <c r="EE180" s="255"/>
      <c r="EF180" s="255"/>
      <c r="EG180" s="255"/>
      <c r="EH180" s="255"/>
      <c r="EI180" s="255"/>
      <c r="EJ180" s="255"/>
      <c r="EK180" s="255"/>
      <c r="EL180" s="255"/>
      <c r="EM180" s="255"/>
      <c r="EN180" s="255"/>
      <c r="EO180" s="255"/>
      <c r="EP180" s="255"/>
      <c r="EQ180" s="255"/>
      <c r="ER180" s="255"/>
      <c r="ES180" s="255"/>
      <c r="ET180" s="255"/>
      <c r="EU180" s="255"/>
      <c r="EV180" s="255"/>
      <c r="EW180" s="255"/>
      <c r="EX180" s="255"/>
      <c r="EY180" s="255"/>
      <c r="EZ180" s="255"/>
      <c r="FA180" s="255"/>
      <c r="FB180" s="255"/>
      <c r="FC180" s="255"/>
      <c r="FD180" s="255"/>
      <c r="FE180" s="255"/>
      <c r="FF180" s="255"/>
      <c r="FG180" s="255"/>
      <c r="FH180" s="255"/>
      <c r="FI180" s="255"/>
      <c r="FJ180" s="255"/>
      <c r="FK180" s="255"/>
      <c r="FL180" s="255"/>
      <c r="FM180" s="255"/>
      <c r="FN180" s="255"/>
      <c r="FO180" s="255"/>
      <c r="FP180" s="255"/>
      <c r="FQ180" s="255"/>
      <c r="FR180" s="255"/>
      <c r="FS180" s="255"/>
      <c r="FT180" s="255"/>
      <c r="FU180" s="255"/>
      <c r="FV180" s="255"/>
      <c r="FW180" s="255"/>
      <c r="FX180" s="255"/>
      <c r="FY180" s="255"/>
      <c r="FZ180" s="255"/>
      <c r="GA180" s="255"/>
      <c r="GB180" s="255"/>
      <c r="GC180" s="255"/>
      <c r="GD180" s="255"/>
      <c r="GE180" s="255"/>
      <c r="GF180" s="255"/>
      <c r="GG180" s="255"/>
      <c r="GH180" s="255"/>
      <c r="GI180" s="255"/>
      <c r="GJ180" s="255"/>
      <c r="GK180" s="255"/>
      <c r="GL180" s="255"/>
      <c r="GM180" s="255"/>
      <c r="GN180" s="255"/>
      <c r="GO180" s="255"/>
      <c r="GP180" s="255"/>
      <c r="GQ180" s="255"/>
      <c r="GR180" s="255"/>
      <c r="GS180" s="255"/>
      <c r="GT180" s="255"/>
      <c r="GU180" s="255"/>
      <c r="GV180" s="255"/>
      <c r="GW180" s="255"/>
      <c r="GX180" s="255"/>
      <c r="GY180" s="255"/>
      <c r="GZ180" s="255"/>
      <c r="HA180" s="255"/>
      <c r="HB180" s="255"/>
      <c r="HC180" s="255"/>
      <c r="HD180" s="255"/>
      <c r="HE180" s="255"/>
      <c r="HF180" s="255"/>
      <c r="HG180" s="255"/>
      <c r="HH180" s="255"/>
      <c r="HI180" s="255"/>
      <c r="HJ180" s="255"/>
      <c r="HK180" s="255"/>
      <c r="HL180" s="255"/>
      <c r="HM180" s="255"/>
      <c r="HN180" s="255"/>
      <c r="HO180" s="255"/>
      <c r="HP180" s="255"/>
      <c r="HQ180" s="255"/>
      <c r="HR180" s="255"/>
      <c r="HS180" s="255"/>
      <c r="HT180" s="255"/>
      <c r="HU180" s="255"/>
      <c r="HV180" s="255"/>
      <c r="HW180" s="255"/>
      <c r="HX180" s="255"/>
      <c r="HY180" s="255"/>
    </row>
    <row r="181" customFormat="false" ht="12.75" hidden="false" customHeight="false" outlineLevel="0" collapsed="false">
      <c r="A181" s="255" t="n">
        <v>1295</v>
      </c>
      <c r="B181" s="255" t="n">
        <v>456</v>
      </c>
      <c r="C181" s="255" t="s">
        <v>2</v>
      </c>
      <c r="D181" s="255" t="s">
        <v>104</v>
      </c>
      <c r="E181" s="255" t="s">
        <v>247</v>
      </c>
      <c r="F181" s="255" t="s">
        <v>172</v>
      </c>
      <c r="G181" s="255" t="s">
        <v>96</v>
      </c>
      <c r="H181" s="255" t="s">
        <v>168</v>
      </c>
      <c r="I181" s="255" t="s">
        <v>156</v>
      </c>
      <c r="J181" s="256" t="s">
        <v>203</v>
      </c>
      <c r="K181" s="268" t="n">
        <v>36896</v>
      </c>
      <c r="L181" s="268" t="n">
        <v>38722</v>
      </c>
      <c r="M181" s="255" t="s">
        <v>155</v>
      </c>
      <c r="N181" s="257" t="n">
        <v>-10000000</v>
      </c>
      <c r="O181" s="257" t="n">
        <v>4072.603469</v>
      </c>
      <c r="P181" s="258" t="n">
        <v>0.78</v>
      </c>
      <c r="Q181" s="257" t="n">
        <v>96.379683</v>
      </c>
      <c r="R181" s="257" t="n">
        <v>96.384441</v>
      </c>
      <c r="S181" s="258" t="n">
        <v>0.00475799999999538</v>
      </c>
      <c r="T181" s="257" t="n">
        <v>19.3774473054832</v>
      </c>
      <c r="U181" s="257" t="n">
        <v>-330.272584</v>
      </c>
      <c r="V181" s="257" t="n">
        <v>0</v>
      </c>
      <c r="W181" s="257" t="n">
        <v>-310.895136694517</v>
      </c>
      <c r="X181" s="257" t="n">
        <v>56694.773747</v>
      </c>
      <c r="Y181" s="257" t="n">
        <v>56530.913232</v>
      </c>
      <c r="Z181" s="257" t="n">
        <v>-163.860515</v>
      </c>
      <c r="AA181" s="257" t="n">
        <v>147.034621694517</v>
      </c>
      <c r="AB181" s="257" t="n">
        <v>56694.773747</v>
      </c>
      <c r="AC181" s="257" t="n">
        <v>56530.913232</v>
      </c>
      <c r="AD181" s="257" t="n">
        <v>-163.860515</v>
      </c>
      <c r="AF181" s="257" t="n">
        <v>40196.59623903</v>
      </c>
      <c r="AG181" s="259" t="n">
        <v>0</v>
      </c>
      <c r="AH181" s="259" t="n">
        <v>56530.913232</v>
      </c>
      <c r="AI181" s="259" t="n">
        <v>-183009.865062</v>
      </c>
      <c r="AJ181" s="259" t="n">
        <v>-183009.865062</v>
      </c>
      <c r="AK181" s="259" t="n">
        <v>-18006.092474</v>
      </c>
      <c r="AL181" s="259" t="n">
        <v>-163.860515</v>
      </c>
      <c r="AM181" s="269" t="s">
        <v>461</v>
      </c>
      <c r="AN181" s="260" t="s">
        <v>469</v>
      </c>
      <c r="AO181" s="260" t="n">
        <v>9</v>
      </c>
      <c r="AP181" s="260" t="n">
        <v>9</v>
      </c>
      <c r="AR181" s="281"/>
      <c r="AS181" s="306"/>
      <c r="AV181" s="255"/>
      <c r="AW181" s="255"/>
      <c r="AX181" s="255"/>
      <c r="AY181" s="255"/>
      <c r="AZ181" s="255"/>
      <c r="BA181" s="255"/>
      <c r="BB181" s="255"/>
      <c r="BC181" s="255"/>
      <c r="BD181" s="255"/>
      <c r="BE181" s="255"/>
      <c r="BF181" s="255"/>
      <c r="BG181" s="255"/>
      <c r="BH181" s="255"/>
      <c r="BI181" s="255"/>
      <c r="BJ181" s="255"/>
      <c r="BK181" s="255"/>
      <c r="BL181" s="255"/>
      <c r="BM181" s="255"/>
      <c r="BN181" s="255"/>
      <c r="BO181" s="255"/>
      <c r="BP181" s="255"/>
      <c r="BQ181" s="255"/>
      <c r="BR181" s="255"/>
      <c r="BS181" s="255"/>
      <c r="BT181" s="255"/>
      <c r="BU181" s="255"/>
      <c r="BV181" s="255"/>
      <c r="BW181" s="255"/>
      <c r="BX181" s="255"/>
      <c r="BY181" s="255"/>
      <c r="BZ181" s="255"/>
      <c r="CA181" s="255"/>
      <c r="CB181" s="255"/>
      <c r="CC181" s="255"/>
      <c r="CD181" s="255"/>
      <c r="CE181" s="255"/>
      <c r="CF181" s="255"/>
      <c r="CG181" s="255"/>
      <c r="CH181" s="255"/>
      <c r="CI181" s="255"/>
      <c r="CJ181" s="255"/>
      <c r="CK181" s="255"/>
      <c r="CL181" s="255"/>
      <c r="CM181" s="255"/>
      <c r="CN181" s="255"/>
      <c r="CO181" s="255"/>
      <c r="CP181" s="255"/>
      <c r="CQ181" s="255"/>
      <c r="CR181" s="255"/>
      <c r="CS181" s="255"/>
      <c r="CT181" s="255"/>
      <c r="CU181" s="255"/>
      <c r="CV181" s="255"/>
      <c r="CW181" s="255"/>
      <c r="CX181" s="255"/>
      <c r="CY181" s="255"/>
      <c r="CZ181" s="255"/>
      <c r="DA181" s="255"/>
      <c r="DB181" s="255"/>
      <c r="DC181" s="255"/>
      <c r="DD181" s="255"/>
      <c r="DE181" s="255"/>
      <c r="DF181" s="255"/>
      <c r="DG181" s="255"/>
      <c r="DH181" s="255"/>
      <c r="DI181" s="255"/>
      <c r="DJ181" s="255"/>
      <c r="DK181" s="255"/>
      <c r="DL181" s="255"/>
      <c r="DM181" s="255"/>
      <c r="DN181" s="255"/>
      <c r="DO181" s="255"/>
      <c r="DP181" s="255"/>
      <c r="DQ181" s="255"/>
      <c r="DR181" s="255"/>
      <c r="DS181" s="255"/>
      <c r="DT181" s="255"/>
      <c r="DU181" s="255"/>
      <c r="DV181" s="255"/>
      <c r="DW181" s="255"/>
      <c r="DX181" s="255"/>
      <c r="DY181" s="255"/>
      <c r="DZ181" s="255"/>
      <c r="EA181" s="255"/>
      <c r="EB181" s="255"/>
      <c r="EC181" s="255"/>
      <c r="ED181" s="255"/>
      <c r="EE181" s="255"/>
      <c r="EF181" s="255"/>
      <c r="EG181" s="255"/>
      <c r="EH181" s="255"/>
      <c r="EI181" s="255"/>
      <c r="EJ181" s="255"/>
      <c r="EK181" s="255"/>
      <c r="EL181" s="255"/>
      <c r="EM181" s="255"/>
      <c r="EN181" s="255"/>
      <c r="EO181" s="255"/>
      <c r="EP181" s="255"/>
      <c r="EQ181" s="255"/>
      <c r="ER181" s="255"/>
      <c r="ES181" s="255"/>
      <c r="ET181" s="255"/>
      <c r="EU181" s="255"/>
      <c r="EV181" s="255"/>
      <c r="EW181" s="255"/>
      <c r="EX181" s="255"/>
      <c r="EY181" s="255"/>
      <c r="EZ181" s="255"/>
      <c r="FA181" s="255"/>
      <c r="FB181" s="255"/>
      <c r="FC181" s="255"/>
      <c r="FD181" s="255"/>
      <c r="FE181" s="255"/>
      <c r="FF181" s="255"/>
      <c r="FG181" s="255"/>
      <c r="FH181" s="255"/>
      <c r="FI181" s="255"/>
      <c r="FJ181" s="255"/>
      <c r="FK181" s="255"/>
      <c r="FL181" s="255"/>
      <c r="FM181" s="255"/>
      <c r="FN181" s="255"/>
      <c r="FO181" s="255"/>
      <c r="FP181" s="255"/>
      <c r="FQ181" s="255"/>
      <c r="FR181" s="255"/>
      <c r="FS181" s="255"/>
      <c r="FT181" s="255"/>
      <c r="FU181" s="255"/>
      <c r="FV181" s="255"/>
      <c r="FW181" s="255"/>
      <c r="FX181" s="255"/>
      <c r="FY181" s="255"/>
      <c r="FZ181" s="255"/>
      <c r="GA181" s="255"/>
      <c r="GB181" s="255"/>
      <c r="GC181" s="255"/>
      <c r="GD181" s="255"/>
      <c r="GE181" s="255"/>
      <c r="GF181" s="255"/>
      <c r="GG181" s="255"/>
      <c r="GH181" s="255"/>
      <c r="GI181" s="255"/>
      <c r="GJ181" s="255"/>
      <c r="GK181" s="255"/>
      <c r="GL181" s="255"/>
      <c r="GM181" s="255"/>
      <c r="GN181" s="255"/>
      <c r="GO181" s="255"/>
      <c r="GP181" s="255"/>
      <c r="GQ181" s="255"/>
      <c r="GR181" s="255"/>
      <c r="GS181" s="255"/>
      <c r="GT181" s="255"/>
      <c r="GU181" s="255"/>
      <c r="GV181" s="255"/>
      <c r="GW181" s="255"/>
      <c r="GX181" s="255"/>
      <c r="GY181" s="255"/>
      <c r="GZ181" s="255"/>
      <c r="HA181" s="255"/>
      <c r="HB181" s="255"/>
      <c r="HC181" s="255"/>
      <c r="HD181" s="255"/>
      <c r="HE181" s="255"/>
      <c r="HF181" s="255"/>
      <c r="HG181" s="255"/>
      <c r="HH181" s="255"/>
      <c r="HI181" s="255"/>
      <c r="HJ181" s="255"/>
      <c r="HK181" s="255"/>
      <c r="HL181" s="255"/>
      <c r="HM181" s="255"/>
      <c r="HN181" s="255"/>
      <c r="HO181" s="255"/>
      <c r="HP181" s="255"/>
      <c r="HQ181" s="255"/>
      <c r="HR181" s="255"/>
      <c r="HS181" s="255"/>
      <c r="HT181" s="255"/>
      <c r="HU181" s="255"/>
      <c r="HV181" s="255"/>
      <c r="HW181" s="255"/>
      <c r="HX181" s="255"/>
      <c r="HY181" s="255"/>
    </row>
    <row r="182" customFormat="false" ht="12.75" hidden="false" customHeight="false" outlineLevel="0" collapsed="false">
      <c r="A182" s="255" t="n">
        <v>1296</v>
      </c>
      <c r="B182" s="255" t="n">
        <v>457</v>
      </c>
      <c r="C182" s="255" t="s">
        <v>2</v>
      </c>
      <c r="D182" s="255" t="s">
        <v>104</v>
      </c>
      <c r="E182" s="255" t="s">
        <v>251</v>
      </c>
      <c r="F182" s="255" t="s">
        <v>172</v>
      </c>
      <c r="G182" s="255" t="s">
        <v>198</v>
      </c>
      <c r="H182" s="255" t="s">
        <v>168</v>
      </c>
      <c r="I182" s="255" t="s">
        <v>156</v>
      </c>
      <c r="J182" s="256" t="s">
        <v>203</v>
      </c>
      <c r="K182" s="268" t="n">
        <v>36896</v>
      </c>
      <c r="L182" s="268" t="n">
        <v>38722</v>
      </c>
      <c r="M182" s="255" t="s">
        <v>155</v>
      </c>
      <c r="N182" s="257" t="n">
        <v>-10000000</v>
      </c>
      <c r="O182" s="257" t="n">
        <v>4137.253908</v>
      </c>
      <c r="P182" s="258" t="n">
        <v>1.15</v>
      </c>
      <c r="Q182" s="257" t="n">
        <v>146.458642</v>
      </c>
      <c r="R182" s="257" t="n">
        <v>146.460364</v>
      </c>
      <c r="S182" s="258" t="n">
        <v>0.00172200000000089</v>
      </c>
      <c r="T182" s="257" t="n">
        <v>7.12435122957968</v>
      </c>
      <c r="U182" s="257" t="n">
        <v>-423.650203</v>
      </c>
      <c r="V182" s="257" t="n">
        <v>0</v>
      </c>
      <c r="W182" s="257" t="n">
        <v>-416.52585177042</v>
      </c>
      <c r="X182" s="257" t="n">
        <v>97657.862912</v>
      </c>
      <c r="Y182" s="257" t="n">
        <v>97401.43771</v>
      </c>
      <c r="Z182" s="257" t="n">
        <v>-256.425201999999</v>
      </c>
      <c r="AA182" s="257" t="n">
        <v>160.100649770422</v>
      </c>
      <c r="AB182" s="257" t="n">
        <v>97657.862912</v>
      </c>
      <c r="AC182" s="257" t="n">
        <v>97401.43771</v>
      </c>
      <c r="AD182" s="257" t="n">
        <v>-256.425201999999</v>
      </c>
      <c r="AF182" s="257" t="n">
        <v>40834.69607196</v>
      </c>
      <c r="AG182" s="259" t="n">
        <v>0</v>
      </c>
      <c r="AH182" s="259" t="n">
        <v>97401.43771</v>
      </c>
      <c r="AI182" s="259" t="n">
        <v>9954.734306</v>
      </c>
      <c r="AJ182" s="259" t="n">
        <v>9954.734306</v>
      </c>
      <c r="AK182" s="259" t="n">
        <v>-134214.848118</v>
      </c>
      <c r="AL182" s="259" t="n">
        <v>-256.425201999999</v>
      </c>
      <c r="AM182" s="269" t="s">
        <v>461</v>
      </c>
      <c r="AN182" s="260" t="s">
        <v>469</v>
      </c>
      <c r="AO182" s="260" t="n">
        <v>9</v>
      </c>
      <c r="AP182" s="260" t="n">
        <v>9</v>
      </c>
      <c r="AR182" s="281"/>
      <c r="AS182" s="306"/>
      <c r="AV182" s="255"/>
      <c r="AW182" s="255"/>
      <c r="AX182" s="255"/>
      <c r="AY182" s="255"/>
      <c r="AZ182" s="255"/>
      <c r="BA182" s="255"/>
      <c r="BB182" s="255"/>
      <c r="BC182" s="255"/>
      <c r="BD182" s="255"/>
      <c r="BE182" s="255"/>
      <c r="BF182" s="255"/>
      <c r="BG182" s="255"/>
      <c r="BH182" s="255"/>
      <c r="BI182" s="255"/>
      <c r="BJ182" s="255"/>
      <c r="BK182" s="255"/>
      <c r="BL182" s="255"/>
      <c r="BM182" s="255"/>
      <c r="BN182" s="255"/>
      <c r="BO182" s="255"/>
      <c r="BP182" s="255"/>
      <c r="BQ182" s="255"/>
      <c r="BR182" s="255"/>
      <c r="BS182" s="255"/>
      <c r="BT182" s="255"/>
      <c r="BU182" s="255"/>
      <c r="BV182" s="255"/>
      <c r="BW182" s="255"/>
      <c r="BX182" s="255"/>
      <c r="BY182" s="255"/>
      <c r="BZ182" s="255"/>
      <c r="CA182" s="255"/>
      <c r="CB182" s="255"/>
      <c r="CC182" s="255"/>
      <c r="CD182" s="255"/>
      <c r="CE182" s="255"/>
      <c r="CF182" s="255"/>
      <c r="CG182" s="255"/>
      <c r="CH182" s="255"/>
      <c r="CI182" s="255"/>
      <c r="CJ182" s="255"/>
      <c r="CK182" s="255"/>
      <c r="CL182" s="255"/>
      <c r="CM182" s="255"/>
      <c r="CN182" s="255"/>
      <c r="CO182" s="255"/>
      <c r="CP182" s="255"/>
      <c r="CQ182" s="255"/>
      <c r="CR182" s="255"/>
      <c r="CS182" s="255"/>
      <c r="CT182" s="255"/>
      <c r="CU182" s="255"/>
      <c r="CV182" s="255"/>
      <c r="CW182" s="255"/>
      <c r="CX182" s="255"/>
      <c r="CY182" s="255"/>
      <c r="CZ182" s="255"/>
      <c r="DA182" s="255"/>
      <c r="DB182" s="255"/>
      <c r="DC182" s="255"/>
      <c r="DD182" s="255"/>
      <c r="DE182" s="255"/>
      <c r="DF182" s="255"/>
      <c r="DG182" s="255"/>
      <c r="DH182" s="255"/>
      <c r="DI182" s="255"/>
      <c r="DJ182" s="255"/>
      <c r="DK182" s="255"/>
      <c r="DL182" s="255"/>
      <c r="DM182" s="255"/>
      <c r="DN182" s="255"/>
      <c r="DO182" s="255"/>
      <c r="DP182" s="255"/>
      <c r="DQ182" s="255"/>
      <c r="DR182" s="255"/>
      <c r="DS182" s="255"/>
      <c r="DT182" s="255"/>
      <c r="DU182" s="255"/>
      <c r="DV182" s="255"/>
      <c r="DW182" s="255"/>
      <c r="DX182" s="255"/>
      <c r="DY182" s="255"/>
      <c r="DZ182" s="255"/>
      <c r="EA182" s="255"/>
      <c r="EB182" s="255"/>
      <c r="EC182" s="255"/>
      <c r="ED182" s="255"/>
      <c r="EE182" s="255"/>
      <c r="EF182" s="255"/>
      <c r="EG182" s="255"/>
      <c r="EH182" s="255"/>
      <c r="EI182" s="255"/>
      <c r="EJ182" s="255"/>
      <c r="EK182" s="255"/>
      <c r="EL182" s="255"/>
      <c r="EM182" s="255"/>
      <c r="EN182" s="255"/>
      <c r="EO182" s="255"/>
      <c r="EP182" s="255"/>
      <c r="EQ182" s="255"/>
      <c r="ER182" s="255"/>
      <c r="ES182" s="255"/>
      <c r="ET182" s="255"/>
      <c r="EU182" s="255"/>
      <c r="EV182" s="255"/>
      <c r="EW182" s="255"/>
      <c r="EX182" s="255"/>
      <c r="EY182" s="255"/>
      <c r="EZ182" s="255"/>
      <c r="FA182" s="255"/>
      <c r="FB182" s="255"/>
      <c r="FC182" s="255"/>
      <c r="FD182" s="255"/>
      <c r="FE182" s="255"/>
      <c r="FF182" s="255"/>
      <c r="FG182" s="255"/>
      <c r="FH182" s="255"/>
      <c r="FI182" s="255"/>
      <c r="FJ182" s="255"/>
      <c r="FK182" s="255"/>
      <c r="FL182" s="255"/>
      <c r="FM182" s="255"/>
      <c r="FN182" s="255"/>
      <c r="FO182" s="255"/>
      <c r="FP182" s="255"/>
      <c r="FQ182" s="255"/>
      <c r="FR182" s="255"/>
      <c r="FS182" s="255"/>
      <c r="FT182" s="255"/>
      <c r="FU182" s="255"/>
      <c r="FV182" s="255"/>
      <c r="FW182" s="255"/>
      <c r="FX182" s="255"/>
      <c r="FY182" s="255"/>
      <c r="FZ182" s="255"/>
      <c r="GA182" s="255"/>
      <c r="GB182" s="255"/>
      <c r="GC182" s="255"/>
      <c r="GD182" s="255"/>
      <c r="GE182" s="255"/>
      <c r="GF182" s="255"/>
      <c r="GG182" s="255"/>
      <c r="GH182" s="255"/>
      <c r="GI182" s="255"/>
      <c r="GJ182" s="255"/>
      <c r="GK182" s="255"/>
      <c r="GL182" s="255"/>
      <c r="GM182" s="255"/>
      <c r="GN182" s="255"/>
      <c r="GO182" s="255"/>
      <c r="GP182" s="255"/>
      <c r="GQ182" s="255"/>
      <c r="GR182" s="255"/>
      <c r="GS182" s="255"/>
      <c r="GT182" s="255"/>
      <c r="GU182" s="255"/>
      <c r="GV182" s="255"/>
      <c r="GW182" s="255"/>
      <c r="GX182" s="255"/>
      <c r="GY182" s="255"/>
      <c r="GZ182" s="255"/>
      <c r="HA182" s="255"/>
      <c r="HB182" s="255"/>
      <c r="HC182" s="255"/>
      <c r="HD182" s="255"/>
      <c r="HE182" s="255"/>
      <c r="HF182" s="255"/>
      <c r="HG182" s="255"/>
      <c r="HH182" s="255"/>
      <c r="HI182" s="255"/>
      <c r="HJ182" s="255"/>
      <c r="HK182" s="255"/>
      <c r="HL182" s="255"/>
      <c r="HM182" s="255"/>
      <c r="HN182" s="255"/>
      <c r="HO182" s="255"/>
      <c r="HP182" s="255"/>
      <c r="HQ182" s="255"/>
      <c r="HR182" s="255"/>
      <c r="HS182" s="255"/>
      <c r="HT182" s="255"/>
      <c r="HU182" s="255"/>
      <c r="HV182" s="255"/>
      <c r="HW182" s="255"/>
      <c r="HX182" s="255"/>
      <c r="HY182" s="255"/>
    </row>
    <row r="183" customFormat="false" ht="12.75" hidden="false" customHeight="false" outlineLevel="0" collapsed="false">
      <c r="A183" s="255" t="n">
        <v>1297</v>
      </c>
      <c r="B183" s="255" t="n">
        <v>458</v>
      </c>
      <c r="C183" s="255" t="s">
        <v>2</v>
      </c>
      <c r="D183" s="255" t="s">
        <v>104</v>
      </c>
      <c r="E183" s="255" t="s">
        <v>248</v>
      </c>
      <c r="F183" s="255" t="s">
        <v>172</v>
      </c>
      <c r="G183" s="255" t="s">
        <v>160</v>
      </c>
      <c r="H183" s="255" t="s">
        <v>168</v>
      </c>
      <c r="I183" s="255" t="s">
        <v>156</v>
      </c>
      <c r="J183" s="256" t="s">
        <v>154</v>
      </c>
      <c r="K183" s="268" t="n">
        <v>36896</v>
      </c>
      <c r="L183" s="268" t="n">
        <v>38722</v>
      </c>
      <c r="M183" s="255" t="s">
        <v>155</v>
      </c>
      <c r="N183" s="257" t="n">
        <v>-10000000</v>
      </c>
      <c r="O183" s="257" t="n">
        <v>4449.682258</v>
      </c>
      <c r="P183" s="258" t="n">
        <v>4.3</v>
      </c>
      <c r="Q183" s="257" t="n">
        <v>547.350681</v>
      </c>
      <c r="R183" s="257" t="n">
        <v>547.350391</v>
      </c>
      <c r="S183" s="258" t="n">
        <v>-0.000290000000063628</v>
      </c>
      <c r="T183" s="257" t="n">
        <v>-1.29040785510313</v>
      </c>
      <c r="U183" s="257" t="n">
        <v>-1415.131638</v>
      </c>
      <c r="V183" s="257" t="n">
        <v>0</v>
      </c>
      <c r="W183" s="257" t="n">
        <v>-1416.4220458551</v>
      </c>
      <c r="X183" s="257" t="n">
        <v>297783.593925</v>
      </c>
      <c r="Y183" s="257" t="n">
        <v>296779.537774</v>
      </c>
      <c r="Z183" s="257" t="n">
        <v>-1004.05615099997</v>
      </c>
      <c r="AA183" s="257" t="n">
        <v>412.365894855135</v>
      </c>
      <c r="AB183" s="257" t="n">
        <v>297783.593925</v>
      </c>
      <c r="AC183" s="257" t="n">
        <v>296779.537774</v>
      </c>
      <c r="AD183" s="257" t="n">
        <v>-1004.05615099997</v>
      </c>
      <c r="AF183" s="257" t="n">
        <v>43918.36388646</v>
      </c>
      <c r="AG183" s="259" t="n">
        <v>0</v>
      </c>
      <c r="AH183" s="259" t="n">
        <v>296779.537774</v>
      </c>
      <c r="AI183" s="259" t="n">
        <v>861140.936145</v>
      </c>
      <c r="AJ183" s="259" t="n">
        <v>861140.936145</v>
      </c>
      <c r="AK183" s="259" t="n">
        <v>-98117.91382</v>
      </c>
      <c r="AL183" s="259" t="n">
        <v>-1004.05615099997</v>
      </c>
      <c r="AM183" s="269" t="s">
        <v>461</v>
      </c>
      <c r="AN183" s="260" t="s">
        <v>469</v>
      </c>
      <c r="AO183" s="260" t="n">
        <v>9</v>
      </c>
      <c r="AP183" s="260" t="n">
        <v>9</v>
      </c>
      <c r="AR183" s="281"/>
      <c r="AS183" s="306"/>
      <c r="AV183" s="255"/>
      <c r="AW183" s="255"/>
      <c r="AX183" s="255"/>
      <c r="AY183" s="255"/>
      <c r="AZ183" s="255"/>
      <c r="BA183" s="255"/>
      <c r="BB183" s="255"/>
      <c r="BC183" s="255"/>
      <c r="BD183" s="255"/>
      <c r="BE183" s="255"/>
      <c r="BF183" s="255"/>
      <c r="BG183" s="255"/>
      <c r="BH183" s="255"/>
      <c r="BI183" s="255"/>
      <c r="BJ183" s="255"/>
      <c r="BK183" s="255"/>
      <c r="BL183" s="255"/>
      <c r="BM183" s="255"/>
      <c r="BN183" s="255"/>
      <c r="BO183" s="255"/>
      <c r="BP183" s="255"/>
      <c r="BQ183" s="255"/>
      <c r="BR183" s="255"/>
      <c r="BS183" s="255"/>
      <c r="BT183" s="255"/>
      <c r="BU183" s="255"/>
      <c r="BV183" s="255"/>
      <c r="BW183" s="255"/>
      <c r="BX183" s="255"/>
      <c r="BY183" s="255"/>
      <c r="BZ183" s="255"/>
      <c r="CA183" s="255"/>
      <c r="CB183" s="255"/>
      <c r="CC183" s="255"/>
      <c r="CD183" s="255"/>
      <c r="CE183" s="255"/>
      <c r="CF183" s="255"/>
      <c r="CG183" s="255"/>
      <c r="CH183" s="255"/>
      <c r="CI183" s="255"/>
      <c r="CJ183" s="255"/>
      <c r="CK183" s="255"/>
      <c r="CL183" s="255"/>
      <c r="CM183" s="255"/>
      <c r="CN183" s="255"/>
      <c r="CO183" s="255"/>
      <c r="CP183" s="255"/>
      <c r="CQ183" s="255"/>
      <c r="CR183" s="255"/>
      <c r="CS183" s="255"/>
      <c r="CT183" s="255"/>
      <c r="CU183" s="255"/>
      <c r="CV183" s="255"/>
      <c r="CW183" s="255"/>
      <c r="CX183" s="255"/>
      <c r="CY183" s="255"/>
      <c r="CZ183" s="255"/>
      <c r="DA183" s="255"/>
      <c r="DB183" s="255"/>
      <c r="DC183" s="255"/>
      <c r="DD183" s="255"/>
      <c r="DE183" s="255"/>
      <c r="DF183" s="255"/>
      <c r="DG183" s="255"/>
      <c r="DH183" s="255"/>
      <c r="DI183" s="255"/>
      <c r="DJ183" s="255"/>
      <c r="DK183" s="255"/>
      <c r="DL183" s="255"/>
      <c r="DM183" s="255"/>
      <c r="DN183" s="255"/>
      <c r="DO183" s="255"/>
      <c r="DP183" s="255"/>
      <c r="DQ183" s="255"/>
      <c r="DR183" s="255"/>
      <c r="DS183" s="255"/>
      <c r="DT183" s="255"/>
      <c r="DU183" s="255"/>
      <c r="DV183" s="255"/>
      <c r="DW183" s="255"/>
      <c r="DX183" s="255"/>
      <c r="DY183" s="255"/>
      <c r="DZ183" s="255"/>
      <c r="EA183" s="255"/>
      <c r="EB183" s="255"/>
      <c r="EC183" s="255"/>
      <c r="ED183" s="255"/>
      <c r="EE183" s="255"/>
      <c r="EF183" s="255"/>
      <c r="EG183" s="255"/>
      <c r="EH183" s="255"/>
      <c r="EI183" s="255"/>
      <c r="EJ183" s="255"/>
      <c r="EK183" s="255"/>
      <c r="EL183" s="255"/>
      <c r="EM183" s="255"/>
      <c r="EN183" s="255"/>
      <c r="EO183" s="255"/>
      <c r="EP183" s="255"/>
      <c r="EQ183" s="255"/>
      <c r="ER183" s="255"/>
      <c r="ES183" s="255"/>
      <c r="ET183" s="255"/>
      <c r="EU183" s="255"/>
      <c r="EV183" s="255"/>
      <c r="EW183" s="255"/>
      <c r="EX183" s="255"/>
      <c r="EY183" s="255"/>
      <c r="EZ183" s="255"/>
      <c r="FA183" s="255"/>
      <c r="FB183" s="255"/>
      <c r="FC183" s="255"/>
      <c r="FD183" s="255"/>
      <c r="FE183" s="255"/>
      <c r="FF183" s="255"/>
      <c r="FG183" s="255"/>
      <c r="FH183" s="255"/>
      <c r="FI183" s="255"/>
      <c r="FJ183" s="255"/>
      <c r="FK183" s="255"/>
      <c r="FL183" s="255"/>
      <c r="FM183" s="255"/>
      <c r="FN183" s="255"/>
      <c r="FO183" s="255"/>
      <c r="FP183" s="255"/>
      <c r="FQ183" s="255"/>
      <c r="FR183" s="255"/>
      <c r="FS183" s="255"/>
      <c r="FT183" s="255"/>
      <c r="FU183" s="255"/>
      <c r="FV183" s="255"/>
      <c r="FW183" s="255"/>
      <c r="FX183" s="255"/>
      <c r="FY183" s="255"/>
      <c r="FZ183" s="255"/>
      <c r="GA183" s="255"/>
      <c r="GB183" s="255"/>
      <c r="GC183" s="255"/>
      <c r="GD183" s="255"/>
      <c r="GE183" s="255"/>
      <c r="GF183" s="255"/>
      <c r="GG183" s="255"/>
      <c r="GH183" s="255"/>
      <c r="GI183" s="255"/>
      <c r="GJ183" s="255"/>
      <c r="GK183" s="255"/>
      <c r="GL183" s="255"/>
      <c r="GM183" s="255"/>
      <c r="GN183" s="255"/>
      <c r="GO183" s="255"/>
      <c r="GP183" s="255"/>
      <c r="GQ183" s="255"/>
      <c r="GR183" s="255"/>
      <c r="GS183" s="255"/>
      <c r="GT183" s="255"/>
      <c r="GU183" s="255"/>
      <c r="GV183" s="255"/>
      <c r="GW183" s="255"/>
      <c r="GX183" s="255"/>
      <c r="GY183" s="255"/>
      <c r="GZ183" s="255"/>
      <c r="HA183" s="255"/>
      <c r="HB183" s="255"/>
      <c r="HC183" s="255"/>
      <c r="HD183" s="255"/>
      <c r="HE183" s="255"/>
      <c r="HF183" s="255"/>
      <c r="HG183" s="255"/>
      <c r="HH183" s="255"/>
      <c r="HI183" s="255"/>
      <c r="HJ183" s="255"/>
      <c r="HK183" s="255"/>
      <c r="HL183" s="255"/>
      <c r="HM183" s="255"/>
      <c r="HN183" s="255"/>
      <c r="HO183" s="255"/>
      <c r="HP183" s="255"/>
      <c r="HQ183" s="255"/>
      <c r="HR183" s="255"/>
      <c r="HS183" s="255"/>
      <c r="HT183" s="255"/>
      <c r="HU183" s="255"/>
      <c r="HV183" s="255"/>
      <c r="HW183" s="255"/>
      <c r="HX183" s="255"/>
      <c r="HY183" s="255"/>
    </row>
    <row r="184" customFormat="false" ht="12.75" hidden="false" customHeight="false" outlineLevel="0" collapsed="false">
      <c r="A184" s="255" t="n">
        <v>1298</v>
      </c>
      <c r="B184" s="255" t="n">
        <v>459</v>
      </c>
      <c r="C184" s="255" t="s">
        <v>2</v>
      </c>
      <c r="D184" s="255" t="s">
        <v>104</v>
      </c>
      <c r="E184" s="255" t="s">
        <v>252</v>
      </c>
      <c r="F184" s="255" t="s">
        <v>172</v>
      </c>
      <c r="G184" s="255" t="s">
        <v>151</v>
      </c>
      <c r="H184" s="255" t="s">
        <v>110</v>
      </c>
      <c r="I184" s="255" t="s">
        <v>156</v>
      </c>
      <c r="J184" s="256" t="s">
        <v>154</v>
      </c>
      <c r="K184" s="268" t="n">
        <v>36896</v>
      </c>
      <c r="L184" s="268" t="n">
        <v>38722</v>
      </c>
      <c r="M184" s="255" t="s">
        <v>155</v>
      </c>
      <c r="N184" s="257" t="n">
        <v>-10000000</v>
      </c>
      <c r="O184" s="257" t="n">
        <v>4325.553798</v>
      </c>
      <c r="P184" s="258" t="n">
        <v>3.5</v>
      </c>
      <c r="Q184" s="257" t="n">
        <v>342.417099</v>
      </c>
      <c r="R184" s="257" t="n">
        <v>342.430613</v>
      </c>
      <c r="S184" s="258" t="n">
        <v>0.0135139999999865</v>
      </c>
      <c r="T184" s="257" t="n">
        <v>58.4555340261135</v>
      </c>
      <c r="U184" s="257" t="n">
        <v>-1064.636971</v>
      </c>
      <c r="V184" s="257" t="n">
        <v>0</v>
      </c>
      <c r="W184" s="257" t="n">
        <v>-1006.18143697389</v>
      </c>
      <c r="X184" s="257" t="n">
        <v>-113283.421903</v>
      </c>
      <c r="Y184" s="257" t="n">
        <v>-114217.132982</v>
      </c>
      <c r="Z184" s="257" t="n">
        <v>-933.711079000001</v>
      </c>
      <c r="AA184" s="257" t="n">
        <v>72.4703579738857</v>
      </c>
      <c r="AB184" s="257" t="n">
        <v>-113283.421903</v>
      </c>
      <c r="AC184" s="257" t="n">
        <v>-114217.132982</v>
      </c>
      <c r="AD184" s="257" t="n">
        <v>-933.711079000001</v>
      </c>
      <c r="AF184" s="257" t="n">
        <v>42693.21598626</v>
      </c>
      <c r="AG184" s="259" t="n">
        <v>0</v>
      </c>
      <c r="AH184" s="259" t="n">
        <v>-114217.132982</v>
      </c>
      <c r="AI184" s="259" t="n">
        <v>-322598.449202</v>
      </c>
      <c r="AJ184" s="259" t="n">
        <v>-322598.449202</v>
      </c>
      <c r="AK184" s="259" t="n">
        <v>-378339.599945</v>
      </c>
      <c r="AL184" s="259" t="n">
        <v>-933.711079000001</v>
      </c>
      <c r="AM184" s="269" t="s">
        <v>461</v>
      </c>
      <c r="AN184" s="260" t="s">
        <v>469</v>
      </c>
      <c r="AO184" s="260" t="n">
        <v>9</v>
      </c>
      <c r="AP184" s="260" t="n">
        <v>9</v>
      </c>
      <c r="AR184" s="281"/>
      <c r="AS184" s="306"/>
      <c r="AV184" s="255"/>
      <c r="AW184" s="255"/>
      <c r="AX184" s="255"/>
      <c r="AY184" s="255"/>
      <c r="AZ184" s="255"/>
      <c r="BA184" s="255"/>
      <c r="BB184" s="255"/>
      <c r="BC184" s="255"/>
      <c r="BD184" s="255"/>
      <c r="BE184" s="255"/>
      <c r="BF184" s="255"/>
      <c r="BG184" s="255"/>
      <c r="BH184" s="255"/>
      <c r="BI184" s="255"/>
      <c r="BJ184" s="255"/>
      <c r="BK184" s="255"/>
      <c r="BL184" s="255"/>
      <c r="BM184" s="255"/>
      <c r="BN184" s="255"/>
      <c r="BO184" s="255"/>
      <c r="BP184" s="255"/>
      <c r="BQ184" s="255"/>
      <c r="BR184" s="255"/>
      <c r="BS184" s="255"/>
      <c r="BT184" s="255"/>
      <c r="BU184" s="255"/>
      <c r="BV184" s="255"/>
      <c r="BW184" s="255"/>
      <c r="BX184" s="255"/>
      <c r="BY184" s="255"/>
      <c r="BZ184" s="255"/>
      <c r="CA184" s="255"/>
      <c r="CB184" s="255"/>
      <c r="CC184" s="255"/>
      <c r="CD184" s="255"/>
      <c r="CE184" s="255"/>
      <c r="CF184" s="255"/>
      <c r="CG184" s="255"/>
      <c r="CH184" s="255"/>
      <c r="CI184" s="255"/>
      <c r="CJ184" s="255"/>
      <c r="CK184" s="255"/>
      <c r="CL184" s="255"/>
      <c r="CM184" s="255"/>
      <c r="CN184" s="255"/>
      <c r="CO184" s="255"/>
      <c r="CP184" s="255"/>
      <c r="CQ184" s="255"/>
      <c r="CR184" s="255"/>
      <c r="CS184" s="255"/>
      <c r="CT184" s="255"/>
      <c r="CU184" s="255"/>
      <c r="CV184" s="255"/>
      <c r="CW184" s="255"/>
      <c r="CX184" s="255"/>
      <c r="CY184" s="255"/>
      <c r="CZ184" s="255"/>
      <c r="DA184" s="255"/>
      <c r="DB184" s="255"/>
      <c r="DC184" s="255"/>
      <c r="DD184" s="255"/>
      <c r="DE184" s="255"/>
      <c r="DF184" s="255"/>
      <c r="DG184" s="255"/>
      <c r="DH184" s="255"/>
      <c r="DI184" s="255"/>
      <c r="DJ184" s="255"/>
      <c r="DK184" s="255"/>
      <c r="DL184" s="255"/>
      <c r="DM184" s="255"/>
      <c r="DN184" s="255"/>
      <c r="DO184" s="255"/>
      <c r="DP184" s="255"/>
      <c r="DQ184" s="255"/>
      <c r="DR184" s="255"/>
      <c r="DS184" s="255"/>
      <c r="DT184" s="255"/>
      <c r="DU184" s="255"/>
      <c r="DV184" s="255"/>
      <c r="DW184" s="255"/>
      <c r="DX184" s="255"/>
      <c r="DY184" s="255"/>
      <c r="DZ184" s="255"/>
      <c r="EA184" s="255"/>
      <c r="EB184" s="255"/>
      <c r="EC184" s="255"/>
      <c r="ED184" s="255"/>
      <c r="EE184" s="255"/>
      <c r="EF184" s="255"/>
      <c r="EG184" s="255"/>
      <c r="EH184" s="255"/>
      <c r="EI184" s="255"/>
      <c r="EJ184" s="255"/>
      <c r="EK184" s="255"/>
      <c r="EL184" s="255"/>
      <c r="EM184" s="255"/>
      <c r="EN184" s="255"/>
      <c r="EO184" s="255"/>
      <c r="EP184" s="255"/>
      <c r="EQ184" s="255"/>
      <c r="ER184" s="255"/>
      <c r="ES184" s="255"/>
      <c r="ET184" s="255"/>
      <c r="EU184" s="255"/>
      <c r="EV184" s="255"/>
      <c r="EW184" s="255"/>
      <c r="EX184" s="255"/>
      <c r="EY184" s="255"/>
      <c r="EZ184" s="255"/>
      <c r="FA184" s="255"/>
      <c r="FB184" s="255"/>
      <c r="FC184" s="255"/>
      <c r="FD184" s="255"/>
      <c r="FE184" s="255"/>
      <c r="FF184" s="255"/>
      <c r="FG184" s="255"/>
      <c r="FH184" s="255"/>
      <c r="FI184" s="255"/>
      <c r="FJ184" s="255"/>
      <c r="FK184" s="255"/>
      <c r="FL184" s="255"/>
      <c r="FM184" s="255"/>
      <c r="FN184" s="255"/>
      <c r="FO184" s="255"/>
      <c r="FP184" s="255"/>
      <c r="FQ184" s="255"/>
      <c r="FR184" s="255"/>
      <c r="FS184" s="255"/>
      <c r="FT184" s="255"/>
      <c r="FU184" s="255"/>
      <c r="FV184" s="255"/>
      <c r="FW184" s="255"/>
      <c r="FX184" s="255"/>
      <c r="FY184" s="255"/>
      <c r="FZ184" s="255"/>
      <c r="GA184" s="255"/>
      <c r="GB184" s="255"/>
      <c r="GC184" s="255"/>
      <c r="GD184" s="255"/>
      <c r="GE184" s="255"/>
      <c r="GF184" s="255"/>
      <c r="GG184" s="255"/>
      <c r="GH184" s="255"/>
      <c r="GI184" s="255"/>
      <c r="GJ184" s="255"/>
      <c r="GK184" s="255"/>
      <c r="GL184" s="255"/>
      <c r="GM184" s="255"/>
      <c r="GN184" s="255"/>
      <c r="GO184" s="255"/>
      <c r="GP184" s="255"/>
      <c r="GQ184" s="255"/>
      <c r="GR184" s="255"/>
      <c r="GS184" s="255"/>
      <c r="GT184" s="255"/>
      <c r="GU184" s="255"/>
      <c r="GV184" s="255"/>
      <c r="GW184" s="255"/>
      <c r="GX184" s="255"/>
      <c r="GY184" s="255"/>
      <c r="GZ184" s="255"/>
      <c r="HA184" s="255"/>
      <c r="HB184" s="255"/>
      <c r="HC184" s="255"/>
      <c r="HD184" s="255"/>
      <c r="HE184" s="255"/>
      <c r="HF184" s="255"/>
      <c r="HG184" s="255"/>
      <c r="HH184" s="255"/>
      <c r="HI184" s="255"/>
      <c r="HJ184" s="255"/>
      <c r="HK184" s="255"/>
      <c r="HL184" s="255"/>
      <c r="HM184" s="255"/>
      <c r="HN184" s="255"/>
      <c r="HO184" s="255"/>
      <c r="HP184" s="255"/>
      <c r="HQ184" s="255"/>
      <c r="HR184" s="255"/>
      <c r="HS184" s="255"/>
      <c r="HT184" s="255"/>
      <c r="HU184" s="255"/>
      <c r="HV184" s="255"/>
      <c r="HW184" s="255"/>
      <c r="HX184" s="255"/>
      <c r="HY184" s="255"/>
    </row>
    <row r="185" customFormat="false" ht="12.75" hidden="false" customHeight="false" outlineLevel="0" collapsed="false">
      <c r="A185" s="255" t="n">
        <v>1299</v>
      </c>
      <c r="B185" s="255" t="n">
        <v>460</v>
      </c>
      <c r="C185" s="255" t="s">
        <v>2</v>
      </c>
      <c r="D185" s="255" t="s">
        <v>104</v>
      </c>
      <c r="E185" s="255" t="s">
        <v>253</v>
      </c>
      <c r="F185" s="255" t="s">
        <v>102</v>
      </c>
      <c r="G185" s="255" t="s">
        <v>191</v>
      </c>
      <c r="H185" s="255" t="s">
        <v>168</v>
      </c>
      <c r="I185" s="255" t="s">
        <v>156</v>
      </c>
      <c r="J185" s="256" t="s">
        <v>189</v>
      </c>
      <c r="K185" s="268" t="n">
        <v>36896</v>
      </c>
      <c r="L185" s="268" t="n">
        <v>38722</v>
      </c>
      <c r="M185" s="255" t="s">
        <v>155</v>
      </c>
      <c r="N185" s="257" t="n">
        <v>-10000000</v>
      </c>
      <c r="O185" s="257" t="n">
        <v>4091.703886</v>
      </c>
      <c r="P185" s="258" t="n">
        <v>0.75</v>
      </c>
      <c r="Q185" s="257" t="n">
        <v>48.558716</v>
      </c>
      <c r="R185" s="257" t="n">
        <v>48.56584</v>
      </c>
      <c r="S185" s="258" t="n">
        <v>0.00712400000000457</v>
      </c>
      <c r="T185" s="257" t="n">
        <v>29.1492984838827</v>
      </c>
      <c r="U185" s="257" t="n">
        <v>-213.983701</v>
      </c>
      <c r="V185" s="257" t="n">
        <v>0</v>
      </c>
      <c r="W185" s="257" t="n">
        <v>-184.834402516117</v>
      </c>
      <c r="X185" s="257" t="n">
        <v>-128623.103231</v>
      </c>
      <c r="Y185" s="257" t="n">
        <v>-128849.542058</v>
      </c>
      <c r="Z185" s="257" t="n">
        <v>-226.438827000005</v>
      </c>
      <c r="AA185" s="257" t="n">
        <v>-41.6044244838881</v>
      </c>
      <c r="AB185" s="257" t="n">
        <v>-128623.103231</v>
      </c>
      <c r="AC185" s="257" t="n">
        <v>-128849.542058</v>
      </c>
      <c r="AD185" s="257" t="n">
        <v>-226.438827000005</v>
      </c>
      <c r="AF185" s="257" t="n">
        <v>23557.985123645</v>
      </c>
      <c r="AG185" s="259" t="n">
        <v>0</v>
      </c>
      <c r="AH185" s="259" t="n">
        <v>-128849.542058</v>
      </c>
      <c r="AI185" s="259" t="n">
        <v>-156612.026203</v>
      </c>
      <c r="AJ185" s="259" t="n">
        <v>-156612.026203</v>
      </c>
      <c r="AK185" s="259" t="n">
        <v>-27666.972205</v>
      </c>
      <c r="AL185" s="259" t="n">
        <v>-226.438827000005</v>
      </c>
      <c r="AM185" s="269" t="s">
        <v>461</v>
      </c>
      <c r="AN185" s="260" t="n">
        <v>6</v>
      </c>
      <c r="AO185" s="260" t="s">
        <v>469</v>
      </c>
      <c r="AP185" s="260" t="n">
        <v>6</v>
      </c>
      <c r="AR185" s="281"/>
      <c r="AS185" s="306"/>
      <c r="AV185" s="255"/>
      <c r="AW185" s="255"/>
      <c r="AX185" s="255"/>
      <c r="AY185" s="255"/>
      <c r="AZ185" s="255"/>
      <c r="BA185" s="255"/>
      <c r="BB185" s="255"/>
      <c r="BC185" s="255"/>
      <c r="BD185" s="255"/>
      <c r="BE185" s="255"/>
      <c r="BF185" s="255"/>
      <c r="BG185" s="255"/>
      <c r="BH185" s="255"/>
      <c r="BI185" s="255"/>
      <c r="BJ185" s="255"/>
      <c r="BK185" s="255"/>
      <c r="BL185" s="255"/>
      <c r="BM185" s="255"/>
      <c r="BN185" s="255"/>
      <c r="BO185" s="255"/>
      <c r="BP185" s="255"/>
      <c r="BQ185" s="255"/>
      <c r="BR185" s="255"/>
      <c r="BS185" s="255"/>
      <c r="BT185" s="255"/>
      <c r="BU185" s="255"/>
      <c r="BV185" s="255"/>
      <c r="BW185" s="255"/>
      <c r="BX185" s="255"/>
      <c r="BY185" s="255"/>
      <c r="BZ185" s="255"/>
      <c r="CA185" s="255"/>
      <c r="CB185" s="255"/>
      <c r="CC185" s="255"/>
      <c r="CD185" s="255"/>
      <c r="CE185" s="255"/>
      <c r="CF185" s="255"/>
      <c r="CG185" s="255"/>
      <c r="CH185" s="255"/>
      <c r="CI185" s="255"/>
      <c r="CJ185" s="255"/>
      <c r="CK185" s="255"/>
      <c r="CL185" s="255"/>
      <c r="CM185" s="255"/>
      <c r="CN185" s="255"/>
      <c r="CO185" s="255"/>
      <c r="CP185" s="255"/>
      <c r="CQ185" s="255"/>
      <c r="CR185" s="255"/>
      <c r="CS185" s="255"/>
      <c r="CT185" s="255"/>
      <c r="CU185" s="255"/>
      <c r="CV185" s="255"/>
      <c r="CW185" s="255"/>
      <c r="CX185" s="255"/>
      <c r="CY185" s="255"/>
      <c r="CZ185" s="255"/>
      <c r="DA185" s="255"/>
      <c r="DB185" s="255"/>
      <c r="DC185" s="255"/>
      <c r="DD185" s="255"/>
      <c r="DE185" s="255"/>
      <c r="DF185" s="255"/>
      <c r="DG185" s="255"/>
      <c r="DH185" s="255"/>
      <c r="DI185" s="255"/>
      <c r="DJ185" s="255"/>
      <c r="DK185" s="255"/>
      <c r="DL185" s="255"/>
      <c r="DM185" s="255"/>
      <c r="DN185" s="255"/>
      <c r="DO185" s="255"/>
      <c r="DP185" s="255"/>
      <c r="DQ185" s="255"/>
      <c r="DR185" s="255"/>
      <c r="DS185" s="255"/>
      <c r="DT185" s="255"/>
      <c r="DU185" s="255"/>
      <c r="DV185" s="255"/>
      <c r="DW185" s="255"/>
      <c r="DX185" s="255"/>
      <c r="DY185" s="255"/>
      <c r="DZ185" s="255"/>
      <c r="EA185" s="255"/>
      <c r="EB185" s="255"/>
      <c r="EC185" s="255"/>
      <c r="ED185" s="255"/>
      <c r="EE185" s="255"/>
      <c r="EF185" s="255"/>
      <c r="EG185" s="255"/>
      <c r="EH185" s="255"/>
      <c r="EI185" s="255"/>
      <c r="EJ185" s="255"/>
      <c r="EK185" s="255"/>
      <c r="EL185" s="255"/>
      <c r="EM185" s="255"/>
      <c r="EN185" s="255"/>
      <c r="EO185" s="255"/>
      <c r="EP185" s="255"/>
      <c r="EQ185" s="255"/>
      <c r="ER185" s="255"/>
      <c r="ES185" s="255"/>
      <c r="ET185" s="255"/>
      <c r="EU185" s="255"/>
      <c r="EV185" s="255"/>
      <c r="EW185" s="255"/>
      <c r="EX185" s="255"/>
      <c r="EY185" s="255"/>
      <c r="EZ185" s="255"/>
      <c r="FA185" s="255"/>
      <c r="FB185" s="255"/>
      <c r="FC185" s="255"/>
      <c r="FD185" s="255"/>
      <c r="FE185" s="255"/>
      <c r="FF185" s="255"/>
      <c r="FG185" s="255"/>
      <c r="FH185" s="255"/>
      <c r="FI185" s="255"/>
      <c r="FJ185" s="255"/>
      <c r="FK185" s="255"/>
      <c r="FL185" s="255"/>
      <c r="FM185" s="255"/>
      <c r="FN185" s="255"/>
      <c r="FO185" s="255"/>
      <c r="FP185" s="255"/>
      <c r="FQ185" s="255"/>
      <c r="FR185" s="255"/>
      <c r="FS185" s="255"/>
      <c r="FT185" s="255"/>
      <c r="FU185" s="255"/>
      <c r="FV185" s="255"/>
      <c r="FW185" s="255"/>
      <c r="FX185" s="255"/>
      <c r="FY185" s="255"/>
      <c r="FZ185" s="255"/>
      <c r="GA185" s="255"/>
      <c r="GB185" s="255"/>
      <c r="GC185" s="255"/>
      <c r="GD185" s="255"/>
      <c r="GE185" s="255"/>
      <c r="GF185" s="255"/>
      <c r="GG185" s="255"/>
      <c r="GH185" s="255"/>
      <c r="GI185" s="255"/>
      <c r="GJ185" s="255"/>
      <c r="GK185" s="255"/>
      <c r="GL185" s="255"/>
      <c r="GM185" s="255"/>
      <c r="GN185" s="255"/>
      <c r="GO185" s="255"/>
      <c r="GP185" s="255"/>
      <c r="GQ185" s="255"/>
      <c r="GR185" s="255"/>
      <c r="GS185" s="255"/>
      <c r="GT185" s="255"/>
      <c r="GU185" s="255"/>
      <c r="GV185" s="255"/>
      <c r="GW185" s="255"/>
      <c r="GX185" s="255"/>
      <c r="GY185" s="255"/>
      <c r="GZ185" s="255"/>
      <c r="HA185" s="255"/>
      <c r="HB185" s="255"/>
      <c r="HC185" s="255"/>
      <c r="HD185" s="255"/>
      <c r="HE185" s="255"/>
      <c r="HF185" s="255"/>
      <c r="HG185" s="255"/>
      <c r="HH185" s="255"/>
      <c r="HI185" s="255"/>
      <c r="HJ185" s="255"/>
      <c r="HK185" s="255"/>
      <c r="HL185" s="255"/>
      <c r="HM185" s="255"/>
      <c r="HN185" s="255"/>
      <c r="HO185" s="255"/>
      <c r="HP185" s="255"/>
      <c r="HQ185" s="255"/>
      <c r="HR185" s="255"/>
      <c r="HS185" s="255"/>
      <c r="HT185" s="255"/>
      <c r="HU185" s="255"/>
      <c r="HV185" s="255"/>
      <c r="HW185" s="255"/>
      <c r="HX185" s="255"/>
      <c r="HY185" s="255"/>
    </row>
    <row r="186" customFormat="false" ht="12.75" hidden="false" customHeight="false" outlineLevel="0" collapsed="false">
      <c r="A186" s="255" t="n">
        <v>1300</v>
      </c>
      <c r="B186" s="255" t="n">
        <v>461</v>
      </c>
      <c r="C186" s="255" t="s">
        <v>2</v>
      </c>
      <c r="D186" s="255" t="s">
        <v>104</v>
      </c>
      <c r="E186" s="255" t="s">
        <v>254</v>
      </c>
      <c r="F186" s="255" t="s">
        <v>102</v>
      </c>
      <c r="G186" s="255" t="s">
        <v>164</v>
      </c>
      <c r="H186" s="255" t="s">
        <v>168</v>
      </c>
      <c r="I186" s="255" t="s">
        <v>156</v>
      </c>
      <c r="J186" s="256" t="s">
        <v>189</v>
      </c>
      <c r="K186" s="268" t="n">
        <v>36896</v>
      </c>
      <c r="L186" s="268" t="n">
        <v>38722</v>
      </c>
      <c r="M186" s="255" t="s">
        <v>155</v>
      </c>
      <c r="N186" s="257" t="n">
        <v>-10000000</v>
      </c>
      <c r="O186" s="257" t="n">
        <v>4073.873677</v>
      </c>
      <c r="P186" s="258" t="n">
        <v>0.74</v>
      </c>
      <c r="Q186" s="257" t="n">
        <v>83.00372</v>
      </c>
      <c r="R186" s="257" t="n">
        <v>83.011607</v>
      </c>
      <c r="S186" s="258" t="n">
        <v>0.00788699999999665</v>
      </c>
      <c r="T186" s="257" t="n">
        <v>32.1306416904853</v>
      </c>
      <c r="U186" s="257" t="n">
        <v>-322.535397</v>
      </c>
      <c r="V186" s="257" t="n">
        <v>0</v>
      </c>
      <c r="W186" s="257" t="n">
        <v>-290.404755309515</v>
      </c>
      <c r="X186" s="257" t="n">
        <v>19317.672764</v>
      </c>
      <c r="Y186" s="257" t="n">
        <v>19160.986586</v>
      </c>
      <c r="Z186" s="257" t="n">
        <v>-156.686178</v>
      </c>
      <c r="AA186" s="257" t="n">
        <v>133.718577309515</v>
      </c>
      <c r="AB186" s="257" t="n">
        <v>19317.672764</v>
      </c>
      <c r="AC186" s="257" t="n">
        <v>19160.986586</v>
      </c>
      <c r="AD186" s="257" t="n">
        <v>-156.686178</v>
      </c>
      <c r="AF186" s="257" t="n">
        <v>23455.3276953275</v>
      </c>
      <c r="AG186" s="259" t="n">
        <v>0</v>
      </c>
      <c r="AH186" s="259" t="n">
        <v>19160.986586</v>
      </c>
      <c r="AI186" s="259" t="n">
        <v>914.042893999998</v>
      </c>
      <c r="AJ186" s="259" t="n">
        <v>914.042893999998</v>
      </c>
      <c r="AK186" s="259" t="n">
        <v>-33848.321626</v>
      </c>
      <c r="AL186" s="259" t="n">
        <v>-156.686178</v>
      </c>
      <c r="AM186" s="269" t="s">
        <v>461</v>
      </c>
      <c r="AN186" s="260" t="n">
        <v>6</v>
      </c>
      <c r="AO186" s="260" t="s">
        <v>469</v>
      </c>
      <c r="AP186" s="260" t="n">
        <v>6</v>
      </c>
      <c r="AR186" s="281"/>
      <c r="AS186" s="306"/>
      <c r="AV186" s="255"/>
      <c r="AW186" s="255"/>
      <c r="AX186" s="255"/>
      <c r="AY186" s="255"/>
      <c r="AZ186" s="255"/>
      <c r="BA186" s="255"/>
      <c r="BB186" s="255"/>
      <c r="BC186" s="255"/>
      <c r="BD186" s="255"/>
      <c r="BE186" s="255"/>
      <c r="BF186" s="255"/>
      <c r="BG186" s="255"/>
      <c r="BH186" s="255"/>
      <c r="BI186" s="255"/>
      <c r="BJ186" s="255"/>
      <c r="BK186" s="255"/>
      <c r="BL186" s="255"/>
      <c r="BM186" s="255"/>
      <c r="BN186" s="255"/>
      <c r="BO186" s="255"/>
      <c r="BP186" s="255"/>
      <c r="BQ186" s="255"/>
      <c r="BR186" s="255"/>
      <c r="BS186" s="255"/>
      <c r="BT186" s="255"/>
      <c r="BU186" s="255"/>
      <c r="BV186" s="255"/>
      <c r="BW186" s="255"/>
      <c r="BX186" s="255"/>
      <c r="BY186" s="255"/>
      <c r="BZ186" s="255"/>
      <c r="CA186" s="255"/>
      <c r="CB186" s="255"/>
      <c r="CC186" s="255"/>
      <c r="CD186" s="255"/>
      <c r="CE186" s="255"/>
      <c r="CF186" s="255"/>
      <c r="CG186" s="255"/>
      <c r="CH186" s="255"/>
      <c r="CI186" s="255"/>
      <c r="CJ186" s="255"/>
      <c r="CK186" s="255"/>
      <c r="CL186" s="255"/>
      <c r="CM186" s="255"/>
      <c r="CN186" s="255"/>
      <c r="CO186" s="255"/>
      <c r="CP186" s="255"/>
      <c r="CQ186" s="255"/>
      <c r="CR186" s="255"/>
      <c r="CS186" s="255"/>
      <c r="CT186" s="255"/>
      <c r="CU186" s="255"/>
      <c r="CV186" s="255"/>
      <c r="CW186" s="255"/>
      <c r="CX186" s="255"/>
      <c r="CY186" s="255"/>
      <c r="CZ186" s="255"/>
      <c r="DA186" s="255"/>
      <c r="DB186" s="255"/>
      <c r="DC186" s="255"/>
      <c r="DD186" s="255"/>
      <c r="DE186" s="255"/>
      <c r="DF186" s="255"/>
      <c r="DG186" s="255"/>
      <c r="DH186" s="255"/>
      <c r="DI186" s="255"/>
      <c r="DJ186" s="255"/>
      <c r="DK186" s="255"/>
      <c r="DL186" s="255"/>
      <c r="DM186" s="255"/>
      <c r="DN186" s="255"/>
      <c r="DO186" s="255"/>
      <c r="DP186" s="255"/>
      <c r="DQ186" s="255"/>
      <c r="DR186" s="255"/>
      <c r="DS186" s="255"/>
      <c r="DT186" s="255"/>
      <c r="DU186" s="255"/>
      <c r="DV186" s="255"/>
      <c r="DW186" s="255"/>
      <c r="DX186" s="255"/>
      <c r="DY186" s="255"/>
      <c r="DZ186" s="255"/>
      <c r="EA186" s="255"/>
      <c r="EB186" s="255"/>
      <c r="EC186" s="255"/>
      <c r="ED186" s="255"/>
      <c r="EE186" s="255"/>
      <c r="EF186" s="255"/>
      <c r="EG186" s="255"/>
      <c r="EH186" s="255"/>
      <c r="EI186" s="255"/>
      <c r="EJ186" s="255"/>
      <c r="EK186" s="255"/>
      <c r="EL186" s="255"/>
      <c r="EM186" s="255"/>
      <c r="EN186" s="255"/>
      <c r="EO186" s="255"/>
      <c r="EP186" s="255"/>
      <c r="EQ186" s="255"/>
      <c r="ER186" s="255"/>
      <c r="ES186" s="255"/>
      <c r="ET186" s="255"/>
      <c r="EU186" s="255"/>
      <c r="EV186" s="255"/>
      <c r="EW186" s="255"/>
      <c r="EX186" s="255"/>
      <c r="EY186" s="255"/>
      <c r="EZ186" s="255"/>
      <c r="FA186" s="255"/>
      <c r="FB186" s="255"/>
      <c r="FC186" s="255"/>
      <c r="FD186" s="255"/>
      <c r="FE186" s="255"/>
      <c r="FF186" s="255"/>
      <c r="FG186" s="255"/>
      <c r="FH186" s="255"/>
      <c r="FI186" s="255"/>
      <c r="FJ186" s="255"/>
      <c r="FK186" s="255"/>
      <c r="FL186" s="255"/>
      <c r="FM186" s="255"/>
      <c r="FN186" s="255"/>
      <c r="FO186" s="255"/>
      <c r="FP186" s="255"/>
      <c r="FQ186" s="255"/>
      <c r="FR186" s="255"/>
      <c r="FS186" s="255"/>
      <c r="FT186" s="255"/>
      <c r="FU186" s="255"/>
      <c r="FV186" s="255"/>
      <c r="FW186" s="255"/>
      <c r="FX186" s="255"/>
      <c r="FY186" s="255"/>
      <c r="FZ186" s="255"/>
      <c r="GA186" s="255"/>
      <c r="GB186" s="255"/>
      <c r="GC186" s="255"/>
      <c r="GD186" s="255"/>
      <c r="GE186" s="255"/>
      <c r="GF186" s="255"/>
      <c r="GG186" s="255"/>
      <c r="GH186" s="255"/>
      <c r="GI186" s="255"/>
      <c r="GJ186" s="255"/>
      <c r="GK186" s="255"/>
      <c r="GL186" s="255"/>
      <c r="GM186" s="255"/>
      <c r="GN186" s="255"/>
      <c r="GO186" s="255"/>
      <c r="GP186" s="255"/>
      <c r="GQ186" s="255"/>
      <c r="GR186" s="255"/>
      <c r="GS186" s="255"/>
      <c r="GT186" s="255"/>
      <c r="GU186" s="255"/>
      <c r="GV186" s="255"/>
      <c r="GW186" s="255"/>
      <c r="GX186" s="255"/>
      <c r="GY186" s="255"/>
      <c r="GZ186" s="255"/>
      <c r="HA186" s="255"/>
      <c r="HB186" s="255"/>
      <c r="HC186" s="255"/>
      <c r="HD186" s="255"/>
      <c r="HE186" s="255"/>
      <c r="HF186" s="255"/>
      <c r="HG186" s="255"/>
      <c r="HH186" s="255"/>
      <c r="HI186" s="255"/>
      <c r="HJ186" s="255"/>
      <c r="HK186" s="255"/>
      <c r="HL186" s="255"/>
      <c r="HM186" s="255"/>
      <c r="HN186" s="255"/>
      <c r="HO186" s="255"/>
      <c r="HP186" s="255"/>
      <c r="HQ186" s="255"/>
      <c r="HR186" s="255"/>
      <c r="HS186" s="255"/>
      <c r="HT186" s="255"/>
      <c r="HU186" s="255"/>
      <c r="HV186" s="255"/>
      <c r="HW186" s="255"/>
      <c r="HX186" s="255"/>
      <c r="HY186" s="255"/>
    </row>
    <row r="187" customFormat="false" ht="12.75" hidden="false" customHeight="false" outlineLevel="0" collapsed="false">
      <c r="A187" s="255" t="n">
        <v>1301</v>
      </c>
      <c r="B187" s="255" t="n">
        <v>462</v>
      </c>
      <c r="C187" s="255" t="s">
        <v>2</v>
      </c>
      <c r="D187" s="255" t="s">
        <v>104</v>
      </c>
      <c r="E187" s="255" t="s">
        <v>256</v>
      </c>
      <c r="F187" s="255" t="s">
        <v>172</v>
      </c>
      <c r="G187" s="255" t="s">
        <v>191</v>
      </c>
      <c r="H187" s="255" t="s">
        <v>168</v>
      </c>
      <c r="I187" s="255" t="s">
        <v>156</v>
      </c>
      <c r="J187" s="256" t="s">
        <v>154</v>
      </c>
      <c r="K187" s="268" t="n">
        <v>36896</v>
      </c>
      <c r="L187" s="268" t="n">
        <v>38722</v>
      </c>
      <c r="M187" s="255" t="s">
        <v>155</v>
      </c>
      <c r="N187" s="257" t="n">
        <v>-10000000</v>
      </c>
      <c r="O187" s="257" t="n">
        <v>4278.939012</v>
      </c>
      <c r="P187" s="258" t="n">
        <v>4.1</v>
      </c>
      <c r="Q187" s="257" t="n">
        <v>531.063349</v>
      </c>
      <c r="R187" s="257" t="n">
        <v>531.0701</v>
      </c>
      <c r="S187" s="258" t="n">
        <v>0.00675100000000839</v>
      </c>
      <c r="T187" s="257" t="n">
        <v>28.8871172700479</v>
      </c>
      <c r="U187" s="257" t="n">
        <v>-1407.36229</v>
      </c>
      <c r="V187" s="257" t="n">
        <v>0</v>
      </c>
      <c r="W187" s="257" t="n">
        <v>-1378.47517272995</v>
      </c>
      <c r="X187" s="257" t="n">
        <v>337710.548383</v>
      </c>
      <c r="Y187" s="257" t="n">
        <v>336798.740133</v>
      </c>
      <c r="Z187" s="257" t="n">
        <v>-911.808250000002</v>
      </c>
      <c r="AA187" s="257" t="n">
        <v>466.66692272995</v>
      </c>
      <c r="AB187" s="257" t="n">
        <v>337710.548383</v>
      </c>
      <c r="AC187" s="257" t="n">
        <v>336798.740133</v>
      </c>
      <c r="AD187" s="257" t="n">
        <v>-911.808250000002</v>
      </c>
      <c r="AF187" s="257" t="n">
        <v>42233.12804844</v>
      </c>
      <c r="AG187" s="259" t="n">
        <v>0</v>
      </c>
      <c r="AH187" s="259" t="n">
        <v>336798.740133</v>
      </c>
      <c r="AI187" s="259" t="n">
        <v>-181884.074255</v>
      </c>
      <c r="AJ187" s="259" t="n">
        <v>-181884.074255</v>
      </c>
      <c r="AK187" s="259" t="n">
        <v>-96924.751557</v>
      </c>
      <c r="AL187" s="259" t="n">
        <v>-911.808250000002</v>
      </c>
      <c r="AM187" s="269" t="s">
        <v>461</v>
      </c>
      <c r="AN187" s="260" t="s">
        <v>469</v>
      </c>
      <c r="AO187" s="260" t="n">
        <v>9</v>
      </c>
      <c r="AP187" s="260" t="n">
        <v>9</v>
      </c>
      <c r="AR187" s="281"/>
      <c r="AS187" s="306"/>
      <c r="AV187" s="255"/>
      <c r="AW187" s="255"/>
      <c r="AX187" s="255"/>
      <c r="AY187" s="255"/>
      <c r="AZ187" s="255"/>
      <c r="BA187" s="255"/>
      <c r="BB187" s="255"/>
      <c r="BC187" s="255"/>
      <c r="BD187" s="255"/>
      <c r="BE187" s="255"/>
      <c r="BF187" s="255"/>
      <c r="BG187" s="255"/>
      <c r="BH187" s="255"/>
      <c r="BI187" s="255"/>
      <c r="BJ187" s="255"/>
      <c r="BK187" s="255"/>
      <c r="BL187" s="255"/>
      <c r="BM187" s="255"/>
      <c r="BN187" s="255"/>
      <c r="BO187" s="255"/>
      <c r="BP187" s="255"/>
      <c r="BQ187" s="255"/>
      <c r="BR187" s="255"/>
      <c r="BS187" s="255"/>
      <c r="BT187" s="255"/>
      <c r="BU187" s="255"/>
      <c r="BV187" s="255"/>
      <c r="BW187" s="255"/>
      <c r="BX187" s="255"/>
      <c r="BY187" s="255"/>
      <c r="BZ187" s="255"/>
      <c r="CA187" s="255"/>
      <c r="CB187" s="255"/>
      <c r="CC187" s="255"/>
      <c r="CD187" s="255"/>
      <c r="CE187" s="255"/>
      <c r="CF187" s="255"/>
      <c r="CG187" s="255"/>
      <c r="CH187" s="255"/>
      <c r="CI187" s="255"/>
      <c r="CJ187" s="255"/>
      <c r="CK187" s="255"/>
      <c r="CL187" s="255"/>
      <c r="CM187" s="255"/>
      <c r="CN187" s="255"/>
      <c r="CO187" s="255"/>
      <c r="CP187" s="255"/>
      <c r="CQ187" s="255"/>
      <c r="CR187" s="255"/>
      <c r="CS187" s="255"/>
      <c r="CT187" s="255"/>
      <c r="CU187" s="255"/>
      <c r="CV187" s="255"/>
      <c r="CW187" s="255"/>
      <c r="CX187" s="255"/>
      <c r="CY187" s="255"/>
      <c r="CZ187" s="255"/>
      <c r="DA187" s="255"/>
      <c r="DB187" s="255"/>
      <c r="DC187" s="255"/>
      <c r="DD187" s="255"/>
      <c r="DE187" s="255"/>
      <c r="DF187" s="255"/>
      <c r="DG187" s="255"/>
      <c r="DH187" s="255"/>
      <c r="DI187" s="255"/>
      <c r="DJ187" s="255"/>
      <c r="DK187" s="255"/>
      <c r="DL187" s="255"/>
      <c r="DM187" s="255"/>
      <c r="DN187" s="255"/>
      <c r="DO187" s="255"/>
      <c r="DP187" s="255"/>
      <c r="DQ187" s="255"/>
      <c r="DR187" s="255"/>
      <c r="DS187" s="255"/>
      <c r="DT187" s="255"/>
      <c r="DU187" s="255"/>
      <c r="DV187" s="255"/>
      <c r="DW187" s="255"/>
      <c r="DX187" s="255"/>
      <c r="DY187" s="255"/>
      <c r="DZ187" s="255"/>
      <c r="EA187" s="255"/>
      <c r="EB187" s="255"/>
      <c r="EC187" s="255"/>
      <c r="ED187" s="255"/>
      <c r="EE187" s="255"/>
      <c r="EF187" s="255"/>
      <c r="EG187" s="255"/>
      <c r="EH187" s="255"/>
      <c r="EI187" s="255"/>
      <c r="EJ187" s="255"/>
      <c r="EK187" s="255"/>
      <c r="EL187" s="255"/>
      <c r="EM187" s="255"/>
      <c r="EN187" s="255"/>
      <c r="EO187" s="255"/>
      <c r="EP187" s="255"/>
      <c r="EQ187" s="255"/>
      <c r="ER187" s="255"/>
      <c r="ES187" s="255"/>
      <c r="ET187" s="255"/>
      <c r="EU187" s="255"/>
      <c r="EV187" s="255"/>
      <c r="EW187" s="255"/>
      <c r="EX187" s="255"/>
      <c r="EY187" s="255"/>
      <c r="EZ187" s="255"/>
      <c r="FA187" s="255"/>
      <c r="FB187" s="255"/>
      <c r="FC187" s="255"/>
      <c r="FD187" s="255"/>
      <c r="FE187" s="255"/>
      <c r="FF187" s="255"/>
      <c r="FG187" s="255"/>
      <c r="FH187" s="255"/>
      <c r="FI187" s="255"/>
      <c r="FJ187" s="255"/>
      <c r="FK187" s="255"/>
      <c r="FL187" s="255"/>
      <c r="FM187" s="255"/>
      <c r="FN187" s="255"/>
      <c r="FO187" s="255"/>
      <c r="FP187" s="255"/>
      <c r="FQ187" s="255"/>
      <c r="FR187" s="255"/>
      <c r="FS187" s="255"/>
      <c r="FT187" s="255"/>
      <c r="FU187" s="255"/>
      <c r="FV187" s="255"/>
      <c r="FW187" s="255"/>
      <c r="FX187" s="255"/>
      <c r="FY187" s="255"/>
      <c r="FZ187" s="255"/>
      <c r="GA187" s="255"/>
      <c r="GB187" s="255"/>
      <c r="GC187" s="255"/>
      <c r="GD187" s="255"/>
      <c r="GE187" s="255"/>
      <c r="GF187" s="255"/>
      <c r="GG187" s="255"/>
      <c r="GH187" s="255"/>
      <c r="GI187" s="255"/>
      <c r="GJ187" s="255"/>
      <c r="GK187" s="255"/>
      <c r="GL187" s="255"/>
      <c r="GM187" s="255"/>
      <c r="GN187" s="255"/>
      <c r="GO187" s="255"/>
      <c r="GP187" s="255"/>
      <c r="GQ187" s="255"/>
      <c r="GR187" s="255"/>
      <c r="GS187" s="255"/>
      <c r="GT187" s="255"/>
      <c r="GU187" s="255"/>
      <c r="GV187" s="255"/>
      <c r="GW187" s="255"/>
      <c r="GX187" s="255"/>
      <c r="GY187" s="255"/>
      <c r="GZ187" s="255"/>
      <c r="HA187" s="255"/>
      <c r="HB187" s="255"/>
      <c r="HC187" s="255"/>
      <c r="HD187" s="255"/>
      <c r="HE187" s="255"/>
      <c r="HF187" s="255"/>
      <c r="HG187" s="255"/>
      <c r="HH187" s="255"/>
      <c r="HI187" s="255"/>
      <c r="HJ187" s="255"/>
      <c r="HK187" s="255"/>
      <c r="HL187" s="255"/>
      <c r="HM187" s="255"/>
      <c r="HN187" s="255"/>
      <c r="HO187" s="255"/>
      <c r="HP187" s="255"/>
      <c r="HQ187" s="255"/>
      <c r="HR187" s="255"/>
      <c r="HS187" s="255"/>
      <c r="HT187" s="255"/>
      <c r="HU187" s="255"/>
      <c r="HV187" s="255"/>
      <c r="HW187" s="255"/>
      <c r="HX187" s="255"/>
      <c r="HY187" s="255"/>
    </row>
    <row r="188" customFormat="false" ht="12.75" hidden="false" customHeight="false" outlineLevel="0" collapsed="false">
      <c r="A188" s="255" t="n">
        <v>1302</v>
      </c>
      <c r="B188" s="255" t="n">
        <v>463</v>
      </c>
      <c r="C188" s="255" t="s">
        <v>2</v>
      </c>
      <c r="D188" s="255" t="s">
        <v>104</v>
      </c>
      <c r="E188" s="255" t="s">
        <v>259</v>
      </c>
      <c r="F188" s="255" t="s">
        <v>150</v>
      </c>
      <c r="G188" s="255" t="s">
        <v>191</v>
      </c>
      <c r="H188" s="255" t="s">
        <v>168</v>
      </c>
      <c r="I188" s="255" t="s">
        <v>156</v>
      </c>
      <c r="J188" s="256" t="s">
        <v>170</v>
      </c>
      <c r="K188" s="268" t="n">
        <v>36896</v>
      </c>
      <c r="L188" s="268" t="n">
        <v>38722</v>
      </c>
      <c r="M188" s="255" t="s">
        <v>155</v>
      </c>
      <c r="N188" s="257" t="n">
        <v>-10000000</v>
      </c>
      <c r="O188" s="257" t="n">
        <v>4088.485445</v>
      </c>
      <c r="P188" s="258" t="n">
        <v>1.4</v>
      </c>
      <c r="Q188" s="257" t="n">
        <v>217.892996</v>
      </c>
      <c r="R188" s="257" t="n">
        <v>217.922339</v>
      </c>
      <c r="S188" s="258" t="n">
        <v>0.029342999999983</v>
      </c>
      <c r="T188" s="257" t="n">
        <v>119.968428412566</v>
      </c>
      <c r="U188" s="257" t="n">
        <v>-587.034232</v>
      </c>
      <c r="V188" s="257" t="n">
        <v>0</v>
      </c>
      <c r="W188" s="257" t="n">
        <v>-467.065803587434</v>
      </c>
      <c r="X188" s="257" t="n">
        <v>275218.481956</v>
      </c>
      <c r="Y188" s="257" t="n">
        <v>275080.354539</v>
      </c>
      <c r="Z188" s="257" t="n">
        <v>-138.127416999952</v>
      </c>
      <c r="AA188" s="257" t="n">
        <v>328.938386587482</v>
      </c>
      <c r="AB188" s="257" t="n">
        <v>275218.481956</v>
      </c>
      <c r="AC188" s="257" t="n">
        <v>275080.354539</v>
      </c>
      <c r="AD188" s="257" t="n">
        <v>-138.127416999952</v>
      </c>
      <c r="AF188" s="257" t="n">
        <v>51114.24503339</v>
      </c>
      <c r="AG188" s="259" t="n">
        <v>0</v>
      </c>
      <c r="AH188" s="259" t="n">
        <v>275080.354539</v>
      </c>
      <c r="AI188" s="259" t="n">
        <v>102693.578254</v>
      </c>
      <c r="AJ188" s="259" t="n">
        <v>102693.578254</v>
      </c>
      <c r="AK188" s="259" t="n">
        <v>69309.295458</v>
      </c>
      <c r="AL188" s="259" t="n">
        <v>-138.127416999952</v>
      </c>
      <c r="AM188" s="269" t="s">
        <v>461</v>
      </c>
      <c r="AN188" s="260" t="s">
        <v>469</v>
      </c>
      <c r="AO188" s="260" t="n">
        <v>10</v>
      </c>
      <c r="AP188" s="260" t="n">
        <v>10</v>
      </c>
      <c r="AR188" s="281"/>
      <c r="AS188" s="306"/>
      <c r="AV188" s="255"/>
      <c r="AW188" s="255"/>
      <c r="AX188" s="255"/>
      <c r="AY188" s="255"/>
      <c r="AZ188" s="255"/>
      <c r="BA188" s="255"/>
      <c r="BB188" s="255"/>
      <c r="BC188" s="255"/>
      <c r="BD188" s="255"/>
      <c r="BE188" s="255"/>
      <c r="BF188" s="255"/>
      <c r="BG188" s="255"/>
      <c r="BH188" s="255"/>
      <c r="BI188" s="255"/>
      <c r="BJ188" s="255"/>
      <c r="BK188" s="255"/>
      <c r="BL188" s="255"/>
      <c r="BM188" s="255"/>
      <c r="BN188" s="255"/>
      <c r="BO188" s="255"/>
      <c r="BP188" s="255"/>
      <c r="BQ188" s="255"/>
      <c r="BR188" s="255"/>
      <c r="BS188" s="255"/>
      <c r="BT188" s="255"/>
      <c r="BU188" s="255"/>
      <c r="BV188" s="255"/>
      <c r="BW188" s="255"/>
      <c r="BX188" s="255"/>
      <c r="BY188" s="255"/>
      <c r="BZ188" s="255"/>
      <c r="CA188" s="255"/>
      <c r="CB188" s="255"/>
      <c r="CC188" s="255"/>
      <c r="CD188" s="255"/>
      <c r="CE188" s="255"/>
      <c r="CF188" s="255"/>
      <c r="CG188" s="255"/>
      <c r="CH188" s="255"/>
      <c r="CI188" s="255"/>
      <c r="CJ188" s="255"/>
      <c r="CK188" s="255"/>
      <c r="CL188" s="255"/>
      <c r="CM188" s="255"/>
      <c r="CN188" s="255"/>
      <c r="CO188" s="255"/>
      <c r="CP188" s="255"/>
      <c r="CQ188" s="255"/>
      <c r="CR188" s="255"/>
      <c r="CS188" s="255"/>
      <c r="CT188" s="255"/>
      <c r="CU188" s="255"/>
      <c r="CV188" s="255"/>
      <c r="CW188" s="255"/>
      <c r="CX188" s="255"/>
      <c r="CY188" s="255"/>
      <c r="CZ188" s="255"/>
      <c r="DA188" s="255"/>
      <c r="DB188" s="255"/>
      <c r="DC188" s="255"/>
      <c r="DD188" s="255"/>
      <c r="DE188" s="255"/>
      <c r="DF188" s="255"/>
      <c r="DG188" s="255"/>
      <c r="DH188" s="255"/>
      <c r="DI188" s="255"/>
      <c r="DJ188" s="255"/>
      <c r="DK188" s="255"/>
      <c r="DL188" s="255"/>
      <c r="DM188" s="255"/>
      <c r="DN188" s="255"/>
      <c r="DO188" s="255"/>
      <c r="DP188" s="255"/>
      <c r="DQ188" s="255"/>
      <c r="DR188" s="255"/>
      <c r="DS188" s="255"/>
      <c r="DT188" s="255"/>
      <c r="DU188" s="255"/>
      <c r="DV188" s="255"/>
      <c r="DW188" s="255"/>
      <c r="DX188" s="255"/>
      <c r="DY188" s="255"/>
      <c r="DZ188" s="255"/>
      <c r="EA188" s="255"/>
      <c r="EB188" s="255"/>
      <c r="EC188" s="255"/>
      <c r="ED188" s="255"/>
      <c r="EE188" s="255"/>
      <c r="EF188" s="255"/>
      <c r="EG188" s="255"/>
      <c r="EH188" s="255"/>
      <c r="EI188" s="255"/>
      <c r="EJ188" s="255"/>
      <c r="EK188" s="255"/>
      <c r="EL188" s="255"/>
      <c r="EM188" s="255"/>
      <c r="EN188" s="255"/>
      <c r="EO188" s="255"/>
      <c r="EP188" s="255"/>
      <c r="EQ188" s="255"/>
      <c r="ER188" s="255"/>
      <c r="ES188" s="255"/>
      <c r="ET188" s="255"/>
      <c r="EU188" s="255"/>
      <c r="EV188" s="255"/>
      <c r="EW188" s="255"/>
      <c r="EX188" s="255"/>
      <c r="EY188" s="255"/>
      <c r="EZ188" s="255"/>
      <c r="FA188" s="255"/>
      <c r="FB188" s="255"/>
      <c r="FC188" s="255"/>
      <c r="FD188" s="255"/>
      <c r="FE188" s="255"/>
      <c r="FF188" s="255"/>
      <c r="FG188" s="255"/>
      <c r="FH188" s="255"/>
      <c r="FI188" s="255"/>
      <c r="FJ188" s="255"/>
      <c r="FK188" s="255"/>
      <c r="FL188" s="255"/>
      <c r="FM188" s="255"/>
      <c r="FN188" s="255"/>
      <c r="FO188" s="255"/>
      <c r="FP188" s="255"/>
      <c r="FQ188" s="255"/>
      <c r="FR188" s="255"/>
      <c r="FS188" s="255"/>
      <c r="FT188" s="255"/>
      <c r="FU188" s="255"/>
      <c r="FV188" s="255"/>
      <c r="FW188" s="255"/>
      <c r="FX188" s="255"/>
      <c r="FY188" s="255"/>
      <c r="FZ188" s="255"/>
      <c r="GA188" s="255"/>
      <c r="GB188" s="255"/>
      <c r="GC188" s="255"/>
      <c r="GD188" s="255"/>
      <c r="GE188" s="255"/>
      <c r="GF188" s="255"/>
      <c r="GG188" s="255"/>
      <c r="GH188" s="255"/>
      <c r="GI188" s="255"/>
      <c r="GJ188" s="255"/>
      <c r="GK188" s="255"/>
      <c r="GL188" s="255"/>
      <c r="GM188" s="255"/>
      <c r="GN188" s="255"/>
      <c r="GO188" s="255"/>
      <c r="GP188" s="255"/>
      <c r="GQ188" s="255"/>
      <c r="GR188" s="255"/>
      <c r="GS188" s="255"/>
      <c r="GT188" s="255"/>
      <c r="GU188" s="255"/>
      <c r="GV188" s="255"/>
      <c r="GW188" s="255"/>
      <c r="GX188" s="255"/>
      <c r="GY188" s="255"/>
      <c r="GZ188" s="255"/>
      <c r="HA188" s="255"/>
      <c r="HB188" s="255"/>
      <c r="HC188" s="255"/>
      <c r="HD188" s="255"/>
      <c r="HE188" s="255"/>
      <c r="HF188" s="255"/>
      <c r="HG188" s="255"/>
      <c r="HH188" s="255"/>
      <c r="HI188" s="255"/>
      <c r="HJ188" s="255"/>
      <c r="HK188" s="255"/>
      <c r="HL188" s="255"/>
      <c r="HM188" s="255"/>
      <c r="HN188" s="255"/>
      <c r="HO188" s="255"/>
      <c r="HP188" s="255"/>
      <c r="HQ188" s="255"/>
      <c r="HR188" s="255"/>
      <c r="HS188" s="255"/>
      <c r="HT188" s="255"/>
      <c r="HU188" s="255"/>
      <c r="HV188" s="255"/>
      <c r="HW188" s="255"/>
      <c r="HX188" s="255"/>
      <c r="HY188" s="255"/>
    </row>
    <row r="189" customFormat="false" ht="12.75" hidden="false" customHeight="false" outlineLevel="0" collapsed="false">
      <c r="A189" s="255" t="n">
        <v>1303</v>
      </c>
      <c r="B189" s="255" t="n">
        <v>464</v>
      </c>
      <c r="C189" s="255" t="s">
        <v>2</v>
      </c>
      <c r="D189" s="255" t="s">
        <v>104</v>
      </c>
      <c r="E189" s="255" t="s">
        <v>94</v>
      </c>
      <c r="F189" s="255" t="s">
        <v>95</v>
      </c>
      <c r="G189" s="255" t="s">
        <v>96</v>
      </c>
      <c r="H189" s="255" t="s">
        <v>97</v>
      </c>
      <c r="I189" s="255" t="s">
        <v>156</v>
      </c>
      <c r="J189" s="256" t="s">
        <v>154</v>
      </c>
      <c r="K189" s="268" t="n">
        <v>36896</v>
      </c>
      <c r="L189" s="268" t="n">
        <v>38722</v>
      </c>
      <c r="M189" s="255" t="s">
        <v>155</v>
      </c>
      <c r="N189" s="257" t="n">
        <v>-10000000</v>
      </c>
      <c r="O189" s="257" t="n">
        <v>4064.784983</v>
      </c>
      <c r="P189" s="258" t="n">
        <v>0.95</v>
      </c>
      <c r="Q189" s="257" t="n">
        <v>156.623898</v>
      </c>
      <c r="R189" s="257" t="n">
        <v>156.667969</v>
      </c>
      <c r="S189" s="258" t="n">
        <v>0.0440710000000024</v>
      </c>
      <c r="T189" s="257" t="n">
        <v>179.139138985803</v>
      </c>
      <c r="U189" s="257" t="n">
        <v>-493.26056</v>
      </c>
      <c r="V189" s="257" t="n">
        <v>0</v>
      </c>
      <c r="W189" s="257" t="n">
        <v>-314.121421014197</v>
      </c>
      <c r="X189" s="257" t="n">
        <v>226073.08505</v>
      </c>
      <c r="Y189" s="257" t="n">
        <v>226092.179149</v>
      </c>
      <c r="Z189" s="257" t="n">
        <v>19.094099000009</v>
      </c>
      <c r="AA189" s="257" t="n">
        <v>333.215520014206</v>
      </c>
      <c r="AB189" s="257" t="n">
        <v>226073.08505</v>
      </c>
      <c r="AC189" s="257" t="n">
        <v>226092.179149</v>
      </c>
      <c r="AD189" s="257" t="n">
        <v>19.094099000009</v>
      </c>
      <c r="AF189" s="257" t="n">
        <v>30089.5708366575</v>
      </c>
      <c r="AG189" s="259" t="n">
        <v>0</v>
      </c>
      <c r="AH189" s="259" t="n">
        <v>226092.179149</v>
      </c>
      <c r="AI189" s="259" t="n">
        <v>182377.471846</v>
      </c>
      <c r="AJ189" s="259" t="n">
        <v>182377.471846</v>
      </c>
      <c r="AK189" s="259" t="n">
        <v>-26586.341917</v>
      </c>
      <c r="AL189" s="259" t="n">
        <v>19.094099000009</v>
      </c>
      <c r="AM189" s="269" t="s">
        <v>461</v>
      </c>
      <c r="AN189" s="260" t="n">
        <v>7</v>
      </c>
      <c r="AO189" s="260" t="s">
        <v>469</v>
      </c>
      <c r="AP189" s="260" t="n">
        <v>7</v>
      </c>
      <c r="AR189" s="281"/>
      <c r="AS189" s="306"/>
      <c r="AV189" s="255"/>
      <c r="AW189" s="255"/>
      <c r="AX189" s="255"/>
      <c r="AY189" s="255"/>
      <c r="AZ189" s="255"/>
      <c r="BA189" s="255"/>
      <c r="BB189" s="255"/>
      <c r="BC189" s="255"/>
      <c r="BD189" s="255"/>
      <c r="BE189" s="255"/>
      <c r="BF189" s="255"/>
      <c r="BG189" s="255"/>
      <c r="BH189" s="255"/>
      <c r="BI189" s="255"/>
      <c r="BJ189" s="255"/>
      <c r="BK189" s="255"/>
      <c r="BL189" s="255"/>
      <c r="BM189" s="255"/>
      <c r="BN189" s="255"/>
      <c r="BO189" s="255"/>
      <c r="BP189" s="255"/>
      <c r="BQ189" s="255"/>
      <c r="BR189" s="255"/>
      <c r="BS189" s="255"/>
      <c r="BT189" s="255"/>
      <c r="BU189" s="255"/>
      <c r="BV189" s="255"/>
      <c r="BW189" s="255"/>
      <c r="BX189" s="255"/>
      <c r="BY189" s="255"/>
      <c r="BZ189" s="255"/>
      <c r="CA189" s="255"/>
      <c r="CB189" s="255"/>
      <c r="CC189" s="255"/>
      <c r="CD189" s="255"/>
      <c r="CE189" s="255"/>
      <c r="CF189" s="255"/>
      <c r="CG189" s="255"/>
      <c r="CH189" s="255"/>
      <c r="CI189" s="255"/>
      <c r="CJ189" s="255"/>
      <c r="CK189" s="255"/>
      <c r="CL189" s="255"/>
      <c r="CM189" s="255"/>
      <c r="CN189" s="255"/>
      <c r="CO189" s="255"/>
      <c r="CP189" s="255"/>
      <c r="CQ189" s="255"/>
      <c r="CR189" s="255"/>
      <c r="CS189" s="255"/>
      <c r="CT189" s="255"/>
      <c r="CU189" s="255"/>
      <c r="CV189" s="255"/>
      <c r="CW189" s="255"/>
      <c r="CX189" s="255"/>
      <c r="CY189" s="255"/>
      <c r="CZ189" s="255"/>
      <c r="DA189" s="255"/>
      <c r="DB189" s="255"/>
      <c r="DC189" s="255"/>
      <c r="DD189" s="255"/>
      <c r="DE189" s="255"/>
      <c r="DF189" s="255"/>
      <c r="DG189" s="255"/>
      <c r="DH189" s="255"/>
      <c r="DI189" s="255"/>
      <c r="DJ189" s="255"/>
      <c r="DK189" s="255"/>
      <c r="DL189" s="255"/>
      <c r="DM189" s="255"/>
      <c r="DN189" s="255"/>
      <c r="DO189" s="255"/>
      <c r="DP189" s="255"/>
      <c r="DQ189" s="255"/>
      <c r="DR189" s="255"/>
      <c r="DS189" s="255"/>
      <c r="DT189" s="255"/>
      <c r="DU189" s="255"/>
      <c r="DV189" s="255"/>
      <c r="DW189" s="255"/>
      <c r="DX189" s="255"/>
      <c r="DY189" s="255"/>
      <c r="DZ189" s="255"/>
      <c r="EA189" s="255"/>
      <c r="EB189" s="255"/>
      <c r="EC189" s="255"/>
      <c r="ED189" s="255"/>
      <c r="EE189" s="255"/>
      <c r="EF189" s="255"/>
      <c r="EG189" s="255"/>
      <c r="EH189" s="255"/>
      <c r="EI189" s="255"/>
      <c r="EJ189" s="255"/>
      <c r="EK189" s="255"/>
      <c r="EL189" s="255"/>
      <c r="EM189" s="255"/>
      <c r="EN189" s="255"/>
      <c r="EO189" s="255"/>
      <c r="EP189" s="255"/>
      <c r="EQ189" s="255"/>
      <c r="ER189" s="255"/>
      <c r="ES189" s="255"/>
      <c r="ET189" s="255"/>
      <c r="EU189" s="255"/>
      <c r="EV189" s="255"/>
      <c r="EW189" s="255"/>
      <c r="EX189" s="255"/>
      <c r="EY189" s="255"/>
      <c r="EZ189" s="255"/>
      <c r="FA189" s="255"/>
      <c r="FB189" s="255"/>
      <c r="FC189" s="255"/>
      <c r="FD189" s="255"/>
      <c r="FE189" s="255"/>
      <c r="FF189" s="255"/>
      <c r="FG189" s="255"/>
      <c r="FH189" s="255"/>
      <c r="FI189" s="255"/>
      <c r="FJ189" s="255"/>
      <c r="FK189" s="255"/>
      <c r="FL189" s="255"/>
      <c r="FM189" s="255"/>
      <c r="FN189" s="255"/>
      <c r="FO189" s="255"/>
      <c r="FP189" s="255"/>
      <c r="FQ189" s="255"/>
      <c r="FR189" s="255"/>
      <c r="FS189" s="255"/>
      <c r="FT189" s="255"/>
      <c r="FU189" s="255"/>
      <c r="FV189" s="255"/>
      <c r="FW189" s="255"/>
      <c r="FX189" s="255"/>
      <c r="FY189" s="255"/>
      <c r="FZ189" s="255"/>
      <c r="GA189" s="255"/>
      <c r="GB189" s="255"/>
      <c r="GC189" s="255"/>
      <c r="GD189" s="255"/>
      <c r="GE189" s="255"/>
      <c r="GF189" s="255"/>
      <c r="GG189" s="255"/>
      <c r="GH189" s="255"/>
      <c r="GI189" s="255"/>
      <c r="GJ189" s="255"/>
      <c r="GK189" s="255"/>
      <c r="GL189" s="255"/>
      <c r="GM189" s="255"/>
      <c r="GN189" s="255"/>
      <c r="GO189" s="255"/>
      <c r="GP189" s="255"/>
      <c r="GQ189" s="255"/>
      <c r="GR189" s="255"/>
      <c r="GS189" s="255"/>
      <c r="GT189" s="255"/>
      <c r="GU189" s="255"/>
      <c r="GV189" s="255"/>
      <c r="GW189" s="255"/>
      <c r="GX189" s="255"/>
      <c r="GY189" s="255"/>
      <c r="GZ189" s="255"/>
      <c r="HA189" s="255"/>
      <c r="HB189" s="255"/>
      <c r="HC189" s="255"/>
      <c r="HD189" s="255"/>
      <c r="HE189" s="255"/>
      <c r="HF189" s="255"/>
      <c r="HG189" s="255"/>
      <c r="HH189" s="255"/>
      <c r="HI189" s="255"/>
      <c r="HJ189" s="255"/>
      <c r="HK189" s="255"/>
      <c r="HL189" s="255"/>
      <c r="HM189" s="255"/>
      <c r="HN189" s="255"/>
      <c r="HO189" s="255"/>
      <c r="HP189" s="255"/>
      <c r="HQ189" s="255"/>
      <c r="HR189" s="255"/>
      <c r="HS189" s="255"/>
      <c r="HT189" s="255"/>
      <c r="HU189" s="255"/>
      <c r="HV189" s="255"/>
      <c r="HW189" s="255"/>
      <c r="HX189" s="255"/>
      <c r="HY189" s="255"/>
    </row>
    <row r="190" customFormat="false" ht="12.75" hidden="false" customHeight="false" outlineLevel="0" collapsed="false">
      <c r="A190" s="255" t="n">
        <v>1304</v>
      </c>
      <c r="B190" s="255" t="n">
        <v>465</v>
      </c>
      <c r="C190" s="255" t="s">
        <v>2</v>
      </c>
      <c r="D190" s="255" t="s">
        <v>104</v>
      </c>
      <c r="E190" s="255" t="s">
        <v>262</v>
      </c>
      <c r="F190" s="255" t="s">
        <v>184</v>
      </c>
      <c r="G190" s="255" t="s">
        <v>160</v>
      </c>
      <c r="H190" s="255" t="s">
        <v>110</v>
      </c>
      <c r="I190" s="255" t="s">
        <v>156</v>
      </c>
      <c r="J190" s="256" t="s">
        <v>212</v>
      </c>
      <c r="K190" s="268" t="n">
        <v>36896</v>
      </c>
      <c r="L190" s="268" t="n">
        <v>38722</v>
      </c>
      <c r="M190" s="255" t="s">
        <v>155</v>
      </c>
      <c r="N190" s="257" t="n">
        <v>-10000000</v>
      </c>
      <c r="O190" s="257" t="n">
        <v>4020.767183</v>
      </c>
      <c r="P190" s="258" t="n">
        <v>0.22</v>
      </c>
      <c r="Q190" s="257" t="n">
        <v>29.875925</v>
      </c>
      <c r="R190" s="257" t="n">
        <v>29.884209</v>
      </c>
      <c r="S190" s="258" t="n">
        <v>0.00828399999999974</v>
      </c>
      <c r="T190" s="257" t="n">
        <v>33.3080353439709</v>
      </c>
      <c r="U190" s="257" t="n">
        <v>-128.739487</v>
      </c>
      <c r="V190" s="257" t="n">
        <v>0</v>
      </c>
      <c r="W190" s="257" t="n">
        <v>-95.4314516560291</v>
      </c>
      <c r="X190" s="257" t="n">
        <v>27806.058326</v>
      </c>
      <c r="Y190" s="257" t="n">
        <v>27794.08973</v>
      </c>
      <c r="Z190" s="257" t="n">
        <v>-11.9685959999988</v>
      </c>
      <c r="AA190" s="257" t="n">
        <v>83.4628556560303</v>
      </c>
      <c r="AB190" s="257" t="n">
        <v>27806.058326</v>
      </c>
      <c r="AC190" s="257" t="n">
        <v>27794.08973</v>
      </c>
      <c r="AD190" s="257" t="n">
        <v>-11.9685959999988</v>
      </c>
      <c r="AF190" s="257" t="n">
        <v>16535.4050400875</v>
      </c>
      <c r="AG190" s="259" t="n">
        <v>0</v>
      </c>
      <c r="AH190" s="259" t="n">
        <v>27794.08973</v>
      </c>
      <c r="AI190" s="259" t="n">
        <v>-2983.350365</v>
      </c>
      <c r="AJ190" s="259" t="n">
        <v>-2983.350365</v>
      </c>
      <c r="AK190" s="259" t="n">
        <v>-29711.095835</v>
      </c>
      <c r="AL190" s="259" t="n">
        <v>-11.9685959999988</v>
      </c>
      <c r="AM190" s="269" t="s">
        <v>461</v>
      </c>
      <c r="AN190" s="260" t="n">
        <v>5</v>
      </c>
      <c r="AO190" s="260" t="s">
        <v>469</v>
      </c>
      <c r="AP190" s="260" t="n">
        <v>5</v>
      </c>
      <c r="AR190" s="281"/>
      <c r="AS190" s="306"/>
      <c r="AV190" s="255"/>
      <c r="AW190" s="255"/>
      <c r="AX190" s="255"/>
      <c r="AY190" s="255"/>
      <c r="AZ190" s="255"/>
      <c r="BA190" s="255"/>
      <c r="BB190" s="255"/>
      <c r="BC190" s="255"/>
      <c r="BD190" s="255"/>
      <c r="BE190" s="255"/>
      <c r="BF190" s="255"/>
      <c r="BG190" s="255"/>
      <c r="BH190" s="255"/>
      <c r="BI190" s="255"/>
      <c r="BJ190" s="255"/>
      <c r="BK190" s="255"/>
      <c r="BL190" s="255"/>
      <c r="BM190" s="255"/>
      <c r="BN190" s="255"/>
      <c r="BO190" s="255"/>
      <c r="BP190" s="255"/>
      <c r="BQ190" s="255"/>
      <c r="BR190" s="255"/>
      <c r="BS190" s="255"/>
      <c r="BT190" s="255"/>
      <c r="BU190" s="255"/>
      <c r="BV190" s="255"/>
      <c r="BW190" s="255"/>
      <c r="BX190" s="255"/>
      <c r="BY190" s="255"/>
      <c r="BZ190" s="255"/>
      <c r="CA190" s="255"/>
      <c r="CB190" s="255"/>
      <c r="CC190" s="255"/>
      <c r="CD190" s="255"/>
      <c r="CE190" s="255"/>
      <c r="CF190" s="255"/>
      <c r="CG190" s="255"/>
      <c r="CH190" s="255"/>
      <c r="CI190" s="255"/>
      <c r="CJ190" s="255"/>
      <c r="CK190" s="255"/>
      <c r="CL190" s="255"/>
      <c r="CM190" s="255"/>
      <c r="CN190" s="255"/>
      <c r="CO190" s="255"/>
      <c r="CP190" s="255"/>
      <c r="CQ190" s="255"/>
      <c r="CR190" s="255"/>
      <c r="CS190" s="255"/>
      <c r="CT190" s="255"/>
      <c r="CU190" s="255"/>
      <c r="CV190" s="255"/>
      <c r="CW190" s="255"/>
      <c r="CX190" s="255"/>
      <c r="CY190" s="255"/>
      <c r="CZ190" s="255"/>
      <c r="DA190" s="255"/>
      <c r="DB190" s="255"/>
      <c r="DC190" s="255"/>
      <c r="DD190" s="255"/>
      <c r="DE190" s="255"/>
      <c r="DF190" s="255"/>
      <c r="DG190" s="255"/>
      <c r="DH190" s="255"/>
      <c r="DI190" s="255"/>
      <c r="DJ190" s="255"/>
      <c r="DK190" s="255"/>
      <c r="DL190" s="255"/>
      <c r="DM190" s="255"/>
      <c r="DN190" s="255"/>
      <c r="DO190" s="255"/>
      <c r="DP190" s="255"/>
      <c r="DQ190" s="255"/>
      <c r="DR190" s="255"/>
      <c r="DS190" s="255"/>
      <c r="DT190" s="255"/>
      <c r="DU190" s="255"/>
      <c r="DV190" s="255"/>
      <c r="DW190" s="255"/>
      <c r="DX190" s="255"/>
      <c r="DY190" s="255"/>
      <c r="DZ190" s="255"/>
      <c r="EA190" s="255"/>
      <c r="EB190" s="255"/>
      <c r="EC190" s="255"/>
      <c r="ED190" s="255"/>
      <c r="EE190" s="255"/>
      <c r="EF190" s="255"/>
      <c r="EG190" s="255"/>
      <c r="EH190" s="255"/>
      <c r="EI190" s="255"/>
      <c r="EJ190" s="255"/>
      <c r="EK190" s="255"/>
      <c r="EL190" s="255"/>
      <c r="EM190" s="255"/>
      <c r="EN190" s="255"/>
      <c r="EO190" s="255"/>
      <c r="EP190" s="255"/>
      <c r="EQ190" s="255"/>
      <c r="ER190" s="255"/>
      <c r="ES190" s="255"/>
      <c r="ET190" s="255"/>
      <c r="EU190" s="255"/>
      <c r="EV190" s="255"/>
      <c r="EW190" s="255"/>
      <c r="EX190" s="255"/>
      <c r="EY190" s="255"/>
      <c r="EZ190" s="255"/>
      <c r="FA190" s="255"/>
      <c r="FB190" s="255"/>
      <c r="FC190" s="255"/>
      <c r="FD190" s="255"/>
      <c r="FE190" s="255"/>
      <c r="FF190" s="255"/>
      <c r="FG190" s="255"/>
      <c r="FH190" s="255"/>
      <c r="FI190" s="255"/>
      <c r="FJ190" s="255"/>
      <c r="FK190" s="255"/>
      <c r="FL190" s="255"/>
      <c r="FM190" s="255"/>
      <c r="FN190" s="255"/>
      <c r="FO190" s="255"/>
      <c r="FP190" s="255"/>
      <c r="FQ190" s="255"/>
      <c r="FR190" s="255"/>
      <c r="FS190" s="255"/>
      <c r="FT190" s="255"/>
      <c r="FU190" s="255"/>
      <c r="FV190" s="255"/>
      <c r="FW190" s="255"/>
      <c r="FX190" s="255"/>
      <c r="FY190" s="255"/>
      <c r="FZ190" s="255"/>
      <c r="GA190" s="255"/>
      <c r="GB190" s="255"/>
      <c r="GC190" s="255"/>
      <c r="GD190" s="255"/>
      <c r="GE190" s="255"/>
      <c r="GF190" s="255"/>
      <c r="GG190" s="255"/>
      <c r="GH190" s="255"/>
      <c r="GI190" s="255"/>
      <c r="GJ190" s="255"/>
      <c r="GK190" s="255"/>
      <c r="GL190" s="255"/>
      <c r="GM190" s="255"/>
      <c r="GN190" s="255"/>
      <c r="GO190" s="255"/>
      <c r="GP190" s="255"/>
      <c r="GQ190" s="255"/>
      <c r="GR190" s="255"/>
      <c r="GS190" s="255"/>
      <c r="GT190" s="255"/>
      <c r="GU190" s="255"/>
      <c r="GV190" s="255"/>
      <c r="GW190" s="255"/>
      <c r="GX190" s="255"/>
      <c r="GY190" s="255"/>
      <c r="GZ190" s="255"/>
      <c r="HA190" s="255"/>
      <c r="HB190" s="255"/>
      <c r="HC190" s="255"/>
      <c r="HD190" s="255"/>
      <c r="HE190" s="255"/>
      <c r="HF190" s="255"/>
      <c r="HG190" s="255"/>
      <c r="HH190" s="255"/>
      <c r="HI190" s="255"/>
      <c r="HJ190" s="255"/>
      <c r="HK190" s="255"/>
      <c r="HL190" s="255"/>
      <c r="HM190" s="255"/>
      <c r="HN190" s="255"/>
      <c r="HO190" s="255"/>
      <c r="HP190" s="255"/>
      <c r="HQ190" s="255"/>
      <c r="HR190" s="255"/>
      <c r="HS190" s="255"/>
      <c r="HT190" s="255"/>
      <c r="HU190" s="255"/>
      <c r="HV190" s="255"/>
      <c r="HW190" s="255"/>
      <c r="HX190" s="255"/>
      <c r="HY190" s="255"/>
    </row>
    <row r="191" customFormat="false" ht="12.75" hidden="false" customHeight="false" outlineLevel="0" collapsed="false">
      <c r="A191" s="255" t="n">
        <v>1305</v>
      </c>
      <c r="B191" s="255" t="n">
        <v>466</v>
      </c>
      <c r="C191" s="255" t="s">
        <v>2</v>
      </c>
      <c r="D191" s="255" t="s">
        <v>104</v>
      </c>
      <c r="E191" s="255" t="s">
        <v>269</v>
      </c>
      <c r="F191" s="255" t="s">
        <v>184</v>
      </c>
      <c r="G191" s="255" t="s">
        <v>167</v>
      </c>
      <c r="H191" s="255" t="s">
        <v>168</v>
      </c>
      <c r="I191" s="255" t="s">
        <v>156</v>
      </c>
      <c r="J191" s="256" t="s">
        <v>189</v>
      </c>
      <c r="K191" s="268" t="n">
        <v>36896</v>
      </c>
      <c r="L191" s="268" t="n">
        <v>38722</v>
      </c>
      <c r="M191" s="255" t="s">
        <v>155</v>
      </c>
      <c r="N191" s="257" t="n">
        <v>-10000000</v>
      </c>
      <c r="O191" s="257" t="n">
        <v>4066.3011</v>
      </c>
      <c r="P191" s="258" t="n">
        <v>0.6</v>
      </c>
      <c r="Q191" s="257" t="n">
        <v>63.452173</v>
      </c>
      <c r="R191" s="257" t="n">
        <v>63.458775</v>
      </c>
      <c r="S191" s="258" t="n">
        <v>0.00660200000000089</v>
      </c>
      <c r="T191" s="257" t="n">
        <v>26.8457198622036</v>
      </c>
      <c r="U191" s="257" t="n">
        <v>-231.994375</v>
      </c>
      <c r="V191" s="257" t="n">
        <v>0</v>
      </c>
      <c r="W191" s="257" t="n">
        <v>-205.148655137796</v>
      </c>
      <c r="X191" s="257" t="n">
        <v>-163.484815</v>
      </c>
      <c r="Y191" s="257" t="n">
        <v>-296.455483</v>
      </c>
      <c r="Z191" s="257" t="n">
        <v>-132.970668</v>
      </c>
      <c r="AA191" s="257" t="n">
        <v>72.1779871377964</v>
      </c>
      <c r="AB191" s="257" t="n">
        <v>-163.484815</v>
      </c>
      <c r="AC191" s="257" t="n">
        <v>-296.455483</v>
      </c>
      <c r="AD191" s="257" t="n">
        <v>-132.970668</v>
      </c>
      <c r="AF191" s="257" t="n">
        <v>16722.66327375</v>
      </c>
      <c r="AG191" s="259" t="n">
        <v>0</v>
      </c>
      <c r="AH191" s="259" t="n">
        <v>-296.455483</v>
      </c>
      <c r="AI191" s="259" t="n">
        <v>-4562.1331</v>
      </c>
      <c r="AJ191" s="259" t="n">
        <v>-4562.1331</v>
      </c>
      <c r="AK191" s="259" t="n">
        <v>-27542.137619</v>
      </c>
      <c r="AL191" s="259" t="n">
        <v>-132.970668</v>
      </c>
      <c r="AM191" s="269" t="s">
        <v>461</v>
      </c>
      <c r="AN191" s="260" t="n">
        <v>5</v>
      </c>
      <c r="AO191" s="260" t="s">
        <v>469</v>
      </c>
      <c r="AP191" s="260" t="n">
        <v>5</v>
      </c>
      <c r="AR191" s="281"/>
      <c r="AS191" s="306"/>
      <c r="AV191" s="255"/>
      <c r="AW191" s="255"/>
      <c r="AX191" s="255"/>
      <c r="AY191" s="255"/>
      <c r="AZ191" s="255"/>
      <c r="BA191" s="255"/>
      <c r="BB191" s="255"/>
      <c r="BC191" s="255"/>
      <c r="BD191" s="255"/>
      <c r="BE191" s="255"/>
      <c r="BF191" s="255"/>
      <c r="BG191" s="255"/>
      <c r="BH191" s="255"/>
      <c r="BI191" s="255"/>
      <c r="BJ191" s="255"/>
      <c r="BK191" s="255"/>
      <c r="BL191" s="255"/>
      <c r="BM191" s="255"/>
      <c r="BN191" s="255"/>
      <c r="BO191" s="255"/>
      <c r="BP191" s="255"/>
      <c r="BQ191" s="255"/>
      <c r="BR191" s="255"/>
      <c r="BS191" s="255"/>
      <c r="BT191" s="255"/>
      <c r="BU191" s="255"/>
      <c r="BV191" s="255"/>
      <c r="BW191" s="255"/>
      <c r="BX191" s="255"/>
      <c r="BY191" s="255"/>
      <c r="BZ191" s="255"/>
      <c r="CA191" s="255"/>
      <c r="CB191" s="255"/>
      <c r="CC191" s="255"/>
      <c r="CD191" s="255"/>
      <c r="CE191" s="255"/>
      <c r="CF191" s="255"/>
      <c r="CG191" s="255"/>
      <c r="CH191" s="255"/>
      <c r="CI191" s="255"/>
      <c r="CJ191" s="255"/>
      <c r="CK191" s="255"/>
      <c r="CL191" s="255"/>
      <c r="CM191" s="255"/>
      <c r="CN191" s="255"/>
      <c r="CO191" s="255"/>
      <c r="CP191" s="255"/>
      <c r="CQ191" s="255"/>
      <c r="CR191" s="255"/>
      <c r="CS191" s="255"/>
      <c r="CT191" s="255"/>
      <c r="CU191" s="255"/>
      <c r="CV191" s="255"/>
      <c r="CW191" s="255"/>
      <c r="CX191" s="255"/>
      <c r="CY191" s="255"/>
      <c r="CZ191" s="255"/>
      <c r="DA191" s="255"/>
      <c r="DB191" s="255"/>
      <c r="DC191" s="255"/>
      <c r="DD191" s="255"/>
      <c r="DE191" s="255"/>
      <c r="DF191" s="255"/>
      <c r="DG191" s="255"/>
      <c r="DH191" s="255"/>
      <c r="DI191" s="255"/>
      <c r="DJ191" s="255"/>
      <c r="DK191" s="255"/>
      <c r="DL191" s="255"/>
      <c r="DM191" s="255"/>
      <c r="DN191" s="255"/>
      <c r="DO191" s="255"/>
      <c r="DP191" s="255"/>
      <c r="DQ191" s="255"/>
      <c r="DR191" s="255"/>
      <c r="DS191" s="255"/>
      <c r="DT191" s="255"/>
      <c r="DU191" s="255"/>
      <c r="DV191" s="255"/>
      <c r="DW191" s="255"/>
      <c r="DX191" s="255"/>
      <c r="DY191" s="255"/>
      <c r="DZ191" s="255"/>
      <c r="EA191" s="255"/>
      <c r="EB191" s="255"/>
      <c r="EC191" s="255"/>
      <c r="ED191" s="255"/>
      <c r="EE191" s="255"/>
      <c r="EF191" s="255"/>
      <c r="EG191" s="255"/>
      <c r="EH191" s="255"/>
      <c r="EI191" s="255"/>
      <c r="EJ191" s="255"/>
      <c r="EK191" s="255"/>
      <c r="EL191" s="255"/>
      <c r="EM191" s="255"/>
      <c r="EN191" s="255"/>
      <c r="EO191" s="255"/>
      <c r="EP191" s="255"/>
      <c r="EQ191" s="255"/>
      <c r="ER191" s="255"/>
      <c r="ES191" s="255"/>
      <c r="ET191" s="255"/>
      <c r="EU191" s="255"/>
      <c r="EV191" s="255"/>
      <c r="EW191" s="255"/>
      <c r="EX191" s="255"/>
      <c r="EY191" s="255"/>
      <c r="EZ191" s="255"/>
      <c r="FA191" s="255"/>
      <c r="FB191" s="255"/>
      <c r="FC191" s="255"/>
      <c r="FD191" s="255"/>
      <c r="FE191" s="255"/>
      <c r="FF191" s="255"/>
      <c r="FG191" s="255"/>
      <c r="FH191" s="255"/>
      <c r="FI191" s="255"/>
      <c r="FJ191" s="255"/>
      <c r="FK191" s="255"/>
      <c r="FL191" s="255"/>
      <c r="FM191" s="255"/>
      <c r="FN191" s="255"/>
      <c r="FO191" s="255"/>
      <c r="FP191" s="255"/>
      <c r="FQ191" s="255"/>
      <c r="FR191" s="255"/>
      <c r="FS191" s="255"/>
      <c r="FT191" s="255"/>
      <c r="FU191" s="255"/>
      <c r="FV191" s="255"/>
      <c r="FW191" s="255"/>
      <c r="FX191" s="255"/>
      <c r="FY191" s="255"/>
      <c r="FZ191" s="255"/>
      <c r="GA191" s="255"/>
      <c r="GB191" s="255"/>
      <c r="GC191" s="255"/>
      <c r="GD191" s="255"/>
      <c r="GE191" s="255"/>
      <c r="GF191" s="255"/>
      <c r="GG191" s="255"/>
      <c r="GH191" s="255"/>
      <c r="GI191" s="255"/>
      <c r="GJ191" s="255"/>
      <c r="GK191" s="255"/>
      <c r="GL191" s="255"/>
      <c r="GM191" s="255"/>
      <c r="GN191" s="255"/>
      <c r="GO191" s="255"/>
      <c r="GP191" s="255"/>
      <c r="GQ191" s="255"/>
      <c r="GR191" s="255"/>
      <c r="GS191" s="255"/>
      <c r="GT191" s="255"/>
      <c r="GU191" s="255"/>
      <c r="GV191" s="255"/>
      <c r="GW191" s="255"/>
      <c r="GX191" s="255"/>
      <c r="GY191" s="255"/>
      <c r="GZ191" s="255"/>
      <c r="HA191" s="255"/>
      <c r="HB191" s="255"/>
      <c r="HC191" s="255"/>
      <c r="HD191" s="255"/>
      <c r="HE191" s="255"/>
      <c r="HF191" s="255"/>
      <c r="HG191" s="255"/>
      <c r="HH191" s="255"/>
      <c r="HI191" s="255"/>
      <c r="HJ191" s="255"/>
      <c r="HK191" s="255"/>
      <c r="HL191" s="255"/>
      <c r="HM191" s="255"/>
      <c r="HN191" s="255"/>
      <c r="HO191" s="255"/>
      <c r="HP191" s="255"/>
      <c r="HQ191" s="255"/>
      <c r="HR191" s="255"/>
      <c r="HS191" s="255"/>
      <c r="HT191" s="255"/>
      <c r="HU191" s="255"/>
      <c r="HV191" s="255"/>
      <c r="HW191" s="255"/>
      <c r="HX191" s="255"/>
      <c r="HY191" s="255"/>
    </row>
    <row r="192" customFormat="false" ht="12.75" hidden="false" customHeight="false" outlineLevel="0" collapsed="false">
      <c r="A192" s="255" t="n">
        <v>1306</v>
      </c>
      <c r="B192" s="255" t="n">
        <v>467</v>
      </c>
      <c r="C192" s="255" t="s">
        <v>2</v>
      </c>
      <c r="D192" s="255" t="s">
        <v>104</v>
      </c>
      <c r="E192" s="255" t="s">
        <v>275</v>
      </c>
      <c r="F192" s="255" t="s">
        <v>116</v>
      </c>
      <c r="G192" s="255" t="s">
        <v>151</v>
      </c>
      <c r="H192" s="255" t="s">
        <v>168</v>
      </c>
      <c r="I192" s="255" t="s">
        <v>156</v>
      </c>
      <c r="J192" s="256" t="s">
        <v>170</v>
      </c>
      <c r="K192" s="268" t="n">
        <v>36896</v>
      </c>
      <c r="L192" s="268" t="n">
        <v>38722</v>
      </c>
      <c r="M192" s="255" t="s">
        <v>155</v>
      </c>
      <c r="N192" s="257" t="n">
        <v>-10000000</v>
      </c>
      <c r="O192" s="257" t="n">
        <v>4169.193558</v>
      </c>
      <c r="P192" s="258" t="n">
        <v>1.2</v>
      </c>
      <c r="Q192" s="257" t="n">
        <v>119.49817</v>
      </c>
      <c r="R192" s="257" t="n">
        <v>119.510954</v>
      </c>
      <c r="S192" s="258" t="n">
        <v>0.0127839999999964</v>
      </c>
      <c r="T192" s="257" t="n">
        <v>53.2989704454568</v>
      </c>
      <c r="U192" s="257" t="n">
        <v>-429.239469</v>
      </c>
      <c r="V192" s="257" t="n">
        <v>0</v>
      </c>
      <c r="W192" s="257" t="n">
        <v>-375.940498554543</v>
      </c>
      <c r="X192" s="257" t="n">
        <v>-31009.957325</v>
      </c>
      <c r="Y192" s="257" t="n">
        <v>-31292.454972</v>
      </c>
      <c r="Z192" s="257" t="n">
        <v>-282.497647</v>
      </c>
      <c r="AA192" s="257" t="n">
        <v>93.442851554543</v>
      </c>
      <c r="AB192" s="257" t="n">
        <v>-31009.957325</v>
      </c>
      <c r="AC192" s="257" t="n">
        <v>-31292.454972</v>
      </c>
      <c r="AD192" s="257" t="n">
        <v>-282.497647</v>
      </c>
      <c r="AF192" s="257" t="n">
        <v>30176.622972804</v>
      </c>
      <c r="AG192" s="259" t="n">
        <v>0</v>
      </c>
      <c r="AH192" s="259" t="n">
        <v>-31292.454972</v>
      </c>
      <c r="AI192" s="259" t="n">
        <v>-58206.497981</v>
      </c>
      <c r="AJ192" s="259" t="n">
        <v>-58206.497981</v>
      </c>
      <c r="AK192" s="259" t="n">
        <v>-34616.272348</v>
      </c>
      <c r="AL192" s="259" t="n">
        <v>-282.497647</v>
      </c>
      <c r="AM192" s="269" t="s">
        <v>461</v>
      </c>
      <c r="AN192" s="260" t="n">
        <v>8</v>
      </c>
      <c r="AO192" s="260" t="s">
        <v>469</v>
      </c>
      <c r="AP192" s="260" t="n">
        <v>8</v>
      </c>
      <c r="AR192" s="281"/>
      <c r="AS192" s="306"/>
      <c r="AV192" s="255"/>
      <c r="AW192" s="255"/>
      <c r="AX192" s="255"/>
      <c r="AY192" s="255"/>
      <c r="AZ192" s="255"/>
      <c r="BA192" s="255"/>
      <c r="BB192" s="255"/>
      <c r="BC192" s="255"/>
      <c r="BD192" s="255"/>
      <c r="BE192" s="255"/>
      <c r="BF192" s="255"/>
      <c r="BG192" s="255"/>
      <c r="BH192" s="255"/>
      <c r="BI192" s="255"/>
      <c r="BJ192" s="255"/>
      <c r="BK192" s="255"/>
      <c r="BL192" s="255"/>
      <c r="BM192" s="255"/>
      <c r="BN192" s="255"/>
      <c r="BO192" s="255"/>
      <c r="BP192" s="255"/>
      <c r="BQ192" s="255"/>
      <c r="BR192" s="255"/>
      <c r="BS192" s="255"/>
      <c r="BT192" s="255"/>
      <c r="BU192" s="255"/>
      <c r="BV192" s="255"/>
      <c r="BW192" s="255"/>
      <c r="BX192" s="255"/>
      <c r="BY192" s="255"/>
      <c r="BZ192" s="255"/>
      <c r="CA192" s="255"/>
      <c r="CB192" s="255"/>
      <c r="CC192" s="255"/>
      <c r="CD192" s="255"/>
      <c r="CE192" s="255"/>
      <c r="CF192" s="255"/>
      <c r="CG192" s="255"/>
      <c r="CH192" s="255"/>
      <c r="CI192" s="255"/>
      <c r="CJ192" s="255"/>
      <c r="CK192" s="255"/>
      <c r="CL192" s="255"/>
      <c r="CM192" s="255"/>
      <c r="CN192" s="255"/>
      <c r="CO192" s="255"/>
      <c r="CP192" s="255"/>
      <c r="CQ192" s="255"/>
      <c r="CR192" s="255"/>
      <c r="CS192" s="255"/>
      <c r="CT192" s="255"/>
      <c r="CU192" s="255"/>
      <c r="CV192" s="255"/>
      <c r="CW192" s="255"/>
      <c r="CX192" s="255"/>
      <c r="CY192" s="255"/>
      <c r="CZ192" s="255"/>
      <c r="DA192" s="255"/>
      <c r="DB192" s="255"/>
      <c r="DC192" s="255"/>
      <c r="DD192" s="255"/>
      <c r="DE192" s="255"/>
      <c r="DF192" s="255"/>
      <c r="DG192" s="255"/>
      <c r="DH192" s="255"/>
      <c r="DI192" s="255"/>
      <c r="DJ192" s="255"/>
      <c r="DK192" s="255"/>
      <c r="DL192" s="255"/>
      <c r="DM192" s="255"/>
      <c r="DN192" s="255"/>
      <c r="DO192" s="255"/>
      <c r="DP192" s="255"/>
      <c r="DQ192" s="255"/>
      <c r="DR192" s="255"/>
      <c r="DS192" s="255"/>
      <c r="DT192" s="255"/>
      <c r="DU192" s="255"/>
      <c r="DV192" s="255"/>
      <c r="DW192" s="255"/>
      <c r="DX192" s="255"/>
      <c r="DY192" s="255"/>
      <c r="DZ192" s="255"/>
      <c r="EA192" s="255"/>
      <c r="EB192" s="255"/>
      <c r="EC192" s="255"/>
      <c r="ED192" s="255"/>
      <c r="EE192" s="255"/>
      <c r="EF192" s="255"/>
      <c r="EG192" s="255"/>
      <c r="EH192" s="255"/>
      <c r="EI192" s="255"/>
      <c r="EJ192" s="255"/>
      <c r="EK192" s="255"/>
      <c r="EL192" s="255"/>
      <c r="EM192" s="255"/>
      <c r="EN192" s="255"/>
      <c r="EO192" s="255"/>
      <c r="EP192" s="255"/>
      <c r="EQ192" s="255"/>
      <c r="ER192" s="255"/>
      <c r="ES192" s="255"/>
      <c r="ET192" s="255"/>
      <c r="EU192" s="255"/>
      <c r="EV192" s="255"/>
      <c r="EW192" s="255"/>
      <c r="EX192" s="255"/>
      <c r="EY192" s="255"/>
      <c r="EZ192" s="255"/>
      <c r="FA192" s="255"/>
      <c r="FB192" s="255"/>
      <c r="FC192" s="255"/>
      <c r="FD192" s="255"/>
      <c r="FE192" s="255"/>
      <c r="FF192" s="255"/>
      <c r="FG192" s="255"/>
      <c r="FH192" s="255"/>
      <c r="FI192" s="255"/>
      <c r="FJ192" s="255"/>
      <c r="FK192" s="255"/>
      <c r="FL192" s="255"/>
      <c r="FM192" s="255"/>
      <c r="FN192" s="255"/>
      <c r="FO192" s="255"/>
      <c r="FP192" s="255"/>
      <c r="FQ192" s="255"/>
      <c r="FR192" s="255"/>
      <c r="FS192" s="255"/>
      <c r="FT192" s="255"/>
      <c r="FU192" s="255"/>
      <c r="FV192" s="255"/>
      <c r="FW192" s="255"/>
      <c r="FX192" s="255"/>
      <c r="FY192" s="255"/>
      <c r="FZ192" s="255"/>
      <c r="GA192" s="255"/>
      <c r="GB192" s="255"/>
      <c r="GC192" s="255"/>
      <c r="GD192" s="255"/>
      <c r="GE192" s="255"/>
      <c r="GF192" s="255"/>
      <c r="GG192" s="255"/>
      <c r="GH192" s="255"/>
      <c r="GI192" s="255"/>
      <c r="GJ192" s="255"/>
      <c r="GK192" s="255"/>
      <c r="GL192" s="255"/>
      <c r="GM192" s="255"/>
      <c r="GN192" s="255"/>
      <c r="GO192" s="255"/>
      <c r="GP192" s="255"/>
      <c r="GQ192" s="255"/>
      <c r="GR192" s="255"/>
      <c r="GS192" s="255"/>
      <c r="GT192" s="255"/>
      <c r="GU192" s="255"/>
      <c r="GV192" s="255"/>
      <c r="GW192" s="255"/>
      <c r="GX192" s="255"/>
      <c r="GY192" s="255"/>
      <c r="GZ192" s="255"/>
      <c r="HA192" s="255"/>
      <c r="HB192" s="255"/>
      <c r="HC192" s="255"/>
      <c r="HD192" s="255"/>
      <c r="HE192" s="255"/>
      <c r="HF192" s="255"/>
      <c r="HG192" s="255"/>
      <c r="HH192" s="255"/>
      <c r="HI192" s="255"/>
      <c r="HJ192" s="255"/>
      <c r="HK192" s="255"/>
      <c r="HL192" s="255"/>
      <c r="HM192" s="255"/>
      <c r="HN192" s="255"/>
      <c r="HO192" s="255"/>
      <c r="HP192" s="255"/>
      <c r="HQ192" s="255"/>
      <c r="HR192" s="255"/>
      <c r="HS192" s="255"/>
      <c r="HT192" s="255"/>
      <c r="HU192" s="255"/>
      <c r="HV192" s="255"/>
      <c r="HW192" s="255"/>
      <c r="HX192" s="255"/>
      <c r="HY192" s="255"/>
    </row>
    <row r="193" customFormat="false" ht="12.75" hidden="false" customHeight="false" outlineLevel="0" collapsed="false">
      <c r="A193" s="255" t="n">
        <v>1307</v>
      </c>
      <c r="B193" s="255" t="n">
        <v>468</v>
      </c>
      <c r="C193" s="255" t="s">
        <v>2</v>
      </c>
      <c r="D193" s="255" t="s">
        <v>104</v>
      </c>
      <c r="E193" s="255" t="s">
        <v>279</v>
      </c>
      <c r="F193" s="255" t="s">
        <v>116</v>
      </c>
      <c r="G193" s="255" t="s">
        <v>191</v>
      </c>
      <c r="H193" s="255" t="s">
        <v>103</v>
      </c>
      <c r="I193" s="255" t="s">
        <v>156</v>
      </c>
      <c r="J193" s="256" t="s">
        <v>105</v>
      </c>
      <c r="K193" s="268" t="n">
        <v>36896</v>
      </c>
      <c r="L193" s="268" t="n">
        <v>38722</v>
      </c>
      <c r="M193" s="255" t="s">
        <v>155</v>
      </c>
      <c r="N193" s="257" t="n">
        <v>-10000000</v>
      </c>
      <c r="O193" s="257" t="n">
        <v>4045.67197</v>
      </c>
      <c r="P193" s="258" t="n">
        <v>0.53</v>
      </c>
      <c r="Q193" s="257" t="n">
        <v>67.725822</v>
      </c>
      <c r="R193" s="257" t="n">
        <v>67.740813</v>
      </c>
      <c r="S193" s="258" t="n">
        <v>0.0149910000000091</v>
      </c>
      <c r="T193" s="257" t="n">
        <v>60.6486685023067</v>
      </c>
      <c r="U193" s="257" t="n">
        <v>-269.856601</v>
      </c>
      <c r="V193" s="257" t="n">
        <v>0</v>
      </c>
      <c r="W193" s="257" t="n">
        <v>-209.207932497693</v>
      </c>
      <c r="X193" s="257" t="n">
        <v>48456.791745</v>
      </c>
      <c r="Y193" s="257" t="n">
        <v>48398.367139</v>
      </c>
      <c r="Z193" s="257" t="n">
        <v>-58.4246060000005</v>
      </c>
      <c r="AA193" s="257" t="n">
        <v>150.783326497693</v>
      </c>
      <c r="AB193" s="257" t="n">
        <v>48456.791745</v>
      </c>
      <c r="AC193" s="257" t="n">
        <v>48398.367139</v>
      </c>
      <c r="AD193" s="257" t="n">
        <v>-58.4246060000005</v>
      </c>
      <c r="AF193" s="257" t="n">
        <v>29282.57371886</v>
      </c>
      <c r="AG193" s="259" t="n">
        <v>0</v>
      </c>
      <c r="AH193" s="259" t="n">
        <v>48398.367139</v>
      </c>
      <c r="AI193" s="259" t="n">
        <v>-939.337728999999</v>
      </c>
      <c r="AJ193" s="259" t="n">
        <v>-939.337728999999</v>
      </c>
      <c r="AK193" s="259" t="n">
        <v>993.691633000002</v>
      </c>
      <c r="AL193" s="259" t="n">
        <v>-58.4246060000005</v>
      </c>
      <c r="AM193" s="269" t="s">
        <v>461</v>
      </c>
      <c r="AN193" s="260" t="n">
        <v>8</v>
      </c>
      <c r="AO193" s="260" t="s">
        <v>469</v>
      </c>
      <c r="AP193" s="260" t="n">
        <v>8</v>
      </c>
      <c r="AR193" s="281"/>
      <c r="AS193" s="306"/>
      <c r="AV193" s="255"/>
      <c r="AW193" s="255"/>
      <c r="AX193" s="255"/>
      <c r="AY193" s="255"/>
      <c r="AZ193" s="255"/>
      <c r="BA193" s="255"/>
      <c r="BB193" s="255"/>
      <c r="BC193" s="255"/>
      <c r="BD193" s="255"/>
      <c r="BE193" s="255"/>
      <c r="BF193" s="255"/>
      <c r="BG193" s="255"/>
      <c r="BH193" s="255"/>
      <c r="BI193" s="255"/>
      <c r="BJ193" s="255"/>
      <c r="BK193" s="255"/>
      <c r="BL193" s="255"/>
      <c r="BM193" s="255"/>
      <c r="BN193" s="255"/>
      <c r="BO193" s="255"/>
      <c r="BP193" s="255"/>
      <c r="BQ193" s="255"/>
      <c r="BR193" s="255"/>
      <c r="BS193" s="255"/>
      <c r="BT193" s="255"/>
      <c r="BU193" s="255"/>
      <c r="BV193" s="255"/>
      <c r="BW193" s="255"/>
      <c r="BX193" s="255"/>
      <c r="BY193" s="255"/>
      <c r="BZ193" s="255"/>
      <c r="CA193" s="255"/>
      <c r="CB193" s="255"/>
      <c r="CC193" s="255"/>
      <c r="CD193" s="255"/>
      <c r="CE193" s="255"/>
      <c r="CF193" s="255"/>
      <c r="CG193" s="255"/>
      <c r="CH193" s="255"/>
      <c r="CI193" s="255"/>
      <c r="CJ193" s="255"/>
      <c r="CK193" s="255"/>
      <c r="CL193" s="255"/>
      <c r="CM193" s="255"/>
      <c r="CN193" s="255"/>
      <c r="CO193" s="255"/>
      <c r="CP193" s="255"/>
      <c r="CQ193" s="255"/>
      <c r="CR193" s="255"/>
      <c r="CS193" s="255"/>
      <c r="CT193" s="255"/>
      <c r="CU193" s="255"/>
      <c r="CV193" s="255"/>
      <c r="CW193" s="255"/>
      <c r="CX193" s="255"/>
      <c r="CY193" s="255"/>
      <c r="CZ193" s="255"/>
      <c r="DA193" s="255"/>
      <c r="DB193" s="255"/>
      <c r="DC193" s="255"/>
      <c r="DD193" s="255"/>
      <c r="DE193" s="255"/>
      <c r="DF193" s="255"/>
      <c r="DG193" s="255"/>
      <c r="DH193" s="255"/>
      <c r="DI193" s="255"/>
      <c r="DJ193" s="255"/>
      <c r="DK193" s="255"/>
      <c r="DL193" s="255"/>
      <c r="DM193" s="255"/>
      <c r="DN193" s="255"/>
      <c r="DO193" s="255"/>
      <c r="DP193" s="255"/>
      <c r="DQ193" s="255"/>
      <c r="DR193" s="255"/>
      <c r="DS193" s="255"/>
      <c r="DT193" s="255"/>
      <c r="DU193" s="255"/>
      <c r="DV193" s="255"/>
      <c r="DW193" s="255"/>
      <c r="DX193" s="255"/>
      <c r="DY193" s="255"/>
      <c r="DZ193" s="255"/>
      <c r="EA193" s="255"/>
      <c r="EB193" s="255"/>
      <c r="EC193" s="255"/>
      <c r="ED193" s="255"/>
      <c r="EE193" s="255"/>
      <c r="EF193" s="255"/>
      <c r="EG193" s="255"/>
      <c r="EH193" s="255"/>
      <c r="EI193" s="255"/>
      <c r="EJ193" s="255"/>
      <c r="EK193" s="255"/>
      <c r="EL193" s="255"/>
      <c r="EM193" s="255"/>
      <c r="EN193" s="255"/>
      <c r="EO193" s="255"/>
      <c r="EP193" s="255"/>
      <c r="EQ193" s="255"/>
      <c r="ER193" s="255"/>
      <c r="ES193" s="255"/>
      <c r="ET193" s="255"/>
      <c r="EU193" s="255"/>
      <c r="EV193" s="255"/>
      <c r="EW193" s="255"/>
      <c r="EX193" s="255"/>
      <c r="EY193" s="255"/>
      <c r="EZ193" s="255"/>
      <c r="FA193" s="255"/>
      <c r="FB193" s="255"/>
      <c r="FC193" s="255"/>
      <c r="FD193" s="255"/>
      <c r="FE193" s="255"/>
      <c r="FF193" s="255"/>
      <c r="FG193" s="255"/>
      <c r="FH193" s="255"/>
      <c r="FI193" s="255"/>
      <c r="FJ193" s="255"/>
      <c r="FK193" s="255"/>
      <c r="FL193" s="255"/>
      <c r="FM193" s="255"/>
      <c r="FN193" s="255"/>
      <c r="FO193" s="255"/>
      <c r="FP193" s="255"/>
      <c r="FQ193" s="255"/>
      <c r="FR193" s="255"/>
      <c r="FS193" s="255"/>
      <c r="FT193" s="255"/>
      <c r="FU193" s="255"/>
      <c r="FV193" s="255"/>
      <c r="FW193" s="255"/>
      <c r="FX193" s="255"/>
      <c r="FY193" s="255"/>
      <c r="FZ193" s="255"/>
      <c r="GA193" s="255"/>
      <c r="GB193" s="255"/>
      <c r="GC193" s="255"/>
      <c r="GD193" s="255"/>
      <c r="GE193" s="255"/>
      <c r="GF193" s="255"/>
      <c r="GG193" s="255"/>
      <c r="GH193" s="255"/>
      <c r="GI193" s="255"/>
      <c r="GJ193" s="255"/>
      <c r="GK193" s="255"/>
      <c r="GL193" s="255"/>
      <c r="GM193" s="255"/>
      <c r="GN193" s="255"/>
      <c r="GO193" s="255"/>
      <c r="GP193" s="255"/>
      <c r="GQ193" s="255"/>
      <c r="GR193" s="255"/>
      <c r="GS193" s="255"/>
      <c r="GT193" s="255"/>
      <c r="GU193" s="255"/>
      <c r="GV193" s="255"/>
      <c r="GW193" s="255"/>
      <c r="GX193" s="255"/>
      <c r="GY193" s="255"/>
      <c r="GZ193" s="255"/>
      <c r="HA193" s="255"/>
      <c r="HB193" s="255"/>
      <c r="HC193" s="255"/>
      <c r="HD193" s="255"/>
      <c r="HE193" s="255"/>
      <c r="HF193" s="255"/>
      <c r="HG193" s="255"/>
      <c r="HH193" s="255"/>
      <c r="HI193" s="255"/>
      <c r="HJ193" s="255"/>
      <c r="HK193" s="255"/>
      <c r="HL193" s="255"/>
      <c r="HM193" s="255"/>
      <c r="HN193" s="255"/>
      <c r="HO193" s="255"/>
      <c r="HP193" s="255"/>
      <c r="HQ193" s="255"/>
      <c r="HR193" s="255"/>
      <c r="HS193" s="255"/>
      <c r="HT193" s="255"/>
      <c r="HU193" s="255"/>
      <c r="HV193" s="255"/>
      <c r="HW193" s="255"/>
      <c r="HX193" s="255"/>
      <c r="HY193" s="255"/>
    </row>
    <row r="194" customFormat="false" ht="12.75" hidden="false" customHeight="false" outlineLevel="0" collapsed="false">
      <c r="A194" s="255" t="n">
        <v>1308</v>
      </c>
      <c r="B194" s="255" t="n">
        <v>469</v>
      </c>
      <c r="C194" s="255" t="s">
        <v>2</v>
      </c>
      <c r="D194" s="255" t="s">
        <v>104</v>
      </c>
      <c r="E194" s="255" t="s">
        <v>284</v>
      </c>
      <c r="F194" s="255" t="s">
        <v>116</v>
      </c>
      <c r="G194" s="255" t="s">
        <v>188</v>
      </c>
      <c r="H194" s="255" t="s">
        <v>110</v>
      </c>
      <c r="I194" s="255" t="s">
        <v>156</v>
      </c>
      <c r="J194" s="256" t="s">
        <v>212</v>
      </c>
      <c r="K194" s="268" t="n">
        <v>36896</v>
      </c>
      <c r="L194" s="268" t="n">
        <v>38722</v>
      </c>
      <c r="M194" s="255" t="s">
        <v>155</v>
      </c>
      <c r="N194" s="257" t="n">
        <v>-10000000</v>
      </c>
      <c r="O194" s="257" t="n">
        <v>4055.678297</v>
      </c>
      <c r="P194" s="258" t="n">
        <v>0.61</v>
      </c>
      <c r="Q194" s="257" t="n">
        <v>56.644175</v>
      </c>
      <c r="R194" s="257" t="n">
        <v>56.657971</v>
      </c>
      <c r="S194" s="258" t="n">
        <v>0.0137960000000064</v>
      </c>
      <c r="T194" s="257" t="n">
        <v>55.9521377854378</v>
      </c>
      <c r="U194" s="257" t="n">
        <v>-259.49423</v>
      </c>
      <c r="V194" s="257" t="n">
        <v>0</v>
      </c>
      <c r="W194" s="257" t="n">
        <v>-203.542092214562</v>
      </c>
      <c r="X194" s="257" t="n">
        <v>-32951.726913</v>
      </c>
      <c r="Y194" s="257" t="n">
        <v>-33071.251652</v>
      </c>
      <c r="Z194" s="257" t="n">
        <v>-119.524739</v>
      </c>
      <c r="AA194" s="257" t="n">
        <v>84.0173532145618</v>
      </c>
      <c r="AB194" s="257" t="n">
        <v>-32951.726913</v>
      </c>
      <c r="AC194" s="257" t="n">
        <v>-33071.251652</v>
      </c>
      <c r="AD194" s="257" t="n">
        <v>-119.524739</v>
      </c>
      <c r="AF194" s="257" t="n">
        <v>29354.999513686</v>
      </c>
      <c r="AG194" s="259" t="n">
        <v>0</v>
      </c>
      <c r="AH194" s="259" t="n">
        <v>-33071.251652</v>
      </c>
      <c r="AI194" s="259" t="n">
        <v>-35854.347606</v>
      </c>
      <c r="AJ194" s="259" t="n">
        <v>-35854.347606</v>
      </c>
      <c r="AK194" s="259" t="n">
        <v>-32565.595001</v>
      </c>
      <c r="AL194" s="259" t="n">
        <v>-119.524739</v>
      </c>
      <c r="AM194" s="269" t="s">
        <v>461</v>
      </c>
      <c r="AN194" s="260" t="n">
        <v>8</v>
      </c>
      <c r="AO194" s="260" t="s">
        <v>469</v>
      </c>
      <c r="AP194" s="260" t="n">
        <v>8</v>
      </c>
      <c r="AR194" s="281"/>
      <c r="AS194" s="306"/>
      <c r="AV194" s="255"/>
      <c r="AW194" s="255"/>
      <c r="AX194" s="255"/>
      <c r="AY194" s="255"/>
      <c r="AZ194" s="255"/>
      <c r="BA194" s="255"/>
      <c r="BB194" s="255"/>
      <c r="BC194" s="255"/>
      <c r="BD194" s="255"/>
      <c r="BE194" s="255"/>
      <c r="BF194" s="255"/>
      <c r="BG194" s="255"/>
      <c r="BH194" s="255"/>
      <c r="BI194" s="255"/>
      <c r="BJ194" s="255"/>
      <c r="BK194" s="255"/>
      <c r="BL194" s="255"/>
      <c r="BM194" s="255"/>
      <c r="BN194" s="255"/>
      <c r="BO194" s="255"/>
      <c r="BP194" s="255"/>
      <c r="BQ194" s="255"/>
      <c r="BR194" s="255"/>
      <c r="BS194" s="255"/>
      <c r="BT194" s="255"/>
      <c r="BU194" s="255"/>
      <c r="BV194" s="255"/>
      <c r="BW194" s="255"/>
      <c r="BX194" s="255"/>
      <c r="BY194" s="255"/>
      <c r="BZ194" s="255"/>
      <c r="CA194" s="255"/>
      <c r="CB194" s="255"/>
      <c r="CC194" s="255"/>
      <c r="CD194" s="255"/>
      <c r="CE194" s="255"/>
      <c r="CF194" s="255"/>
      <c r="CG194" s="255"/>
      <c r="CH194" s="255"/>
      <c r="CI194" s="255"/>
      <c r="CJ194" s="255"/>
      <c r="CK194" s="255"/>
      <c r="CL194" s="255"/>
      <c r="CM194" s="255"/>
      <c r="CN194" s="255"/>
      <c r="CO194" s="255"/>
      <c r="CP194" s="255"/>
      <c r="CQ194" s="255"/>
      <c r="CR194" s="255"/>
      <c r="CS194" s="255"/>
      <c r="CT194" s="255"/>
      <c r="CU194" s="255"/>
      <c r="CV194" s="255"/>
      <c r="CW194" s="255"/>
      <c r="CX194" s="255"/>
      <c r="CY194" s="255"/>
      <c r="CZ194" s="255"/>
      <c r="DA194" s="255"/>
      <c r="DB194" s="255"/>
      <c r="DC194" s="255"/>
      <c r="DD194" s="255"/>
      <c r="DE194" s="255"/>
      <c r="DF194" s="255"/>
      <c r="DG194" s="255"/>
      <c r="DH194" s="255"/>
      <c r="DI194" s="255"/>
      <c r="DJ194" s="255"/>
      <c r="DK194" s="255"/>
      <c r="DL194" s="255"/>
      <c r="DM194" s="255"/>
      <c r="DN194" s="255"/>
      <c r="DO194" s="255"/>
      <c r="DP194" s="255"/>
      <c r="DQ194" s="255"/>
      <c r="DR194" s="255"/>
      <c r="DS194" s="255"/>
      <c r="DT194" s="255"/>
      <c r="DU194" s="255"/>
      <c r="DV194" s="255"/>
      <c r="DW194" s="255"/>
      <c r="DX194" s="255"/>
      <c r="DY194" s="255"/>
      <c r="DZ194" s="255"/>
      <c r="EA194" s="255"/>
      <c r="EB194" s="255"/>
      <c r="EC194" s="255"/>
      <c r="ED194" s="255"/>
      <c r="EE194" s="255"/>
      <c r="EF194" s="255"/>
      <c r="EG194" s="255"/>
      <c r="EH194" s="255"/>
      <c r="EI194" s="255"/>
      <c r="EJ194" s="255"/>
      <c r="EK194" s="255"/>
      <c r="EL194" s="255"/>
      <c r="EM194" s="255"/>
      <c r="EN194" s="255"/>
      <c r="EO194" s="255"/>
      <c r="EP194" s="255"/>
      <c r="EQ194" s="255"/>
      <c r="ER194" s="255"/>
      <c r="ES194" s="255"/>
      <c r="ET194" s="255"/>
      <c r="EU194" s="255"/>
      <c r="EV194" s="255"/>
      <c r="EW194" s="255"/>
      <c r="EX194" s="255"/>
      <c r="EY194" s="255"/>
      <c r="EZ194" s="255"/>
      <c r="FA194" s="255"/>
      <c r="FB194" s="255"/>
      <c r="FC194" s="255"/>
      <c r="FD194" s="255"/>
      <c r="FE194" s="255"/>
      <c r="FF194" s="255"/>
      <c r="FG194" s="255"/>
      <c r="FH194" s="255"/>
      <c r="FI194" s="255"/>
      <c r="FJ194" s="255"/>
      <c r="FK194" s="255"/>
      <c r="FL194" s="255"/>
      <c r="FM194" s="255"/>
      <c r="FN194" s="255"/>
      <c r="FO194" s="255"/>
      <c r="FP194" s="255"/>
      <c r="FQ194" s="255"/>
      <c r="FR194" s="255"/>
      <c r="FS194" s="255"/>
      <c r="FT194" s="255"/>
      <c r="FU194" s="255"/>
      <c r="FV194" s="255"/>
      <c r="FW194" s="255"/>
      <c r="FX194" s="255"/>
      <c r="FY194" s="255"/>
      <c r="FZ194" s="255"/>
      <c r="GA194" s="255"/>
      <c r="GB194" s="255"/>
      <c r="GC194" s="255"/>
      <c r="GD194" s="255"/>
      <c r="GE194" s="255"/>
      <c r="GF194" s="255"/>
      <c r="GG194" s="255"/>
      <c r="GH194" s="255"/>
      <c r="GI194" s="255"/>
      <c r="GJ194" s="255"/>
      <c r="GK194" s="255"/>
      <c r="GL194" s="255"/>
      <c r="GM194" s="255"/>
      <c r="GN194" s="255"/>
      <c r="GO194" s="255"/>
      <c r="GP194" s="255"/>
      <c r="GQ194" s="255"/>
      <c r="GR194" s="255"/>
      <c r="GS194" s="255"/>
      <c r="GT194" s="255"/>
      <c r="GU194" s="255"/>
      <c r="GV194" s="255"/>
      <c r="GW194" s="255"/>
      <c r="GX194" s="255"/>
      <c r="GY194" s="255"/>
      <c r="GZ194" s="255"/>
      <c r="HA194" s="255"/>
      <c r="HB194" s="255"/>
      <c r="HC194" s="255"/>
      <c r="HD194" s="255"/>
      <c r="HE194" s="255"/>
      <c r="HF194" s="255"/>
      <c r="HG194" s="255"/>
      <c r="HH194" s="255"/>
      <c r="HI194" s="255"/>
      <c r="HJ194" s="255"/>
      <c r="HK194" s="255"/>
      <c r="HL194" s="255"/>
      <c r="HM194" s="255"/>
      <c r="HN194" s="255"/>
      <c r="HO194" s="255"/>
      <c r="HP194" s="255"/>
      <c r="HQ194" s="255"/>
      <c r="HR194" s="255"/>
      <c r="HS194" s="255"/>
      <c r="HT194" s="255"/>
      <c r="HU194" s="255"/>
      <c r="HV194" s="255"/>
      <c r="HW194" s="255"/>
      <c r="HX194" s="255"/>
      <c r="HY194" s="255"/>
    </row>
    <row r="195" customFormat="false" ht="12.75" hidden="false" customHeight="false" outlineLevel="0" collapsed="false">
      <c r="A195" s="255" t="n">
        <v>1309</v>
      </c>
      <c r="B195" s="255" t="n">
        <v>629</v>
      </c>
      <c r="C195" s="255" t="s">
        <v>2</v>
      </c>
      <c r="D195" s="255" t="s">
        <v>104</v>
      </c>
      <c r="E195" s="255" t="s">
        <v>290</v>
      </c>
      <c r="F195" s="255" t="s">
        <v>102</v>
      </c>
      <c r="G195" s="255" t="s">
        <v>191</v>
      </c>
      <c r="H195" s="255" t="s">
        <v>282</v>
      </c>
      <c r="I195" s="255" t="s">
        <v>156</v>
      </c>
      <c r="J195" s="256" t="s">
        <v>212</v>
      </c>
      <c r="K195" s="268" t="n">
        <v>36896</v>
      </c>
      <c r="L195" s="268" t="n">
        <v>38722</v>
      </c>
      <c r="M195" s="255" t="s">
        <v>155</v>
      </c>
      <c r="N195" s="257" t="n">
        <v>-10000000</v>
      </c>
      <c r="O195" s="257" t="n">
        <v>4048.575044</v>
      </c>
      <c r="P195" s="258" t="n">
        <v>0.68</v>
      </c>
      <c r="Q195" s="257" t="n">
        <v>92.126553</v>
      </c>
      <c r="R195" s="257" t="n">
        <v>92.145074</v>
      </c>
      <c r="S195" s="258" t="n">
        <v>0.0185209999999927</v>
      </c>
      <c r="T195" s="257" t="n">
        <v>74.9836583898944</v>
      </c>
      <c r="U195" s="257" t="n">
        <v>-352.535103</v>
      </c>
      <c r="V195" s="257" t="n">
        <v>0</v>
      </c>
      <c r="W195" s="257" t="n">
        <v>-277.551444610106</v>
      </c>
      <c r="X195" s="257" t="n">
        <v>83437.862495</v>
      </c>
      <c r="Y195" s="257" t="n">
        <v>83368.73795</v>
      </c>
      <c r="Z195" s="257" t="n">
        <v>-69.1245449999988</v>
      </c>
      <c r="AA195" s="257" t="n">
        <v>208.426899610107</v>
      </c>
      <c r="AB195" s="257" t="n">
        <v>83437.862495</v>
      </c>
      <c r="AC195" s="257" t="n">
        <v>83368.73795</v>
      </c>
      <c r="AD195" s="257" t="n">
        <v>-69.1245449999988</v>
      </c>
      <c r="AF195" s="257" t="n">
        <v>23309.67081583</v>
      </c>
      <c r="AG195" s="259" t="n">
        <v>0</v>
      </c>
      <c r="AH195" s="259" t="n">
        <v>83368.73795</v>
      </c>
      <c r="AI195" s="259" t="n">
        <v>39218.600658</v>
      </c>
      <c r="AJ195" s="259" t="n">
        <v>39218.600658</v>
      </c>
      <c r="AK195" s="259" t="n">
        <v>-94350.007486</v>
      </c>
      <c r="AL195" s="259" t="n">
        <v>-69.1245449999988</v>
      </c>
      <c r="AM195" s="269" t="s">
        <v>461</v>
      </c>
      <c r="AN195" s="260" t="n">
        <v>6</v>
      </c>
      <c r="AO195" s="260" t="s">
        <v>469</v>
      </c>
      <c r="AP195" s="260" t="n">
        <v>6</v>
      </c>
      <c r="AR195" s="281"/>
      <c r="AS195" s="306"/>
      <c r="AV195" s="255"/>
      <c r="AW195" s="255"/>
      <c r="AX195" s="255"/>
      <c r="AY195" s="255"/>
      <c r="AZ195" s="255"/>
      <c r="BA195" s="255"/>
      <c r="BB195" s="255"/>
      <c r="BC195" s="255"/>
      <c r="BD195" s="255"/>
      <c r="BE195" s="255"/>
      <c r="BF195" s="255"/>
      <c r="BG195" s="255"/>
      <c r="BH195" s="255"/>
      <c r="BI195" s="255"/>
      <c r="BJ195" s="255"/>
      <c r="BK195" s="255"/>
      <c r="BL195" s="255"/>
      <c r="BM195" s="255"/>
      <c r="BN195" s="255"/>
      <c r="BO195" s="255"/>
      <c r="BP195" s="255"/>
      <c r="BQ195" s="255"/>
      <c r="BR195" s="255"/>
      <c r="BS195" s="255"/>
      <c r="BT195" s="255"/>
      <c r="BU195" s="255"/>
      <c r="BV195" s="255"/>
      <c r="BW195" s="255"/>
      <c r="BX195" s="255"/>
      <c r="BY195" s="255"/>
      <c r="BZ195" s="255"/>
      <c r="CA195" s="255"/>
      <c r="CB195" s="255"/>
      <c r="CC195" s="255"/>
      <c r="CD195" s="255"/>
      <c r="CE195" s="255"/>
      <c r="CF195" s="255"/>
      <c r="CG195" s="255"/>
      <c r="CH195" s="255"/>
      <c r="CI195" s="255"/>
      <c r="CJ195" s="255"/>
      <c r="CK195" s="255"/>
      <c r="CL195" s="255"/>
      <c r="CM195" s="255"/>
      <c r="CN195" s="255"/>
      <c r="CO195" s="255"/>
      <c r="CP195" s="255"/>
      <c r="CQ195" s="255"/>
      <c r="CR195" s="255"/>
      <c r="CS195" s="255"/>
      <c r="CT195" s="255"/>
      <c r="CU195" s="255"/>
      <c r="CV195" s="255"/>
      <c r="CW195" s="255"/>
      <c r="CX195" s="255"/>
      <c r="CY195" s="255"/>
      <c r="CZ195" s="255"/>
      <c r="DA195" s="255"/>
      <c r="DB195" s="255"/>
      <c r="DC195" s="255"/>
      <c r="DD195" s="255"/>
      <c r="DE195" s="255"/>
      <c r="DF195" s="255"/>
      <c r="DG195" s="255"/>
      <c r="DH195" s="255"/>
      <c r="DI195" s="255"/>
      <c r="DJ195" s="255"/>
      <c r="DK195" s="255"/>
      <c r="DL195" s="255"/>
      <c r="DM195" s="255"/>
      <c r="DN195" s="255"/>
      <c r="DO195" s="255"/>
      <c r="DP195" s="255"/>
      <c r="DQ195" s="255"/>
      <c r="DR195" s="255"/>
      <c r="DS195" s="255"/>
      <c r="DT195" s="255"/>
      <c r="DU195" s="255"/>
      <c r="DV195" s="255"/>
      <c r="DW195" s="255"/>
      <c r="DX195" s="255"/>
      <c r="DY195" s="255"/>
      <c r="DZ195" s="255"/>
      <c r="EA195" s="255"/>
      <c r="EB195" s="255"/>
      <c r="EC195" s="255"/>
      <c r="ED195" s="255"/>
      <c r="EE195" s="255"/>
      <c r="EF195" s="255"/>
      <c r="EG195" s="255"/>
      <c r="EH195" s="255"/>
      <c r="EI195" s="255"/>
      <c r="EJ195" s="255"/>
      <c r="EK195" s="255"/>
      <c r="EL195" s="255"/>
      <c r="EM195" s="255"/>
      <c r="EN195" s="255"/>
      <c r="EO195" s="255"/>
      <c r="EP195" s="255"/>
      <c r="EQ195" s="255"/>
      <c r="ER195" s="255"/>
      <c r="ES195" s="255"/>
      <c r="ET195" s="255"/>
      <c r="EU195" s="255"/>
      <c r="EV195" s="255"/>
      <c r="EW195" s="255"/>
      <c r="EX195" s="255"/>
      <c r="EY195" s="255"/>
      <c r="EZ195" s="255"/>
      <c r="FA195" s="255"/>
      <c r="FB195" s="255"/>
      <c r="FC195" s="255"/>
      <c r="FD195" s="255"/>
      <c r="FE195" s="255"/>
      <c r="FF195" s="255"/>
      <c r="FG195" s="255"/>
      <c r="FH195" s="255"/>
      <c r="FI195" s="255"/>
      <c r="FJ195" s="255"/>
      <c r="FK195" s="255"/>
      <c r="FL195" s="255"/>
      <c r="FM195" s="255"/>
      <c r="FN195" s="255"/>
      <c r="FO195" s="255"/>
      <c r="FP195" s="255"/>
      <c r="FQ195" s="255"/>
      <c r="FR195" s="255"/>
      <c r="FS195" s="255"/>
      <c r="FT195" s="255"/>
      <c r="FU195" s="255"/>
      <c r="FV195" s="255"/>
      <c r="FW195" s="255"/>
      <c r="FX195" s="255"/>
      <c r="FY195" s="255"/>
      <c r="FZ195" s="255"/>
      <c r="GA195" s="255"/>
      <c r="GB195" s="255"/>
      <c r="GC195" s="255"/>
      <c r="GD195" s="255"/>
      <c r="GE195" s="255"/>
      <c r="GF195" s="255"/>
      <c r="GG195" s="255"/>
      <c r="GH195" s="255"/>
      <c r="GI195" s="255"/>
      <c r="GJ195" s="255"/>
      <c r="GK195" s="255"/>
      <c r="GL195" s="255"/>
      <c r="GM195" s="255"/>
      <c r="GN195" s="255"/>
      <c r="GO195" s="255"/>
      <c r="GP195" s="255"/>
      <c r="GQ195" s="255"/>
      <c r="GR195" s="255"/>
      <c r="GS195" s="255"/>
      <c r="GT195" s="255"/>
      <c r="GU195" s="255"/>
      <c r="GV195" s="255"/>
      <c r="GW195" s="255"/>
      <c r="GX195" s="255"/>
      <c r="GY195" s="255"/>
      <c r="GZ195" s="255"/>
      <c r="HA195" s="255"/>
      <c r="HB195" s="255"/>
      <c r="HC195" s="255"/>
      <c r="HD195" s="255"/>
      <c r="HE195" s="255"/>
      <c r="HF195" s="255"/>
      <c r="HG195" s="255"/>
      <c r="HH195" s="255"/>
      <c r="HI195" s="255"/>
      <c r="HJ195" s="255"/>
      <c r="HK195" s="255"/>
      <c r="HL195" s="255"/>
      <c r="HM195" s="255"/>
      <c r="HN195" s="255"/>
      <c r="HO195" s="255"/>
      <c r="HP195" s="255"/>
      <c r="HQ195" s="255"/>
      <c r="HR195" s="255"/>
      <c r="HS195" s="255"/>
      <c r="HT195" s="255"/>
      <c r="HU195" s="255"/>
      <c r="HV195" s="255"/>
      <c r="HW195" s="255"/>
      <c r="HX195" s="255"/>
      <c r="HY195" s="255"/>
    </row>
    <row r="196" customFormat="false" ht="12.75" hidden="false" customHeight="false" outlineLevel="0" collapsed="false">
      <c r="A196" s="255" t="n">
        <v>1310</v>
      </c>
      <c r="B196" s="255" t="n">
        <v>470</v>
      </c>
      <c r="C196" s="255" t="s">
        <v>2</v>
      </c>
      <c r="D196" s="255" t="s">
        <v>104</v>
      </c>
      <c r="E196" s="255" t="s">
        <v>291</v>
      </c>
      <c r="F196" s="255" t="s">
        <v>102</v>
      </c>
      <c r="G196" s="255" t="s">
        <v>164</v>
      </c>
      <c r="H196" s="255" t="s">
        <v>168</v>
      </c>
      <c r="I196" s="255" t="s">
        <v>156</v>
      </c>
      <c r="J196" s="256" t="s">
        <v>189</v>
      </c>
      <c r="K196" s="268" t="n">
        <v>36896</v>
      </c>
      <c r="L196" s="268" t="n">
        <v>38722</v>
      </c>
      <c r="M196" s="255" t="s">
        <v>155</v>
      </c>
      <c r="N196" s="257" t="n">
        <v>-10000000</v>
      </c>
      <c r="O196" s="257" t="n">
        <v>4101.298781</v>
      </c>
      <c r="P196" s="258" t="n">
        <v>0.86</v>
      </c>
      <c r="Q196" s="257" t="n">
        <v>63.428258</v>
      </c>
      <c r="R196" s="257" t="n">
        <v>63.434876</v>
      </c>
      <c r="S196" s="258" t="n">
        <v>0.00661800000000312</v>
      </c>
      <c r="T196" s="257" t="n">
        <v>27.1423953326708</v>
      </c>
      <c r="U196" s="257" t="n">
        <v>-253.269826</v>
      </c>
      <c r="V196" s="257" t="n">
        <v>0</v>
      </c>
      <c r="W196" s="257" t="n">
        <v>-226.127430667329</v>
      </c>
      <c r="X196" s="257" t="n">
        <v>-114572.786983</v>
      </c>
      <c r="Y196" s="257" t="n">
        <v>-114824.951014</v>
      </c>
      <c r="Z196" s="257" t="n">
        <v>-252.164031000008</v>
      </c>
      <c r="AA196" s="257" t="n">
        <v>-26.0366003326783</v>
      </c>
      <c r="AB196" s="257" t="n">
        <v>-114572.786983</v>
      </c>
      <c r="AC196" s="257" t="n">
        <v>-114824.951014</v>
      </c>
      <c r="AD196" s="257" t="n">
        <v>-252.164031000008</v>
      </c>
      <c r="AF196" s="257" t="n">
        <v>23613.2277316075</v>
      </c>
      <c r="AG196" s="259" t="n">
        <v>0</v>
      </c>
      <c r="AH196" s="259" t="n">
        <v>-114824.951014</v>
      </c>
      <c r="AI196" s="259" t="n">
        <v>-103339.141484</v>
      </c>
      <c r="AJ196" s="259" t="n">
        <v>-103339.141484</v>
      </c>
      <c r="AK196" s="259" t="n">
        <v>-7958.64670500001</v>
      </c>
      <c r="AL196" s="259" t="n">
        <v>-252.164031000008</v>
      </c>
      <c r="AM196" s="269" t="s">
        <v>461</v>
      </c>
      <c r="AN196" s="260" t="n">
        <v>6</v>
      </c>
      <c r="AO196" s="260" t="s">
        <v>469</v>
      </c>
      <c r="AP196" s="260" t="n">
        <v>6</v>
      </c>
      <c r="AR196" s="281"/>
      <c r="AS196" s="306"/>
      <c r="AV196" s="255"/>
      <c r="AW196" s="255"/>
      <c r="AX196" s="255"/>
      <c r="AY196" s="255"/>
      <c r="AZ196" s="255"/>
      <c r="BA196" s="255"/>
      <c r="BB196" s="255"/>
      <c r="BC196" s="255"/>
      <c r="BD196" s="255"/>
      <c r="BE196" s="255"/>
      <c r="BF196" s="255"/>
      <c r="BG196" s="255"/>
      <c r="BH196" s="255"/>
      <c r="BI196" s="255"/>
      <c r="BJ196" s="255"/>
      <c r="BK196" s="255"/>
      <c r="BL196" s="255"/>
      <c r="BM196" s="255"/>
      <c r="BN196" s="255"/>
      <c r="BO196" s="255"/>
      <c r="BP196" s="255"/>
      <c r="BQ196" s="255"/>
      <c r="BR196" s="255"/>
      <c r="BS196" s="255"/>
      <c r="BT196" s="255"/>
      <c r="BU196" s="255"/>
      <c r="BV196" s="255"/>
      <c r="BW196" s="255"/>
      <c r="BX196" s="255"/>
      <c r="BY196" s="255"/>
      <c r="BZ196" s="255"/>
      <c r="CA196" s="255"/>
      <c r="CB196" s="255"/>
      <c r="CC196" s="255"/>
      <c r="CD196" s="255"/>
      <c r="CE196" s="255"/>
      <c r="CF196" s="255"/>
      <c r="CG196" s="255"/>
      <c r="CH196" s="255"/>
      <c r="CI196" s="255"/>
      <c r="CJ196" s="255"/>
      <c r="CK196" s="255"/>
      <c r="CL196" s="255"/>
      <c r="CM196" s="255"/>
      <c r="CN196" s="255"/>
      <c r="CO196" s="255"/>
      <c r="CP196" s="255"/>
      <c r="CQ196" s="255"/>
      <c r="CR196" s="255"/>
      <c r="CS196" s="255"/>
      <c r="CT196" s="255"/>
      <c r="CU196" s="255"/>
      <c r="CV196" s="255"/>
      <c r="CW196" s="255"/>
      <c r="CX196" s="255"/>
      <c r="CY196" s="255"/>
      <c r="CZ196" s="255"/>
      <c r="DA196" s="255"/>
      <c r="DB196" s="255"/>
      <c r="DC196" s="255"/>
      <c r="DD196" s="255"/>
      <c r="DE196" s="255"/>
      <c r="DF196" s="255"/>
      <c r="DG196" s="255"/>
      <c r="DH196" s="255"/>
      <c r="DI196" s="255"/>
      <c r="DJ196" s="255"/>
      <c r="DK196" s="255"/>
      <c r="DL196" s="255"/>
      <c r="DM196" s="255"/>
      <c r="DN196" s="255"/>
      <c r="DO196" s="255"/>
      <c r="DP196" s="255"/>
      <c r="DQ196" s="255"/>
      <c r="DR196" s="255"/>
      <c r="DS196" s="255"/>
      <c r="DT196" s="255"/>
      <c r="DU196" s="255"/>
      <c r="DV196" s="255"/>
      <c r="DW196" s="255"/>
      <c r="DX196" s="255"/>
      <c r="DY196" s="255"/>
      <c r="DZ196" s="255"/>
      <c r="EA196" s="255"/>
      <c r="EB196" s="255"/>
      <c r="EC196" s="255"/>
      <c r="ED196" s="255"/>
      <c r="EE196" s="255"/>
      <c r="EF196" s="255"/>
      <c r="EG196" s="255"/>
      <c r="EH196" s="255"/>
      <c r="EI196" s="255"/>
      <c r="EJ196" s="255"/>
      <c r="EK196" s="255"/>
      <c r="EL196" s="255"/>
      <c r="EM196" s="255"/>
      <c r="EN196" s="255"/>
      <c r="EO196" s="255"/>
      <c r="EP196" s="255"/>
      <c r="EQ196" s="255"/>
      <c r="ER196" s="255"/>
      <c r="ES196" s="255"/>
      <c r="ET196" s="255"/>
      <c r="EU196" s="255"/>
      <c r="EV196" s="255"/>
      <c r="EW196" s="255"/>
      <c r="EX196" s="255"/>
      <c r="EY196" s="255"/>
      <c r="EZ196" s="255"/>
      <c r="FA196" s="255"/>
      <c r="FB196" s="255"/>
      <c r="FC196" s="255"/>
      <c r="FD196" s="255"/>
      <c r="FE196" s="255"/>
      <c r="FF196" s="255"/>
      <c r="FG196" s="255"/>
      <c r="FH196" s="255"/>
      <c r="FI196" s="255"/>
      <c r="FJ196" s="255"/>
      <c r="FK196" s="255"/>
      <c r="FL196" s="255"/>
      <c r="FM196" s="255"/>
      <c r="FN196" s="255"/>
      <c r="FO196" s="255"/>
      <c r="FP196" s="255"/>
      <c r="FQ196" s="255"/>
      <c r="FR196" s="255"/>
      <c r="FS196" s="255"/>
      <c r="FT196" s="255"/>
      <c r="FU196" s="255"/>
      <c r="FV196" s="255"/>
      <c r="FW196" s="255"/>
      <c r="FX196" s="255"/>
      <c r="FY196" s="255"/>
      <c r="FZ196" s="255"/>
      <c r="GA196" s="255"/>
      <c r="GB196" s="255"/>
      <c r="GC196" s="255"/>
      <c r="GD196" s="255"/>
      <c r="GE196" s="255"/>
      <c r="GF196" s="255"/>
      <c r="GG196" s="255"/>
      <c r="GH196" s="255"/>
      <c r="GI196" s="255"/>
      <c r="GJ196" s="255"/>
      <c r="GK196" s="255"/>
      <c r="GL196" s="255"/>
      <c r="GM196" s="255"/>
      <c r="GN196" s="255"/>
      <c r="GO196" s="255"/>
      <c r="GP196" s="255"/>
      <c r="GQ196" s="255"/>
      <c r="GR196" s="255"/>
      <c r="GS196" s="255"/>
      <c r="GT196" s="255"/>
      <c r="GU196" s="255"/>
      <c r="GV196" s="255"/>
      <c r="GW196" s="255"/>
      <c r="GX196" s="255"/>
      <c r="GY196" s="255"/>
      <c r="GZ196" s="255"/>
      <c r="HA196" s="255"/>
      <c r="HB196" s="255"/>
      <c r="HC196" s="255"/>
      <c r="HD196" s="255"/>
      <c r="HE196" s="255"/>
      <c r="HF196" s="255"/>
      <c r="HG196" s="255"/>
      <c r="HH196" s="255"/>
      <c r="HI196" s="255"/>
      <c r="HJ196" s="255"/>
      <c r="HK196" s="255"/>
      <c r="HL196" s="255"/>
      <c r="HM196" s="255"/>
      <c r="HN196" s="255"/>
      <c r="HO196" s="255"/>
      <c r="HP196" s="255"/>
      <c r="HQ196" s="255"/>
      <c r="HR196" s="255"/>
      <c r="HS196" s="255"/>
      <c r="HT196" s="255"/>
      <c r="HU196" s="255"/>
      <c r="HV196" s="255"/>
      <c r="HW196" s="255"/>
      <c r="HX196" s="255"/>
      <c r="HY196" s="255"/>
    </row>
    <row r="197" customFormat="false" ht="12.75" hidden="false" customHeight="false" outlineLevel="0" collapsed="false">
      <c r="A197" s="255" t="n">
        <v>1311</v>
      </c>
      <c r="B197" s="255" t="n">
        <v>471</v>
      </c>
      <c r="C197" s="255" t="s">
        <v>2</v>
      </c>
      <c r="D197" s="255" t="s">
        <v>104</v>
      </c>
      <c r="E197" s="255" t="s">
        <v>294</v>
      </c>
      <c r="F197" s="255" t="s">
        <v>150</v>
      </c>
      <c r="G197" s="255" t="s">
        <v>112</v>
      </c>
      <c r="H197" s="255" t="s">
        <v>168</v>
      </c>
      <c r="I197" s="255" t="s">
        <v>156</v>
      </c>
      <c r="J197" s="256" t="s">
        <v>203</v>
      </c>
      <c r="K197" s="268" t="n">
        <v>36896</v>
      </c>
      <c r="L197" s="268" t="n">
        <v>38722</v>
      </c>
      <c r="M197" s="255" t="s">
        <v>155</v>
      </c>
      <c r="N197" s="257" t="n">
        <v>-10000000</v>
      </c>
      <c r="O197" s="257" t="n">
        <v>4185.797931</v>
      </c>
      <c r="P197" s="258" t="n">
        <v>1.65</v>
      </c>
      <c r="Q197" s="257" t="n">
        <v>123.729261</v>
      </c>
      <c r="R197" s="257" t="n">
        <v>123.740891</v>
      </c>
      <c r="S197" s="258" t="n">
        <v>0.0116300000000109</v>
      </c>
      <c r="T197" s="257" t="n">
        <v>48.6808299375757</v>
      </c>
      <c r="U197" s="257" t="n">
        <v>-457.669265</v>
      </c>
      <c r="V197" s="257" t="n">
        <v>0</v>
      </c>
      <c r="W197" s="257" t="n">
        <v>-408.988435062424</v>
      </c>
      <c r="X197" s="257" t="n">
        <v>-208074.878017</v>
      </c>
      <c r="Y197" s="257" t="n">
        <v>-208559.265331</v>
      </c>
      <c r="Z197" s="257" t="n">
        <v>-484.387313999992</v>
      </c>
      <c r="AA197" s="257" t="n">
        <v>-75.398878937568</v>
      </c>
      <c r="AB197" s="257" t="n">
        <v>-208074.878017</v>
      </c>
      <c r="AC197" s="257" t="n">
        <v>-208559.265331</v>
      </c>
      <c r="AD197" s="257" t="n">
        <v>-484.387313999992</v>
      </c>
      <c r="AF197" s="257" t="n">
        <v>52330.845733362</v>
      </c>
      <c r="AG197" s="259" t="n">
        <v>0</v>
      </c>
      <c r="AH197" s="259" t="n">
        <v>-208559.265331</v>
      </c>
      <c r="AI197" s="259" t="n">
        <v>-131688.455832</v>
      </c>
      <c r="AJ197" s="259" t="n">
        <v>-131688.455832</v>
      </c>
      <c r="AK197" s="259" t="n">
        <v>-34903.69504</v>
      </c>
      <c r="AL197" s="259" t="n">
        <v>-484.387313999992</v>
      </c>
      <c r="AM197" s="269" t="s">
        <v>461</v>
      </c>
      <c r="AN197" s="260" t="s">
        <v>469</v>
      </c>
      <c r="AO197" s="260" t="n">
        <v>10</v>
      </c>
      <c r="AP197" s="260" t="n">
        <v>10</v>
      </c>
      <c r="AR197" s="281"/>
      <c r="AS197" s="306"/>
      <c r="AV197" s="255"/>
      <c r="AW197" s="255"/>
      <c r="AX197" s="255"/>
      <c r="AY197" s="255"/>
      <c r="AZ197" s="255"/>
      <c r="BA197" s="255"/>
      <c r="BB197" s="255"/>
      <c r="BC197" s="255"/>
      <c r="BD197" s="255"/>
      <c r="BE197" s="255"/>
      <c r="BF197" s="255"/>
      <c r="BG197" s="255"/>
      <c r="BH197" s="255"/>
      <c r="BI197" s="255"/>
      <c r="BJ197" s="255"/>
      <c r="BK197" s="255"/>
      <c r="BL197" s="255"/>
      <c r="BM197" s="255"/>
      <c r="BN197" s="255"/>
      <c r="BO197" s="255"/>
      <c r="BP197" s="255"/>
      <c r="BQ197" s="255"/>
      <c r="BR197" s="255"/>
      <c r="BS197" s="255"/>
      <c r="BT197" s="255"/>
      <c r="BU197" s="255"/>
      <c r="BV197" s="255"/>
      <c r="BW197" s="255"/>
      <c r="BX197" s="255"/>
      <c r="BY197" s="255"/>
      <c r="BZ197" s="255"/>
      <c r="CA197" s="255"/>
      <c r="CB197" s="255"/>
      <c r="CC197" s="255"/>
      <c r="CD197" s="255"/>
      <c r="CE197" s="255"/>
      <c r="CF197" s="255"/>
      <c r="CG197" s="255"/>
      <c r="CH197" s="255"/>
      <c r="CI197" s="255"/>
      <c r="CJ197" s="255"/>
      <c r="CK197" s="255"/>
      <c r="CL197" s="255"/>
      <c r="CM197" s="255"/>
      <c r="CN197" s="255"/>
      <c r="CO197" s="255"/>
      <c r="CP197" s="255"/>
      <c r="CQ197" s="255"/>
      <c r="CR197" s="255"/>
      <c r="CS197" s="255"/>
      <c r="CT197" s="255"/>
      <c r="CU197" s="255"/>
      <c r="CV197" s="255"/>
      <c r="CW197" s="255"/>
      <c r="CX197" s="255"/>
      <c r="CY197" s="255"/>
      <c r="CZ197" s="255"/>
      <c r="DA197" s="255"/>
      <c r="DB197" s="255"/>
      <c r="DC197" s="255"/>
      <c r="DD197" s="255"/>
      <c r="DE197" s="255"/>
      <c r="DF197" s="255"/>
      <c r="DG197" s="255"/>
      <c r="DH197" s="255"/>
      <c r="DI197" s="255"/>
      <c r="DJ197" s="255"/>
      <c r="DK197" s="255"/>
      <c r="DL197" s="255"/>
      <c r="DM197" s="255"/>
      <c r="DN197" s="255"/>
      <c r="DO197" s="255"/>
      <c r="DP197" s="255"/>
      <c r="DQ197" s="255"/>
      <c r="DR197" s="255"/>
      <c r="DS197" s="255"/>
      <c r="DT197" s="255"/>
      <c r="DU197" s="255"/>
      <c r="DV197" s="255"/>
      <c r="DW197" s="255"/>
      <c r="DX197" s="255"/>
      <c r="DY197" s="255"/>
      <c r="DZ197" s="255"/>
      <c r="EA197" s="255"/>
      <c r="EB197" s="255"/>
      <c r="EC197" s="255"/>
      <c r="ED197" s="255"/>
      <c r="EE197" s="255"/>
      <c r="EF197" s="255"/>
      <c r="EG197" s="255"/>
      <c r="EH197" s="255"/>
      <c r="EI197" s="255"/>
      <c r="EJ197" s="255"/>
      <c r="EK197" s="255"/>
      <c r="EL197" s="255"/>
      <c r="EM197" s="255"/>
      <c r="EN197" s="255"/>
      <c r="EO197" s="255"/>
      <c r="EP197" s="255"/>
      <c r="EQ197" s="255"/>
      <c r="ER197" s="255"/>
      <c r="ES197" s="255"/>
      <c r="ET197" s="255"/>
      <c r="EU197" s="255"/>
      <c r="EV197" s="255"/>
      <c r="EW197" s="255"/>
      <c r="EX197" s="255"/>
      <c r="EY197" s="255"/>
      <c r="EZ197" s="255"/>
      <c r="FA197" s="255"/>
      <c r="FB197" s="255"/>
      <c r="FC197" s="255"/>
      <c r="FD197" s="255"/>
      <c r="FE197" s="255"/>
      <c r="FF197" s="255"/>
      <c r="FG197" s="255"/>
      <c r="FH197" s="255"/>
      <c r="FI197" s="255"/>
      <c r="FJ197" s="255"/>
      <c r="FK197" s="255"/>
      <c r="FL197" s="255"/>
      <c r="FM197" s="255"/>
      <c r="FN197" s="255"/>
      <c r="FO197" s="255"/>
      <c r="FP197" s="255"/>
      <c r="FQ197" s="255"/>
      <c r="FR197" s="255"/>
      <c r="FS197" s="255"/>
      <c r="FT197" s="255"/>
      <c r="FU197" s="255"/>
      <c r="FV197" s="255"/>
      <c r="FW197" s="255"/>
      <c r="FX197" s="255"/>
      <c r="FY197" s="255"/>
      <c r="FZ197" s="255"/>
      <c r="GA197" s="255"/>
      <c r="GB197" s="255"/>
      <c r="GC197" s="255"/>
      <c r="GD197" s="255"/>
      <c r="GE197" s="255"/>
      <c r="GF197" s="255"/>
      <c r="GG197" s="255"/>
      <c r="GH197" s="255"/>
      <c r="GI197" s="255"/>
      <c r="GJ197" s="255"/>
      <c r="GK197" s="255"/>
      <c r="GL197" s="255"/>
      <c r="GM197" s="255"/>
      <c r="GN197" s="255"/>
      <c r="GO197" s="255"/>
      <c r="GP197" s="255"/>
      <c r="GQ197" s="255"/>
      <c r="GR197" s="255"/>
      <c r="GS197" s="255"/>
      <c r="GT197" s="255"/>
      <c r="GU197" s="255"/>
      <c r="GV197" s="255"/>
      <c r="GW197" s="255"/>
      <c r="GX197" s="255"/>
      <c r="GY197" s="255"/>
      <c r="GZ197" s="255"/>
      <c r="HA197" s="255"/>
      <c r="HB197" s="255"/>
      <c r="HC197" s="255"/>
      <c r="HD197" s="255"/>
      <c r="HE197" s="255"/>
      <c r="HF197" s="255"/>
      <c r="HG197" s="255"/>
      <c r="HH197" s="255"/>
      <c r="HI197" s="255"/>
      <c r="HJ197" s="255"/>
      <c r="HK197" s="255"/>
      <c r="HL197" s="255"/>
      <c r="HM197" s="255"/>
      <c r="HN197" s="255"/>
      <c r="HO197" s="255"/>
      <c r="HP197" s="255"/>
      <c r="HQ197" s="255"/>
      <c r="HR197" s="255"/>
      <c r="HS197" s="255"/>
      <c r="HT197" s="255"/>
      <c r="HU197" s="255"/>
      <c r="HV197" s="255"/>
      <c r="HW197" s="255"/>
      <c r="HX197" s="255"/>
      <c r="HY197" s="255"/>
    </row>
    <row r="198" customFormat="false" ht="12.75" hidden="false" customHeight="false" outlineLevel="0" collapsed="false">
      <c r="A198" s="255" t="n">
        <v>1312</v>
      </c>
      <c r="B198" s="255" t="n">
        <v>472</v>
      </c>
      <c r="C198" s="255" t="s">
        <v>2</v>
      </c>
      <c r="D198" s="255" t="s">
        <v>104</v>
      </c>
      <c r="E198" s="255" t="s">
        <v>295</v>
      </c>
      <c r="F198" s="255" t="s">
        <v>150</v>
      </c>
      <c r="G198" s="255" t="s">
        <v>191</v>
      </c>
      <c r="H198" s="255" t="s">
        <v>152</v>
      </c>
      <c r="I198" s="255" t="s">
        <v>156</v>
      </c>
      <c r="J198" s="256" t="s">
        <v>170</v>
      </c>
      <c r="K198" s="268" t="n">
        <v>36896</v>
      </c>
      <c r="L198" s="268" t="n">
        <v>38722</v>
      </c>
      <c r="M198" s="255" t="s">
        <v>155</v>
      </c>
      <c r="N198" s="257" t="n">
        <v>-10000000</v>
      </c>
      <c r="O198" s="257" t="n">
        <v>4092.176478</v>
      </c>
      <c r="P198" s="258" t="n">
        <v>1.12</v>
      </c>
      <c r="Q198" s="257" t="n">
        <v>109.167838</v>
      </c>
      <c r="R198" s="257" t="n">
        <v>109.192569</v>
      </c>
      <c r="S198" s="258" t="n">
        <v>0.0247310000000027</v>
      </c>
      <c r="T198" s="257" t="n">
        <v>101.203616477429</v>
      </c>
      <c r="U198" s="257" t="n">
        <v>-419.333328</v>
      </c>
      <c r="V198" s="257" t="n">
        <v>0</v>
      </c>
      <c r="W198" s="257" t="n">
        <v>-318.129711522571</v>
      </c>
      <c r="X198" s="257" t="n">
        <v>-38727.475293</v>
      </c>
      <c r="Y198" s="257" t="n">
        <v>-38941.515867</v>
      </c>
      <c r="Z198" s="257" t="n">
        <v>-214.040573999999</v>
      </c>
      <c r="AA198" s="257" t="n">
        <v>104.089137522572</v>
      </c>
      <c r="AB198" s="257" t="n">
        <v>-38727.475293</v>
      </c>
      <c r="AC198" s="257" t="n">
        <v>-38941.515867</v>
      </c>
      <c r="AD198" s="257" t="n">
        <v>-214.040573999999</v>
      </c>
      <c r="AF198" s="257" t="n">
        <v>51160.390327956</v>
      </c>
      <c r="AG198" s="259" t="n">
        <v>0</v>
      </c>
      <c r="AH198" s="259" t="n">
        <v>-38941.515867</v>
      </c>
      <c r="AI198" s="259" t="n">
        <v>-69753.945858</v>
      </c>
      <c r="AJ198" s="259" t="n">
        <v>-69753.945858</v>
      </c>
      <c r="AK198" s="259" t="n">
        <v>-52459.229713</v>
      </c>
      <c r="AL198" s="259" t="n">
        <v>-214.040573999999</v>
      </c>
      <c r="AM198" s="269" t="s">
        <v>461</v>
      </c>
      <c r="AN198" s="260" t="s">
        <v>469</v>
      </c>
      <c r="AO198" s="260" t="n">
        <v>10</v>
      </c>
      <c r="AP198" s="260" t="n">
        <v>10</v>
      </c>
      <c r="AR198" s="281"/>
      <c r="AS198" s="306"/>
      <c r="AV198" s="255"/>
      <c r="AW198" s="255"/>
      <c r="AX198" s="255"/>
      <c r="AY198" s="255"/>
      <c r="AZ198" s="255"/>
      <c r="BA198" s="255"/>
      <c r="BB198" s="255"/>
      <c r="BC198" s="255"/>
      <c r="BD198" s="255"/>
      <c r="BE198" s="255"/>
      <c r="BF198" s="255"/>
      <c r="BG198" s="255"/>
      <c r="BH198" s="255"/>
      <c r="BI198" s="255"/>
      <c r="BJ198" s="255"/>
      <c r="BK198" s="255"/>
      <c r="BL198" s="255"/>
      <c r="BM198" s="255"/>
      <c r="BN198" s="255"/>
      <c r="BO198" s="255"/>
      <c r="BP198" s="255"/>
      <c r="BQ198" s="255"/>
      <c r="BR198" s="255"/>
      <c r="BS198" s="255"/>
      <c r="BT198" s="255"/>
      <c r="BU198" s="255"/>
      <c r="BV198" s="255"/>
      <c r="BW198" s="255"/>
      <c r="BX198" s="255"/>
      <c r="BY198" s="255"/>
      <c r="BZ198" s="255"/>
      <c r="CA198" s="255"/>
      <c r="CB198" s="255"/>
      <c r="CC198" s="255"/>
      <c r="CD198" s="255"/>
      <c r="CE198" s="255"/>
      <c r="CF198" s="255"/>
      <c r="CG198" s="255"/>
      <c r="CH198" s="255"/>
      <c r="CI198" s="255"/>
      <c r="CJ198" s="255"/>
      <c r="CK198" s="255"/>
      <c r="CL198" s="255"/>
      <c r="CM198" s="255"/>
      <c r="CN198" s="255"/>
      <c r="CO198" s="255"/>
      <c r="CP198" s="255"/>
      <c r="CQ198" s="255"/>
      <c r="CR198" s="255"/>
      <c r="CS198" s="255"/>
      <c r="CT198" s="255"/>
      <c r="CU198" s="255"/>
      <c r="CV198" s="255"/>
      <c r="CW198" s="255"/>
      <c r="CX198" s="255"/>
      <c r="CY198" s="255"/>
      <c r="CZ198" s="255"/>
      <c r="DA198" s="255"/>
      <c r="DB198" s="255"/>
      <c r="DC198" s="255"/>
      <c r="DD198" s="255"/>
      <c r="DE198" s="255"/>
      <c r="DF198" s="255"/>
      <c r="DG198" s="255"/>
      <c r="DH198" s="255"/>
      <c r="DI198" s="255"/>
      <c r="DJ198" s="255"/>
      <c r="DK198" s="255"/>
      <c r="DL198" s="255"/>
      <c r="DM198" s="255"/>
      <c r="DN198" s="255"/>
      <c r="DO198" s="255"/>
      <c r="DP198" s="255"/>
      <c r="DQ198" s="255"/>
      <c r="DR198" s="255"/>
      <c r="DS198" s="255"/>
      <c r="DT198" s="255"/>
      <c r="DU198" s="255"/>
      <c r="DV198" s="255"/>
      <c r="DW198" s="255"/>
      <c r="DX198" s="255"/>
      <c r="DY198" s="255"/>
      <c r="DZ198" s="255"/>
      <c r="EA198" s="255"/>
      <c r="EB198" s="255"/>
      <c r="EC198" s="255"/>
      <c r="ED198" s="255"/>
      <c r="EE198" s="255"/>
      <c r="EF198" s="255"/>
      <c r="EG198" s="255"/>
      <c r="EH198" s="255"/>
      <c r="EI198" s="255"/>
      <c r="EJ198" s="255"/>
      <c r="EK198" s="255"/>
      <c r="EL198" s="255"/>
      <c r="EM198" s="255"/>
      <c r="EN198" s="255"/>
      <c r="EO198" s="255"/>
      <c r="EP198" s="255"/>
      <c r="EQ198" s="255"/>
      <c r="ER198" s="255"/>
      <c r="ES198" s="255"/>
      <c r="ET198" s="255"/>
      <c r="EU198" s="255"/>
      <c r="EV198" s="255"/>
      <c r="EW198" s="255"/>
      <c r="EX198" s="255"/>
      <c r="EY198" s="255"/>
      <c r="EZ198" s="255"/>
      <c r="FA198" s="255"/>
      <c r="FB198" s="255"/>
      <c r="FC198" s="255"/>
      <c r="FD198" s="255"/>
      <c r="FE198" s="255"/>
      <c r="FF198" s="255"/>
      <c r="FG198" s="255"/>
      <c r="FH198" s="255"/>
      <c r="FI198" s="255"/>
      <c r="FJ198" s="255"/>
      <c r="FK198" s="255"/>
      <c r="FL198" s="255"/>
      <c r="FM198" s="255"/>
      <c r="FN198" s="255"/>
      <c r="FO198" s="255"/>
      <c r="FP198" s="255"/>
      <c r="FQ198" s="255"/>
      <c r="FR198" s="255"/>
      <c r="FS198" s="255"/>
      <c r="FT198" s="255"/>
      <c r="FU198" s="255"/>
      <c r="FV198" s="255"/>
      <c r="FW198" s="255"/>
      <c r="FX198" s="255"/>
      <c r="FY198" s="255"/>
      <c r="FZ198" s="255"/>
      <c r="GA198" s="255"/>
      <c r="GB198" s="255"/>
      <c r="GC198" s="255"/>
      <c r="GD198" s="255"/>
      <c r="GE198" s="255"/>
      <c r="GF198" s="255"/>
      <c r="GG198" s="255"/>
      <c r="GH198" s="255"/>
      <c r="GI198" s="255"/>
      <c r="GJ198" s="255"/>
      <c r="GK198" s="255"/>
      <c r="GL198" s="255"/>
      <c r="GM198" s="255"/>
      <c r="GN198" s="255"/>
      <c r="GO198" s="255"/>
      <c r="GP198" s="255"/>
      <c r="GQ198" s="255"/>
      <c r="GR198" s="255"/>
      <c r="GS198" s="255"/>
      <c r="GT198" s="255"/>
      <c r="GU198" s="255"/>
      <c r="GV198" s="255"/>
      <c r="GW198" s="255"/>
      <c r="GX198" s="255"/>
      <c r="GY198" s="255"/>
      <c r="GZ198" s="255"/>
      <c r="HA198" s="255"/>
      <c r="HB198" s="255"/>
      <c r="HC198" s="255"/>
      <c r="HD198" s="255"/>
      <c r="HE198" s="255"/>
      <c r="HF198" s="255"/>
      <c r="HG198" s="255"/>
      <c r="HH198" s="255"/>
      <c r="HI198" s="255"/>
      <c r="HJ198" s="255"/>
      <c r="HK198" s="255"/>
      <c r="HL198" s="255"/>
      <c r="HM198" s="255"/>
      <c r="HN198" s="255"/>
      <c r="HO198" s="255"/>
      <c r="HP198" s="255"/>
      <c r="HQ198" s="255"/>
      <c r="HR198" s="255"/>
      <c r="HS198" s="255"/>
      <c r="HT198" s="255"/>
      <c r="HU198" s="255"/>
      <c r="HV198" s="255"/>
      <c r="HW198" s="255"/>
      <c r="HX198" s="255"/>
      <c r="HY198" s="255"/>
    </row>
    <row r="199" customFormat="false" ht="12.75" hidden="false" customHeight="false" outlineLevel="0" collapsed="false">
      <c r="A199" s="255" t="n">
        <v>1313</v>
      </c>
      <c r="B199" s="255" t="n">
        <v>473</v>
      </c>
      <c r="C199" s="255" t="s">
        <v>2</v>
      </c>
      <c r="D199" s="255" t="s">
        <v>104</v>
      </c>
      <c r="E199" s="255" t="s">
        <v>113</v>
      </c>
      <c r="F199" s="255" t="s">
        <v>102</v>
      </c>
      <c r="G199" s="255" t="s">
        <v>96</v>
      </c>
      <c r="H199" s="255" t="s">
        <v>107</v>
      </c>
      <c r="I199" s="255" t="s">
        <v>156</v>
      </c>
      <c r="J199" s="256" t="s">
        <v>105</v>
      </c>
      <c r="K199" s="268" t="n">
        <v>36896</v>
      </c>
      <c r="L199" s="268" t="n">
        <v>38722</v>
      </c>
      <c r="M199" s="255" t="s">
        <v>155</v>
      </c>
      <c r="N199" s="257" t="n">
        <v>-10000000</v>
      </c>
      <c r="O199" s="257" t="n">
        <v>4040.748148</v>
      </c>
      <c r="P199" s="258" t="n">
        <v>0.9</v>
      </c>
      <c r="Q199" s="257" t="n">
        <v>160.557677</v>
      </c>
      <c r="R199" s="257" t="n">
        <v>149.929672</v>
      </c>
      <c r="S199" s="258" t="n">
        <v>-10.628005</v>
      </c>
      <c r="T199" s="257" t="n">
        <v>-42945.0915206848</v>
      </c>
      <c r="U199" s="257" t="n">
        <v>-496.355223</v>
      </c>
      <c r="V199" s="257" t="n">
        <v>0</v>
      </c>
      <c r="W199" s="257" t="n">
        <v>-43441.4467436848</v>
      </c>
      <c r="X199" s="257" t="n">
        <v>264747.947262</v>
      </c>
      <c r="Y199" s="257" t="n">
        <v>222158.45579</v>
      </c>
      <c r="Z199" s="257" t="n">
        <v>-42589.491472</v>
      </c>
      <c r="AA199" s="257" t="n">
        <v>851.955271684754</v>
      </c>
      <c r="AB199" s="257" t="n">
        <v>264747.947262</v>
      </c>
      <c r="AC199" s="257" t="n">
        <v>222158.45579</v>
      </c>
      <c r="AD199" s="257" t="n">
        <v>-42589.491472</v>
      </c>
      <c r="AF199" s="257" t="n">
        <v>23264.60746211</v>
      </c>
      <c r="AG199" s="259" t="n">
        <v>0</v>
      </c>
      <c r="AH199" s="259" t="n">
        <v>222158.45579</v>
      </c>
      <c r="AI199" s="259" t="n">
        <v>100711.114835</v>
      </c>
      <c r="AJ199" s="259" t="n">
        <v>100711.114835</v>
      </c>
      <c r="AK199" s="259" t="n">
        <v>-41817.376921</v>
      </c>
      <c r="AL199" s="259" t="n">
        <v>-42589.491472</v>
      </c>
      <c r="AM199" s="269" t="s">
        <v>461</v>
      </c>
      <c r="AN199" s="260" t="n">
        <v>6</v>
      </c>
      <c r="AO199" s="260" t="s">
        <v>469</v>
      </c>
      <c r="AP199" s="260" t="n">
        <v>6</v>
      </c>
      <c r="AR199" s="281"/>
      <c r="AS199" s="306"/>
      <c r="AV199" s="255"/>
      <c r="AW199" s="255"/>
      <c r="AX199" s="255"/>
      <c r="AY199" s="255"/>
      <c r="AZ199" s="255"/>
      <c r="BA199" s="255"/>
      <c r="BB199" s="255"/>
      <c r="BC199" s="255"/>
      <c r="BD199" s="255"/>
      <c r="BE199" s="255"/>
      <c r="BF199" s="255"/>
      <c r="BG199" s="255"/>
      <c r="BH199" s="255"/>
      <c r="BI199" s="255"/>
      <c r="BJ199" s="255"/>
      <c r="BK199" s="255"/>
      <c r="BL199" s="255"/>
      <c r="BM199" s="255"/>
      <c r="BN199" s="255"/>
      <c r="BO199" s="255"/>
      <c r="BP199" s="255"/>
      <c r="BQ199" s="255"/>
      <c r="BR199" s="255"/>
      <c r="BS199" s="255"/>
      <c r="BT199" s="255"/>
      <c r="BU199" s="255"/>
      <c r="BV199" s="255"/>
      <c r="BW199" s="255"/>
      <c r="BX199" s="255"/>
      <c r="BY199" s="255"/>
      <c r="BZ199" s="255"/>
      <c r="CA199" s="255"/>
      <c r="CB199" s="255"/>
      <c r="CC199" s="255"/>
      <c r="CD199" s="255"/>
      <c r="CE199" s="255"/>
      <c r="CF199" s="255"/>
      <c r="CG199" s="255"/>
      <c r="CH199" s="255"/>
      <c r="CI199" s="255"/>
      <c r="CJ199" s="255"/>
      <c r="CK199" s="255"/>
      <c r="CL199" s="255"/>
      <c r="CM199" s="255"/>
      <c r="CN199" s="255"/>
      <c r="CO199" s="255"/>
      <c r="CP199" s="255"/>
      <c r="CQ199" s="255"/>
      <c r="CR199" s="255"/>
      <c r="CS199" s="255"/>
      <c r="CT199" s="255"/>
      <c r="CU199" s="255"/>
      <c r="CV199" s="255"/>
      <c r="CW199" s="255"/>
      <c r="CX199" s="255"/>
      <c r="CY199" s="255"/>
      <c r="CZ199" s="255"/>
      <c r="DA199" s="255"/>
      <c r="DB199" s="255"/>
      <c r="DC199" s="255"/>
      <c r="DD199" s="255"/>
      <c r="DE199" s="255"/>
      <c r="DF199" s="255"/>
      <c r="DG199" s="255"/>
      <c r="DH199" s="255"/>
      <c r="DI199" s="255"/>
      <c r="DJ199" s="255"/>
      <c r="DK199" s="255"/>
      <c r="DL199" s="255"/>
      <c r="DM199" s="255"/>
      <c r="DN199" s="255"/>
      <c r="DO199" s="255"/>
      <c r="DP199" s="255"/>
      <c r="DQ199" s="255"/>
      <c r="DR199" s="255"/>
      <c r="DS199" s="255"/>
      <c r="DT199" s="255"/>
      <c r="DU199" s="255"/>
      <c r="DV199" s="255"/>
      <c r="DW199" s="255"/>
      <c r="DX199" s="255"/>
      <c r="DY199" s="255"/>
      <c r="DZ199" s="255"/>
      <c r="EA199" s="255"/>
      <c r="EB199" s="255"/>
      <c r="EC199" s="255"/>
      <c r="ED199" s="255"/>
      <c r="EE199" s="255"/>
      <c r="EF199" s="255"/>
      <c r="EG199" s="255"/>
      <c r="EH199" s="255"/>
      <c r="EI199" s="255"/>
      <c r="EJ199" s="255"/>
      <c r="EK199" s="255"/>
      <c r="EL199" s="255"/>
      <c r="EM199" s="255"/>
      <c r="EN199" s="255"/>
      <c r="EO199" s="255"/>
      <c r="EP199" s="255"/>
      <c r="EQ199" s="255"/>
      <c r="ER199" s="255"/>
      <c r="ES199" s="255"/>
      <c r="ET199" s="255"/>
      <c r="EU199" s="255"/>
      <c r="EV199" s="255"/>
      <c r="EW199" s="255"/>
      <c r="EX199" s="255"/>
      <c r="EY199" s="255"/>
      <c r="EZ199" s="255"/>
      <c r="FA199" s="255"/>
      <c r="FB199" s="255"/>
      <c r="FC199" s="255"/>
      <c r="FD199" s="255"/>
      <c r="FE199" s="255"/>
      <c r="FF199" s="255"/>
      <c r="FG199" s="255"/>
      <c r="FH199" s="255"/>
      <c r="FI199" s="255"/>
      <c r="FJ199" s="255"/>
      <c r="FK199" s="255"/>
      <c r="FL199" s="255"/>
      <c r="FM199" s="255"/>
      <c r="FN199" s="255"/>
      <c r="FO199" s="255"/>
      <c r="FP199" s="255"/>
      <c r="FQ199" s="255"/>
      <c r="FR199" s="255"/>
      <c r="FS199" s="255"/>
      <c r="FT199" s="255"/>
      <c r="FU199" s="255"/>
      <c r="FV199" s="255"/>
      <c r="FW199" s="255"/>
      <c r="FX199" s="255"/>
      <c r="FY199" s="255"/>
      <c r="FZ199" s="255"/>
      <c r="GA199" s="255"/>
      <c r="GB199" s="255"/>
      <c r="GC199" s="255"/>
      <c r="GD199" s="255"/>
      <c r="GE199" s="255"/>
      <c r="GF199" s="255"/>
      <c r="GG199" s="255"/>
      <c r="GH199" s="255"/>
      <c r="GI199" s="255"/>
      <c r="GJ199" s="255"/>
      <c r="GK199" s="255"/>
      <c r="GL199" s="255"/>
      <c r="GM199" s="255"/>
      <c r="GN199" s="255"/>
      <c r="GO199" s="255"/>
      <c r="GP199" s="255"/>
      <c r="GQ199" s="255"/>
      <c r="GR199" s="255"/>
      <c r="GS199" s="255"/>
      <c r="GT199" s="255"/>
      <c r="GU199" s="255"/>
      <c r="GV199" s="255"/>
      <c r="GW199" s="255"/>
      <c r="GX199" s="255"/>
      <c r="GY199" s="255"/>
      <c r="GZ199" s="255"/>
      <c r="HA199" s="255"/>
      <c r="HB199" s="255"/>
      <c r="HC199" s="255"/>
      <c r="HD199" s="255"/>
      <c r="HE199" s="255"/>
      <c r="HF199" s="255"/>
      <c r="HG199" s="255"/>
      <c r="HH199" s="255"/>
      <c r="HI199" s="255"/>
      <c r="HJ199" s="255"/>
      <c r="HK199" s="255"/>
      <c r="HL199" s="255"/>
      <c r="HM199" s="255"/>
      <c r="HN199" s="255"/>
      <c r="HO199" s="255"/>
      <c r="HP199" s="255"/>
      <c r="HQ199" s="255"/>
      <c r="HR199" s="255"/>
      <c r="HS199" s="255"/>
      <c r="HT199" s="255"/>
      <c r="HU199" s="255"/>
      <c r="HV199" s="255"/>
      <c r="HW199" s="255"/>
      <c r="HX199" s="255"/>
      <c r="HY199" s="255"/>
    </row>
    <row r="200" customFormat="false" ht="12.75" hidden="false" customHeight="false" outlineLevel="0" collapsed="false">
      <c r="A200" s="255" t="n">
        <v>1314</v>
      </c>
      <c r="B200" s="255" t="n">
        <v>474</v>
      </c>
      <c r="C200" s="255" t="s">
        <v>2</v>
      </c>
      <c r="D200" s="255" t="s">
        <v>104</v>
      </c>
      <c r="E200" s="255" t="s">
        <v>296</v>
      </c>
      <c r="F200" s="255" t="s">
        <v>102</v>
      </c>
      <c r="G200" s="255" t="s">
        <v>191</v>
      </c>
      <c r="H200" s="255" t="s">
        <v>168</v>
      </c>
      <c r="I200" s="255" t="s">
        <v>156</v>
      </c>
      <c r="J200" s="256" t="s">
        <v>189</v>
      </c>
      <c r="K200" s="268" t="n">
        <v>36896</v>
      </c>
      <c r="L200" s="268" t="n">
        <v>38722</v>
      </c>
      <c r="M200" s="255" t="s">
        <v>155</v>
      </c>
      <c r="N200" s="257" t="n">
        <v>-10000000</v>
      </c>
      <c r="O200" s="257" t="n">
        <v>4190.527286</v>
      </c>
      <c r="P200" s="258" t="n">
        <v>1.6</v>
      </c>
      <c r="Q200" s="257" t="n">
        <v>97.094614</v>
      </c>
      <c r="R200" s="257" t="n">
        <v>97.109323</v>
      </c>
      <c r="S200" s="258" t="n">
        <v>0.0147089999999963</v>
      </c>
      <c r="T200" s="257" t="n">
        <v>61.6384658497585</v>
      </c>
      <c r="U200" s="257" t="n">
        <v>-437.54753</v>
      </c>
      <c r="V200" s="257" t="n">
        <v>0</v>
      </c>
      <c r="W200" s="257" t="n">
        <v>-375.909064150242</v>
      </c>
      <c r="X200" s="257" t="n">
        <v>-297733.164057</v>
      </c>
      <c r="Y200" s="257" t="n">
        <v>-298229.148247</v>
      </c>
      <c r="Z200" s="257" t="n">
        <v>-495.984189999988</v>
      </c>
      <c r="AA200" s="257" t="n">
        <v>-120.075125849747</v>
      </c>
      <c r="AB200" s="257" t="n">
        <v>-297733.164057</v>
      </c>
      <c r="AC200" s="257" t="n">
        <v>-298229.148247</v>
      </c>
      <c r="AD200" s="257" t="n">
        <v>-495.984189999988</v>
      </c>
      <c r="AF200" s="257" t="n">
        <v>24126.960849145</v>
      </c>
      <c r="AG200" s="259" t="n">
        <v>0</v>
      </c>
      <c r="AH200" s="259" t="n">
        <v>-298229.148247</v>
      </c>
      <c r="AI200" s="259" t="n">
        <v>-182321.885051</v>
      </c>
      <c r="AJ200" s="259" t="n">
        <v>-182321.885051</v>
      </c>
      <c r="AK200" s="259" t="n">
        <v>28479.351628</v>
      </c>
      <c r="AL200" s="259" t="n">
        <v>-495.984189999988</v>
      </c>
      <c r="AM200" s="269" t="s">
        <v>461</v>
      </c>
      <c r="AN200" s="260" t="n">
        <v>6</v>
      </c>
      <c r="AO200" s="260" t="s">
        <v>469</v>
      </c>
      <c r="AP200" s="260" t="n">
        <v>6</v>
      </c>
      <c r="AR200" s="281"/>
      <c r="AS200" s="306"/>
      <c r="AV200" s="255"/>
      <c r="AW200" s="255"/>
      <c r="AX200" s="255"/>
      <c r="AY200" s="255"/>
      <c r="AZ200" s="255"/>
      <c r="BA200" s="255"/>
      <c r="BB200" s="255"/>
      <c r="BC200" s="255"/>
      <c r="BD200" s="255"/>
      <c r="BE200" s="255"/>
      <c r="BF200" s="255"/>
      <c r="BG200" s="255"/>
      <c r="BH200" s="255"/>
      <c r="BI200" s="255"/>
      <c r="BJ200" s="255"/>
      <c r="BK200" s="255"/>
      <c r="BL200" s="255"/>
      <c r="BM200" s="255"/>
      <c r="BN200" s="255"/>
      <c r="BO200" s="255"/>
      <c r="BP200" s="255"/>
      <c r="BQ200" s="255"/>
      <c r="BR200" s="255"/>
      <c r="BS200" s="255"/>
      <c r="BT200" s="255"/>
      <c r="BU200" s="255"/>
      <c r="BV200" s="255"/>
      <c r="BW200" s="255"/>
      <c r="BX200" s="255"/>
      <c r="BY200" s="255"/>
      <c r="BZ200" s="255"/>
      <c r="CA200" s="255"/>
      <c r="CB200" s="255"/>
      <c r="CC200" s="255"/>
      <c r="CD200" s="255"/>
      <c r="CE200" s="255"/>
      <c r="CF200" s="255"/>
      <c r="CG200" s="255"/>
      <c r="CH200" s="255"/>
      <c r="CI200" s="255"/>
      <c r="CJ200" s="255"/>
      <c r="CK200" s="255"/>
      <c r="CL200" s="255"/>
      <c r="CM200" s="255"/>
      <c r="CN200" s="255"/>
      <c r="CO200" s="255"/>
      <c r="CP200" s="255"/>
      <c r="CQ200" s="255"/>
      <c r="CR200" s="255"/>
      <c r="CS200" s="255"/>
      <c r="CT200" s="255"/>
      <c r="CU200" s="255"/>
      <c r="CV200" s="255"/>
      <c r="CW200" s="255"/>
      <c r="CX200" s="255"/>
      <c r="CY200" s="255"/>
      <c r="CZ200" s="255"/>
      <c r="DA200" s="255"/>
      <c r="DB200" s="255"/>
      <c r="DC200" s="255"/>
      <c r="DD200" s="255"/>
      <c r="DE200" s="255"/>
      <c r="DF200" s="255"/>
      <c r="DG200" s="255"/>
      <c r="DH200" s="255"/>
      <c r="DI200" s="255"/>
      <c r="DJ200" s="255"/>
      <c r="DK200" s="255"/>
      <c r="DL200" s="255"/>
      <c r="DM200" s="255"/>
      <c r="DN200" s="255"/>
      <c r="DO200" s="255"/>
      <c r="DP200" s="255"/>
      <c r="DQ200" s="255"/>
      <c r="DR200" s="255"/>
      <c r="DS200" s="255"/>
      <c r="DT200" s="255"/>
      <c r="DU200" s="255"/>
      <c r="DV200" s="255"/>
      <c r="DW200" s="255"/>
      <c r="DX200" s="255"/>
      <c r="DY200" s="255"/>
      <c r="DZ200" s="255"/>
      <c r="EA200" s="255"/>
      <c r="EB200" s="255"/>
      <c r="EC200" s="255"/>
      <c r="ED200" s="255"/>
      <c r="EE200" s="255"/>
      <c r="EF200" s="255"/>
      <c r="EG200" s="255"/>
      <c r="EH200" s="255"/>
      <c r="EI200" s="255"/>
      <c r="EJ200" s="255"/>
      <c r="EK200" s="255"/>
      <c r="EL200" s="255"/>
      <c r="EM200" s="255"/>
      <c r="EN200" s="255"/>
      <c r="EO200" s="255"/>
      <c r="EP200" s="255"/>
      <c r="EQ200" s="255"/>
      <c r="ER200" s="255"/>
      <c r="ES200" s="255"/>
      <c r="ET200" s="255"/>
      <c r="EU200" s="255"/>
      <c r="EV200" s="255"/>
      <c r="EW200" s="255"/>
      <c r="EX200" s="255"/>
      <c r="EY200" s="255"/>
      <c r="EZ200" s="255"/>
      <c r="FA200" s="255"/>
      <c r="FB200" s="255"/>
      <c r="FC200" s="255"/>
      <c r="FD200" s="255"/>
      <c r="FE200" s="255"/>
      <c r="FF200" s="255"/>
      <c r="FG200" s="255"/>
      <c r="FH200" s="255"/>
      <c r="FI200" s="255"/>
      <c r="FJ200" s="255"/>
      <c r="FK200" s="255"/>
      <c r="FL200" s="255"/>
      <c r="FM200" s="255"/>
      <c r="FN200" s="255"/>
      <c r="FO200" s="255"/>
      <c r="FP200" s="255"/>
      <c r="FQ200" s="255"/>
      <c r="FR200" s="255"/>
      <c r="FS200" s="255"/>
      <c r="FT200" s="255"/>
      <c r="FU200" s="255"/>
      <c r="FV200" s="255"/>
      <c r="FW200" s="255"/>
      <c r="FX200" s="255"/>
      <c r="FY200" s="255"/>
      <c r="FZ200" s="255"/>
      <c r="GA200" s="255"/>
      <c r="GB200" s="255"/>
      <c r="GC200" s="255"/>
      <c r="GD200" s="255"/>
      <c r="GE200" s="255"/>
      <c r="GF200" s="255"/>
      <c r="GG200" s="255"/>
      <c r="GH200" s="255"/>
      <c r="GI200" s="255"/>
      <c r="GJ200" s="255"/>
      <c r="GK200" s="255"/>
      <c r="GL200" s="255"/>
      <c r="GM200" s="255"/>
      <c r="GN200" s="255"/>
      <c r="GO200" s="255"/>
      <c r="GP200" s="255"/>
      <c r="GQ200" s="255"/>
      <c r="GR200" s="255"/>
      <c r="GS200" s="255"/>
      <c r="GT200" s="255"/>
      <c r="GU200" s="255"/>
      <c r="GV200" s="255"/>
      <c r="GW200" s="255"/>
      <c r="GX200" s="255"/>
      <c r="GY200" s="255"/>
      <c r="GZ200" s="255"/>
      <c r="HA200" s="255"/>
      <c r="HB200" s="255"/>
      <c r="HC200" s="255"/>
      <c r="HD200" s="255"/>
      <c r="HE200" s="255"/>
      <c r="HF200" s="255"/>
      <c r="HG200" s="255"/>
      <c r="HH200" s="255"/>
      <c r="HI200" s="255"/>
      <c r="HJ200" s="255"/>
      <c r="HK200" s="255"/>
      <c r="HL200" s="255"/>
      <c r="HM200" s="255"/>
      <c r="HN200" s="255"/>
      <c r="HO200" s="255"/>
      <c r="HP200" s="255"/>
      <c r="HQ200" s="255"/>
      <c r="HR200" s="255"/>
      <c r="HS200" s="255"/>
      <c r="HT200" s="255"/>
      <c r="HU200" s="255"/>
      <c r="HV200" s="255"/>
      <c r="HW200" s="255"/>
      <c r="HX200" s="255"/>
      <c r="HY200" s="255"/>
    </row>
    <row r="201" customFormat="false" ht="12.75" hidden="false" customHeight="false" outlineLevel="0" collapsed="false">
      <c r="A201" s="255" t="n">
        <v>1315</v>
      </c>
      <c r="B201" s="255" t="n">
        <v>475</v>
      </c>
      <c r="C201" s="255" t="s">
        <v>2</v>
      </c>
      <c r="D201" s="255" t="s">
        <v>104</v>
      </c>
      <c r="E201" s="255" t="s">
        <v>297</v>
      </c>
      <c r="F201" s="255" t="s">
        <v>102</v>
      </c>
      <c r="G201" s="255" t="s">
        <v>191</v>
      </c>
      <c r="H201" s="255" t="s">
        <v>168</v>
      </c>
      <c r="I201" s="255" t="s">
        <v>156</v>
      </c>
      <c r="J201" s="256" t="s">
        <v>170</v>
      </c>
      <c r="K201" s="268" t="n">
        <v>36896</v>
      </c>
      <c r="L201" s="268" t="n">
        <v>38722</v>
      </c>
      <c r="M201" s="255" t="s">
        <v>155</v>
      </c>
      <c r="N201" s="257" t="n">
        <v>-10000000</v>
      </c>
      <c r="O201" s="257" t="n">
        <v>4046.923777</v>
      </c>
      <c r="P201" s="258" t="n">
        <v>0.65</v>
      </c>
      <c r="Q201" s="257" t="n">
        <v>86.326759</v>
      </c>
      <c r="R201" s="257" t="n">
        <v>86.340196</v>
      </c>
      <c r="S201" s="258" t="n">
        <v>0.0134370000000104</v>
      </c>
      <c r="T201" s="257" t="n">
        <v>54.3785147915909</v>
      </c>
      <c r="U201" s="257" t="n">
        <v>-280.113219</v>
      </c>
      <c r="V201" s="257" t="n">
        <v>0</v>
      </c>
      <c r="W201" s="257" t="n">
        <v>-225.734704208409</v>
      </c>
      <c r="X201" s="257" t="n">
        <v>72498.494177</v>
      </c>
      <c r="Y201" s="257" t="n">
        <v>72411.777068</v>
      </c>
      <c r="Z201" s="257" t="n">
        <v>-86.7171090000047</v>
      </c>
      <c r="AA201" s="257" t="n">
        <v>139.017595208404</v>
      </c>
      <c r="AB201" s="257" t="n">
        <v>72498.494177</v>
      </c>
      <c r="AC201" s="257" t="n">
        <v>72411.777068</v>
      </c>
      <c r="AD201" s="257" t="n">
        <v>-86.7171090000047</v>
      </c>
      <c r="AF201" s="257" t="n">
        <v>23300.1636460775</v>
      </c>
      <c r="AG201" s="259" t="n">
        <v>0</v>
      </c>
      <c r="AH201" s="259" t="n">
        <v>72411.777068</v>
      </c>
      <c r="AI201" s="259" t="n">
        <v>66592.703744</v>
      </c>
      <c r="AJ201" s="259" t="n">
        <v>66592.703744</v>
      </c>
      <c r="AK201" s="259" t="n">
        <v>-56728.839529</v>
      </c>
      <c r="AL201" s="259" t="n">
        <v>-86.7171090000047</v>
      </c>
      <c r="AM201" s="269" t="s">
        <v>461</v>
      </c>
      <c r="AN201" s="260" t="n">
        <v>6</v>
      </c>
      <c r="AO201" s="260" t="s">
        <v>469</v>
      </c>
      <c r="AP201" s="260" t="n">
        <v>6</v>
      </c>
      <c r="AR201" s="281"/>
      <c r="AS201" s="306"/>
      <c r="AV201" s="255"/>
      <c r="AW201" s="255"/>
      <c r="AX201" s="255"/>
      <c r="AY201" s="255"/>
      <c r="AZ201" s="255"/>
      <c r="BA201" s="255"/>
      <c r="BB201" s="255"/>
      <c r="BC201" s="255"/>
      <c r="BD201" s="255"/>
      <c r="BE201" s="255"/>
      <c r="BF201" s="255"/>
      <c r="BG201" s="255"/>
      <c r="BH201" s="255"/>
      <c r="BI201" s="255"/>
      <c r="BJ201" s="255"/>
      <c r="BK201" s="255"/>
      <c r="BL201" s="255"/>
      <c r="BM201" s="255"/>
      <c r="BN201" s="255"/>
      <c r="BO201" s="255"/>
      <c r="BP201" s="255"/>
      <c r="BQ201" s="255"/>
      <c r="BR201" s="255"/>
      <c r="BS201" s="255"/>
      <c r="BT201" s="255"/>
      <c r="BU201" s="255"/>
      <c r="BV201" s="255"/>
      <c r="BW201" s="255"/>
      <c r="BX201" s="255"/>
      <c r="BY201" s="255"/>
      <c r="BZ201" s="255"/>
      <c r="CA201" s="255"/>
      <c r="CB201" s="255"/>
      <c r="CC201" s="255"/>
      <c r="CD201" s="255"/>
      <c r="CE201" s="255"/>
      <c r="CF201" s="255"/>
      <c r="CG201" s="255"/>
      <c r="CH201" s="255"/>
      <c r="CI201" s="255"/>
      <c r="CJ201" s="255"/>
      <c r="CK201" s="255"/>
      <c r="CL201" s="255"/>
      <c r="CM201" s="255"/>
      <c r="CN201" s="255"/>
      <c r="CO201" s="255"/>
      <c r="CP201" s="255"/>
      <c r="CQ201" s="255"/>
      <c r="CR201" s="255"/>
      <c r="CS201" s="255"/>
      <c r="CT201" s="255"/>
      <c r="CU201" s="255"/>
      <c r="CV201" s="255"/>
      <c r="CW201" s="255"/>
      <c r="CX201" s="255"/>
      <c r="CY201" s="255"/>
      <c r="CZ201" s="255"/>
      <c r="DA201" s="255"/>
      <c r="DB201" s="255"/>
      <c r="DC201" s="255"/>
      <c r="DD201" s="255"/>
      <c r="DE201" s="255"/>
      <c r="DF201" s="255"/>
      <c r="DG201" s="255"/>
      <c r="DH201" s="255"/>
      <c r="DI201" s="255"/>
      <c r="DJ201" s="255"/>
      <c r="DK201" s="255"/>
      <c r="DL201" s="255"/>
      <c r="DM201" s="255"/>
      <c r="DN201" s="255"/>
      <c r="DO201" s="255"/>
      <c r="DP201" s="255"/>
      <c r="DQ201" s="255"/>
      <c r="DR201" s="255"/>
      <c r="DS201" s="255"/>
      <c r="DT201" s="255"/>
      <c r="DU201" s="255"/>
      <c r="DV201" s="255"/>
      <c r="DW201" s="255"/>
      <c r="DX201" s="255"/>
      <c r="DY201" s="255"/>
      <c r="DZ201" s="255"/>
      <c r="EA201" s="255"/>
      <c r="EB201" s="255"/>
      <c r="EC201" s="255"/>
      <c r="ED201" s="255"/>
      <c r="EE201" s="255"/>
      <c r="EF201" s="255"/>
      <c r="EG201" s="255"/>
      <c r="EH201" s="255"/>
      <c r="EI201" s="255"/>
      <c r="EJ201" s="255"/>
      <c r="EK201" s="255"/>
      <c r="EL201" s="255"/>
      <c r="EM201" s="255"/>
      <c r="EN201" s="255"/>
      <c r="EO201" s="255"/>
      <c r="EP201" s="255"/>
      <c r="EQ201" s="255"/>
      <c r="ER201" s="255"/>
      <c r="ES201" s="255"/>
      <c r="ET201" s="255"/>
      <c r="EU201" s="255"/>
      <c r="EV201" s="255"/>
      <c r="EW201" s="255"/>
      <c r="EX201" s="255"/>
      <c r="EY201" s="255"/>
      <c r="EZ201" s="255"/>
      <c r="FA201" s="255"/>
      <c r="FB201" s="255"/>
      <c r="FC201" s="255"/>
      <c r="FD201" s="255"/>
      <c r="FE201" s="255"/>
      <c r="FF201" s="255"/>
      <c r="FG201" s="255"/>
      <c r="FH201" s="255"/>
      <c r="FI201" s="255"/>
      <c r="FJ201" s="255"/>
      <c r="FK201" s="255"/>
      <c r="FL201" s="255"/>
      <c r="FM201" s="255"/>
      <c r="FN201" s="255"/>
      <c r="FO201" s="255"/>
      <c r="FP201" s="255"/>
      <c r="FQ201" s="255"/>
      <c r="FR201" s="255"/>
      <c r="FS201" s="255"/>
      <c r="FT201" s="255"/>
      <c r="FU201" s="255"/>
      <c r="FV201" s="255"/>
      <c r="FW201" s="255"/>
      <c r="FX201" s="255"/>
      <c r="FY201" s="255"/>
      <c r="FZ201" s="255"/>
      <c r="GA201" s="255"/>
      <c r="GB201" s="255"/>
      <c r="GC201" s="255"/>
      <c r="GD201" s="255"/>
      <c r="GE201" s="255"/>
      <c r="GF201" s="255"/>
      <c r="GG201" s="255"/>
      <c r="GH201" s="255"/>
      <c r="GI201" s="255"/>
      <c r="GJ201" s="255"/>
      <c r="GK201" s="255"/>
      <c r="GL201" s="255"/>
      <c r="GM201" s="255"/>
      <c r="GN201" s="255"/>
      <c r="GO201" s="255"/>
      <c r="GP201" s="255"/>
      <c r="GQ201" s="255"/>
      <c r="GR201" s="255"/>
      <c r="GS201" s="255"/>
      <c r="GT201" s="255"/>
      <c r="GU201" s="255"/>
      <c r="GV201" s="255"/>
      <c r="GW201" s="255"/>
      <c r="GX201" s="255"/>
      <c r="GY201" s="255"/>
      <c r="GZ201" s="255"/>
      <c r="HA201" s="255"/>
      <c r="HB201" s="255"/>
      <c r="HC201" s="255"/>
      <c r="HD201" s="255"/>
      <c r="HE201" s="255"/>
      <c r="HF201" s="255"/>
      <c r="HG201" s="255"/>
      <c r="HH201" s="255"/>
      <c r="HI201" s="255"/>
      <c r="HJ201" s="255"/>
      <c r="HK201" s="255"/>
      <c r="HL201" s="255"/>
      <c r="HM201" s="255"/>
      <c r="HN201" s="255"/>
      <c r="HO201" s="255"/>
      <c r="HP201" s="255"/>
      <c r="HQ201" s="255"/>
      <c r="HR201" s="255"/>
      <c r="HS201" s="255"/>
      <c r="HT201" s="255"/>
      <c r="HU201" s="255"/>
      <c r="HV201" s="255"/>
      <c r="HW201" s="255"/>
      <c r="HX201" s="255"/>
      <c r="HY201" s="255"/>
    </row>
    <row r="202" customFormat="false" ht="12.75" hidden="false" customHeight="false" outlineLevel="0" collapsed="false">
      <c r="A202" s="255" t="n">
        <v>1316</v>
      </c>
      <c r="B202" s="255" t="n">
        <v>476</v>
      </c>
      <c r="C202" s="255" t="s">
        <v>2</v>
      </c>
      <c r="D202" s="255" t="s">
        <v>104</v>
      </c>
      <c r="E202" s="255" t="s">
        <v>298</v>
      </c>
      <c r="F202" s="255" t="s">
        <v>150</v>
      </c>
      <c r="G202" s="255" t="s">
        <v>151</v>
      </c>
      <c r="H202" s="255" t="s">
        <v>168</v>
      </c>
      <c r="I202" s="255" t="s">
        <v>156</v>
      </c>
      <c r="J202" s="256" t="s">
        <v>170</v>
      </c>
      <c r="K202" s="268" t="n">
        <v>36896</v>
      </c>
      <c r="L202" s="268" t="n">
        <v>38722</v>
      </c>
      <c r="M202" s="255" t="s">
        <v>155</v>
      </c>
      <c r="N202" s="257" t="n">
        <v>-10000000</v>
      </c>
      <c r="O202" s="257" t="n">
        <v>4123.488789</v>
      </c>
      <c r="P202" s="258" t="n">
        <v>1.9</v>
      </c>
      <c r="Q202" s="257" t="n">
        <v>248.141597</v>
      </c>
      <c r="R202" s="257" t="n">
        <v>248.159622</v>
      </c>
      <c r="S202" s="258" t="n">
        <v>0.0180250000000228</v>
      </c>
      <c r="T202" s="257" t="n">
        <v>74.3258854218191</v>
      </c>
      <c r="U202" s="257" t="n">
        <v>-826.826023</v>
      </c>
      <c r="V202" s="257" t="n">
        <v>0</v>
      </c>
      <c r="W202" s="257" t="n">
        <v>-752.500137578181</v>
      </c>
      <c r="X202" s="257" t="n">
        <v>184278.897831</v>
      </c>
      <c r="Y202" s="257" t="n">
        <v>183924.300445</v>
      </c>
      <c r="Z202" s="257" t="n">
        <v>-354.597386000009</v>
      </c>
      <c r="AA202" s="257" t="n">
        <v>397.902751578172</v>
      </c>
      <c r="AB202" s="257" t="n">
        <v>184278.897831</v>
      </c>
      <c r="AC202" s="257" t="n">
        <v>183924.300445</v>
      </c>
      <c r="AD202" s="257" t="n">
        <v>-354.597386000009</v>
      </c>
      <c r="AF202" s="257" t="n">
        <v>51551.856840078</v>
      </c>
      <c r="AG202" s="259" t="n">
        <v>0</v>
      </c>
      <c r="AH202" s="259" t="n">
        <v>183924.300445</v>
      </c>
      <c r="AI202" s="259" t="n">
        <v>-220351.941601</v>
      </c>
      <c r="AJ202" s="259" t="n">
        <v>-220351.941601</v>
      </c>
      <c r="AK202" s="259" t="n">
        <v>-68042.41927</v>
      </c>
      <c r="AL202" s="259" t="n">
        <v>-354.597386000009</v>
      </c>
      <c r="AM202" s="269" t="s">
        <v>461</v>
      </c>
      <c r="AN202" s="260" t="s">
        <v>469</v>
      </c>
      <c r="AO202" s="260" t="n">
        <v>10</v>
      </c>
      <c r="AP202" s="260" t="n">
        <v>10</v>
      </c>
      <c r="AR202" s="281"/>
      <c r="AS202" s="306"/>
      <c r="AV202" s="255"/>
      <c r="AW202" s="255"/>
      <c r="AX202" s="255"/>
      <c r="AY202" s="255"/>
      <c r="AZ202" s="255"/>
      <c r="BA202" s="255"/>
      <c r="BB202" s="255"/>
      <c r="BC202" s="255"/>
      <c r="BD202" s="255"/>
      <c r="BE202" s="255"/>
      <c r="BF202" s="255"/>
      <c r="BG202" s="255"/>
      <c r="BH202" s="255"/>
      <c r="BI202" s="255"/>
      <c r="BJ202" s="255"/>
      <c r="BK202" s="255"/>
      <c r="BL202" s="255"/>
      <c r="BM202" s="255"/>
      <c r="BN202" s="255"/>
      <c r="BO202" s="255"/>
      <c r="BP202" s="255"/>
      <c r="BQ202" s="255"/>
      <c r="BR202" s="255"/>
      <c r="BS202" s="255"/>
      <c r="BT202" s="255"/>
      <c r="BU202" s="255"/>
      <c r="BV202" s="255"/>
      <c r="BW202" s="255"/>
      <c r="BX202" s="255"/>
      <c r="BY202" s="255"/>
      <c r="BZ202" s="255"/>
      <c r="CA202" s="255"/>
      <c r="CB202" s="255"/>
      <c r="CC202" s="255"/>
      <c r="CD202" s="255"/>
      <c r="CE202" s="255"/>
      <c r="CF202" s="255"/>
      <c r="CG202" s="255"/>
      <c r="CH202" s="255"/>
      <c r="CI202" s="255"/>
      <c r="CJ202" s="255"/>
      <c r="CK202" s="255"/>
      <c r="CL202" s="255"/>
      <c r="CM202" s="255"/>
      <c r="CN202" s="255"/>
      <c r="CO202" s="255"/>
      <c r="CP202" s="255"/>
      <c r="CQ202" s="255"/>
      <c r="CR202" s="255"/>
      <c r="CS202" s="255"/>
      <c r="CT202" s="255"/>
      <c r="CU202" s="255"/>
      <c r="CV202" s="255"/>
      <c r="CW202" s="255"/>
      <c r="CX202" s="255"/>
      <c r="CY202" s="255"/>
      <c r="CZ202" s="255"/>
      <c r="DA202" s="255"/>
      <c r="DB202" s="255"/>
      <c r="DC202" s="255"/>
      <c r="DD202" s="255"/>
      <c r="DE202" s="255"/>
      <c r="DF202" s="255"/>
      <c r="DG202" s="255"/>
      <c r="DH202" s="255"/>
      <c r="DI202" s="255"/>
      <c r="DJ202" s="255"/>
      <c r="DK202" s="255"/>
      <c r="DL202" s="255"/>
      <c r="DM202" s="255"/>
      <c r="DN202" s="255"/>
      <c r="DO202" s="255"/>
      <c r="DP202" s="255"/>
      <c r="DQ202" s="255"/>
      <c r="DR202" s="255"/>
      <c r="DS202" s="255"/>
      <c r="DT202" s="255"/>
      <c r="DU202" s="255"/>
      <c r="DV202" s="255"/>
      <c r="DW202" s="255"/>
      <c r="DX202" s="255"/>
      <c r="DY202" s="255"/>
      <c r="DZ202" s="255"/>
      <c r="EA202" s="255"/>
      <c r="EB202" s="255"/>
      <c r="EC202" s="255"/>
      <c r="ED202" s="255"/>
      <c r="EE202" s="255"/>
      <c r="EF202" s="255"/>
      <c r="EG202" s="255"/>
      <c r="EH202" s="255"/>
      <c r="EI202" s="255"/>
      <c r="EJ202" s="255"/>
      <c r="EK202" s="255"/>
      <c r="EL202" s="255"/>
      <c r="EM202" s="255"/>
      <c r="EN202" s="255"/>
      <c r="EO202" s="255"/>
      <c r="EP202" s="255"/>
      <c r="EQ202" s="255"/>
      <c r="ER202" s="255"/>
      <c r="ES202" s="255"/>
      <c r="ET202" s="255"/>
      <c r="EU202" s="255"/>
      <c r="EV202" s="255"/>
      <c r="EW202" s="255"/>
      <c r="EX202" s="255"/>
      <c r="EY202" s="255"/>
      <c r="EZ202" s="255"/>
      <c r="FA202" s="255"/>
      <c r="FB202" s="255"/>
      <c r="FC202" s="255"/>
      <c r="FD202" s="255"/>
      <c r="FE202" s="255"/>
      <c r="FF202" s="255"/>
      <c r="FG202" s="255"/>
      <c r="FH202" s="255"/>
      <c r="FI202" s="255"/>
      <c r="FJ202" s="255"/>
      <c r="FK202" s="255"/>
      <c r="FL202" s="255"/>
      <c r="FM202" s="255"/>
      <c r="FN202" s="255"/>
      <c r="FO202" s="255"/>
      <c r="FP202" s="255"/>
      <c r="FQ202" s="255"/>
      <c r="FR202" s="255"/>
      <c r="FS202" s="255"/>
      <c r="FT202" s="255"/>
      <c r="FU202" s="255"/>
      <c r="FV202" s="255"/>
      <c r="FW202" s="255"/>
      <c r="FX202" s="255"/>
      <c r="FY202" s="255"/>
      <c r="FZ202" s="255"/>
      <c r="GA202" s="255"/>
      <c r="GB202" s="255"/>
      <c r="GC202" s="255"/>
      <c r="GD202" s="255"/>
      <c r="GE202" s="255"/>
      <c r="GF202" s="255"/>
      <c r="GG202" s="255"/>
      <c r="GH202" s="255"/>
      <c r="GI202" s="255"/>
      <c r="GJ202" s="255"/>
      <c r="GK202" s="255"/>
      <c r="GL202" s="255"/>
      <c r="GM202" s="255"/>
      <c r="GN202" s="255"/>
      <c r="GO202" s="255"/>
      <c r="GP202" s="255"/>
      <c r="GQ202" s="255"/>
      <c r="GR202" s="255"/>
      <c r="GS202" s="255"/>
      <c r="GT202" s="255"/>
      <c r="GU202" s="255"/>
      <c r="GV202" s="255"/>
      <c r="GW202" s="255"/>
      <c r="GX202" s="255"/>
      <c r="GY202" s="255"/>
      <c r="GZ202" s="255"/>
      <c r="HA202" s="255"/>
      <c r="HB202" s="255"/>
      <c r="HC202" s="255"/>
      <c r="HD202" s="255"/>
      <c r="HE202" s="255"/>
      <c r="HF202" s="255"/>
      <c r="HG202" s="255"/>
      <c r="HH202" s="255"/>
      <c r="HI202" s="255"/>
      <c r="HJ202" s="255"/>
      <c r="HK202" s="255"/>
      <c r="HL202" s="255"/>
      <c r="HM202" s="255"/>
      <c r="HN202" s="255"/>
      <c r="HO202" s="255"/>
      <c r="HP202" s="255"/>
      <c r="HQ202" s="255"/>
      <c r="HR202" s="255"/>
      <c r="HS202" s="255"/>
      <c r="HT202" s="255"/>
      <c r="HU202" s="255"/>
      <c r="HV202" s="255"/>
      <c r="HW202" s="255"/>
      <c r="HX202" s="255"/>
      <c r="HY202" s="255"/>
    </row>
    <row r="203" customFormat="false" ht="12.75" hidden="false" customHeight="false" outlineLevel="0" collapsed="false">
      <c r="A203" s="255" t="n">
        <v>1317</v>
      </c>
      <c r="B203" s="255" t="n">
        <v>477</v>
      </c>
      <c r="C203" s="255" t="s">
        <v>2</v>
      </c>
      <c r="D203" s="255" t="s">
        <v>104</v>
      </c>
      <c r="E203" s="255" t="s">
        <v>299</v>
      </c>
      <c r="F203" s="255" t="s">
        <v>150</v>
      </c>
      <c r="G203" s="255" t="s">
        <v>198</v>
      </c>
      <c r="H203" s="255" t="s">
        <v>117</v>
      </c>
      <c r="I203" s="255" t="s">
        <v>156</v>
      </c>
      <c r="J203" s="256" t="s">
        <v>105</v>
      </c>
      <c r="K203" s="268" t="n">
        <v>36896</v>
      </c>
      <c r="L203" s="268" t="n">
        <v>38722</v>
      </c>
      <c r="M203" s="255" t="s">
        <v>155</v>
      </c>
      <c r="N203" s="257" t="n">
        <v>-10000000</v>
      </c>
      <c r="O203" s="257" t="n">
        <v>4395.057272</v>
      </c>
      <c r="P203" s="258" t="n">
        <v>3</v>
      </c>
      <c r="Q203" s="257" t="n">
        <v>270.656291</v>
      </c>
      <c r="R203" s="257" t="n">
        <v>270.662048</v>
      </c>
      <c r="S203" s="258" t="n">
        <v>0.00575700000001689</v>
      </c>
      <c r="T203" s="257" t="n">
        <v>25.3023447149782</v>
      </c>
      <c r="U203" s="257" t="n">
        <v>-891.690673</v>
      </c>
      <c r="V203" s="257" t="n">
        <v>0</v>
      </c>
      <c r="W203" s="257" t="n">
        <v>-866.388328285022</v>
      </c>
      <c r="X203" s="257" t="n">
        <v>-183857.048071</v>
      </c>
      <c r="Y203" s="257" t="n">
        <v>-184718.980977</v>
      </c>
      <c r="Z203" s="257" t="n">
        <v>-861.932906000002</v>
      </c>
      <c r="AA203" s="257" t="n">
        <v>4.45542228501995</v>
      </c>
      <c r="AB203" s="257" t="n">
        <v>-183857.048071</v>
      </c>
      <c r="AC203" s="257" t="n">
        <v>-184718.980977</v>
      </c>
      <c r="AD203" s="257" t="n">
        <v>-861.932906000002</v>
      </c>
      <c r="AF203" s="257" t="n">
        <v>54947.006014544</v>
      </c>
      <c r="AG203" s="259" t="n">
        <v>0</v>
      </c>
      <c r="AH203" s="259" t="n">
        <v>-184718.980977</v>
      </c>
      <c r="AI203" s="259" t="n">
        <v>-145767.404521</v>
      </c>
      <c r="AJ203" s="259" t="n">
        <v>-145767.404521</v>
      </c>
      <c r="AK203" s="259" t="n">
        <v>-71016.882261</v>
      </c>
      <c r="AL203" s="259" t="n">
        <v>-861.932906000002</v>
      </c>
      <c r="AM203" s="269" t="s">
        <v>461</v>
      </c>
      <c r="AN203" s="260" t="s">
        <v>469</v>
      </c>
      <c r="AO203" s="260" t="n">
        <v>10</v>
      </c>
      <c r="AP203" s="260" t="n">
        <v>10</v>
      </c>
      <c r="AR203" s="281"/>
      <c r="AS203" s="306"/>
      <c r="AV203" s="255"/>
      <c r="AW203" s="255"/>
      <c r="AX203" s="255"/>
      <c r="AY203" s="255"/>
      <c r="AZ203" s="255"/>
      <c r="BA203" s="255"/>
      <c r="BB203" s="255"/>
      <c r="BC203" s="255"/>
      <c r="BD203" s="255"/>
      <c r="BE203" s="255"/>
      <c r="BF203" s="255"/>
      <c r="BG203" s="255"/>
      <c r="BH203" s="255"/>
      <c r="BI203" s="255"/>
      <c r="BJ203" s="255"/>
      <c r="BK203" s="255"/>
      <c r="BL203" s="255"/>
      <c r="BM203" s="255"/>
      <c r="BN203" s="255"/>
      <c r="BO203" s="255"/>
      <c r="BP203" s="255"/>
      <c r="BQ203" s="255"/>
      <c r="BR203" s="255"/>
      <c r="BS203" s="255"/>
      <c r="BT203" s="255"/>
      <c r="BU203" s="255"/>
      <c r="BV203" s="255"/>
      <c r="BW203" s="255"/>
      <c r="BX203" s="255"/>
      <c r="BY203" s="255"/>
      <c r="BZ203" s="255"/>
      <c r="CA203" s="255"/>
      <c r="CB203" s="255"/>
      <c r="CC203" s="255"/>
      <c r="CD203" s="255"/>
      <c r="CE203" s="255"/>
      <c r="CF203" s="255"/>
      <c r="CG203" s="255"/>
      <c r="CH203" s="255"/>
      <c r="CI203" s="255"/>
      <c r="CJ203" s="255"/>
      <c r="CK203" s="255"/>
      <c r="CL203" s="255"/>
      <c r="CM203" s="255"/>
      <c r="CN203" s="255"/>
      <c r="CO203" s="255"/>
      <c r="CP203" s="255"/>
      <c r="CQ203" s="255"/>
      <c r="CR203" s="255"/>
      <c r="CS203" s="255"/>
      <c r="CT203" s="255"/>
      <c r="CU203" s="255"/>
      <c r="CV203" s="255"/>
      <c r="CW203" s="255"/>
      <c r="CX203" s="255"/>
      <c r="CY203" s="255"/>
      <c r="CZ203" s="255"/>
      <c r="DA203" s="255"/>
      <c r="DB203" s="255"/>
      <c r="DC203" s="255"/>
      <c r="DD203" s="255"/>
      <c r="DE203" s="255"/>
      <c r="DF203" s="255"/>
      <c r="DG203" s="255"/>
      <c r="DH203" s="255"/>
      <c r="DI203" s="255"/>
      <c r="DJ203" s="255"/>
      <c r="DK203" s="255"/>
      <c r="DL203" s="255"/>
      <c r="DM203" s="255"/>
      <c r="DN203" s="255"/>
      <c r="DO203" s="255"/>
      <c r="DP203" s="255"/>
      <c r="DQ203" s="255"/>
      <c r="DR203" s="255"/>
      <c r="DS203" s="255"/>
      <c r="DT203" s="255"/>
      <c r="DU203" s="255"/>
      <c r="DV203" s="255"/>
      <c r="DW203" s="255"/>
      <c r="DX203" s="255"/>
      <c r="DY203" s="255"/>
      <c r="DZ203" s="255"/>
      <c r="EA203" s="255"/>
      <c r="EB203" s="255"/>
      <c r="EC203" s="255"/>
      <c r="ED203" s="255"/>
      <c r="EE203" s="255"/>
      <c r="EF203" s="255"/>
      <c r="EG203" s="255"/>
      <c r="EH203" s="255"/>
      <c r="EI203" s="255"/>
      <c r="EJ203" s="255"/>
      <c r="EK203" s="255"/>
      <c r="EL203" s="255"/>
      <c r="EM203" s="255"/>
      <c r="EN203" s="255"/>
      <c r="EO203" s="255"/>
      <c r="EP203" s="255"/>
      <c r="EQ203" s="255"/>
      <c r="ER203" s="255"/>
      <c r="ES203" s="255"/>
      <c r="ET203" s="255"/>
      <c r="EU203" s="255"/>
      <c r="EV203" s="255"/>
      <c r="EW203" s="255"/>
      <c r="EX203" s="255"/>
      <c r="EY203" s="255"/>
      <c r="EZ203" s="255"/>
      <c r="FA203" s="255"/>
      <c r="FB203" s="255"/>
      <c r="FC203" s="255"/>
      <c r="FD203" s="255"/>
      <c r="FE203" s="255"/>
      <c r="FF203" s="255"/>
      <c r="FG203" s="255"/>
      <c r="FH203" s="255"/>
      <c r="FI203" s="255"/>
      <c r="FJ203" s="255"/>
      <c r="FK203" s="255"/>
      <c r="FL203" s="255"/>
      <c r="FM203" s="255"/>
      <c r="FN203" s="255"/>
      <c r="FO203" s="255"/>
      <c r="FP203" s="255"/>
      <c r="FQ203" s="255"/>
      <c r="FR203" s="255"/>
      <c r="FS203" s="255"/>
      <c r="FT203" s="255"/>
      <c r="FU203" s="255"/>
      <c r="FV203" s="255"/>
      <c r="FW203" s="255"/>
      <c r="FX203" s="255"/>
      <c r="FY203" s="255"/>
      <c r="FZ203" s="255"/>
      <c r="GA203" s="255"/>
      <c r="GB203" s="255"/>
      <c r="GC203" s="255"/>
      <c r="GD203" s="255"/>
      <c r="GE203" s="255"/>
      <c r="GF203" s="255"/>
      <c r="GG203" s="255"/>
      <c r="GH203" s="255"/>
      <c r="GI203" s="255"/>
      <c r="GJ203" s="255"/>
      <c r="GK203" s="255"/>
      <c r="GL203" s="255"/>
      <c r="GM203" s="255"/>
      <c r="GN203" s="255"/>
      <c r="GO203" s="255"/>
      <c r="GP203" s="255"/>
      <c r="GQ203" s="255"/>
      <c r="GR203" s="255"/>
      <c r="GS203" s="255"/>
      <c r="GT203" s="255"/>
      <c r="GU203" s="255"/>
      <c r="GV203" s="255"/>
      <c r="GW203" s="255"/>
      <c r="GX203" s="255"/>
      <c r="GY203" s="255"/>
      <c r="GZ203" s="255"/>
      <c r="HA203" s="255"/>
      <c r="HB203" s="255"/>
      <c r="HC203" s="255"/>
      <c r="HD203" s="255"/>
      <c r="HE203" s="255"/>
      <c r="HF203" s="255"/>
      <c r="HG203" s="255"/>
      <c r="HH203" s="255"/>
      <c r="HI203" s="255"/>
      <c r="HJ203" s="255"/>
      <c r="HK203" s="255"/>
      <c r="HL203" s="255"/>
      <c r="HM203" s="255"/>
      <c r="HN203" s="255"/>
      <c r="HO203" s="255"/>
      <c r="HP203" s="255"/>
      <c r="HQ203" s="255"/>
      <c r="HR203" s="255"/>
      <c r="HS203" s="255"/>
      <c r="HT203" s="255"/>
      <c r="HU203" s="255"/>
      <c r="HV203" s="255"/>
      <c r="HW203" s="255"/>
      <c r="HX203" s="255"/>
      <c r="HY203" s="255"/>
    </row>
    <row r="204" customFormat="false" ht="12.75" hidden="false" customHeight="false" outlineLevel="0" collapsed="false">
      <c r="A204" s="255" t="n">
        <v>1318</v>
      </c>
      <c r="B204" s="255" t="n">
        <v>478</v>
      </c>
      <c r="C204" s="255" t="s">
        <v>2</v>
      </c>
      <c r="D204" s="255" t="s">
        <v>104</v>
      </c>
      <c r="E204" s="255" t="s">
        <v>302</v>
      </c>
      <c r="F204" s="255" t="s">
        <v>172</v>
      </c>
      <c r="G204" s="255" t="s">
        <v>191</v>
      </c>
      <c r="H204" s="255" t="s">
        <v>168</v>
      </c>
      <c r="I204" s="255" t="s">
        <v>156</v>
      </c>
      <c r="J204" s="256" t="s">
        <v>154</v>
      </c>
      <c r="K204" s="268" t="n">
        <v>36896</v>
      </c>
      <c r="L204" s="268" t="n">
        <v>38722</v>
      </c>
      <c r="M204" s="255" t="s">
        <v>155</v>
      </c>
      <c r="N204" s="257" t="n">
        <v>-10000000</v>
      </c>
      <c r="O204" s="257" t="n">
        <v>4309.127415</v>
      </c>
      <c r="P204" s="258" t="n">
        <v>3.55</v>
      </c>
      <c r="Q204" s="257" t="n">
        <v>332.1086</v>
      </c>
      <c r="R204" s="257" t="n">
        <v>332.161561</v>
      </c>
      <c r="S204" s="258" t="n">
        <v>0.0529609999999821</v>
      </c>
      <c r="T204" s="257" t="n">
        <v>228.215697025738</v>
      </c>
      <c r="U204" s="257" t="n">
        <v>-1189.927654</v>
      </c>
      <c r="V204" s="257" t="n">
        <v>0</v>
      </c>
      <c r="W204" s="257" t="n">
        <v>-961.711956974262</v>
      </c>
      <c r="X204" s="257" t="n">
        <v>-173900.521776</v>
      </c>
      <c r="Y204" s="257" t="n">
        <v>-174720.254683</v>
      </c>
      <c r="Z204" s="257" t="n">
        <v>-819.732906999998</v>
      </c>
      <c r="AA204" s="257" t="n">
        <v>141.979049974265</v>
      </c>
      <c r="AB204" s="257" t="n">
        <v>-173900.521776</v>
      </c>
      <c r="AC204" s="257" t="n">
        <v>-174720.254683</v>
      </c>
      <c r="AD204" s="257" t="n">
        <v>-819.732906999998</v>
      </c>
      <c r="AF204" s="257" t="n">
        <v>42531.08758605</v>
      </c>
      <c r="AG204" s="259" t="n">
        <v>0</v>
      </c>
      <c r="AH204" s="259" t="n">
        <v>-174720.254683</v>
      </c>
      <c r="AI204" s="259" t="n">
        <v>-730592.712528</v>
      </c>
      <c r="AJ204" s="259" t="n">
        <v>-730592.712528</v>
      </c>
      <c r="AK204" s="259" t="n">
        <v>-82778.747215</v>
      </c>
      <c r="AL204" s="259" t="n">
        <v>-819.732906999998</v>
      </c>
      <c r="AM204" s="269" t="s">
        <v>461</v>
      </c>
      <c r="AN204" s="260" t="s">
        <v>469</v>
      </c>
      <c r="AO204" s="260" t="n">
        <v>9</v>
      </c>
      <c r="AP204" s="260" t="n">
        <v>9</v>
      </c>
      <c r="AR204" s="281"/>
      <c r="AS204" s="306"/>
      <c r="AV204" s="255"/>
      <c r="AW204" s="255"/>
      <c r="AX204" s="255"/>
      <c r="AY204" s="255"/>
      <c r="AZ204" s="255"/>
      <c r="BA204" s="255"/>
      <c r="BB204" s="255"/>
      <c r="BC204" s="255"/>
      <c r="BD204" s="255"/>
      <c r="BE204" s="255"/>
      <c r="BF204" s="255"/>
      <c r="BG204" s="255"/>
      <c r="BH204" s="255"/>
      <c r="BI204" s="255"/>
      <c r="BJ204" s="255"/>
      <c r="BK204" s="255"/>
      <c r="BL204" s="255"/>
      <c r="BM204" s="255"/>
      <c r="BN204" s="255"/>
      <c r="BO204" s="255"/>
      <c r="BP204" s="255"/>
      <c r="BQ204" s="255"/>
      <c r="BR204" s="255"/>
      <c r="BS204" s="255"/>
      <c r="BT204" s="255"/>
      <c r="BU204" s="255"/>
      <c r="BV204" s="255"/>
      <c r="BW204" s="255"/>
      <c r="BX204" s="255"/>
      <c r="BY204" s="255"/>
      <c r="BZ204" s="255"/>
      <c r="CA204" s="255"/>
      <c r="CB204" s="255"/>
      <c r="CC204" s="255"/>
      <c r="CD204" s="255"/>
      <c r="CE204" s="255"/>
      <c r="CF204" s="255"/>
      <c r="CG204" s="255"/>
      <c r="CH204" s="255"/>
      <c r="CI204" s="255"/>
      <c r="CJ204" s="255"/>
      <c r="CK204" s="255"/>
      <c r="CL204" s="255"/>
      <c r="CM204" s="255"/>
      <c r="CN204" s="255"/>
      <c r="CO204" s="255"/>
      <c r="CP204" s="255"/>
      <c r="CQ204" s="255"/>
      <c r="CR204" s="255"/>
      <c r="CS204" s="255"/>
      <c r="CT204" s="255"/>
      <c r="CU204" s="255"/>
      <c r="CV204" s="255"/>
      <c r="CW204" s="255"/>
      <c r="CX204" s="255"/>
      <c r="CY204" s="255"/>
      <c r="CZ204" s="255"/>
      <c r="DA204" s="255"/>
      <c r="DB204" s="255"/>
      <c r="DC204" s="255"/>
      <c r="DD204" s="255"/>
      <c r="DE204" s="255"/>
      <c r="DF204" s="255"/>
      <c r="DG204" s="255"/>
      <c r="DH204" s="255"/>
      <c r="DI204" s="255"/>
      <c r="DJ204" s="255"/>
      <c r="DK204" s="255"/>
      <c r="DL204" s="255"/>
      <c r="DM204" s="255"/>
      <c r="DN204" s="255"/>
      <c r="DO204" s="255"/>
      <c r="DP204" s="255"/>
      <c r="DQ204" s="255"/>
      <c r="DR204" s="255"/>
      <c r="DS204" s="255"/>
      <c r="DT204" s="255"/>
      <c r="DU204" s="255"/>
      <c r="DV204" s="255"/>
      <c r="DW204" s="255"/>
      <c r="DX204" s="255"/>
      <c r="DY204" s="255"/>
      <c r="DZ204" s="255"/>
      <c r="EA204" s="255"/>
      <c r="EB204" s="255"/>
      <c r="EC204" s="255"/>
      <c r="ED204" s="255"/>
      <c r="EE204" s="255"/>
      <c r="EF204" s="255"/>
      <c r="EG204" s="255"/>
      <c r="EH204" s="255"/>
      <c r="EI204" s="255"/>
      <c r="EJ204" s="255"/>
      <c r="EK204" s="255"/>
      <c r="EL204" s="255"/>
      <c r="EM204" s="255"/>
      <c r="EN204" s="255"/>
      <c r="EO204" s="255"/>
      <c r="EP204" s="255"/>
      <c r="EQ204" s="255"/>
      <c r="ER204" s="255"/>
      <c r="ES204" s="255"/>
      <c r="ET204" s="255"/>
      <c r="EU204" s="255"/>
      <c r="EV204" s="255"/>
      <c r="EW204" s="255"/>
      <c r="EX204" s="255"/>
      <c r="EY204" s="255"/>
      <c r="EZ204" s="255"/>
      <c r="FA204" s="255"/>
      <c r="FB204" s="255"/>
      <c r="FC204" s="255"/>
      <c r="FD204" s="255"/>
      <c r="FE204" s="255"/>
      <c r="FF204" s="255"/>
      <c r="FG204" s="255"/>
      <c r="FH204" s="255"/>
      <c r="FI204" s="255"/>
      <c r="FJ204" s="255"/>
      <c r="FK204" s="255"/>
      <c r="FL204" s="255"/>
      <c r="FM204" s="255"/>
      <c r="FN204" s="255"/>
      <c r="FO204" s="255"/>
      <c r="FP204" s="255"/>
      <c r="FQ204" s="255"/>
      <c r="FR204" s="255"/>
      <c r="FS204" s="255"/>
      <c r="FT204" s="255"/>
      <c r="FU204" s="255"/>
      <c r="FV204" s="255"/>
      <c r="FW204" s="255"/>
      <c r="FX204" s="255"/>
      <c r="FY204" s="255"/>
      <c r="FZ204" s="255"/>
      <c r="GA204" s="255"/>
      <c r="GB204" s="255"/>
      <c r="GC204" s="255"/>
      <c r="GD204" s="255"/>
      <c r="GE204" s="255"/>
      <c r="GF204" s="255"/>
      <c r="GG204" s="255"/>
      <c r="GH204" s="255"/>
      <c r="GI204" s="255"/>
      <c r="GJ204" s="255"/>
      <c r="GK204" s="255"/>
      <c r="GL204" s="255"/>
      <c r="GM204" s="255"/>
      <c r="GN204" s="255"/>
      <c r="GO204" s="255"/>
      <c r="GP204" s="255"/>
      <c r="GQ204" s="255"/>
      <c r="GR204" s="255"/>
      <c r="GS204" s="255"/>
      <c r="GT204" s="255"/>
      <c r="GU204" s="255"/>
      <c r="GV204" s="255"/>
      <c r="GW204" s="255"/>
      <c r="GX204" s="255"/>
      <c r="GY204" s="255"/>
      <c r="GZ204" s="255"/>
      <c r="HA204" s="255"/>
      <c r="HB204" s="255"/>
      <c r="HC204" s="255"/>
      <c r="HD204" s="255"/>
      <c r="HE204" s="255"/>
      <c r="HF204" s="255"/>
      <c r="HG204" s="255"/>
      <c r="HH204" s="255"/>
      <c r="HI204" s="255"/>
      <c r="HJ204" s="255"/>
      <c r="HK204" s="255"/>
      <c r="HL204" s="255"/>
      <c r="HM204" s="255"/>
      <c r="HN204" s="255"/>
      <c r="HO204" s="255"/>
      <c r="HP204" s="255"/>
      <c r="HQ204" s="255"/>
      <c r="HR204" s="255"/>
      <c r="HS204" s="255"/>
      <c r="HT204" s="255"/>
      <c r="HU204" s="255"/>
      <c r="HV204" s="255"/>
      <c r="HW204" s="255"/>
      <c r="HX204" s="255"/>
      <c r="HY204" s="255"/>
    </row>
    <row r="205" customFormat="false" ht="12.75" hidden="false" customHeight="false" outlineLevel="0" collapsed="false">
      <c r="A205" s="255" t="n">
        <v>1319</v>
      </c>
      <c r="B205" s="255" t="n">
        <v>479</v>
      </c>
      <c r="C205" s="255" t="s">
        <v>2</v>
      </c>
      <c r="D205" s="255" t="s">
        <v>104</v>
      </c>
      <c r="E205" s="255" t="s">
        <v>306</v>
      </c>
      <c r="F205" s="255" t="s">
        <v>184</v>
      </c>
      <c r="G205" s="255" t="s">
        <v>160</v>
      </c>
      <c r="H205" s="255" t="s">
        <v>107</v>
      </c>
      <c r="I205" s="255" t="s">
        <v>156</v>
      </c>
      <c r="J205" s="256" t="s">
        <v>105</v>
      </c>
      <c r="K205" s="268" t="n">
        <v>36896</v>
      </c>
      <c r="L205" s="268" t="n">
        <v>38722</v>
      </c>
      <c r="M205" s="255" t="s">
        <v>155</v>
      </c>
      <c r="N205" s="257" t="n">
        <v>-10000000</v>
      </c>
      <c r="O205" s="257" t="n">
        <v>4024.4437</v>
      </c>
      <c r="P205" s="258" t="n">
        <v>0.24</v>
      </c>
      <c r="Q205" s="257" t="n">
        <v>29.471588</v>
      </c>
      <c r="R205" s="257" t="n">
        <v>29.47793</v>
      </c>
      <c r="S205" s="258" t="n">
        <v>0.00634200000000007</v>
      </c>
      <c r="T205" s="257" t="n">
        <v>25.5230219454003</v>
      </c>
      <c r="U205" s="257" t="n">
        <v>-104.930243</v>
      </c>
      <c r="V205" s="257" t="n">
        <v>0</v>
      </c>
      <c r="W205" s="257" t="n">
        <v>-79.4072210545997</v>
      </c>
      <c r="X205" s="257" t="n">
        <v>17188.402609</v>
      </c>
      <c r="Y205" s="257" t="n">
        <v>17158.343041</v>
      </c>
      <c r="Z205" s="257" t="n">
        <v>-30.0595680000006</v>
      </c>
      <c r="AA205" s="257" t="n">
        <v>49.3476530545991</v>
      </c>
      <c r="AB205" s="257" t="n">
        <v>17188.402609</v>
      </c>
      <c r="AC205" s="257" t="n">
        <v>17158.343041</v>
      </c>
      <c r="AD205" s="257" t="n">
        <v>-30.0595680000006</v>
      </c>
      <c r="AF205" s="257" t="n">
        <v>16550.52471625</v>
      </c>
      <c r="AG205" s="259" t="n">
        <v>0</v>
      </c>
      <c r="AH205" s="259" t="n">
        <v>17158.343041</v>
      </c>
      <c r="AI205" s="259" t="n">
        <v>12055.229499</v>
      </c>
      <c r="AJ205" s="259" t="n">
        <v>12055.229499</v>
      </c>
      <c r="AK205" s="259" t="n">
        <v>-67459.717742</v>
      </c>
      <c r="AL205" s="259" t="n">
        <v>-30.0595680000006</v>
      </c>
      <c r="AM205" s="269" t="s">
        <v>461</v>
      </c>
      <c r="AN205" s="260" t="n">
        <v>5</v>
      </c>
      <c r="AO205" s="260" t="s">
        <v>469</v>
      </c>
      <c r="AP205" s="260" t="n">
        <v>5</v>
      </c>
      <c r="AR205" s="281"/>
      <c r="AS205" s="306"/>
      <c r="AV205" s="255"/>
      <c r="AW205" s="255"/>
      <c r="AX205" s="255"/>
      <c r="AY205" s="255"/>
      <c r="AZ205" s="255"/>
      <c r="BA205" s="255"/>
      <c r="BB205" s="255"/>
      <c r="BC205" s="255"/>
      <c r="BD205" s="255"/>
      <c r="BE205" s="255"/>
      <c r="BF205" s="255"/>
      <c r="BG205" s="255"/>
      <c r="BH205" s="255"/>
      <c r="BI205" s="255"/>
      <c r="BJ205" s="255"/>
      <c r="BK205" s="255"/>
      <c r="BL205" s="255"/>
      <c r="BM205" s="255"/>
      <c r="BN205" s="255"/>
      <c r="BO205" s="255"/>
      <c r="BP205" s="255"/>
      <c r="BQ205" s="255"/>
      <c r="BR205" s="255"/>
      <c r="BS205" s="255"/>
      <c r="BT205" s="255"/>
      <c r="BU205" s="255"/>
      <c r="BV205" s="255"/>
      <c r="BW205" s="255"/>
      <c r="BX205" s="255"/>
      <c r="BY205" s="255"/>
      <c r="BZ205" s="255"/>
      <c r="CA205" s="255"/>
      <c r="CB205" s="255"/>
      <c r="CC205" s="255"/>
      <c r="CD205" s="255"/>
      <c r="CE205" s="255"/>
      <c r="CF205" s="255"/>
      <c r="CG205" s="255"/>
      <c r="CH205" s="255"/>
      <c r="CI205" s="255"/>
      <c r="CJ205" s="255"/>
      <c r="CK205" s="255"/>
      <c r="CL205" s="255"/>
      <c r="CM205" s="255"/>
      <c r="CN205" s="255"/>
      <c r="CO205" s="255"/>
      <c r="CP205" s="255"/>
      <c r="CQ205" s="255"/>
      <c r="CR205" s="255"/>
      <c r="CS205" s="255"/>
      <c r="CT205" s="255"/>
      <c r="CU205" s="255"/>
      <c r="CV205" s="255"/>
      <c r="CW205" s="255"/>
      <c r="CX205" s="255"/>
      <c r="CY205" s="255"/>
      <c r="CZ205" s="255"/>
      <c r="DA205" s="255"/>
      <c r="DB205" s="255"/>
      <c r="DC205" s="255"/>
      <c r="DD205" s="255"/>
      <c r="DE205" s="255"/>
      <c r="DF205" s="255"/>
      <c r="DG205" s="255"/>
      <c r="DH205" s="255"/>
      <c r="DI205" s="255"/>
      <c r="DJ205" s="255"/>
      <c r="DK205" s="255"/>
      <c r="DL205" s="255"/>
      <c r="DM205" s="255"/>
      <c r="DN205" s="255"/>
      <c r="DO205" s="255"/>
      <c r="DP205" s="255"/>
      <c r="DQ205" s="255"/>
      <c r="DR205" s="255"/>
      <c r="DS205" s="255"/>
      <c r="DT205" s="255"/>
      <c r="DU205" s="255"/>
      <c r="DV205" s="255"/>
      <c r="DW205" s="255"/>
      <c r="DX205" s="255"/>
      <c r="DY205" s="255"/>
      <c r="DZ205" s="255"/>
      <c r="EA205" s="255"/>
      <c r="EB205" s="255"/>
      <c r="EC205" s="255"/>
      <c r="ED205" s="255"/>
      <c r="EE205" s="255"/>
      <c r="EF205" s="255"/>
      <c r="EG205" s="255"/>
      <c r="EH205" s="255"/>
      <c r="EI205" s="255"/>
      <c r="EJ205" s="255"/>
      <c r="EK205" s="255"/>
      <c r="EL205" s="255"/>
      <c r="EM205" s="255"/>
      <c r="EN205" s="255"/>
      <c r="EO205" s="255"/>
      <c r="EP205" s="255"/>
      <c r="EQ205" s="255"/>
      <c r="ER205" s="255"/>
      <c r="ES205" s="255"/>
      <c r="ET205" s="255"/>
      <c r="EU205" s="255"/>
      <c r="EV205" s="255"/>
      <c r="EW205" s="255"/>
      <c r="EX205" s="255"/>
      <c r="EY205" s="255"/>
      <c r="EZ205" s="255"/>
      <c r="FA205" s="255"/>
      <c r="FB205" s="255"/>
      <c r="FC205" s="255"/>
      <c r="FD205" s="255"/>
      <c r="FE205" s="255"/>
      <c r="FF205" s="255"/>
      <c r="FG205" s="255"/>
      <c r="FH205" s="255"/>
      <c r="FI205" s="255"/>
      <c r="FJ205" s="255"/>
      <c r="FK205" s="255"/>
      <c r="FL205" s="255"/>
      <c r="FM205" s="255"/>
      <c r="FN205" s="255"/>
      <c r="FO205" s="255"/>
      <c r="FP205" s="255"/>
      <c r="FQ205" s="255"/>
      <c r="FR205" s="255"/>
      <c r="FS205" s="255"/>
      <c r="FT205" s="255"/>
      <c r="FU205" s="255"/>
      <c r="FV205" s="255"/>
      <c r="FW205" s="255"/>
      <c r="FX205" s="255"/>
      <c r="FY205" s="255"/>
      <c r="FZ205" s="255"/>
      <c r="GA205" s="255"/>
      <c r="GB205" s="255"/>
      <c r="GC205" s="255"/>
      <c r="GD205" s="255"/>
      <c r="GE205" s="255"/>
      <c r="GF205" s="255"/>
      <c r="GG205" s="255"/>
      <c r="GH205" s="255"/>
      <c r="GI205" s="255"/>
      <c r="GJ205" s="255"/>
      <c r="GK205" s="255"/>
      <c r="GL205" s="255"/>
      <c r="GM205" s="255"/>
      <c r="GN205" s="255"/>
      <c r="GO205" s="255"/>
      <c r="GP205" s="255"/>
      <c r="GQ205" s="255"/>
      <c r="GR205" s="255"/>
      <c r="GS205" s="255"/>
      <c r="GT205" s="255"/>
      <c r="GU205" s="255"/>
      <c r="GV205" s="255"/>
      <c r="GW205" s="255"/>
      <c r="GX205" s="255"/>
      <c r="GY205" s="255"/>
      <c r="GZ205" s="255"/>
      <c r="HA205" s="255"/>
      <c r="HB205" s="255"/>
      <c r="HC205" s="255"/>
      <c r="HD205" s="255"/>
      <c r="HE205" s="255"/>
      <c r="HF205" s="255"/>
      <c r="HG205" s="255"/>
      <c r="HH205" s="255"/>
      <c r="HI205" s="255"/>
      <c r="HJ205" s="255"/>
      <c r="HK205" s="255"/>
      <c r="HL205" s="255"/>
      <c r="HM205" s="255"/>
      <c r="HN205" s="255"/>
      <c r="HO205" s="255"/>
      <c r="HP205" s="255"/>
      <c r="HQ205" s="255"/>
      <c r="HR205" s="255"/>
      <c r="HS205" s="255"/>
      <c r="HT205" s="255"/>
      <c r="HU205" s="255"/>
      <c r="HV205" s="255"/>
      <c r="HW205" s="255"/>
      <c r="HX205" s="255"/>
      <c r="HY205" s="255"/>
    </row>
    <row r="206" customFormat="false" ht="12.75" hidden="false" customHeight="false" outlineLevel="0" collapsed="false">
      <c r="A206" s="255" t="n">
        <v>1320</v>
      </c>
      <c r="B206" s="255" t="n">
        <v>480</v>
      </c>
      <c r="C206" s="255" t="s">
        <v>2</v>
      </c>
      <c r="D206" s="255" t="s">
        <v>104</v>
      </c>
      <c r="E206" s="255" t="s">
        <v>309</v>
      </c>
      <c r="F206" s="255" t="s">
        <v>116</v>
      </c>
      <c r="G206" s="255" t="s">
        <v>112</v>
      </c>
      <c r="H206" s="255" t="s">
        <v>97</v>
      </c>
      <c r="I206" s="255" t="s">
        <v>156</v>
      </c>
      <c r="J206" s="256" t="s">
        <v>212</v>
      </c>
      <c r="K206" s="268" t="n">
        <v>36896</v>
      </c>
      <c r="L206" s="268" t="n">
        <v>38722</v>
      </c>
      <c r="M206" s="255" t="s">
        <v>155</v>
      </c>
      <c r="N206" s="257" t="n">
        <v>-10000000</v>
      </c>
      <c r="O206" s="257" t="n">
        <v>4049.061322</v>
      </c>
      <c r="P206" s="258" t="n">
        <v>0.45</v>
      </c>
      <c r="Q206" s="257" t="n">
        <v>53.646205</v>
      </c>
      <c r="R206" s="257" t="n">
        <v>53.662956</v>
      </c>
      <c r="S206" s="258" t="n">
        <v>0.0167509999999993</v>
      </c>
      <c r="T206" s="257" t="n">
        <v>67.8258262048191</v>
      </c>
      <c r="U206" s="257" t="n">
        <v>-222.695282</v>
      </c>
      <c r="V206" s="257" t="n">
        <v>0</v>
      </c>
      <c r="W206" s="257" t="n">
        <v>-154.869455795181</v>
      </c>
      <c r="X206" s="257" t="n">
        <v>25199.93991</v>
      </c>
      <c r="Y206" s="257" t="n">
        <v>25160.292874</v>
      </c>
      <c r="Z206" s="257" t="n">
        <v>-39.6470360000021</v>
      </c>
      <c r="AA206" s="257" t="n">
        <v>115.222419795179</v>
      </c>
      <c r="AB206" s="257" t="n">
        <v>25199.93991</v>
      </c>
      <c r="AC206" s="257" t="n">
        <v>25160.292874</v>
      </c>
      <c r="AD206" s="257" t="n">
        <v>-39.6470360000021</v>
      </c>
      <c r="AF206" s="257" t="n">
        <v>29307.105848636</v>
      </c>
      <c r="AG206" s="259" t="n">
        <v>0</v>
      </c>
      <c r="AH206" s="259" t="n">
        <v>25160.292874</v>
      </c>
      <c r="AI206" s="259" t="n">
        <v>799.111151999998</v>
      </c>
      <c r="AJ206" s="259" t="n">
        <v>799.111151999998</v>
      </c>
      <c r="AK206" s="259" t="n">
        <v>-37629.903665</v>
      </c>
      <c r="AL206" s="259" t="n">
        <v>-39.6470360000021</v>
      </c>
      <c r="AM206" s="269" t="s">
        <v>461</v>
      </c>
      <c r="AN206" s="260" t="n">
        <v>8</v>
      </c>
      <c r="AO206" s="260" t="s">
        <v>469</v>
      </c>
      <c r="AP206" s="260" t="n">
        <v>8</v>
      </c>
      <c r="AR206" s="281"/>
      <c r="AS206" s="306"/>
    </row>
    <row r="207" customFormat="false" ht="12.75" hidden="false" customHeight="false" outlineLevel="0" collapsed="false">
      <c r="A207" s="255" t="n">
        <v>1321</v>
      </c>
      <c r="B207" s="255" t="n">
        <v>481</v>
      </c>
      <c r="C207" s="255" t="s">
        <v>2</v>
      </c>
      <c r="D207" s="255" t="s">
        <v>104</v>
      </c>
      <c r="E207" s="255" t="s">
        <v>310</v>
      </c>
      <c r="F207" s="255" t="s">
        <v>150</v>
      </c>
      <c r="G207" s="255" t="s">
        <v>191</v>
      </c>
      <c r="H207" s="255" t="s">
        <v>168</v>
      </c>
      <c r="I207" s="255" t="s">
        <v>156</v>
      </c>
      <c r="J207" s="256" t="s">
        <v>170</v>
      </c>
      <c r="K207" s="268" t="n">
        <v>36896</v>
      </c>
      <c r="L207" s="268" t="n">
        <v>38722</v>
      </c>
      <c r="M207" s="255" t="s">
        <v>155</v>
      </c>
      <c r="N207" s="257" t="n">
        <v>-10000000</v>
      </c>
      <c r="O207" s="257" t="n">
        <v>4119.743901</v>
      </c>
      <c r="P207" s="258" t="n">
        <v>1.55</v>
      </c>
      <c r="Q207" s="257" t="n">
        <v>167.006819</v>
      </c>
      <c r="R207" s="257" t="n">
        <v>167.025641</v>
      </c>
      <c r="S207" s="258" t="n">
        <v>0.0188220000000001</v>
      </c>
      <c r="T207" s="257" t="n">
        <v>77.5418197046225</v>
      </c>
      <c r="U207" s="257" t="n">
        <v>-541.222425</v>
      </c>
      <c r="V207" s="257" t="n">
        <v>0</v>
      </c>
      <c r="W207" s="257" t="n">
        <v>-463.680605295378</v>
      </c>
      <c r="X207" s="257" t="n">
        <v>11139.591798</v>
      </c>
      <c r="Y207" s="257" t="n">
        <v>10806.505736</v>
      </c>
      <c r="Z207" s="257" t="n">
        <v>-333.086062</v>
      </c>
      <c r="AA207" s="257" t="n">
        <v>130.594543295377</v>
      </c>
      <c r="AB207" s="257" t="n">
        <v>11139.591798</v>
      </c>
      <c r="AC207" s="257" t="n">
        <v>10806.505736</v>
      </c>
      <c r="AD207" s="257" t="n">
        <v>-333.086062</v>
      </c>
      <c r="AF207" s="257" t="n">
        <v>51505.038250302</v>
      </c>
      <c r="AG207" s="259" t="n">
        <v>0</v>
      </c>
      <c r="AH207" s="259" t="n">
        <v>10806.505736</v>
      </c>
      <c r="AI207" s="259" t="n">
        <v>-80317.822623</v>
      </c>
      <c r="AJ207" s="259" t="n">
        <v>-80317.822623</v>
      </c>
      <c r="AK207" s="259" t="n">
        <v>-77879.428439</v>
      </c>
      <c r="AL207" s="259" t="n">
        <v>-333.086062</v>
      </c>
      <c r="AM207" s="269" t="s">
        <v>461</v>
      </c>
      <c r="AN207" s="260" t="s">
        <v>469</v>
      </c>
      <c r="AO207" s="260" t="n">
        <v>10</v>
      </c>
      <c r="AP207" s="260" t="n">
        <v>10</v>
      </c>
      <c r="AR207" s="281"/>
      <c r="AS207" s="306"/>
    </row>
    <row r="208" customFormat="false" ht="12.75" hidden="false" customHeight="false" outlineLevel="0" collapsed="false">
      <c r="A208" s="255" t="n">
        <v>1322</v>
      </c>
      <c r="B208" s="255" t="n">
        <v>482</v>
      </c>
      <c r="C208" s="255" t="s">
        <v>2</v>
      </c>
      <c r="D208" s="255" t="s">
        <v>104</v>
      </c>
      <c r="E208" s="255" t="s">
        <v>311</v>
      </c>
      <c r="F208" s="255" t="s">
        <v>150</v>
      </c>
      <c r="G208" s="255" t="s">
        <v>167</v>
      </c>
      <c r="H208" s="255" t="s">
        <v>110</v>
      </c>
      <c r="I208" s="255" t="s">
        <v>156</v>
      </c>
      <c r="J208" s="256" t="s">
        <v>212</v>
      </c>
      <c r="K208" s="268" t="n">
        <v>36896</v>
      </c>
      <c r="L208" s="268" t="n">
        <v>38722</v>
      </c>
      <c r="M208" s="255" t="s">
        <v>155</v>
      </c>
      <c r="N208" s="257" t="n">
        <v>-10000000</v>
      </c>
      <c r="O208" s="257" t="n">
        <v>4168.137946</v>
      </c>
      <c r="P208" s="258" t="n">
        <v>1.45</v>
      </c>
      <c r="Q208" s="257" t="n">
        <v>125.051238</v>
      </c>
      <c r="R208" s="257" t="n">
        <v>125.073835</v>
      </c>
      <c r="S208" s="258" t="n">
        <v>0.0225970000000046</v>
      </c>
      <c r="T208" s="257" t="n">
        <v>94.1874131657813</v>
      </c>
      <c r="U208" s="257" t="n">
        <v>-564.956678</v>
      </c>
      <c r="V208" s="257" t="n">
        <v>0</v>
      </c>
      <c r="W208" s="257" t="n">
        <v>-470.769264834219</v>
      </c>
      <c r="X208" s="257" t="n">
        <v>-116407.179858</v>
      </c>
      <c r="Y208" s="257" t="n">
        <v>-116752.671212</v>
      </c>
      <c r="Z208" s="257" t="n">
        <v>-345.491353999998</v>
      </c>
      <c r="AA208" s="257" t="n">
        <v>125.277910834221</v>
      </c>
      <c r="AB208" s="257" t="n">
        <v>-116407.179858</v>
      </c>
      <c r="AC208" s="257" t="n">
        <v>-116752.671212</v>
      </c>
      <c r="AD208" s="257" t="n">
        <v>-345.491353999998</v>
      </c>
      <c r="AF208" s="257" t="n">
        <v>52110.060600892</v>
      </c>
      <c r="AG208" s="259" t="n">
        <v>0</v>
      </c>
      <c r="AH208" s="259" t="n">
        <v>-116752.671212</v>
      </c>
      <c r="AI208" s="259" t="n">
        <v>-138775.310045</v>
      </c>
      <c r="AJ208" s="259" t="n">
        <v>-138775.310045</v>
      </c>
      <c r="AK208" s="259" t="n">
        <v>-64629.489255</v>
      </c>
      <c r="AL208" s="259" t="n">
        <v>-345.491353999998</v>
      </c>
      <c r="AM208" s="269" t="s">
        <v>461</v>
      </c>
      <c r="AN208" s="260" t="s">
        <v>469</v>
      </c>
      <c r="AO208" s="260" t="n">
        <v>10</v>
      </c>
      <c r="AP208" s="260" t="n">
        <v>10</v>
      </c>
      <c r="AR208" s="281"/>
      <c r="AS208" s="306"/>
    </row>
    <row r="209" customFormat="false" ht="12.75" hidden="false" customHeight="false" outlineLevel="0" collapsed="false">
      <c r="A209" s="255" t="n">
        <v>1323</v>
      </c>
      <c r="B209" s="255" t="n">
        <v>483</v>
      </c>
      <c r="C209" s="255" t="s">
        <v>2</v>
      </c>
      <c r="D209" s="255" t="s">
        <v>104</v>
      </c>
      <c r="E209" s="255" t="s">
        <v>314</v>
      </c>
      <c r="F209" s="255" t="s">
        <v>116</v>
      </c>
      <c r="G209" s="255" t="s">
        <v>151</v>
      </c>
      <c r="H209" s="255" t="s">
        <v>110</v>
      </c>
      <c r="I209" s="255" t="s">
        <v>156</v>
      </c>
      <c r="J209" s="256" t="s">
        <v>212</v>
      </c>
      <c r="K209" s="268" t="n">
        <v>36896</v>
      </c>
      <c r="L209" s="268" t="n">
        <v>38722</v>
      </c>
      <c r="M209" s="255" t="s">
        <v>155</v>
      </c>
      <c r="N209" s="257" t="n">
        <v>-10000000</v>
      </c>
      <c r="O209" s="257" t="n">
        <v>4077.472411</v>
      </c>
      <c r="P209" s="258" t="n">
        <v>0.7</v>
      </c>
      <c r="Q209" s="257" t="n">
        <v>89.228033</v>
      </c>
      <c r="R209" s="257" t="n">
        <v>89.249967</v>
      </c>
      <c r="S209" s="258" t="n">
        <v>0.0219340000000017</v>
      </c>
      <c r="T209" s="257" t="n">
        <v>89.4352798628808</v>
      </c>
      <c r="U209" s="257" t="n">
        <v>-364.351828</v>
      </c>
      <c r="V209" s="257" t="n">
        <v>0</v>
      </c>
      <c r="W209" s="257" t="n">
        <v>-274.916548137119</v>
      </c>
      <c r="X209" s="257" t="n">
        <v>62227.888956</v>
      </c>
      <c r="Y209" s="257" t="n">
        <v>62157.604038</v>
      </c>
      <c r="Z209" s="257" t="n">
        <v>-70.2849180000048</v>
      </c>
      <c r="AA209" s="257" t="n">
        <v>204.631630137114</v>
      </c>
      <c r="AB209" s="257" t="n">
        <v>62227.888956</v>
      </c>
      <c r="AC209" s="257" t="n">
        <v>62157.604038</v>
      </c>
      <c r="AD209" s="257" t="n">
        <v>-70.2849180000048</v>
      </c>
      <c r="AF209" s="257" t="n">
        <v>29512.745310818</v>
      </c>
      <c r="AG209" s="259" t="n">
        <v>0</v>
      </c>
      <c r="AH209" s="259" t="n">
        <v>62157.604038</v>
      </c>
      <c r="AI209" s="259" t="n">
        <v>31250.024675</v>
      </c>
      <c r="AJ209" s="259" t="n">
        <v>31250.024675</v>
      </c>
      <c r="AK209" s="259" t="n">
        <v>-34492.26596</v>
      </c>
      <c r="AL209" s="259" t="n">
        <v>-70.2849180000048</v>
      </c>
      <c r="AM209" s="269" t="s">
        <v>461</v>
      </c>
      <c r="AN209" s="260" t="n">
        <v>8</v>
      </c>
      <c r="AO209" s="260" t="s">
        <v>469</v>
      </c>
      <c r="AP209" s="260" t="n">
        <v>8</v>
      </c>
      <c r="AR209" s="281"/>
      <c r="AS209" s="306"/>
    </row>
    <row r="210" customFormat="false" ht="12.75" hidden="false" customHeight="false" outlineLevel="0" collapsed="false">
      <c r="A210" s="255" t="n">
        <v>1324</v>
      </c>
      <c r="B210" s="255" t="n">
        <v>484</v>
      </c>
      <c r="C210" s="255" t="s">
        <v>2</v>
      </c>
      <c r="D210" s="255" t="s">
        <v>104</v>
      </c>
      <c r="E210" s="255" t="s">
        <v>315</v>
      </c>
      <c r="F210" s="255" t="s">
        <v>116</v>
      </c>
      <c r="G210" s="255" t="s">
        <v>151</v>
      </c>
      <c r="H210" s="255" t="s">
        <v>168</v>
      </c>
      <c r="I210" s="255" t="s">
        <v>156</v>
      </c>
      <c r="J210" s="256" t="s">
        <v>170</v>
      </c>
      <c r="K210" s="268" t="n">
        <v>36896</v>
      </c>
      <c r="L210" s="268" t="n">
        <v>38722</v>
      </c>
      <c r="M210" s="255" t="s">
        <v>155</v>
      </c>
      <c r="N210" s="257" t="n">
        <v>-10000000</v>
      </c>
      <c r="O210" s="257" t="n">
        <v>4072.103018</v>
      </c>
      <c r="P210" s="258" t="n">
        <v>0.72</v>
      </c>
      <c r="Q210" s="257" t="n">
        <v>85.324933</v>
      </c>
      <c r="R210" s="257" t="n">
        <v>85.33577</v>
      </c>
      <c r="S210" s="258" t="n">
        <v>0.0108369999999951</v>
      </c>
      <c r="T210" s="257" t="n">
        <v>44.129380406046</v>
      </c>
      <c r="U210" s="257" t="n">
        <v>-285.161944</v>
      </c>
      <c r="V210" s="257" t="n">
        <v>0</v>
      </c>
      <c r="W210" s="257" t="n">
        <v>-241.032563593954</v>
      </c>
      <c r="X210" s="257" t="n">
        <v>37516.756137</v>
      </c>
      <c r="Y210" s="257" t="n">
        <v>37385.338696</v>
      </c>
      <c r="Z210" s="257" t="n">
        <v>-131.417440999998</v>
      </c>
      <c r="AA210" s="257" t="n">
        <v>109.615122593956</v>
      </c>
      <c r="AB210" s="257" t="n">
        <v>37516.756137</v>
      </c>
      <c r="AC210" s="257" t="n">
        <v>37385.338696</v>
      </c>
      <c r="AD210" s="257" t="n">
        <v>-131.417440999998</v>
      </c>
      <c r="AF210" s="257" t="n">
        <v>29473.881644284</v>
      </c>
      <c r="AG210" s="259" t="n">
        <v>0</v>
      </c>
      <c r="AH210" s="259" t="n">
        <v>37385.338696</v>
      </c>
      <c r="AI210" s="259" t="n">
        <v>-147602.634641</v>
      </c>
      <c r="AJ210" s="259" t="n">
        <v>-147602.634641</v>
      </c>
      <c r="AK210" s="259" t="n">
        <v>-58819.29243</v>
      </c>
      <c r="AL210" s="259" t="n">
        <v>-131.417440999998</v>
      </c>
      <c r="AM210" s="269" t="s">
        <v>461</v>
      </c>
      <c r="AN210" s="260" t="n">
        <v>8</v>
      </c>
      <c r="AO210" s="260" t="s">
        <v>469</v>
      </c>
      <c r="AP210" s="260" t="n">
        <v>8</v>
      </c>
      <c r="AR210" s="281"/>
      <c r="AS210" s="306"/>
    </row>
    <row r="211" customFormat="false" ht="12.75" hidden="false" customHeight="false" outlineLevel="0" collapsed="false">
      <c r="A211" s="255" t="n">
        <v>1325</v>
      </c>
      <c r="B211" s="255" t="n">
        <v>485</v>
      </c>
      <c r="C211" s="255" t="s">
        <v>2</v>
      </c>
      <c r="D211" s="255" t="s">
        <v>104</v>
      </c>
      <c r="E211" s="255" t="s">
        <v>320</v>
      </c>
      <c r="F211" s="255" t="s">
        <v>150</v>
      </c>
      <c r="G211" s="255" t="s">
        <v>160</v>
      </c>
      <c r="H211" s="255" t="s">
        <v>168</v>
      </c>
      <c r="I211" s="255" t="s">
        <v>156</v>
      </c>
      <c r="J211" s="256" t="s">
        <v>189</v>
      </c>
      <c r="K211" s="268" t="n">
        <v>36896</v>
      </c>
      <c r="L211" s="268" t="n">
        <v>38722</v>
      </c>
      <c r="M211" s="255" t="s">
        <v>155</v>
      </c>
      <c r="N211" s="257" t="n">
        <v>-10000000</v>
      </c>
      <c r="O211" s="257" t="n">
        <v>4174.094014</v>
      </c>
      <c r="P211" s="258" t="n">
        <v>1.2</v>
      </c>
      <c r="Q211" s="257" t="n">
        <v>68.404811</v>
      </c>
      <c r="R211" s="257" t="n">
        <v>68.411254</v>
      </c>
      <c r="S211" s="258" t="n">
        <v>0.00644300000000442</v>
      </c>
      <c r="T211" s="257" t="n">
        <v>26.8936877322204</v>
      </c>
      <c r="U211" s="257" t="n">
        <v>-290.29654</v>
      </c>
      <c r="V211" s="257" t="n">
        <v>0</v>
      </c>
      <c r="W211" s="257" t="n">
        <v>-263.40285226778</v>
      </c>
      <c r="X211" s="257" t="n">
        <v>-242374.171155</v>
      </c>
      <c r="Y211" s="257" t="n">
        <v>-242773.849885</v>
      </c>
      <c r="Z211" s="257" t="n">
        <v>-399.678730000014</v>
      </c>
      <c r="AA211" s="257" t="n">
        <v>-136.275877732235</v>
      </c>
      <c r="AB211" s="257" t="n">
        <v>-242374.171155</v>
      </c>
      <c r="AC211" s="257" t="n">
        <v>-242773.849885</v>
      </c>
      <c r="AD211" s="257" t="n">
        <v>-399.678730000014</v>
      </c>
      <c r="AF211" s="257" t="n">
        <v>52184.523363028</v>
      </c>
      <c r="AG211" s="259" t="n">
        <v>0</v>
      </c>
      <c r="AH211" s="259" t="n">
        <v>-242773.849885</v>
      </c>
      <c r="AI211" s="259" t="n">
        <v>-123464.555682</v>
      </c>
      <c r="AJ211" s="259" t="n">
        <v>-123464.555682</v>
      </c>
      <c r="AK211" s="259" t="n">
        <v>33174.941047</v>
      </c>
      <c r="AL211" s="259" t="n">
        <v>-399.678730000014</v>
      </c>
      <c r="AM211" s="269" t="s">
        <v>461</v>
      </c>
      <c r="AN211" s="260" t="s">
        <v>469</v>
      </c>
      <c r="AO211" s="260" t="n">
        <v>10</v>
      </c>
      <c r="AP211" s="260" t="n">
        <v>10</v>
      </c>
      <c r="AR211" s="281"/>
      <c r="AS211" s="306"/>
    </row>
    <row r="212" customFormat="false" ht="12.75" hidden="false" customHeight="false" outlineLevel="0" collapsed="false">
      <c r="A212" s="255" t="n">
        <v>1326</v>
      </c>
      <c r="B212" s="255" t="n">
        <v>486</v>
      </c>
      <c r="C212" s="255" t="s">
        <v>2</v>
      </c>
      <c r="D212" s="255" t="s">
        <v>104</v>
      </c>
      <c r="E212" s="255" t="s">
        <v>323</v>
      </c>
      <c r="F212" s="255" t="s">
        <v>95</v>
      </c>
      <c r="G212" s="255" t="s">
        <v>112</v>
      </c>
      <c r="H212" s="255" t="s">
        <v>107</v>
      </c>
      <c r="I212" s="255" t="s">
        <v>156</v>
      </c>
      <c r="J212" s="256" t="s">
        <v>212</v>
      </c>
      <c r="K212" s="268" t="n">
        <v>36896</v>
      </c>
      <c r="L212" s="268" t="n">
        <v>38722</v>
      </c>
      <c r="M212" s="255" t="s">
        <v>155</v>
      </c>
      <c r="N212" s="257" t="n">
        <v>-10000000</v>
      </c>
      <c r="O212" s="257" t="n">
        <v>4081.58908</v>
      </c>
      <c r="P212" s="258" t="n">
        <v>0.65</v>
      </c>
      <c r="Q212" s="257" t="n">
        <v>57.432243</v>
      </c>
      <c r="R212" s="257" t="n">
        <v>57.444164</v>
      </c>
      <c r="S212" s="258" t="n">
        <v>0.011921000000001</v>
      </c>
      <c r="T212" s="257" t="n">
        <v>48.6566234226839</v>
      </c>
      <c r="U212" s="257" t="n">
        <v>-265.14115</v>
      </c>
      <c r="V212" s="257" t="n">
        <v>0</v>
      </c>
      <c r="W212" s="257" t="n">
        <v>-216.484526577316</v>
      </c>
      <c r="X212" s="257" t="n">
        <v>-47222.110604</v>
      </c>
      <c r="Y212" s="257" t="n">
        <v>-47366.539978</v>
      </c>
      <c r="Z212" s="257" t="n">
        <v>-144.429373999999</v>
      </c>
      <c r="AA212" s="257" t="n">
        <v>72.0551525773167</v>
      </c>
      <c r="AB212" s="257" t="n">
        <v>-47222.110604</v>
      </c>
      <c r="AC212" s="257" t="n">
        <v>-47366.539978</v>
      </c>
      <c r="AD212" s="257" t="n">
        <v>-144.429373999999</v>
      </c>
      <c r="AF212" s="257" t="n">
        <v>30213.9631647</v>
      </c>
      <c r="AG212" s="259" t="n">
        <v>0</v>
      </c>
      <c r="AH212" s="259" t="n">
        <v>-47366.539978</v>
      </c>
      <c r="AI212" s="259" t="n">
        <v>-57861.133301</v>
      </c>
      <c r="AJ212" s="259" t="n">
        <v>-57861.133301</v>
      </c>
      <c r="AK212" s="259" t="n">
        <v>-40737.549857</v>
      </c>
      <c r="AL212" s="259" t="n">
        <v>-144.429373999999</v>
      </c>
      <c r="AM212" s="269" t="s">
        <v>461</v>
      </c>
      <c r="AN212" s="260" t="n">
        <v>7</v>
      </c>
      <c r="AO212" s="260" t="s">
        <v>469</v>
      </c>
      <c r="AP212" s="260" t="n">
        <v>7</v>
      </c>
      <c r="AR212" s="281"/>
      <c r="AS212" s="306"/>
    </row>
    <row r="213" customFormat="false" ht="12.75" hidden="false" customHeight="false" outlineLevel="0" collapsed="false">
      <c r="A213" s="255" t="n">
        <v>1327</v>
      </c>
      <c r="B213" s="255" t="n">
        <v>487</v>
      </c>
      <c r="C213" s="255" t="s">
        <v>2</v>
      </c>
      <c r="D213" s="255" t="s">
        <v>104</v>
      </c>
      <c r="E213" s="255" t="s">
        <v>324</v>
      </c>
      <c r="F213" s="255" t="s">
        <v>95</v>
      </c>
      <c r="G213" s="255" t="s">
        <v>112</v>
      </c>
      <c r="H213" s="255" t="s">
        <v>107</v>
      </c>
      <c r="I213" s="255" t="s">
        <v>156</v>
      </c>
      <c r="J213" s="256" t="s">
        <v>212</v>
      </c>
      <c r="K213" s="268" t="n">
        <v>36896</v>
      </c>
      <c r="L213" s="268" t="n">
        <v>38722</v>
      </c>
      <c r="M213" s="255" t="s">
        <v>155</v>
      </c>
      <c r="N213" s="257" t="n">
        <v>-10000000</v>
      </c>
      <c r="O213" s="257" t="n">
        <v>4078.446284</v>
      </c>
      <c r="P213" s="258" t="n">
        <v>0.65</v>
      </c>
      <c r="Q213" s="257" t="n">
        <v>54.874527</v>
      </c>
      <c r="R213" s="257" t="n">
        <v>54.892052</v>
      </c>
      <c r="S213" s="258" t="n">
        <v>0.0175249999999991</v>
      </c>
      <c r="T213" s="257" t="n">
        <v>71.4747711270964</v>
      </c>
      <c r="U213" s="257" t="n">
        <v>-226.417231</v>
      </c>
      <c r="V213" s="257" t="n">
        <v>0</v>
      </c>
      <c r="W213" s="257" t="n">
        <v>-154.942459872904</v>
      </c>
      <c r="X213" s="257" t="n">
        <v>-57911.528372</v>
      </c>
      <c r="Y213" s="257" t="n">
        <v>-58036.982818</v>
      </c>
      <c r="Z213" s="257" t="n">
        <v>-125.454445999996</v>
      </c>
      <c r="AA213" s="257" t="n">
        <v>29.4880138729075</v>
      </c>
      <c r="AB213" s="257" t="n">
        <v>-57911.528372</v>
      </c>
      <c r="AC213" s="257" t="n">
        <v>-58036.982818</v>
      </c>
      <c r="AD213" s="257" t="n">
        <v>-125.454445999996</v>
      </c>
      <c r="AF213" s="257" t="n">
        <v>30190.69861731</v>
      </c>
      <c r="AG213" s="259" t="n">
        <v>0</v>
      </c>
      <c r="AH213" s="259" t="n">
        <v>-58036.982818</v>
      </c>
      <c r="AI213" s="259" t="n">
        <v>-55879.052236</v>
      </c>
      <c r="AJ213" s="259" t="n">
        <v>-55879.052236</v>
      </c>
      <c r="AK213" s="259" t="n">
        <v>-20399.712745</v>
      </c>
      <c r="AL213" s="259" t="n">
        <v>-125.454445999996</v>
      </c>
      <c r="AM213" s="269" t="s">
        <v>461</v>
      </c>
      <c r="AN213" s="260" t="n">
        <v>7</v>
      </c>
      <c r="AO213" s="260" t="s">
        <v>469</v>
      </c>
      <c r="AP213" s="260" t="n">
        <v>7</v>
      </c>
      <c r="AR213" s="281"/>
      <c r="AS213" s="306"/>
    </row>
    <row r="214" customFormat="false" ht="12.75" hidden="false" customHeight="false" outlineLevel="0" collapsed="false">
      <c r="A214" s="255" t="n">
        <v>1328</v>
      </c>
      <c r="B214" s="255" t="n">
        <v>488</v>
      </c>
      <c r="C214" s="255" t="s">
        <v>2</v>
      </c>
      <c r="D214" s="255" t="s">
        <v>104</v>
      </c>
      <c r="E214" s="255" t="s">
        <v>200</v>
      </c>
      <c r="F214" s="255" t="s">
        <v>102</v>
      </c>
      <c r="G214" s="255" t="s">
        <v>164</v>
      </c>
      <c r="H214" s="255" t="s">
        <v>168</v>
      </c>
      <c r="I214" s="255" t="s">
        <v>156</v>
      </c>
      <c r="J214" s="256" t="s">
        <v>154</v>
      </c>
      <c r="K214" s="268" t="n">
        <v>36896</v>
      </c>
      <c r="L214" s="268" t="n">
        <v>38722</v>
      </c>
      <c r="M214" s="255" t="s">
        <v>155</v>
      </c>
      <c r="N214" s="257" t="n">
        <v>-10000000</v>
      </c>
      <c r="O214" s="257" t="n">
        <v>4083.57674</v>
      </c>
      <c r="P214" s="258" t="n">
        <v>0.8</v>
      </c>
      <c r="Q214" s="257" t="n">
        <v>82.165571</v>
      </c>
      <c r="R214" s="257" t="n">
        <v>82.18083</v>
      </c>
      <c r="S214" s="258" t="n">
        <v>0.0152590000000004</v>
      </c>
      <c r="T214" s="257" t="n">
        <v>62.3112974756615</v>
      </c>
      <c r="U214" s="257" t="n">
        <v>-341.902909</v>
      </c>
      <c r="V214" s="257" t="n">
        <v>0</v>
      </c>
      <c r="W214" s="257" t="n">
        <v>-279.591611524339</v>
      </c>
      <c r="X214" s="257" t="n">
        <v>-10362.242439</v>
      </c>
      <c r="Y214" s="257" t="n">
        <v>-10517.385435</v>
      </c>
      <c r="Z214" s="257" t="n">
        <v>-155.142996000001</v>
      </c>
      <c r="AA214" s="257" t="n">
        <v>124.448615524338</v>
      </c>
      <c r="AB214" s="257" t="n">
        <v>-10362.242439</v>
      </c>
      <c r="AC214" s="257" t="n">
        <v>-10517.385435</v>
      </c>
      <c r="AD214" s="257" t="n">
        <v>-155.142996000001</v>
      </c>
      <c r="AF214" s="257" t="n">
        <v>23511.19308055</v>
      </c>
      <c r="AG214" s="259" t="n">
        <v>0</v>
      </c>
      <c r="AH214" s="259" t="n">
        <v>-10517.385435</v>
      </c>
      <c r="AI214" s="259" t="n">
        <v>-61994.670158</v>
      </c>
      <c r="AJ214" s="259" t="n">
        <v>-61994.670158</v>
      </c>
      <c r="AK214" s="259" t="n">
        <v>28178.661625</v>
      </c>
      <c r="AL214" s="259" t="n">
        <v>-155.142996000001</v>
      </c>
      <c r="AM214" s="269" t="s">
        <v>461</v>
      </c>
      <c r="AN214" s="260" t="n">
        <v>6</v>
      </c>
      <c r="AO214" s="260" t="s">
        <v>469</v>
      </c>
      <c r="AP214" s="260" t="n">
        <v>6</v>
      </c>
      <c r="AR214" s="281"/>
      <c r="AS214" s="306"/>
    </row>
    <row r="215" customFormat="false" ht="12.75" hidden="false" customHeight="false" outlineLevel="0" collapsed="false">
      <c r="A215" s="255" t="n">
        <v>1329</v>
      </c>
      <c r="B215" s="255" t="n">
        <v>489</v>
      </c>
      <c r="C215" s="255" t="s">
        <v>2</v>
      </c>
      <c r="D215" s="255" t="s">
        <v>104</v>
      </c>
      <c r="E215" s="255" t="s">
        <v>326</v>
      </c>
      <c r="F215" s="255" t="s">
        <v>150</v>
      </c>
      <c r="G215" s="255" t="s">
        <v>112</v>
      </c>
      <c r="H215" s="255" t="s">
        <v>168</v>
      </c>
      <c r="I215" s="255" t="s">
        <v>156</v>
      </c>
      <c r="J215" s="256" t="s">
        <v>170</v>
      </c>
      <c r="K215" s="268" t="n">
        <v>36896</v>
      </c>
      <c r="L215" s="268" t="n">
        <v>38722</v>
      </c>
      <c r="M215" s="255" t="s">
        <v>155</v>
      </c>
      <c r="N215" s="257" t="n">
        <v>-10000000</v>
      </c>
      <c r="O215" s="257" t="n">
        <v>4035.601921</v>
      </c>
      <c r="P215" s="258" t="n">
        <v>0.52</v>
      </c>
      <c r="Q215" s="257" t="n">
        <v>71.90316</v>
      </c>
      <c r="R215" s="257" t="n">
        <v>71.919986</v>
      </c>
      <c r="S215" s="258" t="n">
        <v>0.0168259999999947</v>
      </c>
      <c r="T215" s="257" t="n">
        <v>67.9030379227245</v>
      </c>
      <c r="U215" s="257" t="n">
        <v>-266.814205</v>
      </c>
      <c r="V215" s="257" t="n">
        <v>0</v>
      </c>
      <c r="W215" s="257" t="n">
        <v>-198.911167077275</v>
      </c>
      <c r="X215" s="257" t="n">
        <v>70249.335432</v>
      </c>
      <c r="Y215" s="257" t="n">
        <v>70210.573753</v>
      </c>
      <c r="Z215" s="257" t="n">
        <v>-38.7616790000029</v>
      </c>
      <c r="AA215" s="257" t="n">
        <v>160.149488077273</v>
      </c>
      <c r="AB215" s="257" t="n">
        <v>70249.335432</v>
      </c>
      <c r="AC215" s="257" t="n">
        <v>70210.573753</v>
      </c>
      <c r="AD215" s="257" t="n">
        <v>-38.7616790000029</v>
      </c>
      <c r="AF215" s="257" t="n">
        <v>50453.095216342</v>
      </c>
      <c r="AG215" s="259" t="n">
        <v>0</v>
      </c>
      <c r="AH215" s="259" t="n">
        <v>70210.573753</v>
      </c>
      <c r="AI215" s="259" t="n">
        <v>-25046.562057</v>
      </c>
      <c r="AJ215" s="259" t="n">
        <v>-25046.562057</v>
      </c>
      <c r="AK215" s="259" t="n">
        <v>-24866.302458</v>
      </c>
      <c r="AL215" s="259" t="n">
        <v>-38.7616790000029</v>
      </c>
      <c r="AM215" s="269" t="s">
        <v>461</v>
      </c>
      <c r="AN215" s="260" t="s">
        <v>469</v>
      </c>
      <c r="AO215" s="260" t="n">
        <v>10</v>
      </c>
      <c r="AP215" s="260" t="n">
        <v>10</v>
      </c>
      <c r="AR215" s="281"/>
      <c r="AS215" s="306"/>
    </row>
    <row r="216" customFormat="false" ht="12.75" hidden="false" customHeight="false" outlineLevel="0" collapsed="false">
      <c r="A216" s="255" t="n">
        <v>1330</v>
      </c>
      <c r="B216" s="255" t="n">
        <v>490</v>
      </c>
      <c r="C216" s="255" t="s">
        <v>2</v>
      </c>
      <c r="D216" s="255" t="s">
        <v>104</v>
      </c>
      <c r="E216" s="255" t="s">
        <v>331</v>
      </c>
      <c r="F216" s="255" t="s">
        <v>102</v>
      </c>
      <c r="G216" s="255" t="s">
        <v>112</v>
      </c>
      <c r="H216" s="255" t="s">
        <v>97</v>
      </c>
      <c r="I216" s="255" t="s">
        <v>156</v>
      </c>
      <c r="J216" s="256" t="s">
        <v>105</v>
      </c>
      <c r="K216" s="268" t="n">
        <v>36896</v>
      </c>
      <c r="L216" s="268" t="n">
        <v>38722</v>
      </c>
      <c r="M216" s="255" t="s">
        <v>155</v>
      </c>
      <c r="N216" s="257" t="n">
        <v>-10000000</v>
      </c>
      <c r="O216" s="257" t="n">
        <v>4065.909281</v>
      </c>
      <c r="P216" s="258" t="n">
        <v>0.52</v>
      </c>
      <c r="Q216" s="257" t="n">
        <v>55.758727</v>
      </c>
      <c r="R216" s="257" t="n">
        <v>55.773123</v>
      </c>
      <c r="S216" s="258" t="n">
        <v>0.0143959999999979</v>
      </c>
      <c r="T216" s="257" t="n">
        <v>58.5328300092673</v>
      </c>
      <c r="U216" s="257" t="n">
        <v>-245.669849</v>
      </c>
      <c r="V216" s="257" t="n">
        <v>0</v>
      </c>
      <c r="W216" s="257" t="n">
        <v>-187.137018990733</v>
      </c>
      <c r="X216" s="257" t="n">
        <v>3087.777074</v>
      </c>
      <c r="Y216" s="257" t="n">
        <v>3010.031966</v>
      </c>
      <c r="Z216" s="257" t="n">
        <v>-77.7451080000001</v>
      </c>
      <c r="AA216" s="257" t="n">
        <v>109.391910990733</v>
      </c>
      <c r="AB216" s="257" t="n">
        <v>3087.777074</v>
      </c>
      <c r="AC216" s="257" t="n">
        <v>3010.031966</v>
      </c>
      <c r="AD216" s="257" t="n">
        <v>-77.7451080000001</v>
      </c>
      <c r="AF216" s="257" t="n">
        <v>23409.4726853575</v>
      </c>
      <c r="AG216" s="259" t="n">
        <v>0</v>
      </c>
      <c r="AH216" s="259" t="n">
        <v>3010.031966</v>
      </c>
      <c r="AI216" s="259" t="n">
        <v>-3161.85462</v>
      </c>
      <c r="AJ216" s="259" t="n">
        <v>-3161.85462</v>
      </c>
      <c r="AK216" s="259" t="n">
        <v>-82273.441712</v>
      </c>
      <c r="AL216" s="259" t="n">
        <v>-77.7451080000001</v>
      </c>
      <c r="AM216" s="269" t="s">
        <v>461</v>
      </c>
      <c r="AN216" s="260" t="n">
        <v>6</v>
      </c>
      <c r="AO216" s="260" t="s">
        <v>469</v>
      </c>
      <c r="AP216" s="260" t="n">
        <v>6</v>
      </c>
      <c r="AR216" s="281"/>
      <c r="AS216" s="306"/>
    </row>
    <row r="217" customFormat="false" ht="12.75" hidden="false" customHeight="false" outlineLevel="0" collapsed="false">
      <c r="A217" s="255" t="n">
        <v>1331</v>
      </c>
      <c r="B217" s="255" t="n">
        <v>491</v>
      </c>
      <c r="C217" s="255" t="s">
        <v>2</v>
      </c>
      <c r="D217" s="255" t="s">
        <v>104</v>
      </c>
      <c r="E217" s="255" t="s">
        <v>332</v>
      </c>
      <c r="F217" s="255" t="s">
        <v>116</v>
      </c>
      <c r="G217" s="255" t="s">
        <v>160</v>
      </c>
      <c r="H217" s="255" t="s">
        <v>168</v>
      </c>
      <c r="I217" s="255" t="s">
        <v>156</v>
      </c>
      <c r="J217" s="256" t="s">
        <v>203</v>
      </c>
      <c r="K217" s="268" t="n">
        <v>36896</v>
      </c>
      <c r="L217" s="268" t="n">
        <v>38722</v>
      </c>
      <c r="M217" s="255" t="s">
        <v>155</v>
      </c>
      <c r="N217" s="257" t="n">
        <v>-10000000</v>
      </c>
      <c r="O217" s="257" t="n">
        <v>4073.980384</v>
      </c>
      <c r="P217" s="258" t="n">
        <v>0.78</v>
      </c>
      <c r="Q217" s="257" t="n">
        <v>80.896014</v>
      </c>
      <c r="R217" s="257" t="n">
        <v>80.902733</v>
      </c>
      <c r="S217" s="258" t="n">
        <v>0.00671900000000392</v>
      </c>
      <c r="T217" s="257" t="n">
        <v>27.373074200112</v>
      </c>
      <c r="U217" s="257" t="n">
        <v>-246.952226</v>
      </c>
      <c r="V217" s="257" t="n">
        <v>0</v>
      </c>
      <c r="W217" s="257" t="n">
        <v>-219.579151799888</v>
      </c>
      <c r="X217" s="257" t="n">
        <v>-6864.044373</v>
      </c>
      <c r="Y217" s="257" t="n">
        <v>-7047.634001</v>
      </c>
      <c r="Z217" s="257" t="n">
        <v>-183.589628000001</v>
      </c>
      <c r="AA217" s="257" t="n">
        <v>35.9895237998874</v>
      </c>
      <c r="AB217" s="257" t="n">
        <v>-6864.044373</v>
      </c>
      <c r="AC217" s="257" t="n">
        <v>-7047.634001</v>
      </c>
      <c r="AD217" s="257" t="n">
        <v>-183.589628000001</v>
      </c>
      <c r="AF217" s="257" t="n">
        <v>29487.470019392</v>
      </c>
      <c r="AG217" s="259" t="n">
        <v>0</v>
      </c>
      <c r="AH217" s="259" t="n">
        <v>-7047.634001</v>
      </c>
      <c r="AI217" s="259" t="n">
        <v>-68162.553521</v>
      </c>
      <c r="AJ217" s="259" t="n">
        <v>-68162.553521</v>
      </c>
      <c r="AK217" s="259" t="n">
        <v>-28565.207426</v>
      </c>
      <c r="AL217" s="259" t="n">
        <v>-183.589628000001</v>
      </c>
      <c r="AM217" s="269" t="s">
        <v>461</v>
      </c>
      <c r="AN217" s="260" t="n">
        <v>8</v>
      </c>
      <c r="AO217" s="260" t="s">
        <v>469</v>
      </c>
      <c r="AP217" s="260" t="n">
        <v>8</v>
      </c>
      <c r="AR217" s="281"/>
      <c r="AS217" s="306"/>
    </row>
    <row r="218" customFormat="false" ht="12.75" hidden="false" customHeight="false" outlineLevel="0" collapsed="false">
      <c r="A218" s="255" t="n">
        <v>1332</v>
      </c>
      <c r="B218" s="255" t="n">
        <v>492</v>
      </c>
      <c r="C218" s="255" t="s">
        <v>2</v>
      </c>
      <c r="D218" s="255" t="s">
        <v>104</v>
      </c>
      <c r="E218" s="255" t="s">
        <v>334</v>
      </c>
      <c r="F218" s="255" t="s">
        <v>116</v>
      </c>
      <c r="G218" s="255" t="s">
        <v>191</v>
      </c>
      <c r="H218" s="255" t="s">
        <v>168</v>
      </c>
      <c r="I218" s="255" t="s">
        <v>156</v>
      </c>
      <c r="J218" s="256" t="s">
        <v>170</v>
      </c>
      <c r="K218" s="268" t="n">
        <v>36896</v>
      </c>
      <c r="L218" s="268" t="n">
        <v>38722</v>
      </c>
      <c r="M218" s="255" t="s">
        <v>155</v>
      </c>
      <c r="N218" s="257" t="n">
        <v>-10000000</v>
      </c>
      <c r="O218" s="257" t="n">
        <v>4047.108941</v>
      </c>
      <c r="P218" s="258" t="n">
        <v>0.65</v>
      </c>
      <c r="Q218" s="257" t="n">
        <v>74.975119</v>
      </c>
      <c r="R218" s="257" t="n">
        <v>74.983645</v>
      </c>
      <c r="S218" s="258" t="n">
        <v>0.00852599999998915</v>
      </c>
      <c r="T218" s="257" t="n">
        <v>34.5056508309221</v>
      </c>
      <c r="U218" s="257" t="n">
        <v>-279.313307</v>
      </c>
      <c r="V218" s="257" t="n">
        <v>0</v>
      </c>
      <c r="W218" s="257" t="n">
        <v>-244.807656169078</v>
      </c>
      <c r="X218" s="257" t="n">
        <v>25775.249468</v>
      </c>
      <c r="Y218" s="257" t="n">
        <v>25648.243103</v>
      </c>
      <c r="Z218" s="257" t="n">
        <v>-127.006365000001</v>
      </c>
      <c r="AA218" s="257" t="n">
        <v>117.801291169077</v>
      </c>
      <c r="AB218" s="257" t="n">
        <v>25775.249468</v>
      </c>
      <c r="AC218" s="257" t="n">
        <v>25648.243103</v>
      </c>
      <c r="AD218" s="257" t="n">
        <v>-127.006365000001</v>
      </c>
      <c r="AF218" s="257" t="n">
        <v>29292.974514958</v>
      </c>
      <c r="AG218" s="259" t="n">
        <v>0</v>
      </c>
      <c r="AH218" s="259" t="n">
        <v>25648.243103</v>
      </c>
      <c r="AI218" s="259" t="n">
        <v>-61387.3161</v>
      </c>
      <c r="AJ218" s="259" t="n">
        <v>-61387.3161</v>
      </c>
      <c r="AK218" s="259" t="n">
        <v>-34558.561951</v>
      </c>
      <c r="AL218" s="259" t="n">
        <v>-127.006365000001</v>
      </c>
      <c r="AM218" s="269" t="s">
        <v>461</v>
      </c>
      <c r="AN218" s="260" t="n">
        <v>8</v>
      </c>
      <c r="AO218" s="260" t="s">
        <v>469</v>
      </c>
      <c r="AP218" s="260" t="n">
        <v>8</v>
      </c>
      <c r="AR218" s="281"/>
      <c r="AS218" s="306"/>
    </row>
    <row r="219" customFormat="false" ht="12.75" hidden="false" customHeight="false" outlineLevel="0" collapsed="false">
      <c r="A219" s="255" t="n">
        <v>1333</v>
      </c>
      <c r="B219" s="255" t="n">
        <v>493</v>
      </c>
      <c r="C219" s="255" t="s">
        <v>2</v>
      </c>
      <c r="D219" s="255" t="s">
        <v>104</v>
      </c>
      <c r="E219" s="255" t="s">
        <v>335</v>
      </c>
      <c r="F219" s="255" t="s">
        <v>172</v>
      </c>
      <c r="G219" s="255" t="s">
        <v>191</v>
      </c>
      <c r="H219" s="255" t="s">
        <v>168</v>
      </c>
      <c r="I219" s="255" t="s">
        <v>156</v>
      </c>
      <c r="J219" s="256" t="s">
        <v>189</v>
      </c>
      <c r="K219" s="268" t="n">
        <v>36896</v>
      </c>
      <c r="L219" s="268" t="n">
        <v>38722</v>
      </c>
      <c r="M219" s="255" t="s">
        <v>155</v>
      </c>
      <c r="N219" s="257" t="n">
        <v>-10000000</v>
      </c>
      <c r="O219" s="257" t="n">
        <v>4377.608809</v>
      </c>
      <c r="P219" s="258" t="n">
        <v>3.3</v>
      </c>
      <c r="Q219" s="257" t="n">
        <v>217.926079</v>
      </c>
      <c r="R219" s="257" t="n">
        <v>217.96599</v>
      </c>
      <c r="S219" s="258" t="n">
        <v>0.0399110000000178</v>
      </c>
      <c r="T219" s="257" t="n">
        <v>174.714745176077</v>
      </c>
      <c r="U219" s="257" t="n">
        <v>-995.4588</v>
      </c>
      <c r="V219" s="257" t="n">
        <v>0</v>
      </c>
      <c r="W219" s="257" t="n">
        <v>-820.744054823923</v>
      </c>
      <c r="X219" s="257" t="n">
        <v>-525057.337847</v>
      </c>
      <c r="Y219" s="257" t="n">
        <v>-526005.972725</v>
      </c>
      <c r="Z219" s="257" t="n">
        <v>-948.634878000012</v>
      </c>
      <c r="AA219" s="257" t="n">
        <v>-127.890823176089</v>
      </c>
      <c r="AB219" s="257" t="n">
        <v>-525057.337847</v>
      </c>
      <c r="AC219" s="257" t="n">
        <v>-526005.972725</v>
      </c>
      <c r="AD219" s="257" t="n">
        <v>-948.634878000012</v>
      </c>
      <c r="AF219" s="257" t="n">
        <v>43206.99894483</v>
      </c>
      <c r="AG219" s="259" t="n">
        <v>0</v>
      </c>
      <c r="AH219" s="259" t="n">
        <v>-526005.972725</v>
      </c>
      <c r="AI219" s="259" t="n">
        <v>-640779.261193</v>
      </c>
      <c r="AJ219" s="259" t="n">
        <v>-640779.261193</v>
      </c>
      <c r="AK219" s="259" t="n">
        <v>-31393.645645</v>
      </c>
      <c r="AL219" s="259" t="n">
        <v>-948.634878000012</v>
      </c>
      <c r="AM219" s="269" t="s">
        <v>461</v>
      </c>
      <c r="AN219" s="260" t="s">
        <v>469</v>
      </c>
      <c r="AO219" s="260" t="n">
        <v>9</v>
      </c>
      <c r="AP219" s="260" t="n">
        <v>9</v>
      </c>
      <c r="AR219" s="281"/>
      <c r="AS219" s="306"/>
    </row>
    <row r="220" customFormat="false" ht="12.75" hidden="false" customHeight="false" outlineLevel="0" collapsed="false">
      <c r="A220" s="255" t="n">
        <v>1334</v>
      </c>
      <c r="B220" s="255" t="n">
        <v>494</v>
      </c>
      <c r="C220" s="255" t="s">
        <v>2</v>
      </c>
      <c r="D220" s="255" t="s">
        <v>104</v>
      </c>
      <c r="E220" s="255" t="s">
        <v>336</v>
      </c>
      <c r="F220" s="255" t="s">
        <v>260</v>
      </c>
      <c r="G220" s="255" t="s">
        <v>164</v>
      </c>
      <c r="H220" s="255" t="s">
        <v>168</v>
      </c>
      <c r="I220" s="255" t="s">
        <v>156</v>
      </c>
      <c r="J220" s="256" t="s">
        <v>189</v>
      </c>
      <c r="K220" s="268" t="n">
        <v>36896</v>
      </c>
      <c r="L220" s="268" t="n">
        <v>38722</v>
      </c>
      <c r="M220" s="255" t="s">
        <v>155</v>
      </c>
      <c r="N220" s="257" t="n">
        <v>-10000000</v>
      </c>
      <c r="O220" s="257" t="n">
        <v>4012.855558</v>
      </c>
      <c r="P220" s="258" t="n">
        <v>0.3</v>
      </c>
      <c r="Q220" s="257" t="n">
        <v>67.238927</v>
      </c>
      <c r="R220" s="257" t="n">
        <v>57.308423</v>
      </c>
      <c r="S220" s="258" t="n">
        <v>-9.93050400000001</v>
      </c>
      <c r="T220" s="257" t="n">
        <v>-39849.6781701413</v>
      </c>
      <c r="U220" s="257" t="n">
        <v>-272.972176</v>
      </c>
      <c r="V220" s="257" t="n">
        <v>0</v>
      </c>
      <c r="W220" s="257" t="n">
        <v>-40122.6503461413</v>
      </c>
      <c r="X220" s="257" t="n">
        <v>147719.899843</v>
      </c>
      <c r="Y220" s="257" t="n">
        <v>106799.566692</v>
      </c>
      <c r="Z220" s="257" t="n">
        <v>-40920.333151</v>
      </c>
      <c r="AA220" s="257" t="n">
        <v>-797.682804858734</v>
      </c>
      <c r="AB220" s="257" t="n">
        <v>147719.899843</v>
      </c>
      <c r="AC220" s="257" t="n">
        <v>106799.566692</v>
      </c>
      <c r="AD220" s="257" t="n">
        <v>-40920.333151</v>
      </c>
      <c r="AF220" s="257" t="n">
        <v>7921.376871492</v>
      </c>
      <c r="AG220" s="259" t="n">
        <v>0</v>
      </c>
      <c r="AH220" s="259" t="n">
        <v>106799.566692</v>
      </c>
      <c r="AI220" s="259" t="n">
        <v>90503.888994</v>
      </c>
      <c r="AJ220" s="259" t="n">
        <v>90503.888994</v>
      </c>
      <c r="AK220" s="259" t="n">
        <v>-30688.146987</v>
      </c>
      <c r="AL220" s="259" t="n">
        <v>-40920.333151</v>
      </c>
      <c r="AM220" s="269" t="s">
        <v>461</v>
      </c>
      <c r="AN220" s="260" t="n">
        <v>3</v>
      </c>
      <c r="AO220" s="260" t="s">
        <v>469</v>
      </c>
      <c r="AP220" s="260" t="n">
        <v>3</v>
      </c>
      <c r="AR220" s="281"/>
      <c r="AS220" s="306"/>
    </row>
    <row r="221" customFormat="false" ht="12.75" hidden="false" customHeight="false" outlineLevel="0" collapsed="false">
      <c r="A221" s="255" t="n">
        <v>1335</v>
      </c>
      <c r="B221" s="255" t="n">
        <v>495</v>
      </c>
      <c r="C221" s="255" t="s">
        <v>2</v>
      </c>
      <c r="D221" s="255" t="s">
        <v>104</v>
      </c>
      <c r="E221" s="255" t="s">
        <v>337</v>
      </c>
      <c r="F221" s="255" t="s">
        <v>172</v>
      </c>
      <c r="G221" s="255" t="s">
        <v>164</v>
      </c>
      <c r="H221" s="255" t="s">
        <v>168</v>
      </c>
      <c r="I221" s="255" t="s">
        <v>156</v>
      </c>
      <c r="J221" s="256" t="s">
        <v>189</v>
      </c>
      <c r="K221" s="268" t="n">
        <v>36896</v>
      </c>
      <c r="L221" s="268" t="n">
        <v>38722</v>
      </c>
      <c r="M221" s="255" t="s">
        <v>155</v>
      </c>
      <c r="N221" s="257" t="n">
        <v>-10000000</v>
      </c>
      <c r="O221" s="257" t="n">
        <v>4189.580865</v>
      </c>
      <c r="P221" s="258" t="n">
        <v>1.6</v>
      </c>
      <c r="Q221" s="257" t="n">
        <v>117.011344</v>
      </c>
      <c r="R221" s="257" t="n">
        <v>117.025298</v>
      </c>
      <c r="S221" s="258" t="n">
        <v>0.0139540000000125</v>
      </c>
      <c r="T221" s="257" t="n">
        <v>58.4614113902622</v>
      </c>
      <c r="U221" s="257" t="n">
        <v>-477.52546</v>
      </c>
      <c r="V221" s="257" t="n">
        <v>0</v>
      </c>
      <c r="W221" s="257" t="n">
        <v>-419.064048609738</v>
      </c>
      <c r="X221" s="257" t="n">
        <v>-214166.723201</v>
      </c>
      <c r="Y221" s="257" t="n">
        <v>-214630.490062</v>
      </c>
      <c r="Z221" s="257" t="n">
        <v>-463.766861000011</v>
      </c>
      <c r="AA221" s="257" t="n">
        <v>-44.7028123902732</v>
      </c>
      <c r="AB221" s="257" t="n">
        <v>-214166.723201</v>
      </c>
      <c r="AC221" s="257" t="n">
        <v>-214630.490062</v>
      </c>
      <c r="AD221" s="257" t="n">
        <v>-463.766861000011</v>
      </c>
      <c r="AF221" s="257" t="n">
        <v>41351.16313755</v>
      </c>
      <c r="AG221" s="259" t="n">
        <v>0</v>
      </c>
      <c r="AH221" s="259" t="n">
        <v>-214630.490062</v>
      </c>
      <c r="AI221" s="259" t="n">
        <v>-133006.991162</v>
      </c>
      <c r="AJ221" s="259" t="n">
        <v>-133006.991162</v>
      </c>
      <c r="AK221" s="259" t="n">
        <v>-14944.998582</v>
      </c>
      <c r="AL221" s="259" t="n">
        <v>-463.766861000011</v>
      </c>
      <c r="AM221" s="269" t="s">
        <v>461</v>
      </c>
      <c r="AN221" s="260" t="s">
        <v>469</v>
      </c>
      <c r="AO221" s="260" t="n">
        <v>9</v>
      </c>
      <c r="AP221" s="260" t="n">
        <v>9</v>
      </c>
      <c r="AR221" s="281"/>
      <c r="AS221" s="306"/>
    </row>
    <row r="222" customFormat="false" ht="12.75" hidden="false" customHeight="false" outlineLevel="0" collapsed="false">
      <c r="A222" s="255" t="n">
        <v>1336</v>
      </c>
      <c r="B222" s="255" t="n">
        <v>496</v>
      </c>
      <c r="C222" s="255" t="s">
        <v>2</v>
      </c>
      <c r="D222" s="255" t="s">
        <v>104</v>
      </c>
      <c r="E222" s="255" t="s">
        <v>338</v>
      </c>
      <c r="F222" s="255" t="s">
        <v>172</v>
      </c>
      <c r="G222" s="255" t="s">
        <v>160</v>
      </c>
      <c r="H222" s="255" t="s">
        <v>168</v>
      </c>
      <c r="I222" s="255" t="s">
        <v>156</v>
      </c>
      <c r="J222" s="256" t="s">
        <v>170</v>
      </c>
      <c r="K222" s="268" t="n">
        <v>36896</v>
      </c>
      <c r="L222" s="268" t="n">
        <v>38722</v>
      </c>
      <c r="M222" s="255" t="s">
        <v>155</v>
      </c>
      <c r="N222" s="257" t="n">
        <v>-10000000</v>
      </c>
      <c r="O222" s="257" t="n">
        <v>4164.32202</v>
      </c>
      <c r="P222" s="258" t="n">
        <v>1.85</v>
      </c>
      <c r="Q222" s="257" t="n">
        <v>189.37966</v>
      </c>
      <c r="R222" s="257" t="n">
        <v>189.386562</v>
      </c>
      <c r="S222" s="258" t="n">
        <v>0.00690199999999663</v>
      </c>
      <c r="T222" s="257" t="n">
        <v>28.742150582026</v>
      </c>
      <c r="U222" s="257" t="n">
        <v>-601.800315</v>
      </c>
      <c r="V222" s="257" t="n">
        <v>0</v>
      </c>
      <c r="W222" s="257" t="n">
        <v>-573.058164417974</v>
      </c>
      <c r="X222" s="257" t="n">
        <v>-27190.505401</v>
      </c>
      <c r="Y222" s="257" t="n">
        <v>-27668.921027</v>
      </c>
      <c r="Z222" s="257" t="n">
        <v>-478.415626000002</v>
      </c>
      <c r="AA222" s="257" t="n">
        <v>94.6425384179722</v>
      </c>
      <c r="AB222" s="257" t="n">
        <v>-27190.505401</v>
      </c>
      <c r="AC222" s="257" t="n">
        <v>-27668.921027</v>
      </c>
      <c r="AD222" s="257" t="n">
        <v>-478.415626000002</v>
      </c>
      <c r="AF222" s="257" t="n">
        <v>41101.8583374</v>
      </c>
      <c r="AG222" s="259" t="n">
        <v>0</v>
      </c>
      <c r="AH222" s="259" t="n">
        <v>-27668.921027</v>
      </c>
      <c r="AI222" s="259" t="n">
        <v>-92838.682922</v>
      </c>
      <c r="AJ222" s="259" t="n">
        <v>-92838.682922</v>
      </c>
      <c r="AK222" s="259" t="n">
        <v>-66523.619415</v>
      </c>
      <c r="AL222" s="259" t="n">
        <v>-478.415626000002</v>
      </c>
      <c r="AM222" s="269" t="s">
        <v>461</v>
      </c>
      <c r="AN222" s="260" t="s">
        <v>469</v>
      </c>
      <c r="AO222" s="260" t="n">
        <v>9</v>
      </c>
      <c r="AP222" s="260" t="n">
        <v>9</v>
      </c>
      <c r="AR222" s="281"/>
      <c r="AS222" s="306"/>
    </row>
    <row r="223" customFormat="false" ht="12.75" hidden="false" customHeight="false" outlineLevel="0" collapsed="false">
      <c r="A223" s="255" t="n">
        <v>1337</v>
      </c>
      <c r="B223" s="255" t="n">
        <v>497</v>
      </c>
      <c r="C223" s="255" t="s">
        <v>2</v>
      </c>
      <c r="D223" s="255" t="s">
        <v>104</v>
      </c>
      <c r="E223" s="255" t="s">
        <v>339</v>
      </c>
      <c r="F223" s="255" t="s">
        <v>166</v>
      </c>
      <c r="G223" s="255" t="s">
        <v>164</v>
      </c>
      <c r="H223" s="255" t="s">
        <v>110</v>
      </c>
      <c r="I223" s="255" t="s">
        <v>156</v>
      </c>
      <c r="J223" s="256" t="s">
        <v>212</v>
      </c>
      <c r="K223" s="268" t="n">
        <v>36896</v>
      </c>
      <c r="L223" s="268" t="n">
        <v>38722</v>
      </c>
      <c r="M223" s="255" t="s">
        <v>155</v>
      </c>
      <c r="N223" s="257" t="n">
        <v>-10000000</v>
      </c>
      <c r="O223" s="257" t="n">
        <v>4003.873158</v>
      </c>
      <c r="P223" s="258" t="n">
        <v>0.78</v>
      </c>
      <c r="Q223" s="257" t="n">
        <v>280.878934</v>
      </c>
      <c r="R223" s="257" t="n">
        <v>280.890975</v>
      </c>
      <c r="S223" s="258" t="n">
        <v>0.0120410000000106</v>
      </c>
      <c r="T223" s="257" t="n">
        <v>48.2106366955206</v>
      </c>
      <c r="U223" s="257" t="n">
        <v>-779.616496</v>
      </c>
      <c r="V223" s="257" t="n">
        <v>0</v>
      </c>
      <c r="W223" s="257" t="n">
        <v>-731.40585930448</v>
      </c>
      <c r="X223" s="257" t="n">
        <v>761093.552629</v>
      </c>
      <c r="Y223" s="257" t="n">
        <v>761274.548045</v>
      </c>
      <c r="Z223" s="257" t="n">
        <v>180.995415999903</v>
      </c>
      <c r="AA223" s="257" t="n">
        <v>912.401275304383</v>
      </c>
      <c r="AB223" s="257" t="n">
        <v>761093.552629</v>
      </c>
      <c r="AC223" s="257" t="n">
        <v>761274.548045</v>
      </c>
      <c r="AD223" s="257" t="n">
        <v>180.995415999903</v>
      </c>
      <c r="AF223" s="257" t="n">
        <v>63229.164911136</v>
      </c>
      <c r="AG223" s="259" t="n">
        <v>0</v>
      </c>
      <c r="AH223" s="259" t="n">
        <v>761274.548045</v>
      </c>
      <c r="AI223" s="259" t="n">
        <v>-107720.189641</v>
      </c>
      <c r="AJ223" s="259" t="n">
        <v>-107720.189641</v>
      </c>
      <c r="AK223" s="259" t="n">
        <v>-32851.295228</v>
      </c>
      <c r="AL223" s="259" t="n">
        <v>180.995415999903</v>
      </c>
      <c r="AM223" s="269" t="s">
        <v>461</v>
      </c>
      <c r="AN223" s="260" t="s">
        <v>469</v>
      </c>
      <c r="AO223" s="260" t="n">
        <v>12</v>
      </c>
      <c r="AP223" s="260" t="n">
        <v>12</v>
      </c>
      <c r="AR223" s="281"/>
      <c r="AS223" s="306"/>
    </row>
    <row r="224" customFormat="false" ht="12.75" hidden="false" customHeight="false" outlineLevel="0" collapsed="false">
      <c r="A224" s="255" t="n">
        <v>1338</v>
      </c>
      <c r="B224" s="255" t="n">
        <v>498</v>
      </c>
      <c r="C224" s="255" t="s">
        <v>2</v>
      </c>
      <c r="D224" s="255" t="s">
        <v>104</v>
      </c>
      <c r="E224" s="255" t="s">
        <v>341</v>
      </c>
      <c r="F224" s="255" t="s">
        <v>102</v>
      </c>
      <c r="G224" s="255" t="s">
        <v>191</v>
      </c>
      <c r="H224" s="255" t="s">
        <v>168</v>
      </c>
      <c r="I224" s="255" t="s">
        <v>156</v>
      </c>
      <c r="J224" s="256" t="s">
        <v>170</v>
      </c>
      <c r="K224" s="268" t="n">
        <v>36896</v>
      </c>
      <c r="L224" s="268" t="n">
        <v>38722</v>
      </c>
      <c r="M224" s="255" t="s">
        <v>155</v>
      </c>
      <c r="N224" s="257" t="n">
        <v>-10000000</v>
      </c>
      <c r="O224" s="257" t="n">
        <v>4049.530786</v>
      </c>
      <c r="P224" s="258" t="n">
        <v>0.54</v>
      </c>
      <c r="Q224" s="257" t="n">
        <v>62.388328</v>
      </c>
      <c r="R224" s="257" t="n">
        <v>62.390865</v>
      </c>
      <c r="S224" s="258" t="n">
        <v>0.00253699999999668</v>
      </c>
      <c r="T224" s="257" t="n">
        <v>10.2736596040686</v>
      </c>
      <c r="U224" s="257" t="n">
        <v>-273.84217</v>
      </c>
      <c r="V224" s="257" t="n">
        <v>0</v>
      </c>
      <c r="W224" s="257" t="n">
        <v>-263.568510395931</v>
      </c>
      <c r="X224" s="257" t="n">
        <v>21880.169637</v>
      </c>
      <c r="Y224" s="257" t="n">
        <v>21756.061038</v>
      </c>
      <c r="Z224" s="257" t="n">
        <v>-124.108598999999</v>
      </c>
      <c r="AA224" s="257" t="n">
        <v>139.459911395932</v>
      </c>
      <c r="AB224" s="257" t="n">
        <v>21880.169637</v>
      </c>
      <c r="AC224" s="257" t="n">
        <v>21756.061038</v>
      </c>
      <c r="AD224" s="257" t="n">
        <v>-124.108598999999</v>
      </c>
      <c r="AF224" s="257" t="n">
        <v>23315.173500395</v>
      </c>
      <c r="AG224" s="259" t="n">
        <v>0</v>
      </c>
      <c r="AH224" s="259" t="n">
        <v>21756.061038</v>
      </c>
      <c r="AI224" s="259" t="n">
        <v>-26576.150725</v>
      </c>
      <c r="AJ224" s="259" t="n">
        <v>-26576.150725</v>
      </c>
      <c r="AK224" s="259" t="n">
        <v>-32656.223362</v>
      </c>
      <c r="AL224" s="259" t="n">
        <v>-124.108598999999</v>
      </c>
      <c r="AM224" s="269" t="s">
        <v>461</v>
      </c>
      <c r="AN224" s="260" t="n">
        <v>6</v>
      </c>
      <c r="AO224" s="260" t="s">
        <v>469</v>
      </c>
      <c r="AP224" s="260" t="n">
        <v>6</v>
      </c>
      <c r="AR224" s="281"/>
      <c r="AS224" s="306"/>
    </row>
    <row r="225" customFormat="false" ht="12.75" hidden="false" customHeight="false" outlineLevel="0" collapsed="false">
      <c r="A225" s="255" t="n">
        <v>1339</v>
      </c>
      <c r="B225" s="255" t="n">
        <v>499</v>
      </c>
      <c r="C225" s="255" t="s">
        <v>2</v>
      </c>
      <c r="D225" s="255" t="s">
        <v>104</v>
      </c>
      <c r="E225" s="255" t="s">
        <v>342</v>
      </c>
      <c r="F225" s="255" t="s">
        <v>102</v>
      </c>
      <c r="G225" s="255" t="s">
        <v>191</v>
      </c>
      <c r="H225" s="255" t="s">
        <v>168</v>
      </c>
      <c r="I225" s="255" t="s">
        <v>156</v>
      </c>
      <c r="J225" s="256" t="s">
        <v>189</v>
      </c>
      <c r="K225" s="268" t="n">
        <v>36896</v>
      </c>
      <c r="L225" s="268" t="n">
        <v>38722</v>
      </c>
      <c r="M225" s="255" t="s">
        <v>155</v>
      </c>
      <c r="N225" s="257" t="n">
        <v>-10000000</v>
      </c>
      <c r="O225" s="257" t="n">
        <v>4060.408019</v>
      </c>
      <c r="P225" s="258" t="n">
        <v>0.65</v>
      </c>
      <c r="Q225" s="257" t="n">
        <v>38.557646</v>
      </c>
      <c r="R225" s="257" t="n">
        <v>38.565205</v>
      </c>
      <c r="S225" s="258" t="n">
        <v>0.00755900000000054</v>
      </c>
      <c r="T225" s="257" t="n">
        <v>30.6926242156232</v>
      </c>
      <c r="U225" s="257" t="n">
        <v>-186.022555</v>
      </c>
      <c r="V225" s="257" t="n">
        <v>0</v>
      </c>
      <c r="W225" s="257" t="n">
        <v>-155.329930784377</v>
      </c>
      <c r="X225" s="257" t="n">
        <v>-126915.319325</v>
      </c>
      <c r="Y225" s="257" t="n">
        <v>-127112.168602</v>
      </c>
      <c r="Z225" s="257" t="n">
        <v>-196.849277000001</v>
      </c>
      <c r="AA225" s="257" t="n">
        <v>-41.5193462156244</v>
      </c>
      <c r="AB225" s="257" t="n">
        <v>-126915.319325</v>
      </c>
      <c r="AC225" s="257" t="n">
        <v>-127112.168602</v>
      </c>
      <c r="AD225" s="257" t="n">
        <v>-196.849277000001</v>
      </c>
      <c r="AF225" s="257" t="n">
        <v>23377.7991693925</v>
      </c>
      <c r="AG225" s="259" t="n">
        <v>0</v>
      </c>
      <c r="AH225" s="259" t="n">
        <v>-127112.168602</v>
      </c>
      <c r="AI225" s="259" t="n">
        <v>-73354.330615</v>
      </c>
      <c r="AJ225" s="259" t="n">
        <v>-73354.330615</v>
      </c>
      <c r="AK225" s="259" t="n">
        <v>-8083.003658</v>
      </c>
      <c r="AL225" s="259" t="n">
        <v>-196.849277000001</v>
      </c>
      <c r="AM225" s="269" t="s">
        <v>461</v>
      </c>
      <c r="AN225" s="260" t="n">
        <v>6</v>
      </c>
      <c r="AO225" s="260" t="s">
        <v>469</v>
      </c>
      <c r="AP225" s="260" t="n">
        <v>6</v>
      </c>
      <c r="AR225" s="281"/>
      <c r="AS225" s="306"/>
    </row>
    <row r="226" customFormat="false" ht="12.75" hidden="false" customHeight="false" outlineLevel="0" collapsed="false">
      <c r="A226" s="255" t="n">
        <v>1340</v>
      </c>
      <c r="B226" s="255" t="n">
        <v>500</v>
      </c>
      <c r="C226" s="255" t="s">
        <v>2</v>
      </c>
      <c r="D226" s="255" t="s">
        <v>104</v>
      </c>
      <c r="E226" s="255" t="s">
        <v>345</v>
      </c>
      <c r="F226" s="255" t="s">
        <v>95</v>
      </c>
      <c r="G226" s="255" t="s">
        <v>191</v>
      </c>
      <c r="H226" s="255" t="s">
        <v>168</v>
      </c>
      <c r="I226" s="255" t="s">
        <v>156</v>
      </c>
      <c r="J226" s="256" t="s">
        <v>189</v>
      </c>
      <c r="K226" s="268" t="n">
        <v>36896</v>
      </c>
      <c r="L226" s="268" t="n">
        <v>38722</v>
      </c>
      <c r="M226" s="255" t="s">
        <v>155</v>
      </c>
      <c r="N226" s="257" t="n">
        <v>-10000000</v>
      </c>
      <c r="O226" s="257" t="n">
        <v>4200.12584</v>
      </c>
      <c r="P226" s="258" t="n">
        <v>2.2</v>
      </c>
      <c r="Q226" s="257" t="n">
        <v>164.37697</v>
      </c>
      <c r="R226" s="257" t="n">
        <v>164.408115</v>
      </c>
      <c r="S226" s="258" t="n">
        <v>0.0311450000000093</v>
      </c>
      <c r="T226" s="257" t="n">
        <v>130.812919286839</v>
      </c>
      <c r="U226" s="257" t="n">
        <v>-734.567141</v>
      </c>
      <c r="V226" s="257" t="n">
        <v>0</v>
      </c>
      <c r="W226" s="257" t="n">
        <v>-603.754221713161</v>
      </c>
      <c r="X226" s="257" t="n">
        <v>-279474.202143</v>
      </c>
      <c r="Y226" s="257" t="n">
        <v>-280055.642017</v>
      </c>
      <c r="Z226" s="257" t="n">
        <v>-581.439874000032</v>
      </c>
      <c r="AA226" s="257" t="n">
        <v>22.3143477131284</v>
      </c>
      <c r="AB226" s="257" t="n">
        <v>-279474.202143</v>
      </c>
      <c r="AC226" s="257" t="n">
        <v>-280055.642017</v>
      </c>
      <c r="AD226" s="257" t="n">
        <v>-581.439874000032</v>
      </c>
      <c r="AF226" s="257" t="n">
        <v>31091.4315306</v>
      </c>
      <c r="AG226" s="259" t="n">
        <v>0</v>
      </c>
      <c r="AH226" s="259" t="n">
        <v>-280055.642017</v>
      </c>
      <c r="AI226" s="259" t="n">
        <v>-99740.724064</v>
      </c>
      <c r="AJ226" s="259" t="n">
        <v>-99740.724064</v>
      </c>
      <c r="AK226" s="259" t="n">
        <v>-43319.80849</v>
      </c>
      <c r="AL226" s="259" t="n">
        <v>-581.439874000032</v>
      </c>
      <c r="AM226" s="269" t="s">
        <v>461</v>
      </c>
      <c r="AN226" s="260" t="n">
        <v>7</v>
      </c>
      <c r="AO226" s="260" t="s">
        <v>469</v>
      </c>
      <c r="AP226" s="260" t="n">
        <v>7</v>
      </c>
      <c r="AR226" s="281"/>
      <c r="AS226" s="306"/>
    </row>
    <row r="227" customFormat="false" ht="12.75" hidden="false" customHeight="false" outlineLevel="0" collapsed="false">
      <c r="A227" s="255" t="n">
        <v>1341</v>
      </c>
      <c r="B227" s="255" t="n">
        <v>501</v>
      </c>
      <c r="C227" s="255" t="s">
        <v>2</v>
      </c>
      <c r="D227" s="255" t="s">
        <v>104</v>
      </c>
      <c r="E227" s="255" t="s">
        <v>347</v>
      </c>
      <c r="F227" s="255" t="s">
        <v>304</v>
      </c>
      <c r="G227" s="255" t="s">
        <v>160</v>
      </c>
      <c r="H227" s="255" t="s">
        <v>161</v>
      </c>
      <c r="I227" s="255" t="s">
        <v>156</v>
      </c>
      <c r="J227" s="256" t="s">
        <v>212</v>
      </c>
      <c r="K227" s="268" t="n">
        <v>36896</v>
      </c>
      <c r="L227" s="268" t="n">
        <v>38722</v>
      </c>
      <c r="M227" s="255" t="s">
        <v>155</v>
      </c>
      <c r="N227" s="257" t="n">
        <v>-10000000</v>
      </c>
      <c r="O227" s="257" t="n">
        <v>4007.115965</v>
      </c>
      <c r="P227" s="258" t="n">
        <v>0.14</v>
      </c>
      <c r="Q227" s="257" t="n">
        <v>15.160773</v>
      </c>
      <c r="R227" s="257" t="n">
        <v>15.163441</v>
      </c>
      <c r="S227" s="258" t="n">
        <v>0.00266799999999989</v>
      </c>
      <c r="T227" s="257" t="n">
        <v>10.6909853946196</v>
      </c>
      <c r="U227" s="257" t="n">
        <v>-53.282324</v>
      </c>
      <c r="V227" s="257" t="n">
        <v>0</v>
      </c>
      <c r="W227" s="257" t="n">
        <v>-42.5913386053804</v>
      </c>
      <c r="X227" s="257" t="n">
        <v>1527.316839</v>
      </c>
      <c r="Y227" s="257" t="n">
        <v>1501.853646</v>
      </c>
      <c r="Z227" s="257" t="n">
        <v>-25.463193</v>
      </c>
      <c r="AA227" s="257" t="n">
        <v>17.1281456053804</v>
      </c>
      <c r="AB227" s="257" t="n">
        <v>1527.316839</v>
      </c>
      <c r="AC227" s="257" t="n">
        <v>1501.853646</v>
      </c>
      <c r="AD227" s="257" t="n">
        <v>-25.463193</v>
      </c>
      <c r="AF227" s="257" t="n">
        <v>5998.45224380675</v>
      </c>
      <c r="AG227" s="259" t="n">
        <v>0</v>
      </c>
      <c r="AH227" s="259" t="n">
        <v>1501.853646</v>
      </c>
      <c r="AI227" s="259" t="n">
        <v>-23928.264753</v>
      </c>
      <c r="AJ227" s="259" t="n">
        <v>-23928.264753</v>
      </c>
      <c r="AK227" s="259" t="n">
        <v>551.082026</v>
      </c>
      <c r="AL227" s="259" t="n">
        <v>-25.463193</v>
      </c>
      <c r="AM227" s="269" t="s">
        <v>461</v>
      </c>
      <c r="AN227" s="260" t="n">
        <v>1</v>
      </c>
      <c r="AO227" s="260" t="s">
        <v>469</v>
      </c>
      <c r="AP227" s="260" t="n">
        <v>1</v>
      </c>
      <c r="AR227" s="281"/>
      <c r="AS227" s="306"/>
    </row>
    <row r="228" customFormat="false" ht="12.75" hidden="false" customHeight="false" outlineLevel="0" collapsed="false">
      <c r="A228" s="255" t="n">
        <v>1342</v>
      </c>
      <c r="B228" s="255" t="n">
        <v>630</v>
      </c>
      <c r="C228" s="255" t="s">
        <v>2</v>
      </c>
      <c r="D228" s="255" t="s">
        <v>104</v>
      </c>
      <c r="E228" s="255" t="s">
        <v>356</v>
      </c>
      <c r="F228" s="255" t="s">
        <v>116</v>
      </c>
      <c r="G228" s="255" t="s">
        <v>96</v>
      </c>
      <c r="H228" s="255" t="s">
        <v>110</v>
      </c>
      <c r="I228" s="255" t="s">
        <v>156</v>
      </c>
      <c r="J228" s="256" t="s">
        <v>105</v>
      </c>
      <c r="K228" s="268" t="n">
        <v>36896</v>
      </c>
      <c r="L228" s="268" t="n">
        <v>38722</v>
      </c>
      <c r="M228" s="255" t="s">
        <v>155</v>
      </c>
      <c r="N228" s="257" t="n">
        <v>-10000000</v>
      </c>
      <c r="O228" s="257" t="n">
        <v>4063.539971</v>
      </c>
      <c r="P228" s="258" t="n">
        <v>0.62</v>
      </c>
      <c r="Q228" s="257" t="n">
        <v>52.526335</v>
      </c>
      <c r="R228" s="257" t="n">
        <v>52.543688</v>
      </c>
      <c r="S228" s="258" t="n">
        <v>0.017353</v>
      </c>
      <c r="T228" s="257" t="n">
        <v>70.5146091167628</v>
      </c>
      <c r="U228" s="257" t="n">
        <v>-212.036111</v>
      </c>
      <c r="V228" s="257" t="n">
        <v>0</v>
      </c>
      <c r="W228" s="257" t="n">
        <v>-141.521501883237</v>
      </c>
      <c r="X228" s="257" t="n">
        <v>-54581.671445</v>
      </c>
      <c r="Y228" s="257" t="n">
        <v>-54698.220326</v>
      </c>
      <c r="Z228" s="257" t="n">
        <v>-116.548881000002</v>
      </c>
      <c r="AA228" s="257" t="n">
        <v>24.9726208832348</v>
      </c>
      <c r="AB228" s="257" t="n">
        <v>-54581.671445</v>
      </c>
      <c r="AC228" s="257" t="n">
        <v>-54698.220326</v>
      </c>
      <c r="AD228" s="257" t="n">
        <v>-116.548881000002</v>
      </c>
      <c r="AF228" s="257" t="n">
        <v>29411.902310098</v>
      </c>
      <c r="AG228" s="259" t="n">
        <v>0</v>
      </c>
      <c r="AH228" s="259" t="n">
        <v>-54698.220326</v>
      </c>
      <c r="AI228" s="259" t="n">
        <v>-48986.441789</v>
      </c>
      <c r="AJ228" s="259" t="n">
        <v>-48986.441789</v>
      </c>
      <c r="AK228" s="259" t="n">
        <v>-41048.705422</v>
      </c>
      <c r="AL228" s="259" t="n">
        <v>-116.548881000002</v>
      </c>
      <c r="AM228" s="269" t="s">
        <v>461</v>
      </c>
      <c r="AN228" s="260" t="n">
        <v>8</v>
      </c>
      <c r="AO228" s="260" t="s">
        <v>469</v>
      </c>
      <c r="AP228" s="260" t="n">
        <v>8</v>
      </c>
      <c r="AR228" s="281"/>
      <c r="AS228" s="306"/>
    </row>
    <row r="229" customFormat="false" ht="12.75" hidden="false" customHeight="false" outlineLevel="0" collapsed="false">
      <c r="A229" s="255" t="n">
        <v>1343</v>
      </c>
      <c r="B229" s="255" t="n">
        <v>502</v>
      </c>
      <c r="C229" s="255" t="s">
        <v>2</v>
      </c>
      <c r="D229" s="255" t="s">
        <v>104</v>
      </c>
      <c r="E229" s="255" t="s">
        <v>357</v>
      </c>
      <c r="F229" s="255" t="s">
        <v>116</v>
      </c>
      <c r="G229" s="255" t="s">
        <v>112</v>
      </c>
      <c r="H229" s="255" t="s">
        <v>168</v>
      </c>
      <c r="I229" s="255" t="s">
        <v>156</v>
      </c>
      <c r="J229" s="256" t="s">
        <v>203</v>
      </c>
      <c r="K229" s="268" t="n">
        <v>36896</v>
      </c>
      <c r="L229" s="268" t="n">
        <v>38722</v>
      </c>
      <c r="M229" s="255" t="s">
        <v>155</v>
      </c>
      <c r="N229" s="257" t="n">
        <v>-10000000</v>
      </c>
      <c r="O229" s="257" t="n">
        <v>4095.564828</v>
      </c>
      <c r="P229" s="258" t="n">
        <v>1.15</v>
      </c>
      <c r="Q229" s="257" t="n">
        <v>156.468367</v>
      </c>
      <c r="R229" s="257" t="n">
        <v>156.513416</v>
      </c>
      <c r="S229" s="258" t="n">
        <v>0.0450490000000059</v>
      </c>
      <c r="T229" s="257" t="n">
        <v>184.501099936596</v>
      </c>
      <c r="U229" s="257" t="n">
        <v>-454.62657</v>
      </c>
      <c r="V229" s="257" t="n">
        <v>0</v>
      </c>
      <c r="W229" s="257" t="n">
        <v>-270.125470063404</v>
      </c>
      <c r="X229" s="257" t="n">
        <v>139368.248793</v>
      </c>
      <c r="Y229" s="257" t="n">
        <v>139300.648856</v>
      </c>
      <c r="Z229" s="257" t="n">
        <v>-67.5999369999918</v>
      </c>
      <c r="AA229" s="257" t="n">
        <v>202.525533063412</v>
      </c>
      <c r="AB229" s="257" t="n">
        <v>139368.248793</v>
      </c>
      <c r="AC229" s="257" t="n">
        <v>139300.648856</v>
      </c>
      <c r="AD229" s="257" t="n">
        <v>-67.5999369999918</v>
      </c>
      <c r="AF229" s="257" t="n">
        <v>29643.698225064</v>
      </c>
      <c r="AG229" s="259" t="n">
        <v>0</v>
      </c>
      <c r="AH229" s="259" t="n">
        <v>139300.648856</v>
      </c>
      <c r="AI229" s="259" t="n">
        <v>153639.43411</v>
      </c>
      <c r="AJ229" s="259" t="n">
        <v>153639.43411</v>
      </c>
      <c r="AK229" s="259" t="n">
        <v>236083.414123</v>
      </c>
      <c r="AL229" s="259" t="n">
        <v>-67.5999369999918</v>
      </c>
      <c r="AM229" s="269" t="s">
        <v>461</v>
      </c>
      <c r="AN229" s="260" t="n">
        <v>8</v>
      </c>
      <c r="AO229" s="260" t="s">
        <v>469</v>
      </c>
      <c r="AP229" s="260" t="n">
        <v>8</v>
      </c>
      <c r="AR229" s="281"/>
      <c r="AS229" s="306"/>
    </row>
    <row r="230" customFormat="false" ht="12.75" hidden="false" customHeight="false" outlineLevel="0" collapsed="false">
      <c r="A230" s="255" t="n">
        <v>1344</v>
      </c>
      <c r="B230" s="255" t="n">
        <v>503</v>
      </c>
      <c r="C230" s="255" t="s">
        <v>2</v>
      </c>
      <c r="D230" s="255" t="s">
        <v>104</v>
      </c>
      <c r="E230" s="255" t="s">
        <v>360</v>
      </c>
      <c r="F230" s="255" t="s">
        <v>102</v>
      </c>
      <c r="G230" s="255" t="s">
        <v>160</v>
      </c>
      <c r="H230" s="255" t="s">
        <v>168</v>
      </c>
      <c r="I230" s="255" t="s">
        <v>156</v>
      </c>
      <c r="J230" s="256" t="s">
        <v>170</v>
      </c>
      <c r="K230" s="268" t="n">
        <v>36896</v>
      </c>
      <c r="L230" s="268" t="n">
        <v>38722</v>
      </c>
      <c r="M230" s="255" t="s">
        <v>155</v>
      </c>
      <c r="N230" s="257" t="n">
        <v>-10000000</v>
      </c>
      <c r="O230" s="257" t="n">
        <v>4105.889647</v>
      </c>
      <c r="P230" s="258" t="n">
        <v>1.05</v>
      </c>
      <c r="Q230" s="257" t="n">
        <v>97.002147</v>
      </c>
      <c r="R230" s="257" t="n">
        <v>97.016336</v>
      </c>
      <c r="S230" s="258" t="n">
        <v>0.0141890000000018</v>
      </c>
      <c r="T230" s="257" t="n">
        <v>58.2584682012903</v>
      </c>
      <c r="U230" s="257" t="n">
        <v>-351.447813</v>
      </c>
      <c r="V230" s="257" t="n">
        <v>0</v>
      </c>
      <c r="W230" s="257" t="n">
        <v>-293.18934479871</v>
      </c>
      <c r="X230" s="257" t="n">
        <v>-58316.341721</v>
      </c>
      <c r="Y230" s="257" t="n">
        <v>-58563.739608</v>
      </c>
      <c r="Z230" s="257" t="n">
        <v>-247.397887000006</v>
      </c>
      <c r="AA230" s="257" t="n">
        <v>45.7914577987032</v>
      </c>
      <c r="AB230" s="257" t="n">
        <v>-58316.341721</v>
      </c>
      <c r="AC230" s="257" t="n">
        <v>-58563.739608</v>
      </c>
      <c r="AD230" s="257" t="n">
        <v>-247.397887000006</v>
      </c>
      <c r="AF230" s="257" t="n">
        <v>23639.6596426025</v>
      </c>
      <c r="AG230" s="259" t="n">
        <v>0</v>
      </c>
      <c r="AH230" s="259" t="n">
        <v>-58563.739608</v>
      </c>
      <c r="AI230" s="259" t="n">
        <v>-42997.254634</v>
      </c>
      <c r="AJ230" s="259" t="n">
        <v>-42997.254634</v>
      </c>
      <c r="AK230" s="259" t="n">
        <v>-15929.23891</v>
      </c>
      <c r="AL230" s="259" t="n">
        <v>-247.397887000006</v>
      </c>
      <c r="AM230" s="269" t="s">
        <v>461</v>
      </c>
      <c r="AN230" s="260" t="n">
        <v>6</v>
      </c>
      <c r="AO230" s="260" t="s">
        <v>469</v>
      </c>
      <c r="AP230" s="260" t="n">
        <v>6</v>
      </c>
      <c r="AR230" s="281"/>
      <c r="AS230" s="306"/>
    </row>
    <row r="231" customFormat="false" ht="12.75" hidden="false" customHeight="false" outlineLevel="0" collapsed="false">
      <c r="A231" s="255" t="n">
        <v>1345</v>
      </c>
      <c r="B231" s="255" t="n">
        <v>504</v>
      </c>
      <c r="C231" s="255" t="s">
        <v>2</v>
      </c>
      <c r="D231" s="255" t="s">
        <v>104</v>
      </c>
      <c r="E231" s="255" t="s">
        <v>362</v>
      </c>
      <c r="F231" s="255" t="s">
        <v>172</v>
      </c>
      <c r="G231" s="255" t="s">
        <v>151</v>
      </c>
      <c r="H231" s="255" t="s">
        <v>152</v>
      </c>
      <c r="I231" s="255" t="s">
        <v>156</v>
      </c>
      <c r="J231" s="256" t="s">
        <v>212</v>
      </c>
      <c r="K231" s="268" t="n">
        <v>36896</v>
      </c>
      <c r="L231" s="268" t="n">
        <v>38722</v>
      </c>
      <c r="M231" s="255" t="s">
        <v>155</v>
      </c>
      <c r="N231" s="257" t="n">
        <v>-10000000</v>
      </c>
      <c r="O231" s="257" t="n">
        <v>4185.201163</v>
      </c>
      <c r="P231" s="258" t="n">
        <v>1.65</v>
      </c>
      <c r="Q231" s="257" t="n">
        <v>159.360276</v>
      </c>
      <c r="R231" s="257" t="n">
        <v>159.388632</v>
      </c>
      <c r="S231" s="258" t="n">
        <v>0.0283560000000023</v>
      </c>
      <c r="T231" s="257" t="n">
        <v>118.675564178037</v>
      </c>
      <c r="U231" s="257" t="n">
        <v>-560.100455</v>
      </c>
      <c r="V231" s="257" t="n">
        <v>0</v>
      </c>
      <c r="W231" s="257" t="n">
        <v>-441.424890821963</v>
      </c>
      <c r="X231" s="257" t="n">
        <v>-62508.848346</v>
      </c>
      <c r="Y231" s="257" t="n">
        <v>-62862.857374</v>
      </c>
      <c r="Z231" s="257" t="n">
        <v>-354.009028</v>
      </c>
      <c r="AA231" s="257" t="n">
        <v>87.4158628219622</v>
      </c>
      <c r="AB231" s="257" t="n">
        <v>-62508.848346</v>
      </c>
      <c r="AC231" s="257" t="n">
        <v>-62862.857374</v>
      </c>
      <c r="AD231" s="257" t="n">
        <v>-354.009028</v>
      </c>
      <c r="AF231" s="257" t="n">
        <v>41307.93547881</v>
      </c>
      <c r="AG231" s="259" t="n">
        <v>0</v>
      </c>
      <c r="AH231" s="259" t="n">
        <v>-62862.857374</v>
      </c>
      <c r="AI231" s="259" t="n">
        <v>-100595.60768</v>
      </c>
      <c r="AJ231" s="259" t="n">
        <v>-100595.60768</v>
      </c>
      <c r="AK231" s="259" t="n">
        <v>-65747.167216</v>
      </c>
      <c r="AL231" s="259" t="n">
        <v>-354.009028</v>
      </c>
      <c r="AM231" s="269" t="s">
        <v>461</v>
      </c>
      <c r="AN231" s="260" t="s">
        <v>469</v>
      </c>
      <c r="AO231" s="260" t="n">
        <v>9</v>
      </c>
      <c r="AP231" s="260" t="n">
        <v>9</v>
      </c>
      <c r="AR231" s="281"/>
      <c r="AS231" s="306"/>
    </row>
    <row r="232" customFormat="false" ht="12.75" hidden="false" customHeight="false" outlineLevel="0" collapsed="false">
      <c r="A232" s="255" t="n">
        <v>1346</v>
      </c>
      <c r="B232" s="255" t="n">
        <v>631</v>
      </c>
      <c r="C232" s="255" t="s">
        <v>2</v>
      </c>
      <c r="D232" s="255" t="s">
        <v>104</v>
      </c>
      <c r="E232" s="255" t="s">
        <v>366</v>
      </c>
      <c r="F232" s="255" t="s">
        <v>116</v>
      </c>
      <c r="G232" s="255" t="s">
        <v>167</v>
      </c>
      <c r="H232" s="255" t="s">
        <v>110</v>
      </c>
      <c r="I232" s="255" t="s">
        <v>156</v>
      </c>
      <c r="J232" s="256" t="s">
        <v>212</v>
      </c>
      <c r="K232" s="268" t="n">
        <v>36896</v>
      </c>
      <c r="L232" s="268" t="n">
        <v>38722</v>
      </c>
      <c r="M232" s="255" t="s">
        <v>155</v>
      </c>
      <c r="N232" s="257" t="n">
        <v>-10000000</v>
      </c>
      <c r="O232" s="257" t="n">
        <v>4054.048972</v>
      </c>
      <c r="P232" s="258" t="n">
        <v>0.5</v>
      </c>
      <c r="Q232" s="257" t="n">
        <v>54.328683</v>
      </c>
      <c r="R232" s="257" t="n">
        <v>54.339932</v>
      </c>
      <c r="S232" s="258" t="n">
        <v>0.0112489999999994</v>
      </c>
      <c r="T232" s="257" t="n">
        <v>45.6039968860256</v>
      </c>
      <c r="U232" s="257" t="n">
        <v>-231.146174</v>
      </c>
      <c r="V232" s="257" t="n">
        <v>0</v>
      </c>
      <c r="W232" s="257" t="n">
        <v>-185.542177113974</v>
      </c>
      <c r="X232" s="257" t="n">
        <v>5984.397749</v>
      </c>
      <c r="Y232" s="257" t="n">
        <v>5900.290682</v>
      </c>
      <c r="Z232" s="257" t="n">
        <v>-84.1070669999999</v>
      </c>
      <c r="AA232" s="257" t="n">
        <v>101.435110113975</v>
      </c>
      <c r="AB232" s="257" t="n">
        <v>5984.397749</v>
      </c>
      <c r="AC232" s="257" t="n">
        <v>5900.290682</v>
      </c>
      <c r="AD232" s="257" t="n">
        <v>-84.1070669999999</v>
      </c>
      <c r="AF232" s="257" t="n">
        <v>29343.206459336</v>
      </c>
      <c r="AG232" s="259" t="n">
        <v>0</v>
      </c>
      <c r="AH232" s="259" t="n">
        <v>5900.290682</v>
      </c>
      <c r="AI232" s="259" t="n">
        <v>-60413.529303</v>
      </c>
      <c r="AJ232" s="259" t="n">
        <v>-60413.529303</v>
      </c>
      <c r="AK232" s="259" t="n">
        <v>-39990.53338</v>
      </c>
      <c r="AL232" s="259" t="n">
        <v>-84.1070669999999</v>
      </c>
      <c r="AM232" s="269" t="s">
        <v>461</v>
      </c>
      <c r="AN232" s="260" t="n">
        <v>8</v>
      </c>
      <c r="AO232" s="260" t="s">
        <v>469</v>
      </c>
      <c r="AP232" s="260" t="n">
        <v>8</v>
      </c>
      <c r="AR232" s="281"/>
      <c r="AS232" s="306"/>
    </row>
    <row r="233" customFormat="false" ht="12.75" hidden="false" customHeight="false" outlineLevel="0" collapsed="false">
      <c r="A233" s="255" t="n">
        <v>1347</v>
      </c>
      <c r="B233" s="255" t="n">
        <v>505</v>
      </c>
      <c r="C233" s="255" t="s">
        <v>2</v>
      </c>
      <c r="D233" s="255" t="s">
        <v>104</v>
      </c>
      <c r="E233" s="255" t="s">
        <v>370</v>
      </c>
      <c r="F233" s="255" t="s">
        <v>150</v>
      </c>
      <c r="G233" s="255" t="s">
        <v>112</v>
      </c>
      <c r="H233" s="255" t="s">
        <v>168</v>
      </c>
      <c r="I233" s="255" t="s">
        <v>156</v>
      </c>
      <c r="J233" s="256" t="s">
        <v>170</v>
      </c>
      <c r="K233" s="268" t="n">
        <v>36896</v>
      </c>
      <c r="L233" s="268" t="n">
        <v>38722</v>
      </c>
      <c r="M233" s="255" t="s">
        <v>155</v>
      </c>
      <c r="N233" s="257" t="n">
        <v>-10000000</v>
      </c>
      <c r="O233" s="257" t="n">
        <v>4213.299982</v>
      </c>
      <c r="P233" s="258" t="n">
        <v>1.6</v>
      </c>
      <c r="Q233" s="257" t="n">
        <v>118.247215</v>
      </c>
      <c r="R233" s="257" t="n">
        <v>118.268558</v>
      </c>
      <c r="S233" s="258" t="n">
        <v>0.0213430000000017</v>
      </c>
      <c r="T233" s="257" t="n">
        <v>89.924461515833</v>
      </c>
      <c r="U233" s="257" t="n">
        <v>-485.655732</v>
      </c>
      <c r="V233" s="257" t="n">
        <v>0</v>
      </c>
      <c r="W233" s="257" t="n">
        <v>-395.731270484167</v>
      </c>
      <c r="X233" s="257" t="n">
        <v>-208560.410071</v>
      </c>
      <c r="Y233" s="257" t="n">
        <v>-208991.02728</v>
      </c>
      <c r="Z233" s="257" t="n">
        <v>-430.617209000018</v>
      </c>
      <c r="AA233" s="257" t="n">
        <v>-34.8859385158512</v>
      </c>
      <c r="AB233" s="257" t="n">
        <v>-208560.410071</v>
      </c>
      <c r="AC233" s="257" t="n">
        <v>-208991.02728</v>
      </c>
      <c r="AD233" s="257" t="n">
        <v>-430.617209000018</v>
      </c>
      <c r="AF233" s="257" t="n">
        <v>52674.676374964</v>
      </c>
      <c r="AG233" s="259" t="n">
        <v>0</v>
      </c>
      <c r="AH233" s="259" t="n">
        <v>-208991.02728</v>
      </c>
      <c r="AI233" s="259" t="n">
        <v>-157446.209281</v>
      </c>
      <c r="AJ233" s="259" t="n">
        <v>-157446.209281</v>
      </c>
      <c r="AK233" s="259" t="n">
        <v>-63005.73188</v>
      </c>
      <c r="AL233" s="259" t="n">
        <v>-430.617209000018</v>
      </c>
      <c r="AM233" s="269" t="s">
        <v>461</v>
      </c>
      <c r="AN233" s="260" t="s">
        <v>469</v>
      </c>
      <c r="AO233" s="260" t="n">
        <v>10</v>
      </c>
      <c r="AP233" s="260" t="n">
        <v>10</v>
      </c>
      <c r="AR233" s="281"/>
      <c r="AS233" s="306"/>
    </row>
    <row r="234" customFormat="false" ht="12.75" hidden="false" customHeight="false" outlineLevel="0" collapsed="false">
      <c r="A234" s="255" t="n">
        <v>1348</v>
      </c>
      <c r="B234" s="255" t="n">
        <v>506</v>
      </c>
      <c r="C234" s="255" t="s">
        <v>2</v>
      </c>
      <c r="D234" s="255" t="s">
        <v>104</v>
      </c>
      <c r="E234" s="255" t="s">
        <v>371</v>
      </c>
      <c r="F234" s="255" t="s">
        <v>150</v>
      </c>
      <c r="G234" s="255" t="s">
        <v>112</v>
      </c>
      <c r="H234" s="255" t="s">
        <v>168</v>
      </c>
      <c r="I234" s="255" t="s">
        <v>156</v>
      </c>
      <c r="J234" s="256" t="s">
        <v>170</v>
      </c>
      <c r="K234" s="268" t="n">
        <v>36896</v>
      </c>
      <c r="L234" s="268" t="n">
        <v>38722</v>
      </c>
      <c r="M234" s="255" t="s">
        <v>155</v>
      </c>
      <c r="N234" s="257" t="n">
        <v>-10000000</v>
      </c>
      <c r="O234" s="257" t="n">
        <v>4032.630543</v>
      </c>
      <c r="P234" s="258" t="n">
        <v>0.66</v>
      </c>
      <c r="Q234" s="257" t="n">
        <v>122.221971</v>
      </c>
      <c r="R234" s="257" t="n">
        <v>122.233549</v>
      </c>
      <c r="S234" s="258" t="n">
        <v>0.0115780000000001</v>
      </c>
      <c r="T234" s="257" t="n">
        <v>46.6897964268544</v>
      </c>
      <c r="U234" s="257" t="n">
        <v>-395.59234</v>
      </c>
      <c r="V234" s="257" t="n">
        <v>0</v>
      </c>
      <c r="W234" s="257" t="n">
        <v>-348.902543573146</v>
      </c>
      <c r="X234" s="257" t="n">
        <v>214142.835486</v>
      </c>
      <c r="Y234" s="257" t="n">
        <v>214107.505985</v>
      </c>
      <c r="Z234" s="257" t="n">
        <v>-35.3295010000002</v>
      </c>
      <c r="AA234" s="257" t="n">
        <v>313.573042573146</v>
      </c>
      <c r="AB234" s="257" t="n">
        <v>214142.835486</v>
      </c>
      <c r="AC234" s="257" t="n">
        <v>214107.505985</v>
      </c>
      <c r="AD234" s="257" t="n">
        <v>-35.3295010000002</v>
      </c>
      <c r="AF234" s="257" t="n">
        <v>50415.947048586</v>
      </c>
      <c r="AG234" s="259" t="n">
        <v>0</v>
      </c>
      <c r="AH234" s="259" t="n">
        <v>214107.505985</v>
      </c>
      <c r="AI234" s="259" t="n">
        <v>152926.750264</v>
      </c>
      <c r="AJ234" s="259" t="n">
        <v>152926.750264</v>
      </c>
      <c r="AK234" s="259" t="n">
        <v>187117.01793</v>
      </c>
      <c r="AL234" s="259" t="n">
        <v>-35.3295010000002</v>
      </c>
      <c r="AM234" s="269" t="s">
        <v>461</v>
      </c>
      <c r="AN234" s="260" t="s">
        <v>469</v>
      </c>
      <c r="AO234" s="260" t="n">
        <v>10</v>
      </c>
      <c r="AP234" s="260" t="n">
        <v>10</v>
      </c>
      <c r="AR234" s="281"/>
      <c r="AS234" s="306"/>
    </row>
    <row r="235" customFormat="false" ht="12.75" hidden="false" customHeight="false" outlineLevel="0" collapsed="false">
      <c r="A235" s="255" t="n">
        <v>1349</v>
      </c>
      <c r="B235" s="255" t="n">
        <v>507</v>
      </c>
      <c r="C235" s="255" t="s">
        <v>2</v>
      </c>
      <c r="D235" s="255" t="s">
        <v>104</v>
      </c>
      <c r="E235" s="255" t="s">
        <v>372</v>
      </c>
      <c r="F235" s="255" t="s">
        <v>150</v>
      </c>
      <c r="G235" s="255" t="s">
        <v>191</v>
      </c>
      <c r="H235" s="255" t="s">
        <v>168</v>
      </c>
      <c r="I235" s="255" t="s">
        <v>156</v>
      </c>
      <c r="J235" s="256" t="s">
        <v>189</v>
      </c>
      <c r="K235" s="268" t="n">
        <v>36896</v>
      </c>
      <c r="L235" s="268" t="n">
        <v>38722</v>
      </c>
      <c r="M235" s="255" t="s">
        <v>155</v>
      </c>
      <c r="N235" s="257" t="n">
        <v>-10000000</v>
      </c>
      <c r="O235" s="257" t="n">
        <v>4171.098524</v>
      </c>
      <c r="P235" s="258" t="n">
        <v>2.1</v>
      </c>
      <c r="Q235" s="257" t="n">
        <v>184.218212</v>
      </c>
      <c r="R235" s="257" t="n">
        <v>184.248778</v>
      </c>
      <c r="S235" s="258" t="n">
        <v>0.0305659999999932</v>
      </c>
      <c r="T235" s="257" t="n">
        <v>127.493797484556</v>
      </c>
      <c r="U235" s="257" t="n">
        <v>-762.098566</v>
      </c>
      <c r="V235" s="257" t="n">
        <v>0</v>
      </c>
      <c r="W235" s="257" t="n">
        <v>-634.604768515444</v>
      </c>
      <c r="X235" s="257" t="n">
        <v>-155123.91963</v>
      </c>
      <c r="Y235" s="257" t="n">
        <v>-155628.331338</v>
      </c>
      <c r="Z235" s="257" t="n">
        <v>-504.411708</v>
      </c>
      <c r="AA235" s="257" t="n">
        <v>130.193060515445</v>
      </c>
      <c r="AB235" s="257" t="n">
        <v>-155123.91963</v>
      </c>
      <c r="AC235" s="257" t="n">
        <v>-155628.331338</v>
      </c>
      <c r="AD235" s="257" t="n">
        <v>-504.411708</v>
      </c>
      <c r="AF235" s="257" t="n">
        <v>52147.073747048</v>
      </c>
      <c r="AG235" s="259" t="n">
        <v>0</v>
      </c>
      <c r="AH235" s="259" t="n">
        <v>-155628.331338</v>
      </c>
      <c r="AI235" s="259" t="n">
        <v>-97447.673969</v>
      </c>
      <c r="AJ235" s="259" t="n">
        <v>-97447.673969</v>
      </c>
      <c r="AK235" s="259" t="n">
        <v>93243.449534</v>
      </c>
      <c r="AL235" s="259" t="n">
        <v>-504.411708</v>
      </c>
      <c r="AM235" s="269" t="s">
        <v>461</v>
      </c>
      <c r="AN235" s="260" t="s">
        <v>469</v>
      </c>
      <c r="AO235" s="260" t="n">
        <v>10</v>
      </c>
      <c r="AP235" s="260" t="n">
        <v>10</v>
      </c>
      <c r="AR235" s="281"/>
      <c r="AS235" s="306"/>
    </row>
    <row r="236" customFormat="false" ht="12.75" hidden="false" customHeight="false" outlineLevel="0" collapsed="false">
      <c r="A236" s="255" t="n">
        <v>1350</v>
      </c>
      <c r="B236" s="255" t="n">
        <v>508</v>
      </c>
      <c r="C236" s="255" t="s">
        <v>2</v>
      </c>
      <c r="D236" s="255" t="s">
        <v>104</v>
      </c>
      <c r="E236" s="255" t="s">
        <v>376</v>
      </c>
      <c r="F236" s="255" t="s">
        <v>172</v>
      </c>
      <c r="G236" s="255" t="s">
        <v>112</v>
      </c>
      <c r="H236" s="255" t="s">
        <v>168</v>
      </c>
      <c r="I236" s="255" t="s">
        <v>156</v>
      </c>
      <c r="J236" s="256" t="s">
        <v>189</v>
      </c>
      <c r="K236" s="268" t="n">
        <v>36896</v>
      </c>
      <c r="L236" s="268" t="n">
        <v>38722</v>
      </c>
      <c r="M236" s="255" t="s">
        <v>155</v>
      </c>
      <c r="N236" s="257" t="n">
        <v>-10000000</v>
      </c>
      <c r="O236" s="257" t="n">
        <v>4175.242192</v>
      </c>
      <c r="P236" s="258" t="n">
        <v>1.3</v>
      </c>
      <c r="Q236" s="257" t="n">
        <v>117.042274</v>
      </c>
      <c r="R236" s="257" t="n">
        <v>117.056366</v>
      </c>
      <c r="S236" s="258" t="n">
        <v>0.0140919999999909</v>
      </c>
      <c r="T236" s="257" t="n">
        <v>58.837512969626</v>
      </c>
      <c r="U236" s="257" t="n">
        <v>-451.0315</v>
      </c>
      <c r="V236" s="257" t="n">
        <v>0</v>
      </c>
      <c r="W236" s="257" t="n">
        <v>-392.193987030374</v>
      </c>
      <c r="X236" s="257" t="n">
        <v>-83979.952323</v>
      </c>
      <c r="Y236" s="257" t="n">
        <v>-84306.673312</v>
      </c>
      <c r="Z236" s="257" t="n">
        <v>-326.720988999994</v>
      </c>
      <c r="AA236" s="257" t="n">
        <v>65.47299803038</v>
      </c>
      <c r="AB236" s="257" t="n">
        <v>-83979.952323</v>
      </c>
      <c r="AC236" s="257" t="n">
        <v>-84306.673312</v>
      </c>
      <c r="AD236" s="257" t="n">
        <v>-326.720988999994</v>
      </c>
      <c r="AF236" s="257" t="n">
        <v>41209.64043504</v>
      </c>
      <c r="AG236" s="259" t="n">
        <v>0</v>
      </c>
      <c r="AH236" s="259" t="n">
        <v>-84306.673312</v>
      </c>
      <c r="AI236" s="259" t="n">
        <v>-69094.170534</v>
      </c>
      <c r="AJ236" s="259" t="n">
        <v>-69094.170534</v>
      </c>
      <c r="AK236" s="259" t="n">
        <v>-13703.219665</v>
      </c>
      <c r="AL236" s="259" t="n">
        <v>-326.720988999994</v>
      </c>
      <c r="AM236" s="269" t="s">
        <v>461</v>
      </c>
      <c r="AN236" s="260" t="s">
        <v>469</v>
      </c>
      <c r="AO236" s="260" t="n">
        <v>9</v>
      </c>
      <c r="AP236" s="260" t="n">
        <v>9</v>
      </c>
      <c r="AR236" s="281"/>
      <c r="AS236" s="306"/>
    </row>
    <row r="237" customFormat="false" ht="12.75" hidden="false" customHeight="false" outlineLevel="0" collapsed="false">
      <c r="A237" s="255" t="n">
        <v>1351</v>
      </c>
      <c r="B237" s="255" t="n">
        <v>509</v>
      </c>
      <c r="C237" s="255" t="s">
        <v>2</v>
      </c>
      <c r="D237" s="255" t="s">
        <v>104</v>
      </c>
      <c r="E237" s="255" t="s">
        <v>377</v>
      </c>
      <c r="F237" s="255" t="s">
        <v>163</v>
      </c>
      <c r="G237" s="255" t="s">
        <v>96</v>
      </c>
      <c r="H237" s="255" t="s">
        <v>110</v>
      </c>
      <c r="I237" s="255" t="s">
        <v>156</v>
      </c>
      <c r="J237" s="256" t="s">
        <v>105</v>
      </c>
      <c r="K237" s="268" t="n">
        <v>36896</v>
      </c>
      <c r="L237" s="268" t="n">
        <v>38722</v>
      </c>
      <c r="M237" s="255" t="s">
        <v>155</v>
      </c>
      <c r="N237" s="257" t="n">
        <v>-10000000</v>
      </c>
      <c r="O237" s="257" t="n">
        <v>4013.354263</v>
      </c>
      <c r="P237" s="258" t="n">
        <v>0.18</v>
      </c>
      <c r="Q237" s="257" t="n">
        <v>19.17668</v>
      </c>
      <c r="R237" s="257" t="n">
        <v>19.181601</v>
      </c>
      <c r="S237" s="258" t="n">
        <v>0.00492099999999951</v>
      </c>
      <c r="T237" s="257" t="n">
        <v>19.749716328221</v>
      </c>
      <c r="U237" s="257" t="n">
        <v>-87.372935</v>
      </c>
      <c r="V237" s="257" t="n">
        <v>0</v>
      </c>
      <c r="W237" s="257" t="n">
        <v>-67.623218671779</v>
      </c>
      <c r="X237" s="257" t="n">
        <v>624.338838</v>
      </c>
      <c r="Y237" s="257" t="n">
        <v>597.301265</v>
      </c>
      <c r="Z237" s="257" t="n">
        <v>-27.0375730000001</v>
      </c>
      <c r="AA237" s="257" t="n">
        <v>40.5856456717789</v>
      </c>
      <c r="AB237" s="257" t="n">
        <v>624.338838</v>
      </c>
      <c r="AC237" s="257" t="n">
        <v>597.301265</v>
      </c>
      <c r="AD237" s="257" t="n">
        <v>-27.0375730000001</v>
      </c>
      <c r="AF237" s="257" t="n">
        <v>11883.541972743</v>
      </c>
      <c r="AG237" s="259" t="n">
        <v>0</v>
      </c>
      <c r="AH237" s="259" t="n">
        <v>597.301265</v>
      </c>
      <c r="AI237" s="259" t="n">
        <v>5572.886518</v>
      </c>
      <c r="AJ237" s="259" t="n">
        <v>5572.886518</v>
      </c>
      <c r="AK237" s="259" t="n">
        <v>-4784.598683</v>
      </c>
      <c r="AL237" s="259" t="n">
        <v>-27.0375730000001</v>
      </c>
      <c r="AM237" s="269" t="s">
        <v>461</v>
      </c>
      <c r="AN237" s="260" t="n">
        <v>4</v>
      </c>
      <c r="AO237" s="260" t="s">
        <v>469</v>
      </c>
      <c r="AP237" s="260" t="n">
        <v>4</v>
      </c>
      <c r="AR237" s="281"/>
      <c r="AS237" s="306"/>
    </row>
    <row r="238" customFormat="false" ht="12.75" hidden="false" customHeight="false" outlineLevel="0" collapsed="false">
      <c r="A238" s="255" t="n">
        <v>1352</v>
      </c>
      <c r="B238" s="255" t="n">
        <v>510</v>
      </c>
      <c r="C238" s="255" t="s">
        <v>2</v>
      </c>
      <c r="D238" s="255" t="s">
        <v>104</v>
      </c>
      <c r="E238" s="255" t="s">
        <v>381</v>
      </c>
      <c r="F238" s="255" t="s">
        <v>172</v>
      </c>
      <c r="G238" s="255" t="s">
        <v>112</v>
      </c>
      <c r="H238" s="255" t="s">
        <v>168</v>
      </c>
      <c r="I238" s="255" t="s">
        <v>156</v>
      </c>
      <c r="J238" s="256" t="s">
        <v>170</v>
      </c>
      <c r="K238" s="268" t="n">
        <v>36896</v>
      </c>
      <c r="L238" s="268" t="n">
        <v>38722</v>
      </c>
      <c r="M238" s="255" t="s">
        <v>155</v>
      </c>
      <c r="N238" s="257" t="n">
        <v>-10000000</v>
      </c>
      <c r="O238" s="257" t="n">
        <v>4174.371866</v>
      </c>
      <c r="P238" s="258" t="n">
        <v>1.8</v>
      </c>
      <c r="Q238" s="257" t="n">
        <v>145.469424</v>
      </c>
      <c r="R238" s="257" t="n">
        <v>145.479226</v>
      </c>
      <c r="S238" s="258" t="n">
        <v>0.00980200000000764</v>
      </c>
      <c r="T238" s="257" t="n">
        <v>40.9171930305639</v>
      </c>
      <c r="U238" s="257" t="n">
        <v>-527.682593</v>
      </c>
      <c r="V238" s="257" t="n">
        <v>0</v>
      </c>
      <c r="W238" s="257" t="n">
        <v>-486.765399969436</v>
      </c>
      <c r="X238" s="257" t="n">
        <v>-183606.474464</v>
      </c>
      <c r="Y238" s="257" t="n">
        <v>-184128.15352</v>
      </c>
      <c r="Z238" s="257" t="n">
        <v>-521.679055999994</v>
      </c>
      <c r="AA238" s="257" t="n">
        <v>-34.9136560305575</v>
      </c>
      <c r="AB238" s="257" t="n">
        <v>-183606.474464</v>
      </c>
      <c r="AC238" s="257" t="n">
        <v>-184128.15352</v>
      </c>
      <c r="AD238" s="257" t="n">
        <v>-521.679055999994</v>
      </c>
      <c r="AF238" s="257" t="n">
        <v>41201.05031742</v>
      </c>
      <c r="AG238" s="259" t="n">
        <v>0</v>
      </c>
      <c r="AH238" s="259" t="n">
        <v>-184128.15352</v>
      </c>
      <c r="AI238" s="259" t="n">
        <v>-270669.547732</v>
      </c>
      <c r="AJ238" s="259" t="n">
        <v>-270669.547732</v>
      </c>
      <c r="AK238" s="259" t="n">
        <v>-259832.5059</v>
      </c>
      <c r="AL238" s="259" t="n">
        <v>-521.679055999994</v>
      </c>
      <c r="AM238" s="269" t="s">
        <v>461</v>
      </c>
      <c r="AN238" s="260" t="s">
        <v>469</v>
      </c>
      <c r="AO238" s="260" t="n">
        <v>9</v>
      </c>
      <c r="AP238" s="260" t="n">
        <v>9</v>
      </c>
      <c r="AR238" s="281"/>
      <c r="AS238" s="306"/>
    </row>
    <row r="239" customFormat="false" ht="12.75" hidden="false" customHeight="false" outlineLevel="0" collapsed="false">
      <c r="A239" s="255" t="n">
        <v>1353</v>
      </c>
      <c r="B239" s="255" t="n">
        <v>511</v>
      </c>
      <c r="C239" s="255" t="s">
        <v>2</v>
      </c>
      <c r="D239" s="255" t="s">
        <v>104</v>
      </c>
      <c r="E239" s="255" t="s">
        <v>382</v>
      </c>
      <c r="F239" s="255" t="s">
        <v>172</v>
      </c>
      <c r="G239" s="255" t="s">
        <v>160</v>
      </c>
      <c r="H239" s="255" t="s">
        <v>168</v>
      </c>
      <c r="I239" s="255" t="s">
        <v>156</v>
      </c>
      <c r="J239" s="256" t="s">
        <v>189</v>
      </c>
      <c r="K239" s="268" t="n">
        <v>36896</v>
      </c>
      <c r="L239" s="268" t="n">
        <v>38722</v>
      </c>
      <c r="M239" s="255" t="s">
        <v>155</v>
      </c>
      <c r="N239" s="257" t="n">
        <v>-10000000</v>
      </c>
      <c r="O239" s="257" t="n">
        <v>4066.112696</v>
      </c>
      <c r="P239" s="258" t="n">
        <v>0.5</v>
      </c>
      <c r="Q239" s="257" t="n">
        <v>38.578724</v>
      </c>
      <c r="R239" s="257" t="n">
        <v>38.586272</v>
      </c>
      <c r="S239" s="258" t="n">
        <v>0.00754799999999989</v>
      </c>
      <c r="T239" s="257" t="n">
        <v>30.6910186294075</v>
      </c>
      <c r="U239" s="257" t="n">
        <v>-174.351369</v>
      </c>
      <c r="V239" s="257" t="n">
        <v>0</v>
      </c>
      <c r="W239" s="257" t="n">
        <v>-143.660350370592</v>
      </c>
      <c r="X239" s="257" t="n">
        <v>-59929.23851</v>
      </c>
      <c r="Y239" s="257" t="n">
        <v>-60057.152134</v>
      </c>
      <c r="Z239" s="257" t="n">
        <v>-127.913624000001</v>
      </c>
      <c r="AA239" s="257" t="n">
        <v>15.7467263705917</v>
      </c>
      <c r="AB239" s="257" t="n">
        <v>-59929.23851</v>
      </c>
      <c r="AC239" s="257" t="n">
        <v>-60057.152134</v>
      </c>
      <c r="AD239" s="257" t="n">
        <v>-127.913624000001</v>
      </c>
      <c r="AF239" s="257" t="n">
        <v>40132.53230952</v>
      </c>
      <c r="AG239" s="259" t="n">
        <v>0</v>
      </c>
      <c r="AH239" s="259" t="n">
        <v>-60057.152134</v>
      </c>
      <c r="AI239" s="259" t="n">
        <v>-146747.952328</v>
      </c>
      <c r="AJ239" s="259" t="n">
        <v>-146747.952328</v>
      </c>
      <c r="AK239" s="259" t="n">
        <v>-47552.12333</v>
      </c>
      <c r="AL239" s="259" t="n">
        <v>-127.913624000001</v>
      </c>
      <c r="AM239" s="269" t="s">
        <v>461</v>
      </c>
      <c r="AN239" s="260" t="s">
        <v>469</v>
      </c>
      <c r="AO239" s="260" t="n">
        <v>9</v>
      </c>
      <c r="AP239" s="260" t="n">
        <v>9</v>
      </c>
      <c r="AR239" s="281"/>
      <c r="AS239" s="306"/>
    </row>
    <row r="240" customFormat="false" ht="12.75" hidden="false" customHeight="false" outlineLevel="0" collapsed="false">
      <c r="A240" s="255" t="n">
        <v>1354</v>
      </c>
      <c r="B240" s="255" t="n">
        <v>512</v>
      </c>
      <c r="C240" s="255" t="s">
        <v>2</v>
      </c>
      <c r="D240" s="255" t="s">
        <v>104</v>
      </c>
      <c r="E240" s="255" t="s">
        <v>409</v>
      </c>
      <c r="F240" s="255" t="s">
        <v>172</v>
      </c>
      <c r="G240" s="255" t="s">
        <v>410</v>
      </c>
      <c r="H240" s="255" t="s">
        <v>107</v>
      </c>
      <c r="I240" s="255" t="s">
        <v>156</v>
      </c>
      <c r="J240" s="256" t="s">
        <v>212</v>
      </c>
      <c r="K240" s="268" t="n">
        <v>36896</v>
      </c>
      <c r="L240" s="268" t="n">
        <v>38722</v>
      </c>
      <c r="M240" s="255" t="s">
        <v>155</v>
      </c>
      <c r="N240" s="257" t="n">
        <v>-10000000</v>
      </c>
      <c r="O240" s="257" t="n">
        <v>4133.095269</v>
      </c>
      <c r="P240" s="258" t="n">
        <v>1.05</v>
      </c>
      <c r="Q240" s="257" t="n">
        <v>107.072407</v>
      </c>
      <c r="R240" s="257" t="n">
        <v>107.086831</v>
      </c>
      <c r="S240" s="258" t="n">
        <v>0.0144240000000053</v>
      </c>
      <c r="T240" s="257" t="n">
        <v>59.615766160078</v>
      </c>
      <c r="U240" s="257" t="n">
        <v>-410.222817</v>
      </c>
      <c r="V240" s="257" t="n">
        <v>0</v>
      </c>
      <c r="W240" s="257" t="n">
        <v>-350.607050839922</v>
      </c>
      <c r="X240" s="257" t="n">
        <v>-16909.067712</v>
      </c>
      <c r="Y240" s="257" t="n">
        <v>-17138.14659</v>
      </c>
      <c r="Z240" s="257" t="n">
        <v>-229.078878</v>
      </c>
      <c r="AA240" s="257" t="n">
        <v>121.528172839922</v>
      </c>
      <c r="AB240" s="257" t="n">
        <v>-16909.067712</v>
      </c>
      <c r="AC240" s="257" t="n">
        <v>-17138.14659</v>
      </c>
      <c r="AD240" s="257" t="n">
        <v>-229.078878</v>
      </c>
      <c r="AF240" s="257" t="n">
        <v>40793.65030503</v>
      </c>
      <c r="AG240" s="259" t="n">
        <v>0</v>
      </c>
      <c r="AH240" s="259" t="n">
        <v>-17138.14659</v>
      </c>
      <c r="AI240" s="259" t="n">
        <v>-33833.749163</v>
      </c>
      <c r="AJ240" s="259" t="n">
        <v>-33833.749163</v>
      </c>
      <c r="AK240" s="259" t="n">
        <v>8257.215768</v>
      </c>
      <c r="AL240" s="259" t="n">
        <v>-229.078878</v>
      </c>
      <c r="AM240" s="269" t="s">
        <v>461</v>
      </c>
      <c r="AN240" s="260" t="s">
        <v>469</v>
      </c>
      <c r="AO240" s="260" t="n">
        <v>9</v>
      </c>
      <c r="AP240" s="260" t="n">
        <v>9</v>
      </c>
      <c r="AR240" s="281"/>
      <c r="AS240" s="306"/>
    </row>
    <row r="241" customFormat="false" ht="12.75" hidden="false" customHeight="false" outlineLevel="0" collapsed="false">
      <c r="A241" s="255" t="n">
        <v>1356</v>
      </c>
      <c r="B241" s="255" t="n">
        <v>513</v>
      </c>
      <c r="C241" s="255" t="s">
        <v>2</v>
      </c>
      <c r="D241" s="255" t="s">
        <v>104</v>
      </c>
      <c r="E241" s="255" t="s">
        <v>385</v>
      </c>
      <c r="F241" s="255" t="s">
        <v>172</v>
      </c>
      <c r="G241" s="255" t="s">
        <v>112</v>
      </c>
      <c r="H241" s="255" t="s">
        <v>168</v>
      </c>
      <c r="I241" s="255" t="s">
        <v>156</v>
      </c>
      <c r="J241" s="256" t="s">
        <v>203</v>
      </c>
      <c r="K241" s="268" t="n">
        <v>36896</v>
      </c>
      <c r="L241" s="268" t="n">
        <v>38722</v>
      </c>
      <c r="M241" s="255" t="s">
        <v>155</v>
      </c>
      <c r="N241" s="257" t="n">
        <v>-10000000</v>
      </c>
      <c r="O241" s="257" t="n">
        <v>4078.752931</v>
      </c>
      <c r="P241" s="258" t="n">
        <v>1.5</v>
      </c>
      <c r="Q241" s="257" t="n">
        <v>314.508075</v>
      </c>
      <c r="R241" s="257" t="n">
        <v>314.511994</v>
      </c>
      <c r="S241" s="258" t="n">
        <v>0.00391899999999623</v>
      </c>
      <c r="T241" s="257" t="n">
        <v>15.9846327365736</v>
      </c>
      <c r="U241" s="257" t="n">
        <v>-720.558088</v>
      </c>
      <c r="V241" s="257" t="n">
        <v>0</v>
      </c>
      <c r="W241" s="257" t="n">
        <v>-704.573455263426</v>
      </c>
      <c r="X241" s="257" t="n">
        <v>589288.641856</v>
      </c>
      <c r="Y241" s="257" t="n">
        <v>589171.484117</v>
      </c>
      <c r="Z241" s="257" t="n">
        <v>-117.157738999929</v>
      </c>
      <c r="AA241" s="257" t="n">
        <v>587.415716263497</v>
      </c>
      <c r="AB241" s="257" t="n">
        <v>589288.641856</v>
      </c>
      <c r="AC241" s="257" t="n">
        <v>589171.484117</v>
      </c>
      <c r="AD241" s="257" t="n">
        <v>-117.157738999929</v>
      </c>
      <c r="AF241" s="257" t="n">
        <v>40257.29142897</v>
      </c>
      <c r="AG241" s="259" t="n">
        <v>0</v>
      </c>
      <c r="AH241" s="259" t="n">
        <v>589171.484117</v>
      </c>
      <c r="AI241" s="259" t="n">
        <v>-328000.082673</v>
      </c>
      <c r="AJ241" s="259" t="n">
        <v>-328000.082673</v>
      </c>
      <c r="AK241" s="259" t="n">
        <v>-145122.039388</v>
      </c>
      <c r="AL241" s="259" t="n">
        <v>-117.157738999929</v>
      </c>
      <c r="AM241" s="269" t="s">
        <v>461</v>
      </c>
      <c r="AN241" s="260" t="s">
        <v>469</v>
      </c>
      <c r="AO241" s="260" t="n">
        <v>9</v>
      </c>
      <c r="AP241" s="260" t="n">
        <v>9</v>
      </c>
      <c r="AR241" s="281"/>
      <c r="AS241" s="306"/>
    </row>
    <row r="242" customFormat="false" ht="12.75" hidden="false" customHeight="false" outlineLevel="0" collapsed="false">
      <c r="A242" s="255" t="n">
        <v>1357</v>
      </c>
      <c r="B242" s="255" t="n">
        <v>514</v>
      </c>
      <c r="C242" s="255" t="s">
        <v>2</v>
      </c>
      <c r="D242" s="255" t="s">
        <v>104</v>
      </c>
      <c r="E242" s="255" t="s">
        <v>386</v>
      </c>
      <c r="F242" s="255" t="s">
        <v>95</v>
      </c>
      <c r="G242" s="255" t="s">
        <v>191</v>
      </c>
      <c r="H242" s="255" t="s">
        <v>168</v>
      </c>
      <c r="I242" s="255" t="s">
        <v>156</v>
      </c>
      <c r="J242" s="256" t="s">
        <v>189</v>
      </c>
      <c r="K242" s="268" t="n">
        <v>36896</v>
      </c>
      <c r="L242" s="268" t="n">
        <v>38722</v>
      </c>
      <c r="M242" s="255" t="s">
        <v>155</v>
      </c>
      <c r="N242" s="257" t="n">
        <v>-10000000</v>
      </c>
      <c r="O242" s="257" t="n">
        <v>4155.857491</v>
      </c>
      <c r="P242" s="258" t="n">
        <v>1.3</v>
      </c>
      <c r="Q242" s="257" t="n">
        <v>77.137253</v>
      </c>
      <c r="R242" s="257" t="n">
        <v>67.203585</v>
      </c>
      <c r="S242" s="258" t="n">
        <v>-9.933668</v>
      </c>
      <c r="T242" s="257" t="n">
        <v>-41282.908570907</v>
      </c>
      <c r="U242" s="257" t="n">
        <v>-372.612558</v>
      </c>
      <c r="V242" s="257" t="n">
        <v>0</v>
      </c>
      <c r="W242" s="257" t="n">
        <v>-41655.521128907</v>
      </c>
      <c r="X242" s="257" t="n">
        <v>-250735.833244</v>
      </c>
      <c r="Y242" s="257" t="n">
        <v>-293391.691719</v>
      </c>
      <c r="Z242" s="257" t="n">
        <v>-42655.858475</v>
      </c>
      <c r="AA242" s="257" t="n">
        <v>-1000.33734609301</v>
      </c>
      <c r="AB242" s="257" t="n">
        <v>-250735.833244</v>
      </c>
      <c r="AC242" s="257" t="n">
        <v>-293391.691719</v>
      </c>
      <c r="AD242" s="257" t="n">
        <v>-42655.858475</v>
      </c>
      <c r="AF242" s="257" t="n">
        <v>30763.7350771275</v>
      </c>
      <c r="AG242" s="259" t="n">
        <v>0</v>
      </c>
      <c r="AH242" s="259" t="n">
        <v>-293391.691719</v>
      </c>
      <c r="AI242" s="259" t="n">
        <v>-185874.757968</v>
      </c>
      <c r="AJ242" s="259" t="n">
        <v>-185874.757968</v>
      </c>
      <c r="AK242" s="259" t="n">
        <v>-58405.534114</v>
      </c>
      <c r="AL242" s="259" t="n">
        <v>-42655.858475</v>
      </c>
      <c r="AM242" s="269" t="s">
        <v>461</v>
      </c>
      <c r="AN242" s="260" t="n">
        <v>7</v>
      </c>
      <c r="AO242" s="260" t="s">
        <v>469</v>
      </c>
      <c r="AP242" s="260" t="n">
        <v>7</v>
      </c>
      <c r="AR242" s="281"/>
      <c r="AS242" s="306"/>
    </row>
    <row r="243" customFormat="false" ht="12.75" hidden="false" customHeight="false" outlineLevel="0" collapsed="false">
      <c r="A243" s="255" t="n">
        <v>1358</v>
      </c>
      <c r="B243" s="255" t="n">
        <v>515</v>
      </c>
      <c r="C243" s="255" t="s">
        <v>2</v>
      </c>
      <c r="D243" s="255" t="s">
        <v>104</v>
      </c>
      <c r="E243" s="255" t="s">
        <v>388</v>
      </c>
      <c r="F243" s="255" t="s">
        <v>116</v>
      </c>
      <c r="G243" s="255" t="s">
        <v>112</v>
      </c>
      <c r="H243" s="255" t="s">
        <v>103</v>
      </c>
      <c r="I243" s="255" t="s">
        <v>156</v>
      </c>
      <c r="J243" s="256" t="s">
        <v>105</v>
      </c>
      <c r="K243" s="268" t="n">
        <v>36896</v>
      </c>
      <c r="L243" s="268" t="n">
        <v>38722</v>
      </c>
      <c r="M243" s="255" t="s">
        <v>155</v>
      </c>
      <c r="N243" s="257" t="n">
        <v>-10000000</v>
      </c>
      <c r="O243" s="257" t="n">
        <v>4119.126154</v>
      </c>
      <c r="P243" s="258" t="n">
        <v>0.98</v>
      </c>
      <c r="Q243" s="257" t="n">
        <v>97.309298</v>
      </c>
      <c r="R243" s="257" t="n">
        <v>97.314837</v>
      </c>
      <c r="S243" s="258" t="n">
        <v>0.00553899999999885</v>
      </c>
      <c r="T243" s="257" t="n">
        <v>22.8158397670013</v>
      </c>
      <c r="U243" s="257" t="n">
        <v>-374.286002</v>
      </c>
      <c r="V243" s="257" t="n">
        <v>0</v>
      </c>
      <c r="W243" s="257" t="n">
        <v>-351.470162232999</v>
      </c>
      <c r="X243" s="257" t="n">
        <v>-26497.247553</v>
      </c>
      <c r="Y243" s="257" t="n">
        <v>-26747.962019</v>
      </c>
      <c r="Z243" s="257" t="n">
        <v>-250.714465999998</v>
      </c>
      <c r="AA243" s="257" t="n">
        <v>100.755696233001</v>
      </c>
      <c r="AB243" s="257" t="n">
        <v>-26497.247553</v>
      </c>
      <c r="AC243" s="257" t="n">
        <v>-26747.962019</v>
      </c>
      <c r="AD243" s="257" t="n">
        <v>-250.714465999998</v>
      </c>
      <c r="AF243" s="257" t="n">
        <v>29814.235102652</v>
      </c>
      <c r="AG243" s="259" t="n">
        <v>0</v>
      </c>
      <c r="AH243" s="259" t="n">
        <v>-26747.962019</v>
      </c>
      <c r="AI243" s="259" t="n">
        <v>-28677.975905</v>
      </c>
      <c r="AJ243" s="259" t="n">
        <v>-28677.975905</v>
      </c>
      <c r="AK243" s="259" t="n">
        <v>-25216.092499</v>
      </c>
      <c r="AL243" s="259" t="n">
        <v>-250.714465999998</v>
      </c>
      <c r="AM243" s="269" t="s">
        <v>461</v>
      </c>
      <c r="AN243" s="260" t="n">
        <v>8</v>
      </c>
      <c r="AO243" s="260" t="s">
        <v>469</v>
      </c>
      <c r="AP243" s="260" t="n">
        <v>8</v>
      </c>
      <c r="AR243" s="281"/>
      <c r="AS243" s="306"/>
    </row>
    <row r="244" customFormat="false" ht="12.75" hidden="false" customHeight="false" outlineLevel="0" collapsed="false">
      <c r="A244" s="255" t="n">
        <v>1359</v>
      </c>
      <c r="B244" s="255" t="n">
        <v>516</v>
      </c>
      <c r="C244" s="255" t="s">
        <v>2</v>
      </c>
      <c r="D244" s="255" t="s">
        <v>104</v>
      </c>
      <c r="E244" s="255" t="s">
        <v>389</v>
      </c>
      <c r="F244" s="255" t="s">
        <v>172</v>
      </c>
      <c r="G244" s="255" t="s">
        <v>112</v>
      </c>
      <c r="H244" s="255" t="s">
        <v>168</v>
      </c>
      <c r="I244" s="255" t="s">
        <v>156</v>
      </c>
      <c r="J244" s="256" t="s">
        <v>154</v>
      </c>
      <c r="K244" s="268" t="n">
        <v>36896</v>
      </c>
      <c r="L244" s="268" t="n">
        <v>38722</v>
      </c>
      <c r="M244" s="255" t="s">
        <v>155</v>
      </c>
      <c r="N244" s="257" t="n">
        <v>-10000000</v>
      </c>
      <c r="O244" s="257" t="n">
        <v>4023.687813</v>
      </c>
      <c r="P244" s="258" t="n">
        <v>2.45</v>
      </c>
      <c r="Q244" s="257" t="n">
        <v>566.361861</v>
      </c>
      <c r="R244" s="257" t="n">
        <v>702.101452</v>
      </c>
      <c r="S244" s="258" t="n">
        <v>135.739591</v>
      </c>
      <c r="T244" s="257" t="n">
        <v>546173.738048305</v>
      </c>
      <c r="U244" s="257" t="n">
        <v>-1464.976925</v>
      </c>
      <c r="V244" s="257" t="n">
        <v>0</v>
      </c>
      <c r="W244" s="257" t="n">
        <v>544708.761123305</v>
      </c>
      <c r="X244" s="257" t="n">
        <v>1125112</v>
      </c>
      <c r="Y244" s="257" t="n">
        <v>1569986</v>
      </c>
      <c r="Z244" s="257" t="n">
        <v>444874</v>
      </c>
      <c r="AA244" s="257" t="n">
        <v>-99834.7611233046</v>
      </c>
      <c r="AB244" s="257" t="n">
        <v>1125112</v>
      </c>
      <c r="AC244" s="257" t="n">
        <v>1569986</v>
      </c>
      <c r="AD244" s="257" t="n">
        <v>444874</v>
      </c>
      <c r="AF244" s="257" t="n">
        <v>39713.79871431</v>
      </c>
      <c r="AG244" s="259" t="n">
        <v>0</v>
      </c>
      <c r="AH244" s="259" t="n">
        <v>1569986</v>
      </c>
      <c r="AI244" s="259" t="n">
        <v>1235623.872939</v>
      </c>
      <c r="AJ244" s="259" t="n">
        <v>1235623.872939</v>
      </c>
      <c r="AK244" s="259" t="n">
        <v>1060886.545779</v>
      </c>
      <c r="AL244" s="259" t="n">
        <v>444874</v>
      </c>
      <c r="AM244" s="269" t="s">
        <v>461</v>
      </c>
      <c r="AN244" s="260" t="s">
        <v>469</v>
      </c>
      <c r="AO244" s="260" t="n">
        <v>9</v>
      </c>
      <c r="AP244" s="260" t="n">
        <v>9</v>
      </c>
      <c r="AR244" s="281"/>
      <c r="AS244" s="306"/>
    </row>
    <row r="245" customFormat="false" ht="12.75" hidden="false" customHeight="false" outlineLevel="0" collapsed="false">
      <c r="A245" s="255" t="n">
        <v>1360</v>
      </c>
      <c r="B245" s="255" t="n">
        <v>517</v>
      </c>
      <c r="C245" s="255" t="s">
        <v>2</v>
      </c>
      <c r="D245" s="255" t="s">
        <v>104</v>
      </c>
      <c r="E245" s="255" t="s">
        <v>390</v>
      </c>
      <c r="F245" s="255" t="s">
        <v>102</v>
      </c>
      <c r="G245" s="255" t="s">
        <v>191</v>
      </c>
      <c r="H245" s="255" t="s">
        <v>168</v>
      </c>
      <c r="I245" s="255" t="s">
        <v>156</v>
      </c>
      <c r="J245" s="256" t="s">
        <v>170</v>
      </c>
      <c r="K245" s="268" t="n">
        <v>36896</v>
      </c>
      <c r="L245" s="268" t="n">
        <v>38722</v>
      </c>
      <c r="M245" s="255" t="s">
        <v>155</v>
      </c>
      <c r="N245" s="257" t="n">
        <v>-10000000</v>
      </c>
      <c r="O245" s="257" t="n">
        <v>4016.869252</v>
      </c>
      <c r="P245" s="258" t="n">
        <v>0.36</v>
      </c>
      <c r="Q245" s="257" t="n">
        <v>64.573759</v>
      </c>
      <c r="R245" s="257" t="n">
        <v>64.583653</v>
      </c>
      <c r="S245" s="258" t="n">
        <v>0.00989400000000273</v>
      </c>
      <c r="T245" s="257" t="n">
        <v>39.742904379299</v>
      </c>
      <c r="U245" s="257" t="n">
        <v>-262.606144</v>
      </c>
      <c r="V245" s="257" t="n">
        <v>0</v>
      </c>
      <c r="W245" s="257" t="n">
        <v>-222.863239620701</v>
      </c>
      <c r="X245" s="257" t="n">
        <v>110514.244892</v>
      </c>
      <c r="Y245" s="257" t="n">
        <v>110507.248685</v>
      </c>
      <c r="Z245" s="257" t="n">
        <v>-6.99620700000378</v>
      </c>
      <c r="AA245" s="257" t="n">
        <v>215.867032620697</v>
      </c>
      <c r="AB245" s="257" t="n">
        <v>110514.244892</v>
      </c>
      <c r="AC245" s="257" t="n">
        <v>110507.248685</v>
      </c>
      <c r="AD245" s="257" t="n">
        <v>-6.99620700000378</v>
      </c>
      <c r="AF245" s="257" t="n">
        <v>23127.12471839</v>
      </c>
      <c r="AG245" s="259" t="n">
        <v>0</v>
      </c>
      <c r="AH245" s="259" t="n">
        <v>110507.248685</v>
      </c>
      <c r="AI245" s="259" t="n">
        <v>-31541.54465</v>
      </c>
      <c r="AJ245" s="259" t="n">
        <v>-31541.54465</v>
      </c>
      <c r="AK245" s="259" t="n">
        <v>-20790.0393</v>
      </c>
      <c r="AL245" s="259" t="n">
        <v>-6.99620700000378</v>
      </c>
      <c r="AM245" s="269" t="s">
        <v>461</v>
      </c>
      <c r="AN245" s="260" t="n">
        <v>6</v>
      </c>
      <c r="AO245" s="260" t="s">
        <v>469</v>
      </c>
      <c r="AP245" s="260" t="n">
        <v>6</v>
      </c>
      <c r="AR245" s="281"/>
      <c r="AS245" s="306"/>
    </row>
    <row r="246" customFormat="false" ht="12.75" hidden="false" customHeight="false" outlineLevel="0" collapsed="false">
      <c r="A246" s="255" t="n">
        <v>1361</v>
      </c>
      <c r="B246" s="255" t="n">
        <v>632</v>
      </c>
      <c r="C246" s="255" t="s">
        <v>2</v>
      </c>
      <c r="D246" s="255" t="s">
        <v>104</v>
      </c>
      <c r="E246" s="255" t="s">
        <v>391</v>
      </c>
      <c r="F246" s="255" t="s">
        <v>116</v>
      </c>
      <c r="G246" s="255" t="s">
        <v>188</v>
      </c>
      <c r="H246" s="255" t="s">
        <v>152</v>
      </c>
      <c r="I246" s="255" t="s">
        <v>156</v>
      </c>
      <c r="J246" s="256" t="s">
        <v>212</v>
      </c>
      <c r="K246" s="268" t="n">
        <v>36896</v>
      </c>
      <c r="L246" s="268" t="n">
        <v>38722</v>
      </c>
      <c r="M246" s="255" t="s">
        <v>155</v>
      </c>
      <c r="N246" s="257" t="n">
        <v>-10000000</v>
      </c>
      <c r="O246" s="257" t="n">
        <v>4066.496742</v>
      </c>
      <c r="P246" s="258" t="n">
        <v>0.68</v>
      </c>
      <c r="Q246" s="257" t="n">
        <v>54.185574</v>
      </c>
      <c r="R246" s="257" t="n">
        <v>54.19874</v>
      </c>
      <c r="S246" s="258" t="n">
        <v>0.0131659999999982</v>
      </c>
      <c r="T246" s="257" t="n">
        <v>53.5394961051648</v>
      </c>
      <c r="U246" s="257" t="n">
        <v>-246.702832</v>
      </c>
      <c r="V246" s="257" t="n">
        <v>0</v>
      </c>
      <c r="W246" s="257" t="n">
        <v>-193.163335894835</v>
      </c>
      <c r="X246" s="257" t="n">
        <v>-74200.919686</v>
      </c>
      <c r="Y246" s="257" t="n">
        <v>-74359.560674</v>
      </c>
      <c r="Z246" s="257" t="n">
        <v>-158.640987999999</v>
      </c>
      <c r="AA246" s="257" t="n">
        <v>34.522347894836</v>
      </c>
      <c r="AB246" s="257" t="n">
        <v>-74200.919686</v>
      </c>
      <c r="AC246" s="257" t="n">
        <v>-74359.560674</v>
      </c>
      <c r="AD246" s="257" t="n">
        <v>-158.640987999999</v>
      </c>
      <c r="AF246" s="257" t="n">
        <v>29433.303418596</v>
      </c>
      <c r="AG246" s="259" t="n">
        <v>0</v>
      </c>
      <c r="AH246" s="259" t="n">
        <v>-74359.560674</v>
      </c>
      <c r="AI246" s="259" t="n">
        <v>-102385.825194</v>
      </c>
      <c r="AJ246" s="259" t="n">
        <v>-102385.825194</v>
      </c>
      <c r="AK246" s="259" t="n">
        <v>-37937.779803</v>
      </c>
      <c r="AL246" s="259" t="n">
        <v>-158.640987999999</v>
      </c>
      <c r="AM246" s="269" t="s">
        <v>461</v>
      </c>
      <c r="AN246" s="260" t="n">
        <v>8</v>
      </c>
      <c r="AO246" s="260" t="s">
        <v>469</v>
      </c>
      <c r="AP246" s="260" t="n">
        <v>8</v>
      </c>
      <c r="AR246" s="281"/>
      <c r="AS246" s="306"/>
    </row>
    <row r="247" customFormat="false" ht="12.75" hidden="false" customHeight="false" outlineLevel="0" collapsed="false">
      <c r="A247" s="255" t="n">
        <v>1362</v>
      </c>
      <c r="B247" s="255" t="n">
        <v>518</v>
      </c>
      <c r="C247" s="255" t="s">
        <v>2</v>
      </c>
      <c r="D247" s="255" t="s">
        <v>104</v>
      </c>
      <c r="E247" s="255" t="s">
        <v>392</v>
      </c>
      <c r="F247" s="255" t="s">
        <v>116</v>
      </c>
      <c r="G247" s="255" t="s">
        <v>160</v>
      </c>
      <c r="H247" s="255" t="s">
        <v>110</v>
      </c>
      <c r="I247" s="255" t="s">
        <v>156</v>
      </c>
      <c r="J247" s="256" t="s">
        <v>212</v>
      </c>
      <c r="K247" s="268" t="n">
        <v>36896</v>
      </c>
      <c r="L247" s="268" t="n">
        <v>38722</v>
      </c>
      <c r="M247" s="255" t="s">
        <v>155</v>
      </c>
      <c r="N247" s="257" t="n">
        <v>-10000000</v>
      </c>
      <c r="O247" s="257" t="n">
        <v>4086.984897</v>
      </c>
      <c r="P247" s="258" t="n">
        <v>0.7</v>
      </c>
      <c r="Q247" s="257" t="n">
        <v>69.509841</v>
      </c>
      <c r="R247" s="257" t="n">
        <v>69.535317</v>
      </c>
      <c r="S247" s="258" t="n">
        <v>0.0254760000000118</v>
      </c>
      <c r="T247" s="257" t="n">
        <v>104.12002723602</v>
      </c>
      <c r="U247" s="257" t="n">
        <v>-278.466622</v>
      </c>
      <c r="V247" s="257" t="n">
        <v>0</v>
      </c>
      <c r="W247" s="257" t="n">
        <v>-174.34659476398</v>
      </c>
      <c r="X247" s="257" t="n">
        <v>-18938.267054</v>
      </c>
      <c r="Y247" s="257" t="n">
        <v>-19027.905507</v>
      </c>
      <c r="Z247" s="257" t="n">
        <v>-89.6384529999996</v>
      </c>
      <c r="AA247" s="257" t="n">
        <v>84.7081417639801</v>
      </c>
      <c r="AB247" s="257" t="n">
        <v>-18938.267054</v>
      </c>
      <c r="AC247" s="257" t="n">
        <v>-19027.905507</v>
      </c>
      <c r="AD247" s="257" t="n">
        <v>-89.6384529999996</v>
      </c>
      <c r="AF247" s="257" t="n">
        <v>29581.596684486</v>
      </c>
      <c r="AG247" s="259" t="n">
        <v>0</v>
      </c>
      <c r="AH247" s="259" t="n">
        <v>-19027.905507</v>
      </c>
      <c r="AI247" s="259" t="n">
        <v>-129723.025046</v>
      </c>
      <c r="AJ247" s="259" t="n">
        <v>-129723.025046</v>
      </c>
      <c r="AK247" s="259" t="n">
        <v>-63875.640114</v>
      </c>
      <c r="AL247" s="259" t="n">
        <v>-89.6384529999996</v>
      </c>
      <c r="AM247" s="269" t="s">
        <v>461</v>
      </c>
      <c r="AN247" s="260" t="n">
        <v>8</v>
      </c>
      <c r="AO247" s="260" t="s">
        <v>469</v>
      </c>
      <c r="AP247" s="260" t="n">
        <v>8</v>
      </c>
      <c r="AR247" s="281"/>
      <c r="AS247" s="306"/>
    </row>
    <row r="248" customFormat="false" ht="12.75" hidden="false" customHeight="false" outlineLevel="0" collapsed="false">
      <c r="A248" s="255" t="n">
        <v>1363</v>
      </c>
      <c r="B248" s="255" t="n">
        <v>519</v>
      </c>
      <c r="C248" s="255" t="s">
        <v>2</v>
      </c>
      <c r="D248" s="255" t="s">
        <v>104</v>
      </c>
      <c r="E248" s="255" t="s">
        <v>394</v>
      </c>
      <c r="F248" s="255" t="s">
        <v>184</v>
      </c>
      <c r="G248" s="255" t="s">
        <v>96</v>
      </c>
      <c r="H248" s="255" t="s">
        <v>207</v>
      </c>
      <c r="I248" s="255" t="s">
        <v>156</v>
      </c>
      <c r="J248" s="256" t="s">
        <v>105</v>
      </c>
      <c r="K248" s="268" t="n">
        <v>36896</v>
      </c>
      <c r="L248" s="268" t="n">
        <v>38722</v>
      </c>
      <c r="M248" s="255" t="s">
        <v>155</v>
      </c>
      <c r="N248" s="257" t="n">
        <v>-10000000</v>
      </c>
      <c r="O248" s="257" t="n">
        <v>4065.387818</v>
      </c>
      <c r="P248" s="258" t="n">
        <v>0.75</v>
      </c>
      <c r="Q248" s="257" t="n">
        <v>90.392609</v>
      </c>
      <c r="R248" s="257" t="n">
        <v>77.396471</v>
      </c>
      <c r="S248" s="258" t="n">
        <v>-12.996138</v>
      </c>
      <c r="T248" s="257" t="n">
        <v>-52834.3411062468</v>
      </c>
      <c r="U248" s="257" t="n">
        <v>-300.12872</v>
      </c>
      <c r="V248" s="257" t="n">
        <v>0</v>
      </c>
      <c r="W248" s="257" t="n">
        <v>-53134.4698262468</v>
      </c>
      <c r="X248" s="257" t="n">
        <v>45368.408188</v>
      </c>
      <c r="Y248" s="257" t="n">
        <v>-8377.138557</v>
      </c>
      <c r="Z248" s="257" t="n">
        <v>-53745.546745</v>
      </c>
      <c r="AA248" s="257" t="n">
        <v>-611.076918753162</v>
      </c>
      <c r="AB248" s="257" t="n">
        <v>45368.408188</v>
      </c>
      <c r="AC248" s="257" t="n">
        <v>-8377.138557</v>
      </c>
      <c r="AD248" s="257" t="n">
        <v>-53745.546745</v>
      </c>
      <c r="AF248" s="257" t="n">
        <v>16718.907401525</v>
      </c>
      <c r="AG248" s="259" t="n">
        <v>0</v>
      </c>
      <c r="AH248" s="259" t="n">
        <v>-8377.138557</v>
      </c>
      <c r="AI248" s="259" t="n">
        <v>-129065.158504</v>
      </c>
      <c r="AJ248" s="259" t="n">
        <v>-129065.158504</v>
      </c>
      <c r="AK248" s="259" t="n">
        <v>-140502.927628</v>
      </c>
      <c r="AL248" s="259" t="n">
        <v>-53745.546745</v>
      </c>
      <c r="AM248" s="269" t="s">
        <v>461</v>
      </c>
      <c r="AN248" s="260" t="n">
        <v>5</v>
      </c>
      <c r="AO248" s="260" t="s">
        <v>469</v>
      </c>
      <c r="AP248" s="260" t="n">
        <v>5</v>
      </c>
      <c r="AR248" s="281"/>
      <c r="AS248" s="306"/>
    </row>
    <row r="249" customFormat="false" ht="12.75" hidden="false" customHeight="false" outlineLevel="0" collapsed="false">
      <c r="A249" s="255" t="n">
        <v>1364</v>
      </c>
      <c r="B249" s="255" t="n">
        <v>520</v>
      </c>
      <c r="C249" s="255" t="s">
        <v>2</v>
      </c>
      <c r="D249" s="255" t="s">
        <v>104</v>
      </c>
      <c r="E249" s="255" t="s">
        <v>397</v>
      </c>
      <c r="F249" s="255" t="s">
        <v>163</v>
      </c>
      <c r="G249" s="255" t="s">
        <v>160</v>
      </c>
      <c r="H249" s="255" t="s">
        <v>110</v>
      </c>
      <c r="I249" s="255" t="s">
        <v>156</v>
      </c>
      <c r="J249" s="256" t="s">
        <v>105</v>
      </c>
      <c r="K249" s="268" t="n">
        <v>36896</v>
      </c>
      <c r="L249" s="268" t="n">
        <v>38722</v>
      </c>
      <c r="M249" s="255" t="s">
        <v>155</v>
      </c>
      <c r="N249" s="257" t="n">
        <v>-10000000</v>
      </c>
      <c r="O249" s="257" t="n">
        <v>4040.448396</v>
      </c>
      <c r="P249" s="258" t="n">
        <v>0.32</v>
      </c>
      <c r="Q249" s="257" t="n">
        <v>25.174483</v>
      </c>
      <c r="R249" s="257" t="n">
        <v>25.181457</v>
      </c>
      <c r="S249" s="258" t="n">
        <v>0.00697400000000314</v>
      </c>
      <c r="T249" s="257" t="n">
        <v>28.1780871137167</v>
      </c>
      <c r="U249" s="257" t="n">
        <v>-98.145375</v>
      </c>
      <c r="V249" s="257" t="n">
        <v>0</v>
      </c>
      <c r="W249" s="257" t="n">
        <v>-69.9672878862833</v>
      </c>
      <c r="X249" s="257" t="n">
        <v>-36456.132177</v>
      </c>
      <c r="Y249" s="257" t="n">
        <v>-36528.029423</v>
      </c>
      <c r="Z249" s="257" t="n">
        <v>-71.8972460000005</v>
      </c>
      <c r="AA249" s="257" t="n">
        <v>-1.92995811371715</v>
      </c>
      <c r="AB249" s="257" t="n">
        <v>-36456.132177</v>
      </c>
      <c r="AC249" s="257" t="n">
        <v>-36528.029423</v>
      </c>
      <c r="AD249" s="257" t="n">
        <v>-71.8972460000005</v>
      </c>
      <c r="AF249" s="257" t="n">
        <v>11963.767700556</v>
      </c>
      <c r="AG249" s="259" t="n">
        <v>0</v>
      </c>
      <c r="AH249" s="259" t="n">
        <v>-36528.029423</v>
      </c>
      <c r="AI249" s="259" t="n">
        <v>-39777.757029</v>
      </c>
      <c r="AJ249" s="259" t="n">
        <v>-39777.757029</v>
      </c>
      <c r="AK249" s="259" t="n">
        <v>-24594.655228</v>
      </c>
      <c r="AL249" s="259" t="n">
        <v>-71.8972460000005</v>
      </c>
      <c r="AM249" s="269" t="s">
        <v>461</v>
      </c>
      <c r="AN249" s="260" t="n">
        <v>4</v>
      </c>
      <c r="AO249" s="260" t="s">
        <v>469</v>
      </c>
      <c r="AP249" s="260" t="n">
        <v>4</v>
      </c>
      <c r="AR249" s="281"/>
      <c r="AS249" s="306"/>
    </row>
    <row r="250" customFormat="false" ht="12.75" hidden="false" customHeight="false" outlineLevel="0" collapsed="false">
      <c r="A250" s="255" t="n">
        <v>1365</v>
      </c>
      <c r="B250" s="255" t="n">
        <v>521</v>
      </c>
      <c r="C250" s="255" t="s">
        <v>2</v>
      </c>
      <c r="D250" s="255" t="s">
        <v>104</v>
      </c>
      <c r="E250" s="255" t="s">
        <v>398</v>
      </c>
      <c r="F250" s="255" t="s">
        <v>116</v>
      </c>
      <c r="G250" s="255" t="s">
        <v>96</v>
      </c>
      <c r="H250" s="255" t="s">
        <v>168</v>
      </c>
      <c r="I250" s="255" t="s">
        <v>156</v>
      </c>
      <c r="J250" s="256" t="s">
        <v>203</v>
      </c>
      <c r="K250" s="268" t="n">
        <v>36896</v>
      </c>
      <c r="L250" s="268" t="n">
        <v>38722</v>
      </c>
      <c r="M250" s="255" t="s">
        <v>155</v>
      </c>
      <c r="N250" s="257" t="n">
        <v>-10000000</v>
      </c>
      <c r="O250" s="257" t="n">
        <v>4063.712491</v>
      </c>
      <c r="P250" s="258" t="n">
        <v>0.65</v>
      </c>
      <c r="Q250" s="257" t="n">
        <v>61.81752</v>
      </c>
      <c r="R250" s="257" t="n">
        <v>61.826333</v>
      </c>
      <c r="S250" s="258" t="n">
        <v>0.00881299999999641</v>
      </c>
      <c r="T250" s="257" t="n">
        <v>35.8134981831684</v>
      </c>
      <c r="U250" s="257" t="n">
        <v>-232.058819</v>
      </c>
      <c r="V250" s="257" t="n">
        <v>0</v>
      </c>
      <c r="W250" s="257" t="n">
        <v>-196.245320816832</v>
      </c>
      <c r="X250" s="257" t="n">
        <v>-28954.931022</v>
      </c>
      <c r="Y250" s="257" t="n">
        <v>-29104.474529</v>
      </c>
      <c r="Z250" s="257" t="n">
        <v>-149.543506999999</v>
      </c>
      <c r="AA250" s="257" t="n">
        <v>46.7018138168331</v>
      </c>
      <c r="AB250" s="257" t="n">
        <v>-28954.931022</v>
      </c>
      <c r="AC250" s="257" t="n">
        <v>-29104.474529</v>
      </c>
      <c r="AD250" s="257" t="n">
        <v>-149.543506999999</v>
      </c>
      <c r="AF250" s="257" t="n">
        <v>29413.151009858</v>
      </c>
      <c r="AG250" s="259" t="n">
        <v>0</v>
      </c>
      <c r="AH250" s="259" t="n">
        <v>-29104.474529</v>
      </c>
      <c r="AI250" s="259" t="n">
        <v>-128552.997574</v>
      </c>
      <c r="AJ250" s="259" t="n">
        <v>-128552.997574</v>
      </c>
      <c r="AK250" s="259" t="n">
        <v>-49116.782329</v>
      </c>
      <c r="AL250" s="259" t="n">
        <v>-149.543506999999</v>
      </c>
      <c r="AM250" s="269" t="s">
        <v>461</v>
      </c>
      <c r="AN250" s="260" t="n">
        <v>8</v>
      </c>
      <c r="AO250" s="260" t="s">
        <v>469</v>
      </c>
      <c r="AP250" s="260" t="n">
        <v>8</v>
      </c>
      <c r="AR250" s="281"/>
      <c r="AS250" s="306"/>
    </row>
    <row r="251" customFormat="false" ht="12.75" hidden="false" customHeight="false" outlineLevel="0" collapsed="false">
      <c r="A251" s="255" t="n">
        <v>1366</v>
      </c>
      <c r="B251" s="255" t="n">
        <v>522</v>
      </c>
      <c r="C251" s="255" t="s">
        <v>2</v>
      </c>
      <c r="D251" s="255" t="s">
        <v>104</v>
      </c>
      <c r="E251" s="255" t="s">
        <v>401</v>
      </c>
      <c r="F251" s="255" t="s">
        <v>95</v>
      </c>
      <c r="G251" s="255" t="s">
        <v>188</v>
      </c>
      <c r="H251" s="255" t="s">
        <v>168</v>
      </c>
      <c r="I251" s="255" t="s">
        <v>156</v>
      </c>
      <c r="J251" s="256" t="s">
        <v>203</v>
      </c>
      <c r="K251" s="268" t="n">
        <v>36896</v>
      </c>
      <c r="L251" s="268" t="n">
        <v>38722</v>
      </c>
      <c r="M251" s="255" t="s">
        <v>155</v>
      </c>
      <c r="N251" s="257" t="n">
        <v>-10000000</v>
      </c>
      <c r="O251" s="257" t="n">
        <v>4070.277726</v>
      </c>
      <c r="P251" s="258" t="n">
        <v>0.8</v>
      </c>
      <c r="Q251" s="257" t="n">
        <v>82.377007</v>
      </c>
      <c r="R251" s="257" t="n">
        <v>82.380177</v>
      </c>
      <c r="S251" s="258" t="n">
        <v>0.00316999999999723</v>
      </c>
      <c r="T251" s="257" t="n">
        <v>12.9027803914087</v>
      </c>
      <c r="U251" s="257" t="n">
        <v>-323.082636</v>
      </c>
      <c r="V251" s="257" t="n">
        <v>0</v>
      </c>
      <c r="W251" s="257" t="n">
        <v>-310.179855608591</v>
      </c>
      <c r="X251" s="257" t="n">
        <v>-9483.538283</v>
      </c>
      <c r="Y251" s="257" t="n">
        <v>-9688.267908</v>
      </c>
      <c r="Z251" s="257" t="n">
        <v>-204.729625</v>
      </c>
      <c r="AA251" s="257" t="n">
        <v>105.450230608591</v>
      </c>
      <c r="AB251" s="257" t="n">
        <v>-9483.538283</v>
      </c>
      <c r="AC251" s="257" t="n">
        <v>-9688.267908</v>
      </c>
      <c r="AD251" s="257" t="n">
        <v>-204.729625</v>
      </c>
      <c r="AF251" s="257" t="n">
        <v>30130.230866715</v>
      </c>
      <c r="AG251" s="259" t="n">
        <v>0</v>
      </c>
      <c r="AH251" s="259" t="n">
        <v>-9688.267908</v>
      </c>
      <c r="AI251" s="259" t="n">
        <v>-32085.338968</v>
      </c>
      <c r="AJ251" s="259" t="n">
        <v>-32085.338968</v>
      </c>
      <c r="AK251" s="259" t="n">
        <v>-22778.403405</v>
      </c>
      <c r="AL251" s="259" t="n">
        <v>-204.729625</v>
      </c>
      <c r="AM251" s="269" t="s">
        <v>461</v>
      </c>
      <c r="AN251" s="260" t="n">
        <v>7</v>
      </c>
      <c r="AO251" s="260" t="s">
        <v>469</v>
      </c>
      <c r="AP251" s="260" t="n">
        <v>7</v>
      </c>
      <c r="AR251" s="281"/>
      <c r="AS251" s="306"/>
    </row>
    <row r="252" customFormat="false" ht="12.75" hidden="false" customHeight="false" outlineLevel="0" collapsed="false">
      <c r="A252" s="255" t="n">
        <v>1367</v>
      </c>
      <c r="B252" s="255" t="n">
        <v>523</v>
      </c>
      <c r="C252" s="255" t="s">
        <v>2</v>
      </c>
      <c r="D252" s="255" t="s">
        <v>104</v>
      </c>
      <c r="E252" s="255" t="s">
        <v>402</v>
      </c>
      <c r="F252" s="255" t="s">
        <v>102</v>
      </c>
      <c r="G252" s="255" t="s">
        <v>96</v>
      </c>
      <c r="H252" s="255" t="s">
        <v>168</v>
      </c>
      <c r="I252" s="255" t="s">
        <v>156</v>
      </c>
      <c r="J252" s="256" t="s">
        <v>189</v>
      </c>
      <c r="K252" s="268" t="n">
        <v>36896</v>
      </c>
      <c r="L252" s="268" t="n">
        <v>38722</v>
      </c>
      <c r="M252" s="255" t="s">
        <v>155</v>
      </c>
      <c r="N252" s="257" t="n">
        <v>-10000000</v>
      </c>
      <c r="O252" s="257" t="n">
        <v>4025.621402</v>
      </c>
      <c r="P252" s="258" t="n">
        <v>0.35</v>
      </c>
      <c r="Q252" s="257" t="n">
        <v>48.503048</v>
      </c>
      <c r="R252" s="257" t="n">
        <v>43.538644</v>
      </c>
      <c r="S252" s="258" t="n">
        <v>-4.964404</v>
      </c>
      <c r="T252" s="257" t="n">
        <v>-19984.8109905744</v>
      </c>
      <c r="U252" s="257" t="n">
        <v>-183.904332</v>
      </c>
      <c r="V252" s="257" t="n">
        <v>0</v>
      </c>
      <c r="W252" s="257" t="n">
        <v>-20168.7153225744</v>
      </c>
      <c r="X252" s="257" t="n">
        <v>48038.14235</v>
      </c>
      <c r="Y252" s="257" t="n">
        <v>27252.508321</v>
      </c>
      <c r="Z252" s="257" t="n">
        <v>-20785.634029</v>
      </c>
      <c r="AA252" s="257" t="n">
        <v>-616.918706425589</v>
      </c>
      <c r="AB252" s="257" t="n">
        <v>48038.14235</v>
      </c>
      <c r="AC252" s="257" t="n">
        <v>27252.508321</v>
      </c>
      <c r="AD252" s="257" t="n">
        <v>-20785.634029</v>
      </c>
      <c r="AF252" s="257" t="n">
        <v>23177.515222015</v>
      </c>
      <c r="AG252" s="259" t="n">
        <v>0</v>
      </c>
      <c r="AH252" s="259" t="n">
        <v>27252.508321</v>
      </c>
      <c r="AI252" s="259" t="n">
        <v>-123143.144989</v>
      </c>
      <c r="AJ252" s="259" t="n">
        <v>-123143.144989</v>
      </c>
      <c r="AK252" s="259" t="n">
        <v>14054.037331</v>
      </c>
      <c r="AL252" s="259" t="n">
        <v>-20785.634029</v>
      </c>
      <c r="AM252" s="269" t="s">
        <v>461</v>
      </c>
      <c r="AN252" s="260" t="n">
        <v>6</v>
      </c>
      <c r="AO252" s="260" t="s">
        <v>469</v>
      </c>
      <c r="AP252" s="260" t="n">
        <v>6</v>
      </c>
      <c r="AR252" s="281"/>
      <c r="AS252" s="306"/>
    </row>
    <row r="253" customFormat="false" ht="12.75" hidden="false" customHeight="false" outlineLevel="0" collapsed="false">
      <c r="A253" s="255" t="n">
        <v>1368</v>
      </c>
      <c r="B253" s="255" t="n">
        <v>524</v>
      </c>
      <c r="C253" s="255" t="s">
        <v>2</v>
      </c>
      <c r="D253" s="255" t="s">
        <v>104</v>
      </c>
      <c r="E253" s="255" t="s">
        <v>404</v>
      </c>
      <c r="F253" s="255" t="s">
        <v>116</v>
      </c>
      <c r="G253" s="255" t="s">
        <v>167</v>
      </c>
      <c r="H253" s="255" t="s">
        <v>168</v>
      </c>
      <c r="I253" s="255" t="s">
        <v>156</v>
      </c>
      <c r="J253" s="256" t="s">
        <v>154</v>
      </c>
      <c r="K253" s="268" t="n">
        <v>36896</v>
      </c>
      <c r="L253" s="268" t="n">
        <v>38722</v>
      </c>
      <c r="M253" s="255" t="s">
        <v>155</v>
      </c>
      <c r="N253" s="257" t="n">
        <v>-10000000</v>
      </c>
      <c r="O253" s="257" t="n">
        <v>4097.296538</v>
      </c>
      <c r="P253" s="258" t="n">
        <v>1</v>
      </c>
      <c r="Q253" s="257" t="n">
        <v>105.049718</v>
      </c>
      <c r="R253" s="257" t="n">
        <v>105.066034</v>
      </c>
      <c r="S253" s="258" t="n">
        <v>0.0163160000000033</v>
      </c>
      <c r="T253" s="257" t="n">
        <v>66.8514903140216</v>
      </c>
      <c r="U253" s="257" t="n">
        <v>-402.979994</v>
      </c>
      <c r="V253" s="257" t="n">
        <v>0</v>
      </c>
      <c r="W253" s="257" t="n">
        <v>-336.128503685978</v>
      </c>
      <c r="X253" s="257" t="n">
        <v>-3401.111165</v>
      </c>
      <c r="Y253" s="257" t="n">
        <v>-3602.754157</v>
      </c>
      <c r="Z253" s="257" t="n">
        <v>-201.642992</v>
      </c>
      <c r="AA253" s="257" t="n">
        <v>134.485511685978</v>
      </c>
      <c r="AB253" s="257" t="n">
        <v>-3401.111165</v>
      </c>
      <c r="AC253" s="257" t="n">
        <v>-3602.754157</v>
      </c>
      <c r="AD253" s="257" t="n">
        <v>-201.642992</v>
      </c>
      <c r="AF253" s="257" t="n">
        <v>29656.232342044</v>
      </c>
      <c r="AG253" s="259" t="n">
        <v>0</v>
      </c>
      <c r="AH253" s="259" t="n">
        <v>-3602.754157</v>
      </c>
      <c r="AI253" s="259" t="n">
        <v>-138235.21458</v>
      </c>
      <c r="AJ253" s="259" t="n">
        <v>-138235.21458</v>
      </c>
      <c r="AK253" s="259" t="n">
        <v>-78667.576803</v>
      </c>
      <c r="AL253" s="259" t="n">
        <v>-201.642992</v>
      </c>
      <c r="AM253" s="269" t="s">
        <v>461</v>
      </c>
      <c r="AN253" s="260" t="n">
        <v>8</v>
      </c>
      <c r="AO253" s="260" t="s">
        <v>469</v>
      </c>
      <c r="AP253" s="260" t="n">
        <v>8</v>
      </c>
      <c r="AR253" s="281"/>
      <c r="AS253" s="306"/>
    </row>
    <row r="254" customFormat="false" ht="12.75" hidden="false" customHeight="false" outlineLevel="0" collapsed="false">
      <c r="A254" s="255" t="n">
        <v>1369</v>
      </c>
      <c r="B254" s="255" t="n">
        <v>525</v>
      </c>
      <c r="C254" s="255" t="s">
        <v>2</v>
      </c>
      <c r="D254" s="255" t="s">
        <v>104</v>
      </c>
      <c r="E254" s="255" t="s">
        <v>406</v>
      </c>
      <c r="F254" s="255" t="s">
        <v>150</v>
      </c>
      <c r="G254" s="255" t="s">
        <v>112</v>
      </c>
      <c r="H254" s="255" t="s">
        <v>168</v>
      </c>
      <c r="I254" s="255" t="s">
        <v>156</v>
      </c>
      <c r="J254" s="256" t="s">
        <v>170</v>
      </c>
      <c r="K254" s="268" t="n">
        <v>36896</v>
      </c>
      <c r="L254" s="268" t="n">
        <v>38722</v>
      </c>
      <c r="M254" s="255" t="s">
        <v>155</v>
      </c>
      <c r="N254" s="257" t="n">
        <v>-10000000</v>
      </c>
      <c r="O254" s="257" t="n">
        <v>4064.69977</v>
      </c>
      <c r="P254" s="258" t="n">
        <v>0.7</v>
      </c>
      <c r="Q254" s="257" t="n">
        <v>62.06622</v>
      </c>
      <c r="R254" s="257" t="n">
        <v>62.074907</v>
      </c>
      <c r="S254" s="258" t="n">
        <v>0.00868700000000189</v>
      </c>
      <c r="T254" s="257" t="n">
        <v>35.3100469019977</v>
      </c>
      <c r="U254" s="257" t="n">
        <v>-259.396307</v>
      </c>
      <c r="V254" s="257" t="n">
        <v>0</v>
      </c>
      <c r="W254" s="257" t="n">
        <v>-224.086260098002</v>
      </c>
      <c r="X254" s="257" t="n">
        <v>-50001.976747</v>
      </c>
      <c r="Y254" s="257" t="n">
        <v>-50174.484123</v>
      </c>
      <c r="Z254" s="257" t="n">
        <v>-172.507376000001</v>
      </c>
      <c r="AA254" s="257" t="n">
        <v>51.5788840980009</v>
      </c>
      <c r="AB254" s="257" t="n">
        <v>-50001.976747</v>
      </c>
      <c r="AC254" s="257" t="n">
        <v>-50174.484123</v>
      </c>
      <c r="AD254" s="257" t="n">
        <v>-172.507376000001</v>
      </c>
      <c r="AF254" s="257" t="n">
        <v>50816.87652454</v>
      </c>
      <c r="AG254" s="259" t="n">
        <v>0</v>
      </c>
      <c r="AH254" s="259" t="n">
        <v>-50174.484123</v>
      </c>
      <c r="AI254" s="259" t="n">
        <v>-69122.651722</v>
      </c>
      <c r="AJ254" s="259" t="n">
        <v>-69122.651722</v>
      </c>
      <c r="AK254" s="259" t="n">
        <v>-31848.692278</v>
      </c>
      <c r="AL254" s="259" t="n">
        <v>-172.507376000001</v>
      </c>
      <c r="AM254" s="269" t="s">
        <v>461</v>
      </c>
      <c r="AN254" s="260" t="s">
        <v>469</v>
      </c>
      <c r="AO254" s="260" t="n">
        <v>10</v>
      </c>
      <c r="AP254" s="260" t="n">
        <v>10</v>
      </c>
      <c r="AR254" s="281"/>
      <c r="AS254" s="306"/>
    </row>
    <row r="255" customFormat="false" ht="12.75" hidden="false" customHeight="false" outlineLevel="0" collapsed="false">
      <c r="A255" s="255" t="n">
        <v>1370</v>
      </c>
      <c r="B255" s="255" t="n">
        <v>633</v>
      </c>
      <c r="C255" s="255" t="s">
        <v>2</v>
      </c>
      <c r="D255" s="255" t="s">
        <v>104</v>
      </c>
      <c r="E255" s="255" t="s">
        <v>407</v>
      </c>
      <c r="F255" s="255" t="s">
        <v>172</v>
      </c>
      <c r="G255" s="255" t="s">
        <v>151</v>
      </c>
      <c r="H255" s="255" t="s">
        <v>107</v>
      </c>
      <c r="I255" s="255" t="s">
        <v>156</v>
      </c>
      <c r="J255" s="256" t="s">
        <v>212</v>
      </c>
      <c r="K255" s="268" t="n">
        <v>36896</v>
      </c>
      <c r="L255" s="268" t="n">
        <v>38722</v>
      </c>
      <c r="M255" s="255" t="s">
        <v>155</v>
      </c>
      <c r="N255" s="257" t="n">
        <v>-10000000</v>
      </c>
      <c r="O255" s="257" t="n">
        <v>4176.581624</v>
      </c>
      <c r="P255" s="258" t="n">
        <v>1.3</v>
      </c>
      <c r="Q255" s="257" t="n">
        <v>106.397775</v>
      </c>
      <c r="R255" s="257" t="n">
        <v>106.416998</v>
      </c>
      <c r="S255" s="258" t="n">
        <v>0.0192230000000109</v>
      </c>
      <c r="T255" s="257" t="n">
        <v>80.2864285581974</v>
      </c>
      <c r="U255" s="257" t="n">
        <v>-445.957754</v>
      </c>
      <c r="V255" s="257" t="n">
        <v>0</v>
      </c>
      <c r="W255" s="257" t="n">
        <v>-365.671325441803</v>
      </c>
      <c r="X255" s="257" t="n">
        <v>-127755.737024</v>
      </c>
      <c r="Y255" s="257" t="n">
        <v>-128079.757156</v>
      </c>
      <c r="Z255" s="257" t="n">
        <v>-324.020132000005</v>
      </c>
      <c r="AA255" s="257" t="n">
        <v>41.6511934417975</v>
      </c>
      <c r="AB255" s="257" t="n">
        <v>-127755.737024</v>
      </c>
      <c r="AC255" s="257" t="n">
        <v>-128079.757156</v>
      </c>
      <c r="AD255" s="257" t="n">
        <v>-324.020132000005</v>
      </c>
      <c r="AF255" s="257" t="n">
        <v>41222.86062888</v>
      </c>
      <c r="AG255" s="259" t="n">
        <v>0</v>
      </c>
      <c r="AH255" s="259" t="n">
        <v>-128079.757156</v>
      </c>
      <c r="AI255" s="259" t="n">
        <v>-174566.204829</v>
      </c>
      <c r="AJ255" s="259" t="n">
        <v>-174566.204829</v>
      </c>
      <c r="AK255" s="259" t="n">
        <v>-133289.794779</v>
      </c>
      <c r="AL255" s="259" t="n">
        <v>-324.020132000005</v>
      </c>
      <c r="AM255" s="269" t="s">
        <v>461</v>
      </c>
      <c r="AN255" s="260" t="s">
        <v>469</v>
      </c>
      <c r="AO255" s="260" t="n">
        <v>9</v>
      </c>
      <c r="AP255" s="260" t="n">
        <v>9</v>
      </c>
      <c r="AR255" s="281"/>
      <c r="AS255" s="306"/>
    </row>
    <row r="256" customFormat="false" ht="12.75" hidden="false" customHeight="false" outlineLevel="0" collapsed="false">
      <c r="A256" s="255" t="n">
        <v>1371</v>
      </c>
      <c r="B256" s="255" t="n">
        <v>526</v>
      </c>
      <c r="C256" s="255" t="s">
        <v>2</v>
      </c>
      <c r="D256" s="255" t="s">
        <v>104</v>
      </c>
      <c r="E256" s="255" t="s">
        <v>408</v>
      </c>
      <c r="F256" s="255" t="s">
        <v>95</v>
      </c>
      <c r="G256" s="255" t="s">
        <v>96</v>
      </c>
      <c r="H256" s="255" t="s">
        <v>168</v>
      </c>
      <c r="I256" s="255" t="s">
        <v>156</v>
      </c>
      <c r="J256" s="256" t="s">
        <v>203</v>
      </c>
      <c r="K256" s="268" t="n">
        <v>36896</v>
      </c>
      <c r="L256" s="268" t="n">
        <v>38722</v>
      </c>
      <c r="M256" s="255" t="s">
        <v>155</v>
      </c>
      <c r="N256" s="257" t="n">
        <v>-10000000</v>
      </c>
      <c r="O256" s="257" t="n">
        <v>4069.728091</v>
      </c>
      <c r="P256" s="258" t="n">
        <v>0.7</v>
      </c>
      <c r="Q256" s="257" t="n">
        <v>64.592853</v>
      </c>
      <c r="R256" s="257" t="n">
        <v>64.596996</v>
      </c>
      <c r="S256" s="258" t="n">
        <v>0.00414299999999912</v>
      </c>
      <c r="T256" s="257" t="n">
        <v>16.8608834810094</v>
      </c>
      <c r="U256" s="257" t="n">
        <v>-250.523239</v>
      </c>
      <c r="V256" s="257" t="n">
        <v>0</v>
      </c>
      <c r="W256" s="257" t="n">
        <v>-233.662355518991</v>
      </c>
      <c r="X256" s="257" t="n">
        <v>-39386.158761</v>
      </c>
      <c r="Y256" s="257" t="n">
        <v>-39573.144296</v>
      </c>
      <c r="Z256" s="257" t="n">
        <v>-186.985535</v>
      </c>
      <c r="AA256" s="257" t="n">
        <v>46.6768205189908</v>
      </c>
      <c r="AB256" s="257" t="n">
        <v>-39386.158761</v>
      </c>
      <c r="AC256" s="257" t="n">
        <v>-39573.144296</v>
      </c>
      <c r="AD256" s="257" t="n">
        <v>-186.985535</v>
      </c>
      <c r="AF256" s="257" t="n">
        <v>30126.1621936275</v>
      </c>
      <c r="AG256" s="259" t="n">
        <v>0</v>
      </c>
      <c r="AH256" s="259" t="n">
        <v>-39573.144296</v>
      </c>
      <c r="AI256" s="259" t="n">
        <v>-171408.62184</v>
      </c>
      <c r="AJ256" s="259" t="n">
        <v>-171408.62184</v>
      </c>
      <c r="AK256" s="259" t="n">
        <v>-56700.629634</v>
      </c>
      <c r="AL256" s="259" t="n">
        <v>-186.985535</v>
      </c>
      <c r="AM256" s="269" t="s">
        <v>461</v>
      </c>
      <c r="AN256" s="260" t="n">
        <v>7</v>
      </c>
      <c r="AO256" s="260" t="s">
        <v>469</v>
      </c>
      <c r="AP256" s="260" t="n">
        <v>7</v>
      </c>
      <c r="AR256" s="281"/>
      <c r="AS256" s="306"/>
    </row>
    <row r="257" customFormat="false" ht="12.75" hidden="false" customHeight="false" outlineLevel="0" collapsed="false">
      <c r="A257" s="255" t="n">
        <v>1373</v>
      </c>
      <c r="B257" s="255" t="n">
        <v>527</v>
      </c>
      <c r="C257" s="255" t="s">
        <v>2</v>
      </c>
      <c r="D257" s="255" t="s">
        <v>104</v>
      </c>
      <c r="E257" s="255" t="s">
        <v>409</v>
      </c>
      <c r="F257" s="255" t="s">
        <v>172</v>
      </c>
      <c r="G257" s="255" t="s">
        <v>410</v>
      </c>
      <c r="H257" s="255" t="s">
        <v>107</v>
      </c>
      <c r="I257" s="255" t="s">
        <v>156</v>
      </c>
      <c r="J257" s="256" t="s">
        <v>212</v>
      </c>
      <c r="K257" s="268" t="n">
        <v>36896</v>
      </c>
      <c r="L257" s="268" t="n">
        <v>38722</v>
      </c>
      <c r="M257" s="255" t="s">
        <v>155</v>
      </c>
      <c r="N257" s="257" t="n">
        <v>-10000000</v>
      </c>
      <c r="O257" s="257" t="n">
        <v>4159.19862</v>
      </c>
      <c r="P257" s="258" t="n">
        <v>1.2</v>
      </c>
      <c r="Q257" s="257" t="n">
        <v>107.072407</v>
      </c>
      <c r="R257" s="257" t="n">
        <v>107.086831</v>
      </c>
      <c r="S257" s="258" t="n">
        <v>0.0144240000000053</v>
      </c>
      <c r="T257" s="257" t="n">
        <v>59.9922808949021</v>
      </c>
      <c r="U257" s="257" t="n">
        <v>-423.454741</v>
      </c>
      <c r="V257" s="257" t="n">
        <v>0</v>
      </c>
      <c r="W257" s="257" t="n">
        <v>-363.462460105098</v>
      </c>
      <c r="X257" s="257" t="n">
        <v>-81703.837511</v>
      </c>
      <c r="Y257" s="257" t="n">
        <v>-82001.144058</v>
      </c>
      <c r="Z257" s="257" t="n">
        <v>-297.306547</v>
      </c>
      <c r="AA257" s="257" t="n">
        <v>66.1559131050977</v>
      </c>
      <c r="AB257" s="257" t="n">
        <v>-81703.837511</v>
      </c>
      <c r="AC257" s="257" t="n">
        <v>-82001.144058</v>
      </c>
      <c r="AD257" s="257" t="n">
        <v>-297.306547</v>
      </c>
      <c r="AF257" s="257" t="n">
        <v>41051.2903794</v>
      </c>
      <c r="AG257" s="259" t="n">
        <v>0</v>
      </c>
      <c r="AH257" s="259" t="n">
        <v>-82001.144058</v>
      </c>
      <c r="AI257" s="259" t="n">
        <v>-83550.703677</v>
      </c>
      <c r="AJ257" s="259" t="n">
        <v>-83550.703677</v>
      </c>
      <c r="AK257" s="259" t="n">
        <v>-158996.377001</v>
      </c>
      <c r="AL257" s="259" t="n">
        <v>-297.306547</v>
      </c>
      <c r="AM257" s="269" t="s">
        <v>461</v>
      </c>
      <c r="AN257" s="260" t="s">
        <v>469</v>
      </c>
      <c r="AO257" s="260" t="n">
        <v>9</v>
      </c>
      <c r="AP257" s="260" t="n">
        <v>9</v>
      </c>
      <c r="AR257" s="281"/>
      <c r="AS257" s="306"/>
    </row>
    <row r="258" customFormat="false" ht="12.75" hidden="false" customHeight="false" outlineLevel="0" collapsed="false">
      <c r="A258" s="255" t="n">
        <v>1374</v>
      </c>
      <c r="B258" s="255" t="n">
        <v>528</v>
      </c>
      <c r="C258" s="255" t="s">
        <v>2</v>
      </c>
      <c r="D258" s="255" t="s">
        <v>104</v>
      </c>
      <c r="E258" s="255" t="s">
        <v>411</v>
      </c>
      <c r="F258" s="255" t="s">
        <v>116</v>
      </c>
      <c r="G258" s="255" t="s">
        <v>96</v>
      </c>
      <c r="H258" s="255" t="s">
        <v>117</v>
      </c>
      <c r="I258" s="255" t="s">
        <v>156</v>
      </c>
      <c r="J258" s="256" t="s">
        <v>105</v>
      </c>
      <c r="K258" s="268" t="n">
        <v>36896</v>
      </c>
      <c r="L258" s="268" t="n">
        <v>38722</v>
      </c>
      <c r="M258" s="255" t="s">
        <v>155</v>
      </c>
      <c r="N258" s="257" t="n">
        <v>-10000000</v>
      </c>
      <c r="O258" s="257" t="n">
        <v>4058.339219</v>
      </c>
      <c r="P258" s="258" t="n">
        <v>0.6</v>
      </c>
      <c r="Q258" s="257" t="n">
        <v>57.692845</v>
      </c>
      <c r="R258" s="257" t="n">
        <v>55.718983</v>
      </c>
      <c r="S258" s="258" t="n">
        <v>-1.973862</v>
      </c>
      <c r="T258" s="257" t="n">
        <v>-8010.60156749377</v>
      </c>
      <c r="U258" s="257" t="n">
        <v>-254.93254</v>
      </c>
      <c r="V258" s="257" t="n">
        <v>0</v>
      </c>
      <c r="W258" s="257" t="n">
        <v>-8265.53410749377</v>
      </c>
      <c r="X258" s="257" t="n">
        <v>-24131.454258</v>
      </c>
      <c r="Y258" s="257" t="n">
        <v>-32563.554679</v>
      </c>
      <c r="Z258" s="257" t="n">
        <v>-8432.100421</v>
      </c>
      <c r="AA258" s="257" t="n">
        <v>-166.566313506233</v>
      </c>
      <c r="AB258" s="257" t="n">
        <v>-24131.454258</v>
      </c>
      <c r="AC258" s="257" t="n">
        <v>-32563.554679</v>
      </c>
      <c r="AD258" s="257" t="n">
        <v>-8432.100421</v>
      </c>
      <c r="AF258" s="257" t="n">
        <v>29374.259267122</v>
      </c>
      <c r="AG258" s="259" t="n">
        <v>0</v>
      </c>
      <c r="AH258" s="259" t="n">
        <v>-32563.554679</v>
      </c>
      <c r="AI258" s="259" t="n">
        <v>-68443.782067</v>
      </c>
      <c r="AJ258" s="259" t="n">
        <v>-68443.782067</v>
      </c>
      <c r="AK258" s="259" t="n">
        <v>-23020.892762</v>
      </c>
      <c r="AL258" s="259" t="n">
        <v>-8432.100421</v>
      </c>
      <c r="AM258" s="269" t="s">
        <v>461</v>
      </c>
      <c r="AN258" s="260" t="n">
        <v>8</v>
      </c>
      <c r="AO258" s="260" t="s">
        <v>469</v>
      </c>
      <c r="AP258" s="260" t="n">
        <v>8</v>
      </c>
      <c r="AR258" s="281"/>
      <c r="AS258" s="306"/>
    </row>
    <row r="259" customFormat="false" ht="12.75" hidden="false" customHeight="false" outlineLevel="0" collapsed="false">
      <c r="A259" s="255" t="n">
        <v>1375</v>
      </c>
      <c r="B259" s="255" t="n">
        <v>529</v>
      </c>
      <c r="C259" s="255" t="s">
        <v>2</v>
      </c>
      <c r="D259" s="255" t="s">
        <v>104</v>
      </c>
      <c r="E259" s="255" t="s">
        <v>417</v>
      </c>
      <c r="F259" s="255" t="s">
        <v>102</v>
      </c>
      <c r="G259" s="255" t="s">
        <v>151</v>
      </c>
      <c r="H259" s="255" t="s">
        <v>168</v>
      </c>
      <c r="I259" s="255" t="s">
        <v>156</v>
      </c>
      <c r="J259" s="256" t="s">
        <v>170</v>
      </c>
      <c r="K259" s="268" t="n">
        <v>36896</v>
      </c>
      <c r="L259" s="268" t="n">
        <v>38722</v>
      </c>
      <c r="M259" s="255" t="s">
        <v>155</v>
      </c>
      <c r="N259" s="257" t="n">
        <v>-10000000</v>
      </c>
      <c r="O259" s="257" t="n">
        <v>4106.417467</v>
      </c>
      <c r="P259" s="258" t="n">
        <v>0.98</v>
      </c>
      <c r="Q259" s="257" t="n">
        <v>99.291825</v>
      </c>
      <c r="R259" s="257" t="n">
        <v>99.295306</v>
      </c>
      <c r="S259" s="258" t="n">
        <v>0.00348099999999363</v>
      </c>
      <c r="T259" s="257" t="n">
        <v>14.2944392026008</v>
      </c>
      <c r="U259" s="257" t="n">
        <v>-321.446636</v>
      </c>
      <c r="V259" s="257" t="n">
        <v>0</v>
      </c>
      <c r="W259" s="257" t="n">
        <v>-307.152196797399</v>
      </c>
      <c r="X259" s="257" t="n">
        <v>-18379.486982</v>
      </c>
      <c r="Y259" s="257" t="n">
        <v>-18635.052468</v>
      </c>
      <c r="Z259" s="257" t="n">
        <v>-255.565486000003</v>
      </c>
      <c r="AA259" s="257" t="n">
        <v>51.5867107973961</v>
      </c>
      <c r="AB259" s="257" t="n">
        <v>-18379.486982</v>
      </c>
      <c r="AC259" s="257" t="n">
        <v>-18635.052468</v>
      </c>
      <c r="AD259" s="257" t="n">
        <v>-255.565486000003</v>
      </c>
      <c r="AF259" s="257" t="n">
        <v>23642.6985662525</v>
      </c>
      <c r="AG259" s="259" t="n">
        <v>0</v>
      </c>
      <c r="AH259" s="259" t="n">
        <v>-18635.052468</v>
      </c>
      <c r="AI259" s="259" t="n">
        <v>-221559.377834</v>
      </c>
      <c r="AJ259" s="259" t="n">
        <v>-221559.377834</v>
      </c>
      <c r="AK259" s="259" t="n">
        <v>-36393.081374</v>
      </c>
      <c r="AL259" s="259" t="n">
        <v>-255.565486000003</v>
      </c>
      <c r="AM259" s="269" t="s">
        <v>461</v>
      </c>
      <c r="AN259" s="260" t="n">
        <v>6</v>
      </c>
      <c r="AO259" s="260" t="s">
        <v>469</v>
      </c>
      <c r="AP259" s="260" t="n">
        <v>6</v>
      </c>
      <c r="AR259" s="281"/>
      <c r="AS259" s="306"/>
    </row>
    <row r="260" customFormat="false" ht="12.75" hidden="false" customHeight="false" outlineLevel="0" collapsed="false">
      <c r="A260" s="255" t="n">
        <v>1376</v>
      </c>
      <c r="B260" s="255" t="n">
        <v>433</v>
      </c>
      <c r="C260" s="255" t="s">
        <v>2</v>
      </c>
      <c r="D260" s="255" t="s">
        <v>104</v>
      </c>
      <c r="E260" s="255" t="s">
        <v>278</v>
      </c>
      <c r="F260" s="255" t="s">
        <v>194</v>
      </c>
      <c r="G260" s="255" t="s">
        <v>167</v>
      </c>
      <c r="H260" s="255" t="s">
        <v>168</v>
      </c>
      <c r="I260" s="255" t="s">
        <v>186</v>
      </c>
      <c r="J260" s="256" t="s">
        <v>154</v>
      </c>
      <c r="K260" s="268" t="n">
        <v>36879</v>
      </c>
      <c r="L260" s="268" t="n">
        <v>38453</v>
      </c>
      <c r="M260" s="255" t="s">
        <v>155</v>
      </c>
      <c r="N260" s="257" t="n">
        <v>-10000000</v>
      </c>
      <c r="O260" s="257" t="n">
        <v>3310.993594</v>
      </c>
      <c r="P260" s="258" t="n">
        <v>2.1</v>
      </c>
      <c r="Q260" s="257" t="n">
        <v>1275.834208</v>
      </c>
      <c r="R260" s="257" t="n">
        <v>1275.787235</v>
      </c>
      <c r="S260" s="258" t="n">
        <v>-0.04697299999998</v>
      </c>
      <c r="T260" s="257" t="n">
        <v>-155.527302090896</v>
      </c>
      <c r="U260" s="257" t="n">
        <v>-1518.379108</v>
      </c>
      <c r="V260" s="257" t="n">
        <v>0</v>
      </c>
      <c r="W260" s="257" t="n">
        <v>-1673.9064100909</v>
      </c>
      <c r="X260" s="257" t="n">
        <v>1255083</v>
      </c>
      <c r="Y260" s="257" t="n">
        <v>1254500</v>
      </c>
      <c r="Z260" s="257" t="n">
        <v>-583</v>
      </c>
      <c r="AA260" s="257" t="n">
        <v>1090.9064100909</v>
      </c>
      <c r="AB260" s="257" t="n">
        <v>1255083</v>
      </c>
      <c r="AC260" s="257" t="n">
        <v>1254500</v>
      </c>
      <c r="AD260" s="257" t="n">
        <v>-583</v>
      </c>
      <c r="AF260" s="257" t="n">
        <v>92591.93585621</v>
      </c>
      <c r="AG260" s="259" t="n">
        <v>-13416.666667</v>
      </c>
      <c r="AH260" s="259" t="n">
        <v>1241083.333333</v>
      </c>
      <c r="AI260" s="259" t="n">
        <v>643116.84887</v>
      </c>
      <c r="AJ260" s="259" t="n">
        <v>643116.84887</v>
      </c>
      <c r="AK260" s="259" t="n">
        <v>-17500</v>
      </c>
      <c r="AL260" s="259" t="n">
        <v>-583</v>
      </c>
      <c r="AM260" s="269" t="s">
        <v>475</v>
      </c>
      <c r="AN260" s="260" t="s">
        <v>469</v>
      </c>
      <c r="AO260" s="260" t="n">
        <v>16</v>
      </c>
      <c r="AP260" s="260" t="n">
        <v>16</v>
      </c>
      <c r="AR260" s="281"/>
      <c r="AS260" s="306"/>
    </row>
    <row r="261" customFormat="false" ht="12.75" hidden="false" customHeight="false" outlineLevel="0" collapsed="false">
      <c r="A261" s="255" t="n">
        <v>1377</v>
      </c>
      <c r="B261" s="255" t="n">
        <v>434</v>
      </c>
      <c r="C261" s="255" t="s">
        <v>2</v>
      </c>
      <c r="D261" s="255" t="s">
        <v>104</v>
      </c>
      <c r="E261" s="255" t="s">
        <v>114</v>
      </c>
      <c r="F261" s="255" t="s">
        <v>102</v>
      </c>
      <c r="G261" s="255" t="s">
        <v>96</v>
      </c>
      <c r="H261" s="255" t="s">
        <v>110</v>
      </c>
      <c r="I261" s="255" t="s">
        <v>200</v>
      </c>
      <c r="J261" s="256" t="s">
        <v>105</v>
      </c>
      <c r="K261" s="268" t="n">
        <v>36880</v>
      </c>
      <c r="L261" s="268" t="n">
        <v>38706</v>
      </c>
      <c r="M261" s="255" t="s">
        <v>155</v>
      </c>
      <c r="N261" s="257" t="n">
        <v>10000000</v>
      </c>
      <c r="O261" s="257" t="n">
        <v>-4089.825816</v>
      </c>
      <c r="P261" s="258" t="n">
        <v>1.36</v>
      </c>
      <c r="Q261" s="257" t="n">
        <v>154.228495</v>
      </c>
      <c r="R261" s="257" t="n">
        <v>151.341976</v>
      </c>
      <c r="S261" s="258" t="n">
        <v>-2.88651900000002</v>
      </c>
      <c r="T261" s="257" t="n">
        <v>11805.3599245746</v>
      </c>
      <c r="U261" s="257" t="n">
        <v>517.833863</v>
      </c>
      <c r="V261" s="257" t="n">
        <v>0</v>
      </c>
      <c r="W261" s="257" t="n">
        <v>12323.1937875746</v>
      </c>
      <c r="X261" s="257" t="n">
        <v>-68251.961461</v>
      </c>
      <c r="Y261" s="257" t="n">
        <v>-56369.654888</v>
      </c>
      <c r="Z261" s="257" t="n">
        <v>11882.306573</v>
      </c>
      <c r="AA261" s="257" t="n">
        <v>-440.887214574588</v>
      </c>
      <c r="AB261" s="257" t="n">
        <v>-68251.961461</v>
      </c>
      <c r="AC261" s="257" t="n">
        <v>-56369.654888</v>
      </c>
      <c r="AD261" s="257" t="n">
        <v>11882.306573</v>
      </c>
      <c r="AF261" s="257" t="n">
        <v>-23547.17213562</v>
      </c>
      <c r="AG261" s="259" t="n">
        <v>34000</v>
      </c>
      <c r="AH261" s="259" t="n">
        <v>-22369.654888</v>
      </c>
      <c r="AI261" s="259" t="n">
        <v>-35332.016171</v>
      </c>
      <c r="AJ261" s="259" t="n">
        <v>-35332.016171</v>
      </c>
      <c r="AK261" s="259" t="n">
        <v>36603.581394</v>
      </c>
      <c r="AL261" s="259" t="n">
        <v>11882.306573</v>
      </c>
      <c r="AM261" s="269" t="s">
        <v>461</v>
      </c>
      <c r="AN261" s="260" t="n">
        <v>6</v>
      </c>
      <c r="AO261" s="260" t="s">
        <v>469</v>
      </c>
      <c r="AP261" s="260" t="n">
        <v>6</v>
      </c>
      <c r="AR261" s="281"/>
      <c r="AS261" s="306"/>
    </row>
    <row r="262" customFormat="false" ht="12.75" hidden="false" customHeight="false" outlineLevel="0" collapsed="false">
      <c r="A262" s="255" t="n">
        <v>1378</v>
      </c>
      <c r="B262" s="255" t="n">
        <v>436</v>
      </c>
      <c r="C262" s="255" t="s">
        <v>2</v>
      </c>
      <c r="D262" s="255" t="s">
        <v>104</v>
      </c>
      <c r="E262" s="255" t="s">
        <v>358</v>
      </c>
      <c r="F262" s="255" t="s">
        <v>194</v>
      </c>
      <c r="G262" s="255" t="s">
        <v>167</v>
      </c>
      <c r="H262" s="255" t="s">
        <v>168</v>
      </c>
      <c r="I262" s="255" t="s">
        <v>359</v>
      </c>
      <c r="J262" s="256" t="s">
        <v>154</v>
      </c>
      <c r="K262" s="268" t="n">
        <v>36879</v>
      </c>
      <c r="L262" s="268" t="n">
        <v>37609</v>
      </c>
      <c r="M262" s="255" t="s">
        <v>155</v>
      </c>
      <c r="N262" s="257" t="n">
        <v>2000000</v>
      </c>
      <c r="O262" s="257" t="n">
        <v>-456.558026</v>
      </c>
      <c r="P262" s="258" t="n">
        <v>2.15</v>
      </c>
      <c r="Q262" s="257" t="n">
        <v>2263.847249</v>
      </c>
      <c r="R262" s="257" t="n">
        <v>2263.969599</v>
      </c>
      <c r="S262" s="258" t="n">
        <v>0.122350000000097</v>
      </c>
      <c r="T262" s="257" t="n">
        <v>-55.8598744811442</v>
      </c>
      <c r="U262" s="257" t="n">
        <v>809.484721</v>
      </c>
      <c r="V262" s="257" t="n">
        <v>0</v>
      </c>
      <c r="W262" s="257" t="n">
        <v>753.624846518856</v>
      </c>
      <c r="X262" s="257" t="n">
        <v>-398805.555556</v>
      </c>
      <c r="Y262" s="257" t="n">
        <v>-398686.111111</v>
      </c>
      <c r="Z262" s="257" t="n">
        <v>119.444444999972</v>
      </c>
      <c r="AA262" s="257" t="n">
        <v>-634.180401518884</v>
      </c>
      <c r="AB262" s="257" t="n">
        <v>-398805.555556</v>
      </c>
      <c r="AC262" s="257" t="n">
        <v>-398686.111111</v>
      </c>
      <c r="AD262" s="257" t="n">
        <v>119.444444999972</v>
      </c>
      <c r="AF262" s="257" t="n">
        <v>-12767.64519709</v>
      </c>
      <c r="AG262" s="259" t="n">
        <v>10750</v>
      </c>
      <c r="AH262" s="259" t="n">
        <v>-387936.111111</v>
      </c>
      <c r="AI262" s="259" t="n">
        <v>-182494.49825</v>
      </c>
      <c r="AJ262" s="259" t="n">
        <v>-182494.49825</v>
      </c>
      <c r="AK262" s="259" t="n">
        <v>3583.33333300002</v>
      </c>
      <c r="AL262" s="259" t="n">
        <v>119.444444999972</v>
      </c>
      <c r="AM262" s="269" t="s">
        <v>473</v>
      </c>
      <c r="AN262" s="260" t="s">
        <v>469</v>
      </c>
      <c r="AO262" s="260" t="n">
        <v>16</v>
      </c>
      <c r="AP262" s="260" t="n">
        <v>16</v>
      </c>
      <c r="AR262" s="281"/>
      <c r="AS262" s="306"/>
      <c r="AV262" s="255"/>
      <c r="AW262" s="255"/>
      <c r="AX262" s="255"/>
      <c r="AY262" s="255"/>
      <c r="AZ262" s="255"/>
      <c r="BA262" s="255"/>
      <c r="BB262" s="255"/>
      <c r="BC262" s="255"/>
      <c r="BD262" s="255"/>
      <c r="BE262" s="255"/>
      <c r="BF262" s="255"/>
      <c r="BG262" s="255"/>
      <c r="BH262" s="255"/>
      <c r="BI262" s="255"/>
      <c r="BJ262" s="255"/>
      <c r="BK262" s="255"/>
      <c r="BL262" s="255"/>
      <c r="BM262" s="255"/>
      <c r="BN262" s="255"/>
      <c r="BO262" s="255"/>
      <c r="BP262" s="255"/>
      <c r="BQ262" s="255"/>
      <c r="BR262" s="255"/>
      <c r="BS262" s="255"/>
      <c r="BT262" s="255"/>
      <c r="BU262" s="255"/>
      <c r="BV262" s="255"/>
      <c r="BW262" s="255"/>
      <c r="BX262" s="255"/>
      <c r="BY262" s="255"/>
      <c r="BZ262" s="255"/>
      <c r="CA262" s="255"/>
      <c r="CB262" s="255"/>
      <c r="CC262" s="255"/>
      <c r="CD262" s="255"/>
      <c r="CE262" s="255"/>
      <c r="CF262" s="255"/>
      <c r="CG262" s="255"/>
      <c r="CH262" s="255"/>
      <c r="CI262" s="255"/>
      <c r="CJ262" s="255"/>
      <c r="CK262" s="255"/>
      <c r="CL262" s="255"/>
      <c r="CM262" s="255"/>
      <c r="CN262" s="255"/>
      <c r="CO262" s="255"/>
      <c r="CP262" s="255"/>
      <c r="CQ262" s="255"/>
      <c r="CR262" s="255"/>
      <c r="CS262" s="255"/>
      <c r="CT262" s="255"/>
      <c r="CU262" s="255"/>
      <c r="CV262" s="255"/>
      <c r="CW262" s="255"/>
      <c r="CX262" s="255"/>
      <c r="CY262" s="255"/>
      <c r="CZ262" s="255"/>
      <c r="DA262" s="255"/>
      <c r="DB262" s="255"/>
      <c r="DC262" s="255"/>
      <c r="DD262" s="255"/>
      <c r="DE262" s="255"/>
      <c r="DF262" s="255"/>
      <c r="DG262" s="255"/>
      <c r="DH262" s="255"/>
      <c r="DI262" s="255"/>
      <c r="DJ262" s="255"/>
      <c r="DK262" s="255"/>
      <c r="DL262" s="255"/>
      <c r="DM262" s="255"/>
      <c r="DN262" s="255"/>
      <c r="DO262" s="255"/>
      <c r="DP262" s="255"/>
      <c r="DQ262" s="255"/>
      <c r="DR262" s="255"/>
      <c r="DS262" s="255"/>
      <c r="DT262" s="255"/>
      <c r="DU262" s="255"/>
      <c r="DV262" s="255"/>
      <c r="DW262" s="255"/>
      <c r="DX262" s="255"/>
      <c r="DY262" s="255"/>
      <c r="DZ262" s="255"/>
      <c r="EA262" s="255"/>
      <c r="EB262" s="255"/>
      <c r="EC262" s="255"/>
      <c r="ED262" s="255"/>
      <c r="EE262" s="255"/>
      <c r="EF262" s="255"/>
      <c r="EG262" s="255"/>
      <c r="EH262" s="255"/>
      <c r="EI262" s="255"/>
      <c r="EJ262" s="255"/>
      <c r="EK262" s="255"/>
      <c r="EL262" s="255"/>
      <c r="EM262" s="255"/>
      <c r="EN262" s="255"/>
      <c r="EO262" s="255"/>
      <c r="EP262" s="255"/>
      <c r="EQ262" s="255"/>
      <c r="ER262" s="255"/>
      <c r="ES262" s="255"/>
      <c r="ET262" s="255"/>
      <c r="EU262" s="255"/>
      <c r="EV262" s="255"/>
      <c r="EW262" s="255"/>
      <c r="EX262" s="255"/>
      <c r="EY262" s="255"/>
      <c r="EZ262" s="255"/>
      <c r="FA262" s="255"/>
      <c r="FB262" s="255"/>
      <c r="FC262" s="255"/>
      <c r="FD262" s="255"/>
      <c r="FE262" s="255"/>
      <c r="FF262" s="255"/>
      <c r="FG262" s="255"/>
      <c r="FH262" s="255"/>
      <c r="FI262" s="255"/>
      <c r="FJ262" s="255"/>
      <c r="FK262" s="255"/>
      <c r="FL262" s="255"/>
      <c r="FM262" s="255"/>
      <c r="FN262" s="255"/>
      <c r="FO262" s="255"/>
      <c r="FP262" s="255"/>
      <c r="FQ262" s="255"/>
      <c r="FR262" s="255"/>
      <c r="FS262" s="255"/>
      <c r="FT262" s="255"/>
      <c r="FU262" s="255"/>
      <c r="FV262" s="255"/>
      <c r="FW262" s="255"/>
      <c r="FX262" s="255"/>
      <c r="FY262" s="255"/>
      <c r="FZ262" s="255"/>
      <c r="GA262" s="255"/>
      <c r="GB262" s="255"/>
      <c r="GC262" s="255"/>
      <c r="GD262" s="255"/>
      <c r="GE262" s="255"/>
      <c r="GF262" s="255"/>
      <c r="GG262" s="255"/>
      <c r="GH262" s="255"/>
      <c r="GI262" s="255"/>
      <c r="GJ262" s="255"/>
      <c r="GK262" s="255"/>
      <c r="GL262" s="255"/>
      <c r="GM262" s="255"/>
      <c r="GN262" s="255"/>
      <c r="GO262" s="255"/>
      <c r="GP262" s="255"/>
      <c r="GQ262" s="255"/>
      <c r="GR262" s="255"/>
      <c r="GS262" s="255"/>
      <c r="GT262" s="255"/>
      <c r="GU262" s="255"/>
      <c r="GV262" s="255"/>
      <c r="GW262" s="255"/>
      <c r="GX262" s="255"/>
      <c r="GY262" s="255"/>
      <c r="GZ262" s="255"/>
      <c r="HA262" s="255"/>
      <c r="HB262" s="255"/>
      <c r="HC262" s="255"/>
      <c r="HD262" s="255"/>
      <c r="HE262" s="255"/>
      <c r="HF262" s="255"/>
      <c r="HG262" s="255"/>
      <c r="HH262" s="255"/>
      <c r="HI262" s="255"/>
      <c r="HJ262" s="255"/>
      <c r="HK262" s="255"/>
      <c r="HL262" s="255"/>
      <c r="HM262" s="255"/>
      <c r="HN262" s="255"/>
      <c r="HO262" s="255"/>
      <c r="HP262" s="255"/>
      <c r="HQ262" s="255"/>
      <c r="HR262" s="255"/>
      <c r="HS262" s="255"/>
      <c r="HT262" s="255"/>
      <c r="HU262" s="255"/>
      <c r="HV262" s="255"/>
      <c r="HW262" s="255"/>
      <c r="HX262" s="255"/>
      <c r="HY262" s="255"/>
    </row>
    <row r="263" customFormat="false" ht="12.75" hidden="false" customHeight="false" outlineLevel="0" collapsed="false">
      <c r="A263" s="255" t="n">
        <v>1379</v>
      </c>
      <c r="B263" s="255" t="n">
        <v>435</v>
      </c>
      <c r="C263" s="255" t="s">
        <v>2</v>
      </c>
      <c r="D263" s="255" t="s">
        <v>104</v>
      </c>
      <c r="E263" s="255" t="s">
        <v>210</v>
      </c>
      <c r="F263" s="255" t="s">
        <v>102</v>
      </c>
      <c r="G263" s="255" t="s">
        <v>164</v>
      </c>
      <c r="H263" s="255" t="s">
        <v>168</v>
      </c>
      <c r="I263" s="255" t="s">
        <v>200</v>
      </c>
      <c r="J263" s="256" t="s">
        <v>189</v>
      </c>
      <c r="K263" s="268" t="n">
        <v>36880</v>
      </c>
      <c r="L263" s="268" t="n">
        <v>38706</v>
      </c>
      <c r="M263" s="255" t="s">
        <v>155</v>
      </c>
      <c r="N263" s="257" t="n">
        <v>-10000000</v>
      </c>
      <c r="O263" s="257" t="n">
        <v>4080.965193</v>
      </c>
      <c r="P263" s="258" t="n">
        <v>1</v>
      </c>
      <c r="Q263" s="257" t="n">
        <v>81.731943</v>
      </c>
      <c r="R263" s="257" t="n">
        <v>81.748228</v>
      </c>
      <c r="S263" s="258" t="n">
        <v>0.0162849999999963</v>
      </c>
      <c r="T263" s="257" t="n">
        <v>66.45851816799</v>
      </c>
      <c r="U263" s="257" t="n">
        <v>-352.033511</v>
      </c>
      <c r="V263" s="257" t="n">
        <v>0</v>
      </c>
      <c r="W263" s="257" t="n">
        <v>-285.57499283201</v>
      </c>
      <c r="X263" s="257" t="n">
        <v>-78611.861118</v>
      </c>
      <c r="Y263" s="257" t="n">
        <v>-78853.739601</v>
      </c>
      <c r="Z263" s="257" t="n">
        <v>-241.878482999993</v>
      </c>
      <c r="AA263" s="257" t="n">
        <v>43.6965098320168</v>
      </c>
      <c r="AB263" s="257" t="n">
        <v>-78611.861118</v>
      </c>
      <c r="AC263" s="257" t="n">
        <v>-78853.739601</v>
      </c>
      <c r="AD263" s="257" t="n">
        <v>-241.878482999993</v>
      </c>
      <c r="AF263" s="257" t="n">
        <v>23496.1570986975</v>
      </c>
      <c r="AG263" s="259" t="n">
        <v>-25000</v>
      </c>
      <c r="AH263" s="259" t="n">
        <v>-103853.739601</v>
      </c>
      <c r="AI263" s="259" t="n">
        <v>-67762.227631</v>
      </c>
      <c r="AJ263" s="259" t="n">
        <v>-67762.227631</v>
      </c>
      <c r="AK263" s="259" t="n">
        <v>26305.180503</v>
      </c>
      <c r="AL263" s="259" t="n">
        <v>-241.878482999993</v>
      </c>
      <c r="AM263" s="269" t="s">
        <v>461</v>
      </c>
      <c r="AN263" s="260" t="n">
        <v>6</v>
      </c>
      <c r="AO263" s="260" t="s">
        <v>469</v>
      </c>
      <c r="AP263" s="260" t="n">
        <v>6</v>
      </c>
      <c r="AR263" s="281"/>
      <c r="AS263" s="306"/>
      <c r="AV263" s="255"/>
      <c r="AW263" s="255"/>
      <c r="AX263" s="255"/>
      <c r="AY263" s="255"/>
      <c r="AZ263" s="255"/>
      <c r="BA263" s="255"/>
      <c r="BB263" s="255"/>
      <c r="BC263" s="255"/>
      <c r="BD263" s="255"/>
      <c r="BE263" s="255"/>
      <c r="BF263" s="255"/>
      <c r="BG263" s="255"/>
      <c r="BH263" s="255"/>
      <c r="BI263" s="255"/>
      <c r="BJ263" s="255"/>
      <c r="BK263" s="255"/>
      <c r="BL263" s="255"/>
      <c r="BM263" s="255"/>
      <c r="BN263" s="255"/>
      <c r="BO263" s="255"/>
      <c r="BP263" s="255"/>
      <c r="BQ263" s="255"/>
      <c r="BR263" s="255"/>
      <c r="BS263" s="255"/>
      <c r="BT263" s="255"/>
      <c r="BU263" s="255"/>
      <c r="BV263" s="255"/>
      <c r="BW263" s="255"/>
      <c r="BX263" s="255"/>
      <c r="BY263" s="255"/>
      <c r="BZ263" s="255"/>
      <c r="CA263" s="255"/>
      <c r="CB263" s="255"/>
      <c r="CC263" s="255"/>
      <c r="CD263" s="255"/>
      <c r="CE263" s="255"/>
      <c r="CF263" s="255"/>
      <c r="CG263" s="255"/>
      <c r="CH263" s="255"/>
      <c r="CI263" s="255"/>
      <c r="CJ263" s="255"/>
      <c r="CK263" s="255"/>
      <c r="CL263" s="255"/>
      <c r="CM263" s="255"/>
      <c r="CN263" s="255"/>
      <c r="CO263" s="255"/>
      <c r="CP263" s="255"/>
      <c r="CQ263" s="255"/>
      <c r="CR263" s="255"/>
      <c r="CS263" s="255"/>
      <c r="CT263" s="255"/>
      <c r="CU263" s="255"/>
      <c r="CV263" s="255"/>
      <c r="CW263" s="255"/>
      <c r="CX263" s="255"/>
      <c r="CY263" s="255"/>
      <c r="CZ263" s="255"/>
      <c r="DA263" s="255"/>
      <c r="DB263" s="255"/>
      <c r="DC263" s="255"/>
      <c r="DD263" s="255"/>
      <c r="DE263" s="255"/>
      <c r="DF263" s="255"/>
      <c r="DG263" s="255"/>
      <c r="DH263" s="255"/>
      <c r="DI263" s="255"/>
      <c r="DJ263" s="255"/>
      <c r="DK263" s="255"/>
      <c r="DL263" s="255"/>
      <c r="DM263" s="255"/>
      <c r="DN263" s="255"/>
      <c r="DO263" s="255"/>
      <c r="DP263" s="255"/>
      <c r="DQ263" s="255"/>
      <c r="DR263" s="255"/>
      <c r="DS263" s="255"/>
      <c r="DT263" s="255"/>
      <c r="DU263" s="255"/>
      <c r="DV263" s="255"/>
      <c r="DW263" s="255"/>
      <c r="DX263" s="255"/>
      <c r="DY263" s="255"/>
      <c r="DZ263" s="255"/>
      <c r="EA263" s="255"/>
      <c r="EB263" s="255"/>
      <c r="EC263" s="255"/>
      <c r="ED263" s="255"/>
      <c r="EE263" s="255"/>
      <c r="EF263" s="255"/>
      <c r="EG263" s="255"/>
      <c r="EH263" s="255"/>
      <c r="EI263" s="255"/>
      <c r="EJ263" s="255"/>
      <c r="EK263" s="255"/>
      <c r="EL263" s="255"/>
      <c r="EM263" s="255"/>
      <c r="EN263" s="255"/>
      <c r="EO263" s="255"/>
      <c r="EP263" s="255"/>
      <c r="EQ263" s="255"/>
      <c r="ER263" s="255"/>
      <c r="ES263" s="255"/>
      <c r="ET263" s="255"/>
      <c r="EU263" s="255"/>
      <c r="EV263" s="255"/>
      <c r="EW263" s="255"/>
      <c r="EX263" s="255"/>
      <c r="EY263" s="255"/>
      <c r="EZ263" s="255"/>
      <c r="FA263" s="255"/>
      <c r="FB263" s="255"/>
      <c r="FC263" s="255"/>
      <c r="FD263" s="255"/>
      <c r="FE263" s="255"/>
      <c r="FF263" s="255"/>
      <c r="FG263" s="255"/>
      <c r="FH263" s="255"/>
      <c r="FI263" s="255"/>
      <c r="FJ263" s="255"/>
      <c r="FK263" s="255"/>
      <c r="FL263" s="255"/>
      <c r="FM263" s="255"/>
      <c r="FN263" s="255"/>
      <c r="FO263" s="255"/>
      <c r="FP263" s="255"/>
      <c r="FQ263" s="255"/>
      <c r="FR263" s="255"/>
      <c r="FS263" s="255"/>
      <c r="FT263" s="255"/>
      <c r="FU263" s="255"/>
      <c r="FV263" s="255"/>
      <c r="FW263" s="255"/>
      <c r="FX263" s="255"/>
      <c r="FY263" s="255"/>
      <c r="FZ263" s="255"/>
      <c r="GA263" s="255"/>
      <c r="GB263" s="255"/>
      <c r="GC263" s="255"/>
      <c r="GD263" s="255"/>
      <c r="GE263" s="255"/>
      <c r="GF263" s="255"/>
      <c r="GG263" s="255"/>
      <c r="GH263" s="255"/>
      <c r="GI263" s="255"/>
      <c r="GJ263" s="255"/>
      <c r="GK263" s="255"/>
      <c r="GL263" s="255"/>
      <c r="GM263" s="255"/>
      <c r="GN263" s="255"/>
      <c r="GO263" s="255"/>
      <c r="GP263" s="255"/>
      <c r="GQ263" s="255"/>
      <c r="GR263" s="255"/>
      <c r="GS263" s="255"/>
      <c r="GT263" s="255"/>
      <c r="GU263" s="255"/>
      <c r="GV263" s="255"/>
      <c r="GW263" s="255"/>
      <c r="GX263" s="255"/>
      <c r="GY263" s="255"/>
      <c r="GZ263" s="255"/>
      <c r="HA263" s="255"/>
      <c r="HB263" s="255"/>
      <c r="HC263" s="255"/>
      <c r="HD263" s="255"/>
      <c r="HE263" s="255"/>
      <c r="HF263" s="255"/>
      <c r="HG263" s="255"/>
      <c r="HH263" s="255"/>
      <c r="HI263" s="255"/>
      <c r="HJ263" s="255"/>
      <c r="HK263" s="255"/>
      <c r="HL263" s="255"/>
      <c r="HM263" s="255"/>
      <c r="HN263" s="255"/>
      <c r="HO263" s="255"/>
      <c r="HP263" s="255"/>
      <c r="HQ263" s="255"/>
      <c r="HR263" s="255"/>
      <c r="HS263" s="255"/>
      <c r="HT263" s="255"/>
      <c r="HU263" s="255"/>
      <c r="HV263" s="255"/>
      <c r="HW263" s="255"/>
      <c r="HX263" s="255"/>
      <c r="HY263" s="255"/>
    </row>
    <row r="264" customFormat="false" ht="12.75" hidden="false" customHeight="false" outlineLevel="0" collapsed="false">
      <c r="A264" s="255" t="n">
        <v>1480</v>
      </c>
      <c r="B264" s="255" t="n">
        <v>531</v>
      </c>
      <c r="C264" s="255" t="s">
        <v>2</v>
      </c>
      <c r="D264" s="255" t="s">
        <v>157</v>
      </c>
      <c r="E264" s="255" t="s">
        <v>171</v>
      </c>
      <c r="F264" s="255" t="s">
        <v>172</v>
      </c>
      <c r="G264" s="255" t="s">
        <v>151</v>
      </c>
      <c r="H264" s="255" t="s">
        <v>152</v>
      </c>
      <c r="I264" s="255" t="s">
        <v>156</v>
      </c>
      <c r="J264" s="256" t="s">
        <v>158</v>
      </c>
      <c r="K264" s="268" t="n">
        <v>36896</v>
      </c>
      <c r="L264" s="268" t="n">
        <v>38722</v>
      </c>
      <c r="M264" s="255" t="s">
        <v>155</v>
      </c>
      <c r="N264" s="257" t="n">
        <v>10000000</v>
      </c>
      <c r="O264" s="257" t="n">
        <v>-4206.429031</v>
      </c>
      <c r="P264" s="258" t="n">
        <v>2.1</v>
      </c>
      <c r="Q264" s="257" t="n">
        <v>251.29364</v>
      </c>
      <c r="R264" s="257" t="n">
        <v>251.310096</v>
      </c>
      <c r="S264" s="258" t="n">
        <v>0.0164559999999767</v>
      </c>
      <c r="T264" s="257" t="n">
        <v>-69.220996134038</v>
      </c>
      <c r="U264" s="257" t="n">
        <v>786.515958</v>
      </c>
      <c r="V264" s="257" t="n">
        <v>0</v>
      </c>
      <c r="W264" s="257" t="n">
        <v>717.294961865962</v>
      </c>
      <c r="X264" s="257" t="n">
        <v>-109605.385325</v>
      </c>
      <c r="Y264" s="257" t="n">
        <v>-109157.397699</v>
      </c>
      <c r="Z264" s="257" t="n">
        <v>447.987626000002</v>
      </c>
      <c r="AA264" s="257" t="n">
        <v>-269.30733586596</v>
      </c>
      <c r="AB264" s="257" t="n">
        <v>-109605.385325</v>
      </c>
      <c r="AC264" s="257" t="n">
        <v>-109157.397699</v>
      </c>
      <c r="AD264" s="257" t="n">
        <v>447.987626000002</v>
      </c>
      <c r="AF264" s="257" t="n">
        <v>-41517.45453597</v>
      </c>
      <c r="AG264" s="259" t="n">
        <v>0</v>
      </c>
      <c r="AH264" s="259" t="n">
        <v>-109157.397699</v>
      </c>
      <c r="AI264" s="259" t="n">
        <v>14092.561329</v>
      </c>
      <c r="AJ264" s="259" t="n">
        <v>14092.561329</v>
      </c>
      <c r="AK264" s="259" t="n">
        <v>65172.851572</v>
      </c>
      <c r="AL264" s="259" t="n">
        <v>447.987626000002</v>
      </c>
      <c r="AM264" s="269" t="s">
        <v>461</v>
      </c>
      <c r="AN264" s="260" t="s">
        <v>469</v>
      </c>
      <c r="AO264" s="260" t="n">
        <v>9</v>
      </c>
      <c r="AP264" s="260" t="n">
        <v>9</v>
      </c>
      <c r="AR264" s="281"/>
      <c r="AS264" s="306"/>
    </row>
    <row r="265" customFormat="false" ht="12.75" hidden="false" customHeight="false" outlineLevel="0" collapsed="false">
      <c r="A265" s="255" t="n">
        <v>1481</v>
      </c>
      <c r="B265" s="255" t="n">
        <v>532</v>
      </c>
      <c r="C265" s="255" t="s">
        <v>2</v>
      </c>
      <c r="D265" s="255" t="s">
        <v>157</v>
      </c>
      <c r="E265" s="255" t="s">
        <v>187</v>
      </c>
      <c r="F265" s="255" t="s">
        <v>116</v>
      </c>
      <c r="G265" s="255" t="s">
        <v>188</v>
      </c>
      <c r="H265" s="255" t="s">
        <v>168</v>
      </c>
      <c r="I265" s="255" t="s">
        <v>156</v>
      </c>
      <c r="J265" s="256" t="s">
        <v>158</v>
      </c>
      <c r="K265" s="268" t="n">
        <v>36896</v>
      </c>
      <c r="L265" s="268" t="n">
        <v>38722</v>
      </c>
      <c r="M265" s="255" t="s">
        <v>155</v>
      </c>
      <c r="N265" s="257" t="n">
        <v>10000000</v>
      </c>
      <c r="O265" s="257" t="n">
        <v>-4036.911594</v>
      </c>
      <c r="P265" s="258" t="n">
        <v>0.45</v>
      </c>
      <c r="Q265" s="257" t="n">
        <v>48.554517</v>
      </c>
      <c r="R265" s="257" t="n">
        <v>48.56162</v>
      </c>
      <c r="S265" s="258" t="n">
        <v>0.00710300000000075</v>
      </c>
      <c r="T265" s="257" t="n">
        <v>-28.674183052185</v>
      </c>
      <c r="U265" s="257" t="n">
        <v>191.214153</v>
      </c>
      <c r="V265" s="257" t="n">
        <v>0</v>
      </c>
      <c r="W265" s="257" t="n">
        <v>162.539969947815</v>
      </c>
      <c r="X265" s="257" t="n">
        <v>-4013.28676</v>
      </c>
      <c r="Y265" s="257" t="n">
        <v>-3924.526212</v>
      </c>
      <c r="Z265" s="257" t="n">
        <v>88.7605479999997</v>
      </c>
      <c r="AA265" s="257" t="n">
        <v>-73.7794219478153</v>
      </c>
      <c r="AB265" s="257" t="n">
        <v>-4013.28676</v>
      </c>
      <c r="AC265" s="257" t="n">
        <v>-3924.526212</v>
      </c>
      <c r="AD265" s="257" t="n">
        <v>88.7605479999997</v>
      </c>
      <c r="AF265" s="257" t="n">
        <v>-29219.166117372</v>
      </c>
      <c r="AG265" s="259" t="n">
        <v>0</v>
      </c>
      <c r="AH265" s="259" t="n">
        <v>-3924.526212</v>
      </c>
      <c r="AI265" s="259" t="n">
        <v>3235.764346</v>
      </c>
      <c r="AJ265" s="259" t="n">
        <v>3235.764346</v>
      </c>
      <c r="AK265" s="259" t="n">
        <v>-15726.086626</v>
      </c>
      <c r="AL265" s="259" t="n">
        <v>88.7605479999997</v>
      </c>
      <c r="AM265" s="269" t="s">
        <v>461</v>
      </c>
      <c r="AN265" s="260" t="n">
        <v>8</v>
      </c>
      <c r="AO265" s="260" t="s">
        <v>469</v>
      </c>
      <c r="AP265" s="260" t="n">
        <v>8</v>
      </c>
      <c r="AR265" s="281"/>
      <c r="AS265" s="306"/>
      <c r="AV265" s="255"/>
      <c r="AW265" s="255"/>
      <c r="AX265" s="255"/>
      <c r="AY265" s="255"/>
      <c r="AZ265" s="255"/>
      <c r="BA265" s="255"/>
      <c r="BB265" s="255"/>
      <c r="BC265" s="255"/>
      <c r="BD265" s="255"/>
      <c r="BE265" s="255"/>
      <c r="BF265" s="255"/>
      <c r="BG265" s="255"/>
      <c r="BH265" s="255"/>
      <c r="BI265" s="255"/>
      <c r="BJ265" s="255"/>
      <c r="BK265" s="255"/>
      <c r="BL265" s="255"/>
      <c r="BM265" s="255"/>
      <c r="BN265" s="255"/>
      <c r="BO265" s="255"/>
      <c r="BP265" s="255"/>
      <c r="BQ265" s="255"/>
      <c r="BR265" s="255"/>
      <c r="BS265" s="255"/>
      <c r="BT265" s="255"/>
      <c r="BU265" s="255"/>
      <c r="BV265" s="255"/>
      <c r="BW265" s="255"/>
      <c r="BX265" s="255"/>
      <c r="BY265" s="255"/>
      <c r="BZ265" s="255"/>
      <c r="CA265" s="255"/>
      <c r="CB265" s="255"/>
      <c r="CC265" s="255"/>
      <c r="CD265" s="255"/>
      <c r="CE265" s="255"/>
      <c r="CF265" s="255"/>
      <c r="CG265" s="255"/>
      <c r="CH265" s="255"/>
      <c r="CI265" s="255"/>
      <c r="CJ265" s="255"/>
      <c r="CK265" s="255"/>
      <c r="CL265" s="255"/>
      <c r="CM265" s="255"/>
      <c r="CN265" s="255"/>
      <c r="CO265" s="255"/>
      <c r="CP265" s="255"/>
      <c r="CQ265" s="255"/>
      <c r="CR265" s="255"/>
      <c r="CS265" s="255"/>
      <c r="CT265" s="255"/>
      <c r="CU265" s="255"/>
      <c r="CV265" s="255"/>
      <c r="CW265" s="255"/>
      <c r="CX265" s="255"/>
      <c r="CY265" s="255"/>
      <c r="CZ265" s="255"/>
      <c r="DA265" s="255"/>
      <c r="DB265" s="255"/>
      <c r="DC265" s="255"/>
      <c r="DD265" s="255"/>
      <c r="DE265" s="255"/>
      <c r="DF265" s="255"/>
      <c r="DG265" s="255"/>
      <c r="DH265" s="255"/>
      <c r="DI265" s="255"/>
      <c r="DJ265" s="255"/>
      <c r="DK265" s="255"/>
      <c r="DL265" s="255"/>
      <c r="DM265" s="255"/>
      <c r="DN265" s="255"/>
      <c r="DO265" s="255"/>
      <c r="DP265" s="255"/>
      <c r="DQ265" s="255"/>
      <c r="DR265" s="255"/>
      <c r="DS265" s="255"/>
      <c r="DT265" s="255"/>
      <c r="DU265" s="255"/>
      <c r="DV265" s="255"/>
      <c r="DW265" s="255"/>
      <c r="DX265" s="255"/>
      <c r="DY265" s="255"/>
      <c r="DZ265" s="255"/>
      <c r="EA265" s="255"/>
      <c r="EB265" s="255"/>
      <c r="EC265" s="255"/>
      <c r="ED265" s="255"/>
      <c r="EE265" s="255"/>
      <c r="EF265" s="255"/>
      <c r="EG265" s="255"/>
      <c r="EH265" s="255"/>
      <c r="EI265" s="255"/>
      <c r="EJ265" s="255"/>
      <c r="EK265" s="255"/>
      <c r="EL265" s="255"/>
      <c r="EM265" s="255"/>
      <c r="EN265" s="255"/>
      <c r="EO265" s="255"/>
      <c r="EP265" s="255"/>
      <c r="EQ265" s="255"/>
      <c r="ER265" s="255"/>
      <c r="ES265" s="255"/>
      <c r="ET265" s="255"/>
      <c r="EU265" s="255"/>
      <c r="EV265" s="255"/>
      <c r="EW265" s="255"/>
      <c r="EX265" s="255"/>
      <c r="EY265" s="255"/>
      <c r="EZ265" s="255"/>
      <c r="FA265" s="255"/>
      <c r="FB265" s="255"/>
      <c r="FC265" s="255"/>
      <c r="FD265" s="255"/>
      <c r="FE265" s="255"/>
      <c r="FF265" s="255"/>
      <c r="FG265" s="255"/>
      <c r="FH265" s="255"/>
      <c r="FI265" s="255"/>
      <c r="FJ265" s="255"/>
      <c r="FK265" s="255"/>
      <c r="FL265" s="255"/>
      <c r="FM265" s="255"/>
      <c r="FN265" s="255"/>
      <c r="FO265" s="255"/>
      <c r="FP265" s="255"/>
      <c r="FQ265" s="255"/>
      <c r="FR265" s="255"/>
      <c r="FS265" s="255"/>
      <c r="FT265" s="255"/>
      <c r="FU265" s="255"/>
      <c r="FV265" s="255"/>
      <c r="FW265" s="255"/>
      <c r="FX265" s="255"/>
      <c r="FY265" s="255"/>
      <c r="FZ265" s="255"/>
      <c r="GA265" s="255"/>
      <c r="GB265" s="255"/>
      <c r="GC265" s="255"/>
      <c r="GD265" s="255"/>
      <c r="GE265" s="255"/>
      <c r="GF265" s="255"/>
      <c r="GG265" s="255"/>
      <c r="GH265" s="255"/>
      <c r="GI265" s="255"/>
      <c r="GJ265" s="255"/>
      <c r="GK265" s="255"/>
      <c r="GL265" s="255"/>
      <c r="GM265" s="255"/>
      <c r="GN265" s="255"/>
      <c r="GO265" s="255"/>
      <c r="GP265" s="255"/>
      <c r="GQ265" s="255"/>
      <c r="GR265" s="255"/>
      <c r="GS265" s="255"/>
      <c r="GT265" s="255"/>
      <c r="GU265" s="255"/>
      <c r="GV265" s="255"/>
      <c r="GW265" s="255"/>
      <c r="GX265" s="255"/>
      <c r="GY265" s="255"/>
      <c r="GZ265" s="255"/>
      <c r="HA265" s="255"/>
      <c r="HB265" s="255"/>
      <c r="HC265" s="255"/>
      <c r="HD265" s="255"/>
      <c r="HE265" s="255"/>
      <c r="HF265" s="255"/>
      <c r="HG265" s="255"/>
      <c r="HH265" s="255"/>
      <c r="HI265" s="255"/>
      <c r="HJ265" s="255"/>
      <c r="HK265" s="255"/>
      <c r="HL265" s="255"/>
      <c r="HM265" s="255"/>
      <c r="HN265" s="255"/>
      <c r="HO265" s="255"/>
      <c r="HP265" s="255"/>
      <c r="HQ265" s="255"/>
      <c r="HR265" s="255"/>
      <c r="HS265" s="255"/>
      <c r="HT265" s="255"/>
      <c r="HU265" s="255"/>
      <c r="HV265" s="255"/>
      <c r="HW265" s="255"/>
      <c r="HX265" s="255"/>
      <c r="HY265" s="255"/>
    </row>
    <row r="266" customFormat="false" ht="12.75" hidden="false" customHeight="false" outlineLevel="0" collapsed="false">
      <c r="A266" s="255" t="n">
        <v>1482</v>
      </c>
      <c r="B266" s="255" t="n">
        <v>533</v>
      </c>
      <c r="C266" s="255" t="s">
        <v>2</v>
      </c>
      <c r="D266" s="255" t="s">
        <v>157</v>
      </c>
      <c r="E266" s="255" t="s">
        <v>190</v>
      </c>
      <c r="F266" s="255" t="s">
        <v>150</v>
      </c>
      <c r="G266" s="255" t="s">
        <v>191</v>
      </c>
      <c r="H266" s="255" t="s">
        <v>168</v>
      </c>
      <c r="I266" s="255" t="s">
        <v>156</v>
      </c>
      <c r="J266" s="256" t="s">
        <v>158</v>
      </c>
      <c r="K266" s="268" t="n">
        <v>36896</v>
      </c>
      <c r="L266" s="268" t="n">
        <v>38722</v>
      </c>
      <c r="M266" s="255" t="s">
        <v>155</v>
      </c>
      <c r="N266" s="257" t="n">
        <v>10000000</v>
      </c>
      <c r="O266" s="257" t="n">
        <v>-4085.156195</v>
      </c>
      <c r="P266" s="258" t="n">
        <v>1.25</v>
      </c>
      <c r="Q266" s="257" t="n">
        <v>181.067879</v>
      </c>
      <c r="R266" s="257" t="n">
        <v>181.08236</v>
      </c>
      <c r="S266" s="258" t="n">
        <v>0.0144809999999893</v>
      </c>
      <c r="T266" s="257" t="n">
        <v>-59.1571468597513</v>
      </c>
      <c r="U266" s="257" t="n">
        <v>520.485085</v>
      </c>
      <c r="V266" s="257" t="n">
        <v>0</v>
      </c>
      <c r="W266" s="257" t="n">
        <v>461.327938140249</v>
      </c>
      <c r="X266" s="257" t="n">
        <v>-194684.373513</v>
      </c>
      <c r="Y266" s="257" t="n">
        <v>-194494.161238</v>
      </c>
      <c r="Z266" s="257" t="n">
        <v>190.212274999998</v>
      </c>
      <c r="AA266" s="257" t="n">
        <v>-271.115663140251</v>
      </c>
      <c r="AB266" s="257" t="n">
        <v>-194684.373513</v>
      </c>
      <c r="AC266" s="257" t="n">
        <v>-194494.161238</v>
      </c>
      <c r="AD266" s="257" t="n">
        <v>190.212274999998</v>
      </c>
      <c r="AF266" s="257" t="n">
        <v>-51072.62274989</v>
      </c>
      <c r="AG266" s="259" t="n">
        <v>0</v>
      </c>
      <c r="AH266" s="259" t="n">
        <v>-194494.161238</v>
      </c>
      <c r="AI266" s="259" t="n">
        <v>-184891.333275</v>
      </c>
      <c r="AJ266" s="259" t="n">
        <v>-184891.333275</v>
      </c>
      <c r="AK266" s="259" t="n">
        <v>10028.792978</v>
      </c>
      <c r="AL266" s="259" t="n">
        <v>190.212274999998</v>
      </c>
      <c r="AM266" s="269" t="s">
        <v>461</v>
      </c>
      <c r="AN266" s="260" t="s">
        <v>469</v>
      </c>
      <c r="AO266" s="260" t="n">
        <v>10</v>
      </c>
      <c r="AP266" s="260" t="n">
        <v>10</v>
      </c>
      <c r="AR266" s="281"/>
      <c r="AS266" s="306"/>
      <c r="AV266" s="255"/>
      <c r="AW266" s="255"/>
      <c r="AX266" s="255"/>
      <c r="AY266" s="255"/>
      <c r="AZ266" s="255"/>
      <c r="BA266" s="255"/>
      <c r="BB266" s="255"/>
      <c r="BC266" s="255"/>
      <c r="BD266" s="255"/>
      <c r="BE266" s="255"/>
      <c r="BF266" s="255"/>
      <c r="BG266" s="255"/>
      <c r="BH266" s="255"/>
      <c r="BI266" s="255"/>
      <c r="BJ266" s="255"/>
      <c r="BK266" s="255"/>
      <c r="BL266" s="255"/>
      <c r="BM266" s="255"/>
      <c r="BN266" s="255"/>
      <c r="BO266" s="255"/>
      <c r="BP266" s="255"/>
      <c r="BQ266" s="255"/>
      <c r="BR266" s="255"/>
      <c r="BS266" s="255"/>
      <c r="BT266" s="255"/>
      <c r="BU266" s="255"/>
      <c r="BV266" s="255"/>
      <c r="BW266" s="255"/>
      <c r="BX266" s="255"/>
      <c r="BY266" s="255"/>
      <c r="BZ266" s="255"/>
      <c r="CA266" s="255"/>
      <c r="CB266" s="255"/>
      <c r="CC266" s="255"/>
      <c r="CD266" s="255"/>
      <c r="CE266" s="255"/>
      <c r="CF266" s="255"/>
      <c r="CG266" s="255"/>
      <c r="CH266" s="255"/>
      <c r="CI266" s="255"/>
      <c r="CJ266" s="255"/>
      <c r="CK266" s="255"/>
      <c r="CL266" s="255"/>
      <c r="CM266" s="255"/>
      <c r="CN266" s="255"/>
      <c r="CO266" s="255"/>
      <c r="CP266" s="255"/>
      <c r="CQ266" s="255"/>
      <c r="CR266" s="255"/>
      <c r="CS266" s="255"/>
      <c r="CT266" s="255"/>
      <c r="CU266" s="255"/>
      <c r="CV266" s="255"/>
      <c r="CW266" s="255"/>
      <c r="CX266" s="255"/>
      <c r="CY266" s="255"/>
      <c r="CZ266" s="255"/>
      <c r="DA266" s="255"/>
      <c r="DB266" s="255"/>
      <c r="DC266" s="255"/>
      <c r="DD266" s="255"/>
      <c r="DE266" s="255"/>
      <c r="DF266" s="255"/>
      <c r="DG266" s="255"/>
      <c r="DH266" s="255"/>
      <c r="DI266" s="255"/>
      <c r="DJ266" s="255"/>
      <c r="DK266" s="255"/>
      <c r="DL266" s="255"/>
      <c r="DM266" s="255"/>
      <c r="DN266" s="255"/>
      <c r="DO266" s="255"/>
      <c r="DP266" s="255"/>
      <c r="DQ266" s="255"/>
      <c r="DR266" s="255"/>
      <c r="DS266" s="255"/>
      <c r="DT266" s="255"/>
      <c r="DU266" s="255"/>
      <c r="DV266" s="255"/>
      <c r="DW266" s="255"/>
      <c r="DX266" s="255"/>
      <c r="DY266" s="255"/>
      <c r="DZ266" s="255"/>
      <c r="EA266" s="255"/>
      <c r="EB266" s="255"/>
      <c r="EC266" s="255"/>
      <c r="ED266" s="255"/>
      <c r="EE266" s="255"/>
      <c r="EF266" s="255"/>
      <c r="EG266" s="255"/>
      <c r="EH266" s="255"/>
      <c r="EI266" s="255"/>
      <c r="EJ266" s="255"/>
      <c r="EK266" s="255"/>
      <c r="EL266" s="255"/>
      <c r="EM266" s="255"/>
      <c r="EN266" s="255"/>
      <c r="EO266" s="255"/>
      <c r="EP266" s="255"/>
      <c r="EQ266" s="255"/>
      <c r="ER266" s="255"/>
      <c r="ES266" s="255"/>
      <c r="ET266" s="255"/>
      <c r="EU266" s="255"/>
      <c r="EV266" s="255"/>
      <c r="EW266" s="255"/>
      <c r="EX266" s="255"/>
      <c r="EY266" s="255"/>
      <c r="EZ266" s="255"/>
      <c r="FA266" s="255"/>
      <c r="FB266" s="255"/>
      <c r="FC266" s="255"/>
      <c r="FD266" s="255"/>
      <c r="FE266" s="255"/>
      <c r="FF266" s="255"/>
      <c r="FG266" s="255"/>
      <c r="FH266" s="255"/>
      <c r="FI266" s="255"/>
      <c r="FJ266" s="255"/>
      <c r="FK266" s="255"/>
      <c r="FL266" s="255"/>
      <c r="FM266" s="255"/>
      <c r="FN266" s="255"/>
      <c r="FO266" s="255"/>
      <c r="FP266" s="255"/>
      <c r="FQ266" s="255"/>
      <c r="FR266" s="255"/>
      <c r="FS266" s="255"/>
      <c r="FT266" s="255"/>
      <c r="FU266" s="255"/>
      <c r="FV266" s="255"/>
      <c r="FW266" s="255"/>
      <c r="FX266" s="255"/>
      <c r="FY266" s="255"/>
      <c r="FZ266" s="255"/>
      <c r="GA266" s="255"/>
      <c r="GB266" s="255"/>
      <c r="GC266" s="255"/>
      <c r="GD266" s="255"/>
      <c r="GE266" s="255"/>
      <c r="GF266" s="255"/>
      <c r="GG266" s="255"/>
      <c r="GH266" s="255"/>
      <c r="GI266" s="255"/>
      <c r="GJ266" s="255"/>
      <c r="GK266" s="255"/>
      <c r="GL266" s="255"/>
      <c r="GM266" s="255"/>
      <c r="GN266" s="255"/>
      <c r="GO266" s="255"/>
      <c r="GP266" s="255"/>
      <c r="GQ266" s="255"/>
      <c r="GR266" s="255"/>
      <c r="GS266" s="255"/>
      <c r="GT266" s="255"/>
      <c r="GU266" s="255"/>
      <c r="GV266" s="255"/>
      <c r="GW266" s="255"/>
      <c r="GX266" s="255"/>
      <c r="GY266" s="255"/>
      <c r="GZ266" s="255"/>
      <c r="HA266" s="255"/>
      <c r="HB266" s="255"/>
      <c r="HC266" s="255"/>
      <c r="HD266" s="255"/>
      <c r="HE266" s="255"/>
      <c r="HF266" s="255"/>
      <c r="HG266" s="255"/>
      <c r="HH266" s="255"/>
      <c r="HI266" s="255"/>
      <c r="HJ266" s="255"/>
      <c r="HK266" s="255"/>
      <c r="HL266" s="255"/>
      <c r="HM266" s="255"/>
      <c r="HN266" s="255"/>
      <c r="HO266" s="255"/>
      <c r="HP266" s="255"/>
      <c r="HQ266" s="255"/>
      <c r="HR266" s="255"/>
      <c r="HS266" s="255"/>
      <c r="HT266" s="255"/>
      <c r="HU266" s="255"/>
      <c r="HV266" s="255"/>
      <c r="HW266" s="255"/>
      <c r="HX266" s="255"/>
      <c r="HY266" s="255"/>
    </row>
    <row r="267" customFormat="false" ht="12.75" hidden="false" customHeight="false" outlineLevel="0" collapsed="false">
      <c r="A267" s="255" t="n">
        <v>1483</v>
      </c>
      <c r="B267" s="255" t="n">
        <v>534</v>
      </c>
      <c r="C267" s="255" t="s">
        <v>2</v>
      </c>
      <c r="D267" s="255" t="s">
        <v>157</v>
      </c>
      <c r="E267" s="255" t="s">
        <v>202</v>
      </c>
      <c r="F267" s="255" t="s">
        <v>102</v>
      </c>
      <c r="G267" s="255" t="s">
        <v>160</v>
      </c>
      <c r="H267" s="255" t="s">
        <v>168</v>
      </c>
      <c r="I267" s="255" t="s">
        <v>156</v>
      </c>
      <c r="J267" s="256" t="s">
        <v>158</v>
      </c>
      <c r="K267" s="268" t="n">
        <v>36896</v>
      </c>
      <c r="L267" s="268" t="n">
        <v>38722</v>
      </c>
      <c r="M267" s="255" t="s">
        <v>155</v>
      </c>
      <c r="N267" s="257" t="n">
        <v>10000000</v>
      </c>
      <c r="O267" s="257" t="n">
        <v>-4065.828512</v>
      </c>
      <c r="P267" s="258" t="n">
        <v>0.6</v>
      </c>
      <c r="Q267" s="257" t="n">
        <v>46.274935</v>
      </c>
      <c r="R267" s="257" t="n">
        <v>46.278999</v>
      </c>
      <c r="S267" s="258" t="n">
        <v>0.00406399999999962</v>
      </c>
      <c r="T267" s="257" t="n">
        <v>-16.5235270727665</v>
      </c>
      <c r="U267" s="257" t="n">
        <v>209.978577</v>
      </c>
      <c r="V267" s="257" t="n">
        <v>0</v>
      </c>
      <c r="W267" s="257" t="n">
        <v>193.455049927234</v>
      </c>
      <c r="X267" s="257" t="n">
        <v>71954.80884</v>
      </c>
      <c r="Y267" s="257" t="n">
        <v>72129.442283</v>
      </c>
      <c r="Z267" s="257" t="n">
        <v>174.633442999999</v>
      </c>
      <c r="AA267" s="257" t="n">
        <v>-18.8216069272347</v>
      </c>
      <c r="AB267" s="257" t="n">
        <v>71954.80884</v>
      </c>
      <c r="AC267" s="257" t="n">
        <v>72129.442283</v>
      </c>
      <c r="AD267" s="257" t="n">
        <v>174.633442999999</v>
      </c>
      <c r="AF267" s="257" t="n">
        <v>-23409.00765784</v>
      </c>
      <c r="AG267" s="259" t="n">
        <v>0</v>
      </c>
      <c r="AH267" s="259" t="n">
        <v>72129.442283</v>
      </c>
      <c r="AI267" s="259" t="n">
        <v>56930.548418</v>
      </c>
      <c r="AJ267" s="259" t="n">
        <v>56930.548418</v>
      </c>
      <c r="AK267" s="259" t="n">
        <v>29632.518864</v>
      </c>
      <c r="AL267" s="259" t="n">
        <v>174.633442999999</v>
      </c>
      <c r="AM267" s="269" t="s">
        <v>461</v>
      </c>
      <c r="AN267" s="260" t="n">
        <v>6</v>
      </c>
      <c r="AO267" s="260" t="s">
        <v>469</v>
      </c>
      <c r="AP267" s="260" t="n">
        <v>6</v>
      </c>
      <c r="AR267" s="281"/>
      <c r="AS267" s="306"/>
      <c r="AV267" s="255"/>
      <c r="AW267" s="255"/>
      <c r="AX267" s="255"/>
      <c r="AY267" s="255"/>
      <c r="AZ267" s="255"/>
      <c r="BA267" s="255"/>
      <c r="BB267" s="255"/>
      <c r="BC267" s="255"/>
      <c r="BD267" s="255"/>
      <c r="BE267" s="255"/>
      <c r="BF267" s="255"/>
      <c r="BG267" s="255"/>
      <c r="BH267" s="255"/>
      <c r="BI267" s="255"/>
      <c r="BJ267" s="255"/>
      <c r="BK267" s="255"/>
      <c r="BL267" s="255"/>
      <c r="BM267" s="255"/>
      <c r="BN267" s="255"/>
      <c r="BO267" s="255"/>
      <c r="BP267" s="255"/>
      <c r="BQ267" s="255"/>
      <c r="BR267" s="255"/>
      <c r="BS267" s="255"/>
      <c r="BT267" s="255"/>
      <c r="BU267" s="255"/>
      <c r="BV267" s="255"/>
      <c r="BW267" s="255"/>
      <c r="BX267" s="255"/>
      <c r="BY267" s="255"/>
      <c r="BZ267" s="255"/>
      <c r="CA267" s="255"/>
      <c r="CB267" s="255"/>
      <c r="CC267" s="255"/>
      <c r="CD267" s="255"/>
      <c r="CE267" s="255"/>
      <c r="CF267" s="255"/>
      <c r="CG267" s="255"/>
      <c r="CH267" s="255"/>
      <c r="CI267" s="255"/>
      <c r="CJ267" s="255"/>
      <c r="CK267" s="255"/>
      <c r="CL267" s="255"/>
      <c r="CM267" s="255"/>
      <c r="CN267" s="255"/>
      <c r="CO267" s="255"/>
      <c r="CP267" s="255"/>
      <c r="CQ267" s="255"/>
      <c r="CR267" s="255"/>
      <c r="CS267" s="255"/>
      <c r="CT267" s="255"/>
      <c r="CU267" s="255"/>
      <c r="CV267" s="255"/>
      <c r="CW267" s="255"/>
      <c r="CX267" s="255"/>
      <c r="CY267" s="255"/>
      <c r="CZ267" s="255"/>
      <c r="DA267" s="255"/>
      <c r="DB267" s="255"/>
      <c r="DC267" s="255"/>
      <c r="DD267" s="255"/>
      <c r="DE267" s="255"/>
      <c r="DF267" s="255"/>
      <c r="DG267" s="255"/>
      <c r="DH267" s="255"/>
      <c r="DI267" s="255"/>
      <c r="DJ267" s="255"/>
      <c r="DK267" s="255"/>
      <c r="DL267" s="255"/>
      <c r="DM267" s="255"/>
      <c r="DN267" s="255"/>
      <c r="DO267" s="255"/>
      <c r="DP267" s="255"/>
      <c r="DQ267" s="255"/>
      <c r="DR267" s="255"/>
      <c r="DS267" s="255"/>
      <c r="DT267" s="255"/>
      <c r="DU267" s="255"/>
      <c r="DV267" s="255"/>
      <c r="DW267" s="255"/>
      <c r="DX267" s="255"/>
      <c r="DY267" s="255"/>
      <c r="DZ267" s="255"/>
      <c r="EA267" s="255"/>
      <c r="EB267" s="255"/>
      <c r="EC267" s="255"/>
      <c r="ED267" s="255"/>
      <c r="EE267" s="255"/>
      <c r="EF267" s="255"/>
      <c r="EG267" s="255"/>
      <c r="EH267" s="255"/>
      <c r="EI267" s="255"/>
      <c r="EJ267" s="255"/>
      <c r="EK267" s="255"/>
      <c r="EL267" s="255"/>
      <c r="EM267" s="255"/>
      <c r="EN267" s="255"/>
      <c r="EO267" s="255"/>
      <c r="EP267" s="255"/>
      <c r="EQ267" s="255"/>
      <c r="ER267" s="255"/>
      <c r="ES267" s="255"/>
      <c r="ET267" s="255"/>
      <c r="EU267" s="255"/>
      <c r="EV267" s="255"/>
      <c r="EW267" s="255"/>
      <c r="EX267" s="255"/>
      <c r="EY267" s="255"/>
      <c r="EZ267" s="255"/>
      <c r="FA267" s="255"/>
      <c r="FB267" s="255"/>
      <c r="FC267" s="255"/>
      <c r="FD267" s="255"/>
      <c r="FE267" s="255"/>
      <c r="FF267" s="255"/>
      <c r="FG267" s="255"/>
      <c r="FH267" s="255"/>
      <c r="FI267" s="255"/>
      <c r="FJ267" s="255"/>
      <c r="FK267" s="255"/>
      <c r="FL267" s="255"/>
      <c r="FM267" s="255"/>
      <c r="FN267" s="255"/>
      <c r="FO267" s="255"/>
      <c r="FP267" s="255"/>
      <c r="FQ267" s="255"/>
      <c r="FR267" s="255"/>
      <c r="FS267" s="255"/>
      <c r="FT267" s="255"/>
      <c r="FU267" s="255"/>
      <c r="FV267" s="255"/>
      <c r="FW267" s="255"/>
      <c r="FX267" s="255"/>
      <c r="FY267" s="255"/>
      <c r="FZ267" s="255"/>
      <c r="GA267" s="255"/>
      <c r="GB267" s="255"/>
      <c r="GC267" s="255"/>
      <c r="GD267" s="255"/>
      <c r="GE267" s="255"/>
      <c r="GF267" s="255"/>
      <c r="GG267" s="255"/>
      <c r="GH267" s="255"/>
      <c r="GI267" s="255"/>
      <c r="GJ267" s="255"/>
      <c r="GK267" s="255"/>
      <c r="GL267" s="255"/>
      <c r="GM267" s="255"/>
      <c r="GN267" s="255"/>
      <c r="GO267" s="255"/>
      <c r="GP267" s="255"/>
      <c r="GQ267" s="255"/>
      <c r="GR267" s="255"/>
      <c r="GS267" s="255"/>
      <c r="GT267" s="255"/>
      <c r="GU267" s="255"/>
      <c r="GV267" s="255"/>
      <c r="GW267" s="255"/>
      <c r="GX267" s="255"/>
      <c r="GY267" s="255"/>
      <c r="GZ267" s="255"/>
      <c r="HA267" s="255"/>
      <c r="HB267" s="255"/>
      <c r="HC267" s="255"/>
      <c r="HD267" s="255"/>
      <c r="HE267" s="255"/>
      <c r="HF267" s="255"/>
      <c r="HG267" s="255"/>
      <c r="HH267" s="255"/>
      <c r="HI267" s="255"/>
      <c r="HJ267" s="255"/>
      <c r="HK267" s="255"/>
      <c r="HL267" s="255"/>
      <c r="HM267" s="255"/>
      <c r="HN267" s="255"/>
      <c r="HO267" s="255"/>
      <c r="HP267" s="255"/>
      <c r="HQ267" s="255"/>
      <c r="HR267" s="255"/>
      <c r="HS267" s="255"/>
      <c r="HT267" s="255"/>
      <c r="HU267" s="255"/>
      <c r="HV267" s="255"/>
      <c r="HW267" s="255"/>
      <c r="HX267" s="255"/>
      <c r="HY267" s="255"/>
    </row>
    <row r="268" customFormat="false" ht="12.75" hidden="false" customHeight="false" outlineLevel="0" collapsed="false">
      <c r="A268" s="255" t="n">
        <v>1484</v>
      </c>
      <c r="B268" s="255" t="n">
        <v>535</v>
      </c>
      <c r="C268" s="255" t="s">
        <v>2</v>
      </c>
      <c r="D268" s="255" t="s">
        <v>157</v>
      </c>
      <c r="E268" s="255" t="s">
        <v>204</v>
      </c>
      <c r="F268" s="255" t="s">
        <v>102</v>
      </c>
      <c r="G268" s="255" t="s">
        <v>112</v>
      </c>
      <c r="H268" s="255" t="s">
        <v>110</v>
      </c>
      <c r="I268" s="255" t="s">
        <v>156</v>
      </c>
      <c r="J268" s="256" t="s">
        <v>158</v>
      </c>
      <c r="K268" s="268" t="n">
        <v>36896</v>
      </c>
      <c r="L268" s="268" t="n">
        <v>38722</v>
      </c>
      <c r="M268" s="255" t="s">
        <v>155</v>
      </c>
      <c r="N268" s="257" t="n">
        <v>10000000</v>
      </c>
      <c r="O268" s="257" t="n">
        <v>-4024.853562</v>
      </c>
      <c r="P268" s="258" t="n">
        <v>0.34</v>
      </c>
      <c r="Q268" s="257" t="n">
        <v>40.062364</v>
      </c>
      <c r="R268" s="257" t="n">
        <v>36.62964</v>
      </c>
      <c r="S268" s="258" t="n">
        <v>-3.432724</v>
      </c>
      <c r="T268" s="257" t="n">
        <v>13816.2114187629</v>
      </c>
      <c r="U268" s="257" t="n">
        <v>189.523665</v>
      </c>
      <c r="V268" s="257" t="n">
        <v>0</v>
      </c>
      <c r="W268" s="257" t="n">
        <v>14005.7350837629</v>
      </c>
      <c r="X268" s="257" t="n">
        <v>-17284.205159</v>
      </c>
      <c r="Y268" s="257" t="n">
        <v>-2771.317555</v>
      </c>
      <c r="Z268" s="257" t="n">
        <v>14512.887604</v>
      </c>
      <c r="AA268" s="257" t="n">
        <v>507.15252023711</v>
      </c>
      <c r="AB268" s="257" t="n">
        <v>-17284.205159</v>
      </c>
      <c r="AC268" s="257" t="n">
        <v>-2771.317555</v>
      </c>
      <c r="AD268" s="257" t="n">
        <v>14512.887604</v>
      </c>
      <c r="AF268" s="257" t="n">
        <v>-23173.094383215</v>
      </c>
      <c r="AG268" s="259" t="n">
        <v>0</v>
      </c>
      <c r="AH268" s="259" t="n">
        <v>-2771.317555</v>
      </c>
      <c r="AI268" s="259" t="n">
        <v>46351.908285</v>
      </c>
      <c r="AJ268" s="259" t="n">
        <v>46351.908285</v>
      </c>
      <c r="AK268" s="259" t="n">
        <v>86008.639014</v>
      </c>
      <c r="AL268" s="259" t="n">
        <v>14512.887604</v>
      </c>
      <c r="AM268" s="269" t="s">
        <v>461</v>
      </c>
      <c r="AN268" s="260" t="n">
        <v>6</v>
      </c>
      <c r="AO268" s="260" t="s">
        <v>469</v>
      </c>
      <c r="AP268" s="260" t="n">
        <v>6</v>
      </c>
      <c r="AR268" s="281"/>
      <c r="AS268" s="306"/>
      <c r="AV268" s="255"/>
      <c r="AW268" s="255"/>
      <c r="AX268" s="255"/>
      <c r="AY268" s="255"/>
      <c r="AZ268" s="255"/>
      <c r="BA268" s="255"/>
      <c r="BB268" s="255"/>
      <c r="BC268" s="255"/>
      <c r="BD268" s="255"/>
      <c r="BE268" s="255"/>
      <c r="BF268" s="255"/>
      <c r="BG268" s="255"/>
      <c r="BH268" s="255"/>
      <c r="BI268" s="255"/>
      <c r="BJ268" s="255"/>
      <c r="BK268" s="255"/>
      <c r="BL268" s="255"/>
      <c r="BM268" s="255"/>
      <c r="BN268" s="255"/>
      <c r="BO268" s="255"/>
      <c r="BP268" s="255"/>
      <c r="BQ268" s="255"/>
      <c r="BR268" s="255"/>
      <c r="BS268" s="255"/>
      <c r="BT268" s="255"/>
      <c r="BU268" s="255"/>
      <c r="BV268" s="255"/>
      <c r="BW268" s="255"/>
      <c r="BX268" s="255"/>
      <c r="BY268" s="255"/>
      <c r="BZ268" s="255"/>
      <c r="CA268" s="255"/>
      <c r="CB268" s="255"/>
      <c r="CC268" s="255"/>
      <c r="CD268" s="255"/>
      <c r="CE268" s="255"/>
      <c r="CF268" s="255"/>
      <c r="CG268" s="255"/>
      <c r="CH268" s="255"/>
      <c r="CI268" s="255"/>
      <c r="CJ268" s="255"/>
      <c r="CK268" s="255"/>
      <c r="CL268" s="255"/>
      <c r="CM268" s="255"/>
      <c r="CN268" s="255"/>
      <c r="CO268" s="255"/>
      <c r="CP268" s="255"/>
      <c r="CQ268" s="255"/>
      <c r="CR268" s="255"/>
      <c r="CS268" s="255"/>
      <c r="CT268" s="255"/>
      <c r="CU268" s="255"/>
      <c r="CV268" s="255"/>
      <c r="CW268" s="255"/>
      <c r="CX268" s="255"/>
      <c r="CY268" s="255"/>
      <c r="CZ268" s="255"/>
      <c r="DA268" s="255"/>
      <c r="DB268" s="255"/>
      <c r="DC268" s="255"/>
      <c r="DD268" s="255"/>
      <c r="DE268" s="255"/>
      <c r="DF268" s="255"/>
      <c r="DG268" s="255"/>
      <c r="DH268" s="255"/>
      <c r="DI268" s="255"/>
      <c r="DJ268" s="255"/>
      <c r="DK268" s="255"/>
      <c r="DL268" s="255"/>
      <c r="DM268" s="255"/>
      <c r="DN268" s="255"/>
      <c r="DO268" s="255"/>
      <c r="DP268" s="255"/>
      <c r="DQ268" s="255"/>
      <c r="DR268" s="255"/>
      <c r="DS268" s="255"/>
      <c r="DT268" s="255"/>
      <c r="DU268" s="255"/>
      <c r="DV268" s="255"/>
      <c r="DW268" s="255"/>
      <c r="DX268" s="255"/>
      <c r="DY268" s="255"/>
      <c r="DZ268" s="255"/>
      <c r="EA268" s="255"/>
      <c r="EB268" s="255"/>
      <c r="EC268" s="255"/>
      <c r="ED268" s="255"/>
      <c r="EE268" s="255"/>
      <c r="EF268" s="255"/>
      <c r="EG268" s="255"/>
      <c r="EH268" s="255"/>
      <c r="EI268" s="255"/>
      <c r="EJ268" s="255"/>
      <c r="EK268" s="255"/>
      <c r="EL268" s="255"/>
      <c r="EM268" s="255"/>
      <c r="EN268" s="255"/>
      <c r="EO268" s="255"/>
      <c r="EP268" s="255"/>
      <c r="EQ268" s="255"/>
      <c r="ER268" s="255"/>
      <c r="ES268" s="255"/>
      <c r="ET268" s="255"/>
      <c r="EU268" s="255"/>
      <c r="EV268" s="255"/>
      <c r="EW268" s="255"/>
      <c r="EX268" s="255"/>
      <c r="EY268" s="255"/>
      <c r="EZ268" s="255"/>
      <c r="FA268" s="255"/>
      <c r="FB268" s="255"/>
      <c r="FC268" s="255"/>
      <c r="FD268" s="255"/>
      <c r="FE268" s="255"/>
      <c r="FF268" s="255"/>
      <c r="FG268" s="255"/>
      <c r="FH268" s="255"/>
      <c r="FI268" s="255"/>
      <c r="FJ268" s="255"/>
      <c r="FK268" s="255"/>
      <c r="FL268" s="255"/>
      <c r="FM268" s="255"/>
      <c r="FN268" s="255"/>
      <c r="FO268" s="255"/>
      <c r="FP268" s="255"/>
      <c r="FQ268" s="255"/>
      <c r="FR268" s="255"/>
      <c r="FS268" s="255"/>
      <c r="FT268" s="255"/>
      <c r="FU268" s="255"/>
      <c r="FV268" s="255"/>
      <c r="FW268" s="255"/>
      <c r="FX268" s="255"/>
      <c r="FY268" s="255"/>
      <c r="FZ268" s="255"/>
      <c r="GA268" s="255"/>
      <c r="GB268" s="255"/>
      <c r="GC268" s="255"/>
      <c r="GD268" s="255"/>
      <c r="GE268" s="255"/>
      <c r="GF268" s="255"/>
      <c r="GG268" s="255"/>
      <c r="GH268" s="255"/>
      <c r="GI268" s="255"/>
      <c r="GJ268" s="255"/>
      <c r="GK268" s="255"/>
      <c r="GL268" s="255"/>
      <c r="GM268" s="255"/>
      <c r="GN268" s="255"/>
      <c r="GO268" s="255"/>
      <c r="GP268" s="255"/>
      <c r="GQ268" s="255"/>
      <c r="GR268" s="255"/>
      <c r="GS268" s="255"/>
      <c r="GT268" s="255"/>
      <c r="GU268" s="255"/>
      <c r="GV268" s="255"/>
      <c r="GW268" s="255"/>
      <c r="GX268" s="255"/>
      <c r="GY268" s="255"/>
      <c r="GZ268" s="255"/>
      <c r="HA268" s="255"/>
      <c r="HB268" s="255"/>
      <c r="HC268" s="255"/>
      <c r="HD268" s="255"/>
      <c r="HE268" s="255"/>
      <c r="HF268" s="255"/>
      <c r="HG268" s="255"/>
      <c r="HH268" s="255"/>
      <c r="HI268" s="255"/>
      <c r="HJ268" s="255"/>
      <c r="HK268" s="255"/>
      <c r="HL268" s="255"/>
      <c r="HM268" s="255"/>
      <c r="HN268" s="255"/>
      <c r="HO268" s="255"/>
      <c r="HP268" s="255"/>
      <c r="HQ268" s="255"/>
      <c r="HR268" s="255"/>
      <c r="HS268" s="255"/>
      <c r="HT268" s="255"/>
      <c r="HU268" s="255"/>
      <c r="HV268" s="255"/>
      <c r="HW268" s="255"/>
      <c r="HX268" s="255"/>
      <c r="HY268" s="255"/>
    </row>
    <row r="269" customFormat="false" ht="12.75" hidden="false" customHeight="false" outlineLevel="0" collapsed="false">
      <c r="A269" s="255" t="n">
        <v>1485</v>
      </c>
      <c r="B269" s="255" t="n">
        <v>536</v>
      </c>
      <c r="C269" s="255" t="s">
        <v>2</v>
      </c>
      <c r="D269" s="255" t="s">
        <v>157</v>
      </c>
      <c r="E269" s="255" t="s">
        <v>211</v>
      </c>
      <c r="F269" s="255" t="s">
        <v>163</v>
      </c>
      <c r="G269" s="255" t="s">
        <v>151</v>
      </c>
      <c r="H269" s="255" t="s">
        <v>97</v>
      </c>
      <c r="I269" s="255" t="s">
        <v>156</v>
      </c>
      <c r="J269" s="256" t="s">
        <v>158</v>
      </c>
      <c r="K269" s="268" t="n">
        <v>36896</v>
      </c>
      <c r="L269" s="268" t="n">
        <v>38722</v>
      </c>
      <c r="M269" s="255" t="s">
        <v>155</v>
      </c>
      <c r="N269" s="257" t="n">
        <v>10000000</v>
      </c>
      <c r="O269" s="257" t="n">
        <v>-4028.171826</v>
      </c>
      <c r="P269" s="258" t="n">
        <v>0.25</v>
      </c>
      <c r="Q269" s="257" t="n">
        <v>24.538455</v>
      </c>
      <c r="R269" s="257" t="n">
        <v>24.545114</v>
      </c>
      <c r="S269" s="258" t="n">
        <v>0.00665900000000264</v>
      </c>
      <c r="T269" s="257" t="n">
        <v>-26.8235961893446</v>
      </c>
      <c r="U269" s="257" t="n">
        <v>123.568833</v>
      </c>
      <c r="V269" s="257" t="n">
        <v>0</v>
      </c>
      <c r="W269" s="257" t="n">
        <v>96.7452368106554</v>
      </c>
      <c r="X269" s="257" t="n">
        <v>7983.142951</v>
      </c>
      <c r="Y269" s="257" t="n">
        <v>8025.337778</v>
      </c>
      <c r="Z269" s="257" t="n">
        <v>42.1948270000003</v>
      </c>
      <c r="AA269" s="257" t="n">
        <v>-54.5504098106551</v>
      </c>
      <c r="AB269" s="257" t="n">
        <v>7983.142951</v>
      </c>
      <c r="AC269" s="257" t="n">
        <v>8025.337778</v>
      </c>
      <c r="AD269" s="257" t="n">
        <v>42.1948270000003</v>
      </c>
      <c r="AF269" s="257" t="n">
        <v>-11927.416776786</v>
      </c>
      <c r="AG269" s="259" t="n">
        <v>0</v>
      </c>
      <c r="AH269" s="259" t="n">
        <v>8025.337778</v>
      </c>
      <c r="AI269" s="259" t="n">
        <v>8838.863764</v>
      </c>
      <c r="AJ269" s="259" t="n">
        <v>8838.863764</v>
      </c>
      <c r="AK269" s="259" t="n">
        <v>29864.856719</v>
      </c>
      <c r="AL269" s="259" t="n">
        <v>42.1948270000003</v>
      </c>
      <c r="AM269" s="269" t="s">
        <v>461</v>
      </c>
      <c r="AN269" s="260" t="n">
        <v>4</v>
      </c>
      <c r="AO269" s="260" t="s">
        <v>469</v>
      </c>
      <c r="AP269" s="260" t="n">
        <v>4</v>
      </c>
      <c r="AR269" s="281"/>
      <c r="AS269" s="306"/>
      <c r="AV269" s="255"/>
      <c r="AW269" s="255"/>
      <c r="AX269" s="255"/>
      <c r="AY269" s="255"/>
      <c r="AZ269" s="255"/>
      <c r="BA269" s="255"/>
      <c r="BB269" s="255"/>
      <c r="BC269" s="255"/>
      <c r="BD269" s="255"/>
      <c r="BE269" s="255"/>
      <c r="BF269" s="255"/>
      <c r="BG269" s="255"/>
      <c r="BH269" s="255"/>
      <c r="BI269" s="255"/>
      <c r="BJ269" s="255"/>
      <c r="BK269" s="255"/>
      <c r="BL269" s="255"/>
      <c r="BM269" s="255"/>
      <c r="BN269" s="255"/>
      <c r="BO269" s="255"/>
      <c r="BP269" s="255"/>
      <c r="BQ269" s="255"/>
      <c r="BR269" s="255"/>
      <c r="BS269" s="255"/>
      <c r="BT269" s="255"/>
      <c r="BU269" s="255"/>
      <c r="BV269" s="255"/>
      <c r="BW269" s="255"/>
      <c r="BX269" s="255"/>
      <c r="BY269" s="255"/>
      <c r="BZ269" s="255"/>
      <c r="CA269" s="255"/>
      <c r="CB269" s="255"/>
      <c r="CC269" s="255"/>
      <c r="CD269" s="255"/>
      <c r="CE269" s="255"/>
      <c r="CF269" s="255"/>
      <c r="CG269" s="255"/>
      <c r="CH269" s="255"/>
      <c r="CI269" s="255"/>
      <c r="CJ269" s="255"/>
      <c r="CK269" s="255"/>
      <c r="CL269" s="255"/>
      <c r="CM269" s="255"/>
      <c r="CN269" s="255"/>
      <c r="CO269" s="255"/>
      <c r="CP269" s="255"/>
      <c r="CQ269" s="255"/>
      <c r="CR269" s="255"/>
      <c r="CS269" s="255"/>
      <c r="CT269" s="255"/>
      <c r="CU269" s="255"/>
      <c r="CV269" s="255"/>
      <c r="CW269" s="255"/>
      <c r="CX269" s="255"/>
      <c r="CY269" s="255"/>
      <c r="CZ269" s="255"/>
      <c r="DA269" s="255"/>
      <c r="DB269" s="255"/>
      <c r="DC269" s="255"/>
      <c r="DD269" s="255"/>
      <c r="DE269" s="255"/>
      <c r="DF269" s="255"/>
      <c r="DG269" s="255"/>
      <c r="DH269" s="255"/>
      <c r="DI269" s="255"/>
      <c r="DJ269" s="255"/>
      <c r="DK269" s="255"/>
      <c r="DL269" s="255"/>
      <c r="DM269" s="255"/>
      <c r="DN269" s="255"/>
      <c r="DO269" s="255"/>
      <c r="DP269" s="255"/>
      <c r="DQ269" s="255"/>
      <c r="DR269" s="255"/>
      <c r="DS269" s="255"/>
      <c r="DT269" s="255"/>
      <c r="DU269" s="255"/>
      <c r="DV269" s="255"/>
      <c r="DW269" s="255"/>
      <c r="DX269" s="255"/>
      <c r="DY269" s="255"/>
      <c r="DZ269" s="255"/>
      <c r="EA269" s="255"/>
      <c r="EB269" s="255"/>
      <c r="EC269" s="255"/>
      <c r="ED269" s="255"/>
      <c r="EE269" s="255"/>
      <c r="EF269" s="255"/>
      <c r="EG269" s="255"/>
      <c r="EH269" s="255"/>
      <c r="EI269" s="255"/>
      <c r="EJ269" s="255"/>
      <c r="EK269" s="255"/>
      <c r="EL269" s="255"/>
      <c r="EM269" s="255"/>
      <c r="EN269" s="255"/>
      <c r="EO269" s="255"/>
      <c r="EP269" s="255"/>
      <c r="EQ269" s="255"/>
      <c r="ER269" s="255"/>
      <c r="ES269" s="255"/>
      <c r="ET269" s="255"/>
      <c r="EU269" s="255"/>
      <c r="EV269" s="255"/>
      <c r="EW269" s="255"/>
      <c r="EX269" s="255"/>
      <c r="EY269" s="255"/>
      <c r="EZ269" s="255"/>
      <c r="FA269" s="255"/>
      <c r="FB269" s="255"/>
      <c r="FC269" s="255"/>
      <c r="FD269" s="255"/>
      <c r="FE269" s="255"/>
      <c r="FF269" s="255"/>
      <c r="FG269" s="255"/>
      <c r="FH269" s="255"/>
      <c r="FI269" s="255"/>
      <c r="FJ269" s="255"/>
      <c r="FK269" s="255"/>
      <c r="FL269" s="255"/>
      <c r="FM269" s="255"/>
      <c r="FN269" s="255"/>
      <c r="FO269" s="255"/>
      <c r="FP269" s="255"/>
      <c r="FQ269" s="255"/>
      <c r="FR269" s="255"/>
      <c r="FS269" s="255"/>
      <c r="FT269" s="255"/>
      <c r="FU269" s="255"/>
      <c r="FV269" s="255"/>
      <c r="FW269" s="255"/>
      <c r="FX269" s="255"/>
      <c r="FY269" s="255"/>
      <c r="FZ269" s="255"/>
      <c r="GA269" s="255"/>
      <c r="GB269" s="255"/>
      <c r="GC269" s="255"/>
      <c r="GD269" s="255"/>
      <c r="GE269" s="255"/>
      <c r="GF269" s="255"/>
      <c r="GG269" s="255"/>
      <c r="GH269" s="255"/>
      <c r="GI269" s="255"/>
      <c r="GJ269" s="255"/>
      <c r="GK269" s="255"/>
      <c r="GL269" s="255"/>
      <c r="GM269" s="255"/>
      <c r="GN269" s="255"/>
      <c r="GO269" s="255"/>
      <c r="GP269" s="255"/>
      <c r="GQ269" s="255"/>
      <c r="GR269" s="255"/>
      <c r="GS269" s="255"/>
      <c r="GT269" s="255"/>
      <c r="GU269" s="255"/>
      <c r="GV269" s="255"/>
      <c r="GW269" s="255"/>
      <c r="GX269" s="255"/>
      <c r="GY269" s="255"/>
      <c r="GZ269" s="255"/>
      <c r="HA269" s="255"/>
      <c r="HB269" s="255"/>
      <c r="HC269" s="255"/>
      <c r="HD269" s="255"/>
      <c r="HE269" s="255"/>
      <c r="HF269" s="255"/>
      <c r="HG269" s="255"/>
      <c r="HH269" s="255"/>
      <c r="HI269" s="255"/>
      <c r="HJ269" s="255"/>
      <c r="HK269" s="255"/>
      <c r="HL269" s="255"/>
      <c r="HM269" s="255"/>
      <c r="HN269" s="255"/>
      <c r="HO269" s="255"/>
      <c r="HP269" s="255"/>
      <c r="HQ269" s="255"/>
      <c r="HR269" s="255"/>
      <c r="HS269" s="255"/>
      <c r="HT269" s="255"/>
      <c r="HU269" s="255"/>
      <c r="HV269" s="255"/>
      <c r="HW269" s="255"/>
      <c r="HX269" s="255"/>
      <c r="HY269" s="255"/>
    </row>
    <row r="270" customFormat="false" ht="12.75" hidden="false" customHeight="false" outlineLevel="0" collapsed="false">
      <c r="A270" s="255" t="n">
        <v>1486</v>
      </c>
      <c r="B270" s="255" t="n">
        <v>537</v>
      </c>
      <c r="C270" s="255" t="s">
        <v>2</v>
      </c>
      <c r="D270" s="255" t="s">
        <v>157</v>
      </c>
      <c r="E270" s="255" t="s">
        <v>231</v>
      </c>
      <c r="F270" s="255" t="s">
        <v>172</v>
      </c>
      <c r="G270" s="255" t="s">
        <v>112</v>
      </c>
      <c r="H270" s="255" t="s">
        <v>168</v>
      </c>
      <c r="I270" s="255" t="s">
        <v>156</v>
      </c>
      <c r="J270" s="256" t="s">
        <v>158</v>
      </c>
      <c r="K270" s="268" t="n">
        <v>36896</v>
      </c>
      <c r="L270" s="268" t="n">
        <v>38722</v>
      </c>
      <c r="M270" s="255" t="s">
        <v>155</v>
      </c>
      <c r="N270" s="257" t="n">
        <v>10000000</v>
      </c>
      <c r="O270" s="257" t="n">
        <v>-4127.073041</v>
      </c>
      <c r="P270" s="258" t="n">
        <v>0.9</v>
      </c>
      <c r="Q270" s="257" t="n">
        <v>72.411986</v>
      </c>
      <c r="R270" s="257" t="n">
        <v>72.424462</v>
      </c>
      <c r="S270" s="258" t="n">
        <v>0.0124760000000066</v>
      </c>
      <c r="T270" s="257" t="n">
        <v>-51.4893632595432</v>
      </c>
      <c r="U270" s="257" t="n">
        <v>273.825712</v>
      </c>
      <c r="V270" s="257" t="n">
        <v>0</v>
      </c>
      <c r="W270" s="257" t="n">
        <v>222.336348740457</v>
      </c>
      <c r="X270" s="257" t="n">
        <v>94290.821933</v>
      </c>
      <c r="Y270" s="257" t="n">
        <v>94520.6307</v>
      </c>
      <c r="Z270" s="257" t="n">
        <v>229.808766999995</v>
      </c>
      <c r="AA270" s="257" t="n">
        <v>7.47241825953819</v>
      </c>
      <c r="AB270" s="257" t="n">
        <v>94290.821933</v>
      </c>
      <c r="AC270" s="257" t="n">
        <v>94520.6307</v>
      </c>
      <c r="AD270" s="257" t="n">
        <v>229.808766999995</v>
      </c>
      <c r="AF270" s="257" t="n">
        <v>-40734.21091467</v>
      </c>
      <c r="AG270" s="259" t="n">
        <v>0</v>
      </c>
      <c r="AH270" s="259" t="n">
        <v>94520.6307</v>
      </c>
      <c r="AI270" s="259" t="n">
        <v>372609.36046</v>
      </c>
      <c r="AJ270" s="259" t="n">
        <v>372609.36046</v>
      </c>
      <c r="AK270" s="259" t="n">
        <v>183655.560169</v>
      </c>
      <c r="AL270" s="259" t="n">
        <v>229.808766999995</v>
      </c>
      <c r="AM270" s="269" t="s">
        <v>461</v>
      </c>
      <c r="AN270" s="260" t="s">
        <v>469</v>
      </c>
      <c r="AO270" s="260" t="n">
        <v>9</v>
      </c>
      <c r="AP270" s="260" t="n">
        <v>9</v>
      </c>
      <c r="AR270" s="281"/>
      <c r="AS270" s="306"/>
      <c r="AV270" s="255"/>
      <c r="AW270" s="255"/>
      <c r="AX270" s="255"/>
      <c r="AY270" s="255"/>
      <c r="AZ270" s="255"/>
      <c r="BA270" s="255"/>
      <c r="BB270" s="255"/>
      <c r="BC270" s="255"/>
      <c r="BD270" s="255"/>
      <c r="BE270" s="255"/>
      <c r="BF270" s="255"/>
      <c r="BG270" s="255"/>
      <c r="BH270" s="255"/>
      <c r="BI270" s="255"/>
      <c r="BJ270" s="255"/>
      <c r="BK270" s="255"/>
      <c r="BL270" s="255"/>
      <c r="BM270" s="255"/>
      <c r="BN270" s="255"/>
      <c r="BO270" s="255"/>
      <c r="BP270" s="255"/>
      <c r="BQ270" s="255"/>
      <c r="BR270" s="255"/>
      <c r="BS270" s="255"/>
      <c r="BT270" s="255"/>
      <c r="BU270" s="255"/>
      <c r="BV270" s="255"/>
      <c r="BW270" s="255"/>
      <c r="BX270" s="255"/>
      <c r="BY270" s="255"/>
      <c r="BZ270" s="255"/>
      <c r="CA270" s="255"/>
      <c r="CB270" s="255"/>
      <c r="CC270" s="255"/>
      <c r="CD270" s="255"/>
      <c r="CE270" s="255"/>
      <c r="CF270" s="255"/>
      <c r="CG270" s="255"/>
      <c r="CH270" s="255"/>
      <c r="CI270" s="255"/>
      <c r="CJ270" s="255"/>
      <c r="CK270" s="255"/>
      <c r="CL270" s="255"/>
      <c r="CM270" s="255"/>
      <c r="CN270" s="255"/>
      <c r="CO270" s="255"/>
      <c r="CP270" s="255"/>
      <c r="CQ270" s="255"/>
      <c r="CR270" s="255"/>
      <c r="CS270" s="255"/>
      <c r="CT270" s="255"/>
      <c r="CU270" s="255"/>
      <c r="CV270" s="255"/>
      <c r="CW270" s="255"/>
      <c r="CX270" s="255"/>
      <c r="CY270" s="255"/>
      <c r="CZ270" s="255"/>
      <c r="DA270" s="255"/>
      <c r="DB270" s="255"/>
      <c r="DC270" s="255"/>
      <c r="DD270" s="255"/>
      <c r="DE270" s="255"/>
      <c r="DF270" s="255"/>
      <c r="DG270" s="255"/>
      <c r="DH270" s="255"/>
      <c r="DI270" s="255"/>
      <c r="DJ270" s="255"/>
      <c r="DK270" s="255"/>
      <c r="DL270" s="255"/>
      <c r="DM270" s="255"/>
      <c r="DN270" s="255"/>
      <c r="DO270" s="255"/>
      <c r="DP270" s="255"/>
      <c r="DQ270" s="255"/>
      <c r="DR270" s="255"/>
      <c r="DS270" s="255"/>
      <c r="DT270" s="255"/>
      <c r="DU270" s="255"/>
      <c r="DV270" s="255"/>
      <c r="DW270" s="255"/>
      <c r="DX270" s="255"/>
      <c r="DY270" s="255"/>
      <c r="DZ270" s="255"/>
      <c r="EA270" s="255"/>
      <c r="EB270" s="255"/>
      <c r="EC270" s="255"/>
      <c r="ED270" s="255"/>
      <c r="EE270" s="255"/>
      <c r="EF270" s="255"/>
      <c r="EG270" s="255"/>
      <c r="EH270" s="255"/>
      <c r="EI270" s="255"/>
      <c r="EJ270" s="255"/>
      <c r="EK270" s="255"/>
      <c r="EL270" s="255"/>
      <c r="EM270" s="255"/>
      <c r="EN270" s="255"/>
      <c r="EO270" s="255"/>
      <c r="EP270" s="255"/>
      <c r="EQ270" s="255"/>
      <c r="ER270" s="255"/>
      <c r="ES270" s="255"/>
      <c r="ET270" s="255"/>
      <c r="EU270" s="255"/>
      <c r="EV270" s="255"/>
      <c r="EW270" s="255"/>
      <c r="EX270" s="255"/>
      <c r="EY270" s="255"/>
      <c r="EZ270" s="255"/>
      <c r="FA270" s="255"/>
      <c r="FB270" s="255"/>
      <c r="FC270" s="255"/>
      <c r="FD270" s="255"/>
      <c r="FE270" s="255"/>
      <c r="FF270" s="255"/>
      <c r="FG270" s="255"/>
      <c r="FH270" s="255"/>
      <c r="FI270" s="255"/>
      <c r="FJ270" s="255"/>
      <c r="FK270" s="255"/>
      <c r="FL270" s="255"/>
      <c r="FM270" s="255"/>
      <c r="FN270" s="255"/>
      <c r="FO270" s="255"/>
      <c r="FP270" s="255"/>
      <c r="FQ270" s="255"/>
      <c r="FR270" s="255"/>
      <c r="FS270" s="255"/>
      <c r="FT270" s="255"/>
      <c r="FU270" s="255"/>
      <c r="FV270" s="255"/>
      <c r="FW270" s="255"/>
      <c r="FX270" s="255"/>
      <c r="FY270" s="255"/>
      <c r="FZ270" s="255"/>
      <c r="GA270" s="255"/>
      <c r="GB270" s="255"/>
      <c r="GC270" s="255"/>
      <c r="GD270" s="255"/>
      <c r="GE270" s="255"/>
      <c r="GF270" s="255"/>
      <c r="GG270" s="255"/>
      <c r="GH270" s="255"/>
      <c r="GI270" s="255"/>
      <c r="GJ270" s="255"/>
      <c r="GK270" s="255"/>
      <c r="GL270" s="255"/>
      <c r="GM270" s="255"/>
      <c r="GN270" s="255"/>
      <c r="GO270" s="255"/>
      <c r="GP270" s="255"/>
      <c r="GQ270" s="255"/>
      <c r="GR270" s="255"/>
      <c r="GS270" s="255"/>
      <c r="GT270" s="255"/>
      <c r="GU270" s="255"/>
      <c r="GV270" s="255"/>
      <c r="GW270" s="255"/>
      <c r="GX270" s="255"/>
      <c r="GY270" s="255"/>
      <c r="GZ270" s="255"/>
      <c r="HA270" s="255"/>
      <c r="HB270" s="255"/>
      <c r="HC270" s="255"/>
      <c r="HD270" s="255"/>
      <c r="HE270" s="255"/>
      <c r="HF270" s="255"/>
      <c r="HG270" s="255"/>
      <c r="HH270" s="255"/>
      <c r="HI270" s="255"/>
      <c r="HJ270" s="255"/>
      <c r="HK270" s="255"/>
      <c r="HL270" s="255"/>
      <c r="HM270" s="255"/>
      <c r="HN270" s="255"/>
      <c r="HO270" s="255"/>
      <c r="HP270" s="255"/>
      <c r="HQ270" s="255"/>
      <c r="HR270" s="255"/>
      <c r="HS270" s="255"/>
      <c r="HT270" s="255"/>
      <c r="HU270" s="255"/>
      <c r="HV270" s="255"/>
      <c r="HW270" s="255"/>
      <c r="HX270" s="255"/>
      <c r="HY270" s="255"/>
    </row>
    <row r="271" customFormat="false" ht="12.75" hidden="false" customHeight="false" outlineLevel="0" collapsed="false">
      <c r="A271" s="255" t="n">
        <v>1487</v>
      </c>
      <c r="B271" s="255" t="n">
        <v>538</v>
      </c>
      <c r="C271" s="255" t="s">
        <v>2</v>
      </c>
      <c r="D271" s="255" t="s">
        <v>157</v>
      </c>
      <c r="E271" s="255" t="s">
        <v>226</v>
      </c>
      <c r="F271" s="255" t="s">
        <v>102</v>
      </c>
      <c r="G271" s="255" t="s">
        <v>160</v>
      </c>
      <c r="H271" s="255" t="s">
        <v>110</v>
      </c>
      <c r="I271" s="255" t="s">
        <v>156</v>
      </c>
      <c r="J271" s="256" t="s">
        <v>158</v>
      </c>
      <c r="K271" s="268" t="n">
        <v>36896</v>
      </c>
      <c r="L271" s="268" t="n">
        <v>38722</v>
      </c>
      <c r="M271" s="255" t="s">
        <v>155</v>
      </c>
      <c r="N271" s="257" t="n">
        <v>10000000</v>
      </c>
      <c r="O271" s="257" t="n">
        <v>-4103.40837</v>
      </c>
      <c r="P271" s="258" t="n">
        <v>0.8</v>
      </c>
      <c r="Q271" s="257" t="n">
        <v>71.604593</v>
      </c>
      <c r="R271" s="257" t="n">
        <v>71.620584</v>
      </c>
      <c r="S271" s="258" t="n">
        <v>0.0159909999999996</v>
      </c>
      <c r="T271" s="257" t="n">
        <v>-65.6176032446685</v>
      </c>
      <c r="U271" s="257" t="n">
        <v>302.723926</v>
      </c>
      <c r="V271" s="257" t="n">
        <v>0</v>
      </c>
      <c r="W271" s="257" t="n">
        <v>237.106322755331</v>
      </c>
      <c r="X271" s="257" t="n">
        <v>54083.557585</v>
      </c>
      <c r="Y271" s="257" t="n">
        <v>54254.425467</v>
      </c>
      <c r="Z271" s="257" t="n">
        <v>170.867881999999</v>
      </c>
      <c r="AA271" s="257" t="n">
        <v>-66.2384407553328</v>
      </c>
      <c r="AB271" s="257" t="n">
        <v>54083.557585</v>
      </c>
      <c r="AC271" s="257" t="n">
        <v>54254.425467</v>
      </c>
      <c r="AD271" s="257" t="n">
        <v>170.867881999999</v>
      </c>
      <c r="AF271" s="257" t="n">
        <v>-23625.373690275</v>
      </c>
      <c r="AG271" s="259" t="n">
        <v>0</v>
      </c>
      <c r="AH271" s="259" t="n">
        <v>54254.425467</v>
      </c>
      <c r="AI271" s="259" t="n">
        <v>55705.656587</v>
      </c>
      <c r="AJ271" s="259" t="n">
        <v>55705.656587</v>
      </c>
      <c r="AK271" s="259" t="n">
        <v>2321.838778</v>
      </c>
      <c r="AL271" s="259" t="n">
        <v>170.867881999999</v>
      </c>
      <c r="AM271" s="269" t="s">
        <v>461</v>
      </c>
      <c r="AN271" s="260" t="n">
        <v>6</v>
      </c>
      <c r="AO271" s="260" t="s">
        <v>469</v>
      </c>
      <c r="AP271" s="260" t="n">
        <v>6</v>
      </c>
      <c r="AR271" s="281"/>
      <c r="AS271" s="306"/>
      <c r="AV271" s="255"/>
      <c r="AW271" s="255"/>
      <c r="AX271" s="255"/>
      <c r="AY271" s="255"/>
      <c r="AZ271" s="255"/>
      <c r="BA271" s="255"/>
      <c r="BB271" s="255"/>
      <c r="BC271" s="255"/>
      <c r="BD271" s="255"/>
      <c r="BE271" s="255"/>
      <c r="BF271" s="255"/>
      <c r="BG271" s="255"/>
      <c r="BH271" s="255"/>
      <c r="BI271" s="255"/>
      <c r="BJ271" s="255"/>
      <c r="BK271" s="255"/>
      <c r="BL271" s="255"/>
      <c r="BM271" s="255"/>
      <c r="BN271" s="255"/>
      <c r="BO271" s="255"/>
      <c r="BP271" s="255"/>
      <c r="BQ271" s="255"/>
      <c r="BR271" s="255"/>
      <c r="BS271" s="255"/>
      <c r="BT271" s="255"/>
      <c r="BU271" s="255"/>
      <c r="BV271" s="255"/>
      <c r="BW271" s="255"/>
      <c r="BX271" s="255"/>
      <c r="BY271" s="255"/>
      <c r="BZ271" s="255"/>
      <c r="CA271" s="255"/>
      <c r="CB271" s="255"/>
      <c r="CC271" s="255"/>
      <c r="CD271" s="255"/>
      <c r="CE271" s="255"/>
      <c r="CF271" s="255"/>
      <c r="CG271" s="255"/>
      <c r="CH271" s="255"/>
      <c r="CI271" s="255"/>
      <c r="CJ271" s="255"/>
      <c r="CK271" s="255"/>
      <c r="CL271" s="255"/>
      <c r="CM271" s="255"/>
      <c r="CN271" s="255"/>
      <c r="CO271" s="255"/>
      <c r="CP271" s="255"/>
      <c r="CQ271" s="255"/>
      <c r="CR271" s="255"/>
      <c r="CS271" s="255"/>
      <c r="CT271" s="255"/>
      <c r="CU271" s="255"/>
      <c r="CV271" s="255"/>
      <c r="CW271" s="255"/>
      <c r="CX271" s="255"/>
      <c r="CY271" s="255"/>
      <c r="CZ271" s="255"/>
      <c r="DA271" s="255"/>
      <c r="DB271" s="255"/>
      <c r="DC271" s="255"/>
      <c r="DD271" s="255"/>
      <c r="DE271" s="255"/>
      <c r="DF271" s="255"/>
      <c r="DG271" s="255"/>
      <c r="DH271" s="255"/>
      <c r="DI271" s="255"/>
      <c r="DJ271" s="255"/>
      <c r="DK271" s="255"/>
      <c r="DL271" s="255"/>
      <c r="DM271" s="255"/>
      <c r="DN271" s="255"/>
      <c r="DO271" s="255"/>
      <c r="DP271" s="255"/>
      <c r="DQ271" s="255"/>
      <c r="DR271" s="255"/>
      <c r="DS271" s="255"/>
      <c r="DT271" s="255"/>
      <c r="DU271" s="255"/>
      <c r="DV271" s="255"/>
      <c r="DW271" s="255"/>
      <c r="DX271" s="255"/>
      <c r="DY271" s="255"/>
      <c r="DZ271" s="255"/>
      <c r="EA271" s="255"/>
      <c r="EB271" s="255"/>
      <c r="EC271" s="255"/>
      <c r="ED271" s="255"/>
      <c r="EE271" s="255"/>
      <c r="EF271" s="255"/>
      <c r="EG271" s="255"/>
      <c r="EH271" s="255"/>
      <c r="EI271" s="255"/>
      <c r="EJ271" s="255"/>
      <c r="EK271" s="255"/>
      <c r="EL271" s="255"/>
      <c r="EM271" s="255"/>
      <c r="EN271" s="255"/>
      <c r="EO271" s="255"/>
      <c r="EP271" s="255"/>
      <c r="EQ271" s="255"/>
      <c r="ER271" s="255"/>
      <c r="ES271" s="255"/>
      <c r="ET271" s="255"/>
      <c r="EU271" s="255"/>
      <c r="EV271" s="255"/>
      <c r="EW271" s="255"/>
      <c r="EX271" s="255"/>
      <c r="EY271" s="255"/>
      <c r="EZ271" s="255"/>
      <c r="FA271" s="255"/>
      <c r="FB271" s="255"/>
      <c r="FC271" s="255"/>
      <c r="FD271" s="255"/>
      <c r="FE271" s="255"/>
      <c r="FF271" s="255"/>
      <c r="FG271" s="255"/>
      <c r="FH271" s="255"/>
      <c r="FI271" s="255"/>
      <c r="FJ271" s="255"/>
      <c r="FK271" s="255"/>
      <c r="FL271" s="255"/>
      <c r="FM271" s="255"/>
      <c r="FN271" s="255"/>
      <c r="FO271" s="255"/>
      <c r="FP271" s="255"/>
      <c r="FQ271" s="255"/>
      <c r="FR271" s="255"/>
      <c r="FS271" s="255"/>
      <c r="FT271" s="255"/>
      <c r="FU271" s="255"/>
      <c r="FV271" s="255"/>
      <c r="FW271" s="255"/>
      <c r="FX271" s="255"/>
      <c r="FY271" s="255"/>
      <c r="FZ271" s="255"/>
      <c r="GA271" s="255"/>
      <c r="GB271" s="255"/>
      <c r="GC271" s="255"/>
      <c r="GD271" s="255"/>
      <c r="GE271" s="255"/>
      <c r="GF271" s="255"/>
      <c r="GG271" s="255"/>
      <c r="GH271" s="255"/>
      <c r="GI271" s="255"/>
      <c r="GJ271" s="255"/>
      <c r="GK271" s="255"/>
      <c r="GL271" s="255"/>
      <c r="GM271" s="255"/>
      <c r="GN271" s="255"/>
      <c r="GO271" s="255"/>
      <c r="GP271" s="255"/>
      <c r="GQ271" s="255"/>
      <c r="GR271" s="255"/>
      <c r="GS271" s="255"/>
      <c r="GT271" s="255"/>
      <c r="GU271" s="255"/>
      <c r="GV271" s="255"/>
      <c r="GW271" s="255"/>
      <c r="GX271" s="255"/>
      <c r="GY271" s="255"/>
      <c r="GZ271" s="255"/>
      <c r="HA271" s="255"/>
      <c r="HB271" s="255"/>
      <c r="HC271" s="255"/>
      <c r="HD271" s="255"/>
      <c r="HE271" s="255"/>
      <c r="HF271" s="255"/>
      <c r="HG271" s="255"/>
      <c r="HH271" s="255"/>
      <c r="HI271" s="255"/>
      <c r="HJ271" s="255"/>
      <c r="HK271" s="255"/>
      <c r="HL271" s="255"/>
      <c r="HM271" s="255"/>
      <c r="HN271" s="255"/>
      <c r="HO271" s="255"/>
      <c r="HP271" s="255"/>
      <c r="HQ271" s="255"/>
      <c r="HR271" s="255"/>
      <c r="HS271" s="255"/>
      <c r="HT271" s="255"/>
      <c r="HU271" s="255"/>
      <c r="HV271" s="255"/>
      <c r="HW271" s="255"/>
      <c r="HX271" s="255"/>
      <c r="HY271" s="255"/>
    </row>
    <row r="272" customFormat="false" ht="12.75" hidden="false" customHeight="false" outlineLevel="0" collapsed="false">
      <c r="A272" s="255" t="n">
        <v>1488</v>
      </c>
      <c r="B272" s="255" t="n">
        <v>539</v>
      </c>
      <c r="C272" s="255" t="s">
        <v>2</v>
      </c>
      <c r="D272" s="255" t="s">
        <v>157</v>
      </c>
      <c r="E272" s="255" t="s">
        <v>114</v>
      </c>
      <c r="F272" s="255" t="s">
        <v>102</v>
      </c>
      <c r="G272" s="255" t="s">
        <v>96</v>
      </c>
      <c r="H272" s="255" t="s">
        <v>110</v>
      </c>
      <c r="I272" s="255" t="s">
        <v>156</v>
      </c>
      <c r="J272" s="256" t="s">
        <v>158</v>
      </c>
      <c r="K272" s="268" t="n">
        <v>36896</v>
      </c>
      <c r="L272" s="268" t="n">
        <v>38722</v>
      </c>
      <c r="M272" s="255" t="s">
        <v>155</v>
      </c>
      <c r="N272" s="257" t="n">
        <v>10000000</v>
      </c>
      <c r="O272" s="257" t="n">
        <v>-4093.941242</v>
      </c>
      <c r="P272" s="258" t="n">
        <v>1.15</v>
      </c>
      <c r="Q272" s="257" t="n">
        <v>154.651586</v>
      </c>
      <c r="R272" s="257" t="n">
        <v>151.75523</v>
      </c>
      <c r="S272" s="258" t="n">
        <v>-2.896356</v>
      </c>
      <c r="T272" s="257" t="n">
        <v>11857.5112799141</v>
      </c>
      <c r="U272" s="257" t="n">
        <v>506.015804</v>
      </c>
      <c r="V272" s="257" t="n">
        <v>0</v>
      </c>
      <c r="W272" s="257" t="n">
        <v>12363.5270839141</v>
      </c>
      <c r="X272" s="257" t="n">
        <v>-132569.109481</v>
      </c>
      <c r="Y272" s="257" t="n">
        <v>-120735.202986</v>
      </c>
      <c r="Z272" s="257" t="n">
        <v>11833.906495</v>
      </c>
      <c r="AA272" s="257" t="n">
        <v>-529.620588914153</v>
      </c>
      <c r="AB272" s="257" t="n">
        <v>-132569.109481</v>
      </c>
      <c r="AC272" s="257" t="n">
        <v>-120735.202986</v>
      </c>
      <c r="AD272" s="257" t="n">
        <v>11833.906495</v>
      </c>
      <c r="AF272" s="257" t="n">
        <v>-23570.866700815</v>
      </c>
      <c r="AG272" s="259" t="n">
        <v>0</v>
      </c>
      <c r="AH272" s="259" t="n">
        <v>-120735.202986</v>
      </c>
      <c r="AI272" s="259" t="n">
        <v>-41543.224617</v>
      </c>
      <c r="AJ272" s="259" t="n">
        <v>-41543.224617</v>
      </c>
      <c r="AK272" s="259" t="n">
        <v>35359.337916</v>
      </c>
      <c r="AL272" s="259" t="n">
        <v>11833.906495</v>
      </c>
      <c r="AM272" s="269" t="s">
        <v>461</v>
      </c>
      <c r="AN272" s="260" t="n">
        <v>6</v>
      </c>
      <c r="AO272" s="260" t="s">
        <v>469</v>
      </c>
      <c r="AP272" s="260" t="n">
        <v>6</v>
      </c>
      <c r="AR272" s="281"/>
      <c r="AS272" s="306"/>
      <c r="AV272" s="255"/>
      <c r="AW272" s="255"/>
      <c r="AX272" s="255"/>
      <c r="AY272" s="255"/>
      <c r="AZ272" s="255"/>
      <c r="BA272" s="255"/>
      <c r="BB272" s="255"/>
      <c r="BC272" s="255"/>
      <c r="BD272" s="255"/>
      <c r="BE272" s="255"/>
      <c r="BF272" s="255"/>
      <c r="BG272" s="255"/>
      <c r="BH272" s="255"/>
      <c r="BI272" s="255"/>
      <c r="BJ272" s="255"/>
      <c r="BK272" s="255"/>
      <c r="BL272" s="255"/>
      <c r="BM272" s="255"/>
      <c r="BN272" s="255"/>
      <c r="BO272" s="255"/>
      <c r="BP272" s="255"/>
      <c r="BQ272" s="255"/>
      <c r="BR272" s="255"/>
      <c r="BS272" s="255"/>
      <c r="BT272" s="255"/>
      <c r="BU272" s="255"/>
      <c r="BV272" s="255"/>
      <c r="BW272" s="255"/>
      <c r="BX272" s="255"/>
      <c r="BY272" s="255"/>
      <c r="BZ272" s="255"/>
      <c r="CA272" s="255"/>
      <c r="CB272" s="255"/>
      <c r="CC272" s="255"/>
      <c r="CD272" s="255"/>
      <c r="CE272" s="255"/>
      <c r="CF272" s="255"/>
      <c r="CG272" s="255"/>
      <c r="CH272" s="255"/>
      <c r="CI272" s="255"/>
      <c r="CJ272" s="255"/>
      <c r="CK272" s="255"/>
      <c r="CL272" s="255"/>
      <c r="CM272" s="255"/>
      <c r="CN272" s="255"/>
      <c r="CO272" s="255"/>
      <c r="CP272" s="255"/>
      <c r="CQ272" s="255"/>
      <c r="CR272" s="255"/>
      <c r="CS272" s="255"/>
      <c r="CT272" s="255"/>
      <c r="CU272" s="255"/>
      <c r="CV272" s="255"/>
      <c r="CW272" s="255"/>
      <c r="CX272" s="255"/>
      <c r="CY272" s="255"/>
      <c r="CZ272" s="255"/>
      <c r="DA272" s="255"/>
      <c r="DB272" s="255"/>
      <c r="DC272" s="255"/>
      <c r="DD272" s="255"/>
      <c r="DE272" s="255"/>
      <c r="DF272" s="255"/>
      <c r="DG272" s="255"/>
      <c r="DH272" s="255"/>
      <c r="DI272" s="255"/>
      <c r="DJ272" s="255"/>
      <c r="DK272" s="255"/>
      <c r="DL272" s="255"/>
      <c r="DM272" s="255"/>
      <c r="DN272" s="255"/>
      <c r="DO272" s="255"/>
      <c r="DP272" s="255"/>
      <c r="DQ272" s="255"/>
      <c r="DR272" s="255"/>
      <c r="DS272" s="255"/>
      <c r="DT272" s="255"/>
      <c r="DU272" s="255"/>
      <c r="DV272" s="255"/>
      <c r="DW272" s="255"/>
      <c r="DX272" s="255"/>
      <c r="DY272" s="255"/>
      <c r="DZ272" s="255"/>
      <c r="EA272" s="255"/>
      <c r="EB272" s="255"/>
      <c r="EC272" s="255"/>
      <c r="ED272" s="255"/>
      <c r="EE272" s="255"/>
      <c r="EF272" s="255"/>
      <c r="EG272" s="255"/>
      <c r="EH272" s="255"/>
      <c r="EI272" s="255"/>
      <c r="EJ272" s="255"/>
      <c r="EK272" s="255"/>
      <c r="EL272" s="255"/>
      <c r="EM272" s="255"/>
      <c r="EN272" s="255"/>
      <c r="EO272" s="255"/>
      <c r="EP272" s="255"/>
      <c r="EQ272" s="255"/>
      <c r="ER272" s="255"/>
      <c r="ES272" s="255"/>
      <c r="ET272" s="255"/>
      <c r="EU272" s="255"/>
      <c r="EV272" s="255"/>
      <c r="EW272" s="255"/>
      <c r="EX272" s="255"/>
      <c r="EY272" s="255"/>
      <c r="EZ272" s="255"/>
      <c r="FA272" s="255"/>
      <c r="FB272" s="255"/>
      <c r="FC272" s="255"/>
      <c r="FD272" s="255"/>
      <c r="FE272" s="255"/>
      <c r="FF272" s="255"/>
      <c r="FG272" s="255"/>
      <c r="FH272" s="255"/>
      <c r="FI272" s="255"/>
      <c r="FJ272" s="255"/>
      <c r="FK272" s="255"/>
      <c r="FL272" s="255"/>
      <c r="FM272" s="255"/>
      <c r="FN272" s="255"/>
      <c r="FO272" s="255"/>
      <c r="FP272" s="255"/>
      <c r="FQ272" s="255"/>
      <c r="FR272" s="255"/>
      <c r="FS272" s="255"/>
      <c r="FT272" s="255"/>
      <c r="FU272" s="255"/>
      <c r="FV272" s="255"/>
      <c r="FW272" s="255"/>
      <c r="FX272" s="255"/>
      <c r="FY272" s="255"/>
      <c r="FZ272" s="255"/>
      <c r="GA272" s="255"/>
      <c r="GB272" s="255"/>
      <c r="GC272" s="255"/>
      <c r="GD272" s="255"/>
      <c r="GE272" s="255"/>
      <c r="GF272" s="255"/>
      <c r="GG272" s="255"/>
      <c r="GH272" s="255"/>
      <c r="GI272" s="255"/>
      <c r="GJ272" s="255"/>
      <c r="GK272" s="255"/>
      <c r="GL272" s="255"/>
      <c r="GM272" s="255"/>
      <c r="GN272" s="255"/>
      <c r="GO272" s="255"/>
      <c r="GP272" s="255"/>
      <c r="GQ272" s="255"/>
      <c r="GR272" s="255"/>
      <c r="GS272" s="255"/>
      <c r="GT272" s="255"/>
      <c r="GU272" s="255"/>
      <c r="GV272" s="255"/>
      <c r="GW272" s="255"/>
      <c r="GX272" s="255"/>
      <c r="GY272" s="255"/>
      <c r="GZ272" s="255"/>
      <c r="HA272" s="255"/>
      <c r="HB272" s="255"/>
      <c r="HC272" s="255"/>
      <c r="HD272" s="255"/>
      <c r="HE272" s="255"/>
      <c r="HF272" s="255"/>
      <c r="HG272" s="255"/>
      <c r="HH272" s="255"/>
      <c r="HI272" s="255"/>
      <c r="HJ272" s="255"/>
      <c r="HK272" s="255"/>
      <c r="HL272" s="255"/>
      <c r="HM272" s="255"/>
      <c r="HN272" s="255"/>
      <c r="HO272" s="255"/>
      <c r="HP272" s="255"/>
      <c r="HQ272" s="255"/>
      <c r="HR272" s="255"/>
      <c r="HS272" s="255"/>
      <c r="HT272" s="255"/>
      <c r="HU272" s="255"/>
      <c r="HV272" s="255"/>
      <c r="HW272" s="255"/>
      <c r="HX272" s="255"/>
      <c r="HY272" s="255"/>
    </row>
    <row r="273" customFormat="false" ht="12.75" hidden="false" customHeight="false" outlineLevel="0" collapsed="false">
      <c r="A273" s="255" t="n">
        <v>1489</v>
      </c>
      <c r="B273" s="255" t="n">
        <v>540</v>
      </c>
      <c r="C273" s="255" t="s">
        <v>2</v>
      </c>
      <c r="D273" s="255" t="s">
        <v>157</v>
      </c>
      <c r="E273" s="255" t="s">
        <v>237</v>
      </c>
      <c r="F273" s="255" t="s">
        <v>116</v>
      </c>
      <c r="G273" s="255" t="s">
        <v>112</v>
      </c>
      <c r="H273" s="255" t="s">
        <v>168</v>
      </c>
      <c r="I273" s="255" t="s">
        <v>156</v>
      </c>
      <c r="J273" s="256" t="s">
        <v>158</v>
      </c>
      <c r="K273" s="268" t="n">
        <v>36896</v>
      </c>
      <c r="L273" s="268" t="n">
        <v>38722</v>
      </c>
      <c r="M273" s="255" t="s">
        <v>155</v>
      </c>
      <c r="N273" s="257" t="n">
        <v>10000000</v>
      </c>
      <c r="O273" s="257" t="n">
        <v>-4038.18851</v>
      </c>
      <c r="P273" s="258" t="n">
        <v>0.52</v>
      </c>
      <c r="Q273" s="257" t="n">
        <v>65.989858</v>
      </c>
      <c r="R273" s="257" t="n">
        <v>65.995333</v>
      </c>
      <c r="S273" s="258" t="n">
        <v>0.00547500000000412</v>
      </c>
      <c r="T273" s="257" t="n">
        <v>-22.1090820922666</v>
      </c>
      <c r="U273" s="257" t="n">
        <v>254.518798</v>
      </c>
      <c r="V273" s="257" t="n">
        <v>0</v>
      </c>
      <c r="W273" s="257" t="n">
        <v>232.409715907733</v>
      </c>
      <c r="X273" s="257" t="n">
        <v>-45694.555749</v>
      </c>
      <c r="Y273" s="257" t="n">
        <v>-45598.358182</v>
      </c>
      <c r="Z273" s="257" t="n">
        <v>96.1975669999956</v>
      </c>
      <c r="AA273" s="257" t="n">
        <v>-136.212148907738</v>
      </c>
      <c r="AB273" s="257" t="n">
        <v>-45694.555749</v>
      </c>
      <c r="AC273" s="257" t="n">
        <v>-45598.358182</v>
      </c>
      <c r="AD273" s="257" t="n">
        <v>96.1975669999956</v>
      </c>
      <c r="AF273" s="257" t="n">
        <v>-29228.40843538</v>
      </c>
      <c r="AG273" s="259" t="n">
        <v>0</v>
      </c>
      <c r="AH273" s="259" t="n">
        <v>-45598.358182</v>
      </c>
      <c r="AI273" s="259" t="n">
        <v>67063.139828</v>
      </c>
      <c r="AJ273" s="259" t="n">
        <v>67063.139828</v>
      </c>
      <c r="AK273" s="259" t="n">
        <v>68700.790947</v>
      </c>
      <c r="AL273" s="259" t="n">
        <v>96.1975669999956</v>
      </c>
      <c r="AM273" s="269" t="s">
        <v>461</v>
      </c>
      <c r="AN273" s="260" t="n">
        <v>8</v>
      </c>
      <c r="AO273" s="260" t="s">
        <v>469</v>
      </c>
      <c r="AP273" s="260" t="n">
        <v>8</v>
      </c>
      <c r="AR273" s="281"/>
      <c r="AS273" s="306"/>
      <c r="AV273" s="255"/>
      <c r="AW273" s="255"/>
      <c r="AX273" s="255"/>
      <c r="AY273" s="255"/>
      <c r="AZ273" s="255"/>
      <c r="BA273" s="255"/>
      <c r="BB273" s="255"/>
      <c r="BC273" s="255"/>
      <c r="BD273" s="255"/>
      <c r="BE273" s="255"/>
      <c r="BF273" s="255"/>
      <c r="BG273" s="255"/>
      <c r="BH273" s="255"/>
      <c r="BI273" s="255"/>
      <c r="BJ273" s="255"/>
      <c r="BK273" s="255"/>
      <c r="BL273" s="255"/>
      <c r="BM273" s="255"/>
      <c r="BN273" s="255"/>
      <c r="BO273" s="255"/>
      <c r="BP273" s="255"/>
      <c r="BQ273" s="255"/>
      <c r="BR273" s="255"/>
      <c r="BS273" s="255"/>
      <c r="BT273" s="255"/>
      <c r="BU273" s="255"/>
      <c r="BV273" s="255"/>
      <c r="BW273" s="255"/>
      <c r="BX273" s="255"/>
      <c r="BY273" s="255"/>
      <c r="BZ273" s="255"/>
      <c r="CA273" s="255"/>
      <c r="CB273" s="255"/>
      <c r="CC273" s="255"/>
      <c r="CD273" s="255"/>
      <c r="CE273" s="255"/>
      <c r="CF273" s="255"/>
      <c r="CG273" s="255"/>
      <c r="CH273" s="255"/>
      <c r="CI273" s="255"/>
      <c r="CJ273" s="255"/>
      <c r="CK273" s="255"/>
      <c r="CL273" s="255"/>
      <c r="CM273" s="255"/>
      <c r="CN273" s="255"/>
      <c r="CO273" s="255"/>
      <c r="CP273" s="255"/>
      <c r="CQ273" s="255"/>
      <c r="CR273" s="255"/>
      <c r="CS273" s="255"/>
      <c r="CT273" s="255"/>
      <c r="CU273" s="255"/>
      <c r="CV273" s="255"/>
      <c r="CW273" s="255"/>
      <c r="CX273" s="255"/>
      <c r="CY273" s="255"/>
      <c r="CZ273" s="255"/>
      <c r="DA273" s="255"/>
      <c r="DB273" s="255"/>
      <c r="DC273" s="255"/>
      <c r="DD273" s="255"/>
      <c r="DE273" s="255"/>
      <c r="DF273" s="255"/>
      <c r="DG273" s="255"/>
      <c r="DH273" s="255"/>
      <c r="DI273" s="255"/>
      <c r="DJ273" s="255"/>
      <c r="DK273" s="255"/>
      <c r="DL273" s="255"/>
      <c r="DM273" s="255"/>
      <c r="DN273" s="255"/>
      <c r="DO273" s="255"/>
      <c r="DP273" s="255"/>
      <c r="DQ273" s="255"/>
      <c r="DR273" s="255"/>
      <c r="DS273" s="255"/>
      <c r="DT273" s="255"/>
      <c r="DU273" s="255"/>
      <c r="DV273" s="255"/>
      <c r="DW273" s="255"/>
      <c r="DX273" s="255"/>
      <c r="DY273" s="255"/>
      <c r="DZ273" s="255"/>
      <c r="EA273" s="255"/>
      <c r="EB273" s="255"/>
      <c r="EC273" s="255"/>
      <c r="ED273" s="255"/>
      <c r="EE273" s="255"/>
      <c r="EF273" s="255"/>
      <c r="EG273" s="255"/>
      <c r="EH273" s="255"/>
      <c r="EI273" s="255"/>
      <c r="EJ273" s="255"/>
      <c r="EK273" s="255"/>
      <c r="EL273" s="255"/>
      <c r="EM273" s="255"/>
      <c r="EN273" s="255"/>
      <c r="EO273" s="255"/>
      <c r="EP273" s="255"/>
      <c r="EQ273" s="255"/>
      <c r="ER273" s="255"/>
      <c r="ES273" s="255"/>
      <c r="ET273" s="255"/>
      <c r="EU273" s="255"/>
      <c r="EV273" s="255"/>
      <c r="EW273" s="255"/>
      <c r="EX273" s="255"/>
      <c r="EY273" s="255"/>
      <c r="EZ273" s="255"/>
      <c r="FA273" s="255"/>
      <c r="FB273" s="255"/>
      <c r="FC273" s="255"/>
      <c r="FD273" s="255"/>
      <c r="FE273" s="255"/>
      <c r="FF273" s="255"/>
      <c r="FG273" s="255"/>
      <c r="FH273" s="255"/>
      <c r="FI273" s="255"/>
      <c r="FJ273" s="255"/>
      <c r="FK273" s="255"/>
      <c r="FL273" s="255"/>
      <c r="FM273" s="255"/>
      <c r="FN273" s="255"/>
      <c r="FO273" s="255"/>
      <c r="FP273" s="255"/>
      <c r="FQ273" s="255"/>
      <c r="FR273" s="255"/>
      <c r="FS273" s="255"/>
      <c r="FT273" s="255"/>
      <c r="FU273" s="255"/>
      <c r="FV273" s="255"/>
      <c r="FW273" s="255"/>
      <c r="FX273" s="255"/>
      <c r="FY273" s="255"/>
      <c r="FZ273" s="255"/>
      <c r="GA273" s="255"/>
      <c r="GB273" s="255"/>
      <c r="GC273" s="255"/>
      <c r="GD273" s="255"/>
      <c r="GE273" s="255"/>
      <c r="GF273" s="255"/>
      <c r="GG273" s="255"/>
      <c r="GH273" s="255"/>
      <c r="GI273" s="255"/>
      <c r="GJ273" s="255"/>
      <c r="GK273" s="255"/>
      <c r="GL273" s="255"/>
      <c r="GM273" s="255"/>
      <c r="GN273" s="255"/>
      <c r="GO273" s="255"/>
      <c r="GP273" s="255"/>
      <c r="GQ273" s="255"/>
      <c r="GR273" s="255"/>
      <c r="GS273" s="255"/>
      <c r="GT273" s="255"/>
      <c r="GU273" s="255"/>
      <c r="GV273" s="255"/>
      <c r="GW273" s="255"/>
      <c r="GX273" s="255"/>
      <c r="GY273" s="255"/>
      <c r="GZ273" s="255"/>
      <c r="HA273" s="255"/>
      <c r="HB273" s="255"/>
      <c r="HC273" s="255"/>
      <c r="HD273" s="255"/>
      <c r="HE273" s="255"/>
      <c r="HF273" s="255"/>
      <c r="HG273" s="255"/>
      <c r="HH273" s="255"/>
      <c r="HI273" s="255"/>
      <c r="HJ273" s="255"/>
      <c r="HK273" s="255"/>
      <c r="HL273" s="255"/>
      <c r="HM273" s="255"/>
      <c r="HN273" s="255"/>
      <c r="HO273" s="255"/>
      <c r="HP273" s="255"/>
      <c r="HQ273" s="255"/>
      <c r="HR273" s="255"/>
      <c r="HS273" s="255"/>
      <c r="HT273" s="255"/>
      <c r="HU273" s="255"/>
      <c r="HV273" s="255"/>
      <c r="HW273" s="255"/>
      <c r="HX273" s="255"/>
      <c r="HY273" s="255"/>
    </row>
    <row r="274" customFormat="false" ht="12.75" hidden="false" customHeight="false" outlineLevel="0" collapsed="false">
      <c r="A274" s="255" t="n">
        <v>1490</v>
      </c>
      <c r="B274" s="255" t="n">
        <v>541</v>
      </c>
      <c r="C274" s="255" t="s">
        <v>2</v>
      </c>
      <c r="D274" s="255" t="s">
        <v>157</v>
      </c>
      <c r="E274" s="255" t="s">
        <v>241</v>
      </c>
      <c r="F274" s="255" t="s">
        <v>172</v>
      </c>
      <c r="G274" s="255" t="s">
        <v>112</v>
      </c>
      <c r="H274" s="255" t="s">
        <v>152</v>
      </c>
      <c r="I274" s="255" t="s">
        <v>156</v>
      </c>
      <c r="J274" s="256" t="s">
        <v>158</v>
      </c>
      <c r="K274" s="268" t="n">
        <v>36896</v>
      </c>
      <c r="L274" s="268" t="n">
        <v>38722</v>
      </c>
      <c r="M274" s="255" t="s">
        <v>155</v>
      </c>
      <c r="N274" s="257" t="n">
        <v>10000000</v>
      </c>
      <c r="O274" s="257" t="n">
        <v>-4046.408224</v>
      </c>
      <c r="P274" s="258" t="n">
        <v>0.6</v>
      </c>
      <c r="Q274" s="257" t="n">
        <v>72.153891</v>
      </c>
      <c r="R274" s="257" t="n">
        <v>72.160148</v>
      </c>
      <c r="S274" s="258" t="n">
        <v>0.00625700000000506</v>
      </c>
      <c r="T274" s="257" t="n">
        <v>-25.3183762575885</v>
      </c>
      <c r="U274" s="257" t="n">
        <v>261.114614</v>
      </c>
      <c r="V274" s="257" t="n">
        <v>0</v>
      </c>
      <c r="W274" s="257" t="n">
        <v>235.796237742412</v>
      </c>
      <c r="X274" s="257" t="n">
        <v>-36006.96422</v>
      </c>
      <c r="Y274" s="257" t="n">
        <v>-35888.370693</v>
      </c>
      <c r="Z274" s="257" t="n">
        <v>118.593527000005</v>
      </c>
      <c r="AA274" s="257" t="n">
        <v>-117.202710742407</v>
      </c>
      <c r="AB274" s="257" t="n">
        <v>-36006.96422</v>
      </c>
      <c r="AC274" s="257" t="n">
        <v>-35888.370693</v>
      </c>
      <c r="AD274" s="257" t="n">
        <v>118.593527000005</v>
      </c>
      <c r="AF274" s="257" t="n">
        <v>-39938.04917088</v>
      </c>
      <c r="AG274" s="259" t="n">
        <v>0</v>
      </c>
      <c r="AH274" s="259" t="n">
        <v>-35888.370693</v>
      </c>
      <c r="AI274" s="259" t="n">
        <v>-37681.251521</v>
      </c>
      <c r="AJ274" s="259" t="n">
        <v>-37681.251521</v>
      </c>
      <c r="AK274" s="259" t="n">
        <v>46776.111268</v>
      </c>
      <c r="AL274" s="259" t="n">
        <v>118.593527000005</v>
      </c>
      <c r="AM274" s="269" t="s">
        <v>461</v>
      </c>
      <c r="AN274" s="260" t="s">
        <v>469</v>
      </c>
      <c r="AO274" s="260" t="n">
        <v>9</v>
      </c>
      <c r="AP274" s="260" t="n">
        <v>9</v>
      </c>
      <c r="AR274" s="281"/>
      <c r="AS274" s="306"/>
      <c r="AV274" s="255"/>
      <c r="AW274" s="255"/>
      <c r="AX274" s="255"/>
      <c r="AY274" s="255"/>
      <c r="AZ274" s="255"/>
      <c r="BA274" s="255"/>
      <c r="BB274" s="255"/>
      <c r="BC274" s="255"/>
      <c r="BD274" s="255"/>
      <c r="BE274" s="255"/>
      <c r="BF274" s="255"/>
      <c r="BG274" s="255"/>
      <c r="BH274" s="255"/>
      <c r="BI274" s="255"/>
      <c r="BJ274" s="255"/>
      <c r="BK274" s="255"/>
      <c r="BL274" s="255"/>
      <c r="BM274" s="255"/>
      <c r="BN274" s="255"/>
      <c r="BO274" s="255"/>
      <c r="BP274" s="255"/>
      <c r="BQ274" s="255"/>
      <c r="BR274" s="255"/>
      <c r="BS274" s="255"/>
      <c r="BT274" s="255"/>
      <c r="BU274" s="255"/>
      <c r="BV274" s="255"/>
      <c r="BW274" s="255"/>
      <c r="BX274" s="255"/>
      <c r="BY274" s="255"/>
      <c r="BZ274" s="255"/>
      <c r="CA274" s="255"/>
      <c r="CB274" s="255"/>
      <c r="CC274" s="255"/>
      <c r="CD274" s="255"/>
      <c r="CE274" s="255"/>
      <c r="CF274" s="255"/>
      <c r="CG274" s="255"/>
      <c r="CH274" s="255"/>
      <c r="CI274" s="255"/>
      <c r="CJ274" s="255"/>
      <c r="CK274" s="255"/>
      <c r="CL274" s="255"/>
      <c r="CM274" s="255"/>
      <c r="CN274" s="255"/>
      <c r="CO274" s="255"/>
      <c r="CP274" s="255"/>
      <c r="CQ274" s="255"/>
      <c r="CR274" s="255"/>
      <c r="CS274" s="255"/>
      <c r="CT274" s="255"/>
      <c r="CU274" s="255"/>
      <c r="CV274" s="255"/>
      <c r="CW274" s="255"/>
      <c r="CX274" s="255"/>
      <c r="CY274" s="255"/>
      <c r="CZ274" s="255"/>
      <c r="DA274" s="255"/>
      <c r="DB274" s="255"/>
      <c r="DC274" s="255"/>
      <c r="DD274" s="255"/>
      <c r="DE274" s="255"/>
      <c r="DF274" s="255"/>
      <c r="DG274" s="255"/>
      <c r="DH274" s="255"/>
      <c r="DI274" s="255"/>
      <c r="DJ274" s="255"/>
      <c r="DK274" s="255"/>
      <c r="DL274" s="255"/>
      <c r="DM274" s="255"/>
      <c r="DN274" s="255"/>
      <c r="DO274" s="255"/>
      <c r="DP274" s="255"/>
      <c r="DQ274" s="255"/>
      <c r="DR274" s="255"/>
      <c r="DS274" s="255"/>
      <c r="DT274" s="255"/>
      <c r="DU274" s="255"/>
      <c r="DV274" s="255"/>
      <c r="DW274" s="255"/>
      <c r="DX274" s="255"/>
      <c r="DY274" s="255"/>
      <c r="DZ274" s="255"/>
      <c r="EA274" s="255"/>
      <c r="EB274" s="255"/>
      <c r="EC274" s="255"/>
      <c r="ED274" s="255"/>
      <c r="EE274" s="255"/>
      <c r="EF274" s="255"/>
      <c r="EG274" s="255"/>
      <c r="EH274" s="255"/>
      <c r="EI274" s="255"/>
      <c r="EJ274" s="255"/>
      <c r="EK274" s="255"/>
      <c r="EL274" s="255"/>
      <c r="EM274" s="255"/>
      <c r="EN274" s="255"/>
      <c r="EO274" s="255"/>
      <c r="EP274" s="255"/>
      <c r="EQ274" s="255"/>
      <c r="ER274" s="255"/>
      <c r="ES274" s="255"/>
      <c r="ET274" s="255"/>
      <c r="EU274" s="255"/>
      <c r="EV274" s="255"/>
      <c r="EW274" s="255"/>
      <c r="EX274" s="255"/>
      <c r="EY274" s="255"/>
      <c r="EZ274" s="255"/>
      <c r="FA274" s="255"/>
      <c r="FB274" s="255"/>
      <c r="FC274" s="255"/>
      <c r="FD274" s="255"/>
      <c r="FE274" s="255"/>
      <c r="FF274" s="255"/>
      <c r="FG274" s="255"/>
      <c r="FH274" s="255"/>
      <c r="FI274" s="255"/>
      <c r="FJ274" s="255"/>
      <c r="FK274" s="255"/>
      <c r="FL274" s="255"/>
      <c r="FM274" s="255"/>
      <c r="FN274" s="255"/>
      <c r="FO274" s="255"/>
      <c r="FP274" s="255"/>
      <c r="FQ274" s="255"/>
      <c r="FR274" s="255"/>
      <c r="FS274" s="255"/>
      <c r="FT274" s="255"/>
      <c r="FU274" s="255"/>
      <c r="FV274" s="255"/>
      <c r="FW274" s="255"/>
      <c r="FX274" s="255"/>
      <c r="FY274" s="255"/>
      <c r="FZ274" s="255"/>
      <c r="GA274" s="255"/>
      <c r="GB274" s="255"/>
      <c r="GC274" s="255"/>
      <c r="GD274" s="255"/>
      <c r="GE274" s="255"/>
      <c r="GF274" s="255"/>
      <c r="GG274" s="255"/>
      <c r="GH274" s="255"/>
      <c r="GI274" s="255"/>
      <c r="GJ274" s="255"/>
      <c r="GK274" s="255"/>
      <c r="GL274" s="255"/>
      <c r="GM274" s="255"/>
      <c r="GN274" s="255"/>
      <c r="GO274" s="255"/>
      <c r="GP274" s="255"/>
      <c r="GQ274" s="255"/>
      <c r="GR274" s="255"/>
      <c r="GS274" s="255"/>
      <c r="GT274" s="255"/>
      <c r="GU274" s="255"/>
      <c r="GV274" s="255"/>
      <c r="GW274" s="255"/>
      <c r="GX274" s="255"/>
      <c r="GY274" s="255"/>
      <c r="GZ274" s="255"/>
      <c r="HA274" s="255"/>
      <c r="HB274" s="255"/>
      <c r="HC274" s="255"/>
      <c r="HD274" s="255"/>
      <c r="HE274" s="255"/>
      <c r="HF274" s="255"/>
      <c r="HG274" s="255"/>
      <c r="HH274" s="255"/>
      <c r="HI274" s="255"/>
      <c r="HJ274" s="255"/>
      <c r="HK274" s="255"/>
      <c r="HL274" s="255"/>
      <c r="HM274" s="255"/>
      <c r="HN274" s="255"/>
      <c r="HO274" s="255"/>
      <c r="HP274" s="255"/>
      <c r="HQ274" s="255"/>
      <c r="HR274" s="255"/>
      <c r="HS274" s="255"/>
      <c r="HT274" s="255"/>
      <c r="HU274" s="255"/>
      <c r="HV274" s="255"/>
      <c r="HW274" s="255"/>
      <c r="HX274" s="255"/>
      <c r="HY274" s="255"/>
    </row>
    <row r="275" customFormat="false" ht="12.75" hidden="false" customHeight="false" outlineLevel="0" collapsed="false">
      <c r="A275" s="255" t="n">
        <v>1491</v>
      </c>
      <c r="B275" s="255" t="n">
        <v>542</v>
      </c>
      <c r="C275" s="255" t="s">
        <v>2</v>
      </c>
      <c r="D275" s="255" t="s">
        <v>157</v>
      </c>
      <c r="E275" s="255" t="s">
        <v>243</v>
      </c>
      <c r="F275" s="255" t="s">
        <v>102</v>
      </c>
      <c r="G275" s="255" t="s">
        <v>191</v>
      </c>
      <c r="H275" s="255" t="s">
        <v>168</v>
      </c>
      <c r="I275" s="255" t="s">
        <v>156</v>
      </c>
      <c r="J275" s="256" t="s">
        <v>158</v>
      </c>
      <c r="K275" s="268" t="n">
        <v>36896</v>
      </c>
      <c r="L275" s="268" t="n">
        <v>38722</v>
      </c>
      <c r="M275" s="255" t="s">
        <v>155</v>
      </c>
      <c r="N275" s="257" t="n">
        <v>10000000</v>
      </c>
      <c r="O275" s="257" t="n">
        <v>-4095.337626</v>
      </c>
      <c r="P275" s="258" t="n">
        <v>0.8</v>
      </c>
      <c r="Q275" s="257" t="n">
        <v>51.182886</v>
      </c>
      <c r="R275" s="257" t="n">
        <v>51.18663</v>
      </c>
      <c r="S275" s="258" t="n">
        <v>0.00374399999999753</v>
      </c>
      <c r="T275" s="257" t="n">
        <v>-15.3329440717339</v>
      </c>
      <c r="U275" s="257" t="n">
        <v>238.771438</v>
      </c>
      <c r="V275" s="257" t="n">
        <v>0</v>
      </c>
      <c r="W275" s="257" t="n">
        <v>223.438493928266</v>
      </c>
      <c r="X275" s="257" t="n">
        <v>139722.948113</v>
      </c>
      <c r="Y275" s="257" t="n">
        <v>139981.979996</v>
      </c>
      <c r="Z275" s="257" t="n">
        <v>259.031883000018</v>
      </c>
      <c r="AA275" s="257" t="n">
        <v>35.5933890717517</v>
      </c>
      <c r="AB275" s="257" t="n">
        <v>139722.948113</v>
      </c>
      <c r="AC275" s="257" t="n">
        <v>139981.979996</v>
      </c>
      <c r="AD275" s="257" t="n">
        <v>259.031883000018</v>
      </c>
      <c r="AF275" s="257" t="n">
        <v>-23578.906381695</v>
      </c>
      <c r="AG275" s="259" t="n">
        <v>0</v>
      </c>
      <c r="AH275" s="259" t="n">
        <v>139981.979996</v>
      </c>
      <c r="AI275" s="259" t="n">
        <v>90813.335436</v>
      </c>
      <c r="AJ275" s="259" t="n">
        <v>90813.335436</v>
      </c>
      <c r="AK275" s="259" t="n">
        <v>36040.616139</v>
      </c>
      <c r="AL275" s="259" t="n">
        <v>259.031883000018</v>
      </c>
      <c r="AM275" s="269" t="s">
        <v>461</v>
      </c>
      <c r="AN275" s="260" t="n">
        <v>6</v>
      </c>
      <c r="AO275" s="260" t="s">
        <v>469</v>
      </c>
      <c r="AP275" s="260" t="n">
        <v>6</v>
      </c>
      <c r="AR275" s="281"/>
      <c r="AS275" s="306"/>
      <c r="AV275" s="255"/>
      <c r="AW275" s="255"/>
      <c r="AX275" s="255"/>
      <c r="AY275" s="255"/>
      <c r="AZ275" s="255"/>
      <c r="BA275" s="255"/>
      <c r="BB275" s="255"/>
      <c r="BC275" s="255"/>
      <c r="BD275" s="255"/>
      <c r="BE275" s="255"/>
      <c r="BF275" s="255"/>
      <c r="BG275" s="255"/>
      <c r="BH275" s="255"/>
      <c r="BI275" s="255"/>
      <c r="BJ275" s="255"/>
      <c r="BK275" s="255"/>
      <c r="BL275" s="255"/>
      <c r="BM275" s="255"/>
      <c r="BN275" s="255"/>
      <c r="BO275" s="255"/>
      <c r="BP275" s="255"/>
      <c r="BQ275" s="255"/>
      <c r="BR275" s="255"/>
      <c r="BS275" s="255"/>
      <c r="BT275" s="255"/>
      <c r="BU275" s="255"/>
      <c r="BV275" s="255"/>
      <c r="BW275" s="255"/>
      <c r="BX275" s="255"/>
      <c r="BY275" s="255"/>
      <c r="BZ275" s="255"/>
      <c r="CA275" s="255"/>
      <c r="CB275" s="255"/>
      <c r="CC275" s="255"/>
      <c r="CD275" s="255"/>
      <c r="CE275" s="255"/>
      <c r="CF275" s="255"/>
      <c r="CG275" s="255"/>
      <c r="CH275" s="255"/>
      <c r="CI275" s="255"/>
      <c r="CJ275" s="255"/>
      <c r="CK275" s="255"/>
      <c r="CL275" s="255"/>
      <c r="CM275" s="255"/>
      <c r="CN275" s="255"/>
      <c r="CO275" s="255"/>
      <c r="CP275" s="255"/>
      <c r="CQ275" s="255"/>
      <c r="CR275" s="255"/>
      <c r="CS275" s="255"/>
      <c r="CT275" s="255"/>
      <c r="CU275" s="255"/>
      <c r="CV275" s="255"/>
      <c r="CW275" s="255"/>
      <c r="CX275" s="255"/>
      <c r="CY275" s="255"/>
      <c r="CZ275" s="255"/>
      <c r="DA275" s="255"/>
      <c r="DB275" s="255"/>
      <c r="DC275" s="255"/>
      <c r="DD275" s="255"/>
      <c r="DE275" s="255"/>
      <c r="DF275" s="255"/>
      <c r="DG275" s="255"/>
      <c r="DH275" s="255"/>
      <c r="DI275" s="255"/>
      <c r="DJ275" s="255"/>
      <c r="DK275" s="255"/>
      <c r="DL275" s="255"/>
      <c r="DM275" s="255"/>
      <c r="DN275" s="255"/>
      <c r="DO275" s="255"/>
      <c r="DP275" s="255"/>
      <c r="DQ275" s="255"/>
      <c r="DR275" s="255"/>
      <c r="DS275" s="255"/>
      <c r="DT275" s="255"/>
      <c r="DU275" s="255"/>
      <c r="DV275" s="255"/>
      <c r="DW275" s="255"/>
      <c r="DX275" s="255"/>
      <c r="DY275" s="255"/>
      <c r="DZ275" s="255"/>
      <c r="EA275" s="255"/>
      <c r="EB275" s="255"/>
      <c r="EC275" s="255"/>
      <c r="ED275" s="255"/>
      <c r="EE275" s="255"/>
      <c r="EF275" s="255"/>
      <c r="EG275" s="255"/>
      <c r="EH275" s="255"/>
      <c r="EI275" s="255"/>
      <c r="EJ275" s="255"/>
      <c r="EK275" s="255"/>
      <c r="EL275" s="255"/>
      <c r="EM275" s="255"/>
      <c r="EN275" s="255"/>
      <c r="EO275" s="255"/>
      <c r="EP275" s="255"/>
      <c r="EQ275" s="255"/>
      <c r="ER275" s="255"/>
      <c r="ES275" s="255"/>
      <c r="ET275" s="255"/>
      <c r="EU275" s="255"/>
      <c r="EV275" s="255"/>
      <c r="EW275" s="255"/>
      <c r="EX275" s="255"/>
      <c r="EY275" s="255"/>
      <c r="EZ275" s="255"/>
      <c r="FA275" s="255"/>
      <c r="FB275" s="255"/>
      <c r="FC275" s="255"/>
      <c r="FD275" s="255"/>
      <c r="FE275" s="255"/>
      <c r="FF275" s="255"/>
      <c r="FG275" s="255"/>
      <c r="FH275" s="255"/>
      <c r="FI275" s="255"/>
      <c r="FJ275" s="255"/>
      <c r="FK275" s="255"/>
      <c r="FL275" s="255"/>
      <c r="FM275" s="255"/>
      <c r="FN275" s="255"/>
      <c r="FO275" s="255"/>
      <c r="FP275" s="255"/>
      <c r="FQ275" s="255"/>
      <c r="FR275" s="255"/>
      <c r="FS275" s="255"/>
      <c r="FT275" s="255"/>
      <c r="FU275" s="255"/>
      <c r="FV275" s="255"/>
      <c r="FW275" s="255"/>
      <c r="FX275" s="255"/>
      <c r="FY275" s="255"/>
      <c r="FZ275" s="255"/>
      <c r="GA275" s="255"/>
      <c r="GB275" s="255"/>
      <c r="GC275" s="255"/>
      <c r="GD275" s="255"/>
      <c r="GE275" s="255"/>
      <c r="GF275" s="255"/>
      <c r="GG275" s="255"/>
      <c r="GH275" s="255"/>
      <c r="GI275" s="255"/>
      <c r="GJ275" s="255"/>
      <c r="GK275" s="255"/>
      <c r="GL275" s="255"/>
      <c r="GM275" s="255"/>
      <c r="GN275" s="255"/>
      <c r="GO275" s="255"/>
      <c r="GP275" s="255"/>
      <c r="GQ275" s="255"/>
      <c r="GR275" s="255"/>
      <c r="GS275" s="255"/>
      <c r="GT275" s="255"/>
      <c r="GU275" s="255"/>
      <c r="GV275" s="255"/>
      <c r="GW275" s="255"/>
      <c r="GX275" s="255"/>
      <c r="GY275" s="255"/>
      <c r="GZ275" s="255"/>
      <c r="HA275" s="255"/>
      <c r="HB275" s="255"/>
      <c r="HC275" s="255"/>
      <c r="HD275" s="255"/>
      <c r="HE275" s="255"/>
      <c r="HF275" s="255"/>
      <c r="HG275" s="255"/>
      <c r="HH275" s="255"/>
      <c r="HI275" s="255"/>
      <c r="HJ275" s="255"/>
      <c r="HK275" s="255"/>
      <c r="HL275" s="255"/>
      <c r="HM275" s="255"/>
      <c r="HN275" s="255"/>
      <c r="HO275" s="255"/>
      <c r="HP275" s="255"/>
      <c r="HQ275" s="255"/>
      <c r="HR275" s="255"/>
      <c r="HS275" s="255"/>
      <c r="HT275" s="255"/>
      <c r="HU275" s="255"/>
      <c r="HV275" s="255"/>
      <c r="HW275" s="255"/>
      <c r="HX275" s="255"/>
      <c r="HY275" s="255"/>
    </row>
    <row r="276" customFormat="false" ht="12.75" hidden="false" customHeight="false" outlineLevel="0" collapsed="false">
      <c r="A276" s="255" t="n">
        <v>1492</v>
      </c>
      <c r="B276" s="255" t="n">
        <v>543</v>
      </c>
      <c r="C276" s="255" t="s">
        <v>2</v>
      </c>
      <c r="D276" s="255" t="s">
        <v>157</v>
      </c>
      <c r="E276" s="255" t="s">
        <v>247</v>
      </c>
      <c r="F276" s="255" t="s">
        <v>172</v>
      </c>
      <c r="G276" s="255" t="s">
        <v>96</v>
      </c>
      <c r="H276" s="255" t="s">
        <v>168</v>
      </c>
      <c r="I276" s="255" t="s">
        <v>156</v>
      </c>
      <c r="J276" s="256" t="s">
        <v>158</v>
      </c>
      <c r="K276" s="268" t="n">
        <v>36896</v>
      </c>
      <c r="L276" s="268" t="n">
        <v>38722</v>
      </c>
      <c r="M276" s="255" t="s">
        <v>155</v>
      </c>
      <c r="N276" s="257" t="n">
        <v>10000000</v>
      </c>
      <c r="O276" s="257" t="n">
        <v>-4072.603469</v>
      </c>
      <c r="P276" s="258" t="n">
        <v>0.78</v>
      </c>
      <c r="Q276" s="257" t="n">
        <v>96.379683</v>
      </c>
      <c r="R276" s="257" t="n">
        <v>96.384441</v>
      </c>
      <c r="S276" s="258" t="n">
        <v>0.00475799999999538</v>
      </c>
      <c r="T276" s="257" t="n">
        <v>-19.3774473054832</v>
      </c>
      <c r="U276" s="257" t="n">
        <v>330.272584</v>
      </c>
      <c r="V276" s="257" t="n">
        <v>0</v>
      </c>
      <c r="W276" s="257" t="n">
        <v>310.895136694517</v>
      </c>
      <c r="X276" s="257" t="n">
        <v>-56694.773747</v>
      </c>
      <c r="Y276" s="257" t="n">
        <v>-56530.913232</v>
      </c>
      <c r="Z276" s="257" t="n">
        <v>163.860515</v>
      </c>
      <c r="AA276" s="257" t="n">
        <v>-147.034621694517</v>
      </c>
      <c r="AB276" s="257" t="n">
        <v>-56694.773747</v>
      </c>
      <c r="AC276" s="257" t="n">
        <v>-56530.913232</v>
      </c>
      <c r="AD276" s="257" t="n">
        <v>163.860515</v>
      </c>
      <c r="AF276" s="257" t="n">
        <v>-40196.59623903</v>
      </c>
      <c r="AG276" s="259" t="n">
        <v>0</v>
      </c>
      <c r="AH276" s="259" t="n">
        <v>-56530.913232</v>
      </c>
      <c r="AI276" s="259" t="n">
        <v>183009.865062</v>
      </c>
      <c r="AJ276" s="259" t="n">
        <v>183009.865062</v>
      </c>
      <c r="AK276" s="259" t="n">
        <v>18006.092474</v>
      </c>
      <c r="AL276" s="259" t="n">
        <v>163.860515</v>
      </c>
      <c r="AM276" s="269" t="s">
        <v>461</v>
      </c>
      <c r="AN276" s="260" t="s">
        <v>469</v>
      </c>
      <c r="AO276" s="260" t="n">
        <v>9</v>
      </c>
      <c r="AP276" s="260" t="n">
        <v>9</v>
      </c>
      <c r="AR276" s="281"/>
      <c r="AS276" s="306"/>
      <c r="AV276" s="255"/>
      <c r="AW276" s="255"/>
      <c r="AX276" s="255"/>
      <c r="AY276" s="255"/>
      <c r="AZ276" s="255"/>
      <c r="BA276" s="255"/>
      <c r="BB276" s="255"/>
      <c r="BC276" s="255"/>
      <c r="BD276" s="255"/>
      <c r="BE276" s="255"/>
      <c r="BF276" s="255"/>
      <c r="BG276" s="255"/>
      <c r="BH276" s="255"/>
      <c r="BI276" s="255"/>
      <c r="BJ276" s="255"/>
      <c r="BK276" s="255"/>
      <c r="BL276" s="255"/>
      <c r="BM276" s="255"/>
      <c r="BN276" s="255"/>
      <c r="BO276" s="255"/>
      <c r="BP276" s="255"/>
      <c r="BQ276" s="255"/>
      <c r="BR276" s="255"/>
      <c r="BS276" s="255"/>
      <c r="BT276" s="255"/>
      <c r="BU276" s="255"/>
      <c r="BV276" s="255"/>
      <c r="BW276" s="255"/>
      <c r="BX276" s="255"/>
      <c r="BY276" s="255"/>
      <c r="BZ276" s="255"/>
      <c r="CA276" s="255"/>
      <c r="CB276" s="255"/>
      <c r="CC276" s="255"/>
      <c r="CD276" s="255"/>
      <c r="CE276" s="255"/>
      <c r="CF276" s="255"/>
      <c r="CG276" s="255"/>
      <c r="CH276" s="255"/>
      <c r="CI276" s="255"/>
      <c r="CJ276" s="255"/>
      <c r="CK276" s="255"/>
      <c r="CL276" s="255"/>
      <c r="CM276" s="255"/>
      <c r="CN276" s="255"/>
      <c r="CO276" s="255"/>
      <c r="CP276" s="255"/>
      <c r="CQ276" s="255"/>
      <c r="CR276" s="255"/>
      <c r="CS276" s="255"/>
      <c r="CT276" s="255"/>
      <c r="CU276" s="255"/>
      <c r="CV276" s="255"/>
      <c r="CW276" s="255"/>
      <c r="CX276" s="255"/>
      <c r="CY276" s="255"/>
      <c r="CZ276" s="255"/>
      <c r="DA276" s="255"/>
      <c r="DB276" s="255"/>
      <c r="DC276" s="255"/>
      <c r="DD276" s="255"/>
      <c r="DE276" s="255"/>
      <c r="DF276" s="255"/>
      <c r="DG276" s="255"/>
      <c r="DH276" s="255"/>
      <c r="DI276" s="255"/>
      <c r="DJ276" s="255"/>
      <c r="DK276" s="255"/>
      <c r="DL276" s="255"/>
      <c r="DM276" s="255"/>
      <c r="DN276" s="255"/>
      <c r="DO276" s="255"/>
      <c r="DP276" s="255"/>
      <c r="DQ276" s="255"/>
      <c r="DR276" s="255"/>
      <c r="DS276" s="255"/>
      <c r="DT276" s="255"/>
      <c r="DU276" s="255"/>
      <c r="DV276" s="255"/>
      <c r="DW276" s="255"/>
      <c r="DX276" s="255"/>
      <c r="DY276" s="255"/>
      <c r="DZ276" s="255"/>
      <c r="EA276" s="255"/>
      <c r="EB276" s="255"/>
      <c r="EC276" s="255"/>
      <c r="ED276" s="255"/>
      <c r="EE276" s="255"/>
      <c r="EF276" s="255"/>
      <c r="EG276" s="255"/>
      <c r="EH276" s="255"/>
      <c r="EI276" s="255"/>
      <c r="EJ276" s="255"/>
      <c r="EK276" s="255"/>
      <c r="EL276" s="255"/>
      <c r="EM276" s="255"/>
      <c r="EN276" s="255"/>
      <c r="EO276" s="255"/>
      <c r="EP276" s="255"/>
      <c r="EQ276" s="255"/>
      <c r="ER276" s="255"/>
      <c r="ES276" s="255"/>
      <c r="ET276" s="255"/>
      <c r="EU276" s="255"/>
      <c r="EV276" s="255"/>
      <c r="EW276" s="255"/>
      <c r="EX276" s="255"/>
      <c r="EY276" s="255"/>
      <c r="EZ276" s="255"/>
      <c r="FA276" s="255"/>
      <c r="FB276" s="255"/>
      <c r="FC276" s="255"/>
      <c r="FD276" s="255"/>
      <c r="FE276" s="255"/>
      <c r="FF276" s="255"/>
      <c r="FG276" s="255"/>
      <c r="FH276" s="255"/>
      <c r="FI276" s="255"/>
      <c r="FJ276" s="255"/>
      <c r="FK276" s="255"/>
      <c r="FL276" s="255"/>
      <c r="FM276" s="255"/>
      <c r="FN276" s="255"/>
      <c r="FO276" s="255"/>
      <c r="FP276" s="255"/>
      <c r="FQ276" s="255"/>
      <c r="FR276" s="255"/>
      <c r="FS276" s="255"/>
      <c r="FT276" s="255"/>
      <c r="FU276" s="255"/>
      <c r="FV276" s="255"/>
      <c r="FW276" s="255"/>
      <c r="FX276" s="255"/>
      <c r="FY276" s="255"/>
      <c r="FZ276" s="255"/>
      <c r="GA276" s="255"/>
      <c r="GB276" s="255"/>
      <c r="GC276" s="255"/>
      <c r="GD276" s="255"/>
      <c r="GE276" s="255"/>
      <c r="GF276" s="255"/>
      <c r="GG276" s="255"/>
      <c r="GH276" s="255"/>
      <c r="GI276" s="255"/>
      <c r="GJ276" s="255"/>
      <c r="GK276" s="255"/>
      <c r="GL276" s="255"/>
      <c r="GM276" s="255"/>
      <c r="GN276" s="255"/>
      <c r="GO276" s="255"/>
      <c r="GP276" s="255"/>
      <c r="GQ276" s="255"/>
      <c r="GR276" s="255"/>
      <c r="GS276" s="255"/>
      <c r="GT276" s="255"/>
      <c r="GU276" s="255"/>
      <c r="GV276" s="255"/>
      <c r="GW276" s="255"/>
      <c r="GX276" s="255"/>
      <c r="GY276" s="255"/>
      <c r="GZ276" s="255"/>
      <c r="HA276" s="255"/>
      <c r="HB276" s="255"/>
      <c r="HC276" s="255"/>
      <c r="HD276" s="255"/>
      <c r="HE276" s="255"/>
      <c r="HF276" s="255"/>
      <c r="HG276" s="255"/>
      <c r="HH276" s="255"/>
      <c r="HI276" s="255"/>
      <c r="HJ276" s="255"/>
      <c r="HK276" s="255"/>
      <c r="HL276" s="255"/>
      <c r="HM276" s="255"/>
      <c r="HN276" s="255"/>
      <c r="HO276" s="255"/>
      <c r="HP276" s="255"/>
      <c r="HQ276" s="255"/>
      <c r="HR276" s="255"/>
      <c r="HS276" s="255"/>
      <c r="HT276" s="255"/>
      <c r="HU276" s="255"/>
      <c r="HV276" s="255"/>
      <c r="HW276" s="255"/>
      <c r="HX276" s="255"/>
      <c r="HY276" s="255"/>
    </row>
    <row r="277" customFormat="false" ht="12.75" hidden="false" customHeight="false" outlineLevel="0" collapsed="false">
      <c r="A277" s="255" t="n">
        <v>1493</v>
      </c>
      <c r="B277" s="255" t="n">
        <v>544</v>
      </c>
      <c r="C277" s="255" t="s">
        <v>2</v>
      </c>
      <c r="D277" s="255" t="s">
        <v>157</v>
      </c>
      <c r="E277" s="255" t="s">
        <v>248</v>
      </c>
      <c r="F277" s="255" t="s">
        <v>172</v>
      </c>
      <c r="G277" s="255" t="s">
        <v>160</v>
      </c>
      <c r="H277" s="255" t="s">
        <v>168</v>
      </c>
      <c r="I277" s="255" t="s">
        <v>156</v>
      </c>
      <c r="J277" s="256" t="s">
        <v>158</v>
      </c>
      <c r="K277" s="268" t="n">
        <v>36896</v>
      </c>
      <c r="L277" s="268" t="n">
        <v>38722</v>
      </c>
      <c r="M277" s="255" t="s">
        <v>155</v>
      </c>
      <c r="N277" s="257" t="n">
        <v>10000000</v>
      </c>
      <c r="O277" s="257" t="n">
        <v>-4449.682258</v>
      </c>
      <c r="P277" s="258" t="n">
        <v>4.3</v>
      </c>
      <c r="Q277" s="257" t="n">
        <v>547.350681</v>
      </c>
      <c r="R277" s="257" t="n">
        <v>547.350391</v>
      </c>
      <c r="S277" s="258" t="n">
        <v>-0.000290000000063628</v>
      </c>
      <c r="T277" s="257" t="n">
        <v>1.29040785510313</v>
      </c>
      <c r="U277" s="257" t="n">
        <v>1415.131638</v>
      </c>
      <c r="V277" s="257" t="n">
        <v>0</v>
      </c>
      <c r="W277" s="257" t="n">
        <v>1416.4220458551</v>
      </c>
      <c r="X277" s="257" t="n">
        <v>-297783.593925</v>
      </c>
      <c r="Y277" s="257" t="n">
        <v>-296779.537774</v>
      </c>
      <c r="Z277" s="257" t="n">
        <v>1004.05615099997</v>
      </c>
      <c r="AA277" s="257" t="n">
        <v>-412.365894855135</v>
      </c>
      <c r="AB277" s="257" t="n">
        <v>-297783.593925</v>
      </c>
      <c r="AC277" s="257" t="n">
        <v>-296779.537774</v>
      </c>
      <c r="AD277" s="257" t="n">
        <v>1004.05615099997</v>
      </c>
      <c r="AF277" s="257" t="n">
        <v>-43918.36388646</v>
      </c>
      <c r="AG277" s="259" t="n">
        <v>0</v>
      </c>
      <c r="AH277" s="259" t="n">
        <v>-296779.537774</v>
      </c>
      <c r="AI277" s="259" t="n">
        <v>-861140.936145</v>
      </c>
      <c r="AJ277" s="259" t="n">
        <v>-861140.936145</v>
      </c>
      <c r="AK277" s="259" t="n">
        <v>98117.91382</v>
      </c>
      <c r="AL277" s="259" t="n">
        <v>1004.05615099997</v>
      </c>
      <c r="AM277" s="269" t="s">
        <v>461</v>
      </c>
      <c r="AN277" s="260" t="s">
        <v>469</v>
      </c>
      <c r="AO277" s="260" t="n">
        <v>9</v>
      </c>
      <c r="AP277" s="260" t="n">
        <v>9</v>
      </c>
      <c r="AR277" s="281"/>
      <c r="AS277" s="306"/>
      <c r="AV277" s="255"/>
      <c r="AW277" s="255"/>
      <c r="AX277" s="255"/>
      <c r="AY277" s="255"/>
      <c r="AZ277" s="255"/>
      <c r="BA277" s="255"/>
      <c r="BB277" s="255"/>
      <c r="BC277" s="255"/>
      <c r="BD277" s="255"/>
      <c r="BE277" s="255"/>
      <c r="BF277" s="255"/>
      <c r="BG277" s="255"/>
      <c r="BH277" s="255"/>
      <c r="BI277" s="255"/>
      <c r="BJ277" s="255"/>
      <c r="BK277" s="255"/>
      <c r="BL277" s="255"/>
      <c r="BM277" s="255"/>
      <c r="BN277" s="255"/>
      <c r="BO277" s="255"/>
      <c r="BP277" s="255"/>
      <c r="BQ277" s="255"/>
      <c r="BR277" s="255"/>
      <c r="BS277" s="255"/>
      <c r="BT277" s="255"/>
      <c r="BU277" s="255"/>
      <c r="BV277" s="255"/>
      <c r="BW277" s="255"/>
      <c r="BX277" s="255"/>
      <c r="BY277" s="255"/>
      <c r="BZ277" s="255"/>
      <c r="CA277" s="255"/>
      <c r="CB277" s="255"/>
      <c r="CC277" s="255"/>
      <c r="CD277" s="255"/>
      <c r="CE277" s="255"/>
      <c r="CF277" s="255"/>
      <c r="CG277" s="255"/>
      <c r="CH277" s="255"/>
      <c r="CI277" s="255"/>
      <c r="CJ277" s="255"/>
      <c r="CK277" s="255"/>
      <c r="CL277" s="255"/>
      <c r="CM277" s="255"/>
      <c r="CN277" s="255"/>
      <c r="CO277" s="255"/>
      <c r="CP277" s="255"/>
      <c r="CQ277" s="255"/>
      <c r="CR277" s="255"/>
      <c r="CS277" s="255"/>
      <c r="CT277" s="255"/>
      <c r="CU277" s="255"/>
      <c r="CV277" s="255"/>
      <c r="CW277" s="255"/>
      <c r="CX277" s="255"/>
      <c r="CY277" s="255"/>
      <c r="CZ277" s="255"/>
      <c r="DA277" s="255"/>
      <c r="DB277" s="255"/>
      <c r="DC277" s="255"/>
      <c r="DD277" s="255"/>
      <c r="DE277" s="255"/>
      <c r="DF277" s="255"/>
      <c r="DG277" s="255"/>
      <c r="DH277" s="255"/>
      <c r="DI277" s="255"/>
      <c r="DJ277" s="255"/>
      <c r="DK277" s="255"/>
      <c r="DL277" s="255"/>
      <c r="DM277" s="255"/>
      <c r="DN277" s="255"/>
      <c r="DO277" s="255"/>
      <c r="DP277" s="255"/>
      <c r="DQ277" s="255"/>
      <c r="DR277" s="255"/>
      <c r="DS277" s="255"/>
      <c r="DT277" s="255"/>
      <c r="DU277" s="255"/>
      <c r="DV277" s="255"/>
      <c r="DW277" s="255"/>
      <c r="DX277" s="255"/>
      <c r="DY277" s="255"/>
      <c r="DZ277" s="255"/>
      <c r="EA277" s="255"/>
      <c r="EB277" s="255"/>
      <c r="EC277" s="255"/>
      <c r="ED277" s="255"/>
      <c r="EE277" s="255"/>
      <c r="EF277" s="255"/>
      <c r="EG277" s="255"/>
      <c r="EH277" s="255"/>
      <c r="EI277" s="255"/>
      <c r="EJ277" s="255"/>
      <c r="EK277" s="255"/>
      <c r="EL277" s="255"/>
      <c r="EM277" s="255"/>
      <c r="EN277" s="255"/>
      <c r="EO277" s="255"/>
      <c r="EP277" s="255"/>
      <c r="EQ277" s="255"/>
      <c r="ER277" s="255"/>
      <c r="ES277" s="255"/>
      <c r="ET277" s="255"/>
      <c r="EU277" s="255"/>
      <c r="EV277" s="255"/>
      <c r="EW277" s="255"/>
      <c r="EX277" s="255"/>
      <c r="EY277" s="255"/>
      <c r="EZ277" s="255"/>
      <c r="FA277" s="255"/>
      <c r="FB277" s="255"/>
      <c r="FC277" s="255"/>
      <c r="FD277" s="255"/>
      <c r="FE277" s="255"/>
      <c r="FF277" s="255"/>
      <c r="FG277" s="255"/>
      <c r="FH277" s="255"/>
      <c r="FI277" s="255"/>
      <c r="FJ277" s="255"/>
      <c r="FK277" s="255"/>
      <c r="FL277" s="255"/>
      <c r="FM277" s="255"/>
      <c r="FN277" s="255"/>
      <c r="FO277" s="255"/>
      <c r="FP277" s="255"/>
      <c r="FQ277" s="255"/>
      <c r="FR277" s="255"/>
      <c r="FS277" s="255"/>
      <c r="FT277" s="255"/>
      <c r="FU277" s="255"/>
      <c r="FV277" s="255"/>
      <c r="FW277" s="255"/>
      <c r="FX277" s="255"/>
      <c r="FY277" s="255"/>
      <c r="FZ277" s="255"/>
      <c r="GA277" s="255"/>
      <c r="GB277" s="255"/>
      <c r="GC277" s="255"/>
      <c r="GD277" s="255"/>
      <c r="GE277" s="255"/>
      <c r="GF277" s="255"/>
      <c r="GG277" s="255"/>
      <c r="GH277" s="255"/>
      <c r="GI277" s="255"/>
      <c r="GJ277" s="255"/>
      <c r="GK277" s="255"/>
      <c r="GL277" s="255"/>
      <c r="GM277" s="255"/>
      <c r="GN277" s="255"/>
      <c r="GO277" s="255"/>
      <c r="GP277" s="255"/>
      <c r="GQ277" s="255"/>
      <c r="GR277" s="255"/>
      <c r="GS277" s="255"/>
      <c r="GT277" s="255"/>
      <c r="GU277" s="255"/>
      <c r="GV277" s="255"/>
      <c r="GW277" s="255"/>
      <c r="GX277" s="255"/>
      <c r="GY277" s="255"/>
      <c r="GZ277" s="255"/>
      <c r="HA277" s="255"/>
      <c r="HB277" s="255"/>
      <c r="HC277" s="255"/>
      <c r="HD277" s="255"/>
      <c r="HE277" s="255"/>
      <c r="HF277" s="255"/>
      <c r="HG277" s="255"/>
      <c r="HH277" s="255"/>
      <c r="HI277" s="255"/>
      <c r="HJ277" s="255"/>
      <c r="HK277" s="255"/>
      <c r="HL277" s="255"/>
      <c r="HM277" s="255"/>
      <c r="HN277" s="255"/>
      <c r="HO277" s="255"/>
      <c r="HP277" s="255"/>
      <c r="HQ277" s="255"/>
      <c r="HR277" s="255"/>
      <c r="HS277" s="255"/>
      <c r="HT277" s="255"/>
      <c r="HU277" s="255"/>
      <c r="HV277" s="255"/>
      <c r="HW277" s="255"/>
      <c r="HX277" s="255"/>
      <c r="HY277" s="255"/>
    </row>
    <row r="278" customFormat="false" ht="12.75" hidden="false" customHeight="false" outlineLevel="0" collapsed="false">
      <c r="A278" s="255" t="n">
        <v>1494</v>
      </c>
      <c r="B278" s="255" t="n">
        <v>545</v>
      </c>
      <c r="C278" s="255" t="s">
        <v>2</v>
      </c>
      <c r="D278" s="255" t="s">
        <v>157</v>
      </c>
      <c r="E278" s="255" t="s">
        <v>252</v>
      </c>
      <c r="F278" s="255" t="s">
        <v>172</v>
      </c>
      <c r="G278" s="255" t="s">
        <v>151</v>
      </c>
      <c r="H278" s="255" t="s">
        <v>110</v>
      </c>
      <c r="I278" s="255" t="s">
        <v>156</v>
      </c>
      <c r="J278" s="256" t="s">
        <v>158</v>
      </c>
      <c r="K278" s="268" t="n">
        <v>36896</v>
      </c>
      <c r="L278" s="268" t="n">
        <v>38722</v>
      </c>
      <c r="M278" s="255" t="s">
        <v>155</v>
      </c>
      <c r="N278" s="257" t="n">
        <v>10000000</v>
      </c>
      <c r="O278" s="257" t="n">
        <v>-4325.553798</v>
      </c>
      <c r="P278" s="258" t="n">
        <v>3.5</v>
      </c>
      <c r="Q278" s="257" t="n">
        <v>342.417099</v>
      </c>
      <c r="R278" s="257" t="n">
        <v>342.430613</v>
      </c>
      <c r="S278" s="258" t="n">
        <v>0.0135139999999865</v>
      </c>
      <c r="T278" s="257" t="n">
        <v>-58.4555340261135</v>
      </c>
      <c r="U278" s="257" t="n">
        <v>1064.636971</v>
      </c>
      <c r="V278" s="257" t="n">
        <v>0</v>
      </c>
      <c r="W278" s="257" t="n">
        <v>1006.18143697389</v>
      </c>
      <c r="X278" s="257" t="n">
        <v>113283.421903</v>
      </c>
      <c r="Y278" s="257" t="n">
        <v>114217.132982</v>
      </c>
      <c r="Z278" s="257" t="n">
        <v>933.711079000001</v>
      </c>
      <c r="AA278" s="257" t="n">
        <v>-72.4703579738857</v>
      </c>
      <c r="AB278" s="257" t="n">
        <v>113283.421903</v>
      </c>
      <c r="AC278" s="257" t="n">
        <v>114217.132982</v>
      </c>
      <c r="AD278" s="257" t="n">
        <v>933.711079000001</v>
      </c>
      <c r="AF278" s="257" t="n">
        <v>-42693.21598626</v>
      </c>
      <c r="AG278" s="259" t="n">
        <v>0</v>
      </c>
      <c r="AH278" s="259" t="n">
        <v>114217.132982</v>
      </c>
      <c r="AI278" s="259" t="n">
        <v>322598.449202</v>
      </c>
      <c r="AJ278" s="259" t="n">
        <v>322598.449202</v>
      </c>
      <c r="AK278" s="259" t="n">
        <v>378339.599945</v>
      </c>
      <c r="AL278" s="259" t="n">
        <v>933.711079000001</v>
      </c>
      <c r="AM278" s="269" t="s">
        <v>461</v>
      </c>
      <c r="AN278" s="260" t="s">
        <v>469</v>
      </c>
      <c r="AO278" s="260" t="n">
        <v>9</v>
      </c>
      <c r="AP278" s="260" t="n">
        <v>9</v>
      </c>
      <c r="AR278" s="281"/>
      <c r="AS278" s="306"/>
      <c r="AV278" s="255"/>
      <c r="AW278" s="255"/>
      <c r="AX278" s="255"/>
      <c r="AY278" s="255"/>
      <c r="AZ278" s="255"/>
      <c r="BA278" s="255"/>
      <c r="BB278" s="255"/>
      <c r="BC278" s="255"/>
      <c r="BD278" s="255"/>
      <c r="BE278" s="255"/>
      <c r="BF278" s="255"/>
      <c r="BG278" s="255"/>
      <c r="BH278" s="255"/>
      <c r="BI278" s="255"/>
      <c r="BJ278" s="255"/>
      <c r="BK278" s="255"/>
      <c r="BL278" s="255"/>
      <c r="BM278" s="255"/>
      <c r="BN278" s="255"/>
      <c r="BO278" s="255"/>
      <c r="BP278" s="255"/>
      <c r="BQ278" s="255"/>
      <c r="BR278" s="255"/>
      <c r="BS278" s="255"/>
      <c r="BT278" s="255"/>
      <c r="BU278" s="255"/>
      <c r="BV278" s="255"/>
      <c r="BW278" s="255"/>
      <c r="BX278" s="255"/>
      <c r="BY278" s="255"/>
      <c r="BZ278" s="255"/>
      <c r="CA278" s="255"/>
      <c r="CB278" s="255"/>
      <c r="CC278" s="255"/>
      <c r="CD278" s="255"/>
      <c r="CE278" s="255"/>
      <c r="CF278" s="255"/>
      <c r="CG278" s="255"/>
      <c r="CH278" s="255"/>
      <c r="CI278" s="255"/>
      <c r="CJ278" s="255"/>
      <c r="CK278" s="255"/>
      <c r="CL278" s="255"/>
      <c r="CM278" s="255"/>
      <c r="CN278" s="255"/>
      <c r="CO278" s="255"/>
      <c r="CP278" s="255"/>
      <c r="CQ278" s="255"/>
      <c r="CR278" s="255"/>
      <c r="CS278" s="255"/>
      <c r="CT278" s="255"/>
      <c r="CU278" s="255"/>
      <c r="CV278" s="255"/>
      <c r="CW278" s="255"/>
      <c r="CX278" s="255"/>
      <c r="CY278" s="255"/>
      <c r="CZ278" s="255"/>
      <c r="DA278" s="255"/>
      <c r="DB278" s="255"/>
      <c r="DC278" s="255"/>
      <c r="DD278" s="255"/>
      <c r="DE278" s="255"/>
      <c r="DF278" s="255"/>
      <c r="DG278" s="255"/>
      <c r="DH278" s="255"/>
      <c r="DI278" s="255"/>
      <c r="DJ278" s="255"/>
      <c r="DK278" s="255"/>
      <c r="DL278" s="255"/>
      <c r="DM278" s="255"/>
      <c r="DN278" s="255"/>
      <c r="DO278" s="255"/>
      <c r="DP278" s="255"/>
      <c r="DQ278" s="255"/>
      <c r="DR278" s="255"/>
      <c r="DS278" s="255"/>
      <c r="DT278" s="255"/>
      <c r="DU278" s="255"/>
      <c r="DV278" s="255"/>
      <c r="DW278" s="255"/>
      <c r="DX278" s="255"/>
      <c r="DY278" s="255"/>
      <c r="DZ278" s="255"/>
      <c r="EA278" s="255"/>
      <c r="EB278" s="255"/>
      <c r="EC278" s="255"/>
      <c r="ED278" s="255"/>
      <c r="EE278" s="255"/>
      <c r="EF278" s="255"/>
      <c r="EG278" s="255"/>
      <c r="EH278" s="255"/>
      <c r="EI278" s="255"/>
      <c r="EJ278" s="255"/>
      <c r="EK278" s="255"/>
      <c r="EL278" s="255"/>
      <c r="EM278" s="255"/>
      <c r="EN278" s="255"/>
      <c r="EO278" s="255"/>
      <c r="EP278" s="255"/>
      <c r="EQ278" s="255"/>
      <c r="ER278" s="255"/>
      <c r="ES278" s="255"/>
      <c r="ET278" s="255"/>
      <c r="EU278" s="255"/>
      <c r="EV278" s="255"/>
      <c r="EW278" s="255"/>
      <c r="EX278" s="255"/>
      <c r="EY278" s="255"/>
      <c r="EZ278" s="255"/>
      <c r="FA278" s="255"/>
      <c r="FB278" s="255"/>
      <c r="FC278" s="255"/>
      <c r="FD278" s="255"/>
      <c r="FE278" s="255"/>
      <c r="FF278" s="255"/>
      <c r="FG278" s="255"/>
      <c r="FH278" s="255"/>
      <c r="FI278" s="255"/>
      <c r="FJ278" s="255"/>
      <c r="FK278" s="255"/>
      <c r="FL278" s="255"/>
      <c r="FM278" s="255"/>
      <c r="FN278" s="255"/>
      <c r="FO278" s="255"/>
      <c r="FP278" s="255"/>
      <c r="FQ278" s="255"/>
      <c r="FR278" s="255"/>
      <c r="FS278" s="255"/>
      <c r="FT278" s="255"/>
      <c r="FU278" s="255"/>
      <c r="FV278" s="255"/>
      <c r="FW278" s="255"/>
      <c r="FX278" s="255"/>
      <c r="FY278" s="255"/>
      <c r="FZ278" s="255"/>
      <c r="GA278" s="255"/>
      <c r="GB278" s="255"/>
      <c r="GC278" s="255"/>
      <c r="GD278" s="255"/>
      <c r="GE278" s="255"/>
      <c r="GF278" s="255"/>
      <c r="GG278" s="255"/>
      <c r="GH278" s="255"/>
      <c r="GI278" s="255"/>
      <c r="GJ278" s="255"/>
      <c r="GK278" s="255"/>
      <c r="GL278" s="255"/>
      <c r="GM278" s="255"/>
      <c r="GN278" s="255"/>
      <c r="GO278" s="255"/>
      <c r="GP278" s="255"/>
      <c r="GQ278" s="255"/>
      <c r="GR278" s="255"/>
      <c r="GS278" s="255"/>
      <c r="GT278" s="255"/>
      <c r="GU278" s="255"/>
      <c r="GV278" s="255"/>
      <c r="GW278" s="255"/>
      <c r="GX278" s="255"/>
      <c r="GY278" s="255"/>
      <c r="GZ278" s="255"/>
      <c r="HA278" s="255"/>
      <c r="HB278" s="255"/>
      <c r="HC278" s="255"/>
      <c r="HD278" s="255"/>
      <c r="HE278" s="255"/>
      <c r="HF278" s="255"/>
      <c r="HG278" s="255"/>
      <c r="HH278" s="255"/>
      <c r="HI278" s="255"/>
      <c r="HJ278" s="255"/>
      <c r="HK278" s="255"/>
      <c r="HL278" s="255"/>
      <c r="HM278" s="255"/>
      <c r="HN278" s="255"/>
      <c r="HO278" s="255"/>
      <c r="HP278" s="255"/>
      <c r="HQ278" s="255"/>
      <c r="HR278" s="255"/>
      <c r="HS278" s="255"/>
      <c r="HT278" s="255"/>
      <c r="HU278" s="255"/>
      <c r="HV278" s="255"/>
      <c r="HW278" s="255"/>
      <c r="HX278" s="255"/>
      <c r="HY278" s="255"/>
    </row>
    <row r="279" customFormat="false" ht="12.75" hidden="false" customHeight="false" outlineLevel="0" collapsed="false">
      <c r="A279" s="255" t="n">
        <v>1495</v>
      </c>
      <c r="B279" s="255" t="n">
        <v>546</v>
      </c>
      <c r="C279" s="255" t="s">
        <v>2</v>
      </c>
      <c r="D279" s="255" t="s">
        <v>157</v>
      </c>
      <c r="E279" s="255" t="s">
        <v>256</v>
      </c>
      <c r="F279" s="255" t="s">
        <v>172</v>
      </c>
      <c r="G279" s="255" t="s">
        <v>191</v>
      </c>
      <c r="H279" s="255" t="s">
        <v>168</v>
      </c>
      <c r="I279" s="255" t="s">
        <v>156</v>
      </c>
      <c r="J279" s="256" t="s">
        <v>158</v>
      </c>
      <c r="K279" s="268" t="n">
        <v>36896</v>
      </c>
      <c r="L279" s="268" t="n">
        <v>38722</v>
      </c>
      <c r="M279" s="255" t="s">
        <v>155</v>
      </c>
      <c r="N279" s="257" t="n">
        <v>10000000</v>
      </c>
      <c r="O279" s="257" t="n">
        <v>-4278.939012</v>
      </c>
      <c r="P279" s="258" t="n">
        <v>4.1</v>
      </c>
      <c r="Q279" s="257" t="n">
        <v>531.063349</v>
      </c>
      <c r="R279" s="257" t="n">
        <v>531.0701</v>
      </c>
      <c r="S279" s="258" t="n">
        <v>0.00675100000000839</v>
      </c>
      <c r="T279" s="257" t="n">
        <v>-28.8871172700479</v>
      </c>
      <c r="U279" s="257" t="n">
        <v>1407.36229</v>
      </c>
      <c r="V279" s="257" t="n">
        <v>0</v>
      </c>
      <c r="W279" s="257" t="n">
        <v>1378.47517272995</v>
      </c>
      <c r="X279" s="257" t="n">
        <v>-337710.548383</v>
      </c>
      <c r="Y279" s="257" t="n">
        <v>-336798.740133</v>
      </c>
      <c r="Z279" s="257" t="n">
        <v>911.808250000002</v>
      </c>
      <c r="AA279" s="257" t="n">
        <v>-466.66692272995</v>
      </c>
      <c r="AB279" s="257" t="n">
        <v>-337710.548383</v>
      </c>
      <c r="AC279" s="257" t="n">
        <v>-336798.740133</v>
      </c>
      <c r="AD279" s="257" t="n">
        <v>911.808250000002</v>
      </c>
      <c r="AF279" s="257" t="n">
        <v>-42233.12804844</v>
      </c>
      <c r="AG279" s="259" t="n">
        <v>0</v>
      </c>
      <c r="AH279" s="259" t="n">
        <v>-336798.740133</v>
      </c>
      <c r="AI279" s="259" t="n">
        <v>181884.074255</v>
      </c>
      <c r="AJ279" s="259" t="n">
        <v>181884.074255</v>
      </c>
      <c r="AK279" s="259" t="n">
        <v>96924.751557</v>
      </c>
      <c r="AL279" s="259" t="n">
        <v>911.808250000002</v>
      </c>
      <c r="AM279" s="269" t="s">
        <v>461</v>
      </c>
      <c r="AN279" s="260" t="s">
        <v>469</v>
      </c>
      <c r="AO279" s="260" t="n">
        <v>9</v>
      </c>
      <c r="AP279" s="260" t="n">
        <v>9</v>
      </c>
      <c r="AR279" s="281"/>
      <c r="AS279" s="306"/>
      <c r="AV279" s="255"/>
      <c r="AW279" s="255"/>
      <c r="AX279" s="255"/>
      <c r="AY279" s="255"/>
      <c r="AZ279" s="255"/>
      <c r="BA279" s="255"/>
      <c r="BB279" s="255"/>
      <c r="BC279" s="255"/>
      <c r="BD279" s="255"/>
      <c r="BE279" s="255"/>
      <c r="BF279" s="255"/>
      <c r="BG279" s="255"/>
      <c r="BH279" s="255"/>
      <c r="BI279" s="255"/>
      <c r="BJ279" s="255"/>
      <c r="BK279" s="255"/>
      <c r="BL279" s="255"/>
      <c r="BM279" s="255"/>
      <c r="BN279" s="255"/>
      <c r="BO279" s="255"/>
      <c r="BP279" s="255"/>
      <c r="BQ279" s="255"/>
      <c r="BR279" s="255"/>
      <c r="BS279" s="255"/>
      <c r="BT279" s="255"/>
      <c r="BU279" s="255"/>
      <c r="BV279" s="255"/>
      <c r="BW279" s="255"/>
      <c r="BX279" s="255"/>
      <c r="BY279" s="255"/>
      <c r="BZ279" s="255"/>
      <c r="CA279" s="255"/>
      <c r="CB279" s="255"/>
      <c r="CC279" s="255"/>
      <c r="CD279" s="255"/>
      <c r="CE279" s="255"/>
      <c r="CF279" s="255"/>
      <c r="CG279" s="255"/>
      <c r="CH279" s="255"/>
      <c r="CI279" s="255"/>
      <c r="CJ279" s="255"/>
      <c r="CK279" s="255"/>
      <c r="CL279" s="255"/>
      <c r="CM279" s="255"/>
      <c r="CN279" s="255"/>
      <c r="CO279" s="255"/>
      <c r="CP279" s="255"/>
      <c r="CQ279" s="255"/>
      <c r="CR279" s="255"/>
      <c r="CS279" s="255"/>
      <c r="CT279" s="255"/>
      <c r="CU279" s="255"/>
      <c r="CV279" s="255"/>
      <c r="CW279" s="255"/>
      <c r="CX279" s="255"/>
      <c r="CY279" s="255"/>
      <c r="CZ279" s="255"/>
      <c r="DA279" s="255"/>
      <c r="DB279" s="255"/>
      <c r="DC279" s="255"/>
      <c r="DD279" s="255"/>
      <c r="DE279" s="255"/>
      <c r="DF279" s="255"/>
      <c r="DG279" s="255"/>
      <c r="DH279" s="255"/>
      <c r="DI279" s="255"/>
      <c r="DJ279" s="255"/>
      <c r="DK279" s="255"/>
      <c r="DL279" s="255"/>
      <c r="DM279" s="255"/>
      <c r="DN279" s="255"/>
      <c r="DO279" s="255"/>
      <c r="DP279" s="255"/>
      <c r="DQ279" s="255"/>
      <c r="DR279" s="255"/>
      <c r="DS279" s="255"/>
      <c r="DT279" s="255"/>
      <c r="DU279" s="255"/>
      <c r="DV279" s="255"/>
      <c r="DW279" s="255"/>
      <c r="DX279" s="255"/>
      <c r="DY279" s="255"/>
      <c r="DZ279" s="255"/>
      <c r="EA279" s="255"/>
      <c r="EB279" s="255"/>
      <c r="EC279" s="255"/>
      <c r="ED279" s="255"/>
      <c r="EE279" s="255"/>
      <c r="EF279" s="255"/>
      <c r="EG279" s="255"/>
      <c r="EH279" s="255"/>
      <c r="EI279" s="255"/>
      <c r="EJ279" s="255"/>
      <c r="EK279" s="255"/>
      <c r="EL279" s="255"/>
      <c r="EM279" s="255"/>
      <c r="EN279" s="255"/>
      <c r="EO279" s="255"/>
      <c r="EP279" s="255"/>
      <c r="EQ279" s="255"/>
      <c r="ER279" s="255"/>
      <c r="ES279" s="255"/>
      <c r="ET279" s="255"/>
      <c r="EU279" s="255"/>
      <c r="EV279" s="255"/>
      <c r="EW279" s="255"/>
      <c r="EX279" s="255"/>
      <c r="EY279" s="255"/>
      <c r="EZ279" s="255"/>
      <c r="FA279" s="255"/>
      <c r="FB279" s="255"/>
      <c r="FC279" s="255"/>
      <c r="FD279" s="255"/>
      <c r="FE279" s="255"/>
      <c r="FF279" s="255"/>
      <c r="FG279" s="255"/>
      <c r="FH279" s="255"/>
      <c r="FI279" s="255"/>
      <c r="FJ279" s="255"/>
      <c r="FK279" s="255"/>
      <c r="FL279" s="255"/>
      <c r="FM279" s="255"/>
      <c r="FN279" s="255"/>
      <c r="FO279" s="255"/>
      <c r="FP279" s="255"/>
      <c r="FQ279" s="255"/>
      <c r="FR279" s="255"/>
      <c r="FS279" s="255"/>
      <c r="FT279" s="255"/>
      <c r="FU279" s="255"/>
      <c r="FV279" s="255"/>
      <c r="FW279" s="255"/>
      <c r="FX279" s="255"/>
      <c r="FY279" s="255"/>
      <c r="FZ279" s="255"/>
      <c r="GA279" s="255"/>
      <c r="GB279" s="255"/>
      <c r="GC279" s="255"/>
      <c r="GD279" s="255"/>
      <c r="GE279" s="255"/>
      <c r="GF279" s="255"/>
      <c r="GG279" s="255"/>
      <c r="GH279" s="255"/>
      <c r="GI279" s="255"/>
      <c r="GJ279" s="255"/>
      <c r="GK279" s="255"/>
      <c r="GL279" s="255"/>
      <c r="GM279" s="255"/>
      <c r="GN279" s="255"/>
      <c r="GO279" s="255"/>
      <c r="GP279" s="255"/>
      <c r="GQ279" s="255"/>
      <c r="GR279" s="255"/>
      <c r="GS279" s="255"/>
      <c r="GT279" s="255"/>
      <c r="GU279" s="255"/>
      <c r="GV279" s="255"/>
      <c r="GW279" s="255"/>
      <c r="GX279" s="255"/>
      <c r="GY279" s="255"/>
      <c r="GZ279" s="255"/>
      <c r="HA279" s="255"/>
      <c r="HB279" s="255"/>
      <c r="HC279" s="255"/>
      <c r="HD279" s="255"/>
      <c r="HE279" s="255"/>
      <c r="HF279" s="255"/>
      <c r="HG279" s="255"/>
      <c r="HH279" s="255"/>
      <c r="HI279" s="255"/>
      <c r="HJ279" s="255"/>
      <c r="HK279" s="255"/>
      <c r="HL279" s="255"/>
      <c r="HM279" s="255"/>
      <c r="HN279" s="255"/>
      <c r="HO279" s="255"/>
      <c r="HP279" s="255"/>
      <c r="HQ279" s="255"/>
      <c r="HR279" s="255"/>
      <c r="HS279" s="255"/>
      <c r="HT279" s="255"/>
      <c r="HU279" s="255"/>
      <c r="HV279" s="255"/>
      <c r="HW279" s="255"/>
      <c r="HX279" s="255"/>
      <c r="HY279" s="255"/>
    </row>
    <row r="280" customFormat="false" ht="12.75" hidden="false" customHeight="false" outlineLevel="0" collapsed="false">
      <c r="A280" s="255" t="n">
        <v>1496</v>
      </c>
      <c r="B280" s="255" t="n">
        <v>547</v>
      </c>
      <c r="C280" s="255" t="s">
        <v>2</v>
      </c>
      <c r="D280" s="255" t="s">
        <v>157</v>
      </c>
      <c r="E280" s="255" t="s">
        <v>259</v>
      </c>
      <c r="F280" s="255" t="s">
        <v>150</v>
      </c>
      <c r="G280" s="255" t="s">
        <v>191</v>
      </c>
      <c r="H280" s="255" t="s">
        <v>168</v>
      </c>
      <c r="I280" s="255" t="s">
        <v>156</v>
      </c>
      <c r="J280" s="256" t="s">
        <v>158</v>
      </c>
      <c r="K280" s="268" t="n">
        <v>36896</v>
      </c>
      <c r="L280" s="268" t="n">
        <v>38722</v>
      </c>
      <c r="M280" s="255" t="s">
        <v>155</v>
      </c>
      <c r="N280" s="257" t="n">
        <v>10000000</v>
      </c>
      <c r="O280" s="257" t="n">
        <v>-4088.485445</v>
      </c>
      <c r="P280" s="258" t="n">
        <v>1.4</v>
      </c>
      <c r="Q280" s="257" t="n">
        <v>217.892996</v>
      </c>
      <c r="R280" s="257" t="n">
        <v>217.922339</v>
      </c>
      <c r="S280" s="258" t="n">
        <v>0.029342999999983</v>
      </c>
      <c r="T280" s="257" t="n">
        <v>-119.968428412566</v>
      </c>
      <c r="U280" s="257" t="n">
        <v>587.034232</v>
      </c>
      <c r="V280" s="257" t="n">
        <v>0</v>
      </c>
      <c r="W280" s="257" t="n">
        <v>467.065803587434</v>
      </c>
      <c r="X280" s="257" t="n">
        <v>-275218.481956</v>
      </c>
      <c r="Y280" s="257" t="n">
        <v>-275080.354539</v>
      </c>
      <c r="Z280" s="257" t="n">
        <v>138.127416999952</v>
      </c>
      <c r="AA280" s="257" t="n">
        <v>-328.938386587482</v>
      </c>
      <c r="AB280" s="257" t="n">
        <v>-275218.481956</v>
      </c>
      <c r="AC280" s="257" t="n">
        <v>-275080.354539</v>
      </c>
      <c r="AD280" s="257" t="n">
        <v>138.127416999952</v>
      </c>
      <c r="AF280" s="257" t="n">
        <v>-51114.24503339</v>
      </c>
      <c r="AG280" s="259" t="n">
        <v>0</v>
      </c>
      <c r="AH280" s="259" t="n">
        <v>-275080.354539</v>
      </c>
      <c r="AI280" s="259" t="n">
        <v>-102693.578254</v>
      </c>
      <c r="AJ280" s="259" t="n">
        <v>-102693.578254</v>
      </c>
      <c r="AK280" s="259" t="n">
        <v>-69309.295458</v>
      </c>
      <c r="AL280" s="259" t="n">
        <v>138.127416999952</v>
      </c>
      <c r="AM280" s="269" t="s">
        <v>461</v>
      </c>
      <c r="AN280" s="260" t="s">
        <v>469</v>
      </c>
      <c r="AO280" s="260" t="n">
        <v>10</v>
      </c>
      <c r="AP280" s="260" t="n">
        <v>10</v>
      </c>
      <c r="AR280" s="281"/>
      <c r="AS280" s="306"/>
      <c r="AV280" s="255"/>
      <c r="AW280" s="255"/>
      <c r="AX280" s="255"/>
      <c r="AY280" s="255"/>
      <c r="AZ280" s="255"/>
      <c r="BA280" s="255"/>
      <c r="BB280" s="255"/>
      <c r="BC280" s="255"/>
      <c r="BD280" s="255"/>
      <c r="BE280" s="255"/>
      <c r="BF280" s="255"/>
      <c r="BG280" s="255"/>
      <c r="BH280" s="255"/>
      <c r="BI280" s="255"/>
      <c r="BJ280" s="255"/>
      <c r="BK280" s="255"/>
      <c r="BL280" s="255"/>
      <c r="BM280" s="255"/>
      <c r="BN280" s="255"/>
      <c r="BO280" s="255"/>
      <c r="BP280" s="255"/>
      <c r="BQ280" s="255"/>
      <c r="BR280" s="255"/>
      <c r="BS280" s="255"/>
      <c r="BT280" s="255"/>
      <c r="BU280" s="255"/>
      <c r="BV280" s="255"/>
      <c r="BW280" s="255"/>
      <c r="BX280" s="255"/>
      <c r="BY280" s="255"/>
      <c r="BZ280" s="255"/>
      <c r="CA280" s="255"/>
      <c r="CB280" s="255"/>
      <c r="CC280" s="255"/>
      <c r="CD280" s="255"/>
      <c r="CE280" s="255"/>
      <c r="CF280" s="255"/>
      <c r="CG280" s="255"/>
      <c r="CH280" s="255"/>
      <c r="CI280" s="255"/>
      <c r="CJ280" s="255"/>
      <c r="CK280" s="255"/>
      <c r="CL280" s="255"/>
      <c r="CM280" s="255"/>
      <c r="CN280" s="255"/>
      <c r="CO280" s="255"/>
      <c r="CP280" s="255"/>
      <c r="CQ280" s="255"/>
      <c r="CR280" s="255"/>
      <c r="CS280" s="255"/>
      <c r="CT280" s="255"/>
      <c r="CU280" s="255"/>
      <c r="CV280" s="255"/>
      <c r="CW280" s="255"/>
      <c r="CX280" s="255"/>
      <c r="CY280" s="255"/>
      <c r="CZ280" s="255"/>
      <c r="DA280" s="255"/>
      <c r="DB280" s="255"/>
      <c r="DC280" s="255"/>
      <c r="DD280" s="255"/>
      <c r="DE280" s="255"/>
      <c r="DF280" s="255"/>
      <c r="DG280" s="255"/>
      <c r="DH280" s="255"/>
      <c r="DI280" s="255"/>
      <c r="DJ280" s="255"/>
      <c r="DK280" s="255"/>
      <c r="DL280" s="255"/>
      <c r="DM280" s="255"/>
      <c r="DN280" s="255"/>
      <c r="DO280" s="255"/>
      <c r="DP280" s="255"/>
      <c r="DQ280" s="255"/>
      <c r="DR280" s="255"/>
      <c r="DS280" s="255"/>
      <c r="DT280" s="255"/>
      <c r="DU280" s="255"/>
      <c r="DV280" s="255"/>
      <c r="DW280" s="255"/>
      <c r="DX280" s="255"/>
      <c r="DY280" s="255"/>
      <c r="DZ280" s="255"/>
      <c r="EA280" s="255"/>
      <c r="EB280" s="255"/>
      <c r="EC280" s="255"/>
      <c r="ED280" s="255"/>
      <c r="EE280" s="255"/>
      <c r="EF280" s="255"/>
      <c r="EG280" s="255"/>
      <c r="EH280" s="255"/>
      <c r="EI280" s="255"/>
      <c r="EJ280" s="255"/>
      <c r="EK280" s="255"/>
      <c r="EL280" s="255"/>
      <c r="EM280" s="255"/>
      <c r="EN280" s="255"/>
      <c r="EO280" s="255"/>
      <c r="EP280" s="255"/>
      <c r="EQ280" s="255"/>
      <c r="ER280" s="255"/>
      <c r="ES280" s="255"/>
      <c r="ET280" s="255"/>
      <c r="EU280" s="255"/>
      <c r="EV280" s="255"/>
      <c r="EW280" s="255"/>
      <c r="EX280" s="255"/>
      <c r="EY280" s="255"/>
      <c r="EZ280" s="255"/>
      <c r="FA280" s="255"/>
      <c r="FB280" s="255"/>
      <c r="FC280" s="255"/>
      <c r="FD280" s="255"/>
      <c r="FE280" s="255"/>
      <c r="FF280" s="255"/>
      <c r="FG280" s="255"/>
      <c r="FH280" s="255"/>
      <c r="FI280" s="255"/>
      <c r="FJ280" s="255"/>
      <c r="FK280" s="255"/>
      <c r="FL280" s="255"/>
      <c r="FM280" s="255"/>
      <c r="FN280" s="255"/>
      <c r="FO280" s="255"/>
      <c r="FP280" s="255"/>
      <c r="FQ280" s="255"/>
      <c r="FR280" s="255"/>
      <c r="FS280" s="255"/>
      <c r="FT280" s="255"/>
      <c r="FU280" s="255"/>
      <c r="FV280" s="255"/>
      <c r="FW280" s="255"/>
      <c r="FX280" s="255"/>
      <c r="FY280" s="255"/>
      <c r="FZ280" s="255"/>
      <c r="GA280" s="255"/>
      <c r="GB280" s="255"/>
      <c r="GC280" s="255"/>
      <c r="GD280" s="255"/>
      <c r="GE280" s="255"/>
      <c r="GF280" s="255"/>
      <c r="GG280" s="255"/>
      <c r="GH280" s="255"/>
      <c r="GI280" s="255"/>
      <c r="GJ280" s="255"/>
      <c r="GK280" s="255"/>
      <c r="GL280" s="255"/>
      <c r="GM280" s="255"/>
      <c r="GN280" s="255"/>
      <c r="GO280" s="255"/>
      <c r="GP280" s="255"/>
      <c r="GQ280" s="255"/>
      <c r="GR280" s="255"/>
      <c r="GS280" s="255"/>
      <c r="GT280" s="255"/>
      <c r="GU280" s="255"/>
      <c r="GV280" s="255"/>
      <c r="GW280" s="255"/>
      <c r="GX280" s="255"/>
      <c r="GY280" s="255"/>
      <c r="GZ280" s="255"/>
      <c r="HA280" s="255"/>
      <c r="HB280" s="255"/>
      <c r="HC280" s="255"/>
      <c r="HD280" s="255"/>
      <c r="HE280" s="255"/>
      <c r="HF280" s="255"/>
      <c r="HG280" s="255"/>
      <c r="HH280" s="255"/>
      <c r="HI280" s="255"/>
      <c r="HJ280" s="255"/>
      <c r="HK280" s="255"/>
      <c r="HL280" s="255"/>
      <c r="HM280" s="255"/>
      <c r="HN280" s="255"/>
      <c r="HO280" s="255"/>
      <c r="HP280" s="255"/>
      <c r="HQ280" s="255"/>
      <c r="HR280" s="255"/>
      <c r="HS280" s="255"/>
      <c r="HT280" s="255"/>
      <c r="HU280" s="255"/>
      <c r="HV280" s="255"/>
      <c r="HW280" s="255"/>
      <c r="HX280" s="255"/>
      <c r="HY280" s="255"/>
    </row>
    <row r="281" customFormat="false" ht="12.75" hidden="false" customHeight="false" outlineLevel="0" collapsed="false">
      <c r="A281" s="255" t="n">
        <v>1497</v>
      </c>
      <c r="B281" s="255" t="n">
        <v>548</v>
      </c>
      <c r="C281" s="255" t="s">
        <v>2</v>
      </c>
      <c r="D281" s="255" t="s">
        <v>157</v>
      </c>
      <c r="E281" s="255" t="s">
        <v>94</v>
      </c>
      <c r="F281" s="255" t="s">
        <v>95</v>
      </c>
      <c r="G281" s="255" t="s">
        <v>96</v>
      </c>
      <c r="H281" s="255" t="s">
        <v>97</v>
      </c>
      <c r="I281" s="255" t="s">
        <v>156</v>
      </c>
      <c r="J281" s="256" t="s">
        <v>158</v>
      </c>
      <c r="K281" s="268" t="n">
        <v>36896</v>
      </c>
      <c r="L281" s="268" t="n">
        <v>38722</v>
      </c>
      <c r="M281" s="255" t="s">
        <v>155</v>
      </c>
      <c r="N281" s="257" t="n">
        <v>10000000</v>
      </c>
      <c r="O281" s="257" t="n">
        <v>-4064.784983</v>
      </c>
      <c r="P281" s="258" t="n">
        <v>0.95</v>
      </c>
      <c r="Q281" s="257" t="n">
        <v>156.623898</v>
      </c>
      <c r="R281" s="257" t="n">
        <v>156.667969</v>
      </c>
      <c r="S281" s="258" t="n">
        <v>0.0440710000000024</v>
      </c>
      <c r="T281" s="257" t="n">
        <v>-179.139138985803</v>
      </c>
      <c r="U281" s="257" t="n">
        <v>493.26056</v>
      </c>
      <c r="V281" s="257" t="n">
        <v>0</v>
      </c>
      <c r="W281" s="257" t="n">
        <v>314.121421014197</v>
      </c>
      <c r="X281" s="257" t="n">
        <v>-226073.08505</v>
      </c>
      <c r="Y281" s="257" t="n">
        <v>-226092.179149</v>
      </c>
      <c r="Z281" s="257" t="n">
        <v>-19.094099000009</v>
      </c>
      <c r="AA281" s="257" t="n">
        <v>-333.215520014206</v>
      </c>
      <c r="AB281" s="257" t="n">
        <v>-226073.08505</v>
      </c>
      <c r="AC281" s="257" t="n">
        <v>-226092.179149</v>
      </c>
      <c r="AD281" s="257" t="n">
        <v>-19.094099000009</v>
      </c>
      <c r="AF281" s="257" t="n">
        <v>-30089.5708366575</v>
      </c>
      <c r="AG281" s="259" t="n">
        <v>0</v>
      </c>
      <c r="AH281" s="259" t="n">
        <v>-226092.179149</v>
      </c>
      <c r="AI281" s="259" t="n">
        <v>-182377.471846</v>
      </c>
      <c r="AJ281" s="259" t="n">
        <v>-182377.471846</v>
      </c>
      <c r="AK281" s="259" t="n">
        <v>26586.341917</v>
      </c>
      <c r="AL281" s="259" t="n">
        <v>-19.094099000009</v>
      </c>
      <c r="AM281" s="269" t="s">
        <v>461</v>
      </c>
      <c r="AN281" s="260" t="n">
        <v>7</v>
      </c>
      <c r="AO281" s="260" t="s">
        <v>469</v>
      </c>
      <c r="AP281" s="260" t="n">
        <v>7</v>
      </c>
      <c r="AR281" s="281"/>
      <c r="AS281" s="306"/>
      <c r="AV281" s="255"/>
      <c r="AW281" s="255"/>
      <c r="AX281" s="255"/>
      <c r="AY281" s="255"/>
      <c r="AZ281" s="255"/>
      <c r="BA281" s="255"/>
      <c r="BB281" s="255"/>
      <c r="BC281" s="255"/>
      <c r="BD281" s="255"/>
      <c r="BE281" s="255"/>
      <c r="BF281" s="255"/>
      <c r="BG281" s="255"/>
      <c r="BH281" s="255"/>
      <c r="BI281" s="255"/>
      <c r="BJ281" s="255"/>
      <c r="BK281" s="255"/>
      <c r="BL281" s="255"/>
      <c r="BM281" s="255"/>
      <c r="BN281" s="255"/>
      <c r="BO281" s="255"/>
      <c r="BP281" s="255"/>
      <c r="BQ281" s="255"/>
      <c r="BR281" s="255"/>
      <c r="BS281" s="255"/>
      <c r="BT281" s="255"/>
      <c r="BU281" s="255"/>
      <c r="BV281" s="255"/>
      <c r="BW281" s="255"/>
      <c r="BX281" s="255"/>
      <c r="BY281" s="255"/>
      <c r="BZ281" s="255"/>
      <c r="CA281" s="255"/>
      <c r="CB281" s="255"/>
      <c r="CC281" s="255"/>
      <c r="CD281" s="255"/>
      <c r="CE281" s="255"/>
      <c r="CF281" s="255"/>
      <c r="CG281" s="255"/>
      <c r="CH281" s="255"/>
      <c r="CI281" s="255"/>
      <c r="CJ281" s="255"/>
      <c r="CK281" s="255"/>
      <c r="CL281" s="255"/>
      <c r="CM281" s="255"/>
      <c r="CN281" s="255"/>
      <c r="CO281" s="255"/>
      <c r="CP281" s="255"/>
      <c r="CQ281" s="255"/>
      <c r="CR281" s="255"/>
      <c r="CS281" s="255"/>
      <c r="CT281" s="255"/>
      <c r="CU281" s="255"/>
      <c r="CV281" s="255"/>
      <c r="CW281" s="255"/>
      <c r="CX281" s="255"/>
      <c r="CY281" s="255"/>
      <c r="CZ281" s="255"/>
      <c r="DA281" s="255"/>
      <c r="DB281" s="255"/>
      <c r="DC281" s="255"/>
      <c r="DD281" s="255"/>
      <c r="DE281" s="255"/>
      <c r="DF281" s="255"/>
      <c r="DG281" s="255"/>
      <c r="DH281" s="255"/>
      <c r="DI281" s="255"/>
      <c r="DJ281" s="255"/>
      <c r="DK281" s="255"/>
      <c r="DL281" s="255"/>
      <c r="DM281" s="255"/>
      <c r="DN281" s="255"/>
      <c r="DO281" s="255"/>
      <c r="DP281" s="255"/>
      <c r="DQ281" s="255"/>
      <c r="DR281" s="255"/>
      <c r="DS281" s="255"/>
      <c r="DT281" s="255"/>
      <c r="DU281" s="255"/>
      <c r="DV281" s="255"/>
      <c r="DW281" s="255"/>
      <c r="DX281" s="255"/>
      <c r="DY281" s="255"/>
      <c r="DZ281" s="255"/>
      <c r="EA281" s="255"/>
      <c r="EB281" s="255"/>
      <c r="EC281" s="255"/>
      <c r="ED281" s="255"/>
      <c r="EE281" s="255"/>
      <c r="EF281" s="255"/>
      <c r="EG281" s="255"/>
      <c r="EH281" s="255"/>
      <c r="EI281" s="255"/>
      <c r="EJ281" s="255"/>
      <c r="EK281" s="255"/>
      <c r="EL281" s="255"/>
      <c r="EM281" s="255"/>
      <c r="EN281" s="255"/>
      <c r="EO281" s="255"/>
      <c r="EP281" s="255"/>
      <c r="EQ281" s="255"/>
      <c r="ER281" s="255"/>
      <c r="ES281" s="255"/>
      <c r="ET281" s="255"/>
      <c r="EU281" s="255"/>
      <c r="EV281" s="255"/>
      <c r="EW281" s="255"/>
      <c r="EX281" s="255"/>
      <c r="EY281" s="255"/>
      <c r="EZ281" s="255"/>
      <c r="FA281" s="255"/>
      <c r="FB281" s="255"/>
      <c r="FC281" s="255"/>
      <c r="FD281" s="255"/>
      <c r="FE281" s="255"/>
      <c r="FF281" s="255"/>
      <c r="FG281" s="255"/>
      <c r="FH281" s="255"/>
      <c r="FI281" s="255"/>
      <c r="FJ281" s="255"/>
      <c r="FK281" s="255"/>
      <c r="FL281" s="255"/>
      <c r="FM281" s="255"/>
      <c r="FN281" s="255"/>
      <c r="FO281" s="255"/>
      <c r="FP281" s="255"/>
      <c r="FQ281" s="255"/>
      <c r="FR281" s="255"/>
      <c r="FS281" s="255"/>
      <c r="FT281" s="255"/>
      <c r="FU281" s="255"/>
      <c r="FV281" s="255"/>
      <c r="FW281" s="255"/>
      <c r="FX281" s="255"/>
      <c r="FY281" s="255"/>
      <c r="FZ281" s="255"/>
      <c r="GA281" s="255"/>
      <c r="GB281" s="255"/>
      <c r="GC281" s="255"/>
      <c r="GD281" s="255"/>
      <c r="GE281" s="255"/>
      <c r="GF281" s="255"/>
      <c r="GG281" s="255"/>
      <c r="GH281" s="255"/>
      <c r="GI281" s="255"/>
      <c r="GJ281" s="255"/>
      <c r="GK281" s="255"/>
      <c r="GL281" s="255"/>
      <c r="GM281" s="255"/>
      <c r="GN281" s="255"/>
      <c r="GO281" s="255"/>
      <c r="GP281" s="255"/>
      <c r="GQ281" s="255"/>
      <c r="GR281" s="255"/>
      <c r="GS281" s="255"/>
      <c r="GT281" s="255"/>
      <c r="GU281" s="255"/>
      <c r="GV281" s="255"/>
      <c r="GW281" s="255"/>
      <c r="GX281" s="255"/>
      <c r="GY281" s="255"/>
      <c r="GZ281" s="255"/>
      <c r="HA281" s="255"/>
      <c r="HB281" s="255"/>
      <c r="HC281" s="255"/>
      <c r="HD281" s="255"/>
      <c r="HE281" s="255"/>
      <c r="HF281" s="255"/>
      <c r="HG281" s="255"/>
      <c r="HH281" s="255"/>
      <c r="HI281" s="255"/>
      <c r="HJ281" s="255"/>
      <c r="HK281" s="255"/>
      <c r="HL281" s="255"/>
      <c r="HM281" s="255"/>
      <c r="HN281" s="255"/>
      <c r="HO281" s="255"/>
      <c r="HP281" s="255"/>
      <c r="HQ281" s="255"/>
      <c r="HR281" s="255"/>
      <c r="HS281" s="255"/>
      <c r="HT281" s="255"/>
      <c r="HU281" s="255"/>
      <c r="HV281" s="255"/>
      <c r="HW281" s="255"/>
      <c r="HX281" s="255"/>
      <c r="HY281" s="255"/>
    </row>
    <row r="282" customFormat="false" ht="12.75" hidden="false" customHeight="false" outlineLevel="0" collapsed="false">
      <c r="A282" s="255" t="n">
        <v>1498</v>
      </c>
      <c r="B282" s="255" t="n">
        <v>549</v>
      </c>
      <c r="C282" s="255" t="s">
        <v>2</v>
      </c>
      <c r="D282" s="255" t="s">
        <v>157</v>
      </c>
      <c r="E282" s="255" t="s">
        <v>262</v>
      </c>
      <c r="F282" s="255" t="s">
        <v>184</v>
      </c>
      <c r="G282" s="255" t="s">
        <v>160</v>
      </c>
      <c r="H282" s="255" t="s">
        <v>110</v>
      </c>
      <c r="I282" s="255" t="s">
        <v>156</v>
      </c>
      <c r="J282" s="256" t="s">
        <v>158</v>
      </c>
      <c r="K282" s="268" t="n">
        <v>36896</v>
      </c>
      <c r="L282" s="268" t="n">
        <v>38722</v>
      </c>
      <c r="M282" s="255" t="s">
        <v>155</v>
      </c>
      <c r="N282" s="257" t="n">
        <v>10000000</v>
      </c>
      <c r="O282" s="257" t="n">
        <v>-4020.767183</v>
      </c>
      <c r="P282" s="258" t="n">
        <v>0.22</v>
      </c>
      <c r="Q282" s="257" t="n">
        <v>29.875925</v>
      </c>
      <c r="R282" s="257" t="n">
        <v>29.884209</v>
      </c>
      <c r="S282" s="258" t="n">
        <v>0.00828399999999974</v>
      </c>
      <c r="T282" s="257" t="n">
        <v>-33.3080353439709</v>
      </c>
      <c r="U282" s="257" t="n">
        <v>128.739487</v>
      </c>
      <c r="V282" s="257" t="n">
        <v>0</v>
      </c>
      <c r="W282" s="257" t="n">
        <v>95.4314516560291</v>
      </c>
      <c r="X282" s="257" t="n">
        <v>-27806.058326</v>
      </c>
      <c r="Y282" s="257" t="n">
        <v>-27794.08973</v>
      </c>
      <c r="Z282" s="257" t="n">
        <v>11.9685959999988</v>
      </c>
      <c r="AA282" s="257" t="n">
        <v>-83.4628556560303</v>
      </c>
      <c r="AB282" s="257" t="n">
        <v>-27806.058326</v>
      </c>
      <c r="AC282" s="257" t="n">
        <v>-27794.08973</v>
      </c>
      <c r="AD282" s="257" t="n">
        <v>11.9685959999988</v>
      </c>
      <c r="AF282" s="257" t="n">
        <v>-16535.4050400875</v>
      </c>
      <c r="AG282" s="259" t="n">
        <v>0</v>
      </c>
      <c r="AH282" s="259" t="n">
        <v>-27794.08973</v>
      </c>
      <c r="AI282" s="259" t="n">
        <v>2983.350365</v>
      </c>
      <c r="AJ282" s="259" t="n">
        <v>2983.350365</v>
      </c>
      <c r="AK282" s="259" t="n">
        <v>29711.095835</v>
      </c>
      <c r="AL282" s="259" t="n">
        <v>11.9685959999988</v>
      </c>
      <c r="AM282" s="269" t="s">
        <v>461</v>
      </c>
      <c r="AN282" s="260" t="n">
        <v>5</v>
      </c>
      <c r="AO282" s="260" t="s">
        <v>469</v>
      </c>
      <c r="AP282" s="260" t="n">
        <v>5</v>
      </c>
      <c r="AR282" s="281"/>
      <c r="AS282" s="306"/>
      <c r="AV282" s="255"/>
      <c r="AW282" s="255"/>
      <c r="AX282" s="255"/>
      <c r="AY282" s="255"/>
      <c r="AZ282" s="255"/>
      <c r="BA282" s="255"/>
      <c r="BB282" s="255"/>
      <c r="BC282" s="255"/>
      <c r="BD282" s="255"/>
      <c r="BE282" s="255"/>
      <c r="BF282" s="255"/>
      <c r="BG282" s="255"/>
      <c r="BH282" s="255"/>
      <c r="BI282" s="255"/>
      <c r="BJ282" s="255"/>
      <c r="BK282" s="255"/>
      <c r="BL282" s="255"/>
      <c r="BM282" s="255"/>
      <c r="BN282" s="255"/>
      <c r="BO282" s="255"/>
      <c r="BP282" s="255"/>
      <c r="BQ282" s="255"/>
      <c r="BR282" s="255"/>
      <c r="BS282" s="255"/>
      <c r="BT282" s="255"/>
      <c r="BU282" s="255"/>
      <c r="BV282" s="255"/>
      <c r="BW282" s="255"/>
      <c r="BX282" s="255"/>
      <c r="BY282" s="255"/>
      <c r="BZ282" s="255"/>
      <c r="CA282" s="255"/>
      <c r="CB282" s="255"/>
      <c r="CC282" s="255"/>
      <c r="CD282" s="255"/>
      <c r="CE282" s="255"/>
      <c r="CF282" s="255"/>
      <c r="CG282" s="255"/>
      <c r="CH282" s="255"/>
      <c r="CI282" s="255"/>
      <c r="CJ282" s="255"/>
      <c r="CK282" s="255"/>
      <c r="CL282" s="255"/>
      <c r="CM282" s="255"/>
      <c r="CN282" s="255"/>
      <c r="CO282" s="255"/>
      <c r="CP282" s="255"/>
      <c r="CQ282" s="255"/>
      <c r="CR282" s="255"/>
      <c r="CS282" s="255"/>
      <c r="CT282" s="255"/>
      <c r="CU282" s="255"/>
      <c r="CV282" s="255"/>
      <c r="CW282" s="255"/>
      <c r="CX282" s="255"/>
      <c r="CY282" s="255"/>
      <c r="CZ282" s="255"/>
      <c r="DA282" s="255"/>
      <c r="DB282" s="255"/>
      <c r="DC282" s="255"/>
      <c r="DD282" s="255"/>
      <c r="DE282" s="255"/>
      <c r="DF282" s="255"/>
      <c r="DG282" s="255"/>
      <c r="DH282" s="255"/>
      <c r="DI282" s="255"/>
      <c r="DJ282" s="255"/>
      <c r="DK282" s="255"/>
      <c r="DL282" s="255"/>
      <c r="DM282" s="255"/>
      <c r="DN282" s="255"/>
      <c r="DO282" s="255"/>
      <c r="DP282" s="255"/>
      <c r="DQ282" s="255"/>
      <c r="DR282" s="255"/>
      <c r="DS282" s="255"/>
      <c r="DT282" s="255"/>
      <c r="DU282" s="255"/>
      <c r="DV282" s="255"/>
      <c r="DW282" s="255"/>
      <c r="DX282" s="255"/>
      <c r="DY282" s="255"/>
      <c r="DZ282" s="255"/>
      <c r="EA282" s="255"/>
      <c r="EB282" s="255"/>
      <c r="EC282" s="255"/>
      <c r="ED282" s="255"/>
      <c r="EE282" s="255"/>
      <c r="EF282" s="255"/>
      <c r="EG282" s="255"/>
      <c r="EH282" s="255"/>
      <c r="EI282" s="255"/>
      <c r="EJ282" s="255"/>
      <c r="EK282" s="255"/>
      <c r="EL282" s="255"/>
      <c r="EM282" s="255"/>
      <c r="EN282" s="255"/>
      <c r="EO282" s="255"/>
      <c r="EP282" s="255"/>
      <c r="EQ282" s="255"/>
      <c r="ER282" s="255"/>
      <c r="ES282" s="255"/>
      <c r="ET282" s="255"/>
      <c r="EU282" s="255"/>
      <c r="EV282" s="255"/>
      <c r="EW282" s="255"/>
      <c r="EX282" s="255"/>
      <c r="EY282" s="255"/>
      <c r="EZ282" s="255"/>
      <c r="FA282" s="255"/>
      <c r="FB282" s="255"/>
      <c r="FC282" s="255"/>
      <c r="FD282" s="255"/>
      <c r="FE282" s="255"/>
      <c r="FF282" s="255"/>
      <c r="FG282" s="255"/>
      <c r="FH282" s="255"/>
      <c r="FI282" s="255"/>
      <c r="FJ282" s="255"/>
      <c r="FK282" s="255"/>
      <c r="FL282" s="255"/>
      <c r="FM282" s="255"/>
      <c r="FN282" s="255"/>
      <c r="FO282" s="255"/>
      <c r="FP282" s="255"/>
      <c r="FQ282" s="255"/>
      <c r="FR282" s="255"/>
      <c r="FS282" s="255"/>
      <c r="FT282" s="255"/>
      <c r="FU282" s="255"/>
      <c r="FV282" s="255"/>
      <c r="FW282" s="255"/>
      <c r="FX282" s="255"/>
      <c r="FY282" s="255"/>
      <c r="FZ282" s="255"/>
      <c r="GA282" s="255"/>
      <c r="GB282" s="255"/>
      <c r="GC282" s="255"/>
      <c r="GD282" s="255"/>
      <c r="GE282" s="255"/>
      <c r="GF282" s="255"/>
      <c r="GG282" s="255"/>
      <c r="GH282" s="255"/>
      <c r="GI282" s="255"/>
      <c r="GJ282" s="255"/>
      <c r="GK282" s="255"/>
      <c r="GL282" s="255"/>
      <c r="GM282" s="255"/>
      <c r="GN282" s="255"/>
      <c r="GO282" s="255"/>
      <c r="GP282" s="255"/>
      <c r="GQ282" s="255"/>
      <c r="GR282" s="255"/>
      <c r="GS282" s="255"/>
      <c r="GT282" s="255"/>
      <c r="GU282" s="255"/>
      <c r="GV282" s="255"/>
      <c r="GW282" s="255"/>
      <c r="GX282" s="255"/>
      <c r="GY282" s="255"/>
      <c r="GZ282" s="255"/>
      <c r="HA282" s="255"/>
      <c r="HB282" s="255"/>
      <c r="HC282" s="255"/>
      <c r="HD282" s="255"/>
      <c r="HE282" s="255"/>
      <c r="HF282" s="255"/>
      <c r="HG282" s="255"/>
      <c r="HH282" s="255"/>
      <c r="HI282" s="255"/>
      <c r="HJ282" s="255"/>
      <c r="HK282" s="255"/>
      <c r="HL282" s="255"/>
      <c r="HM282" s="255"/>
      <c r="HN282" s="255"/>
      <c r="HO282" s="255"/>
      <c r="HP282" s="255"/>
      <c r="HQ282" s="255"/>
      <c r="HR282" s="255"/>
      <c r="HS282" s="255"/>
      <c r="HT282" s="255"/>
      <c r="HU282" s="255"/>
      <c r="HV282" s="255"/>
      <c r="HW282" s="255"/>
      <c r="HX282" s="255"/>
      <c r="HY282" s="255"/>
    </row>
    <row r="283" customFormat="false" ht="12.75" hidden="false" customHeight="false" outlineLevel="0" collapsed="false">
      <c r="A283" s="255" t="n">
        <v>1499</v>
      </c>
      <c r="B283" s="255" t="n">
        <v>550</v>
      </c>
      <c r="C283" s="255" t="s">
        <v>2</v>
      </c>
      <c r="D283" s="255" t="s">
        <v>157</v>
      </c>
      <c r="E283" s="255" t="s">
        <v>269</v>
      </c>
      <c r="F283" s="255" t="s">
        <v>184</v>
      </c>
      <c r="G283" s="255" t="s">
        <v>167</v>
      </c>
      <c r="H283" s="255" t="s">
        <v>168</v>
      </c>
      <c r="I283" s="255" t="s">
        <v>156</v>
      </c>
      <c r="J283" s="256" t="s">
        <v>158</v>
      </c>
      <c r="K283" s="268" t="n">
        <v>36896</v>
      </c>
      <c r="L283" s="268" t="n">
        <v>38722</v>
      </c>
      <c r="M283" s="255" t="s">
        <v>155</v>
      </c>
      <c r="N283" s="257" t="n">
        <v>10000000</v>
      </c>
      <c r="O283" s="257" t="n">
        <v>-4066.3011</v>
      </c>
      <c r="P283" s="258" t="n">
        <v>0.6</v>
      </c>
      <c r="Q283" s="257" t="n">
        <v>63.452173</v>
      </c>
      <c r="R283" s="257" t="n">
        <v>63.458775</v>
      </c>
      <c r="S283" s="258" t="n">
        <v>0.00660200000000089</v>
      </c>
      <c r="T283" s="257" t="n">
        <v>-26.8457198622036</v>
      </c>
      <c r="U283" s="257" t="n">
        <v>231.994375</v>
      </c>
      <c r="V283" s="257" t="n">
        <v>0</v>
      </c>
      <c r="W283" s="257" t="n">
        <v>205.148655137796</v>
      </c>
      <c r="X283" s="257" t="n">
        <v>163.484815</v>
      </c>
      <c r="Y283" s="257" t="n">
        <v>296.455483</v>
      </c>
      <c r="Z283" s="257" t="n">
        <v>132.970668</v>
      </c>
      <c r="AA283" s="257" t="n">
        <v>-72.1779871377964</v>
      </c>
      <c r="AB283" s="257" t="n">
        <v>163.484815</v>
      </c>
      <c r="AC283" s="257" t="n">
        <v>296.455483</v>
      </c>
      <c r="AD283" s="257" t="n">
        <v>132.970668</v>
      </c>
      <c r="AF283" s="257" t="n">
        <v>-16722.66327375</v>
      </c>
      <c r="AG283" s="259" t="n">
        <v>0</v>
      </c>
      <c r="AH283" s="259" t="n">
        <v>296.455483</v>
      </c>
      <c r="AI283" s="259" t="n">
        <v>4562.1331</v>
      </c>
      <c r="AJ283" s="259" t="n">
        <v>4562.1331</v>
      </c>
      <c r="AK283" s="259" t="n">
        <v>27542.137619</v>
      </c>
      <c r="AL283" s="259" t="n">
        <v>132.970668</v>
      </c>
      <c r="AM283" s="269" t="s">
        <v>461</v>
      </c>
      <c r="AN283" s="260" t="n">
        <v>5</v>
      </c>
      <c r="AO283" s="260" t="s">
        <v>469</v>
      </c>
      <c r="AP283" s="260" t="n">
        <v>5</v>
      </c>
      <c r="AR283" s="281"/>
      <c r="AS283" s="306"/>
      <c r="AV283" s="255"/>
      <c r="AW283" s="255"/>
      <c r="AX283" s="255"/>
      <c r="AY283" s="255"/>
      <c r="AZ283" s="255"/>
      <c r="BA283" s="255"/>
      <c r="BB283" s="255"/>
      <c r="BC283" s="255"/>
      <c r="BD283" s="255"/>
      <c r="BE283" s="255"/>
      <c r="BF283" s="255"/>
      <c r="BG283" s="255"/>
      <c r="BH283" s="255"/>
      <c r="BI283" s="255"/>
      <c r="BJ283" s="255"/>
      <c r="BK283" s="255"/>
      <c r="BL283" s="255"/>
      <c r="BM283" s="255"/>
      <c r="BN283" s="255"/>
      <c r="BO283" s="255"/>
      <c r="BP283" s="255"/>
      <c r="BQ283" s="255"/>
      <c r="BR283" s="255"/>
      <c r="BS283" s="255"/>
      <c r="BT283" s="255"/>
      <c r="BU283" s="255"/>
      <c r="BV283" s="255"/>
      <c r="BW283" s="255"/>
      <c r="BX283" s="255"/>
      <c r="BY283" s="255"/>
      <c r="BZ283" s="255"/>
      <c r="CA283" s="255"/>
      <c r="CB283" s="255"/>
      <c r="CC283" s="255"/>
      <c r="CD283" s="255"/>
      <c r="CE283" s="255"/>
      <c r="CF283" s="255"/>
      <c r="CG283" s="255"/>
      <c r="CH283" s="255"/>
      <c r="CI283" s="255"/>
      <c r="CJ283" s="255"/>
      <c r="CK283" s="255"/>
      <c r="CL283" s="255"/>
      <c r="CM283" s="255"/>
      <c r="CN283" s="255"/>
      <c r="CO283" s="255"/>
      <c r="CP283" s="255"/>
      <c r="CQ283" s="255"/>
      <c r="CR283" s="255"/>
      <c r="CS283" s="255"/>
      <c r="CT283" s="255"/>
      <c r="CU283" s="255"/>
      <c r="CV283" s="255"/>
      <c r="CW283" s="255"/>
      <c r="CX283" s="255"/>
      <c r="CY283" s="255"/>
      <c r="CZ283" s="255"/>
      <c r="DA283" s="255"/>
      <c r="DB283" s="255"/>
      <c r="DC283" s="255"/>
      <c r="DD283" s="255"/>
      <c r="DE283" s="255"/>
      <c r="DF283" s="255"/>
      <c r="DG283" s="255"/>
      <c r="DH283" s="255"/>
      <c r="DI283" s="255"/>
      <c r="DJ283" s="255"/>
      <c r="DK283" s="255"/>
      <c r="DL283" s="255"/>
      <c r="DM283" s="255"/>
      <c r="DN283" s="255"/>
      <c r="DO283" s="255"/>
      <c r="DP283" s="255"/>
      <c r="DQ283" s="255"/>
      <c r="DR283" s="255"/>
      <c r="DS283" s="255"/>
      <c r="DT283" s="255"/>
      <c r="DU283" s="255"/>
      <c r="DV283" s="255"/>
      <c r="DW283" s="255"/>
      <c r="DX283" s="255"/>
      <c r="DY283" s="255"/>
      <c r="DZ283" s="255"/>
      <c r="EA283" s="255"/>
      <c r="EB283" s="255"/>
      <c r="EC283" s="255"/>
      <c r="ED283" s="255"/>
      <c r="EE283" s="255"/>
      <c r="EF283" s="255"/>
      <c r="EG283" s="255"/>
      <c r="EH283" s="255"/>
      <c r="EI283" s="255"/>
      <c r="EJ283" s="255"/>
      <c r="EK283" s="255"/>
      <c r="EL283" s="255"/>
      <c r="EM283" s="255"/>
      <c r="EN283" s="255"/>
      <c r="EO283" s="255"/>
      <c r="EP283" s="255"/>
      <c r="EQ283" s="255"/>
      <c r="ER283" s="255"/>
      <c r="ES283" s="255"/>
      <c r="ET283" s="255"/>
      <c r="EU283" s="255"/>
      <c r="EV283" s="255"/>
      <c r="EW283" s="255"/>
      <c r="EX283" s="255"/>
      <c r="EY283" s="255"/>
      <c r="EZ283" s="255"/>
      <c r="FA283" s="255"/>
      <c r="FB283" s="255"/>
      <c r="FC283" s="255"/>
      <c r="FD283" s="255"/>
      <c r="FE283" s="255"/>
      <c r="FF283" s="255"/>
      <c r="FG283" s="255"/>
      <c r="FH283" s="255"/>
      <c r="FI283" s="255"/>
      <c r="FJ283" s="255"/>
      <c r="FK283" s="255"/>
      <c r="FL283" s="255"/>
      <c r="FM283" s="255"/>
      <c r="FN283" s="255"/>
      <c r="FO283" s="255"/>
      <c r="FP283" s="255"/>
      <c r="FQ283" s="255"/>
      <c r="FR283" s="255"/>
      <c r="FS283" s="255"/>
      <c r="FT283" s="255"/>
      <c r="FU283" s="255"/>
      <c r="FV283" s="255"/>
      <c r="FW283" s="255"/>
      <c r="FX283" s="255"/>
      <c r="FY283" s="255"/>
      <c r="FZ283" s="255"/>
      <c r="GA283" s="255"/>
      <c r="GB283" s="255"/>
      <c r="GC283" s="255"/>
      <c r="GD283" s="255"/>
      <c r="GE283" s="255"/>
      <c r="GF283" s="255"/>
      <c r="GG283" s="255"/>
      <c r="GH283" s="255"/>
      <c r="GI283" s="255"/>
      <c r="GJ283" s="255"/>
      <c r="GK283" s="255"/>
      <c r="GL283" s="255"/>
      <c r="GM283" s="255"/>
      <c r="GN283" s="255"/>
      <c r="GO283" s="255"/>
      <c r="GP283" s="255"/>
      <c r="GQ283" s="255"/>
      <c r="GR283" s="255"/>
      <c r="GS283" s="255"/>
      <c r="GT283" s="255"/>
      <c r="GU283" s="255"/>
      <c r="GV283" s="255"/>
      <c r="GW283" s="255"/>
      <c r="GX283" s="255"/>
      <c r="GY283" s="255"/>
      <c r="GZ283" s="255"/>
      <c r="HA283" s="255"/>
      <c r="HB283" s="255"/>
      <c r="HC283" s="255"/>
      <c r="HD283" s="255"/>
      <c r="HE283" s="255"/>
      <c r="HF283" s="255"/>
      <c r="HG283" s="255"/>
      <c r="HH283" s="255"/>
      <c r="HI283" s="255"/>
      <c r="HJ283" s="255"/>
      <c r="HK283" s="255"/>
      <c r="HL283" s="255"/>
      <c r="HM283" s="255"/>
      <c r="HN283" s="255"/>
      <c r="HO283" s="255"/>
      <c r="HP283" s="255"/>
      <c r="HQ283" s="255"/>
      <c r="HR283" s="255"/>
      <c r="HS283" s="255"/>
      <c r="HT283" s="255"/>
      <c r="HU283" s="255"/>
      <c r="HV283" s="255"/>
      <c r="HW283" s="255"/>
      <c r="HX283" s="255"/>
      <c r="HY283" s="255"/>
    </row>
    <row r="284" customFormat="false" ht="12.75" hidden="false" customHeight="false" outlineLevel="0" collapsed="false">
      <c r="A284" s="255" t="n">
        <v>1500</v>
      </c>
      <c r="B284" s="255" t="n">
        <v>551</v>
      </c>
      <c r="C284" s="255" t="s">
        <v>2</v>
      </c>
      <c r="D284" s="255" t="s">
        <v>157</v>
      </c>
      <c r="E284" s="255" t="s">
        <v>275</v>
      </c>
      <c r="F284" s="255" t="s">
        <v>116</v>
      </c>
      <c r="G284" s="255" t="s">
        <v>151</v>
      </c>
      <c r="H284" s="255" t="s">
        <v>168</v>
      </c>
      <c r="I284" s="255" t="s">
        <v>156</v>
      </c>
      <c r="J284" s="256" t="s">
        <v>158</v>
      </c>
      <c r="K284" s="268" t="n">
        <v>36896</v>
      </c>
      <c r="L284" s="268" t="n">
        <v>38722</v>
      </c>
      <c r="M284" s="255" t="s">
        <v>155</v>
      </c>
      <c r="N284" s="257" t="n">
        <v>10000000</v>
      </c>
      <c r="O284" s="257" t="n">
        <v>-4169.193558</v>
      </c>
      <c r="P284" s="258" t="n">
        <v>1.2</v>
      </c>
      <c r="Q284" s="257" t="n">
        <v>119.49817</v>
      </c>
      <c r="R284" s="257" t="n">
        <v>119.510954</v>
      </c>
      <c r="S284" s="258" t="n">
        <v>0.0127839999999964</v>
      </c>
      <c r="T284" s="257" t="n">
        <v>-53.2989704454568</v>
      </c>
      <c r="U284" s="257" t="n">
        <v>429.239469</v>
      </c>
      <c r="V284" s="257" t="n">
        <v>0</v>
      </c>
      <c r="W284" s="257" t="n">
        <v>375.940498554543</v>
      </c>
      <c r="X284" s="257" t="n">
        <v>31009.957325</v>
      </c>
      <c r="Y284" s="257" t="n">
        <v>31292.454972</v>
      </c>
      <c r="Z284" s="257" t="n">
        <v>282.497647</v>
      </c>
      <c r="AA284" s="257" t="n">
        <v>-93.442851554543</v>
      </c>
      <c r="AB284" s="257" t="n">
        <v>31009.957325</v>
      </c>
      <c r="AC284" s="257" t="n">
        <v>31292.454972</v>
      </c>
      <c r="AD284" s="257" t="n">
        <v>282.497647</v>
      </c>
      <c r="AF284" s="257" t="n">
        <v>-30176.622972804</v>
      </c>
      <c r="AG284" s="259" t="n">
        <v>0</v>
      </c>
      <c r="AH284" s="259" t="n">
        <v>31292.454972</v>
      </c>
      <c r="AI284" s="259" t="n">
        <v>58206.497981</v>
      </c>
      <c r="AJ284" s="259" t="n">
        <v>58206.497981</v>
      </c>
      <c r="AK284" s="259" t="n">
        <v>34616.272348</v>
      </c>
      <c r="AL284" s="259" t="n">
        <v>282.497647</v>
      </c>
      <c r="AM284" s="269" t="s">
        <v>461</v>
      </c>
      <c r="AN284" s="260" t="n">
        <v>8</v>
      </c>
      <c r="AO284" s="260" t="s">
        <v>469</v>
      </c>
      <c r="AP284" s="260" t="n">
        <v>8</v>
      </c>
      <c r="AR284" s="281"/>
      <c r="AS284" s="306"/>
      <c r="AV284" s="255"/>
      <c r="AW284" s="255"/>
      <c r="AX284" s="255"/>
      <c r="AY284" s="255"/>
      <c r="AZ284" s="255"/>
      <c r="BA284" s="255"/>
      <c r="BB284" s="255"/>
      <c r="BC284" s="255"/>
      <c r="BD284" s="255"/>
      <c r="BE284" s="255"/>
      <c r="BF284" s="255"/>
      <c r="BG284" s="255"/>
      <c r="BH284" s="255"/>
      <c r="BI284" s="255"/>
      <c r="BJ284" s="255"/>
      <c r="BK284" s="255"/>
      <c r="BL284" s="255"/>
      <c r="BM284" s="255"/>
      <c r="BN284" s="255"/>
      <c r="BO284" s="255"/>
      <c r="BP284" s="255"/>
      <c r="BQ284" s="255"/>
      <c r="BR284" s="255"/>
      <c r="BS284" s="255"/>
      <c r="BT284" s="255"/>
      <c r="BU284" s="255"/>
      <c r="BV284" s="255"/>
      <c r="BW284" s="255"/>
      <c r="BX284" s="255"/>
      <c r="BY284" s="255"/>
      <c r="BZ284" s="255"/>
      <c r="CA284" s="255"/>
      <c r="CB284" s="255"/>
      <c r="CC284" s="255"/>
      <c r="CD284" s="255"/>
      <c r="CE284" s="255"/>
      <c r="CF284" s="255"/>
      <c r="CG284" s="255"/>
      <c r="CH284" s="255"/>
      <c r="CI284" s="255"/>
      <c r="CJ284" s="255"/>
      <c r="CK284" s="255"/>
      <c r="CL284" s="255"/>
      <c r="CM284" s="255"/>
      <c r="CN284" s="255"/>
      <c r="CO284" s="255"/>
      <c r="CP284" s="255"/>
      <c r="CQ284" s="255"/>
      <c r="CR284" s="255"/>
      <c r="CS284" s="255"/>
      <c r="CT284" s="255"/>
      <c r="CU284" s="255"/>
      <c r="CV284" s="255"/>
      <c r="CW284" s="255"/>
      <c r="CX284" s="255"/>
      <c r="CY284" s="255"/>
      <c r="CZ284" s="255"/>
      <c r="DA284" s="255"/>
      <c r="DB284" s="255"/>
      <c r="DC284" s="255"/>
      <c r="DD284" s="255"/>
      <c r="DE284" s="255"/>
      <c r="DF284" s="255"/>
      <c r="DG284" s="255"/>
      <c r="DH284" s="255"/>
      <c r="DI284" s="255"/>
      <c r="DJ284" s="255"/>
      <c r="DK284" s="255"/>
      <c r="DL284" s="255"/>
      <c r="DM284" s="255"/>
      <c r="DN284" s="255"/>
      <c r="DO284" s="255"/>
      <c r="DP284" s="255"/>
      <c r="DQ284" s="255"/>
      <c r="DR284" s="255"/>
      <c r="DS284" s="255"/>
      <c r="DT284" s="255"/>
      <c r="DU284" s="255"/>
      <c r="DV284" s="255"/>
      <c r="DW284" s="255"/>
      <c r="DX284" s="255"/>
      <c r="DY284" s="255"/>
      <c r="DZ284" s="255"/>
      <c r="EA284" s="255"/>
      <c r="EB284" s="255"/>
      <c r="EC284" s="255"/>
      <c r="ED284" s="255"/>
      <c r="EE284" s="255"/>
      <c r="EF284" s="255"/>
      <c r="EG284" s="255"/>
      <c r="EH284" s="255"/>
      <c r="EI284" s="255"/>
      <c r="EJ284" s="255"/>
      <c r="EK284" s="255"/>
      <c r="EL284" s="255"/>
      <c r="EM284" s="255"/>
      <c r="EN284" s="255"/>
      <c r="EO284" s="255"/>
      <c r="EP284" s="255"/>
      <c r="EQ284" s="255"/>
      <c r="ER284" s="255"/>
      <c r="ES284" s="255"/>
      <c r="ET284" s="255"/>
      <c r="EU284" s="255"/>
      <c r="EV284" s="255"/>
      <c r="EW284" s="255"/>
      <c r="EX284" s="255"/>
      <c r="EY284" s="255"/>
      <c r="EZ284" s="255"/>
      <c r="FA284" s="255"/>
      <c r="FB284" s="255"/>
      <c r="FC284" s="255"/>
      <c r="FD284" s="255"/>
      <c r="FE284" s="255"/>
      <c r="FF284" s="255"/>
      <c r="FG284" s="255"/>
      <c r="FH284" s="255"/>
      <c r="FI284" s="255"/>
      <c r="FJ284" s="255"/>
      <c r="FK284" s="255"/>
      <c r="FL284" s="255"/>
      <c r="FM284" s="255"/>
      <c r="FN284" s="255"/>
      <c r="FO284" s="255"/>
      <c r="FP284" s="255"/>
      <c r="FQ284" s="255"/>
      <c r="FR284" s="255"/>
      <c r="FS284" s="255"/>
      <c r="FT284" s="255"/>
      <c r="FU284" s="255"/>
      <c r="FV284" s="255"/>
      <c r="FW284" s="255"/>
      <c r="FX284" s="255"/>
      <c r="FY284" s="255"/>
      <c r="FZ284" s="255"/>
      <c r="GA284" s="255"/>
      <c r="GB284" s="255"/>
      <c r="GC284" s="255"/>
      <c r="GD284" s="255"/>
      <c r="GE284" s="255"/>
      <c r="GF284" s="255"/>
      <c r="GG284" s="255"/>
      <c r="GH284" s="255"/>
      <c r="GI284" s="255"/>
      <c r="GJ284" s="255"/>
      <c r="GK284" s="255"/>
      <c r="GL284" s="255"/>
      <c r="GM284" s="255"/>
      <c r="GN284" s="255"/>
      <c r="GO284" s="255"/>
      <c r="GP284" s="255"/>
      <c r="GQ284" s="255"/>
      <c r="GR284" s="255"/>
      <c r="GS284" s="255"/>
      <c r="GT284" s="255"/>
      <c r="GU284" s="255"/>
      <c r="GV284" s="255"/>
      <c r="GW284" s="255"/>
      <c r="GX284" s="255"/>
      <c r="GY284" s="255"/>
      <c r="GZ284" s="255"/>
      <c r="HA284" s="255"/>
      <c r="HB284" s="255"/>
      <c r="HC284" s="255"/>
      <c r="HD284" s="255"/>
      <c r="HE284" s="255"/>
      <c r="HF284" s="255"/>
      <c r="HG284" s="255"/>
      <c r="HH284" s="255"/>
      <c r="HI284" s="255"/>
      <c r="HJ284" s="255"/>
      <c r="HK284" s="255"/>
      <c r="HL284" s="255"/>
      <c r="HM284" s="255"/>
      <c r="HN284" s="255"/>
      <c r="HO284" s="255"/>
      <c r="HP284" s="255"/>
      <c r="HQ284" s="255"/>
      <c r="HR284" s="255"/>
      <c r="HS284" s="255"/>
      <c r="HT284" s="255"/>
      <c r="HU284" s="255"/>
      <c r="HV284" s="255"/>
      <c r="HW284" s="255"/>
      <c r="HX284" s="255"/>
      <c r="HY284" s="255"/>
    </row>
    <row r="285" customFormat="false" ht="12.75" hidden="false" customHeight="false" outlineLevel="0" collapsed="false">
      <c r="A285" s="255" t="n">
        <v>1501</v>
      </c>
      <c r="B285" s="255" t="n">
        <v>552</v>
      </c>
      <c r="C285" s="255" t="s">
        <v>2</v>
      </c>
      <c r="D285" s="255" t="s">
        <v>157</v>
      </c>
      <c r="E285" s="255" t="s">
        <v>279</v>
      </c>
      <c r="F285" s="255" t="s">
        <v>116</v>
      </c>
      <c r="G285" s="255" t="s">
        <v>191</v>
      </c>
      <c r="H285" s="255" t="s">
        <v>103</v>
      </c>
      <c r="I285" s="255" t="s">
        <v>156</v>
      </c>
      <c r="J285" s="256" t="s">
        <v>158</v>
      </c>
      <c r="K285" s="268" t="n">
        <v>36896</v>
      </c>
      <c r="L285" s="268" t="n">
        <v>38722</v>
      </c>
      <c r="M285" s="255" t="s">
        <v>155</v>
      </c>
      <c r="N285" s="257" t="n">
        <v>10000000</v>
      </c>
      <c r="O285" s="257" t="n">
        <v>-4045.67197</v>
      </c>
      <c r="P285" s="258" t="n">
        <v>0.53</v>
      </c>
      <c r="Q285" s="257" t="n">
        <v>67.725822</v>
      </c>
      <c r="R285" s="257" t="n">
        <v>67.740813</v>
      </c>
      <c r="S285" s="258" t="n">
        <v>0.0149910000000091</v>
      </c>
      <c r="T285" s="257" t="n">
        <v>-60.6486685023067</v>
      </c>
      <c r="U285" s="257" t="n">
        <v>269.856601</v>
      </c>
      <c r="V285" s="257" t="n">
        <v>0</v>
      </c>
      <c r="W285" s="257" t="n">
        <v>209.207932497693</v>
      </c>
      <c r="X285" s="257" t="n">
        <v>-48456.791745</v>
      </c>
      <c r="Y285" s="257" t="n">
        <v>-48398.367139</v>
      </c>
      <c r="Z285" s="257" t="n">
        <v>58.4246060000005</v>
      </c>
      <c r="AA285" s="257" t="n">
        <v>-150.783326497693</v>
      </c>
      <c r="AB285" s="257" t="n">
        <v>-48456.791745</v>
      </c>
      <c r="AC285" s="257" t="n">
        <v>-48398.367139</v>
      </c>
      <c r="AD285" s="257" t="n">
        <v>58.4246060000005</v>
      </c>
      <c r="AF285" s="257" t="n">
        <v>-29282.57371886</v>
      </c>
      <c r="AG285" s="259" t="n">
        <v>0</v>
      </c>
      <c r="AH285" s="259" t="n">
        <v>-48398.367139</v>
      </c>
      <c r="AI285" s="259" t="n">
        <v>939.337728999999</v>
      </c>
      <c r="AJ285" s="259" t="n">
        <v>939.337728999999</v>
      </c>
      <c r="AK285" s="259" t="n">
        <v>-993.691633000002</v>
      </c>
      <c r="AL285" s="259" t="n">
        <v>58.4246060000005</v>
      </c>
      <c r="AM285" s="269" t="s">
        <v>461</v>
      </c>
      <c r="AN285" s="260" t="n">
        <v>8</v>
      </c>
      <c r="AO285" s="260" t="s">
        <v>469</v>
      </c>
      <c r="AP285" s="260" t="n">
        <v>8</v>
      </c>
      <c r="AR285" s="281"/>
      <c r="AS285" s="306"/>
      <c r="AV285" s="255"/>
      <c r="AW285" s="255"/>
      <c r="AX285" s="255"/>
      <c r="AY285" s="255"/>
      <c r="AZ285" s="255"/>
      <c r="BA285" s="255"/>
      <c r="BB285" s="255"/>
      <c r="BC285" s="255"/>
      <c r="BD285" s="255"/>
      <c r="BE285" s="255"/>
      <c r="BF285" s="255"/>
      <c r="BG285" s="255"/>
      <c r="BH285" s="255"/>
      <c r="BI285" s="255"/>
      <c r="BJ285" s="255"/>
      <c r="BK285" s="255"/>
      <c r="BL285" s="255"/>
      <c r="BM285" s="255"/>
      <c r="BN285" s="255"/>
      <c r="BO285" s="255"/>
      <c r="BP285" s="255"/>
      <c r="BQ285" s="255"/>
      <c r="BR285" s="255"/>
      <c r="BS285" s="255"/>
      <c r="BT285" s="255"/>
      <c r="BU285" s="255"/>
      <c r="BV285" s="255"/>
      <c r="BW285" s="255"/>
      <c r="BX285" s="255"/>
      <c r="BY285" s="255"/>
      <c r="BZ285" s="255"/>
      <c r="CA285" s="255"/>
      <c r="CB285" s="255"/>
      <c r="CC285" s="255"/>
      <c r="CD285" s="255"/>
      <c r="CE285" s="255"/>
      <c r="CF285" s="255"/>
      <c r="CG285" s="255"/>
      <c r="CH285" s="255"/>
      <c r="CI285" s="255"/>
      <c r="CJ285" s="255"/>
      <c r="CK285" s="255"/>
      <c r="CL285" s="255"/>
      <c r="CM285" s="255"/>
      <c r="CN285" s="255"/>
      <c r="CO285" s="255"/>
      <c r="CP285" s="255"/>
      <c r="CQ285" s="255"/>
      <c r="CR285" s="255"/>
      <c r="CS285" s="255"/>
      <c r="CT285" s="255"/>
      <c r="CU285" s="255"/>
      <c r="CV285" s="255"/>
      <c r="CW285" s="255"/>
      <c r="CX285" s="255"/>
      <c r="CY285" s="255"/>
      <c r="CZ285" s="255"/>
      <c r="DA285" s="255"/>
      <c r="DB285" s="255"/>
      <c r="DC285" s="255"/>
      <c r="DD285" s="255"/>
      <c r="DE285" s="255"/>
      <c r="DF285" s="255"/>
      <c r="DG285" s="255"/>
      <c r="DH285" s="255"/>
      <c r="DI285" s="255"/>
      <c r="DJ285" s="255"/>
      <c r="DK285" s="255"/>
      <c r="DL285" s="255"/>
      <c r="DM285" s="255"/>
      <c r="DN285" s="255"/>
      <c r="DO285" s="255"/>
      <c r="DP285" s="255"/>
      <c r="DQ285" s="255"/>
      <c r="DR285" s="255"/>
      <c r="DS285" s="255"/>
      <c r="DT285" s="255"/>
      <c r="DU285" s="255"/>
      <c r="DV285" s="255"/>
      <c r="DW285" s="255"/>
      <c r="DX285" s="255"/>
      <c r="DY285" s="255"/>
      <c r="DZ285" s="255"/>
      <c r="EA285" s="255"/>
      <c r="EB285" s="255"/>
      <c r="EC285" s="255"/>
      <c r="ED285" s="255"/>
      <c r="EE285" s="255"/>
      <c r="EF285" s="255"/>
      <c r="EG285" s="255"/>
      <c r="EH285" s="255"/>
      <c r="EI285" s="255"/>
      <c r="EJ285" s="255"/>
      <c r="EK285" s="255"/>
      <c r="EL285" s="255"/>
      <c r="EM285" s="255"/>
      <c r="EN285" s="255"/>
      <c r="EO285" s="255"/>
      <c r="EP285" s="255"/>
      <c r="EQ285" s="255"/>
      <c r="ER285" s="255"/>
      <c r="ES285" s="255"/>
      <c r="ET285" s="255"/>
      <c r="EU285" s="255"/>
      <c r="EV285" s="255"/>
      <c r="EW285" s="255"/>
      <c r="EX285" s="255"/>
      <c r="EY285" s="255"/>
      <c r="EZ285" s="255"/>
      <c r="FA285" s="255"/>
      <c r="FB285" s="255"/>
      <c r="FC285" s="255"/>
      <c r="FD285" s="255"/>
      <c r="FE285" s="255"/>
      <c r="FF285" s="255"/>
      <c r="FG285" s="255"/>
      <c r="FH285" s="255"/>
      <c r="FI285" s="255"/>
      <c r="FJ285" s="255"/>
      <c r="FK285" s="255"/>
      <c r="FL285" s="255"/>
      <c r="FM285" s="255"/>
      <c r="FN285" s="255"/>
      <c r="FO285" s="255"/>
      <c r="FP285" s="255"/>
      <c r="FQ285" s="255"/>
      <c r="FR285" s="255"/>
      <c r="FS285" s="255"/>
      <c r="FT285" s="255"/>
      <c r="FU285" s="255"/>
      <c r="FV285" s="255"/>
      <c r="FW285" s="255"/>
      <c r="FX285" s="255"/>
      <c r="FY285" s="255"/>
      <c r="FZ285" s="255"/>
      <c r="GA285" s="255"/>
      <c r="GB285" s="255"/>
      <c r="GC285" s="255"/>
      <c r="GD285" s="255"/>
      <c r="GE285" s="255"/>
      <c r="GF285" s="255"/>
      <c r="GG285" s="255"/>
      <c r="GH285" s="255"/>
      <c r="GI285" s="255"/>
      <c r="GJ285" s="255"/>
      <c r="GK285" s="255"/>
      <c r="GL285" s="255"/>
      <c r="GM285" s="255"/>
      <c r="GN285" s="255"/>
      <c r="GO285" s="255"/>
      <c r="GP285" s="255"/>
      <c r="GQ285" s="255"/>
      <c r="GR285" s="255"/>
      <c r="GS285" s="255"/>
      <c r="GT285" s="255"/>
      <c r="GU285" s="255"/>
      <c r="GV285" s="255"/>
      <c r="GW285" s="255"/>
      <c r="GX285" s="255"/>
      <c r="GY285" s="255"/>
      <c r="GZ285" s="255"/>
      <c r="HA285" s="255"/>
      <c r="HB285" s="255"/>
      <c r="HC285" s="255"/>
      <c r="HD285" s="255"/>
      <c r="HE285" s="255"/>
      <c r="HF285" s="255"/>
      <c r="HG285" s="255"/>
      <c r="HH285" s="255"/>
      <c r="HI285" s="255"/>
      <c r="HJ285" s="255"/>
      <c r="HK285" s="255"/>
      <c r="HL285" s="255"/>
      <c r="HM285" s="255"/>
      <c r="HN285" s="255"/>
      <c r="HO285" s="255"/>
      <c r="HP285" s="255"/>
      <c r="HQ285" s="255"/>
      <c r="HR285" s="255"/>
      <c r="HS285" s="255"/>
      <c r="HT285" s="255"/>
      <c r="HU285" s="255"/>
      <c r="HV285" s="255"/>
      <c r="HW285" s="255"/>
      <c r="HX285" s="255"/>
      <c r="HY285" s="255"/>
    </row>
    <row r="286" customFormat="false" ht="12.75" hidden="false" customHeight="false" outlineLevel="0" collapsed="false">
      <c r="A286" s="255" t="n">
        <v>1502</v>
      </c>
      <c r="B286" s="255" t="n">
        <v>553</v>
      </c>
      <c r="C286" s="255" t="s">
        <v>2</v>
      </c>
      <c r="D286" s="255" t="s">
        <v>157</v>
      </c>
      <c r="E286" s="255" t="s">
        <v>284</v>
      </c>
      <c r="F286" s="255" t="s">
        <v>116</v>
      </c>
      <c r="G286" s="255" t="s">
        <v>188</v>
      </c>
      <c r="H286" s="255" t="s">
        <v>110</v>
      </c>
      <c r="I286" s="255" t="s">
        <v>156</v>
      </c>
      <c r="J286" s="256" t="s">
        <v>158</v>
      </c>
      <c r="K286" s="268" t="n">
        <v>36896</v>
      </c>
      <c r="L286" s="268" t="n">
        <v>38722</v>
      </c>
      <c r="M286" s="255" t="s">
        <v>155</v>
      </c>
      <c r="N286" s="257" t="n">
        <v>10000000</v>
      </c>
      <c r="O286" s="257" t="n">
        <v>-4055.678297</v>
      </c>
      <c r="P286" s="258" t="n">
        <v>0.61</v>
      </c>
      <c r="Q286" s="257" t="n">
        <v>56.644175</v>
      </c>
      <c r="R286" s="257" t="n">
        <v>56.657971</v>
      </c>
      <c r="S286" s="258" t="n">
        <v>0.0137960000000064</v>
      </c>
      <c r="T286" s="257" t="n">
        <v>-55.9521377854378</v>
      </c>
      <c r="U286" s="257" t="n">
        <v>259.49423</v>
      </c>
      <c r="V286" s="257" t="n">
        <v>0</v>
      </c>
      <c r="W286" s="257" t="n">
        <v>203.542092214562</v>
      </c>
      <c r="X286" s="257" t="n">
        <v>32951.726913</v>
      </c>
      <c r="Y286" s="257" t="n">
        <v>33071.251652</v>
      </c>
      <c r="Z286" s="257" t="n">
        <v>119.524739</v>
      </c>
      <c r="AA286" s="257" t="n">
        <v>-84.0173532145618</v>
      </c>
      <c r="AB286" s="257" t="n">
        <v>32951.726913</v>
      </c>
      <c r="AC286" s="257" t="n">
        <v>33071.251652</v>
      </c>
      <c r="AD286" s="257" t="n">
        <v>119.524739</v>
      </c>
      <c r="AF286" s="257" t="n">
        <v>-29354.999513686</v>
      </c>
      <c r="AG286" s="259" t="n">
        <v>0</v>
      </c>
      <c r="AH286" s="259" t="n">
        <v>33071.251652</v>
      </c>
      <c r="AI286" s="259" t="n">
        <v>35854.347606</v>
      </c>
      <c r="AJ286" s="259" t="n">
        <v>35854.347606</v>
      </c>
      <c r="AK286" s="259" t="n">
        <v>32565.595001</v>
      </c>
      <c r="AL286" s="259" t="n">
        <v>119.524739</v>
      </c>
      <c r="AM286" s="269" t="s">
        <v>461</v>
      </c>
      <c r="AN286" s="260" t="n">
        <v>8</v>
      </c>
      <c r="AO286" s="260" t="s">
        <v>469</v>
      </c>
      <c r="AP286" s="260" t="n">
        <v>8</v>
      </c>
      <c r="AR286" s="281"/>
      <c r="AS286" s="306"/>
      <c r="AV286" s="255"/>
      <c r="AW286" s="255"/>
      <c r="AX286" s="255"/>
      <c r="AY286" s="255"/>
      <c r="AZ286" s="255"/>
      <c r="BA286" s="255"/>
      <c r="BB286" s="255"/>
      <c r="BC286" s="255"/>
      <c r="BD286" s="255"/>
      <c r="BE286" s="255"/>
      <c r="BF286" s="255"/>
      <c r="BG286" s="255"/>
      <c r="BH286" s="255"/>
      <c r="BI286" s="255"/>
      <c r="BJ286" s="255"/>
      <c r="BK286" s="255"/>
      <c r="BL286" s="255"/>
      <c r="BM286" s="255"/>
      <c r="BN286" s="255"/>
      <c r="BO286" s="255"/>
      <c r="BP286" s="255"/>
      <c r="BQ286" s="255"/>
      <c r="BR286" s="255"/>
      <c r="BS286" s="255"/>
      <c r="BT286" s="255"/>
      <c r="BU286" s="255"/>
      <c r="BV286" s="255"/>
      <c r="BW286" s="255"/>
      <c r="BX286" s="255"/>
      <c r="BY286" s="255"/>
      <c r="BZ286" s="255"/>
      <c r="CA286" s="255"/>
      <c r="CB286" s="255"/>
      <c r="CC286" s="255"/>
      <c r="CD286" s="255"/>
      <c r="CE286" s="255"/>
      <c r="CF286" s="255"/>
      <c r="CG286" s="255"/>
      <c r="CH286" s="255"/>
      <c r="CI286" s="255"/>
      <c r="CJ286" s="255"/>
      <c r="CK286" s="255"/>
      <c r="CL286" s="255"/>
      <c r="CM286" s="255"/>
      <c r="CN286" s="255"/>
      <c r="CO286" s="255"/>
      <c r="CP286" s="255"/>
      <c r="CQ286" s="255"/>
      <c r="CR286" s="255"/>
      <c r="CS286" s="255"/>
      <c r="CT286" s="255"/>
      <c r="CU286" s="255"/>
      <c r="CV286" s="255"/>
      <c r="CW286" s="255"/>
      <c r="CX286" s="255"/>
      <c r="CY286" s="255"/>
      <c r="CZ286" s="255"/>
      <c r="DA286" s="255"/>
      <c r="DB286" s="255"/>
      <c r="DC286" s="255"/>
      <c r="DD286" s="255"/>
      <c r="DE286" s="255"/>
      <c r="DF286" s="255"/>
      <c r="DG286" s="255"/>
      <c r="DH286" s="255"/>
      <c r="DI286" s="255"/>
      <c r="DJ286" s="255"/>
      <c r="DK286" s="255"/>
      <c r="DL286" s="255"/>
      <c r="DM286" s="255"/>
      <c r="DN286" s="255"/>
      <c r="DO286" s="255"/>
      <c r="DP286" s="255"/>
      <c r="DQ286" s="255"/>
      <c r="DR286" s="255"/>
      <c r="DS286" s="255"/>
      <c r="DT286" s="255"/>
      <c r="DU286" s="255"/>
      <c r="DV286" s="255"/>
      <c r="DW286" s="255"/>
      <c r="DX286" s="255"/>
      <c r="DY286" s="255"/>
      <c r="DZ286" s="255"/>
      <c r="EA286" s="255"/>
      <c r="EB286" s="255"/>
      <c r="EC286" s="255"/>
      <c r="ED286" s="255"/>
      <c r="EE286" s="255"/>
      <c r="EF286" s="255"/>
      <c r="EG286" s="255"/>
      <c r="EH286" s="255"/>
      <c r="EI286" s="255"/>
      <c r="EJ286" s="255"/>
      <c r="EK286" s="255"/>
      <c r="EL286" s="255"/>
      <c r="EM286" s="255"/>
      <c r="EN286" s="255"/>
      <c r="EO286" s="255"/>
      <c r="EP286" s="255"/>
      <c r="EQ286" s="255"/>
      <c r="ER286" s="255"/>
      <c r="ES286" s="255"/>
      <c r="ET286" s="255"/>
      <c r="EU286" s="255"/>
      <c r="EV286" s="255"/>
      <c r="EW286" s="255"/>
      <c r="EX286" s="255"/>
      <c r="EY286" s="255"/>
      <c r="EZ286" s="255"/>
      <c r="FA286" s="255"/>
      <c r="FB286" s="255"/>
      <c r="FC286" s="255"/>
      <c r="FD286" s="255"/>
      <c r="FE286" s="255"/>
      <c r="FF286" s="255"/>
      <c r="FG286" s="255"/>
      <c r="FH286" s="255"/>
      <c r="FI286" s="255"/>
      <c r="FJ286" s="255"/>
      <c r="FK286" s="255"/>
      <c r="FL286" s="255"/>
      <c r="FM286" s="255"/>
      <c r="FN286" s="255"/>
      <c r="FO286" s="255"/>
      <c r="FP286" s="255"/>
      <c r="FQ286" s="255"/>
      <c r="FR286" s="255"/>
      <c r="FS286" s="255"/>
      <c r="FT286" s="255"/>
      <c r="FU286" s="255"/>
      <c r="FV286" s="255"/>
      <c r="FW286" s="255"/>
      <c r="FX286" s="255"/>
      <c r="FY286" s="255"/>
      <c r="FZ286" s="255"/>
      <c r="GA286" s="255"/>
      <c r="GB286" s="255"/>
      <c r="GC286" s="255"/>
      <c r="GD286" s="255"/>
      <c r="GE286" s="255"/>
      <c r="GF286" s="255"/>
      <c r="GG286" s="255"/>
      <c r="GH286" s="255"/>
      <c r="GI286" s="255"/>
      <c r="GJ286" s="255"/>
      <c r="GK286" s="255"/>
      <c r="GL286" s="255"/>
      <c r="GM286" s="255"/>
      <c r="GN286" s="255"/>
      <c r="GO286" s="255"/>
      <c r="GP286" s="255"/>
      <c r="GQ286" s="255"/>
      <c r="GR286" s="255"/>
      <c r="GS286" s="255"/>
      <c r="GT286" s="255"/>
      <c r="GU286" s="255"/>
      <c r="GV286" s="255"/>
      <c r="GW286" s="255"/>
      <c r="GX286" s="255"/>
      <c r="GY286" s="255"/>
      <c r="GZ286" s="255"/>
      <c r="HA286" s="255"/>
      <c r="HB286" s="255"/>
      <c r="HC286" s="255"/>
      <c r="HD286" s="255"/>
      <c r="HE286" s="255"/>
      <c r="HF286" s="255"/>
      <c r="HG286" s="255"/>
      <c r="HH286" s="255"/>
      <c r="HI286" s="255"/>
      <c r="HJ286" s="255"/>
      <c r="HK286" s="255"/>
      <c r="HL286" s="255"/>
      <c r="HM286" s="255"/>
      <c r="HN286" s="255"/>
      <c r="HO286" s="255"/>
      <c r="HP286" s="255"/>
      <c r="HQ286" s="255"/>
      <c r="HR286" s="255"/>
      <c r="HS286" s="255"/>
      <c r="HT286" s="255"/>
      <c r="HU286" s="255"/>
      <c r="HV286" s="255"/>
      <c r="HW286" s="255"/>
      <c r="HX286" s="255"/>
      <c r="HY286" s="255"/>
    </row>
    <row r="287" customFormat="false" ht="12.75" hidden="false" customHeight="false" outlineLevel="0" collapsed="false">
      <c r="A287" s="255" t="n">
        <v>1503</v>
      </c>
      <c r="B287" s="255" t="n">
        <v>624</v>
      </c>
      <c r="C287" s="255" t="s">
        <v>2</v>
      </c>
      <c r="D287" s="255" t="s">
        <v>157</v>
      </c>
      <c r="E287" s="255" t="s">
        <v>290</v>
      </c>
      <c r="F287" s="255" t="s">
        <v>102</v>
      </c>
      <c r="G287" s="255" t="s">
        <v>191</v>
      </c>
      <c r="H287" s="255" t="s">
        <v>282</v>
      </c>
      <c r="I287" s="255" t="s">
        <v>156</v>
      </c>
      <c r="J287" s="256" t="s">
        <v>158</v>
      </c>
      <c r="K287" s="268" t="n">
        <v>36896</v>
      </c>
      <c r="L287" s="268" t="n">
        <v>38722</v>
      </c>
      <c r="M287" s="255" t="s">
        <v>155</v>
      </c>
      <c r="N287" s="257" t="n">
        <v>10000000</v>
      </c>
      <c r="O287" s="257" t="n">
        <v>-4048.575044</v>
      </c>
      <c r="P287" s="258" t="n">
        <v>0.68</v>
      </c>
      <c r="Q287" s="257" t="n">
        <v>92.126553</v>
      </c>
      <c r="R287" s="257" t="n">
        <v>92.145074</v>
      </c>
      <c r="S287" s="258" t="n">
        <v>0.0185209999999927</v>
      </c>
      <c r="T287" s="257" t="n">
        <v>-74.9836583898944</v>
      </c>
      <c r="U287" s="257" t="n">
        <v>352.535103</v>
      </c>
      <c r="V287" s="257" t="n">
        <v>0</v>
      </c>
      <c r="W287" s="257" t="n">
        <v>277.551444610106</v>
      </c>
      <c r="X287" s="257" t="n">
        <v>-83437.862495</v>
      </c>
      <c r="Y287" s="257" t="n">
        <v>-83368.73795</v>
      </c>
      <c r="Z287" s="257" t="n">
        <v>69.1245449999988</v>
      </c>
      <c r="AA287" s="257" t="n">
        <v>-208.426899610107</v>
      </c>
      <c r="AB287" s="257" t="n">
        <v>-83437.862495</v>
      </c>
      <c r="AC287" s="257" t="n">
        <v>-83368.73795</v>
      </c>
      <c r="AD287" s="257" t="n">
        <v>69.1245449999988</v>
      </c>
      <c r="AF287" s="257" t="n">
        <v>-23309.67081583</v>
      </c>
      <c r="AG287" s="259" t="n">
        <v>0</v>
      </c>
      <c r="AH287" s="259" t="n">
        <v>-83368.73795</v>
      </c>
      <c r="AI287" s="259" t="n">
        <v>-39218.600658</v>
      </c>
      <c r="AJ287" s="259" t="n">
        <v>-39218.600658</v>
      </c>
      <c r="AK287" s="259" t="n">
        <v>94350.007486</v>
      </c>
      <c r="AL287" s="259" t="n">
        <v>69.1245449999988</v>
      </c>
      <c r="AM287" s="269" t="s">
        <v>461</v>
      </c>
      <c r="AN287" s="260" t="n">
        <v>6</v>
      </c>
      <c r="AO287" s="260" t="s">
        <v>469</v>
      </c>
      <c r="AP287" s="260" t="n">
        <v>6</v>
      </c>
      <c r="AR287" s="281"/>
      <c r="AS287" s="306"/>
      <c r="AV287" s="255"/>
      <c r="AW287" s="255"/>
      <c r="AX287" s="255"/>
      <c r="AY287" s="255"/>
      <c r="AZ287" s="255"/>
      <c r="BA287" s="255"/>
      <c r="BB287" s="255"/>
      <c r="BC287" s="255"/>
      <c r="BD287" s="255"/>
      <c r="BE287" s="255"/>
      <c r="BF287" s="255"/>
      <c r="BG287" s="255"/>
      <c r="BH287" s="255"/>
      <c r="BI287" s="255"/>
      <c r="BJ287" s="255"/>
      <c r="BK287" s="255"/>
      <c r="BL287" s="255"/>
      <c r="BM287" s="255"/>
      <c r="BN287" s="255"/>
      <c r="BO287" s="255"/>
      <c r="BP287" s="255"/>
      <c r="BQ287" s="255"/>
      <c r="BR287" s="255"/>
      <c r="BS287" s="255"/>
      <c r="BT287" s="255"/>
      <c r="BU287" s="255"/>
      <c r="BV287" s="255"/>
      <c r="BW287" s="255"/>
      <c r="BX287" s="255"/>
      <c r="BY287" s="255"/>
      <c r="BZ287" s="255"/>
      <c r="CA287" s="255"/>
      <c r="CB287" s="255"/>
      <c r="CC287" s="255"/>
      <c r="CD287" s="255"/>
      <c r="CE287" s="255"/>
      <c r="CF287" s="255"/>
      <c r="CG287" s="255"/>
      <c r="CH287" s="255"/>
      <c r="CI287" s="255"/>
      <c r="CJ287" s="255"/>
      <c r="CK287" s="255"/>
      <c r="CL287" s="255"/>
      <c r="CM287" s="255"/>
      <c r="CN287" s="255"/>
      <c r="CO287" s="255"/>
      <c r="CP287" s="255"/>
      <c r="CQ287" s="255"/>
      <c r="CR287" s="255"/>
      <c r="CS287" s="255"/>
      <c r="CT287" s="255"/>
      <c r="CU287" s="255"/>
      <c r="CV287" s="255"/>
      <c r="CW287" s="255"/>
      <c r="CX287" s="255"/>
      <c r="CY287" s="255"/>
      <c r="CZ287" s="255"/>
      <c r="DA287" s="255"/>
      <c r="DB287" s="255"/>
      <c r="DC287" s="255"/>
      <c r="DD287" s="255"/>
      <c r="DE287" s="255"/>
      <c r="DF287" s="255"/>
      <c r="DG287" s="255"/>
      <c r="DH287" s="255"/>
      <c r="DI287" s="255"/>
      <c r="DJ287" s="255"/>
      <c r="DK287" s="255"/>
      <c r="DL287" s="255"/>
      <c r="DM287" s="255"/>
      <c r="DN287" s="255"/>
      <c r="DO287" s="255"/>
      <c r="DP287" s="255"/>
      <c r="DQ287" s="255"/>
      <c r="DR287" s="255"/>
      <c r="DS287" s="255"/>
      <c r="DT287" s="255"/>
      <c r="DU287" s="255"/>
      <c r="DV287" s="255"/>
      <c r="DW287" s="255"/>
      <c r="DX287" s="255"/>
      <c r="DY287" s="255"/>
      <c r="DZ287" s="255"/>
      <c r="EA287" s="255"/>
      <c r="EB287" s="255"/>
      <c r="EC287" s="255"/>
      <c r="ED287" s="255"/>
      <c r="EE287" s="255"/>
      <c r="EF287" s="255"/>
      <c r="EG287" s="255"/>
      <c r="EH287" s="255"/>
      <c r="EI287" s="255"/>
      <c r="EJ287" s="255"/>
      <c r="EK287" s="255"/>
      <c r="EL287" s="255"/>
      <c r="EM287" s="255"/>
      <c r="EN287" s="255"/>
      <c r="EO287" s="255"/>
      <c r="EP287" s="255"/>
      <c r="EQ287" s="255"/>
      <c r="ER287" s="255"/>
      <c r="ES287" s="255"/>
      <c r="ET287" s="255"/>
      <c r="EU287" s="255"/>
      <c r="EV287" s="255"/>
      <c r="EW287" s="255"/>
      <c r="EX287" s="255"/>
      <c r="EY287" s="255"/>
      <c r="EZ287" s="255"/>
      <c r="FA287" s="255"/>
      <c r="FB287" s="255"/>
      <c r="FC287" s="255"/>
      <c r="FD287" s="255"/>
      <c r="FE287" s="255"/>
      <c r="FF287" s="255"/>
      <c r="FG287" s="255"/>
      <c r="FH287" s="255"/>
      <c r="FI287" s="255"/>
      <c r="FJ287" s="255"/>
      <c r="FK287" s="255"/>
      <c r="FL287" s="255"/>
      <c r="FM287" s="255"/>
      <c r="FN287" s="255"/>
      <c r="FO287" s="255"/>
      <c r="FP287" s="255"/>
      <c r="FQ287" s="255"/>
      <c r="FR287" s="255"/>
      <c r="FS287" s="255"/>
      <c r="FT287" s="255"/>
      <c r="FU287" s="255"/>
      <c r="FV287" s="255"/>
      <c r="FW287" s="255"/>
      <c r="FX287" s="255"/>
      <c r="FY287" s="255"/>
      <c r="FZ287" s="255"/>
      <c r="GA287" s="255"/>
      <c r="GB287" s="255"/>
      <c r="GC287" s="255"/>
      <c r="GD287" s="255"/>
      <c r="GE287" s="255"/>
      <c r="GF287" s="255"/>
      <c r="GG287" s="255"/>
      <c r="GH287" s="255"/>
      <c r="GI287" s="255"/>
      <c r="GJ287" s="255"/>
      <c r="GK287" s="255"/>
      <c r="GL287" s="255"/>
      <c r="GM287" s="255"/>
      <c r="GN287" s="255"/>
      <c r="GO287" s="255"/>
      <c r="GP287" s="255"/>
      <c r="GQ287" s="255"/>
      <c r="GR287" s="255"/>
      <c r="GS287" s="255"/>
      <c r="GT287" s="255"/>
      <c r="GU287" s="255"/>
      <c r="GV287" s="255"/>
      <c r="GW287" s="255"/>
      <c r="GX287" s="255"/>
      <c r="GY287" s="255"/>
      <c r="GZ287" s="255"/>
      <c r="HA287" s="255"/>
      <c r="HB287" s="255"/>
      <c r="HC287" s="255"/>
      <c r="HD287" s="255"/>
      <c r="HE287" s="255"/>
      <c r="HF287" s="255"/>
      <c r="HG287" s="255"/>
      <c r="HH287" s="255"/>
      <c r="HI287" s="255"/>
      <c r="HJ287" s="255"/>
      <c r="HK287" s="255"/>
      <c r="HL287" s="255"/>
      <c r="HM287" s="255"/>
      <c r="HN287" s="255"/>
      <c r="HO287" s="255"/>
      <c r="HP287" s="255"/>
      <c r="HQ287" s="255"/>
      <c r="HR287" s="255"/>
      <c r="HS287" s="255"/>
      <c r="HT287" s="255"/>
      <c r="HU287" s="255"/>
      <c r="HV287" s="255"/>
      <c r="HW287" s="255"/>
      <c r="HX287" s="255"/>
      <c r="HY287" s="255"/>
    </row>
    <row r="288" customFormat="false" ht="12.75" hidden="false" customHeight="false" outlineLevel="0" collapsed="false">
      <c r="A288" s="255" t="n">
        <v>1504</v>
      </c>
      <c r="B288" s="255" t="n">
        <v>554</v>
      </c>
      <c r="C288" s="255" t="s">
        <v>2</v>
      </c>
      <c r="D288" s="255" t="s">
        <v>157</v>
      </c>
      <c r="E288" s="255" t="s">
        <v>294</v>
      </c>
      <c r="F288" s="255" t="s">
        <v>150</v>
      </c>
      <c r="G288" s="255" t="s">
        <v>112</v>
      </c>
      <c r="H288" s="255" t="s">
        <v>168</v>
      </c>
      <c r="I288" s="255" t="s">
        <v>156</v>
      </c>
      <c r="J288" s="256" t="s">
        <v>158</v>
      </c>
      <c r="K288" s="268" t="n">
        <v>36896</v>
      </c>
      <c r="L288" s="268" t="n">
        <v>38722</v>
      </c>
      <c r="M288" s="255" t="s">
        <v>155</v>
      </c>
      <c r="N288" s="257" t="n">
        <v>10000000</v>
      </c>
      <c r="O288" s="257" t="n">
        <v>-4185.797931</v>
      </c>
      <c r="P288" s="258" t="n">
        <v>1.65</v>
      </c>
      <c r="Q288" s="257" t="n">
        <v>123.729261</v>
      </c>
      <c r="R288" s="257" t="n">
        <v>123.740891</v>
      </c>
      <c r="S288" s="258" t="n">
        <v>0.0116300000000109</v>
      </c>
      <c r="T288" s="257" t="n">
        <v>-48.6808299375757</v>
      </c>
      <c r="U288" s="257" t="n">
        <v>457.669265</v>
      </c>
      <c r="V288" s="257" t="n">
        <v>0</v>
      </c>
      <c r="W288" s="257" t="n">
        <v>408.988435062424</v>
      </c>
      <c r="X288" s="257" t="n">
        <v>208074.878017</v>
      </c>
      <c r="Y288" s="257" t="n">
        <v>208559.265331</v>
      </c>
      <c r="Z288" s="257" t="n">
        <v>484.387313999992</v>
      </c>
      <c r="AA288" s="257" t="n">
        <v>75.398878937568</v>
      </c>
      <c r="AB288" s="257" t="n">
        <v>208074.878017</v>
      </c>
      <c r="AC288" s="257" t="n">
        <v>208559.265331</v>
      </c>
      <c r="AD288" s="257" t="n">
        <v>484.387313999992</v>
      </c>
      <c r="AF288" s="257" t="n">
        <v>-52330.845733362</v>
      </c>
      <c r="AG288" s="259" t="n">
        <v>0</v>
      </c>
      <c r="AH288" s="259" t="n">
        <v>208559.265331</v>
      </c>
      <c r="AI288" s="259" t="n">
        <v>131688.455832</v>
      </c>
      <c r="AJ288" s="259" t="n">
        <v>131688.455832</v>
      </c>
      <c r="AK288" s="259" t="n">
        <v>34903.69504</v>
      </c>
      <c r="AL288" s="259" t="n">
        <v>484.387313999992</v>
      </c>
      <c r="AM288" s="269" t="s">
        <v>461</v>
      </c>
      <c r="AN288" s="260" t="s">
        <v>469</v>
      </c>
      <c r="AO288" s="260" t="n">
        <v>10</v>
      </c>
      <c r="AP288" s="260" t="n">
        <v>10</v>
      </c>
      <c r="AR288" s="281"/>
      <c r="AS288" s="306"/>
      <c r="AV288" s="255"/>
      <c r="AW288" s="255"/>
      <c r="AX288" s="255"/>
      <c r="AY288" s="255"/>
      <c r="AZ288" s="255"/>
      <c r="BA288" s="255"/>
      <c r="BB288" s="255"/>
      <c r="BC288" s="255"/>
      <c r="BD288" s="255"/>
      <c r="BE288" s="255"/>
      <c r="BF288" s="255"/>
      <c r="BG288" s="255"/>
      <c r="BH288" s="255"/>
      <c r="BI288" s="255"/>
      <c r="BJ288" s="255"/>
      <c r="BK288" s="255"/>
      <c r="BL288" s="255"/>
      <c r="BM288" s="255"/>
      <c r="BN288" s="255"/>
      <c r="BO288" s="255"/>
      <c r="BP288" s="255"/>
      <c r="BQ288" s="255"/>
      <c r="BR288" s="255"/>
      <c r="BS288" s="255"/>
      <c r="BT288" s="255"/>
      <c r="BU288" s="255"/>
      <c r="BV288" s="255"/>
      <c r="BW288" s="255"/>
      <c r="BX288" s="255"/>
      <c r="BY288" s="255"/>
      <c r="BZ288" s="255"/>
      <c r="CA288" s="255"/>
      <c r="CB288" s="255"/>
      <c r="CC288" s="255"/>
      <c r="CD288" s="255"/>
      <c r="CE288" s="255"/>
      <c r="CF288" s="255"/>
      <c r="CG288" s="255"/>
      <c r="CH288" s="255"/>
      <c r="CI288" s="255"/>
      <c r="CJ288" s="255"/>
      <c r="CK288" s="255"/>
      <c r="CL288" s="255"/>
      <c r="CM288" s="255"/>
      <c r="CN288" s="255"/>
      <c r="CO288" s="255"/>
      <c r="CP288" s="255"/>
      <c r="CQ288" s="255"/>
      <c r="CR288" s="255"/>
      <c r="CS288" s="255"/>
      <c r="CT288" s="255"/>
      <c r="CU288" s="255"/>
      <c r="CV288" s="255"/>
      <c r="CW288" s="255"/>
      <c r="CX288" s="255"/>
      <c r="CY288" s="255"/>
      <c r="CZ288" s="255"/>
      <c r="DA288" s="255"/>
      <c r="DB288" s="255"/>
      <c r="DC288" s="255"/>
      <c r="DD288" s="255"/>
      <c r="DE288" s="255"/>
      <c r="DF288" s="255"/>
      <c r="DG288" s="255"/>
      <c r="DH288" s="255"/>
      <c r="DI288" s="255"/>
      <c r="DJ288" s="255"/>
      <c r="DK288" s="255"/>
      <c r="DL288" s="255"/>
      <c r="DM288" s="255"/>
      <c r="DN288" s="255"/>
      <c r="DO288" s="255"/>
      <c r="DP288" s="255"/>
      <c r="DQ288" s="255"/>
      <c r="DR288" s="255"/>
      <c r="DS288" s="255"/>
      <c r="DT288" s="255"/>
      <c r="DU288" s="255"/>
      <c r="DV288" s="255"/>
      <c r="DW288" s="255"/>
      <c r="DX288" s="255"/>
      <c r="DY288" s="255"/>
      <c r="DZ288" s="255"/>
      <c r="EA288" s="255"/>
      <c r="EB288" s="255"/>
      <c r="EC288" s="255"/>
      <c r="ED288" s="255"/>
      <c r="EE288" s="255"/>
      <c r="EF288" s="255"/>
      <c r="EG288" s="255"/>
      <c r="EH288" s="255"/>
      <c r="EI288" s="255"/>
      <c r="EJ288" s="255"/>
      <c r="EK288" s="255"/>
      <c r="EL288" s="255"/>
      <c r="EM288" s="255"/>
      <c r="EN288" s="255"/>
      <c r="EO288" s="255"/>
      <c r="EP288" s="255"/>
      <c r="EQ288" s="255"/>
      <c r="ER288" s="255"/>
      <c r="ES288" s="255"/>
      <c r="ET288" s="255"/>
      <c r="EU288" s="255"/>
      <c r="EV288" s="255"/>
      <c r="EW288" s="255"/>
      <c r="EX288" s="255"/>
      <c r="EY288" s="255"/>
      <c r="EZ288" s="255"/>
      <c r="FA288" s="255"/>
      <c r="FB288" s="255"/>
      <c r="FC288" s="255"/>
      <c r="FD288" s="255"/>
      <c r="FE288" s="255"/>
      <c r="FF288" s="255"/>
      <c r="FG288" s="255"/>
      <c r="FH288" s="255"/>
      <c r="FI288" s="255"/>
      <c r="FJ288" s="255"/>
      <c r="FK288" s="255"/>
      <c r="FL288" s="255"/>
      <c r="FM288" s="255"/>
      <c r="FN288" s="255"/>
      <c r="FO288" s="255"/>
      <c r="FP288" s="255"/>
      <c r="FQ288" s="255"/>
      <c r="FR288" s="255"/>
      <c r="FS288" s="255"/>
      <c r="FT288" s="255"/>
      <c r="FU288" s="255"/>
      <c r="FV288" s="255"/>
      <c r="FW288" s="255"/>
      <c r="FX288" s="255"/>
      <c r="FY288" s="255"/>
      <c r="FZ288" s="255"/>
      <c r="GA288" s="255"/>
      <c r="GB288" s="255"/>
      <c r="GC288" s="255"/>
      <c r="GD288" s="255"/>
      <c r="GE288" s="255"/>
      <c r="GF288" s="255"/>
      <c r="GG288" s="255"/>
      <c r="GH288" s="255"/>
      <c r="GI288" s="255"/>
      <c r="GJ288" s="255"/>
      <c r="GK288" s="255"/>
      <c r="GL288" s="255"/>
      <c r="GM288" s="255"/>
      <c r="GN288" s="255"/>
      <c r="GO288" s="255"/>
      <c r="GP288" s="255"/>
      <c r="GQ288" s="255"/>
      <c r="GR288" s="255"/>
      <c r="GS288" s="255"/>
      <c r="GT288" s="255"/>
      <c r="GU288" s="255"/>
      <c r="GV288" s="255"/>
      <c r="GW288" s="255"/>
      <c r="GX288" s="255"/>
      <c r="GY288" s="255"/>
      <c r="GZ288" s="255"/>
      <c r="HA288" s="255"/>
      <c r="HB288" s="255"/>
      <c r="HC288" s="255"/>
      <c r="HD288" s="255"/>
      <c r="HE288" s="255"/>
      <c r="HF288" s="255"/>
      <c r="HG288" s="255"/>
      <c r="HH288" s="255"/>
      <c r="HI288" s="255"/>
      <c r="HJ288" s="255"/>
      <c r="HK288" s="255"/>
      <c r="HL288" s="255"/>
      <c r="HM288" s="255"/>
      <c r="HN288" s="255"/>
      <c r="HO288" s="255"/>
      <c r="HP288" s="255"/>
      <c r="HQ288" s="255"/>
      <c r="HR288" s="255"/>
      <c r="HS288" s="255"/>
      <c r="HT288" s="255"/>
      <c r="HU288" s="255"/>
      <c r="HV288" s="255"/>
      <c r="HW288" s="255"/>
      <c r="HX288" s="255"/>
      <c r="HY288" s="255"/>
    </row>
    <row r="289" customFormat="false" ht="12.75" hidden="false" customHeight="false" outlineLevel="0" collapsed="false">
      <c r="A289" s="255" t="n">
        <v>1505</v>
      </c>
      <c r="B289" s="255" t="n">
        <v>555</v>
      </c>
      <c r="C289" s="255" t="s">
        <v>2</v>
      </c>
      <c r="D289" s="255" t="s">
        <v>157</v>
      </c>
      <c r="E289" s="255" t="s">
        <v>113</v>
      </c>
      <c r="F289" s="255" t="s">
        <v>102</v>
      </c>
      <c r="G289" s="255" t="s">
        <v>96</v>
      </c>
      <c r="H289" s="255" t="s">
        <v>107</v>
      </c>
      <c r="I289" s="255" t="s">
        <v>156</v>
      </c>
      <c r="J289" s="256" t="s">
        <v>158</v>
      </c>
      <c r="K289" s="268" t="n">
        <v>36896</v>
      </c>
      <c r="L289" s="268" t="n">
        <v>38722</v>
      </c>
      <c r="M289" s="255" t="s">
        <v>155</v>
      </c>
      <c r="N289" s="257" t="n">
        <v>10000000</v>
      </c>
      <c r="O289" s="257" t="n">
        <v>-4040.748148</v>
      </c>
      <c r="P289" s="258" t="n">
        <v>0.9</v>
      </c>
      <c r="Q289" s="257" t="n">
        <v>160.557677</v>
      </c>
      <c r="R289" s="257" t="n">
        <v>149.929672</v>
      </c>
      <c r="S289" s="258" t="n">
        <v>-10.628005</v>
      </c>
      <c r="T289" s="257" t="n">
        <v>42945.0915206848</v>
      </c>
      <c r="U289" s="257" t="n">
        <v>496.355223</v>
      </c>
      <c r="V289" s="257" t="n">
        <v>0</v>
      </c>
      <c r="W289" s="257" t="n">
        <v>43441.4467436848</v>
      </c>
      <c r="X289" s="257" t="n">
        <v>-264747.947262</v>
      </c>
      <c r="Y289" s="257" t="n">
        <v>-222158.45579</v>
      </c>
      <c r="Z289" s="257" t="n">
        <v>42589.491472</v>
      </c>
      <c r="AA289" s="257" t="n">
        <v>-851.955271684754</v>
      </c>
      <c r="AB289" s="257" t="n">
        <v>-264747.947262</v>
      </c>
      <c r="AC289" s="257" t="n">
        <v>-222158.45579</v>
      </c>
      <c r="AD289" s="257" t="n">
        <v>42589.491472</v>
      </c>
      <c r="AF289" s="257" t="n">
        <v>-23264.60746211</v>
      </c>
      <c r="AG289" s="259" t="n">
        <v>0</v>
      </c>
      <c r="AH289" s="259" t="n">
        <v>-222158.45579</v>
      </c>
      <c r="AI289" s="259" t="n">
        <v>-100711.114835</v>
      </c>
      <c r="AJ289" s="259" t="n">
        <v>-100711.114835</v>
      </c>
      <c r="AK289" s="259" t="n">
        <v>41817.376921</v>
      </c>
      <c r="AL289" s="259" t="n">
        <v>42589.491472</v>
      </c>
      <c r="AM289" s="269" t="s">
        <v>461</v>
      </c>
      <c r="AN289" s="260" t="n">
        <v>6</v>
      </c>
      <c r="AO289" s="260" t="s">
        <v>469</v>
      </c>
      <c r="AP289" s="260" t="n">
        <v>6</v>
      </c>
      <c r="AR289" s="281"/>
      <c r="AS289" s="306"/>
      <c r="AV289" s="255"/>
      <c r="AW289" s="255"/>
      <c r="AX289" s="255"/>
      <c r="AY289" s="255"/>
      <c r="AZ289" s="255"/>
      <c r="BA289" s="255"/>
      <c r="BB289" s="255"/>
      <c r="BC289" s="255"/>
      <c r="BD289" s="255"/>
      <c r="BE289" s="255"/>
      <c r="BF289" s="255"/>
      <c r="BG289" s="255"/>
      <c r="BH289" s="255"/>
      <c r="BI289" s="255"/>
      <c r="BJ289" s="255"/>
      <c r="BK289" s="255"/>
      <c r="BL289" s="255"/>
      <c r="BM289" s="255"/>
      <c r="BN289" s="255"/>
      <c r="BO289" s="255"/>
      <c r="BP289" s="255"/>
      <c r="BQ289" s="255"/>
      <c r="BR289" s="255"/>
      <c r="BS289" s="255"/>
      <c r="BT289" s="255"/>
      <c r="BU289" s="255"/>
      <c r="BV289" s="255"/>
      <c r="BW289" s="255"/>
      <c r="BX289" s="255"/>
      <c r="BY289" s="255"/>
      <c r="BZ289" s="255"/>
      <c r="CA289" s="255"/>
      <c r="CB289" s="255"/>
      <c r="CC289" s="255"/>
      <c r="CD289" s="255"/>
      <c r="CE289" s="255"/>
      <c r="CF289" s="255"/>
      <c r="CG289" s="255"/>
      <c r="CH289" s="255"/>
      <c r="CI289" s="255"/>
      <c r="CJ289" s="255"/>
      <c r="CK289" s="255"/>
      <c r="CL289" s="255"/>
      <c r="CM289" s="255"/>
      <c r="CN289" s="255"/>
      <c r="CO289" s="255"/>
      <c r="CP289" s="255"/>
      <c r="CQ289" s="255"/>
      <c r="CR289" s="255"/>
      <c r="CS289" s="255"/>
      <c r="CT289" s="255"/>
      <c r="CU289" s="255"/>
      <c r="CV289" s="255"/>
      <c r="CW289" s="255"/>
      <c r="CX289" s="255"/>
      <c r="CY289" s="255"/>
      <c r="CZ289" s="255"/>
      <c r="DA289" s="255"/>
      <c r="DB289" s="255"/>
      <c r="DC289" s="255"/>
      <c r="DD289" s="255"/>
      <c r="DE289" s="255"/>
      <c r="DF289" s="255"/>
      <c r="DG289" s="255"/>
      <c r="DH289" s="255"/>
      <c r="DI289" s="255"/>
      <c r="DJ289" s="255"/>
      <c r="DK289" s="255"/>
      <c r="DL289" s="255"/>
      <c r="DM289" s="255"/>
      <c r="DN289" s="255"/>
      <c r="DO289" s="255"/>
      <c r="DP289" s="255"/>
      <c r="DQ289" s="255"/>
      <c r="DR289" s="255"/>
      <c r="DS289" s="255"/>
      <c r="DT289" s="255"/>
      <c r="DU289" s="255"/>
      <c r="DV289" s="255"/>
      <c r="DW289" s="255"/>
      <c r="DX289" s="255"/>
      <c r="DY289" s="255"/>
      <c r="DZ289" s="255"/>
      <c r="EA289" s="255"/>
      <c r="EB289" s="255"/>
      <c r="EC289" s="255"/>
      <c r="ED289" s="255"/>
      <c r="EE289" s="255"/>
      <c r="EF289" s="255"/>
      <c r="EG289" s="255"/>
      <c r="EH289" s="255"/>
      <c r="EI289" s="255"/>
      <c r="EJ289" s="255"/>
      <c r="EK289" s="255"/>
      <c r="EL289" s="255"/>
      <c r="EM289" s="255"/>
      <c r="EN289" s="255"/>
      <c r="EO289" s="255"/>
      <c r="EP289" s="255"/>
      <c r="EQ289" s="255"/>
      <c r="ER289" s="255"/>
      <c r="ES289" s="255"/>
      <c r="ET289" s="255"/>
      <c r="EU289" s="255"/>
      <c r="EV289" s="255"/>
      <c r="EW289" s="255"/>
      <c r="EX289" s="255"/>
      <c r="EY289" s="255"/>
      <c r="EZ289" s="255"/>
      <c r="FA289" s="255"/>
      <c r="FB289" s="255"/>
      <c r="FC289" s="255"/>
      <c r="FD289" s="255"/>
      <c r="FE289" s="255"/>
      <c r="FF289" s="255"/>
      <c r="FG289" s="255"/>
      <c r="FH289" s="255"/>
      <c r="FI289" s="255"/>
      <c r="FJ289" s="255"/>
      <c r="FK289" s="255"/>
      <c r="FL289" s="255"/>
      <c r="FM289" s="255"/>
      <c r="FN289" s="255"/>
      <c r="FO289" s="255"/>
      <c r="FP289" s="255"/>
      <c r="FQ289" s="255"/>
      <c r="FR289" s="255"/>
      <c r="FS289" s="255"/>
      <c r="FT289" s="255"/>
      <c r="FU289" s="255"/>
      <c r="FV289" s="255"/>
      <c r="FW289" s="255"/>
      <c r="FX289" s="255"/>
      <c r="FY289" s="255"/>
      <c r="FZ289" s="255"/>
      <c r="GA289" s="255"/>
      <c r="GB289" s="255"/>
      <c r="GC289" s="255"/>
      <c r="GD289" s="255"/>
      <c r="GE289" s="255"/>
      <c r="GF289" s="255"/>
      <c r="GG289" s="255"/>
      <c r="GH289" s="255"/>
      <c r="GI289" s="255"/>
      <c r="GJ289" s="255"/>
      <c r="GK289" s="255"/>
      <c r="GL289" s="255"/>
      <c r="GM289" s="255"/>
      <c r="GN289" s="255"/>
      <c r="GO289" s="255"/>
      <c r="GP289" s="255"/>
      <c r="GQ289" s="255"/>
      <c r="GR289" s="255"/>
      <c r="GS289" s="255"/>
      <c r="GT289" s="255"/>
      <c r="GU289" s="255"/>
      <c r="GV289" s="255"/>
      <c r="GW289" s="255"/>
      <c r="GX289" s="255"/>
      <c r="GY289" s="255"/>
      <c r="GZ289" s="255"/>
      <c r="HA289" s="255"/>
      <c r="HB289" s="255"/>
      <c r="HC289" s="255"/>
      <c r="HD289" s="255"/>
      <c r="HE289" s="255"/>
      <c r="HF289" s="255"/>
      <c r="HG289" s="255"/>
      <c r="HH289" s="255"/>
      <c r="HI289" s="255"/>
      <c r="HJ289" s="255"/>
      <c r="HK289" s="255"/>
      <c r="HL289" s="255"/>
      <c r="HM289" s="255"/>
      <c r="HN289" s="255"/>
      <c r="HO289" s="255"/>
      <c r="HP289" s="255"/>
      <c r="HQ289" s="255"/>
      <c r="HR289" s="255"/>
      <c r="HS289" s="255"/>
      <c r="HT289" s="255"/>
      <c r="HU289" s="255"/>
      <c r="HV289" s="255"/>
      <c r="HW289" s="255"/>
      <c r="HX289" s="255"/>
      <c r="HY289" s="255"/>
    </row>
    <row r="290" customFormat="false" ht="12.75" hidden="false" customHeight="false" outlineLevel="0" collapsed="false">
      <c r="A290" s="255" t="n">
        <v>1506</v>
      </c>
      <c r="B290" s="255" t="n">
        <v>556</v>
      </c>
      <c r="C290" s="255" t="s">
        <v>2</v>
      </c>
      <c r="D290" s="255" t="s">
        <v>157</v>
      </c>
      <c r="E290" s="255" t="s">
        <v>297</v>
      </c>
      <c r="F290" s="255" t="s">
        <v>102</v>
      </c>
      <c r="G290" s="255" t="s">
        <v>191</v>
      </c>
      <c r="H290" s="255" t="s">
        <v>168</v>
      </c>
      <c r="I290" s="255" t="s">
        <v>156</v>
      </c>
      <c r="J290" s="256" t="s">
        <v>158</v>
      </c>
      <c r="K290" s="268" t="n">
        <v>36896</v>
      </c>
      <c r="L290" s="268" t="n">
        <v>38722</v>
      </c>
      <c r="M290" s="255" t="s">
        <v>155</v>
      </c>
      <c r="N290" s="257" t="n">
        <v>10000000</v>
      </c>
      <c r="O290" s="257" t="n">
        <v>-4046.923777</v>
      </c>
      <c r="P290" s="258" t="n">
        <v>0.65</v>
      </c>
      <c r="Q290" s="257" t="n">
        <v>86.326759</v>
      </c>
      <c r="R290" s="257" t="n">
        <v>86.340196</v>
      </c>
      <c r="S290" s="258" t="n">
        <v>0.0134370000000104</v>
      </c>
      <c r="T290" s="257" t="n">
        <v>-54.3785147915909</v>
      </c>
      <c r="U290" s="257" t="n">
        <v>280.113219</v>
      </c>
      <c r="V290" s="257" t="n">
        <v>0</v>
      </c>
      <c r="W290" s="257" t="n">
        <v>225.734704208409</v>
      </c>
      <c r="X290" s="257" t="n">
        <v>-72498.494177</v>
      </c>
      <c r="Y290" s="257" t="n">
        <v>-72411.777068</v>
      </c>
      <c r="Z290" s="257" t="n">
        <v>86.7171090000047</v>
      </c>
      <c r="AA290" s="257" t="n">
        <v>-139.017595208404</v>
      </c>
      <c r="AB290" s="257" t="n">
        <v>-72498.494177</v>
      </c>
      <c r="AC290" s="257" t="n">
        <v>-72411.777068</v>
      </c>
      <c r="AD290" s="257" t="n">
        <v>86.7171090000047</v>
      </c>
      <c r="AF290" s="257" t="n">
        <v>-23300.1636460775</v>
      </c>
      <c r="AG290" s="259" t="n">
        <v>0</v>
      </c>
      <c r="AH290" s="259" t="n">
        <v>-72411.777068</v>
      </c>
      <c r="AI290" s="259" t="n">
        <v>-66592.703744</v>
      </c>
      <c r="AJ290" s="259" t="n">
        <v>-66592.703744</v>
      </c>
      <c r="AK290" s="259" t="n">
        <v>56728.839529</v>
      </c>
      <c r="AL290" s="259" t="n">
        <v>86.7171090000047</v>
      </c>
      <c r="AM290" s="269" t="s">
        <v>461</v>
      </c>
      <c r="AN290" s="260" t="n">
        <v>6</v>
      </c>
      <c r="AO290" s="260" t="s">
        <v>469</v>
      </c>
      <c r="AP290" s="260" t="n">
        <v>6</v>
      </c>
      <c r="AR290" s="281"/>
      <c r="AS290" s="306"/>
      <c r="AV290" s="255"/>
      <c r="AW290" s="255"/>
      <c r="AX290" s="255"/>
      <c r="AY290" s="255"/>
      <c r="AZ290" s="255"/>
      <c r="BA290" s="255"/>
      <c r="BB290" s="255"/>
      <c r="BC290" s="255"/>
      <c r="BD290" s="255"/>
      <c r="BE290" s="255"/>
      <c r="BF290" s="255"/>
      <c r="BG290" s="255"/>
      <c r="BH290" s="255"/>
      <c r="BI290" s="255"/>
      <c r="BJ290" s="255"/>
      <c r="BK290" s="255"/>
      <c r="BL290" s="255"/>
      <c r="BM290" s="255"/>
      <c r="BN290" s="255"/>
      <c r="BO290" s="255"/>
      <c r="BP290" s="255"/>
      <c r="BQ290" s="255"/>
      <c r="BR290" s="255"/>
      <c r="BS290" s="255"/>
      <c r="BT290" s="255"/>
      <c r="BU290" s="255"/>
      <c r="BV290" s="255"/>
      <c r="BW290" s="255"/>
      <c r="BX290" s="255"/>
      <c r="BY290" s="255"/>
      <c r="BZ290" s="255"/>
      <c r="CA290" s="255"/>
      <c r="CB290" s="255"/>
      <c r="CC290" s="255"/>
      <c r="CD290" s="255"/>
      <c r="CE290" s="255"/>
      <c r="CF290" s="255"/>
      <c r="CG290" s="255"/>
      <c r="CH290" s="255"/>
      <c r="CI290" s="255"/>
      <c r="CJ290" s="255"/>
      <c r="CK290" s="255"/>
      <c r="CL290" s="255"/>
      <c r="CM290" s="255"/>
      <c r="CN290" s="255"/>
      <c r="CO290" s="255"/>
      <c r="CP290" s="255"/>
      <c r="CQ290" s="255"/>
      <c r="CR290" s="255"/>
      <c r="CS290" s="255"/>
      <c r="CT290" s="255"/>
      <c r="CU290" s="255"/>
      <c r="CV290" s="255"/>
      <c r="CW290" s="255"/>
      <c r="CX290" s="255"/>
      <c r="CY290" s="255"/>
      <c r="CZ290" s="255"/>
      <c r="DA290" s="255"/>
      <c r="DB290" s="255"/>
      <c r="DC290" s="255"/>
      <c r="DD290" s="255"/>
      <c r="DE290" s="255"/>
      <c r="DF290" s="255"/>
      <c r="DG290" s="255"/>
      <c r="DH290" s="255"/>
      <c r="DI290" s="255"/>
      <c r="DJ290" s="255"/>
      <c r="DK290" s="255"/>
      <c r="DL290" s="255"/>
      <c r="DM290" s="255"/>
      <c r="DN290" s="255"/>
      <c r="DO290" s="255"/>
      <c r="DP290" s="255"/>
      <c r="DQ290" s="255"/>
      <c r="DR290" s="255"/>
      <c r="DS290" s="255"/>
      <c r="DT290" s="255"/>
      <c r="DU290" s="255"/>
      <c r="DV290" s="255"/>
      <c r="DW290" s="255"/>
      <c r="DX290" s="255"/>
      <c r="DY290" s="255"/>
      <c r="DZ290" s="255"/>
      <c r="EA290" s="255"/>
      <c r="EB290" s="255"/>
      <c r="EC290" s="255"/>
      <c r="ED290" s="255"/>
      <c r="EE290" s="255"/>
      <c r="EF290" s="255"/>
      <c r="EG290" s="255"/>
      <c r="EH290" s="255"/>
      <c r="EI290" s="255"/>
      <c r="EJ290" s="255"/>
      <c r="EK290" s="255"/>
      <c r="EL290" s="255"/>
      <c r="EM290" s="255"/>
      <c r="EN290" s="255"/>
      <c r="EO290" s="255"/>
      <c r="EP290" s="255"/>
      <c r="EQ290" s="255"/>
      <c r="ER290" s="255"/>
      <c r="ES290" s="255"/>
      <c r="ET290" s="255"/>
      <c r="EU290" s="255"/>
      <c r="EV290" s="255"/>
      <c r="EW290" s="255"/>
      <c r="EX290" s="255"/>
      <c r="EY290" s="255"/>
      <c r="EZ290" s="255"/>
      <c r="FA290" s="255"/>
      <c r="FB290" s="255"/>
      <c r="FC290" s="255"/>
      <c r="FD290" s="255"/>
      <c r="FE290" s="255"/>
      <c r="FF290" s="255"/>
      <c r="FG290" s="255"/>
      <c r="FH290" s="255"/>
      <c r="FI290" s="255"/>
      <c r="FJ290" s="255"/>
      <c r="FK290" s="255"/>
      <c r="FL290" s="255"/>
      <c r="FM290" s="255"/>
      <c r="FN290" s="255"/>
      <c r="FO290" s="255"/>
      <c r="FP290" s="255"/>
      <c r="FQ290" s="255"/>
      <c r="FR290" s="255"/>
      <c r="FS290" s="255"/>
      <c r="FT290" s="255"/>
      <c r="FU290" s="255"/>
      <c r="FV290" s="255"/>
      <c r="FW290" s="255"/>
      <c r="FX290" s="255"/>
      <c r="FY290" s="255"/>
      <c r="FZ290" s="255"/>
      <c r="GA290" s="255"/>
      <c r="GB290" s="255"/>
      <c r="GC290" s="255"/>
      <c r="GD290" s="255"/>
      <c r="GE290" s="255"/>
      <c r="GF290" s="255"/>
      <c r="GG290" s="255"/>
      <c r="GH290" s="255"/>
      <c r="GI290" s="255"/>
      <c r="GJ290" s="255"/>
      <c r="GK290" s="255"/>
      <c r="GL290" s="255"/>
      <c r="GM290" s="255"/>
      <c r="GN290" s="255"/>
      <c r="GO290" s="255"/>
      <c r="GP290" s="255"/>
      <c r="GQ290" s="255"/>
      <c r="GR290" s="255"/>
      <c r="GS290" s="255"/>
      <c r="GT290" s="255"/>
      <c r="GU290" s="255"/>
      <c r="GV290" s="255"/>
      <c r="GW290" s="255"/>
      <c r="GX290" s="255"/>
      <c r="GY290" s="255"/>
      <c r="GZ290" s="255"/>
      <c r="HA290" s="255"/>
      <c r="HB290" s="255"/>
      <c r="HC290" s="255"/>
      <c r="HD290" s="255"/>
      <c r="HE290" s="255"/>
      <c r="HF290" s="255"/>
      <c r="HG290" s="255"/>
      <c r="HH290" s="255"/>
      <c r="HI290" s="255"/>
      <c r="HJ290" s="255"/>
      <c r="HK290" s="255"/>
      <c r="HL290" s="255"/>
      <c r="HM290" s="255"/>
      <c r="HN290" s="255"/>
      <c r="HO290" s="255"/>
      <c r="HP290" s="255"/>
      <c r="HQ290" s="255"/>
      <c r="HR290" s="255"/>
      <c r="HS290" s="255"/>
      <c r="HT290" s="255"/>
      <c r="HU290" s="255"/>
      <c r="HV290" s="255"/>
      <c r="HW290" s="255"/>
      <c r="HX290" s="255"/>
      <c r="HY290" s="255"/>
    </row>
    <row r="291" customFormat="false" ht="12.75" hidden="false" customHeight="false" outlineLevel="0" collapsed="false">
      <c r="A291" s="255" t="n">
        <v>1507</v>
      </c>
      <c r="B291" s="255" t="n">
        <v>557</v>
      </c>
      <c r="C291" s="255" t="s">
        <v>2</v>
      </c>
      <c r="D291" s="255" t="s">
        <v>157</v>
      </c>
      <c r="E291" s="255" t="s">
        <v>298</v>
      </c>
      <c r="F291" s="255" t="s">
        <v>150</v>
      </c>
      <c r="G291" s="255" t="s">
        <v>151</v>
      </c>
      <c r="H291" s="255" t="s">
        <v>168</v>
      </c>
      <c r="I291" s="255" t="s">
        <v>156</v>
      </c>
      <c r="J291" s="256" t="s">
        <v>158</v>
      </c>
      <c r="K291" s="268" t="n">
        <v>36896</v>
      </c>
      <c r="L291" s="268" t="n">
        <v>38722</v>
      </c>
      <c r="M291" s="255" t="s">
        <v>155</v>
      </c>
      <c r="N291" s="257" t="n">
        <v>10000000</v>
      </c>
      <c r="O291" s="257" t="n">
        <v>-4123.488789</v>
      </c>
      <c r="P291" s="258" t="n">
        <v>1.9</v>
      </c>
      <c r="Q291" s="257" t="n">
        <v>248.141597</v>
      </c>
      <c r="R291" s="257" t="n">
        <v>248.159622</v>
      </c>
      <c r="S291" s="258" t="n">
        <v>0.0180250000000228</v>
      </c>
      <c r="T291" s="257" t="n">
        <v>-74.3258854218191</v>
      </c>
      <c r="U291" s="257" t="n">
        <v>826.826023</v>
      </c>
      <c r="V291" s="257" t="n">
        <v>0</v>
      </c>
      <c r="W291" s="257" t="n">
        <v>752.500137578181</v>
      </c>
      <c r="X291" s="257" t="n">
        <v>-184278.897831</v>
      </c>
      <c r="Y291" s="257" t="n">
        <v>-183924.300445</v>
      </c>
      <c r="Z291" s="257" t="n">
        <v>354.597386000009</v>
      </c>
      <c r="AA291" s="257" t="n">
        <v>-397.902751578172</v>
      </c>
      <c r="AB291" s="257" t="n">
        <v>-184278.897831</v>
      </c>
      <c r="AC291" s="257" t="n">
        <v>-183924.300445</v>
      </c>
      <c r="AD291" s="257" t="n">
        <v>354.597386000009</v>
      </c>
      <c r="AF291" s="257" t="n">
        <v>-51551.856840078</v>
      </c>
      <c r="AG291" s="259" t="n">
        <v>0</v>
      </c>
      <c r="AH291" s="259" t="n">
        <v>-183924.300445</v>
      </c>
      <c r="AI291" s="259" t="n">
        <v>220351.941601</v>
      </c>
      <c r="AJ291" s="259" t="n">
        <v>220351.941601</v>
      </c>
      <c r="AK291" s="259" t="n">
        <v>68042.41927</v>
      </c>
      <c r="AL291" s="259" t="n">
        <v>354.597386000009</v>
      </c>
      <c r="AM291" s="269" t="s">
        <v>461</v>
      </c>
      <c r="AN291" s="260" t="s">
        <v>469</v>
      </c>
      <c r="AO291" s="260" t="n">
        <v>10</v>
      </c>
      <c r="AP291" s="260" t="n">
        <v>10</v>
      </c>
      <c r="AR291" s="281"/>
      <c r="AS291" s="306"/>
      <c r="AV291" s="255"/>
      <c r="AW291" s="255"/>
      <c r="AX291" s="255"/>
      <c r="AY291" s="255"/>
      <c r="AZ291" s="255"/>
      <c r="BA291" s="255"/>
      <c r="BB291" s="255"/>
      <c r="BC291" s="255"/>
      <c r="BD291" s="255"/>
      <c r="BE291" s="255"/>
      <c r="BF291" s="255"/>
      <c r="BG291" s="255"/>
      <c r="BH291" s="255"/>
      <c r="BI291" s="255"/>
      <c r="BJ291" s="255"/>
      <c r="BK291" s="255"/>
      <c r="BL291" s="255"/>
      <c r="BM291" s="255"/>
      <c r="BN291" s="255"/>
      <c r="BO291" s="255"/>
      <c r="BP291" s="255"/>
      <c r="BQ291" s="255"/>
      <c r="BR291" s="255"/>
      <c r="BS291" s="255"/>
      <c r="BT291" s="255"/>
      <c r="BU291" s="255"/>
      <c r="BV291" s="255"/>
      <c r="BW291" s="255"/>
      <c r="BX291" s="255"/>
      <c r="BY291" s="255"/>
      <c r="BZ291" s="255"/>
      <c r="CA291" s="255"/>
      <c r="CB291" s="255"/>
      <c r="CC291" s="255"/>
      <c r="CD291" s="255"/>
      <c r="CE291" s="255"/>
      <c r="CF291" s="255"/>
      <c r="CG291" s="255"/>
      <c r="CH291" s="255"/>
      <c r="CI291" s="255"/>
      <c r="CJ291" s="255"/>
      <c r="CK291" s="255"/>
      <c r="CL291" s="255"/>
      <c r="CM291" s="255"/>
      <c r="CN291" s="255"/>
      <c r="CO291" s="255"/>
      <c r="CP291" s="255"/>
      <c r="CQ291" s="255"/>
      <c r="CR291" s="255"/>
      <c r="CS291" s="255"/>
      <c r="CT291" s="255"/>
      <c r="CU291" s="255"/>
      <c r="CV291" s="255"/>
      <c r="CW291" s="255"/>
      <c r="CX291" s="255"/>
      <c r="CY291" s="255"/>
      <c r="CZ291" s="255"/>
      <c r="DA291" s="255"/>
      <c r="DB291" s="255"/>
      <c r="DC291" s="255"/>
      <c r="DD291" s="255"/>
      <c r="DE291" s="255"/>
      <c r="DF291" s="255"/>
      <c r="DG291" s="255"/>
      <c r="DH291" s="255"/>
      <c r="DI291" s="255"/>
      <c r="DJ291" s="255"/>
      <c r="DK291" s="255"/>
      <c r="DL291" s="255"/>
      <c r="DM291" s="255"/>
      <c r="DN291" s="255"/>
      <c r="DO291" s="255"/>
      <c r="DP291" s="255"/>
      <c r="DQ291" s="255"/>
      <c r="DR291" s="255"/>
      <c r="DS291" s="255"/>
      <c r="DT291" s="255"/>
      <c r="DU291" s="255"/>
      <c r="DV291" s="255"/>
      <c r="DW291" s="255"/>
      <c r="DX291" s="255"/>
      <c r="DY291" s="255"/>
      <c r="DZ291" s="255"/>
      <c r="EA291" s="255"/>
      <c r="EB291" s="255"/>
      <c r="EC291" s="255"/>
      <c r="ED291" s="255"/>
      <c r="EE291" s="255"/>
      <c r="EF291" s="255"/>
      <c r="EG291" s="255"/>
      <c r="EH291" s="255"/>
      <c r="EI291" s="255"/>
      <c r="EJ291" s="255"/>
      <c r="EK291" s="255"/>
      <c r="EL291" s="255"/>
      <c r="EM291" s="255"/>
      <c r="EN291" s="255"/>
      <c r="EO291" s="255"/>
      <c r="EP291" s="255"/>
      <c r="EQ291" s="255"/>
      <c r="ER291" s="255"/>
      <c r="ES291" s="255"/>
      <c r="ET291" s="255"/>
      <c r="EU291" s="255"/>
      <c r="EV291" s="255"/>
      <c r="EW291" s="255"/>
      <c r="EX291" s="255"/>
      <c r="EY291" s="255"/>
      <c r="EZ291" s="255"/>
      <c r="FA291" s="255"/>
      <c r="FB291" s="255"/>
      <c r="FC291" s="255"/>
      <c r="FD291" s="255"/>
      <c r="FE291" s="255"/>
      <c r="FF291" s="255"/>
      <c r="FG291" s="255"/>
      <c r="FH291" s="255"/>
      <c r="FI291" s="255"/>
      <c r="FJ291" s="255"/>
      <c r="FK291" s="255"/>
      <c r="FL291" s="255"/>
      <c r="FM291" s="255"/>
      <c r="FN291" s="255"/>
      <c r="FO291" s="255"/>
      <c r="FP291" s="255"/>
      <c r="FQ291" s="255"/>
      <c r="FR291" s="255"/>
      <c r="FS291" s="255"/>
      <c r="FT291" s="255"/>
      <c r="FU291" s="255"/>
      <c r="FV291" s="255"/>
      <c r="FW291" s="255"/>
      <c r="FX291" s="255"/>
      <c r="FY291" s="255"/>
      <c r="FZ291" s="255"/>
      <c r="GA291" s="255"/>
      <c r="GB291" s="255"/>
      <c r="GC291" s="255"/>
      <c r="GD291" s="255"/>
      <c r="GE291" s="255"/>
      <c r="GF291" s="255"/>
      <c r="GG291" s="255"/>
      <c r="GH291" s="255"/>
      <c r="GI291" s="255"/>
      <c r="GJ291" s="255"/>
      <c r="GK291" s="255"/>
      <c r="GL291" s="255"/>
      <c r="GM291" s="255"/>
      <c r="GN291" s="255"/>
      <c r="GO291" s="255"/>
      <c r="GP291" s="255"/>
      <c r="GQ291" s="255"/>
      <c r="GR291" s="255"/>
      <c r="GS291" s="255"/>
      <c r="GT291" s="255"/>
      <c r="GU291" s="255"/>
      <c r="GV291" s="255"/>
      <c r="GW291" s="255"/>
      <c r="GX291" s="255"/>
      <c r="GY291" s="255"/>
      <c r="GZ291" s="255"/>
      <c r="HA291" s="255"/>
      <c r="HB291" s="255"/>
      <c r="HC291" s="255"/>
      <c r="HD291" s="255"/>
      <c r="HE291" s="255"/>
      <c r="HF291" s="255"/>
      <c r="HG291" s="255"/>
      <c r="HH291" s="255"/>
      <c r="HI291" s="255"/>
      <c r="HJ291" s="255"/>
      <c r="HK291" s="255"/>
      <c r="HL291" s="255"/>
      <c r="HM291" s="255"/>
      <c r="HN291" s="255"/>
      <c r="HO291" s="255"/>
      <c r="HP291" s="255"/>
      <c r="HQ291" s="255"/>
      <c r="HR291" s="255"/>
      <c r="HS291" s="255"/>
      <c r="HT291" s="255"/>
      <c r="HU291" s="255"/>
      <c r="HV291" s="255"/>
      <c r="HW291" s="255"/>
      <c r="HX291" s="255"/>
      <c r="HY291" s="255"/>
    </row>
    <row r="292" customFormat="false" ht="12.75" hidden="false" customHeight="false" outlineLevel="0" collapsed="false">
      <c r="A292" s="255" t="n">
        <v>1508</v>
      </c>
      <c r="B292" s="255" t="n">
        <v>558</v>
      </c>
      <c r="C292" s="255" t="s">
        <v>2</v>
      </c>
      <c r="D292" s="255" t="s">
        <v>157</v>
      </c>
      <c r="E292" s="255" t="s">
        <v>302</v>
      </c>
      <c r="F292" s="255" t="s">
        <v>172</v>
      </c>
      <c r="G292" s="255" t="s">
        <v>191</v>
      </c>
      <c r="H292" s="255" t="s">
        <v>168</v>
      </c>
      <c r="I292" s="255" t="s">
        <v>156</v>
      </c>
      <c r="J292" s="256" t="s">
        <v>158</v>
      </c>
      <c r="K292" s="268" t="n">
        <v>36896</v>
      </c>
      <c r="L292" s="268" t="n">
        <v>38722</v>
      </c>
      <c r="M292" s="255" t="s">
        <v>155</v>
      </c>
      <c r="N292" s="257" t="n">
        <v>10000000</v>
      </c>
      <c r="O292" s="257" t="n">
        <v>-4309.127415</v>
      </c>
      <c r="P292" s="258" t="n">
        <v>3.55</v>
      </c>
      <c r="Q292" s="257" t="n">
        <v>332.1086</v>
      </c>
      <c r="R292" s="257" t="n">
        <v>332.161561</v>
      </c>
      <c r="S292" s="258" t="n">
        <v>0.0529609999999821</v>
      </c>
      <c r="T292" s="257" t="n">
        <v>-228.215697025738</v>
      </c>
      <c r="U292" s="257" t="n">
        <v>1189.927654</v>
      </c>
      <c r="V292" s="257" t="n">
        <v>0</v>
      </c>
      <c r="W292" s="257" t="n">
        <v>961.711956974262</v>
      </c>
      <c r="X292" s="257" t="n">
        <v>173900.521776</v>
      </c>
      <c r="Y292" s="257" t="n">
        <v>174720.254683</v>
      </c>
      <c r="Z292" s="257" t="n">
        <v>819.732906999998</v>
      </c>
      <c r="AA292" s="257" t="n">
        <v>-141.979049974265</v>
      </c>
      <c r="AB292" s="257" t="n">
        <v>173900.521776</v>
      </c>
      <c r="AC292" s="257" t="n">
        <v>174720.254683</v>
      </c>
      <c r="AD292" s="257" t="n">
        <v>819.732906999998</v>
      </c>
      <c r="AF292" s="257" t="n">
        <v>-42531.08758605</v>
      </c>
      <c r="AG292" s="259" t="n">
        <v>0</v>
      </c>
      <c r="AH292" s="259" t="n">
        <v>174720.254683</v>
      </c>
      <c r="AI292" s="259" t="n">
        <v>730592.712528</v>
      </c>
      <c r="AJ292" s="259" t="n">
        <v>730592.712528</v>
      </c>
      <c r="AK292" s="259" t="n">
        <v>82778.747215</v>
      </c>
      <c r="AL292" s="259" t="n">
        <v>819.732906999998</v>
      </c>
      <c r="AM292" s="269" t="s">
        <v>461</v>
      </c>
      <c r="AN292" s="260" t="s">
        <v>469</v>
      </c>
      <c r="AO292" s="260" t="n">
        <v>9</v>
      </c>
      <c r="AP292" s="260" t="n">
        <v>9</v>
      </c>
      <c r="AR292" s="281"/>
      <c r="AS292" s="306"/>
      <c r="AV292" s="255"/>
      <c r="AW292" s="255"/>
      <c r="AX292" s="255"/>
      <c r="AY292" s="255"/>
      <c r="AZ292" s="255"/>
      <c r="BA292" s="255"/>
      <c r="BB292" s="255"/>
      <c r="BC292" s="255"/>
      <c r="BD292" s="255"/>
      <c r="BE292" s="255"/>
      <c r="BF292" s="255"/>
      <c r="BG292" s="255"/>
      <c r="BH292" s="255"/>
      <c r="BI292" s="255"/>
      <c r="BJ292" s="255"/>
      <c r="BK292" s="255"/>
      <c r="BL292" s="255"/>
      <c r="BM292" s="255"/>
      <c r="BN292" s="255"/>
      <c r="BO292" s="255"/>
      <c r="BP292" s="255"/>
      <c r="BQ292" s="255"/>
      <c r="BR292" s="255"/>
      <c r="BS292" s="255"/>
      <c r="BT292" s="255"/>
      <c r="BU292" s="255"/>
      <c r="BV292" s="255"/>
      <c r="BW292" s="255"/>
      <c r="BX292" s="255"/>
      <c r="BY292" s="255"/>
      <c r="BZ292" s="255"/>
      <c r="CA292" s="255"/>
      <c r="CB292" s="255"/>
      <c r="CC292" s="255"/>
      <c r="CD292" s="255"/>
      <c r="CE292" s="255"/>
      <c r="CF292" s="255"/>
      <c r="CG292" s="255"/>
      <c r="CH292" s="255"/>
      <c r="CI292" s="255"/>
      <c r="CJ292" s="255"/>
      <c r="CK292" s="255"/>
      <c r="CL292" s="255"/>
      <c r="CM292" s="255"/>
      <c r="CN292" s="255"/>
      <c r="CO292" s="255"/>
      <c r="CP292" s="255"/>
      <c r="CQ292" s="255"/>
      <c r="CR292" s="255"/>
      <c r="CS292" s="255"/>
      <c r="CT292" s="255"/>
      <c r="CU292" s="255"/>
      <c r="CV292" s="255"/>
      <c r="CW292" s="255"/>
      <c r="CX292" s="255"/>
      <c r="CY292" s="255"/>
      <c r="CZ292" s="255"/>
      <c r="DA292" s="255"/>
      <c r="DB292" s="255"/>
      <c r="DC292" s="255"/>
      <c r="DD292" s="255"/>
      <c r="DE292" s="255"/>
      <c r="DF292" s="255"/>
      <c r="DG292" s="255"/>
      <c r="DH292" s="255"/>
      <c r="DI292" s="255"/>
      <c r="DJ292" s="255"/>
      <c r="DK292" s="255"/>
      <c r="DL292" s="255"/>
      <c r="DM292" s="255"/>
      <c r="DN292" s="255"/>
      <c r="DO292" s="255"/>
      <c r="DP292" s="255"/>
      <c r="DQ292" s="255"/>
      <c r="DR292" s="255"/>
      <c r="DS292" s="255"/>
      <c r="DT292" s="255"/>
      <c r="DU292" s="255"/>
      <c r="DV292" s="255"/>
      <c r="DW292" s="255"/>
      <c r="DX292" s="255"/>
      <c r="DY292" s="255"/>
      <c r="DZ292" s="255"/>
      <c r="EA292" s="255"/>
      <c r="EB292" s="255"/>
      <c r="EC292" s="255"/>
      <c r="ED292" s="255"/>
      <c r="EE292" s="255"/>
      <c r="EF292" s="255"/>
      <c r="EG292" s="255"/>
      <c r="EH292" s="255"/>
      <c r="EI292" s="255"/>
      <c r="EJ292" s="255"/>
      <c r="EK292" s="255"/>
      <c r="EL292" s="255"/>
      <c r="EM292" s="255"/>
      <c r="EN292" s="255"/>
      <c r="EO292" s="255"/>
      <c r="EP292" s="255"/>
      <c r="EQ292" s="255"/>
      <c r="ER292" s="255"/>
      <c r="ES292" s="255"/>
      <c r="ET292" s="255"/>
      <c r="EU292" s="255"/>
      <c r="EV292" s="255"/>
      <c r="EW292" s="255"/>
      <c r="EX292" s="255"/>
      <c r="EY292" s="255"/>
      <c r="EZ292" s="255"/>
      <c r="FA292" s="255"/>
      <c r="FB292" s="255"/>
      <c r="FC292" s="255"/>
      <c r="FD292" s="255"/>
      <c r="FE292" s="255"/>
      <c r="FF292" s="255"/>
      <c r="FG292" s="255"/>
      <c r="FH292" s="255"/>
      <c r="FI292" s="255"/>
      <c r="FJ292" s="255"/>
      <c r="FK292" s="255"/>
      <c r="FL292" s="255"/>
      <c r="FM292" s="255"/>
      <c r="FN292" s="255"/>
      <c r="FO292" s="255"/>
      <c r="FP292" s="255"/>
      <c r="FQ292" s="255"/>
      <c r="FR292" s="255"/>
      <c r="FS292" s="255"/>
      <c r="FT292" s="255"/>
      <c r="FU292" s="255"/>
      <c r="FV292" s="255"/>
      <c r="FW292" s="255"/>
      <c r="FX292" s="255"/>
      <c r="FY292" s="255"/>
      <c r="FZ292" s="255"/>
      <c r="GA292" s="255"/>
      <c r="GB292" s="255"/>
      <c r="GC292" s="255"/>
      <c r="GD292" s="255"/>
      <c r="GE292" s="255"/>
      <c r="GF292" s="255"/>
      <c r="GG292" s="255"/>
      <c r="GH292" s="255"/>
      <c r="GI292" s="255"/>
      <c r="GJ292" s="255"/>
      <c r="GK292" s="255"/>
      <c r="GL292" s="255"/>
      <c r="GM292" s="255"/>
      <c r="GN292" s="255"/>
      <c r="GO292" s="255"/>
      <c r="GP292" s="255"/>
      <c r="GQ292" s="255"/>
      <c r="GR292" s="255"/>
      <c r="GS292" s="255"/>
      <c r="GT292" s="255"/>
      <c r="GU292" s="255"/>
      <c r="GV292" s="255"/>
      <c r="GW292" s="255"/>
      <c r="GX292" s="255"/>
      <c r="GY292" s="255"/>
      <c r="GZ292" s="255"/>
      <c r="HA292" s="255"/>
      <c r="HB292" s="255"/>
      <c r="HC292" s="255"/>
      <c r="HD292" s="255"/>
      <c r="HE292" s="255"/>
      <c r="HF292" s="255"/>
      <c r="HG292" s="255"/>
      <c r="HH292" s="255"/>
      <c r="HI292" s="255"/>
      <c r="HJ292" s="255"/>
      <c r="HK292" s="255"/>
      <c r="HL292" s="255"/>
      <c r="HM292" s="255"/>
      <c r="HN292" s="255"/>
      <c r="HO292" s="255"/>
      <c r="HP292" s="255"/>
      <c r="HQ292" s="255"/>
      <c r="HR292" s="255"/>
      <c r="HS292" s="255"/>
      <c r="HT292" s="255"/>
      <c r="HU292" s="255"/>
      <c r="HV292" s="255"/>
      <c r="HW292" s="255"/>
      <c r="HX292" s="255"/>
      <c r="HY292" s="255"/>
    </row>
    <row r="293" customFormat="false" ht="12.75" hidden="false" customHeight="false" outlineLevel="0" collapsed="false">
      <c r="A293" s="255" t="n">
        <v>1509</v>
      </c>
      <c r="B293" s="255" t="n">
        <v>559</v>
      </c>
      <c r="C293" s="255" t="s">
        <v>2</v>
      </c>
      <c r="D293" s="255" t="s">
        <v>157</v>
      </c>
      <c r="E293" s="255" t="s">
        <v>309</v>
      </c>
      <c r="F293" s="255" t="s">
        <v>116</v>
      </c>
      <c r="G293" s="255" t="s">
        <v>112</v>
      </c>
      <c r="H293" s="255" t="s">
        <v>97</v>
      </c>
      <c r="I293" s="255" t="s">
        <v>156</v>
      </c>
      <c r="J293" s="256" t="s">
        <v>158</v>
      </c>
      <c r="K293" s="268" t="n">
        <v>36896</v>
      </c>
      <c r="L293" s="268" t="n">
        <v>38722</v>
      </c>
      <c r="M293" s="255" t="s">
        <v>155</v>
      </c>
      <c r="N293" s="257" t="n">
        <v>10000000</v>
      </c>
      <c r="O293" s="257" t="n">
        <v>-4049.061322</v>
      </c>
      <c r="P293" s="258" t="n">
        <v>0.45</v>
      </c>
      <c r="Q293" s="257" t="n">
        <v>53.646205</v>
      </c>
      <c r="R293" s="257" t="n">
        <v>53.662956</v>
      </c>
      <c r="S293" s="258" t="n">
        <v>0.0167509999999993</v>
      </c>
      <c r="T293" s="257" t="n">
        <v>-67.8258262048191</v>
      </c>
      <c r="U293" s="257" t="n">
        <v>222.695282</v>
      </c>
      <c r="V293" s="257" t="n">
        <v>0</v>
      </c>
      <c r="W293" s="257" t="n">
        <v>154.869455795181</v>
      </c>
      <c r="X293" s="257" t="n">
        <v>-25199.93991</v>
      </c>
      <c r="Y293" s="257" t="n">
        <v>-25160.292874</v>
      </c>
      <c r="Z293" s="257" t="n">
        <v>39.6470360000021</v>
      </c>
      <c r="AA293" s="257" t="n">
        <v>-115.222419795179</v>
      </c>
      <c r="AB293" s="257" t="n">
        <v>-25199.93991</v>
      </c>
      <c r="AC293" s="257" t="n">
        <v>-25160.292874</v>
      </c>
      <c r="AD293" s="257" t="n">
        <v>39.6470360000021</v>
      </c>
      <c r="AF293" s="257" t="n">
        <v>-29307.105848636</v>
      </c>
      <c r="AG293" s="259" t="n">
        <v>0</v>
      </c>
      <c r="AH293" s="259" t="n">
        <v>-25160.292874</v>
      </c>
      <c r="AI293" s="259" t="n">
        <v>-799.111151999998</v>
      </c>
      <c r="AJ293" s="259" t="n">
        <v>-799.111151999998</v>
      </c>
      <c r="AK293" s="259" t="n">
        <v>37629.903665</v>
      </c>
      <c r="AL293" s="259" t="n">
        <v>39.6470360000021</v>
      </c>
      <c r="AM293" s="269" t="s">
        <v>461</v>
      </c>
      <c r="AN293" s="260" t="n">
        <v>8</v>
      </c>
      <c r="AO293" s="260" t="s">
        <v>469</v>
      </c>
      <c r="AP293" s="260" t="n">
        <v>8</v>
      </c>
      <c r="AR293" s="281"/>
      <c r="AS293" s="306"/>
      <c r="AV293" s="255"/>
      <c r="AW293" s="255"/>
      <c r="AX293" s="255"/>
      <c r="AY293" s="255"/>
      <c r="AZ293" s="255"/>
      <c r="BA293" s="255"/>
      <c r="BB293" s="255"/>
      <c r="BC293" s="255"/>
      <c r="BD293" s="255"/>
      <c r="BE293" s="255"/>
      <c r="BF293" s="255"/>
      <c r="BG293" s="255"/>
      <c r="BH293" s="255"/>
      <c r="BI293" s="255"/>
      <c r="BJ293" s="255"/>
      <c r="BK293" s="255"/>
      <c r="BL293" s="255"/>
      <c r="BM293" s="255"/>
      <c r="BN293" s="255"/>
      <c r="BO293" s="255"/>
      <c r="BP293" s="255"/>
      <c r="BQ293" s="255"/>
      <c r="BR293" s="255"/>
      <c r="BS293" s="255"/>
      <c r="BT293" s="255"/>
      <c r="BU293" s="255"/>
      <c r="BV293" s="255"/>
      <c r="BW293" s="255"/>
      <c r="BX293" s="255"/>
      <c r="BY293" s="255"/>
      <c r="BZ293" s="255"/>
      <c r="CA293" s="255"/>
      <c r="CB293" s="255"/>
      <c r="CC293" s="255"/>
      <c r="CD293" s="255"/>
      <c r="CE293" s="255"/>
      <c r="CF293" s="255"/>
      <c r="CG293" s="255"/>
      <c r="CH293" s="255"/>
      <c r="CI293" s="255"/>
      <c r="CJ293" s="255"/>
      <c r="CK293" s="255"/>
      <c r="CL293" s="255"/>
      <c r="CM293" s="255"/>
      <c r="CN293" s="255"/>
      <c r="CO293" s="255"/>
      <c r="CP293" s="255"/>
      <c r="CQ293" s="255"/>
      <c r="CR293" s="255"/>
      <c r="CS293" s="255"/>
      <c r="CT293" s="255"/>
      <c r="CU293" s="255"/>
      <c r="CV293" s="255"/>
      <c r="CW293" s="255"/>
      <c r="CX293" s="255"/>
      <c r="CY293" s="255"/>
      <c r="CZ293" s="255"/>
      <c r="DA293" s="255"/>
      <c r="DB293" s="255"/>
      <c r="DC293" s="255"/>
      <c r="DD293" s="255"/>
      <c r="DE293" s="255"/>
      <c r="DF293" s="255"/>
      <c r="DG293" s="255"/>
      <c r="DH293" s="255"/>
      <c r="DI293" s="255"/>
      <c r="DJ293" s="255"/>
      <c r="DK293" s="255"/>
      <c r="DL293" s="255"/>
      <c r="DM293" s="255"/>
      <c r="DN293" s="255"/>
      <c r="DO293" s="255"/>
      <c r="DP293" s="255"/>
      <c r="DQ293" s="255"/>
      <c r="DR293" s="255"/>
      <c r="DS293" s="255"/>
      <c r="DT293" s="255"/>
      <c r="DU293" s="255"/>
      <c r="DV293" s="255"/>
      <c r="DW293" s="255"/>
      <c r="DX293" s="255"/>
      <c r="DY293" s="255"/>
      <c r="DZ293" s="255"/>
      <c r="EA293" s="255"/>
      <c r="EB293" s="255"/>
      <c r="EC293" s="255"/>
      <c r="ED293" s="255"/>
      <c r="EE293" s="255"/>
      <c r="EF293" s="255"/>
      <c r="EG293" s="255"/>
      <c r="EH293" s="255"/>
      <c r="EI293" s="255"/>
      <c r="EJ293" s="255"/>
      <c r="EK293" s="255"/>
      <c r="EL293" s="255"/>
      <c r="EM293" s="255"/>
      <c r="EN293" s="255"/>
      <c r="EO293" s="255"/>
      <c r="EP293" s="255"/>
      <c r="EQ293" s="255"/>
      <c r="ER293" s="255"/>
      <c r="ES293" s="255"/>
      <c r="ET293" s="255"/>
      <c r="EU293" s="255"/>
      <c r="EV293" s="255"/>
      <c r="EW293" s="255"/>
      <c r="EX293" s="255"/>
      <c r="EY293" s="255"/>
      <c r="EZ293" s="255"/>
      <c r="FA293" s="255"/>
      <c r="FB293" s="255"/>
      <c r="FC293" s="255"/>
      <c r="FD293" s="255"/>
      <c r="FE293" s="255"/>
      <c r="FF293" s="255"/>
      <c r="FG293" s="255"/>
      <c r="FH293" s="255"/>
      <c r="FI293" s="255"/>
      <c r="FJ293" s="255"/>
      <c r="FK293" s="255"/>
      <c r="FL293" s="255"/>
      <c r="FM293" s="255"/>
      <c r="FN293" s="255"/>
      <c r="FO293" s="255"/>
      <c r="FP293" s="255"/>
      <c r="FQ293" s="255"/>
      <c r="FR293" s="255"/>
      <c r="FS293" s="255"/>
      <c r="FT293" s="255"/>
      <c r="FU293" s="255"/>
      <c r="FV293" s="255"/>
      <c r="FW293" s="255"/>
      <c r="FX293" s="255"/>
      <c r="FY293" s="255"/>
      <c r="FZ293" s="255"/>
      <c r="GA293" s="255"/>
      <c r="GB293" s="255"/>
      <c r="GC293" s="255"/>
      <c r="GD293" s="255"/>
      <c r="GE293" s="255"/>
      <c r="GF293" s="255"/>
      <c r="GG293" s="255"/>
      <c r="GH293" s="255"/>
      <c r="GI293" s="255"/>
      <c r="GJ293" s="255"/>
      <c r="GK293" s="255"/>
      <c r="GL293" s="255"/>
      <c r="GM293" s="255"/>
      <c r="GN293" s="255"/>
      <c r="GO293" s="255"/>
      <c r="GP293" s="255"/>
      <c r="GQ293" s="255"/>
      <c r="GR293" s="255"/>
      <c r="GS293" s="255"/>
      <c r="GT293" s="255"/>
      <c r="GU293" s="255"/>
      <c r="GV293" s="255"/>
      <c r="GW293" s="255"/>
      <c r="GX293" s="255"/>
      <c r="GY293" s="255"/>
      <c r="GZ293" s="255"/>
      <c r="HA293" s="255"/>
      <c r="HB293" s="255"/>
      <c r="HC293" s="255"/>
      <c r="HD293" s="255"/>
      <c r="HE293" s="255"/>
      <c r="HF293" s="255"/>
      <c r="HG293" s="255"/>
      <c r="HH293" s="255"/>
      <c r="HI293" s="255"/>
      <c r="HJ293" s="255"/>
      <c r="HK293" s="255"/>
      <c r="HL293" s="255"/>
      <c r="HM293" s="255"/>
      <c r="HN293" s="255"/>
      <c r="HO293" s="255"/>
      <c r="HP293" s="255"/>
      <c r="HQ293" s="255"/>
      <c r="HR293" s="255"/>
      <c r="HS293" s="255"/>
      <c r="HT293" s="255"/>
      <c r="HU293" s="255"/>
      <c r="HV293" s="255"/>
      <c r="HW293" s="255"/>
      <c r="HX293" s="255"/>
      <c r="HY293" s="255"/>
    </row>
    <row r="294" customFormat="false" ht="12.75" hidden="false" customHeight="false" outlineLevel="0" collapsed="false">
      <c r="A294" s="255" t="n">
        <v>1510</v>
      </c>
      <c r="B294" s="255" t="n">
        <v>560</v>
      </c>
      <c r="C294" s="255" t="s">
        <v>2</v>
      </c>
      <c r="D294" s="255" t="s">
        <v>157</v>
      </c>
      <c r="E294" s="255" t="s">
        <v>310</v>
      </c>
      <c r="F294" s="255" t="s">
        <v>150</v>
      </c>
      <c r="G294" s="255" t="s">
        <v>191</v>
      </c>
      <c r="H294" s="255" t="s">
        <v>168</v>
      </c>
      <c r="I294" s="255" t="s">
        <v>156</v>
      </c>
      <c r="J294" s="256" t="s">
        <v>158</v>
      </c>
      <c r="K294" s="268" t="n">
        <v>36896</v>
      </c>
      <c r="L294" s="268" t="n">
        <v>38722</v>
      </c>
      <c r="M294" s="255" t="s">
        <v>155</v>
      </c>
      <c r="N294" s="257" t="n">
        <v>10000000</v>
      </c>
      <c r="O294" s="257" t="n">
        <v>-4119.743901</v>
      </c>
      <c r="P294" s="258" t="n">
        <v>1.55</v>
      </c>
      <c r="Q294" s="257" t="n">
        <v>167.006819</v>
      </c>
      <c r="R294" s="257" t="n">
        <v>167.025641</v>
      </c>
      <c r="S294" s="258" t="n">
        <v>0.0188220000000001</v>
      </c>
      <c r="T294" s="257" t="n">
        <v>-77.5418197046225</v>
      </c>
      <c r="U294" s="257" t="n">
        <v>541.222425</v>
      </c>
      <c r="V294" s="257" t="n">
        <v>0</v>
      </c>
      <c r="W294" s="257" t="n">
        <v>463.680605295378</v>
      </c>
      <c r="X294" s="257" t="n">
        <v>-11139.591798</v>
      </c>
      <c r="Y294" s="257" t="n">
        <v>-10806.505736</v>
      </c>
      <c r="Z294" s="257" t="n">
        <v>333.086062</v>
      </c>
      <c r="AA294" s="257" t="n">
        <v>-130.594543295377</v>
      </c>
      <c r="AB294" s="257" t="n">
        <v>-11139.591798</v>
      </c>
      <c r="AC294" s="257" t="n">
        <v>-10806.505736</v>
      </c>
      <c r="AD294" s="257" t="n">
        <v>333.086062</v>
      </c>
      <c r="AF294" s="257" t="n">
        <v>-51505.038250302</v>
      </c>
      <c r="AG294" s="259" t="n">
        <v>0</v>
      </c>
      <c r="AH294" s="259" t="n">
        <v>-10806.505736</v>
      </c>
      <c r="AI294" s="259" t="n">
        <v>80317.822623</v>
      </c>
      <c r="AJ294" s="259" t="n">
        <v>80317.822623</v>
      </c>
      <c r="AK294" s="259" t="n">
        <v>77879.428439</v>
      </c>
      <c r="AL294" s="259" t="n">
        <v>333.086062</v>
      </c>
      <c r="AM294" s="269" t="s">
        <v>461</v>
      </c>
      <c r="AN294" s="260" t="s">
        <v>469</v>
      </c>
      <c r="AO294" s="260" t="n">
        <v>10</v>
      </c>
      <c r="AP294" s="260" t="n">
        <v>10</v>
      </c>
      <c r="AR294" s="281"/>
      <c r="AS294" s="306"/>
    </row>
    <row r="295" customFormat="false" ht="12.75" hidden="false" customHeight="false" outlineLevel="0" collapsed="false">
      <c r="A295" s="255" t="n">
        <v>1511</v>
      </c>
      <c r="B295" s="255" t="n">
        <v>561</v>
      </c>
      <c r="C295" s="255" t="s">
        <v>2</v>
      </c>
      <c r="D295" s="255" t="s">
        <v>157</v>
      </c>
      <c r="E295" s="255" t="s">
        <v>311</v>
      </c>
      <c r="F295" s="255" t="s">
        <v>150</v>
      </c>
      <c r="G295" s="255" t="s">
        <v>167</v>
      </c>
      <c r="H295" s="255" t="s">
        <v>110</v>
      </c>
      <c r="I295" s="255" t="s">
        <v>156</v>
      </c>
      <c r="J295" s="256" t="s">
        <v>158</v>
      </c>
      <c r="K295" s="268" t="n">
        <v>36896</v>
      </c>
      <c r="L295" s="268" t="n">
        <v>38722</v>
      </c>
      <c r="M295" s="255" t="s">
        <v>155</v>
      </c>
      <c r="N295" s="257" t="n">
        <v>10000000</v>
      </c>
      <c r="O295" s="257" t="n">
        <v>-4168.137946</v>
      </c>
      <c r="P295" s="258" t="n">
        <v>1.45</v>
      </c>
      <c r="Q295" s="257" t="n">
        <v>125.051238</v>
      </c>
      <c r="R295" s="257" t="n">
        <v>125.073835</v>
      </c>
      <c r="S295" s="258" t="n">
        <v>0.0225970000000046</v>
      </c>
      <c r="T295" s="257" t="n">
        <v>-94.1874131657813</v>
      </c>
      <c r="U295" s="257" t="n">
        <v>564.956678</v>
      </c>
      <c r="V295" s="257" t="n">
        <v>0</v>
      </c>
      <c r="W295" s="257" t="n">
        <v>470.769264834219</v>
      </c>
      <c r="X295" s="257" t="n">
        <v>116407.179858</v>
      </c>
      <c r="Y295" s="257" t="n">
        <v>116752.671212</v>
      </c>
      <c r="Z295" s="257" t="n">
        <v>345.491353999998</v>
      </c>
      <c r="AA295" s="257" t="n">
        <v>-125.277910834221</v>
      </c>
      <c r="AB295" s="257" t="n">
        <v>116407.179858</v>
      </c>
      <c r="AC295" s="257" t="n">
        <v>116752.671212</v>
      </c>
      <c r="AD295" s="257" t="n">
        <v>345.491353999998</v>
      </c>
      <c r="AF295" s="257" t="n">
        <v>-52110.060600892</v>
      </c>
      <c r="AG295" s="259" t="n">
        <v>0</v>
      </c>
      <c r="AH295" s="259" t="n">
        <v>116752.671212</v>
      </c>
      <c r="AI295" s="259" t="n">
        <v>138775.310045</v>
      </c>
      <c r="AJ295" s="259" t="n">
        <v>138775.310045</v>
      </c>
      <c r="AK295" s="259" t="n">
        <v>64629.489255</v>
      </c>
      <c r="AL295" s="259" t="n">
        <v>345.491353999998</v>
      </c>
      <c r="AM295" s="269" t="s">
        <v>461</v>
      </c>
      <c r="AN295" s="260" t="s">
        <v>469</v>
      </c>
      <c r="AO295" s="260" t="n">
        <v>10</v>
      </c>
      <c r="AP295" s="260" t="n">
        <v>10</v>
      </c>
      <c r="AR295" s="281"/>
      <c r="AS295" s="306"/>
    </row>
    <row r="296" customFormat="false" ht="12.75" hidden="false" customHeight="false" outlineLevel="0" collapsed="false">
      <c r="A296" s="255" t="n">
        <v>1512</v>
      </c>
      <c r="B296" s="255" t="n">
        <v>562</v>
      </c>
      <c r="C296" s="255" t="s">
        <v>2</v>
      </c>
      <c r="D296" s="255" t="s">
        <v>157</v>
      </c>
      <c r="E296" s="255" t="s">
        <v>314</v>
      </c>
      <c r="F296" s="255" t="s">
        <v>116</v>
      </c>
      <c r="G296" s="255" t="s">
        <v>151</v>
      </c>
      <c r="H296" s="255" t="s">
        <v>110</v>
      </c>
      <c r="I296" s="255" t="s">
        <v>156</v>
      </c>
      <c r="J296" s="256" t="s">
        <v>158</v>
      </c>
      <c r="K296" s="268" t="n">
        <v>36896</v>
      </c>
      <c r="L296" s="268" t="n">
        <v>38722</v>
      </c>
      <c r="M296" s="255" t="s">
        <v>155</v>
      </c>
      <c r="N296" s="257" t="n">
        <v>10000000</v>
      </c>
      <c r="O296" s="257" t="n">
        <v>-4077.472411</v>
      </c>
      <c r="P296" s="258" t="n">
        <v>0.7</v>
      </c>
      <c r="Q296" s="257" t="n">
        <v>89.228033</v>
      </c>
      <c r="R296" s="257" t="n">
        <v>89.249967</v>
      </c>
      <c r="S296" s="258" t="n">
        <v>0.0219340000000017</v>
      </c>
      <c r="T296" s="257" t="n">
        <v>-89.4352798628808</v>
      </c>
      <c r="U296" s="257" t="n">
        <v>364.351828</v>
      </c>
      <c r="V296" s="257" t="n">
        <v>0</v>
      </c>
      <c r="W296" s="257" t="n">
        <v>274.916548137119</v>
      </c>
      <c r="X296" s="257" t="n">
        <v>-62227.888956</v>
      </c>
      <c r="Y296" s="257" t="n">
        <v>-62157.604038</v>
      </c>
      <c r="Z296" s="257" t="n">
        <v>70.2849180000048</v>
      </c>
      <c r="AA296" s="257" t="n">
        <v>-204.631630137114</v>
      </c>
      <c r="AB296" s="257" t="n">
        <v>-62227.888956</v>
      </c>
      <c r="AC296" s="257" t="n">
        <v>-62157.604038</v>
      </c>
      <c r="AD296" s="257" t="n">
        <v>70.2849180000048</v>
      </c>
      <c r="AF296" s="257" t="n">
        <v>-29512.745310818</v>
      </c>
      <c r="AG296" s="259" t="n">
        <v>0</v>
      </c>
      <c r="AH296" s="259" t="n">
        <v>-62157.604038</v>
      </c>
      <c r="AI296" s="259" t="n">
        <v>-31250.024675</v>
      </c>
      <c r="AJ296" s="259" t="n">
        <v>-31250.024675</v>
      </c>
      <c r="AK296" s="259" t="n">
        <v>34492.26596</v>
      </c>
      <c r="AL296" s="259" t="n">
        <v>70.2849180000048</v>
      </c>
      <c r="AM296" s="269" t="s">
        <v>461</v>
      </c>
      <c r="AN296" s="260" t="n">
        <v>8</v>
      </c>
      <c r="AO296" s="260" t="s">
        <v>469</v>
      </c>
      <c r="AP296" s="260" t="n">
        <v>8</v>
      </c>
      <c r="AR296" s="281"/>
      <c r="AS296" s="306"/>
    </row>
    <row r="297" customFormat="false" ht="12.75" hidden="false" customHeight="false" outlineLevel="0" collapsed="false">
      <c r="A297" s="255" t="n">
        <v>1513</v>
      </c>
      <c r="B297" s="255" t="n">
        <v>563</v>
      </c>
      <c r="C297" s="255" t="s">
        <v>2</v>
      </c>
      <c r="D297" s="255" t="s">
        <v>157</v>
      </c>
      <c r="E297" s="255" t="s">
        <v>315</v>
      </c>
      <c r="F297" s="255" t="s">
        <v>116</v>
      </c>
      <c r="G297" s="255" t="s">
        <v>151</v>
      </c>
      <c r="H297" s="255" t="s">
        <v>168</v>
      </c>
      <c r="I297" s="255" t="s">
        <v>156</v>
      </c>
      <c r="J297" s="256" t="s">
        <v>158</v>
      </c>
      <c r="K297" s="268" t="n">
        <v>36896</v>
      </c>
      <c r="L297" s="268" t="n">
        <v>38722</v>
      </c>
      <c r="M297" s="255" t="s">
        <v>155</v>
      </c>
      <c r="N297" s="257" t="n">
        <v>10000000</v>
      </c>
      <c r="O297" s="257" t="n">
        <v>-4072.103018</v>
      </c>
      <c r="P297" s="258" t="n">
        <v>0.72</v>
      </c>
      <c r="Q297" s="257" t="n">
        <v>85.324933</v>
      </c>
      <c r="R297" s="257" t="n">
        <v>85.33577</v>
      </c>
      <c r="S297" s="258" t="n">
        <v>0.0108369999999951</v>
      </c>
      <c r="T297" s="257" t="n">
        <v>-44.129380406046</v>
      </c>
      <c r="U297" s="257" t="n">
        <v>285.161944</v>
      </c>
      <c r="V297" s="257" t="n">
        <v>0</v>
      </c>
      <c r="W297" s="257" t="n">
        <v>241.032563593954</v>
      </c>
      <c r="X297" s="257" t="n">
        <v>-37516.756137</v>
      </c>
      <c r="Y297" s="257" t="n">
        <v>-37385.338696</v>
      </c>
      <c r="Z297" s="257" t="n">
        <v>131.417440999998</v>
      </c>
      <c r="AA297" s="257" t="n">
        <v>-109.615122593956</v>
      </c>
      <c r="AB297" s="257" t="n">
        <v>-37516.756137</v>
      </c>
      <c r="AC297" s="257" t="n">
        <v>-37385.338696</v>
      </c>
      <c r="AD297" s="257" t="n">
        <v>131.417440999998</v>
      </c>
      <c r="AF297" s="257" t="n">
        <v>-29473.881644284</v>
      </c>
      <c r="AG297" s="259" t="n">
        <v>0</v>
      </c>
      <c r="AH297" s="259" t="n">
        <v>-37385.338696</v>
      </c>
      <c r="AI297" s="259" t="n">
        <v>147602.634641</v>
      </c>
      <c r="AJ297" s="259" t="n">
        <v>147602.634641</v>
      </c>
      <c r="AK297" s="259" t="n">
        <v>58819.29243</v>
      </c>
      <c r="AL297" s="259" t="n">
        <v>131.417440999998</v>
      </c>
      <c r="AM297" s="269" t="s">
        <v>461</v>
      </c>
      <c r="AN297" s="260" t="n">
        <v>8</v>
      </c>
      <c r="AO297" s="260" t="s">
        <v>469</v>
      </c>
      <c r="AP297" s="260" t="n">
        <v>8</v>
      </c>
      <c r="AR297" s="281"/>
      <c r="AS297" s="306"/>
    </row>
    <row r="298" customFormat="false" ht="12.75" hidden="false" customHeight="false" outlineLevel="0" collapsed="false">
      <c r="A298" s="255" t="n">
        <v>1514</v>
      </c>
      <c r="B298" s="255" t="n">
        <v>564</v>
      </c>
      <c r="C298" s="255" t="s">
        <v>2</v>
      </c>
      <c r="D298" s="255" t="s">
        <v>157</v>
      </c>
      <c r="E298" s="255" t="s">
        <v>319</v>
      </c>
      <c r="F298" s="255" t="s">
        <v>116</v>
      </c>
      <c r="G298" s="255" t="s">
        <v>160</v>
      </c>
      <c r="H298" s="255" t="s">
        <v>117</v>
      </c>
      <c r="I298" s="255" t="s">
        <v>156</v>
      </c>
      <c r="J298" s="256" t="s">
        <v>158</v>
      </c>
      <c r="K298" s="268" t="n">
        <v>36896</v>
      </c>
      <c r="L298" s="268" t="n">
        <v>38722</v>
      </c>
      <c r="M298" s="255" t="s">
        <v>155</v>
      </c>
      <c r="N298" s="257" t="n">
        <v>10000000</v>
      </c>
      <c r="O298" s="257" t="n">
        <v>-4072.785172</v>
      </c>
      <c r="P298" s="258" t="n">
        <v>0.56</v>
      </c>
      <c r="Q298" s="257" t="n">
        <v>46.851144</v>
      </c>
      <c r="R298" s="257" t="n">
        <v>46.858555</v>
      </c>
      <c r="S298" s="258" t="n">
        <v>0.00741100000000472</v>
      </c>
      <c r="T298" s="257" t="n">
        <v>-30.1834109097112</v>
      </c>
      <c r="U298" s="257" t="n">
        <v>162.879848</v>
      </c>
      <c r="V298" s="257" t="n">
        <v>0</v>
      </c>
      <c r="W298" s="257" t="n">
        <v>132.696437090289</v>
      </c>
      <c r="X298" s="257" t="n">
        <v>51680.182655</v>
      </c>
      <c r="Y298" s="257" t="n">
        <v>51821.317646</v>
      </c>
      <c r="Z298" s="257" t="n">
        <v>141.134991000006</v>
      </c>
      <c r="AA298" s="257" t="n">
        <v>8.43855390971748</v>
      </c>
      <c r="AB298" s="257" t="n">
        <v>51680.182655</v>
      </c>
      <c r="AC298" s="257" t="n">
        <v>51821.317646</v>
      </c>
      <c r="AD298" s="257" t="n">
        <v>141.134991000006</v>
      </c>
      <c r="AF298" s="257" t="n">
        <v>-29478.819074936</v>
      </c>
      <c r="AG298" s="259" t="n">
        <v>0</v>
      </c>
      <c r="AH298" s="259" t="n">
        <v>51821.317646</v>
      </c>
      <c r="AI298" s="259" t="n">
        <v>58282.626379</v>
      </c>
      <c r="AJ298" s="259" t="n">
        <v>58282.626379</v>
      </c>
      <c r="AK298" s="259" t="n">
        <v>99049.980519</v>
      </c>
      <c r="AL298" s="259" t="n">
        <v>141.134991000006</v>
      </c>
      <c r="AM298" s="269" t="s">
        <v>461</v>
      </c>
      <c r="AN298" s="260" t="n">
        <v>8</v>
      </c>
      <c r="AO298" s="260" t="s">
        <v>469</v>
      </c>
      <c r="AP298" s="260" t="n">
        <v>8</v>
      </c>
      <c r="AR298" s="281"/>
      <c r="AS298" s="306"/>
    </row>
    <row r="299" customFormat="false" ht="12.75" hidden="false" customHeight="false" outlineLevel="0" collapsed="false">
      <c r="A299" s="255" t="n">
        <v>1515</v>
      </c>
      <c r="B299" s="255" t="n">
        <v>565</v>
      </c>
      <c r="C299" s="255" t="s">
        <v>2</v>
      </c>
      <c r="D299" s="255" t="s">
        <v>157</v>
      </c>
      <c r="E299" s="255" t="s">
        <v>320</v>
      </c>
      <c r="F299" s="255" t="s">
        <v>150</v>
      </c>
      <c r="G299" s="255" t="s">
        <v>160</v>
      </c>
      <c r="H299" s="255" t="s">
        <v>168</v>
      </c>
      <c r="I299" s="255" t="s">
        <v>156</v>
      </c>
      <c r="J299" s="256" t="s">
        <v>158</v>
      </c>
      <c r="K299" s="268" t="n">
        <v>36896</v>
      </c>
      <c r="L299" s="268" t="n">
        <v>38722</v>
      </c>
      <c r="M299" s="255" t="s">
        <v>155</v>
      </c>
      <c r="N299" s="257" t="n">
        <v>10000000</v>
      </c>
      <c r="O299" s="257" t="n">
        <v>-4174.094014</v>
      </c>
      <c r="P299" s="258" t="n">
        <v>1.2</v>
      </c>
      <c r="Q299" s="257" t="n">
        <v>68.404811</v>
      </c>
      <c r="R299" s="257" t="n">
        <v>68.411254</v>
      </c>
      <c r="S299" s="258" t="n">
        <v>0.00644300000000442</v>
      </c>
      <c r="T299" s="257" t="n">
        <v>-26.8936877322204</v>
      </c>
      <c r="U299" s="257" t="n">
        <v>290.29654</v>
      </c>
      <c r="V299" s="257" t="n">
        <v>0</v>
      </c>
      <c r="W299" s="257" t="n">
        <v>263.40285226778</v>
      </c>
      <c r="X299" s="257" t="n">
        <v>242374.171155</v>
      </c>
      <c r="Y299" s="257" t="n">
        <v>242773.849885</v>
      </c>
      <c r="Z299" s="257" t="n">
        <v>399.678730000014</v>
      </c>
      <c r="AA299" s="257" t="n">
        <v>136.275877732235</v>
      </c>
      <c r="AB299" s="257" t="n">
        <v>242374.171155</v>
      </c>
      <c r="AC299" s="257" t="n">
        <v>242773.849885</v>
      </c>
      <c r="AD299" s="257" t="n">
        <v>399.678730000014</v>
      </c>
      <c r="AF299" s="257" t="n">
        <v>-52184.523363028</v>
      </c>
      <c r="AG299" s="259" t="n">
        <v>0</v>
      </c>
      <c r="AH299" s="259" t="n">
        <v>242773.849885</v>
      </c>
      <c r="AI299" s="259" t="n">
        <v>123464.555682</v>
      </c>
      <c r="AJ299" s="259" t="n">
        <v>123464.555682</v>
      </c>
      <c r="AK299" s="259" t="n">
        <v>-33174.941047</v>
      </c>
      <c r="AL299" s="259" t="n">
        <v>399.678730000014</v>
      </c>
      <c r="AM299" s="269" t="s">
        <v>461</v>
      </c>
      <c r="AN299" s="260" t="s">
        <v>469</v>
      </c>
      <c r="AO299" s="260" t="n">
        <v>10</v>
      </c>
      <c r="AP299" s="260" t="n">
        <v>10</v>
      </c>
      <c r="AR299" s="281"/>
      <c r="AS299" s="306"/>
    </row>
    <row r="300" customFormat="false" ht="12.75" hidden="false" customHeight="false" outlineLevel="0" collapsed="false">
      <c r="A300" s="255" t="n">
        <v>1516</v>
      </c>
      <c r="B300" s="255" t="n">
        <v>566</v>
      </c>
      <c r="C300" s="255" t="s">
        <v>2</v>
      </c>
      <c r="D300" s="255" t="s">
        <v>157</v>
      </c>
      <c r="E300" s="255" t="s">
        <v>323</v>
      </c>
      <c r="F300" s="255" t="s">
        <v>95</v>
      </c>
      <c r="G300" s="255" t="s">
        <v>112</v>
      </c>
      <c r="H300" s="255" t="s">
        <v>107</v>
      </c>
      <c r="I300" s="255" t="s">
        <v>156</v>
      </c>
      <c r="J300" s="256" t="s">
        <v>158</v>
      </c>
      <c r="K300" s="268" t="n">
        <v>36896</v>
      </c>
      <c r="L300" s="268" t="n">
        <v>38722</v>
      </c>
      <c r="M300" s="255" t="s">
        <v>155</v>
      </c>
      <c r="N300" s="257" t="n">
        <v>10000000</v>
      </c>
      <c r="O300" s="257" t="n">
        <v>-4081.58908</v>
      </c>
      <c r="P300" s="258" t="n">
        <v>0.65</v>
      </c>
      <c r="Q300" s="257" t="n">
        <v>57.432243</v>
      </c>
      <c r="R300" s="257" t="n">
        <v>57.444164</v>
      </c>
      <c r="S300" s="258" t="n">
        <v>0.011921000000001</v>
      </c>
      <c r="T300" s="257" t="n">
        <v>-48.6566234226839</v>
      </c>
      <c r="U300" s="257" t="n">
        <v>265.14115</v>
      </c>
      <c r="V300" s="257" t="n">
        <v>0</v>
      </c>
      <c r="W300" s="257" t="n">
        <v>216.484526577316</v>
      </c>
      <c r="X300" s="257" t="n">
        <v>47222.110604</v>
      </c>
      <c r="Y300" s="257" t="n">
        <v>47366.539978</v>
      </c>
      <c r="Z300" s="257" t="n">
        <v>144.429373999999</v>
      </c>
      <c r="AA300" s="257" t="n">
        <v>-72.0551525773167</v>
      </c>
      <c r="AB300" s="257" t="n">
        <v>47222.110604</v>
      </c>
      <c r="AC300" s="257" t="n">
        <v>47366.539978</v>
      </c>
      <c r="AD300" s="257" t="n">
        <v>144.429373999999</v>
      </c>
      <c r="AF300" s="257" t="n">
        <v>-30213.9631647</v>
      </c>
      <c r="AG300" s="259" t="n">
        <v>0</v>
      </c>
      <c r="AH300" s="259" t="n">
        <v>47366.539978</v>
      </c>
      <c r="AI300" s="259" t="n">
        <v>57861.133301</v>
      </c>
      <c r="AJ300" s="259" t="n">
        <v>57861.133301</v>
      </c>
      <c r="AK300" s="259" t="n">
        <v>40737.549857</v>
      </c>
      <c r="AL300" s="259" t="n">
        <v>144.429373999999</v>
      </c>
      <c r="AM300" s="269" t="s">
        <v>461</v>
      </c>
      <c r="AN300" s="260" t="n">
        <v>7</v>
      </c>
      <c r="AO300" s="260" t="s">
        <v>469</v>
      </c>
      <c r="AP300" s="260" t="n">
        <v>7</v>
      </c>
      <c r="AR300" s="281"/>
      <c r="AS300" s="306"/>
    </row>
    <row r="301" customFormat="false" ht="12.75" hidden="false" customHeight="false" outlineLevel="0" collapsed="false">
      <c r="A301" s="255" t="n">
        <v>1517</v>
      </c>
      <c r="B301" s="255" t="n">
        <v>567</v>
      </c>
      <c r="C301" s="255" t="s">
        <v>2</v>
      </c>
      <c r="D301" s="255" t="s">
        <v>157</v>
      </c>
      <c r="E301" s="255" t="s">
        <v>324</v>
      </c>
      <c r="F301" s="255" t="s">
        <v>95</v>
      </c>
      <c r="G301" s="255" t="s">
        <v>112</v>
      </c>
      <c r="H301" s="255" t="s">
        <v>107</v>
      </c>
      <c r="I301" s="255" t="s">
        <v>156</v>
      </c>
      <c r="J301" s="256" t="s">
        <v>158</v>
      </c>
      <c r="K301" s="268" t="n">
        <v>36896</v>
      </c>
      <c r="L301" s="268" t="n">
        <v>38722</v>
      </c>
      <c r="M301" s="255" t="s">
        <v>155</v>
      </c>
      <c r="N301" s="257" t="n">
        <v>10000000</v>
      </c>
      <c r="O301" s="257" t="n">
        <v>-4078.446284</v>
      </c>
      <c r="P301" s="258" t="n">
        <v>0.65</v>
      </c>
      <c r="Q301" s="257" t="n">
        <v>54.874527</v>
      </c>
      <c r="R301" s="257" t="n">
        <v>54.892052</v>
      </c>
      <c r="S301" s="258" t="n">
        <v>0.0175249999999991</v>
      </c>
      <c r="T301" s="257" t="n">
        <v>-71.4747711270964</v>
      </c>
      <c r="U301" s="257" t="n">
        <v>226.417231</v>
      </c>
      <c r="V301" s="257" t="n">
        <v>0</v>
      </c>
      <c r="W301" s="257" t="n">
        <v>154.942459872904</v>
      </c>
      <c r="X301" s="257" t="n">
        <v>57911.528372</v>
      </c>
      <c r="Y301" s="257" t="n">
        <v>58036.982818</v>
      </c>
      <c r="Z301" s="257" t="n">
        <v>125.454445999996</v>
      </c>
      <c r="AA301" s="257" t="n">
        <v>-29.4880138729075</v>
      </c>
      <c r="AB301" s="257" t="n">
        <v>57911.528372</v>
      </c>
      <c r="AC301" s="257" t="n">
        <v>58036.982818</v>
      </c>
      <c r="AD301" s="257" t="n">
        <v>125.454445999996</v>
      </c>
      <c r="AF301" s="257" t="n">
        <v>-30190.69861731</v>
      </c>
      <c r="AG301" s="259" t="n">
        <v>0</v>
      </c>
      <c r="AH301" s="259" t="n">
        <v>58036.982818</v>
      </c>
      <c r="AI301" s="259" t="n">
        <v>55879.052236</v>
      </c>
      <c r="AJ301" s="259" t="n">
        <v>55879.052236</v>
      </c>
      <c r="AK301" s="259" t="n">
        <v>20399.712745</v>
      </c>
      <c r="AL301" s="259" t="n">
        <v>125.454445999996</v>
      </c>
      <c r="AM301" s="269" t="s">
        <v>461</v>
      </c>
      <c r="AN301" s="260" t="n">
        <v>7</v>
      </c>
      <c r="AO301" s="260" t="s">
        <v>469</v>
      </c>
      <c r="AP301" s="260" t="n">
        <v>7</v>
      </c>
      <c r="AR301" s="281"/>
      <c r="AS301" s="306"/>
    </row>
    <row r="302" customFormat="false" ht="12.75" hidden="false" customHeight="false" outlineLevel="0" collapsed="false">
      <c r="A302" s="255" t="n">
        <v>1518</v>
      </c>
      <c r="B302" s="255" t="n">
        <v>568</v>
      </c>
      <c r="C302" s="255" t="s">
        <v>2</v>
      </c>
      <c r="D302" s="255" t="s">
        <v>157</v>
      </c>
      <c r="E302" s="255" t="s">
        <v>326</v>
      </c>
      <c r="F302" s="255" t="s">
        <v>150</v>
      </c>
      <c r="G302" s="255" t="s">
        <v>112</v>
      </c>
      <c r="H302" s="255" t="s">
        <v>168</v>
      </c>
      <c r="I302" s="255" t="s">
        <v>156</v>
      </c>
      <c r="J302" s="256" t="s">
        <v>158</v>
      </c>
      <c r="K302" s="268" t="n">
        <v>36896</v>
      </c>
      <c r="L302" s="268" t="n">
        <v>38722</v>
      </c>
      <c r="M302" s="255" t="s">
        <v>155</v>
      </c>
      <c r="N302" s="257" t="n">
        <v>10000000</v>
      </c>
      <c r="O302" s="257" t="n">
        <v>-4035.601921</v>
      </c>
      <c r="P302" s="258" t="n">
        <v>0.52</v>
      </c>
      <c r="Q302" s="257" t="n">
        <v>71.90316</v>
      </c>
      <c r="R302" s="257" t="n">
        <v>71.919986</v>
      </c>
      <c r="S302" s="258" t="n">
        <v>0.0168259999999947</v>
      </c>
      <c r="T302" s="257" t="n">
        <v>-67.9030379227245</v>
      </c>
      <c r="U302" s="257" t="n">
        <v>266.814205</v>
      </c>
      <c r="V302" s="257" t="n">
        <v>0</v>
      </c>
      <c r="W302" s="257" t="n">
        <v>198.911167077275</v>
      </c>
      <c r="X302" s="257" t="n">
        <v>-70249.335432</v>
      </c>
      <c r="Y302" s="257" t="n">
        <v>-70210.573753</v>
      </c>
      <c r="Z302" s="257" t="n">
        <v>38.7616790000029</v>
      </c>
      <c r="AA302" s="257" t="n">
        <v>-160.149488077273</v>
      </c>
      <c r="AB302" s="257" t="n">
        <v>-70249.335432</v>
      </c>
      <c r="AC302" s="257" t="n">
        <v>-70210.573753</v>
      </c>
      <c r="AD302" s="257" t="n">
        <v>38.7616790000029</v>
      </c>
      <c r="AF302" s="257" t="n">
        <v>-50453.095216342</v>
      </c>
      <c r="AG302" s="259" t="n">
        <v>0</v>
      </c>
      <c r="AH302" s="259" t="n">
        <v>-70210.573753</v>
      </c>
      <c r="AI302" s="259" t="n">
        <v>25046.562057</v>
      </c>
      <c r="AJ302" s="259" t="n">
        <v>25046.562057</v>
      </c>
      <c r="AK302" s="259" t="n">
        <v>24866.302458</v>
      </c>
      <c r="AL302" s="259" t="n">
        <v>38.7616790000029</v>
      </c>
      <c r="AM302" s="269" t="s">
        <v>461</v>
      </c>
      <c r="AN302" s="260" t="s">
        <v>469</v>
      </c>
      <c r="AO302" s="260" t="n">
        <v>10</v>
      </c>
      <c r="AP302" s="260" t="n">
        <v>10</v>
      </c>
      <c r="AR302" s="281"/>
      <c r="AS302" s="306"/>
    </row>
    <row r="303" customFormat="false" ht="12.75" hidden="false" customHeight="false" outlineLevel="0" collapsed="false">
      <c r="A303" s="255" t="n">
        <v>1519</v>
      </c>
      <c r="B303" s="255" t="n">
        <v>569</v>
      </c>
      <c r="C303" s="255" t="s">
        <v>2</v>
      </c>
      <c r="D303" s="255" t="s">
        <v>157</v>
      </c>
      <c r="E303" s="255" t="s">
        <v>331</v>
      </c>
      <c r="F303" s="255" t="s">
        <v>102</v>
      </c>
      <c r="G303" s="255" t="s">
        <v>112</v>
      </c>
      <c r="H303" s="255" t="s">
        <v>97</v>
      </c>
      <c r="I303" s="255" t="s">
        <v>156</v>
      </c>
      <c r="J303" s="256" t="s">
        <v>158</v>
      </c>
      <c r="K303" s="268" t="n">
        <v>36896</v>
      </c>
      <c r="L303" s="268" t="n">
        <v>38722</v>
      </c>
      <c r="M303" s="255" t="s">
        <v>155</v>
      </c>
      <c r="N303" s="257" t="n">
        <v>10000000</v>
      </c>
      <c r="O303" s="257" t="n">
        <v>-4065.909281</v>
      </c>
      <c r="P303" s="258" t="n">
        <v>0.52</v>
      </c>
      <c r="Q303" s="257" t="n">
        <v>55.758727</v>
      </c>
      <c r="R303" s="257" t="n">
        <v>55.773123</v>
      </c>
      <c r="S303" s="258" t="n">
        <v>0.0143959999999979</v>
      </c>
      <c r="T303" s="257" t="n">
        <v>-58.5328300092673</v>
      </c>
      <c r="U303" s="257" t="n">
        <v>245.669849</v>
      </c>
      <c r="V303" s="257" t="n">
        <v>0</v>
      </c>
      <c r="W303" s="257" t="n">
        <v>187.137018990733</v>
      </c>
      <c r="X303" s="257" t="n">
        <v>-3087.777074</v>
      </c>
      <c r="Y303" s="257" t="n">
        <v>-3010.031966</v>
      </c>
      <c r="Z303" s="257" t="n">
        <v>77.7451080000001</v>
      </c>
      <c r="AA303" s="257" t="n">
        <v>-109.391910990733</v>
      </c>
      <c r="AB303" s="257" t="n">
        <v>-3087.777074</v>
      </c>
      <c r="AC303" s="257" t="n">
        <v>-3010.031966</v>
      </c>
      <c r="AD303" s="257" t="n">
        <v>77.7451080000001</v>
      </c>
      <c r="AF303" s="257" t="n">
        <v>-23409.4726853575</v>
      </c>
      <c r="AG303" s="259" t="n">
        <v>0</v>
      </c>
      <c r="AH303" s="259" t="n">
        <v>-3010.031966</v>
      </c>
      <c r="AI303" s="259" t="n">
        <v>3161.85462</v>
      </c>
      <c r="AJ303" s="259" t="n">
        <v>3161.85462</v>
      </c>
      <c r="AK303" s="259" t="n">
        <v>82273.441712</v>
      </c>
      <c r="AL303" s="259" t="n">
        <v>77.7451080000001</v>
      </c>
      <c r="AM303" s="269" t="s">
        <v>461</v>
      </c>
      <c r="AN303" s="260" t="n">
        <v>6</v>
      </c>
      <c r="AO303" s="260" t="s">
        <v>469</v>
      </c>
      <c r="AP303" s="260" t="n">
        <v>6</v>
      </c>
      <c r="AR303" s="281"/>
      <c r="AS303" s="306"/>
    </row>
    <row r="304" customFormat="false" ht="12.75" hidden="false" customHeight="false" outlineLevel="0" collapsed="false">
      <c r="A304" s="255" t="n">
        <v>1520</v>
      </c>
      <c r="B304" s="255" t="n">
        <v>570</v>
      </c>
      <c r="C304" s="255" t="s">
        <v>2</v>
      </c>
      <c r="D304" s="255" t="s">
        <v>157</v>
      </c>
      <c r="E304" s="255" t="s">
        <v>338</v>
      </c>
      <c r="F304" s="255" t="s">
        <v>172</v>
      </c>
      <c r="G304" s="255" t="s">
        <v>160</v>
      </c>
      <c r="H304" s="255" t="s">
        <v>168</v>
      </c>
      <c r="I304" s="255" t="s">
        <v>156</v>
      </c>
      <c r="J304" s="256" t="s">
        <v>158</v>
      </c>
      <c r="K304" s="268" t="n">
        <v>36896</v>
      </c>
      <c r="L304" s="268" t="n">
        <v>38722</v>
      </c>
      <c r="M304" s="255" t="s">
        <v>155</v>
      </c>
      <c r="N304" s="257" t="n">
        <v>10000000</v>
      </c>
      <c r="O304" s="257" t="n">
        <v>-4164.32202</v>
      </c>
      <c r="P304" s="258" t="n">
        <v>1.85</v>
      </c>
      <c r="Q304" s="257" t="n">
        <v>189.37966</v>
      </c>
      <c r="R304" s="257" t="n">
        <v>189.386562</v>
      </c>
      <c r="S304" s="258" t="n">
        <v>0.00690199999999663</v>
      </c>
      <c r="T304" s="257" t="n">
        <v>-28.742150582026</v>
      </c>
      <c r="U304" s="257" t="n">
        <v>601.800315</v>
      </c>
      <c r="V304" s="257" t="n">
        <v>0</v>
      </c>
      <c r="W304" s="257" t="n">
        <v>573.058164417974</v>
      </c>
      <c r="X304" s="257" t="n">
        <v>27190.505401</v>
      </c>
      <c r="Y304" s="257" t="n">
        <v>27668.921027</v>
      </c>
      <c r="Z304" s="257" t="n">
        <v>478.415626000002</v>
      </c>
      <c r="AA304" s="257" t="n">
        <v>-94.6425384179722</v>
      </c>
      <c r="AB304" s="257" t="n">
        <v>27190.505401</v>
      </c>
      <c r="AC304" s="257" t="n">
        <v>27668.921027</v>
      </c>
      <c r="AD304" s="257" t="n">
        <v>478.415626000002</v>
      </c>
      <c r="AF304" s="257" t="n">
        <v>-41101.8583374</v>
      </c>
      <c r="AG304" s="259" t="n">
        <v>0</v>
      </c>
      <c r="AH304" s="259" t="n">
        <v>27668.921027</v>
      </c>
      <c r="AI304" s="259" t="n">
        <v>92838.682922</v>
      </c>
      <c r="AJ304" s="259" t="n">
        <v>92838.682922</v>
      </c>
      <c r="AK304" s="259" t="n">
        <v>66523.619415</v>
      </c>
      <c r="AL304" s="259" t="n">
        <v>478.415626000002</v>
      </c>
      <c r="AM304" s="269" t="s">
        <v>461</v>
      </c>
      <c r="AN304" s="260" t="s">
        <v>469</v>
      </c>
      <c r="AO304" s="260" t="n">
        <v>9</v>
      </c>
      <c r="AP304" s="260" t="n">
        <v>9</v>
      </c>
      <c r="AR304" s="281"/>
      <c r="AS304" s="306"/>
    </row>
    <row r="305" customFormat="false" ht="12.75" hidden="false" customHeight="false" outlineLevel="0" collapsed="false">
      <c r="A305" s="255" t="n">
        <v>1521</v>
      </c>
      <c r="B305" s="255" t="n">
        <v>571</v>
      </c>
      <c r="C305" s="255" t="s">
        <v>2</v>
      </c>
      <c r="D305" s="255" t="s">
        <v>157</v>
      </c>
      <c r="E305" s="255" t="s">
        <v>341</v>
      </c>
      <c r="F305" s="255" t="s">
        <v>102</v>
      </c>
      <c r="G305" s="255" t="s">
        <v>191</v>
      </c>
      <c r="H305" s="255" t="s">
        <v>168</v>
      </c>
      <c r="I305" s="255" t="s">
        <v>156</v>
      </c>
      <c r="J305" s="256" t="s">
        <v>158</v>
      </c>
      <c r="K305" s="268" t="n">
        <v>36896</v>
      </c>
      <c r="L305" s="268" t="n">
        <v>38722</v>
      </c>
      <c r="M305" s="255" t="s">
        <v>155</v>
      </c>
      <c r="N305" s="257" t="n">
        <v>10000000</v>
      </c>
      <c r="O305" s="257" t="n">
        <v>-4049.530786</v>
      </c>
      <c r="P305" s="258" t="n">
        <v>0.54</v>
      </c>
      <c r="Q305" s="257" t="n">
        <v>62.388328</v>
      </c>
      <c r="R305" s="257" t="n">
        <v>62.390865</v>
      </c>
      <c r="S305" s="258" t="n">
        <v>0.00253699999999668</v>
      </c>
      <c r="T305" s="257" t="n">
        <v>-10.2736596040686</v>
      </c>
      <c r="U305" s="257" t="n">
        <v>273.84217</v>
      </c>
      <c r="V305" s="257" t="n">
        <v>0</v>
      </c>
      <c r="W305" s="257" t="n">
        <v>263.568510395931</v>
      </c>
      <c r="X305" s="257" t="n">
        <v>-21880.169637</v>
      </c>
      <c r="Y305" s="257" t="n">
        <v>-21756.061038</v>
      </c>
      <c r="Z305" s="257" t="n">
        <v>124.108598999999</v>
      </c>
      <c r="AA305" s="257" t="n">
        <v>-139.459911395932</v>
      </c>
      <c r="AB305" s="257" t="n">
        <v>-21880.169637</v>
      </c>
      <c r="AC305" s="257" t="n">
        <v>-21756.061038</v>
      </c>
      <c r="AD305" s="257" t="n">
        <v>124.108598999999</v>
      </c>
      <c r="AF305" s="257" t="n">
        <v>-23315.173500395</v>
      </c>
      <c r="AG305" s="259" t="n">
        <v>0</v>
      </c>
      <c r="AH305" s="259" t="n">
        <v>-21756.061038</v>
      </c>
      <c r="AI305" s="259" t="n">
        <v>26576.150725</v>
      </c>
      <c r="AJ305" s="259" t="n">
        <v>26576.150725</v>
      </c>
      <c r="AK305" s="259" t="n">
        <v>32656.223362</v>
      </c>
      <c r="AL305" s="259" t="n">
        <v>124.108598999999</v>
      </c>
      <c r="AM305" s="269" t="s">
        <v>461</v>
      </c>
      <c r="AN305" s="260" t="n">
        <v>6</v>
      </c>
      <c r="AO305" s="260" t="s">
        <v>469</v>
      </c>
      <c r="AP305" s="260" t="n">
        <v>6</v>
      </c>
      <c r="AR305" s="281"/>
      <c r="AS305" s="306"/>
    </row>
    <row r="306" customFormat="false" ht="12.75" hidden="false" customHeight="false" outlineLevel="0" collapsed="false">
      <c r="A306" s="255" t="n">
        <v>1522</v>
      </c>
      <c r="B306" s="255" t="n">
        <v>572</v>
      </c>
      <c r="C306" s="255" t="s">
        <v>2</v>
      </c>
      <c r="D306" s="255" t="s">
        <v>157</v>
      </c>
      <c r="E306" s="255" t="s">
        <v>345</v>
      </c>
      <c r="F306" s="255" t="s">
        <v>95</v>
      </c>
      <c r="G306" s="255" t="s">
        <v>191</v>
      </c>
      <c r="H306" s="255" t="s">
        <v>168</v>
      </c>
      <c r="I306" s="255" t="s">
        <v>156</v>
      </c>
      <c r="J306" s="256" t="s">
        <v>158</v>
      </c>
      <c r="K306" s="268" t="n">
        <v>36896</v>
      </c>
      <c r="L306" s="268" t="n">
        <v>38722</v>
      </c>
      <c r="M306" s="255" t="s">
        <v>155</v>
      </c>
      <c r="N306" s="257" t="n">
        <v>10000000</v>
      </c>
      <c r="O306" s="257" t="n">
        <v>-4200.12584</v>
      </c>
      <c r="P306" s="258" t="n">
        <v>2.2</v>
      </c>
      <c r="Q306" s="257" t="n">
        <v>164.37697</v>
      </c>
      <c r="R306" s="257" t="n">
        <v>164.408115</v>
      </c>
      <c r="S306" s="258" t="n">
        <v>0.0311450000000093</v>
      </c>
      <c r="T306" s="257" t="n">
        <v>-130.812919286839</v>
      </c>
      <c r="U306" s="257" t="n">
        <v>734.567141</v>
      </c>
      <c r="V306" s="257" t="n">
        <v>0</v>
      </c>
      <c r="W306" s="257" t="n">
        <v>603.754221713161</v>
      </c>
      <c r="X306" s="257" t="n">
        <v>279474.202143</v>
      </c>
      <c r="Y306" s="257" t="n">
        <v>280055.642017</v>
      </c>
      <c r="Z306" s="257" t="n">
        <v>581.439874000032</v>
      </c>
      <c r="AA306" s="257" t="n">
        <v>-22.3143477131284</v>
      </c>
      <c r="AB306" s="257" t="n">
        <v>279474.202143</v>
      </c>
      <c r="AC306" s="257" t="n">
        <v>280055.642017</v>
      </c>
      <c r="AD306" s="257" t="n">
        <v>581.439874000032</v>
      </c>
      <c r="AF306" s="257" t="n">
        <v>-31091.4315306</v>
      </c>
      <c r="AG306" s="259" t="n">
        <v>0</v>
      </c>
      <c r="AH306" s="259" t="n">
        <v>280055.642017</v>
      </c>
      <c r="AI306" s="259" t="n">
        <v>99740.724064</v>
      </c>
      <c r="AJ306" s="259" t="n">
        <v>99740.724064</v>
      </c>
      <c r="AK306" s="259" t="n">
        <v>43319.80849</v>
      </c>
      <c r="AL306" s="259" t="n">
        <v>581.439874000032</v>
      </c>
      <c r="AM306" s="269" t="s">
        <v>461</v>
      </c>
      <c r="AN306" s="260" t="n">
        <v>7</v>
      </c>
      <c r="AO306" s="260" t="s">
        <v>469</v>
      </c>
      <c r="AP306" s="260" t="n">
        <v>7</v>
      </c>
      <c r="AR306" s="281"/>
      <c r="AS306" s="306"/>
    </row>
    <row r="307" customFormat="false" ht="12.75" hidden="false" customHeight="false" outlineLevel="0" collapsed="false">
      <c r="A307" s="255" t="n">
        <v>1523</v>
      </c>
      <c r="B307" s="255" t="n">
        <v>573</v>
      </c>
      <c r="C307" s="255" t="s">
        <v>2</v>
      </c>
      <c r="D307" s="255" t="s">
        <v>157</v>
      </c>
      <c r="E307" s="255" t="s">
        <v>347</v>
      </c>
      <c r="F307" s="255" t="s">
        <v>304</v>
      </c>
      <c r="G307" s="255" t="s">
        <v>160</v>
      </c>
      <c r="H307" s="255" t="s">
        <v>161</v>
      </c>
      <c r="I307" s="255" t="s">
        <v>156</v>
      </c>
      <c r="J307" s="256" t="s">
        <v>158</v>
      </c>
      <c r="K307" s="268" t="n">
        <v>36896</v>
      </c>
      <c r="L307" s="268" t="n">
        <v>38722</v>
      </c>
      <c r="M307" s="255" t="s">
        <v>155</v>
      </c>
      <c r="N307" s="257" t="n">
        <v>10000000</v>
      </c>
      <c r="O307" s="257" t="n">
        <v>-4007.115965</v>
      </c>
      <c r="P307" s="258" t="n">
        <v>0.14</v>
      </c>
      <c r="Q307" s="257" t="n">
        <v>15.160773</v>
      </c>
      <c r="R307" s="257" t="n">
        <v>15.163441</v>
      </c>
      <c r="S307" s="258" t="n">
        <v>0.00266799999999989</v>
      </c>
      <c r="T307" s="257" t="n">
        <v>-10.6909853946196</v>
      </c>
      <c r="U307" s="257" t="n">
        <v>53.282324</v>
      </c>
      <c r="V307" s="257" t="n">
        <v>0</v>
      </c>
      <c r="W307" s="257" t="n">
        <v>42.5913386053804</v>
      </c>
      <c r="X307" s="257" t="n">
        <v>-1527.316839</v>
      </c>
      <c r="Y307" s="257" t="n">
        <v>-1501.853646</v>
      </c>
      <c r="Z307" s="257" t="n">
        <v>25.463193</v>
      </c>
      <c r="AA307" s="257" t="n">
        <v>-17.1281456053804</v>
      </c>
      <c r="AB307" s="257" t="n">
        <v>-1527.316839</v>
      </c>
      <c r="AC307" s="257" t="n">
        <v>-1501.853646</v>
      </c>
      <c r="AD307" s="257" t="n">
        <v>25.463193</v>
      </c>
      <c r="AF307" s="257" t="n">
        <v>-5998.45224380675</v>
      </c>
      <c r="AG307" s="259" t="n">
        <v>0</v>
      </c>
      <c r="AH307" s="259" t="n">
        <v>-1501.853646</v>
      </c>
      <c r="AI307" s="259" t="n">
        <v>23928.264753</v>
      </c>
      <c r="AJ307" s="259" t="n">
        <v>23928.264753</v>
      </c>
      <c r="AK307" s="259" t="n">
        <v>-551.082026</v>
      </c>
      <c r="AL307" s="259" t="n">
        <v>25.463193</v>
      </c>
      <c r="AM307" s="269" t="s">
        <v>461</v>
      </c>
      <c r="AN307" s="260" t="n">
        <v>1</v>
      </c>
      <c r="AO307" s="260" t="s">
        <v>469</v>
      </c>
      <c r="AP307" s="260" t="n">
        <v>1</v>
      </c>
      <c r="AR307" s="281"/>
      <c r="AS307" s="306"/>
    </row>
    <row r="308" customFormat="false" ht="12.75" hidden="false" customHeight="false" outlineLevel="0" collapsed="false">
      <c r="A308" s="255" t="n">
        <v>1524</v>
      </c>
      <c r="B308" s="255" t="n">
        <v>625</v>
      </c>
      <c r="C308" s="255" t="s">
        <v>2</v>
      </c>
      <c r="D308" s="255" t="s">
        <v>157</v>
      </c>
      <c r="E308" s="255" t="s">
        <v>356</v>
      </c>
      <c r="F308" s="255" t="s">
        <v>116</v>
      </c>
      <c r="G308" s="255" t="s">
        <v>96</v>
      </c>
      <c r="H308" s="255" t="s">
        <v>110</v>
      </c>
      <c r="I308" s="255" t="s">
        <v>156</v>
      </c>
      <c r="J308" s="256" t="s">
        <v>158</v>
      </c>
      <c r="K308" s="268" t="n">
        <v>36896</v>
      </c>
      <c r="L308" s="268" t="n">
        <v>38722</v>
      </c>
      <c r="M308" s="255" t="s">
        <v>155</v>
      </c>
      <c r="N308" s="257" t="n">
        <v>10000000</v>
      </c>
      <c r="O308" s="257" t="n">
        <v>-4063.539971</v>
      </c>
      <c r="P308" s="258" t="n">
        <v>0.62</v>
      </c>
      <c r="Q308" s="257" t="n">
        <v>52.526335</v>
      </c>
      <c r="R308" s="257" t="n">
        <v>52.543688</v>
      </c>
      <c r="S308" s="258" t="n">
        <v>0.017353</v>
      </c>
      <c r="T308" s="257" t="n">
        <v>-70.5146091167628</v>
      </c>
      <c r="U308" s="257" t="n">
        <v>212.036111</v>
      </c>
      <c r="V308" s="257" t="n">
        <v>0</v>
      </c>
      <c r="W308" s="257" t="n">
        <v>141.521501883237</v>
      </c>
      <c r="X308" s="257" t="n">
        <v>54581.671445</v>
      </c>
      <c r="Y308" s="257" t="n">
        <v>54698.220326</v>
      </c>
      <c r="Z308" s="257" t="n">
        <v>116.548881000002</v>
      </c>
      <c r="AA308" s="257" t="n">
        <v>-24.9726208832348</v>
      </c>
      <c r="AB308" s="257" t="n">
        <v>54581.671445</v>
      </c>
      <c r="AC308" s="257" t="n">
        <v>54698.220326</v>
      </c>
      <c r="AD308" s="257" t="n">
        <v>116.548881000002</v>
      </c>
      <c r="AF308" s="257" t="n">
        <v>-29411.902310098</v>
      </c>
      <c r="AG308" s="259" t="n">
        <v>0</v>
      </c>
      <c r="AH308" s="259" t="n">
        <v>54698.220326</v>
      </c>
      <c r="AI308" s="259" t="n">
        <v>48986.441789</v>
      </c>
      <c r="AJ308" s="259" t="n">
        <v>48986.441789</v>
      </c>
      <c r="AK308" s="259" t="n">
        <v>41048.705422</v>
      </c>
      <c r="AL308" s="259" t="n">
        <v>116.548881000002</v>
      </c>
      <c r="AM308" s="269" t="s">
        <v>461</v>
      </c>
      <c r="AN308" s="260" t="n">
        <v>8</v>
      </c>
      <c r="AO308" s="260" t="s">
        <v>469</v>
      </c>
      <c r="AP308" s="260" t="n">
        <v>8</v>
      </c>
      <c r="AR308" s="281"/>
      <c r="AS308" s="306"/>
    </row>
    <row r="309" customFormat="false" ht="12.75" hidden="false" customHeight="false" outlineLevel="0" collapsed="false">
      <c r="A309" s="255" t="n">
        <v>1525</v>
      </c>
      <c r="B309" s="255" t="n">
        <v>574</v>
      </c>
      <c r="C309" s="255" t="s">
        <v>2</v>
      </c>
      <c r="D309" s="255" t="s">
        <v>157</v>
      </c>
      <c r="E309" s="255" t="s">
        <v>360</v>
      </c>
      <c r="F309" s="255" t="s">
        <v>102</v>
      </c>
      <c r="G309" s="255" t="s">
        <v>160</v>
      </c>
      <c r="H309" s="255" t="s">
        <v>168</v>
      </c>
      <c r="I309" s="255" t="s">
        <v>156</v>
      </c>
      <c r="J309" s="256" t="s">
        <v>158</v>
      </c>
      <c r="K309" s="268" t="n">
        <v>36896</v>
      </c>
      <c r="L309" s="268" t="n">
        <v>38722</v>
      </c>
      <c r="M309" s="255" t="s">
        <v>155</v>
      </c>
      <c r="N309" s="257" t="n">
        <v>10000000</v>
      </c>
      <c r="O309" s="257" t="n">
        <v>-4105.889647</v>
      </c>
      <c r="P309" s="258" t="n">
        <v>1.05</v>
      </c>
      <c r="Q309" s="257" t="n">
        <v>97.002147</v>
      </c>
      <c r="R309" s="257" t="n">
        <v>97.016336</v>
      </c>
      <c r="S309" s="258" t="n">
        <v>0.0141890000000018</v>
      </c>
      <c r="T309" s="257" t="n">
        <v>-58.2584682012903</v>
      </c>
      <c r="U309" s="257" t="n">
        <v>351.447813</v>
      </c>
      <c r="V309" s="257" t="n">
        <v>0</v>
      </c>
      <c r="W309" s="257" t="n">
        <v>293.18934479871</v>
      </c>
      <c r="X309" s="257" t="n">
        <v>58316.341721</v>
      </c>
      <c r="Y309" s="257" t="n">
        <v>58563.739608</v>
      </c>
      <c r="Z309" s="257" t="n">
        <v>247.397887000006</v>
      </c>
      <c r="AA309" s="257" t="n">
        <v>-45.7914577987032</v>
      </c>
      <c r="AB309" s="257" t="n">
        <v>58316.341721</v>
      </c>
      <c r="AC309" s="257" t="n">
        <v>58563.739608</v>
      </c>
      <c r="AD309" s="257" t="n">
        <v>247.397887000006</v>
      </c>
      <c r="AF309" s="257" t="n">
        <v>-23639.6596426025</v>
      </c>
      <c r="AG309" s="259" t="n">
        <v>0</v>
      </c>
      <c r="AH309" s="259" t="n">
        <v>58563.739608</v>
      </c>
      <c r="AI309" s="259" t="n">
        <v>42997.254634</v>
      </c>
      <c r="AJ309" s="259" t="n">
        <v>42997.254634</v>
      </c>
      <c r="AK309" s="259" t="n">
        <v>15929.23891</v>
      </c>
      <c r="AL309" s="259" t="n">
        <v>247.397887000006</v>
      </c>
      <c r="AM309" s="269" t="s">
        <v>461</v>
      </c>
      <c r="AN309" s="260" t="n">
        <v>6</v>
      </c>
      <c r="AO309" s="260" t="s">
        <v>469</v>
      </c>
      <c r="AP309" s="260" t="n">
        <v>6</v>
      </c>
      <c r="AR309" s="281"/>
      <c r="AS309" s="306"/>
    </row>
    <row r="310" customFormat="false" ht="12.75" hidden="false" customHeight="false" outlineLevel="0" collapsed="false">
      <c r="A310" s="255" t="n">
        <v>1526</v>
      </c>
      <c r="B310" s="255" t="n">
        <v>575</v>
      </c>
      <c r="C310" s="255" t="s">
        <v>2</v>
      </c>
      <c r="D310" s="255" t="s">
        <v>157</v>
      </c>
      <c r="E310" s="255" t="s">
        <v>362</v>
      </c>
      <c r="F310" s="255" t="s">
        <v>172</v>
      </c>
      <c r="G310" s="255" t="s">
        <v>151</v>
      </c>
      <c r="H310" s="255" t="s">
        <v>152</v>
      </c>
      <c r="I310" s="255" t="s">
        <v>156</v>
      </c>
      <c r="J310" s="256" t="s">
        <v>158</v>
      </c>
      <c r="K310" s="268" t="n">
        <v>36896</v>
      </c>
      <c r="L310" s="268" t="n">
        <v>38722</v>
      </c>
      <c r="M310" s="255" t="s">
        <v>155</v>
      </c>
      <c r="N310" s="257" t="n">
        <v>10000000</v>
      </c>
      <c r="O310" s="257" t="n">
        <v>-4185.201163</v>
      </c>
      <c r="P310" s="258" t="n">
        <v>1.65</v>
      </c>
      <c r="Q310" s="257" t="n">
        <v>159.360276</v>
      </c>
      <c r="R310" s="257" t="n">
        <v>159.388632</v>
      </c>
      <c r="S310" s="258" t="n">
        <v>0.0283560000000023</v>
      </c>
      <c r="T310" s="257" t="n">
        <v>-118.675564178037</v>
      </c>
      <c r="U310" s="257" t="n">
        <v>560.100455</v>
      </c>
      <c r="V310" s="257" t="n">
        <v>0</v>
      </c>
      <c r="W310" s="257" t="n">
        <v>441.424890821963</v>
      </c>
      <c r="X310" s="257" t="n">
        <v>62508.848346</v>
      </c>
      <c r="Y310" s="257" t="n">
        <v>62862.857374</v>
      </c>
      <c r="Z310" s="257" t="n">
        <v>354.009028</v>
      </c>
      <c r="AA310" s="257" t="n">
        <v>-87.4158628219622</v>
      </c>
      <c r="AB310" s="257" t="n">
        <v>62508.848346</v>
      </c>
      <c r="AC310" s="257" t="n">
        <v>62862.857374</v>
      </c>
      <c r="AD310" s="257" t="n">
        <v>354.009028</v>
      </c>
      <c r="AF310" s="257" t="n">
        <v>-41307.93547881</v>
      </c>
      <c r="AG310" s="259" t="n">
        <v>0</v>
      </c>
      <c r="AH310" s="259" t="n">
        <v>62862.857374</v>
      </c>
      <c r="AI310" s="259" t="n">
        <v>100595.60768</v>
      </c>
      <c r="AJ310" s="259" t="n">
        <v>100595.60768</v>
      </c>
      <c r="AK310" s="259" t="n">
        <v>65747.167216</v>
      </c>
      <c r="AL310" s="259" t="n">
        <v>354.009028</v>
      </c>
      <c r="AM310" s="269" t="s">
        <v>461</v>
      </c>
      <c r="AN310" s="260" t="s">
        <v>469</v>
      </c>
      <c r="AO310" s="260" t="n">
        <v>9</v>
      </c>
      <c r="AP310" s="260" t="n">
        <v>9</v>
      </c>
      <c r="AR310" s="281"/>
      <c r="AS310" s="306"/>
    </row>
    <row r="311" customFormat="false" ht="12.75" hidden="false" customHeight="false" outlineLevel="0" collapsed="false">
      <c r="A311" s="581" t="n">
        <v>1527</v>
      </c>
      <c r="B311" s="581" t="n">
        <v>626</v>
      </c>
      <c r="C311" s="581" t="s">
        <v>2</v>
      </c>
      <c r="D311" s="581" t="s">
        <v>157</v>
      </c>
      <c r="E311" s="581" t="s">
        <v>366</v>
      </c>
      <c r="F311" s="581" t="s">
        <v>116</v>
      </c>
      <c r="G311" s="581" t="s">
        <v>167</v>
      </c>
      <c r="H311" s="581" t="s">
        <v>110</v>
      </c>
      <c r="I311" s="581" t="s">
        <v>156</v>
      </c>
      <c r="J311" s="582" t="s">
        <v>158</v>
      </c>
      <c r="K311" s="583" t="n">
        <v>36896</v>
      </c>
      <c r="L311" s="583" t="n">
        <v>38722</v>
      </c>
      <c r="M311" s="581" t="s">
        <v>155</v>
      </c>
      <c r="N311" s="279" t="n">
        <v>10000000</v>
      </c>
      <c r="O311" s="279" t="n">
        <v>-4054.048972</v>
      </c>
      <c r="P311" s="584" t="n">
        <v>0.5</v>
      </c>
      <c r="Q311" s="279" t="n">
        <v>54.328683</v>
      </c>
      <c r="R311" s="279" t="n">
        <v>54.339932</v>
      </c>
      <c r="S311" s="584" t="n">
        <v>0.0112489999999994</v>
      </c>
      <c r="T311" s="279" t="n">
        <v>-45.6039968860256</v>
      </c>
      <c r="U311" s="279" t="n">
        <v>231.146174</v>
      </c>
      <c r="V311" s="279" t="n">
        <v>0</v>
      </c>
      <c r="W311" s="279" t="n">
        <v>185.542177113974</v>
      </c>
      <c r="X311" s="279" t="n">
        <v>-5984.397749</v>
      </c>
      <c r="Y311" s="279" t="n">
        <v>-5900.290682</v>
      </c>
      <c r="Z311" s="279" t="n">
        <v>84.1070669999999</v>
      </c>
      <c r="AA311" s="279" t="n">
        <v>-101.435110113975</v>
      </c>
      <c r="AB311" s="279" t="n">
        <v>-5984.397749</v>
      </c>
      <c r="AC311" s="279" t="n">
        <v>-5900.290682</v>
      </c>
      <c r="AD311" s="279" t="n">
        <v>84.1070669999999</v>
      </c>
      <c r="AE311" s="279"/>
      <c r="AF311" s="279" t="n">
        <v>-29343.206459336</v>
      </c>
      <c r="AG311" s="259" t="n">
        <v>0</v>
      </c>
      <c r="AH311" s="259" t="n">
        <v>-5900.290682</v>
      </c>
      <c r="AI311" s="259" t="n">
        <v>60413.529303</v>
      </c>
      <c r="AJ311" s="259" t="n">
        <v>60413.529303</v>
      </c>
      <c r="AK311" s="259" t="n">
        <v>39990.53338</v>
      </c>
      <c r="AL311" s="259" t="n">
        <v>84.1070669999999</v>
      </c>
      <c r="AM311" s="269" t="s">
        <v>461</v>
      </c>
      <c r="AN311" s="260" t="n">
        <v>8</v>
      </c>
      <c r="AO311" s="260" t="s">
        <v>469</v>
      </c>
      <c r="AP311" s="260" t="n">
        <v>8</v>
      </c>
      <c r="AR311" s="281"/>
      <c r="AS311" s="306"/>
    </row>
    <row r="312" customFormat="false" ht="12.75" hidden="false" customHeight="false" outlineLevel="0" collapsed="false">
      <c r="A312" s="255" t="n">
        <v>1528</v>
      </c>
      <c r="B312" s="255" t="n">
        <v>576</v>
      </c>
      <c r="C312" s="255" t="s">
        <v>2</v>
      </c>
      <c r="D312" s="255" t="s">
        <v>157</v>
      </c>
      <c r="E312" s="255" t="s">
        <v>370</v>
      </c>
      <c r="F312" s="255" t="s">
        <v>150</v>
      </c>
      <c r="G312" s="255" t="s">
        <v>112</v>
      </c>
      <c r="H312" s="255" t="s">
        <v>168</v>
      </c>
      <c r="I312" s="255" t="s">
        <v>156</v>
      </c>
      <c r="J312" s="256" t="s">
        <v>158</v>
      </c>
      <c r="K312" s="268" t="n">
        <v>36896</v>
      </c>
      <c r="L312" s="268" t="n">
        <v>38722</v>
      </c>
      <c r="M312" s="255" t="s">
        <v>155</v>
      </c>
      <c r="N312" s="257" t="n">
        <v>10000000</v>
      </c>
      <c r="O312" s="257" t="n">
        <v>-4213.299982</v>
      </c>
      <c r="P312" s="258" t="n">
        <v>1.6</v>
      </c>
      <c r="Q312" s="257" t="n">
        <v>118.247215</v>
      </c>
      <c r="R312" s="257" t="n">
        <v>118.268558</v>
      </c>
      <c r="S312" s="258" t="n">
        <v>0.0213430000000017</v>
      </c>
      <c r="T312" s="257" t="n">
        <v>-89.924461515833</v>
      </c>
      <c r="U312" s="257" t="n">
        <v>485.655732</v>
      </c>
      <c r="V312" s="257" t="n">
        <v>0</v>
      </c>
      <c r="W312" s="257" t="n">
        <v>395.731270484167</v>
      </c>
      <c r="X312" s="257" t="n">
        <v>208560.410071</v>
      </c>
      <c r="Y312" s="257" t="n">
        <v>208991.02728</v>
      </c>
      <c r="Z312" s="257" t="n">
        <v>430.617209000018</v>
      </c>
      <c r="AA312" s="257" t="n">
        <v>34.8859385158512</v>
      </c>
      <c r="AB312" s="257" t="n">
        <v>208560.410071</v>
      </c>
      <c r="AC312" s="257" t="n">
        <v>208991.02728</v>
      </c>
      <c r="AD312" s="257" t="n">
        <v>430.617209000018</v>
      </c>
      <c r="AF312" s="257" t="n">
        <v>-52674.676374964</v>
      </c>
      <c r="AG312" s="259" t="n">
        <v>0</v>
      </c>
      <c r="AH312" s="259" t="n">
        <v>208991.02728</v>
      </c>
      <c r="AI312" s="259" t="n">
        <v>157446.209281</v>
      </c>
      <c r="AJ312" s="259" t="n">
        <v>157446.209281</v>
      </c>
      <c r="AK312" s="259" t="n">
        <v>63005.73188</v>
      </c>
      <c r="AL312" s="259" t="n">
        <v>430.617209000018</v>
      </c>
      <c r="AM312" s="269" t="s">
        <v>461</v>
      </c>
      <c r="AN312" s="260" t="s">
        <v>469</v>
      </c>
      <c r="AO312" s="260" t="n">
        <v>10</v>
      </c>
      <c r="AP312" s="260" t="n">
        <v>10</v>
      </c>
      <c r="AR312" s="281"/>
      <c r="AS312" s="306"/>
    </row>
    <row r="313" customFormat="false" ht="12.75" hidden="false" customHeight="false" outlineLevel="0" collapsed="false">
      <c r="A313" s="255" t="n">
        <v>1529</v>
      </c>
      <c r="B313" s="255" t="n">
        <v>577</v>
      </c>
      <c r="C313" s="255" t="s">
        <v>2</v>
      </c>
      <c r="D313" s="255" t="s">
        <v>157</v>
      </c>
      <c r="E313" s="255" t="s">
        <v>371</v>
      </c>
      <c r="F313" s="255" t="s">
        <v>150</v>
      </c>
      <c r="G313" s="255" t="s">
        <v>112</v>
      </c>
      <c r="H313" s="255" t="s">
        <v>168</v>
      </c>
      <c r="I313" s="255" t="s">
        <v>156</v>
      </c>
      <c r="J313" s="256" t="s">
        <v>158</v>
      </c>
      <c r="K313" s="268" t="n">
        <v>36896</v>
      </c>
      <c r="L313" s="268" t="n">
        <v>38722</v>
      </c>
      <c r="M313" s="255" t="s">
        <v>155</v>
      </c>
      <c r="N313" s="257" t="n">
        <v>10000000</v>
      </c>
      <c r="O313" s="257" t="n">
        <v>-4032.630543</v>
      </c>
      <c r="P313" s="258" t="n">
        <v>0.66</v>
      </c>
      <c r="Q313" s="257" t="n">
        <v>122.221971</v>
      </c>
      <c r="R313" s="257" t="n">
        <v>122.233549</v>
      </c>
      <c r="S313" s="258" t="n">
        <v>0.0115780000000001</v>
      </c>
      <c r="T313" s="257" t="n">
        <v>-46.6897964268544</v>
      </c>
      <c r="U313" s="257" t="n">
        <v>395.59234</v>
      </c>
      <c r="V313" s="257" t="n">
        <v>0</v>
      </c>
      <c r="W313" s="257" t="n">
        <v>348.902543573146</v>
      </c>
      <c r="X313" s="257" t="n">
        <v>-214142.835486</v>
      </c>
      <c r="Y313" s="257" t="n">
        <v>-214107.505985</v>
      </c>
      <c r="Z313" s="257" t="n">
        <v>35.3295010000002</v>
      </c>
      <c r="AA313" s="257" t="n">
        <v>-313.573042573146</v>
      </c>
      <c r="AB313" s="257" t="n">
        <v>-214142.835486</v>
      </c>
      <c r="AC313" s="257" t="n">
        <v>-214107.505985</v>
      </c>
      <c r="AD313" s="257" t="n">
        <v>35.3295010000002</v>
      </c>
      <c r="AF313" s="257" t="n">
        <v>-50415.947048586</v>
      </c>
      <c r="AG313" s="259" t="n">
        <v>0</v>
      </c>
      <c r="AH313" s="259" t="n">
        <v>-214107.505985</v>
      </c>
      <c r="AI313" s="259" t="n">
        <v>-152926.750264</v>
      </c>
      <c r="AJ313" s="259" t="n">
        <v>-152926.750264</v>
      </c>
      <c r="AK313" s="259" t="n">
        <v>-187117.01793</v>
      </c>
      <c r="AL313" s="259" t="n">
        <v>35.3295010000002</v>
      </c>
      <c r="AM313" s="269" t="s">
        <v>461</v>
      </c>
      <c r="AN313" s="260" t="s">
        <v>469</v>
      </c>
      <c r="AO313" s="260" t="n">
        <v>10</v>
      </c>
      <c r="AP313" s="260" t="n">
        <v>10</v>
      </c>
      <c r="AR313" s="281"/>
      <c r="AS313" s="306"/>
    </row>
    <row r="314" customFormat="false" ht="12.75" hidden="false" customHeight="false" outlineLevel="0" collapsed="false">
      <c r="A314" s="255" t="n">
        <v>1530</v>
      </c>
      <c r="B314" s="255" t="n">
        <v>578</v>
      </c>
      <c r="C314" s="255" t="s">
        <v>2</v>
      </c>
      <c r="D314" s="255" t="s">
        <v>157</v>
      </c>
      <c r="E314" s="255" t="s">
        <v>376</v>
      </c>
      <c r="F314" s="255" t="s">
        <v>172</v>
      </c>
      <c r="G314" s="255" t="s">
        <v>112</v>
      </c>
      <c r="H314" s="255" t="s">
        <v>168</v>
      </c>
      <c r="I314" s="255" t="s">
        <v>156</v>
      </c>
      <c r="J314" s="256" t="s">
        <v>158</v>
      </c>
      <c r="K314" s="268" t="n">
        <v>36896</v>
      </c>
      <c r="L314" s="268" t="n">
        <v>38722</v>
      </c>
      <c r="M314" s="255" t="s">
        <v>155</v>
      </c>
      <c r="N314" s="257" t="n">
        <v>10000000</v>
      </c>
      <c r="O314" s="257" t="n">
        <v>-4175.242192</v>
      </c>
      <c r="P314" s="258" t="n">
        <v>1.3</v>
      </c>
      <c r="Q314" s="257" t="n">
        <v>117.042274</v>
      </c>
      <c r="R314" s="257" t="n">
        <v>117.056366</v>
      </c>
      <c r="S314" s="258" t="n">
        <v>0.0140919999999909</v>
      </c>
      <c r="T314" s="257" t="n">
        <v>-58.837512969626</v>
      </c>
      <c r="U314" s="257" t="n">
        <v>451.0315</v>
      </c>
      <c r="V314" s="257" t="n">
        <v>0</v>
      </c>
      <c r="W314" s="257" t="n">
        <v>392.193987030374</v>
      </c>
      <c r="X314" s="257" t="n">
        <v>83979.952323</v>
      </c>
      <c r="Y314" s="257" t="n">
        <v>84306.673312</v>
      </c>
      <c r="Z314" s="257" t="n">
        <v>326.720988999994</v>
      </c>
      <c r="AA314" s="257" t="n">
        <v>-65.47299803038</v>
      </c>
      <c r="AB314" s="257" t="n">
        <v>83979.952323</v>
      </c>
      <c r="AC314" s="257" t="n">
        <v>84306.673312</v>
      </c>
      <c r="AD314" s="257" t="n">
        <v>326.720988999994</v>
      </c>
      <c r="AF314" s="257" t="n">
        <v>-41209.64043504</v>
      </c>
      <c r="AG314" s="259" t="n">
        <v>0</v>
      </c>
      <c r="AH314" s="259" t="n">
        <v>84306.673312</v>
      </c>
      <c r="AI314" s="259" t="n">
        <v>69094.170534</v>
      </c>
      <c r="AJ314" s="259" t="n">
        <v>69094.170534</v>
      </c>
      <c r="AK314" s="259" t="n">
        <v>13703.219665</v>
      </c>
      <c r="AL314" s="259" t="n">
        <v>326.720988999994</v>
      </c>
      <c r="AM314" s="269" t="s">
        <v>461</v>
      </c>
      <c r="AN314" s="260" t="s">
        <v>469</v>
      </c>
      <c r="AO314" s="260" t="n">
        <v>9</v>
      </c>
      <c r="AP314" s="260" t="n">
        <v>9</v>
      </c>
      <c r="AR314" s="281"/>
      <c r="AS314" s="306"/>
    </row>
    <row r="315" customFormat="false" ht="12.75" hidden="false" customHeight="false" outlineLevel="0" collapsed="false">
      <c r="A315" s="255" t="n">
        <v>1531</v>
      </c>
      <c r="B315" s="255" t="n">
        <v>579</v>
      </c>
      <c r="C315" s="255" t="s">
        <v>2</v>
      </c>
      <c r="D315" s="255" t="s">
        <v>157</v>
      </c>
      <c r="E315" s="255" t="s">
        <v>381</v>
      </c>
      <c r="F315" s="255" t="s">
        <v>172</v>
      </c>
      <c r="G315" s="255" t="s">
        <v>112</v>
      </c>
      <c r="H315" s="255" t="s">
        <v>168</v>
      </c>
      <c r="I315" s="255" t="s">
        <v>156</v>
      </c>
      <c r="J315" s="256" t="s">
        <v>158</v>
      </c>
      <c r="K315" s="268" t="n">
        <v>36896</v>
      </c>
      <c r="L315" s="268" t="n">
        <v>38722</v>
      </c>
      <c r="M315" s="255" t="s">
        <v>155</v>
      </c>
      <c r="N315" s="257" t="n">
        <v>10000000</v>
      </c>
      <c r="O315" s="257" t="n">
        <v>-4174.371866</v>
      </c>
      <c r="P315" s="258" t="n">
        <v>1.8</v>
      </c>
      <c r="Q315" s="257" t="n">
        <v>145.469424</v>
      </c>
      <c r="R315" s="257" t="n">
        <v>145.479226</v>
      </c>
      <c r="S315" s="258" t="n">
        <v>0.00980200000000764</v>
      </c>
      <c r="T315" s="257" t="n">
        <v>-40.9171930305639</v>
      </c>
      <c r="U315" s="257" t="n">
        <v>527.682593</v>
      </c>
      <c r="V315" s="257" t="n">
        <v>0</v>
      </c>
      <c r="W315" s="257" t="n">
        <v>486.765399969436</v>
      </c>
      <c r="X315" s="257" t="n">
        <v>183606.474464</v>
      </c>
      <c r="Y315" s="257" t="n">
        <v>184128.15352</v>
      </c>
      <c r="Z315" s="257" t="n">
        <v>521.679055999994</v>
      </c>
      <c r="AA315" s="257" t="n">
        <v>34.9136560305575</v>
      </c>
      <c r="AB315" s="257" t="n">
        <v>183606.474464</v>
      </c>
      <c r="AC315" s="257" t="n">
        <v>184128.15352</v>
      </c>
      <c r="AD315" s="257" t="n">
        <v>521.679055999994</v>
      </c>
      <c r="AF315" s="257" t="n">
        <v>-41201.05031742</v>
      </c>
      <c r="AG315" s="259" t="n">
        <v>0</v>
      </c>
      <c r="AH315" s="259" t="n">
        <v>184128.15352</v>
      </c>
      <c r="AI315" s="259" t="n">
        <v>270669.547732</v>
      </c>
      <c r="AJ315" s="259" t="n">
        <v>270669.547732</v>
      </c>
      <c r="AK315" s="259" t="n">
        <v>259832.5059</v>
      </c>
      <c r="AL315" s="259" t="n">
        <v>521.679055999994</v>
      </c>
      <c r="AM315" s="269" t="s">
        <v>461</v>
      </c>
      <c r="AN315" s="260" t="s">
        <v>469</v>
      </c>
      <c r="AO315" s="260" t="n">
        <v>9</v>
      </c>
      <c r="AP315" s="260" t="n">
        <v>9</v>
      </c>
      <c r="AR315" s="281"/>
      <c r="AS315" s="306"/>
    </row>
    <row r="316" customFormat="false" ht="12.75" hidden="false" customHeight="false" outlineLevel="0" collapsed="false">
      <c r="A316" s="255" t="n">
        <v>1532</v>
      </c>
      <c r="B316" s="255" t="n">
        <v>580</v>
      </c>
      <c r="C316" s="255" t="s">
        <v>2</v>
      </c>
      <c r="D316" s="255" t="s">
        <v>157</v>
      </c>
      <c r="E316" s="255" t="s">
        <v>382</v>
      </c>
      <c r="F316" s="255" t="s">
        <v>172</v>
      </c>
      <c r="G316" s="255" t="s">
        <v>160</v>
      </c>
      <c r="H316" s="255" t="s">
        <v>168</v>
      </c>
      <c r="I316" s="255" t="s">
        <v>156</v>
      </c>
      <c r="J316" s="256" t="s">
        <v>158</v>
      </c>
      <c r="K316" s="268" t="n">
        <v>36896</v>
      </c>
      <c r="L316" s="268" t="n">
        <v>38722</v>
      </c>
      <c r="M316" s="255" t="s">
        <v>155</v>
      </c>
      <c r="N316" s="257" t="n">
        <v>10000000</v>
      </c>
      <c r="O316" s="257" t="n">
        <v>-4066.112696</v>
      </c>
      <c r="P316" s="258" t="n">
        <v>0.5</v>
      </c>
      <c r="Q316" s="257" t="n">
        <v>38.578724</v>
      </c>
      <c r="R316" s="257" t="n">
        <v>38.586272</v>
      </c>
      <c r="S316" s="258" t="n">
        <v>0.00754799999999989</v>
      </c>
      <c r="T316" s="257" t="n">
        <v>-30.6910186294075</v>
      </c>
      <c r="U316" s="257" t="n">
        <v>174.351369</v>
      </c>
      <c r="V316" s="257" t="n">
        <v>0</v>
      </c>
      <c r="W316" s="257" t="n">
        <v>143.660350370592</v>
      </c>
      <c r="X316" s="257" t="n">
        <v>59929.23851</v>
      </c>
      <c r="Y316" s="257" t="n">
        <v>60057.152134</v>
      </c>
      <c r="Z316" s="257" t="n">
        <v>127.913624000001</v>
      </c>
      <c r="AA316" s="257" t="n">
        <v>-15.7467263705917</v>
      </c>
      <c r="AB316" s="257" t="n">
        <v>59929.23851</v>
      </c>
      <c r="AC316" s="257" t="n">
        <v>60057.152134</v>
      </c>
      <c r="AD316" s="257" t="n">
        <v>127.913624000001</v>
      </c>
      <c r="AF316" s="257" t="n">
        <v>-40132.53230952</v>
      </c>
      <c r="AG316" s="259" t="n">
        <v>0</v>
      </c>
      <c r="AH316" s="259" t="n">
        <v>60057.152134</v>
      </c>
      <c r="AI316" s="259" t="n">
        <v>146747.952328</v>
      </c>
      <c r="AJ316" s="259" t="n">
        <v>146747.952328</v>
      </c>
      <c r="AK316" s="259" t="n">
        <v>47552.12333</v>
      </c>
      <c r="AL316" s="259" t="n">
        <v>127.913624000001</v>
      </c>
      <c r="AM316" s="269" t="s">
        <v>461</v>
      </c>
      <c r="AN316" s="260" t="s">
        <v>469</v>
      </c>
      <c r="AO316" s="260" t="n">
        <v>9</v>
      </c>
      <c r="AP316" s="260" t="n">
        <v>9</v>
      </c>
      <c r="AR316" s="281"/>
      <c r="AS316" s="306"/>
    </row>
    <row r="317" customFormat="false" ht="12.75" hidden="false" customHeight="false" outlineLevel="0" collapsed="false">
      <c r="A317" s="255" t="n">
        <v>1533</v>
      </c>
      <c r="B317" s="255" t="n">
        <v>581</v>
      </c>
      <c r="C317" s="255" t="s">
        <v>2</v>
      </c>
      <c r="D317" s="255" t="s">
        <v>157</v>
      </c>
      <c r="E317" s="255" t="s">
        <v>409</v>
      </c>
      <c r="F317" s="255" t="s">
        <v>172</v>
      </c>
      <c r="G317" s="255" t="s">
        <v>410</v>
      </c>
      <c r="H317" s="255" t="s">
        <v>107</v>
      </c>
      <c r="I317" s="255" t="s">
        <v>156</v>
      </c>
      <c r="J317" s="256" t="s">
        <v>158</v>
      </c>
      <c r="K317" s="268" t="n">
        <v>36896</v>
      </c>
      <c r="L317" s="268" t="n">
        <v>38722</v>
      </c>
      <c r="M317" s="255" t="s">
        <v>155</v>
      </c>
      <c r="N317" s="257" t="n">
        <v>10000000</v>
      </c>
      <c r="O317" s="257" t="n">
        <v>-4133.095269</v>
      </c>
      <c r="P317" s="258" t="n">
        <v>1.05</v>
      </c>
      <c r="Q317" s="257" t="n">
        <v>107.072407</v>
      </c>
      <c r="R317" s="257" t="n">
        <v>107.086831</v>
      </c>
      <c r="S317" s="258" t="n">
        <v>0.0144240000000053</v>
      </c>
      <c r="T317" s="257" t="n">
        <v>-59.615766160078</v>
      </c>
      <c r="U317" s="257" t="n">
        <v>410.222817</v>
      </c>
      <c r="V317" s="257" t="n">
        <v>0</v>
      </c>
      <c r="W317" s="257" t="n">
        <v>350.607050839922</v>
      </c>
      <c r="X317" s="257" t="n">
        <v>16909.067712</v>
      </c>
      <c r="Y317" s="257" t="n">
        <v>17138.14659</v>
      </c>
      <c r="Z317" s="257" t="n">
        <v>229.078878</v>
      </c>
      <c r="AA317" s="257" t="n">
        <v>-121.528172839922</v>
      </c>
      <c r="AB317" s="257" t="n">
        <v>16909.067712</v>
      </c>
      <c r="AC317" s="257" t="n">
        <v>17138.14659</v>
      </c>
      <c r="AD317" s="257" t="n">
        <v>229.078878</v>
      </c>
      <c r="AF317" s="257" t="n">
        <v>-40793.65030503</v>
      </c>
      <c r="AG317" s="259" t="n">
        <v>0</v>
      </c>
      <c r="AH317" s="259" t="n">
        <v>17138.14659</v>
      </c>
      <c r="AI317" s="259" t="n">
        <v>33833.749163</v>
      </c>
      <c r="AJ317" s="259" t="n">
        <v>33833.749163</v>
      </c>
      <c r="AK317" s="259" t="n">
        <v>-8257.215768</v>
      </c>
      <c r="AL317" s="259" t="n">
        <v>229.078878</v>
      </c>
      <c r="AM317" s="269" t="s">
        <v>461</v>
      </c>
      <c r="AN317" s="260" t="s">
        <v>469</v>
      </c>
      <c r="AO317" s="260" t="n">
        <v>9</v>
      </c>
      <c r="AP317" s="260" t="n">
        <v>9</v>
      </c>
      <c r="AR317" s="281"/>
      <c r="AS317" s="306"/>
    </row>
    <row r="318" customFormat="false" ht="12.75" hidden="false" customHeight="false" outlineLevel="0" collapsed="false">
      <c r="A318" s="255" t="n">
        <v>1534</v>
      </c>
      <c r="B318" s="255" t="n">
        <v>582</v>
      </c>
      <c r="C318" s="255" t="s">
        <v>2</v>
      </c>
      <c r="D318" s="255" t="s">
        <v>157</v>
      </c>
      <c r="E318" s="255" t="s">
        <v>386</v>
      </c>
      <c r="F318" s="255" t="s">
        <v>95</v>
      </c>
      <c r="G318" s="255" t="s">
        <v>191</v>
      </c>
      <c r="H318" s="255" t="s">
        <v>168</v>
      </c>
      <c r="I318" s="255" t="s">
        <v>156</v>
      </c>
      <c r="J318" s="256" t="s">
        <v>158</v>
      </c>
      <c r="K318" s="268" t="n">
        <v>36896</v>
      </c>
      <c r="L318" s="268" t="n">
        <v>38722</v>
      </c>
      <c r="M318" s="255" t="s">
        <v>155</v>
      </c>
      <c r="N318" s="257" t="n">
        <v>10000000</v>
      </c>
      <c r="O318" s="257" t="n">
        <v>-4155.857491</v>
      </c>
      <c r="P318" s="258" t="n">
        <v>1.3</v>
      </c>
      <c r="Q318" s="257" t="n">
        <v>77.137253</v>
      </c>
      <c r="R318" s="257" t="n">
        <v>67.203585</v>
      </c>
      <c r="S318" s="258" t="n">
        <v>-9.933668</v>
      </c>
      <c r="T318" s="257" t="n">
        <v>41282.908570907</v>
      </c>
      <c r="U318" s="257" t="n">
        <v>372.612558</v>
      </c>
      <c r="V318" s="257" t="n">
        <v>0</v>
      </c>
      <c r="W318" s="257" t="n">
        <v>41655.521128907</v>
      </c>
      <c r="X318" s="257" t="n">
        <v>250735.833244</v>
      </c>
      <c r="Y318" s="257" t="n">
        <v>293391.691719</v>
      </c>
      <c r="Z318" s="257" t="n">
        <v>42655.858475</v>
      </c>
      <c r="AA318" s="257" t="n">
        <v>1000.33734609301</v>
      </c>
      <c r="AB318" s="257" t="n">
        <v>250735.833244</v>
      </c>
      <c r="AC318" s="257" t="n">
        <v>293391.691719</v>
      </c>
      <c r="AD318" s="257" t="n">
        <v>42655.858475</v>
      </c>
      <c r="AF318" s="257" t="n">
        <v>-30763.7350771275</v>
      </c>
      <c r="AG318" s="259" t="n">
        <v>0</v>
      </c>
      <c r="AH318" s="259" t="n">
        <v>293391.691719</v>
      </c>
      <c r="AI318" s="259" t="n">
        <v>185874.757968</v>
      </c>
      <c r="AJ318" s="259" t="n">
        <v>185874.757968</v>
      </c>
      <c r="AK318" s="259" t="n">
        <v>58405.534114</v>
      </c>
      <c r="AL318" s="259" t="n">
        <v>42655.858475</v>
      </c>
      <c r="AM318" s="269" t="s">
        <v>461</v>
      </c>
      <c r="AN318" s="260" t="n">
        <v>7</v>
      </c>
      <c r="AO318" s="260" t="s">
        <v>469</v>
      </c>
      <c r="AP318" s="260" t="n">
        <v>7</v>
      </c>
      <c r="AR318" s="281"/>
      <c r="AS318" s="306"/>
    </row>
    <row r="319" customFormat="false" ht="12.75" hidden="false" customHeight="false" outlineLevel="0" collapsed="false">
      <c r="A319" s="255" t="n">
        <v>1535</v>
      </c>
      <c r="B319" s="255" t="n">
        <v>583</v>
      </c>
      <c r="C319" s="255" t="s">
        <v>2</v>
      </c>
      <c r="D319" s="255" t="s">
        <v>157</v>
      </c>
      <c r="E319" s="255" t="s">
        <v>389</v>
      </c>
      <c r="F319" s="255" t="s">
        <v>172</v>
      </c>
      <c r="G319" s="255" t="s">
        <v>112</v>
      </c>
      <c r="H319" s="255" t="s">
        <v>168</v>
      </c>
      <c r="I319" s="255" t="s">
        <v>156</v>
      </c>
      <c r="J319" s="256" t="s">
        <v>158</v>
      </c>
      <c r="K319" s="268" t="n">
        <v>36896</v>
      </c>
      <c r="L319" s="268" t="n">
        <v>38722</v>
      </c>
      <c r="M319" s="255" t="s">
        <v>155</v>
      </c>
      <c r="N319" s="257" t="n">
        <v>10000000</v>
      </c>
      <c r="O319" s="257" t="n">
        <v>-4023.687813</v>
      </c>
      <c r="P319" s="258" t="n">
        <v>2.45</v>
      </c>
      <c r="Q319" s="257" t="n">
        <v>566.361861</v>
      </c>
      <c r="R319" s="257" t="n">
        <v>702.101452</v>
      </c>
      <c r="S319" s="258" t="n">
        <v>135.739591</v>
      </c>
      <c r="T319" s="257" t="n">
        <v>-546173.738048305</v>
      </c>
      <c r="U319" s="257" t="n">
        <v>1464.976925</v>
      </c>
      <c r="V319" s="257" t="n">
        <v>0</v>
      </c>
      <c r="W319" s="257" t="n">
        <v>-544708.761123305</v>
      </c>
      <c r="X319" s="257" t="n">
        <v>-1125112</v>
      </c>
      <c r="Y319" s="257" t="n">
        <v>-1569986</v>
      </c>
      <c r="Z319" s="257" t="n">
        <v>-444874</v>
      </c>
      <c r="AA319" s="257" t="n">
        <v>99834.7611233046</v>
      </c>
      <c r="AB319" s="257" t="n">
        <v>-1125112</v>
      </c>
      <c r="AC319" s="257" t="n">
        <v>-1569986</v>
      </c>
      <c r="AD319" s="257" t="n">
        <v>-444874</v>
      </c>
      <c r="AF319" s="257" t="n">
        <v>-39713.79871431</v>
      </c>
      <c r="AG319" s="259" t="n">
        <v>0</v>
      </c>
      <c r="AH319" s="259" t="n">
        <v>-1569986</v>
      </c>
      <c r="AI319" s="259" t="n">
        <v>-1235623.872939</v>
      </c>
      <c r="AJ319" s="259" t="n">
        <v>-1235623.872939</v>
      </c>
      <c r="AK319" s="259" t="n">
        <v>-1060886.545779</v>
      </c>
      <c r="AL319" s="259" t="n">
        <v>-444874</v>
      </c>
      <c r="AM319" s="269" t="s">
        <v>461</v>
      </c>
      <c r="AN319" s="260" t="s">
        <v>469</v>
      </c>
      <c r="AO319" s="260" t="n">
        <v>9</v>
      </c>
      <c r="AP319" s="260" t="n">
        <v>9</v>
      </c>
      <c r="AR319" s="281"/>
      <c r="AS319" s="306"/>
    </row>
    <row r="320" customFormat="false" ht="12.75" hidden="false" customHeight="false" outlineLevel="0" collapsed="false">
      <c r="A320" s="255" t="n">
        <v>1536</v>
      </c>
      <c r="B320" s="255" t="n">
        <v>584</v>
      </c>
      <c r="C320" s="255" t="s">
        <v>2</v>
      </c>
      <c r="D320" s="255" t="s">
        <v>157</v>
      </c>
      <c r="E320" s="255" t="s">
        <v>390</v>
      </c>
      <c r="F320" s="255" t="s">
        <v>102</v>
      </c>
      <c r="G320" s="255" t="s">
        <v>191</v>
      </c>
      <c r="H320" s="255" t="s">
        <v>168</v>
      </c>
      <c r="I320" s="255" t="s">
        <v>156</v>
      </c>
      <c r="J320" s="256" t="s">
        <v>158</v>
      </c>
      <c r="K320" s="268" t="n">
        <v>36896</v>
      </c>
      <c r="L320" s="268" t="n">
        <v>38722</v>
      </c>
      <c r="M320" s="255" t="s">
        <v>155</v>
      </c>
      <c r="N320" s="257" t="n">
        <v>10000000</v>
      </c>
      <c r="O320" s="257" t="n">
        <v>-4016.869252</v>
      </c>
      <c r="P320" s="258" t="n">
        <v>0.36</v>
      </c>
      <c r="Q320" s="257" t="n">
        <v>64.573759</v>
      </c>
      <c r="R320" s="257" t="n">
        <v>64.583653</v>
      </c>
      <c r="S320" s="258" t="n">
        <v>0.00989400000000273</v>
      </c>
      <c r="T320" s="257" t="n">
        <v>-39.742904379299</v>
      </c>
      <c r="U320" s="257" t="n">
        <v>262.606144</v>
      </c>
      <c r="V320" s="257" t="n">
        <v>0</v>
      </c>
      <c r="W320" s="257" t="n">
        <v>222.863239620701</v>
      </c>
      <c r="X320" s="257" t="n">
        <v>-110514.244892</v>
      </c>
      <c r="Y320" s="257" t="n">
        <v>-110507.248685</v>
      </c>
      <c r="Z320" s="257" t="n">
        <v>6.99620700000378</v>
      </c>
      <c r="AA320" s="257" t="n">
        <v>-215.867032620697</v>
      </c>
      <c r="AB320" s="257" t="n">
        <v>-110514.244892</v>
      </c>
      <c r="AC320" s="257" t="n">
        <v>-110507.248685</v>
      </c>
      <c r="AD320" s="257" t="n">
        <v>6.99620700000378</v>
      </c>
      <c r="AF320" s="257" t="n">
        <v>-23127.12471839</v>
      </c>
      <c r="AG320" s="259" t="n">
        <v>0</v>
      </c>
      <c r="AH320" s="259" t="n">
        <v>-110507.248685</v>
      </c>
      <c r="AI320" s="259" t="n">
        <v>31541.54465</v>
      </c>
      <c r="AJ320" s="259" t="n">
        <v>31541.54465</v>
      </c>
      <c r="AK320" s="259" t="n">
        <v>20790.0393</v>
      </c>
      <c r="AL320" s="259" t="n">
        <v>6.99620700000378</v>
      </c>
      <c r="AM320" s="269" t="s">
        <v>461</v>
      </c>
      <c r="AN320" s="260" t="n">
        <v>6</v>
      </c>
      <c r="AO320" s="260" t="s">
        <v>469</v>
      </c>
      <c r="AP320" s="260" t="n">
        <v>6</v>
      </c>
      <c r="AR320" s="281"/>
      <c r="AS320" s="306"/>
    </row>
    <row r="321" customFormat="false" ht="12.75" hidden="false" customHeight="false" outlineLevel="0" collapsed="false">
      <c r="A321" s="255" t="n">
        <v>1537</v>
      </c>
      <c r="B321" s="255" t="n">
        <v>627</v>
      </c>
      <c r="C321" s="255" t="s">
        <v>2</v>
      </c>
      <c r="D321" s="255" t="s">
        <v>157</v>
      </c>
      <c r="E321" s="255" t="s">
        <v>391</v>
      </c>
      <c r="F321" s="255" t="s">
        <v>116</v>
      </c>
      <c r="G321" s="255" t="s">
        <v>188</v>
      </c>
      <c r="H321" s="255" t="s">
        <v>152</v>
      </c>
      <c r="I321" s="255" t="s">
        <v>156</v>
      </c>
      <c r="J321" s="256" t="s">
        <v>158</v>
      </c>
      <c r="K321" s="268" t="n">
        <v>36896</v>
      </c>
      <c r="L321" s="268" t="n">
        <v>38722</v>
      </c>
      <c r="M321" s="255" t="s">
        <v>155</v>
      </c>
      <c r="N321" s="257" t="n">
        <v>10000000</v>
      </c>
      <c r="O321" s="257" t="n">
        <v>-4066.496742</v>
      </c>
      <c r="P321" s="258" t="n">
        <v>0.68</v>
      </c>
      <c r="Q321" s="257" t="n">
        <v>54.185574</v>
      </c>
      <c r="R321" s="257" t="n">
        <v>54.19874</v>
      </c>
      <c r="S321" s="258" t="n">
        <v>0.0131659999999982</v>
      </c>
      <c r="T321" s="257" t="n">
        <v>-53.5394961051648</v>
      </c>
      <c r="U321" s="257" t="n">
        <v>246.702832</v>
      </c>
      <c r="V321" s="257" t="n">
        <v>0</v>
      </c>
      <c r="W321" s="257" t="n">
        <v>193.163335894835</v>
      </c>
      <c r="X321" s="257" t="n">
        <v>74200.919686</v>
      </c>
      <c r="Y321" s="257" t="n">
        <v>74359.560674</v>
      </c>
      <c r="Z321" s="257" t="n">
        <v>158.640987999999</v>
      </c>
      <c r="AA321" s="257" t="n">
        <v>-34.522347894836</v>
      </c>
      <c r="AB321" s="257" t="n">
        <v>74200.919686</v>
      </c>
      <c r="AC321" s="257" t="n">
        <v>74359.560674</v>
      </c>
      <c r="AD321" s="257" t="n">
        <v>158.640987999999</v>
      </c>
      <c r="AF321" s="257" t="n">
        <v>-29433.303418596</v>
      </c>
      <c r="AG321" s="259" t="n">
        <v>0</v>
      </c>
      <c r="AH321" s="259" t="n">
        <v>74359.560674</v>
      </c>
      <c r="AI321" s="259" t="n">
        <v>102385.825194</v>
      </c>
      <c r="AJ321" s="259" t="n">
        <v>102385.825194</v>
      </c>
      <c r="AK321" s="259" t="n">
        <v>37937.779803</v>
      </c>
      <c r="AL321" s="259" t="n">
        <v>158.640987999999</v>
      </c>
      <c r="AM321" s="269" t="s">
        <v>461</v>
      </c>
      <c r="AN321" s="260" t="n">
        <v>8</v>
      </c>
      <c r="AO321" s="260" t="s">
        <v>469</v>
      </c>
      <c r="AP321" s="260" t="n">
        <v>8</v>
      </c>
      <c r="AR321" s="281"/>
      <c r="AS321" s="306"/>
    </row>
    <row r="322" customFormat="false" ht="12.75" hidden="false" customHeight="false" outlineLevel="0" collapsed="false">
      <c r="A322" s="255" t="n">
        <v>1538</v>
      </c>
      <c r="B322" s="255" t="n">
        <v>585</v>
      </c>
      <c r="C322" s="255" t="s">
        <v>2</v>
      </c>
      <c r="D322" s="255" t="s">
        <v>157</v>
      </c>
      <c r="E322" s="255" t="s">
        <v>394</v>
      </c>
      <c r="F322" s="255" t="s">
        <v>184</v>
      </c>
      <c r="G322" s="255" t="s">
        <v>96</v>
      </c>
      <c r="H322" s="255" t="s">
        <v>207</v>
      </c>
      <c r="I322" s="255" t="s">
        <v>156</v>
      </c>
      <c r="J322" s="256" t="s">
        <v>158</v>
      </c>
      <c r="K322" s="268" t="n">
        <v>36896</v>
      </c>
      <c r="L322" s="268" t="n">
        <v>38722</v>
      </c>
      <c r="M322" s="255" t="s">
        <v>155</v>
      </c>
      <c r="N322" s="257" t="n">
        <v>10000000</v>
      </c>
      <c r="O322" s="257" t="n">
        <v>-4065.387818</v>
      </c>
      <c r="P322" s="258" t="n">
        <v>0.75</v>
      </c>
      <c r="Q322" s="257" t="n">
        <v>90.392609</v>
      </c>
      <c r="R322" s="257" t="n">
        <v>77.396471</v>
      </c>
      <c r="S322" s="258" t="n">
        <v>-12.996138</v>
      </c>
      <c r="T322" s="257" t="n">
        <v>52834.3411062468</v>
      </c>
      <c r="U322" s="257" t="n">
        <v>300.12872</v>
      </c>
      <c r="V322" s="257" t="n">
        <v>0</v>
      </c>
      <c r="W322" s="257" t="n">
        <v>53134.4698262468</v>
      </c>
      <c r="X322" s="257" t="n">
        <v>-45368.408188</v>
      </c>
      <c r="Y322" s="257" t="n">
        <v>8377.138557</v>
      </c>
      <c r="Z322" s="257" t="n">
        <v>53745.546745</v>
      </c>
      <c r="AA322" s="257" t="n">
        <v>611.076918753162</v>
      </c>
      <c r="AB322" s="257" t="n">
        <v>-45368.408188</v>
      </c>
      <c r="AC322" s="257" t="n">
        <v>8377.138557</v>
      </c>
      <c r="AD322" s="257" t="n">
        <v>53745.546745</v>
      </c>
      <c r="AF322" s="257" t="n">
        <v>-16718.907401525</v>
      </c>
      <c r="AG322" s="259" t="n">
        <v>0</v>
      </c>
      <c r="AH322" s="259" t="n">
        <v>8377.138557</v>
      </c>
      <c r="AI322" s="259" t="n">
        <v>129065.158504</v>
      </c>
      <c r="AJ322" s="259" t="n">
        <v>129065.158504</v>
      </c>
      <c r="AK322" s="259" t="n">
        <v>140502.927628</v>
      </c>
      <c r="AL322" s="259" t="n">
        <v>53745.546745</v>
      </c>
      <c r="AM322" s="269" t="s">
        <v>461</v>
      </c>
      <c r="AN322" s="260" t="n">
        <v>5</v>
      </c>
      <c r="AO322" s="260" t="s">
        <v>469</v>
      </c>
      <c r="AP322" s="260" t="n">
        <v>5</v>
      </c>
      <c r="AR322" s="281"/>
      <c r="AS322" s="306"/>
    </row>
    <row r="323" customFormat="false" ht="12.75" hidden="false" customHeight="false" outlineLevel="0" collapsed="false">
      <c r="A323" s="255" t="n">
        <v>1539</v>
      </c>
      <c r="B323" s="255" t="n">
        <v>586</v>
      </c>
      <c r="C323" s="255" t="s">
        <v>2</v>
      </c>
      <c r="D323" s="255" t="s">
        <v>157</v>
      </c>
      <c r="E323" s="255" t="s">
        <v>398</v>
      </c>
      <c r="F323" s="255" t="s">
        <v>116</v>
      </c>
      <c r="G323" s="255" t="s">
        <v>96</v>
      </c>
      <c r="H323" s="255" t="s">
        <v>168</v>
      </c>
      <c r="I323" s="255" t="s">
        <v>156</v>
      </c>
      <c r="J323" s="256" t="s">
        <v>158</v>
      </c>
      <c r="K323" s="268" t="n">
        <v>36896</v>
      </c>
      <c r="L323" s="268" t="n">
        <v>38722</v>
      </c>
      <c r="M323" s="255" t="s">
        <v>155</v>
      </c>
      <c r="N323" s="257" t="n">
        <v>10000000</v>
      </c>
      <c r="O323" s="257" t="n">
        <v>-4063.712491</v>
      </c>
      <c r="P323" s="258" t="n">
        <v>0.65</v>
      </c>
      <c r="Q323" s="257" t="n">
        <v>61.81752</v>
      </c>
      <c r="R323" s="257" t="n">
        <v>61.826333</v>
      </c>
      <c r="S323" s="258" t="n">
        <v>0.00881299999999641</v>
      </c>
      <c r="T323" s="257" t="n">
        <v>-35.8134981831684</v>
      </c>
      <c r="U323" s="257" t="n">
        <v>232.058819</v>
      </c>
      <c r="V323" s="257" t="n">
        <v>0</v>
      </c>
      <c r="W323" s="257" t="n">
        <v>196.245320816832</v>
      </c>
      <c r="X323" s="257" t="n">
        <v>28954.931022</v>
      </c>
      <c r="Y323" s="257" t="n">
        <v>29104.474529</v>
      </c>
      <c r="Z323" s="257" t="n">
        <v>149.543506999999</v>
      </c>
      <c r="AA323" s="257" t="n">
        <v>-46.7018138168331</v>
      </c>
      <c r="AB323" s="257" t="n">
        <v>28954.931022</v>
      </c>
      <c r="AC323" s="257" t="n">
        <v>29104.474529</v>
      </c>
      <c r="AD323" s="257" t="n">
        <v>149.543506999999</v>
      </c>
      <c r="AF323" s="257" t="n">
        <v>-29413.151009858</v>
      </c>
      <c r="AG323" s="259" t="n">
        <v>0</v>
      </c>
      <c r="AH323" s="259" t="n">
        <v>29104.474529</v>
      </c>
      <c r="AI323" s="259" t="n">
        <v>128552.997574</v>
      </c>
      <c r="AJ323" s="259" t="n">
        <v>128552.997574</v>
      </c>
      <c r="AK323" s="259" t="n">
        <v>49116.782329</v>
      </c>
      <c r="AL323" s="259" t="n">
        <v>149.543506999999</v>
      </c>
      <c r="AM323" s="269" t="s">
        <v>461</v>
      </c>
      <c r="AN323" s="260" t="n">
        <v>8</v>
      </c>
      <c r="AO323" s="260" t="s">
        <v>469</v>
      </c>
      <c r="AP323" s="260" t="n">
        <v>8</v>
      </c>
      <c r="AR323" s="281"/>
      <c r="AS323" s="306"/>
    </row>
    <row r="324" customFormat="false" ht="12.75" hidden="false" customHeight="false" outlineLevel="0" collapsed="false">
      <c r="A324" s="255" t="n">
        <v>1540</v>
      </c>
      <c r="B324" s="255" t="n">
        <v>587</v>
      </c>
      <c r="C324" s="255" t="s">
        <v>2</v>
      </c>
      <c r="D324" s="255" t="s">
        <v>157</v>
      </c>
      <c r="E324" s="255" t="s">
        <v>401</v>
      </c>
      <c r="F324" s="255" t="s">
        <v>95</v>
      </c>
      <c r="G324" s="255" t="s">
        <v>188</v>
      </c>
      <c r="H324" s="255" t="s">
        <v>168</v>
      </c>
      <c r="I324" s="255" t="s">
        <v>156</v>
      </c>
      <c r="J324" s="256" t="s">
        <v>158</v>
      </c>
      <c r="K324" s="268" t="n">
        <v>36896</v>
      </c>
      <c r="L324" s="268" t="n">
        <v>38722</v>
      </c>
      <c r="M324" s="255" t="s">
        <v>155</v>
      </c>
      <c r="N324" s="257" t="n">
        <v>10000000</v>
      </c>
      <c r="O324" s="257" t="n">
        <v>-4070.277726</v>
      </c>
      <c r="P324" s="258" t="n">
        <v>0.8</v>
      </c>
      <c r="Q324" s="257" t="n">
        <v>82.377007</v>
      </c>
      <c r="R324" s="257" t="n">
        <v>82.380177</v>
      </c>
      <c r="S324" s="258" t="n">
        <v>0.00316999999999723</v>
      </c>
      <c r="T324" s="257" t="n">
        <v>-12.9027803914087</v>
      </c>
      <c r="U324" s="257" t="n">
        <v>323.082636</v>
      </c>
      <c r="V324" s="257" t="n">
        <v>0</v>
      </c>
      <c r="W324" s="257" t="n">
        <v>310.179855608591</v>
      </c>
      <c r="X324" s="257" t="n">
        <v>9483.538283</v>
      </c>
      <c r="Y324" s="257" t="n">
        <v>9688.267908</v>
      </c>
      <c r="Z324" s="257" t="n">
        <v>204.729625</v>
      </c>
      <c r="AA324" s="257" t="n">
        <v>-105.450230608591</v>
      </c>
      <c r="AB324" s="257" t="n">
        <v>9483.538283</v>
      </c>
      <c r="AC324" s="257" t="n">
        <v>9688.267908</v>
      </c>
      <c r="AD324" s="257" t="n">
        <v>204.729625</v>
      </c>
      <c r="AF324" s="257" t="n">
        <v>-30130.230866715</v>
      </c>
      <c r="AG324" s="259" t="n">
        <v>0</v>
      </c>
      <c r="AH324" s="259" t="n">
        <v>9688.267908</v>
      </c>
      <c r="AI324" s="259" t="n">
        <v>32085.338968</v>
      </c>
      <c r="AJ324" s="259" t="n">
        <v>32085.338968</v>
      </c>
      <c r="AK324" s="259" t="n">
        <v>22778.403405</v>
      </c>
      <c r="AL324" s="259" t="n">
        <v>204.729625</v>
      </c>
      <c r="AM324" s="269" t="s">
        <v>461</v>
      </c>
      <c r="AN324" s="260" t="n">
        <v>7</v>
      </c>
      <c r="AO324" s="260" t="s">
        <v>469</v>
      </c>
      <c r="AP324" s="260" t="n">
        <v>7</v>
      </c>
      <c r="AR324" s="281"/>
      <c r="AS324" s="306"/>
    </row>
    <row r="325" customFormat="false" ht="12.75" hidden="false" customHeight="false" outlineLevel="0" collapsed="false">
      <c r="A325" s="255" t="n">
        <v>1541</v>
      </c>
      <c r="B325" s="255" t="n">
        <v>588</v>
      </c>
      <c r="C325" s="255" t="s">
        <v>2</v>
      </c>
      <c r="D325" s="255" t="s">
        <v>157</v>
      </c>
      <c r="E325" s="255" t="s">
        <v>402</v>
      </c>
      <c r="F325" s="255" t="s">
        <v>102</v>
      </c>
      <c r="G325" s="255" t="s">
        <v>96</v>
      </c>
      <c r="H325" s="255" t="s">
        <v>168</v>
      </c>
      <c r="I325" s="255" t="s">
        <v>156</v>
      </c>
      <c r="J325" s="256" t="s">
        <v>158</v>
      </c>
      <c r="K325" s="268" t="n">
        <v>36896</v>
      </c>
      <c r="L325" s="268" t="n">
        <v>38722</v>
      </c>
      <c r="M325" s="255" t="s">
        <v>155</v>
      </c>
      <c r="N325" s="257" t="n">
        <v>10000000</v>
      </c>
      <c r="O325" s="257" t="n">
        <v>-4025.621402</v>
      </c>
      <c r="P325" s="258" t="n">
        <v>0.35</v>
      </c>
      <c r="Q325" s="257" t="n">
        <v>48.503048</v>
      </c>
      <c r="R325" s="257" t="n">
        <v>43.538644</v>
      </c>
      <c r="S325" s="258" t="n">
        <v>-4.964404</v>
      </c>
      <c r="T325" s="257" t="n">
        <v>19984.8109905744</v>
      </c>
      <c r="U325" s="257" t="n">
        <v>183.904332</v>
      </c>
      <c r="V325" s="257" t="n">
        <v>0</v>
      </c>
      <c r="W325" s="257" t="n">
        <v>20168.7153225744</v>
      </c>
      <c r="X325" s="257" t="n">
        <v>-48038.14235</v>
      </c>
      <c r="Y325" s="257" t="n">
        <v>-27252.508321</v>
      </c>
      <c r="Z325" s="257" t="n">
        <v>20785.634029</v>
      </c>
      <c r="AA325" s="257" t="n">
        <v>616.918706425589</v>
      </c>
      <c r="AB325" s="257" t="n">
        <v>-48038.14235</v>
      </c>
      <c r="AC325" s="257" t="n">
        <v>-27252.508321</v>
      </c>
      <c r="AD325" s="257" t="n">
        <v>20785.634029</v>
      </c>
      <c r="AF325" s="257" t="n">
        <v>-23177.515222015</v>
      </c>
      <c r="AG325" s="259" t="n">
        <v>0</v>
      </c>
      <c r="AH325" s="259" t="n">
        <v>-27252.508321</v>
      </c>
      <c r="AI325" s="259" t="n">
        <v>123143.144989</v>
      </c>
      <c r="AJ325" s="259" t="n">
        <v>123143.144989</v>
      </c>
      <c r="AK325" s="259" t="n">
        <v>-14054.037331</v>
      </c>
      <c r="AL325" s="259" t="n">
        <v>20785.634029</v>
      </c>
      <c r="AM325" s="269" t="s">
        <v>461</v>
      </c>
      <c r="AN325" s="260" t="n">
        <v>6</v>
      </c>
      <c r="AO325" s="260" t="s">
        <v>469</v>
      </c>
      <c r="AP325" s="260" t="n">
        <v>6</v>
      </c>
      <c r="AR325" s="281"/>
      <c r="AS325" s="306"/>
    </row>
    <row r="326" customFormat="false" ht="12.75" hidden="false" customHeight="false" outlineLevel="0" collapsed="false">
      <c r="A326" s="255" t="n">
        <v>1542</v>
      </c>
      <c r="B326" s="255" t="n">
        <v>589</v>
      </c>
      <c r="C326" s="255" t="s">
        <v>2</v>
      </c>
      <c r="D326" s="255" t="s">
        <v>157</v>
      </c>
      <c r="E326" s="255" t="s">
        <v>404</v>
      </c>
      <c r="F326" s="255" t="s">
        <v>116</v>
      </c>
      <c r="G326" s="255" t="s">
        <v>167</v>
      </c>
      <c r="H326" s="255" t="s">
        <v>168</v>
      </c>
      <c r="I326" s="255" t="s">
        <v>156</v>
      </c>
      <c r="J326" s="256" t="s">
        <v>158</v>
      </c>
      <c r="K326" s="268" t="n">
        <v>36896</v>
      </c>
      <c r="L326" s="268" t="n">
        <v>38722</v>
      </c>
      <c r="M326" s="255" t="s">
        <v>155</v>
      </c>
      <c r="N326" s="257" t="n">
        <v>10000000</v>
      </c>
      <c r="O326" s="257" t="n">
        <v>-4097.296538</v>
      </c>
      <c r="P326" s="258" t="n">
        <v>1</v>
      </c>
      <c r="Q326" s="257" t="n">
        <v>105.049718</v>
      </c>
      <c r="R326" s="257" t="n">
        <v>105.066034</v>
      </c>
      <c r="S326" s="258" t="n">
        <v>0.0163160000000033</v>
      </c>
      <c r="T326" s="257" t="n">
        <v>-66.8514903140216</v>
      </c>
      <c r="U326" s="257" t="n">
        <v>402.979994</v>
      </c>
      <c r="V326" s="257" t="n">
        <v>0</v>
      </c>
      <c r="W326" s="257" t="n">
        <v>336.128503685978</v>
      </c>
      <c r="X326" s="257" t="n">
        <v>3401.111165</v>
      </c>
      <c r="Y326" s="257" t="n">
        <v>3602.754157</v>
      </c>
      <c r="Z326" s="257" t="n">
        <v>201.642992</v>
      </c>
      <c r="AA326" s="257" t="n">
        <v>-134.485511685978</v>
      </c>
      <c r="AB326" s="257" t="n">
        <v>3401.111165</v>
      </c>
      <c r="AC326" s="257" t="n">
        <v>3602.754157</v>
      </c>
      <c r="AD326" s="257" t="n">
        <v>201.642992</v>
      </c>
      <c r="AF326" s="257" t="n">
        <v>-29656.232342044</v>
      </c>
      <c r="AG326" s="259" t="n">
        <v>0</v>
      </c>
      <c r="AH326" s="259" t="n">
        <v>3602.754157</v>
      </c>
      <c r="AI326" s="259" t="n">
        <v>138235.21458</v>
      </c>
      <c r="AJ326" s="259" t="n">
        <v>138235.21458</v>
      </c>
      <c r="AK326" s="259" t="n">
        <v>78667.576803</v>
      </c>
      <c r="AL326" s="259" t="n">
        <v>201.642992</v>
      </c>
      <c r="AM326" s="269" t="s">
        <v>461</v>
      </c>
      <c r="AN326" s="260" t="n">
        <v>8</v>
      </c>
      <c r="AO326" s="260" t="s">
        <v>469</v>
      </c>
      <c r="AP326" s="260" t="n">
        <v>8</v>
      </c>
      <c r="AR326" s="281"/>
      <c r="AS326" s="306"/>
    </row>
    <row r="327" customFormat="false" ht="12.75" hidden="false" customHeight="false" outlineLevel="0" collapsed="false">
      <c r="A327" s="255" t="n">
        <v>1543</v>
      </c>
      <c r="B327" s="255" t="n">
        <v>590</v>
      </c>
      <c r="C327" s="255" t="s">
        <v>2</v>
      </c>
      <c r="D327" s="255" t="s">
        <v>157</v>
      </c>
      <c r="E327" s="255" t="s">
        <v>406</v>
      </c>
      <c r="F327" s="255" t="s">
        <v>150</v>
      </c>
      <c r="G327" s="255" t="s">
        <v>112</v>
      </c>
      <c r="H327" s="255" t="s">
        <v>168</v>
      </c>
      <c r="I327" s="255" t="s">
        <v>156</v>
      </c>
      <c r="J327" s="256" t="s">
        <v>158</v>
      </c>
      <c r="K327" s="268" t="n">
        <v>36896</v>
      </c>
      <c r="L327" s="268" t="n">
        <v>38722</v>
      </c>
      <c r="M327" s="255" t="s">
        <v>155</v>
      </c>
      <c r="N327" s="257" t="n">
        <v>10000000</v>
      </c>
      <c r="O327" s="257" t="n">
        <v>-4064.69977</v>
      </c>
      <c r="P327" s="258" t="n">
        <v>0.7</v>
      </c>
      <c r="Q327" s="257" t="n">
        <v>62.06622</v>
      </c>
      <c r="R327" s="257" t="n">
        <v>62.074907</v>
      </c>
      <c r="S327" s="258" t="n">
        <v>0.00868700000000189</v>
      </c>
      <c r="T327" s="257" t="n">
        <v>-35.3100469019977</v>
      </c>
      <c r="U327" s="257" t="n">
        <v>259.396307</v>
      </c>
      <c r="V327" s="257" t="n">
        <v>0</v>
      </c>
      <c r="W327" s="257" t="n">
        <v>224.086260098002</v>
      </c>
      <c r="X327" s="257" t="n">
        <v>50001.976747</v>
      </c>
      <c r="Y327" s="257" t="n">
        <v>50174.484123</v>
      </c>
      <c r="Z327" s="257" t="n">
        <v>172.507376000001</v>
      </c>
      <c r="AA327" s="257" t="n">
        <v>-51.5788840980009</v>
      </c>
      <c r="AB327" s="257" t="n">
        <v>50001.976747</v>
      </c>
      <c r="AC327" s="257" t="n">
        <v>50174.484123</v>
      </c>
      <c r="AD327" s="257" t="n">
        <v>172.507376000001</v>
      </c>
      <c r="AF327" s="257" t="n">
        <v>-50816.87652454</v>
      </c>
      <c r="AG327" s="259" t="n">
        <v>0</v>
      </c>
      <c r="AH327" s="259" t="n">
        <v>50174.484123</v>
      </c>
      <c r="AI327" s="259" t="n">
        <v>69122.651722</v>
      </c>
      <c r="AJ327" s="259" t="n">
        <v>69122.651722</v>
      </c>
      <c r="AK327" s="259" t="n">
        <v>31848.692278</v>
      </c>
      <c r="AL327" s="259" t="n">
        <v>172.507376000001</v>
      </c>
      <c r="AM327" s="269" t="s">
        <v>461</v>
      </c>
      <c r="AN327" s="260" t="s">
        <v>469</v>
      </c>
      <c r="AO327" s="260" t="n">
        <v>10</v>
      </c>
      <c r="AP327" s="260" t="n">
        <v>10</v>
      </c>
      <c r="AR327" s="281"/>
      <c r="AS327" s="306"/>
    </row>
    <row r="328" customFormat="false" ht="12.75" hidden="false" customHeight="false" outlineLevel="0" collapsed="false">
      <c r="A328" s="255" t="n">
        <v>1544</v>
      </c>
      <c r="B328" s="255" t="n">
        <v>591</v>
      </c>
      <c r="C328" s="255" t="s">
        <v>2</v>
      </c>
      <c r="D328" s="255" t="s">
        <v>157</v>
      </c>
      <c r="E328" s="255" t="s">
        <v>408</v>
      </c>
      <c r="F328" s="255" t="s">
        <v>95</v>
      </c>
      <c r="G328" s="255" t="s">
        <v>96</v>
      </c>
      <c r="H328" s="255" t="s">
        <v>168</v>
      </c>
      <c r="I328" s="255" t="s">
        <v>156</v>
      </c>
      <c r="J328" s="256" t="s">
        <v>158</v>
      </c>
      <c r="K328" s="268" t="n">
        <v>36896</v>
      </c>
      <c r="L328" s="268" t="n">
        <v>38722</v>
      </c>
      <c r="M328" s="255" t="s">
        <v>155</v>
      </c>
      <c r="N328" s="257" t="n">
        <v>10000000</v>
      </c>
      <c r="O328" s="257" t="n">
        <v>-4069.728091</v>
      </c>
      <c r="P328" s="258" t="n">
        <v>0.7</v>
      </c>
      <c r="Q328" s="257" t="n">
        <v>64.592853</v>
      </c>
      <c r="R328" s="257" t="n">
        <v>64.596996</v>
      </c>
      <c r="S328" s="258" t="n">
        <v>0.00414299999999912</v>
      </c>
      <c r="T328" s="257" t="n">
        <v>-16.8608834810094</v>
      </c>
      <c r="U328" s="257" t="n">
        <v>250.523239</v>
      </c>
      <c r="V328" s="257" t="n">
        <v>0</v>
      </c>
      <c r="W328" s="257" t="n">
        <v>233.662355518991</v>
      </c>
      <c r="X328" s="257" t="n">
        <v>39386.158761</v>
      </c>
      <c r="Y328" s="257" t="n">
        <v>39573.144296</v>
      </c>
      <c r="Z328" s="257" t="n">
        <v>186.985535</v>
      </c>
      <c r="AA328" s="257" t="n">
        <v>-46.6768205189908</v>
      </c>
      <c r="AB328" s="257" t="n">
        <v>39386.158761</v>
      </c>
      <c r="AC328" s="257" t="n">
        <v>39573.144296</v>
      </c>
      <c r="AD328" s="257" t="n">
        <v>186.985535</v>
      </c>
      <c r="AF328" s="257" t="n">
        <v>-30126.1621936275</v>
      </c>
      <c r="AG328" s="259" t="n">
        <v>0</v>
      </c>
      <c r="AH328" s="259" t="n">
        <v>39573.144296</v>
      </c>
      <c r="AI328" s="259" t="n">
        <v>171408.62184</v>
      </c>
      <c r="AJ328" s="259" t="n">
        <v>171408.62184</v>
      </c>
      <c r="AK328" s="259" t="n">
        <v>56700.629634</v>
      </c>
      <c r="AL328" s="259" t="n">
        <v>186.985535</v>
      </c>
      <c r="AM328" s="269" t="s">
        <v>461</v>
      </c>
      <c r="AN328" s="260" t="n">
        <v>7</v>
      </c>
      <c r="AO328" s="260" t="s">
        <v>469</v>
      </c>
      <c r="AP328" s="260" t="n">
        <v>7</v>
      </c>
      <c r="AR328" s="281"/>
      <c r="AS328" s="306"/>
    </row>
    <row r="329" customFormat="false" ht="12.75" hidden="false" customHeight="false" outlineLevel="0" collapsed="false">
      <c r="A329" s="255" t="n">
        <v>1545</v>
      </c>
      <c r="B329" s="255" t="n">
        <v>592</v>
      </c>
      <c r="C329" s="255" t="s">
        <v>2</v>
      </c>
      <c r="D329" s="255" t="s">
        <v>157</v>
      </c>
      <c r="E329" s="255" t="s">
        <v>409</v>
      </c>
      <c r="F329" s="255" t="s">
        <v>172</v>
      </c>
      <c r="G329" s="255" t="s">
        <v>410</v>
      </c>
      <c r="H329" s="255" t="s">
        <v>107</v>
      </c>
      <c r="I329" s="255" t="s">
        <v>156</v>
      </c>
      <c r="J329" s="256" t="s">
        <v>212</v>
      </c>
      <c r="K329" s="268" t="n">
        <v>36896</v>
      </c>
      <c r="L329" s="268" t="n">
        <v>38722</v>
      </c>
      <c r="M329" s="255" t="s">
        <v>155</v>
      </c>
      <c r="N329" s="257" t="n">
        <v>10000000</v>
      </c>
      <c r="O329" s="257" t="n">
        <v>-4159.19862</v>
      </c>
      <c r="P329" s="258" t="n">
        <v>1.2</v>
      </c>
      <c r="Q329" s="257" t="n">
        <v>107.072407</v>
      </c>
      <c r="R329" s="257" t="n">
        <v>107.086831</v>
      </c>
      <c r="S329" s="258" t="n">
        <v>0.0144240000000053</v>
      </c>
      <c r="T329" s="257" t="n">
        <v>-59.9922808949021</v>
      </c>
      <c r="U329" s="257" t="n">
        <v>423.454741</v>
      </c>
      <c r="V329" s="257" t="n">
        <v>0</v>
      </c>
      <c r="W329" s="257" t="n">
        <v>363.462460105098</v>
      </c>
      <c r="X329" s="257" t="n">
        <v>81703.837511</v>
      </c>
      <c r="Y329" s="257" t="n">
        <v>82001.144058</v>
      </c>
      <c r="Z329" s="257" t="n">
        <v>297.306547</v>
      </c>
      <c r="AA329" s="257" t="n">
        <v>-66.1559131050977</v>
      </c>
      <c r="AB329" s="257" t="n">
        <v>81703.837511</v>
      </c>
      <c r="AC329" s="257" t="n">
        <v>82001.144058</v>
      </c>
      <c r="AD329" s="257" t="n">
        <v>297.306547</v>
      </c>
      <c r="AF329" s="257" t="n">
        <v>-41051.2903794</v>
      </c>
      <c r="AG329" s="259" t="n">
        <v>0</v>
      </c>
      <c r="AH329" s="259" t="n">
        <v>82001.144058</v>
      </c>
      <c r="AI329" s="259" t="n">
        <v>83550.703677</v>
      </c>
      <c r="AJ329" s="259" t="n">
        <v>83550.703677</v>
      </c>
      <c r="AK329" s="259" t="n">
        <v>158996.377001</v>
      </c>
      <c r="AL329" s="259" t="n">
        <v>297.306547</v>
      </c>
      <c r="AM329" s="269" t="s">
        <v>461</v>
      </c>
      <c r="AN329" s="260" t="s">
        <v>469</v>
      </c>
      <c r="AO329" s="260" t="n">
        <v>9</v>
      </c>
      <c r="AP329" s="260" t="n">
        <v>9</v>
      </c>
      <c r="AR329" s="281"/>
      <c r="AS329" s="306"/>
    </row>
    <row r="330" customFormat="false" ht="12.75" hidden="false" customHeight="false" outlineLevel="0" collapsed="false">
      <c r="A330" s="255" t="n">
        <v>1546</v>
      </c>
      <c r="B330" s="255" t="n">
        <v>593</v>
      </c>
      <c r="C330" s="255" t="s">
        <v>2</v>
      </c>
      <c r="D330" s="255" t="s">
        <v>157</v>
      </c>
      <c r="E330" s="255" t="s">
        <v>417</v>
      </c>
      <c r="F330" s="255" t="s">
        <v>102</v>
      </c>
      <c r="G330" s="255" t="s">
        <v>151</v>
      </c>
      <c r="H330" s="255" t="s">
        <v>168</v>
      </c>
      <c r="I330" s="255" t="s">
        <v>156</v>
      </c>
      <c r="J330" s="256" t="s">
        <v>158</v>
      </c>
      <c r="K330" s="268" t="n">
        <v>36896</v>
      </c>
      <c r="L330" s="268" t="n">
        <v>38722</v>
      </c>
      <c r="M330" s="255" t="s">
        <v>155</v>
      </c>
      <c r="N330" s="257" t="n">
        <v>10000000</v>
      </c>
      <c r="O330" s="257" t="n">
        <v>-4106.417467</v>
      </c>
      <c r="P330" s="258" t="n">
        <v>0.98</v>
      </c>
      <c r="Q330" s="257" t="n">
        <v>99.291825</v>
      </c>
      <c r="R330" s="257" t="n">
        <v>99.295306</v>
      </c>
      <c r="S330" s="258" t="n">
        <v>0.00348099999999363</v>
      </c>
      <c r="T330" s="257" t="n">
        <v>-14.2944392026008</v>
      </c>
      <c r="U330" s="257" t="n">
        <v>321.446636</v>
      </c>
      <c r="V330" s="257" t="n">
        <v>0</v>
      </c>
      <c r="W330" s="257" t="n">
        <v>307.152196797399</v>
      </c>
      <c r="X330" s="257" t="n">
        <v>18379.486982</v>
      </c>
      <c r="Y330" s="257" t="n">
        <v>18635.052468</v>
      </c>
      <c r="Z330" s="257" t="n">
        <v>255.565486000003</v>
      </c>
      <c r="AA330" s="257" t="n">
        <v>-51.5867107973961</v>
      </c>
      <c r="AB330" s="257" t="n">
        <v>18379.486982</v>
      </c>
      <c r="AC330" s="257" t="n">
        <v>18635.052468</v>
      </c>
      <c r="AD330" s="257" t="n">
        <v>255.565486000003</v>
      </c>
      <c r="AF330" s="257" t="n">
        <v>-23642.6985662525</v>
      </c>
      <c r="AG330" s="259" t="n">
        <v>0</v>
      </c>
      <c r="AH330" s="259" t="n">
        <v>18635.052468</v>
      </c>
      <c r="AI330" s="259" t="n">
        <v>221559.377834</v>
      </c>
      <c r="AJ330" s="259" t="n">
        <v>221559.377834</v>
      </c>
      <c r="AK330" s="259" t="n">
        <v>36393.081374</v>
      </c>
      <c r="AL330" s="259" t="n">
        <v>255.565486000003</v>
      </c>
      <c r="AM330" s="269" t="s">
        <v>461</v>
      </c>
      <c r="AN330" s="260" t="n">
        <v>6</v>
      </c>
      <c r="AO330" s="260" t="s">
        <v>469</v>
      </c>
      <c r="AP330" s="260" t="n">
        <v>6</v>
      </c>
      <c r="AR330" s="281"/>
      <c r="AS330" s="306"/>
    </row>
    <row r="331" customFormat="false" ht="12.75" hidden="false" customHeight="false" outlineLevel="0" collapsed="false">
      <c r="A331" s="255" t="n">
        <v>1547</v>
      </c>
      <c r="B331" s="255" t="n">
        <v>594</v>
      </c>
      <c r="C331" s="255" t="s">
        <v>2</v>
      </c>
      <c r="D331" s="255" t="s">
        <v>157</v>
      </c>
      <c r="E331" s="255" t="s">
        <v>291</v>
      </c>
      <c r="F331" s="255" t="s">
        <v>102</v>
      </c>
      <c r="G331" s="255" t="s">
        <v>164</v>
      </c>
      <c r="H331" s="255" t="s">
        <v>168</v>
      </c>
      <c r="I331" s="255" t="s">
        <v>156</v>
      </c>
      <c r="J331" s="256" t="s">
        <v>158</v>
      </c>
      <c r="K331" s="268" t="n">
        <v>36896</v>
      </c>
      <c r="L331" s="268" t="n">
        <v>38722</v>
      </c>
      <c r="M331" s="255" t="s">
        <v>155</v>
      </c>
      <c r="N331" s="257" t="n">
        <v>10000000</v>
      </c>
      <c r="O331" s="257" t="n">
        <v>-4101.298781</v>
      </c>
      <c r="P331" s="258" t="n">
        <v>0.86</v>
      </c>
      <c r="Q331" s="257" t="n">
        <v>63.428258</v>
      </c>
      <c r="R331" s="257" t="n">
        <v>63.434876</v>
      </c>
      <c r="S331" s="258" t="n">
        <v>0.00661800000000312</v>
      </c>
      <c r="T331" s="257" t="n">
        <v>-27.1423953326708</v>
      </c>
      <c r="U331" s="257" t="n">
        <v>253.269826</v>
      </c>
      <c r="V331" s="257" t="n">
        <v>0</v>
      </c>
      <c r="W331" s="257" t="n">
        <v>226.127430667329</v>
      </c>
      <c r="X331" s="257" t="n">
        <v>114572.786983</v>
      </c>
      <c r="Y331" s="257" t="n">
        <v>114824.951014</v>
      </c>
      <c r="Z331" s="257" t="n">
        <v>252.164031000008</v>
      </c>
      <c r="AA331" s="257" t="n">
        <v>26.0366003326783</v>
      </c>
      <c r="AB331" s="257" t="n">
        <v>114572.786983</v>
      </c>
      <c r="AC331" s="257" t="n">
        <v>114824.951014</v>
      </c>
      <c r="AD331" s="257" t="n">
        <v>252.164031000008</v>
      </c>
      <c r="AF331" s="257" t="n">
        <v>-23613.2277316075</v>
      </c>
      <c r="AG331" s="259" t="n">
        <v>0</v>
      </c>
      <c r="AH331" s="259" t="n">
        <v>114824.951014</v>
      </c>
      <c r="AI331" s="259" t="n">
        <v>103339.141484</v>
      </c>
      <c r="AJ331" s="259" t="n">
        <v>103339.141484</v>
      </c>
      <c r="AK331" s="259" t="n">
        <v>7958.64670500001</v>
      </c>
      <c r="AL331" s="259" t="n">
        <v>252.164031000008</v>
      </c>
      <c r="AM331" s="269" t="s">
        <v>461</v>
      </c>
      <c r="AN331" s="260" t="n">
        <v>6</v>
      </c>
      <c r="AO331" s="260" t="s">
        <v>469</v>
      </c>
      <c r="AP331" s="260" t="n">
        <v>6</v>
      </c>
      <c r="AR331" s="281"/>
      <c r="AS331" s="306"/>
    </row>
    <row r="332" customFormat="false" ht="12.75" hidden="false" customHeight="false" outlineLevel="0" collapsed="false">
      <c r="A332" s="255" t="n">
        <v>1548</v>
      </c>
      <c r="B332" s="255" t="n">
        <v>595</v>
      </c>
      <c r="C332" s="255" t="s">
        <v>2</v>
      </c>
      <c r="D332" s="255" t="s">
        <v>157</v>
      </c>
      <c r="E332" s="255" t="s">
        <v>337</v>
      </c>
      <c r="F332" s="255" t="s">
        <v>172</v>
      </c>
      <c r="G332" s="255" t="s">
        <v>164</v>
      </c>
      <c r="H332" s="255" t="s">
        <v>168</v>
      </c>
      <c r="I332" s="255" t="s">
        <v>156</v>
      </c>
      <c r="J332" s="256" t="s">
        <v>158</v>
      </c>
      <c r="K332" s="268" t="n">
        <v>36896</v>
      </c>
      <c r="L332" s="268" t="n">
        <v>38722</v>
      </c>
      <c r="M332" s="255" t="s">
        <v>155</v>
      </c>
      <c r="N332" s="257" t="n">
        <v>10000000</v>
      </c>
      <c r="O332" s="257" t="n">
        <v>-4189.580865</v>
      </c>
      <c r="P332" s="258" t="n">
        <v>1.6</v>
      </c>
      <c r="Q332" s="257" t="n">
        <v>117.011344</v>
      </c>
      <c r="R332" s="257" t="n">
        <v>117.025298</v>
      </c>
      <c r="S332" s="258" t="n">
        <v>0.0139540000000125</v>
      </c>
      <c r="T332" s="257" t="n">
        <v>-58.4614113902622</v>
      </c>
      <c r="U332" s="257" t="n">
        <v>477.52546</v>
      </c>
      <c r="V332" s="257" t="n">
        <v>0</v>
      </c>
      <c r="W332" s="257" t="n">
        <v>419.064048609738</v>
      </c>
      <c r="X332" s="257" t="n">
        <v>214166.723201</v>
      </c>
      <c r="Y332" s="257" t="n">
        <v>214630.490062</v>
      </c>
      <c r="Z332" s="257" t="n">
        <v>463.766861000011</v>
      </c>
      <c r="AA332" s="257" t="n">
        <v>44.7028123902732</v>
      </c>
      <c r="AB332" s="257" t="n">
        <v>214166.723201</v>
      </c>
      <c r="AC332" s="257" t="n">
        <v>214630.490062</v>
      </c>
      <c r="AD332" s="257" t="n">
        <v>463.766861000011</v>
      </c>
      <c r="AF332" s="257" t="n">
        <v>-41351.16313755</v>
      </c>
      <c r="AG332" s="259" t="n">
        <v>0</v>
      </c>
      <c r="AH332" s="259" t="n">
        <v>214630.490062</v>
      </c>
      <c r="AI332" s="259" t="n">
        <v>133006.991162</v>
      </c>
      <c r="AJ332" s="259" t="n">
        <v>133006.991162</v>
      </c>
      <c r="AK332" s="259" t="n">
        <v>14944.998582</v>
      </c>
      <c r="AL332" s="259" t="n">
        <v>463.766861000011</v>
      </c>
      <c r="AM332" s="269" t="s">
        <v>461</v>
      </c>
      <c r="AN332" s="260" t="s">
        <v>469</v>
      </c>
      <c r="AO332" s="260" t="n">
        <v>9</v>
      </c>
      <c r="AP332" s="260" t="n">
        <v>9</v>
      </c>
      <c r="AR332" s="281"/>
      <c r="AS332" s="306"/>
    </row>
    <row r="333" customFormat="false" ht="12.75" hidden="false" customHeight="false" outlineLevel="0" collapsed="false">
      <c r="A333" s="255" t="n">
        <v>1549</v>
      </c>
      <c r="B333" s="255" t="n">
        <v>628</v>
      </c>
      <c r="C333" s="255" t="s">
        <v>2</v>
      </c>
      <c r="D333" s="255" t="s">
        <v>157</v>
      </c>
      <c r="E333" s="255" t="s">
        <v>407</v>
      </c>
      <c r="F333" s="255" t="s">
        <v>172</v>
      </c>
      <c r="G333" s="255" t="s">
        <v>151</v>
      </c>
      <c r="H333" s="255" t="s">
        <v>107</v>
      </c>
      <c r="I333" s="255" t="s">
        <v>156</v>
      </c>
      <c r="J333" s="256" t="s">
        <v>158</v>
      </c>
      <c r="K333" s="268" t="n">
        <v>36896</v>
      </c>
      <c r="L333" s="268" t="n">
        <v>38722</v>
      </c>
      <c r="M333" s="255" t="s">
        <v>155</v>
      </c>
      <c r="N333" s="257" t="n">
        <v>10000000</v>
      </c>
      <c r="O333" s="257" t="n">
        <v>-4176.581624</v>
      </c>
      <c r="P333" s="258" t="n">
        <v>1.3</v>
      </c>
      <c r="Q333" s="257" t="n">
        <v>106.397775</v>
      </c>
      <c r="R333" s="257" t="n">
        <v>106.416998</v>
      </c>
      <c r="S333" s="258" t="n">
        <v>0.0192230000000109</v>
      </c>
      <c r="T333" s="257" t="n">
        <v>-80.2864285581974</v>
      </c>
      <c r="U333" s="257" t="n">
        <v>445.957754</v>
      </c>
      <c r="V333" s="257" t="n">
        <v>0</v>
      </c>
      <c r="W333" s="257" t="n">
        <v>365.671325441803</v>
      </c>
      <c r="X333" s="257" t="n">
        <v>127755.737024</v>
      </c>
      <c r="Y333" s="257" t="n">
        <v>128079.757156</v>
      </c>
      <c r="Z333" s="257" t="n">
        <v>324.020132000005</v>
      </c>
      <c r="AA333" s="257" t="n">
        <v>-41.6511934417975</v>
      </c>
      <c r="AB333" s="257" t="n">
        <v>127755.737024</v>
      </c>
      <c r="AC333" s="257" t="n">
        <v>128079.757156</v>
      </c>
      <c r="AD333" s="257" t="n">
        <v>324.020132000005</v>
      </c>
      <c r="AF333" s="257" t="n">
        <v>-41222.86062888</v>
      </c>
      <c r="AG333" s="259" t="n">
        <v>0</v>
      </c>
      <c r="AH333" s="259" t="n">
        <v>128079.757156</v>
      </c>
      <c r="AI333" s="259" t="n">
        <v>174566.204829</v>
      </c>
      <c r="AJ333" s="259" t="n">
        <v>174566.204829</v>
      </c>
      <c r="AK333" s="259" t="n">
        <v>133289.794779</v>
      </c>
      <c r="AL333" s="259" t="n">
        <v>324.020132000005</v>
      </c>
      <c r="AM333" s="269" t="s">
        <v>461</v>
      </c>
      <c r="AN333" s="260" t="s">
        <v>469</v>
      </c>
      <c r="AO333" s="260" t="n">
        <v>9</v>
      </c>
      <c r="AP333" s="260" t="n">
        <v>9</v>
      </c>
      <c r="AR333" s="281"/>
      <c r="AS333" s="306"/>
      <c r="AV333" s="255"/>
      <c r="AW333" s="255"/>
      <c r="AX333" s="255"/>
      <c r="AY333" s="255"/>
      <c r="AZ333" s="255"/>
      <c r="BA333" s="255"/>
      <c r="BB333" s="255"/>
      <c r="BC333" s="255"/>
      <c r="BD333" s="255"/>
      <c r="BE333" s="255"/>
      <c r="BF333" s="255"/>
      <c r="BG333" s="255"/>
      <c r="BH333" s="255"/>
      <c r="BI333" s="255"/>
      <c r="BJ333" s="255"/>
      <c r="BK333" s="255"/>
      <c r="BL333" s="255"/>
      <c r="BM333" s="255"/>
      <c r="BN333" s="255"/>
      <c r="BO333" s="255"/>
      <c r="BP333" s="255"/>
      <c r="BQ333" s="255"/>
      <c r="BR333" s="255"/>
      <c r="BS333" s="255"/>
      <c r="BT333" s="255"/>
      <c r="BU333" s="255"/>
      <c r="BV333" s="255"/>
      <c r="BW333" s="255"/>
      <c r="BX333" s="255"/>
      <c r="BY333" s="255"/>
      <c r="BZ333" s="255"/>
      <c r="CA333" s="255"/>
      <c r="CB333" s="255"/>
      <c r="CC333" s="255"/>
      <c r="CD333" s="255"/>
      <c r="CE333" s="255"/>
      <c r="CF333" s="255"/>
      <c r="CG333" s="255"/>
      <c r="CH333" s="255"/>
      <c r="CI333" s="255"/>
      <c r="CJ333" s="255"/>
      <c r="CK333" s="255"/>
      <c r="CL333" s="255"/>
      <c r="CM333" s="255"/>
      <c r="CN333" s="255"/>
      <c r="CO333" s="255"/>
      <c r="CP333" s="255"/>
      <c r="CQ333" s="255"/>
      <c r="CR333" s="255"/>
      <c r="CS333" s="255"/>
      <c r="CT333" s="255"/>
      <c r="CU333" s="255"/>
      <c r="CV333" s="255"/>
      <c r="CW333" s="255"/>
      <c r="CX333" s="255"/>
      <c r="CY333" s="255"/>
      <c r="CZ333" s="255"/>
      <c r="DA333" s="255"/>
      <c r="DB333" s="255"/>
      <c r="DC333" s="255"/>
      <c r="DD333" s="255"/>
      <c r="DE333" s="255"/>
      <c r="DF333" s="255"/>
      <c r="DG333" s="255"/>
      <c r="DH333" s="255"/>
      <c r="DI333" s="255"/>
      <c r="DJ333" s="255"/>
      <c r="DK333" s="255"/>
      <c r="DL333" s="255"/>
      <c r="DM333" s="255"/>
      <c r="DN333" s="255"/>
      <c r="DO333" s="255"/>
      <c r="DP333" s="255"/>
      <c r="DQ333" s="255"/>
      <c r="DR333" s="255"/>
      <c r="DS333" s="255"/>
      <c r="DT333" s="255"/>
      <c r="DU333" s="255"/>
      <c r="DV333" s="255"/>
      <c r="DW333" s="255"/>
      <c r="DX333" s="255"/>
      <c r="DY333" s="255"/>
      <c r="DZ333" s="255"/>
      <c r="EA333" s="255"/>
      <c r="EB333" s="255"/>
      <c r="EC333" s="255"/>
      <c r="ED333" s="255"/>
      <c r="EE333" s="255"/>
      <c r="EF333" s="255"/>
      <c r="EG333" s="255"/>
      <c r="EH333" s="255"/>
      <c r="EI333" s="255"/>
      <c r="EJ333" s="255"/>
      <c r="EK333" s="255"/>
      <c r="EL333" s="255"/>
      <c r="EM333" s="255"/>
      <c r="EN333" s="255"/>
      <c r="EO333" s="255"/>
      <c r="EP333" s="255"/>
      <c r="EQ333" s="255"/>
      <c r="ER333" s="255"/>
      <c r="ES333" s="255"/>
      <c r="ET333" s="255"/>
      <c r="EU333" s="255"/>
      <c r="EV333" s="255"/>
      <c r="EW333" s="255"/>
      <c r="EX333" s="255"/>
      <c r="EY333" s="255"/>
      <c r="EZ333" s="255"/>
      <c r="FA333" s="255"/>
      <c r="FB333" s="255"/>
      <c r="FC333" s="255"/>
      <c r="FD333" s="255"/>
      <c r="FE333" s="255"/>
      <c r="FF333" s="255"/>
      <c r="FG333" s="255"/>
      <c r="FH333" s="255"/>
      <c r="FI333" s="255"/>
      <c r="FJ333" s="255"/>
      <c r="FK333" s="255"/>
      <c r="FL333" s="255"/>
      <c r="FM333" s="255"/>
      <c r="FN333" s="255"/>
      <c r="FO333" s="255"/>
      <c r="FP333" s="255"/>
      <c r="FQ333" s="255"/>
      <c r="FR333" s="255"/>
      <c r="FS333" s="255"/>
      <c r="FT333" s="255"/>
      <c r="FU333" s="255"/>
      <c r="FV333" s="255"/>
      <c r="FW333" s="255"/>
      <c r="FX333" s="255"/>
      <c r="FY333" s="255"/>
      <c r="FZ333" s="255"/>
      <c r="GA333" s="255"/>
      <c r="GB333" s="255"/>
      <c r="GC333" s="255"/>
      <c r="GD333" s="255"/>
      <c r="GE333" s="255"/>
      <c r="GF333" s="255"/>
      <c r="GG333" s="255"/>
      <c r="GH333" s="255"/>
      <c r="GI333" s="255"/>
      <c r="GJ333" s="255"/>
      <c r="GK333" s="255"/>
      <c r="GL333" s="255"/>
      <c r="GM333" s="255"/>
      <c r="GN333" s="255"/>
      <c r="GO333" s="255"/>
      <c r="GP333" s="255"/>
      <c r="GQ333" s="255"/>
      <c r="GR333" s="255"/>
      <c r="GS333" s="255"/>
      <c r="GT333" s="255"/>
      <c r="GU333" s="255"/>
      <c r="GV333" s="255"/>
      <c r="GW333" s="255"/>
      <c r="GX333" s="255"/>
      <c r="GY333" s="255"/>
      <c r="GZ333" s="255"/>
      <c r="HA333" s="255"/>
      <c r="HB333" s="255"/>
      <c r="HC333" s="255"/>
      <c r="HD333" s="255"/>
      <c r="HE333" s="255"/>
      <c r="HF333" s="255"/>
      <c r="HG333" s="255"/>
      <c r="HH333" s="255"/>
      <c r="HI333" s="255"/>
      <c r="HJ333" s="255"/>
      <c r="HK333" s="255"/>
      <c r="HL333" s="255"/>
      <c r="HM333" s="255"/>
      <c r="HN333" s="255"/>
      <c r="HO333" s="255"/>
      <c r="HP333" s="255"/>
      <c r="HQ333" s="255"/>
      <c r="HR333" s="255"/>
      <c r="HS333" s="255"/>
      <c r="HT333" s="255"/>
      <c r="HU333" s="255"/>
      <c r="HV333" s="255"/>
      <c r="HW333" s="255"/>
      <c r="HX333" s="255"/>
      <c r="HY333" s="255"/>
    </row>
    <row r="334" customFormat="false" ht="12.75" hidden="false" customHeight="false" outlineLevel="0" collapsed="false">
      <c r="A334" s="255" t="n">
        <v>1550</v>
      </c>
      <c r="B334" s="255" t="n">
        <v>596</v>
      </c>
      <c r="C334" s="255" t="s">
        <v>2</v>
      </c>
      <c r="D334" s="255" t="s">
        <v>157</v>
      </c>
      <c r="E334" s="255" t="s">
        <v>296</v>
      </c>
      <c r="F334" s="255" t="s">
        <v>102</v>
      </c>
      <c r="G334" s="255" t="s">
        <v>191</v>
      </c>
      <c r="H334" s="255" t="s">
        <v>168</v>
      </c>
      <c r="I334" s="255" t="s">
        <v>156</v>
      </c>
      <c r="J334" s="256" t="s">
        <v>158</v>
      </c>
      <c r="K334" s="268" t="n">
        <v>36896</v>
      </c>
      <c r="L334" s="268" t="n">
        <v>38722</v>
      </c>
      <c r="M334" s="255" t="s">
        <v>155</v>
      </c>
      <c r="N334" s="257" t="n">
        <v>10000000</v>
      </c>
      <c r="O334" s="257" t="n">
        <v>-4190.527286</v>
      </c>
      <c r="P334" s="258" t="n">
        <v>1.6</v>
      </c>
      <c r="Q334" s="257" t="n">
        <v>97.094614</v>
      </c>
      <c r="R334" s="257" t="n">
        <v>97.109323</v>
      </c>
      <c r="S334" s="258" t="n">
        <v>0.0147089999999963</v>
      </c>
      <c r="T334" s="257" t="n">
        <v>-61.6384658497585</v>
      </c>
      <c r="U334" s="257" t="n">
        <v>437.54753</v>
      </c>
      <c r="V334" s="257" t="n">
        <v>0</v>
      </c>
      <c r="W334" s="257" t="n">
        <v>375.909064150242</v>
      </c>
      <c r="X334" s="257" t="n">
        <v>297733.164057</v>
      </c>
      <c r="Y334" s="257" t="n">
        <v>298229.148247</v>
      </c>
      <c r="Z334" s="257" t="n">
        <v>495.984189999988</v>
      </c>
      <c r="AA334" s="257" t="n">
        <v>120.075125849747</v>
      </c>
      <c r="AB334" s="257" t="n">
        <v>297733.164057</v>
      </c>
      <c r="AC334" s="257" t="n">
        <v>298229.148247</v>
      </c>
      <c r="AD334" s="257" t="n">
        <v>495.984189999988</v>
      </c>
      <c r="AF334" s="257" t="n">
        <v>-24126.960849145</v>
      </c>
      <c r="AG334" s="259" t="n">
        <v>0</v>
      </c>
      <c r="AH334" s="259" t="n">
        <v>298229.148247</v>
      </c>
      <c r="AI334" s="259" t="n">
        <v>182321.885051</v>
      </c>
      <c r="AJ334" s="259" t="n">
        <v>182321.885051</v>
      </c>
      <c r="AK334" s="259" t="n">
        <v>-28479.351628</v>
      </c>
      <c r="AL334" s="259" t="n">
        <v>495.984189999988</v>
      </c>
      <c r="AM334" s="269" t="s">
        <v>461</v>
      </c>
      <c r="AN334" s="260" t="n">
        <v>6</v>
      </c>
      <c r="AO334" s="260" t="s">
        <v>469</v>
      </c>
      <c r="AP334" s="260" t="n">
        <v>6</v>
      </c>
      <c r="AR334" s="281"/>
      <c r="AS334" s="306"/>
    </row>
    <row r="335" customFormat="false" ht="12.75" hidden="false" customHeight="false" outlineLevel="0" collapsed="false">
      <c r="A335" s="255" t="n">
        <v>1551</v>
      </c>
      <c r="B335" s="255" t="n">
        <v>597</v>
      </c>
      <c r="C335" s="255" t="s">
        <v>2</v>
      </c>
      <c r="D335" s="255" t="s">
        <v>157</v>
      </c>
      <c r="E335" s="255" t="s">
        <v>251</v>
      </c>
      <c r="F335" s="255" t="s">
        <v>172</v>
      </c>
      <c r="G335" s="255" t="s">
        <v>198</v>
      </c>
      <c r="H335" s="255" t="s">
        <v>168</v>
      </c>
      <c r="I335" s="255" t="s">
        <v>156</v>
      </c>
      <c r="J335" s="256" t="s">
        <v>158</v>
      </c>
      <c r="K335" s="268" t="n">
        <v>36896</v>
      </c>
      <c r="L335" s="268" t="n">
        <v>38722</v>
      </c>
      <c r="M335" s="255" t="s">
        <v>155</v>
      </c>
      <c r="N335" s="257" t="n">
        <v>10000000</v>
      </c>
      <c r="O335" s="257" t="n">
        <v>-4137.253908</v>
      </c>
      <c r="P335" s="258" t="n">
        <v>1.15</v>
      </c>
      <c r="Q335" s="257" t="n">
        <v>146.458642</v>
      </c>
      <c r="R335" s="257" t="n">
        <v>146.460364</v>
      </c>
      <c r="S335" s="258" t="n">
        <v>0.00172200000000089</v>
      </c>
      <c r="T335" s="257" t="n">
        <v>-7.12435122957968</v>
      </c>
      <c r="U335" s="257" t="n">
        <v>423.650203</v>
      </c>
      <c r="V335" s="257" t="n">
        <v>0</v>
      </c>
      <c r="W335" s="257" t="n">
        <v>416.52585177042</v>
      </c>
      <c r="X335" s="257" t="n">
        <v>-97657.862912</v>
      </c>
      <c r="Y335" s="257" t="n">
        <v>-97401.43771</v>
      </c>
      <c r="Z335" s="257" t="n">
        <v>256.425201999999</v>
      </c>
      <c r="AA335" s="257" t="n">
        <v>-160.100649770422</v>
      </c>
      <c r="AB335" s="257" t="n">
        <v>-97657.862912</v>
      </c>
      <c r="AC335" s="257" t="n">
        <v>-97401.43771</v>
      </c>
      <c r="AD335" s="257" t="n">
        <v>256.425201999999</v>
      </c>
      <c r="AF335" s="257" t="n">
        <v>-40834.69607196</v>
      </c>
      <c r="AG335" s="259" t="n">
        <v>0</v>
      </c>
      <c r="AH335" s="259" t="n">
        <v>-97401.43771</v>
      </c>
      <c r="AI335" s="259" t="n">
        <v>-9954.734306</v>
      </c>
      <c r="AJ335" s="259" t="n">
        <v>-9954.734306</v>
      </c>
      <c r="AK335" s="259" t="n">
        <v>134214.848118</v>
      </c>
      <c r="AL335" s="259" t="n">
        <v>256.425201999999</v>
      </c>
      <c r="AM335" s="269" t="s">
        <v>461</v>
      </c>
      <c r="AN335" s="260" t="s">
        <v>469</v>
      </c>
      <c r="AO335" s="260" t="n">
        <v>9</v>
      </c>
      <c r="AP335" s="260" t="n">
        <v>9</v>
      </c>
      <c r="AR335" s="281"/>
      <c r="AS335" s="306"/>
    </row>
    <row r="336" customFormat="false" ht="12.75" hidden="false" customHeight="false" outlineLevel="0" collapsed="false">
      <c r="A336" s="255" t="n">
        <v>1552</v>
      </c>
      <c r="B336" s="255" t="n">
        <v>598</v>
      </c>
      <c r="C336" s="255" t="s">
        <v>2</v>
      </c>
      <c r="D336" s="255" t="s">
        <v>157</v>
      </c>
      <c r="E336" s="255" t="s">
        <v>159</v>
      </c>
      <c r="F336" s="255" t="s">
        <v>116</v>
      </c>
      <c r="G336" s="255" t="s">
        <v>160</v>
      </c>
      <c r="H336" s="255" t="s">
        <v>161</v>
      </c>
      <c r="I336" s="255" t="s">
        <v>156</v>
      </c>
      <c r="J336" s="256" t="s">
        <v>158</v>
      </c>
      <c r="K336" s="268" t="n">
        <v>36896</v>
      </c>
      <c r="L336" s="268" t="n">
        <v>38722</v>
      </c>
      <c r="M336" s="255" t="s">
        <v>155</v>
      </c>
      <c r="N336" s="257" t="n">
        <v>10000000</v>
      </c>
      <c r="O336" s="257" t="n">
        <v>-4032.309875</v>
      </c>
      <c r="P336" s="258" t="n">
        <v>0.46</v>
      </c>
      <c r="Q336" s="257" t="n">
        <v>102.536391</v>
      </c>
      <c r="R336" s="257" t="n">
        <v>102.573634</v>
      </c>
      <c r="S336" s="258" t="n">
        <v>0.0372430000000037</v>
      </c>
      <c r="T336" s="257" t="n">
        <v>-150.17531667464</v>
      </c>
      <c r="U336" s="257" t="n">
        <v>308.254936</v>
      </c>
      <c r="V336" s="257" t="n">
        <v>0</v>
      </c>
      <c r="W336" s="257" t="n">
        <v>158.07961932536</v>
      </c>
      <c r="X336" s="257" t="n">
        <v>-219712.505675</v>
      </c>
      <c r="Y336" s="257" t="n">
        <v>-219833.134572</v>
      </c>
      <c r="Z336" s="257" t="n">
        <v>-120.628897000017</v>
      </c>
      <c r="AA336" s="257" t="n">
        <v>-278.708516325377</v>
      </c>
      <c r="AB336" s="257" t="n">
        <v>-219712.505675</v>
      </c>
      <c r="AC336" s="257" t="n">
        <v>-219833.134572</v>
      </c>
      <c r="AD336" s="257" t="n">
        <v>-120.628897000017</v>
      </c>
      <c r="AF336" s="257" t="n">
        <v>-29185.85887525</v>
      </c>
      <c r="AG336" s="259" t="n">
        <v>0</v>
      </c>
      <c r="AH336" s="259" t="n">
        <v>-219833.134572</v>
      </c>
      <c r="AI336" s="259" t="n">
        <v>-165793.111199</v>
      </c>
      <c r="AJ336" s="259" t="n">
        <v>-165793.111199</v>
      </c>
      <c r="AK336" s="259" t="n">
        <v>-160402.444848</v>
      </c>
      <c r="AL336" s="259" t="n">
        <v>-120.628897000017</v>
      </c>
      <c r="AM336" s="269" t="s">
        <v>461</v>
      </c>
      <c r="AN336" s="260" t="n">
        <v>8</v>
      </c>
      <c r="AO336" s="260" t="s">
        <v>469</v>
      </c>
      <c r="AP336" s="260" t="n">
        <v>8</v>
      </c>
      <c r="AR336" s="281"/>
      <c r="AS336" s="306"/>
      <c r="AV336" s="255"/>
      <c r="AW336" s="255"/>
      <c r="AX336" s="255"/>
      <c r="AY336" s="255"/>
      <c r="AZ336" s="255"/>
      <c r="BA336" s="255"/>
      <c r="BB336" s="255"/>
      <c r="BC336" s="255"/>
      <c r="BD336" s="255"/>
      <c r="BE336" s="255"/>
      <c r="BF336" s="255"/>
      <c r="BG336" s="255"/>
      <c r="BH336" s="255"/>
      <c r="BI336" s="255"/>
      <c r="BJ336" s="255"/>
      <c r="BK336" s="255"/>
      <c r="BL336" s="255"/>
      <c r="BM336" s="255"/>
      <c r="BN336" s="255"/>
      <c r="BO336" s="255"/>
      <c r="BP336" s="255"/>
      <c r="BQ336" s="255"/>
      <c r="BR336" s="255"/>
      <c r="BS336" s="255"/>
      <c r="BT336" s="255"/>
      <c r="BU336" s="255"/>
      <c r="BV336" s="255"/>
      <c r="BW336" s="255"/>
      <c r="BX336" s="255"/>
      <c r="BY336" s="255"/>
      <c r="BZ336" s="255"/>
      <c r="CA336" s="255"/>
      <c r="CB336" s="255"/>
      <c r="CC336" s="255"/>
      <c r="CD336" s="255"/>
      <c r="CE336" s="255"/>
      <c r="CF336" s="255"/>
      <c r="CG336" s="255"/>
      <c r="CH336" s="255"/>
      <c r="CI336" s="255"/>
      <c r="CJ336" s="255"/>
      <c r="CK336" s="255"/>
      <c r="CL336" s="255"/>
      <c r="CM336" s="255"/>
      <c r="CN336" s="255"/>
      <c r="CO336" s="255"/>
      <c r="CP336" s="255"/>
      <c r="CQ336" s="255"/>
      <c r="CR336" s="255"/>
      <c r="CS336" s="255"/>
      <c r="CT336" s="255"/>
      <c r="CU336" s="255"/>
      <c r="CV336" s="255"/>
      <c r="CW336" s="255"/>
      <c r="CX336" s="255"/>
      <c r="CY336" s="255"/>
      <c r="CZ336" s="255"/>
      <c r="DA336" s="255"/>
      <c r="DB336" s="255"/>
      <c r="DC336" s="255"/>
      <c r="DD336" s="255"/>
      <c r="DE336" s="255"/>
      <c r="DF336" s="255"/>
      <c r="DG336" s="255"/>
      <c r="DH336" s="255"/>
      <c r="DI336" s="255"/>
      <c r="DJ336" s="255"/>
      <c r="DK336" s="255"/>
      <c r="DL336" s="255"/>
      <c r="DM336" s="255"/>
      <c r="DN336" s="255"/>
      <c r="DO336" s="255"/>
      <c r="DP336" s="255"/>
      <c r="DQ336" s="255"/>
      <c r="DR336" s="255"/>
      <c r="DS336" s="255"/>
      <c r="DT336" s="255"/>
      <c r="DU336" s="255"/>
      <c r="DV336" s="255"/>
      <c r="DW336" s="255"/>
      <c r="DX336" s="255"/>
      <c r="DY336" s="255"/>
      <c r="DZ336" s="255"/>
      <c r="EA336" s="255"/>
      <c r="EB336" s="255"/>
      <c r="EC336" s="255"/>
      <c r="ED336" s="255"/>
      <c r="EE336" s="255"/>
      <c r="EF336" s="255"/>
      <c r="EG336" s="255"/>
      <c r="EH336" s="255"/>
      <c r="EI336" s="255"/>
      <c r="EJ336" s="255"/>
      <c r="EK336" s="255"/>
      <c r="EL336" s="255"/>
      <c r="EM336" s="255"/>
      <c r="EN336" s="255"/>
      <c r="EO336" s="255"/>
      <c r="EP336" s="255"/>
      <c r="EQ336" s="255"/>
      <c r="ER336" s="255"/>
      <c r="ES336" s="255"/>
      <c r="ET336" s="255"/>
      <c r="EU336" s="255"/>
      <c r="EV336" s="255"/>
      <c r="EW336" s="255"/>
      <c r="EX336" s="255"/>
      <c r="EY336" s="255"/>
      <c r="EZ336" s="255"/>
      <c r="FA336" s="255"/>
      <c r="FB336" s="255"/>
      <c r="FC336" s="255"/>
      <c r="FD336" s="255"/>
      <c r="FE336" s="255"/>
      <c r="FF336" s="255"/>
      <c r="FG336" s="255"/>
      <c r="FH336" s="255"/>
      <c r="FI336" s="255"/>
      <c r="FJ336" s="255"/>
      <c r="FK336" s="255"/>
      <c r="FL336" s="255"/>
      <c r="FM336" s="255"/>
      <c r="FN336" s="255"/>
      <c r="FO336" s="255"/>
      <c r="FP336" s="255"/>
      <c r="FQ336" s="255"/>
      <c r="FR336" s="255"/>
      <c r="FS336" s="255"/>
      <c r="FT336" s="255"/>
      <c r="FU336" s="255"/>
      <c r="FV336" s="255"/>
      <c r="FW336" s="255"/>
      <c r="FX336" s="255"/>
      <c r="FY336" s="255"/>
      <c r="FZ336" s="255"/>
      <c r="GA336" s="255"/>
      <c r="GB336" s="255"/>
      <c r="GC336" s="255"/>
      <c r="GD336" s="255"/>
      <c r="GE336" s="255"/>
      <c r="GF336" s="255"/>
      <c r="GG336" s="255"/>
      <c r="GH336" s="255"/>
      <c r="GI336" s="255"/>
      <c r="GJ336" s="255"/>
      <c r="GK336" s="255"/>
      <c r="GL336" s="255"/>
      <c r="GM336" s="255"/>
      <c r="GN336" s="255"/>
      <c r="GO336" s="255"/>
      <c r="GP336" s="255"/>
      <c r="GQ336" s="255"/>
      <c r="GR336" s="255"/>
      <c r="GS336" s="255"/>
      <c r="GT336" s="255"/>
      <c r="GU336" s="255"/>
      <c r="GV336" s="255"/>
      <c r="GW336" s="255"/>
      <c r="GX336" s="255"/>
      <c r="GY336" s="255"/>
      <c r="GZ336" s="255"/>
      <c r="HA336" s="255"/>
      <c r="HB336" s="255"/>
      <c r="HC336" s="255"/>
      <c r="HD336" s="255"/>
      <c r="HE336" s="255"/>
      <c r="HF336" s="255"/>
      <c r="HG336" s="255"/>
      <c r="HH336" s="255"/>
      <c r="HI336" s="255"/>
      <c r="HJ336" s="255"/>
      <c r="HK336" s="255"/>
      <c r="HL336" s="255"/>
      <c r="HM336" s="255"/>
      <c r="HN336" s="255"/>
      <c r="HO336" s="255"/>
      <c r="HP336" s="255"/>
      <c r="HQ336" s="255"/>
      <c r="HR336" s="255"/>
      <c r="HS336" s="255"/>
      <c r="HT336" s="255"/>
      <c r="HU336" s="255"/>
      <c r="HV336" s="255"/>
      <c r="HW336" s="255"/>
      <c r="HX336" s="255"/>
      <c r="HY336" s="255"/>
    </row>
    <row r="337" customFormat="false" ht="12.75" hidden="false" customHeight="false" outlineLevel="0" collapsed="false">
      <c r="A337" s="255" t="n">
        <v>1553</v>
      </c>
      <c r="B337" s="255" t="n">
        <v>599</v>
      </c>
      <c r="C337" s="255" t="s">
        <v>2</v>
      </c>
      <c r="D337" s="255" t="s">
        <v>157</v>
      </c>
      <c r="E337" s="255" t="s">
        <v>162</v>
      </c>
      <c r="F337" s="255" t="s">
        <v>163</v>
      </c>
      <c r="G337" s="255" t="s">
        <v>164</v>
      </c>
      <c r="H337" s="255" t="s">
        <v>117</v>
      </c>
      <c r="I337" s="255" t="s">
        <v>156</v>
      </c>
      <c r="J337" s="256" t="s">
        <v>158</v>
      </c>
      <c r="K337" s="268" t="n">
        <v>36896</v>
      </c>
      <c r="L337" s="268" t="n">
        <v>38722</v>
      </c>
      <c r="M337" s="255" t="s">
        <v>155</v>
      </c>
      <c r="N337" s="257" t="n">
        <v>10000000</v>
      </c>
      <c r="O337" s="257" t="n">
        <v>-4014.052827</v>
      </c>
      <c r="P337" s="258" t="n">
        <v>0.18</v>
      </c>
      <c r="Q337" s="257" t="n">
        <v>21.251274</v>
      </c>
      <c r="R337" s="257" t="n">
        <v>21.256535</v>
      </c>
      <c r="S337" s="258" t="n">
        <v>0.00526100000000085</v>
      </c>
      <c r="T337" s="257" t="n">
        <v>-21.1179319228504</v>
      </c>
      <c r="U337" s="257" t="n">
        <v>82.287438</v>
      </c>
      <c r="V337" s="257" t="n">
        <v>0</v>
      </c>
      <c r="W337" s="257" t="n">
        <v>61.1695060771496</v>
      </c>
      <c r="X337" s="257" t="n">
        <v>-9368.461346</v>
      </c>
      <c r="Y337" s="257" t="n">
        <v>-9346.611993</v>
      </c>
      <c r="Z337" s="257" t="n">
        <v>21.8493529999996</v>
      </c>
      <c r="AA337" s="257" t="n">
        <v>-39.32015307715</v>
      </c>
      <c r="AB337" s="257" t="n">
        <v>-9368.461346</v>
      </c>
      <c r="AC337" s="257" t="n">
        <v>-9346.611993</v>
      </c>
      <c r="AD337" s="257" t="n">
        <v>21.8493529999996</v>
      </c>
      <c r="AF337" s="257" t="n">
        <v>-11885.610420747</v>
      </c>
      <c r="AG337" s="259" t="n">
        <v>0</v>
      </c>
      <c r="AH337" s="259" t="n">
        <v>-9346.611993</v>
      </c>
      <c r="AI337" s="259" t="n">
        <v>28484.002325</v>
      </c>
      <c r="AJ337" s="259" t="n">
        <v>28484.002325</v>
      </c>
      <c r="AK337" s="259" t="n">
        <v>23714.538792</v>
      </c>
      <c r="AL337" s="259" t="n">
        <v>21.8493529999996</v>
      </c>
      <c r="AM337" s="269" t="s">
        <v>461</v>
      </c>
      <c r="AN337" s="260" t="n">
        <v>4</v>
      </c>
      <c r="AO337" s="260" t="s">
        <v>469</v>
      </c>
      <c r="AP337" s="260" t="n">
        <v>4</v>
      </c>
      <c r="AR337" s="281"/>
      <c r="AS337" s="306"/>
      <c r="AV337" s="255"/>
      <c r="AW337" s="255"/>
      <c r="AX337" s="255"/>
      <c r="AY337" s="255"/>
      <c r="AZ337" s="255"/>
      <c r="BA337" s="255"/>
      <c r="BB337" s="255"/>
      <c r="BC337" s="255"/>
      <c r="BD337" s="255"/>
      <c r="BE337" s="255"/>
      <c r="BF337" s="255"/>
      <c r="BG337" s="255"/>
      <c r="BH337" s="255"/>
      <c r="BI337" s="255"/>
      <c r="BJ337" s="255"/>
      <c r="BK337" s="255"/>
      <c r="BL337" s="255"/>
      <c r="BM337" s="255"/>
      <c r="BN337" s="255"/>
      <c r="BO337" s="255"/>
      <c r="BP337" s="255"/>
      <c r="BQ337" s="255"/>
      <c r="BR337" s="255"/>
      <c r="BS337" s="255"/>
      <c r="BT337" s="255"/>
      <c r="BU337" s="255"/>
      <c r="BV337" s="255"/>
      <c r="BW337" s="255"/>
      <c r="BX337" s="255"/>
      <c r="BY337" s="255"/>
      <c r="BZ337" s="255"/>
      <c r="CA337" s="255"/>
      <c r="CB337" s="255"/>
      <c r="CC337" s="255"/>
      <c r="CD337" s="255"/>
      <c r="CE337" s="255"/>
      <c r="CF337" s="255"/>
      <c r="CG337" s="255"/>
      <c r="CH337" s="255"/>
      <c r="CI337" s="255"/>
      <c r="CJ337" s="255"/>
      <c r="CK337" s="255"/>
      <c r="CL337" s="255"/>
      <c r="CM337" s="255"/>
      <c r="CN337" s="255"/>
      <c r="CO337" s="255"/>
      <c r="CP337" s="255"/>
      <c r="CQ337" s="255"/>
      <c r="CR337" s="255"/>
      <c r="CS337" s="255"/>
      <c r="CT337" s="255"/>
      <c r="CU337" s="255"/>
      <c r="CV337" s="255"/>
      <c r="CW337" s="255"/>
      <c r="CX337" s="255"/>
      <c r="CY337" s="255"/>
      <c r="CZ337" s="255"/>
      <c r="DA337" s="255"/>
      <c r="DB337" s="255"/>
      <c r="DC337" s="255"/>
      <c r="DD337" s="255"/>
      <c r="DE337" s="255"/>
      <c r="DF337" s="255"/>
      <c r="DG337" s="255"/>
      <c r="DH337" s="255"/>
      <c r="DI337" s="255"/>
      <c r="DJ337" s="255"/>
      <c r="DK337" s="255"/>
      <c r="DL337" s="255"/>
      <c r="DM337" s="255"/>
      <c r="DN337" s="255"/>
      <c r="DO337" s="255"/>
      <c r="DP337" s="255"/>
      <c r="DQ337" s="255"/>
      <c r="DR337" s="255"/>
      <c r="DS337" s="255"/>
      <c r="DT337" s="255"/>
      <c r="DU337" s="255"/>
      <c r="DV337" s="255"/>
      <c r="DW337" s="255"/>
      <c r="DX337" s="255"/>
      <c r="DY337" s="255"/>
      <c r="DZ337" s="255"/>
      <c r="EA337" s="255"/>
      <c r="EB337" s="255"/>
      <c r="EC337" s="255"/>
      <c r="ED337" s="255"/>
      <c r="EE337" s="255"/>
      <c r="EF337" s="255"/>
      <c r="EG337" s="255"/>
      <c r="EH337" s="255"/>
      <c r="EI337" s="255"/>
      <c r="EJ337" s="255"/>
      <c r="EK337" s="255"/>
      <c r="EL337" s="255"/>
      <c r="EM337" s="255"/>
      <c r="EN337" s="255"/>
      <c r="EO337" s="255"/>
      <c r="EP337" s="255"/>
      <c r="EQ337" s="255"/>
      <c r="ER337" s="255"/>
      <c r="ES337" s="255"/>
      <c r="ET337" s="255"/>
      <c r="EU337" s="255"/>
      <c r="EV337" s="255"/>
      <c r="EW337" s="255"/>
      <c r="EX337" s="255"/>
      <c r="EY337" s="255"/>
      <c r="EZ337" s="255"/>
      <c r="FA337" s="255"/>
      <c r="FB337" s="255"/>
      <c r="FC337" s="255"/>
      <c r="FD337" s="255"/>
      <c r="FE337" s="255"/>
      <c r="FF337" s="255"/>
      <c r="FG337" s="255"/>
      <c r="FH337" s="255"/>
      <c r="FI337" s="255"/>
      <c r="FJ337" s="255"/>
      <c r="FK337" s="255"/>
      <c r="FL337" s="255"/>
      <c r="FM337" s="255"/>
      <c r="FN337" s="255"/>
      <c r="FO337" s="255"/>
      <c r="FP337" s="255"/>
      <c r="FQ337" s="255"/>
      <c r="FR337" s="255"/>
      <c r="FS337" s="255"/>
      <c r="FT337" s="255"/>
      <c r="FU337" s="255"/>
      <c r="FV337" s="255"/>
      <c r="FW337" s="255"/>
      <c r="FX337" s="255"/>
      <c r="FY337" s="255"/>
      <c r="FZ337" s="255"/>
      <c r="GA337" s="255"/>
      <c r="GB337" s="255"/>
      <c r="GC337" s="255"/>
      <c r="GD337" s="255"/>
      <c r="GE337" s="255"/>
      <c r="GF337" s="255"/>
      <c r="GG337" s="255"/>
      <c r="GH337" s="255"/>
      <c r="GI337" s="255"/>
      <c r="GJ337" s="255"/>
      <c r="GK337" s="255"/>
      <c r="GL337" s="255"/>
      <c r="GM337" s="255"/>
      <c r="GN337" s="255"/>
      <c r="GO337" s="255"/>
      <c r="GP337" s="255"/>
      <c r="GQ337" s="255"/>
      <c r="GR337" s="255"/>
      <c r="GS337" s="255"/>
      <c r="GT337" s="255"/>
      <c r="GU337" s="255"/>
      <c r="GV337" s="255"/>
      <c r="GW337" s="255"/>
      <c r="GX337" s="255"/>
      <c r="GY337" s="255"/>
      <c r="GZ337" s="255"/>
      <c r="HA337" s="255"/>
      <c r="HB337" s="255"/>
      <c r="HC337" s="255"/>
      <c r="HD337" s="255"/>
      <c r="HE337" s="255"/>
      <c r="HF337" s="255"/>
      <c r="HG337" s="255"/>
      <c r="HH337" s="255"/>
      <c r="HI337" s="255"/>
      <c r="HJ337" s="255"/>
      <c r="HK337" s="255"/>
      <c r="HL337" s="255"/>
      <c r="HM337" s="255"/>
      <c r="HN337" s="255"/>
      <c r="HO337" s="255"/>
      <c r="HP337" s="255"/>
      <c r="HQ337" s="255"/>
      <c r="HR337" s="255"/>
      <c r="HS337" s="255"/>
      <c r="HT337" s="255"/>
      <c r="HU337" s="255"/>
      <c r="HV337" s="255"/>
      <c r="HW337" s="255"/>
      <c r="HX337" s="255"/>
      <c r="HY337" s="255"/>
    </row>
    <row r="338" customFormat="false" ht="12.75" hidden="false" customHeight="false" outlineLevel="0" collapsed="false">
      <c r="A338" s="255" t="n">
        <v>1554</v>
      </c>
      <c r="B338" s="255" t="n">
        <v>600</v>
      </c>
      <c r="C338" s="255" t="s">
        <v>2</v>
      </c>
      <c r="D338" s="255" t="s">
        <v>157</v>
      </c>
      <c r="E338" s="255" t="s">
        <v>233</v>
      </c>
      <c r="F338" s="255" t="s">
        <v>184</v>
      </c>
      <c r="G338" s="255" t="s">
        <v>164</v>
      </c>
      <c r="H338" s="255" t="s">
        <v>107</v>
      </c>
      <c r="I338" s="255" t="s">
        <v>156</v>
      </c>
      <c r="J338" s="256" t="s">
        <v>158</v>
      </c>
      <c r="K338" s="268" t="n">
        <v>36896</v>
      </c>
      <c r="L338" s="268" t="n">
        <v>38722</v>
      </c>
      <c r="M338" s="255" t="s">
        <v>155</v>
      </c>
      <c r="N338" s="257" t="n">
        <v>10000000</v>
      </c>
      <c r="O338" s="257" t="n">
        <v>-4007.402575</v>
      </c>
      <c r="P338" s="258" t="n">
        <v>0.12</v>
      </c>
      <c r="Q338" s="257" t="n">
        <v>14.822177</v>
      </c>
      <c r="R338" s="257" t="n">
        <v>14.825138</v>
      </c>
      <c r="S338" s="258" t="n">
        <v>0.00296100000000088</v>
      </c>
      <c r="T338" s="257" t="n">
        <v>-11.8659190245785</v>
      </c>
      <c r="U338" s="257" t="n">
        <v>63.554562</v>
      </c>
      <c r="V338" s="257" t="n">
        <v>0</v>
      </c>
      <c r="W338" s="257" t="n">
        <v>51.6886429754215</v>
      </c>
      <c r="X338" s="257" t="n">
        <v>-9034.149376</v>
      </c>
      <c r="Y338" s="257" t="n">
        <v>-9018.522014</v>
      </c>
      <c r="Z338" s="257" t="n">
        <v>15.6273619999993</v>
      </c>
      <c r="AA338" s="257" t="n">
        <v>-36.0612809754222</v>
      </c>
      <c r="AB338" s="257" t="n">
        <v>-9034.149376</v>
      </c>
      <c r="AC338" s="257" t="n">
        <v>-9018.522014</v>
      </c>
      <c r="AD338" s="257" t="n">
        <v>15.6273619999993</v>
      </c>
      <c r="AF338" s="257" t="n">
        <v>-16480.4430896875</v>
      </c>
      <c r="AG338" s="259" t="n">
        <v>0</v>
      </c>
      <c r="AH338" s="259" t="n">
        <v>-9018.522014</v>
      </c>
      <c r="AI338" s="259" t="n">
        <v>24806.530887</v>
      </c>
      <c r="AJ338" s="259" t="n">
        <v>24806.530887</v>
      </c>
      <c r="AK338" s="259" t="n">
        <v>22804.287616</v>
      </c>
      <c r="AL338" s="259" t="n">
        <v>15.6273619999993</v>
      </c>
      <c r="AM338" s="269" t="s">
        <v>461</v>
      </c>
      <c r="AN338" s="260" t="n">
        <v>5</v>
      </c>
      <c r="AO338" s="260" t="s">
        <v>469</v>
      </c>
      <c r="AP338" s="260" t="n">
        <v>5</v>
      </c>
      <c r="AR338" s="281"/>
      <c r="AS338" s="306"/>
      <c r="AV338" s="255"/>
      <c r="AW338" s="255"/>
      <c r="AX338" s="255"/>
      <c r="AY338" s="255"/>
      <c r="AZ338" s="255"/>
      <c r="BA338" s="255"/>
      <c r="BB338" s="255"/>
      <c r="BC338" s="255"/>
      <c r="BD338" s="255"/>
      <c r="BE338" s="255"/>
      <c r="BF338" s="255"/>
      <c r="BG338" s="255"/>
      <c r="BH338" s="255"/>
      <c r="BI338" s="255"/>
      <c r="BJ338" s="255"/>
      <c r="BK338" s="255"/>
      <c r="BL338" s="255"/>
      <c r="BM338" s="255"/>
      <c r="BN338" s="255"/>
      <c r="BO338" s="255"/>
      <c r="BP338" s="255"/>
      <c r="BQ338" s="255"/>
      <c r="BR338" s="255"/>
      <c r="BS338" s="255"/>
      <c r="BT338" s="255"/>
      <c r="BU338" s="255"/>
      <c r="BV338" s="255"/>
      <c r="BW338" s="255"/>
      <c r="BX338" s="255"/>
      <c r="BY338" s="255"/>
      <c r="BZ338" s="255"/>
      <c r="CA338" s="255"/>
      <c r="CB338" s="255"/>
      <c r="CC338" s="255"/>
      <c r="CD338" s="255"/>
      <c r="CE338" s="255"/>
      <c r="CF338" s="255"/>
      <c r="CG338" s="255"/>
      <c r="CH338" s="255"/>
      <c r="CI338" s="255"/>
      <c r="CJ338" s="255"/>
      <c r="CK338" s="255"/>
      <c r="CL338" s="255"/>
      <c r="CM338" s="255"/>
      <c r="CN338" s="255"/>
      <c r="CO338" s="255"/>
      <c r="CP338" s="255"/>
      <c r="CQ338" s="255"/>
      <c r="CR338" s="255"/>
      <c r="CS338" s="255"/>
      <c r="CT338" s="255"/>
      <c r="CU338" s="255"/>
      <c r="CV338" s="255"/>
      <c r="CW338" s="255"/>
      <c r="CX338" s="255"/>
      <c r="CY338" s="255"/>
      <c r="CZ338" s="255"/>
      <c r="DA338" s="255"/>
      <c r="DB338" s="255"/>
      <c r="DC338" s="255"/>
      <c r="DD338" s="255"/>
      <c r="DE338" s="255"/>
      <c r="DF338" s="255"/>
      <c r="DG338" s="255"/>
      <c r="DH338" s="255"/>
      <c r="DI338" s="255"/>
      <c r="DJ338" s="255"/>
      <c r="DK338" s="255"/>
      <c r="DL338" s="255"/>
      <c r="DM338" s="255"/>
      <c r="DN338" s="255"/>
      <c r="DO338" s="255"/>
      <c r="DP338" s="255"/>
      <c r="DQ338" s="255"/>
      <c r="DR338" s="255"/>
      <c r="DS338" s="255"/>
      <c r="DT338" s="255"/>
      <c r="DU338" s="255"/>
      <c r="DV338" s="255"/>
      <c r="DW338" s="255"/>
      <c r="DX338" s="255"/>
      <c r="DY338" s="255"/>
      <c r="DZ338" s="255"/>
      <c r="EA338" s="255"/>
      <c r="EB338" s="255"/>
      <c r="EC338" s="255"/>
      <c r="ED338" s="255"/>
      <c r="EE338" s="255"/>
      <c r="EF338" s="255"/>
      <c r="EG338" s="255"/>
      <c r="EH338" s="255"/>
      <c r="EI338" s="255"/>
      <c r="EJ338" s="255"/>
      <c r="EK338" s="255"/>
      <c r="EL338" s="255"/>
      <c r="EM338" s="255"/>
      <c r="EN338" s="255"/>
      <c r="EO338" s="255"/>
      <c r="EP338" s="255"/>
      <c r="EQ338" s="255"/>
      <c r="ER338" s="255"/>
      <c r="ES338" s="255"/>
      <c r="ET338" s="255"/>
      <c r="EU338" s="255"/>
      <c r="EV338" s="255"/>
      <c r="EW338" s="255"/>
      <c r="EX338" s="255"/>
      <c r="EY338" s="255"/>
      <c r="EZ338" s="255"/>
      <c r="FA338" s="255"/>
      <c r="FB338" s="255"/>
      <c r="FC338" s="255"/>
      <c r="FD338" s="255"/>
      <c r="FE338" s="255"/>
      <c r="FF338" s="255"/>
      <c r="FG338" s="255"/>
      <c r="FH338" s="255"/>
      <c r="FI338" s="255"/>
      <c r="FJ338" s="255"/>
      <c r="FK338" s="255"/>
      <c r="FL338" s="255"/>
      <c r="FM338" s="255"/>
      <c r="FN338" s="255"/>
      <c r="FO338" s="255"/>
      <c r="FP338" s="255"/>
      <c r="FQ338" s="255"/>
      <c r="FR338" s="255"/>
      <c r="FS338" s="255"/>
      <c r="FT338" s="255"/>
      <c r="FU338" s="255"/>
      <c r="FV338" s="255"/>
      <c r="FW338" s="255"/>
      <c r="FX338" s="255"/>
      <c r="FY338" s="255"/>
      <c r="FZ338" s="255"/>
      <c r="GA338" s="255"/>
      <c r="GB338" s="255"/>
      <c r="GC338" s="255"/>
      <c r="GD338" s="255"/>
      <c r="GE338" s="255"/>
      <c r="GF338" s="255"/>
      <c r="GG338" s="255"/>
      <c r="GH338" s="255"/>
      <c r="GI338" s="255"/>
      <c r="GJ338" s="255"/>
      <c r="GK338" s="255"/>
      <c r="GL338" s="255"/>
      <c r="GM338" s="255"/>
      <c r="GN338" s="255"/>
      <c r="GO338" s="255"/>
      <c r="GP338" s="255"/>
      <c r="GQ338" s="255"/>
      <c r="GR338" s="255"/>
      <c r="GS338" s="255"/>
      <c r="GT338" s="255"/>
      <c r="GU338" s="255"/>
      <c r="GV338" s="255"/>
      <c r="GW338" s="255"/>
      <c r="GX338" s="255"/>
      <c r="GY338" s="255"/>
      <c r="GZ338" s="255"/>
      <c r="HA338" s="255"/>
      <c r="HB338" s="255"/>
      <c r="HC338" s="255"/>
      <c r="HD338" s="255"/>
      <c r="HE338" s="255"/>
      <c r="HF338" s="255"/>
      <c r="HG338" s="255"/>
      <c r="HH338" s="255"/>
      <c r="HI338" s="255"/>
      <c r="HJ338" s="255"/>
      <c r="HK338" s="255"/>
      <c r="HL338" s="255"/>
      <c r="HM338" s="255"/>
      <c r="HN338" s="255"/>
      <c r="HO338" s="255"/>
      <c r="HP338" s="255"/>
      <c r="HQ338" s="255"/>
      <c r="HR338" s="255"/>
      <c r="HS338" s="255"/>
      <c r="HT338" s="255"/>
      <c r="HU338" s="255"/>
      <c r="HV338" s="255"/>
      <c r="HW338" s="255"/>
      <c r="HX338" s="255"/>
      <c r="HY338" s="255"/>
    </row>
    <row r="339" customFormat="false" ht="12.75" hidden="false" customHeight="false" outlineLevel="0" collapsed="false">
      <c r="A339" s="255" t="n">
        <v>1555</v>
      </c>
      <c r="B339" s="255" t="n">
        <v>601</v>
      </c>
      <c r="C339" s="255" t="s">
        <v>2</v>
      </c>
      <c r="D339" s="255" t="s">
        <v>157</v>
      </c>
      <c r="E339" s="255" t="s">
        <v>242</v>
      </c>
      <c r="F339" s="255" t="s">
        <v>102</v>
      </c>
      <c r="G339" s="255" t="s">
        <v>160</v>
      </c>
      <c r="H339" s="255" t="s">
        <v>168</v>
      </c>
      <c r="I339" s="255" t="s">
        <v>156</v>
      </c>
      <c r="J339" s="256" t="s">
        <v>158</v>
      </c>
      <c r="K339" s="268" t="n">
        <v>36896</v>
      </c>
      <c r="L339" s="268" t="n">
        <v>38722</v>
      </c>
      <c r="M339" s="255" t="s">
        <v>155</v>
      </c>
      <c r="N339" s="257" t="n">
        <v>10000000</v>
      </c>
      <c r="O339" s="257" t="n">
        <v>-4080.559063</v>
      </c>
      <c r="P339" s="258" t="n">
        <v>0.75</v>
      </c>
      <c r="Q339" s="257" t="n">
        <v>33.515978</v>
      </c>
      <c r="R339" s="257" t="n">
        <v>33.517887</v>
      </c>
      <c r="S339" s="258" t="n">
        <v>0.00190900000000482</v>
      </c>
      <c r="T339" s="257" t="n">
        <v>-7.78978725128668</v>
      </c>
      <c r="U339" s="257" t="n">
        <v>146.646752</v>
      </c>
      <c r="V339" s="257" t="n">
        <v>0</v>
      </c>
      <c r="W339" s="257" t="n">
        <v>138.856964748713</v>
      </c>
      <c r="X339" s="257" t="n">
        <v>192571.040978</v>
      </c>
      <c r="Y339" s="257" t="n">
        <v>192847.288773</v>
      </c>
      <c r="Z339" s="257" t="n">
        <v>276.247795000003</v>
      </c>
      <c r="AA339" s="257" t="n">
        <v>137.39083025129</v>
      </c>
      <c r="AB339" s="257" t="n">
        <v>192571.040978</v>
      </c>
      <c r="AC339" s="257" t="n">
        <v>192847.288773</v>
      </c>
      <c r="AD339" s="257" t="n">
        <v>276.247795000003</v>
      </c>
      <c r="AF339" s="257" t="n">
        <v>-23493.8188052225</v>
      </c>
      <c r="AG339" s="259" t="n">
        <v>0</v>
      </c>
      <c r="AH339" s="259" t="n">
        <v>192847.288773</v>
      </c>
      <c r="AI339" s="259" t="n">
        <v>49266.011949</v>
      </c>
      <c r="AJ339" s="259" t="n">
        <v>49266.011949</v>
      </c>
      <c r="AK339" s="259" t="n">
        <v>46892.887327</v>
      </c>
      <c r="AL339" s="259" t="n">
        <v>276.247795000003</v>
      </c>
      <c r="AM339" s="269" t="s">
        <v>461</v>
      </c>
      <c r="AN339" s="260" t="n">
        <v>6</v>
      </c>
      <c r="AO339" s="260" t="s">
        <v>469</v>
      </c>
      <c r="AP339" s="260" t="n">
        <v>6</v>
      </c>
      <c r="AR339" s="281"/>
      <c r="AS339" s="306"/>
      <c r="AV339" s="255"/>
      <c r="AW339" s="255"/>
      <c r="AX339" s="255"/>
      <c r="AY339" s="255"/>
      <c r="AZ339" s="255"/>
      <c r="BA339" s="255"/>
      <c r="BB339" s="255"/>
      <c r="BC339" s="255"/>
      <c r="BD339" s="255"/>
      <c r="BE339" s="255"/>
      <c r="BF339" s="255"/>
      <c r="BG339" s="255"/>
      <c r="BH339" s="255"/>
      <c r="BI339" s="255"/>
      <c r="BJ339" s="255"/>
      <c r="BK339" s="255"/>
      <c r="BL339" s="255"/>
      <c r="BM339" s="255"/>
      <c r="BN339" s="255"/>
      <c r="BO339" s="255"/>
      <c r="BP339" s="255"/>
      <c r="BQ339" s="255"/>
      <c r="BR339" s="255"/>
      <c r="BS339" s="255"/>
      <c r="BT339" s="255"/>
      <c r="BU339" s="255"/>
      <c r="BV339" s="255"/>
      <c r="BW339" s="255"/>
      <c r="BX339" s="255"/>
      <c r="BY339" s="255"/>
      <c r="BZ339" s="255"/>
      <c r="CA339" s="255"/>
      <c r="CB339" s="255"/>
      <c r="CC339" s="255"/>
      <c r="CD339" s="255"/>
      <c r="CE339" s="255"/>
      <c r="CF339" s="255"/>
      <c r="CG339" s="255"/>
      <c r="CH339" s="255"/>
      <c r="CI339" s="255"/>
      <c r="CJ339" s="255"/>
      <c r="CK339" s="255"/>
      <c r="CL339" s="255"/>
      <c r="CM339" s="255"/>
      <c r="CN339" s="255"/>
      <c r="CO339" s="255"/>
      <c r="CP339" s="255"/>
      <c r="CQ339" s="255"/>
      <c r="CR339" s="255"/>
      <c r="CS339" s="255"/>
      <c r="CT339" s="255"/>
      <c r="CU339" s="255"/>
      <c r="CV339" s="255"/>
      <c r="CW339" s="255"/>
      <c r="CX339" s="255"/>
      <c r="CY339" s="255"/>
      <c r="CZ339" s="255"/>
      <c r="DA339" s="255"/>
      <c r="DB339" s="255"/>
      <c r="DC339" s="255"/>
      <c r="DD339" s="255"/>
      <c r="DE339" s="255"/>
      <c r="DF339" s="255"/>
      <c r="DG339" s="255"/>
      <c r="DH339" s="255"/>
      <c r="DI339" s="255"/>
      <c r="DJ339" s="255"/>
      <c r="DK339" s="255"/>
      <c r="DL339" s="255"/>
      <c r="DM339" s="255"/>
      <c r="DN339" s="255"/>
      <c r="DO339" s="255"/>
      <c r="DP339" s="255"/>
      <c r="DQ339" s="255"/>
      <c r="DR339" s="255"/>
      <c r="DS339" s="255"/>
      <c r="DT339" s="255"/>
      <c r="DU339" s="255"/>
      <c r="DV339" s="255"/>
      <c r="DW339" s="255"/>
      <c r="DX339" s="255"/>
      <c r="DY339" s="255"/>
      <c r="DZ339" s="255"/>
      <c r="EA339" s="255"/>
      <c r="EB339" s="255"/>
      <c r="EC339" s="255"/>
      <c r="ED339" s="255"/>
      <c r="EE339" s="255"/>
      <c r="EF339" s="255"/>
      <c r="EG339" s="255"/>
      <c r="EH339" s="255"/>
      <c r="EI339" s="255"/>
      <c r="EJ339" s="255"/>
      <c r="EK339" s="255"/>
      <c r="EL339" s="255"/>
      <c r="EM339" s="255"/>
      <c r="EN339" s="255"/>
      <c r="EO339" s="255"/>
      <c r="EP339" s="255"/>
      <c r="EQ339" s="255"/>
      <c r="ER339" s="255"/>
      <c r="ES339" s="255"/>
      <c r="ET339" s="255"/>
      <c r="EU339" s="255"/>
      <c r="EV339" s="255"/>
      <c r="EW339" s="255"/>
      <c r="EX339" s="255"/>
      <c r="EY339" s="255"/>
      <c r="EZ339" s="255"/>
      <c r="FA339" s="255"/>
      <c r="FB339" s="255"/>
      <c r="FC339" s="255"/>
      <c r="FD339" s="255"/>
      <c r="FE339" s="255"/>
      <c r="FF339" s="255"/>
      <c r="FG339" s="255"/>
      <c r="FH339" s="255"/>
      <c r="FI339" s="255"/>
      <c r="FJ339" s="255"/>
      <c r="FK339" s="255"/>
      <c r="FL339" s="255"/>
      <c r="FM339" s="255"/>
      <c r="FN339" s="255"/>
      <c r="FO339" s="255"/>
      <c r="FP339" s="255"/>
      <c r="FQ339" s="255"/>
      <c r="FR339" s="255"/>
      <c r="FS339" s="255"/>
      <c r="FT339" s="255"/>
      <c r="FU339" s="255"/>
      <c r="FV339" s="255"/>
      <c r="FW339" s="255"/>
      <c r="FX339" s="255"/>
      <c r="FY339" s="255"/>
      <c r="FZ339" s="255"/>
      <c r="GA339" s="255"/>
      <c r="GB339" s="255"/>
      <c r="GC339" s="255"/>
      <c r="GD339" s="255"/>
      <c r="GE339" s="255"/>
      <c r="GF339" s="255"/>
      <c r="GG339" s="255"/>
      <c r="GH339" s="255"/>
      <c r="GI339" s="255"/>
      <c r="GJ339" s="255"/>
      <c r="GK339" s="255"/>
      <c r="GL339" s="255"/>
      <c r="GM339" s="255"/>
      <c r="GN339" s="255"/>
      <c r="GO339" s="255"/>
      <c r="GP339" s="255"/>
      <c r="GQ339" s="255"/>
      <c r="GR339" s="255"/>
      <c r="GS339" s="255"/>
      <c r="GT339" s="255"/>
      <c r="GU339" s="255"/>
      <c r="GV339" s="255"/>
      <c r="GW339" s="255"/>
      <c r="GX339" s="255"/>
      <c r="GY339" s="255"/>
      <c r="GZ339" s="255"/>
      <c r="HA339" s="255"/>
      <c r="HB339" s="255"/>
      <c r="HC339" s="255"/>
      <c r="HD339" s="255"/>
      <c r="HE339" s="255"/>
      <c r="HF339" s="255"/>
      <c r="HG339" s="255"/>
      <c r="HH339" s="255"/>
      <c r="HI339" s="255"/>
      <c r="HJ339" s="255"/>
      <c r="HK339" s="255"/>
      <c r="HL339" s="255"/>
      <c r="HM339" s="255"/>
      <c r="HN339" s="255"/>
      <c r="HO339" s="255"/>
      <c r="HP339" s="255"/>
      <c r="HQ339" s="255"/>
      <c r="HR339" s="255"/>
      <c r="HS339" s="255"/>
      <c r="HT339" s="255"/>
      <c r="HU339" s="255"/>
      <c r="HV339" s="255"/>
      <c r="HW339" s="255"/>
      <c r="HX339" s="255"/>
      <c r="HY339" s="255"/>
    </row>
    <row r="340" customFormat="false" ht="12.75" hidden="false" customHeight="false" outlineLevel="0" collapsed="false">
      <c r="A340" s="255" t="n">
        <v>1556</v>
      </c>
      <c r="B340" s="255" t="n">
        <v>602</v>
      </c>
      <c r="C340" s="255" t="s">
        <v>2</v>
      </c>
      <c r="D340" s="255" t="s">
        <v>157</v>
      </c>
      <c r="E340" s="255" t="s">
        <v>244</v>
      </c>
      <c r="F340" s="255" t="s">
        <v>172</v>
      </c>
      <c r="G340" s="255" t="s">
        <v>160</v>
      </c>
      <c r="H340" s="255" t="s">
        <v>168</v>
      </c>
      <c r="I340" s="255" t="s">
        <v>156</v>
      </c>
      <c r="J340" s="256" t="s">
        <v>158</v>
      </c>
      <c r="K340" s="268" t="n">
        <v>36896</v>
      </c>
      <c r="L340" s="268" t="n">
        <v>38722</v>
      </c>
      <c r="M340" s="255" t="s">
        <v>155</v>
      </c>
      <c r="N340" s="257" t="n">
        <v>10000000</v>
      </c>
      <c r="O340" s="257" t="n">
        <v>-4174.773068</v>
      </c>
      <c r="P340" s="258" t="n">
        <v>2.15</v>
      </c>
      <c r="Q340" s="257" t="n">
        <v>251.636032</v>
      </c>
      <c r="R340" s="257" t="n">
        <v>251.641734</v>
      </c>
      <c r="S340" s="258" t="n">
        <v>0.00570200000001364</v>
      </c>
      <c r="T340" s="257" t="n">
        <v>-23.804556033793</v>
      </c>
      <c r="U340" s="257" t="n">
        <v>748.336051</v>
      </c>
      <c r="V340" s="257" t="n">
        <v>0</v>
      </c>
      <c r="W340" s="257" t="n">
        <v>724.531494966207</v>
      </c>
      <c r="X340" s="257" t="n">
        <v>-91557.89738</v>
      </c>
      <c r="Y340" s="257" t="n">
        <v>-91047.649412</v>
      </c>
      <c r="Z340" s="257" t="n">
        <v>510.247967999996</v>
      </c>
      <c r="AA340" s="257" t="n">
        <v>-214.283526966211</v>
      </c>
      <c r="AB340" s="257" t="n">
        <v>-91557.89738</v>
      </c>
      <c r="AC340" s="257" t="n">
        <v>-91047.649412</v>
      </c>
      <c r="AD340" s="257" t="n">
        <v>510.247967999996</v>
      </c>
      <c r="AF340" s="257" t="n">
        <v>-41205.01018116</v>
      </c>
      <c r="AG340" s="259" t="n">
        <v>0</v>
      </c>
      <c r="AH340" s="259" t="n">
        <v>-91047.649412</v>
      </c>
      <c r="AI340" s="259" t="n">
        <v>12524.428559</v>
      </c>
      <c r="AJ340" s="259" t="n">
        <v>12524.428559</v>
      </c>
      <c r="AK340" s="259" t="n">
        <v>9643.501101</v>
      </c>
      <c r="AL340" s="259" t="n">
        <v>510.247967999996</v>
      </c>
      <c r="AM340" s="269" t="s">
        <v>461</v>
      </c>
      <c r="AN340" s="260" t="s">
        <v>469</v>
      </c>
      <c r="AO340" s="260" t="n">
        <v>9</v>
      </c>
      <c r="AP340" s="260" t="n">
        <v>9</v>
      </c>
      <c r="AR340" s="281"/>
      <c r="AS340" s="306"/>
      <c r="AV340" s="255"/>
      <c r="AW340" s="255"/>
      <c r="AX340" s="255"/>
      <c r="AY340" s="255"/>
      <c r="AZ340" s="255"/>
      <c r="BA340" s="255"/>
      <c r="BB340" s="255"/>
      <c r="BC340" s="255"/>
      <c r="BD340" s="255"/>
      <c r="BE340" s="255"/>
      <c r="BF340" s="255"/>
      <c r="BG340" s="255"/>
      <c r="BH340" s="255"/>
      <c r="BI340" s="255"/>
      <c r="BJ340" s="255"/>
      <c r="BK340" s="255"/>
      <c r="BL340" s="255"/>
      <c r="BM340" s="255"/>
      <c r="BN340" s="255"/>
      <c r="BO340" s="255"/>
      <c r="BP340" s="255"/>
      <c r="BQ340" s="255"/>
      <c r="BR340" s="255"/>
      <c r="BS340" s="255"/>
      <c r="BT340" s="255"/>
      <c r="BU340" s="255"/>
      <c r="BV340" s="255"/>
      <c r="BW340" s="255"/>
      <c r="BX340" s="255"/>
      <c r="BY340" s="255"/>
      <c r="BZ340" s="255"/>
      <c r="CA340" s="255"/>
      <c r="CB340" s="255"/>
      <c r="CC340" s="255"/>
      <c r="CD340" s="255"/>
      <c r="CE340" s="255"/>
      <c r="CF340" s="255"/>
      <c r="CG340" s="255"/>
      <c r="CH340" s="255"/>
      <c r="CI340" s="255"/>
      <c r="CJ340" s="255"/>
      <c r="CK340" s="255"/>
      <c r="CL340" s="255"/>
      <c r="CM340" s="255"/>
      <c r="CN340" s="255"/>
      <c r="CO340" s="255"/>
      <c r="CP340" s="255"/>
      <c r="CQ340" s="255"/>
      <c r="CR340" s="255"/>
      <c r="CS340" s="255"/>
      <c r="CT340" s="255"/>
      <c r="CU340" s="255"/>
      <c r="CV340" s="255"/>
      <c r="CW340" s="255"/>
      <c r="CX340" s="255"/>
      <c r="CY340" s="255"/>
      <c r="CZ340" s="255"/>
      <c r="DA340" s="255"/>
      <c r="DB340" s="255"/>
      <c r="DC340" s="255"/>
      <c r="DD340" s="255"/>
      <c r="DE340" s="255"/>
      <c r="DF340" s="255"/>
      <c r="DG340" s="255"/>
      <c r="DH340" s="255"/>
      <c r="DI340" s="255"/>
      <c r="DJ340" s="255"/>
      <c r="DK340" s="255"/>
      <c r="DL340" s="255"/>
      <c r="DM340" s="255"/>
      <c r="DN340" s="255"/>
      <c r="DO340" s="255"/>
      <c r="DP340" s="255"/>
      <c r="DQ340" s="255"/>
      <c r="DR340" s="255"/>
      <c r="DS340" s="255"/>
      <c r="DT340" s="255"/>
      <c r="DU340" s="255"/>
      <c r="DV340" s="255"/>
      <c r="DW340" s="255"/>
      <c r="DX340" s="255"/>
      <c r="DY340" s="255"/>
      <c r="DZ340" s="255"/>
      <c r="EA340" s="255"/>
      <c r="EB340" s="255"/>
      <c r="EC340" s="255"/>
      <c r="ED340" s="255"/>
      <c r="EE340" s="255"/>
      <c r="EF340" s="255"/>
      <c r="EG340" s="255"/>
      <c r="EH340" s="255"/>
      <c r="EI340" s="255"/>
      <c r="EJ340" s="255"/>
      <c r="EK340" s="255"/>
      <c r="EL340" s="255"/>
      <c r="EM340" s="255"/>
      <c r="EN340" s="255"/>
      <c r="EO340" s="255"/>
      <c r="EP340" s="255"/>
      <c r="EQ340" s="255"/>
      <c r="ER340" s="255"/>
      <c r="ES340" s="255"/>
      <c r="ET340" s="255"/>
      <c r="EU340" s="255"/>
      <c r="EV340" s="255"/>
      <c r="EW340" s="255"/>
      <c r="EX340" s="255"/>
      <c r="EY340" s="255"/>
      <c r="EZ340" s="255"/>
      <c r="FA340" s="255"/>
      <c r="FB340" s="255"/>
      <c r="FC340" s="255"/>
      <c r="FD340" s="255"/>
      <c r="FE340" s="255"/>
      <c r="FF340" s="255"/>
      <c r="FG340" s="255"/>
      <c r="FH340" s="255"/>
      <c r="FI340" s="255"/>
      <c r="FJ340" s="255"/>
      <c r="FK340" s="255"/>
      <c r="FL340" s="255"/>
      <c r="FM340" s="255"/>
      <c r="FN340" s="255"/>
      <c r="FO340" s="255"/>
      <c r="FP340" s="255"/>
      <c r="FQ340" s="255"/>
      <c r="FR340" s="255"/>
      <c r="FS340" s="255"/>
      <c r="FT340" s="255"/>
      <c r="FU340" s="255"/>
      <c r="FV340" s="255"/>
      <c r="FW340" s="255"/>
      <c r="FX340" s="255"/>
      <c r="FY340" s="255"/>
      <c r="FZ340" s="255"/>
      <c r="GA340" s="255"/>
      <c r="GB340" s="255"/>
      <c r="GC340" s="255"/>
      <c r="GD340" s="255"/>
      <c r="GE340" s="255"/>
      <c r="GF340" s="255"/>
      <c r="GG340" s="255"/>
      <c r="GH340" s="255"/>
      <c r="GI340" s="255"/>
      <c r="GJ340" s="255"/>
      <c r="GK340" s="255"/>
      <c r="GL340" s="255"/>
      <c r="GM340" s="255"/>
      <c r="GN340" s="255"/>
      <c r="GO340" s="255"/>
      <c r="GP340" s="255"/>
      <c r="GQ340" s="255"/>
      <c r="GR340" s="255"/>
      <c r="GS340" s="255"/>
      <c r="GT340" s="255"/>
      <c r="GU340" s="255"/>
      <c r="GV340" s="255"/>
      <c r="GW340" s="255"/>
      <c r="GX340" s="255"/>
      <c r="GY340" s="255"/>
      <c r="GZ340" s="255"/>
      <c r="HA340" s="255"/>
      <c r="HB340" s="255"/>
      <c r="HC340" s="255"/>
      <c r="HD340" s="255"/>
      <c r="HE340" s="255"/>
      <c r="HF340" s="255"/>
      <c r="HG340" s="255"/>
      <c r="HH340" s="255"/>
      <c r="HI340" s="255"/>
      <c r="HJ340" s="255"/>
      <c r="HK340" s="255"/>
      <c r="HL340" s="255"/>
      <c r="HM340" s="255"/>
      <c r="HN340" s="255"/>
      <c r="HO340" s="255"/>
      <c r="HP340" s="255"/>
      <c r="HQ340" s="255"/>
      <c r="HR340" s="255"/>
      <c r="HS340" s="255"/>
      <c r="HT340" s="255"/>
      <c r="HU340" s="255"/>
      <c r="HV340" s="255"/>
      <c r="HW340" s="255"/>
      <c r="HX340" s="255"/>
      <c r="HY340" s="255"/>
    </row>
    <row r="341" customFormat="false" ht="12.75" hidden="false" customHeight="false" outlineLevel="0" collapsed="false">
      <c r="A341" s="255" t="n">
        <v>1557</v>
      </c>
      <c r="B341" s="255" t="n">
        <v>603</v>
      </c>
      <c r="C341" s="255" t="s">
        <v>2</v>
      </c>
      <c r="D341" s="255" t="s">
        <v>157</v>
      </c>
      <c r="E341" s="255" t="s">
        <v>253</v>
      </c>
      <c r="F341" s="255" t="s">
        <v>102</v>
      </c>
      <c r="G341" s="255" t="s">
        <v>191</v>
      </c>
      <c r="H341" s="255" t="s">
        <v>168</v>
      </c>
      <c r="I341" s="255" t="s">
        <v>156</v>
      </c>
      <c r="J341" s="256" t="s">
        <v>158</v>
      </c>
      <c r="K341" s="268" t="n">
        <v>36896</v>
      </c>
      <c r="L341" s="268" t="n">
        <v>38722</v>
      </c>
      <c r="M341" s="255" t="s">
        <v>155</v>
      </c>
      <c r="N341" s="257" t="n">
        <v>10000000</v>
      </c>
      <c r="O341" s="257" t="n">
        <v>-4091.703886</v>
      </c>
      <c r="P341" s="258" t="n">
        <v>0.75</v>
      </c>
      <c r="Q341" s="257" t="n">
        <v>48.558716</v>
      </c>
      <c r="R341" s="257" t="n">
        <v>48.56584</v>
      </c>
      <c r="S341" s="258" t="n">
        <v>0.00712400000000457</v>
      </c>
      <c r="T341" s="257" t="n">
        <v>-29.1492984838827</v>
      </c>
      <c r="U341" s="257" t="n">
        <v>213.983701</v>
      </c>
      <c r="V341" s="257" t="n">
        <v>0</v>
      </c>
      <c r="W341" s="257" t="n">
        <v>184.834402516117</v>
      </c>
      <c r="X341" s="257" t="n">
        <v>128623.103231</v>
      </c>
      <c r="Y341" s="257" t="n">
        <v>128849.542058</v>
      </c>
      <c r="Z341" s="257" t="n">
        <v>226.438827000005</v>
      </c>
      <c r="AA341" s="257" t="n">
        <v>41.6044244838881</v>
      </c>
      <c r="AB341" s="257" t="n">
        <v>128623.103231</v>
      </c>
      <c r="AC341" s="257" t="n">
        <v>128849.542058</v>
      </c>
      <c r="AD341" s="257" t="n">
        <v>226.438827000005</v>
      </c>
      <c r="AF341" s="257" t="n">
        <v>-23557.985123645</v>
      </c>
      <c r="AG341" s="259" t="n">
        <v>0</v>
      </c>
      <c r="AH341" s="259" t="n">
        <v>128849.542058</v>
      </c>
      <c r="AI341" s="259" t="n">
        <v>156612.026203</v>
      </c>
      <c r="AJ341" s="259" t="n">
        <v>156612.026203</v>
      </c>
      <c r="AK341" s="259" t="n">
        <v>27666.972205</v>
      </c>
      <c r="AL341" s="259" t="n">
        <v>226.438827000005</v>
      </c>
      <c r="AM341" s="269" t="s">
        <v>461</v>
      </c>
      <c r="AN341" s="260" t="n">
        <v>6</v>
      </c>
      <c r="AO341" s="260" t="s">
        <v>469</v>
      </c>
      <c r="AP341" s="260" t="n">
        <v>6</v>
      </c>
      <c r="AR341" s="281"/>
      <c r="AS341" s="306"/>
      <c r="AV341" s="255"/>
      <c r="AW341" s="255"/>
      <c r="AX341" s="255"/>
      <c r="AY341" s="255"/>
      <c r="AZ341" s="255"/>
      <c r="BA341" s="255"/>
      <c r="BB341" s="255"/>
      <c r="BC341" s="255"/>
      <c r="BD341" s="255"/>
      <c r="BE341" s="255"/>
      <c r="BF341" s="255"/>
      <c r="BG341" s="255"/>
      <c r="BH341" s="255"/>
      <c r="BI341" s="255"/>
      <c r="BJ341" s="255"/>
      <c r="BK341" s="255"/>
      <c r="BL341" s="255"/>
      <c r="BM341" s="255"/>
      <c r="BN341" s="255"/>
      <c r="BO341" s="255"/>
      <c r="BP341" s="255"/>
      <c r="BQ341" s="255"/>
      <c r="BR341" s="255"/>
      <c r="BS341" s="255"/>
      <c r="BT341" s="255"/>
      <c r="BU341" s="255"/>
      <c r="BV341" s="255"/>
      <c r="BW341" s="255"/>
      <c r="BX341" s="255"/>
      <c r="BY341" s="255"/>
      <c r="BZ341" s="255"/>
      <c r="CA341" s="255"/>
      <c r="CB341" s="255"/>
      <c r="CC341" s="255"/>
      <c r="CD341" s="255"/>
      <c r="CE341" s="255"/>
      <c r="CF341" s="255"/>
      <c r="CG341" s="255"/>
      <c r="CH341" s="255"/>
      <c r="CI341" s="255"/>
      <c r="CJ341" s="255"/>
      <c r="CK341" s="255"/>
      <c r="CL341" s="255"/>
      <c r="CM341" s="255"/>
      <c r="CN341" s="255"/>
      <c r="CO341" s="255"/>
      <c r="CP341" s="255"/>
      <c r="CQ341" s="255"/>
      <c r="CR341" s="255"/>
      <c r="CS341" s="255"/>
      <c r="CT341" s="255"/>
      <c r="CU341" s="255"/>
      <c r="CV341" s="255"/>
      <c r="CW341" s="255"/>
      <c r="CX341" s="255"/>
      <c r="CY341" s="255"/>
      <c r="CZ341" s="255"/>
      <c r="DA341" s="255"/>
      <c r="DB341" s="255"/>
      <c r="DC341" s="255"/>
      <c r="DD341" s="255"/>
      <c r="DE341" s="255"/>
      <c r="DF341" s="255"/>
      <c r="DG341" s="255"/>
      <c r="DH341" s="255"/>
      <c r="DI341" s="255"/>
      <c r="DJ341" s="255"/>
      <c r="DK341" s="255"/>
      <c r="DL341" s="255"/>
      <c r="DM341" s="255"/>
      <c r="DN341" s="255"/>
      <c r="DO341" s="255"/>
      <c r="DP341" s="255"/>
      <c r="DQ341" s="255"/>
      <c r="DR341" s="255"/>
      <c r="DS341" s="255"/>
      <c r="DT341" s="255"/>
      <c r="DU341" s="255"/>
      <c r="DV341" s="255"/>
      <c r="DW341" s="255"/>
      <c r="DX341" s="255"/>
      <c r="DY341" s="255"/>
      <c r="DZ341" s="255"/>
      <c r="EA341" s="255"/>
      <c r="EB341" s="255"/>
      <c r="EC341" s="255"/>
      <c r="ED341" s="255"/>
      <c r="EE341" s="255"/>
      <c r="EF341" s="255"/>
      <c r="EG341" s="255"/>
      <c r="EH341" s="255"/>
      <c r="EI341" s="255"/>
      <c r="EJ341" s="255"/>
      <c r="EK341" s="255"/>
      <c r="EL341" s="255"/>
      <c r="EM341" s="255"/>
      <c r="EN341" s="255"/>
      <c r="EO341" s="255"/>
      <c r="EP341" s="255"/>
      <c r="EQ341" s="255"/>
      <c r="ER341" s="255"/>
      <c r="ES341" s="255"/>
      <c r="ET341" s="255"/>
      <c r="EU341" s="255"/>
      <c r="EV341" s="255"/>
      <c r="EW341" s="255"/>
      <c r="EX341" s="255"/>
      <c r="EY341" s="255"/>
      <c r="EZ341" s="255"/>
      <c r="FA341" s="255"/>
      <c r="FB341" s="255"/>
      <c r="FC341" s="255"/>
      <c r="FD341" s="255"/>
      <c r="FE341" s="255"/>
      <c r="FF341" s="255"/>
      <c r="FG341" s="255"/>
      <c r="FH341" s="255"/>
      <c r="FI341" s="255"/>
      <c r="FJ341" s="255"/>
      <c r="FK341" s="255"/>
      <c r="FL341" s="255"/>
      <c r="FM341" s="255"/>
      <c r="FN341" s="255"/>
      <c r="FO341" s="255"/>
      <c r="FP341" s="255"/>
      <c r="FQ341" s="255"/>
      <c r="FR341" s="255"/>
      <c r="FS341" s="255"/>
      <c r="FT341" s="255"/>
      <c r="FU341" s="255"/>
      <c r="FV341" s="255"/>
      <c r="FW341" s="255"/>
      <c r="FX341" s="255"/>
      <c r="FY341" s="255"/>
      <c r="FZ341" s="255"/>
      <c r="GA341" s="255"/>
      <c r="GB341" s="255"/>
      <c r="GC341" s="255"/>
      <c r="GD341" s="255"/>
      <c r="GE341" s="255"/>
      <c r="GF341" s="255"/>
      <c r="GG341" s="255"/>
      <c r="GH341" s="255"/>
      <c r="GI341" s="255"/>
      <c r="GJ341" s="255"/>
      <c r="GK341" s="255"/>
      <c r="GL341" s="255"/>
      <c r="GM341" s="255"/>
      <c r="GN341" s="255"/>
      <c r="GO341" s="255"/>
      <c r="GP341" s="255"/>
      <c r="GQ341" s="255"/>
      <c r="GR341" s="255"/>
      <c r="GS341" s="255"/>
      <c r="GT341" s="255"/>
      <c r="GU341" s="255"/>
      <c r="GV341" s="255"/>
      <c r="GW341" s="255"/>
      <c r="GX341" s="255"/>
      <c r="GY341" s="255"/>
      <c r="GZ341" s="255"/>
      <c r="HA341" s="255"/>
      <c r="HB341" s="255"/>
      <c r="HC341" s="255"/>
      <c r="HD341" s="255"/>
      <c r="HE341" s="255"/>
      <c r="HF341" s="255"/>
      <c r="HG341" s="255"/>
      <c r="HH341" s="255"/>
      <c r="HI341" s="255"/>
      <c r="HJ341" s="255"/>
      <c r="HK341" s="255"/>
      <c r="HL341" s="255"/>
      <c r="HM341" s="255"/>
      <c r="HN341" s="255"/>
      <c r="HO341" s="255"/>
      <c r="HP341" s="255"/>
      <c r="HQ341" s="255"/>
      <c r="HR341" s="255"/>
      <c r="HS341" s="255"/>
      <c r="HT341" s="255"/>
      <c r="HU341" s="255"/>
      <c r="HV341" s="255"/>
      <c r="HW341" s="255"/>
      <c r="HX341" s="255"/>
      <c r="HY341" s="255"/>
    </row>
    <row r="342" customFormat="false" ht="12.75" hidden="false" customHeight="false" outlineLevel="0" collapsed="false">
      <c r="A342" s="255" t="n">
        <v>1558</v>
      </c>
      <c r="B342" s="255" t="n">
        <v>604</v>
      </c>
      <c r="C342" s="255" t="s">
        <v>2</v>
      </c>
      <c r="D342" s="255" t="s">
        <v>157</v>
      </c>
      <c r="E342" s="255" t="s">
        <v>295</v>
      </c>
      <c r="F342" s="255" t="s">
        <v>150</v>
      </c>
      <c r="G342" s="255" t="s">
        <v>191</v>
      </c>
      <c r="H342" s="255" t="s">
        <v>152</v>
      </c>
      <c r="I342" s="255" t="s">
        <v>156</v>
      </c>
      <c r="J342" s="256" t="s">
        <v>158</v>
      </c>
      <c r="K342" s="268" t="n">
        <v>36896</v>
      </c>
      <c r="L342" s="268" t="n">
        <v>38722</v>
      </c>
      <c r="M342" s="255" t="s">
        <v>155</v>
      </c>
      <c r="N342" s="257" t="n">
        <v>10000000</v>
      </c>
      <c r="O342" s="257" t="n">
        <v>-4092.176478</v>
      </c>
      <c r="P342" s="258" t="n">
        <v>1.12</v>
      </c>
      <c r="Q342" s="257" t="n">
        <v>109.167838</v>
      </c>
      <c r="R342" s="257" t="n">
        <v>109.192569</v>
      </c>
      <c r="S342" s="258" t="n">
        <v>0.0247310000000027</v>
      </c>
      <c r="T342" s="257" t="n">
        <v>-101.203616477429</v>
      </c>
      <c r="U342" s="257" t="n">
        <v>419.333328</v>
      </c>
      <c r="V342" s="257" t="n">
        <v>0</v>
      </c>
      <c r="W342" s="257" t="n">
        <v>318.129711522571</v>
      </c>
      <c r="X342" s="257" t="n">
        <v>38727.475293</v>
      </c>
      <c r="Y342" s="257" t="n">
        <v>38941.515867</v>
      </c>
      <c r="Z342" s="257" t="n">
        <v>214.040573999999</v>
      </c>
      <c r="AA342" s="257" t="n">
        <v>-104.089137522572</v>
      </c>
      <c r="AB342" s="257" t="n">
        <v>38727.475293</v>
      </c>
      <c r="AC342" s="257" t="n">
        <v>38941.515867</v>
      </c>
      <c r="AD342" s="257" t="n">
        <v>214.040573999999</v>
      </c>
      <c r="AF342" s="257" t="n">
        <v>-51160.390327956</v>
      </c>
      <c r="AG342" s="259" t="n">
        <v>0</v>
      </c>
      <c r="AH342" s="259" t="n">
        <v>38941.515867</v>
      </c>
      <c r="AI342" s="259" t="n">
        <v>69753.945858</v>
      </c>
      <c r="AJ342" s="259" t="n">
        <v>69753.945858</v>
      </c>
      <c r="AK342" s="259" t="n">
        <v>52459.229713</v>
      </c>
      <c r="AL342" s="259" t="n">
        <v>214.040573999999</v>
      </c>
      <c r="AM342" s="269" t="s">
        <v>461</v>
      </c>
      <c r="AN342" s="260" t="s">
        <v>469</v>
      </c>
      <c r="AO342" s="260" t="n">
        <v>10</v>
      </c>
      <c r="AP342" s="260" t="n">
        <v>10</v>
      </c>
      <c r="AR342" s="281"/>
      <c r="AS342" s="306"/>
      <c r="AV342" s="255"/>
      <c r="AW342" s="255"/>
      <c r="AX342" s="255"/>
      <c r="AY342" s="255"/>
      <c r="AZ342" s="255"/>
      <c r="BA342" s="255"/>
      <c r="BB342" s="255"/>
      <c r="BC342" s="255"/>
      <c r="BD342" s="255"/>
      <c r="BE342" s="255"/>
      <c r="BF342" s="255"/>
      <c r="BG342" s="255"/>
      <c r="BH342" s="255"/>
      <c r="BI342" s="255"/>
      <c r="BJ342" s="255"/>
      <c r="BK342" s="255"/>
      <c r="BL342" s="255"/>
      <c r="BM342" s="255"/>
      <c r="BN342" s="255"/>
      <c r="BO342" s="255"/>
      <c r="BP342" s="255"/>
      <c r="BQ342" s="255"/>
      <c r="BR342" s="255"/>
      <c r="BS342" s="255"/>
      <c r="BT342" s="255"/>
      <c r="BU342" s="255"/>
      <c r="BV342" s="255"/>
      <c r="BW342" s="255"/>
      <c r="BX342" s="255"/>
      <c r="BY342" s="255"/>
      <c r="BZ342" s="255"/>
      <c r="CA342" s="255"/>
      <c r="CB342" s="255"/>
      <c r="CC342" s="255"/>
      <c r="CD342" s="255"/>
      <c r="CE342" s="255"/>
      <c r="CF342" s="255"/>
      <c r="CG342" s="255"/>
      <c r="CH342" s="255"/>
      <c r="CI342" s="255"/>
      <c r="CJ342" s="255"/>
      <c r="CK342" s="255"/>
      <c r="CL342" s="255"/>
      <c r="CM342" s="255"/>
      <c r="CN342" s="255"/>
      <c r="CO342" s="255"/>
      <c r="CP342" s="255"/>
      <c r="CQ342" s="255"/>
      <c r="CR342" s="255"/>
      <c r="CS342" s="255"/>
      <c r="CT342" s="255"/>
      <c r="CU342" s="255"/>
      <c r="CV342" s="255"/>
      <c r="CW342" s="255"/>
      <c r="CX342" s="255"/>
      <c r="CY342" s="255"/>
      <c r="CZ342" s="255"/>
      <c r="DA342" s="255"/>
      <c r="DB342" s="255"/>
      <c r="DC342" s="255"/>
      <c r="DD342" s="255"/>
      <c r="DE342" s="255"/>
      <c r="DF342" s="255"/>
      <c r="DG342" s="255"/>
      <c r="DH342" s="255"/>
      <c r="DI342" s="255"/>
      <c r="DJ342" s="255"/>
      <c r="DK342" s="255"/>
      <c r="DL342" s="255"/>
      <c r="DM342" s="255"/>
      <c r="DN342" s="255"/>
      <c r="DO342" s="255"/>
      <c r="DP342" s="255"/>
      <c r="DQ342" s="255"/>
      <c r="DR342" s="255"/>
      <c r="DS342" s="255"/>
      <c r="DT342" s="255"/>
      <c r="DU342" s="255"/>
      <c r="DV342" s="255"/>
      <c r="DW342" s="255"/>
      <c r="DX342" s="255"/>
      <c r="DY342" s="255"/>
      <c r="DZ342" s="255"/>
      <c r="EA342" s="255"/>
      <c r="EB342" s="255"/>
      <c r="EC342" s="255"/>
      <c r="ED342" s="255"/>
      <c r="EE342" s="255"/>
      <c r="EF342" s="255"/>
      <c r="EG342" s="255"/>
      <c r="EH342" s="255"/>
      <c r="EI342" s="255"/>
      <c r="EJ342" s="255"/>
      <c r="EK342" s="255"/>
      <c r="EL342" s="255"/>
      <c r="EM342" s="255"/>
      <c r="EN342" s="255"/>
      <c r="EO342" s="255"/>
      <c r="EP342" s="255"/>
      <c r="EQ342" s="255"/>
      <c r="ER342" s="255"/>
      <c r="ES342" s="255"/>
      <c r="ET342" s="255"/>
      <c r="EU342" s="255"/>
      <c r="EV342" s="255"/>
      <c r="EW342" s="255"/>
      <c r="EX342" s="255"/>
      <c r="EY342" s="255"/>
      <c r="EZ342" s="255"/>
      <c r="FA342" s="255"/>
      <c r="FB342" s="255"/>
      <c r="FC342" s="255"/>
      <c r="FD342" s="255"/>
      <c r="FE342" s="255"/>
      <c r="FF342" s="255"/>
      <c r="FG342" s="255"/>
      <c r="FH342" s="255"/>
      <c r="FI342" s="255"/>
      <c r="FJ342" s="255"/>
      <c r="FK342" s="255"/>
      <c r="FL342" s="255"/>
      <c r="FM342" s="255"/>
      <c r="FN342" s="255"/>
      <c r="FO342" s="255"/>
      <c r="FP342" s="255"/>
      <c r="FQ342" s="255"/>
      <c r="FR342" s="255"/>
      <c r="FS342" s="255"/>
      <c r="FT342" s="255"/>
      <c r="FU342" s="255"/>
      <c r="FV342" s="255"/>
      <c r="FW342" s="255"/>
      <c r="FX342" s="255"/>
      <c r="FY342" s="255"/>
      <c r="FZ342" s="255"/>
      <c r="GA342" s="255"/>
      <c r="GB342" s="255"/>
      <c r="GC342" s="255"/>
      <c r="GD342" s="255"/>
      <c r="GE342" s="255"/>
      <c r="GF342" s="255"/>
      <c r="GG342" s="255"/>
      <c r="GH342" s="255"/>
      <c r="GI342" s="255"/>
      <c r="GJ342" s="255"/>
      <c r="GK342" s="255"/>
      <c r="GL342" s="255"/>
      <c r="GM342" s="255"/>
      <c r="GN342" s="255"/>
      <c r="GO342" s="255"/>
      <c r="GP342" s="255"/>
      <c r="GQ342" s="255"/>
      <c r="GR342" s="255"/>
      <c r="GS342" s="255"/>
      <c r="GT342" s="255"/>
      <c r="GU342" s="255"/>
      <c r="GV342" s="255"/>
      <c r="GW342" s="255"/>
      <c r="GX342" s="255"/>
      <c r="GY342" s="255"/>
      <c r="GZ342" s="255"/>
      <c r="HA342" s="255"/>
      <c r="HB342" s="255"/>
      <c r="HC342" s="255"/>
      <c r="HD342" s="255"/>
      <c r="HE342" s="255"/>
      <c r="HF342" s="255"/>
      <c r="HG342" s="255"/>
      <c r="HH342" s="255"/>
      <c r="HI342" s="255"/>
      <c r="HJ342" s="255"/>
      <c r="HK342" s="255"/>
      <c r="HL342" s="255"/>
      <c r="HM342" s="255"/>
      <c r="HN342" s="255"/>
      <c r="HO342" s="255"/>
      <c r="HP342" s="255"/>
      <c r="HQ342" s="255"/>
      <c r="HR342" s="255"/>
      <c r="HS342" s="255"/>
      <c r="HT342" s="255"/>
      <c r="HU342" s="255"/>
      <c r="HV342" s="255"/>
      <c r="HW342" s="255"/>
      <c r="HX342" s="255"/>
      <c r="HY342" s="255"/>
    </row>
    <row r="343" customFormat="false" ht="12.75" hidden="false" customHeight="false" outlineLevel="0" collapsed="false">
      <c r="A343" s="255" t="n">
        <v>1559</v>
      </c>
      <c r="B343" s="255" t="n">
        <v>605</v>
      </c>
      <c r="C343" s="255" t="s">
        <v>2</v>
      </c>
      <c r="D343" s="255" t="s">
        <v>157</v>
      </c>
      <c r="E343" s="255" t="s">
        <v>299</v>
      </c>
      <c r="F343" s="255" t="s">
        <v>150</v>
      </c>
      <c r="G343" s="255" t="s">
        <v>198</v>
      </c>
      <c r="H343" s="255" t="s">
        <v>117</v>
      </c>
      <c r="I343" s="255" t="s">
        <v>156</v>
      </c>
      <c r="J343" s="256" t="s">
        <v>158</v>
      </c>
      <c r="K343" s="268" t="n">
        <v>36896</v>
      </c>
      <c r="L343" s="268" t="n">
        <v>38722</v>
      </c>
      <c r="M343" s="255" t="s">
        <v>155</v>
      </c>
      <c r="N343" s="257" t="n">
        <v>10000000</v>
      </c>
      <c r="O343" s="257" t="n">
        <v>-4395.057272</v>
      </c>
      <c r="P343" s="258" t="n">
        <v>3</v>
      </c>
      <c r="Q343" s="257" t="n">
        <v>270.656291</v>
      </c>
      <c r="R343" s="257" t="n">
        <v>270.662048</v>
      </c>
      <c r="S343" s="258" t="n">
        <v>0.00575700000001689</v>
      </c>
      <c r="T343" s="257" t="n">
        <v>-25.3023447149782</v>
      </c>
      <c r="U343" s="257" t="n">
        <v>891.690673</v>
      </c>
      <c r="V343" s="257" t="n">
        <v>0</v>
      </c>
      <c r="W343" s="257" t="n">
        <v>866.388328285022</v>
      </c>
      <c r="X343" s="257" t="n">
        <v>183857.048071</v>
      </c>
      <c r="Y343" s="257" t="n">
        <v>184718.980977</v>
      </c>
      <c r="Z343" s="257" t="n">
        <v>861.932906000002</v>
      </c>
      <c r="AA343" s="257" t="n">
        <v>-4.45542228501995</v>
      </c>
      <c r="AB343" s="257" t="n">
        <v>183857.048071</v>
      </c>
      <c r="AC343" s="257" t="n">
        <v>184718.980977</v>
      </c>
      <c r="AD343" s="257" t="n">
        <v>861.932906000002</v>
      </c>
      <c r="AF343" s="257" t="n">
        <v>-54947.006014544</v>
      </c>
      <c r="AG343" s="259" t="n">
        <v>0</v>
      </c>
      <c r="AH343" s="259" t="n">
        <v>184718.980977</v>
      </c>
      <c r="AI343" s="259" t="n">
        <v>145767.404521</v>
      </c>
      <c r="AJ343" s="259" t="n">
        <v>145767.404521</v>
      </c>
      <c r="AK343" s="259" t="n">
        <v>71016.882261</v>
      </c>
      <c r="AL343" s="259" t="n">
        <v>861.932906000002</v>
      </c>
      <c r="AM343" s="269" t="s">
        <v>461</v>
      </c>
      <c r="AN343" s="260" t="s">
        <v>469</v>
      </c>
      <c r="AO343" s="260" t="n">
        <v>10</v>
      </c>
      <c r="AP343" s="260" t="n">
        <v>10</v>
      </c>
      <c r="AR343" s="281"/>
      <c r="AS343" s="306"/>
      <c r="AV343" s="255"/>
      <c r="AW343" s="255"/>
      <c r="AX343" s="255"/>
      <c r="AY343" s="255"/>
      <c r="AZ343" s="255"/>
      <c r="BA343" s="255"/>
      <c r="BB343" s="255"/>
      <c r="BC343" s="255"/>
      <c r="BD343" s="255"/>
      <c r="BE343" s="255"/>
      <c r="BF343" s="255"/>
      <c r="BG343" s="255"/>
      <c r="BH343" s="255"/>
      <c r="BI343" s="255"/>
      <c r="BJ343" s="255"/>
      <c r="BK343" s="255"/>
      <c r="BL343" s="255"/>
      <c r="BM343" s="255"/>
      <c r="BN343" s="255"/>
      <c r="BO343" s="255"/>
      <c r="BP343" s="255"/>
      <c r="BQ343" s="255"/>
      <c r="BR343" s="255"/>
      <c r="BS343" s="255"/>
      <c r="BT343" s="255"/>
      <c r="BU343" s="255"/>
      <c r="BV343" s="255"/>
      <c r="BW343" s="255"/>
      <c r="BX343" s="255"/>
      <c r="BY343" s="255"/>
      <c r="BZ343" s="255"/>
      <c r="CA343" s="255"/>
      <c r="CB343" s="255"/>
      <c r="CC343" s="255"/>
      <c r="CD343" s="255"/>
      <c r="CE343" s="255"/>
      <c r="CF343" s="255"/>
      <c r="CG343" s="255"/>
      <c r="CH343" s="255"/>
      <c r="CI343" s="255"/>
      <c r="CJ343" s="255"/>
      <c r="CK343" s="255"/>
      <c r="CL343" s="255"/>
      <c r="CM343" s="255"/>
      <c r="CN343" s="255"/>
      <c r="CO343" s="255"/>
      <c r="CP343" s="255"/>
      <c r="CQ343" s="255"/>
      <c r="CR343" s="255"/>
      <c r="CS343" s="255"/>
      <c r="CT343" s="255"/>
      <c r="CU343" s="255"/>
      <c r="CV343" s="255"/>
      <c r="CW343" s="255"/>
      <c r="CX343" s="255"/>
      <c r="CY343" s="255"/>
      <c r="CZ343" s="255"/>
      <c r="DA343" s="255"/>
      <c r="DB343" s="255"/>
      <c r="DC343" s="255"/>
      <c r="DD343" s="255"/>
      <c r="DE343" s="255"/>
      <c r="DF343" s="255"/>
      <c r="DG343" s="255"/>
      <c r="DH343" s="255"/>
      <c r="DI343" s="255"/>
      <c r="DJ343" s="255"/>
      <c r="DK343" s="255"/>
      <c r="DL343" s="255"/>
      <c r="DM343" s="255"/>
      <c r="DN343" s="255"/>
      <c r="DO343" s="255"/>
      <c r="DP343" s="255"/>
      <c r="DQ343" s="255"/>
      <c r="DR343" s="255"/>
      <c r="DS343" s="255"/>
      <c r="DT343" s="255"/>
      <c r="DU343" s="255"/>
      <c r="DV343" s="255"/>
      <c r="DW343" s="255"/>
      <c r="DX343" s="255"/>
      <c r="DY343" s="255"/>
      <c r="DZ343" s="255"/>
      <c r="EA343" s="255"/>
      <c r="EB343" s="255"/>
      <c r="EC343" s="255"/>
      <c r="ED343" s="255"/>
      <c r="EE343" s="255"/>
      <c r="EF343" s="255"/>
      <c r="EG343" s="255"/>
      <c r="EH343" s="255"/>
      <c r="EI343" s="255"/>
      <c r="EJ343" s="255"/>
      <c r="EK343" s="255"/>
      <c r="EL343" s="255"/>
      <c r="EM343" s="255"/>
      <c r="EN343" s="255"/>
      <c r="EO343" s="255"/>
      <c r="EP343" s="255"/>
      <c r="EQ343" s="255"/>
      <c r="ER343" s="255"/>
      <c r="ES343" s="255"/>
      <c r="ET343" s="255"/>
      <c r="EU343" s="255"/>
      <c r="EV343" s="255"/>
      <c r="EW343" s="255"/>
      <c r="EX343" s="255"/>
      <c r="EY343" s="255"/>
      <c r="EZ343" s="255"/>
      <c r="FA343" s="255"/>
      <c r="FB343" s="255"/>
      <c r="FC343" s="255"/>
      <c r="FD343" s="255"/>
      <c r="FE343" s="255"/>
      <c r="FF343" s="255"/>
      <c r="FG343" s="255"/>
      <c r="FH343" s="255"/>
      <c r="FI343" s="255"/>
      <c r="FJ343" s="255"/>
      <c r="FK343" s="255"/>
      <c r="FL343" s="255"/>
      <c r="FM343" s="255"/>
      <c r="FN343" s="255"/>
      <c r="FO343" s="255"/>
      <c r="FP343" s="255"/>
      <c r="FQ343" s="255"/>
      <c r="FR343" s="255"/>
      <c r="FS343" s="255"/>
      <c r="FT343" s="255"/>
      <c r="FU343" s="255"/>
      <c r="FV343" s="255"/>
      <c r="FW343" s="255"/>
      <c r="FX343" s="255"/>
      <c r="FY343" s="255"/>
      <c r="FZ343" s="255"/>
      <c r="GA343" s="255"/>
      <c r="GB343" s="255"/>
      <c r="GC343" s="255"/>
      <c r="GD343" s="255"/>
      <c r="GE343" s="255"/>
      <c r="GF343" s="255"/>
      <c r="GG343" s="255"/>
      <c r="GH343" s="255"/>
      <c r="GI343" s="255"/>
      <c r="GJ343" s="255"/>
      <c r="GK343" s="255"/>
      <c r="GL343" s="255"/>
      <c r="GM343" s="255"/>
      <c r="GN343" s="255"/>
      <c r="GO343" s="255"/>
      <c r="GP343" s="255"/>
      <c r="GQ343" s="255"/>
      <c r="GR343" s="255"/>
      <c r="GS343" s="255"/>
      <c r="GT343" s="255"/>
      <c r="GU343" s="255"/>
      <c r="GV343" s="255"/>
      <c r="GW343" s="255"/>
      <c r="GX343" s="255"/>
      <c r="GY343" s="255"/>
      <c r="GZ343" s="255"/>
      <c r="HA343" s="255"/>
      <c r="HB343" s="255"/>
      <c r="HC343" s="255"/>
      <c r="HD343" s="255"/>
      <c r="HE343" s="255"/>
      <c r="HF343" s="255"/>
      <c r="HG343" s="255"/>
      <c r="HH343" s="255"/>
      <c r="HI343" s="255"/>
      <c r="HJ343" s="255"/>
      <c r="HK343" s="255"/>
      <c r="HL343" s="255"/>
      <c r="HM343" s="255"/>
      <c r="HN343" s="255"/>
      <c r="HO343" s="255"/>
      <c r="HP343" s="255"/>
      <c r="HQ343" s="255"/>
      <c r="HR343" s="255"/>
      <c r="HS343" s="255"/>
      <c r="HT343" s="255"/>
      <c r="HU343" s="255"/>
      <c r="HV343" s="255"/>
      <c r="HW343" s="255"/>
      <c r="HX343" s="255"/>
      <c r="HY343" s="255"/>
    </row>
    <row r="344" customFormat="false" ht="12.75" hidden="false" customHeight="false" outlineLevel="0" collapsed="false">
      <c r="A344" s="255" t="n">
        <v>1560</v>
      </c>
      <c r="B344" s="255" t="n">
        <v>606</v>
      </c>
      <c r="C344" s="255" t="s">
        <v>2</v>
      </c>
      <c r="D344" s="255" t="s">
        <v>157</v>
      </c>
      <c r="E344" s="255" t="s">
        <v>306</v>
      </c>
      <c r="F344" s="255" t="s">
        <v>184</v>
      </c>
      <c r="G344" s="255" t="s">
        <v>160</v>
      </c>
      <c r="H344" s="255" t="s">
        <v>107</v>
      </c>
      <c r="I344" s="255" t="s">
        <v>156</v>
      </c>
      <c r="J344" s="256" t="s">
        <v>158</v>
      </c>
      <c r="K344" s="268" t="n">
        <v>36896</v>
      </c>
      <c r="L344" s="268" t="n">
        <v>38722</v>
      </c>
      <c r="M344" s="255" t="s">
        <v>155</v>
      </c>
      <c r="N344" s="257" t="n">
        <v>10000000</v>
      </c>
      <c r="O344" s="257" t="n">
        <v>-4024.4437</v>
      </c>
      <c r="P344" s="258" t="n">
        <v>0.24</v>
      </c>
      <c r="Q344" s="257" t="n">
        <v>29.471588</v>
      </c>
      <c r="R344" s="257" t="n">
        <v>29.47793</v>
      </c>
      <c r="S344" s="258" t="n">
        <v>0.00634200000000007</v>
      </c>
      <c r="T344" s="257" t="n">
        <v>-25.5230219454003</v>
      </c>
      <c r="U344" s="257" t="n">
        <v>104.930243</v>
      </c>
      <c r="V344" s="257" t="n">
        <v>0</v>
      </c>
      <c r="W344" s="257" t="n">
        <v>79.4072210545997</v>
      </c>
      <c r="X344" s="257" t="n">
        <v>-17188.402609</v>
      </c>
      <c r="Y344" s="257" t="n">
        <v>-17158.343041</v>
      </c>
      <c r="Z344" s="257" t="n">
        <v>30.0595680000006</v>
      </c>
      <c r="AA344" s="257" t="n">
        <v>-49.3476530545991</v>
      </c>
      <c r="AB344" s="257" t="n">
        <v>-17188.402609</v>
      </c>
      <c r="AC344" s="257" t="n">
        <v>-17158.343041</v>
      </c>
      <c r="AD344" s="257" t="n">
        <v>30.0595680000006</v>
      </c>
      <c r="AF344" s="257" t="n">
        <v>-16550.52471625</v>
      </c>
      <c r="AG344" s="259" t="n">
        <v>0</v>
      </c>
      <c r="AH344" s="259" t="n">
        <v>-17158.343041</v>
      </c>
      <c r="AI344" s="259" t="n">
        <v>-12055.229499</v>
      </c>
      <c r="AJ344" s="259" t="n">
        <v>-12055.229499</v>
      </c>
      <c r="AK344" s="259" t="n">
        <v>67459.717742</v>
      </c>
      <c r="AL344" s="259" t="n">
        <v>30.0595680000006</v>
      </c>
      <c r="AM344" s="269" t="s">
        <v>461</v>
      </c>
      <c r="AN344" s="260" t="n">
        <v>5</v>
      </c>
      <c r="AO344" s="260" t="s">
        <v>469</v>
      </c>
      <c r="AP344" s="260" t="n">
        <v>5</v>
      </c>
      <c r="AR344" s="281"/>
      <c r="AS344" s="306"/>
      <c r="AV344" s="255"/>
      <c r="AW344" s="255"/>
      <c r="AX344" s="255"/>
      <c r="AY344" s="255"/>
      <c r="AZ344" s="255"/>
      <c r="BA344" s="255"/>
      <c r="BB344" s="255"/>
      <c r="BC344" s="255"/>
      <c r="BD344" s="255"/>
      <c r="BE344" s="255"/>
      <c r="BF344" s="255"/>
      <c r="BG344" s="255"/>
      <c r="BH344" s="255"/>
      <c r="BI344" s="255"/>
      <c r="BJ344" s="255"/>
      <c r="BK344" s="255"/>
      <c r="BL344" s="255"/>
      <c r="BM344" s="255"/>
      <c r="BN344" s="255"/>
      <c r="BO344" s="255"/>
      <c r="BP344" s="255"/>
      <c r="BQ344" s="255"/>
      <c r="BR344" s="255"/>
      <c r="BS344" s="255"/>
      <c r="BT344" s="255"/>
      <c r="BU344" s="255"/>
      <c r="BV344" s="255"/>
      <c r="BW344" s="255"/>
      <c r="BX344" s="255"/>
      <c r="BY344" s="255"/>
      <c r="BZ344" s="255"/>
      <c r="CA344" s="255"/>
      <c r="CB344" s="255"/>
      <c r="CC344" s="255"/>
      <c r="CD344" s="255"/>
      <c r="CE344" s="255"/>
      <c r="CF344" s="255"/>
      <c r="CG344" s="255"/>
      <c r="CH344" s="255"/>
      <c r="CI344" s="255"/>
      <c r="CJ344" s="255"/>
      <c r="CK344" s="255"/>
      <c r="CL344" s="255"/>
      <c r="CM344" s="255"/>
      <c r="CN344" s="255"/>
      <c r="CO344" s="255"/>
      <c r="CP344" s="255"/>
      <c r="CQ344" s="255"/>
      <c r="CR344" s="255"/>
      <c r="CS344" s="255"/>
      <c r="CT344" s="255"/>
      <c r="CU344" s="255"/>
      <c r="CV344" s="255"/>
      <c r="CW344" s="255"/>
      <c r="CX344" s="255"/>
      <c r="CY344" s="255"/>
      <c r="CZ344" s="255"/>
      <c r="DA344" s="255"/>
      <c r="DB344" s="255"/>
      <c r="DC344" s="255"/>
      <c r="DD344" s="255"/>
      <c r="DE344" s="255"/>
      <c r="DF344" s="255"/>
      <c r="DG344" s="255"/>
      <c r="DH344" s="255"/>
      <c r="DI344" s="255"/>
      <c r="DJ344" s="255"/>
      <c r="DK344" s="255"/>
      <c r="DL344" s="255"/>
      <c r="DM344" s="255"/>
      <c r="DN344" s="255"/>
      <c r="DO344" s="255"/>
      <c r="DP344" s="255"/>
      <c r="DQ344" s="255"/>
      <c r="DR344" s="255"/>
      <c r="DS344" s="255"/>
      <c r="DT344" s="255"/>
      <c r="DU344" s="255"/>
      <c r="DV344" s="255"/>
      <c r="DW344" s="255"/>
      <c r="DX344" s="255"/>
      <c r="DY344" s="255"/>
      <c r="DZ344" s="255"/>
      <c r="EA344" s="255"/>
      <c r="EB344" s="255"/>
      <c r="EC344" s="255"/>
      <c r="ED344" s="255"/>
      <c r="EE344" s="255"/>
      <c r="EF344" s="255"/>
      <c r="EG344" s="255"/>
      <c r="EH344" s="255"/>
      <c r="EI344" s="255"/>
      <c r="EJ344" s="255"/>
      <c r="EK344" s="255"/>
      <c r="EL344" s="255"/>
      <c r="EM344" s="255"/>
      <c r="EN344" s="255"/>
      <c r="EO344" s="255"/>
      <c r="EP344" s="255"/>
      <c r="EQ344" s="255"/>
      <c r="ER344" s="255"/>
      <c r="ES344" s="255"/>
      <c r="ET344" s="255"/>
      <c r="EU344" s="255"/>
      <c r="EV344" s="255"/>
      <c r="EW344" s="255"/>
      <c r="EX344" s="255"/>
      <c r="EY344" s="255"/>
      <c r="EZ344" s="255"/>
      <c r="FA344" s="255"/>
      <c r="FB344" s="255"/>
      <c r="FC344" s="255"/>
      <c r="FD344" s="255"/>
      <c r="FE344" s="255"/>
      <c r="FF344" s="255"/>
      <c r="FG344" s="255"/>
      <c r="FH344" s="255"/>
      <c r="FI344" s="255"/>
      <c r="FJ344" s="255"/>
      <c r="FK344" s="255"/>
      <c r="FL344" s="255"/>
      <c r="FM344" s="255"/>
      <c r="FN344" s="255"/>
      <c r="FO344" s="255"/>
      <c r="FP344" s="255"/>
      <c r="FQ344" s="255"/>
      <c r="FR344" s="255"/>
      <c r="FS344" s="255"/>
      <c r="FT344" s="255"/>
      <c r="FU344" s="255"/>
      <c r="FV344" s="255"/>
      <c r="FW344" s="255"/>
      <c r="FX344" s="255"/>
      <c r="FY344" s="255"/>
      <c r="FZ344" s="255"/>
      <c r="GA344" s="255"/>
      <c r="GB344" s="255"/>
      <c r="GC344" s="255"/>
      <c r="GD344" s="255"/>
      <c r="GE344" s="255"/>
      <c r="GF344" s="255"/>
      <c r="GG344" s="255"/>
      <c r="GH344" s="255"/>
      <c r="GI344" s="255"/>
      <c r="GJ344" s="255"/>
      <c r="GK344" s="255"/>
      <c r="GL344" s="255"/>
      <c r="GM344" s="255"/>
      <c r="GN344" s="255"/>
      <c r="GO344" s="255"/>
      <c r="GP344" s="255"/>
      <c r="GQ344" s="255"/>
      <c r="GR344" s="255"/>
      <c r="GS344" s="255"/>
      <c r="GT344" s="255"/>
      <c r="GU344" s="255"/>
      <c r="GV344" s="255"/>
      <c r="GW344" s="255"/>
      <c r="GX344" s="255"/>
      <c r="GY344" s="255"/>
      <c r="GZ344" s="255"/>
      <c r="HA344" s="255"/>
      <c r="HB344" s="255"/>
      <c r="HC344" s="255"/>
      <c r="HD344" s="255"/>
      <c r="HE344" s="255"/>
      <c r="HF344" s="255"/>
      <c r="HG344" s="255"/>
      <c r="HH344" s="255"/>
      <c r="HI344" s="255"/>
      <c r="HJ344" s="255"/>
      <c r="HK344" s="255"/>
      <c r="HL344" s="255"/>
      <c r="HM344" s="255"/>
      <c r="HN344" s="255"/>
      <c r="HO344" s="255"/>
      <c r="HP344" s="255"/>
      <c r="HQ344" s="255"/>
      <c r="HR344" s="255"/>
      <c r="HS344" s="255"/>
      <c r="HT344" s="255"/>
      <c r="HU344" s="255"/>
      <c r="HV344" s="255"/>
      <c r="HW344" s="255"/>
      <c r="HX344" s="255"/>
      <c r="HY344" s="255"/>
    </row>
    <row r="345" customFormat="false" ht="12.75" hidden="false" customHeight="false" outlineLevel="0" collapsed="false">
      <c r="A345" s="255" t="n">
        <v>1561</v>
      </c>
      <c r="B345" s="255" t="n">
        <v>607</v>
      </c>
      <c r="C345" s="255" t="s">
        <v>2</v>
      </c>
      <c r="D345" s="255" t="s">
        <v>157</v>
      </c>
      <c r="E345" s="255" t="s">
        <v>200</v>
      </c>
      <c r="F345" s="255" t="s">
        <v>102</v>
      </c>
      <c r="G345" s="255" t="s">
        <v>164</v>
      </c>
      <c r="H345" s="255" t="s">
        <v>168</v>
      </c>
      <c r="I345" s="255" t="s">
        <v>156</v>
      </c>
      <c r="J345" s="256" t="s">
        <v>158</v>
      </c>
      <c r="K345" s="268" t="n">
        <v>36896</v>
      </c>
      <c r="L345" s="268" t="n">
        <v>38722</v>
      </c>
      <c r="M345" s="255" t="s">
        <v>155</v>
      </c>
      <c r="N345" s="257" t="n">
        <v>10000000</v>
      </c>
      <c r="O345" s="257" t="n">
        <v>-4083.57674</v>
      </c>
      <c r="P345" s="258" t="n">
        <v>0.8</v>
      </c>
      <c r="Q345" s="257" t="n">
        <v>82.165571</v>
      </c>
      <c r="R345" s="257" t="n">
        <v>82.18083</v>
      </c>
      <c r="S345" s="258" t="n">
        <v>0.0152590000000004</v>
      </c>
      <c r="T345" s="257" t="n">
        <v>-62.3112974756615</v>
      </c>
      <c r="U345" s="257" t="n">
        <v>341.902909</v>
      </c>
      <c r="V345" s="257" t="n">
        <v>0</v>
      </c>
      <c r="W345" s="257" t="n">
        <v>279.591611524339</v>
      </c>
      <c r="X345" s="257" t="n">
        <v>10362.242439</v>
      </c>
      <c r="Y345" s="257" t="n">
        <v>10517.385435</v>
      </c>
      <c r="Z345" s="257" t="n">
        <v>155.142996000001</v>
      </c>
      <c r="AA345" s="257" t="n">
        <v>-124.448615524338</v>
      </c>
      <c r="AB345" s="257" t="n">
        <v>10362.242439</v>
      </c>
      <c r="AC345" s="257" t="n">
        <v>10517.385435</v>
      </c>
      <c r="AD345" s="257" t="n">
        <v>155.142996000001</v>
      </c>
      <c r="AF345" s="257" t="n">
        <v>-23511.19308055</v>
      </c>
      <c r="AG345" s="259" t="n">
        <v>0</v>
      </c>
      <c r="AH345" s="259" t="n">
        <v>10517.385435</v>
      </c>
      <c r="AI345" s="259" t="n">
        <v>61994.670158</v>
      </c>
      <c r="AJ345" s="259" t="n">
        <v>61994.670158</v>
      </c>
      <c r="AK345" s="259" t="n">
        <v>-28178.661625</v>
      </c>
      <c r="AL345" s="259" t="n">
        <v>155.142996000001</v>
      </c>
      <c r="AM345" s="269" t="s">
        <v>461</v>
      </c>
      <c r="AN345" s="260" t="n">
        <v>6</v>
      </c>
      <c r="AO345" s="260" t="s">
        <v>469</v>
      </c>
      <c r="AP345" s="260" t="n">
        <v>6</v>
      </c>
      <c r="AR345" s="281"/>
      <c r="AS345" s="306"/>
      <c r="AV345" s="255"/>
      <c r="AW345" s="255"/>
      <c r="AX345" s="255"/>
      <c r="AY345" s="255"/>
      <c r="AZ345" s="255"/>
      <c r="BA345" s="255"/>
      <c r="BB345" s="255"/>
      <c r="BC345" s="255"/>
      <c r="BD345" s="255"/>
      <c r="BE345" s="255"/>
      <c r="BF345" s="255"/>
      <c r="BG345" s="255"/>
      <c r="BH345" s="255"/>
      <c r="BI345" s="255"/>
      <c r="BJ345" s="255"/>
      <c r="BK345" s="255"/>
      <c r="BL345" s="255"/>
      <c r="BM345" s="255"/>
      <c r="BN345" s="255"/>
      <c r="BO345" s="255"/>
      <c r="BP345" s="255"/>
      <c r="BQ345" s="255"/>
      <c r="BR345" s="255"/>
      <c r="BS345" s="255"/>
      <c r="BT345" s="255"/>
      <c r="BU345" s="255"/>
      <c r="BV345" s="255"/>
      <c r="BW345" s="255"/>
      <c r="BX345" s="255"/>
      <c r="BY345" s="255"/>
      <c r="BZ345" s="255"/>
      <c r="CA345" s="255"/>
      <c r="CB345" s="255"/>
      <c r="CC345" s="255"/>
      <c r="CD345" s="255"/>
      <c r="CE345" s="255"/>
      <c r="CF345" s="255"/>
      <c r="CG345" s="255"/>
      <c r="CH345" s="255"/>
      <c r="CI345" s="255"/>
      <c r="CJ345" s="255"/>
      <c r="CK345" s="255"/>
      <c r="CL345" s="255"/>
      <c r="CM345" s="255"/>
      <c r="CN345" s="255"/>
      <c r="CO345" s="255"/>
      <c r="CP345" s="255"/>
      <c r="CQ345" s="255"/>
      <c r="CR345" s="255"/>
      <c r="CS345" s="255"/>
      <c r="CT345" s="255"/>
      <c r="CU345" s="255"/>
      <c r="CV345" s="255"/>
      <c r="CW345" s="255"/>
      <c r="CX345" s="255"/>
      <c r="CY345" s="255"/>
      <c r="CZ345" s="255"/>
      <c r="DA345" s="255"/>
      <c r="DB345" s="255"/>
      <c r="DC345" s="255"/>
      <c r="DD345" s="255"/>
      <c r="DE345" s="255"/>
      <c r="DF345" s="255"/>
      <c r="DG345" s="255"/>
      <c r="DH345" s="255"/>
      <c r="DI345" s="255"/>
      <c r="DJ345" s="255"/>
      <c r="DK345" s="255"/>
      <c r="DL345" s="255"/>
      <c r="DM345" s="255"/>
      <c r="DN345" s="255"/>
      <c r="DO345" s="255"/>
      <c r="DP345" s="255"/>
      <c r="DQ345" s="255"/>
      <c r="DR345" s="255"/>
      <c r="DS345" s="255"/>
      <c r="DT345" s="255"/>
      <c r="DU345" s="255"/>
      <c r="DV345" s="255"/>
      <c r="DW345" s="255"/>
      <c r="DX345" s="255"/>
      <c r="DY345" s="255"/>
      <c r="DZ345" s="255"/>
      <c r="EA345" s="255"/>
      <c r="EB345" s="255"/>
      <c r="EC345" s="255"/>
      <c r="ED345" s="255"/>
      <c r="EE345" s="255"/>
      <c r="EF345" s="255"/>
      <c r="EG345" s="255"/>
      <c r="EH345" s="255"/>
      <c r="EI345" s="255"/>
      <c r="EJ345" s="255"/>
      <c r="EK345" s="255"/>
      <c r="EL345" s="255"/>
      <c r="EM345" s="255"/>
      <c r="EN345" s="255"/>
      <c r="EO345" s="255"/>
      <c r="EP345" s="255"/>
      <c r="EQ345" s="255"/>
      <c r="ER345" s="255"/>
      <c r="ES345" s="255"/>
      <c r="ET345" s="255"/>
      <c r="EU345" s="255"/>
      <c r="EV345" s="255"/>
      <c r="EW345" s="255"/>
      <c r="EX345" s="255"/>
      <c r="EY345" s="255"/>
      <c r="EZ345" s="255"/>
      <c r="FA345" s="255"/>
      <c r="FB345" s="255"/>
      <c r="FC345" s="255"/>
      <c r="FD345" s="255"/>
      <c r="FE345" s="255"/>
      <c r="FF345" s="255"/>
      <c r="FG345" s="255"/>
      <c r="FH345" s="255"/>
      <c r="FI345" s="255"/>
      <c r="FJ345" s="255"/>
      <c r="FK345" s="255"/>
      <c r="FL345" s="255"/>
      <c r="FM345" s="255"/>
      <c r="FN345" s="255"/>
      <c r="FO345" s="255"/>
      <c r="FP345" s="255"/>
      <c r="FQ345" s="255"/>
      <c r="FR345" s="255"/>
      <c r="FS345" s="255"/>
      <c r="FT345" s="255"/>
      <c r="FU345" s="255"/>
      <c r="FV345" s="255"/>
      <c r="FW345" s="255"/>
      <c r="FX345" s="255"/>
      <c r="FY345" s="255"/>
      <c r="FZ345" s="255"/>
      <c r="GA345" s="255"/>
      <c r="GB345" s="255"/>
      <c r="GC345" s="255"/>
      <c r="GD345" s="255"/>
      <c r="GE345" s="255"/>
      <c r="GF345" s="255"/>
      <c r="GG345" s="255"/>
      <c r="GH345" s="255"/>
      <c r="GI345" s="255"/>
      <c r="GJ345" s="255"/>
      <c r="GK345" s="255"/>
      <c r="GL345" s="255"/>
      <c r="GM345" s="255"/>
      <c r="GN345" s="255"/>
      <c r="GO345" s="255"/>
      <c r="GP345" s="255"/>
      <c r="GQ345" s="255"/>
      <c r="GR345" s="255"/>
      <c r="GS345" s="255"/>
      <c r="GT345" s="255"/>
      <c r="GU345" s="255"/>
      <c r="GV345" s="255"/>
      <c r="GW345" s="255"/>
      <c r="GX345" s="255"/>
      <c r="GY345" s="255"/>
      <c r="GZ345" s="255"/>
      <c r="HA345" s="255"/>
      <c r="HB345" s="255"/>
      <c r="HC345" s="255"/>
      <c r="HD345" s="255"/>
      <c r="HE345" s="255"/>
      <c r="HF345" s="255"/>
      <c r="HG345" s="255"/>
      <c r="HH345" s="255"/>
      <c r="HI345" s="255"/>
      <c r="HJ345" s="255"/>
      <c r="HK345" s="255"/>
      <c r="HL345" s="255"/>
      <c r="HM345" s="255"/>
      <c r="HN345" s="255"/>
      <c r="HO345" s="255"/>
      <c r="HP345" s="255"/>
      <c r="HQ345" s="255"/>
      <c r="HR345" s="255"/>
      <c r="HS345" s="255"/>
      <c r="HT345" s="255"/>
      <c r="HU345" s="255"/>
      <c r="HV345" s="255"/>
      <c r="HW345" s="255"/>
      <c r="HX345" s="255"/>
      <c r="HY345" s="255"/>
    </row>
    <row r="346" customFormat="false" ht="12.75" hidden="false" customHeight="false" outlineLevel="0" collapsed="false">
      <c r="A346" s="255" t="n">
        <v>1562</v>
      </c>
      <c r="B346" s="255" t="n">
        <v>608</v>
      </c>
      <c r="C346" s="255" t="s">
        <v>2</v>
      </c>
      <c r="D346" s="255" t="s">
        <v>157</v>
      </c>
      <c r="E346" s="255" t="s">
        <v>332</v>
      </c>
      <c r="F346" s="255" t="s">
        <v>116</v>
      </c>
      <c r="G346" s="255" t="s">
        <v>160</v>
      </c>
      <c r="H346" s="255" t="s">
        <v>168</v>
      </c>
      <c r="I346" s="255" t="s">
        <v>156</v>
      </c>
      <c r="J346" s="256" t="s">
        <v>158</v>
      </c>
      <c r="K346" s="268" t="n">
        <v>36896</v>
      </c>
      <c r="L346" s="268" t="n">
        <v>38722</v>
      </c>
      <c r="M346" s="255" t="s">
        <v>155</v>
      </c>
      <c r="N346" s="257" t="n">
        <v>10000000</v>
      </c>
      <c r="O346" s="257" t="n">
        <v>-4073.980384</v>
      </c>
      <c r="P346" s="258" t="n">
        <v>0.78</v>
      </c>
      <c r="Q346" s="257" t="n">
        <v>80.896014</v>
      </c>
      <c r="R346" s="257" t="n">
        <v>80.902733</v>
      </c>
      <c r="S346" s="258" t="n">
        <v>0.00671900000000392</v>
      </c>
      <c r="T346" s="257" t="n">
        <v>-27.373074200112</v>
      </c>
      <c r="U346" s="257" t="n">
        <v>246.952226</v>
      </c>
      <c r="V346" s="257" t="n">
        <v>0</v>
      </c>
      <c r="W346" s="257" t="n">
        <v>219.579151799888</v>
      </c>
      <c r="X346" s="257" t="n">
        <v>6864.044373</v>
      </c>
      <c r="Y346" s="257" t="n">
        <v>7047.634001</v>
      </c>
      <c r="Z346" s="257" t="n">
        <v>183.589628000001</v>
      </c>
      <c r="AA346" s="257" t="n">
        <v>-35.9895237998874</v>
      </c>
      <c r="AB346" s="257" t="n">
        <v>6864.044373</v>
      </c>
      <c r="AC346" s="257" t="n">
        <v>7047.634001</v>
      </c>
      <c r="AD346" s="257" t="n">
        <v>183.589628000001</v>
      </c>
      <c r="AF346" s="257" t="n">
        <v>-29487.470019392</v>
      </c>
      <c r="AG346" s="259" t="n">
        <v>0</v>
      </c>
      <c r="AH346" s="259" t="n">
        <v>7047.634001</v>
      </c>
      <c r="AI346" s="259" t="n">
        <v>68162.553521</v>
      </c>
      <c r="AJ346" s="259" t="n">
        <v>68162.553521</v>
      </c>
      <c r="AK346" s="259" t="n">
        <v>28565.207426</v>
      </c>
      <c r="AL346" s="259" t="n">
        <v>183.589628000001</v>
      </c>
      <c r="AM346" s="269" t="s">
        <v>461</v>
      </c>
      <c r="AN346" s="260" t="n">
        <v>8</v>
      </c>
      <c r="AO346" s="260" t="s">
        <v>469</v>
      </c>
      <c r="AP346" s="260" t="n">
        <v>8</v>
      </c>
      <c r="AR346" s="281"/>
      <c r="AS346" s="306"/>
    </row>
    <row r="347" customFormat="false" ht="12.75" hidden="false" customHeight="false" outlineLevel="0" collapsed="false">
      <c r="A347" s="255" t="n">
        <v>1563</v>
      </c>
      <c r="B347" s="255" t="n">
        <v>609</v>
      </c>
      <c r="C347" s="255" t="s">
        <v>2</v>
      </c>
      <c r="D347" s="255" t="s">
        <v>157</v>
      </c>
      <c r="E347" s="255" t="s">
        <v>334</v>
      </c>
      <c r="F347" s="255" t="s">
        <v>116</v>
      </c>
      <c r="G347" s="255" t="s">
        <v>191</v>
      </c>
      <c r="H347" s="255" t="s">
        <v>168</v>
      </c>
      <c r="I347" s="255" t="s">
        <v>156</v>
      </c>
      <c r="J347" s="256" t="s">
        <v>158</v>
      </c>
      <c r="K347" s="268" t="n">
        <v>36896</v>
      </c>
      <c r="L347" s="268" t="n">
        <v>38722</v>
      </c>
      <c r="M347" s="255" t="s">
        <v>155</v>
      </c>
      <c r="N347" s="257" t="n">
        <v>10000000</v>
      </c>
      <c r="O347" s="257" t="n">
        <v>-4047.108941</v>
      </c>
      <c r="P347" s="258" t="n">
        <v>0.65</v>
      </c>
      <c r="Q347" s="257" t="n">
        <v>74.975119</v>
      </c>
      <c r="R347" s="257" t="n">
        <v>74.983645</v>
      </c>
      <c r="S347" s="258" t="n">
        <v>0.00852599999998915</v>
      </c>
      <c r="T347" s="257" t="n">
        <v>-34.5056508309221</v>
      </c>
      <c r="U347" s="257" t="n">
        <v>279.313307</v>
      </c>
      <c r="V347" s="257" t="n">
        <v>0</v>
      </c>
      <c r="W347" s="257" t="n">
        <v>244.807656169078</v>
      </c>
      <c r="X347" s="257" t="n">
        <v>-25775.249468</v>
      </c>
      <c r="Y347" s="257" t="n">
        <v>-25648.243103</v>
      </c>
      <c r="Z347" s="257" t="n">
        <v>127.006365000001</v>
      </c>
      <c r="AA347" s="257" t="n">
        <v>-117.801291169077</v>
      </c>
      <c r="AB347" s="257" t="n">
        <v>-25775.249468</v>
      </c>
      <c r="AC347" s="257" t="n">
        <v>-25648.243103</v>
      </c>
      <c r="AD347" s="257" t="n">
        <v>127.006365000001</v>
      </c>
      <c r="AF347" s="257" t="n">
        <v>-29292.974514958</v>
      </c>
      <c r="AG347" s="259" t="n">
        <v>0</v>
      </c>
      <c r="AH347" s="259" t="n">
        <v>-25648.243103</v>
      </c>
      <c r="AI347" s="259" t="n">
        <v>61387.3161</v>
      </c>
      <c r="AJ347" s="259" t="n">
        <v>61387.3161</v>
      </c>
      <c r="AK347" s="259" t="n">
        <v>34558.561951</v>
      </c>
      <c r="AL347" s="259" t="n">
        <v>127.006365000001</v>
      </c>
      <c r="AM347" s="269" t="s">
        <v>461</v>
      </c>
      <c r="AN347" s="260" t="n">
        <v>8</v>
      </c>
      <c r="AO347" s="260" t="s">
        <v>469</v>
      </c>
      <c r="AP347" s="260" t="n">
        <v>8</v>
      </c>
      <c r="AR347" s="281"/>
      <c r="AS347" s="306"/>
    </row>
    <row r="348" customFormat="false" ht="12.75" hidden="false" customHeight="false" outlineLevel="0" collapsed="false">
      <c r="A348" s="255" t="n">
        <v>1564</v>
      </c>
      <c r="B348" s="255" t="n">
        <v>610</v>
      </c>
      <c r="C348" s="255" t="s">
        <v>2</v>
      </c>
      <c r="D348" s="255" t="s">
        <v>157</v>
      </c>
      <c r="E348" s="255" t="s">
        <v>335</v>
      </c>
      <c r="F348" s="255" t="s">
        <v>172</v>
      </c>
      <c r="G348" s="255" t="s">
        <v>191</v>
      </c>
      <c r="H348" s="255" t="s">
        <v>168</v>
      </c>
      <c r="I348" s="255" t="s">
        <v>156</v>
      </c>
      <c r="J348" s="256" t="s">
        <v>158</v>
      </c>
      <c r="K348" s="268" t="n">
        <v>36896</v>
      </c>
      <c r="L348" s="268" t="n">
        <v>38722</v>
      </c>
      <c r="M348" s="255" t="s">
        <v>155</v>
      </c>
      <c r="N348" s="257" t="n">
        <v>10000000</v>
      </c>
      <c r="O348" s="257" t="n">
        <v>-4377.608809</v>
      </c>
      <c r="P348" s="258" t="n">
        <v>3.3</v>
      </c>
      <c r="Q348" s="257" t="n">
        <v>217.926079</v>
      </c>
      <c r="R348" s="257" t="n">
        <v>217.96599</v>
      </c>
      <c r="S348" s="258" t="n">
        <v>0.0399110000000178</v>
      </c>
      <c r="T348" s="257" t="n">
        <v>-174.714745176077</v>
      </c>
      <c r="U348" s="257" t="n">
        <v>995.4588</v>
      </c>
      <c r="V348" s="257" t="n">
        <v>0</v>
      </c>
      <c r="W348" s="257" t="n">
        <v>820.744054823923</v>
      </c>
      <c r="X348" s="257" t="n">
        <v>525057.337847</v>
      </c>
      <c r="Y348" s="257" t="n">
        <v>526005.972725</v>
      </c>
      <c r="Z348" s="257" t="n">
        <v>948.634878000012</v>
      </c>
      <c r="AA348" s="257" t="n">
        <v>127.890823176089</v>
      </c>
      <c r="AB348" s="257" t="n">
        <v>525057.337847</v>
      </c>
      <c r="AC348" s="257" t="n">
        <v>526005.972725</v>
      </c>
      <c r="AD348" s="257" t="n">
        <v>948.634878000012</v>
      </c>
      <c r="AF348" s="257" t="n">
        <v>-43206.99894483</v>
      </c>
      <c r="AG348" s="259" t="n">
        <v>0</v>
      </c>
      <c r="AH348" s="259" t="n">
        <v>526005.972725</v>
      </c>
      <c r="AI348" s="259" t="n">
        <v>640779.261193</v>
      </c>
      <c r="AJ348" s="259" t="n">
        <v>640779.261193</v>
      </c>
      <c r="AK348" s="259" t="n">
        <v>31393.645645</v>
      </c>
      <c r="AL348" s="259" t="n">
        <v>948.634878000012</v>
      </c>
      <c r="AM348" s="269" t="s">
        <v>461</v>
      </c>
      <c r="AN348" s="260" t="s">
        <v>469</v>
      </c>
      <c r="AO348" s="260" t="n">
        <v>9</v>
      </c>
      <c r="AP348" s="260" t="n">
        <v>9</v>
      </c>
      <c r="AR348" s="281"/>
      <c r="AS348" s="306"/>
    </row>
    <row r="349" customFormat="false" ht="12.75" hidden="false" customHeight="false" outlineLevel="0" collapsed="false">
      <c r="A349" s="255" t="n">
        <v>1565</v>
      </c>
      <c r="B349" s="255" t="n">
        <v>611</v>
      </c>
      <c r="C349" s="255" t="s">
        <v>2</v>
      </c>
      <c r="D349" s="255" t="s">
        <v>157</v>
      </c>
      <c r="E349" s="255" t="s">
        <v>336</v>
      </c>
      <c r="F349" s="255" t="s">
        <v>260</v>
      </c>
      <c r="G349" s="255" t="s">
        <v>164</v>
      </c>
      <c r="H349" s="255" t="s">
        <v>168</v>
      </c>
      <c r="I349" s="255" t="s">
        <v>156</v>
      </c>
      <c r="J349" s="256" t="s">
        <v>158</v>
      </c>
      <c r="K349" s="268" t="n">
        <v>36896</v>
      </c>
      <c r="L349" s="268" t="n">
        <v>38722</v>
      </c>
      <c r="M349" s="255" t="s">
        <v>155</v>
      </c>
      <c r="N349" s="257" t="n">
        <v>10000000</v>
      </c>
      <c r="O349" s="257" t="n">
        <v>-4012.855558</v>
      </c>
      <c r="P349" s="258" t="n">
        <v>0.3</v>
      </c>
      <c r="Q349" s="257" t="n">
        <v>67.238927</v>
      </c>
      <c r="R349" s="257" t="n">
        <v>57.308423</v>
      </c>
      <c r="S349" s="258" t="n">
        <v>-9.93050400000001</v>
      </c>
      <c r="T349" s="257" t="n">
        <v>39849.6781701413</v>
      </c>
      <c r="U349" s="257" t="n">
        <v>272.972176</v>
      </c>
      <c r="V349" s="257" t="n">
        <v>0</v>
      </c>
      <c r="W349" s="257" t="n">
        <v>40122.6503461413</v>
      </c>
      <c r="X349" s="257" t="n">
        <v>-147719.899843</v>
      </c>
      <c r="Y349" s="257" t="n">
        <v>-106799.566692</v>
      </c>
      <c r="Z349" s="257" t="n">
        <v>40920.333151</v>
      </c>
      <c r="AA349" s="257" t="n">
        <v>797.682804858734</v>
      </c>
      <c r="AB349" s="257" t="n">
        <v>-147719.899843</v>
      </c>
      <c r="AC349" s="257" t="n">
        <v>-106799.566692</v>
      </c>
      <c r="AD349" s="257" t="n">
        <v>40920.333151</v>
      </c>
      <c r="AF349" s="257" t="n">
        <v>-7921.376871492</v>
      </c>
      <c r="AG349" s="259" t="n">
        <v>0</v>
      </c>
      <c r="AH349" s="259" t="n">
        <v>-106799.566692</v>
      </c>
      <c r="AI349" s="259" t="n">
        <v>-90503.888994</v>
      </c>
      <c r="AJ349" s="259" t="n">
        <v>-90503.888994</v>
      </c>
      <c r="AK349" s="259" t="n">
        <v>30688.146987</v>
      </c>
      <c r="AL349" s="259" t="n">
        <v>40920.333151</v>
      </c>
      <c r="AM349" s="269" t="s">
        <v>461</v>
      </c>
      <c r="AN349" s="260" t="n">
        <v>3</v>
      </c>
      <c r="AO349" s="260" t="s">
        <v>469</v>
      </c>
      <c r="AP349" s="260" t="n">
        <v>3</v>
      </c>
      <c r="AR349" s="281"/>
      <c r="AS349" s="306"/>
    </row>
    <row r="350" customFormat="false" ht="12.75" hidden="false" customHeight="false" outlineLevel="0" collapsed="false">
      <c r="A350" s="255" t="n">
        <v>1566</v>
      </c>
      <c r="B350" s="255" t="n">
        <v>612</v>
      </c>
      <c r="C350" s="255" t="s">
        <v>2</v>
      </c>
      <c r="D350" s="255" t="s">
        <v>157</v>
      </c>
      <c r="E350" s="255" t="s">
        <v>339</v>
      </c>
      <c r="F350" s="255" t="s">
        <v>166</v>
      </c>
      <c r="G350" s="255" t="s">
        <v>164</v>
      </c>
      <c r="H350" s="255" t="s">
        <v>110</v>
      </c>
      <c r="I350" s="255" t="s">
        <v>156</v>
      </c>
      <c r="J350" s="256" t="s">
        <v>158</v>
      </c>
      <c r="K350" s="268" t="n">
        <v>36896</v>
      </c>
      <c r="L350" s="268" t="n">
        <v>38722</v>
      </c>
      <c r="M350" s="255" t="s">
        <v>155</v>
      </c>
      <c r="N350" s="257" t="n">
        <v>10000000</v>
      </c>
      <c r="O350" s="257" t="n">
        <v>-4003.873158</v>
      </c>
      <c r="P350" s="258" t="n">
        <v>0.78</v>
      </c>
      <c r="Q350" s="257" t="n">
        <v>280.878934</v>
      </c>
      <c r="R350" s="257" t="n">
        <v>280.890975</v>
      </c>
      <c r="S350" s="258" t="n">
        <v>0.0120410000000106</v>
      </c>
      <c r="T350" s="257" t="n">
        <v>-48.2106366955206</v>
      </c>
      <c r="U350" s="257" t="n">
        <v>779.616496</v>
      </c>
      <c r="V350" s="257" t="n">
        <v>0</v>
      </c>
      <c r="W350" s="257" t="n">
        <v>731.40585930448</v>
      </c>
      <c r="X350" s="257" t="n">
        <v>-761093.552629</v>
      </c>
      <c r="Y350" s="257" t="n">
        <v>-761274.548045</v>
      </c>
      <c r="Z350" s="257" t="n">
        <v>-180.995415999903</v>
      </c>
      <c r="AA350" s="257" t="n">
        <v>-912.401275304383</v>
      </c>
      <c r="AB350" s="257" t="n">
        <v>-761093.552629</v>
      </c>
      <c r="AC350" s="257" t="n">
        <v>-761274.548045</v>
      </c>
      <c r="AD350" s="257" t="n">
        <v>-180.995415999903</v>
      </c>
      <c r="AF350" s="257" t="n">
        <v>-63229.164911136</v>
      </c>
      <c r="AG350" s="259" t="n">
        <v>0</v>
      </c>
      <c r="AH350" s="259" t="n">
        <v>-761274.548045</v>
      </c>
      <c r="AI350" s="259" t="n">
        <v>107720.189641</v>
      </c>
      <c r="AJ350" s="259" t="n">
        <v>107720.189641</v>
      </c>
      <c r="AK350" s="259" t="n">
        <v>32851.295228</v>
      </c>
      <c r="AL350" s="259" t="n">
        <v>-180.995415999903</v>
      </c>
      <c r="AM350" s="269" t="s">
        <v>461</v>
      </c>
      <c r="AN350" s="260" t="s">
        <v>469</v>
      </c>
      <c r="AO350" s="260" t="n">
        <v>12</v>
      </c>
      <c r="AP350" s="260" t="n">
        <v>12</v>
      </c>
      <c r="AR350" s="281"/>
      <c r="AS350" s="306"/>
    </row>
    <row r="351" customFormat="false" ht="12.75" hidden="false" customHeight="false" outlineLevel="0" collapsed="false">
      <c r="A351" s="255" t="n">
        <v>1567</v>
      </c>
      <c r="B351" s="255" t="n">
        <v>613</v>
      </c>
      <c r="C351" s="255" t="s">
        <v>2</v>
      </c>
      <c r="D351" s="255" t="s">
        <v>157</v>
      </c>
      <c r="E351" s="255" t="s">
        <v>342</v>
      </c>
      <c r="F351" s="255" t="s">
        <v>102</v>
      </c>
      <c r="G351" s="255" t="s">
        <v>191</v>
      </c>
      <c r="H351" s="255" t="s">
        <v>168</v>
      </c>
      <c r="I351" s="255" t="s">
        <v>156</v>
      </c>
      <c r="J351" s="256" t="s">
        <v>158</v>
      </c>
      <c r="K351" s="268" t="n">
        <v>36896</v>
      </c>
      <c r="L351" s="268" t="n">
        <v>38722</v>
      </c>
      <c r="M351" s="255" t="s">
        <v>155</v>
      </c>
      <c r="N351" s="257" t="n">
        <v>10000000</v>
      </c>
      <c r="O351" s="257" t="n">
        <v>-4060.408019</v>
      </c>
      <c r="P351" s="258" t="n">
        <v>0.65</v>
      </c>
      <c r="Q351" s="257" t="n">
        <v>38.557646</v>
      </c>
      <c r="R351" s="257" t="n">
        <v>38.565205</v>
      </c>
      <c r="S351" s="258" t="n">
        <v>0.00755900000000054</v>
      </c>
      <c r="T351" s="257" t="n">
        <v>-30.6926242156232</v>
      </c>
      <c r="U351" s="257" t="n">
        <v>186.022555</v>
      </c>
      <c r="V351" s="257" t="n">
        <v>0</v>
      </c>
      <c r="W351" s="257" t="n">
        <v>155.329930784377</v>
      </c>
      <c r="X351" s="257" t="n">
        <v>126915.319325</v>
      </c>
      <c r="Y351" s="257" t="n">
        <v>127112.168602</v>
      </c>
      <c r="Z351" s="257" t="n">
        <v>196.849277000001</v>
      </c>
      <c r="AA351" s="257" t="n">
        <v>41.5193462156244</v>
      </c>
      <c r="AB351" s="257" t="n">
        <v>126915.319325</v>
      </c>
      <c r="AC351" s="257" t="n">
        <v>127112.168602</v>
      </c>
      <c r="AD351" s="257" t="n">
        <v>196.849277000001</v>
      </c>
      <c r="AF351" s="257" t="n">
        <v>-23377.7991693925</v>
      </c>
      <c r="AG351" s="259" t="n">
        <v>0</v>
      </c>
      <c r="AH351" s="259" t="n">
        <v>127112.168602</v>
      </c>
      <c r="AI351" s="259" t="n">
        <v>73354.330615</v>
      </c>
      <c r="AJ351" s="259" t="n">
        <v>73354.330615</v>
      </c>
      <c r="AK351" s="259" t="n">
        <v>8083.003658</v>
      </c>
      <c r="AL351" s="259" t="n">
        <v>196.849277000001</v>
      </c>
      <c r="AM351" s="269" t="s">
        <v>461</v>
      </c>
      <c r="AN351" s="260" t="n">
        <v>6</v>
      </c>
      <c r="AO351" s="260" t="s">
        <v>469</v>
      </c>
      <c r="AP351" s="260" t="n">
        <v>6</v>
      </c>
      <c r="AR351" s="281"/>
      <c r="AS351" s="306"/>
    </row>
    <row r="352" customFormat="false" ht="12.75" hidden="false" customHeight="false" outlineLevel="0" collapsed="false">
      <c r="A352" s="255" t="n">
        <v>1568</v>
      </c>
      <c r="B352" s="255" t="n">
        <v>614</v>
      </c>
      <c r="C352" s="255" t="s">
        <v>2</v>
      </c>
      <c r="D352" s="255" t="s">
        <v>157</v>
      </c>
      <c r="E352" s="255" t="s">
        <v>357</v>
      </c>
      <c r="F352" s="255" t="s">
        <v>116</v>
      </c>
      <c r="G352" s="255" t="s">
        <v>112</v>
      </c>
      <c r="H352" s="255" t="s">
        <v>168</v>
      </c>
      <c r="I352" s="255" t="s">
        <v>156</v>
      </c>
      <c r="J352" s="256" t="s">
        <v>158</v>
      </c>
      <c r="K352" s="268" t="n">
        <v>36896</v>
      </c>
      <c r="L352" s="268" t="n">
        <v>38722</v>
      </c>
      <c r="M352" s="255" t="s">
        <v>155</v>
      </c>
      <c r="N352" s="257" t="n">
        <v>10000000</v>
      </c>
      <c r="O352" s="257" t="n">
        <v>-4095.564828</v>
      </c>
      <c r="P352" s="258" t="n">
        <v>1.15</v>
      </c>
      <c r="Q352" s="257" t="n">
        <v>156.468367</v>
      </c>
      <c r="R352" s="257" t="n">
        <v>156.513416</v>
      </c>
      <c r="S352" s="258" t="n">
        <v>0.0450490000000059</v>
      </c>
      <c r="T352" s="257" t="n">
        <v>-184.501099936596</v>
      </c>
      <c r="U352" s="257" t="n">
        <v>454.62657</v>
      </c>
      <c r="V352" s="257" t="n">
        <v>0</v>
      </c>
      <c r="W352" s="257" t="n">
        <v>270.125470063404</v>
      </c>
      <c r="X352" s="257" t="n">
        <v>-139368.248793</v>
      </c>
      <c r="Y352" s="257" t="n">
        <v>-139300.648856</v>
      </c>
      <c r="Z352" s="257" t="n">
        <v>67.5999369999918</v>
      </c>
      <c r="AA352" s="257" t="n">
        <v>-202.525533063412</v>
      </c>
      <c r="AB352" s="257" t="n">
        <v>-139368.248793</v>
      </c>
      <c r="AC352" s="257" t="n">
        <v>-139300.648856</v>
      </c>
      <c r="AD352" s="257" t="n">
        <v>67.5999369999918</v>
      </c>
      <c r="AF352" s="257" t="n">
        <v>-29643.698225064</v>
      </c>
      <c r="AG352" s="259" t="n">
        <v>0</v>
      </c>
      <c r="AH352" s="259" t="n">
        <v>-139300.648856</v>
      </c>
      <c r="AI352" s="259" t="n">
        <v>-153639.43411</v>
      </c>
      <c r="AJ352" s="259" t="n">
        <v>-153639.43411</v>
      </c>
      <c r="AK352" s="259" t="n">
        <v>-236083.414123</v>
      </c>
      <c r="AL352" s="259" t="n">
        <v>67.5999369999918</v>
      </c>
      <c r="AM352" s="269" t="s">
        <v>461</v>
      </c>
      <c r="AN352" s="260" t="n">
        <v>8</v>
      </c>
      <c r="AO352" s="260" t="s">
        <v>469</v>
      </c>
      <c r="AP352" s="260" t="n">
        <v>8</v>
      </c>
      <c r="AR352" s="281"/>
      <c r="AS352" s="306"/>
    </row>
    <row r="353" customFormat="false" ht="12.75" hidden="false" customHeight="false" outlineLevel="0" collapsed="false">
      <c r="A353" s="255" t="n">
        <v>1569</v>
      </c>
      <c r="B353" s="255" t="n">
        <v>615</v>
      </c>
      <c r="C353" s="255" t="s">
        <v>2</v>
      </c>
      <c r="D353" s="255" t="s">
        <v>157</v>
      </c>
      <c r="E353" s="255" t="s">
        <v>377</v>
      </c>
      <c r="F353" s="255" t="s">
        <v>163</v>
      </c>
      <c r="G353" s="255" t="s">
        <v>96</v>
      </c>
      <c r="H353" s="255" t="s">
        <v>110</v>
      </c>
      <c r="I353" s="255" t="s">
        <v>156</v>
      </c>
      <c r="J353" s="256" t="s">
        <v>158</v>
      </c>
      <c r="K353" s="268" t="n">
        <v>36896</v>
      </c>
      <c r="L353" s="268" t="n">
        <v>38722</v>
      </c>
      <c r="M353" s="255" t="s">
        <v>155</v>
      </c>
      <c r="N353" s="257" t="n">
        <v>10000000</v>
      </c>
      <c r="O353" s="257" t="n">
        <v>-4013.354263</v>
      </c>
      <c r="P353" s="258" t="n">
        <v>0.18</v>
      </c>
      <c r="Q353" s="257" t="n">
        <v>19.17668</v>
      </c>
      <c r="R353" s="257" t="n">
        <v>19.181601</v>
      </c>
      <c r="S353" s="258" t="n">
        <v>0.00492099999999951</v>
      </c>
      <c r="T353" s="257" t="n">
        <v>-19.749716328221</v>
      </c>
      <c r="U353" s="257" t="n">
        <v>87.372935</v>
      </c>
      <c r="V353" s="257" t="n">
        <v>0</v>
      </c>
      <c r="W353" s="257" t="n">
        <v>67.623218671779</v>
      </c>
      <c r="X353" s="257" t="n">
        <v>-624.338838</v>
      </c>
      <c r="Y353" s="257" t="n">
        <v>-597.301265</v>
      </c>
      <c r="Z353" s="257" t="n">
        <v>27.0375730000001</v>
      </c>
      <c r="AA353" s="257" t="n">
        <v>-40.5856456717789</v>
      </c>
      <c r="AB353" s="257" t="n">
        <v>-624.338838</v>
      </c>
      <c r="AC353" s="257" t="n">
        <v>-597.301265</v>
      </c>
      <c r="AD353" s="257" t="n">
        <v>27.0375730000001</v>
      </c>
      <c r="AF353" s="257" t="n">
        <v>-11883.541972743</v>
      </c>
      <c r="AG353" s="259" t="n">
        <v>0</v>
      </c>
      <c r="AH353" s="259" t="n">
        <v>-597.301265</v>
      </c>
      <c r="AI353" s="259" t="n">
        <v>-5572.886518</v>
      </c>
      <c r="AJ353" s="259" t="n">
        <v>-5572.886518</v>
      </c>
      <c r="AK353" s="259" t="n">
        <v>4784.598683</v>
      </c>
      <c r="AL353" s="259" t="n">
        <v>27.0375730000001</v>
      </c>
      <c r="AM353" s="269" t="s">
        <v>461</v>
      </c>
      <c r="AN353" s="260" t="n">
        <v>4</v>
      </c>
      <c r="AO353" s="260" t="s">
        <v>469</v>
      </c>
      <c r="AP353" s="260" t="n">
        <v>4</v>
      </c>
      <c r="AR353" s="281"/>
      <c r="AS353" s="306"/>
    </row>
    <row r="354" customFormat="false" ht="12.75" hidden="false" customHeight="false" outlineLevel="0" collapsed="false">
      <c r="A354" s="255" t="n">
        <v>1570</v>
      </c>
      <c r="B354" s="255" t="n">
        <v>616</v>
      </c>
      <c r="C354" s="255" t="s">
        <v>2</v>
      </c>
      <c r="D354" s="255" t="s">
        <v>157</v>
      </c>
      <c r="E354" s="255" t="s">
        <v>385</v>
      </c>
      <c r="F354" s="255" t="s">
        <v>172</v>
      </c>
      <c r="G354" s="255" t="s">
        <v>112</v>
      </c>
      <c r="H354" s="255" t="s">
        <v>168</v>
      </c>
      <c r="I354" s="255" t="s">
        <v>156</v>
      </c>
      <c r="J354" s="256" t="s">
        <v>158</v>
      </c>
      <c r="K354" s="268" t="n">
        <v>36896</v>
      </c>
      <c r="L354" s="268" t="n">
        <v>38722</v>
      </c>
      <c r="M354" s="255" t="s">
        <v>155</v>
      </c>
      <c r="N354" s="257" t="n">
        <v>10000000</v>
      </c>
      <c r="O354" s="257" t="n">
        <v>-4078.752931</v>
      </c>
      <c r="P354" s="258" t="n">
        <v>1.5</v>
      </c>
      <c r="Q354" s="257" t="n">
        <v>314.508075</v>
      </c>
      <c r="R354" s="257" t="n">
        <v>314.511994</v>
      </c>
      <c r="S354" s="258" t="n">
        <v>0.00391899999999623</v>
      </c>
      <c r="T354" s="257" t="n">
        <v>-15.9846327365736</v>
      </c>
      <c r="U354" s="257" t="n">
        <v>720.558088</v>
      </c>
      <c r="V354" s="257" t="n">
        <v>0</v>
      </c>
      <c r="W354" s="257" t="n">
        <v>704.573455263426</v>
      </c>
      <c r="X354" s="257" t="n">
        <v>-589288.641856</v>
      </c>
      <c r="Y354" s="257" t="n">
        <v>-589171.484117</v>
      </c>
      <c r="Z354" s="257" t="n">
        <v>117.157738999929</v>
      </c>
      <c r="AA354" s="257" t="n">
        <v>-587.415716263497</v>
      </c>
      <c r="AB354" s="257" t="n">
        <v>-589288.641856</v>
      </c>
      <c r="AC354" s="257" t="n">
        <v>-589171.484117</v>
      </c>
      <c r="AD354" s="257" t="n">
        <v>117.157738999929</v>
      </c>
      <c r="AF354" s="257" t="n">
        <v>-40257.29142897</v>
      </c>
      <c r="AG354" s="259" t="n">
        <v>0</v>
      </c>
      <c r="AH354" s="259" t="n">
        <v>-589171.484117</v>
      </c>
      <c r="AI354" s="259" t="n">
        <v>328000.082673</v>
      </c>
      <c r="AJ354" s="259" t="n">
        <v>328000.082673</v>
      </c>
      <c r="AK354" s="259" t="n">
        <v>145122.039388</v>
      </c>
      <c r="AL354" s="259" t="n">
        <v>117.157738999929</v>
      </c>
      <c r="AM354" s="269" t="s">
        <v>461</v>
      </c>
      <c r="AN354" s="260" t="s">
        <v>469</v>
      </c>
      <c r="AO354" s="260" t="n">
        <v>9</v>
      </c>
      <c r="AP354" s="260" t="n">
        <v>9</v>
      </c>
      <c r="AR354" s="281"/>
      <c r="AS354" s="306"/>
    </row>
    <row r="355" customFormat="false" ht="12.75" hidden="false" customHeight="false" outlineLevel="0" collapsed="false">
      <c r="A355" s="255" t="n">
        <v>1571</v>
      </c>
      <c r="B355" s="255" t="n">
        <v>617</v>
      </c>
      <c r="C355" s="255" t="s">
        <v>2</v>
      </c>
      <c r="D355" s="255" t="s">
        <v>157</v>
      </c>
      <c r="E355" s="255" t="s">
        <v>388</v>
      </c>
      <c r="F355" s="255" t="s">
        <v>116</v>
      </c>
      <c r="G355" s="255" t="s">
        <v>112</v>
      </c>
      <c r="H355" s="255" t="s">
        <v>103</v>
      </c>
      <c r="I355" s="255" t="s">
        <v>156</v>
      </c>
      <c r="J355" s="256" t="s">
        <v>158</v>
      </c>
      <c r="K355" s="268" t="n">
        <v>36896</v>
      </c>
      <c r="L355" s="268" t="n">
        <v>38722</v>
      </c>
      <c r="M355" s="255" t="s">
        <v>155</v>
      </c>
      <c r="N355" s="257" t="n">
        <v>10000000</v>
      </c>
      <c r="O355" s="257" t="n">
        <v>-4119.126154</v>
      </c>
      <c r="P355" s="258" t="n">
        <v>0.98</v>
      </c>
      <c r="Q355" s="257" t="n">
        <v>97.309298</v>
      </c>
      <c r="R355" s="257" t="n">
        <v>97.314837</v>
      </c>
      <c r="S355" s="258" t="n">
        <v>0.00553899999999885</v>
      </c>
      <c r="T355" s="257" t="n">
        <v>-22.8158397670013</v>
      </c>
      <c r="U355" s="257" t="n">
        <v>374.286002</v>
      </c>
      <c r="V355" s="257" t="n">
        <v>0</v>
      </c>
      <c r="W355" s="257" t="n">
        <v>351.470162232999</v>
      </c>
      <c r="X355" s="257" t="n">
        <v>26497.247553</v>
      </c>
      <c r="Y355" s="257" t="n">
        <v>26747.962019</v>
      </c>
      <c r="Z355" s="257" t="n">
        <v>250.714465999998</v>
      </c>
      <c r="AA355" s="257" t="n">
        <v>-100.755696233001</v>
      </c>
      <c r="AB355" s="257" t="n">
        <v>26497.247553</v>
      </c>
      <c r="AC355" s="257" t="n">
        <v>26747.962019</v>
      </c>
      <c r="AD355" s="257" t="n">
        <v>250.714465999998</v>
      </c>
      <c r="AF355" s="257" t="n">
        <v>-29814.235102652</v>
      </c>
      <c r="AG355" s="259" t="n">
        <v>0</v>
      </c>
      <c r="AH355" s="259" t="n">
        <v>26747.962019</v>
      </c>
      <c r="AI355" s="259" t="n">
        <v>28677.975905</v>
      </c>
      <c r="AJ355" s="259" t="n">
        <v>28677.975905</v>
      </c>
      <c r="AK355" s="259" t="n">
        <v>25216.092499</v>
      </c>
      <c r="AL355" s="259" t="n">
        <v>250.714465999998</v>
      </c>
      <c r="AM355" s="269" t="s">
        <v>461</v>
      </c>
      <c r="AN355" s="260" t="n">
        <v>8</v>
      </c>
      <c r="AO355" s="260" t="s">
        <v>469</v>
      </c>
      <c r="AP355" s="260" t="n">
        <v>8</v>
      </c>
      <c r="AR355" s="281"/>
      <c r="AS355" s="306"/>
    </row>
    <row r="356" customFormat="false" ht="12.75" hidden="false" customHeight="false" outlineLevel="0" collapsed="false">
      <c r="A356" s="255" t="n">
        <v>1572</v>
      </c>
      <c r="B356" s="255" t="n">
        <v>618</v>
      </c>
      <c r="C356" s="255" t="s">
        <v>2</v>
      </c>
      <c r="D356" s="255" t="s">
        <v>157</v>
      </c>
      <c r="E356" s="255" t="s">
        <v>392</v>
      </c>
      <c r="F356" s="255" t="s">
        <v>116</v>
      </c>
      <c r="G356" s="255" t="s">
        <v>160</v>
      </c>
      <c r="H356" s="255" t="s">
        <v>110</v>
      </c>
      <c r="I356" s="255" t="s">
        <v>156</v>
      </c>
      <c r="J356" s="256" t="s">
        <v>158</v>
      </c>
      <c r="K356" s="268" t="n">
        <v>36896</v>
      </c>
      <c r="L356" s="268" t="n">
        <v>38722</v>
      </c>
      <c r="M356" s="255" t="s">
        <v>155</v>
      </c>
      <c r="N356" s="257" t="n">
        <v>10000000</v>
      </c>
      <c r="O356" s="257" t="n">
        <v>-4086.984897</v>
      </c>
      <c r="P356" s="258" t="n">
        <v>0.7</v>
      </c>
      <c r="Q356" s="257" t="n">
        <v>69.509841</v>
      </c>
      <c r="R356" s="257" t="n">
        <v>69.535317</v>
      </c>
      <c r="S356" s="258" t="n">
        <v>0.0254760000000118</v>
      </c>
      <c r="T356" s="257" t="n">
        <v>-104.12002723602</v>
      </c>
      <c r="U356" s="257" t="n">
        <v>278.466622</v>
      </c>
      <c r="V356" s="257" t="n">
        <v>0</v>
      </c>
      <c r="W356" s="257" t="n">
        <v>174.34659476398</v>
      </c>
      <c r="X356" s="257" t="n">
        <v>18938.267054</v>
      </c>
      <c r="Y356" s="257" t="n">
        <v>19027.905507</v>
      </c>
      <c r="Z356" s="257" t="n">
        <v>89.6384529999996</v>
      </c>
      <c r="AA356" s="257" t="n">
        <v>-84.7081417639801</v>
      </c>
      <c r="AB356" s="257" t="n">
        <v>18938.267054</v>
      </c>
      <c r="AC356" s="257" t="n">
        <v>19027.905507</v>
      </c>
      <c r="AD356" s="257" t="n">
        <v>89.6384529999996</v>
      </c>
      <c r="AF356" s="257" t="n">
        <v>-29581.596684486</v>
      </c>
      <c r="AG356" s="259" t="n">
        <v>0</v>
      </c>
      <c r="AH356" s="259" t="n">
        <v>19027.905507</v>
      </c>
      <c r="AI356" s="259" t="n">
        <v>129723.025046</v>
      </c>
      <c r="AJ356" s="259" t="n">
        <v>129723.025046</v>
      </c>
      <c r="AK356" s="259" t="n">
        <v>63875.640114</v>
      </c>
      <c r="AL356" s="259" t="n">
        <v>89.6384529999996</v>
      </c>
      <c r="AM356" s="269" t="s">
        <v>461</v>
      </c>
      <c r="AN356" s="260" t="n">
        <v>8</v>
      </c>
      <c r="AO356" s="260" t="s">
        <v>469</v>
      </c>
      <c r="AP356" s="260" t="n">
        <v>8</v>
      </c>
      <c r="AR356" s="281"/>
      <c r="AS356" s="306"/>
    </row>
    <row r="357" customFormat="false" ht="12.75" hidden="false" customHeight="false" outlineLevel="0" collapsed="false">
      <c r="A357" s="255" t="n">
        <v>1573</v>
      </c>
      <c r="B357" s="255" t="n">
        <v>619</v>
      </c>
      <c r="C357" s="255" t="s">
        <v>2</v>
      </c>
      <c r="D357" s="255" t="s">
        <v>157</v>
      </c>
      <c r="E357" s="255" t="s">
        <v>397</v>
      </c>
      <c r="F357" s="255" t="s">
        <v>163</v>
      </c>
      <c r="G357" s="255" t="s">
        <v>160</v>
      </c>
      <c r="H357" s="255" t="s">
        <v>110</v>
      </c>
      <c r="I357" s="255" t="s">
        <v>156</v>
      </c>
      <c r="J357" s="256" t="s">
        <v>158</v>
      </c>
      <c r="K357" s="268" t="n">
        <v>36896</v>
      </c>
      <c r="L357" s="268" t="n">
        <v>38722</v>
      </c>
      <c r="M357" s="255" t="s">
        <v>155</v>
      </c>
      <c r="N357" s="257" t="n">
        <v>10000000</v>
      </c>
      <c r="O357" s="257" t="n">
        <v>-4040.448396</v>
      </c>
      <c r="P357" s="258" t="n">
        <v>0.32</v>
      </c>
      <c r="Q357" s="257" t="n">
        <v>25.174483</v>
      </c>
      <c r="R357" s="257" t="n">
        <v>25.181457</v>
      </c>
      <c r="S357" s="258" t="n">
        <v>0.00697400000000314</v>
      </c>
      <c r="T357" s="257" t="n">
        <v>-28.1780871137167</v>
      </c>
      <c r="U357" s="257" t="n">
        <v>98.145375</v>
      </c>
      <c r="V357" s="257" t="n">
        <v>0</v>
      </c>
      <c r="W357" s="257" t="n">
        <v>69.9672878862833</v>
      </c>
      <c r="X357" s="257" t="n">
        <v>36456.132177</v>
      </c>
      <c r="Y357" s="257" t="n">
        <v>36528.029423</v>
      </c>
      <c r="Z357" s="257" t="n">
        <v>71.8972460000005</v>
      </c>
      <c r="AA357" s="257" t="n">
        <v>1.92995811371715</v>
      </c>
      <c r="AB357" s="257" t="n">
        <v>36456.132177</v>
      </c>
      <c r="AC357" s="257" t="n">
        <v>36528.029423</v>
      </c>
      <c r="AD357" s="257" t="n">
        <v>71.8972460000005</v>
      </c>
      <c r="AF357" s="257" t="n">
        <v>-11963.767700556</v>
      </c>
      <c r="AG357" s="259" t="n">
        <v>0</v>
      </c>
      <c r="AH357" s="259" t="n">
        <v>36528.029423</v>
      </c>
      <c r="AI357" s="259" t="n">
        <v>39777.757029</v>
      </c>
      <c r="AJ357" s="259" t="n">
        <v>39777.757029</v>
      </c>
      <c r="AK357" s="259" t="n">
        <v>24594.655228</v>
      </c>
      <c r="AL357" s="259" t="n">
        <v>71.8972460000005</v>
      </c>
      <c r="AM357" s="269" t="s">
        <v>461</v>
      </c>
      <c r="AN357" s="260" t="n">
        <v>4</v>
      </c>
      <c r="AO357" s="260" t="s">
        <v>469</v>
      </c>
      <c r="AP357" s="260" t="n">
        <v>4</v>
      </c>
      <c r="AR357" s="281"/>
      <c r="AS357" s="306"/>
    </row>
    <row r="358" customFormat="false" ht="12.75" hidden="false" customHeight="false" outlineLevel="0" collapsed="false">
      <c r="A358" s="255" t="n">
        <v>1574</v>
      </c>
      <c r="B358" s="255" t="n">
        <v>620</v>
      </c>
      <c r="C358" s="255" t="s">
        <v>2</v>
      </c>
      <c r="D358" s="255" t="s">
        <v>157</v>
      </c>
      <c r="E358" s="255" t="s">
        <v>411</v>
      </c>
      <c r="F358" s="255" t="s">
        <v>116</v>
      </c>
      <c r="G358" s="255" t="s">
        <v>96</v>
      </c>
      <c r="H358" s="255" t="s">
        <v>117</v>
      </c>
      <c r="I358" s="255" t="s">
        <v>156</v>
      </c>
      <c r="J358" s="256" t="s">
        <v>158</v>
      </c>
      <c r="K358" s="268" t="n">
        <v>36896</v>
      </c>
      <c r="L358" s="268" t="n">
        <v>38722</v>
      </c>
      <c r="M358" s="255" t="s">
        <v>155</v>
      </c>
      <c r="N358" s="257" t="n">
        <v>10000000</v>
      </c>
      <c r="O358" s="257" t="n">
        <v>-4058.339219</v>
      </c>
      <c r="P358" s="258" t="n">
        <v>0.6</v>
      </c>
      <c r="Q358" s="257" t="n">
        <v>57.692845</v>
      </c>
      <c r="R358" s="257" t="n">
        <v>55.718983</v>
      </c>
      <c r="S358" s="258" t="n">
        <v>-1.973862</v>
      </c>
      <c r="T358" s="257" t="n">
        <v>8010.60156749377</v>
      </c>
      <c r="U358" s="257" t="n">
        <v>254.93254</v>
      </c>
      <c r="V358" s="257" t="n">
        <v>0</v>
      </c>
      <c r="W358" s="257" t="n">
        <v>8265.53410749377</v>
      </c>
      <c r="X358" s="257" t="n">
        <v>24131.454258</v>
      </c>
      <c r="Y358" s="257" t="n">
        <v>32563.554679</v>
      </c>
      <c r="Z358" s="257" t="n">
        <v>8432.100421</v>
      </c>
      <c r="AA358" s="257" t="n">
        <v>166.566313506233</v>
      </c>
      <c r="AB358" s="257" t="n">
        <v>24131.454258</v>
      </c>
      <c r="AC358" s="257" t="n">
        <v>32563.554679</v>
      </c>
      <c r="AD358" s="257" t="n">
        <v>8432.100421</v>
      </c>
      <c r="AF358" s="257" t="n">
        <v>-29374.259267122</v>
      </c>
      <c r="AG358" s="259" t="n">
        <v>0</v>
      </c>
      <c r="AH358" s="259" t="n">
        <v>32563.554679</v>
      </c>
      <c r="AI358" s="259" t="n">
        <v>68443.782067</v>
      </c>
      <c r="AJ358" s="259" t="n">
        <v>68443.782067</v>
      </c>
      <c r="AK358" s="259" t="n">
        <v>23020.892762</v>
      </c>
      <c r="AL358" s="259" t="n">
        <v>8432.100421</v>
      </c>
      <c r="AM358" s="269" t="s">
        <v>461</v>
      </c>
      <c r="AN358" s="260" t="n">
        <v>8</v>
      </c>
      <c r="AO358" s="260" t="s">
        <v>469</v>
      </c>
      <c r="AP358" s="260" t="n">
        <v>8</v>
      </c>
      <c r="AR358" s="281"/>
      <c r="AS358" s="306"/>
    </row>
    <row r="359" customFormat="false" ht="12.75" hidden="false" customHeight="false" outlineLevel="0" collapsed="false">
      <c r="A359" s="255" t="n">
        <v>1575</v>
      </c>
      <c r="B359" s="255" t="n">
        <v>621</v>
      </c>
      <c r="C359" s="255" t="s">
        <v>2</v>
      </c>
      <c r="D359" s="255" t="s">
        <v>157</v>
      </c>
      <c r="E359" s="255" t="s">
        <v>254</v>
      </c>
      <c r="F359" s="255" t="s">
        <v>102</v>
      </c>
      <c r="G359" s="255" t="s">
        <v>164</v>
      </c>
      <c r="H359" s="255" t="s">
        <v>168</v>
      </c>
      <c r="I359" s="255" t="s">
        <v>156</v>
      </c>
      <c r="J359" s="256" t="s">
        <v>158</v>
      </c>
      <c r="K359" s="268" t="n">
        <v>36896</v>
      </c>
      <c r="L359" s="268" t="n">
        <v>38722</v>
      </c>
      <c r="M359" s="255" t="s">
        <v>155</v>
      </c>
      <c r="N359" s="257" t="n">
        <v>10000000</v>
      </c>
      <c r="O359" s="257" t="n">
        <v>-4073.873677</v>
      </c>
      <c r="P359" s="258" t="n">
        <v>0.74</v>
      </c>
      <c r="Q359" s="257" t="n">
        <v>83.00372</v>
      </c>
      <c r="R359" s="257" t="n">
        <v>83.011607</v>
      </c>
      <c r="S359" s="258" t="n">
        <v>0.00788699999999665</v>
      </c>
      <c r="T359" s="257" t="n">
        <v>-32.1306416904853</v>
      </c>
      <c r="U359" s="257" t="n">
        <v>322.535397</v>
      </c>
      <c r="V359" s="257" t="n">
        <v>0</v>
      </c>
      <c r="W359" s="257" t="n">
        <v>290.404755309515</v>
      </c>
      <c r="X359" s="257" t="n">
        <v>-19317.672764</v>
      </c>
      <c r="Y359" s="257" t="n">
        <v>-19160.986586</v>
      </c>
      <c r="Z359" s="257" t="n">
        <v>156.686178</v>
      </c>
      <c r="AA359" s="257" t="n">
        <v>-133.718577309515</v>
      </c>
      <c r="AB359" s="257" t="n">
        <v>-19317.672764</v>
      </c>
      <c r="AC359" s="257" t="n">
        <v>-19160.986586</v>
      </c>
      <c r="AD359" s="257" t="n">
        <v>156.686178</v>
      </c>
      <c r="AF359" s="257" t="n">
        <v>-23455.3276953275</v>
      </c>
      <c r="AG359" s="259" t="n">
        <v>0</v>
      </c>
      <c r="AH359" s="259" t="n">
        <v>-19160.986586</v>
      </c>
      <c r="AI359" s="259" t="n">
        <v>-914.042893999998</v>
      </c>
      <c r="AJ359" s="259" t="n">
        <v>-914.042893999998</v>
      </c>
      <c r="AK359" s="259" t="n">
        <v>33848.321626</v>
      </c>
      <c r="AL359" s="259" t="n">
        <v>156.686178</v>
      </c>
      <c r="AM359" s="269" t="s">
        <v>461</v>
      </c>
      <c r="AN359" s="260" t="n">
        <v>6</v>
      </c>
      <c r="AO359" s="260" t="s">
        <v>469</v>
      </c>
      <c r="AP359" s="260" t="n">
        <v>6</v>
      </c>
      <c r="AR359" s="281"/>
      <c r="AS359" s="306"/>
    </row>
    <row r="360" customFormat="false" ht="12.75" hidden="false" customHeight="false" outlineLevel="0" collapsed="false">
      <c r="A360" s="255" t="n">
        <v>1576</v>
      </c>
      <c r="B360" s="255" t="n">
        <v>622</v>
      </c>
      <c r="C360" s="255" t="s">
        <v>2</v>
      </c>
      <c r="D360" s="255" t="s">
        <v>157</v>
      </c>
      <c r="E360" s="255" t="s">
        <v>246</v>
      </c>
      <c r="F360" s="255" t="s">
        <v>172</v>
      </c>
      <c r="G360" s="255" t="s">
        <v>164</v>
      </c>
      <c r="H360" s="255" t="s">
        <v>168</v>
      </c>
      <c r="I360" s="255" t="s">
        <v>156</v>
      </c>
      <c r="J360" s="256" t="s">
        <v>158</v>
      </c>
      <c r="K360" s="268" t="n">
        <v>36896</v>
      </c>
      <c r="L360" s="268" t="n">
        <v>38722</v>
      </c>
      <c r="M360" s="255" t="s">
        <v>155</v>
      </c>
      <c r="N360" s="257" t="n">
        <v>10000000</v>
      </c>
      <c r="O360" s="257" t="n">
        <v>-4171.270825</v>
      </c>
      <c r="P360" s="258" t="n">
        <v>1.68</v>
      </c>
      <c r="Q360" s="257" t="n">
        <v>180.229569</v>
      </c>
      <c r="R360" s="257" t="n">
        <v>180.241352</v>
      </c>
      <c r="S360" s="258" t="n">
        <v>0.0117830000000083</v>
      </c>
      <c r="T360" s="257" t="n">
        <v>-49.1500841310097</v>
      </c>
      <c r="U360" s="257" t="n">
        <v>612.21406</v>
      </c>
      <c r="V360" s="257" t="n">
        <v>0</v>
      </c>
      <c r="W360" s="257" t="n">
        <v>563.06397586899</v>
      </c>
      <c r="X360" s="257" t="n">
        <v>-8206.934052</v>
      </c>
      <c r="Y360" s="257" t="n">
        <v>-7808.962488</v>
      </c>
      <c r="Z360" s="257" t="n">
        <v>397.971564</v>
      </c>
      <c r="AA360" s="257" t="n">
        <v>-165.09241186899</v>
      </c>
      <c r="AB360" s="257" t="n">
        <v>-8206.934052</v>
      </c>
      <c r="AC360" s="257" t="n">
        <v>-7808.962488</v>
      </c>
      <c r="AD360" s="257" t="n">
        <v>397.971564</v>
      </c>
      <c r="AF360" s="257" t="n">
        <v>-41170.44304275</v>
      </c>
      <c r="AG360" s="259" t="n">
        <v>0</v>
      </c>
      <c r="AH360" s="259" t="n">
        <v>-7808.962488</v>
      </c>
      <c r="AI360" s="259" t="n">
        <v>-445751.454674</v>
      </c>
      <c r="AJ360" s="259" t="n">
        <v>-445751.454674</v>
      </c>
      <c r="AK360" s="259" t="n">
        <v>67047.613191</v>
      </c>
      <c r="AL360" s="259" t="n">
        <v>397.971564</v>
      </c>
      <c r="AM360" s="269" t="s">
        <v>461</v>
      </c>
      <c r="AN360" s="260" t="s">
        <v>469</v>
      </c>
      <c r="AO360" s="260" t="n">
        <v>9</v>
      </c>
      <c r="AP360" s="260" t="n">
        <v>9</v>
      </c>
      <c r="AR360" s="281"/>
      <c r="AS360" s="306"/>
    </row>
    <row r="361" customFormat="false" ht="12.75" hidden="false" customHeight="false" outlineLevel="0" collapsed="false">
      <c r="A361" s="255" t="n">
        <v>1577</v>
      </c>
      <c r="B361" s="255" t="n">
        <v>623</v>
      </c>
      <c r="C361" s="255" t="s">
        <v>2</v>
      </c>
      <c r="D361" s="255" t="s">
        <v>157</v>
      </c>
      <c r="E361" s="255" t="s">
        <v>372</v>
      </c>
      <c r="F361" s="255" t="s">
        <v>150</v>
      </c>
      <c r="G361" s="255" t="s">
        <v>191</v>
      </c>
      <c r="H361" s="255" t="s">
        <v>168</v>
      </c>
      <c r="I361" s="255" t="s">
        <v>156</v>
      </c>
      <c r="J361" s="256" t="s">
        <v>158</v>
      </c>
      <c r="K361" s="268" t="n">
        <v>36896</v>
      </c>
      <c r="L361" s="268" t="n">
        <v>38722</v>
      </c>
      <c r="M361" s="255" t="s">
        <v>155</v>
      </c>
      <c r="N361" s="257" t="n">
        <v>10000000</v>
      </c>
      <c r="O361" s="257" t="n">
        <v>-4171.098524</v>
      </c>
      <c r="P361" s="258" t="n">
        <v>2.1</v>
      </c>
      <c r="Q361" s="257" t="n">
        <v>184.218212</v>
      </c>
      <c r="R361" s="257" t="n">
        <v>184.248778</v>
      </c>
      <c r="S361" s="258" t="n">
        <v>0.0305659999999932</v>
      </c>
      <c r="T361" s="257" t="n">
        <v>-127.493797484556</v>
      </c>
      <c r="U361" s="257" t="n">
        <v>762.098566</v>
      </c>
      <c r="V361" s="257" t="n">
        <v>0</v>
      </c>
      <c r="W361" s="257" t="n">
        <v>634.604768515444</v>
      </c>
      <c r="X361" s="257" t="n">
        <v>155123.91963</v>
      </c>
      <c r="Y361" s="257" t="n">
        <v>155628.331338</v>
      </c>
      <c r="Z361" s="257" t="n">
        <v>504.411708</v>
      </c>
      <c r="AA361" s="257" t="n">
        <v>-130.193060515445</v>
      </c>
      <c r="AB361" s="257" t="n">
        <v>155123.91963</v>
      </c>
      <c r="AC361" s="257" t="n">
        <v>155628.331338</v>
      </c>
      <c r="AD361" s="257" t="n">
        <v>504.411708</v>
      </c>
      <c r="AF361" s="257" t="n">
        <v>-52147.073747048</v>
      </c>
      <c r="AG361" s="259" t="n">
        <v>0</v>
      </c>
      <c r="AH361" s="259" t="n">
        <v>155628.331338</v>
      </c>
      <c r="AI361" s="259" t="n">
        <v>97447.673969</v>
      </c>
      <c r="AJ361" s="259" t="n">
        <v>97447.673969</v>
      </c>
      <c r="AK361" s="259" t="n">
        <v>-93243.449534</v>
      </c>
      <c r="AL361" s="259" t="n">
        <v>504.411708</v>
      </c>
      <c r="AM361" s="269" t="s">
        <v>461</v>
      </c>
      <c r="AN361" s="260" t="s">
        <v>469</v>
      </c>
      <c r="AO361" s="260" t="n">
        <v>10</v>
      </c>
      <c r="AP361" s="260" t="n">
        <v>10</v>
      </c>
      <c r="AR361" s="281"/>
      <c r="AS361" s="306"/>
      <c r="AV361" s="255"/>
      <c r="AW361" s="255"/>
      <c r="AX361" s="255"/>
      <c r="AY361" s="255"/>
      <c r="AZ361" s="255"/>
      <c r="BA361" s="255"/>
      <c r="BB361" s="255"/>
      <c r="BC361" s="255"/>
      <c r="BD361" s="255"/>
      <c r="BE361" s="255"/>
      <c r="BF361" s="255"/>
      <c r="BG361" s="255"/>
      <c r="BH361" s="255"/>
      <c r="BI361" s="255"/>
      <c r="BJ361" s="255"/>
      <c r="BK361" s="255"/>
      <c r="BL361" s="255"/>
      <c r="BM361" s="255"/>
      <c r="BN361" s="255"/>
      <c r="BO361" s="255"/>
      <c r="BP361" s="255"/>
      <c r="BQ361" s="255"/>
      <c r="BR361" s="255"/>
      <c r="BS361" s="255"/>
      <c r="BT361" s="255"/>
      <c r="BU361" s="255"/>
      <c r="BV361" s="255"/>
      <c r="BW361" s="255"/>
      <c r="BX361" s="255"/>
      <c r="BY361" s="255"/>
      <c r="BZ361" s="255"/>
      <c r="CA361" s="255"/>
      <c r="CB361" s="255"/>
      <c r="CC361" s="255"/>
      <c r="CD361" s="255"/>
      <c r="CE361" s="255"/>
      <c r="CF361" s="255"/>
      <c r="CG361" s="255"/>
      <c r="CH361" s="255"/>
      <c r="CI361" s="255"/>
      <c r="CJ361" s="255"/>
      <c r="CK361" s="255"/>
      <c r="CL361" s="255"/>
      <c r="CM361" s="255"/>
      <c r="CN361" s="255"/>
      <c r="CO361" s="255"/>
      <c r="CP361" s="255"/>
      <c r="CQ361" s="255"/>
      <c r="CR361" s="255"/>
      <c r="CS361" s="255"/>
      <c r="CT361" s="255"/>
      <c r="CU361" s="255"/>
      <c r="CV361" s="255"/>
      <c r="CW361" s="255"/>
      <c r="CX361" s="255"/>
      <c r="CY361" s="255"/>
      <c r="CZ361" s="255"/>
      <c r="DA361" s="255"/>
      <c r="DB361" s="255"/>
      <c r="DC361" s="255"/>
      <c r="DD361" s="255"/>
      <c r="DE361" s="255"/>
      <c r="DF361" s="255"/>
      <c r="DG361" s="255"/>
      <c r="DH361" s="255"/>
      <c r="DI361" s="255"/>
      <c r="DJ361" s="255"/>
      <c r="DK361" s="255"/>
      <c r="DL361" s="255"/>
      <c r="DM361" s="255"/>
      <c r="DN361" s="255"/>
      <c r="DO361" s="255"/>
      <c r="DP361" s="255"/>
      <c r="DQ361" s="255"/>
      <c r="DR361" s="255"/>
      <c r="DS361" s="255"/>
      <c r="DT361" s="255"/>
      <c r="DU361" s="255"/>
      <c r="DV361" s="255"/>
      <c r="DW361" s="255"/>
      <c r="DX361" s="255"/>
      <c r="DY361" s="255"/>
      <c r="DZ361" s="255"/>
      <c r="EA361" s="255"/>
      <c r="EB361" s="255"/>
      <c r="EC361" s="255"/>
      <c r="ED361" s="255"/>
      <c r="EE361" s="255"/>
      <c r="EF361" s="255"/>
      <c r="EG361" s="255"/>
      <c r="EH361" s="255"/>
      <c r="EI361" s="255"/>
      <c r="EJ361" s="255"/>
      <c r="EK361" s="255"/>
      <c r="EL361" s="255"/>
      <c r="EM361" s="255"/>
      <c r="EN361" s="255"/>
      <c r="EO361" s="255"/>
      <c r="EP361" s="255"/>
      <c r="EQ361" s="255"/>
      <c r="ER361" s="255"/>
      <c r="ES361" s="255"/>
      <c r="ET361" s="255"/>
      <c r="EU361" s="255"/>
      <c r="EV361" s="255"/>
      <c r="EW361" s="255"/>
      <c r="EX361" s="255"/>
      <c r="EY361" s="255"/>
      <c r="EZ361" s="255"/>
      <c r="FA361" s="255"/>
      <c r="FB361" s="255"/>
      <c r="FC361" s="255"/>
      <c r="FD361" s="255"/>
      <c r="FE361" s="255"/>
      <c r="FF361" s="255"/>
      <c r="FG361" s="255"/>
      <c r="FH361" s="255"/>
      <c r="FI361" s="255"/>
      <c r="FJ361" s="255"/>
      <c r="FK361" s="255"/>
      <c r="FL361" s="255"/>
      <c r="FM361" s="255"/>
      <c r="FN361" s="255"/>
      <c r="FO361" s="255"/>
      <c r="FP361" s="255"/>
      <c r="FQ361" s="255"/>
      <c r="FR361" s="255"/>
      <c r="FS361" s="255"/>
      <c r="FT361" s="255"/>
      <c r="FU361" s="255"/>
      <c r="FV361" s="255"/>
      <c r="FW361" s="255"/>
      <c r="FX361" s="255"/>
      <c r="FY361" s="255"/>
      <c r="FZ361" s="255"/>
      <c r="GA361" s="255"/>
      <c r="GB361" s="255"/>
      <c r="GC361" s="255"/>
      <c r="GD361" s="255"/>
      <c r="GE361" s="255"/>
      <c r="GF361" s="255"/>
      <c r="GG361" s="255"/>
      <c r="GH361" s="255"/>
      <c r="GI361" s="255"/>
      <c r="GJ361" s="255"/>
      <c r="GK361" s="255"/>
      <c r="GL361" s="255"/>
      <c r="GM361" s="255"/>
      <c r="GN361" s="255"/>
      <c r="GO361" s="255"/>
      <c r="GP361" s="255"/>
      <c r="GQ361" s="255"/>
      <c r="GR361" s="255"/>
      <c r="GS361" s="255"/>
      <c r="GT361" s="255"/>
      <c r="GU361" s="255"/>
      <c r="GV361" s="255"/>
      <c r="GW361" s="255"/>
      <c r="GX361" s="255"/>
      <c r="GY361" s="255"/>
      <c r="GZ361" s="255"/>
      <c r="HA361" s="255"/>
      <c r="HB361" s="255"/>
      <c r="HC361" s="255"/>
      <c r="HD361" s="255"/>
      <c r="HE361" s="255"/>
      <c r="HF361" s="255"/>
      <c r="HG361" s="255"/>
      <c r="HH361" s="255"/>
      <c r="HI361" s="255"/>
      <c r="HJ361" s="255"/>
      <c r="HK361" s="255"/>
      <c r="HL361" s="255"/>
      <c r="HM361" s="255"/>
      <c r="HN361" s="255"/>
      <c r="HO361" s="255"/>
      <c r="HP361" s="255"/>
      <c r="HQ361" s="255"/>
      <c r="HR361" s="255"/>
      <c r="HS361" s="255"/>
      <c r="HT361" s="255"/>
      <c r="HU361" s="255"/>
      <c r="HV361" s="255"/>
      <c r="HW361" s="255"/>
      <c r="HX361" s="255"/>
      <c r="HY361" s="255"/>
    </row>
    <row r="362" customFormat="false" ht="12.75" hidden="false" customHeight="false" outlineLevel="0" collapsed="false">
      <c r="A362" s="255" t="n">
        <v>1580</v>
      </c>
      <c r="B362" s="255" t="n">
        <v>634</v>
      </c>
      <c r="C362" s="255" t="s">
        <v>2</v>
      </c>
      <c r="D362" s="255" t="s">
        <v>157</v>
      </c>
      <c r="E362" s="255" t="s">
        <v>149</v>
      </c>
      <c r="F362" s="255" t="s">
        <v>150</v>
      </c>
      <c r="G362" s="255" t="s">
        <v>151</v>
      </c>
      <c r="H362" s="255" t="s">
        <v>152</v>
      </c>
      <c r="I362" s="255" t="s">
        <v>156</v>
      </c>
      <c r="J362" s="256" t="s">
        <v>158</v>
      </c>
      <c r="K362" s="268" t="n">
        <v>36896</v>
      </c>
      <c r="L362" s="268" t="n">
        <v>38722</v>
      </c>
      <c r="M362" s="255" t="s">
        <v>155</v>
      </c>
      <c r="N362" s="257" t="n">
        <v>10000000</v>
      </c>
      <c r="O362" s="257" t="n">
        <v>-4218.983559</v>
      </c>
      <c r="P362" s="258" t="n">
        <v>1.75</v>
      </c>
      <c r="Q362" s="257" t="n">
        <v>166.085784</v>
      </c>
      <c r="R362" s="257" t="n">
        <v>150.692366</v>
      </c>
      <c r="S362" s="258" t="n">
        <v>-15.393418</v>
      </c>
      <c r="T362" s="257" t="n">
        <v>64944.5774588147</v>
      </c>
      <c r="U362" s="257" t="n">
        <v>603.811171</v>
      </c>
      <c r="V362" s="257" t="n">
        <v>0</v>
      </c>
      <c r="W362" s="257" t="n">
        <v>65548.3886298147</v>
      </c>
      <c r="X362" s="257" t="n">
        <v>77822.817978</v>
      </c>
      <c r="Y362" s="257" t="n">
        <v>140539.47255</v>
      </c>
      <c r="Z362" s="257" t="n">
        <v>62716.654572</v>
      </c>
      <c r="AA362" s="257" t="n">
        <v>-2831.73405781465</v>
      </c>
      <c r="AB362" s="257" t="n">
        <v>77822.817978</v>
      </c>
      <c r="AC362" s="257" t="n">
        <v>140539.47255</v>
      </c>
      <c r="AD362" s="257" t="n">
        <v>62716.654572</v>
      </c>
      <c r="AF362" s="257" t="n">
        <v>-52745.732454618</v>
      </c>
      <c r="AG362" s="259" t="n">
        <v>0</v>
      </c>
      <c r="AH362" s="259" t="n">
        <v>140539.47255</v>
      </c>
      <c r="AI362" s="259" t="n">
        <v>141131.740695</v>
      </c>
      <c r="AJ362" s="259" t="n">
        <v>141131.740695</v>
      </c>
      <c r="AK362" s="259" t="n">
        <v>126696.630774</v>
      </c>
      <c r="AL362" s="259" t="n">
        <v>62716.654572</v>
      </c>
      <c r="AM362" s="269" t="s">
        <v>461</v>
      </c>
      <c r="AN362" s="260" t="s">
        <v>469</v>
      </c>
      <c r="AO362" s="260" t="n">
        <v>10</v>
      </c>
      <c r="AP362" s="260" t="n">
        <v>10</v>
      </c>
      <c r="AR362" s="281"/>
      <c r="AS362" s="306"/>
      <c r="AV362" s="255"/>
      <c r="AW362" s="255"/>
      <c r="AX362" s="255"/>
      <c r="AY362" s="255"/>
      <c r="AZ362" s="255"/>
      <c r="BA362" s="255"/>
      <c r="BB362" s="255"/>
      <c r="BC362" s="255"/>
      <c r="BD362" s="255"/>
      <c r="BE362" s="255"/>
      <c r="BF362" s="255"/>
      <c r="BG362" s="255"/>
      <c r="BH362" s="255"/>
      <c r="BI362" s="255"/>
      <c r="BJ362" s="255"/>
      <c r="BK362" s="255"/>
      <c r="BL362" s="255"/>
      <c r="BM362" s="255"/>
      <c r="BN362" s="255"/>
      <c r="BO362" s="255"/>
      <c r="BP362" s="255"/>
      <c r="BQ362" s="255"/>
      <c r="BR362" s="255"/>
      <c r="BS362" s="255"/>
      <c r="BT362" s="255"/>
      <c r="BU362" s="255"/>
      <c r="BV362" s="255"/>
      <c r="BW362" s="255"/>
      <c r="BX362" s="255"/>
      <c r="BY362" s="255"/>
      <c r="BZ362" s="255"/>
      <c r="CA362" s="255"/>
      <c r="CB362" s="255"/>
      <c r="CC362" s="255"/>
      <c r="CD362" s="255"/>
      <c r="CE362" s="255"/>
      <c r="CF362" s="255"/>
      <c r="CG362" s="255"/>
      <c r="CH362" s="255"/>
      <c r="CI362" s="255"/>
      <c r="CJ362" s="255"/>
      <c r="CK362" s="255"/>
      <c r="CL362" s="255"/>
      <c r="CM362" s="255"/>
      <c r="CN362" s="255"/>
      <c r="CO362" s="255"/>
      <c r="CP362" s="255"/>
      <c r="CQ362" s="255"/>
      <c r="CR362" s="255"/>
      <c r="CS362" s="255"/>
      <c r="CT362" s="255"/>
      <c r="CU362" s="255"/>
      <c r="CV362" s="255"/>
      <c r="CW362" s="255"/>
      <c r="CX362" s="255"/>
      <c r="CY362" s="255"/>
      <c r="CZ362" s="255"/>
      <c r="DA362" s="255"/>
      <c r="DB362" s="255"/>
      <c r="DC362" s="255"/>
      <c r="DD362" s="255"/>
      <c r="DE362" s="255"/>
      <c r="DF362" s="255"/>
      <c r="DG362" s="255"/>
      <c r="DH362" s="255"/>
      <c r="DI362" s="255"/>
      <c r="DJ362" s="255"/>
      <c r="DK362" s="255"/>
      <c r="DL362" s="255"/>
      <c r="DM362" s="255"/>
      <c r="DN362" s="255"/>
      <c r="DO362" s="255"/>
      <c r="DP362" s="255"/>
      <c r="DQ362" s="255"/>
      <c r="DR362" s="255"/>
      <c r="DS362" s="255"/>
      <c r="DT362" s="255"/>
      <c r="DU362" s="255"/>
      <c r="DV362" s="255"/>
      <c r="DW362" s="255"/>
      <c r="DX362" s="255"/>
      <c r="DY362" s="255"/>
      <c r="DZ362" s="255"/>
      <c r="EA362" s="255"/>
      <c r="EB362" s="255"/>
      <c r="EC362" s="255"/>
      <c r="ED362" s="255"/>
      <c r="EE362" s="255"/>
      <c r="EF362" s="255"/>
      <c r="EG362" s="255"/>
      <c r="EH362" s="255"/>
      <c r="EI362" s="255"/>
      <c r="EJ362" s="255"/>
      <c r="EK362" s="255"/>
      <c r="EL362" s="255"/>
      <c r="EM362" s="255"/>
      <c r="EN362" s="255"/>
      <c r="EO362" s="255"/>
      <c r="EP362" s="255"/>
      <c r="EQ362" s="255"/>
      <c r="ER362" s="255"/>
      <c r="ES362" s="255"/>
      <c r="ET362" s="255"/>
      <c r="EU362" s="255"/>
      <c r="EV362" s="255"/>
      <c r="EW362" s="255"/>
      <c r="EX362" s="255"/>
      <c r="EY362" s="255"/>
      <c r="EZ362" s="255"/>
      <c r="FA362" s="255"/>
      <c r="FB362" s="255"/>
      <c r="FC362" s="255"/>
      <c r="FD362" s="255"/>
      <c r="FE362" s="255"/>
      <c r="FF362" s="255"/>
      <c r="FG362" s="255"/>
      <c r="FH362" s="255"/>
      <c r="FI362" s="255"/>
      <c r="FJ362" s="255"/>
      <c r="FK362" s="255"/>
      <c r="FL362" s="255"/>
      <c r="FM362" s="255"/>
      <c r="FN362" s="255"/>
      <c r="FO362" s="255"/>
      <c r="FP362" s="255"/>
      <c r="FQ362" s="255"/>
      <c r="FR362" s="255"/>
      <c r="FS362" s="255"/>
      <c r="FT362" s="255"/>
      <c r="FU362" s="255"/>
      <c r="FV362" s="255"/>
      <c r="FW362" s="255"/>
      <c r="FX362" s="255"/>
      <c r="FY362" s="255"/>
      <c r="FZ362" s="255"/>
      <c r="GA362" s="255"/>
      <c r="GB362" s="255"/>
      <c r="GC362" s="255"/>
      <c r="GD362" s="255"/>
      <c r="GE362" s="255"/>
      <c r="GF362" s="255"/>
      <c r="GG362" s="255"/>
      <c r="GH362" s="255"/>
      <c r="GI362" s="255"/>
      <c r="GJ362" s="255"/>
      <c r="GK362" s="255"/>
      <c r="GL362" s="255"/>
      <c r="GM362" s="255"/>
      <c r="GN362" s="255"/>
      <c r="GO362" s="255"/>
      <c r="GP362" s="255"/>
      <c r="GQ362" s="255"/>
      <c r="GR362" s="255"/>
      <c r="GS362" s="255"/>
      <c r="GT362" s="255"/>
      <c r="GU362" s="255"/>
      <c r="GV362" s="255"/>
      <c r="GW362" s="255"/>
      <c r="GX362" s="255"/>
      <c r="GY362" s="255"/>
      <c r="GZ362" s="255"/>
      <c r="HA362" s="255"/>
      <c r="HB362" s="255"/>
      <c r="HC362" s="255"/>
      <c r="HD362" s="255"/>
      <c r="HE362" s="255"/>
      <c r="HF362" s="255"/>
      <c r="HG362" s="255"/>
      <c r="HH362" s="255"/>
      <c r="HI362" s="255"/>
      <c r="HJ362" s="255"/>
      <c r="HK362" s="255"/>
      <c r="HL362" s="255"/>
      <c r="HM362" s="255"/>
      <c r="HN362" s="255"/>
      <c r="HO362" s="255"/>
      <c r="HP362" s="255"/>
      <c r="HQ362" s="255"/>
      <c r="HR362" s="255"/>
      <c r="HS362" s="255"/>
      <c r="HT362" s="255"/>
      <c r="HU362" s="255"/>
      <c r="HV362" s="255"/>
      <c r="HW362" s="255"/>
      <c r="HX362" s="255"/>
      <c r="HY362" s="255"/>
    </row>
    <row r="363" customFormat="false" ht="12.75" hidden="false" customHeight="false" outlineLevel="0" collapsed="false">
      <c r="A363" s="255" t="n">
        <v>1581</v>
      </c>
      <c r="B363" s="255" t="n">
        <v>635</v>
      </c>
      <c r="C363" s="255" t="s">
        <v>2</v>
      </c>
      <c r="D363" s="255" t="s">
        <v>104</v>
      </c>
      <c r="E363" s="255" t="s">
        <v>209</v>
      </c>
      <c r="F363" s="255" t="s">
        <v>184</v>
      </c>
      <c r="G363" s="255" t="s">
        <v>164</v>
      </c>
      <c r="H363" s="255" t="s">
        <v>168</v>
      </c>
      <c r="I363" s="255" t="s">
        <v>156</v>
      </c>
      <c r="J363" s="256" t="s">
        <v>189</v>
      </c>
      <c r="K363" s="268" t="n">
        <v>36896</v>
      </c>
      <c r="L363" s="268" t="n">
        <v>38722</v>
      </c>
      <c r="M363" s="255" t="s">
        <v>155</v>
      </c>
      <c r="N363" s="257" t="n">
        <v>-10000000</v>
      </c>
      <c r="O363" s="257" t="n">
        <v>4076.268837</v>
      </c>
      <c r="P363" s="258" t="n">
        <v>0.64</v>
      </c>
      <c r="Q363" s="257" t="n">
        <v>43.552743</v>
      </c>
      <c r="R363" s="257" t="n">
        <v>43.56011</v>
      </c>
      <c r="S363" s="258" t="n">
        <v>0.00736700000000212</v>
      </c>
      <c r="T363" s="257" t="n">
        <v>30.0298725221877</v>
      </c>
      <c r="U363" s="257" t="n">
        <v>-195.005715</v>
      </c>
      <c r="V363" s="257" t="n">
        <v>0</v>
      </c>
      <c r="W363" s="257" t="n">
        <v>-164.975842477812</v>
      </c>
      <c r="X363" s="257" t="n">
        <v>-101088.286315</v>
      </c>
      <c r="Y363" s="257" t="n">
        <v>-101272.249495</v>
      </c>
      <c r="Z363" s="257" t="n">
        <v>-183.963179999992</v>
      </c>
      <c r="AA363" s="257" t="n">
        <v>-18.9873375221792</v>
      </c>
      <c r="AB363" s="257" t="n">
        <v>-101088.286315</v>
      </c>
      <c r="AC363" s="257" t="n">
        <v>-101272.249495</v>
      </c>
      <c r="AD363" s="257" t="n">
        <v>-183.963179999992</v>
      </c>
      <c r="AF363" s="257" t="n">
        <v>16763.6555921625</v>
      </c>
      <c r="AG363" s="259" t="n">
        <v>0</v>
      </c>
      <c r="AH363" s="259" t="n">
        <v>-101272.249495</v>
      </c>
      <c r="AI363" s="259" t="n">
        <v>-109707.450881</v>
      </c>
      <c r="AJ363" s="259" t="n">
        <v>-109707.450881</v>
      </c>
      <c r="AK363" s="259" t="n">
        <v>-48274.49996</v>
      </c>
      <c r="AL363" s="259" t="n">
        <v>-183.963179999992</v>
      </c>
      <c r="AM363" s="269" t="s">
        <v>461</v>
      </c>
      <c r="AN363" s="260" t="n">
        <v>5</v>
      </c>
      <c r="AO363" s="260" t="s">
        <v>469</v>
      </c>
      <c r="AP363" s="260" t="n">
        <v>5</v>
      </c>
      <c r="AR363" s="281"/>
      <c r="AS363" s="306"/>
    </row>
    <row r="364" customFormat="false" ht="12.75" hidden="false" customHeight="false" outlineLevel="0" collapsed="false">
      <c r="A364" s="255" t="n">
        <v>1582</v>
      </c>
      <c r="B364" s="255" t="n">
        <v>636</v>
      </c>
      <c r="C364" s="255" t="s">
        <v>2</v>
      </c>
      <c r="D364" s="255" t="s">
        <v>157</v>
      </c>
      <c r="E364" s="255" t="s">
        <v>209</v>
      </c>
      <c r="F364" s="255" t="s">
        <v>184</v>
      </c>
      <c r="G364" s="255" t="s">
        <v>164</v>
      </c>
      <c r="H364" s="255" t="s">
        <v>168</v>
      </c>
      <c r="I364" s="255" t="s">
        <v>156</v>
      </c>
      <c r="J364" s="256" t="s">
        <v>158</v>
      </c>
      <c r="K364" s="268" t="n">
        <v>36896</v>
      </c>
      <c r="L364" s="268" t="n">
        <v>38722</v>
      </c>
      <c r="M364" s="255" t="s">
        <v>155</v>
      </c>
      <c r="N364" s="257" t="n">
        <v>10000000</v>
      </c>
      <c r="O364" s="257" t="n">
        <v>-4076.268837</v>
      </c>
      <c r="P364" s="258" t="n">
        <v>0.64</v>
      </c>
      <c r="Q364" s="257" t="n">
        <v>43.552743</v>
      </c>
      <c r="R364" s="257" t="n">
        <v>43.56011</v>
      </c>
      <c r="S364" s="258" t="n">
        <v>0.00736700000000212</v>
      </c>
      <c r="T364" s="257" t="n">
        <v>-30.0298725221877</v>
      </c>
      <c r="U364" s="257" t="n">
        <v>195.005715</v>
      </c>
      <c r="V364" s="257" t="n">
        <v>0</v>
      </c>
      <c r="W364" s="257" t="n">
        <v>164.975842477812</v>
      </c>
      <c r="X364" s="257" t="n">
        <v>101088.286315</v>
      </c>
      <c r="Y364" s="257" t="n">
        <v>101272.249495</v>
      </c>
      <c r="Z364" s="257" t="n">
        <v>183.963179999992</v>
      </c>
      <c r="AA364" s="257" t="n">
        <v>18.9873375221792</v>
      </c>
      <c r="AB364" s="257" t="n">
        <v>101088.286315</v>
      </c>
      <c r="AC364" s="257" t="n">
        <v>101272.249495</v>
      </c>
      <c r="AD364" s="257" t="n">
        <v>183.963179999992</v>
      </c>
      <c r="AF364" s="257" t="n">
        <v>-16763.6555921625</v>
      </c>
      <c r="AG364" s="259" t="n">
        <v>0</v>
      </c>
      <c r="AH364" s="259" t="n">
        <v>101272.249495</v>
      </c>
      <c r="AI364" s="259" t="n">
        <v>109707.450881</v>
      </c>
      <c r="AJ364" s="259" t="n">
        <v>109707.450881</v>
      </c>
      <c r="AK364" s="259" t="n">
        <v>48274.49996</v>
      </c>
      <c r="AL364" s="259" t="n">
        <v>183.963179999992</v>
      </c>
      <c r="AM364" s="269" t="s">
        <v>461</v>
      </c>
      <c r="AN364" s="260" t="n">
        <v>5</v>
      </c>
      <c r="AO364" s="260" t="s">
        <v>469</v>
      </c>
      <c r="AP364" s="260" t="n">
        <v>5</v>
      </c>
      <c r="AR364" s="281"/>
      <c r="AS364" s="306"/>
      <c r="AV364" s="255"/>
      <c r="AW364" s="255"/>
      <c r="AX364" s="255"/>
      <c r="AY364" s="255"/>
      <c r="AZ364" s="255"/>
      <c r="BA364" s="255"/>
      <c r="BB364" s="255"/>
      <c r="BC364" s="255"/>
      <c r="BD364" s="255"/>
      <c r="BE364" s="255"/>
      <c r="BF364" s="255"/>
      <c r="BG364" s="255"/>
      <c r="BH364" s="255"/>
      <c r="BI364" s="255"/>
      <c r="BJ364" s="255"/>
      <c r="BK364" s="255"/>
      <c r="BL364" s="255"/>
      <c r="BM364" s="255"/>
      <c r="BN364" s="255"/>
      <c r="BO364" s="255"/>
      <c r="BP364" s="255"/>
      <c r="BQ364" s="255"/>
      <c r="BR364" s="255"/>
      <c r="BS364" s="255"/>
      <c r="BT364" s="255"/>
      <c r="BU364" s="255"/>
      <c r="BV364" s="255"/>
      <c r="BW364" s="255"/>
      <c r="BX364" s="255"/>
      <c r="BY364" s="255"/>
      <c r="BZ364" s="255"/>
      <c r="CA364" s="255"/>
      <c r="CB364" s="255"/>
      <c r="CC364" s="255"/>
      <c r="CD364" s="255"/>
      <c r="CE364" s="255"/>
      <c r="CF364" s="255"/>
      <c r="CG364" s="255"/>
      <c r="CH364" s="255"/>
      <c r="CI364" s="255"/>
      <c r="CJ364" s="255"/>
      <c r="CK364" s="255"/>
      <c r="CL364" s="255"/>
      <c r="CM364" s="255"/>
      <c r="CN364" s="255"/>
      <c r="CO364" s="255"/>
      <c r="CP364" s="255"/>
      <c r="CQ364" s="255"/>
      <c r="CR364" s="255"/>
      <c r="CS364" s="255"/>
      <c r="CT364" s="255"/>
      <c r="CU364" s="255"/>
      <c r="CV364" s="255"/>
      <c r="CW364" s="255"/>
      <c r="CX364" s="255"/>
      <c r="CY364" s="255"/>
      <c r="CZ364" s="255"/>
      <c r="DA364" s="255"/>
      <c r="DB364" s="255"/>
      <c r="DC364" s="255"/>
      <c r="DD364" s="255"/>
      <c r="DE364" s="255"/>
      <c r="DF364" s="255"/>
      <c r="DG364" s="255"/>
      <c r="DH364" s="255"/>
      <c r="DI364" s="255"/>
      <c r="DJ364" s="255"/>
      <c r="DK364" s="255"/>
      <c r="DL364" s="255"/>
      <c r="DM364" s="255"/>
      <c r="DN364" s="255"/>
      <c r="DO364" s="255"/>
      <c r="DP364" s="255"/>
      <c r="DQ364" s="255"/>
      <c r="DR364" s="255"/>
      <c r="DS364" s="255"/>
      <c r="DT364" s="255"/>
      <c r="DU364" s="255"/>
      <c r="DV364" s="255"/>
      <c r="DW364" s="255"/>
      <c r="DX364" s="255"/>
      <c r="DY364" s="255"/>
      <c r="DZ364" s="255"/>
      <c r="EA364" s="255"/>
      <c r="EB364" s="255"/>
      <c r="EC364" s="255"/>
      <c r="ED364" s="255"/>
      <c r="EE364" s="255"/>
      <c r="EF364" s="255"/>
      <c r="EG364" s="255"/>
      <c r="EH364" s="255"/>
      <c r="EI364" s="255"/>
      <c r="EJ364" s="255"/>
      <c r="EK364" s="255"/>
      <c r="EL364" s="255"/>
      <c r="EM364" s="255"/>
      <c r="EN364" s="255"/>
      <c r="EO364" s="255"/>
      <c r="EP364" s="255"/>
      <c r="EQ364" s="255"/>
      <c r="ER364" s="255"/>
      <c r="ES364" s="255"/>
      <c r="ET364" s="255"/>
      <c r="EU364" s="255"/>
      <c r="EV364" s="255"/>
      <c r="EW364" s="255"/>
      <c r="EX364" s="255"/>
      <c r="EY364" s="255"/>
      <c r="EZ364" s="255"/>
      <c r="FA364" s="255"/>
      <c r="FB364" s="255"/>
      <c r="FC364" s="255"/>
      <c r="FD364" s="255"/>
      <c r="FE364" s="255"/>
      <c r="FF364" s="255"/>
      <c r="FG364" s="255"/>
      <c r="FH364" s="255"/>
      <c r="FI364" s="255"/>
      <c r="FJ364" s="255"/>
      <c r="FK364" s="255"/>
      <c r="FL364" s="255"/>
      <c r="FM364" s="255"/>
      <c r="FN364" s="255"/>
      <c r="FO364" s="255"/>
      <c r="FP364" s="255"/>
      <c r="FQ364" s="255"/>
      <c r="FR364" s="255"/>
      <c r="FS364" s="255"/>
      <c r="FT364" s="255"/>
      <c r="FU364" s="255"/>
      <c r="FV364" s="255"/>
      <c r="FW364" s="255"/>
      <c r="FX364" s="255"/>
      <c r="FY364" s="255"/>
      <c r="FZ364" s="255"/>
      <c r="GA364" s="255"/>
      <c r="GB364" s="255"/>
      <c r="GC364" s="255"/>
      <c r="GD364" s="255"/>
      <c r="GE364" s="255"/>
      <c r="GF364" s="255"/>
      <c r="GG364" s="255"/>
      <c r="GH364" s="255"/>
      <c r="GI364" s="255"/>
      <c r="GJ364" s="255"/>
      <c r="GK364" s="255"/>
      <c r="GL364" s="255"/>
      <c r="GM364" s="255"/>
      <c r="GN364" s="255"/>
      <c r="GO364" s="255"/>
      <c r="GP364" s="255"/>
      <c r="GQ364" s="255"/>
      <c r="GR364" s="255"/>
      <c r="GS364" s="255"/>
      <c r="GT364" s="255"/>
      <c r="GU364" s="255"/>
      <c r="GV364" s="255"/>
      <c r="GW364" s="255"/>
      <c r="GX364" s="255"/>
      <c r="GY364" s="255"/>
      <c r="GZ364" s="255"/>
      <c r="HA364" s="255"/>
      <c r="HB364" s="255"/>
      <c r="HC364" s="255"/>
      <c r="HD364" s="255"/>
      <c r="HE364" s="255"/>
      <c r="HF364" s="255"/>
      <c r="HG364" s="255"/>
      <c r="HH364" s="255"/>
      <c r="HI364" s="255"/>
      <c r="HJ364" s="255"/>
      <c r="HK364" s="255"/>
      <c r="HL364" s="255"/>
      <c r="HM364" s="255"/>
      <c r="HN364" s="255"/>
      <c r="HO364" s="255"/>
      <c r="HP364" s="255"/>
      <c r="HQ364" s="255"/>
      <c r="HR364" s="255"/>
      <c r="HS364" s="255"/>
      <c r="HT364" s="255"/>
      <c r="HU364" s="255"/>
      <c r="HV364" s="255"/>
      <c r="HW364" s="255"/>
      <c r="HX364" s="255"/>
      <c r="HY364" s="255"/>
    </row>
    <row r="365" customFormat="false" ht="12.75" hidden="false" customHeight="false" outlineLevel="0" collapsed="false">
      <c r="A365" s="255" t="n">
        <v>1583</v>
      </c>
      <c r="B365" s="255" t="n">
        <v>637</v>
      </c>
      <c r="C365" s="255" t="s">
        <v>2</v>
      </c>
      <c r="D365" s="255" t="s">
        <v>104</v>
      </c>
      <c r="E365" s="255" t="s">
        <v>277</v>
      </c>
      <c r="F365" s="255" t="s">
        <v>194</v>
      </c>
      <c r="G365" s="255" t="s">
        <v>167</v>
      </c>
      <c r="H365" s="255" t="s">
        <v>168</v>
      </c>
      <c r="I365" s="255" t="s">
        <v>180</v>
      </c>
      <c r="J365" s="256" t="s">
        <v>154</v>
      </c>
      <c r="K365" s="268" t="n">
        <v>36882</v>
      </c>
      <c r="L365" s="268" t="n">
        <v>38275</v>
      </c>
      <c r="M365" s="255" t="s">
        <v>155</v>
      </c>
      <c r="N365" s="257" t="n">
        <v>5000000</v>
      </c>
      <c r="O365" s="257" t="n">
        <v>-1436.078578</v>
      </c>
      <c r="P365" s="258" t="n">
        <v>3</v>
      </c>
      <c r="Q365" s="257" t="n">
        <v>1797.404651</v>
      </c>
      <c r="R365" s="257" t="n">
        <v>1797.291811</v>
      </c>
      <c r="S365" s="258" t="n">
        <v>-0.112840000000006</v>
      </c>
      <c r="T365" s="257" t="n">
        <v>162.047106741528</v>
      </c>
      <c r="U365" s="257" t="n">
        <v>1035.50545</v>
      </c>
      <c r="V365" s="257" t="n">
        <v>0</v>
      </c>
      <c r="W365" s="257" t="n">
        <v>1197.55255674153</v>
      </c>
      <c r="X365" s="257" t="n">
        <v>-609583.333333</v>
      </c>
      <c r="Y365" s="257" t="n">
        <v>-609166.666667</v>
      </c>
      <c r="Z365" s="257" t="n">
        <v>416.666665999917</v>
      </c>
      <c r="AA365" s="257" t="n">
        <v>-780.885890741611</v>
      </c>
      <c r="AB365" s="257" t="n">
        <v>-609583.333333</v>
      </c>
      <c r="AC365" s="257" t="n">
        <v>-609166.666667</v>
      </c>
      <c r="AD365" s="257" t="n">
        <v>416.666665999917</v>
      </c>
      <c r="AF365" s="257" t="n">
        <v>-40159.93743377</v>
      </c>
      <c r="AG365" s="259" t="n">
        <v>0</v>
      </c>
      <c r="AH365" s="259" t="n">
        <v>-609166.666667</v>
      </c>
      <c r="AI365" s="259" t="n">
        <v>-493395.121791</v>
      </c>
      <c r="AJ365" s="259" t="n">
        <v>-493395.121791</v>
      </c>
      <c r="AK365" s="259" t="n">
        <v>12500</v>
      </c>
      <c r="AL365" s="259" t="n">
        <v>416.666665999917</v>
      </c>
      <c r="AM365" s="269" t="s">
        <v>475</v>
      </c>
      <c r="AN365" s="260" t="s">
        <v>469</v>
      </c>
      <c r="AO365" s="260" t="n">
        <v>16</v>
      </c>
      <c r="AP365" s="260" t="n">
        <v>16</v>
      </c>
      <c r="AR365" s="281"/>
      <c r="AS365" s="306"/>
      <c r="AV365" s="255"/>
      <c r="AW365" s="255"/>
      <c r="AX365" s="255"/>
      <c r="AY365" s="255"/>
      <c r="AZ365" s="255"/>
      <c r="BA365" s="255"/>
      <c r="BB365" s="255"/>
      <c r="BC365" s="255"/>
      <c r="BD365" s="255"/>
      <c r="BE365" s="255"/>
      <c r="BF365" s="255"/>
      <c r="BG365" s="255"/>
      <c r="BH365" s="255"/>
      <c r="BI365" s="255"/>
      <c r="BJ365" s="255"/>
      <c r="BK365" s="255"/>
      <c r="BL365" s="255"/>
      <c r="BM365" s="255"/>
      <c r="BN365" s="255"/>
      <c r="BO365" s="255"/>
      <c r="BP365" s="255"/>
      <c r="BQ365" s="255"/>
      <c r="BR365" s="255"/>
      <c r="BS365" s="255"/>
      <c r="BT365" s="255"/>
      <c r="BU365" s="255"/>
      <c r="BV365" s="255"/>
      <c r="BW365" s="255"/>
      <c r="BX365" s="255"/>
      <c r="BY365" s="255"/>
      <c r="BZ365" s="255"/>
      <c r="CA365" s="255"/>
      <c r="CB365" s="255"/>
      <c r="CC365" s="255"/>
      <c r="CD365" s="255"/>
      <c r="CE365" s="255"/>
      <c r="CF365" s="255"/>
      <c r="CG365" s="255"/>
      <c r="CH365" s="255"/>
      <c r="CI365" s="255"/>
      <c r="CJ365" s="255"/>
      <c r="CK365" s="255"/>
      <c r="CL365" s="255"/>
      <c r="CM365" s="255"/>
      <c r="CN365" s="255"/>
      <c r="CO365" s="255"/>
      <c r="CP365" s="255"/>
      <c r="CQ365" s="255"/>
      <c r="CR365" s="255"/>
      <c r="CS365" s="255"/>
      <c r="CT365" s="255"/>
      <c r="CU365" s="255"/>
      <c r="CV365" s="255"/>
      <c r="CW365" s="255"/>
      <c r="CX365" s="255"/>
      <c r="CY365" s="255"/>
      <c r="CZ365" s="255"/>
      <c r="DA365" s="255"/>
      <c r="DB365" s="255"/>
      <c r="DC365" s="255"/>
      <c r="DD365" s="255"/>
      <c r="DE365" s="255"/>
      <c r="DF365" s="255"/>
      <c r="DG365" s="255"/>
      <c r="DH365" s="255"/>
      <c r="DI365" s="255"/>
      <c r="DJ365" s="255"/>
      <c r="DK365" s="255"/>
      <c r="DL365" s="255"/>
      <c r="DM365" s="255"/>
      <c r="DN365" s="255"/>
      <c r="DO365" s="255"/>
      <c r="DP365" s="255"/>
      <c r="DQ365" s="255"/>
      <c r="DR365" s="255"/>
      <c r="DS365" s="255"/>
      <c r="DT365" s="255"/>
      <c r="DU365" s="255"/>
      <c r="DV365" s="255"/>
      <c r="DW365" s="255"/>
      <c r="DX365" s="255"/>
      <c r="DY365" s="255"/>
      <c r="DZ365" s="255"/>
      <c r="EA365" s="255"/>
      <c r="EB365" s="255"/>
      <c r="EC365" s="255"/>
      <c r="ED365" s="255"/>
      <c r="EE365" s="255"/>
      <c r="EF365" s="255"/>
      <c r="EG365" s="255"/>
      <c r="EH365" s="255"/>
      <c r="EI365" s="255"/>
      <c r="EJ365" s="255"/>
      <c r="EK365" s="255"/>
      <c r="EL365" s="255"/>
      <c r="EM365" s="255"/>
      <c r="EN365" s="255"/>
      <c r="EO365" s="255"/>
      <c r="EP365" s="255"/>
      <c r="EQ365" s="255"/>
      <c r="ER365" s="255"/>
      <c r="ES365" s="255"/>
      <c r="ET365" s="255"/>
      <c r="EU365" s="255"/>
      <c r="EV365" s="255"/>
      <c r="EW365" s="255"/>
      <c r="EX365" s="255"/>
      <c r="EY365" s="255"/>
      <c r="EZ365" s="255"/>
      <c r="FA365" s="255"/>
      <c r="FB365" s="255"/>
      <c r="FC365" s="255"/>
      <c r="FD365" s="255"/>
      <c r="FE365" s="255"/>
      <c r="FF365" s="255"/>
      <c r="FG365" s="255"/>
      <c r="FH365" s="255"/>
      <c r="FI365" s="255"/>
      <c r="FJ365" s="255"/>
      <c r="FK365" s="255"/>
      <c r="FL365" s="255"/>
      <c r="FM365" s="255"/>
      <c r="FN365" s="255"/>
      <c r="FO365" s="255"/>
      <c r="FP365" s="255"/>
      <c r="FQ365" s="255"/>
      <c r="FR365" s="255"/>
      <c r="FS365" s="255"/>
      <c r="FT365" s="255"/>
      <c r="FU365" s="255"/>
      <c r="FV365" s="255"/>
      <c r="FW365" s="255"/>
      <c r="FX365" s="255"/>
      <c r="FY365" s="255"/>
      <c r="FZ365" s="255"/>
      <c r="GA365" s="255"/>
      <c r="GB365" s="255"/>
      <c r="GC365" s="255"/>
      <c r="GD365" s="255"/>
      <c r="GE365" s="255"/>
      <c r="GF365" s="255"/>
      <c r="GG365" s="255"/>
      <c r="GH365" s="255"/>
      <c r="GI365" s="255"/>
      <c r="GJ365" s="255"/>
      <c r="GK365" s="255"/>
      <c r="GL365" s="255"/>
      <c r="GM365" s="255"/>
      <c r="GN365" s="255"/>
      <c r="GO365" s="255"/>
      <c r="GP365" s="255"/>
      <c r="GQ365" s="255"/>
      <c r="GR365" s="255"/>
      <c r="GS365" s="255"/>
      <c r="GT365" s="255"/>
      <c r="GU365" s="255"/>
      <c r="GV365" s="255"/>
      <c r="GW365" s="255"/>
      <c r="GX365" s="255"/>
      <c r="GY365" s="255"/>
      <c r="GZ365" s="255"/>
      <c r="HA365" s="255"/>
      <c r="HB365" s="255"/>
      <c r="HC365" s="255"/>
      <c r="HD365" s="255"/>
      <c r="HE365" s="255"/>
      <c r="HF365" s="255"/>
      <c r="HG365" s="255"/>
      <c r="HH365" s="255"/>
      <c r="HI365" s="255"/>
      <c r="HJ365" s="255"/>
      <c r="HK365" s="255"/>
      <c r="HL365" s="255"/>
      <c r="HM365" s="255"/>
      <c r="HN365" s="255"/>
      <c r="HO365" s="255"/>
      <c r="HP365" s="255"/>
      <c r="HQ365" s="255"/>
      <c r="HR365" s="255"/>
      <c r="HS365" s="255"/>
      <c r="HT365" s="255"/>
      <c r="HU365" s="255"/>
      <c r="HV365" s="255"/>
      <c r="HW365" s="255"/>
      <c r="HX365" s="255"/>
      <c r="HY365" s="255"/>
    </row>
    <row r="366" customFormat="false" ht="12.75" hidden="false" customHeight="false" outlineLevel="0" collapsed="false">
      <c r="A366" s="255" t="n">
        <v>1584</v>
      </c>
      <c r="B366" s="255" t="n">
        <v>638</v>
      </c>
      <c r="C366" s="255" t="s">
        <v>2</v>
      </c>
      <c r="D366" s="255" t="s">
        <v>104</v>
      </c>
      <c r="E366" s="255" t="s">
        <v>231</v>
      </c>
      <c r="F366" s="255" t="s">
        <v>172</v>
      </c>
      <c r="G366" s="255" t="s">
        <v>112</v>
      </c>
      <c r="H366" s="255" t="s">
        <v>168</v>
      </c>
      <c r="I366" s="255" t="s">
        <v>180</v>
      </c>
      <c r="J366" s="256" t="s">
        <v>170</v>
      </c>
      <c r="K366" s="268" t="n">
        <v>36887</v>
      </c>
      <c r="L366" s="268" t="n">
        <v>38713</v>
      </c>
      <c r="M366" s="255" t="s">
        <v>155</v>
      </c>
      <c r="N366" s="257" t="n">
        <v>10000000</v>
      </c>
      <c r="O366" s="257" t="n">
        <v>-4161.825954</v>
      </c>
      <c r="P366" s="258" t="n">
        <v>1.2</v>
      </c>
      <c r="Q366" s="257" t="n">
        <v>72.290651</v>
      </c>
      <c r="R366" s="257" t="n">
        <v>72.30405</v>
      </c>
      <c r="S366" s="258" t="n">
        <v>0.0133990000000068</v>
      </c>
      <c r="T366" s="257" t="n">
        <v>-55.7643059576744</v>
      </c>
      <c r="U366" s="257" t="n">
        <v>292.253175</v>
      </c>
      <c r="V366" s="257" t="n">
        <v>0</v>
      </c>
      <c r="W366" s="257" t="n">
        <v>236.488869042326</v>
      </c>
      <c r="X366" s="257" t="n">
        <v>197954.219412</v>
      </c>
      <c r="Y366" s="257" t="n">
        <v>198314.356711</v>
      </c>
      <c r="Z366" s="257" t="n">
        <v>360.137298999995</v>
      </c>
      <c r="AA366" s="257" t="n">
        <v>123.648429957669</v>
      </c>
      <c r="AB366" s="257" t="n">
        <v>197954.219412</v>
      </c>
      <c r="AC366" s="257" t="n">
        <v>198314.356711</v>
      </c>
      <c r="AD366" s="257" t="n">
        <v>360.137298999995</v>
      </c>
      <c r="AF366" s="257" t="n">
        <v>-41077.22216598</v>
      </c>
      <c r="AG366" s="259" t="n">
        <v>30000</v>
      </c>
      <c r="AH366" s="259" t="n">
        <v>228314.356711</v>
      </c>
      <c r="AI366" s="259" t="n">
        <v>227670.199257</v>
      </c>
      <c r="AJ366" s="259" t="n">
        <v>227670.199257</v>
      </c>
      <c r="AK366" s="259" t="n">
        <v>185987.528572</v>
      </c>
      <c r="AL366" s="259" t="n">
        <v>360.137298999995</v>
      </c>
      <c r="AM366" s="269" t="s">
        <v>461</v>
      </c>
      <c r="AN366" s="260" t="s">
        <v>469</v>
      </c>
      <c r="AO366" s="260" t="n">
        <v>9</v>
      </c>
      <c r="AP366" s="260" t="n">
        <v>9</v>
      </c>
      <c r="AR366" s="281"/>
      <c r="AS366" s="306"/>
      <c r="AV366" s="255"/>
      <c r="AW366" s="255"/>
      <c r="AX366" s="255"/>
      <c r="AY366" s="255"/>
      <c r="AZ366" s="255"/>
      <c r="BA366" s="255"/>
      <c r="BB366" s="255"/>
      <c r="BC366" s="255"/>
      <c r="BD366" s="255"/>
      <c r="BE366" s="255"/>
      <c r="BF366" s="255"/>
      <c r="BG366" s="255"/>
      <c r="BH366" s="255"/>
      <c r="BI366" s="255"/>
      <c r="BJ366" s="255"/>
      <c r="BK366" s="255"/>
      <c r="BL366" s="255"/>
      <c r="BM366" s="255"/>
      <c r="BN366" s="255"/>
      <c r="BO366" s="255"/>
      <c r="BP366" s="255"/>
      <c r="BQ366" s="255"/>
      <c r="BR366" s="255"/>
      <c r="BS366" s="255"/>
      <c r="BT366" s="255"/>
      <c r="BU366" s="255"/>
      <c r="BV366" s="255"/>
      <c r="BW366" s="255"/>
      <c r="BX366" s="255"/>
      <c r="BY366" s="255"/>
      <c r="BZ366" s="255"/>
      <c r="CA366" s="255"/>
      <c r="CB366" s="255"/>
      <c r="CC366" s="255"/>
      <c r="CD366" s="255"/>
      <c r="CE366" s="255"/>
      <c r="CF366" s="255"/>
      <c r="CG366" s="255"/>
      <c r="CH366" s="255"/>
      <c r="CI366" s="255"/>
      <c r="CJ366" s="255"/>
      <c r="CK366" s="255"/>
      <c r="CL366" s="255"/>
      <c r="CM366" s="255"/>
      <c r="CN366" s="255"/>
      <c r="CO366" s="255"/>
      <c r="CP366" s="255"/>
      <c r="CQ366" s="255"/>
      <c r="CR366" s="255"/>
      <c r="CS366" s="255"/>
      <c r="CT366" s="255"/>
      <c r="CU366" s="255"/>
      <c r="CV366" s="255"/>
      <c r="CW366" s="255"/>
      <c r="CX366" s="255"/>
      <c r="CY366" s="255"/>
      <c r="CZ366" s="255"/>
      <c r="DA366" s="255"/>
      <c r="DB366" s="255"/>
      <c r="DC366" s="255"/>
      <c r="DD366" s="255"/>
      <c r="DE366" s="255"/>
      <c r="DF366" s="255"/>
      <c r="DG366" s="255"/>
      <c r="DH366" s="255"/>
      <c r="DI366" s="255"/>
      <c r="DJ366" s="255"/>
      <c r="DK366" s="255"/>
      <c r="DL366" s="255"/>
      <c r="DM366" s="255"/>
      <c r="DN366" s="255"/>
      <c r="DO366" s="255"/>
      <c r="DP366" s="255"/>
      <c r="DQ366" s="255"/>
      <c r="DR366" s="255"/>
      <c r="DS366" s="255"/>
      <c r="DT366" s="255"/>
      <c r="DU366" s="255"/>
      <c r="DV366" s="255"/>
      <c r="DW366" s="255"/>
      <c r="DX366" s="255"/>
      <c r="DY366" s="255"/>
      <c r="DZ366" s="255"/>
      <c r="EA366" s="255"/>
      <c r="EB366" s="255"/>
      <c r="EC366" s="255"/>
      <c r="ED366" s="255"/>
      <c r="EE366" s="255"/>
      <c r="EF366" s="255"/>
      <c r="EG366" s="255"/>
      <c r="EH366" s="255"/>
      <c r="EI366" s="255"/>
      <c r="EJ366" s="255"/>
      <c r="EK366" s="255"/>
      <c r="EL366" s="255"/>
      <c r="EM366" s="255"/>
      <c r="EN366" s="255"/>
      <c r="EO366" s="255"/>
      <c r="EP366" s="255"/>
      <c r="EQ366" s="255"/>
      <c r="ER366" s="255"/>
      <c r="ES366" s="255"/>
      <c r="ET366" s="255"/>
      <c r="EU366" s="255"/>
      <c r="EV366" s="255"/>
      <c r="EW366" s="255"/>
      <c r="EX366" s="255"/>
      <c r="EY366" s="255"/>
      <c r="EZ366" s="255"/>
      <c r="FA366" s="255"/>
      <c r="FB366" s="255"/>
      <c r="FC366" s="255"/>
      <c r="FD366" s="255"/>
      <c r="FE366" s="255"/>
      <c r="FF366" s="255"/>
      <c r="FG366" s="255"/>
      <c r="FH366" s="255"/>
      <c r="FI366" s="255"/>
      <c r="FJ366" s="255"/>
      <c r="FK366" s="255"/>
      <c r="FL366" s="255"/>
      <c r="FM366" s="255"/>
      <c r="FN366" s="255"/>
      <c r="FO366" s="255"/>
      <c r="FP366" s="255"/>
      <c r="FQ366" s="255"/>
      <c r="FR366" s="255"/>
      <c r="FS366" s="255"/>
      <c r="FT366" s="255"/>
      <c r="FU366" s="255"/>
      <c r="FV366" s="255"/>
      <c r="FW366" s="255"/>
      <c r="FX366" s="255"/>
      <c r="FY366" s="255"/>
      <c r="FZ366" s="255"/>
      <c r="GA366" s="255"/>
      <c r="GB366" s="255"/>
      <c r="GC366" s="255"/>
      <c r="GD366" s="255"/>
      <c r="GE366" s="255"/>
      <c r="GF366" s="255"/>
      <c r="GG366" s="255"/>
      <c r="GH366" s="255"/>
      <c r="GI366" s="255"/>
      <c r="GJ366" s="255"/>
      <c r="GK366" s="255"/>
      <c r="GL366" s="255"/>
      <c r="GM366" s="255"/>
      <c r="GN366" s="255"/>
      <c r="GO366" s="255"/>
      <c r="GP366" s="255"/>
      <c r="GQ366" s="255"/>
      <c r="GR366" s="255"/>
      <c r="GS366" s="255"/>
      <c r="GT366" s="255"/>
      <c r="GU366" s="255"/>
      <c r="GV366" s="255"/>
      <c r="GW366" s="255"/>
      <c r="GX366" s="255"/>
      <c r="GY366" s="255"/>
      <c r="GZ366" s="255"/>
      <c r="HA366" s="255"/>
      <c r="HB366" s="255"/>
      <c r="HC366" s="255"/>
      <c r="HD366" s="255"/>
      <c r="HE366" s="255"/>
      <c r="HF366" s="255"/>
      <c r="HG366" s="255"/>
      <c r="HH366" s="255"/>
      <c r="HI366" s="255"/>
      <c r="HJ366" s="255"/>
      <c r="HK366" s="255"/>
      <c r="HL366" s="255"/>
      <c r="HM366" s="255"/>
      <c r="HN366" s="255"/>
      <c r="HO366" s="255"/>
      <c r="HP366" s="255"/>
      <c r="HQ366" s="255"/>
      <c r="HR366" s="255"/>
      <c r="HS366" s="255"/>
      <c r="HT366" s="255"/>
      <c r="HU366" s="255"/>
      <c r="HV366" s="255"/>
      <c r="HW366" s="255"/>
      <c r="HX366" s="255"/>
      <c r="HY366" s="255"/>
    </row>
    <row r="367" customFormat="false" ht="12.75" hidden="false" customHeight="false" outlineLevel="0" collapsed="false">
      <c r="A367" s="255" t="n">
        <v>1585</v>
      </c>
      <c r="B367" s="255" t="n">
        <v>640</v>
      </c>
      <c r="C367" s="255" t="s">
        <v>2</v>
      </c>
      <c r="D367" s="255" t="s">
        <v>104</v>
      </c>
      <c r="E367" s="255" t="s">
        <v>307</v>
      </c>
      <c r="F367" s="255" t="s">
        <v>116</v>
      </c>
      <c r="G367" s="255" t="s">
        <v>112</v>
      </c>
      <c r="H367" s="255" t="s">
        <v>110</v>
      </c>
      <c r="I367" s="255" t="s">
        <v>219</v>
      </c>
      <c r="J367" s="256" t="s">
        <v>105</v>
      </c>
      <c r="K367" s="268" t="n">
        <v>36888</v>
      </c>
      <c r="L367" s="268" t="n">
        <v>37113</v>
      </c>
      <c r="M367" s="255" t="s">
        <v>272</v>
      </c>
      <c r="N367" s="257" t="n">
        <v>5700000</v>
      </c>
      <c r="O367" s="257" t="n">
        <v>-195.555401</v>
      </c>
      <c r="P367" s="258" t="n">
        <v>0.45</v>
      </c>
      <c r="Q367" s="257" t="n">
        <v>33.95378</v>
      </c>
      <c r="R367" s="257" t="n">
        <v>33.995864</v>
      </c>
      <c r="S367" s="258" t="n">
        <v>0.0420839999999956</v>
      </c>
      <c r="T367" s="257" t="n">
        <v>-8.22975349568313</v>
      </c>
      <c r="U367" s="257" t="n">
        <v>61.159358</v>
      </c>
      <c r="V367" s="257" t="n">
        <v>0</v>
      </c>
      <c r="W367" s="257" t="n">
        <v>52.9296045043169</v>
      </c>
      <c r="X367" s="257" t="n">
        <v>5717.150973</v>
      </c>
      <c r="Y367" s="257" t="n">
        <v>5762.922477</v>
      </c>
      <c r="Z367" s="257" t="n">
        <v>45.7715040000003</v>
      </c>
      <c r="AA367" s="257" t="n">
        <v>-7.15810050431659</v>
      </c>
      <c r="AB367" s="257" t="n">
        <v>8218.69038123615</v>
      </c>
      <c r="AC367" s="257" t="n">
        <v>8212.164529725</v>
      </c>
      <c r="AD367" s="257" t="n">
        <v>-6.5258515111509</v>
      </c>
      <c r="AF367" s="257" t="n">
        <v>-1415.429992438</v>
      </c>
      <c r="AG367" s="259" t="n">
        <v>4670.4375</v>
      </c>
      <c r="AH367" s="259" t="n">
        <v>12882.602029725</v>
      </c>
      <c r="AI367" s="259" t="n">
        <v>19616.9556260083</v>
      </c>
      <c r="AJ367" s="259" t="n">
        <v>19616.9556260083</v>
      </c>
      <c r="AK367" s="259" t="n">
        <v>7941.357909071</v>
      </c>
      <c r="AL367" s="259" t="n">
        <v>-6.5258515111509</v>
      </c>
      <c r="AM367" s="269" t="s">
        <v>471</v>
      </c>
      <c r="AN367" s="260" t="n">
        <v>8</v>
      </c>
      <c r="AO367" s="260" t="s">
        <v>469</v>
      </c>
      <c r="AP367" s="260" t="n">
        <v>8</v>
      </c>
      <c r="AR367" s="281"/>
      <c r="AS367" s="306"/>
      <c r="AV367" s="255"/>
      <c r="AW367" s="255"/>
      <c r="AX367" s="255"/>
      <c r="AY367" s="255"/>
      <c r="AZ367" s="255"/>
      <c r="BA367" s="255"/>
      <c r="BB367" s="255"/>
      <c r="BC367" s="255"/>
      <c r="BD367" s="255"/>
      <c r="BE367" s="255"/>
      <c r="BF367" s="255"/>
      <c r="BG367" s="255"/>
      <c r="BH367" s="255"/>
      <c r="BI367" s="255"/>
      <c r="BJ367" s="255"/>
      <c r="BK367" s="255"/>
      <c r="BL367" s="255"/>
      <c r="BM367" s="255"/>
      <c r="BN367" s="255"/>
      <c r="BO367" s="255"/>
      <c r="BP367" s="255"/>
      <c r="BQ367" s="255"/>
      <c r="BR367" s="255"/>
      <c r="BS367" s="255"/>
      <c r="BT367" s="255"/>
      <c r="BU367" s="255"/>
      <c r="BV367" s="255"/>
      <c r="BW367" s="255"/>
      <c r="BX367" s="255"/>
      <c r="BY367" s="255"/>
      <c r="BZ367" s="255"/>
      <c r="CA367" s="255"/>
      <c r="CB367" s="255"/>
      <c r="CC367" s="255"/>
      <c r="CD367" s="255"/>
      <c r="CE367" s="255"/>
      <c r="CF367" s="255"/>
      <c r="CG367" s="255"/>
      <c r="CH367" s="255"/>
      <c r="CI367" s="255"/>
      <c r="CJ367" s="255"/>
      <c r="CK367" s="255"/>
      <c r="CL367" s="255"/>
      <c r="CM367" s="255"/>
      <c r="CN367" s="255"/>
      <c r="CO367" s="255"/>
      <c r="CP367" s="255"/>
      <c r="CQ367" s="255"/>
      <c r="CR367" s="255"/>
      <c r="CS367" s="255"/>
      <c r="CT367" s="255"/>
      <c r="CU367" s="255"/>
      <c r="CV367" s="255"/>
      <c r="CW367" s="255"/>
      <c r="CX367" s="255"/>
      <c r="CY367" s="255"/>
      <c r="CZ367" s="255"/>
      <c r="DA367" s="255"/>
      <c r="DB367" s="255"/>
      <c r="DC367" s="255"/>
      <c r="DD367" s="255"/>
      <c r="DE367" s="255"/>
      <c r="DF367" s="255"/>
      <c r="DG367" s="255"/>
      <c r="DH367" s="255"/>
      <c r="DI367" s="255"/>
      <c r="DJ367" s="255"/>
      <c r="DK367" s="255"/>
      <c r="DL367" s="255"/>
      <c r="DM367" s="255"/>
      <c r="DN367" s="255"/>
      <c r="DO367" s="255"/>
      <c r="DP367" s="255"/>
      <c r="DQ367" s="255"/>
      <c r="DR367" s="255"/>
      <c r="DS367" s="255"/>
      <c r="DT367" s="255"/>
      <c r="DU367" s="255"/>
      <c r="DV367" s="255"/>
      <c r="DW367" s="255"/>
      <c r="DX367" s="255"/>
      <c r="DY367" s="255"/>
      <c r="DZ367" s="255"/>
      <c r="EA367" s="255"/>
      <c r="EB367" s="255"/>
      <c r="EC367" s="255"/>
      <c r="ED367" s="255"/>
      <c r="EE367" s="255"/>
      <c r="EF367" s="255"/>
      <c r="EG367" s="255"/>
      <c r="EH367" s="255"/>
      <c r="EI367" s="255"/>
      <c r="EJ367" s="255"/>
      <c r="EK367" s="255"/>
      <c r="EL367" s="255"/>
      <c r="EM367" s="255"/>
      <c r="EN367" s="255"/>
      <c r="EO367" s="255"/>
      <c r="EP367" s="255"/>
      <c r="EQ367" s="255"/>
      <c r="ER367" s="255"/>
      <c r="ES367" s="255"/>
      <c r="ET367" s="255"/>
      <c r="EU367" s="255"/>
      <c r="EV367" s="255"/>
      <c r="EW367" s="255"/>
      <c r="EX367" s="255"/>
      <c r="EY367" s="255"/>
      <c r="EZ367" s="255"/>
      <c r="FA367" s="255"/>
      <c r="FB367" s="255"/>
      <c r="FC367" s="255"/>
      <c r="FD367" s="255"/>
      <c r="FE367" s="255"/>
      <c r="FF367" s="255"/>
      <c r="FG367" s="255"/>
      <c r="FH367" s="255"/>
      <c r="FI367" s="255"/>
      <c r="FJ367" s="255"/>
      <c r="FK367" s="255"/>
      <c r="FL367" s="255"/>
      <c r="FM367" s="255"/>
      <c r="FN367" s="255"/>
      <c r="FO367" s="255"/>
      <c r="FP367" s="255"/>
      <c r="FQ367" s="255"/>
      <c r="FR367" s="255"/>
      <c r="FS367" s="255"/>
      <c r="FT367" s="255"/>
      <c r="FU367" s="255"/>
      <c r="FV367" s="255"/>
      <c r="FW367" s="255"/>
      <c r="FX367" s="255"/>
      <c r="FY367" s="255"/>
      <c r="FZ367" s="255"/>
      <c r="GA367" s="255"/>
      <c r="GB367" s="255"/>
      <c r="GC367" s="255"/>
      <c r="GD367" s="255"/>
      <c r="GE367" s="255"/>
      <c r="GF367" s="255"/>
      <c r="GG367" s="255"/>
      <c r="GH367" s="255"/>
      <c r="GI367" s="255"/>
      <c r="GJ367" s="255"/>
      <c r="GK367" s="255"/>
      <c r="GL367" s="255"/>
      <c r="GM367" s="255"/>
      <c r="GN367" s="255"/>
      <c r="GO367" s="255"/>
      <c r="GP367" s="255"/>
      <c r="GQ367" s="255"/>
      <c r="GR367" s="255"/>
      <c r="GS367" s="255"/>
      <c r="GT367" s="255"/>
      <c r="GU367" s="255"/>
      <c r="GV367" s="255"/>
      <c r="GW367" s="255"/>
      <c r="GX367" s="255"/>
      <c r="GY367" s="255"/>
      <c r="GZ367" s="255"/>
      <c r="HA367" s="255"/>
      <c r="HB367" s="255"/>
      <c r="HC367" s="255"/>
      <c r="HD367" s="255"/>
      <c r="HE367" s="255"/>
      <c r="HF367" s="255"/>
      <c r="HG367" s="255"/>
      <c r="HH367" s="255"/>
      <c r="HI367" s="255"/>
      <c r="HJ367" s="255"/>
      <c r="HK367" s="255"/>
      <c r="HL367" s="255"/>
      <c r="HM367" s="255"/>
      <c r="HN367" s="255"/>
      <c r="HO367" s="255"/>
      <c r="HP367" s="255"/>
      <c r="HQ367" s="255"/>
      <c r="HR367" s="255"/>
      <c r="HS367" s="255"/>
      <c r="HT367" s="255"/>
      <c r="HU367" s="255"/>
      <c r="HV367" s="255"/>
      <c r="HW367" s="255"/>
      <c r="HX367" s="255"/>
      <c r="HY367" s="255"/>
    </row>
    <row r="368" customFormat="false" ht="12.75" hidden="false" customHeight="false" outlineLevel="0" collapsed="false">
      <c r="A368" s="255" t="n">
        <v>1586</v>
      </c>
      <c r="B368" s="255" t="n">
        <v>643</v>
      </c>
      <c r="C368" s="255" t="s">
        <v>2</v>
      </c>
      <c r="D368" s="255" t="s">
        <v>104</v>
      </c>
      <c r="E368" s="255" t="s">
        <v>308</v>
      </c>
      <c r="F368" s="255" t="s">
        <v>116</v>
      </c>
      <c r="G368" s="255" t="s">
        <v>160</v>
      </c>
      <c r="H368" s="255" t="s">
        <v>110</v>
      </c>
      <c r="I368" s="255" t="s">
        <v>219</v>
      </c>
      <c r="J368" s="256" t="s">
        <v>105</v>
      </c>
      <c r="K368" s="268" t="n">
        <v>36888</v>
      </c>
      <c r="L368" s="268" t="n">
        <v>37004</v>
      </c>
      <c r="M368" s="255" t="s">
        <v>272</v>
      </c>
      <c r="N368" s="257" t="n">
        <v>17000000</v>
      </c>
      <c r="O368" s="257" t="n">
        <v>-109.47908</v>
      </c>
      <c r="P368" s="258" t="n">
        <v>0.15</v>
      </c>
      <c r="Q368" s="257" t="n">
        <v>18.335768</v>
      </c>
      <c r="R368" s="257" t="n">
        <v>18.479364</v>
      </c>
      <c r="S368" s="258" t="n">
        <v>0.143595999999999</v>
      </c>
      <c r="T368" s="257" t="n">
        <v>-15.7207579716799</v>
      </c>
      <c r="U368" s="257" t="n">
        <v>77.195287</v>
      </c>
      <c r="V368" s="257" t="n">
        <v>0</v>
      </c>
      <c r="W368" s="257" t="n">
        <v>61.4745290283201</v>
      </c>
      <c r="X368" s="257" t="n">
        <v>6400.706336</v>
      </c>
      <c r="Y368" s="257" t="n">
        <v>6473.65179</v>
      </c>
      <c r="Z368" s="257" t="n">
        <v>72.9454539999997</v>
      </c>
      <c r="AA368" s="257" t="n">
        <v>11.4709249716796</v>
      </c>
      <c r="AB368" s="257" t="n">
        <v>9201.3353933168</v>
      </c>
      <c r="AC368" s="257" t="n">
        <v>9224.95380075</v>
      </c>
      <c r="AD368" s="257" t="n">
        <v>23.6184074331977</v>
      </c>
      <c r="AF368" s="257" t="n">
        <v>-792.40958104</v>
      </c>
      <c r="AG368" s="259" t="n">
        <v>0</v>
      </c>
      <c r="AH368" s="259" t="n">
        <v>9224.95380075</v>
      </c>
      <c r="AI368" s="259" t="n">
        <v>13309.0238643329</v>
      </c>
      <c r="AJ368" s="259" t="n">
        <v>13309.0238643329</v>
      </c>
      <c r="AK368" s="259" t="n">
        <v>5579.79810466555</v>
      </c>
      <c r="AL368" s="259" t="n">
        <v>23.6184074331977</v>
      </c>
      <c r="AM368" s="269" t="s">
        <v>471</v>
      </c>
      <c r="AN368" s="260" t="n">
        <v>8</v>
      </c>
      <c r="AO368" s="260" t="s">
        <v>469</v>
      </c>
      <c r="AP368" s="260" t="n">
        <v>8</v>
      </c>
      <c r="AR368" s="281"/>
      <c r="AS368" s="306"/>
      <c r="AV368" s="255"/>
      <c r="AW368" s="255"/>
      <c r="AX368" s="255"/>
      <c r="AY368" s="255"/>
      <c r="AZ368" s="255"/>
      <c r="BA368" s="255"/>
      <c r="BB368" s="255"/>
      <c r="BC368" s="255"/>
      <c r="BD368" s="255"/>
      <c r="BE368" s="255"/>
      <c r="BF368" s="255"/>
      <c r="BG368" s="255"/>
      <c r="BH368" s="255"/>
      <c r="BI368" s="255"/>
      <c r="BJ368" s="255"/>
      <c r="BK368" s="255"/>
      <c r="BL368" s="255"/>
      <c r="BM368" s="255"/>
      <c r="BN368" s="255"/>
      <c r="BO368" s="255"/>
      <c r="BP368" s="255"/>
      <c r="BQ368" s="255"/>
      <c r="BR368" s="255"/>
      <c r="BS368" s="255"/>
      <c r="BT368" s="255"/>
      <c r="BU368" s="255"/>
      <c r="BV368" s="255"/>
      <c r="BW368" s="255"/>
      <c r="BX368" s="255"/>
      <c r="BY368" s="255"/>
      <c r="BZ368" s="255"/>
      <c r="CA368" s="255"/>
      <c r="CB368" s="255"/>
      <c r="CC368" s="255"/>
      <c r="CD368" s="255"/>
      <c r="CE368" s="255"/>
      <c r="CF368" s="255"/>
      <c r="CG368" s="255"/>
      <c r="CH368" s="255"/>
      <c r="CI368" s="255"/>
      <c r="CJ368" s="255"/>
      <c r="CK368" s="255"/>
      <c r="CL368" s="255"/>
      <c r="CM368" s="255"/>
      <c r="CN368" s="255"/>
      <c r="CO368" s="255"/>
      <c r="CP368" s="255"/>
      <c r="CQ368" s="255"/>
      <c r="CR368" s="255"/>
      <c r="CS368" s="255"/>
      <c r="CT368" s="255"/>
      <c r="CU368" s="255"/>
      <c r="CV368" s="255"/>
      <c r="CW368" s="255"/>
      <c r="CX368" s="255"/>
      <c r="CY368" s="255"/>
      <c r="CZ368" s="255"/>
      <c r="DA368" s="255"/>
      <c r="DB368" s="255"/>
      <c r="DC368" s="255"/>
      <c r="DD368" s="255"/>
      <c r="DE368" s="255"/>
      <c r="DF368" s="255"/>
      <c r="DG368" s="255"/>
      <c r="DH368" s="255"/>
      <c r="DI368" s="255"/>
      <c r="DJ368" s="255"/>
      <c r="DK368" s="255"/>
      <c r="DL368" s="255"/>
      <c r="DM368" s="255"/>
      <c r="DN368" s="255"/>
      <c r="DO368" s="255"/>
      <c r="DP368" s="255"/>
      <c r="DQ368" s="255"/>
      <c r="DR368" s="255"/>
      <c r="DS368" s="255"/>
      <c r="DT368" s="255"/>
      <c r="DU368" s="255"/>
      <c r="DV368" s="255"/>
      <c r="DW368" s="255"/>
      <c r="DX368" s="255"/>
      <c r="DY368" s="255"/>
      <c r="DZ368" s="255"/>
      <c r="EA368" s="255"/>
      <c r="EB368" s="255"/>
      <c r="EC368" s="255"/>
      <c r="ED368" s="255"/>
      <c r="EE368" s="255"/>
      <c r="EF368" s="255"/>
      <c r="EG368" s="255"/>
      <c r="EH368" s="255"/>
      <c r="EI368" s="255"/>
      <c r="EJ368" s="255"/>
      <c r="EK368" s="255"/>
      <c r="EL368" s="255"/>
      <c r="EM368" s="255"/>
      <c r="EN368" s="255"/>
      <c r="EO368" s="255"/>
      <c r="EP368" s="255"/>
      <c r="EQ368" s="255"/>
      <c r="ER368" s="255"/>
      <c r="ES368" s="255"/>
      <c r="ET368" s="255"/>
      <c r="EU368" s="255"/>
      <c r="EV368" s="255"/>
      <c r="EW368" s="255"/>
      <c r="EX368" s="255"/>
      <c r="EY368" s="255"/>
      <c r="EZ368" s="255"/>
      <c r="FA368" s="255"/>
      <c r="FB368" s="255"/>
      <c r="FC368" s="255"/>
      <c r="FD368" s="255"/>
      <c r="FE368" s="255"/>
      <c r="FF368" s="255"/>
      <c r="FG368" s="255"/>
      <c r="FH368" s="255"/>
      <c r="FI368" s="255"/>
      <c r="FJ368" s="255"/>
      <c r="FK368" s="255"/>
      <c r="FL368" s="255"/>
      <c r="FM368" s="255"/>
      <c r="FN368" s="255"/>
      <c r="FO368" s="255"/>
      <c r="FP368" s="255"/>
      <c r="FQ368" s="255"/>
      <c r="FR368" s="255"/>
      <c r="FS368" s="255"/>
      <c r="FT368" s="255"/>
      <c r="FU368" s="255"/>
      <c r="FV368" s="255"/>
      <c r="FW368" s="255"/>
      <c r="FX368" s="255"/>
      <c r="FY368" s="255"/>
      <c r="FZ368" s="255"/>
      <c r="GA368" s="255"/>
      <c r="GB368" s="255"/>
      <c r="GC368" s="255"/>
      <c r="GD368" s="255"/>
      <c r="GE368" s="255"/>
      <c r="GF368" s="255"/>
      <c r="GG368" s="255"/>
      <c r="GH368" s="255"/>
      <c r="GI368" s="255"/>
      <c r="GJ368" s="255"/>
      <c r="GK368" s="255"/>
      <c r="GL368" s="255"/>
      <c r="GM368" s="255"/>
      <c r="GN368" s="255"/>
      <c r="GO368" s="255"/>
      <c r="GP368" s="255"/>
      <c r="GQ368" s="255"/>
      <c r="GR368" s="255"/>
      <c r="GS368" s="255"/>
      <c r="GT368" s="255"/>
      <c r="GU368" s="255"/>
      <c r="GV368" s="255"/>
      <c r="GW368" s="255"/>
      <c r="GX368" s="255"/>
      <c r="GY368" s="255"/>
      <c r="GZ368" s="255"/>
      <c r="HA368" s="255"/>
      <c r="HB368" s="255"/>
      <c r="HC368" s="255"/>
      <c r="HD368" s="255"/>
      <c r="HE368" s="255"/>
      <c r="HF368" s="255"/>
      <c r="HG368" s="255"/>
      <c r="HH368" s="255"/>
      <c r="HI368" s="255"/>
      <c r="HJ368" s="255"/>
      <c r="HK368" s="255"/>
      <c r="HL368" s="255"/>
      <c r="HM368" s="255"/>
      <c r="HN368" s="255"/>
      <c r="HO368" s="255"/>
      <c r="HP368" s="255"/>
      <c r="HQ368" s="255"/>
      <c r="HR368" s="255"/>
      <c r="HS368" s="255"/>
      <c r="HT368" s="255"/>
      <c r="HU368" s="255"/>
      <c r="HV368" s="255"/>
      <c r="HW368" s="255"/>
      <c r="HX368" s="255"/>
      <c r="HY368" s="255"/>
    </row>
    <row r="369" customFormat="false" ht="12.75" hidden="false" customHeight="false" outlineLevel="0" collapsed="false">
      <c r="A369" s="255" t="n">
        <v>1587</v>
      </c>
      <c r="B369" s="255" t="n">
        <v>641</v>
      </c>
      <c r="C369" s="255" t="s">
        <v>2</v>
      </c>
      <c r="D369" s="255" t="s">
        <v>104</v>
      </c>
      <c r="E369" s="255" t="s">
        <v>387</v>
      </c>
      <c r="F369" s="255" t="s">
        <v>116</v>
      </c>
      <c r="G369" s="255" t="s">
        <v>160</v>
      </c>
      <c r="H369" s="255" t="s">
        <v>103</v>
      </c>
      <c r="I369" s="255" t="s">
        <v>219</v>
      </c>
      <c r="J369" s="256" t="s">
        <v>105</v>
      </c>
      <c r="K369" s="268" t="n">
        <v>36888</v>
      </c>
      <c r="L369" s="268" t="n">
        <v>36987</v>
      </c>
      <c r="M369" s="255" t="s">
        <v>155</v>
      </c>
      <c r="N369" s="257" t="n">
        <v>27000000</v>
      </c>
      <c r="O369" s="257" t="n">
        <v>-55.994614</v>
      </c>
      <c r="P369" s="258" t="n">
        <v>0.18</v>
      </c>
      <c r="Q369" s="257" t="n">
        <v>63.326665</v>
      </c>
      <c r="R369" s="257" t="n">
        <v>73.854396</v>
      </c>
      <c r="S369" s="258" t="n">
        <v>10.527731</v>
      </c>
      <c r="T369" s="257" t="n">
        <v>-589.496233640834</v>
      </c>
      <c r="U369" s="257" t="n">
        <v>237.476212</v>
      </c>
      <c r="V369" s="257" t="n">
        <v>0</v>
      </c>
      <c r="W369" s="257" t="n">
        <v>-352.020021640834</v>
      </c>
      <c r="X369" s="257" t="n">
        <v>11482.137891</v>
      </c>
      <c r="Y369" s="257" t="n">
        <v>11718.91478</v>
      </c>
      <c r="Z369" s="257" t="n">
        <v>236.776888999999</v>
      </c>
      <c r="AA369" s="257" t="n">
        <v>588.796910640833</v>
      </c>
      <c r="AB369" s="257" t="n">
        <v>11482.137891</v>
      </c>
      <c r="AC369" s="257" t="n">
        <v>11718.91478</v>
      </c>
      <c r="AD369" s="257" t="n">
        <v>236.776888999999</v>
      </c>
      <c r="AF369" s="257" t="n">
        <v>-405.289016132</v>
      </c>
      <c r="AG369" s="259" t="n">
        <v>0</v>
      </c>
      <c r="AH369" s="259" t="n">
        <v>11718.91478</v>
      </c>
      <c r="AI369" s="259" t="n">
        <v>41965.505022</v>
      </c>
      <c r="AJ369" s="259" t="n">
        <v>41965.505022</v>
      </c>
      <c r="AK369" s="259" t="n">
        <v>9351.055361</v>
      </c>
      <c r="AL369" s="259" t="n">
        <v>236.776888999999</v>
      </c>
      <c r="AM369" s="269" t="s">
        <v>471</v>
      </c>
      <c r="AN369" s="260" t="n">
        <v>8</v>
      </c>
      <c r="AO369" s="260" t="s">
        <v>469</v>
      </c>
      <c r="AP369" s="260" t="n">
        <v>8</v>
      </c>
      <c r="AR369" s="281"/>
      <c r="AS369" s="306"/>
    </row>
    <row r="370" customFormat="false" ht="12.75" hidden="false" customHeight="false" outlineLevel="0" collapsed="false">
      <c r="A370" s="255" t="n">
        <v>1588</v>
      </c>
      <c r="B370" s="255" t="n">
        <v>642</v>
      </c>
      <c r="C370" s="255" t="s">
        <v>2</v>
      </c>
      <c r="D370" s="255" t="s">
        <v>104</v>
      </c>
      <c r="E370" s="255" t="s">
        <v>378</v>
      </c>
      <c r="F370" s="255" t="s">
        <v>102</v>
      </c>
      <c r="G370" s="255" t="s">
        <v>112</v>
      </c>
      <c r="H370" s="255" t="s">
        <v>110</v>
      </c>
      <c r="I370" s="255" t="s">
        <v>219</v>
      </c>
      <c r="J370" s="256" t="s">
        <v>105</v>
      </c>
      <c r="K370" s="268" t="n">
        <v>36888</v>
      </c>
      <c r="L370" s="268" t="n">
        <v>36987</v>
      </c>
      <c r="M370" s="255" t="s">
        <v>155</v>
      </c>
      <c r="N370" s="257" t="n">
        <v>20000000</v>
      </c>
      <c r="O370" s="257" t="n">
        <v>-41.513255</v>
      </c>
      <c r="P370" s="258" t="n">
        <v>0.6</v>
      </c>
      <c r="Q370" s="257" t="n">
        <v>79.4742</v>
      </c>
      <c r="R370" s="257" t="n">
        <v>92.721172</v>
      </c>
      <c r="S370" s="258" t="n">
        <v>13.246972</v>
      </c>
      <c r="T370" s="257" t="n">
        <v>-549.92492661386</v>
      </c>
      <c r="U370" s="257" t="n">
        <v>222.8366</v>
      </c>
      <c r="V370" s="257" t="n">
        <v>0</v>
      </c>
      <c r="W370" s="257" t="n">
        <v>-327.08832661386</v>
      </c>
      <c r="X370" s="257" t="n">
        <v>31223.729775</v>
      </c>
      <c r="Y370" s="257" t="n">
        <v>31446.695545</v>
      </c>
      <c r="Z370" s="257" t="n">
        <v>222.965769999999</v>
      </c>
      <c r="AA370" s="257" t="n">
        <v>550.054096613859</v>
      </c>
      <c r="AB370" s="257" t="n">
        <v>31223.729775</v>
      </c>
      <c r="AC370" s="257" t="n">
        <v>31446.695545</v>
      </c>
      <c r="AD370" s="257" t="n">
        <v>222.965769999999</v>
      </c>
      <c r="AF370" s="257" t="n">
        <v>-239.0125656625</v>
      </c>
      <c r="AG370" s="259" t="n">
        <v>0</v>
      </c>
      <c r="AH370" s="259" t="n">
        <v>31446.695545</v>
      </c>
      <c r="AI370" s="259" t="n">
        <v>33129.089666</v>
      </c>
      <c r="AJ370" s="259" t="n">
        <v>33129.089666</v>
      </c>
      <c r="AK370" s="259" t="n">
        <v>10611.476897</v>
      </c>
      <c r="AL370" s="259" t="n">
        <v>222.965769999999</v>
      </c>
      <c r="AM370" s="269" t="s">
        <v>471</v>
      </c>
      <c r="AN370" s="260" t="n">
        <v>6</v>
      </c>
      <c r="AO370" s="260" t="s">
        <v>469</v>
      </c>
      <c r="AP370" s="260" t="n">
        <v>6</v>
      </c>
      <c r="AR370" s="281"/>
      <c r="AS370" s="306"/>
    </row>
    <row r="371" customFormat="false" ht="12.75" hidden="false" customHeight="false" outlineLevel="0" collapsed="false">
      <c r="A371" s="255" t="n">
        <v>1590</v>
      </c>
      <c r="B371" s="255" t="n">
        <v>644</v>
      </c>
      <c r="C371" s="255" t="s">
        <v>3</v>
      </c>
      <c r="D371" s="255" t="s">
        <v>222</v>
      </c>
      <c r="E371" s="255" t="s">
        <v>346</v>
      </c>
      <c r="F371" s="255" t="s">
        <v>116</v>
      </c>
      <c r="G371" s="255" t="s">
        <v>167</v>
      </c>
      <c r="H371" s="255" t="s">
        <v>168</v>
      </c>
      <c r="I371" s="255" t="s">
        <v>177</v>
      </c>
      <c r="J371" s="256" t="s">
        <v>154</v>
      </c>
      <c r="K371" s="268" t="n">
        <v>36593</v>
      </c>
      <c r="L371" s="268" t="n">
        <v>36951</v>
      </c>
      <c r="M371" s="255" t="s">
        <v>155</v>
      </c>
      <c r="N371" s="257" t="n">
        <v>0</v>
      </c>
      <c r="O371" s="257" t="n">
        <v>0</v>
      </c>
      <c r="P371" s="258" t="n">
        <v>1.4</v>
      </c>
      <c r="Q371" s="257" t="n">
        <v>0</v>
      </c>
      <c r="R371" s="257" t="n">
        <v>0</v>
      </c>
      <c r="S371" s="258" t="n">
        <v>0</v>
      </c>
      <c r="T371" s="257" t="n">
        <v>0</v>
      </c>
      <c r="U371" s="257" t="n">
        <v>0</v>
      </c>
      <c r="V371" s="257" t="n">
        <v>0</v>
      </c>
      <c r="W371" s="257" t="n">
        <v>0</v>
      </c>
      <c r="X371" s="257" t="n">
        <v>0</v>
      </c>
      <c r="Y371" s="257" t="n">
        <v>0</v>
      </c>
      <c r="Z371" s="257" t="n">
        <v>0</v>
      </c>
      <c r="AA371" s="257" t="n">
        <v>0</v>
      </c>
      <c r="AB371" s="257" t="n">
        <v>0</v>
      </c>
      <c r="AC371" s="257" t="n">
        <v>0</v>
      </c>
      <c r="AD371" s="257" t="n">
        <v>0</v>
      </c>
      <c r="AF371" s="257" t="n">
        <v>0</v>
      </c>
      <c r="AG371" s="259" t="n">
        <v>-358891.815556</v>
      </c>
      <c r="AH371" s="259" t="n">
        <v>-358891.815556</v>
      </c>
      <c r="AI371" s="259" t="n">
        <v>-83859.174837</v>
      </c>
      <c r="AJ371" s="259" t="n">
        <v>-83859.174837</v>
      </c>
      <c r="AK371" s="259" t="n">
        <v>-1072.55968899996</v>
      </c>
      <c r="AL371" s="259" t="n">
        <v>0</v>
      </c>
      <c r="AM371" s="269" t="s">
        <v>471</v>
      </c>
      <c r="AN371" s="260" t="n">
        <v>8</v>
      </c>
      <c r="AO371" s="260" t="s">
        <v>469</v>
      </c>
      <c r="AP371" s="260" t="n">
        <v>8</v>
      </c>
      <c r="AR371" s="281"/>
      <c r="AS371" s="306"/>
    </row>
    <row r="372" customFormat="false" ht="12.75" hidden="false" customHeight="false" outlineLevel="0" collapsed="false">
      <c r="A372" s="255" t="n">
        <v>1591</v>
      </c>
      <c r="B372" s="255" t="n">
        <v>645</v>
      </c>
      <c r="C372" s="255" t="s">
        <v>2</v>
      </c>
      <c r="D372" s="255" t="s">
        <v>223</v>
      </c>
      <c r="E372" s="255" t="s">
        <v>346</v>
      </c>
      <c r="F372" s="255" t="s">
        <v>116</v>
      </c>
      <c r="G372" s="255" t="s">
        <v>167</v>
      </c>
      <c r="H372" s="255" t="s">
        <v>168</v>
      </c>
      <c r="I372" s="255" t="s">
        <v>179</v>
      </c>
      <c r="J372" s="256" t="s">
        <v>154</v>
      </c>
      <c r="K372" s="268" t="n">
        <v>36593</v>
      </c>
      <c r="L372" s="268" t="n">
        <v>36951</v>
      </c>
      <c r="M372" s="255" t="s">
        <v>155</v>
      </c>
      <c r="N372" s="257" t="n">
        <v>0</v>
      </c>
      <c r="O372" s="257" t="n">
        <v>0</v>
      </c>
      <c r="P372" s="258" t="n">
        <v>1.4</v>
      </c>
      <c r="Q372" s="257" t="n">
        <v>0</v>
      </c>
      <c r="R372" s="257" t="n">
        <v>0</v>
      </c>
      <c r="S372" s="258" t="n">
        <v>0</v>
      </c>
      <c r="T372" s="257" t="n">
        <v>0</v>
      </c>
      <c r="U372" s="257" t="n">
        <v>0</v>
      </c>
      <c r="V372" s="257" t="n">
        <v>0</v>
      </c>
      <c r="W372" s="257" t="n">
        <v>0</v>
      </c>
      <c r="X372" s="257" t="n">
        <v>0</v>
      </c>
      <c r="Y372" s="257" t="n">
        <v>0</v>
      </c>
      <c r="Z372" s="257" t="n">
        <v>0</v>
      </c>
      <c r="AA372" s="257" t="n">
        <v>0</v>
      </c>
      <c r="AB372" s="257" t="n">
        <v>0</v>
      </c>
      <c r="AC372" s="257" t="n">
        <v>0</v>
      </c>
      <c r="AD372" s="257" t="n">
        <v>0</v>
      </c>
      <c r="AF372" s="257" t="n">
        <v>0</v>
      </c>
      <c r="AG372" s="259" t="n">
        <v>358891.815556</v>
      </c>
      <c r="AH372" s="259" t="n">
        <v>358891.815556</v>
      </c>
      <c r="AI372" s="259" t="n">
        <v>83859.174837</v>
      </c>
      <c r="AJ372" s="259" t="n">
        <v>83859.174837</v>
      </c>
      <c r="AK372" s="259" t="n">
        <v>1072.55968899996</v>
      </c>
      <c r="AL372" s="259" t="n">
        <v>0</v>
      </c>
      <c r="AM372" s="269" t="s">
        <v>471</v>
      </c>
      <c r="AN372" s="260" t="n">
        <v>8</v>
      </c>
      <c r="AO372" s="260" t="s">
        <v>469</v>
      </c>
      <c r="AP372" s="260" t="n">
        <v>8</v>
      </c>
      <c r="AR372" s="281"/>
      <c r="AS372" s="306"/>
    </row>
    <row r="373" customFormat="false" ht="12.75" hidden="false" customHeight="false" outlineLevel="0" collapsed="false">
      <c r="A373" s="255" t="n">
        <v>1592</v>
      </c>
      <c r="B373" s="255" t="n">
        <v>646</v>
      </c>
      <c r="C373" s="255" t="s">
        <v>3</v>
      </c>
      <c r="D373" s="255" t="s">
        <v>222</v>
      </c>
      <c r="E373" s="255" t="s">
        <v>220</v>
      </c>
      <c r="F373" s="255" t="s">
        <v>163</v>
      </c>
      <c r="G373" s="255" t="s">
        <v>160</v>
      </c>
      <c r="H373" s="255" t="s">
        <v>168</v>
      </c>
      <c r="I373" s="255" t="s">
        <v>177</v>
      </c>
      <c r="J373" s="256" t="s">
        <v>158</v>
      </c>
      <c r="K373" s="268" t="n">
        <v>36784</v>
      </c>
      <c r="L373" s="268" t="n">
        <v>38610</v>
      </c>
      <c r="M373" s="255" t="s">
        <v>155</v>
      </c>
      <c r="N373" s="257" t="n">
        <v>-60000000</v>
      </c>
      <c r="O373" s="257" t="n">
        <v>22735.917909</v>
      </c>
      <c r="P373" s="258" t="n">
        <v>0.225</v>
      </c>
      <c r="Q373" s="257" t="n">
        <v>38.222029</v>
      </c>
      <c r="R373" s="257" t="n">
        <v>38.189975</v>
      </c>
      <c r="S373" s="258" t="n">
        <v>-0.0320540000000023</v>
      </c>
      <c r="T373" s="257" t="n">
        <v>-728.777112655137</v>
      </c>
      <c r="U373" s="257" t="n">
        <v>-780.3884</v>
      </c>
      <c r="V373" s="257" t="n">
        <v>0</v>
      </c>
      <c r="W373" s="257" t="n">
        <v>-1509.16551265514</v>
      </c>
      <c r="X373" s="257" t="n">
        <v>366532.70178</v>
      </c>
      <c r="Y373" s="257" t="n">
        <v>365578.016079</v>
      </c>
      <c r="Z373" s="257" t="n">
        <v>-954.68570099998</v>
      </c>
      <c r="AA373" s="257" t="n">
        <v>554.479811655157</v>
      </c>
      <c r="AB373" s="257" t="n">
        <v>366532.70178</v>
      </c>
      <c r="AC373" s="257" t="n">
        <v>365578.016079</v>
      </c>
      <c r="AD373" s="257" t="n">
        <v>-954.68570099998</v>
      </c>
      <c r="AF373" s="257" t="n">
        <v>67321.052928549</v>
      </c>
      <c r="AG373" s="259" t="n">
        <v>-67875</v>
      </c>
      <c r="AH373" s="259" t="n">
        <v>297703.016079</v>
      </c>
      <c r="AI373" s="259" t="n">
        <v>-267547.138422</v>
      </c>
      <c r="AJ373" s="259" t="n">
        <v>-267547.138422</v>
      </c>
      <c r="AK373" s="259" t="n">
        <v>-108143.497262</v>
      </c>
      <c r="AL373" s="259" t="n">
        <v>-954.68570099998</v>
      </c>
      <c r="AM373" s="269" t="s">
        <v>475</v>
      </c>
      <c r="AN373" s="260" t="n">
        <v>4</v>
      </c>
      <c r="AO373" s="260" t="s">
        <v>469</v>
      </c>
      <c r="AP373" s="260" t="n">
        <v>4</v>
      </c>
      <c r="AR373" s="281"/>
      <c r="AS373" s="306"/>
    </row>
    <row r="374" customFormat="false" ht="12.75" hidden="false" customHeight="false" outlineLevel="0" collapsed="false">
      <c r="A374" s="255" t="n">
        <v>1593</v>
      </c>
      <c r="B374" s="255" t="n">
        <v>647</v>
      </c>
      <c r="C374" s="255" t="s">
        <v>2</v>
      </c>
      <c r="D374" s="255" t="s">
        <v>223</v>
      </c>
      <c r="E374" s="255" t="s">
        <v>220</v>
      </c>
      <c r="F374" s="255" t="s">
        <v>163</v>
      </c>
      <c r="G374" s="255" t="s">
        <v>160</v>
      </c>
      <c r="H374" s="255" t="s">
        <v>168</v>
      </c>
      <c r="I374" s="255" t="s">
        <v>179</v>
      </c>
      <c r="J374" s="256" t="s">
        <v>158</v>
      </c>
      <c r="K374" s="268" t="n">
        <v>36784</v>
      </c>
      <c r="L374" s="268" t="n">
        <v>38610</v>
      </c>
      <c r="M374" s="255" t="s">
        <v>155</v>
      </c>
      <c r="N374" s="257" t="n">
        <v>60000000</v>
      </c>
      <c r="O374" s="257" t="n">
        <v>-22735.917909</v>
      </c>
      <c r="P374" s="258" t="n">
        <v>0.225</v>
      </c>
      <c r="Q374" s="257" t="n">
        <v>38.222029</v>
      </c>
      <c r="R374" s="257" t="n">
        <v>38.189975</v>
      </c>
      <c r="S374" s="258" t="n">
        <v>-0.0320540000000023</v>
      </c>
      <c r="T374" s="257" t="n">
        <v>728.777112655137</v>
      </c>
      <c r="U374" s="257" t="n">
        <v>780.3884</v>
      </c>
      <c r="V374" s="257" t="n">
        <v>0</v>
      </c>
      <c r="W374" s="257" t="n">
        <v>1509.16551265514</v>
      </c>
      <c r="X374" s="257" t="n">
        <v>-366532.70178</v>
      </c>
      <c r="Y374" s="257" t="n">
        <v>-365578.016079</v>
      </c>
      <c r="Z374" s="257" t="n">
        <v>954.68570099998</v>
      </c>
      <c r="AA374" s="257" t="n">
        <v>-554.479811655157</v>
      </c>
      <c r="AB374" s="257" t="n">
        <v>-366532.70178</v>
      </c>
      <c r="AC374" s="257" t="n">
        <v>-365578.016079</v>
      </c>
      <c r="AD374" s="257" t="n">
        <v>954.68570099998</v>
      </c>
      <c r="AF374" s="257" t="n">
        <v>-67321.052928549</v>
      </c>
      <c r="AG374" s="259" t="n">
        <v>67875</v>
      </c>
      <c r="AH374" s="259" t="n">
        <v>-297703.016079</v>
      </c>
      <c r="AI374" s="259" t="n">
        <v>267547.138422</v>
      </c>
      <c r="AJ374" s="259" t="n">
        <v>267547.138422</v>
      </c>
      <c r="AK374" s="259" t="n">
        <v>108143.497262</v>
      </c>
      <c r="AL374" s="259" t="n">
        <v>954.68570099998</v>
      </c>
      <c r="AM374" s="269" t="s">
        <v>475</v>
      </c>
      <c r="AN374" s="260" t="n">
        <v>4</v>
      </c>
      <c r="AO374" s="260" t="s">
        <v>469</v>
      </c>
      <c r="AP374" s="260" t="n">
        <v>4</v>
      </c>
      <c r="AR374" s="281"/>
      <c r="AS374" s="306"/>
    </row>
    <row r="375" customFormat="false" ht="12.75" hidden="false" customHeight="false" outlineLevel="0" collapsed="false">
      <c r="A375" s="255" t="n">
        <v>1594</v>
      </c>
      <c r="B375" s="255" t="n">
        <v>648</v>
      </c>
      <c r="C375" s="255" t="s">
        <v>3</v>
      </c>
      <c r="D375" s="255" t="s">
        <v>222</v>
      </c>
      <c r="E375" s="255" t="s">
        <v>321</v>
      </c>
      <c r="F375" s="255" t="s">
        <v>322</v>
      </c>
      <c r="G375" s="255" t="s">
        <v>96</v>
      </c>
      <c r="H375" s="255" t="s">
        <v>168</v>
      </c>
      <c r="I375" s="255" t="s">
        <v>177</v>
      </c>
      <c r="J375" s="256" t="s">
        <v>170</v>
      </c>
      <c r="K375" s="268" t="n">
        <v>36595</v>
      </c>
      <c r="L375" s="268" t="n">
        <v>37695</v>
      </c>
      <c r="M375" s="255" t="s">
        <v>155</v>
      </c>
      <c r="N375" s="257" t="n">
        <v>-3000000</v>
      </c>
      <c r="O375" s="257" t="n">
        <v>528.557853</v>
      </c>
      <c r="P375" s="258" t="n">
        <v>3.6</v>
      </c>
      <c r="Q375" s="257" t="n">
        <v>688.637217</v>
      </c>
      <c r="R375" s="257" t="n">
        <v>688.715898</v>
      </c>
      <c r="S375" s="258" t="n">
        <v>0.0786810000000742</v>
      </c>
      <c r="T375" s="257" t="n">
        <v>41.5874604319322</v>
      </c>
      <c r="U375" s="257" t="n">
        <v>-539.706083</v>
      </c>
      <c r="V375" s="257" t="n">
        <v>0</v>
      </c>
      <c r="W375" s="257" t="n">
        <v>-498.118622568068</v>
      </c>
      <c r="X375" s="257" t="n">
        <v>159162.373673</v>
      </c>
      <c r="Y375" s="257" t="n">
        <v>158774.447388</v>
      </c>
      <c r="Z375" s="257" t="n">
        <v>-387.926284999994</v>
      </c>
      <c r="AA375" s="257" t="n">
        <v>110.192337568074</v>
      </c>
      <c r="AB375" s="257" t="n">
        <v>159162.373673</v>
      </c>
      <c r="AC375" s="257" t="n">
        <v>158774.447388</v>
      </c>
      <c r="AD375" s="257" t="n">
        <v>-387.926284999994</v>
      </c>
      <c r="AF375" s="257" t="n">
        <v>11303.209686405</v>
      </c>
      <c r="AG375" s="259" t="n">
        <v>-111000</v>
      </c>
      <c r="AH375" s="259" t="n">
        <v>47774.447388</v>
      </c>
      <c r="AI375" s="259" t="n">
        <v>-98341.372568</v>
      </c>
      <c r="AJ375" s="259" t="n">
        <v>-98341.372568</v>
      </c>
      <c r="AK375" s="259" t="n">
        <v>138354.371347</v>
      </c>
      <c r="AL375" s="259" t="n">
        <v>-387.926284999994</v>
      </c>
      <c r="AM375" s="269" t="s">
        <v>473</v>
      </c>
      <c r="AN375" s="260" t="s">
        <v>469</v>
      </c>
      <c r="AO375" s="260" t="n">
        <v>15</v>
      </c>
      <c r="AP375" s="260" t="n">
        <v>15</v>
      </c>
      <c r="AR375" s="281"/>
      <c r="AS375" s="306"/>
      <c r="AV375" s="255"/>
      <c r="AW375" s="255"/>
      <c r="AX375" s="255"/>
      <c r="AY375" s="255"/>
      <c r="AZ375" s="255"/>
      <c r="BA375" s="255"/>
      <c r="BB375" s="255"/>
      <c r="BC375" s="255"/>
      <c r="BD375" s="255"/>
      <c r="BE375" s="255"/>
      <c r="BF375" s="255"/>
      <c r="BG375" s="255"/>
      <c r="BH375" s="255"/>
      <c r="BI375" s="255"/>
      <c r="BJ375" s="255"/>
      <c r="BK375" s="255"/>
      <c r="BL375" s="255"/>
      <c r="BM375" s="255"/>
      <c r="BN375" s="255"/>
      <c r="BO375" s="255"/>
      <c r="BP375" s="255"/>
      <c r="BQ375" s="255"/>
      <c r="BR375" s="255"/>
      <c r="BS375" s="255"/>
      <c r="BT375" s="255"/>
      <c r="BU375" s="255"/>
      <c r="BV375" s="255"/>
      <c r="BW375" s="255"/>
      <c r="BX375" s="255"/>
      <c r="BY375" s="255"/>
      <c r="BZ375" s="255"/>
      <c r="CA375" s="255"/>
      <c r="CB375" s="255"/>
      <c r="CC375" s="255"/>
      <c r="CD375" s="255"/>
      <c r="CE375" s="255"/>
      <c r="CF375" s="255"/>
      <c r="CG375" s="255"/>
      <c r="CH375" s="255"/>
      <c r="CI375" s="255"/>
      <c r="CJ375" s="255"/>
      <c r="CK375" s="255"/>
      <c r="CL375" s="255"/>
      <c r="CM375" s="255"/>
      <c r="CN375" s="255"/>
      <c r="CO375" s="255"/>
      <c r="CP375" s="255"/>
      <c r="CQ375" s="255"/>
      <c r="CR375" s="255"/>
      <c r="CS375" s="255"/>
      <c r="CT375" s="255"/>
      <c r="CU375" s="255"/>
      <c r="CV375" s="255"/>
      <c r="CW375" s="255"/>
      <c r="CX375" s="255"/>
      <c r="CY375" s="255"/>
      <c r="CZ375" s="255"/>
      <c r="DA375" s="255"/>
      <c r="DB375" s="255"/>
      <c r="DC375" s="255"/>
      <c r="DD375" s="255"/>
      <c r="DE375" s="255"/>
      <c r="DF375" s="255"/>
      <c r="DG375" s="255"/>
      <c r="DH375" s="255"/>
      <c r="DI375" s="255"/>
      <c r="DJ375" s="255"/>
      <c r="DK375" s="255"/>
      <c r="DL375" s="255"/>
      <c r="DM375" s="255"/>
      <c r="DN375" s="255"/>
      <c r="DO375" s="255"/>
      <c r="DP375" s="255"/>
      <c r="DQ375" s="255"/>
      <c r="DR375" s="255"/>
      <c r="DS375" s="255"/>
      <c r="DT375" s="255"/>
      <c r="DU375" s="255"/>
      <c r="DV375" s="255"/>
      <c r="DW375" s="255"/>
      <c r="DX375" s="255"/>
      <c r="DY375" s="255"/>
      <c r="DZ375" s="255"/>
      <c r="EA375" s="255"/>
      <c r="EB375" s="255"/>
      <c r="EC375" s="255"/>
      <c r="ED375" s="255"/>
      <c r="EE375" s="255"/>
      <c r="EF375" s="255"/>
      <c r="EG375" s="255"/>
      <c r="EH375" s="255"/>
      <c r="EI375" s="255"/>
      <c r="EJ375" s="255"/>
      <c r="EK375" s="255"/>
      <c r="EL375" s="255"/>
      <c r="EM375" s="255"/>
      <c r="EN375" s="255"/>
      <c r="EO375" s="255"/>
      <c r="EP375" s="255"/>
      <c r="EQ375" s="255"/>
      <c r="ER375" s="255"/>
      <c r="ES375" s="255"/>
      <c r="ET375" s="255"/>
      <c r="EU375" s="255"/>
      <c r="EV375" s="255"/>
      <c r="EW375" s="255"/>
      <c r="EX375" s="255"/>
      <c r="EY375" s="255"/>
      <c r="EZ375" s="255"/>
      <c r="FA375" s="255"/>
      <c r="FB375" s="255"/>
      <c r="FC375" s="255"/>
      <c r="FD375" s="255"/>
      <c r="FE375" s="255"/>
      <c r="FF375" s="255"/>
      <c r="FG375" s="255"/>
      <c r="FH375" s="255"/>
      <c r="FI375" s="255"/>
      <c r="FJ375" s="255"/>
      <c r="FK375" s="255"/>
      <c r="FL375" s="255"/>
      <c r="FM375" s="255"/>
      <c r="FN375" s="255"/>
      <c r="FO375" s="255"/>
      <c r="FP375" s="255"/>
      <c r="FQ375" s="255"/>
      <c r="FR375" s="255"/>
      <c r="FS375" s="255"/>
      <c r="FT375" s="255"/>
      <c r="FU375" s="255"/>
      <c r="FV375" s="255"/>
      <c r="FW375" s="255"/>
      <c r="FX375" s="255"/>
      <c r="FY375" s="255"/>
      <c r="FZ375" s="255"/>
      <c r="GA375" s="255"/>
      <c r="GB375" s="255"/>
      <c r="GC375" s="255"/>
      <c r="GD375" s="255"/>
      <c r="GE375" s="255"/>
      <c r="GF375" s="255"/>
      <c r="GG375" s="255"/>
      <c r="GH375" s="255"/>
      <c r="GI375" s="255"/>
      <c r="GJ375" s="255"/>
      <c r="GK375" s="255"/>
      <c r="GL375" s="255"/>
      <c r="GM375" s="255"/>
      <c r="GN375" s="255"/>
      <c r="GO375" s="255"/>
      <c r="GP375" s="255"/>
      <c r="GQ375" s="255"/>
      <c r="GR375" s="255"/>
      <c r="GS375" s="255"/>
      <c r="GT375" s="255"/>
      <c r="GU375" s="255"/>
      <c r="GV375" s="255"/>
      <c r="GW375" s="255"/>
      <c r="GX375" s="255"/>
      <c r="GY375" s="255"/>
      <c r="GZ375" s="255"/>
      <c r="HA375" s="255"/>
      <c r="HB375" s="255"/>
      <c r="HC375" s="255"/>
      <c r="HD375" s="255"/>
      <c r="HE375" s="255"/>
      <c r="HF375" s="255"/>
      <c r="HG375" s="255"/>
      <c r="HH375" s="255"/>
      <c r="HI375" s="255"/>
      <c r="HJ375" s="255"/>
      <c r="HK375" s="255"/>
      <c r="HL375" s="255"/>
      <c r="HM375" s="255"/>
      <c r="HN375" s="255"/>
      <c r="HO375" s="255"/>
      <c r="HP375" s="255"/>
      <c r="HQ375" s="255"/>
      <c r="HR375" s="255"/>
      <c r="HS375" s="255"/>
      <c r="HT375" s="255"/>
      <c r="HU375" s="255"/>
      <c r="HV375" s="255"/>
      <c r="HW375" s="255"/>
      <c r="HX375" s="255"/>
      <c r="HY375" s="255"/>
    </row>
    <row r="376" customFormat="false" ht="12.75" hidden="false" customHeight="false" outlineLevel="0" collapsed="false">
      <c r="A376" s="255" t="n">
        <v>1595</v>
      </c>
      <c r="B376" s="255" t="n">
        <v>649</v>
      </c>
      <c r="C376" s="255" t="s">
        <v>2</v>
      </c>
      <c r="D376" s="255" t="s">
        <v>223</v>
      </c>
      <c r="E376" s="255" t="s">
        <v>321</v>
      </c>
      <c r="F376" s="255" t="s">
        <v>322</v>
      </c>
      <c r="G376" s="255" t="s">
        <v>96</v>
      </c>
      <c r="H376" s="255" t="s">
        <v>168</v>
      </c>
      <c r="I376" s="255" t="s">
        <v>179</v>
      </c>
      <c r="J376" s="256" t="s">
        <v>170</v>
      </c>
      <c r="K376" s="268" t="n">
        <v>36595</v>
      </c>
      <c r="L376" s="268" t="n">
        <v>37695</v>
      </c>
      <c r="M376" s="255" t="s">
        <v>155</v>
      </c>
      <c r="N376" s="257" t="n">
        <v>3000000</v>
      </c>
      <c r="O376" s="257" t="n">
        <v>-528.557853</v>
      </c>
      <c r="P376" s="258" t="n">
        <v>3.6</v>
      </c>
      <c r="Q376" s="257" t="n">
        <v>688.637217</v>
      </c>
      <c r="R376" s="257" t="n">
        <v>688.715898</v>
      </c>
      <c r="S376" s="258" t="n">
        <v>0.0786810000000742</v>
      </c>
      <c r="T376" s="257" t="n">
        <v>-41.5874604319322</v>
      </c>
      <c r="U376" s="257" t="n">
        <v>539.706083</v>
      </c>
      <c r="V376" s="257" t="n">
        <v>0</v>
      </c>
      <c r="W376" s="257" t="n">
        <v>498.118622568068</v>
      </c>
      <c r="X376" s="257" t="n">
        <v>-159162.373673</v>
      </c>
      <c r="Y376" s="257" t="n">
        <v>-158774.447388</v>
      </c>
      <c r="Z376" s="257" t="n">
        <v>387.926284999994</v>
      </c>
      <c r="AA376" s="257" t="n">
        <v>-110.192337568074</v>
      </c>
      <c r="AB376" s="257" t="n">
        <v>-159162.373673</v>
      </c>
      <c r="AC376" s="257" t="n">
        <v>-158774.447388</v>
      </c>
      <c r="AD376" s="257" t="n">
        <v>387.926284999994</v>
      </c>
      <c r="AF376" s="257" t="n">
        <v>-11303.209686405</v>
      </c>
      <c r="AG376" s="259" t="n">
        <v>111000</v>
      </c>
      <c r="AH376" s="259" t="n">
        <v>-47774.447388</v>
      </c>
      <c r="AI376" s="259" t="n">
        <v>98341.372568</v>
      </c>
      <c r="AJ376" s="259" t="n">
        <v>98341.372568</v>
      </c>
      <c r="AK376" s="259" t="n">
        <v>-138354.371347</v>
      </c>
      <c r="AL376" s="259" t="n">
        <v>387.926284999994</v>
      </c>
      <c r="AM376" s="269" t="s">
        <v>473</v>
      </c>
      <c r="AN376" s="260" t="s">
        <v>469</v>
      </c>
      <c r="AO376" s="260" t="n">
        <v>15</v>
      </c>
      <c r="AP376" s="260" t="n">
        <v>15</v>
      </c>
      <c r="AR376" s="281"/>
      <c r="AS376" s="306"/>
      <c r="AV376" s="255"/>
      <c r="AW376" s="255"/>
      <c r="AX376" s="255"/>
      <c r="AY376" s="255"/>
      <c r="AZ376" s="255"/>
      <c r="BA376" s="255"/>
      <c r="BB376" s="255"/>
      <c r="BC376" s="255"/>
      <c r="BD376" s="255"/>
      <c r="BE376" s="255"/>
      <c r="BF376" s="255"/>
      <c r="BG376" s="255"/>
      <c r="BH376" s="255"/>
      <c r="BI376" s="255"/>
      <c r="BJ376" s="255"/>
      <c r="BK376" s="255"/>
      <c r="BL376" s="255"/>
      <c r="BM376" s="255"/>
      <c r="BN376" s="255"/>
      <c r="BO376" s="255"/>
      <c r="BP376" s="255"/>
      <c r="BQ376" s="255"/>
      <c r="BR376" s="255"/>
      <c r="BS376" s="255"/>
      <c r="BT376" s="255"/>
      <c r="BU376" s="255"/>
      <c r="BV376" s="255"/>
      <c r="BW376" s="255"/>
      <c r="BX376" s="255"/>
      <c r="BY376" s="255"/>
      <c r="BZ376" s="255"/>
      <c r="CA376" s="255"/>
      <c r="CB376" s="255"/>
      <c r="CC376" s="255"/>
      <c r="CD376" s="255"/>
      <c r="CE376" s="255"/>
      <c r="CF376" s="255"/>
      <c r="CG376" s="255"/>
      <c r="CH376" s="255"/>
      <c r="CI376" s="255"/>
      <c r="CJ376" s="255"/>
      <c r="CK376" s="255"/>
      <c r="CL376" s="255"/>
      <c r="CM376" s="255"/>
      <c r="CN376" s="255"/>
      <c r="CO376" s="255"/>
      <c r="CP376" s="255"/>
      <c r="CQ376" s="255"/>
      <c r="CR376" s="255"/>
      <c r="CS376" s="255"/>
      <c r="CT376" s="255"/>
      <c r="CU376" s="255"/>
      <c r="CV376" s="255"/>
      <c r="CW376" s="255"/>
      <c r="CX376" s="255"/>
      <c r="CY376" s="255"/>
      <c r="CZ376" s="255"/>
      <c r="DA376" s="255"/>
      <c r="DB376" s="255"/>
      <c r="DC376" s="255"/>
      <c r="DD376" s="255"/>
      <c r="DE376" s="255"/>
      <c r="DF376" s="255"/>
      <c r="DG376" s="255"/>
      <c r="DH376" s="255"/>
      <c r="DI376" s="255"/>
      <c r="DJ376" s="255"/>
      <c r="DK376" s="255"/>
      <c r="DL376" s="255"/>
      <c r="DM376" s="255"/>
      <c r="DN376" s="255"/>
      <c r="DO376" s="255"/>
      <c r="DP376" s="255"/>
      <c r="DQ376" s="255"/>
      <c r="DR376" s="255"/>
      <c r="DS376" s="255"/>
      <c r="DT376" s="255"/>
      <c r="DU376" s="255"/>
      <c r="DV376" s="255"/>
      <c r="DW376" s="255"/>
      <c r="DX376" s="255"/>
      <c r="DY376" s="255"/>
      <c r="DZ376" s="255"/>
      <c r="EA376" s="255"/>
      <c r="EB376" s="255"/>
      <c r="EC376" s="255"/>
      <c r="ED376" s="255"/>
      <c r="EE376" s="255"/>
      <c r="EF376" s="255"/>
      <c r="EG376" s="255"/>
      <c r="EH376" s="255"/>
      <c r="EI376" s="255"/>
      <c r="EJ376" s="255"/>
      <c r="EK376" s="255"/>
      <c r="EL376" s="255"/>
      <c r="EM376" s="255"/>
      <c r="EN376" s="255"/>
      <c r="EO376" s="255"/>
      <c r="EP376" s="255"/>
      <c r="EQ376" s="255"/>
      <c r="ER376" s="255"/>
      <c r="ES376" s="255"/>
      <c r="ET376" s="255"/>
      <c r="EU376" s="255"/>
      <c r="EV376" s="255"/>
      <c r="EW376" s="255"/>
      <c r="EX376" s="255"/>
      <c r="EY376" s="255"/>
      <c r="EZ376" s="255"/>
      <c r="FA376" s="255"/>
      <c r="FB376" s="255"/>
      <c r="FC376" s="255"/>
      <c r="FD376" s="255"/>
      <c r="FE376" s="255"/>
      <c r="FF376" s="255"/>
      <c r="FG376" s="255"/>
      <c r="FH376" s="255"/>
      <c r="FI376" s="255"/>
      <c r="FJ376" s="255"/>
      <c r="FK376" s="255"/>
      <c r="FL376" s="255"/>
      <c r="FM376" s="255"/>
      <c r="FN376" s="255"/>
      <c r="FO376" s="255"/>
      <c r="FP376" s="255"/>
      <c r="FQ376" s="255"/>
      <c r="FR376" s="255"/>
      <c r="FS376" s="255"/>
      <c r="FT376" s="255"/>
      <c r="FU376" s="255"/>
      <c r="FV376" s="255"/>
      <c r="FW376" s="255"/>
      <c r="FX376" s="255"/>
      <c r="FY376" s="255"/>
      <c r="FZ376" s="255"/>
      <c r="GA376" s="255"/>
      <c r="GB376" s="255"/>
      <c r="GC376" s="255"/>
      <c r="GD376" s="255"/>
      <c r="GE376" s="255"/>
      <c r="GF376" s="255"/>
      <c r="GG376" s="255"/>
      <c r="GH376" s="255"/>
      <c r="GI376" s="255"/>
      <c r="GJ376" s="255"/>
      <c r="GK376" s="255"/>
      <c r="GL376" s="255"/>
      <c r="GM376" s="255"/>
      <c r="GN376" s="255"/>
      <c r="GO376" s="255"/>
      <c r="GP376" s="255"/>
      <c r="GQ376" s="255"/>
      <c r="GR376" s="255"/>
      <c r="GS376" s="255"/>
      <c r="GT376" s="255"/>
      <c r="GU376" s="255"/>
      <c r="GV376" s="255"/>
      <c r="GW376" s="255"/>
      <c r="GX376" s="255"/>
      <c r="GY376" s="255"/>
      <c r="GZ376" s="255"/>
      <c r="HA376" s="255"/>
      <c r="HB376" s="255"/>
      <c r="HC376" s="255"/>
      <c r="HD376" s="255"/>
      <c r="HE376" s="255"/>
      <c r="HF376" s="255"/>
      <c r="HG376" s="255"/>
      <c r="HH376" s="255"/>
      <c r="HI376" s="255"/>
      <c r="HJ376" s="255"/>
      <c r="HK376" s="255"/>
      <c r="HL376" s="255"/>
      <c r="HM376" s="255"/>
      <c r="HN376" s="255"/>
      <c r="HO376" s="255"/>
      <c r="HP376" s="255"/>
      <c r="HQ376" s="255"/>
      <c r="HR376" s="255"/>
      <c r="HS376" s="255"/>
      <c r="HT376" s="255"/>
      <c r="HU376" s="255"/>
      <c r="HV376" s="255"/>
      <c r="HW376" s="255"/>
      <c r="HX376" s="255"/>
      <c r="HY376" s="255"/>
    </row>
    <row r="377" customFormat="false" ht="12.75" hidden="false" customHeight="false" outlineLevel="0" collapsed="false">
      <c r="A377" s="255" t="n">
        <v>1596</v>
      </c>
      <c r="B377" s="255" t="n">
        <v>650</v>
      </c>
      <c r="C377" s="255" t="s">
        <v>2</v>
      </c>
      <c r="D377" s="255" t="s">
        <v>104</v>
      </c>
      <c r="E377" s="255" t="s">
        <v>113</v>
      </c>
      <c r="F377" s="255" t="s">
        <v>102</v>
      </c>
      <c r="G377" s="255" t="s">
        <v>96</v>
      </c>
      <c r="H377" s="255" t="s">
        <v>107</v>
      </c>
      <c r="I377" s="255" t="s">
        <v>180</v>
      </c>
      <c r="J377" s="256" t="s">
        <v>105</v>
      </c>
      <c r="K377" s="268" t="n">
        <v>36896</v>
      </c>
      <c r="L377" s="268" t="n">
        <v>38722</v>
      </c>
      <c r="M377" s="255" t="s">
        <v>155</v>
      </c>
      <c r="N377" s="257" t="n">
        <v>10000000</v>
      </c>
      <c r="O377" s="257" t="n">
        <v>-4089.341244</v>
      </c>
      <c r="P377" s="258" t="n">
        <v>1.29</v>
      </c>
      <c r="Q377" s="257" t="n">
        <v>160.557677</v>
      </c>
      <c r="R377" s="257" t="n">
        <v>149.929672</v>
      </c>
      <c r="S377" s="258" t="n">
        <v>-10.628005</v>
      </c>
      <c r="T377" s="257" t="n">
        <v>43461.5391879382</v>
      </c>
      <c r="U377" s="257" t="n">
        <v>531.150338</v>
      </c>
      <c r="V377" s="257" t="n">
        <v>0</v>
      </c>
      <c r="W377" s="257" t="n">
        <v>43992.6895259382</v>
      </c>
      <c r="X377" s="257" t="n">
        <v>-96976.451427</v>
      </c>
      <c r="Y377" s="257" t="n">
        <v>-53749.335276</v>
      </c>
      <c r="Z377" s="257" t="n">
        <v>43227.116151</v>
      </c>
      <c r="AA377" s="257" t="n">
        <v>-765.57337493822</v>
      </c>
      <c r="AB377" s="257" t="n">
        <v>-96976.451427</v>
      </c>
      <c r="AC377" s="257" t="n">
        <v>-53749.335276</v>
      </c>
      <c r="AD377" s="257" t="n">
        <v>43227.116151</v>
      </c>
      <c r="AF377" s="257" t="n">
        <v>-23544.38221233</v>
      </c>
      <c r="AG377" s="259" t="n">
        <v>0</v>
      </c>
      <c r="AH377" s="259" t="n">
        <v>-53749.335276</v>
      </c>
      <c r="AI377" s="259" t="n">
        <v>-53749.335276</v>
      </c>
      <c r="AJ377" s="259" t="n">
        <v>-53749.335276</v>
      </c>
      <c r="AK377" s="259" t="n">
        <v>43738.551037</v>
      </c>
      <c r="AL377" s="259" t="n">
        <v>43227.116151</v>
      </c>
      <c r="AM377" s="269" t="s">
        <v>461</v>
      </c>
      <c r="AN377" s="260" t="n">
        <v>6</v>
      </c>
      <c r="AO377" s="260" t="s">
        <v>469</v>
      </c>
      <c r="AP377" s="260" t="n">
        <v>6</v>
      </c>
      <c r="AR377" s="281"/>
      <c r="AS377" s="306"/>
    </row>
    <row r="378" customFormat="false" ht="12.75" hidden="false" customHeight="false" outlineLevel="0" collapsed="false">
      <c r="A378" s="255" t="n">
        <v>1597</v>
      </c>
      <c r="B378" s="255" t="n">
        <v>651</v>
      </c>
      <c r="C378" s="255" t="s">
        <v>2</v>
      </c>
      <c r="D378" s="255" t="s">
        <v>104</v>
      </c>
      <c r="E378" s="255" t="s">
        <v>381</v>
      </c>
      <c r="F378" s="255" t="s">
        <v>172</v>
      </c>
      <c r="G378" s="255" t="s">
        <v>112</v>
      </c>
      <c r="H378" s="255" t="s">
        <v>168</v>
      </c>
      <c r="I378" s="255" t="s">
        <v>245</v>
      </c>
      <c r="J378" s="256" t="s">
        <v>170</v>
      </c>
      <c r="K378" s="268" t="n">
        <v>36896</v>
      </c>
      <c r="L378" s="268" t="n">
        <v>38722</v>
      </c>
      <c r="M378" s="255" t="s">
        <v>155</v>
      </c>
      <c r="N378" s="257" t="n">
        <v>10000000</v>
      </c>
      <c r="O378" s="257" t="n">
        <v>-4226.275683</v>
      </c>
      <c r="P378" s="258" t="n">
        <v>2.19</v>
      </c>
      <c r="Q378" s="257" t="n">
        <v>145.469424</v>
      </c>
      <c r="R378" s="257" t="n">
        <v>145.479226</v>
      </c>
      <c r="S378" s="258" t="n">
        <v>0.00980200000000764</v>
      </c>
      <c r="T378" s="257" t="n">
        <v>-41.4259542447983</v>
      </c>
      <c r="U378" s="257" t="n">
        <v>562.340793</v>
      </c>
      <c r="V378" s="257" t="n">
        <v>0</v>
      </c>
      <c r="W378" s="257" t="n">
        <v>520.914838755202</v>
      </c>
      <c r="X378" s="257" t="n">
        <v>351295.003957</v>
      </c>
      <c r="Y378" s="257" t="n">
        <v>351994.55592</v>
      </c>
      <c r="Z378" s="257" t="n">
        <v>699.551963000034</v>
      </c>
      <c r="AA378" s="257" t="n">
        <v>178.637124244833</v>
      </c>
      <c r="AB378" s="257" t="n">
        <v>351295.003957</v>
      </c>
      <c r="AC378" s="257" t="n">
        <v>351994.55592</v>
      </c>
      <c r="AD378" s="257" t="n">
        <v>699.551963000034</v>
      </c>
      <c r="AF378" s="257" t="n">
        <v>-41713.34099121</v>
      </c>
      <c r="AG378" s="259" t="n">
        <v>0</v>
      </c>
      <c r="AH378" s="259" t="n">
        <v>351994.55592</v>
      </c>
      <c r="AI378" s="259" t="n">
        <v>351994.55592</v>
      </c>
      <c r="AJ378" s="259" t="n">
        <v>351994.55592</v>
      </c>
      <c r="AK378" s="259" t="n">
        <v>264535.932042</v>
      </c>
      <c r="AL378" s="259" t="n">
        <v>699.551963000034</v>
      </c>
      <c r="AM378" s="269" t="s">
        <v>461</v>
      </c>
      <c r="AN378" s="260" t="s">
        <v>469</v>
      </c>
      <c r="AO378" s="260" t="n">
        <v>9</v>
      </c>
      <c r="AP378" s="260" t="n">
        <v>9</v>
      </c>
      <c r="AR378" s="281"/>
      <c r="AS378" s="306"/>
    </row>
    <row r="379" customFormat="false" ht="12.75" hidden="false" customHeight="false" outlineLevel="0" collapsed="false">
      <c r="A379" s="255" t="n">
        <v>1598</v>
      </c>
      <c r="B379" s="255" t="n">
        <v>652</v>
      </c>
      <c r="C379" s="255" t="s">
        <v>2</v>
      </c>
      <c r="D379" s="255" t="s">
        <v>104</v>
      </c>
      <c r="E379" s="255" t="s">
        <v>262</v>
      </c>
      <c r="F379" s="255" t="s">
        <v>184</v>
      </c>
      <c r="G379" s="255" t="s">
        <v>160</v>
      </c>
      <c r="H379" s="255" t="s">
        <v>110</v>
      </c>
      <c r="I379" s="255" t="s">
        <v>181</v>
      </c>
      <c r="J379" s="256" t="s">
        <v>212</v>
      </c>
      <c r="K379" s="268" t="n">
        <v>36899</v>
      </c>
      <c r="L379" s="268" t="n">
        <v>38725</v>
      </c>
      <c r="M379" s="255" t="s">
        <v>155</v>
      </c>
      <c r="N379" s="257" t="n">
        <v>10000000</v>
      </c>
      <c r="O379" s="257" t="n">
        <v>-4040.901455</v>
      </c>
      <c r="P379" s="258" t="n">
        <v>0.3</v>
      </c>
      <c r="Q379" s="257" t="n">
        <v>29.913039</v>
      </c>
      <c r="R379" s="257" t="n">
        <v>29.921341</v>
      </c>
      <c r="S379" s="258" t="n">
        <v>0.00830200000000048</v>
      </c>
      <c r="T379" s="257" t="n">
        <v>-33.5475638794119</v>
      </c>
      <c r="U379" s="257" t="n">
        <v>134.680616</v>
      </c>
      <c r="V379" s="257" t="n">
        <v>0</v>
      </c>
      <c r="W379" s="257" t="n">
        <v>101.133052120588</v>
      </c>
      <c r="X379" s="257" t="n">
        <v>7362.240925</v>
      </c>
      <c r="Y379" s="257" t="n">
        <v>7410.73318</v>
      </c>
      <c r="Z379" s="257" t="n">
        <v>48.4922550000001</v>
      </c>
      <c r="AA379" s="257" t="n">
        <v>-52.640797120588</v>
      </c>
      <c r="AB379" s="257" t="n">
        <v>7362.240925</v>
      </c>
      <c r="AC379" s="257" t="n">
        <v>7410.73318</v>
      </c>
      <c r="AD379" s="257" t="n">
        <v>48.4922550000001</v>
      </c>
      <c r="AF379" s="257" t="n">
        <v>-16618.2072336875</v>
      </c>
      <c r="AG379" s="259" t="n">
        <v>0</v>
      </c>
      <c r="AH379" s="259" t="n">
        <v>7410.73318</v>
      </c>
      <c r="AI379" s="259" t="n">
        <v>7410.73318</v>
      </c>
      <c r="AJ379" s="259" t="n">
        <v>7410.73318</v>
      </c>
      <c r="AK379" s="259" t="n">
        <v>30107.622809</v>
      </c>
      <c r="AL379" s="259" t="n">
        <v>48.4922550000001</v>
      </c>
      <c r="AM379" s="269" t="s">
        <v>461</v>
      </c>
      <c r="AN379" s="260" t="n">
        <v>5</v>
      </c>
      <c r="AO379" s="260" t="s">
        <v>469</v>
      </c>
      <c r="AP379" s="260" t="n">
        <v>5</v>
      </c>
      <c r="AR379" s="281"/>
      <c r="AS379" s="306"/>
      <c r="AV379" s="255"/>
      <c r="AW379" s="255"/>
      <c r="AX379" s="255"/>
      <c r="AY379" s="255"/>
      <c r="AZ379" s="255"/>
      <c r="BA379" s="255"/>
      <c r="BB379" s="255"/>
      <c r="BC379" s="255"/>
      <c r="BD379" s="255"/>
      <c r="BE379" s="255"/>
      <c r="BF379" s="255"/>
      <c r="BG379" s="255"/>
      <c r="BH379" s="255"/>
      <c r="BI379" s="255"/>
      <c r="BJ379" s="255"/>
      <c r="BK379" s="255"/>
      <c r="BL379" s="255"/>
      <c r="BM379" s="255"/>
      <c r="BN379" s="255"/>
      <c r="BO379" s="255"/>
      <c r="BP379" s="255"/>
      <c r="BQ379" s="255"/>
      <c r="BR379" s="255"/>
      <c r="BS379" s="255"/>
      <c r="BT379" s="255"/>
      <c r="BU379" s="255"/>
      <c r="BV379" s="255"/>
      <c r="BW379" s="255"/>
      <c r="BX379" s="255"/>
      <c r="BY379" s="255"/>
      <c r="BZ379" s="255"/>
      <c r="CA379" s="255"/>
      <c r="CB379" s="255"/>
      <c r="CC379" s="255"/>
      <c r="CD379" s="255"/>
      <c r="CE379" s="255"/>
      <c r="CF379" s="255"/>
      <c r="CG379" s="255"/>
      <c r="CH379" s="255"/>
      <c r="CI379" s="255"/>
      <c r="CJ379" s="255"/>
      <c r="CK379" s="255"/>
      <c r="CL379" s="255"/>
      <c r="CM379" s="255"/>
      <c r="CN379" s="255"/>
      <c r="CO379" s="255"/>
      <c r="CP379" s="255"/>
      <c r="CQ379" s="255"/>
      <c r="CR379" s="255"/>
      <c r="CS379" s="255"/>
      <c r="CT379" s="255"/>
      <c r="CU379" s="255"/>
      <c r="CV379" s="255"/>
      <c r="CW379" s="255"/>
      <c r="CX379" s="255"/>
      <c r="CY379" s="255"/>
      <c r="CZ379" s="255"/>
      <c r="DA379" s="255"/>
      <c r="DB379" s="255"/>
      <c r="DC379" s="255"/>
      <c r="DD379" s="255"/>
      <c r="DE379" s="255"/>
      <c r="DF379" s="255"/>
      <c r="DG379" s="255"/>
      <c r="DH379" s="255"/>
      <c r="DI379" s="255"/>
      <c r="DJ379" s="255"/>
      <c r="DK379" s="255"/>
      <c r="DL379" s="255"/>
      <c r="DM379" s="255"/>
      <c r="DN379" s="255"/>
      <c r="DO379" s="255"/>
      <c r="DP379" s="255"/>
      <c r="DQ379" s="255"/>
      <c r="DR379" s="255"/>
      <c r="DS379" s="255"/>
      <c r="DT379" s="255"/>
      <c r="DU379" s="255"/>
      <c r="DV379" s="255"/>
      <c r="DW379" s="255"/>
      <c r="DX379" s="255"/>
      <c r="DY379" s="255"/>
      <c r="DZ379" s="255"/>
      <c r="EA379" s="255"/>
      <c r="EB379" s="255"/>
      <c r="EC379" s="255"/>
      <c r="ED379" s="255"/>
      <c r="EE379" s="255"/>
      <c r="EF379" s="255"/>
      <c r="EG379" s="255"/>
      <c r="EH379" s="255"/>
      <c r="EI379" s="255"/>
      <c r="EJ379" s="255"/>
      <c r="EK379" s="255"/>
      <c r="EL379" s="255"/>
      <c r="EM379" s="255"/>
      <c r="EN379" s="255"/>
      <c r="EO379" s="255"/>
      <c r="EP379" s="255"/>
      <c r="EQ379" s="255"/>
      <c r="ER379" s="255"/>
      <c r="ES379" s="255"/>
      <c r="ET379" s="255"/>
      <c r="EU379" s="255"/>
      <c r="EV379" s="255"/>
      <c r="EW379" s="255"/>
      <c r="EX379" s="255"/>
      <c r="EY379" s="255"/>
      <c r="EZ379" s="255"/>
      <c r="FA379" s="255"/>
      <c r="FB379" s="255"/>
      <c r="FC379" s="255"/>
      <c r="FD379" s="255"/>
      <c r="FE379" s="255"/>
      <c r="FF379" s="255"/>
      <c r="FG379" s="255"/>
      <c r="FH379" s="255"/>
      <c r="FI379" s="255"/>
      <c r="FJ379" s="255"/>
      <c r="FK379" s="255"/>
      <c r="FL379" s="255"/>
      <c r="FM379" s="255"/>
      <c r="FN379" s="255"/>
      <c r="FO379" s="255"/>
      <c r="FP379" s="255"/>
      <c r="FQ379" s="255"/>
      <c r="FR379" s="255"/>
      <c r="FS379" s="255"/>
      <c r="FT379" s="255"/>
      <c r="FU379" s="255"/>
      <c r="FV379" s="255"/>
      <c r="FW379" s="255"/>
      <c r="FX379" s="255"/>
      <c r="FY379" s="255"/>
      <c r="FZ379" s="255"/>
      <c r="GA379" s="255"/>
      <c r="GB379" s="255"/>
      <c r="GC379" s="255"/>
      <c r="GD379" s="255"/>
      <c r="GE379" s="255"/>
      <c r="GF379" s="255"/>
      <c r="GG379" s="255"/>
      <c r="GH379" s="255"/>
      <c r="GI379" s="255"/>
      <c r="GJ379" s="255"/>
      <c r="GK379" s="255"/>
      <c r="GL379" s="255"/>
      <c r="GM379" s="255"/>
      <c r="GN379" s="255"/>
      <c r="GO379" s="255"/>
      <c r="GP379" s="255"/>
      <c r="GQ379" s="255"/>
      <c r="GR379" s="255"/>
      <c r="GS379" s="255"/>
      <c r="GT379" s="255"/>
      <c r="GU379" s="255"/>
      <c r="GV379" s="255"/>
      <c r="GW379" s="255"/>
      <c r="GX379" s="255"/>
      <c r="GY379" s="255"/>
      <c r="GZ379" s="255"/>
      <c r="HA379" s="255"/>
      <c r="HB379" s="255"/>
      <c r="HC379" s="255"/>
      <c r="HD379" s="255"/>
      <c r="HE379" s="255"/>
      <c r="HF379" s="255"/>
      <c r="HG379" s="255"/>
      <c r="HH379" s="255"/>
      <c r="HI379" s="255"/>
      <c r="HJ379" s="255"/>
      <c r="HK379" s="255"/>
      <c r="HL379" s="255"/>
      <c r="HM379" s="255"/>
      <c r="HN379" s="255"/>
      <c r="HO379" s="255"/>
      <c r="HP379" s="255"/>
      <c r="HQ379" s="255"/>
      <c r="HR379" s="255"/>
      <c r="HS379" s="255"/>
      <c r="HT379" s="255"/>
      <c r="HU379" s="255"/>
      <c r="HV379" s="255"/>
      <c r="HW379" s="255"/>
      <c r="HX379" s="255"/>
      <c r="HY379" s="255"/>
    </row>
    <row r="380" customFormat="false" ht="12.75" hidden="false" customHeight="false" outlineLevel="0" collapsed="false">
      <c r="A380" s="255" t="n">
        <v>1599</v>
      </c>
      <c r="B380" s="255" t="n">
        <v>653</v>
      </c>
      <c r="C380" s="255" t="s">
        <v>2</v>
      </c>
      <c r="D380" s="255" t="s">
        <v>104</v>
      </c>
      <c r="E380" s="255" t="s">
        <v>394</v>
      </c>
      <c r="F380" s="255" t="s">
        <v>184</v>
      </c>
      <c r="G380" s="255" t="s">
        <v>96</v>
      </c>
      <c r="H380" s="255" t="s">
        <v>207</v>
      </c>
      <c r="I380" s="255" t="s">
        <v>181</v>
      </c>
      <c r="J380" s="256" t="s">
        <v>105</v>
      </c>
      <c r="K380" s="268" t="n">
        <v>36899</v>
      </c>
      <c r="L380" s="268" t="n">
        <v>38725</v>
      </c>
      <c r="M380" s="255" t="s">
        <v>155</v>
      </c>
      <c r="N380" s="257" t="n">
        <v>10000000</v>
      </c>
      <c r="O380" s="257" t="n">
        <v>-4135.436947</v>
      </c>
      <c r="P380" s="258" t="n">
        <v>1.19</v>
      </c>
      <c r="Q380" s="257" t="n">
        <v>90.43853</v>
      </c>
      <c r="R380" s="257" t="n">
        <v>77.471906</v>
      </c>
      <c r="S380" s="258" t="n">
        <v>-12.966624</v>
      </c>
      <c r="T380" s="257" t="n">
        <v>53622.6559674569</v>
      </c>
      <c r="U380" s="257" t="n">
        <v>336.122987</v>
      </c>
      <c r="V380" s="257" t="n">
        <v>0</v>
      </c>
      <c r="W380" s="257" t="n">
        <v>53958.7789544569</v>
      </c>
      <c r="X380" s="257" t="n">
        <v>145712.017107</v>
      </c>
      <c r="Y380" s="257" t="n">
        <v>200675.587868</v>
      </c>
      <c r="Z380" s="257" t="n">
        <v>54963.570761</v>
      </c>
      <c r="AA380" s="257" t="n">
        <v>1004.79180654309</v>
      </c>
      <c r="AB380" s="257" t="n">
        <v>145712.017107</v>
      </c>
      <c r="AC380" s="257" t="n">
        <v>200675.587868</v>
      </c>
      <c r="AD380" s="257" t="n">
        <v>54963.570761</v>
      </c>
      <c r="AF380" s="257" t="n">
        <v>-17006.9844445375</v>
      </c>
      <c r="AG380" s="259" t="n">
        <v>0</v>
      </c>
      <c r="AH380" s="259" t="n">
        <v>200675.587868</v>
      </c>
      <c r="AI380" s="259" t="n">
        <v>200675.587868</v>
      </c>
      <c r="AJ380" s="259" t="n">
        <v>200675.587868</v>
      </c>
      <c r="AK380" s="259" t="n">
        <v>144592.245326</v>
      </c>
      <c r="AL380" s="259" t="n">
        <v>54963.570761</v>
      </c>
      <c r="AM380" s="269" t="s">
        <v>461</v>
      </c>
      <c r="AN380" s="260" t="n">
        <v>5</v>
      </c>
      <c r="AO380" s="260" t="s">
        <v>469</v>
      </c>
      <c r="AP380" s="260" t="n">
        <v>5</v>
      </c>
      <c r="AR380" s="281"/>
      <c r="AS380" s="306"/>
    </row>
    <row r="381" customFormat="false" ht="12.75" hidden="false" customHeight="false" outlineLevel="0" collapsed="false">
      <c r="A381" s="255" t="n">
        <v>1600</v>
      </c>
      <c r="B381" s="255" t="n">
        <v>654</v>
      </c>
      <c r="C381" s="255" t="s">
        <v>2</v>
      </c>
      <c r="D381" s="255" t="s">
        <v>104</v>
      </c>
      <c r="E381" s="255" t="s">
        <v>175</v>
      </c>
      <c r="F381" s="255" t="s">
        <v>260</v>
      </c>
      <c r="G381" s="255" t="s">
        <v>164</v>
      </c>
      <c r="H381" s="255" t="s">
        <v>97</v>
      </c>
      <c r="I381" s="255" t="s">
        <v>201</v>
      </c>
      <c r="J381" s="256" t="s">
        <v>105</v>
      </c>
      <c r="K381" s="268" t="n">
        <v>36899</v>
      </c>
      <c r="L381" s="268" t="n">
        <v>38726</v>
      </c>
      <c r="M381" s="255" t="s">
        <v>100</v>
      </c>
      <c r="N381" s="257" t="n">
        <v>-10000000</v>
      </c>
      <c r="O381" s="257" t="n">
        <v>4135.432623</v>
      </c>
      <c r="P381" s="258" t="n">
        <v>0.27</v>
      </c>
      <c r="Q381" s="257" t="n">
        <v>22.294623</v>
      </c>
      <c r="R381" s="257" t="n">
        <v>22.294088</v>
      </c>
      <c r="S381" s="258" t="n">
        <v>-0.000535000000002839</v>
      </c>
      <c r="T381" s="257" t="n">
        <v>-2.21245645331674</v>
      </c>
      <c r="U381" s="257" t="n">
        <v>-100.848675</v>
      </c>
      <c r="V381" s="257" t="n">
        <v>0</v>
      </c>
      <c r="W381" s="257" t="n">
        <v>-103.061131453317</v>
      </c>
      <c r="X381" s="257" t="n">
        <v>-26523.665774</v>
      </c>
      <c r="Y381" s="257" t="n">
        <v>-26589.521727</v>
      </c>
      <c r="Z381" s="257" t="n">
        <v>-65.8559529999984</v>
      </c>
      <c r="AA381" s="257" t="n">
        <v>37.2051784533183</v>
      </c>
      <c r="AB381" s="257" t="n">
        <v>-23488.0322261657</v>
      </c>
      <c r="AC381" s="257" t="n">
        <v>-23451.958163214</v>
      </c>
      <c r="AD381" s="257" t="n">
        <v>36.0740629516986</v>
      </c>
      <c r="AF381" s="257" t="n">
        <v>8163.343997802</v>
      </c>
      <c r="AG381" s="259" t="n">
        <v>0</v>
      </c>
      <c r="AH381" s="259" t="n">
        <v>-23451.958163214</v>
      </c>
      <c r="AI381" s="259" t="n">
        <v>-23451.958163214</v>
      </c>
      <c r="AJ381" s="259" t="n">
        <v>-23451.958163214</v>
      </c>
      <c r="AK381" s="259" t="n">
        <v>5680.4334591368</v>
      </c>
      <c r="AL381" s="259" t="n">
        <v>36.0740629516986</v>
      </c>
      <c r="AM381" s="269" t="s">
        <v>461</v>
      </c>
      <c r="AN381" s="260" t="n">
        <v>3</v>
      </c>
      <c r="AO381" s="260" t="s">
        <v>469</v>
      </c>
      <c r="AP381" s="260" t="n">
        <v>3</v>
      </c>
      <c r="AR381" s="281"/>
      <c r="AS381" s="306"/>
      <c r="AV381" s="255"/>
      <c r="AW381" s="255"/>
      <c r="AX381" s="255"/>
      <c r="AY381" s="255"/>
      <c r="AZ381" s="255"/>
      <c r="BA381" s="255"/>
      <c r="BB381" s="255"/>
      <c r="BC381" s="255"/>
      <c r="BD381" s="255"/>
      <c r="BE381" s="255"/>
      <c r="BF381" s="255"/>
      <c r="BG381" s="255"/>
      <c r="BH381" s="255"/>
      <c r="BI381" s="255"/>
      <c r="BJ381" s="255"/>
      <c r="BK381" s="255"/>
      <c r="BL381" s="255"/>
      <c r="BM381" s="255"/>
      <c r="BN381" s="255"/>
      <c r="BO381" s="255"/>
      <c r="BP381" s="255"/>
      <c r="BQ381" s="255"/>
      <c r="BR381" s="255"/>
      <c r="BS381" s="255"/>
      <c r="BT381" s="255"/>
      <c r="BU381" s="255"/>
      <c r="BV381" s="255"/>
      <c r="BW381" s="255"/>
      <c r="BX381" s="255"/>
      <c r="BY381" s="255"/>
      <c r="BZ381" s="255"/>
      <c r="CA381" s="255"/>
      <c r="CB381" s="255"/>
      <c r="CC381" s="255"/>
      <c r="CD381" s="255"/>
      <c r="CE381" s="255"/>
      <c r="CF381" s="255"/>
      <c r="CG381" s="255"/>
      <c r="CH381" s="255"/>
      <c r="CI381" s="255"/>
      <c r="CJ381" s="255"/>
      <c r="CK381" s="255"/>
      <c r="CL381" s="255"/>
      <c r="CM381" s="255"/>
      <c r="CN381" s="255"/>
      <c r="CO381" s="255"/>
      <c r="CP381" s="255"/>
      <c r="CQ381" s="255"/>
      <c r="CR381" s="255"/>
      <c r="CS381" s="255"/>
      <c r="CT381" s="255"/>
      <c r="CU381" s="255"/>
      <c r="CV381" s="255"/>
      <c r="CW381" s="255"/>
      <c r="CX381" s="255"/>
      <c r="CY381" s="255"/>
      <c r="CZ381" s="255"/>
      <c r="DA381" s="255"/>
      <c r="DB381" s="255"/>
      <c r="DC381" s="255"/>
      <c r="DD381" s="255"/>
      <c r="DE381" s="255"/>
      <c r="DF381" s="255"/>
      <c r="DG381" s="255"/>
      <c r="DH381" s="255"/>
      <c r="DI381" s="255"/>
      <c r="DJ381" s="255"/>
      <c r="DK381" s="255"/>
      <c r="DL381" s="255"/>
      <c r="DM381" s="255"/>
      <c r="DN381" s="255"/>
      <c r="DO381" s="255"/>
      <c r="DP381" s="255"/>
      <c r="DQ381" s="255"/>
      <c r="DR381" s="255"/>
      <c r="DS381" s="255"/>
      <c r="DT381" s="255"/>
      <c r="DU381" s="255"/>
      <c r="DV381" s="255"/>
      <c r="DW381" s="255"/>
      <c r="DX381" s="255"/>
      <c r="DY381" s="255"/>
      <c r="DZ381" s="255"/>
      <c r="EA381" s="255"/>
      <c r="EB381" s="255"/>
      <c r="EC381" s="255"/>
      <c r="ED381" s="255"/>
      <c r="EE381" s="255"/>
      <c r="EF381" s="255"/>
      <c r="EG381" s="255"/>
      <c r="EH381" s="255"/>
      <c r="EI381" s="255"/>
      <c r="EJ381" s="255"/>
      <c r="EK381" s="255"/>
      <c r="EL381" s="255"/>
      <c r="EM381" s="255"/>
      <c r="EN381" s="255"/>
      <c r="EO381" s="255"/>
      <c r="EP381" s="255"/>
      <c r="EQ381" s="255"/>
      <c r="ER381" s="255"/>
      <c r="ES381" s="255"/>
      <c r="ET381" s="255"/>
      <c r="EU381" s="255"/>
      <c r="EV381" s="255"/>
      <c r="EW381" s="255"/>
      <c r="EX381" s="255"/>
      <c r="EY381" s="255"/>
      <c r="EZ381" s="255"/>
      <c r="FA381" s="255"/>
      <c r="FB381" s="255"/>
      <c r="FC381" s="255"/>
      <c r="FD381" s="255"/>
      <c r="FE381" s="255"/>
      <c r="FF381" s="255"/>
      <c r="FG381" s="255"/>
      <c r="FH381" s="255"/>
      <c r="FI381" s="255"/>
      <c r="FJ381" s="255"/>
      <c r="FK381" s="255"/>
      <c r="FL381" s="255"/>
      <c r="FM381" s="255"/>
      <c r="FN381" s="255"/>
      <c r="FO381" s="255"/>
      <c r="FP381" s="255"/>
      <c r="FQ381" s="255"/>
      <c r="FR381" s="255"/>
      <c r="FS381" s="255"/>
      <c r="FT381" s="255"/>
      <c r="FU381" s="255"/>
      <c r="FV381" s="255"/>
      <c r="FW381" s="255"/>
      <c r="FX381" s="255"/>
      <c r="FY381" s="255"/>
      <c r="FZ381" s="255"/>
      <c r="GA381" s="255"/>
      <c r="GB381" s="255"/>
      <c r="GC381" s="255"/>
      <c r="GD381" s="255"/>
      <c r="GE381" s="255"/>
      <c r="GF381" s="255"/>
      <c r="GG381" s="255"/>
      <c r="GH381" s="255"/>
      <c r="GI381" s="255"/>
      <c r="GJ381" s="255"/>
      <c r="GK381" s="255"/>
      <c r="GL381" s="255"/>
      <c r="GM381" s="255"/>
      <c r="GN381" s="255"/>
      <c r="GO381" s="255"/>
      <c r="GP381" s="255"/>
      <c r="GQ381" s="255"/>
      <c r="GR381" s="255"/>
      <c r="GS381" s="255"/>
      <c r="GT381" s="255"/>
      <c r="GU381" s="255"/>
      <c r="GV381" s="255"/>
      <c r="GW381" s="255"/>
      <c r="GX381" s="255"/>
      <c r="GY381" s="255"/>
      <c r="GZ381" s="255"/>
      <c r="HA381" s="255"/>
      <c r="HB381" s="255"/>
      <c r="HC381" s="255"/>
      <c r="HD381" s="255"/>
      <c r="HE381" s="255"/>
      <c r="HF381" s="255"/>
      <c r="HG381" s="255"/>
      <c r="HH381" s="255"/>
      <c r="HI381" s="255"/>
      <c r="HJ381" s="255"/>
      <c r="HK381" s="255"/>
      <c r="HL381" s="255"/>
      <c r="HM381" s="255"/>
      <c r="HN381" s="255"/>
      <c r="HO381" s="255"/>
      <c r="HP381" s="255"/>
      <c r="HQ381" s="255"/>
      <c r="HR381" s="255"/>
      <c r="HS381" s="255"/>
      <c r="HT381" s="255"/>
      <c r="HU381" s="255"/>
      <c r="HV381" s="255"/>
      <c r="HW381" s="255"/>
      <c r="HX381" s="255"/>
      <c r="HY381" s="255"/>
    </row>
    <row r="382" customFormat="false" ht="12.75" hidden="false" customHeight="false" outlineLevel="0" collapsed="false">
      <c r="A382" s="255" t="n">
        <v>1601</v>
      </c>
      <c r="B382" s="255" t="n">
        <v>655</v>
      </c>
      <c r="C382" s="255" t="s">
        <v>2</v>
      </c>
      <c r="D382" s="255" t="s">
        <v>104</v>
      </c>
      <c r="E382" s="255" t="s">
        <v>290</v>
      </c>
      <c r="F382" s="255" t="s">
        <v>102</v>
      </c>
      <c r="G382" s="255" t="s">
        <v>191</v>
      </c>
      <c r="H382" s="255" t="s">
        <v>282</v>
      </c>
      <c r="I382" s="255" t="s">
        <v>180</v>
      </c>
      <c r="J382" s="256" t="s">
        <v>212</v>
      </c>
      <c r="K382" s="268" t="n">
        <v>36901</v>
      </c>
      <c r="L382" s="268" t="n">
        <v>38727</v>
      </c>
      <c r="M382" s="255" t="s">
        <v>155</v>
      </c>
      <c r="N382" s="257" t="n">
        <v>10000000</v>
      </c>
      <c r="O382" s="257" t="n">
        <v>-4095.695092</v>
      </c>
      <c r="P382" s="258" t="n">
        <v>0.95</v>
      </c>
      <c r="Q382" s="257" t="n">
        <v>92.266948</v>
      </c>
      <c r="R382" s="257" t="n">
        <v>92.285565</v>
      </c>
      <c r="S382" s="258" t="n">
        <v>0.0186170000000061</v>
      </c>
      <c r="T382" s="257" t="n">
        <v>-76.249555527789</v>
      </c>
      <c r="U382" s="257" t="n">
        <v>374.617887</v>
      </c>
      <c r="V382" s="257" t="n">
        <v>0</v>
      </c>
      <c r="W382" s="257" t="n">
        <v>298.368331472211</v>
      </c>
      <c r="X382" s="257" t="n">
        <v>32965.706251</v>
      </c>
      <c r="Y382" s="257" t="n">
        <v>33157.161922</v>
      </c>
      <c r="Z382" s="257" t="n">
        <v>191.455670999996</v>
      </c>
      <c r="AA382" s="257" t="n">
        <v>-106.912660472215</v>
      </c>
      <c r="AB382" s="257" t="n">
        <v>32965.706251</v>
      </c>
      <c r="AC382" s="257" t="n">
        <v>33157.161922</v>
      </c>
      <c r="AD382" s="257" t="n">
        <v>191.455670999996</v>
      </c>
      <c r="AF382" s="257" t="n">
        <v>-23580.96449219</v>
      </c>
      <c r="AG382" s="259" t="n">
        <v>0</v>
      </c>
      <c r="AH382" s="259" t="n">
        <v>33157.161922</v>
      </c>
      <c r="AI382" s="259" t="n">
        <v>33157.161922</v>
      </c>
      <c r="AJ382" s="259" t="n">
        <v>33157.161922</v>
      </c>
      <c r="AK382" s="259" t="n">
        <v>96384.039542</v>
      </c>
      <c r="AL382" s="259" t="n">
        <v>191.455670999996</v>
      </c>
      <c r="AM382" s="269" t="s">
        <v>461</v>
      </c>
      <c r="AN382" s="260" t="n">
        <v>6</v>
      </c>
      <c r="AO382" s="260" t="s">
        <v>469</v>
      </c>
      <c r="AP382" s="260" t="n">
        <v>6</v>
      </c>
      <c r="AR382" s="281"/>
      <c r="AS382" s="306"/>
    </row>
    <row r="383" customFormat="false" ht="12.75" hidden="false" customHeight="false" outlineLevel="0" collapsed="false">
      <c r="A383" s="255" t="n">
        <v>1603</v>
      </c>
      <c r="B383" s="255" t="n">
        <v>657</v>
      </c>
      <c r="C383" s="255" t="s">
        <v>2</v>
      </c>
      <c r="D383" s="255" t="s">
        <v>104</v>
      </c>
      <c r="E383" s="255" t="s">
        <v>323</v>
      </c>
      <c r="F383" s="255" t="s">
        <v>95</v>
      </c>
      <c r="G383" s="255" t="s">
        <v>112</v>
      </c>
      <c r="H383" s="255" t="s">
        <v>107</v>
      </c>
      <c r="I383" s="255" t="s">
        <v>180</v>
      </c>
      <c r="J383" s="256" t="s">
        <v>212</v>
      </c>
      <c r="K383" s="268" t="n">
        <v>36902</v>
      </c>
      <c r="L383" s="268" t="n">
        <v>38728</v>
      </c>
      <c r="M383" s="255" t="s">
        <v>155</v>
      </c>
      <c r="N383" s="257" t="n">
        <v>10000000</v>
      </c>
      <c r="O383" s="257" t="n">
        <v>-4119.766898</v>
      </c>
      <c r="P383" s="258" t="n">
        <v>0.8</v>
      </c>
      <c r="Q383" s="257" t="n">
        <v>57.57566</v>
      </c>
      <c r="R383" s="257" t="n">
        <v>57.587659</v>
      </c>
      <c r="S383" s="258" t="n">
        <v>0.011999000000003</v>
      </c>
      <c r="T383" s="257" t="n">
        <v>-49.4330830091143</v>
      </c>
      <c r="U383" s="257" t="n">
        <v>277.116697</v>
      </c>
      <c r="V383" s="257" t="n">
        <v>0</v>
      </c>
      <c r="W383" s="257" t="n">
        <v>227.683613990886</v>
      </c>
      <c r="X383" s="257" t="n">
        <v>111663.292052</v>
      </c>
      <c r="Y383" s="257" t="n">
        <v>111875.917966</v>
      </c>
      <c r="Z383" s="257" t="n">
        <v>212.625913999989</v>
      </c>
      <c r="AA383" s="257" t="n">
        <v>-15.0576999908964</v>
      </c>
      <c r="AB383" s="257" t="n">
        <v>111663.292052</v>
      </c>
      <c r="AC383" s="257" t="n">
        <v>111875.917966</v>
      </c>
      <c r="AD383" s="257" t="n">
        <v>212.625913999989</v>
      </c>
      <c r="AF383" s="257" t="n">
        <v>-30496.574462445</v>
      </c>
      <c r="AG383" s="259" t="n">
        <v>0</v>
      </c>
      <c r="AH383" s="259" t="n">
        <v>111875.917966</v>
      </c>
      <c r="AI383" s="259" t="n">
        <v>111875.917966</v>
      </c>
      <c r="AJ383" s="259" t="n">
        <v>111875.917966</v>
      </c>
      <c r="AK383" s="259" t="n">
        <v>41500.885978</v>
      </c>
      <c r="AL383" s="259" t="n">
        <v>212.625913999989</v>
      </c>
      <c r="AM383" s="269" t="s">
        <v>461</v>
      </c>
      <c r="AN383" s="260" t="n">
        <v>7</v>
      </c>
      <c r="AO383" s="260" t="s">
        <v>469</v>
      </c>
      <c r="AP383" s="260" t="n">
        <v>7</v>
      </c>
      <c r="AR383" s="281"/>
      <c r="AS383" s="306"/>
      <c r="AV383" s="255"/>
      <c r="AW383" s="255"/>
      <c r="AX383" s="255"/>
      <c r="AY383" s="255"/>
      <c r="AZ383" s="255"/>
      <c r="BA383" s="255"/>
      <c r="BB383" s="255"/>
      <c r="BC383" s="255"/>
      <c r="BD383" s="255"/>
      <c r="BE383" s="255"/>
      <c r="BF383" s="255"/>
      <c r="BG383" s="255"/>
      <c r="BH383" s="255"/>
      <c r="BI383" s="255"/>
      <c r="BJ383" s="255"/>
      <c r="BK383" s="255"/>
      <c r="BL383" s="255"/>
      <c r="BM383" s="255"/>
      <c r="BN383" s="255"/>
      <c r="BO383" s="255"/>
      <c r="BP383" s="255"/>
      <c r="BQ383" s="255"/>
      <c r="BR383" s="255"/>
      <c r="BS383" s="255"/>
      <c r="BT383" s="255"/>
      <c r="BU383" s="255"/>
      <c r="BV383" s="255"/>
      <c r="BW383" s="255"/>
      <c r="BX383" s="255"/>
      <c r="BY383" s="255"/>
      <c r="BZ383" s="255"/>
      <c r="CA383" s="255"/>
      <c r="CB383" s="255"/>
      <c r="CC383" s="255"/>
      <c r="CD383" s="255"/>
      <c r="CE383" s="255"/>
      <c r="CF383" s="255"/>
      <c r="CG383" s="255"/>
      <c r="CH383" s="255"/>
      <c r="CI383" s="255"/>
      <c r="CJ383" s="255"/>
      <c r="CK383" s="255"/>
      <c r="CL383" s="255"/>
      <c r="CM383" s="255"/>
      <c r="CN383" s="255"/>
      <c r="CO383" s="255"/>
      <c r="CP383" s="255"/>
      <c r="CQ383" s="255"/>
      <c r="CR383" s="255"/>
      <c r="CS383" s="255"/>
      <c r="CT383" s="255"/>
      <c r="CU383" s="255"/>
      <c r="CV383" s="255"/>
      <c r="CW383" s="255"/>
      <c r="CX383" s="255"/>
      <c r="CY383" s="255"/>
      <c r="CZ383" s="255"/>
      <c r="DA383" s="255"/>
      <c r="DB383" s="255"/>
      <c r="DC383" s="255"/>
      <c r="DD383" s="255"/>
      <c r="DE383" s="255"/>
      <c r="DF383" s="255"/>
      <c r="DG383" s="255"/>
      <c r="DH383" s="255"/>
      <c r="DI383" s="255"/>
      <c r="DJ383" s="255"/>
      <c r="DK383" s="255"/>
      <c r="DL383" s="255"/>
      <c r="DM383" s="255"/>
      <c r="DN383" s="255"/>
      <c r="DO383" s="255"/>
      <c r="DP383" s="255"/>
      <c r="DQ383" s="255"/>
      <c r="DR383" s="255"/>
      <c r="DS383" s="255"/>
      <c r="DT383" s="255"/>
      <c r="DU383" s="255"/>
      <c r="DV383" s="255"/>
      <c r="DW383" s="255"/>
      <c r="DX383" s="255"/>
      <c r="DY383" s="255"/>
      <c r="DZ383" s="255"/>
      <c r="EA383" s="255"/>
      <c r="EB383" s="255"/>
      <c r="EC383" s="255"/>
      <c r="ED383" s="255"/>
      <c r="EE383" s="255"/>
      <c r="EF383" s="255"/>
      <c r="EG383" s="255"/>
      <c r="EH383" s="255"/>
      <c r="EI383" s="255"/>
      <c r="EJ383" s="255"/>
      <c r="EK383" s="255"/>
      <c r="EL383" s="255"/>
      <c r="EM383" s="255"/>
      <c r="EN383" s="255"/>
      <c r="EO383" s="255"/>
      <c r="EP383" s="255"/>
      <c r="EQ383" s="255"/>
      <c r="ER383" s="255"/>
      <c r="ES383" s="255"/>
      <c r="ET383" s="255"/>
      <c r="EU383" s="255"/>
      <c r="EV383" s="255"/>
      <c r="EW383" s="255"/>
      <c r="EX383" s="255"/>
      <c r="EY383" s="255"/>
      <c r="EZ383" s="255"/>
      <c r="FA383" s="255"/>
      <c r="FB383" s="255"/>
      <c r="FC383" s="255"/>
      <c r="FD383" s="255"/>
      <c r="FE383" s="255"/>
      <c r="FF383" s="255"/>
      <c r="FG383" s="255"/>
      <c r="FH383" s="255"/>
      <c r="FI383" s="255"/>
      <c r="FJ383" s="255"/>
      <c r="FK383" s="255"/>
      <c r="FL383" s="255"/>
      <c r="FM383" s="255"/>
      <c r="FN383" s="255"/>
      <c r="FO383" s="255"/>
      <c r="FP383" s="255"/>
      <c r="FQ383" s="255"/>
      <c r="FR383" s="255"/>
      <c r="FS383" s="255"/>
      <c r="FT383" s="255"/>
      <c r="FU383" s="255"/>
      <c r="FV383" s="255"/>
      <c r="FW383" s="255"/>
      <c r="FX383" s="255"/>
      <c r="FY383" s="255"/>
      <c r="FZ383" s="255"/>
      <c r="GA383" s="255"/>
      <c r="GB383" s="255"/>
      <c r="GC383" s="255"/>
      <c r="GD383" s="255"/>
      <c r="GE383" s="255"/>
      <c r="GF383" s="255"/>
      <c r="GG383" s="255"/>
      <c r="GH383" s="255"/>
      <c r="GI383" s="255"/>
      <c r="GJ383" s="255"/>
      <c r="GK383" s="255"/>
      <c r="GL383" s="255"/>
      <c r="GM383" s="255"/>
      <c r="GN383" s="255"/>
      <c r="GO383" s="255"/>
      <c r="GP383" s="255"/>
      <c r="GQ383" s="255"/>
      <c r="GR383" s="255"/>
      <c r="GS383" s="255"/>
      <c r="GT383" s="255"/>
      <c r="GU383" s="255"/>
      <c r="GV383" s="255"/>
      <c r="GW383" s="255"/>
      <c r="GX383" s="255"/>
      <c r="GY383" s="255"/>
      <c r="GZ383" s="255"/>
      <c r="HA383" s="255"/>
      <c r="HB383" s="255"/>
      <c r="HC383" s="255"/>
      <c r="HD383" s="255"/>
      <c r="HE383" s="255"/>
      <c r="HF383" s="255"/>
      <c r="HG383" s="255"/>
      <c r="HH383" s="255"/>
      <c r="HI383" s="255"/>
      <c r="HJ383" s="255"/>
      <c r="HK383" s="255"/>
      <c r="HL383" s="255"/>
      <c r="HM383" s="255"/>
      <c r="HN383" s="255"/>
      <c r="HO383" s="255"/>
      <c r="HP383" s="255"/>
      <c r="HQ383" s="255"/>
      <c r="HR383" s="255"/>
      <c r="HS383" s="255"/>
      <c r="HT383" s="255"/>
      <c r="HU383" s="255"/>
      <c r="HV383" s="255"/>
      <c r="HW383" s="255"/>
      <c r="HX383" s="255"/>
      <c r="HY383" s="255"/>
    </row>
    <row r="384" customFormat="false" ht="12.75" hidden="false" customHeight="false" outlineLevel="0" collapsed="false">
      <c r="A384" s="255" t="n">
        <v>1604</v>
      </c>
      <c r="B384" s="255" t="n">
        <v>660</v>
      </c>
      <c r="C384" s="255" t="s">
        <v>2</v>
      </c>
      <c r="D384" s="255" t="s">
        <v>104</v>
      </c>
      <c r="E384" s="255" t="s">
        <v>277</v>
      </c>
      <c r="F384" s="255" t="s">
        <v>194</v>
      </c>
      <c r="G384" s="255" t="s">
        <v>167</v>
      </c>
      <c r="H384" s="255" t="s">
        <v>168</v>
      </c>
      <c r="I384" s="255" t="s">
        <v>245</v>
      </c>
      <c r="J384" s="256" t="s">
        <v>154</v>
      </c>
      <c r="K384" s="268" t="n">
        <v>36901</v>
      </c>
      <c r="L384" s="268" t="n">
        <v>38727</v>
      </c>
      <c r="M384" s="255" t="s">
        <v>155</v>
      </c>
      <c r="N384" s="257" t="n">
        <v>5000000</v>
      </c>
      <c r="O384" s="257" t="n">
        <v>-2164.132458</v>
      </c>
      <c r="P384" s="258" t="n">
        <v>8.25</v>
      </c>
      <c r="Q384" s="257" t="n">
        <v>1709.10105</v>
      </c>
      <c r="R384" s="257" t="n">
        <v>1709.012738</v>
      </c>
      <c r="S384" s="258" t="n">
        <v>-0.0883120000000872</v>
      </c>
      <c r="T384" s="257" t="n">
        <v>191.118865631085</v>
      </c>
      <c r="U384" s="257" t="n">
        <v>1306.092526</v>
      </c>
      <c r="V384" s="257" t="n">
        <v>0</v>
      </c>
      <c r="W384" s="257" t="n">
        <v>1497.21139163108</v>
      </c>
      <c r="X384" s="257" t="n">
        <v>-560625</v>
      </c>
      <c r="Y384" s="257" t="n">
        <v>-559479.166667</v>
      </c>
      <c r="Z384" s="257" t="n">
        <v>1145.83333299996</v>
      </c>
      <c r="AA384" s="257" t="n">
        <v>-351.378058631126</v>
      </c>
      <c r="AB384" s="257" t="n">
        <v>-560625</v>
      </c>
      <c r="AC384" s="257" t="n">
        <v>-559479.166667</v>
      </c>
      <c r="AD384" s="257" t="n">
        <v>1145.83333299996</v>
      </c>
      <c r="AF384" s="257" t="n">
        <v>-60519.96418797</v>
      </c>
      <c r="AG384" s="259" t="n">
        <v>0</v>
      </c>
      <c r="AH384" s="259" t="n">
        <v>-559479.166667</v>
      </c>
      <c r="AI384" s="259" t="n">
        <v>-559479.166667</v>
      </c>
      <c r="AJ384" s="259" t="n">
        <v>-559479.166667</v>
      </c>
      <c r="AK384" s="259" t="n">
        <v>34375</v>
      </c>
      <c r="AL384" s="259" t="n">
        <v>1145.83333299996</v>
      </c>
      <c r="AM384" s="269" t="s">
        <v>461</v>
      </c>
      <c r="AN384" s="260" t="s">
        <v>469</v>
      </c>
      <c r="AO384" s="260" t="n">
        <v>16</v>
      </c>
      <c r="AP384" s="260" t="n">
        <v>16</v>
      </c>
      <c r="AR384" s="281"/>
      <c r="AS384" s="306"/>
      <c r="AV384" s="255"/>
      <c r="AW384" s="255"/>
      <c r="AX384" s="255"/>
      <c r="AY384" s="255"/>
      <c r="AZ384" s="255"/>
      <c r="BA384" s="255"/>
      <c r="BB384" s="255"/>
      <c r="BC384" s="255"/>
      <c r="BD384" s="255"/>
      <c r="BE384" s="255"/>
      <c r="BF384" s="255"/>
      <c r="BG384" s="255"/>
      <c r="BH384" s="255"/>
      <c r="BI384" s="255"/>
      <c r="BJ384" s="255"/>
      <c r="BK384" s="255"/>
      <c r="BL384" s="255"/>
      <c r="BM384" s="255"/>
      <c r="BN384" s="255"/>
      <c r="BO384" s="255"/>
      <c r="BP384" s="255"/>
      <c r="BQ384" s="255"/>
      <c r="BR384" s="255"/>
      <c r="BS384" s="255"/>
      <c r="BT384" s="255"/>
      <c r="BU384" s="255"/>
      <c r="BV384" s="255"/>
      <c r="BW384" s="255"/>
      <c r="BX384" s="255"/>
      <c r="BY384" s="255"/>
      <c r="BZ384" s="255"/>
      <c r="CA384" s="255"/>
      <c r="CB384" s="255"/>
      <c r="CC384" s="255"/>
      <c r="CD384" s="255"/>
      <c r="CE384" s="255"/>
      <c r="CF384" s="255"/>
      <c r="CG384" s="255"/>
      <c r="CH384" s="255"/>
      <c r="CI384" s="255"/>
      <c r="CJ384" s="255"/>
      <c r="CK384" s="255"/>
      <c r="CL384" s="255"/>
      <c r="CM384" s="255"/>
      <c r="CN384" s="255"/>
      <c r="CO384" s="255"/>
      <c r="CP384" s="255"/>
      <c r="CQ384" s="255"/>
      <c r="CR384" s="255"/>
      <c r="CS384" s="255"/>
      <c r="CT384" s="255"/>
      <c r="CU384" s="255"/>
      <c r="CV384" s="255"/>
      <c r="CW384" s="255"/>
      <c r="CX384" s="255"/>
      <c r="CY384" s="255"/>
      <c r="CZ384" s="255"/>
      <c r="DA384" s="255"/>
      <c r="DB384" s="255"/>
      <c r="DC384" s="255"/>
      <c r="DD384" s="255"/>
      <c r="DE384" s="255"/>
      <c r="DF384" s="255"/>
      <c r="DG384" s="255"/>
      <c r="DH384" s="255"/>
      <c r="DI384" s="255"/>
      <c r="DJ384" s="255"/>
      <c r="DK384" s="255"/>
      <c r="DL384" s="255"/>
      <c r="DM384" s="255"/>
      <c r="DN384" s="255"/>
      <c r="DO384" s="255"/>
      <c r="DP384" s="255"/>
      <c r="DQ384" s="255"/>
      <c r="DR384" s="255"/>
      <c r="DS384" s="255"/>
      <c r="DT384" s="255"/>
      <c r="DU384" s="255"/>
      <c r="DV384" s="255"/>
      <c r="DW384" s="255"/>
      <c r="DX384" s="255"/>
      <c r="DY384" s="255"/>
      <c r="DZ384" s="255"/>
      <c r="EA384" s="255"/>
      <c r="EB384" s="255"/>
      <c r="EC384" s="255"/>
      <c r="ED384" s="255"/>
      <c r="EE384" s="255"/>
      <c r="EF384" s="255"/>
      <c r="EG384" s="255"/>
      <c r="EH384" s="255"/>
      <c r="EI384" s="255"/>
      <c r="EJ384" s="255"/>
      <c r="EK384" s="255"/>
      <c r="EL384" s="255"/>
      <c r="EM384" s="255"/>
      <c r="EN384" s="255"/>
      <c r="EO384" s="255"/>
      <c r="EP384" s="255"/>
      <c r="EQ384" s="255"/>
      <c r="ER384" s="255"/>
      <c r="ES384" s="255"/>
      <c r="ET384" s="255"/>
      <c r="EU384" s="255"/>
      <c r="EV384" s="255"/>
      <c r="EW384" s="255"/>
      <c r="EX384" s="255"/>
      <c r="EY384" s="255"/>
      <c r="EZ384" s="255"/>
      <c r="FA384" s="255"/>
      <c r="FB384" s="255"/>
      <c r="FC384" s="255"/>
      <c r="FD384" s="255"/>
      <c r="FE384" s="255"/>
      <c r="FF384" s="255"/>
      <c r="FG384" s="255"/>
      <c r="FH384" s="255"/>
      <c r="FI384" s="255"/>
      <c r="FJ384" s="255"/>
      <c r="FK384" s="255"/>
      <c r="FL384" s="255"/>
      <c r="FM384" s="255"/>
      <c r="FN384" s="255"/>
      <c r="FO384" s="255"/>
      <c r="FP384" s="255"/>
      <c r="FQ384" s="255"/>
      <c r="FR384" s="255"/>
      <c r="FS384" s="255"/>
      <c r="FT384" s="255"/>
      <c r="FU384" s="255"/>
      <c r="FV384" s="255"/>
      <c r="FW384" s="255"/>
      <c r="FX384" s="255"/>
      <c r="FY384" s="255"/>
      <c r="FZ384" s="255"/>
      <c r="GA384" s="255"/>
      <c r="GB384" s="255"/>
      <c r="GC384" s="255"/>
      <c r="GD384" s="255"/>
      <c r="GE384" s="255"/>
      <c r="GF384" s="255"/>
      <c r="GG384" s="255"/>
      <c r="GH384" s="255"/>
      <c r="GI384" s="255"/>
      <c r="GJ384" s="255"/>
      <c r="GK384" s="255"/>
      <c r="GL384" s="255"/>
      <c r="GM384" s="255"/>
      <c r="GN384" s="255"/>
      <c r="GO384" s="255"/>
      <c r="GP384" s="255"/>
      <c r="GQ384" s="255"/>
      <c r="GR384" s="255"/>
      <c r="GS384" s="255"/>
      <c r="GT384" s="255"/>
      <c r="GU384" s="255"/>
      <c r="GV384" s="255"/>
      <c r="GW384" s="255"/>
      <c r="GX384" s="255"/>
      <c r="GY384" s="255"/>
      <c r="GZ384" s="255"/>
      <c r="HA384" s="255"/>
      <c r="HB384" s="255"/>
      <c r="HC384" s="255"/>
      <c r="HD384" s="255"/>
      <c r="HE384" s="255"/>
      <c r="HF384" s="255"/>
      <c r="HG384" s="255"/>
      <c r="HH384" s="255"/>
      <c r="HI384" s="255"/>
      <c r="HJ384" s="255"/>
      <c r="HK384" s="255"/>
      <c r="HL384" s="255"/>
      <c r="HM384" s="255"/>
      <c r="HN384" s="255"/>
      <c r="HO384" s="255"/>
      <c r="HP384" s="255"/>
      <c r="HQ384" s="255"/>
      <c r="HR384" s="255"/>
      <c r="HS384" s="255"/>
      <c r="HT384" s="255"/>
      <c r="HU384" s="255"/>
      <c r="HV384" s="255"/>
      <c r="HW384" s="255"/>
      <c r="HX384" s="255"/>
      <c r="HY384" s="255"/>
    </row>
    <row r="385" customFormat="false" ht="12.75" hidden="false" customHeight="false" outlineLevel="0" collapsed="false">
      <c r="A385" s="255" t="n">
        <v>1605</v>
      </c>
      <c r="B385" s="255" t="n">
        <v>658</v>
      </c>
      <c r="C385" s="255" t="s">
        <v>2</v>
      </c>
      <c r="D385" s="255" t="s">
        <v>104</v>
      </c>
      <c r="E385" s="255" t="s">
        <v>319</v>
      </c>
      <c r="F385" s="255" t="s">
        <v>116</v>
      </c>
      <c r="G385" s="255" t="s">
        <v>160</v>
      </c>
      <c r="H385" s="255" t="s">
        <v>117</v>
      </c>
      <c r="I385" s="255" t="s">
        <v>180</v>
      </c>
      <c r="J385" s="256" t="s">
        <v>105</v>
      </c>
      <c r="K385" s="268" t="n">
        <v>36902</v>
      </c>
      <c r="L385" s="268" t="n">
        <v>38728</v>
      </c>
      <c r="M385" s="255" t="s">
        <v>155</v>
      </c>
      <c r="N385" s="257" t="n">
        <v>10000000</v>
      </c>
      <c r="O385" s="257" t="n">
        <v>-4092.16647</v>
      </c>
      <c r="P385" s="258" t="n">
        <v>0.6</v>
      </c>
      <c r="Q385" s="257" t="n">
        <v>46.88808</v>
      </c>
      <c r="R385" s="257" t="n">
        <v>46.895538</v>
      </c>
      <c r="S385" s="258" t="n">
        <v>0.00745799999999974</v>
      </c>
      <c r="T385" s="257" t="n">
        <v>-30.5193775332589</v>
      </c>
      <c r="U385" s="257" t="n">
        <v>165.82786</v>
      </c>
      <c r="V385" s="257" t="n">
        <v>0</v>
      </c>
      <c r="W385" s="257" t="n">
        <v>135.308482466741</v>
      </c>
      <c r="X385" s="257" t="n">
        <v>68332.451228</v>
      </c>
      <c r="Y385" s="257" t="n">
        <v>68491.754156</v>
      </c>
      <c r="Z385" s="257" t="n">
        <v>159.30292799999</v>
      </c>
      <c r="AA385" s="257" t="n">
        <v>23.994445533249</v>
      </c>
      <c r="AB385" s="257" t="n">
        <v>68332.451228</v>
      </c>
      <c r="AC385" s="257" t="n">
        <v>68491.754156</v>
      </c>
      <c r="AD385" s="257" t="n">
        <v>159.30292799999</v>
      </c>
      <c r="AF385" s="257" t="n">
        <v>-29619.10090986</v>
      </c>
      <c r="AG385" s="259" t="n">
        <v>0</v>
      </c>
      <c r="AH385" s="259" t="n">
        <v>68491.754156</v>
      </c>
      <c r="AI385" s="259" t="n">
        <v>68491.754156</v>
      </c>
      <c r="AJ385" s="259" t="n">
        <v>68491.754156</v>
      </c>
      <c r="AK385" s="259" t="n">
        <v>99765.975506</v>
      </c>
      <c r="AL385" s="259" t="n">
        <v>159.30292799999</v>
      </c>
      <c r="AM385" s="269" t="s">
        <v>461</v>
      </c>
      <c r="AN385" s="260" t="n">
        <v>8</v>
      </c>
      <c r="AO385" s="260" t="s">
        <v>469</v>
      </c>
      <c r="AP385" s="260" t="n">
        <v>8</v>
      </c>
      <c r="AR385" s="281"/>
      <c r="AS385" s="306"/>
    </row>
    <row r="386" customFormat="false" ht="12.75" hidden="false" customHeight="false" outlineLevel="0" collapsed="false">
      <c r="A386" s="255" t="n">
        <v>1606</v>
      </c>
      <c r="B386" s="255" t="n">
        <v>659</v>
      </c>
      <c r="C386" s="255" t="s">
        <v>2</v>
      </c>
      <c r="D386" s="255" t="s">
        <v>104</v>
      </c>
      <c r="E386" s="255" t="s">
        <v>306</v>
      </c>
      <c r="F386" s="255" t="s">
        <v>184</v>
      </c>
      <c r="G386" s="255" t="s">
        <v>160</v>
      </c>
      <c r="H386" s="255" t="s">
        <v>107</v>
      </c>
      <c r="I386" s="255" t="s">
        <v>180</v>
      </c>
      <c r="J386" s="256" t="s">
        <v>105</v>
      </c>
      <c r="K386" s="268" t="n">
        <v>36902</v>
      </c>
      <c r="L386" s="268" t="n">
        <v>38728</v>
      </c>
      <c r="M386" s="255" t="s">
        <v>155</v>
      </c>
      <c r="N386" s="257" t="n">
        <v>10000000</v>
      </c>
      <c r="O386" s="257" t="n">
        <v>-4045.322702</v>
      </c>
      <c r="P386" s="258" t="n">
        <v>0.29</v>
      </c>
      <c r="Q386" s="257" t="n">
        <v>29.510239</v>
      </c>
      <c r="R386" s="257" t="n">
        <v>29.516609</v>
      </c>
      <c r="S386" s="258" t="n">
        <v>0.00637000000000043</v>
      </c>
      <c r="T386" s="257" t="n">
        <v>-25.7687056117417</v>
      </c>
      <c r="U386" s="257" t="n">
        <v>108.582371</v>
      </c>
      <c r="V386" s="257" t="n">
        <v>0</v>
      </c>
      <c r="W386" s="257" t="n">
        <v>82.8136653882582</v>
      </c>
      <c r="X386" s="257" t="n">
        <v>4371.632957</v>
      </c>
      <c r="Y386" s="257" t="n">
        <v>4424.386512</v>
      </c>
      <c r="Z386" s="257" t="n">
        <v>52.7535550000002</v>
      </c>
      <c r="AA386" s="257" t="n">
        <v>-30.060110388258</v>
      </c>
      <c r="AB386" s="257" t="n">
        <v>4371.632957</v>
      </c>
      <c r="AC386" s="257" t="n">
        <v>4424.386512</v>
      </c>
      <c r="AD386" s="257" t="n">
        <v>52.7535550000002</v>
      </c>
      <c r="AF386" s="257" t="n">
        <v>-16636.389611975</v>
      </c>
      <c r="AG386" s="259" t="n">
        <v>0</v>
      </c>
      <c r="AH386" s="259" t="n">
        <v>4424.386512</v>
      </c>
      <c r="AI386" s="259" t="n">
        <v>4424.386512</v>
      </c>
      <c r="AJ386" s="259" t="n">
        <v>4424.386512</v>
      </c>
      <c r="AK386" s="259" t="n">
        <v>67946.927763</v>
      </c>
      <c r="AL386" s="259" t="n">
        <v>52.7535550000002</v>
      </c>
      <c r="AM386" s="269" t="s">
        <v>461</v>
      </c>
      <c r="AN386" s="260" t="n">
        <v>5</v>
      </c>
      <c r="AO386" s="260" t="s">
        <v>469</v>
      </c>
      <c r="AP386" s="260" t="n">
        <v>5</v>
      </c>
      <c r="AR386" s="281"/>
      <c r="AS386" s="306"/>
      <c r="AV386" s="255"/>
      <c r="AW386" s="255"/>
      <c r="AX386" s="255"/>
      <c r="AY386" s="255"/>
      <c r="AZ386" s="255"/>
      <c r="BA386" s="255"/>
      <c r="BB386" s="255"/>
      <c r="BC386" s="255"/>
      <c r="BD386" s="255"/>
      <c r="BE386" s="255"/>
      <c r="BF386" s="255"/>
      <c r="BG386" s="255"/>
      <c r="BH386" s="255"/>
      <c r="BI386" s="255"/>
      <c r="BJ386" s="255"/>
      <c r="BK386" s="255"/>
      <c r="BL386" s="255"/>
      <c r="BM386" s="255"/>
      <c r="BN386" s="255"/>
      <c r="BO386" s="255"/>
      <c r="BP386" s="255"/>
      <c r="BQ386" s="255"/>
      <c r="BR386" s="255"/>
      <c r="BS386" s="255"/>
      <c r="BT386" s="255"/>
      <c r="BU386" s="255"/>
      <c r="BV386" s="255"/>
      <c r="BW386" s="255"/>
      <c r="BX386" s="255"/>
      <c r="BY386" s="255"/>
      <c r="BZ386" s="255"/>
      <c r="CA386" s="255"/>
      <c r="CB386" s="255"/>
      <c r="CC386" s="255"/>
      <c r="CD386" s="255"/>
      <c r="CE386" s="255"/>
      <c r="CF386" s="255"/>
      <c r="CG386" s="255"/>
      <c r="CH386" s="255"/>
      <c r="CI386" s="255"/>
      <c r="CJ386" s="255"/>
      <c r="CK386" s="255"/>
      <c r="CL386" s="255"/>
      <c r="CM386" s="255"/>
      <c r="CN386" s="255"/>
      <c r="CO386" s="255"/>
      <c r="CP386" s="255"/>
      <c r="CQ386" s="255"/>
      <c r="CR386" s="255"/>
      <c r="CS386" s="255"/>
      <c r="CT386" s="255"/>
      <c r="CU386" s="255"/>
      <c r="CV386" s="255"/>
      <c r="CW386" s="255"/>
      <c r="CX386" s="255"/>
      <c r="CY386" s="255"/>
      <c r="CZ386" s="255"/>
      <c r="DA386" s="255"/>
      <c r="DB386" s="255"/>
      <c r="DC386" s="255"/>
      <c r="DD386" s="255"/>
      <c r="DE386" s="255"/>
      <c r="DF386" s="255"/>
      <c r="DG386" s="255"/>
      <c r="DH386" s="255"/>
      <c r="DI386" s="255"/>
      <c r="DJ386" s="255"/>
      <c r="DK386" s="255"/>
      <c r="DL386" s="255"/>
      <c r="DM386" s="255"/>
      <c r="DN386" s="255"/>
      <c r="DO386" s="255"/>
      <c r="DP386" s="255"/>
      <c r="DQ386" s="255"/>
      <c r="DR386" s="255"/>
      <c r="DS386" s="255"/>
      <c r="DT386" s="255"/>
      <c r="DU386" s="255"/>
      <c r="DV386" s="255"/>
      <c r="DW386" s="255"/>
      <c r="DX386" s="255"/>
      <c r="DY386" s="255"/>
      <c r="DZ386" s="255"/>
      <c r="EA386" s="255"/>
      <c r="EB386" s="255"/>
      <c r="EC386" s="255"/>
      <c r="ED386" s="255"/>
      <c r="EE386" s="255"/>
      <c r="EF386" s="255"/>
      <c r="EG386" s="255"/>
      <c r="EH386" s="255"/>
      <c r="EI386" s="255"/>
      <c r="EJ386" s="255"/>
      <c r="EK386" s="255"/>
      <c r="EL386" s="255"/>
      <c r="EM386" s="255"/>
      <c r="EN386" s="255"/>
      <c r="EO386" s="255"/>
      <c r="EP386" s="255"/>
      <c r="EQ386" s="255"/>
      <c r="ER386" s="255"/>
      <c r="ES386" s="255"/>
      <c r="ET386" s="255"/>
      <c r="EU386" s="255"/>
      <c r="EV386" s="255"/>
      <c r="EW386" s="255"/>
      <c r="EX386" s="255"/>
      <c r="EY386" s="255"/>
      <c r="EZ386" s="255"/>
      <c r="FA386" s="255"/>
      <c r="FB386" s="255"/>
      <c r="FC386" s="255"/>
      <c r="FD386" s="255"/>
      <c r="FE386" s="255"/>
      <c r="FF386" s="255"/>
      <c r="FG386" s="255"/>
      <c r="FH386" s="255"/>
      <c r="FI386" s="255"/>
      <c r="FJ386" s="255"/>
      <c r="FK386" s="255"/>
      <c r="FL386" s="255"/>
      <c r="FM386" s="255"/>
      <c r="FN386" s="255"/>
      <c r="FO386" s="255"/>
      <c r="FP386" s="255"/>
      <c r="FQ386" s="255"/>
      <c r="FR386" s="255"/>
      <c r="FS386" s="255"/>
      <c r="FT386" s="255"/>
      <c r="FU386" s="255"/>
      <c r="FV386" s="255"/>
      <c r="FW386" s="255"/>
      <c r="FX386" s="255"/>
      <c r="FY386" s="255"/>
      <c r="FZ386" s="255"/>
      <c r="GA386" s="255"/>
      <c r="GB386" s="255"/>
      <c r="GC386" s="255"/>
      <c r="GD386" s="255"/>
      <c r="GE386" s="255"/>
      <c r="GF386" s="255"/>
      <c r="GG386" s="255"/>
      <c r="GH386" s="255"/>
      <c r="GI386" s="255"/>
      <c r="GJ386" s="255"/>
      <c r="GK386" s="255"/>
      <c r="GL386" s="255"/>
      <c r="GM386" s="255"/>
      <c r="GN386" s="255"/>
      <c r="GO386" s="255"/>
      <c r="GP386" s="255"/>
      <c r="GQ386" s="255"/>
      <c r="GR386" s="255"/>
      <c r="GS386" s="255"/>
      <c r="GT386" s="255"/>
      <c r="GU386" s="255"/>
      <c r="GV386" s="255"/>
      <c r="GW386" s="255"/>
      <c r="GX386" s="255"/>
      <c r="GY386" s="255"/>
      <c r="GZ386" s="255"/>
      <c r="HA386" s="255"/>
      <c r="HB386" s="255"/>
      <c r="HC386" s="255"/>
      <c r="HD386" s="255"/>
      <c r="HE386" s="255"/>
      <c r="HF386" s="255"/>
      <c r="HG386" s="255"/>
      <c r="HH386" s="255"/>
      <c r="HI386" s="255"/>
      <c r="HJ386" s="255"/>
      <c r="HK386" s="255"/>
      <c r="HL386" s="255"/>
      <c r="HM386" s="255"/>
      <c r="HN386" s="255"/>
      <c r="HO386" s="255"/>
      <c r="HP386" s="255"/>
      <c r="HQ386" s="255"/>
      <c r="HR386" s="255"/>
      <c r="HS386" s="255"/>
      <c r="HT386" s="255"/>
      <c r="HU386" s="255"/>
      <c r="HV386" s="255"/>
      <c r="HW386" s="255"/>
      <c r="HX386" s="255"/>
      <c r="HY386" s="255"/>
    </row>
    <row r="387" customFormat="false" ht="12.75" hidden="false" customHeight="false" outlineLevel="0" collapsed="false">
      <c r="A387" s="255" t="n">
        <v>1607</v>
      </c>
      <c r="B387" s="255" t="n">
        <v>661</v>
      </c>
      <c r="C387" s="255" t="s">
        <v>2</v>
      </c>
      <c r="D387" s="255" t="s">
        <v>104</v>
      </c>
      <c r="E387" s="255" t="s">
        <v>371</v>
      </c>
      <c r="F387" s="255" t="s">
        <v>150</v>
      </c>
      <c r="G387" s="255" t="s">
        <v>112</v>
      </c>
      <c r="H387" s="255" t="s">
        <v>168</v>
      </c>
      <c r="I387" s="255" t="s">
        <v>200</v>
      </c>
      <c r="J387" s="256" t="s">
        <v>170</v>
      </c>
      <c r="K387" s="268" t="n">
        <v>36907</v>
      </c>
      <c r="L387" s="268" t="n">
        <v>38733</v>
      </c>
      <c r="M387" s="255" t="s">
        <v>155</v>
      </c>
      <c r="N387" s="257" t="n">
        <v>-10000000</v>
      </c>
      <c r="O387" s="257" t="n">
        <v>4050.814419</v>
      </c>
      <c r="P387" s="258" t="n">
        <v>0.63</v>
      </c>
      <c r="Q387" s="257" t="n">
        <v>122.502213</v>
      </c>
      <c r="R387" s="257" t="n">
        <v>122.514139</v>
      </c>
      <c r="S387" s="258" t="n">
        <v>0.0119260000000025</v>
      </c>
      <c r="T387" s="257" t="n">
        <v>48.3100127610043</v>
      </c>
      <c r="U387" s="257" t="n">
        <v>-392.589265</v>
      </c>
      <c r="V387" s="257" t="n">
        <v>0</v>
      </c>
      <c r="W387" s="257" t="n">
        <v>-344.279252238996</v>
      </c>
      <c r="X387" s="257" t="n">
        <v>231468.099165</v>
      </c>
      <c r="Y387" s="257" t="n">
        <v>231450.112295</v>
      </c>
      <c r="Z387" s="257" t="n">
        <v>-17.9868699999934</v>
      </c>
      <c r="AA387" s="257" t="n">
        <v>326.292382239002</v>
      </c>
      <c r="AB387" s="257" t="n">
        <v>231468.099165</v>
      </c>
      <c r="AC387" s="257" t="n">
        <v>231450.112295</v>
      </c>
      <c r="AD387" s="257" t="n">
        <v>-17.9868699999934</v>
      </c>
      <c r="AF387" s="257" t="n">
        <v>50643.281866338</v>
      </c>
      <c r="AG387" s="259" t="n">
        <v>0</v>
      </c>
      <c r="AH387" s="259" t="n">
        <v>231450.112295</v>
      </c>
      <c r="AI387" s="259" t="n">
        <v>231450.112295</v>
      </c>
      <c r="AJ387" s="259" t="n">
        <v>231450.112295</v>
      </c>
      <c r="AK387" s="259" t="n">
        <v>188679.748004</v>
      </c>
      <c r="AL387" s="259" t="n">
        <v>-17.9868699999934</v>
      </c>
      <c r="AM387" s="269" t="s">
        <v>461</v>
      </c>
      <c r="AN387" s="260" t="s">
        <v>469</v>
      </c>
      <c r="AO387" s="260" t="n">
        <v>10</v>
      </c>
      <c r="AP387" s="260" t="n">
        <v>10</v>
      </c>
      <c r="AR387" s="281"/>
      <c r="AS387" s="306"/>
    </row>
    <row r="388" customFormat="false" ht="12.75" hidden="false" customHeight="false" outlineLevel="0" collapsed="false">
      <c r="A388" s="255" t="n">
        <v>1608</v>
      </c>
      <c r="B388" s="255" t="n">
        <v>662</v>
      </c>
      <c r="C388" s="255" t="s">
        <v>2</v>
      </c>
      <c r="D388" s="255" t="s">
        <v>104</v>
      </c>
      <c r="E388" s="255" t="s">
        <v>313</v>
      </c>
      <c r="F388" s="255" t="s">
        <v>184</v>
      </c>
      <c r="G388" s="255" t="s">
        <v>198</v>
      </c>
      <c r="H388" s="255" t="s">
        <v>168</v>
      </c>
      <c r="I388" s="255" t="s">
        <v>210</v>
      </c>
      <c r="J388" s="256" t="s">
        <v>170</v>
      </c>
      <c r="K388" s="268" t="n">
        <v>36908</v>
      </c>
      <c r="L388" s="268" t="n">
        <v>38734</v>
      </c>
      <c r="M388" s="255" t="s">
        <v>155</v>
      </c>
      <c r="N388" s="257" t="n">
        <v>-10000000</v>
      </c>
      <c r="O388" s="257" t="n">
        <v>4070.436095</v>
      </c>
      <c r="P388" s="258" t="n">
        <v>0.4</v>
      </c>
      <c r="Q388" s="257" t="n">
        <v>51.033017</v>
      </c>
      <c r="R388" s="257" t="n">
        <v>51.041008</v>
      </c>
      <c r="S388" s="258" t="n">
        <v>0.00799099999999697</v>
      </c>
      <c r="T388" s="257" t="n">
        <v>32.5268548351327</v>
      </c>
      <c r="U388" s="257" t="n">
        <v>-171.210047</v>
      </c>
      <c r="V388" s="257" t="n">
        <v>0</v>
      </c>
      <c r="W388" s="257" t="n">
        <v>-138.683192164867</v>
      </c>
      <c r="X388" s="257" t="n">
        <v>37851.457807</v>
      </c>
      <c r="Y388" s="257" t="n">
        <v>37794.058368</v>
      </c>
      <c r="Z388" s="257" t="n">
        <v>-57.3994390000007</v>
      </c>
      <c r="AA388" s="257" t="n">
        <v>81.2837531648666</v>
      </c>
      <c r="AB388" s="257" t="n">
        <v>37851.457807</v>
      </c>
      <c r="AC388" s="257" t="n">
        <v>37794.058368</v>
      </c>
      <c r="AD388" s="257" t="n">
        <v>-57.3994390000007</v>
      </c>
      <c r="AF388" s="257" t="n">
        <v>16739.6684406875</v>
      </c>
      <c r="AG388" s="259" t="n">
        <v>0</v>
      </c>
      <c r="AH388" s="259" t="n">
        <v>37794.058368</v>
      </c>
      <c r="AI388" s="259" t="n">
        <v>37794.058368</v>
      </c>
      <c r="AJ388" s="259" t="n">
        <v>37794.058368</v>
      </c>
      <c r="AK388" s="259" t="n">
        <v>-28926.770804</v>
      </c>
      <c r="AL388" s="259" t="n">
        <v>-57.3994390000007</v>
      </c>
      <c r="AM388" s="269" t="s">
        <v>461</v>
      </c>
      <c r="AN388" s="260" t="n">
        <v>5</v>
      </c>
      <c r="AO388" s="260" t="s">
        <v>469</v>
      </c>
      <c r="AP388" s="260" t="n">
        <v>5</v>
      </c>
      <c r="AR388" s="281"/>
      <c r="AS388" s="306"/>
    </row>
    <row r="389" customFormat="false" ht="12.75" hidden="false" customHeight="false" outlineLevel="0" collapsed="false">
      <c r="A389" s="255" t="n">
        <v>1609</v>
      </c>
      <c r="B389" s="255" t="n">
        <v>663</v>
      </c>
      <c r="C389" s="255" t="s">
        <v>2</v>
      </c>
      <c r="D389" s="255" t="s">
        <v>104</v>
      </c>
      <c r="E389" s="255" t="s">
        <v>204</v>
      </c>
      <c r="F389" s="255" t="s">
        <v>102</v>
      </c>
      <c r="G389" s="255" t="s">
        <v>112</v>
      </c>
      <c r="H389" s="255" t="s">
        <v>110</v>
      </c>
      <c r="I389" s="255" t="s">
        <v>186</v>
      </c>
      <c r="J389" s="256" t="s">
        <v>105</v>
      </c>
      <c r="K389" s="268" t="n">
        <v>36908</v>
      </c>
      <c r="L389" s="268" t="n">
        <v>38734</v>
      </c>
      <c r="M389" s="255" t="s">
        <v>155</v>
      </c>
      <c r="N389" s="257" t="n">
        <v>10000000</v>
      </c>
      <c r="O389" s="257" t="n">
        <v>-4088.897269</v>
      </c>
      <c r="P389" s="258" t="n">
        <v>0.625</v>
      </c>
      <c r="Q389" s="257" t="n">
        <v>40.297746</v>
      </c>
      <c r="R389" s="257" t="n">
        <v>36.931289</v>
      </c>
      <c r="S389" s="258" t="n">
        <v>-3.366457</v>
      </c>
      <c r="T389" s="257" t="n">
        <v>13765.0968335059</v>
      </c>
      <c r="U389" s="257" t="n">
        <v>210.985461</v>
      </c>
      <c r="V389" s="257" t="n">
        <v>0</v>
      </c>
      <c r="W389" s="257" t="n">
        <v>13976.0822945059</v>
      </c>
      <c r="X389" s="257" t="n">
        <v>106930.385662</v>
      </c>
      <c r="Y389" s="257" t="n">
        <v>121525.042503</v>
      </c>
      <c r="Z389" s="257" t="n">
        <v>14594.656841</v>
      </c>
      <c r="AA389" s="257" t="n">
        <v>618.574546494083</v>
      </c>
      <c r="AB389" s="257" t="n">
        <v>106930.385662</v>
      </c>
      <c r="AC389" s="257" t="n">
        <v>121525.042503</v>
      </c>
      <c r="AD389" s="257" t="n">
        <v>14594.656841</v>
      </c>
      <c r="AF389" s="257" t="n">
        <v>-23541.8260262675</v>
      </c>
      <c r="AG389" s="259" t="n">
        <v>0</v>
      </c>
      <c r="AH389" s="259" t="n">
        <v>121525.042503</v>
      </c>
      <c r="AI389" s="259" t="n">
        <v>121525.042503</v>
      </c>
      <c r="AJ389" s="259" t="n">
        <v>121525.042503</v>
      </c>
      <c r="AK389" s="259" t="n">
        <v>87660.878796</v>
      </c>
      <c r="AL389" s="259" t="n">
        <v>14594.656841</v>
      </c>
      <c r="AM389" s="269" t="s">
        <v>461</v>
      </c>
      <c r="AN389" s="260" t="n">
        <v>6</v>
      </c>
      <c r="AO389" s="260" t="s">
        <v>469</v>
      </c>
      <c r="AP389" s="260" t="n">
        <v>6</v>
      </c>
      <c r="AR389" s="281"/>
      <c r="AS389" s="306"/>
    </row>
    <row r="390" customFormat="false" ht="12.75" hidden="false" customHeight="false" outlineLevel="0" collapsed="false">
      <c r="A390" s="255" t="n">
        <v>1610</v>
      </c>
      <c r="B390" s="255" t="n">
        <v>818</v>
      </c>
      <c r="C390" s="255" t="s">
        <v>2</v>
      </c>
      <c r="D390" s="255" t="s">
        <v>104</v>
      </c>
      <c r="E390" s="255" t="s">
        <v>313</v>
      </c>
      <c r="F390" s="255" t="s">
        <v>184</v>
      </c>
      <c r="G390" s="255" t="s">
        <v>198</v>
      </c>
      <c r="H390" s="255" t="s">
        <v>168</v>
      </c>
      <c r="I390" s="255" t="s">
        <v>180</v>
      </c>
      <c r="J390" s="256" t="s">
        <v>170</v>
      </c>
      <c r="K390" s="268" t="n">
        <v>36909</v>
      </c>
      <c r="L390" s="268" t="n">
        <v>38735</v>
      </c>
      <c r="M390" s="255" t="s">
        <v>155</v>
      </c>
      <c r="N390" s="257" t="n">
        <v>-10000000</v>
      </c>
      <c r="O390" s="257" t="n">
        <v>4083.539034</v>
      </c>
      <c r="P390" s="258" t="n">
        <v>0.46</v>
      </c>
      <c r="Q390" s="257" t="n">
        <v>51.042147</v>
      </c>
      <c r="R390" s="257" t="n">
        <v>51.050147</v>
      </c>
      <c r="S390" s="258" t="n">
        <v>0.00800000000000267</v>
      </c>
      <c r="T390" s="257" t="n">
        <v>32.6683122720109</v>
      </c>
      <c r="U390" s="257" t="n">
        <v>-175.874345</v>
      </c>
      <c r="V390" s="257" t="n">
        <v>0</v>
      </c>
      <c r="W390" s="257" t="n">
        <v>-143.206032727989</v>
      </c>
      <c r="X390" s="257" t="n">
        <v>11664.395348</v>
      </c>
      <c r="Y390" s="257" t="n">
        <v>11579.423808</v>
      </c>
      <c r="Z390" s="257" t="n">
        <v>-84.9715400000005</v>
      </c>
      <c r="AA390" s="257" t="n">
        <v>58.2344927279887</v>
      </c>
      <c r="AB390" s="257" t="n">
        <v>11664.395348</v>
      </c>
      <c r="AC390" s="257" t="n">
        <v>11579.423808</v>
      </c>
      <c r="AD390" s="257" t="n">
        <v>-84.9715400000005</v>
      </c>
      <c r="AF390" s="257" t="n">
        <v>16793.554277325</v>
      </c>
      <c r="AG390" s="259" t="n">
        <v>0</v>
      </c>
      <c r="AH390" s="259" t="n">
        <v>11579.423808</v>
      </c>
      <c r="AI390" s="259" t="n">
        <v>11579.423808</v>
      </c>
      <c r="AJ390" s="259" t="n">
        <v>11579.423808</v>
      </c>
      <c r="AK390" s="259" t="n">
        <v>-29243.292932</v>
      </c>
      <c r="AL390" s="259" t="n">
        <v>-84.9715400000005</v>
      </c>
      <c r="AM390" s="269" t="s">
        <v>461</v>
      </c>
      <c r="AN390" s="260" t="n">
        <v>5</v>
      </c>
      <c r="AO390" s="260" t="s">
        <v>469</v>
      </c>
      <c r="AP390" s="260" t="n">
        <v>5</v>
      </c>
      <c r="AR390" s="281"/>
      <c r="AS390" s="306"/>
    </row>
    <row r="391" customFormat="false" ht="12.75" hidden="false" customHeight="false" outlineLevel="0" collapsed="false">
      <c r="A391" s="255" t="n">
        <v>1611</v>
      </c>
      <c r="B391" s="255" t="n">
        <v>819</v>
      </c>
      <c r="C391" s="255" t="s">
        <v>2</v>
      </c>
      <c r="D391" s="255" t="s">
        <v>104</v>
      </c>
      <c r="E391" s="255" t="s">
        <v>235</v>
      </c>
      <c r="F391" s="255" t="s">
        <v>116</v>
      </c>
      <c r="G391" s="255" t="s">
        <v>191</v>
      </c>
      <c r="H391" s="255" t="s">
        <v>110</v>
      </c>
      <c r="I391" s="255" t="s">
        <v>186</v>
      </c>
      <c r="J391" s="256" t="s">
        <v>212</v>
      </c>
      <c r="K391" s="268" t="n">
        <v>36909</v>
      </c>
      <c r="L391" s="268" t="n">
        <v>37839</v>
      </c>
      <c r="M391" s="255" t="s">
        <v>155</v>
      </c>
      <c r="N391" s="257" t="n">
        <v>-17000000</v>
      </c>
      <c r="O391" s="257" t="n">
        <v>3611.290643</v>
      </c>
      <c r="P391" s="258" t="n">
        <v>0.44</v>
      </c>
      <c r="Q391" s="257" t="n">
        <v>28.129133</v>
      </c>
      <c r="R391" s="257" t="n">
        <v>28.149174</v>
      </c>
      <c r="S391" s="258" t="n">
        <v>0.0200409999999991</v>
      </c>
      <c r="T391" s="257" t="n">
        <v>72.3738757763597</v>
      </c>
      <c r="U391" s="257" t="n">
        <v>-226.553067</v>
      </c>
      <c r="V391" s="257" t="n">
        <v>0</v>
      </c>
      <c r="W391" s="257" t="n">
        <v>-154.17919122364</v>
      </c>
      <c r="X391" s="257" t="n">
        <v>-75328.812178</v>
      </c>
      <c r="Y391" s="257" t="n">
        <v>-75428.96218</v>
      </c>
      <c r="Z391" s="257" t="n">
        <v>-100.150002000009</v>
      </c>
      <c r="AA391" s="257" t="n">
        <v>54.0291892236309</v>
      </c>
      <c r="AB391" s="257" t="n">
        <v>-75328.812178</v>
      </c>
      <c r="AC391" s="257" t="n">
        <v>-75428.96218</v>
      </c>
      <c r="AD391" s="257" t="n">
        <v>-100.150002000009</v>
      </c>
      <c r="AF391" s="257" t="n">
        <v>26138.521674034</v>
      </c>
      <c r="AG391" s="259" t="n">
        <v>0</v>
      </c>
      <c r="AH391" s="259" t="n">
        <v>-75428.96218</v>
      </c>
      <c r="AI391" s="259" t="n">
        <v>-75428.96218</v>
      </c>
      <c r="AJ391" s="259" t="n">
        <v>-75428.96218</v>
      </c>
      <c r="AK391" s="259" t="n">
        <v>-34394.692132</v>
      </c>
      <c r="AL391" s="259" t="n">
        <v>-100.150002000009</v>
      </c>
      <c r="AM391" s="269" t="s">
        <v>473</v>
      </c>
      <c r="AN391" s="260" t="n">
        <v>8</v>
      </c>
      <c r="AO391" s="260" t="s">
        <v>469</v>
      </c>
      <c r="AP391" s="260" t="n">
        <v>8</v>
      </c>
      <c r="AR391" s="281"/>
      <c r="AS391" s="306"/>
      <c r="AV391" s="255"/>
      <c r="AW391" s="255"/>
      <c r="AX391" s="255"/>
      <c r="AY391" s="255"/>
      <c r="AZ391" s="255"/>
      <c r="BA391" s="255"/>
      <c r="BB391" s="255"/>
      <c r="BC391" s="255"/>
      <c r="BD391" s="255"/>
      <c r="BE391" s="255"/>
      <c r="BF391" s="255"/>
      <c r="BG391" s="255"/>
      <c r="BH391" s="255"/>
      <c r="BI391" s="255"/>
      <c r="BJ391" s="255"/>
      <c r="BK391" s="255"/>
      <c r="BL391" s="255"/>
      <c r="BM391" s="255"/>
      <c r="BN391" s="255"/>
      <c r="BO391" s="255"/>
      <c r="BP391" s="255"/>
      <c r="BQ391" s="255"/>
      <c r="BR391" s="255"/>
      <c r="BS391" s="255"/>
      <c r="BT391" s="255"/>
      <c r="BU391" s="255"/>
      <c r="BV391" s="255"/>
      <c r="BW391" s="255"/>
      <c r="BX391" s="255"/>
      <c r="BY391" s="255"/>
      <c r="BZ391" s="255"/>
      <c r="CA391" s="255"/>
      <c r="CB391" s="255"/>
      <c r="CC391" s="255"/>
      <c r="CD391" s="255"/>
      <c r="CE391" s="255"/>
      <c r="CF391" s="255"/>
      <c r="CG391" s="255"/>
      <c r="CH391" s="255"/>
      <c r="CI391" s="255"/>
      <c r="CJ391" s="255"/>
      <c r="CK391" s="255"/>
      <c r="CL391" s="255"/>
      <c r="CM391" s="255"/>
      <c r="CN391" s="255"/>
      <c r="CO391" s="255"/>
      <c r="CP391" s="255"/>
      <c r="CQ391" s="255"/>
      <c r="CR391" s="255"/>
      <c r="CS391" s="255"/>
      <c r="CT391" s="255"/>
      <c r="CU391" s="255"/>
      <c r="CV391" s="255"/>
      <c r="CW391" s="255"/>
      <c r="CX391" s="255"/>
      <c r="CY391" s="255"/>
      <c r="CZ391" s="255"/>
      <c r="DA391" s="255"/>
      <c r="DB391" s="255"/>
      <c r="DC391" s="255"/>
      <c r="DD391" s="255"/>
      <c r="DE391" s="255"/>
      <c r="DF391" s="255"/>
      <c r="DG391" s="255"/>
      <c r="DH391" s="255"/>
      <c r="DI391" s="255"/>
      <c r="DJ391" s="255"/>
      <c r="DK391" s="255"/>
      <c r="DL391" s="255"/>
      <c r="DM391" s="255"/>
      <c r="DN391" s="255"/>
      <c r="DO391" s="255"/>
      <c r="DP391" s="255"/>
      <c r="DQ391" s="255"/>
      <c r="DR391" s="255"/>
      <c r="DS391" s="255"/>
      <c r="DT391" s="255"/>
      <c r="DU391" s="255"/>
      <c r="DV391" s="255"/>
      <c r="DW391" s="255"/>
      <c r="DX391" s="255"/>
      <c r="DY391" s="255"/>
      <c r="DZ391" s="255"/>
      <c r="EA391" s="255"/>
      <c r="EB391" s="255"/>
      <c r="EC391" s="255"/>
      <c r="ED391" s="255"/>
      <c r="EE391" s="255"/>
      <c r="EF391" s="255"/>
      <c r="EG391" s="255"/>
      <c r="EH391" s="255"/>
      <c r="EI391" s="255"/>
      <c r="EJ391" s="255"/>
      <c r="EK391" s="255"/>
      <c r="EL391" s="255"/>
      <c r="EM391" s="255"/>
      <c r="EN391" s="255"/>
      <c r="EO391" s="255"/>
      <c r="EP391" s="255"/>
      <c r="EQ391" s="255"/>
      <c r="ER391" s="255"/>
      <c r="ES391" s="255"/>
      <c r="ET391" s="255"/>
      <c r="EU391" s="255"/>
      <c r="EV391" s="255"/>
      <c r="EW391" s="255"/>
      <c r="EX391" s="255"/>
      <c r="EY391" s="255"/>
      <c r="EZ391" s="255"/>
      <c r="FA391" s="255"/>
      <c r="FB391" s="255"/>
      <c r="FC391" s="255"/>
      <c r="FD391" s="255"/>
      <c r="FE391" s="255"/>
      <c r="FF391" s="255"/>
      <c r="FG391" s="255"/>
      <c r="FH391" s="255"/>
      <c r="FI391" s="255"/>
      <c r="FJ391" s="255"/>
      <c r="FK391" s="255"/>
      <c r="FL391" s="255"/>
      <c r="FM391" s="255"/>
      <c r="FN391" s="255"/>
      <c r="FO391" s="255"/>
      <c r="FP391" s="255"/>
      <c r="FQ391" s="255"/>
      <c r="FR391" s="255"/>
      <c r="FS391" s="255"/>
      <c r="FT391" s="255"/>
      <c r="FU391" s="255"/>
      <c r="FV391" s="255"/>
      <c r="FW391" s="255"/>
      <c r="FX391" s="255"/>
      <c r="FY391" s="255"/>
      <c r="FZ391" s="255"/>
      <c r="GA391" s="255"/>
      <c r="GB391" s="255"/>
      <c r="GC391" s="255"/>
      <c r="GD391" s="255"/>
      <c r="GE391" s="255"/>
      <c r="GF391" s="255"/>
      <c r="GG391" s="255"/>
      <c r="GH391" s="255"/>
      <c r="GI391" s="255"/>
      <c r="GJ391" s="255"/>
      <c r="GK391" s="255"/>
      <c r="GL391" s="255"/>
      <c r="GM391" s="255"/>
      <c r="GN391" s="255"/>
      <c r="GO391" s="255"/>
      <c r="GP391" s="255"/>
      <c r="GQ391" s="255"/>
      <c r="GR391" s="255"/>
      <c r="GS391" s="255"/>
      <c r="GT391" s="255"/>
      <c r="GU391" s="255"/>
      <c r="GV391" s="255"/>
      <c r="GW391" s="255"/>
      <c r="GX391" s="255"/>
      <c r="GY391" s="255"/>
      <c r="GZ391" s="255"/>
      <c r="HA391" s="255"/>
      <c r="HB391" s="255"/>
      <c r="HC391" s="255"/>
      <c r="HD391" s="255"/>
      <c r="HE391" s="255"/>
      <c r="HF391" s="255"/>
      <c r="HG391" s="255"/>
      <c r="HH391" s="255"/>
      <c r="HI391" s="255"/>
      <c r="HJ391" s="255"/>
      <c r="HK391" s="255"/>
      <c r="HL391" s="255"/>
      <c r="HM391" s="255"/>
      <c r="HN391" s="255"/>
      <c r="HO391" s="255"/>
      <c r="HP391" s="255"/>
      <c r="HQ391" s="255"/>
      <c r="HR391" s="255"/>
      <c r="HS391" s="255"/>
      <c r="HT391" s="255"/>
      <c r="HU391" s="255"/>
      <c r="HV391" s="255"/>
      <c r="HW391" s="255"/>
      <c r="HX391" s="255"/>
      <c r="HY391" s="255"/>
    </row>
    <row r="392" customFormat="false" ht="12.75" hidden="false" customHeight="false" outlineLevel="0" collapsed="false">
      <c r="A392" s="255" t="n">
        <v>1612</v>
      </c>
      <c r="B392" s="255" t="n">
        <v>821</v>
      </c>
      <c r="C392" s="255" t="s">
        <v>2</v>
      </c>
      <c r="D392" s="255" t="s">
        <v>104</v>
      </c>
      <c r="E392" s="255" t="s">
        <v>261</v>
      </c>
      <c r="F392" s="255" t="s">
        <v>102</v>
      </c>
      <c r="G392" s="255" t="s">
        <v>191</v>
      </c>
      <c r="H392" s="255" t="s">
        <v>97</v>
      </c>
      <c r="I392" s="255" t="s">
        <v>186</v>
      </c>
      <c r="J392" s="256" t="s">
        <v>212</v>
      </c>
      <c r="K392" s="268" t="n">
        <v>36909</v>
      </c>
      <c r="L392" s="268" t="n">
        <v>37839</v>
      </c>
      <c r="M392" s="255" t="s">
        <v>155</v>
      </c>
      <c r="N392" s="257" t="n">
        <v>-17000000</v>
      </c>
      <c r="O392" s="257" t="n">
        <v>3606.499448</v>
      </c>
      <c r="P392" s="258" t="n">
        <v>0.32</v>
      </c>
      <c r="Q392" s="257" t="n">
        <v>19.792124</v>
      </c>
      <c r="R392" s="257" t="n">
        <v>19.806493</v>
      </c>
      <c r="S392" s="258" t="n">
        <v>0.0143689999999985</v>
      </c>
      <c r="T392" s="257" t="n">
        <v>51.8217905683067</v>
      </c>
      <c r="U392" s="257" t="n">
        <v>-158.760233</v>
      </c>
      <c r="V392" s="257" t="n">
        <v>0</v>
      </c>
      <c r="W392" s="257" t="n">
        <v>-106.938442431693</v>
      </c>
      <c r="X392" s="257" t="n">
        <v>-57355.448934</v>
      </c>
      <c r="Y392" s="257" t="n">
        <v>-57427.651134</v>
      </c>
      <c r="Z392" s="257" t="n">
        <v>-72.2021999999997</v>
      </c>
      <c r="AA392" s="257" t="n">
        <v>34.7362424316936</v>
      </c>
      <c r="AB392" s="257" t="n">
        <v>-57355.448934</v>
      </c>
      <c r="AC392" s="257" t="n">
        <v>-57427.651134</v>
      </c>
      <c r="AD392" s="257" t="n">
        <v>-72.2021999999997</v>
      </c>
      <c r="AF392" s="257" t="n">
        <v>20764.42057186</v>
      </c>
      <c r="AG392" s="259" t="n">
        <v>0</v>
      </c>
      <c r="AH392" s="259" t="n">
        <v>-57427.651134</v>
      </c>
      <c r="AI392" s="259" t="n">
        <v>-57427.651134</v>
      </c>
      <c r="AJ392" s="259" t="n">
        <v>-57427.651134</v>
      </c>
      <c r="AK392" s="259" t="n">
        <v>-42840.292551</v>
      </c>
      <c r="AL392" s="259" t="n">
        <v>-72.2021999999997</v>
      </c>
      <c r="AM392" s="269" t="s">
        <v>473</v>
      </c>
      <c r="AN392" s="260" t="n">
        <v>6</v>
      </c>
      <c r="AO392" s="260" t="s">
        <v>469</v>
      </c>
      <c r="AP392" s="260" t="n">
        <v>6</v>
      </c>
      <c r="AR392" s="281"/>
      <c r="AS392" s="306"/>
    </row>
    <row r="393" customFormat="false" ht="12.75" hidden="false" customHeight="false" outlineLevel="0" collapsed="false">
      <c r="A393" s="255" t="n">
        <v>1613</v>
      </c>
      <c r="B393" s="255" t="n">
        <v>822</v>
      </c>
      <c r="C393" s="255" t="s">
        <v>2</v>
      </c>
      <c r="D393" s="255" t="s">
        <v>104</v>
      </c>
      <c r="E393" s="255" t="s">
        <v>361</v>
      </c>
      <c r="F393" s="255" t="s">
        <v>95</v>
      </c>
      <c r="G393" s="255" t="s">
        <v>112</v>
      </c>
      <c r="H393" s="255" t="s">
        <v>117</v>
      </c>
      <c r="I393" s="255" t="s">
        <v>186</v>
      </c>
      <c r="J393" s="256" t="s">
        <v>105</v>
      </c>
      <c r="K393" s="268" t="n">
        <v>36909</v>
      </c>
      <c r="L393" s="268" t="n">
        <v>37839</v>
      </c>
      <c r="M393" s="255" t="s">
        <v>155</v>
      </c>
      <c r="N393" s="257" t="n">
        <v>-17000000</v>
      </c>
      <c r="O393" s="257" t="n">
        <v>3599.079181</v>
      </c>
      <c r="P393" s="258" t="n">
        <v>0.22</v>
      </c>
      <c r="Q393" s="257" t="n">
        <v>33.771446</v>
      </c>
      <c r="R393" s="257" t="n">
        <v>33.789439</v>
      </c>
      <c r="S393" s="258" t="n">
        <v>0.0179930000000041</v>
      </c>
      <c r="T393" s="257" t="n">
        <v>64.7582317037479</v>
      </c>
      <c r="U393" s="257" t="n">
        <v>-199.676771</v>
      </c>
      <c r="V393" s="257" t="n">
        <v>0</v>
      </c>
      <c r="W393" s="257" t="n">
        <v>-134.918539296252</v>
      </c>
      <c r="X393" s="257" t="n">
        <v>36658.136875</v>
      </c>
      <c r="Y393" s="257" t="n">
        <v>36598.494567</v>
      </c>
      <c r="Z393" s="257" t="n">
        <v>-59.642307999995</v>
      </c>
      <c r="AA393" s="257" t="n">
        <v>75.2762312962571</v>
      </c>
      <c r="AB393" s="257" t="n">
        <v>36658.136875</v>
      </c>
      <c r="AC393" s="257" t="n">
        <v>36598.494567</v>
      </c>
      <c r="AD393" s="257" t="n">
        <v>-59.642307999995</v>
      </c>
      <c r="AF393" s="257" t="n">
        <v>26642.1836373525</v>
      </c>
      <c r="AG393" s="259" t="n">
        <v>0</v>
      </c>
      <c r="AH393" s="259" t="n">
        <v>36598.494567</v>
      </c>
      <c r="AI393" s="259" t="n">
        <v>36598.494567</v>
      </c>
      <c r="AJ393" s="259" t="n">
        <v>36598.494567</v>
      </c>
      <c r="AK393" s="259" t="n">
        <v>-41937.939476</v>
      </c>
      <c r="AL393" s="259" t="n">
        <v>-59.642307999995</v>
      </c>
      <c r="AM393" s="269" t="s">
        <v>473</v>
      </c>
      <c r="AN393" s="260" t="n">
        <v>7</v>
      </c>
      <c r="AO393" s="260" t="s">
        <v>469</v>
      </c>
      <c r="AP393" s="260" t="n">
        <v>7</v>
      </c>
      <c r="AR393" s="281"/>
      <c r="AS393" s="306"/>
      <c r="AV393" s="255"/>
      <c r="AW393" s="255"/>
      <c r="AX393" s="255"/>
      <c r="AY393" s="255"/>
      <c r="AZ393" s="255"/>
      <c r="BA393" s="255"/>
      <c r="BB393" s="255"/>
      <c r="BC393" s="255"/>
      <c r="BD393" s="255"/>
      <c r="BE393" s="255"/>
      <c r="BF393" s="255"/>
      <c r="BG393" s="255"/>
      <c r="BH393" s="255"/>
      <c r="BI393" s="255"/>
      <c r="BJ393" s="255"/>
      <c r="BK393" s="255"/>
      <c r="BL393" s="255"/>
      <c r="BM393" s="255"/>
      <c r="BN393" s="255"/>
      <c r="BO393" s="255"/>
      <c r="BP393" s="255"/>
      <c r="BQ393" s="255"/>
      <c r="BR393" s="255"/>
      <c r="BS393" s="255"/>
      <c r="BT393" s="255"/>
      <c r="BU393" s="255"/>
      <c r="BV393" s="255"/>
      <c r="BW393" s="255"/>
      <c r="BX393" s="255"/>
      <c r="BY393" s="255"/>
      <c r="BZ393" s="255"/>
      <c r="CA393" s="255"/>
      <c r="CB393" s="255"/>
      <c r="CC393" s="255"/>
      <c r="CD393" s="255"/>
      <c r="CE393" s="255"/>
      <c r="CF393" s="255"/>
      <c r="CG393" s="255"/>
      <c r="CH393" s="255"/>
      <c r="CI393" s="255"/>
      <c r="CJ393" s="255"/>
      <c r="CK393" s="255"/>
      <c r="CL393" s="255"/>
      <c r="CM393" s="255"/>
      <c r="CN393" s="255"/>
      <c r="CO393" s="255"/>
      <c r="CP393" s="255"/>
      <c r="CQ393" s="255"/>
      <c r="CR393" s="255"/>
      <c r="CS393" s="255"/>
      <c r="CT393" s="255"/>
      <c r="CU393" s="255"/>
      <c r="CV393" s="255"/>
      <c r="CW393" s="255"/>
      <c r="CX393" s="255"/>
      <c r="CY393" s="255"/>
      <c r="CZ393" s="255"/>
      <c r="DA393" s="255"/>
      <c r="DB393" s="255"/>
      <c r="DC393" s="255"/>
      <c r="DD393" s="255"/>
      <c r="DE393" s="255"/>
      <c r="DF393" s="255"/>
      <c r="DG393" s="255"/>
      <c r="DH393" s="255"/>
      <c r="DI393" s="255"/>
      <c r="DJ393" s="255"/>
      <c r="DK393" s="255"/>
      <c r="DL393" s="255"/>
      <c r="DM393" s="255"/>
      <c r="DN393" s="255"/>
      <c r="DO393" s="255"/>
      <c r="DP393" s="255"/>
      <c r="DQ393" s="255"/>
      <c r="DR393" s="255"/>
      <c r="DS393" s="255"/>
      <c r="DT393" s="255"/>
      <c r="DU393" s="255"/>
      <c r="DV393" s="255"/>
      <c r="DW393" s="255"/>
      <c r="DX393" s="255"/>
      <c r="DY393" s="255"/>
      <c r="DZ393" s="255"/>
      <c r="EA393" s="255"/>
      <c r="EB393" s="255"/>
      <c r="EC393" s="255"/>
      <c r="ED393" s="255"/>
      <c r="EE393" s="255"/>
      <c r="EF393" s="255"/>
      <c r="EG393" s="255"/>
      <c r="EH393" s="255"/>
      <c r="EI393" s="255"/>
      <c r="EJ393" s="255"/>
      <c r="EK393" s="255"/>
      <c r="EL393" s="255"/>
      <c r="EM393" s="255"/>
      <c r="EN393" s="255"/>
      <c r="EO393" s="255"/>
      <c r="EP393" s="255"/>
      <c r="EQ393" s="255"/>
      <c r="ER393" s="255"/>
      <c r="ES393" s="255"/>
      <c r="ET393" s="255"/>
      <c r="EU393" s="255"/>
      <c r="EV393" s="255"/>
      <c r="EW393" s="255"/>
      <c r="EX393" s="255"/>
      <c r="EY393" s="255"/>
      <c r="EZ393" s="255"/>
      <c r="FA393" s="255"/>
      <c r="FB393" s="255"/>
      <c r="FC393" s="255"/>
      <c r="FD393" s="255"/>
      <c r="FE393" s="255"/>
      <c r="FF393" s="255"/>
      <c r="FG393" s="255"/>
      <c r="FH393" s="255"/>
      <c r="FI393" s="255"/>
      <c r="FJ393" s="255"/>
      <c r="FK393" s="255"/>
      <c r="FL393" s="255"/>
      <c r="FM393" s="255"/>
      <c r="FN393" s="255"/>
      <c r="FO393" s="255"/>
      <c r="FP393" s="255"/>
      <c r="FQ393" s="255"/>
      <c r="FR393" s="255"/>
      <c r="FS393" s="255"/>
      <c r="FT393" s="255"/>
      <c r="FU393" s="255"/>
      <c r="FV393" s="255"/>
      <c r="FW393" s="255"/>
      <c r="FX393" s="255"/>
      <c r="FY393" s="255"/>
      <c r="FZ393" s="255"/>
      <c r="GA393" s="255"/>
      <c r="GB393" s="255"/>
      <c r="GC393" s="255"/>
      <c r="GD393" s="255"/>
      <c r="GE393" s="255"/>
      <c r="GF393" s="255"/>
      <c r="GG393" s="255"/>
      <c r="GH393" s="255"/>
      <c r="GI393" s="255"/>
      <c r="GJ393" s="255"/>
      <c r="GK393" s="255"/>
      <c r="GL393" s="255"/>
      <c r="GM393" s="255"/>
      <c r="GN393" s="255"/>
      <c r="GO393" s="255"/>
      <c r="GP393" s="255"/>
      <c r="GQ393" s="255"/>
      <c r="GR393" s="255"/>
      <c r="GS393" s="255"/>
      <c r="GT393" s="255"/>
      <c r="GU393" s="255"/>
      <c r="GV393" s="255"/>
      <c r="GW393" s="255"/>
      <c r="GX393" s="255"/>
      <c r="GY393" s="255"/>
      <c r="GZ393" s="255"/>
      <c r="HA393" s="255"/>
      <c r="HB393" s="255"/>
      <c r="HC393" s="255"/>
      <c r="HD393" s="255"/>
      <c r="HE393" s="255"/>
      <c r="HF393" s="255"/>
      <c r="HG393" s="255"/>
      <c r="HH393" s="255"/>
      <c r="HI393" s="255"/>
      <c r="HJ393" s="255"/>
      <c r="HK393" s="255"/>
      <c r="HL393" s="255"/>
      <c r="HM393" s="255"/>
      <c r="HN393" s="255"/>
      <c r="HO393" s="255"/>
      <c r="HP393" s="255"/>
      <c r="HQ393" s="255"/>
      <c r="HR393" s="255"/>
      <c r="HS393" s="255"/>
      <c r="HT393" s="255"/>
      <c r="HU393" s="255"/>
      <c r="HV393" s="255"/>
      <c r="HW393" s="255"/>
      <c r="HX393" s="255"/>
      <c r="HY393" s="255"/>
    </row>
    <row r="394" customFormat="false" ht="12.75" hidden="false" customHeight="false" outlineLevel="0" collapsed="false">
      <c r="A394" s="255" t="n">
        <v>1614</v>
      </c>
      <c r="B394" s="255" t="n">
        <v>820</v>
      </c>
      <c r="C394" s="255" t="s">
        <v>2</v>
      </c>
      <c r="D394" s="255" t="s">
        <v>104</v>
      </c>
      <c r="E394" s="255" t="s">
        <v>101</v>
      </c>
      <c r="F394" s="255" t="s">
        <v>102</v>
      </c>
      <c r="G394" s="255" t="s">
        <v>96</v>
      </c>
      <c r="H394" s="255" t="s">
        <v>103</v>
      </c>
      <c r="I394" s="255" t="s">
        <v>186</v>
      </c>
      <c r="J394" s="256" t="s">
        <v>105</v>
      </c>
      <c r="K394" s="268" t="n">
        <v>36909</v>
      </c>
      <c r="L394" s="268" t="n">
        <v>37839</v>
      </c>
      <c r="M394" s="255" t="s">
        <v>155</v>
      </c>
      <c r="N394" s="257" t="n">
        <v>-17000000</v>
      </c>
      <c r="O394" s="257" t="n">
        <v>3616.391326</v>
      </c>
      <c r="P394" s="258" t="n">
        <v>0.6</v>
      </c>
      <c r="Q394" s="257" t="n">
        <v>75.416387</v>
      </c>
      <c r="R394" s="257" t="n">
        <v>75.451828</v>
      </c>
      <c r="S394" s="258" t="n">
        <v>0.0354410000000058</v>
      </c>
      <c r="T394" s="257" t="n">
        <v>128.168524984787</v>
      </c>
      <c r="U394" s="257" t="n">
        <v>-459.275445</v>
      </c>
      <c r="V394" s="257" t="n">
        <v>0</v>
      </c>
      <c r="W394" s="257" t="n">
        <v>-331.106920015213</v>
      </c>
      <c r="X394" s="257" t="n">
        <v>36601.521816</v>
      </c>
      <c r="Y394" s="257" t="n">
        <v>36420.064158</v>
      </c>
      <c r="Z394" s="257" t="n">
        <v>-181.457657999999</v>
      </c>
      <c r="AA394" s="257" t="n">
        <v>149.649262015214</v>
      </c>
      <c r="AB394" s="257" t="n">
        <v>36601.521816</v>
      </c>
      <c r="AC394" s="257" t="n">
        <v>36420.064158</v>
      </c>
      <c r="AD394" s="257" t="n">
        <v>-181.457657999999</v>
      </c>
      <c r="AF394" s="257" t="n">
        <v>20821.373059445</v>
      </c>
      <c r="AG394" s="259" t="n">
        <v>0</v>
      </c>
      <c r="AH394" s="259" t="n">
        <v>36420.064158</v>
      </c>
      <c r="AI394" s="259" t="n">
        <v>36420.064158</v>
      </c>
      <c r="AJ394" s="259" t="n">
        <v>36420.064158</v>
      </c>
      <c r="AK394" s="259" t="n">
        <v>-32309.277631</v>
      </c>
      <c r="AL394" s="259" t="n">
        <v>-181.457657999999</v>
      </c>
      <c r="AM394" s="269" t="s">
        <v>473</v>
      </c>
      <c r="AN394" s="260" t="n">
        <v>6</v>
      </c>
      <c r="AO394" s="260" t="s">
        <v>469</v>
      </c>
      <c r="AP394" s="260" t="n">
        <v>6</v>
      </c>
      <c r="AR394" s="281"/>
      <c r="AS394" s="306"/>
      <c r="AV394" s="255"/>
      <c r="AW394" s="255"/>
      <c r="AX394" s="255"/>
      <c r="AY394" s="255"/>
      <c r="AZ394" s="255"/>
      <c r="BA394" s="255"/>
      <c r="BB394" s="255"/>
      <c r="BC394" s="255"/>
      <c r="BD394" s="255"/>
      <c r="BE394" s="255"/>
      <c r="BF394" s="255"/>
      <c r="BG394" s="255"/>
      <c r="BH394" s="255"/>
      <c r="BI394" s="255"/>
      <c r="BJ394" s="255"/>
      <c r="BK394" s="255"/>
      <c r="BL394" s="255"/>
      <c r="BM394" s="255"/>
      <c r="BN394" s="255"/>
      <c r="BO394" s="255"/>
      <c r="BP394" s="255"/>
      <c r="BQ394" s="255"/>
      <c r="BR394" s="255"/>
      <c r="BS394" s="255"/>
      <c r="BT394" s="255"/>
      <c r="BU394" s="255"/>
      <c r="BV394" s="255"/>
      <c r="BW394" s="255"/>
      <c r="BX394" s="255"/>
      <c r="BY394" s="255"/>
      <c r="BZ394" s="255"/>
      <c r="CA394" s="255"/>
      <c r="CB394" s="255"/>
      <c r="CC394" s="255"/>
      <c r="CD394" s="255"/>
      <c r="CE394" s="255"/>
      <c r="CF394" s="255"/>
      <c r="CG394" s="255"/>
      <c r="CH394" s="255"/>
      <c r="CI394" s="255"/>
      <c r="CJ394" s="255"/>
      <c r="CK394" s="255"/>
      <c r="CL394" s="255"/>
      <c r="CM394" s="255"/>
      <c r="CN394" s="255"/>
      <c r="CO394" s="255"/>
      <c r="CP394" s="255"/>
      <c r="CQ394" s="255"/>
      <c r="CR394" s="255"/>
      <c r="CS394" s="255"/>
      <c r="CT394" s="255"/>
      <c r="CU394" s="255"/>
      <c r="CV394" s="255"/>
      <c r="CW394" s="255"/>
      <c r="CX394" s="255"/>
      <c r="CY394" s="255"/>
      <c r="CZ394" s="255"/>
      <c r="DA394" s="255"/>
      <c r="DB394" s="255"/>
      <c r="DC394" s="255"/>
      <c r="DD394" s="255"/>
      <c r="DE394" s="255"/>
      <c r="DF394" s="255"/>
      <c r="DG394" s="255"/>
      <c r="DH394" s="255"/>
      <c r="DI394" s="255"/>
      <c r="DJ394" s="255"/>
      <c r="DK394" s="255"/>
      <c r="DL394" s="255"/>
      <c r="DM394" s="255"/>
      <c r="DN394" s="255"/>
      <c r="DO394" s="255"/>
      <c r="DP394" s="255"/>
      <c r="DQ394" s="255"/>
      <c r="DR394" s="255"/>
      <c r="DS394" s="255"/>
      <c r="DT394" s="255"/>
      <c r="DU394" s="255"/>
      <c r="DV394" s="255"/>
      <c r="DW394" s="255"/>
      <c r="DX394" s="255"/>
      <c r="DY394" s="255"/>
      <c r="DZ394" s="255"/>
      <c r="EA394" s="255"/>
      <c r="EB394" s="255"/>
      <c r="EC394" s="255"/>
      <c r="ED394" s="255"/>
      <c r="EE394" s="255"/>
      <c r="EF394" s="255"/>
      <c r="EG394" s="255"/>
      <c r="EH394" s="255"/>
      <c r="EI394" s="255"/>
      <c r="EJ394" s="255"/>
      <c r="EK394" s="255"/>
      <c r="EL394" s="255"/>
      <c r="EM394" s="255"/>
      <c r="EN394" s="255"/>
      <c r="EO394" s="255"/>
      <c r="EP394" s="255"/>
      <c r="EQ394" s="255"/>
      <c r="ER394" s="255"/>
      <c r="ES394" s="255"/>
      <c r="ET394" s="255"/>
      <c r="EU394" s="255"/>
      <c r="EV394" s="255"/>
      <c r="EW394" s="255"/>
      <c r="EX394" s="255"/>
      <c r="EY394" s="255"/>
      <c r="EZ394" s="255"/>
      <c r="FA394" s="255"/>
      <c r="FB394" s="255"/>
      <c r="FC394" s="255"/>
      <c r="FD394" s="255"/>
      <c r="FE394" s="255"/>
      <c r="FF394" s="255"/>
      <c r="FG394" s="255"/>
      <c r="FH394" s="255"/>
      <c r="FI394" s="255"/>
      <c r="FJ394" s="255"/>
      <c r="FK394" s="255"/>
      <c r="FL394" s="255"/>
      <c r="FM394" s="255"/>
      <c r="FN394" s="255"/>
      <c r="FO394" s="255"/>
      <c r="FP394" s="255"/>
      <c r="FQ394" s="255"/>
      <c r="FR394" s="255"/>
      <c r="FS394" s="255"/>
      <c r="FT394" s="255"/>
      <c r="FU394" s="255"/>
      <c r="FV394" s="255"/>
      <c r="FW394" s="255"/>
      <c r="FX394" s="255"/>
      <c r="FY394" s="255"/>
      <c r="FZ394" s="255"/>
      <c r="GA394" s="255"/>
      <c r="GB394" s="255"/>
      <c r="GC394" s="255"/>
      <c r="GD394" s="255"/>
      <c r="GE394" s="255"/>
      <c r="GF394" s="255"/>
      <c r="GG394" s="255"/>
      <c r="GH394" s="255"/>
      <c r="GI394" s="255"/>
      <c r="GJ394" s="255"/>
      <c r="GK394" s="255"/>
      <c r="GL394" s="255"/>
      <c r="GM394" s="255"/>
      <c r="GN394" s="255"/>
      <c r="GO394" s="255"/>
      <c r="GP394" s="255"/>
      <c r="GQ394" s="255"/>
      <c r="GR394" s="255"/>
      <c r="GS394" s="255"/>
      <c r="GT394" s="255"/>
      <c r="GU394" s="255"/>
      <c r="GV394" s="255"/>
      <c r="GW394" s="255"/>
      <c r="GX394" s="255"/>
      <c r="GY394" s="255"/>
      <c r="GZ394" s="255"/>
      <c r="HA394" s="255"/>
      <c r="HB394" s="255"/>
      <c r="HC394" s="255"/>
      <c r="HD394" s="255"/>
      <c r="HE394" s="255"/>
      <c r="HF394" s="255"/>
      <c r="HG394" s="255"/>
      <c r="HH394" s="255"/>
      <c r="HI394" s="255"/>
      <c r="HJ394" s="255"/>
      <c r="HK394" s="255"/>
      <c r="HL394" s="255"/>
      <c r="HM394" s="255"/>
      <c r="HN394" s="255"/>
      <c r="HO394" s="255"/>
      <c r="HP394" s="255"/>
      <c r="HQ394" s="255"/>
      <c r="HR394" s="255"/>
      <c r="HS394" s="255"/>
      <c r="HT394" s="255"/>
      <c r="HU394" s="255"/>
      <c r="HV394" s="255"/>
      <c r="HW394" s="255"/>
      <c r="HX394" s="255"/>
      <c r="HY394" s="255"/>
    </row>
    <row r="395" customFormat="false" ht="12.75" hidden="false" customHeight="false" outlineLevel="0" collapsed="false">
      <c r="A395" s="255" t="n">
        <v>1618</v>
      </c>
      <c r="B395" s="255" t="n">
        <v>823</v>
      </c>
      <c r="C395" s="255" t="s">
        <v>2</v>
      </c>
      <c r="D395" s="255" t="s">
        <v>104</v>
      </c>
      <c r="E395" s="255" t="s">
        <v>230</v>
      </c>
      <c r="F395" s="255" t="s">
        <v>172</v>
      </c>
      <c r="G395" s="255" t="s">
        <v>96</v>
      </c>
      <c r="H395" s="255" t="s">
        <v>97</v>
      </c>
      <c r="I395" s="255" t="s">
        <v>186</v>
      </c>
      <c r="J395" s="256" t="s">
        <v>154</v>
      </c>
      <c r="K395" s="268" t="n">
        <v>36909</v>
      </c>
      <c r="L395" s="268" t="n">
        <v>37839</v>
      </c>
      <c r="M395" s="255" t="s">
        <v>155</v>
      </c>
      <c r="N395" s="257" t="n">
        <v>-17000000</v>
      </c>
      <c r="O395" s="257" t="n">
        <v>3606.874232</v>
      </c>
      <c r="P395" s="258" t="n">
        <v>0.32</v>
      </c>
      <c r="Q395" s="257" t="n">
        <v>24.734274</v>
      </c>
      <c r="R395" s="257" t="n">
        <v>24.752415</v>
      </c>
      <c r="S395" s="258" t="n">
        <v>0.018141</v>
      </c>
      <c r="T395" s="257" t="n">
        <v>65.4323054427119</v>
      </c>
      <c r="U395" s="257" t="n">
        <v>-204.786377</v>
      </c>
      <c r="V395" s="257" t="n">
        <v>0</v>
      </c>
      <c r="W395" s="257" t="n">
        <v>-139.354071557288</v>
      </c>
      <c r="X395" s="257" t="n">
        <v>-38631.284856</v>
      </c>
      <c r="Y395" s="257" t="n">
        <v>-38699.233011</v>
      </c>
      <c r="Z395" s="257" t="n">
        <v>-67.9481549999982</v>
      </c>
      <c r="AA395" s="257" t="n">
        <v>71.4059165572899</v>
      </c>
      <c r="AB395" s="257" t="n">
        <v>-38631.284856</v>
      </c>
      <c r="AC395" s="257" t="n">
        <v>-38699.233011</v>
      </c>
      <c r="AD395" s="257" t="n">
        <v>-67.9481549999982</v>
      </c>
      <c r="AF395" s="257" t="n">
        <v>35599.84866984</v>
      </c>
      <c r="AG395" s="259" t="n">
        <v>0</v>
      </c>
      <c r="AH395" s="259" t="n">
        <v>-38699.233011</v>
      </c>
      <c r="AI395" s="259" t="n">
        <v>-38699.233011</v>
      </c>
      <c r="AJ395" s="259" t="n">
        <v>-38699.233011</v>
      </c>
      <c r="AK395" s="259" t="n">
        <v>-39189.330243</v>
      </c>
      <c r="AL395" s="259" t="n">
        <v>-67.9481549999982</v>
      </c>
      <c r="AM395" s="269" t="s">
        <v>473</v>
      </c>
      <c r="AN395" s="260" t="s">
        <v>469</v>
      </c>
      <c r="AO395" s="260" t="n">
        <v>9</v>
      </c>
      <c r="AP395" s="260" t="n">
        <v>9</v>
      </c>
      <c r="AR395" s="281"/>
      <c r="AS395" s="306"/>
    </row>
    <row r="396" customFormat="false" ht="12.75" hidden="false" customHeight="false" outlineLevel="0" collapsed="false">
      <c r="A396" s="255" t="n">
        <v>1624</v>
      </c>
      <c r="B396" s="255" t="n">
        <v>824</v>
      </c>
      <c r="C396" s="255" t="s">
        <v>2</v>
      </c>
      <c r="D396" s="255" t="s">
        <v>104</v>
      </c>
      <c r="E396" s="255" t="s">
        <v>298</v>
      </c>
      <c r="F396" s="255" t="s">
        <v>150</v>
      </c>
      <c r="G396" s="255" t="s">
        <v>151</v>
      </c>
      <c r="H396" s="255" t="s">
        <v>168</v>
      </c>
      <c r="I396" s="255" t="s">
        <v>180</v>
      </c>
      <c r="J396" s="256" t="s">
        <v>170</v>
      </c>
      <c r="K396" s="268" t="n">
        <v>36910</v>
      </c>
      <c r="L396" s="268" t="n">
        <v>38736</v>
      </c>
      <c r="M396" s="255" t="s">
        <v>155</v>
      </c>
      <c r="N396" s="257" t="n">
        <v>10000000</v>
      </c>
      <c r="O396" s="257" t="n">
        <v>-4262.822217</v>
      </c>
      <c r="P396" s="258" t="n">
        <v>2.8</v>
      </c>
      <c r="Q396" s="257" t="n">
        <v>248.827436</v>
      </c>
      <c r="R396" s="257" t="n">
        <v>248.846538</v>
      </c>
      <c r="S396" s="258" t="n">
        <v>0.0191020000000037</v>
      </c>
      <c r="T396" s="257" t="n">
        <v>-81.4284299891499</v>
      </c>
      <c r="U396" s="257" t="n">
        <v>914.912679</v>
      </c>
      <c r="V396" s="257" t="n">
        <v>0</v>
      </c>
      <c r="W396" s="257" t="n">
        <v>833.48424901085</v>
      </c>
      <c r="X396" s="257" t="n">
        <v>180926.009325</v>
      </c>
      <c r="Y396" s="257" t="n">
        <v>181682.828739</v>
      </c>
      <c r="Z396" s="257" t="n">
        <v>756.819413999998</v>
      </c>
      <c r="AA396" s="257" t="n">
        <v>-76.6648350108524</v>
      </c>
      <c r="AB396" s="257" t="n">
        <v>180926.009325</v>
      </c>
      <c r="AC396" s="257" t="n">
        <v>181682.828739</v>
      </c>
      <c r="AD396" s="257" t="n">
        <v>756.819413999998</v>
      </c>
      <c r="AF396" s="257" t="n">
        <v>-53293.803356934</v>
      </c>
      <c r="AG396" s="259" t="n">
        <v>0</v>
      </c>
      <c r="AH396" s="259" t="n">
        <v>181682.828739</v>
      </c>
      <c r="AI396" s="259" t="n">
        <v>181682.828739</v>
      </c>
      <c r="AJ396" s="259" t="n">
        <v>181682.828739</v>
      </c>
      <c r="AK396" s="259" t="n">
        <v>73517.351261</v>
      </c>
      <c r="AL396" s="259" t="n">
        <v>756.819413999998</v>
      </c>
      <c r="AM396" s="269" t="s">
        <v>461</v>
      </c>
      <c r="AN396" s="260" t="s">
        <v>469</v>
      </c>
      <c r="AO396" s="260" t="n">
        <v>10</v>
      </c>
      <c r="AP396" s="260" t="n">
        <v>10</v>
      </c>
      <c r="AR396" s="281"/>
      <c r="AS396" s="306"/>
      <c r="AV396" s="255"/>
      <c r="AW396" s="255"/>
      <c r="AX396" s="255"/>
      <c r="AY396" s="255"/>
      <c r="AZ396" s="255"/>
      <c r="BA396" s="255"/>
      <c r="BB396" s="255"/>
      <c r="BC396" s="255"/>
      <c r="BD396" s="255"/>
      <c r="BE396" s="255"/>
      <c r="BF396" s="255"/>
      <c r="BG396" s="255"/>
      <c r="BH396" s="255"/>
      <c r="BI396" s="255"/>
      <c r="BJ396" s="255"/>
      <c r="BK396" s="255"/>
      <c r="BL396" s="255"/>
      <c r="BM396" s="255"/>
      <c r="BN396" s="255"/>
      <c r="BO396" s="255"/>
      <c r="BP396" s="255"/>
      <c r="BQ396" s="255"/>
      <c r="BR396" s="255"/>
      <c r="BS396" s="255"/>
      <c r="BT396" s="255"/>
      <c r="BU396" s="255"/>
      <c r="BV396" s="255"/>
      <c r="BW396" s="255"/>
      <c r="BX396" s="255"/>
      <c r="BY396" s="255"/>
      <c r="BZ396" s="255"/>
      <c r="CA396" s="255"/>
      <c r="CB396" s="255"/>
      <c r="CC396" s="255"/>
      <c r="CD396" s="255"/>
      <c r="CE396" s="255"/>
      <c r="CF396" s="255"/>
      <c r="CG396" s="255"/>
      <c r="CH396" s="255"/>
      <c r="CI396" s="255"/>
      <c r="CJ396" s="255"/>
      <c r="CK396" s="255"/>
      <c r="CL396" s="255"/>
      <c r="CM396" s="255"/>
      <c r="CN396" s="255"/>
      <c r="CO396" s="255"/>
      <c r="CP396" s="255"/>
      <c r="CQ396" s="255"/>
      <c r="CR396" s="255"/>
      <c r="CS396" s="255"/>
      <c r="CT396" s="255"/>
      <c r="CU396" s="255"/>
      <c r="CV396" s="255"/>
      <c r="CW396" s="255"/>
      <c r="CX396" s="255"/>
      <c r="CY396" s="255"/>
      <c r="CZ396" s="255"/>
      <c r="DA396" s="255"/>
      <c r="DB396" s="255"/>
      <c r="DC396" s="255"/>
      <c r="DD396" s="255"/>
      <c r="DE396" s="255"/>
      <c r="DF396" s="255"/>
      <c r="DG396" s="255"/>
      <c r="DH396" s="255"/>
      <c r="DI396" s="255"/>
      <c r="DJ396" s="255"/>
      <c r="DK396" s="255"/>
      <c r="DL396" s="255"/>
      <c r="DM396" s="255"/>
      <c r="DN396" s="255"/>
      <c r="DO396" s="255"/>
      <c r="DP396" s="255"/>
      <c r="DQ396" s="255"/>
      <c r="DR396" s="255"/>
      <c r="DS396" s="255"/>
      <c r="DT396" s="255"/>
      <c r="DU396" s="255"/>
      <c r="DV396" s="255"/>
      <c r="DW396" s="255"/>
      <c r="DX396" s="255"/>
      <c r="DY396" s="255"/>
      <c r="DZ396" s="255"/>
      <c r="EA396" s="255"/>
      <c r="EB396" s="255"/>
      <c r="EC396" s="255"/>
      <c r="ED396" s="255"/>
      <c r="EE396" s="255"/>
      <c r="EF396" s="255"/>
      <c r="EG396" s="255"/>
      <c r="EH396" s="255"/>
      <c r="EI396" s="255"/>
      <c r="EJ396" s="255"/>
      <c r="EK396" s="255"/>
      <c r="EL396" s="255"/>
      <c r="EM396" s="255"/>
      <c r="EN396" s="255"/>
      <c r="EO396" s="255"/>
      <c r="EP396" s="255"/>
      <c r="EQ396" s="255"/>
      <c r="ER396" s="255"/>
      <c r="ES396" s="255"/>
      <c r="ET396" s="255"/>
      <c r="EU396" s="255"/>
      <c r="EV396" s="255"/>
      <c r="EW396" s="255"/>
      <c r="EX396" s="255"/>
      <c r="EY396" s="255"/>
      <c r="EZ396" s="255"/>
      <c r="FA396" s="255"/>
      <c r="FB396" s="255"/>
      <c r="FC396" s="255"/>
      <c r="FD396" s="255"/>
      <c r="FE396" s="255"/>
      <c r="FF396" s="255"/>
      <c r="FG396" s="255"/>
      <c r="FH396" s="255"/>
      <c r="FI396" s="255"/>
      <c r="FJ396" s="255"/>
      <c r="FK396" s="255"/>
      <c r="FL396" s="255"/>
      <c r="FM396" s="255"/>
      <c r="FN396" s="255"/>
      <c r="FO396" s="255"/>
      <c r="FP396" s="255"/>
      <c r="FQ396" s="255"/>
      <c r="FR396" s="255"/>
      <c r="FS396" s="255"/>
      <c r="FT396" s="255"/>
      <c r="FU396" s="255"/>
      <c r="FV396" s="255"/>
      <c r="FW396" s="255"/>
      <c r="FX396" s="255"/>
      <c r="FY396" s="255"/>
      <c r="FZ396" s="255"/>
      <c r="GA396" s="255"/>
      <c r="GB396" s="255"/>
      <c r="GC396" s="255"/>
      <c r="GD396" s="255"/>
      <c r="GE396" s="255"/>
      <c r="GF396" s="255"/>
      <c r="GG396" s="255"/>
      <c r="GH396" s="255"/>
      <c r="GI396" s="255"/>
      <c r="GJ396" s="255"/>
      <c r="GK396" s="255"/>
      <c r="GL396" s="255"/>
      <c r="GM396" s="255"/>
      <c r="GN396" s="255"/>
      <c r="GO396" s="255"/>
      <c r="GP396" s="255"/>
      <c r="GQ396" s="255"/>
      <c r="GR396" s="255"/>
      <c r="GS396" s="255"/>
      <c r="GT396" s="255"/>
      <c r="GU396" s="255"/>
      <c r="GV396" s="255"/>
      <c r="GW396" s="255"/>
      <c r="GX396" s="255"/>
      <c r="GY396" s="255"/>
      <c r="GZ396" s="255"/>
      <c r="HA396" s="255"/>
      <c r="HB396" s="255"/>
      <c r="HC396" s="255"/>
      <c r="HD396" s="255"/>
      <c r="HE396" s="255"/>
      <c r="HF396" s="255"/>
      <c r="HG396" s="255"/>
      <c r="HH396" s="255"/>
      <c r="HI396" s="255"/>
      <c r="HJ396" s="255"/>
      <c r="HK396" s="255"/>
      <c r="HL396" s="255"/>
      <c r="HM396" s="255"/>
      <c r="HN396" s="255"/>
      <c r="HO396" s="255"/>
      <c r="HP396" s="255"/>
      <c r="HQ396" s="255"/>
      <c r="HR396" s="255"/>
      <c r="HS396" s="255"/>
      <c r="HT396" s="255"/>
      <c r="HU396" s="255"/>
      <c r="HV396" s="255"/>
      <c r="HW396" s="255"/>
      <c r="HX396" s="255"/>
      <c r="HY396" s="255"/>
    </row>
    <row r="397" customFormat="false" ht="12.75" hidden="false" customHeight="false" outlineLevel="0" collapsed="false">
      <c r="A397" s="255" t="n">
        <v>1625</v>
      </c>
      <c r="B397" s="255" t="n">
        <v>825</v>
      </c>
      <c r="C397" s="255" t="s">
        <v>2</v>
      </c>
      <c r="D397" s="255" t="s">
        <v>104</v>
      </c>
      <c r="E397" s="255" t="s">
        <v>113</v>
      </c>
      <c r="F397" s="255" t="s">
        <v>102</v>
      </c>
      <c r="G397" s="255" t="s">
        <v>96</v>
      </c>
      <c r="H397" s="255" t="s">
        <v>107</v>
      </c>
      <c r="I397" s="255" t="s">
        <v>219</v>
      </c>
      <c r="J397" s="256" t="s">
        <v>105</v>
      </c>
      <c r="K397" s="268" t="n">
        <v>36913</v>
      </c>
      <c r="L397" s="268" t="n">
        <v>37278</v>
      </c>
      <c r="M397" s="255" t="s">
        <v>100</v>
      </c>
      <c r="N397" s="257" t="n">
        <v>20000000</v>
      </c>
      <c r="O397" s="257" t="n">
        <v>-1530.771093</v>
      </c>
      <c r="P397" s="258" t="n">
        <v>0.6</v>
      </c>
      <c r="Q397" s="257" t="n">
        <v>79.091593</v>
      </c>
      <c r="R397" s="257" t="n">
        <v>73.924166</v>
      </c>
      <c r="S397" s="258" t="n">
        <v>-5.167427</v>
      </c>
      <c r="T397" s="257" t="n">
        <v>7910.14787678772</v>
      </c>
      <c r="U397" s="257" t="n">
        <v>615.586958</v>
      </c>
      <c r="V397" s="257" t="n">
        <v>0</v>
      </c>
      <c r="W397" s="257" t="n">
        <v>8525.73483478772</v>
      </c>
      <c r="X397" s="257" t="n">
        <v>-7055.983937</v>
      </c>
      <c r="Y397" s="257" t="n">
        <v>1564.002139</v>
      </c>
      <c r="Z397" s="257" t="n">
        <v>8619.986076</v>
      </c>
      <c r="AA397" s="257" t="n">
        <v>94.2512412122815</v>
      </c>
      <c r="AB397" s="257" t="n">
        <v>-6248.42657541035</v>
      </c>
      <c r="AC397" s="257" t="n">
        <v>1379.449886598</v>
      </c>
      <c r="AD397" s="257" t="n">
        <v>7627.87646200835</v>
      </c>
      <c r="AF397" s="257" t="n">
        <v>-8813.4145679475</v>
      </c>
      <c r="AG397" s="259" t="n">
        <v>0</v>
      </c>
      <c r="AH397" s="259" t="n">
        <v>1379.449886598</v>
      </c>
      <c r="AI397" s="259" t="n">
        <v>1379.449886598</v>
      </c>
      <c r="AJ397" s="259" t="n">
        <v>1379.449886598</v>
      </c>
      <c r="AK397" s="259" t="n">
        <v>18427.4706425268</v>
      </c>
      <c r="AL397" s="259" t="n">
        <v>7627.87646200835</v>
      </c>
      <c r="AM397" s="269" t="s">
        <v>472</v>
      </c>
      <c r="AN397" s="260" t="n">
        <v>6</v>
      </c>
      <c r="AO397" s="260" t="s">
        <v>469</v>
      </c>
      <c r="AP397" s="260" t="n">
        <v>6</v>
      </c>
      <c r="AR397" s="281"/>
      <c r="AS397" s="306"/>
      <c r="AV397" s="255"/>
      <c r="AW397" s="255"/>
      <c r="AX397" s="255"/>
      <c r="AY397" s="255"/>
      <c r="AZ397" s="255"/>
      <c r="BA397" s="255"/>
      <c r="BB397" s="255"/>
      <c r="BC397" s="255"/>
      <c r="BD397" s="255"/>
      <c r="BE397" s="255"/>
      <c r="BF397" s="255"/>
      <c r="BG397" s="255"/>
      <c r="BH397" s="255"/>
      <c r="BI397" s="255"/>
      <c r="BJ397" s="255"/>
      <c r="BK397" s="255"/>
      <c r="BL397" s="255"/>
      <c r="BM397" s="255"/>
      <c r="BN397" s="255"/>
      <c r="BO397" s="255"/>
      <c r="BP397" s="255"/>
      <c r="BQ397" s="255"/>
      <c r="BR397" s="255"/>
      <c r="BS397" s="255"/>
      <c r="BT397" s="255"/>
      <c r="BU397" s="255"/>
      <c r="BV397" s="255"/>
      <c r="BW397" s="255"/>
      <c r="BX397" s="255"/>
      <c r="BY397" s="255"/>
      <c r="BZ397" s="255"/>
      <c r="CA397" s="255"/>
      <c r="CB397" s="255"/>
      <c r="CC397" s="255"/>
      <c r="CD397" s="255"/>
      <c r="CE397" s="255"/>
      <c r="CF397" s="255"/>
      <c r="CG397" s="255"/>
      <c r="CH397" s="255"/>
      <c r="CI397" s="255"/>
      <c r="CJ397" s="255"/>
      <c r="CK397" s="255"/>
      <c r="CL397" s="255"/>
      <c r="CM397" s="255"/>
      <c r="CN397" s="255"/>
      <c r="CO397" s="255"/>
      <c r="CP397" s="255"/>
      <c r="CQ397" s="255"/>
      <c r="CR397" s="255"/>
      <c r="CS397" s="255"/>
      <c r="CT397" s="255"/>
      <c r="CU397" s="255"/>
      <c r="CV397" s="255"/>
      <c r="CW397" s="255"/>
      <c r="CX397" s="255"/>
      <c r="CY397" s="255"/>
      <c r="CZ397" s="255"/>
      <c r="DA397" s="255"/>
      <c r="DB397" s="255"/>
      <c r="DC397" s="255"/>
      <c r="DD397" s="255"/>
      <c r="DE397" s="255"/>
      <c r="DF397" s="255"/>
      <c r="DG397" s="255"/>
      <c r="DH397" s="255"/>
      <c r="DI397" s="255"/>
      <c r="DJ397" s="255"/>
      <c r="DK397" s="255"/>
      <c r="DL397" s="255"/>
      <c r="DM397" s="255"/>
      <c r="DN397" s="255"/>
      <c r="DO397" s="255"/>
      <c r="DP397" s="255"/>
      <c r="DQ397" s="255"/>
      <c r="DR397" s="255"/>
      <c r="DS397" s="255"/>
      <c r="DT397" s="255"/>
      <c r="DU397" s="255"/>
      <c r="DV397" s="255"/>
      <c r="DW397" s="255"/>
      <c r="DX397" s="255"/>
      <c r="DY397" s="255"/>
      <c r="DZ397" s="255"/>
      <c r="EA397" s="255"/>
      <c r="EB397" s="255"/>
      <c r="EC397" s="255"/>
      <c r="ED397" s="255"/>
      <c r="EE397" s="255"/>
      <c r="EF397" s="255"/>
      <c r="EG397" s="255"/>
      <c r="EH397" s="255"/>
      <c r="EI397" s="255"/>
      <c r="EJ397" s="255"/>
      <c r="EK397" s="255"/>
      <c r="EL397" s="255"/>
      <c r="EM397" s="255"/>
      <c r="EN397" s="255"/>
      <c r="EO397" s="255"/>
      <c r="EP397" s="255"/>
      <c r="EQ397" s="255"/>
      <c r="ER397" s="255"/>
      <c r="ES397" s="255"/>
      <c r="ET397" s="255"/>
      <c r="EU397" s="255"/>
      <c r="EV397" s="255"/>
      <c r="EW397" s="255"/>
      <c r="EX397" s="255"/>
      <c r="EY397" s="255"/>
      <c r="EZ397" s="255"/>
      <c r="FA397" s="255"/>
      <c r="FB397" s="255"/>
      <c r="FC397" s="255"/>
      <c r="FD397" s="255"/>
      <c r="FE397" s="255"/>
      <c r="FF397" s="255"/>
      <c r="FG397" s="255"/>
      <c r="FH397" s="255"/>
      <c r="FI397" s="255"/>
      <c r="FJ397" s="255"/>
      <c r="FK397" s="255"/>
      <c r="FL397" s="255"/>
      <c r="FM397" s="255"/>
      <c r="FN397" s="255"/>
      <c r="FO397" s="255"/>
      <c r="FP397" s="255"/>
      <c r="FQ397" s="255"/>
      <c r="FR397" s="255"/>
      <c r="FS397" s="255"/>
      <c r="FT397" s="255"/>
      <c r="FU397" s="255"/>
      <c r="FV397" s="255"/>
      <c r="FW397" s="255"/>
      <c r="FX397" s="255"/>
      <c r="FY397" s="255"/>
      <c r="FZ397" s="255"/>
      <c r="GA397" s="255"/>
      <c r="GB397" s="255"/>
      <c r="GC397" s="255"/>
      <c r="GD397" s="255"/>
      <c r="GE397" s="255"/>
      <c r="GF397" s="255"/>
      <c r="GG397" s="255"/>
      <c r="GH397" s="255"/>
      <c r="GI397" s="255"/>
      <c r="GJ397" s="255"/>
      <c r="GK397" s="255"/>
      <c r="GL397" s="255"/>
      <c r="GM397" s="255"/>
      <c r="GN397" s="255"/>
      <c r="GO397" s="255"/>
      <c r="GP397" s="255"/>
      <c r="GQ397" s="255"/>
      <c r="GR397" s="255"/>
      <c r="GS397" s="255"/>
      <c r="GT397" s="255"/>
      <c r="GU397" s="255"/>
      <c r="GV397" s="255"/>
      <c r="GW397" s="255"/>
      <c r="GX397" s="255"/>
      <c r="GY397" s="255"/>
      <c r="GZ397" s="255"/>
      <c r="HA397" s="255"/>
      <c r="HB397" s="255"/>
      <c r="HC397" s="255"/>
      <c r="HD397" s="255"/>
      <c r="HE397" s="255"/>
      <c r="HF397" s="255"/>
      <c r="HG397" s="255"/>
      <c r="HH397" s="255"/>
      <c r="HI397" s="255"/>
      <c r="HJ397" s="255"/>
      <c r="HK397" s="255"/>
      <c r="HL397" s="255"/>
      <c r="HM397" s="255"/>
      <c r="HN397" s="255"/>
      <c r="HO397" s="255"/>
      <c r="HP397" s="255"/>
      <c r="HQ397" s="255"/>
      <c r="HR397" s="255"/>
      <c r="HS397" s="255"/>
      <c r="HT397" s="255"/>
      <c r="HU397" s="255"/>
      <c r="HV397" s="255"/>
      <c r="HW397" s="255"/>
      <c r="HX397" s="255"/>
      <c r="HY397" s="255"/>
    </row>
    <row r="398" customFormat="false" ht="12.75" hidden="false" customHeight="false" outlineLevel="0" collapsed="false">
      <c r="A398" s="255" t="n">
        <v>1626</v>
      </c>
      <c r="B398" s="255" t="n">
        <v>826</v>
      </c>
      <c r="C398" s="255" t="s">
        <v>2</v>
      </c>
      <c r="D398" s="255" t="s">
        <v>104</v>
      </c>
      <c r="E398" s="255" t="s">
        <v>331</v>
      </c>
      <c r="F398" s="255" t="s">
        <v>102</v>
      </c>
      <c r="G398" s="255" t="s">
        <v>112</v>
      </c>
      <c r="H398" s="255" t="s">
        <v>97</v>
      </c>
      <c r="I398" s="255" t="s">
        <v>181</v>
      </c>
      <c r="J398" s="256" t="s">
        <v>105</v>
      </c>
      <c r="K398" s="268" t="n">
        <v>36913</v>
      </c>
      <c r="L398" s="268" t="n">
        <v>38739</v>
      </c>
      <c r="M398" s="255" t="s">
        <v>155</v>
      </c>
      <c r="N398" s="257" t="n">
        <v>10000000</v>
      </c>
      <c r="O398" s="257" t="n">
        <v>-4145.098005</v>
      </c>
      <c r="P398" s="258" t="n">
        <v>0.76</v>
      </c>
      <c r="Q398" s="257" t="n">
        <v>56.140313</v>
      </c>
      <c r="R398" s="257" t="n">
        <v>56.154904</v>
      </c>
      <c r="S398" s="258" t="n">
        <v>0.0145910000000029</v>
      </c>
      <c r="T398" s="257" t="n">
        <v>-60.4811249909671</v>
      </c>
      <c r="U398" s="257" t="n">
        <v>265.046053</v>
      </c>
      <c r="V398" s="257" t="n">
        <v>0</v>
      </c>
      <c r="W398" s="257" t="n">
        <v>204.564928009033</v>
      </c>
      <c r="X398" s="257" t="n">
        <v>98112.624054</v>
      </c>
      <c r="Y398" s="257" t="n">
        <v>98298.649094</v>
      </c>
      <c r="Z398" s="257" t="n">
        <v>186.025039999993</v>
      </c>
      <c r="AA398" s="257" t="n">
        <v>-18.5398880090398</v>
      </c>
      <c r="AB398" s="257" t="n">
        <v>98112.624054</v>
      </c>
      <c r="AC398" s="257" t="n">
        <v>98298.649094</v>
      </c>
      <c r="AD398" s="257" t="n">
        <v>186.025039999993</v>
      </c>
      <c r="AF398" s="257" t="n">
        <v>-23865.4017637875</v>
      </c>
      <c r="AG398" s="259" t="n">
        <v>0</v>
      </c>
      <c r="AH398" s="259" t="n">
        <v>98298.649094</v>
      </c>
      <c r="AI398" s="259" t="n">
        <v>98298.649094</v>
      </c>
      <c r="AJ398" s="259" t="n">
        <v>98298.649094</v>
      </c>
      <c r="AK398" s="259" t="n">
        <v>83982.844499</v>
      </c>
      <c r="AL398" s="259" t="n">
        <v>186.025039999993</v>
      </c>
      <c r="AM398" s="269" t="s">
        <v>461</v>
      </c>
      <c r="AN398" s="260" t="n">
        <v>6</v>
      </c>
      <c r="AO398" s="260" t="s">
        <v>469</v>
      </c>
      <c r="AP398" s="260" t="n">
        <v>6</v>
      </c>
      <c r="AR398" s="281"/>
      <c r="AS398" s="306"/>
      <c r="AV398" s="255"/>
      <c r="AW398" s="255"/>
      <c r="AX398" s="255"/>
      <c r="AY398" s="255"/>
      <c r="AZ398" s="255"/>
      <c r="BA398" s="255"/>
      <c r="BB398" s="255"/>
      <c r="BC398" s="255"/>
      <c r="BD398" s="255"/>
      <c r="BE398" s="255"/>
      <c r="BF398" s="255"/>
      <c r="BG398" s="255"/>
      <c r="BH398" s="255"/>
      <c r="BI398" s="255"/>
      <c r="BJ398" s="255"/>
      <c r="BK398" s="255"/>
      <c r="BL398" s="255"/>
      <c r="BM398" s="255"/>
      <c r="BN398" s="255"/>
      <c r="BO398" s="255"/>
      <c r="BP398" s="255"/>
      <c r="BQ398" s="255"/>
      <c r="BR398" s="255"/>
      <c r="BS398" s="255"/>
      <c r="BT398" s="255"/>
      <c r="BU398" s="255"/>
      <c r="BV398" s="255"/>
      <c r="BW398" s="255"/>
      <c r="BX398" s="255"/>
      <c r="BY398" s="255"/>
      <c r="BZ398" s="255"/>
      <c r="CA398" s="255"/>
      <c r="CB398" s="255"/>
      <c r="CC398" s="255"/>
      <c r="CD398" s="255"/>
      <c r="CE398" s="255"/>
      <c r="CF398" s="255"/>
      <c r="CG398" s="255"/>
      <c r="CH398" s="255"/>
      <c r="CI398" s="255"/>
      <c r="CJ398" s="255"/>
      <c r="CK398" s="255"/>
      <c r="CL398" s="255"/>
      <c r="CM398" s="255"/>
      <c r="CN398" s="255"/>
      <c r="CO398" s="255"/>
      <c r="CP398" s="255"/>
      <c r="CQ398" s="255"/>
      <c r="CR398" s="255"/>
      <c r="CS398" s="255"/>
      <c r="CT398" s="255"/>
      <c r="CU398" s="255"/>
      <c r="CV398" s="255"/>
      <c r="CW398" s="255"/>
      <c r="CX398" s="255"/>
      <c r="CY398" s="255"/>
      <c r="CZ398" s="255"/>
      <c r="DA398" s="255"/>
      <c r="DB398" s="255"/>
      <c r="DC398" s="255"/>
      <c r="DD398" s="255"/>
      <c r="DE398" s="255"/>
      <c r="DF398" s="255"/>
      <c r="DG398" s="255"/>
      <c r="DH398" s="255"/>
      <c r="DI398" s="255"/>
      <c r="DJ398" s="255"/>
      <c r="DK398" s="255"/>
      <c r="DL398" s="255"/>
      <c r="DM398" s="255"/>
      <c r="DN398" s="255"/>
      <c r="DO398" s="255"/>
      <c r="DP398" s="255"/>
      <c r="DQ398" s="255"/>
      <c r="DR398" s="255"/>
      <c r="DS398" s="255"/>
      <c r="DT398" s="255"/>
      <c r="DU398" s="255"/>
      <c r="DV398" s="255"/>
      <c r="DW398" s="255"/>
      <c r="DX398" s="255"/>
      <c r="DY398" s="255"/>
      <c r="DZ398" s="255"/>
      <c r="EA398" s="255"/>
      <c r="EB398" s="255"/>
      <c r="EC398" s="255"/>
      <c r="ED398" s="255"/>
      <c r="EE398" s="255"/>
      <c r="EF398" s="255"/>
      <c r="EG398" s="255"/>
      <c r="EH398" s="255"/>
      <c r="EI398" s="255"/>
      <c r="EJ398" s="255"/>
      <c r="EK398" s="255"/>
      <c r="EL398" s="255"/>
      <c r="EM398" s="255"/>
      <c r="EN398" s="255"/>
      <c r="EO398" s="255"/>
      <c r="EP398" s="255"/>
      <c r="EQ398" s="255"/>
      <c r="ER398" s="255"/>
      <c r="ES398" s="255"/>
      <c r="ET398" s="255"/>
      <c r="EU398" s="255"/>
      <c r="EV398" s="255"/>
      <c r="EW398" s="255"/>
      <c r="EX398" s="255"/>
      <c r="EY398" s="255"/>
      <c r="EZ398" s="255"/>
      <c r="FA398" s="255"/>
      <c r="FB398" s="255"/>
      <c r="FC398" s="255"/>
      <c r="FD398" s="255"/>
      <c r="FE398" s="255"/>
      <c r="FF398" s="255"/>
      <c r="FG398" s="255"/>
      <c r="FH398" s="255"/>
      <c r="FI398" s="255"/>
      <c r="FJ398" s="255"/>
      <c r="FK398" s="255"/>
      <c r="FL398" s="255"/>
      <c r="FM398" s="255"/>
      <c r="FN398" s="255"/>
      <c r="FO398" s="255"/>
      <c r="FP398" s="255"/>
      <c r="FQ398" s="255"/>
      <c r="FR398" s="255"/>
      <c r="FS398" s="255"/>
      <c r="FT398" s="255"/>
      <c r="FU398" s="255"/>
      <c r="FV398" s="255"/>
      <c r="FW398" s="255"/>
      <c r="FX398" s="255"/>
      <c r="FY398" s="255"/>
      <c r="FZ398" s="255"/>
      <c r="GA398" s="255"/>
      <c r="GB398" s="255"/>
      <c r="GC398" s="255"/>
      <c r="GD398" s="255"/>
      <c r="GE398" s="255"/>
      <c r="GF398" s="255"/>
      <c r="GG398" s="255"/>
      <c r="GH398" s="255"/>
      <c r="GI398" s="255"/>
      <c r="GJ398" s="255"/>
      <c r="GK398" s="255"/>
      <c r="GL398" s="255"/>
      <c r="GM398" s="255"/>
      <c r="GN398" s="255"/>
      <c r="GO398" s="255"/>
      <c r="GP398" s="255"/>
      <c r="GQ398" s="255"/>
      <c r="GR398" s="255"/>
      <c r="GS398" s="255"/>
      <c r="GT398" s="255"/>
      <c r="GU398" s="255"/>
      <c r="GV398" s="255"/>
      <c r="GW398" s="255"/>
      <c r="GX398" s="255"/>
      <c r="GY398" s="255"/>
      <c r="GZ398" s="255"/>
      <c r="HA398" s="255"/>
      <c r="HB398" s="255"/>
      <c r="HC398" s="255"/>
      <c r="HD398" s="255"/>
      <c r="HE398" s="255"/>
      <c r="HF398" s="255"/>
      <c r="HG398" s="255"/>
      <c r="HH398" s="255"/>
      <c r="HI398" s="255"/>
      <c r="HJ398" s="255"/>
      <c r="HK398" s="255"/>
      <c r="HL398" s="255"/>
      <c r="HM398" s="255"/>
      <c r="HN398" s="255"/>
      <c r="HO398" s="255"/>
      <c r="HP398" s="255"/>
      <c r="HQ398" s="255"/>
      <c r="HR398" s="255"/>
      <c r="HS398" s="255"/>
      <c r="HT398" s="255"/>
      <c r="HU398" s="255"/>
      <c r="HV398" s="255"/>
      <c r="HW398" s="255"/>
      <c r="HX398" s="255"/>
      <c r="HY398" s="255"/>
    </row>
    <row r="399" customFormat="false" ht="12.75" hidden="false" customHeight="false" outlineLevel="0" collapsed="false">
      <c r="A399" s="255" t="n">
        <v>1627</v>
      </c>
      <c r="B399" s="255" t="n">
        <v>831</v>
      </c>
      <c r="C399" s="255" t="s">
        <v>2</v>
      </c>
      <c r="D399" s="255" t="s">
        <v>104</v>
      </c>
      <c r="E399" s="255" t="s">
        <v>366</v>
      </c>
      <c r="F399" s="255" t="s">
        <v>116</v>
      </c>
      <c r="G399" s="255" t="s">
        <v>167</v>
      </c>
      <c r="H399" s="255" t="s">
        <v>110</v>
      </c>
      <c r="I399" s="255" t="s">
        <v>180</v>
      </c>
      <c r="J399" s="256" t="s">
        <v>212</v>
      </c>
      <c r="K399" s="268" t="n">
        <v>36915</v>
      </c>
      <c r="L399" s="268" t="n">
        <v>38741</v>
      </c>
      <c r="M399" s="255" t="s">
        <v>155</v>
      </c>
      <c r="N399" s="257" t="n">
        <v>10000000</v>
      </c>
      <c r="O399" s="257" t="n">
        <v>-4117.774295</v>
      </c>
      <c r="P399" s="258" t="n">
        <v>0.65</v>
      </c>
      <c r="Q399" s="257" t="n">
        <v>54.706981</v>
      </c>
      <c r="R399" s="257" t="n">
        <v>54.718448</v>
      </c>
      <c r="S399" s="258" t="n">
        <v>0.0114670000000032</v>
      </c>
      <c r="T399" s="257" t="n">
        <v>-47.2185178407783</v>
      </c>
      <c r="U399" s="257" t="n">
        <v>243.095867</v>
      </c>
      <c r="V399" s="257" t="n">
        <v>0</v>
      </c>
      <c r="W399" s="257" t="n">
        <v>195.877349159222</v>
      </c>
      <c r="X399" s="257" t="n">
        <v>55607.719404</v>
      </c>
      <c r="Y399" s="257" t="n">
        <v>55758.908857</v>
      </c>
      <c r="Z399" s="257" t="n">
        <v>151.189452999999</v>
      </c>
      <c r="AA399" s="257" t="n">
        <v>-44.6878961592227</v>
      </c>
      <c r="AB399" s="257" t="n">
        <v>55607.719404</v>
      </c>
      <c r="AC399" s="257" t="n">
        <v>55758.908857</v>
      </c>
      <c r="AD399" s="257" t="n">
        <v>151.189452999999</v>
      </c>
      <c r="AF399" s="257" t="n">
        <v>-29804.45034721</v>
      </c>
      <c r="AG399" s="259" t="n">
        <v>0</v>
      </c>
      <c r="AH399" s="259" t="n">
        <v>55758.908857</v>
      </c>
      <c r="AI399" s="259" t="n">
        <v>55758.908857</v>
      </c>
      <c r="AJ399" s="259" t="n">
        <v>55758.908857</v>
      </c>
      <c r="AK399" s="259" t="n">
        <v>40673.09514</v>
      </c>
      <c r="AL399" s="259" t="n">
        <v>151.189452999999</v>
      </c>
      <c r="AM399" s="269" t="s">
        <v>461</v>
      </c>
      <c r="AN399" s="260" t="n">
        <v>8</v>
      </c>
      <c r="AO399" s="260" t="s">
        <v>469</v>
      </c>
      <c r="AP399" s="260" t="n">
        <v>8</v>
      </c>
      <c r="AR399" s="281"/>
      <c r="AS399" s="306"/>
      <c r="AV399" s="255"/>
      <c r="AW399" s="255"/>
      <c r="AX399" s="255"/>
      <c r="AY399" s="255"/>
      <c r="AZ399" s="255"/>
      <c r="BA399" s="255"/>
      <c r="BB399" s="255"/>
      <c r="BC399" s="255"/>
      <c r="BD399" s="255"/>
      <c r="BE399" s="255"/>
      <c r="BF399" s="255"/>
      <c r="BG399" s="255"/>
      <c r="BH399" s="255"/>
      <c r="BI399" s="255"/>
      <c r="BJ399" s="255"/>
      <c r="BK399" s="255"/>
      <c r="BL399" s="255"/>
      <c r="BM399" s="255"/>
      <c r="BN399" s="255"/>
      <c r="BO399" s="255"/>
      <c r="BP399" s="255"/>
      <c r="BQ399" s="255"/>
      <c r="BR399" s="255"/>
      <c r="BS399" s="255"/>
      <c r="BT399" s="255"/>
      <c r="BU399" s="255"/>
      <c r="BV399" s="255"/>
      <c r="BW399" s="255"/>
      <c r="BX399" s="255"/>
      <c r="BY399" s="255"/>
      <c r="BZ399" s="255"/>
      <c r="CA399" s="255"/>
      <c r="CB399" s="255"/>
      <c r="CC399" s="255"/>
      <c r="CD399" s="255"/>
      <c r="CE399" s="255"/>
      <c r="CF399" s="255"/>
      <c r="CG399" s="255"/>
      <c r="CH399" s="255"/>
      <c r="CI399" s="255"/>
      <c r="CJ399" s="255"/>
      <c r="CK399" s="255"/>
      <c r="CL399" s="255"/>
      <c r="CM399" s="255"/>
      <c r="CN399" s="255"/>
      <c r="CO399" s="255"/>
      <c r="CP399" s="255"/>
      <c r="CQ399" s="255"/>
      <c r="CR399" s="255"/>
      <c r="CS399" s="255"/>
      <c r="CT399" s="255"/>
      <c r="CU399" s="255"/>
      <c r="CV399" s="255"/>
      <c r="CW399" s="255"/>
      <c r="CX399" s="255"/>
      <c r="CY399" s="255"/>
      <c r="CZ399" s="255"/>
      <c r="DA399" s="255"/>
      <c r="DB399" s="255"/>
      <c r="DC399" s="255"/>
      <c r="DD399" s="255"/>
      <c r="DE399" s="255"/>
      <c r="DF399" s="255"/>
      <c r="DG399" s="255"/>
      <c r="DH399" s="255"/>
      <c r="DI399" s="255"/>
      <c r="DJ399" s="255"/>
      <c r="DK399" s="255"/>
      <c r="DL399" s="255"/>
      <c r="DM399" s="255"/>
      <c r="DN399" s="255"/>
      <c r="DO399" s="255"/>
      <c r="DP399" s="255"/>
      <c r="DQ399" s="255"/>
      <c r="DR399" s="255"/>
      <c r="DS399" s="255"/>
      <c r="DT399" s="255"/>
      <c r="DU399" s="255"/>
      <c r="DV399" s="255"/>
      <c r="DW399" s="255"/>
      <c r="DX399" s="255"/>
      <c r="DY399" s="255"/>
      <c r="DZ399" s="255"/>
      <c r="EA399" s="255"/>
      <c r="EB399" s="255"/>
      <c r="EC399" s="255"/>
      <c r="ED399" s="255"/>
      <c r="EE399" s="255"/>
      <c r="EF399" s="255"/>
      <c r="EG399" s="255"/>
      <c r="EH399" s="255"/>
      <c r="EI399" s="255"/>
      <c r="EJ399" s="255"/>
      <c r="EK399" s="255"/>
      <c r="EL399" s="255"/>
      <c r="EM399" s="255"/>
      <c r="EN399" s="255"/>
      <c r="EO399" s="255"/>
      <c r="EP399" s="255"/>
      <c r="EQ399" s="255"/>
      <c r="ER399" s="255"/>
      <c r="ES399" s="255"/>
      <c r="ET399" s="255"/>
      <c r="EU399" s="255"/>
      <c r="EV399" s="255"/>
      <c r="EW399" s="255"/>
      <c r="EX399" s="255"/>
      <c r="EY399" s="255"/>
      <c r="EZ399" s="255"/>
      <c r="FA399" s="255"/>
      <c r="FB399" s="255"/>
      <c r="FC399" s="255"/>
      <c r="FD399" s="255"/>
      <c r="FE399" s="255"/>
      <c r="FF399" s="255"/>
      <c r="FG399" s="255"/>
      <c r="FH399" s="255"/>
      <c r="FI399" s="255"/>
      <c r="FJ399" s="255"/>
      <c r="FK399" s="255"/>
      <c r="FL399" s="255"/>
      <c r="FM399" s="255"/>
      <c r="FN399" s="255"/>
      <c r="FO399" s="255"/>
      <c r="FP399" s="255"/>
      <c r="FQ399" s="255"/>
      <c r="FR399" s="255"/>
      <c r="FS399" s="255"/>
      <c r="FT399" s="255"/>
      <c r="FU399" s="255"/>
      <c r="FV399" s="255"/>
      <c r="FW399" s="255"/>
      <c r="FX399" s="255"/>
      <c r="FY399" s="255"/>
      <c r="FZ399" s="255"/>
      <c r="GA399" s="255"/>
      <c r="GB399" s="255"/>
      <c r="GC399" s="255"/>
      <c r="GD399" s="255"/>
      <c r="GE399" s="255"/>
      <c r="GF399" s="255"/>
      <c r="GG399" s="255"/>
      <c r="GH399" s="255"/>
      <c r="GI399" s="255"/>
      <c r="GJ399" s="255"/>
      <c r="GK399" s="255"/>
      <c r="GL399" s="255"/>
      <c r="GM399" s="255"/>
      <c r="GN399" s="255"/>
      <c r="GO399" s="255"/>
      <c r="GP399" s="255"/>
      <c r="GQ399" s="255"/>
      <c r="GR399" s="255"/>
      <c r="GS399" s="255"/>
      <c r="GT399" s="255"/>
      <c r="GU399" s="255"/>
      <c r="GV399" s="255"/>
      <c r="GW399" s="255"/>
      <c r="GX399" s="255"/>
      <c r="GY399" s="255"/>
      <c r="GZ399" s="255"/>
      <c r="HA399" s="255"/>
      <c r="HB399" s="255"/>
      <c r="HC399" s="255"/>
      <c r="HD399" s="255"/>
      <c r="HE399" s="255"/>
      <c r="HF399" s="255"/>
      <c r="HG399" s="255"/>
      <c r="HH399" s="255"/>
      <c r="HI399" s="255"/>
      <c r="HJ399" s="255"/>
      <c r="HK399" s="255"/>
      <c r="HL399" s="255"/>
      <c r="HM399" s="255"/>
      <c r="HN399" s="255"/>
      <c r="HO399" s="255"/>
      <c r="HP399" s="255"/>
      <c r="HQ399" s="255"/>
      <c r="HR399" s="255"/>
      <c r="HS399" s="255"/>
      <c r="HT399" s="255"/>
      <c r="HU399" s="255"/>
      <c r="HV399" s="255"/>
      <c r="HW399" s="255"/>
      <c r="HX399" s="255"/>
      <c r="HY399" s="255"/>
    </row>
    <row r="400" customFormat="false" ht="12.75" hidden="false" customHeight="false" outlineLevel="0" collapsed="false">
      <c r="A400" s="255" t="n">
        <v>1628</v>
      </c>
      <c r="B400" s="255" t="n">
        <v>832</v>
      </c>
      <c r="C400" s="255" t="s">
        <v>2</v>
      </c>
      <c r="D400" s="255" t="s">
        <v>104</v>
      </c>
      <c r="E400" s="255" t="s">
        <v>292</v>
      </c>
      <c r="F400" s="255" t="s">
        <v>288</v>
      </c>
      <c r="G400" s="255" t="s">
        <v>112</v>
      </c>
      <c r="H400" s="255" t="s">
        <v>110</v>
      </c>
      <c r="I400" s="255" t="s">
        <v>293</v>
      </c>
      <c r="J400" s="256" t="s">
        <v>105</v>
      </c>
      <c r="K400" s="268" t="n">
        <v>36915</v>
      </c>
      <c r="L400" s="268" t="n">
        <v>37645</v>
      </c>
      <c r="M400" s="255" t="s">
        <v>155</v>
      </c>
      <c r="N400" s="257" t="n">
        <v>10000000</v>
      </c>
      <c r="O400" s="257" t="n">
        <v>-2371.36057</v>
      </c>
      <c r="P400" s="258" t="n">
        <v>1.6</v>
      </c>
      <c r="Q400" s="257" t="n">
        <v>153.895022</v>
      </c>
      <c r="R400" s="257" t="n">
        <v>154.068436</v>
      </c>
      <c r="S400" s="258" t="n">
        <v>0.17341399999998</v>
      </c>
      <c r="T400" s="257" t="n">
        <v>-411.227121885932</v>
      </c>
      <c r="U400" s="257" t="n">
        <v>604.980836</v>
      </c>
      <c r="V400" s="257" t="n">
        <v>0</v>
      </c>
      <c r="W400" s="257" t="n">
        <v>193.753714114068</v>
      </c>
      <c r="X400" s="257" t="n">
        <v>-282835.201364</v>
      </c>
      <c r="Y400" s="257" t="n">
        <v>-282727.252459</v>
      </c>
      <c r="Z400" s="257" t="n">
        <v>107.948904999997</v>
      </c>
      <c r="AA400" s="257" t="n">
        <v>-85.8048091140705</v>
      </c>
      <c r="AB400" s="257" t="n">
        <v>-282835.201364</v>
      </c>
      <c r="AC400" s="257" t="n">
        <v>-282727.252459</v>
      </c>
      <c r="AD400" s="257" t="n">
        <v>107.948904999997</v>
      </c>
      <c r="AF400" s="257" t="n">
        <v>-28086.39459108</v>
      </c>
      <c r="AG400" s="259" t="n">
        <v>324444.444444</v>
      </c>
      <c r="AH400" s="259" t="n">
        <v>41717.191985</v>
      </c>
      <c r="AI400" s="259" t="n">
        <v>41717.191985</v>
      </c>
      <c r="AJ400" s="259" t="n">
        <v>41717.191985</v>
      </c>
      <c r="AK400" s="259" t="n">
        <v>-7323.51465499995</v>
      </c>
      <c r="AL400" s="259" t="n">
        <v>107.948904999997</v>
      </c>
      <c r="AM400" s="269" t="s">
        <v>473</v>
      </c>
      <c r="AN400" s="260" t="s">
        <v>469</v>
      </c>
      <c r="AO400" s="260" t="n">
        <v>11</v>
      </c>
      <c r="AP400" s="260" t="n">
        <v>11</v>
      </c>
      <c r="AR400" s="281"/>
      <c r="AS400" s="306"/>
    </row>
    <row r="401" customFormat="false" ht="12.75" hidden="false" customHeight="false" outlineLevel="0" collapsed="false">
      <c r="A401" s="255" t="n">
        <v>1629</v>
      </c>
      <c r="B401" s="255" t="n">
        <v>833</v>
      </c>
      <c r="C401" s="255" t="s">
        <v>2</v>
      </c>
      <c r="D401" s="255" t="s">
        <v>104</v>
      </c>
      <c r="E401" s="255" t="s">
        <v>315</v>
      </c>
      <c r="F401" s="255" t="s">
        <v>116</v>
      </c>
      <c r="G401" s="255" t="s">
        <v>151</v>
      </c>
      <c r="H401" s="255" t="s">
        <v>168</v>
      </c>
      <c r="I401" s="255" t="s">
        <v>186</v>
      </c>
      <c r="J401" s="256" t="s">
        <v>170</v>
      </c>
      <c r="K401" s="268" t="n">
        <v>36917</v>
      </c>
      <c r="L401" s="268" t="n">
        <v>38743</v>
      </c>
      <c r="M401" s="255" t="s">
        <v>155</v>
      </c>
      <c r="N401" s="257" t="n">
        <v>-10000000</v>
      </c>
      <c r="O401" s="257" t="n">
        <v>4153.773486</v>
      </c>
      <c r="P401" s="258" t="n">
        <v>0.96</v>
      </c>
      <c r="Q401" s="257" t="n">
        <v>85.622189</v>
      </c>
      <c r="R401" s="257" t="n">
        <v>85.633416</v>
      </c>
      <c r="S401" s="258" t="n">
        <v>0.011226999999991</v>
      </c>
      <c r="T401" s="257" t="n">
        <v>46.6344149272846</v>
      </c>
      <c r="U401" s="257" t="n">
        <v>-304.256009</v>
      </c>
      <c r="V401" s="257" t="n">
        <v>0</v>
      </c>
      <c r="W401" s="257" t="n">
        <v>-257.621594072715</v>
      </c>
      <c r="X401" s="257" t="n">
        <v>-60778.278677</v>
      </c>
      <c r="Y401" s="257" t="n">
        <v>-61017.192365</v>
      </c>
      <c r="Z401" s="257" t="n">
        <v>-238.913688000001</v>
      </c>
      <c r="AA401" s="257" t="n">
        <v>18.7079060727149</v>
      </c>
      <c r="AB401" s="257" t="n">
        <v>-60778.278677</v>
      </c>
      <c r="AC401" s="257" t="n">
        <v>-61017.192365</v>
      </c>
      <c r="AD401" s="257" t="n">
        <v>-238.913688000001</v>
      </c>
      <c r="AF401" s="257" t="n">
        <v>30065.012491668</v>
      </c>
      <c r="AG401" s="259" t="n">
        <v>0</v>
      </c>
      <c r="AH401" s="259" t="n">
        <v>-61017.192365</v>
      </c>
      <c r="AI401" s="259" t="n">
        <v>-61017.192365</v>
      </c>
      <c r="AJ401" s="259" t="n">
        <v>-61017.192365</v>
      </c>
      <c r="AK401" s="259" t="n">
        <v>-60572.6947</v>
      </c>
      <c r="AL401" s="259" t="n">
        <v>-238.913688000001</v>
      </c>
      <c r="AM401" s="269" t="s">
        <v>461</v>
      </c>
      <c r="AN401" s="260" t="n">
        <v>8</v>
      </c>
      <c r="AO401" s="260" t="s">
        <v>469</v>
      </c>
      <c r="AP401" s="260" t="n">
        <v>8</v>
      </c>
      <c r="AR401" s="281"/>
      <c r="AS401" s="306"/>
    </row>
    <row r="402" customFormat="false" ht="12.75" hidden="false" customHeight="false" outlineLevel="0" collapsed="false">
      <c r="A402" s="255" t="n">
        <v>1630</v>
      </c>
      <c r="B402" s="255" t="n">
        <v>834</v>
      </c>
      <c r="C402" s="255" t="s">
        <v>2</v>
      </c>
      <c r="D402" s="255" t="s">
        <v>104</v>
      </c>
      <c r="E402" s="255" t="s">
        <v>341</v>
      </c>
      <c r="F402" s="255" t="s">
        <v>102</v>
      </c>
      <c r="G402" s="255" t="s">
        <v>191</v>
      </c>
      <c r="H402" s="255" t="s">
        <v>168</v>
      </c>
      <c r="I402" s="255" t="s">
        <v>245</v>
      </c>
      <c r="J402" s="256" t="s">
        <v>170</v>
      </c>
      <c r="K402" s="268" t="n">
        <v>36921</v>
      </c>
      <c r="L402" s="268" t="n">
        <v>38683</v>
      </c>
      <c r="M402" s="255" t="s">
        <v>155</v>
      </c>
      <c r="N402" s="257" t="n">
        <v>10000000</v>
      </c>
      <c r="O402" s="257" t="n">
        <v>-3990.754158</v>
      </c>
      <c r="P402" s="258" t="n">
        <v>0.68</v>
      </c>
      <c r="Q402" s="257" t="n">
        <v>61.422071</v>
      </c>
      <c r="R402" s="257" t="n">
        <v>61.425144</v>
      </c>
      <c r="S402" s="258" t="n">
        <v>0.00307300000000055</v>
      </c>
      <c r="T402" s="257" t="n">
        <v>-12.2635875275362</v>
      </c>
      <c r="U402" s="257" t="n">
        <v>275.343029</v>
      </c>
      <c r="V402" s="257" t="n">
        <v>0</v>
      </c>
      <c r="W402" s="257" t="n">
        <v>263.079441472464</v>
      </c>
      <c r="X402" s="257" t="n">
        <v>38564.029439</v>
      </c>
      <c r="Y402" s="257" t="n">
        <v>38751.414343</v>
      </c>
      <c r="Z402" s="257" t="n">
        <v>187.384903999999</v>
      </c>
      <c r="AA402" s="257" t="n">
        <v>-75.6945374724652</v>
      </c>
      <c r="AB402" s="257" t="n">
        <v>38564.029439</v>
      </c>
      <c r="AC402" s="257" t="n">
        <v>38751.414343</v>
      </c>
      <c r="AD402" s="257" t="n">
        <v>187.384903999999</v>
      </c>
      <c r="AF402" s="257" t="n">
        <v>-22976.767064685</v>
      </c>
      <c r="AG402" s="259" t="n">
        <v>0</v>
      </c>
      <c r="AH402" s="259" t="n">
        <v>38751.414343</v>
      </c>
      <c r="AI402" s="259" t="n">
        <v>38751.414343</v>
      </c>
      <c r="AJ402" s="259" t="n">
        <v>38751.414343</v>
      </c>
      <c r="AK402" s="259" t="n">
        <v>33902.024473</v>
      </c>
      <c r="AL402" s="259" t="n">
        <v>187.384903999999</v>
      </c>
      <c r="AM402" s="269" t="s">
        <v>461</v>
      </c>
      <c r="AN402" s="260" t="n">
        <v>6</v>
      </c>
      <c r="AO402" s="260" t="s">
        <v>469</v>
      </c>
      <c r="AP402" s="260" t="n">
        <v>6</v>
      </c>
      <c r="AR402" s="281"/>
      <c r="AS402" s="306"/>
      <c r="AV402" s="255"/>
      <c r="AW402" s="255"/>
      <c r="AX402" s="255"/>
      <c r="AY402" s="255"/>
      <c r="AZ402" s="255"/>
      <c r="BA402" s="255"/>
      <c r="BB402" s="255"/>
      <c r="BC402" s="255"/>
      <c r="BD402" s="255"/>
      <c r="BE402" s="255"/>
      <c r="BF402" s="255"/>
      <c r="BG402" s="255"/>
      <c r="BH402" s="255"/>
      <c r="BI402" s="255"/>
      <c r="BJ402" s="255"/>
      <c r="BK402" s="255"/>
      <c r="BL402" s="255"/>
      <c r="BM402" s="255"/>
      <c r="BN402" s="255"/>
      <c r="BO402" s="255"/>
      <c r="BP402" s="255"/>
      <c r="BQ402" s="255"/>
      <c r="BR402" s="255"/>
      <c r="BS402" s="255"/>
      <c r="BT402" s="255"/>
      <c r="BU402" s="255"/>
      <c r="BV402" s="255"/>
      <c r="BW402" s="255"/>
      <c r="BX402" s="255"/>
      <c r="BY402" s="255"/>
      <c r="BZ402" s="255"/>
      <c r="CA402" s="255"/>
      <c r="CB402" s="255"/>
      <c r="CC402" s="255"/>
      <c r="CD402" s="255"/>
      <c r="CE402" s="255"/>
      <c r="CF402" s="255"/>
      <c r="CG402" s="255"/>
      <c r="CH402" s="255"/>
      <c r="CI402" s="255"/>
      <c r="CJ402" s="255"/>
      <c r="CK402" s="255"/>
      <c r="CL402" s="255"/>
      <c r="CM402" s="255"/>
      <c r="CN402" s="255"/>
      <c r="CO402" s="255"/>
      <c r="CP402" s="255"/>
      <c r="CQ402" s="255"/>
      <c r="CR402" s="255"/>
      <c r="CS402" s="255"/>
      <c r="CT402" s="255"/>
      <c r="CU402" s="255"/>
      <c r="CV402" s="255"/>
      <c r="CW402" s="255"/>
      <c r="CX402" s="255"/>
      <c r="CY402" s="255"/>
      <c r="CZ402" s="255"/>
      <c r="DA402" s="255"/>
      <c r="DB402" s="255"/>
      <c r="DC402" s="255"/>
      <c r="DD402" s="255"/>
      <c r="DE402" s="255"/>
      <c r="DF402" s="255"/>
      <c r="DG402" s="255"/>
      <c r="DH402" s="255"/>
      <c r="DI402" s="255"/>
      <c r="DJ402" s="255"/>
      <c r="DK402" s="255"/>
      <c r="DL402" s="255"/>
      <c r="DM402" s="255"/>
      <c r="DN402" s="255"/>
      <c r="DO402" s="255"/>
      <c r="DP402" s="255"/>
      <c r="DQ402" s="255"/>
      <c r="DR402" s="255"/>
      <c r="DS402" s="255"/>
      <c r="DT402" s="255"/>
      <c r="DU402" s="255"/>
      <c r="DV402" s="255"/>
      <c r="DW402" s="255"/>
      <c r="DX402" s="255"/>
      <c r="DY402" s="255"/>
      <c r="DZ402" s="255"/>
      <c r="EA402" s="255"/>
      <c r="EB402" s="255"/>
      <c r="EC402" s="255"/>
      <c r="ED402" s="255"/>
      <c r="EE402" s="255"/>
      <c r="EF402" s="255"/>
      <c r="EG402" s="255"/>
      <c r="EH402" s="255"/>
      <c r="EI402" s="255"/>
      <c r="EJ402" s="255"/>
      <c r="EK402" s="255"/>
      <c r="EL402" s="255"/>
      <c r="EM402" s="255"/>
      <c r="EN402" s="255"/>
      <c r="EO402" s="255"/>
      <c r="EP402" s="255"/>
      <c r="EQ402" s="255"/>
      <c r="ER402" s="255"/>
      <c r="ES402" s="255"/>
      <c r="ET402" s="255"/>
      <c r="EU402" s="255"/>
      <c r="EV402" s="255"/>
      <c r="EW402" s="255"/>
      <c r="EX402" s="255"/>
      <c r="EY402" s="255"/>
      <c r="EZ402" s="255"/>
      <c r="FA402" s="255"/>
      <c r="FB402" s="255"/>
      <c r="FC402" s="255"/>
      <c r="FD402" s="255"/>
      <c r="FE402" s="255"/>
      <c r="FF402" s="255"/>
      <c r="FG402" s="255"/>
      <c r="FH402" s="255"/>
      <c r="FI402" s="255"/>
      <c r="FJ402" s="255"/>
      <c r="FK402" s="255"/>
      <c r="FL402" s="255"/>
      <c r="FM402" s="255"/>
      <c r="FN402" s="255"/>
      <c r="FO402" s="255"/>
      <c r="FP402" s="255"/>
      <c r="FQ402" s="255"/>
      <c r="FR402" s="255"/>
      <c r="FS402" s="255"/>
      <c r="FT402" s="255"/>
      <c r="FU402" s="255"/>
      <c r="FV402" s="255"/>
      <c r="FW402" s="255"/>
      <c r="FX402" s="255"/>
      <c r="FY402" s="255"/>
      <c r="FZ402" s="255"/>
      <c r="GA402" s="255"/>
      <c r="GB402" s="255"/>
      <c r="GC402" s="255"/>
      <c r="GD402" s="255"/>
      <c r="GE402" s="255"/>
      <c r="GF402" s="255"/>
      <c r="GG402" s="255"/>
      <c r="GH402" s="255"/>
      <c r="GI402" s="255"/>
      <c r="GJ402" s="255"/>
      <c r="GK402" s="255"/>
      <c r="GL402" s="255"/>
      <c r="GM402" s="255"/>
      <c r="GN402" s="255"/>
      <c r="GO402" s="255"/>
      <c r="GP402" s="255"/>
      <c r="GQ402" s="255"/>
      <c r="GR402" s="255"/>
      <c r="GS402" s="255"/>
      <c r="GT402" s="255"/>
      <c r="GU402" s="255"/>
      <c r="GV402" s="255"/>
      <c r="GW402" s="255"/>
      <c r="GX402" s="255"/>
      <c r="GY402" s="255"/>
      <c r="GZ402" s="255"/>
      <c r="HA402" s="255"/>
      <c r="HB402" s="255"/>
      <c r="HC402" s="255"/>
      <c r="HD402" s="255"/>
      <c r="HE402" s="255"/>
      <c r="HF402" s="255"/>
      <c r="HG402" s="255"/>
      <c r="HH402" s="255"/>
      <c r="HI402" s="255"/>
      <c r="HJ402" s="255"/>
      <c r="HK402" s="255"/>
      <c r="HL402" s="255"/>
      <c r="HM402" s="255"/>
      <c r="HN402" s="255"/>
      <c r="HO402" s="255"/>
      <c r="HP402" s="255"/>
      <c r="HQ402" s="255"/>
      <c r="HR402" s="255"/>
      <c r="HS402" s="255"/>
      <c r="HT402" s="255"/>
      <c r="HU402" s="255"/>
      <c r="HV402" s="255"/>
      <c r="HW402" s="255"/>
      <c r="HX402" s="255"/>
      <c r="HY402" s="255"/>
    </row>
    <row r="403" customFormat="false" ht="12.75" hidden="false" customHeight="false" outlineLevel="0" collapsed="false">
      <c r="A403" s="255" t="n">
        <v>1631</v>
      </c>
      <c r="B403" s="255" t="n">
        <v>835</v>
      </c>
      <c r="C403" s="255" t="s">
        <v>2</v>
      </c>
      <c r="D403" s="255" t="s">
        <v>104</v>
      </c>
      <c r="E403" s="255" t="s">
        <v>394</v>
      </c>
      <c r="F403" s="255" t="s">
        <v>184</v>
      </c>
      <c r="G403" s="255" t="s">
        <v>96</v>
      </c>
      <c r="H403" s="255" t="s">
        <v>207</v>
      </c>
      <c r="I403" s="255" t="s">
        <v>181</v>
      </c>
      <c r="J403" s="256" t="s">
        <v>105</v>
      </c>
      <c r="K403" s="268" t="n">
        <v>36924</v>
      </c>
      <c r="L403" s="268" t="n">
        <v>38750</v>
      </c>
      <c r="M403" s="255" t="s">
        <v>100</v>
      </c>
      <c r="N403" s="257" t="n">
        <v>-10000000</v>
      </c>
      <c r="O403" s="257" t="n">
        <v>4264.671766</v>
      </c>
      <c r="P403" s="258" t="n">
        <v>1</v>
      </c>
      <c r="Q403" s="257" t="n">
        <v>90.980988</v>
      </c>
      <c r="R403" s="257" t="n">
        <v>78.348503</v>
      </c>
      <c r="S403" s="258" t="n">
        <v>-12.632485</v>
      </c>
      <c r="T403" s="257" t="n">
        <v>-53873.4021139185</v>
      </c>
      <c r="U403" s="257" t="n">
        <v>-316.498096</v>
      </c>
      <c r="V403" s="257" t="n">
        <v>0</v>
      </c>
      <c r="W403" s="257" t="n">
        <v>-54189.9002099185</v>
      </c>
      <c r="X403" s="257" t="n">
        <v>-54712.280189</v>
      </c>
      <c r="Y403" s="257" t="n">
        <v>-109173.615004</v>
      </c>
      <c r="Z403" s="257" t="n">
        <v>-54461.334815</v>
      </c>
      <c r="AA403" s="257" t="n">
        <v>-271.434605081493</v>
      </c>
      <c r="AB403" s="257" t="n">
        <v>-48450.4597213689</v>
      </c>
      <c r="AC403" s="257" t="n">
        <v>-96291.128433528</v>
      </c>
      <c r="AD403" s="257" t="n">
        <v>-47840.6687121591</v>
      </c>
      <c r="AF403" s="257" t="n">
        <v>17538.462637675</v>
      </c>
      <c r="AG403" s="259" t="n">
        <v>0</v>
      </c>
      <c r="AH403" s="259" t="n">
        <v>-96291.128433528</v>
      </c>
      <c r="AI403" s="259" t="n">
        <v>-96291.128433528</v>
      </c>
      <c r="AJ403" s="259" t="n">
        <v>-96291.128433528</v>
      </c>
      <c r="AK403" s="259" t="n">
        <v>-129359.266239633</v>
      </c>
      <c r="AL403" s="259" t="n">
        <v>-47840.6687121591</v>
      </c>
      <c r="AM403" s="269" t="s">
        <v>461</v>
      </c>
      <c r="AN403" s="260" t="n">
        <v>5</v>
      </c>
      <c r="AO403" s="260" t="s">
        <v>469</v>
      </c>
      <c r="AP403" s="260" t="n">
        <v>5</v>
      </c>
      <c r="AR403" s="281"/>
      <c r="AS403" s="306"/>
    </row>
    <row r="404" customFormat="false" ht="12.75" hidden="false" customHeight="false" outlineLevel="0" collapsed="false">
      <c r="A404" s="255" t="n">
        <v>1632</v>
      </c>
      <c r="B404" s="255" t="n">
        <v>836</v>
      </c>
      <c r="C404" s="255" t="s">
        <v>2</v>
      </c>
      <c r="D404" s="255" t="s">
        <v>104</v>
      </c>
      <c r="E404" s="255" t="s">
        <v>165</v>
      </c>
      <c r="F404" s="255" t="s">
        <v>166</v>
      </c>
      <c r="G404" s="255" t="s">
        <v>167</v>
      </c>
      <c r="H404" s="255" t="s">
        <v>168</v>
      </c>
      <c r="I404" s="255" t="s">
        <v>169</v>
      </c>
      <c r="J404" s="256" t="s">
        <v>170</v>
      </c>
      <c r="K404" s="268" t="n">
        <v>36928</v>
      </c>
      <c r="L404" s="268" t="n">
        <v>37285</v>
      </c>
      <c r="M404" s="255" t="s">
        <v>155</v>
      </c>
      <c r="N404" s="257" t="n">
        <v>10000000</v>
      </c>
      <c r="O404" s="257" t="n">
        <v>-780.636809</v>
      </c>
      <c r="P404" s="258" t="n">
        <v>2.85</v>
      </c>
      <c r="Q404" s="257" t="n">
        <v>254.444127</v>
      </c>
      <c r="R404" s="257" t="n">
        <v>254.484524</v>
      </c>
      <c r="S404" s="258" t="n">
        <v>0.0403969999999845</v>
      </c>
      <c r="T404" s="257" t="n">
        <v>-31.5353851731609</v>
      </c>
      <c r="U404" s="257" t="n">
        <v>736.708372</v>
      </c>
      <c r="V404" s="257" t="n">
        <v>0</v>
      </c>
      <c r="W404" s="257" t="n">
        <v>705.172986826839</v>
      </c>
      <c r="X404" s="257" t="n">
        <v>67929.429911</v>
      </c>
      <c r="Y404" s="257" t="n">
        <v>68614.740736</v>
      </c>
      <c r="Z404" s="257" t="n">
        <v>685.310825000008</v>
      </c>
      <c r="AA404" s="257" t="n">
        <v>-19.8621618268314</v>
      </c>
      <c r="AB404" s="257" t="n">
        <v>67929.429911</v>
      </c>
      <c r="AC404" s="257" t="n">
        <v>68614.740736</v>
      </c>
      <c r="AD404" s="257" t="n">
        <v>685.310825000008</v>
      </c>
      <c r="AF404" s="257" t="n">
        <v>-12327.816487728</v>
      </c>
      <c r="AG404" s="259" t="n">
        <v>0</v>
      </c>
      <c r="AH404" s="259" t="n">
        <v>68614.740736</v>
      </c>
      <c r="AI404" s="259" t="n">
        <v>68614.740736</v>
      </c>
      <c r="AJ404" s="259" t="n">
        <v>68614.740736</v>
      </c>
      <c r="AK404" s="259" t="n">
        <v>46279.328697</v>
      </c>
      <c r="AL404" s="259" t="n">
        <v>685.310825000008</v>
      </c>
      <c r="AM404" s="269" t="s">
        <v>472</v>
      </c>
      <c r="AN404" s="260" t="s">
        <v>469</v>
      </c>
      <c r="AO404" s="260" t="n">
        <v>12</v>
      </c>
      <c r="AP404" s="260" t="n">
        <v>12</v>
      </c>
      <c r="AR404" s="281"/>
      <c r="AS404" s="306"/>
    </row>
    <row r="405" customFormat="false" ht="12.75" hidden="false" customHeight="false" outlineLevel="0" collapsed="false">
      <c r="A405" s="255" t="n">
        <v>1633</v>
      </c>
      <c r="B405" s="255" t="n">
        <v>837</v>
      </c>
      <c r="C405" s="255" t="s">
        <v>2</v>
      </c>
      <c r="D405" s="255" t="s">
        <v>104</v>
      </c>
      <c r="E405" s="255" t="s">
        <v>254</v>
      </c>
      <c r="F405" s="255" t="s">
        <v>102</v>
      </c>
      <c r="G405" s="255" t="s">
        <v>164</v>
      </c>
      <c r="H405" s="255" t="s">
        <v>168</v>
      </c>
      <c r="I405" s="255" t="s">
        <v>180</v>
      </c>
      <c r="J405" s="256" t="s">
        <v>189</v>
      </c>
      <c r="K405" s="268" t="n">
        <v>36929</v>
      </c>
      <c r="L405" s="268" t="n">
        <v>38755</v>
      </c>
      <c r="M405" s="255" t="s">
        <v>155</v>
      </c>
      <c r="N405" s="257" t="n">
        <v>10000000</v>
      </c>
      <c r="O405" s="257" t="n">
        <v>-4151.07263</v>
      </c>
      <c r="P405" s="258" t="n">
        <v>0.8</v>
      </c>
      <c r="Q405" s="257" t="n">
        <v>83.774619</v>
      </c>
      <c r="R405" s="257" t="n">
        <v>83.782868</v>
      </c>
      <c r="S405" s="258" t="n">
        <v>0.00824899999999218</v>
      </c>
      <c r="T405" s="257" t="n">
        <v>-34.2421981248375</v>
      </c>
      <c r="U405" s="257" t="n">
        <v>319.441761</v>
      </c>
      <c r="V405" s="257" t="n">
        <v>0</v>
      </c>
      <c r="W405" s="257" t="n">
        <v>285.199562875162</v>
      </c>
      <c r="X405" s="257" t="n">
        <v>-3841.96914</v>
      </c>
      <c r="Y405" s="257" t="n">
        <v>-3661.523199</v>
      </c>
      <c r="Z405" s="257" t="n">
        <v>180.445941</v>
      </c>
      <c r="AA405" s="257" t="n">
        <v>-104.753621875162</v>
      </c>
      <c r="AB405" s="257" t="n">
        <v>-3841.96914</v>
      </c>
      <c r="AC405" s="257" t="n">
        <v>-3661.523199</v>
      </c>
      <c r="AD405" s="257" t="n">
        <v>180.445941</v>
      </c>
      <c r="AF405" s="257" t="n">
        <v>-23899.800667225</v>
      </c>
      <c r="AG405" s="259" t="n">
        <v>0</v>
      </c>
      <c r="AH405" s="259" t="n">
        <v>-3661.523199</v>
      </c>
      <c r="AI405" s="259" t="n">
        <v>-3661.523199</v>
      </c>
      <c r="AJ405" s="259" t="n">
        <v>-3661.523199</v>
      </c>
      <c r="AK405" s="259" t="n">
        <v>33623.058408</v>
      </c>
      <c r="AL405" s="259" t="n">
        <v>180.445941</v>
      </c>
      <c r="AM405" s="269" t="s">
        <v>461</v>
      </c>
      <c r="AN405" s="260" t="n">
        <v>6</v>
      </c>
      <c r="AO405" s="260" t="s">
        <v>469</v>
      </c>
      <c r="AP405" s="260" t="n">
        <v>6</v>
      </c>
      <c r="AR405" s="281"/>
      <c r="AS405" s="306"/>
    </row>
    <row r="406" customFormat="false" ht="12.75" hidden="false" customHeight="false" outlineLevel="0" collapsed="false">
      <c r="A406" s="255" t="n">
        <v>1634</v>
      </c>
      <c r="B406" s="255" t="n">
        <v>838</v>
      </c>
      <c r="C406" s="255" t="s">
        <v>2</v>
      </c>
      <c r="D406" s="255" t="s">
        <v>104</v>
      </c>
      <c r="E406" s="255" t="s">
        <v>398</v>
      </c>
      <c r="F406" s="255" t="s">
        <v>116</v>
      </c>
      <c r="G406" s="255" t="s">
        <v>96</v>
      </c>
      <c r="H406" s="255" t="s">
        <v>168</v>
      </c>
      <c r="I406" s="255" t="s">
        <v>201</v>
      </c>
      <c r="J406" s="256" t="s">
        <v>203</v>
      </c>
      <c r="K406" s="268" t="n">
        <v>36931</v>
      </c>
      <c r="L406" s="268" t="n">
        <v>38757</v>
      </c>
      <c r="M406" s="255" t="s">
        <v>155</v>
      </c>
      <c r="N406" s="257" t="n">
        <v>10000000</v>
      </c>
      <c r="O406" s="257" t="n">
        <v>-4127.508561</v>
      </c>
      <c r="P406" s="258" t="n">
        <v>0.6</v>
      </c>
      <c r="Q406" s="257" t="n">
        <v>62.28665</v>
      </c>
      <c r="R406" s="257" t="n">
        <v>62.295693</v>
      </c>
      <c r="S406" s="258" t="n">
        <v>0.00904299999999836</v>
      </c>
      <c r="T406" s="257" t="n">
        <v>-37.3250599171162</v>
      </c>
      <c r="U406" s="257" t="n">
        <v>223.362358</v>
      </c>
      <c r="V406" s="257" t="n">
        <v>0</v>
      </c>
      <c r="W406" s="257" t="n">
        <v>186.037298082884</v>
      </c>
      <c r="X406" s="257" t="n">
        <v>-1022.410581</v>
      </c>
      <c r="Y406" s="257" t="n">
        <v>-898.431371</v>
      </c>
      <c r="Z406" s="257" t="n">
        <v>123.97921</v>
      </c>
      <c r="AA406" s="257" t="n">
        <v>-62.0580880828838</v>
      </c>
      <c r="AB406" s="257" t="n">
        <v>-1022.410581</v>
      </c>
      <c r="AC406" s="257" t="n">
        <v>-898.431371</v>
      </c>
      <c r="AD406" s="257" t="n">
        <v>123.97921</v>
      </c>
      <c r="AF406" s="257" t="n">
        <v>-29874.906964518</v>
      </c>
      <c r="AG406" s="259" t="n">
        <v>0</v>
      </c>
      <c r="AH406" s="259" t="n">
        <v>-898.431371</v>
      </c>
      <c r="AI406" s="259" t="n">
        <v>-898.431371</v>
      </c>
      <c r="AJ406" s="259" t="n">
        <v>-898.431371</v>
      </c>
      <c r="AK406" s="259" t="n">
        <v>48815.692789</v>
      </c>
      <c r="AL406" s="259" t="n">
        <v>123.97921</v>
      </c>
      <c r="AM406" s="269" t="s">
        <v>461</v>
      </c>
      <c r="AN406" s="260" t="n">
        <v>8</v>
      </c>
      <c r="AO406" s="260" t="s">
        <v>469</v>
      </c>
      <c r="AP406" s="260" t="n">
        <v>8</v>
      </c>
      <c r="AR406" s="281"/>
      <c r="AS406" s="306"/>
      <c r="AV406" s="255"/>
      <c r="AW406" s="255"/>
      <c r="AX406" s="255"/>
      <c r="AY406" s="255"/>
      <c r="AZ406" s="255"/>
      <c r="BA406" s="255"/>
      <c r="BB406" s="255"/>
      <c r="BC406" s="255"/>
      <c r="BD406" s="255"/>
      <c r="BE406" s="255"/>
      <c r="BF406" s="255"/>
      <c r="BG406" s="255"/>
      <c r="BH406" s="255"/>
      <c r="BI406" s="255"/>
      <c r="BJ406" s="255"/>
      <c r="BK406" s="255"/>
      <c r="BL406" s="255"/>
      <c r="BM406" s="255"/>
      <c r="BN406" s="255"/>
      <c r="BO406" s="255"/>
      <c r="BP406" s="255"/>
      <c r="BQ406" s="255"/>
      <c r="BR406" s="255"/>
      <c r="BS406" s="255"/>
      <c r="BT406" s="255"/>
      <c r="BU406" s="255"/>
      <c r="BV406" s="255"/>
      <c r="BW406" s="255"/>
      <c r="BX406" s="255"/>
      <c r="BY406" s="255"/>
      <c r="BZ406" s="255"/>
      <c r="CA406" s="255"/>
      <c r="CB406" s="255"/>
      <c r="CC406" s="255"/>
      <c r="CD406" s="255"/>
      <c r="CE406" s="255"/>
      <c r="CF406" s="255"/>
      <c r="CG406" s="255"/>
      <c r="CH406" s="255"/>
      <c r="CI406" s="255"/>
      <c r="CJ406" s="255"/>
      <c r="CK406" s="255"/>
      <c r="CL406" s="255"/>
      <c r="CM406" s="255"/>
      <c r="CN406" s="255"/>
      <c r="CO406" s="255"/>
      <c r="CP406" s="255"/>
      <c r="CQ406" s="255"/>
      <c r="CR406" s="255"/>
      <c r="CS406" s="255"/>
      <c r="CT406" s="255"/>
      <c r="CU406" s="255"/>
      <c r="CV406" s="255"/>
      <c r="CW406" s="255"/>
      <c r="CX406" s="255"/>
      <c r="CY406" s="255"/>
      <c r="CZ406" s="255"/>
      <c r="DA406" s="255"/>
      <c r="DB406" s="255"/>
      <c r="DC406" s="255"/>
      <c r="DD406" s="255"/>
      <c r="DE406" s="255"/>
      <c r="DF406" s="255"/>
      <c r="DG406" s="255"/>
      <c r="DH406" s="255"/>
      <c r="DI406" s="255"/>
      <c r="DJ406" s="255"/>
      <c r="DK406" s="255"/>
      <c r="DL406" s="255"/>
      <c r="DM406" s="255"/>
      <c r="DN406" s="255"/>
      <c r="DO406" s="255"/>
      <c r="DP406" s="255"/>
      <c r="DQ406" s="255"/>
      <c r="DR406" s="255"/>
      <c r="DS406" s="255"/>
      <c r="DT406" s="255"/>
      <c r="DU406" s="255"/>
      <c r="DV406" s="255"/>
      <c r="DW406" s="255"/>
      <c r="DX406" s="255"/>
      <c r="DY406" s="255"/>
      <c r="DZ406" s="255"/>
      <c r="EA406" s="255"/>
      <c r="EB406" s="255"/>
      <c r="EC406" s="255"/>
      <c r="ED406" s="255"/>
      <c r="EE406" s="255"/>
      <c r="EF406" s="255"/>
      <c r="EG406" s="255"/>
      <c r="EH406" s="255"/>
      <c r="EI406" s="255"/>
      <c r="EJ406" s="255"/>
      <c r="EK406" s="255"/>
      <c r="EL406" s="255"/>
      <c r="EM406" s="255"/>
      <c r="EN406" s="255"/>
      <c r="EO406" s="255"/>
      <c r="EP406" s="255"/>
      <c r="EQ406" s="255"/>
      <c r="ER406" s="255"/>
      <c r="ES406" s="255"/>
      <c r="ET406" s="255"/>
      <c r="EU406" s="255"/>
      <c r="EV406" s="255"/>
      <c r="EW406" s="255"/>
      <c r="EX406" s="255"/>
      <c r="EY406" s="255"/>
      <c r="EZ406" s="255"/>
      <c r="FA406" s="255"/>
      <c r="FB406" s="255"/>
      <c r="FC406" s="255"/>
      <c r="FD406" s="255"/>
      <c r="FE406" s="255"/>
      <c r="FF406" s="255"/>
      <c r="FG406" s="255"/>
      <c r="FH406" s="255"/>
      <c r="FI406" s="255"/>
      <c r="FJ406" s="255"/>
      <c r="FK406" s="255"/>
      <c r="FL406" s="255"/>
      <c r="FM406" s="255"/>
      <c r="FN406" s="255"/>
      <c r="FO406" s="255"/>
      <c r="FP406" s="255"/>
      <c r="FQ406" s="255"/>
      <c r="FR406" s="255"/>
      <c r="FS406" s="255"/>
      <c r="FT406" s="255"/>
      <c r="FU406" s="255"/>
      <c r="FV406" s="255"/>
      <c r="FW406" s="255"/>
      <c r="FX406" s="255"/>
      <c r="FY406" s="255"/>
      <c r="FZ406" s="255"/>
      <c r="GA406" s="255"/>
      <c r="GB406" s="255"/>
      <c r="GC406" s="255"/>
      <c r="GD406" s="255"/>
      <c r="GE406" s="255"/>
      <c r="GF406" s="255"/>
      <c r="GG406" s="255"/>
      <c r="GH406" s="255"/>
      <c r="GI406" s="255"/>
      <c r="GJ406" s="255"/>
      <c r="GK406" s="255"/>
      <c r="GL406" s="255"/>
      <c r="GM406" s="255"/>
      <c r="GN406" s="255"/>
      <c r="GO406" s="255"/>
      <c r="GP406" s="255"/>
      <c r="GQ406" s="255"/>
      <c r="GR406" s="255"/>
      <c r="GS406" s="255"/>
      <c r="GT406" s="255"/>
      <c r="GU406" s="255"/>
      <c r="GV406" s="255"/>
      <c r="GW406" s="255"/>
      <c r="GX406" s="255"/>
      <c r="GY406" s="255"/>
      <c r="GZ406" s="255"/>
      <c r="HA406" s="255"/>
      <c r="HB406" s="255"/>
      <c r="HC406" s="255"/>
      <c r="HD406" s="255"/>
      <c r="HE406" s="255"/>
      <c r="HF406" s="255"/>
      <c r="HG406" s="255"/>
      <c r="HH406" s="255"/>
      <c r="HI406" s="255"/>
      <c r="HJ406" s="255"/>
      <c r="HK406" s="255"/>
      <c r="HL406" s="255"/>
      <c r="HM406" s="255"/>
      <c r="HN406" s="255"/>
      <c r="HO406" s="255"/>
      <c r="HP406" s="255"/>
      <c r="HQ406" s="255"/>
      <c r="HR406" s="255"/>
      <c r="HS406" s="255"/>
      <c r="HT406" s="255"/>
      <c r="HU406" s="255"/>
      <c r="HV406" s="255"/>
      <c r="HW406" s="255"/>
      <c r="HX406" s="255"/>
      <c r="HY406" s="255"/>
    </row>
    <row r="407" customFormat="false" ht="12.75" hidden="false" customHeight="false" outlineLevel="0" collapsed="false">
      <c r="A407" s="255" t="n">
        <v>1636</v>
      </c>
      <c r="B407" s="255" t="n">
        <v>840</v>
      </c>
      <c r="C407" s="255" t="s">
        <v>2</v>
      </c>
      <c r="D407" s="255" t="s">
        <v>104</v>
      </c>
      <c r="E407" s="255" t="s">
        <v>204</v>
      </c>
      <c r="F407" s="255" t="s">
        <v>102</v>
      </c>
      <c r="G407" s="255" t="s">
        <v>112</v>
      </c>
      <c r="H407" s="255" t="s">
        <v>110</v>
      </c>
      <c r="I407" s="255" t="s">
        <v>181</v>
      </c>
      <c r="J407" s="256" t="s">
        <v>105</v>
      </c>
      <c r="K407" s="268" t="n">
        <v>36931</v>
      </c>
      <c r="L407" s="268" t="n">
        <v>38757</v>
      </c>
      <c r="M407" s="255" t="s">
        <v>155</v>
      </c>
      <c r="N407" s="257" t="n">
        <v>-10000000</v>
      </c>
      <c r="O407" s="257" t="n">
        <v>4139.16478</v>
      </c>
      <c r="P407" s="258" t="n">
        <v>0.65</v>
      </c>
      <c r="Q407" s="257" t="n">
        <v>40.730892</v>
      </c>
      <c r="R407" s="257" t="n">
        <v>37.486888</v>
      </c>
      <c r="S407" s="258" t="n">
        <v>-3.244004</v>
      </c>
      <c r="T407" s="257" t="n">
        <v>-13427.4671029791</v>
      </c>
      <c r="U407" s="257" t="n">
        <v>-206.443138</v>
      </c>
      <c r="V407" s="257" t="n">
        <v>0</v>
      </c>
      <c r="W407" s="257" t="n">
        <v>-13633.9102409791</v>
      </c>
      <c r="X407" s="257" t="n">
        <v>-113178.980072</v>
      </c>
      <c r="Y407" s="257" t="n">
        <v>-127432.171134</v>
      </c>
      <c r="Z407" s="257" t="n">
        <v>-14253.191062</v>
      </c>
      <c r="AA407" s="257" t="n">
        <v>-619.280821020891</v>
      </c>
      <c r="AB407" s="257" t="n">
        <v>-113178.980072</v>
      </c>
      <c r="AC407" s="257" t="n">
        <v>-127432.171134</v>
      </c>
      <c r="AD407" s="257" t="n">
        <v>-14253.191062</v>
      </c>
      <c r="AF407" s="257" t="n">
        <v>23831.24122085</v>
      </c>
      <c r="AG407" s="259" t="n">
        <v>0</v>
      </c>
      <c r="AH407" s="259" t="n">
        <v>-127432.171134</v>
      </c>
      <c r="AI407" s="259" t="n">
        <v>-127432.171134</v>
      </c>
      <c r="AJ407" s="259" t="n">
        <v>-127432.171134</v>
      </c>
      <c r="AK407" s="259" t="n">
        <v>-86917.59912</v>
      </c>
      <c r="AL407" s="259" t="n">
        <v>-14253.191062</v>
      </c>
      <c r="AM407" s="269" t="s">
        <v>461</v>
      </c>
      <c r="AN407" s="260" t="n">
        <v>6</v>
      </c>
      <c r="AO407" s="260" t="s">
        <v>469</v>
      </c>
      <c r="AP407" s="260" t="n">
        <v>6</v>
      </c>
      <c r="AR407" s="281"/>
      <c r="AS407" s="306"/>
      <c r="AV407" s="255"/>
      <c r="AW407" s="255"/>
      <c r="AX407" s="255"/>
      <c r="AY407" s="255"/>
      <c r="AZ407" s="255"/>
      <c r="BA407" s="255"/>
      <c r="BB407" s="255"/>
      <c r="BC407" s="255"/>
      <c r="BD407" s="255"/>
      <c r="BE407" s="255"/>
      <c r="BF407" s="255"/>
      <c r="BG407" s="255"/>
      <c r="BH407" s="255"/>
      <c r="BI407" s="255"/>
      <c r="BJ407" s="255"/>
      <c r="BK407" s="255"/>
      <c r="BL407" s="255"/>
      <c r="BM407" s="255"/>
      <c r="BN407" s="255"/>
      <c r="BO407" s="255"/>
      <c r="BP407" s="255"/>
      <c r="BQ407" s="255"/>
      <c r="BR407" s="255"/>
      <c r="BS407" s="255"/>
      <c r="BT407" s="255"/>
      <c r="BU407" s="255"/>
      <c r="BV407" s="255"/>
      <c r="BW407" s="255"/>
      <c r="BX407" s="255"/>
      <c r="BY407" s="255"/>
      <c r="BZ407" s="255"/>
      <c r="CA407" s="255"/>
      <c r="CB407" s="255"/>
      <c r="CC407" s="255"/>
      <c r="CD407" s="255"/>
      <c r="CE407" s="255"/>
      <c r="CF407" s="255"/>
      <c r="CG407" s="255"/>
      <c r="CH407" s="255"/>
      <c r="CI407" s="255"/>
      <c r="CJ407" s="255"/>
      <c r="CK407" s="255"/>
      <c r="CL407" s="255"/>
      <c r="CM407" s="255"/>
      <c r="CN407" s="255"/>
      <c r="CO407" s="255"/>
      <c r="CP407" s="255"/>
      <c r="CQ407" s="255"/>
      <c r="CR407" s="255"/>
      <c r="CS407" s="255"/>
      <c r="CT407" s="255"/>
      <c r="CU407" s="255"/>
      <c r="CV407" s="255"/>
      <c r="CW407" s="255"/>
      <c r="CX407" s="255"/>
      <c r="CY407" s="255"/>
      <c r="CZ407" s="255"/>
      <c r="DA407" s="255"/>
      <c r="DB407" s="255"/>
      <c r="DC407" s="255"/>
      <c r="DD407" s="255"/>
      <c r="DE407" s="255"/>
      <c r="DF407" s="255"/>
      <c r="DG407" s="255"/>
      <c r="DH407" s="255"/>
      <c r="DI407" s="255"/>
      <c r="DJ407" s="255"/>
      <c r="DK407" s="255"/>
      <c r="DL407" s="255"/>
      <c r="DM407" s="255"/>
      <c r="DN407" s="255"/>
      <c r="DO407" s="255"/>
      <c r="DP407" s="255"/>
      <c r="DQ407" s="255"/>
      <c r="DR407" s="255"/>
      <c r="DS407" s="255"/>
      <c r="DT407" s="255"/>
      <c r="DU407" s="255"/>
      <c r="DV407" s="255"/>
      <c r="DW407" s="255"/>
      <c r="DX407" s="255"/>
      <c r="DY407" s="255"/>
      <c r="DZ407" s="255"/>
      <c r="EA407" s="255"/>
      <c r="EB407" s="255"/>
      <c r="EC407" s="255"/>
      <c r="ED407" s="255"/>
      <c r="EE407" s="255"/>
      <c r="EF407" s="255"/>
      <c r="EG407" s="255"/>
      <c r="EH407" s="255"/>
      <c r="EI407" s="255"/>
      <c r="EJ407" s="255"/>
      <c r="EK407" s="255"/>
      <c r="EL407" s="255"/>
      <c r="EM407" s="255"/>
      <c r="EN407" s="255"/>
      <c r="EO407" s="255"/>
      <c r="EP407" s="255"/>
      <c r="EQ407" s="255"/>
      <c r="ER407" s="255"/>
      <c r="ES407" s="255"/>
      <c r="ET407" s="255"/>
      <c r="EU407" s="255"/>
      <c r="EV407" s="255"/>
      <c r="EW407" s="255"/>
      <c r="EX407" s="255"/>
      <c r="EY407" s="255"/>
      <c r="EZ407" s="255"/>
      <c r="FA407" s="255"/>
      <c r="FB407" s="255"/>
      <c r="FC407" s="255"/>
      <c r="FD407" s="255"/>
      <c r="FE407" s="255"/>
      <c r="FF407" s="255"/>
      <c r="FG407" s="255"/>
      <c r="FH407" s="255"/>
      <c r="FI407" s="255"/>
      <c r="FJ407" s="255"/>
      <c r="FK407" s="255"/>
      <c r="FL407" s="255"/>
      <c r="FM407" s="255"/>
      <c r="FN407" s="255"/>
      <c r="FO407" s="255"/>
      <c r="FP407" s="255"/>
      <c r="FQ407" s="255"/>
      <c r="FR407" s="255"/>
      <c r="FS407" s="255"/>
      <c r="FT407" s="255"/>
      <c r="FU407" s="255"/>
      <c r="FV407" s="255"/>
      <c r="FW407" s="255"/>
      <c r="FX407" s="255"/>
      <c r="FY407" s="255"/>
      <c r="FZ407" s="255"/>
      <c r="GA407" s="255"/>
      <c r="GB407" s="255"/>
      <c r="GC407" s="255"/>
      <c r="GD407" s="255"/>
      <c r="GE407" s="255"/>
      <c r="GF407" s="255"/>
      <c r="GG407" s="255"/>
      <c r="GH407" s="255"/>
      <c r="GI407" s="255"/>
      <c r="GJ407" s="255"/>
      <c r="GK407" s="255"/>
      <c r="GL407" s="255"/>
      <c r="GM407" s="255"/>
      <c r="GN407" s="255"/>
      <c r="GO407" s="255"/>
      <c r="GP407" s="255"/>
      <c r="GQ407" s="255"/>
      <c r="GR407" s="255"/>
      <c r="GS407" s="255"/>
      <c r="GT407" s="255"/>
      <c r="GU407" s="255"/>
      <c r="GV407" s="255"/>
      <c r="GW407" s="255"/>
      <c r="GX407" s="255"/>
      <c r="GY407" s="255"/>
      <c r="GZ407" s="255"/>
      <c r="HA407" s="255"/>
      <c r="HB407" s="255"/>
      <c r="HC407" s="255"/>
      <c r="HD407" s="255"/>
      <c r="HE407" s="255"/>
      <c r="HF407" s="255"/>
      <c r="HG407" s="255"/>
      <c r="HH407" s="255"/>
      <c r="HI407" s="255"/>
      <c r="HJ407" s="255"/>
      <c r="HK407" s="255"/>
      <c r="HL407" s="255"/>
      <c r="HM407" s="255"/>
      <c r="HN407" s="255"/>
      <c r="HO407" s="255"/>
      <c r="HP407" s="255"/>
      <c r="HQ407" s="255"/>
      <c r="HR407" s="255"/>
      <c r="HS407" s="255"/>
      <c r="HT407" s="255"/>
      <c r="HU407" s="255"/>
      <c r="HV407" s="255"/>
      <c r="HW407" s="255"/>
      <c r="HX407" s="255"/>
      <c r="HY407" s="255"/>
    </row>
    <row r="408" customFormat="false" ht="12.75" hidden="false" customHeight="false" outlineLevel="0" collapsed="false">
      <c r="A408" s="255" t="n">
        <v>1637</v>
      </c>
      <c r="B408" s="255" t="n">
        <v>841</v>
      </c>
      <c r="C408" s="255" t="s">
        <v>2</v>
      </c>
      <c r="D408" s="255" t="s">
        <v>104</v>
      </c>
      <c r="E408" s="255" t="s">
        <v>106</v>
      </c>
      <c r="F408" s="255" t="s">
        <v>102</v>
      </c>
      <c r="G408" s="255" t="s">
        <v>96</v>
      </c>
      <c r="H408" s="255" t="s">
        <v>107</v>
      </c>
      <c r="I408" s="255" t="s">
        <v>181</v>
      </c>
      <c r="J408" s="256" t="s">
        <v>105</v>
      </c>
      <c r="K408" s="268" t="n">
        <v>36931</v>
      </c>
      <c r="L408" s="268" t="n">
        <v>38757</v>
      </c>
      <c r="M408" s="255" t="s">
        <v>155</v>
      </c>
      <c r="N408" s="257" t="n">
        <v>-10000000</v>
      </c>
      <c r="O408" s="257" t="n">
        <v>4142.623178</v>
      </c>
      <c r="P408" s="258" t="n">
        <v>0.72</v>
      </c>
      <c r="Q408" s="257" t="n">
        <v>68.933365</v>
      </c>
      <c r="R408" s="257" t="n">
        <v>68.947253</v>
      </c>
      <c r="S408" s="258" t="n">
        <v>0.0138880000000086</v>
      </c>
      <c r="T408" s="257" t="n">
        <v>57.5327506960995</v>
      </c>
      <c r="U408" s="257" t="n">
        <v>-246.39467</v>
      </c>
      <c r="V408" s="257" t="n">
        <v>0</v>
      </c>
      <c r="W408" s="257" t="n">
        <v>-188.861919303901</v>
      </c>
      <c r="X408" s="257" t="n">
        <v>-23354.75783</v>
      </c>
      <c r="Y408" s="257" t="n">
        <v>-23501.703741</v>
      </c>
      <c r="Z408" s="257" t="n">
        <v>-146.945911000003</v>
      </c>
      <c r="AA408" s="257" t="n">
        <v>41.916008303898</v>
      </c>
      <c r="AB408" s="257" t="n">
        <v>-23354.75783</v>
      </c>
      <c r="AC408" s="257" t="n">
        <v>-23501.703741</v>
      </c>
      <c r="AD408" s="257" t="n">
        <v>-146.945911000003</v>
      </c>
      <c r="AF408" s="257" t="n">
        <v>23851.152947335</v>
      </c>
      <c r="AG408" s="259" t="n">
        <v>0</v>
      </c>
      <c r="AH408" s="259" t="n">
        <v>-23501.703741</v>
      </c>
      <c r="AI408" s="259" t="n">
        <v>-23501.703741</v>
      </c>
      <c r="AJ408" s="259" t="n">
        <v>-23501.703741</v>
      </c>
      <c r="AK408" s="259" t="n">
        <v>-113137.954143</v>
      </c>
      <c r="AL408" s="259" t="n">
        <v>-146.945911000003</v>
      </c>
      <c r="AM408" s="269" t="s">
        <v>461</v>
      </c>
      <c r="AN408" s="260" t="n">
        <v>6</v>
      </c>
      <c r="AO408" s="260" t="s">
        <v>469</v>
      </c>
      <c r="AP408" s="260" t="n">
        <v>6</v>
      </c>
      <c r="AR408" s="281"/>
      <c r="AS408" s="306"/>
    </row>
    <row r="409" customFormat="false" ht="12.75" hidden="false" customHeight="false" outlineLevel="0" collapsed="false">
      <c r="A409" s="255" t="n">
        <v>1638</v>
      </c>
      <c r="B409" s="255" t="n">
        <v>842</v>
      </c>
      <c r="C409" s="255" t="s">
        <v>2</v>
      </c>
      <c r="D409" s="255" t="s">
        <v>104</v>
      </c>
      <c r="E409" s="255" t="s">
        <v>392</v>
      </c>
      <c r="F409" s="255" t="s">
        <v>116</v>
      </c>
      <c r="G409" s="255" t="s">
        <v>160</v>
      </c>
      <c r="H409" s="255" t="s">
        <v>110</v>
      </c>
      <c r="I409" s="255" t="s">
        <v>186</v>
      </c>
      <c r="J409" s="256" t="s">
        <v>212</v>
      </c>
      <c r="K409" s="268" t="n">
        <v>36934</v>
      </c>
      <c r="L409" s="268" t="n">
        <v>38760</v>
      </c>
      <c r="M409" s="255" t="s">
        <v>155</v>
      </c>
      <c r="N409" s="257" t="n">
        <v>10000000</v>
      </c>
      <c r="O409" s="257" t="n">
        <v>-4172.525016</v>
      </c>
      <c r="P409" s="258" t="n">
        <v>0.74</v>
      </c>
      <c r="Q409" s="257" t="n">
        <v>70.260219</v>
      </c>
      <c r="R409" s="257" t="n">
        <v>70.285755</v>
      </c>
      <c r="S409" s="258" t="n">
        <v>0.0255359999999882</v>
      </c>
      <c r="T409" s="257" t="n">
        <v>-106.549598808527</v>
      </c>
      <c r="U409" s="257" t="n">
        <v>275.000098</v>
      </c>
      <c r="V409" s="257" t="n">
        <v>0</v>
      </c>
      <c r="W409" s="257" t="n">
        <v>168.450499191473</v>
      </c>
      <c r="X409" s="257" t="n">
        <v>25843.157238</v>
      </c>
      <c r="Y409" s="257" t="n">
        <v>25947.721962</v>
      </c>
      <c r="Z409" s="257" t="n">
        <v>104.564724</v>
      </c>
      <c r="AA409" s="257" t="n">
        <v>-63.8857751914732</v>
      </c>
      <c r="AB409" s="257" t="n">
        <v>25843.157238</v>
      </c>
      <c r="AC409" s="257" t="n">
        <v>25947.721962</v>
      </c>
      <c r="AD409" s="257" t="n">
        <v>104.564724</v>
      </c>
      <c r="AF409" s="257" t="n">
        <v>-30200.736065808</v>
      </c>
      <c r="AG409" s="259" t="n">
        <v>0</v>
      </c>
      <c r="AH409" s="259" t="n">
        <v>25947.721962</v>
      </c>
      <c r="AI409" s="259" t="n">
        <v>25947.721962</v>
      </c>
      <c r="AJ409" s="259" t="n">
        <v>25947.721962</v>
      </c>
      <c r="AK409" s="259" t="n">
        <v>65218.663337</v>
      </c>
      <c r="AL409" s="259" t="n">
        <v>104.564724</v>
      </c>
      <c r="AM409" s="269" t="s">
        <v>461</v>
      </c>
      <c r="AN409" s="260" t="n">
        <v>8</v>
      </c>
      <c r="AO409" s="260" t="s">
        <v>469</v>
      </c>
      <c r="AP409" s="260" t="n">
        <v>8</v>
      </c>
      <c r="AR409" s="281"/>
      <c r="AS409" s="306"/>
    </row>
    <row r="410" customFormat="false" ht="12.75" hidden="false" customHeight="false" outlineLevel="0" collapsed="false">
      <c r="A410" s="255" t="n">
        <v>1639</v>
      </c>
      <c r="B410" s="255" t="n">
        <v>843</v>
      </c>
      <c r="C410" s="255" t="s">
        <v>2</v>
      </c>
      <c r="D410" s="255" t="s">
        <v>104</v>
      </c>
      <c r="E410" s="255" t="s">
        <v>225</v>
      </c>
      <c r="F410" s="255" t="s">
        <v>116</v>
      </c>
      <c r="G410" s="255" t="s">
        <v>164</v>
      </c>
      <c r="H410" s="255" t="s">
        <v>216</v>
      </c>
      <c r="I410" s="255" t="s">
        <v>217</v>
      </c>
      <c r="J410" s="256" t="s">
        <v>158</v>
      </c>
      <c r="K410" s="268" t="n">
        <v>36931</v>
      </c>
      <c r="L410" s="268" t="n">
        <v>38222</v>
      </c>
      <c r="M410" s="255" t="s">
        <v>155</v>
      </c>
      <c r="N410" s="257" t="n">
        <v>-23000000</v>
      </c>
      <c r="O410" s="279" t="n">
        <v>15000</v>
      </c>
      <c r="P410" s="258" t="n">
        <v>2</v>
      </c>
      <c r="Q410" s="257" t="n">
        <v>283.259727</v>
      </c>
      <c r="R410" s="257" t="n">
        <v>268.301623</v>
      </c>
      <c r="S410" s="258" t="n">
        <v>-14.958104</v>
      </c>
      <c r="T410" s="257" t="n">
        <v>-103399.546142252</v>
      </c>
      <c r="U410" s="257" t="n">
        <v>-1846.518211</v>
      </c>
      <c r="V410" s="257" t="n">
        <v>0</v>
      </c>
      <c r="W410" s="257" t="n">
        <v>-105246.064353252</v>
      </c>
      <c r="X410" s="257" t="n">
        <v>500916.052105</v>
      </c>
      <c r="Y410" s="257" t="n">
        <v>399224.245136</v>
      </c>
      <c r="Z410" s="257" t="n">
        <v>-101691.806969</v>
      </c>
      <c r="AA410" s="257" t="n">
        <v>3554.25738425156</v>
      </c>
      <c r="AB410" s="257" t="n">
        <v>500916.052105</v>
      </c>
      <c r="AC410" s="257" t="n">
        <v>399224.245136</v>
      </c>
      <c r="AD410" s="257" t="n">
        <v>-101691.806969</v>
      </c>
      <c r="AF410" s="257" t="n">
        <v>50033.474495004</v>
      </c>
      <c r="AG410" s="259" t="n">
        <v>0</v>
      </c>
      <c r="AH410" s="259" t="n">
        <v>399224.245136</v>
      </c>
      <c r="AI410" s="259" t="n">
        <v>399224.245136</v>
      </c>
      <c r="AJ410" s="259" t="n">
        <v>399224.245136</v>
      </c>
      <c r="AK410" s="259" t="n">
        <v>76945.025801</v>
      </c>
      <c r="AL410" s="259" t="n">
        <v>-101691.806969</v>
      </c>
      <c r="AM410" s="269" t="s">
        <v>474</v>
      </c>
      <c r="AN410" s="260" t="n">
        <v>8</v>
      </c>
      <c r="AO410" s="260" t="s">
        <v>469</v>
      </c>
      <c r="AP410" s="260" t="n">
        <v>8</v>
      </c>
      <c r="AR410" s="281"/>
      <c r="AS410" s="306"/>
      <c r="AV410" s="255"/>
      <c r="AW410" s="255"/>
      <c r="AX410" s="255"/>
      <c r="AY410" s="255"/>
      <c r="AZ410" s="255"/>
      <c r="BA410" s="255"/>
      <c r="BB410" s="255"/>
      <c r="BC410" s="255"/>
      <c r="BD410" s="255"/>
      <c r="BE410" s="255"/>
      <c r="BF410" s="255"/>
      <c r="BG410" s="255"/>
      <c r="BH410" s="255"/>
      <c r="BI410" s="255"/>
      <c r="BJ410" s="255"/>
      <c r="BK410" s="255"/>
      <c r="BL410" s="255"/>
      <c r="BM410" s="255"/>
      <c r="BN410" s="255"/>
      <c r="BO410" s="255"/>
      <c r="BP410" s="255"/>
      <c r="BQ410" s="255"/>
      <c r="BR410" s="255"/>
      <c r="BS410" s="255"/>
      <c r="BT410" s="255"/>
      <c r="BU410" s="255"/>
      <c r="BV410" s="255"/>
      <c r="BW410" s="255"/>
      <c r="BX410" s="255"/>
      <c r="BY410" s="255"/>
      <c r="BZ410" s="255"/>
      <c r="CA410" s="255"/>
      <c r="CB410" s="255"/>
      <c r="CC410" s="255"/>
      <c r="CD410" s="255"/>
      <c r="CE410" s="255"/>
      <c r="CF410" s="255"/>
      <c r="CG410" s="255"/>
      <c r="CH410" s="255"/>
      <c r="CI410" s="255"/>
      <c r="CJ410" s="255"/>
      <c r="CK410" s="255"/>
      <c r="CL410" s="255"/>
      <c r="CM410" s="255"/>
      <c r="CN410" s="255"/>
      <c r="CO410" s="255"/>
      <c r="CP410" s="255"/>
      <c r="CQ410" s="255"/>
      <c r="CR410" s="255"/>
      <c r="CS410" s="255"/>
      <c r="CT410" s="255"/>
      <c r="CU410" s="255"/>
      <c r="CV410" s="255"/>
      <c r="CW410" s="255"/>
      <c r="CX410" s="255"/>
      <c r="CY410" s="255"/>
      <c r="CZ410" s="255"/>
      <c r="DA410" s="255"/>
      <c r="DB410" s="255"/>
      <c r="DC410" s="255"/>
      <c r="DD410" s="255"/>
      <c r="DE410" s="255"/>
      <c r="DF410" s="255"/>
      <c r="DG410" s="255"/>
      <c r="DH410" s="255"/>
      <c r="DI410" s="255"/>
      <c r="DJ410" s="255"/>
      <c r="DK410" s="255"/>
      <c r="DL410" s="255"/>
      <c r="DM410" s="255"/>
      <c r="DN410" s="255"/>
      <c r="DO410" s="255"/>
      <c r="DP410" s="255"/>
      <c r="DQ410" s="255"/>
      <c r="DR410" s="255"/>
      <c r="DS410" s="255"/>
      <c r="DT410" s="255"/>
      <c r="DU410" s="255"/>
      <c r="DV410" s="255"/>
      <c r="DW410" s="255"/>
      <c r="DX410" s="255"/>
      <c r="DY410" s="255"/>
      <c r="DZ410" s="255"/>
      <c r="EA410" s="255"/>
      <c r="EB410" s="255"/>
      <c r="EC410" s="255"/>
      <c r="ED410" s="255"/>
      <c r="EE410" s="255"/>
      <c r="EF410" s="255"/>
      <c r="EG410" s="255"/>
      <c r="EH410" s="255"/>
      <c r="EI410" s="255"/>
      <c r="EJ410" s="255"/>
      <c r="EK410" s="255"/>
      <c r="EL410" s="255"/>
      <c r="EM410" s="255"/>
      <c r="EN410" s="255"/>
      <c r="EO410" s="255"/>
      <c r="EP410" s="255"/>
      <c r="EQ410" s="255"/>
      <c r="ER410" s="255"/>
      <c r="ES410" s="255"/>
      <c r="ET410" s="255"/>
      <c r="EU410" s="255"/>
      <c r="EV410" s="255"/>
      <c r="EW410" s="255"/>
      <c r="EX410" s="255"/>
      <c r="EY410" s="255"/>
      <c r="EZ410" s="255"/>
      <c r="FA410" s="255"/>
      <c r="FB410" s="255"/>
      <c r="FC410" s="255"/>
      <c r="FD410" s="255"/>
      <c r="FE410" s="255"/>
      <c r="FF410" s="255"/>
      <c r="FG410" s="255"/>
      <c r="FH410" s="255"/>
      <c r="FI410" s="255"/>
      <c r="FJ410" s="255"/>
      <c r="FK410" s="255"/>
      <c r="FL410" s="255"/>
      <c r="FM410" s="255"/>
      <c r="FN410" s="255"/>
      <c r="FO410" s="255"/>
      <c r="FP410" s="255"/>
      <c r="FQ410" s="255"/>
      <c r="FR410" s="255"/>
      <c r="FS410" s="255"/>
      <c r="FT410" s="255"/>
      <c r="FU410" s="255"/>
      <c r="FV410" s="255"/>
      <c r="FW410" s="255"/>
      <c r="FX410" s="255"/>
      <c r="FY410" s="255"/>
      <c r="FZ410" s="255"/>
      <c r="GA410" s="255"/>
      <c r="GB410" s="255"/>
      <c r="GC410" s="255"/>
      <c r="GD410" s="255"/>
      <c r="GE410" s="255"/>
      <c r="GF410" s="255"/>
      <c r="GG410" s="255"/>
      <c r="GH410" s="255"/>
      <c r="GI410" s="255"/>
      <c r="GJ410" s="255"/>
      <c r="GK410" s="255"/>
      <c r="GL410" s="255"/>
      <c r="GM410" s="255"/>
      <c r="GN410" s="255"/>
      <c r="GO410" s="255"/>
      <c r="GP410" s="255"/>
      <c r="GQ410" s="255"/>
      <c r="GR410" s="255"/>
      <c r="GS410" s="255"/>
      <c r="GT410" s="255"/>
      <c r="GU410" s="255"/>
      <c r="GV410" s="255"/>
      <c r="GW410" s="255"/>
      <c r="GX410" s="255"/>
      <c r="GY410" s="255"/>
      <c r="GZ410" s="255"/>
      <c r="HA410" s="255"/>
      <c r="HB410" s="255"/>
      <c r="HC410" s="255"/>
      <c r="HD410" s="255"/>
      <c r="HE410" s="255"/>
      <c r="HF410" s="255"/>
      <c r="HG410" s="255"/>
      <c r="HH410" s="255"/>
      <c r="HI410" s="255"/>
      <c r="HJ410" s="255"/>
      <c r="HK410" s="255"/>
      <c r="HL410" s="255"/>
      <c r="HM410" s="255"/>
      <c r="HN410" s="255"/>
      <c r="HO410" s="255"/>
      <c r="HP410" s="255"/>
      <c r="HQ410" s="255"/>
      <c r="HR410" s="255"/>
      <c r="HS410" s="255"/>
      <c r="HT410" s="255"/>
      <c r="HU410" s="255"/>
      <c r="HV410" s="255"/>
      <c r="HW410" s="255"/>
      <c r="HX410" s="255"/>
      <c r="HY410" s="255"/>
    </row>
    <row r="411" customFormat="false" ht="12.75" hidden="false" customHeight="false" outlineLevel="0" collapsed="false">
      <c r="A411" s="255" t="n">
        <v>1640</v>
      </c>
      <c r="B411" s="255" t="n">
        <v>844</v>
      </c>
      <c r="C411" s="255" t="s">
        <v>2</v>
      </c>
      <c r="D411" s="255" t="s">
        <v>104</v>
      </c>
      <c r="E411" s="255" t="s">
        <v>310</v>
      </c>
      <c r="F411" s="255" t="s">
        <v>150</v>
      </c>
      <c r="G411" s="255" t="s">
        <v>191</v>
      </c>
      <c r="H411" s="255" t="s">
        <v>168</v>
      </c>
      <c r="I411" s="255" t="s">
        <v>186</v>
      </c>
      <c r="J411" s="256" t="s">
        <v>170</v>
      </c>
      <c r="K411" s="268" t="n">
        <v>36934</v>
      </c>
      <c r="L411" s="268" t="n">
        <v>38760</v>
      </c>
      <c r="M411" s="255" t="s">
        <v>155</v>
      </c>
      <c r="N411" s="257" t="n">
        <v>10000000</v>
      </c>
      <c r="O411" s="257" t="n">
        <v>-4219.492861</v>
      </c>
      <c r="P411" s="258" t="n">
        <v>1.7</v>
      </c>
      <c r="Q411" s="257" t="n">
        <v>167.792237</v>
      </c>
      <c r="R411" s="257" t="n">
        <v>167.812078</v>
      </c>
      <c r="S411" s="258" t="n">
        <v>0.0198410000000138</v>
      </c>
      <c r="T411" s="257" t="n">
        <v>-83.7189578551591</v>
      </c>
      <c r="U411" s="257" t="n">
        <v>545.255857</v>
      </c>
      <c r="V411" s="257" t="n">
        <v>0</v>
      </c>
      <c r="W411" s="257" t="n">
        <v>461.536899144841</v>
      </c>
      <c r="X411" s="257" t="n">
        <v>32214.900609</v>
      </c>
      <c r="Y411" s="257" t="n">
        <v>32609.290396</v>
      </c>
      <c r="Z411" s="257" t="n">
        <v>394.389787</v>
      </c>
      <c r="AA411" s="257" t="n">
        <v>-67.1471121448408</v>
      </c>
      <c r="AB411" s="257" t="n">
        <v>32214.900609</v>
      </c>
      <c r="AC411" s="257" t="n">
        <v>32609.290396</v>
      </c>
      <c r="AD411" s="257" t="n">
        <v>394.389787</v>
      </c>
      <c r="AF411" s="257" t="n">
        <v>-52752.099748222</v>
      </c>
      <c r="AG411" s="259" t="n">
        <v>0</v>
      </c>
      <c r="AH411" s="259" t="n">
        <v>32609.290396</v>
      </c>
      <c r="AI411" s="259" t="n">
        <v>32609.290396</v>
      </c>
      <c r="AJ411" s="259" t="n">
        <v>32609.290396</v>
      </c>
      <c r="AK411" s="259" t="n">
        <v>80124.466758</v>
      </c>
      <c r="AL411" s="259" t="n">
        <v>394.389787</v>
      </c>
      <c r="AM411" s="269" t="s">
        <v>461</v>
      </c>
      <c r="AN411" s="260" t="s">
        <v>469</v>
      </c>
      <c r="AO411" s="260" t="n">
        <v>10</v>
      </c>
      <c r="AP411" s="260" t="n">
        <v>10</v>
      </c>
      <c r="AR411" s="281"/>
      <c r="AS411" s="306"/>
      <c r="AV411" s="255"/>
      <c r="AW411" s="255"/>
      <c r="AX411" s="255"/>
      <c r="AY411" s="255"/>
      <c r="AZ411" s="255"/>
      <c r="BA411" s="255"/>
      <c r="BB411" s="255"/>
      <c r="BC411" s="255"/>
      <c r="BD411" s="255"/>
      <c r="BE411" s="255"/>
      <c r="BF411" s="255"/>
      <c r="BG411" s="255"/>
      <c r="BH411" s="255"/>
      <c r="BI411" s="255"/>
      <c r="BJ411" s="255"/>
      <c r="BK411" s="255"/>
      <c r="BL411" s="255"/>
      <c r="BM411" s="255"/>
      <c r="BN411" s="255"/>
      <c r="BO411" s="255"/>
      <c r="BP411" s="255"/>
      <c r="BQ411" s="255"/>
      <c r="BR411" s="255"/>
      <c r="BS411" s="255"/>
      <c r="BT411" s="255"/>
      <c r="BU411" s="255"/>
      <c r="BV411" s="255"/>
      <c r="BW411" s="255"/>
      <c r="BX411" s="255"/>
      <c r="BY411" s="255"/>
      <c r="BZ411" s="255"/>
      <c r="CA411" s="255"/>
      <c r="CB411" s="255"/>
      <c r="CC411" s="255"/>
      <c r="CD411" s="255"/>
      <c r="CE411" s="255"/>
      <c r="CF411" s="255"/>
      <c r="CG411" s="255"/>
      <c r="CH411" s="255"/>
      <c r="CI411" s="255"/>
      <c r="CJ411" s="255"/>
      <c r="CK411" s="255"/>
      <c r="CL411" s="255"/>
      <c r="CM411" s="255"/>
      <c r="CN411" s="255"/>
      <c r="CO411" s="255"/>
      <c r="CP411" s="255"/>
      <c r="CQ411" s="255"/>
      <c r="CR411" s="255"/>
      <c r="CS411" s="255"/>
      <c r="CT411" s="255"/>
      <c r="CU411" s="255"/>
      <c r="CV411" s="255"/>
      <c r="CW411" s="255"/>
      <c r="CX411" s="255"/>
      <c r="CY411" s="255"/>
      <c r="CZ411" s="255"/>
      <c r="DA411" s="255"/>
      <c r="DB411" s="255"/>
      <c r="DC411" s="255"/>
      <c r="DD411" s="255"/>
      <c r="DE411" s="255"/>
      <c r="DF411" s="255"/>
      <c r="DG411" s="255"/>
      <c r="DH411" s="255"/>
      <c r="DI411" s="255"/>
      <c r="DJ411" s="255"/>
      <c r="DK411" s="255"/>
      <c r="DL411" s="255"/>
      <c r="DM411" s="255"/>
      <c r="DN411" s="255"/>
      <c r="DO411" s="255"/>
      <c r="DP411" s="255"/>
      <c r="DQ411" s="255"/>
      <c r="DR411" s="255"/>
      <c r="DS411" s="255"/>
      <c r="DT411" s="255"/>
      <c r="DU411" s="255"/>
      <c r="DV411" s="255"/>
      <c r="DW411" s="255"/>
      <c r="DX411" s="255"/>
      <c r="DY411" s="255"/>
      <c r="DZ411" s="255"/>
      <c r="EA411" s="255"/>
      <c r="EB411" s="255"/>
      <c r="EC411" s="255"/>
      <c r="ED411" s="255"/>
      <c r="EE411" s="255"/>
      <c r="EF411" s="255"/>
      <c r="EG411" s="255"/>
      <c r="EH411" s="255"/>
      <c r="EI411" s="255"/>
      <c r="EJ411" s="255"/>
      <c r="EK411" s="255"/>
      <c r="EL411" s="255"/>
      <c r="EM411" s="255"/>
      <c r="EN411" s="255"/>
      <c r="EO411" s="255"/>
      <c r="EP411" s="255"/>
      <c r="EQ411" s="255"/>
      <c r="ER411" s="255"/>
      <c r="ES411" s="255"/>
      <c r="ET411" s="255"/>
      <c r="EU411" s="255"/>
      <c r="EV411" s="255"/>
      <c r="EW411" s="255"/>
      <c r="EX411" s="255"/>
      <c r="EY411" s="255"/>
      <c r="EZ411" s="255"/>
      <c r="FA411" s="255"/>
      <c r="FB411" s="255"/>
      <c r="FC411" s="255"/>
      <c r="FD411" s="255"/>
      <c r="FE411" s="255"/>
      <c r="FF411" s="255"/>
      <c r="FG411" s="255"/>
      <c r="FH411" s="255"/>
      <c r="FI411" s="255"/>
      <c r="FJ411" s="255"/>
      <c r="FK411" s="255"/>
      <c r="FL411" s="255"/>
      <c r="FM411" s="255"/>
      <c r="FN411" s="255"/>
      <c r="FO411" s="255"/>
      <c r="FP411" s="255"/>
      <c r="FQ411" s="255"/>
      <c r="FR411" s="255"/>
      <c r="FS411" s="255"/>
      <c r="FT411" s="255"/>
      <c r="FU411" s="255"/>
      <c r="FV411" s="255"/>
      <c r="FW411" s="255"/>
      <c r="FX411" s="255"/>
      <c r="FY411" s="255"/>
      <c r="FZ411" s="255"/>
      <c r="GA411" s="255"/>
      <c r="GB411" s="255"/>
      <c r="GC411" s="255"/>
      <c r="GD411" s="255"/>
      <c r="GE411" s="255"/>
      <c r="GF411" s="255"/>
      <c r="GG411" s="255"/>
      <c r="GH411" s="255"/>
      <c r="GI411" s="255"/>
      <c r="GJ411" s="255"/>
      <c r="GK411" s="255"/>
      <c r="GL411" s="255"/>
      <c r="GM411" s="255"/>
      <c r="GN411" s="255"/>
      <c r="GO411" s="255"/>
      <c r="GP411" s="255"/>
      <c r="GQ411" s="255"/>
      <c r="GR411" s="255"/>
      <c r="GS411" s="255"/>
      <c r="GT411" s="255"/>
      <c r="GU411" s="255"/>
      <c r="GV411" s="255"/>
      <c r="GW411" s="255"/>
      <c r="GX411" s="255"/>
      <c r="GY411" s="255"/>
      <c r="GZ411" s="255"/>
      <c r="HA411" s="255"/>
      <c r="HB411" s="255"/>
      <c r="HC411" s="255"/>
      <c r="HD411" s="255"/>
      <c r="HE411" s="255"/>
      <c r="HF411" s="255"/>
      <c r="HG411" s="255"/>
      <c r="HH411" s="255"/>
      <c r="HI411" s="255"/>
      <c r="HJ411" s="255"/>
      <c r="HK411" s="255"/>
      <c r="HL411" s="255"/>
      <c r="HM411" s="255"/>
      <c r="HN411" s="255"/>
      <c r="HO411" s="255"/>
      <c r="HP411" s="255"/>
      <c r="HQ411" s="255"/>
      <c r="HR411" s="255"/>
      <c r="HS411" s="255"/>
      <c r="HT411" s="255"/>
      <c r="HU411" s="255"/>
      <c r="HV411" s="255"/>
      <c r="HW411" s="255"/>
      <c r="HX411" s="255"/>
      <c r="HY411" s="255"/>
    </row>
    <row r="412" customFormat="false" ht="12.75" hidden="false" customHeight="false" outlineLevel="0" collapsed="false">
      <c r="A412" s="255" t="n">
        <v>1641</v>
      </c>
      <c r="B412" s="255" t="n">
        <v>845</v>
      </c>
      <c r="C412" s="255" t="s">
        <v>2</v>
      </c>
      <c r="D412" s="255" t="s">
        <v>104</v>
      </c>
      <c r="E412" s="255" t="s">
        <v>244</v>
      </c>
      <c r="F412" s="255" t="s">
        <v>172</v>
      </c>
      <c r="G412" s="255" t="s">
        <v>160</v>
      </c>
      <c r="H412" s="255" t="s">
        <v>168</v>
      </c>
      <c r="I412" s="255" t="s">
        <v>245</v>
      </c>
      <c r="J412" s="256" t="s">
        <v>203</v>
      </c>
      <c r="K412" s="268" t="n">
        <v>36935</v>
      </c>
      <c r="L412" s="268" t="n">
        <v>38761</v>
      </c>
      <c r="M412" s="255" t="s">
        <v>155</v>
      </c>
      <c r="N412" s="257" t="n">
        <v>10000000</v>
      </c>
      <c r="O412" s="257" t="n">
        <v>-4273.448847</v>
      </c>
      <c r="P412" s="258" t="n">
        <v>2.25</v>
      </c>
      <c r="Q412" s="257" t="n">
        <v>252.434753</v>
      </c>
      <c r="R412" s="257" t="n">
        <v>252.44276</v>
      </c>
      <c r="S412" s="258" t="n">
        <v>0.0080069999999921</v>
      </c>
      <c r="T412" s="257" t="n">
        <v>-34.2175049178953</v>
      </c>
      <c r="U412" s="257" t="n">
        <v>745.699623</v>
      </c>
      <c r="V412" s="257" t="n">
        <v>0</v>
      </c>
      <c r="W412" s="257" t="n">
        <v>711.482118082105</v>
      </c>
      <c r="X412" s="257" t="n">
        <v>-79342.88405</v>
      </c>
      <c r="Y412" s="257" t="n">
        <v>-78800.290728</v>
      </c>
      <c r="Z412" s="257" t="n">
        <v>542.593321999986</v>
      </c>
      <c r="AA412" s="257" t="n">
        <v>-168.888796082119</v>
      </c>
      <c r="AB412" s="257" t="n">
        <v>-79342.88405</v>
      </c>
      <c r="AC412" s="257" t="n">
        <v>-78800.290728</v>
      </c>
      <c r="AD412" s="257" t="n">
        <v>542.593321999986</v>
      </c>
      <c r="AF412" s="257" t="n">
        <v>-42178.94011989</v>
      </c>
      <c r="AG412" s="259" t="n">
        <v>0</v>
      </c>
      <c r="AH412" s="259" t="n">
        <v>-78800.290728</v>
      </c>
      <c r="AI412" s="259" t="n">
        <v>-78800.290728</v>
      </c>
      <c r="AJ412" s="259" t="n">
        <v>-78800.290728</v>
      </c>
      <c r="AK412" s="259" t="n">
        <v>8633.14422199999</v>
      </c>
      <c r="AL412" s="259" t="n">
        <v>542.593321999986</v>
      </c>
      <c r="AM412" s="269" t="s">
        <v>461</v>
      </c>
      <c r="AN412" s="260" t="s">
        <v>469</v>
      </c>
      <c r="AO412" s="260" t="n">
        <v>9</v>
      </c>
      <c r="AP412" s="260" t="n">
        <v>9</v>
      </c>
      <c r="AR412" s="281"/>
      <c r="AS412" s="306"/>
    </row>
    <row r="413" customFormat="false" ht="12.75" hidden="false" customHeight="false" outlineLevel="0" collapsed="false">
      <c r="A413" s="255" t="n">
        <v>1642</v>
      </c>
      <c r="B413" s="255" t="n">
        <v>846</v>
      </c>
      <c r="C413" s="255" t="s">
        <v>2</v>
      </c>
      <c r="D413" s="255" t="s">
        <v>104</v>
      </c>
      <c r="E413" s="255" t="s">
        <v>376</v>
      </c>
      <c r="F413" s="255" t="s">
        <v>172</v>
      </c>
      <c r="G413" s="255" t="s">
        <v>112</v>
      </c>
      <c r="H413" s="255" t="s">
        <v>168</v>
      </c>
      <c r="I413" s="255" t="s">
        <v>180</v>
      </c>
      <c r="J413" s="256" t="s">
        <v>189</v>
      </c>
      <c r="K413" s="268" t="n">
        <v>36935</v>
      </c>
      <c r="L413" s="268" t="n">
        <v>38761</v>
      </c>
      <c r="M413" s="255" t="s">
        <v>155</v>
      </c>
      <c r="N413" s="257" t="n">
        <v>-10000000</v>
      </c>
      <c r="O413" s="257" t="n">
        <v>4259.342274</v>
      </c>
      <c r="P413" s="258" t="n">
        <v>1.3</v>
      </c>
      <c r="Q413" s="257" t="n">
        <v>118.091298</v>
      </c>
      <c r="R413" s="257" t="n">
        <v>118.106128</v>
      </c>
      <c r="S413" s="258" t="n">
        <v>0.0148300000000035</v>
      </c>
      <c r="T413" s="257" t="n">
        <v>63.1660459234347</v>
      </c>
      <c r="U413" s="257" t="n">
        <v>-440.881023</v>
      </c>
      <c r="V413" s="257" t="n">
        <v>0</v>
      </c>
      <c r="W413" s="257" t="n">
        <v>-377.714977076565</v>
      </c>
      <c r="X413" s="257" t="n">
        <v>-66518.375615</v>
      </c>
      <c r="Y413" s="257" t="n">
        <v>-66840.068743</v>
      </c>
      <c r="Z413" s="257" t="n">
        <v>-321.693127999999</v>
      </c>
      <c r="AA413" s="257" t="n">
        <v>56.0218490765664</v>
      </c>
      <c r="AB413" s="257" t="n">
        <v>-66518.375615</v>
      </c>
      <c r="AC413" s="257" t="n">
        <v>-66840.068743</v>
      </c>
      <c r="AD413" s="257" t="n">
        <v>-321.693127999999</v>
      </c>
      <c r="AF413" s="257" t="n">
        <v>42039.70824438</v>
      </c>
      <c r="AG413" s="259" t="n">
        <v>0</v>
      </c>
      <c r="AH413" s="259" t="n">
        <v>-66840.068743</v>
      </c>
      <c r="AI413" s="259" t="n">
        <v>-66840.068743</v>
      </c>
      <c r="AJ413" s="259" t="n">
        <v>-66840.068743</v>
      </c>
      <c r="AK413" s="259" t="n">
        <v>-13765.148187</v>
      </c>
      <c r="AL413" s="259" t="n">
        <v>-321.693127999999</v>
      </c>
      <c r="AM413" s="269" t="s">
        <v>461</v>
      </c>
      <c r="AN413" s="260" t="s">
        <v>469</v>
      </c>
      <c r="AO413" s="260" t="n">
        <v>9</v>
      </c>
      <c r="AP413" s="260" t="n">
        <v>9</v>
      </c>
      <c r="AR413" s="281"/>
      <c r="AS413" s="306"/>
      <c r="AV413" s="255"/>
      <c r="AW413" s="255"/>
      <c r="AX413" s="255"/>
      <c r="AY413" s="255"/>
      <c r="AZ413" s="255"/>
      <c r="BA413" s="255"/>
      <c r="BB413" s="255"/>
      <c r="BC413" s="255"/>
      <c r="BD413" s="255"/>
      <c r="BE413" s="255"/>
      <c r="BF413" s="255"/>
      <c r="BG413" s="255"/>
      <c r="BH413" s="255"/>
      <c r="BI413" s="255"/>
      <c r="BJ413" s="255"/>
      <c r="BK413" s="255"/>
      <c r="BL413" s="255"/>
      <c r="BM413" s="255"/>
      <c r="BN413" s="255"/>
      <c r="BO413" s="255"/>
      <c r="BP413" s="255"/>
      <c r="BQ413" s="255"/>
      <c r="BR413" s="255"/>
      <c r="BS413" s="255"/>
      <c r="BT413" s="255"/>
      <c r="BU413" s="255"/>
      <c r="BV413" s="255"/>
      <c r="BW413" s="255"/>
      <c r="BX413" s="255"/>
      <c r="BY413" s="255"/>
      <c r="BZ413" s="255"/>
      <c r="CA413" s="255"/>
      <c r="CB413" s="255"/>
      <c r="CC413" s="255"/>
      <c r="CD413" s="255"/>
      <c r="CE413" s="255"/>
      <c r="CF413" s="255"/>
      <c r="CG413" s="255"/>
      <c r="CH413" s="255"/>
      <c r="CI413" s="255"/>
      <c r="CJ413" s="255"/>
      <c r="CK413" s="255"/>
      <c r="CL413" s="255"/>
      <c r="CM413" s="255"/>
      <c r="CN413" s="255"/>
      <c r="CO413" s="255"/>
      <c r="CP413" s="255"/>
      <c r="CQ413" s="255"/>
      <c r="CR413" s="255"/>
      <c r="CS413" s="255"/>
      <c r="CT413" s="255"/>
      <c r="CU413" s="255"/>
      <c r="CV413" s="255"/>
      <c r="CW413" s="255"/>
      <c r="CX413" s="255"/>
      <c r="CY413" s="255"/>
      <c r="CZ413" s="255"/>
      <c r="DA413" s="255"/>
      <c r="DB413" s="255"/>
      <c r="DC413" s="255"/>
      <c r="DD413" s="255"/>
      <c r="DE413" s="255"/>
      <c r="DF413" s="255"/>
      <c r="DG413" s="255"/>
      <c r="DH413" s="255"/>
      <c r="DI413" s="255"/>
      <c r="DJ413" s="255"/>
      <c r="DK413" s="255"/>
      <c r="DL413" s="255"/>
      <c r="DM413" s="255"/>
      <c r="DN413" s="255"/>
      <c r="DO413" s="255"/>
      <c r="DP413" s="255"/>
      <c r="DQ413" s="255"/>
      <c r="DR413" s="255"/>
      <c r="DS413" s="255"/>
      <c r="DT413" s="255"/>
      <c r="DU413" s="255"/>
      <c r="DV413" s="255"/>
      <c r="DW413" s="255"/>
      <c r="DX413" s="255"/>
      <c r="DY413" s="255"/>
      <c r="DZ413" s="255"/>
      <c r="EA413" s="255"/>
      <c r="EB413" s="255"/>
      <c r="EC413" s="255"/>
      <c r="ED413" s="255"/>
      <c r="EE413" s="255"/>
      <c r="EF413" s="255"/>
      <c r="EG413" s="255"/>
      <c r="EH413" s="255"/>
      <c r="EI413" s="255"/>
      <c r="EJ413" s="255"/>
      <c r="EK413" s="255"/>
      <c r="EL413" s="255"/>
      <c r="EM413" s="255"/>
      <c r="EN413" s="255"/>
      <c r="EO413" s="255"/>
      <c r="EP413" s="255"/>
      <c r="EQ413" s="255"/>
      <c r="ER413" s="255"/>
      <c r="ES413" s="255"/>
      <c r="ET413" s="255"/>
      <c r="EU413" s="255"/>
      <c r="EV413" s="255"/>
      <c r="EW413" s="255"/>
      <c r="EX413" s="255"/>
      <c r="EY413" s="255"/>
      <c r="EZ413" s="255"/>
      <c r="FA413" s="255"/>
      <c r="FB413" s="255"/>
      <c r="FC413" s="255"/>
      <c r="FD413" s="255"/>
      <c r="FE413" s="255"/>
      <c r="FF413" s="255"/>
      <c r="FG413" s="255"/>
      <c r="FH413" s="255"/>
      <c r="FI413" s="255"/>
      <c r="FJ413" s="255"/>
      <c r="FK413" s="255"/>
      <c r="FL413" s="255"/>
      <c r="FM413" s="255"/>
      <c r="FN413" s="255"/>
      <c r="FO413" s="255"/>
      <c r="FP413" s="255"/>
      <c r="FQ413" s="255"/>
      <c r="FR413" s="255"/>
      <c r="FS413" s="255"/>
      <c r="FT413" s="255"/>
      <c r="FU413" s="255"/>
      <c r="FV413" s="255"/>
      <c r="FW413" s="255"/>
      <c r="FX413" s="255"/>
      <c r="FY413" s="255"/>
      <c r="FZ413" s="255"/>
      <c r="GA413" s="255"/>
      <c r="GB413" s="255"/>
      <c r="GC413" s="255"/>
      <c r="GD413" s="255"/>
      <c r="GE413" s="255"/>
      <c r="GF413" s="255"/>
      <c r="GG413" s="255"/>
      <c r="GH413" s="255"/>
      <c r="GI413" s="255"/>
      <c r="GJ413" s="255"/>
      <c r="GK413" s="255"/>
      <c r="GL413" s="255"/>
      <c r="GM413" s="255"/>
      <c r="GN413" s="255"/>
      <c r="GO413" s="255"/>
      <c r="GP413" s="255"/>
      <c r="GQ413" s="255"/>
      <c r="GR413" s="255"/>
      <c r="GS413" s="255"/>
      <c r="GT413" s="255"/>
      <c r="GU413" s="255"/>
      <c r="GV413" s="255"/>
      <c r="GW413" s="255"/>
      <c r="GX413" s="255"/>
      <c r="GY413" s="255"/>
      <c r="GZ413" s="255"/>
      <c r="HA413" s="255"/>
      <c r="HB413" s="255"/>
      <c r="HC413" s="255"/>
      <c r="HD413" s="255"/>
      <c r="HE413" s="255"/>
      <c r="HF413" s="255"/>
      <c r="HG413" s="255"/>
      <c r="HH413" s="255"/>
      <c r="HI413" s="255"/>
      <c r="HJ413" s="255"/>
      <c r="HK413" s="255"/>
      <c r="HL413" s="255"/>
      <c r="HM413" s="255"/>
      <c r="HN413" s="255"/>
      <c r="HO413" s="255"/>
      <c r="HP413" s="255"/>
      <c r="HQ413" s="255"/>
      <c r="HR413" s="255"/>
      <c r="HS413" s="255"/>
      <c r="HT413" s="255"/>
      <c r="HU413" s="255"/>
      <c r="HV413" s="255"/>
      <c r="HW413" s="255"/>
      <c r="HX413" s="255"/>
      <c r="HY413" s="255"/>
    </row>
    <row r="414" customFormat="false" ht="12.75" hidden="false" customHeight="false" outlineLevel="0" collapsed="false">
      <c r="A414" s="255" t="n">
        <v>1643</v>
      </c>
      <c r="B414" s="255" t="n">
        <v>847</v>
      </c>
      <c r="C414" s="255" t="s">
        <v>2</v>
      </c>
      <c r="D414" s="255" t="s">
        <v>104</v>
      </c>
      <c r="E414" s="255" t="s">
        <v>233</v>
      </c>
      <c r="F414" s="255" t="s">
        <v>184</v>
      </c>
      <c r="G414" s="255" t="s">
        <v>164</v>
      </c>
      <c r="H414" s="255" t="s">
        <v>107</v>
      </c>
      <c r="I414" s="255" t="s">
        <v>201</v>
      </c>
      <c r="J414" s="256" t="s">
        <v>105</v>
      </c>
      <c r="K414" s="268" t="n">
        <v>36937</v>
      </c>
      <c r="L414" s="268" t="n">
        <v>38763</v>
      </c>
      <c r="M414" s="255" t="s">
        <v>155</v>
      </c>
      <c r="N414" s="257" t="n">
        <v>10000000</v>
      </c>
      <c r="O414" s="257" t="n">
        <v>-4096.559401</v>
      </c>
      <c r="P414" s="258" t="n">
        <v>0.17</v>
      </c>
      <c r="Q414" s="257" t="n">
        <v>15.048742</v>
      </c>
      <c r="R414" s="257" t="n">
        <v>15.051763</v>
      </c>
      <c r="S414" s="258" t="n">
        <v>0.00302099999999861</v>
      </c>
      <c r="T414" s="257" t="n">
        <v>-12.3757059504153</v>
      </c>
      <c r="U414" s="257" t="n">
        <v>65.28754</v>
      </c>
      <c r="V414" s="257" t="n">
        <v>0</v>
      </c>
      <c r="W414" s="257" t="n">
        <v>52.9118340495847</v>
      </c>
      <c r="X414" s="257" t="n">
        <v>10586.91361</v>
      </c>
      <c r="Y414" s="257" t="n">
        <v>10624.843644</v>
      </c>
      <c r="Z414" s="257" t="n">
        <v>37.9300340000009</v>
      </c>
      <c r="AA414" s="257" t="n">
        <v>-14.9818000495838</v>
      </c>
      <c r="AB414" s="257" t="n">
        <v>10586.91361</v>
      </c>
      <c r="AC414" s="257" t="n">
        <v>10624.843644</v>
      </c>
      <c r="AD414" s="257" t="n">
        <v>37.9300340000009</v>
      </c>
      <c r="AF414" s="257" t="n">
        <v>-16847.1005366125</v>
      </c>
      <c r="AG414" s="259" t="n">
        <v>0</v>
      </c>
      <c r="AH414" s="259" t="n">
        <v>10624.843644</v>
      </c>
      <c r="AI414" s="259" t="n">
        <v>10624.843644</v>
      </c>
      <c r="AJ414" s="259" t="n">
        <v>10624.843644</v>
      </c>
      <c r="AK414" s="259" t="n">
        <v>22724.103649</v>
      </c>
      <c r="AL414" s="259" t="n">
        <v>37.9300340000009</v>
      </c>
      <c r="AM414" s="269" t="s">
        <v>461</v>
      </c>
      <c r="AN414" s="260" t="n">
        <v>5</v>
      </c>
      <c r="AO414" s="260" t="s">
        <v>469</v>
      </c>
      <c r="AP414" s="260" t="n">
        <v>5</v>
      </c>
      <c r="AR414" s="281"/>
      <c r="AS414" s="306"/>
    </row>
    <row r="415" customFormat="false" ht="12.75" hidden="false" customHeight="false" outlineLevel="0" collapsed="false">
      <c r="A415" s="255" t="n">
        <v>1644</v>
      </c>
      <c r="B415" s="255" t="n">
        <v>848</v>
      </c>
      <c r="C415" s="255" t="s">
        <v>2</v>
      </c>
      <c r="D415" s="255" t="s">
        <v>104</v>
      </c>
      <c r="E415" s="255" t="s">
        <v>199</v>
      </c>
      <c r="F415" s="255" t="s">
        <v>102</v>
      </c>
      <c r="G415" s="255" t="s">
        <v>96</v>
      </c>
      <c r="H415" s="255" t="s">
        <v>168</v>
      </c>
      <c r="I415" s="255" t="s">
        <v>201</v>
      </c>
      <c r="J415" s="256" t="s">
        <v>170</v>
      </c>
      <c r="K415" s="268" t="n">
        <v>36937</v>
      </c>
      <c r="L415" s="268" t="n">
        <v>37302</v>
      </c>
      <c r="M415" s="255" t="s">
        <v>155</v>
      </c>
      <c r="N415" s="257" t="n">
        <v>20000000</v>
      </c>
      <c r="O415" s="257" t="n">
        <v>-1646.625218</v>
      </c>
      <c r="P415" s="258" t="n">
        <v>0.75</v>
      </c>
      <c r="Q415" s="257" t="n">
        <v>79.057548</v>
      </c>
      <c r="R415" s="257" t="n">
        <v>79.086119</v>
      </c>
      <c r="S415" s="258" t="n">
        <v>0.0285709999999995</v>
      </c>
      <c r="T415" s="257" t="n">
        <v>-47.0457291034771</v>
      </c>
      <c r="U415" s="257" t="n">
        <v>475.430105</v>
      </c>
      <c r="V415" s="257" t="n">
        <v>0</v>
      </c>
      <c r="W415" s="257" t="n">
        <v>428.384375896523</v>
      </c>
      <c r="X415" s="257" t="n">
        <v>12209.923942</v>
      </c>
      <c r="Y415" s="257" t="n">
        <v>12597.675496</v>
      </c>
      <c r="Z415" s="257" t="n">
        <v>387.751554</v>
      </c>
      <c r="AA415" s="257" t="n">
        <v>-40.6328218965225</v>
      </c>
      <c r="AB415" s="257" t="n">
        <v>12209.923942</v>
      </c>
      <c r="AC415" s="257" t="n">
        <v>12597.675496</v>
      </c>
      <c r="AD415" s="257" t="n">
        <v>387.751554</v>
      </c>
      <c r="AF415" s="257" t="n">
        <v>-9480.444692635</v>
      </c>
      <c r="AG415" s="259" t="n">
        <v>0</v>
      </c>
      <c r="AH415" s="259" t="n">
        <v>12597.675496</v>
      </c>
      <c r="AI415" s="259" t="n">
        <v>12597.675496</v>
      </c>
      <c r="AJ415" s="259" t="n">
        <v>12597.675496</v>
      </c>
      <c r="AK415" s="259" t="n">
        <v>33384.978903</v>
      </c>
      <c r="AL415" s="259" t="n">
        <v>387.751554</v>
      </c>
      <c r="AM415" s="269" t="s">
        <v>472</v>
      </c>
      <c r="AN415" s="260" t="n">
        <v>6</v>
      </c>
      <c r="AO415" s="260" t="s">
        <v>469</v>
      </c>
      <c r="AP415" s="260" t="n">
        <v>6</v>
      </c>
      <c r="AR415" s="281"/>
      <c r="AS415" s="306"/>
      <c r="AV415" s="255"/>
      <c r="AW415" s="255"/>
      <c r="AX415" s="255"/>
      <c r="AY415" s="255"/>
      <c r="AZ415" s="255"/>
      <c r="BA415" s="255"/>
      <c r="BB415" s="255"/>
      <c r="BC415" s="255"/>
      <c r="BD415" s="255"/>
      <c r="BE415" s="255"/>
      <c r="BF415" s="255"/>
      <c r="BG415" s="255"/>
      <c r="BH415" s="255"/>
      <c r="BI415" s="255"/>
      <c r="BJ415" s="255"/>
      <c r="BK415" s="255"/>
      <c r="BL415" s="255"/>
      <c r="BM415" s="255"/>
      <c r="BN415" s="255"/>
      <c r="BO415" s="255"/>
      <c r="BP415" s="255"/>
      <c r="BQ415" s="255"/>
      <c r="BR415" s="255"/>
      <c r="BS415" s="255"/>
      <c r="BT415" s="255"/>
      <c r="BU415" s="255"/>
      <c r="BV415" s="255"/>
      <c r="BW415" s="255"/>
      <c r="BX415" s="255"/>
      <c r="BY415" s="255"/>
      <c r="BZ415" s="255"/>
      <c r="CA415" s="255"/>
      <c r="CB415" s="255"/>
      <c r="CC415" s="255"/>
      <c r="CD415" s="255"/>
      <c r="CE415" s="255"/>
      <c r="CF415" s="255"/>
      <c r="CG415" s="255"/>
      <c r="CH415" s="255"/>
      <c r="CI415" s="255"/>
      <c r="CJ415" s="255"/>
      <c r="CK415" s="255"/>
      <c r="CL415" s="255"/>
      <c r="CM415" s="255"/>
      <c r="CN415" s="255"/>
      <c r="CO415" s="255"/>
      <c r="CP415" s="255"/>
      <c r="CQ415" s="255"/>
      <c r="CR415" s="255"/>
      <c r="CS415" s="255"/>
      <c r="CT415" s="255"/>
      <c r="CU415" s="255"/>
      <c r="CV415" s="255"/>
      <c r="CW415" s="255"/>
      <c r="CX415" s="255"/>
      <c r="CY415" s="255"/>
      <c r="CZ415" s="255"/>
      <c r="DA415" s="255"/>
      <c r="DB415" s="255"/>
      <c r="DC415" s="255"/>
      <c r="DD415" s="255"/>
      <c r="DE415" s="255"/>
      <c r="DF415" s="255"/>
      <c r="DG415" s="255"/>
      <c r="DH415" s="255"/>
      <c r="DI415" s="255"/>
      <c r="DJ415" s="255"/>
      <c r="DK415" s="255"/>
      <c r="DL415" s="255"/>
      <c r="DM415" s="255"/>
      <c r="DN415" s="255"/>
      <c r="DO415" s="255"/>
      <c r="DP415" s="255"/>
      <c r="DQ415" s="255"/>
      <c r="DR415" s="255"/>
      <c r="DS415" s="255"/>
      <c r="DT415" s="255"/>
      <c r="DU415" s="255"/>
      <c r="DV415" s="255"/>
      <c r="DW415" s="255"/>
      <c r="DX415" s="255"/>
      <c r="DY415" s="255"/>
      <c r="DZ415" s="255"/>
      <c r="EA415" s="255"/>
      <c r="EB415" s="255"/>
      <c r="EC415" s="255"/>
      <c r="ED415" s="255"/>
      <c r="EE415" s="255"/>
      <c r="EF415" s="255"/>
      <c r="EG415" s="255"/>
      <c r="EH415" s="255"/>
      <c r="EI415" s="255"/>
      <c r="EJ415" s="255"/>
      <c r="EK415" s="255"/>
      <c r="EL415" s="255"/>
      <c r="EM415" s="255"/>
      <c r="EN415" s="255"/>
      <c r="EO415" s="255"/>
      <c r="EP415" s="255"/>
      <c r="EQ415" s="255"/>
      <c r="ER415" s="255"/>
      <c r="ES415" s="255"/>
      <c r="ET415" s="255"/>
      <c r="EU415" s="255"/>
      <c r="EV415" s="255"/>
      <c r="EW415" s="255"/>
      <c r="EX415" s="255"/>
      <c r="EY415" s="255"/>
      <c r="EZ415" s="255"/>
      <c r="FA415" s="255"/>
      <c r="FB415" s="255"/>
      <c r="FC415" s="255"/>
      <c r="FD415" s="255"/>
      <c r="FE415" s="255"/>
      <c r="FF415" s="255"/>
      <c r="FG415" s="255"/>
      <c r="FH415" s="255"/>
      <c r="FI415" s="255"/>
      <c r="FJ415" s="255"/>
      <c r="FK415" s="255"/>
      <c r="FL415" s="255"/>
      <c r="FM415" s="255"/>
      <c r="FN415" s="255"/>
      <c r="FO415" s="255"/>
      <c r="FP415" s="255"/>
      <c r="FQ415" s="255"/>
      <c r="FR415" s="255"/>
      <c r="FS415" s="255"/>
      <c r="FT415" s="255"/>
      <c r="FU415" s="255"/>
      <c r="FV415" s="255"/>
      <c r="FW415" s="255"/>
      <c r="FX415" s="255"/>
      <c r="FY415" s="255"/>
      <c r="FZ415" s="255"/>
      <c r="GA415" s="255"/>
      <c r="GB415" s="255"/>
      <c r="GC415" s="255"/>
      <c r="GD415" s="255"/>
      <c r="GE415" s="255"/>
      <c r="GF415" s="255"/>
      <c r="GG415" s="255"/>
      <c r="GH415" s="255"/>
      <c r="GI415" s="255"/>
      <c r="GJ415" s="255"/>
      <c r="GK415" s="255"/>
      <c r="GL415" s="255"/>
      <c r="GM415" s="255"/>
      <c r="GN415" s="255"/>
      <c r="GO415" s="255"/>
      <c r="GP415" s="255"/>
      <c r="GQ415" s="255"/>
      <c r="GR415" s="255"/>
      <c r="GS415" s="255"/>
      <c r="GT415" s="255"/>
      <c r="GU415" s="255"/>
      <c r="GV415" s="255"/>
      <c r="GW415" s="255"/>
      <c r="GX415" s="255"/>
      <c r="GY415" s="255"/>
      <c r="GZ415" s="255"/>
      <c r="HA415" s="255"/>
      <c r="HB415" s="255"/>
      <c r="HC415" s="255"/>
      <c r="HD415" s="255"/>
      <c r="HE415" s="255"/>
      <c r="HF415" s="255"/>
      <c r="HG415" s="255"/>
      <c r="HH415" s="255"/>
      <c r="HI415" s="255"/>
      <c r="HJ415" s="255"/>
      <c r="HK415" s="255"/>
      <c r="HL415" s="255"/>
      <c r="HM415" s="255"/>
      <c r="HN415" s="255"/>
      <c r="HO415" s="255"/>
      <c r="HP415" s="255"/>
      <c r="HQ415" s="255"/>
      <c r="HR415" s="255"/>
      <c r="HS415" s="255"/>
      <c r="HT415" s="255"/>
      <c r="HU415" s="255"/>
      <c r="HV415" s="255"/>
      <c r="HW415" s="255"/>
      <c r="HX415" s="255"/>
      <c r="HY415" s="255"/>
    </row>
    <row r="416" customFormat="false" ht="12.75" hidden="false" customHeight="false" outlineLevel="0" collapsed="false">
      <c r="A416" s="255" t="n">
        <v>1646</v>
      </c>
      <c r="B416" s="255" t="n">
        <v>849</v>
      </c>
      <c r="C416" s="255" t="s">
        <v>2</v>
      </c>
      <c r="D416" s="255" t="s">
        <v>104</v>
      </c>
      <c r="E416" s="255" t="s">
        <v>224</v>
      </c>
      <c r="F416" s="255" t="s">
        <v>116</v>
      </c>
      <c r="G416" s="255" t="s">
        <v>164</v>
      </c>
      <c r="H416" s="255" t="s">
        <v>216</v>
      </c>
      <c r="I416" s="255" t="s">
        <v>217</v>
      </c>
      <c r="J416" s="256" t="s">
        <v>158</v>
      </c>
      <c r="K416" s="268" t="n">
        <v>36941</v>
      </c>
      <c r="L416" s="268" t="n">
        <v>38243</v>
      </c>
      <c r="M416" s="255" t="s">
        <v>155</v>
      </c>
      <c r="N416" s="257" t="n">
        <v>-18000000</v>
      </c>
      <c r="O416" s="279" t="n">
        <v>15000</v>
      </c>
      <c r="P416" s="258" t="n">
        <v>2.55</v>
      </c>
      <c r="Q416" s="257" t="n">
        <v>368.037615</v>
      </c>
      <c r="R416" s="257" t="n">
        <v>355.07302</v>
      </c>
      <c r="S416" s="258" t="n">
        <v>-12.964595</v>
      </c>
      <c r="T416" s="257" t="n">
        <v>-71427.6169067775</v>
      </c>
      <c r="U416" s="257" t="n">
        <v>-1711.651784</v>
      </c>
      <c r="V416" s="257" t="n">
        <v>0</v>
      </c>
      <c r="W416" s="257" t="n">
        <v>-73139.2686907775</v>
      </c>
      <c r="X416" s="257" t="n">
        <v>575065.166213</v>
      </c>
      <c r="Y416" s="257" t="n">
        <v>506404.797275</v>
      </c>
      <c r="Z416" s="257" t="n">
        <v>-68660.3689379999</v>
      </c>
      <c r="AA416" s="257" t="n">
        <v>4478.89975277759</v>
      </c>
      <c r="AB416" s="257" t="n">
        <v>575065.166213</v>
      </c>
      <c r="AC416" s="257" t="n">
        <v>506404.797275</v>
      </c>
      <c r="AD416" s="257" t="n">
        <v>-68660.3689379999</v>
      </c>
      <c r="AF416" s="257" t="n">
        <v>39877.303623542</v>
      </c>
      <c r="AG416" s="259" t="n">
        <v>-28050</v>
      </c>
      <c r="AH416" s="259" t="n">
        <v>478354.797275</v>
      </c>
      <c r="AI416" s="259" t="n">
        <v>478354.797275</v>
      </c>
      <c r="AJ416" s="259" t="n">
        <v>478354.797275</v>
      </c>
      <c r="AK416" s="259" t="n">
        <v>48729.308423</v>
      </c>
      <c r="AL416" s="259" t="n">
        <v>-68660.3689379999</v>
      </c>
      <c r="AM416" s="269" t="s">
        <v>474</v>
      </c>
      <c r="AN416" s="260" t="n">
        <v>8</v>
      </c>
      <c r="AO416" s="260" t="s">
        <v>469</v>
      </c>
      <c r="AP416" s="260" t="n">
        <v>8</v>
      </c>
      <c r="AR416" s="281"/>
      <c r="AS416" s="306"/>
    </row>
    <row r="417" customFormat="false" ht="12.75" hidden="false" customHeight="false" outlineLevel="0" collapsed="false">
      <c r="A417" s="255" t="n">
        <v>1647</v>
      </c>
      <c r="B417" s="255" t="n">
        <v>852</v>
      </c>
      <c r="C417" s="255" t="s">
        <v>2</v>
      </c>
      <c r="D417" s="255" t="s">
        <v>104</v>
      </c>
      <c r="E417" s="255" t="s">
        <v>240</v>
      </c>
      <c r="F417" s="255" t="s">
        <v>102</v>
      </c>
      <c r="G417" s="255" t="s">
        <v>160</v>
      </c>
      <c r="H417" s="255" t="s">
        <v>168</v>
      </c>
      <c r="I417" s="255" t="s">
        <v>180</v>
      </c>
      <c r="J417" s="256" t="s">
        <v>189</v>
      </c>
      <c r="K417" s="268" t="n">
        <v>36943</v>
      </c>
      <c r="L417" s="268" t="n">
        <v>38769</v>
      </c>
      <c r="M417" s="255" t="s">
        <v>155</v>
      </c>
      <c r="N417" s="257" t="n">
        <v>-10000000</v>
      </c>
      <c r="O417" s="257" t="n">
        <v>4155.952877</v>
      </c>
      <c r="P417" s="258" t="n">
        <v>0.56</v>
      </c>
      <c r="Q417" s="257" t="n">
        <v>49.148087</v>
      </c>
      <c r="R417" s="257" t="n">
        <v>49.155588</v>
      </c>
      <c r="S417" s="258" t="n">
        <v>0.00750100000000487</v>
      </c>
      <c r="T417" s="257" t="n">
        <v>31.1738025303972</v>
      </c>
      <c r="U417" s="257" t="n">
        <v>-194.359503</v>
      </c>
      <c r="V417" s="257" t="n">
        <v>0</v>
      </c>
      <c r="W417" s="257" t="n">
        <v>-163.185700469603</v>
      </c>
      <c r="X417" s="257" t="n">
        <v>-35512.353412</v>
      </c>
      <c r="Y417" s="257" t="n">
        <v>-35648.909481</v>
      </c>
      <c r="Z417" s="257" t="n">
        <v>-136.556069000006</v>
      </c>
      <c r="AA417" s="257" t="n">
        <v>26.6296314695971</v>
      </c>
      <c r="AB417" s="257" t="n">
        <v>-35512.353412</v>
      </c>
      <c r="AC417" s="257" t="n">
        <v>-35648.909481</v>
      </c>
      <c r="AD417" s="257" t="n">
        <v>-136.556069000006</v>
      </c>
      <c r="AF417" s="257" t="n">
        <v>23927.8986893275</v>
      </c>
      <c r="AG417" s="259" t="n">
        <v>0</v>
      </c>
      <c r="AH417" s="259" t="n">
        <v>-35648.909481</v>
      </c>
      <c r="AI417" s="259" t="n">
        <v>-35648.909481</v>
      </c>
      <c r="AJ417" s="259" t="n">
        <v>-35648.909481</v>
      </c>
      <c r="AK417" s="259" t="n">
        <v>-27427.013964</v>
      </c>
      <c r="AL417" s="259" t="n">
        <v>-136.556069000006</v>
      </c>
      <c r="AM417" s="269" t="s">
        <v>461</v>
      </c>
      <c r="AN417" s="260" t="n">
        <v>6</v>
      </c>
      <c r="AO417" s="260" t="s">
        <v>469</v>
      </c>
      <c r="AP417" s="260" t="n">
        <v>6</v>
      </c>
      <c r="AR417" s="281"/>
      <c r="AS417" s="306"/>
      <c r="AV417" s="255"/>
      <c r="AW417" s="255"/>
      <c r="AX417" s="255"/>
      <c r="AY417" s="255"/>
      <c r="AZ417" s="255"/>
      <c r="BA417" s="255"/>
      <c r="BB417" s="255"/>
      <c r="BC417" s="255"/>
      <c r="BD417" s="255"/>
      <c r="BE417" s="255"/>
      <c r="BF417" s="255"/>
      <c r="BG417" s="255"/>
      <c r="BH417" s="255"/>
      <c r="BI417" s="255"/>
      <c r="BJ417" s="255"/>
      <c r="BK417" s="255"/>
      <c r="BL417" s="255"/>
      <c r="BM417" s="255"/>
      <c r="BN417" s="255"/>
      <c r="BO417" s="255"/>
      <c r="BP417" s="255"/>
      <c r="BQ417" s="255"/>
      <c r="BR417" s="255"/>
      <c r="BS417" s="255"/>
      <c r="BT417" s="255"/>
      <c r="BU417" s="255"/>
      <c r="BV417" s="255"/>
      <c r="BW417" s="255"/>
      <c r="BX417" s="255"/>
      <c r="BY417" s="255"/>
      <c r="BZ417" s="255"/>
      <c r="CA417" s="255"/>
      <c r="CB417" s="255"/>
      <c r="CC417" s="255"/>
      <c r="CD417" s="255"/>
      <c r="CE417" s="255"/>
      <c r="CF417" s="255"/>
      <c r="CG417" s="255"/>
      <c r="CH417" s="255"/>
      <c r="CI417" s="255"/>
      <c r="CJ417" s="255"/>
      <c r="CK417" s="255"/>
      <c r="CL417" s="255"/>
      <c r="CM417" s="255"/>
      <c r="CN417" s="255"/>
      <c r="CO417" s="255"/>
      <c r="CP417" s="255"/>
      <c r="CQ417" s="255"/>
      <c r="CR417" s="255"/>
      <c r="CS417" s="255"/>
      <c r="CT417" s="255"/>
      <c r="CU417" s="255"/>
      <c r="CV417" s="255"/>
      <c r="CW417" s="255"/>
      <c r="CX417" s="255"/>
      <c r="CY417" s="255"/>
      <c r="CZ417" s="255"/>
      <c r="DA417" s="255"/>
      <c r="DB417" s="255"/>
      <c r="DC417" s="255"/>
      <c r="DD417" s="255"/>
      <c r="DE417" s="255"/>
      <c r="DF417" s="255"/>
      <c r="DG417" s="255"/>
      <c r="DH417" s="255"/>
      <c r="DI417" s="255"/>
      <c r="DJ417" s="255"/>
      <c r="DK417" s="255"/>
      <c r="DL417" s="255"/>
      <c r="DM417" s="255"/>
      <c r="DN417" s="255"/>
      <c r="DO417" s="255"/>
      <c r="DP417" s="255"/>
      <c r="DQ417" s="255"/>
      <c r="DR417" s="255"/>
      <c r="DS417" s="255"/>
      <c r="DT417" s="255"/>
      <c r="DU417" s="255"/>
      <c r="DV417" s="255"/>
      <c r="DW417" s="255"/>
      <c r="DX417" s="255"/>
      <c r="DY417" s="255"/>
      <c r="DZ417" s="255"/>
      <c r="EA417" s="255"/>
      <c r="EB417" s="255"/>
      <c r="EC417" s="255"/>
      <c r="ED417" s="255"/>
      <c r="EE417" s="255"/>
      <c r="EF417" s="255"/>
      <c r="EG417" s="255"/>
      <c r="EH417" s="255"/>
      <c r="EI417" s="255"/>
      <c r="EJ417" s="255"/>
      <c r="EK417" s="255"/>
      <c r="EL417" s="255"/>
      <c r="EM417" s="255"/>
      <c r="EN417" s="255"/>
      <c r="EO417" s="255"/>
      <c r="EP417" s="255"/>
      <c r="EQ417" s="255"/>
      <c r="ER417" s="255"/>
      <c r="ES417" s="255"/>
      <c r="ET417" s="255"/>
      <c r="EU417" s="255"/>
      <c r="EV417" s="255"/>
      <c r="EW417" s="255"/>
      <c r="EX417" s="255"/>
      <c r="EY417" s="255"/>
      <c r="EZ417" s="255"/>
      <c r="FA417" s="255"/>
      <c r="FB417" s="255"/>
      <c r="FC417" s="255"/>
      <c r="FD417" s="255"/>
      <c r="FE417" s="255"/>
      <c r="FF417" s="255"/>
      <c r="FG417" s="255"/>
      <c r="FH417" s="255"/>
      <c r="FI417" s="255"/>
      <c r="FJ417" s="255"/>
      <c r="FK417" s="255"/>
      <c r="FL417" s="255"/>
      <c r="FM417" s="255"/>
      <c r="FN417" s="255"/>
      <c r="FO417" s="255"/>
      <c r="FP417" s="255"/>
      <c r="FQ417" s="255"/>
      <c r="FR417" s="255"/>
      <c r="FS417" s="255"/>
      <c r="FT417" s="255"/>
      <c r="FU417" s="255"/>
      <c r="FV417" s="255"/>
      <c r="FW417" s="255"/>
      <c r="FX417" s="255"/>
      <c r="FY417" s="255"/>
      <c r="FZ417" s="255"/>
      <c r="GA417" s="255"/>
      <c r="GB417" s="255"/>
      <c r="GC417" s="255"/>
      <c r="GD417" s="255"/>
      <c r="GE417" s="255"/>
      <c r="GF417" s="255"/>
      <c r="GG417" s="255"/>
      <c r="GH417" s="255"/>
      <c r="GI417" s="255"/>
      <c r="GJ417" s="255"/>
      <c r="GK417" s="255"/>
      <c r="GL417" s="255"/>
      <c r="GM417" s="255"/>
      <c r="GN417" s="255"/>
      <c r="GO417" s="255"/>
      <c r="GP417" s="255"/>
      <c r="GQ417" s="255"/>
      <c r="GR417" s="255"/>
      <c r="GS417" s="255"/>
      <c r="GT417" s="255"/>
      <c r="GU417" s="255"/>
      <c r="GV417" s="255"/>
      <c r="GW417" s="255"/>
      <c r="GX417" s="255"/>
      <c r="GY417" s="255"/>
      <c r="GZ417" s="255"/>
      <c r="HA417" s="255"/>
      <c r="HB417" s="255"/>
      <c r="HC417" s="255"/>
      <c r="HD417" s="255"/>
      <c r="HE417" s="255"/>
      <c r="HF417" s="255"/>
      <c r="HG417" s="255"/>
      <c r="HH417" s="255"/>
      <c r="HI417" s="255"/>
      <c r="HJ417" s="255"/>
      <c r="HK417" s="255"/>
      <c r="HL417" s="255"/>
      <c r="HM417" s="255"/>
      <c r="HN417" s="255"/>
      <c r="HO417" s="255"/>
      <c r="HP417" s="255"/>
      <c r="HQ417" s="255"/>
      <c r="HR417" s="255"/>
      <c r="HS417" s="255"/>
      <c r="HT417" s="255"/>
      <c r="HU417" s="255"/>
      <c r="HV417" s="255"/>
      <c r="HW417" s="255"/>
      <c r="HX417" s="255"/>
      <c r="HY417" s="255"/>
    </row>
    <row r="418" customFormat="false" ht="12.75" hidden="false" customHeight="false" outlineLevel="0" collapsed="false">
      <c r="A418" s="255" t="n">
        <v>1648</v>
      </c>
      <c r="B418" s="255" t="n">
        <v>853</v>
      </c>
      <c r="C418" s="255" t="s">
        <v>2</v>
      </c>
      <c r="D418" s="255" t="s">
        <v>104</v>
      </c>
      <c r="E418" s="255" t="s">
        <v>240</v>
      </c>
      <c r="F418" s="255" t="s">
        <v>102</v>
      </c>
      <c r="G418" s="255" t="s">
        <v>160</v>
      </c>
      <c r="H418" s="255" t="s">
        <v>168</v>
      </c>
      <c r="I418" s="255" t="s">
        <v>182</v>
      </c>
      <c r="J418" s="256" t="s">
        <v>189</v>
      </c>
      <c r="K418" s="268" t="n">
        <v>36943</v>
      </c>
      <c r="L418" s="268" t="n">
        <v>38769</v>
      </c>
      <c r="M418" s="255" t="s">
        <v>155</v>
      </c>
      <c r="N418" s="257" t="n">
        <v>-10000000</v>
      </c>
      <c r="O418" s="257" t="n">
        <v>4154.336877</v>
      </c>
      <c r="P418" s="258" t="n">
        <v>0.55</v>
      </c>
      <c r="Q418" s="257" t="n">
        <v>49.148087</v>
      </c>
      <c r="R418" s="257" t="n">
        <v>49.155588</v>
      </c>
      <c r="S418" s="258" t="n">
        <v>0.00750100000000487</v>
      </c>
      <c r="T418" s="257" t="n">
        <v>31.1616809143972</v>
      </c>
      <c r="U418" s="257" t="n">
        <v>-193.600637</v>
      </c>
      <c r="V418" s="257" t="n">
        <v>0</v>
      </c>
      <c r="W418" s="257" t="n">
        <v>-162.438956085603</v>
      </c>
      <c r="X418" s="257" t="n">
        <v>-31126.052321</v>
      </c>
      <c r="Y418" s="257" t="n">
        <v>-31257.912973</v>
      </c>
      <c r="Z418" s="257" t="n">
        <v>-131.860651999999</v>
      </c>
      <c r="AA418" s="257" t="n">
        <v>30.5783040856034</v>
      </c>
      <c r="AB418" s="257" t="n">
        <v>-31126.052321</v>
      </c>
      <c r="AC418" s="257" t="n">
        <v>-31257.912973</v>
      </c>
      <c r="AD418" s="257" t="n">
        <v>-131.860651999999</v>
      </c>
      <c r="AF418" s="257" t="n">
        <v>23918.5945693275</v>
      </c>
      <c r="AG418" s="259" t="n">
        <v>0</v>
      </c>
      <c r="AH418" s="259" t="n">
        <v>-31257.912973</v>
      </c>
      <c r="AI418" s="259" t="n">
        <v>-31257.912973</v>
      </c>
      <c r="AJ418" s="259" t="n">
        <v>-31257.912973</v>
      </c>
      <c r="AK418" s="259" t="n">
        <v>-27380.349261</v>
      </c>
      <c r="AL418" s="259" t="n">
        <v>-131.860651999999</v>
      </c>
      <c r="AM418" s="269" t="s">
        <v>461</v>
      </c>
      <c r="AN418" s="260" t="n">
        <v>6</v>
      </c>
      <c r="AO418" s="260" t="s">
        <v>469</v>
      </c>
      <c r="AP418" s="260" t="n">
        <v>6</v>
      </c>
      <c r="AR418" s="281"/>
      <c r="AS418" s="306"/>
      <c r="AV418" s="255"/>
      <c r="AW418" s="255"/>
      <c r="AX418" s="255"/>
      <c r="AY418" s="255"/>
      <c r="AZ418" s="255"/>
      <c r="BA418" s="255"/>
      <c r="BB418" s="255"/>
      <c r="BC418" s="255"/>
      <c r="BD418" s="255"/>
      <c r="BE418" s="255"/>
      <c r="BF418" s="255"/>
      <c r="BG418" s="255"/>
      <c r="BH418" s="255"/>
      <c r="BI418" s="255"/>
      <c r="BJ418" s="255"/>
      <c r="BK418" s="255"/>
      <c r="BL418" s="255"/>
      <c r="BM418" s="255"/>
      <c r="BN418" s="255"/>
      <c r="BO418" s="255"/>
      <c r="BP418" s="255"/>
      <c r="BQ418" s="255"/>
      <c r="BR418" s="255"/>
      <c r="BS418" s="255"/>
      <c r="BT418" s="255"/>
      <c r="BU418" s="255"/>
      <c r="BV418" s="255"/>
      <c r="BW418" s="255"/>
      <c r="BX418" s="255"/>
      <c r="BY418" s="255"/>
      <c r="BZ418" s="255"/>
      <c r="CA418" s="255"/>
      <c r="CB418" s="255"/>
      <c r="CC418" s="255"/>
      <c r="CD418" s="255"/>
      <c r="CE418" s="255"/>
      <c r="CF418" s="255"/>
      <c r="CG418" s="255"/>
      <c r="CH418" s="255"/>
      <c r="CI418" s="255"/>
      <c r="CJ418" s="255"/>
      <c r="CK418" s="255"/>
      <c r="CL418" s="255"/>
      <c r="CM418" s="255"/>
      <c r="CN418" s="255"/>
      <c r="CO418" s="255"/>
      <c r="CP418" s="255"/>
      <c r="CQ418" s="255"/>
      <c r="CR418" s="255"/>
      <c r="CS418" s="255"/>
      <c r="CT418" s="255"/>
      <c r="CU418" s="255"/>
      <c r="CV418" s="255"/>
      <c r="CW418" s="255"/>
      <c r="CX418" s="255"/>
      <c r="CY418" s="255"/>
      <c r="CZ418" s="255"/>
      <c r="DA418" s="255"/>
      <c r="DB418" s="255"/>
      <c r="DC418" s="255"/>
      <c r="DD418" s="255"/>
      <c r="DE418" s="255"/>
      <c r="DF418" s="255"/>
      <c r="DG418" s="255"/>
      <c r="DH418" s="255"/>
      <c r="DI418" s="255"/>
      <c r="DJ418" s="255"/>
      <c r="DK418" s="255"/>
      <c r="DL418" s="255"/>
      <c r="DM418" s="255"/>
      <c r="DN418" s="255"/>
      <c r="DO418" s="255"/>
      <c r="DP418" s="255"/>
      <c r="DQ418" s="255"/>
      <c r="DR418" s="255"/>
      <c r="DS418" s="255"/>
      <c r="DT418" s="255"/>
      <c r="DU418" s="255"/>
      <c r="DV418" s="255"/>
      <c r="DW418" s="255"/>
      <c r="DX418" s="255"/>
      <c r="DY418" s="255"/>
      <c r="DZ418" s="255"/>
      <c r="EA418" s="255"/>
      <c r="EB418" s="255"/>
      <c r="EC418" s="255"/>
      <c r="ED418" s="255"/>
      <c r="EE418" s="255"/>
      <c r="EF418" s="255"/>
      <c r="EG418" s="255"/>
      <c r="EH418" s="255"/>
      <c r="EI418" s="255"/>
      <c r="EJ418" s="255"/>
      <c r="EK418" s="255"/>
      <c r="EL418" s="255"/>
      <c r="EM418" s="255"/>
      <c r="EN418" s="255"/>
      <c r="EO418" s="255"/>
      <c r="EP418" s="255"/>
      <c r="EQ418" s="255"/>
      <c r="ER418" s="255"/>
      <c r="ES418" s="255"/>
      <c r="ET418" s="255"/>
      <c r="EU418" s="255"/>
      <c r="EV418" s="255"/>
      <c r="EW418" s="255"/>
      <c r="EX418" s="255"/>
      <c r="EY418" s="255"/>
      <c r="EZ418" s="255"/>
      <c r="FA418" s="255"/>
      <c r="FB418" s="255"/>
      <c r="FC418" s="255"/>
      <c r="FD418" s="255"/>
      <c r="FE418" s="255"/>
      <c r="FF418" s="255"/>
      <c r="FG418" s="255"/>
      <c r="FH418" s="255"/>
      <c r="FI418" s="255"/>
      <c r="FJ418" s="255"/>
      <c r="FK418" s="255"/>
      <c r="FL418" s="255"/>
      <c r="FM418" s="255"/>
      <c r="FN418" s="255"/>
      <c r="FO418" s="255"/>
      <c r="FP418" s="255"/>
      <c r="FQ418" s="255"/>
      <c r="FR418" s="255"/>
      <c r="FS418" s="255"/>
      <c r="FT418" s="255"/>
      <c r="FU418" s="255"/>
      <c r="FV418" s="255"/>
      <c r="FW418" s="255"/>
      <c r="FX418" s="255"/>
      <c r="FY418" s="255"/>
      <c r="FZ418" s="255"/>
      <c r="GA418" s="255"/>
      <c r="GB418" s="255"/>
      <c r="GC418" s="255"/>
      <c r="GD418" s="255"/>
      <c r="GE418" s="255"/>
      <c r="GF418" s="255"/>
      <c r="GG418" s="255"/>
      <c r="GH418" s="255"/>
      <c r="GI418" s="255"/>
      <c r="GJ418" s="255"/>
      <c r="GK418" s="255"/>
      <c r="GL418" s="255"/>
      <c r="GM418" s="255"/>
      <c r="GN418" s="255"/>
      <c r="GO418" s="255"/>
      <c r="GP418" s="255"/>
      <c r="GQ418" s="255"/>
      <c r="GR418" s="255"/>
      <c r="GS418" s="255"/>
      <c r="GT418" s="255"/>
      <c r="GU418" s="255"/>
      <c r="GV418" s="255"/>
      <c r="GW418" s="255"/>
      <c r="GX418" s="255"/>
      <c r="GY418" s="255"/>
      <c r="GZ418" s="255"/>
      <c r="HA418" s="255"/>
      <c r="HB418" s="255"/>
      <c r="HC418" s="255"/>
      <c r="HD418" s="255"/>
      <c r="HE418" s="255"/>
      <c r="HF418" s="255"/>
      <c r="HG418" s="255"/>
      <c r="HH418" s="255"/>
      <c r="HI418" s="255"/>
      <c r="HJ418" s="255"/>
      <c r="HK418" s="255"/>
      <c r="HL418" s="255"/>
      <c r="HM418" s="255"/>
      <c r="HN418" s="255"/>
      <c r="HO418" s="255"/>
      <c r="HP418" s="255"/>
      <c r="HQ418" s="255"/>
      <c r="HR418" s="255"/>
      <c r="HS418" s="255"/>
      <c r="HT418" s="255"/>
      <c r="HU418" s="255"/>
      <c r="HV418" s="255"/>
      <c r="HW418" s="255"/>
      <c r="HX418" s="255"/>
      <c r="HY418" s="255"/>
    </row>
    <row r="419" customFormat="false" ht="12.75" hidden="false" customHeight="false" outlineLevel="0" collapsed="false">
      <c r="A419" s="255" t="n">
        <v>1649</v>
      </c>
      <c r="B419" s="255" t="n">
        <v>859</v>
      </c>
      <c r="C419" s="255" t="s">
        <v>2</v>
      </c>
      <c r="D419" s="255" t="s">
        <v>104</v>
      </c>
      <c r="E419" s="255" t="s">
        <v>210</v>
      </c>
      <c r="F419" s="255" t="s">
        <v>102</v>
      </c>
      <c r="G419" s="255" t="s">
        <v>164</v>
      </c>
      <c r="H419" s="255" t="s">
        <v>168</v>
      </c>
      <c r="I419" s="255" t="s">
        <v>200</v>
      </c>
      <c r="J419" s="256" t="s">
        <v>189</v>
      </c>
      <c r="K419" s="268" t="n">
        <v>36945</v>
      </c>
      <c r="L419" s="268" t="n">
        <v>38771</v>
      </c>
      <c r="M419" s="255" t="s">
        <v>155</v>
      </c>
      <c r="N419" s="257" t="n">
        <v>-10000000</v>
      </c>
      <c r="O419" s="257" t="n">
        <v>4168.076503</v>
      </c>
      <c r="P419" s="258" t="n">
        <v>0.7</v>
      </c>
      <c r="Q419" s="257" t="n">
        <v>83.45709</v>
      </c>
      <c r="R419" s="257" t="n">
        <v>83.47294</v>
      </c>
      <c r="S419" s="258" t="n">
        <v>0.0158500000000004</v>
      </c>
      <c r="T419" s="257" t="n">
        <v>66.0640125725515</v>
      </c>
      <c r="U419" s="257" t="n">
        <v>-324.608242</v>
      </c>
      <c r="V419" s="257" t="n">
        <v>0</v>
      </c>
      <c r="W419" s="257" t="n">
        <v>-258.544229427449</v>
      </c>
      <c r="X419" s="257" t="n">
        <v>49585.101695</v>
      </c>
      <c r="Y419" s="257" t="n">
        <v>49483.334429</v>
      </c>
      <c r="Z419" s="257" t="n">
        <v>-101.767265999995</v>
      </c>
      <c r="AA419" s="257" t="n">
        <v>156.776963427453</v>
      </c>
      <c r="AB419" s="257" t="n">
        <v>49585.101695</v>
      </c>
      <c r="AC419" s="257" t="n">
        <v>49483.334429</v>
      </c>
      <c r="AD419" s="257" t="n">
        <v>-101.767265999995</v>
      </c>
      <c r="AF419" s="257" t="n">
        <v>23997.7004660225</v>
      </c>
      <c r="AG419" s="259" t="n">
        <v>0</v>
      </c>
      <c r="AH419" s="259" t="n">
        <v>49483.334429</v>
      </c>
      <c r="AI419" s="259" t="n">
        <v>49483.334429</v>
      </c>
      <c r="AJ419" s="259" t="n">
        <v>49483.334429</v>
      </c>
      <c r="AK419" s="259" t="n">
        <v>32105.658588</v>
      </c>
      <c r="AL419" s="259" t="n">
        <v>-101.767265999995</v>
      </c>
      <c r="AM419" s="269" t="s">
        <v>461</v>
      </c>
      <c r="AN419" s="260" t="n">
        <v>6</v>
      </c>
      <c r="AO419" s="260" t="s">
        <v>469</v>
      </c>
      <c r="AP419" s="260" t="n">
        <v>6</v>
      </c>
      <c r="AR419" s="281"/>
      <c r="AS419" s="306"/>
      <c r="AV419" s="255"/>
      <c r="AW419" s="255"/>
      <c r="AX419" s="255"/>
      <c r="AY419" s="255"/>
      <c r="AZ419" s="255"/>
      <c r="BA419" s="255"/>
      <c r="BB419" s="255"/>
      <c r="BC419" s="255"/>
      <c r="BD419" s="255"/>
      <c r="BE419" s="255"/>
      <c r="BF419" s="255"/>
      <c r="BG419" s="255"/>
      <c r="BH419" s="255"/>
      <c r="BI419" s="255"/>
      <c r="BJ419" s="255"/>
      <c r="BK419" s="255"/>
      <c r="BL419" s="255"/>
      <c r="BM419" s="255"/>
      <c r="BN419" s="255"/>
      <c r="BO419" s="255"/>
      <c r="BP419" s="255"/>
      <c r="BQ419" s="255"/>
      <c r="BR419" s="255"/>
      <c r="BS419" s="255"/>
      <c r="BT419" s="255"/>
      <c r="BU419" s="255"/>
      <c r="BV419" s="255"/>
      <c r="BW419" s="255"/>
      <c r="BX419" s="255"/>
      <c r="BY419" s="255"/>
      <c r="BZ419" s="255"/>
      <c r="CA419" s="255"/>
      <c r="CB419" s="255"/>
      <c r="CC419" s="255"/>
      <c r="CD419" s="255"/>
      <c r="CE419" s="255"/>
      <c r="CF419" s="255"/>
      <c r="CG419" s="255"/>
      <c r="CH419" s="255"/>
      <c r="CI419" s="255"/>
      <c r="CJ419" s="255"/>
      <c r="CK419" s="255"/>
      <c r="CL419" s="255"/>
      <c r="CM419" s="255"/>
      <c r="CN419" s="255"/>
      <c r="CO419" s="255"/>
      <c r="CP419" s="255"/>
      <c r="CQ419" s="255"/>
      <c r="CR419" s="255"/>
      <c r="CS419" s="255"/>
      <c r="CT419" s="255"/>
      <c r="CU419" s="255"/>
      <c r="CV419" s="255"/>
      <c r="CW419" s="255"/>
      <c r="CX419" s="255"/>
      <c r="CY419" s="255"/>
      <c r="CZ419" s="255"/>
      <c r="DA419" s="255"/>
      <c r="DB419" s="255"/>
      <c r="DC419" s="255"/>
      <c r="DD419" s="255"/>
      <c r="DE419" s="255"/>
      <c r="DF419" s="255"/>
      <c r="DG419" s="255"/>
      <c r="DH419" s="255"/>
      <c r="DI419" s="255"/>
      <c r="DJ419" s="255"/>
      <c r="DK419" s="255"/>
      <c r="DL419" s="255"/>
      <c r="DM419" s="255"/>
      <c r="DN419" s="255"/>
      <c r="DO419" s="255"/>
      <c r="DP419" s="255"/>
      <c r="DQ419" s="255"/>
      <c r="DR419" s="255"/>
      <c r="DS419" s="255"/>
      <c r="DT419" s="255"/>
      <c r="DU419" s="255"/>
      <c r="DV419" s="255"/>
      <c r="DW419" s="255"/>
      <c r="DX419" s="255"/>
      <c r="DY419" s="255"/>
      <c r="DZ419" s="255"/>
      <c r="EA419" s="255"/>
      <c r="EB419" s="255"/>
      <c r="EC419" s="255"/>
      <c r="ED419" s="255"/>
      <c r="EE419" s="255"/>
      <c r="EF419" s="255"/>
      <c r="EG419" s="255"/>
      <c r="EH419" s="255"/>
      <c r="EI419" s="255"/>
      <c r="EJ419" s="255"/>
      <c r="EK419" s="255"/>
      <c r="EL419" s="255"/>
      <c r="EM419" s="255"/>
      <c r="EN419" s="255"/>
      <c r="EO419" s="255"/>
      <c r="EP419" s="255"/>
      <c r="EQ419" s="255"/>
      <c r="ER419" s="255"/>
      <c r="ES419" s="255"/>
      <c r="ET419" s="255"/>
      <c r="EU419" s="255"/>
      <c r="EV419" s="255"/>
      <c r="EW419" s="255"/>
      <c r="EX419" s="255"/>
      <c r="EY419" s="255"/>
      <c r="EZ419" s="255"/>
      <c r="FA419" s="255"/>
      <c r="FB419" s="255"/>
      <c r="FC419" s="255"/>
      <c r="FD419" s="255"/>
      <c r="FE419" s="255"/>
      <c r="FF419" s="255"/>
      <c r="FG419" s="255"/>
      <c r="FH419" s="255"/>
      <c r="FI419" s="255"/>
      <c r="FJ419" s="255"/>
      <c r="FK419" s="255"/>
      <c r="FL419" s="255"/>
      <c r="FM419" s="255"/>
      <c r="FN419" s="255"/>
      <c r="FO419" s="255"/>
      <c r="FP419" s="255"/>
      <c r="FQ419" s="255"/>
      <c r="FR419" s="255"/>
      <c r="FS419" s="255"/>
      <c r="FT419" s="255"/>
      <c r="FU419" s="255"/>
      <c r="FV419" s="255"/>
      <c r="FW419" s="255"/>
      <c r="FX419" s="255"/>
      <c r="FY419" s="255"/>
      <c r="FZ419" s="255"/>
      <c r="GA419" s="255"/>
      <c r="GB419" s="255"/>
      <c r="GC419" s="255"/>
      <c r="GD419" s="255"/>
      <c r="GE419" s="255"/>
      <c r="GF419" s="255"/>
      <c r="GG419" s="255"/>
      <c r="GH419" s="255"/>
      <c r="GI419" s="255"/>
      <c r="GJ419" s="255"/>
      <c r="GK419" s="255"/>
      <c r="GL419" s="255"/>
      <c r="GM419" s="255"/>
      <c r="GN419" s="255"/>
      <c r="GO419" s="255"/>
      <c r="GP419" s="255"/>
      <c r="GQ419" s="255"/>
      <c r="GR419" s="255"/>
      <c r="GS419" s="255"/>
      <c r="GT419" s="255"/>
      <c r="GU419" s="255"/>
      <c r="GV419" s="255"/>
      <c r="GW419" s="255"/>
      <c r="GX419" s="255"/>
      <c r="GY419" s="255"/>
      <c r="GZ419" s="255"/>
      <c r="HA419" s="255"/>
      <c r="HB419" s="255"/>
      <c r="HC419" s="255"/>
      <c r="HD419" s="255"/>
      <c r="HE419" s="255"/>
      <c r="HF419" s="255"/>
      <c r="HG419" s="255"/>
      <c r="HH419" s="255"/>
      <c r="HI419" s="255"/>
      <c r="HJ419" s="255"/>
      <c r="HK419" s="255"/>
      <c r="HL419" s="255"/>
      <c r="HM419" s="255"/>
      <c r="HN419" s="255"/>
      <c r="HO419" s="255"/>
      <c r="HP419" s="255"/>
      <c r="HQ419" s="255"/>
      <c r="HR419" s="255"/>
      <c r="HS419" s="255"/>
      <c r="HT419" s="255"/>
      <c r="HU419" s="255"/>
      <c r="HV419" s="255"/>
      <c r="HW419" s="255"/>
      <c r="HX419" s="255"/>
      <c r="HY419" s="255"/>
    </row>
    <row r="420" customFormat="false" ht="12.75" hidden="false" customHeight="false" outlineLevel="0" collapsed="false">
      <c r="A420" s="255" t="n">
        <v>1650</v>
      </c>
      <c r="B420" s="255" t="n">
        <v>860</v>
      </c>
      <c r="C420" s="255" t="s">
        <v>2</v>
      </c>
      <c r="D420" s="255" t="s">
        <v>104</v>
      </c>
      <c r="E420" s="255" t="s">
        <v>301</v>
      </c>
      <c r="F420" s="255" t="s">
        <v>184</v>
      </c>
      <c r="G420" s="255" t="s">
        <v>164</v>
      </c>
      <c r="H420" s="255" t="s">
        <v>168</v>
      </c>
      <c r="I420" s="255" t="s">
        <v>200</v>
      </c>
      <c r="J420" s="256" t="s">
        <v>189</v>
      </c>
      <c r="K420" s="268" t="n">
        <v>36945</v>
      </c>
      <c r="L420" s="268" t="n">
        <v>38771</v>
      </c>
      <c r="M420" s="255" t="s">
        <v>155</v>
      </c>
      <c r="N420" s="257" t="n">
        <v>-10000000</v>
      </c>
      <c r="O420" s="257" t="n">
        <v>4148.912466</v>
      </c>
      <c r="P420" s="258" t="n">
        <v>0.5</v>
      </c>
      <c r="Q420" s="257" t="n">
        <v>54.146787</v>
      </c>
      <c r="R420" s="257" t="n">
        <v>49.180707</v>
      </c>
      <c r="S420" s="258" t="n">
        <v>-4.96608000000001</v>
      </c>
      <c r="T420" s="257" t="n">
        <v>-20603.8312191533</v>
      </c>
      <c r="U420" s="257" t="n">
        <v>-199.615173</v>
      </c>
      <c r="V420" s="257" t="n">
        <v>0</v>
      </c>
      <c r="W420" s="257" t="n">
        <v>-20803.4463921533</v>
      </c>
      <c r="X420" s="257" t="n">
        <v>12432.079332</v>
      </c>
      <c r="Y420" s="257" t="n">
        <v>-8920.513877</v>
      </c>
      <c r="Z420" s="257" t="n">
        <v>-21352.593209</v>
      </c>
      <c r="AA420" s="257" t="n">
        <v>-549.1468168467</v>
      </c>
      <c r="AB420" s="257" t="n">
        <v>12432.079332</v>
      </c>
      <c r="AC420" s="257" t="n">
        <v>-8920.513877</v>
      </c>
      <c r="AD420" s="257" t="n">
        <v>-21352.593209</v>
      </c>
      <c r="AF420" s="257" t="n">
        <v>17062.402516425</v>
      </c>
      <c r="AG420" s="259" t="n">
        <v>0</v>
      </c>
      <c r="AH420" s="259" t="n">
        <v>-8920.513877</v>
      </c>
      <c r="AI420" s="259" t="n">
        <v>-8920.513877</v>
      </c>
      <c r="AJ420" s="259" t="n">
        <v>-8920.513877</v>
      </c>
      <c r="AK420" s="259" t="n">
        <v>-27162.546644</v>
      </c>
      <c r="AL420" s="259" t="n">
        <v>-21352.593209</v>
      </c>
      <c r="AM420" s="269" t="s">
        <v>461</v>
      </c>
      <c r="AN420" s="260" t="n">
        <v>5</v>
      </c>
      <c r="AO420" s="260" t="s">
        <v>469</v>
      </c>
      <c r="AP420" s="260" t="n">
        <v>5</v>
      </c>
      <c r="AR420" s="281"/>
      <c r="AS420" s="306"/>
      <c r="AV420" s="255"/>
      <c r="AW420" s="255"/>
      <c r="AX420" s="255"/>
      <c r="AY420" s="255"/>
      <c r="AZ420" s="255"/>
      <c r="BA420" s="255"/>
      <c r="BB420" s="255"/>
      <c r="BC420" s="255"/>
      <c r="BD420" s="255"/>
      <c r="BE420" s="255"/>
      <c r="BF420" s="255"/>
      <c r="BG420" s="255"/>
      <c r="BH420" s="255"/>
      <c r="BI420" s="255"/>
      <c r="BJ420" s="255"/>
      <c r="BK420" s="255"/>
      <c r="BL420" s="255"/>
      <c r="BM420" s="255"/>
      <c r="BN420" s="255"/>
      <c r="BO420" s="255"/>
      <c r="BP420" s="255"/>
      <c r="BQ420" s="255"/>
      <c r="BR420" s="255"/>
      <c r="BS420" s="255"/>
      <c r="BT420" s="255"/>
      <c r="BU420" s="255"/>
      <c r="BV420" s="255"/>
      <c r="BW420" s="255"/>
      <c r="BX420" s="255"/>
      <c r="BY420" s="255"/>
      <c r="BZ420" s="255"/>
      <c r="CA420" s="255"/>
      <c r="CB420" s="255"/>
      <c r="CC420" s="255"/>
      <c r="CD420" s="255"/>
      <c r="CE420" s="255"/>
      <c r="CF420" s="255"/>
      <c r="CG420" s="255"/>
      <c r="CH420" s="255"/>
      <c r="CI420" s="255"/>
      <c r="CJ420" s="255"/>
      <c r="CK420" s="255"/>
      <c r="CL420" s="255"/>
      <c r="CM420" s="255"/>
      <c r="CN420" s="255"/>
      <c r="CO420" s="255"/>
      <c r="CP420" s="255"/>
      <c r="CQ420" s="255"/>
      <c r="CR420" s="255"/>
      <c r="CS420" s="255"/>
      <c r="CT420" s="255"/>
      <c r="CU420" s="255"/>
      <c r="CV420" s="255"/>
      <c r="CW420" s="255"/>
      <c r="CX420" s="255"/>
      <c r="CY420" s="255"/>
      <c r="CZ420" s="255"/>
      <c r="DA420" s="255"/>
      <c r="DB420" s="255"/>
      <c r="DC420" s="255"/>
      <c r="DD420" s="255"/>
      <c r="DE420" s="255"/>
      <c r="DF420" s="255"/>
      <c r="DG420" s="255"/>
      <c r="DH420" s="255"/>
      <c r="DI420" s="255"/>
      <c r="DJ420" s="255"/>
      <c r="DK420" s="255"/>
      <c r="DL420" s="255"/>
      <c r="DM420" s="255"/>
      <c r="DN420" s="255"/>
      <c r="DO420" s="255"/>
      <c r="DP420" s="255"/>
      <c r="DQ420" s="255"/>
      <c r="DR420" s="255"/>
      <c r="DS420" s="255"/>
      <c r="DT420" s="255"/>
      <c r="DU420" s="255"/>
      <c r="DV420" s="255"/>
      <c r="DW420" s="255"/>
      <c r="DX420" s="255"/>
      <c r="DY420" s="255"/>
      <c r="DZ420" s="255"/>
      <c r="EA420" s="255"/>
      <c r="EB420" s="255"/>
      <c r="EC420" s="255"/>
      <c r="ED420" s="255"/>
      <c r="EE420" s="255"/>
      <c r="EF420" s="255"/>
      <c r="EG420" s="255"/>
      <c r="EH420" s="255"/>
      <c r="EI420" s="255"/>
      <c r="EJ420" s="255"/>
      <c r="EK420" s="255"/>
      <c r="EL420" s="255"/>
      <c r="EM420" s="255"/>
      <c r="EN420" s="255"/>
      <c r="EO420" s="255"/>
      <c r="EP420" s="255"/>
      <c r="EQ420" s="255"/>
      <c r="ER420" s="255"/>
      <c r="ES420" s="255"/>
      <c r="ET420" s="255"/>
      <c r="EU420" s="255"/>
      <c r="EV420" s="255"/>
      <c r="EW420" s="255"/>
      <c r="EX420" s="255"/>
      <c r="EY420" s="255"/>
      <c r="EZ420" s="255"/>
      <c r="FA420" s="255"/>
      <c r="FB420" s="255"/>
      <c r="FC420" s="255"/>
      <c r="FD420" s="255"/>
      <c r="FE420" s="255"/>
      <c r="FF420" s="255"/>
      <c r="FG420" s="255"/>
      <c r="FH420" s="255"/>
      <c r="FI420" s="255"/>
      <c r="FJ420" s="255"/>
      <c r="FK420" s="255"/>
      <c r="FL420" s="255"/>
      <c r="FM420" s="255"/>
      <c r="FN420" s="255"/>
      <c r="FO420" s="255"/>
      <c r="FP420" s="255"/>
      <c r="FQ420" s="255"/>
      <c r="FR420" s="255"/>
      <c r="FS420" s="255"/>
      <c r="FT420" s="255"/>
      <c r="FU420" s="255"/>
      <c r="FV420" s="255"/>
      <c r="FW420" s="255"/>
      <c r="FX420" s="255"/>
      <c r="FY420" s="255"/>
      <c r="FZ420" s="255"/>
      <c r="GA420" s="255"/>
      <c r="GB420" s="255"/>
      <c r="GC420" s="255"/>
      <c r="GD420" s="255"/>
      <c r="GE420" s="255"/>
      <c r="GF420" s="255"/>
      <c r="GG420" s="255"/>
      <c r="GH420" s="255"/>
      <c r="GI420" s="255"/>
      <c r="GJ420" s="255"/>
      <c r="GK420" s="255"/>
      <c r="GL420" s="255"/>
      <c r="GM420" s="255"/>
      <c r="GN420" s="255"/>
      <c r="GO420" s="255"/>
      <c r="GP420" s="255"/>
      <c r="GQ420" s="255"/>
      <c r="GR420" s="255"/>
      <c r="GS420" s="255"/>
      <c r="GT420" s="255"/>
      <c r="GU420" s="255"/>
      <c r="GV420" s="255"/>
      <c r="GW420" s="255"/>
      <c r="GX420" s="255"/>
      <c r="GY420" s="255"/>
      <c r="GZ420" s="255"/>
      <c r="HA420" s="255"/>
      <c r="HB420" s="255"/>
      <c r="HC420" s="255"/>
      <c r="HD420" s="255"/>
      <c r="HE420" s="255"/>
      <c r="HF420" s="255"/>
      <c r="HG420" s="255"/>
      <c r="HH420" s="255"/>
      <c r="HI420" s="255"/>
      <c r="HJ420" s="255"/>
      <c r="HK420" s="255"/>
      <c r="HL420" s="255"/>
      <c r="HM420" s="255"/>
      <c r="HN420" s="255"/>
      <c r="HO420" s="255"/>
      <c r="HP420" s="255"/>
      <c r="HQ420" s="255"/>
      <c r="HR420" s="255"/>
      <c r="HS420" s="255"/>
      <c r="HT420" s="255"/>
      <c r="HU420" s="255"/>
      <c r="HV420" s="255"/>
      <c r="HW420" s="255"/>
      <c r="HX420" s="255"/>
      <c r="HY420" s="255"/>
    </row>
    <row r="421" customFormat="false" ht="12.75" hidden="false" customHeight="false" outlineLevel="0" collapsed="false">
      <c r="A421" s="255" t="n">
        <v>1651</v>
      </c>
      <c r="B421" s="255" t="n">
        <v>861</v>
      </c>
      <c r="C421" s="255" t="s">
        <v>2</v>
      </c>
      <c r="D421" s="255" t="s">
        <v>104</v>
      </c>
      <c r="E421" s="255" t="s">
        <v>232</v>
      </c>
      <c r="F421" s="255" t="s">
        <v>184</v>
      </c>
      <c r="G421" s="255" t="s">
        <v>191</v>
      </c>
      <c r="H421" s="255" t="s">
        <v>97</v>
      </c>
      <c r="I421" s="255" t="s">
        <v>180</v>
      </c>
      <c r="J421" s="256" t="s">
        <v>212</v>
      </c>
      <c r="K421" s="268" t="n">
        <v>36948</v>
      </c>
      <c r="L421" s="268" t="n">
        <v>38774</v>
      </c>
      <c r="M421" s="255" t="s">
        <v>100</v>
      </c>
      <c r="N421" s="257" t="n">
        <v>-10000000</v>
      </c>
      <c r="O421" s="257" t="n">
        <v>4258.155979</v>
      </c>
      <c r="P421" s="258" t="n">
        <v>0.51</v>
      </c>
      <c r="Q421" s="257" t="n">
        <v>42.347271</v>
      </c>
      <c r="R421" s="257" t="n">
        <v>42.346812</v>
      </c>
      <c r="S421" s="258" t="n">
        <v>-0.000458999999999321</v>
      </c>
      <c r="T421" s="257" t="n">
        <v>-1.95449359435811</v>
      </c>
      <c r="U421" s="257" t="n">
        <v>-189.074101</v>
      </c>
      <c r="V421" s="257" t="n">
        <v>0</v>
      </c>
      <c r="W421" s="257" t="n">
        <v>-191.028594594358</v>
      </c>
      <c r="X421" s="257" t="n">
        <v>-42863.468839</v>
      </c>
      <c r="Y421" s="257" t="n">
        <v>-42985.623139</v>
      </c>
      <c r="Z421" s="257" t="n">
        <v>-122.154300000002</v>
      </c>
      <c r="AA421" s="257" t="n">
        <v>68.8742945943561</v>
      </c>
      <c r="AB421" s="257" t="n">
        <v>-37957.7448303765</v>
      </c>
      <c r="AC421" s="257" t="n">
        <v>-37913.319608598</v>
      </c>
      <c r="AD421" s="257" t="n">
        <v>44.4252217784451</v>
      </c>
      <c r="AF421" s="257" t="n">
        <v>17511.6664636375</v>
      </c>
      <c r="AG421" s="259" t="n">
        <v>0</v>
      </c>
      <c r="AH421" s="259" t="n">
        <v>-37913.319608598</v>
      </c>
      <c r="AI421" s="259" t="n">
        <v>-37913.319608598</v>
      </c>
      <c r="AJ421" s="259" t="n">
        <v>-37913.319608598</v>
      </c>
      <c r="AK421" s="259" t="n">
        <v>-43366.4031378091</v>
      </c>
      <c r="AL421" s="259" t="n">
        <v>44.4252217784451</v>
      </c>
      <c r="AM421" s="269" t="s">
        <v>461</v>
      </c>
      <c r="AN421" s="260" t="n">
        <v>5</v>
      </c>
      <c r="AO421" s="260" t="s">
        <v>469</v>
      </c>
      <c r="AP421" s="260" t="n">
        <v>5</v>
      </c>
      <c r="AR421" s="281"/>
      <c r="AS421" s="306"/>
      <c r="AV421" s="255"/>
      <c r="AW421" s="255"/>
      <c r="AX421" s="255"/>
      <c r="AY421" s="255"/>
      <c r="AZ421" s="255"/>
      <c r="BA421" s="255"/>
      <c r="BB421" s="255"/>
      <c r="BC421" s="255"/>
      <c r="BD421" s="255"/>
      <c r="BE421" s="255"/>
      <c r="BF421" s="255"/>
      <c r="BG421" s="255"/>
      <c r="BH421" s="255"/>
      <c r="BI421" s="255"/>
      <c r="BJ421" s="255"/>
      <c r="BK421" s="255"/>
      <c r="BL421" s="255"/>
      <c r="BM421" s="255"/>
      <c r="BN421" s="255"/>
      <c r="BO421" s="255"/>
      <c r="BP421" s="255"/>
      <c r="BQ421" s="255"/>
      <c r="BR421" s="255"/>
      <c r="BS421" s="255"/>
      <c r="BT421" s="255"/>
      <c r="BU421" s="255"/>
      <c r="BV421" s="255"/>
      <c r="BW421" s="255"/>
      <c r="BX421" s="255"/>
      <c r="BY421" s="255"/>
      <c r="BZ421" s="255"/>
      <c r="CA421" s="255"/>
      <c r="CB421" s="255"/>
      <c r="CC421" s="255"/>
      <c r="CD421" s="255"/>
      <c r="CE421" s="255"/>
      <c r="CF421" s="255"/>
      <c r="CG421" s="255"/>
      <c r="CH421" s="255"/>
      <c r="CI421" s="255"/>
      <c r="CJ421" s="255"/>
      <c r="CK421" s="255"/>
      <c r="CL421" s="255"/>
      <c r="CM421" s="255"/>
      <c r="CN421" s="255"/>
      <c r="CO421" s="255"/>
      <c r="CP421" s="255"/>
      <c r="CQ421" s="255"/>
      <c r="CR421" s="255"/>
      <c r="CS421" s="255"/>
      <c r="CT421" s="255"/>
      <c r="CU421" s="255"/>
      <c r="CV421" s="255"/>
      <c r="CW421" s="255"/>
      <c r="CX421" s="255"/>
      <c r="CY421" s="255"/>
      <c r="CZ421" s="255"/>
      <c r="DA421" s="255"/>
      <c r="DB421" s="255"/>
      <c r="DC421" s="255"/>
      <c r="DD421" s="255"/>
      <c r="DE421" s="255"/>
      <c r="DF421" s="255"/>
      <c r="DG421" s="255"/>
      <c r="DH421" s="255"/>
      <c r="DI421" s="255"/>
      <c r="DJ421" s="255"/>
      <c r="DK421" s="255"/>
      <c r="DL421" s="255"/>
      <c r="DM421" s="255"/>
      <c r="DN421" s="255"/>
      <c r="DO421" s="255"/>
      <c r="DP421" s="255"/>
      <c r="DQ421" s="255"/>
      <c r="DR421" s="255"/>
      <c r="DS421" s="255"/>
      <c r="DT421" s="255"/>
      <c r="DU421" s="255"/>
      <c r="DV421" s="255"/>
      <c r="DW421" s="255"/>
      <c r="DX421" s="255"/>
      <c r="DY421" s="255"/>
      <c r="DZ421" s="255"/>
      <c r="EA421" s="255"/>
      <c r="EB421" s="255"/>
      <c r="EC421" s="255"/>
      <c r="ED421" s="255"/>
      <c r="EE421" s="255"/>
      <c r="EF421" s="255"/>
      <c r="EG421" s="255"/>
      <c r="EH421" s="255"/>
      <c r="EI421" s="255"/>
      <c r="EJ421" s="255"/>
      <c r="EK421" s="255"/>
      <c r="EL421" s="255"/>
      <c r="EM421" s="255"/>
      <c r="EN421" s="255"/>
      <c r="EO421" s="255"/>
      <c r="EP421" s="255"/>
      <c r="EQ421" s="255"/>
      <c r="ER421" s="255"/>
      <c r="ES421" s="255"/>
      <c r="ET421" s="255"/>
      <c r="EU421" s="255"/>
      <c r="EV421" s="255"/>
      <c r="EW421" s="255"/>
      <c r="EX421" s="255"/>
      <c r="EY421" s="255"/>
      <c r="EZ421" s="255"/>
      <c r="FA421" s="255"/>
      <c r="FB421" s="255"/>
      <c r="FC421" s="255"/>
      <c r="FD421" s="255"/>
      <c r="FE421" s="255"/>
      <c r="FF421" s="255"/>
      <c r="FG421" s="255"/>
      <c r="FH421" s="255"/>
      <c r="FI421" s="255"/>
      <c r="FJ421" s="255"/>
      <c r="FK421" s="255"/>
      <c r="FL421" s="255"/>
      <c r="FM421" s="255"/>
      <c r="FN421" s="255"/>
      <c r="FO421" s="255"/>
      <c r="FP421" s="255"/>
      <c r="FQ421" s="255"/>
      <c r="FR421" s="255"/>
      <c r="FS421" s="255"/>
      <c r="FT421" s="255"/>
      <c r="FU421" s="255"/>
      <c r="FV421" s="255"/>
      <c r="FW421" s="255"/>
      <c r="FX421" s="255"/>
      <c r="FY421" s="255"/>
      <c r="FZ421" s="255"/>
      <c r="GA421" s="255"/>
      <c r="GB421" s="255"/>
      <c r="GC421" s="255"/>
      <c r="GD421" s="255"/>
      <c r="GE421" s="255"/>
      <c r="GF421" s="255"/>
      <c r="GG421" s="255"/>
      <c r="GH421" s="255"/>
      <c r="GI421" s="255"/>
      <c r="GJ421" s="255"/>
      <c r="GK421" s="255"/>
      <c r="GL421" s="255"/>
      <c r="GM421" s="255"/>
      <c r="GN421" s="255"/>
      <c r="GO421" s="255"/>
      <c r="GP421" s="255"/>
      <c r="GQ421" s="255"/>
      <c r="GR421" s="255"/>
      <c r="GS421" s="255"/>
      <c r="GT421" s="255"/>
      <c r="GU421" s="255"/>
      <c r="GV421" s="255"/>
      <c r="GW421" s="255"/>
      <c r="GX421" s="255"/>
      <c r="GY421" s="255"/>
      <c r="GZ421" s="255"/>
      <c r="HA421" s="255"/>
      <c r="HB421" s="255"/>
      <c r="HC421" s="255"/>
      <c r="HD421" s="255"/>
      <c r="HE421" s="255"/>
      <c r="HF421" s="255"/>
      <c r="HG421" s="255"/>
      <c r="HH421" s="255"/>
      <c r="HI421" s="255"/>
      <c r="HJ421" s="255"/>
      <c r="HK421" s="255"/>
      <c r="HL421" s="255"/>
      <c r="HM421" s="255"/>
      <c r="HN421" s="255"/>
      <c r="HO421" s="255"/>
      <c r="HP421" s="255"/>
      <c r="HQ421" s="255"/>
      <c r="HR421" s="255"/>
      <c r="HS421" s="255"/>
      <c r="HT421" s="255"/>
      <c r="HU421" s="255"/>
      <c r="HV421" s="255"/>
      <c r="HW421" s="255"/>
      <c r="HX421" s="255"/>
      <c r="HY421" s="255"/>
    </row>
    <row r="422" customFormat="false" ht="12.75" hidden="false" customHeight="false" outlineLevel="0" collapsed="false">
      <c r="A422" s="255" t="n">
        <v>1652</v>
      </c>
      <c r="B422" s="255" t="n">
        <v>862</v>
      </c>
      <c r="C422" s="255" t="s">
        <v>2</v>
      </c>
      <c r="D422" s="255" t="s">
        <v>104</v>
      </c>
      <c r="E422" s="255" t="s">
        <v>106</v>
      </c>
      <c r="F422" s="255" t="s">
        <v>102</v>
      </c>
      <c r="G422" s="255" t="s">
        <v>96</v>
      </c>
      <c r="H422" s="255" t="s">
        <v>107</v>
      </c>
      <c r="I422" s="255" t="s">
        <v>182</v>
      </c>
      <c r="J422" s="256" t="s">
        <v>105</v>
      </c>
      <c r="K422" s="268" t="n">
        <v>36949</v>
      </c>
      <c r="L422" s="268" t="n">
        <v>38775</v>
      </c>
      <c r="M422" s="255" t="s">
        <v>155</v>
      </c>
      <c r="N422" s="257" t="n">
        <v>10000000</v>
      </c>
      <c r="O422" s="257" t="n">
        <v>-4199.265057</v>
      </c>
      <c r="P422" s="258" t="n">
        <v>0.85</v>
      </c>
      <c r="Q422" s="257" t="n">
        <v>69.154533</v>
      </c>
      <c r="R422" s="257" t="n">
        <v>69.168711</v>
      </c>
      <c r="S422" s="258" t="n">
        <v>0.0141780000000011</v>
      </c>
      <c r="T422" s="257" t="n">
        <v>-59.5371799781508</v>
      </c>
      <c r="U422" s="257" t="n">
        <v>256.136177</v>
      </c>
      <c r="V422" s="257" t="n">
        <v>0</v>
      </c>
      <c r="W422" s="257" t="n">
        <v>196.598997021849</v>
      </c>
      <c r="X422" s="257" t="n">
        <v>75559.339133</v>
      </c>
      <c r="Y422" s="257" t="n">
        <v>75765.139757</v>
      </c>
      <c r="Z422" s="257" t="n">
        <v>205.800623999996</v>
      </c>
      <c r="AA422" s="257" t="n">
        <v>9.20162697814666</v>
      </c>
      <c r="AB422" s="257" t="n">
        <v>75559.339133</v>
      </c>
      <c r="AC422" s="257" t="n">
        <v>75765.139757</v>
      </c>
      <c r="AD422" s="257" t="n">
        <v>205.800623999996</v>
      </c>
      <c r="AF422" s="257" t="n">
        <v>-24177.2685656775</v>
      </c>
      <c r="AG422" s="259" t="n">
        <v>0</v>
      </c>
      <c r="AH422" s="259" t="n">
        <v>75765.139757</v>
      </c>
      <c r="AI422" s="259" t="n">
        <v>75765.139757</v>
      </c>
      <c r="AJ422" s="259" t="n">
        <v>75765.139757</v>
      </c>
      <c r="AK422" s="259" t="n">
        <v>114989.078098</v>
      </c>
      <c r="AL422" s="259" t="n">
        <v>205.800623999996</v>
      </c>
      <c r="AM422" s="269" t="s">
        <v>461</v>
      </c>
      <c r="AN422" s="260" t="n">
        <v>6</v>
      </c>
      <c r="AO422" s="260" t="s">
        <v>469</v>
      </c>
      <c r="AP422" s="260" t="n">
        <v>6</v>
      </c>
      <c r="AR422" s="281"/>
      <c r="AS422" s="306"/>
      <c r="AV422" s="255"/>
      <c r="AW422" s="255"/>
      <c r="AX422" s="255"/>
      <c r="AY422" s="255"/>
      <c r="AZ422" s="255"/>
      <c r="BA422" s="255"/>
      <c r="BB422" s="255"/>
      <c r="BC422" s="255"/>
      <c r="BD422" s="255"/>
      <c r="BE422" s="255"/>
      <c r="BF422" s="255"/>
      <c r="BG422" s="255"/>
      <c r="BH422" s="255"/>
      <c r="BI422" s="255"/>
      <c r="BJ422" s="255"/>
      <c r="BK422" s="255"/>
      <c r="BL422" s="255"/>
      <c r="BM422" s="255"/>
      <c r="BN422" s="255"/>
      <c r="BO422" s="255"/>
      <c r="BP422" s="255"/>
      <c r="BQ422" s="255"/>
      <c r="BR422" s="255"/>
      <c r="BS422" s="255"/>
      <c r="BT422" s="255"/>
      <c r="BU422" s="255"/>
      <c r="BV422" s="255"/>
      <c r="BW422" s="255"/>
      <c r="BX422" s="255"/>
      <c r="BY422" s="255"/>
      <c r="BZ422" s="255"/>
      <c r="CA422" s="255"/>
      <c r="CB422" s="255"/>
      <c r="CC422" s="255"/>
      <c r="CD422" s="255"/>
      <c r="CE422" s="255"/>
      <c r="CF422" s="255"/>
      <c r="CG422" s="255"/>
      <c r="CH422" s="255"/>
      <c r="CI422" s="255"/>
      <c r="CJ422" s="255"/>
      <c r="CK422" s="255"/>
      <c r="CL422" s="255"/>
      <c r="CM422" s="255"/>
      <c r="CN422" s="255"/>
      <c r="CO422" s="255"/>
      <c r="CP422" s="255"/>
      <c r="CQ422" s="255"/>
      <c r="CR422" s="255"/>
      <c r="CS422" s="255"/>
      <c r="CT422" s="255"/>
      <c r="CU422" s="255"/>
      <c r="CV422" s="255"/>
      <c r="CW422" s="255"/>
      <c r="CX422" s="255"/>
      <c r="CY422" s="255"/>
      <c r="CZ422" s="255"/>
      <c r="DA422" s="255"/>
      <c r="DB422" s="255"/>
      <c r="DC422" s="255"/>
      <c r="DD422" s="255"/>
      <c r="DE422" s="255"/>
      <c r="DF422" s="255"/>
      <c r="DG422" s="255"/>
      <c r="DH422" s="255"/>
      <c r="DI422" s="255"/>
      <c r="DJ422" s="255"/>
      <c r="DK422" s="255"/>
      <c r="DL422" s="255"/>
      <c r="DM422" s="255"/>
      <c r="DN422" s="255"/>
      <c r="DO422" s="255"/>
      <c r="DP422" s="255"/>
      <c r="DQ422" s="255"/>
      <c r="DR422" s="255"/>
      <c r="DS422" s="255"/>
      <c r="DT422" s="255"/>
      <c r="DU422" s="255"/>
      <c r="DV422" s="255"/>
      <c r="DW422" s="255"/>
      <c r="DX422" s="255"/>
      <c r="DY422" s="255"/>
      <c r="DZ422" s="255"/>
      <c r="EA422" s="255"/>
      <c r="EB422" s="255"/>
      <c r="EC422" s="255"/>
      <c r="ED422" s="255"/>
      <c r="EE422" s="255"/>
      <c r="EF422" s="255"/>
      <c r="EG422" s="255"/>
      <c r="EH422" s="255"/>
      <c r="EI422" s="255"/>
      <c r="EJ422" s="255"/>
      <c r="EK422" s="255"/>
      <c r="EL422" s="255"/>
      <c r="EM422" s="255"/>
      <c r="EN422" s="255"/>
      <c r="EO422" s="255"/>
      <c r="EP422" s="255"/>
      <c r="EQ422" s="255"/>
      <c r="ER422" s="255"/>
      <c r="ES422" s="255"/>
      <c r="ET422" s="255"/>
      <c r="EU422" s="255"/>
      <c r="EV422" s="255"/>
      <c r="EW422" s="255"/>
      <c r="EX422" s="255"/>
      <c r="EY422" s="255"/>
      <c r="EZ422" s="255"/>
      <c r="FA422" s="255"/>
      <c r="FB422" s="255"/>
      <c r="FC422" s="255"/>
      <c r="FD422" s="255"/>
      <c r="FE422" s="255"/>
      <c r="FF422" s="255"/>
      <c r="FG422" s="255"/>
      <c r="FH422" s="255"/>
      <c r="FI422" s="255"/>
      <c r="FJ422" s="255"/>
      <c r="FK422" s="255"/>
      <c r="FL422" s="255"/>
      <c r="FM422" s="255"/>
      <c r="FN422" s="255"/>
      <c r="FO422" s="255"/>
      <c r="FP422" s="255"/>
      <c r="FQ422" s="255"/>
      <c r="FR422" s="255"/>
      <c r="FS422" s="255"/>
      <c r="FT422" s="255"/>
      <c r="FU422" s="255"/>
      <c r="FV422" s="255"/>
      <c r="FW422" s="255"/>
      <c r="FX422" s="255"/>
      <c r="FY422" s="255"/>
      <c r="FZ422" s="255"/>
      <c r="GA422" s="255"/>
      <c r="GB422" s="255"/>
      <c r="GC422" s="255"/>
      <c r="GD422" s="255"/>
      <c r="GE422" s="255"/>
      <c r="GF422" s="255"/>
      <c r="GG422" s="255"/>
      <c r="GH422" s="255"/>
      <c r="GI422" s="255"/>
      <c r="GJ422" s="255"/>
      <c r="GK422" s="255"/>
      <c r="GL422" s="255"/>
      <c r="GM422" s="255"/>
      <c r="GN422" s="255"/>
      <c r="GO422" s="255"/>
      <c r="GP422" s="255"/>
      <c r="GQ422" s="255"/>
      <c r="GR422" s="255"/>
      <c r="GS422" s="255"/>
      <c r="GT422" s="255"/>
      <c r="GU422" s="255"/>
      <c r="GV422" s="255"/>
      <c r="GW422" s="255"/>
      <c r="GX422" s="255"/>
      <c r="GY422" s="255"/>
      <c r="GZ422" s="255"/>
      <c r="HA422" s="255"/>
      <c r="HB422" s="255"/>
      <c r="HC422" s="255"/>
      <c r="HD422" s="255"/>
      <c r="HE422" s="255"/>
      <c r="HF422" s="255"/>
      <c r="HG422" s="255"/>
      <c r="HH422" s="255"/>
      <c r="HI422" s="255"/>
      <c r="HJ422" s="255"/>
      <c r="HK422" s="255"/>
      <c r="HL422" s="255"/>
      <c r="HM422" s="255"/>
      <c r="HN422" s="255"/>
      <c r="HO422" s="255"/>
      <c r="HP422" s="255"/>
      <c r="HQ422" s="255"/>
      <c r="HR422" s="255"/>
      <c r="HS422" s="255"/>
      <c r="HT422" s="255"/>
      <c r="HU422" s="255"/>
      <c r="HV422" s="255"/>
      <c r="HW422" s="255"/>
      <c r="HX422" s="255"/>
      <c r="HY422" s="255"/>
    </row>
    <row r="423" customFormat="false" ht="12.75" hidden="false" customHeight="false" outlineLevel="0" collapsed="false">
      <c r="A423" s="255" t="n">
        <v>1653</v>
      </c>
      <c r="B423" s="255" t="n">
        <v>863</v>
      </c>
      <c r="C423" s="255" t="s">
        <v>2</v>
      </c>
      <c r="D423" s="255" t="s">
        <v>104</v>
      </c>
      <c r="E423" s="255" t="s">
        <v>343</v>
      </c>
      <c r="F423" s="255" t="s">
        <v>102</v>
      </c>
      <c r="G423" s="255" t="s">
        <v>96</v>
      </c>
      <c r="H423" s="255" t="s">
        <v>344</v>
      </c>
      <c r="I423" s="255" t="s">
        <v>182</v>
      </c>
      <c r="J423" s="256" t="s">
        <v>105</v>
      </c>
      <c r="K423" s="268" t="n">
        <v>36949</v>
      </c>
      <c r="L423" s="268" t="n">
        <v>38775</v>
      </c>
      <c r="M423" s="255" t="s">
        <v>155</v>
      </c>
      <c r="N423" s="257" t="n">
        <v>10000000</v>
      </c>
      <c r="O423" s="257" t="n">
        <v>-4181.006688</v>
      </c>
      <c r="P423" s="258" t="n">
        <v>0.7</v>
      </c>
      <c r="Q423" s="257" t="n">
        <v>58.987289</v>
      </c>
      <c r="R423" s="257" t="n">
        <v>59.001873</v>
      </c>
      <c r="S423" s="258" t="n">
        <v>0.0145840000000064</v>
      </c>
      <c r="T423" s="257" t="n">
        <v>-60.9758015378186</v>
      </c>
      <c r="U423" s="257" t="n">
        <v>241.884149</v>
      </c>
      <c r="V423" s="257" t="n">
        <v>0</v>
      </c>
      <c r="W423" s="257" t="n">
        <v>180.908347462181</v>
      </c>
      <c r="X423" s="257" t="n">
        <v>53752.859682</v>
      </c>
      <c r="Y423" s="257" t="n">
        <v>53905.82661</v>
      </c>
      <c r="Z423" s="257" t="n">
        <v>152.966927999994</v>
      </c>
      <c r="AA423" s="257" t="n">
        <v>-27.941419462187</v>
      </c>
      <c r="AB423" s="257" t="n">
        <v>53752.859682</v>
      </c>
      <c r="AC423" s="257" t="n">
        <v>53905.82661</v>
      </c>
      <c r="AD423" s="257" t="n">
        <v>152.966927999994</v>
      </c>
      <c r="AF423" s="257" t="n">
        <v>-24072.14600616</v>
      </c>
      <c r="AG423" s="259" t="n">
        <v>0</v>
      </c>
      <c r="AH423" s="259" t="n">
        <v>53905.82661</v>
      </c>
      <c r="AI423" s="259" t="n">
        <v>53905.82661</v>
      </c>
      <c r="AJ423" s="259" t="n">
        <v>53905.82661</v>
      </c>
      <c r="AK423" s="259" t="n">
        <v>72275.855185</v>
      </c>
      <c r="AL423" s="259" t="n">
        <v>152.966927999994</v>
      </c>
      <c r="AM423" s="269" t="s">
        <v>461</v>
      </c>
      <c r="AN423" s="260" t="n">
        <v>6</v>
      </c>
      <c r="AO423" s="260" t="s">
        <v>469</v>
      </c>
      <c r="AP423" s="260" t="n">
        <v>6</v>
      </c>
      <c r="AR423" s="281"/>
      <c r="AS423" s="306"/>
    </row>
    <row r="424" customFormat="false" ht="12.75" hidden="false" customHeight="false" outlineLevel="0" collapsed="false">
      <c r="A424" s="255" t="n">
        <v>1654</v>
      </c>
      <c r="B424" s="255" t="n">
        <v>864</v>
      </c>
      <c r="C424" s="255" t="s">
        <v>2</v>
      </c>
      <c r="D424" s="255" t="s">
        <v>173</v>
      </c>
      <c r="E424" s="255" t="s">
        <v>276</v>
      </c>
      <c r="F424" s="255" t="s">
        <v>184</v>
      </c>
      <c r="G424" s="255" t="s">
        <v>112</v>
      </c>
      <c r="H424" s="255" t="s">
        <v>168</v>
      </c>
      <c r="I424" s="255" t="s">
        <v>228</v>
      </c>
      <c r="J424" s="256" t="s">
        <v>189</v>
      </c>
      <c r="K424" s="268" t="n">
        <v>36949</v>
      </c>
      <c r="L424" s="268" t="n">
        <v>38775</v>
      </c>
      <c r="M424" s="255" t="s">
        <v>155</v>
      </c>
      <c r="N424" s="257" t="n">
        <v>-10000000</v>
      </c>
      <c r="O424" s="257" t="n">
        <v>4228.221759</v>
      </c>
      <c r="P424" s="258" t="n">
        <v>1.1</v>
      </c>
      <c r="Q424" s="257" t="n">
        <v>98.485796</v>
      </c>
      <c r="R424" s="257" t="n">
        <v>98.501376</v>
      </c>
      <c r="S424" s="258" t="n">
        <v>0.0155799999999999</v>
      </c>
      <c r="T424" s="257" t="n">
        <v>65.8756950052197</v>
      </c>
      <c r="U424" s="257" t="n">
        <v>-386.241615</v>
      </c>
      <c r="V424" s="257" t="n">
        <v>0</v>
      </c>
      <c r="W424" s="257" t="n">
        <v>-320.36591999478</v>
      </c>
      <c r="X424" s="257" t="n">
        <v>-58983.669916</v>
      </c>
      <c r="Y424" s="257" t="n">
        <v>-59245.143396</v>
      </c>
      <c r="Z424" s="257" t="n">
        <v>-261.473480000001</v>
      </c>
      <c r="AA424" s="257" t="n">
        <v>58.8924399947798</v>
      </c>
      <c r="AB424" s="257" t="n">
        <v>-58983.669916</v>
      </c>
      <c r="AC424" s="257" t="n">
        <v>-59245.143396</v>
      </c>
      <c r="AD424" s="257" t="n">
        <v>-261.473480000001</v>
      </c>
      <c r="AF424" s="257" t="n">
        <v>17388.5619838875</v>
      </c>
      <c r="AG424" s="259" t="n">
        <v>0</v>
      </c>
      <c r="AH424" s="259" t="n">
        <v>-59245.143396</v>
      </c>
      <c r="AI424" s="259" t="n">
        <v>-59245.143396</v>
      </c>
      <c r="AJ424" s="259" t="n">
        <v>-59245.143396</v>
      </c>
      <c r="AK424" s="259" t="n">
        <v>-54438.320515</v>
      </c>
      <c r="AL424" s="259" t="n">
        <v>-261.473480000001</v>
      </c>
      <c r="AM424" s="269" t="s">
        <v>461</v>
      </c>
      <c r="AN424" s="260" t="n">
        <v>5</v>
      </c>
      <c r="AO424" s="260" t="s">
        <v>469</v>
      </c>
      <c r="AP424" s="260" t="n">
        <v>5</v>
      </c>
      <c r="AR424" s="281"/>
      <c r="AS424" s="306"/>
      <c r="AV424" s="255"/>
      <c r="AW424" s="255"/>
      <c r="AX424" s="255"/>
      <c r="AY424" s="255"/>
      <c r="AZ424" s="255"/>
      <c r="BA424" s="255"/>
      <c r="BB424" s="255"/>
      <c r="BC424" s="255"/>
      <c r="BD424" s="255"/>
      <c r="BE424" s="255"/>
      <c r="BF424" s="255"/>
      <c r="BG424" s="255"/>
      <c r="BH424" s="255"/>
      <c r="BI424" s="255"/>
      <c r="BJ424" s="255"/>
      <c r="BK424" s="255"/>
      <c r="BL424" s="255"/>
      <c r="BM424" s="255"/>
      <c r="BN424" s="255"/>
      <c r="BO424" s="255"/>
      <c r="BP424" s="255"/>
      <c r="BQ424" s="255"/>
      <c r="BR424" s="255"/>
      <c r="BS424" s="255"/>
      <c r="BT424" s="255"/>
      <c r="BU424" s="255"/>
      <c r="BV424" s="255"/>
      <c r="BW424" s="255"/>
      <c r="BX424" s="255"/>
      <c r="BY424" s="255"/>
      <c r="BZ424" s="255"/>
      <c r="CA424" s="255"/>
      <c r="CB424" s="255"/>
      <c r="CC424" s="255"/>
      <c r="CD424" s="255"/>
      <c r="CE424" s="255"/>
      <c r="CF424" s="255"/>
      <c r="CG424" s="255"/>
      <c r="CH424" s="255"/>
      <c r="CI424" s="255"/>
      <c r="CJ424" s="255"/>
      <c r="CK424" s="255"/>
      <c r="CL424" s="255"/>
      <c r="CM424" s="255"/>
      <c r="CN424" s="255"/>
      <c r="CO424" s="255"/>
      <c r="CP424" s="255"/>
      <c r="CQ424" s="255"/>
      <c r="CR424" s="255"/>
      <c r="CS424" s="255"/>
      <c r="CT424" s="255"/>
      <c r="CU424" s="255"/>
      <c r="CV424" s="255"/>
      <c r="CW424" s="255"/>
      <c r="CX424" s="255"/>
      <c r="CY424" s="255"/>
      <c r="CZ424" s="255"/>
      <c r="DA424" s="255"/>
      <c r="DB424" s="255"/>
      <c r="DC424" s="255"/>
      <c r="DD424" s="255"/>
      <c r="DE424" s="255"/>
      <c r="DF424" s="255"/>
      <c r="DG424" s="255"/>
      <c r="DH424" s="255"/>
      <c r="DI424" s="255"/>
      <c r="DJ424" s="255"/>
      <c r="DK424" s="255"/>
      <c r="DL424" s="255"/>
      <c r="DM424" s="255"/>
      <c r="DN424" s="255"/>
      <c r="DO424" s="255"/>
      <c r="DP424" s="255"/>
      <c r="DQ424" s="255"/>
      <c r="DR424" s="255"/>
      <c r="DS424" s="255"/>
      <c r="DT424" s="255"/>
      <c r="DU424" s="255"/>
      <c r="DV424" s="255"/>
      <c r="DW424" s="255"/>
      <c r="DX424" s="255"/>
      <c r="DY424" s="255"/>
      <c r="DZ424" s="255"/>
      <c r="EA424" s="255"/>
      <c r="EB424" s="255"/>
      <c r="EC424" s="255"/>
      <c r="ED424" s="255"/>
      <c r="EE424" s="255"/>
      <c r="EF424" s="255"/>
      <c r="EG424" s="255"/>
      <c r="EH424" s="255"/>
      <c r="EI424" s="255"/>
      <c r="EJ424" s="255"/>
      <c r="EK424" s="255"/>
      <c r="EL424" s="255"/>
      <c r="EM424" s="255"/>
      <c r="EN424" s="255"/>
      <c r="EO424" s="255"/>
      <c r="EP424" s="255"/>
      <c r="EQ424" s="255"/>
      <c r="ER424" s="255"/>
      <c r="ES424" s="255"/>
      <c r="ET424" s="255"/>
      <c r="EU424" s="255"/>
      <c r="EV424" s="255"/>
      <c r="EW424" s="255"/>
      <c r="EX424" s="255"/>
      <c r="EY424" s="255"/>
      <c r="EZ424" s="255"/>
      <c r="FA424" s="255"/>
      <c r="FB424" s="255"/>
      <c r="FC424" s="255"/>
      <c r="FD424" s="255"/>
      <c r="FE424" s="255"/>
      <c r="FF424" s="255"/>
      <c r="FG424" s="255"/>
      <c r="FH424" s="255"/>
      <c r="FI424" s="255"/>
      <c r="FJ424" s="255"/>
      <c r="FK424" s="255"/>
      <c r="FL424" s="255"/>
      <c r="FM424" s="255"/>
      <c r="FN424" s="255"/>
      <c r="FO424" s="255"/>
      <c r="FP424" s="255"/>
      <c r="FQ424" s="255"/>
      <c r="FR424" s="255"/>
      <c r="FS424" s="255"/>
      <c r="FT424" s="255"/>
      <c r="FU424" s="255"/>
      <c r="FV424" s="255"/>
      <c r="FW424" s="255"/>
      <c r="FX424" s="255"/>
      <c r="FY424" s="255"/>
      <c r="FZ424" s="255"/>
      <c r="GA424" s="255"/>
      <c r="GB424" s="255"/>
      <c r="GC424" s="255"/>
      <c r="GD424" s="255"/>
      <c r="GE424" s="255"/>
      <c r="GF424" s="255"/>
      <c r="GG424" s="255"/>
      <c r="GH424" s="255"/>
      <c r="GI424" s="255"/>
      <c r="GJ424" s="255"/>
      <c r="GK424" s="255"/>
      <c r="GL424" s="255"/>
      <c r="GM424" s="255"/>
      <c r="GN424" s="255"/>
      <c r="GO424" s="255"/>
      <c r="GP424" s="255"/>
      <c r="GQ424" s="255"/>
      <c r="GR424" s="255"/>
      <c r="GS424" s="255"/>
      <c r="GT424" s="255"/>
      <c r="GU424" s="255"/>
      <c r="GV424" s="255"/>
      <c r="GW424" s="255"/>
      <c r="GX424" s="255"/>
      <c r="GY424" s="255"/>
      <c r="GZ424" s="255"/>
      <c r="HA424" s="255"/>
      <c r="HB424" s="255"/>
      <c r="HC424" s="255"/>
      <c r="HD424" s="255"/>
      <c r="HE424" s="255"/>
      <c r="HF424" s="255"/>
      <c r="HG424" s="255"/>
      <c r="HH424" s="255"/>
      <c r="HI424" s="255"/>
      <c r="HJ424" s="255"/>
      <c r="HK424" s="255"/>
      <c r="HL424" s="255"/>
      <c r="HM424" s="255"/>
      <c r="HN424" s="255"/>
      <c r="HO424" s="255"/>
      <c r="HP424" s="255"/>
      <c r="HQ424" s="255"/>
      <c r="HR424" s="255"/>
      <c r="HS424" s="255"/>
      <c r="HT424" s="255"/>
      <c r="HU424" s="255"/>
      <c r="HV424" s="255"/>
      <c r="HW424" s="255"/>
      <c r="HX424" s="255"/>
      <c r="HY424" s="255"/>
    </row>
    <row r="425" customFormat="false" ht="12.75" hidden="false" customHeight="false" outlineLevel="0" collapsed="false">
      <c r="A425" s="255" t="n">
        <v>1655</v>
      </c>
      <c r="B425" s="255" t="n">
        <v>865</v>
      </c>
      <c r="C425" s="255" t="s">
        <v>2</v>
      </c>
      <c r="D425" s="255" t="s">
        <v>176</v>
      </c>
      <c r="E425" s="255" t="s">
        <v>276</v>
      </c>
      <c r="F425" s="255" t="s">
        <v>184</v>
      </c>
      <c r="G425" s="255" t="s">
        <v>112</v>
      </c>
      <c r="H425" s="255" t="s">
        <v>168</v>
      </c>
      <c r="I425" s="255" t="s">
        <v>177</v>
      </c>
      <c r="J425" s="256" t="s">
        <v>189</v>
      </c>
      <c r="K425" s="268" t="n">
        <v>36949</v>
      </c>
      <c r="L425" s="268" t="n">
        <v>38775</v>
      </c>
      <c r="M425" s="255" t="s">
        <v>155</v>
      </c>
      <c r="N425" s="257" t="n">
        <v>10000000</v>
      </c>
      <c r="O425" s="257" t="n">
        <v>-4228.221759</v>
      </c>
      <c r="P425" s="258" t="n">
        <v>1.1</v>
      </c>
      <c r="Q425" s="257" t="n">
        <v>98.485796</v>
      </c>
      <c r="R425" s="257" t="n">
        <v>98.501376</v>
      </c>
      <c r="S425" s="258" t="n">
        <v>0.0155799999999999</v>
      </c>
      <c r="T425" s="257" t="n">
        <v>-65.8756950052197</v>
      </c>
      <c r="U425" s="257" t="n">
        <v>386.241615</v>
      </c>
      <c r="V425" s="257" t="n">
        <v>0</v>
      </c>
      <c r="W425" s="257" t="n">
        <v>320.36591999478</v>
      </c>
      <c r="X425" s="257" t="n">
        <v>58983.669916</v>
      </c>
      <c r="Y425" s="257" t="n">
        <v>59245.143396</v>
      </c>
      <c r="Z425" s="257" t="n">
        <v>261.473480000001</v>
      </c>
      <c r="AA425" s="257" t="n">
        <v>-58.8924399947798</v>
      </c>
      <c r="AB425" s="257" t="n">
        <v>58983.669916</v>
      </c>
      <c r="AC425" s="257" t="n">
        <v>59245.143396</v>
      </c>
      <c r="AD425" s="257" t="n">
        <v>261.473480000001</v>
      </c>
      <c r="AF425" s="257" t="n">
        <v>-17388.5619838875</v>
      </c>
      <c r="AG425" s="259" t="n">
        <v>0</v>
      </c>
      <c r="AH425" s="259" t="n">
        <v>59245.143396</v>
      </c>
      <c r="AI425" s="259" t="n">
        <v>59245.143396</v>
      </c>
      <c r="AJ425" s="259" t="n">
        <v>59245.143396</v>
      </c>
      <c r="AK425" s="259" t="n">
        <v>54438.320515</v>
      </c>
      <c r="AL425" s="259" t="n">
        <v>261.473480000001</v>
      </c>
      <c r="AM425" s="269" t="s">
        <v>461</v>
      </c>
      <c r="AN425" s="260" t="n">
        <v>5</v>
      </c>
      <c r="AO425" s="260" t="s">
        <v>469</v>
      </c>
      <c r="AP425" s="260" t="n">
        <v>5</v>
      </c>
      <c r="AR425" s="281"/>
      <c r="AS425" s="306"/>
      <c r="AV425" s="255"/>
      <c r="AW425" s="255"/>
      <c r="AX425" s="255"/>
      <c r="AY425" s="255"/>
      <c r="AZ425" s="255"/>
      <c r="BA425" s="255"/>
      <c r="BB425" s="255"/>
      <c r="BC425" s="255"/>
      <c r="BD425" s="255"/>
      <c r="BE425" s="255"/>
      <c r="BF425" s="255"/>
      <c r="BG425" s="255"/>
      <c r="BH425" s="255"/>
      <c r="BI425" s="255"/>
      <c r="BJ425" s="255"/>
      <c r="BK425" s="255"/>
      <c r="BL425" s="255"/>
      <c r="BM425" s="255"/>
      <c r="BN425" s="255"/>
      <c r="BO425" s="255"/>
      <c r="BP425" s="255"/>
      <c r="BQ425" s="255"/>
      <c r="BR425" s="255"/>
      <c r="BS425" s="255"/>
      <c r="BT425" s="255"/>
      <c r="BU425" s="255"/>
      <c r="BV425" s="255"/>
      <c r="BW425" s="255"/>
      <c r="BX425" s="255"/>
      <c r="BY425" s="255"/>
      <c r="BZ425" s="255"/>
      <c r="CA425" s="255"/>
      <c r="CB425" s="255"/>
      <c r="CC425" s="255"/>
      <c r="CD425" s="255"/>
      <c r="CE425" s="255"/>
      <c r="CF425" s="255"/>
      <c r="CG425" s="255"/>
      <c r="CH425" s="255"/>
      <c r="CI425" s="255"/>
      <c r="CJ425" s="255"/>
      <c r="CK425" s="255"/>
      <c r="CL425" s="255"/>
      <c r="CM425" s="255"/>
      <c r="CN425" s="255"/>
      <c r="CO425" s="255"/>
      <c r="CP425" s="255"/>
      <c r="CQ425" s="255"/>
      <c r="CR425" s="255"/>
      <c r="CS425" s="255"/>
      <c r="CT425" s="255"/>
      <c r="CU425" s="255"/>
      <c r="CV425" s="255"/>
      <c r="CW425" s="255"/>
      <c r="CX425" s="255"/>
      <c r="CY425" s="255"/>
      <c r="CZ425" s="255"/>
      <c r="DA425" s="255"/>
      <c r="DB425" s="255"/>
      <c r="DC425" s="255"/>
      <c r="DD425" s="255"/>
      <c r="DE425" s="255"/>
      <c r="DF425" s="255"/>
      <c r="DG425" s="255"/>
      <c r="DH425" s="255"/>
      <c r="DI425" s="255"/>
      <c r="DJ425" s="255"/>
      <c r="DK425" s="255"/>
      <c r="DL425" s="255"/>
      <c r="DM425" s="255"/>
      <c r="DN425" s="255"/>
      <c r="DO425" s="255"/>
      <c r="DP425" s="255"/>
      <c r="DQ425" s="255"/>
      <c r="DR425" s="255"/>
      <c r="DS425" s="255"/>
      <c r="DT425" s="255"/>
      <c r="DU425" s="255"/>
      <c r="DV425" s="255"/>
      <c r="DW425" s="255"/>
      <c r="DX425" s="255"/>
      <c r="DY425" s="255"/>
      <c r="DZ425" s="255"/>
      <c r="EA425" s="255"/>
      <c r="EB425" s="255"/>
      <c r="EC425" s="255"/>
      <c r="ED425" s="255"/>
      <c r="EE425" s="255"/>
      <c r="EF425" s="255"/>
      <c r="EG425" s="255"/>
      <c r="EH425" s="255"/>
      <c r="EI425" s="255"/>
      <c r="EJ425" s="255"/>
      <c r="EK425" s="255"/>
      <c r="EL425" s="255"/>
      <c r="EM425" s="255"/>
      <c r="EN425" s="255"/>
      <c r="EO425" s="255"/>
      <c r="EP425" s="255"/>
      <c r="EQ425" s="255"/>
      <c r="ER425" s="255"/>
      <c r="ES425" s="255"/>
      <c r="ET425" s="255"/>
      <c r="EU425" s="255"/>
      <c r="EV425" s="255"/>
      <c r="EW425" s="255"/>
      <c r="EX425" s="255"/>
      <c r="EY425" s="255"/>
      <c r="EZ425" s="255"/>
      <c r="FA425" s="255"/>
      <c r="FB425" s="255"/>
      <c r="FC425" s="255"/>
      <c r="FD425" s="255"/>
      <c r="FE425" s="255"/>
      <c r="FF425" s="255"/>
      <c r="FG425" s="255"/>
      <c r="FH425" s="255"/>
      <c r="FI425" s="255"/>
      <c r="FJ425" s="255"/>
      <c r="FK425" s="255"/>
      <c r="FL425" s="255"/>
      <c r="FM425" s="255"/>
      <c r="FN425" s="255"/>
      <c r="FO425" s="255"/>
      <c r="FP425" s="255"/>
      <c r="FQ425" s="255"/>
      <c r="FR425" s="255"/>
      <c r="FS425" s="255"/>
      <c r="FT425" s="255"/>
      <c r="FU425" s="255"/>
      <c r="FV425" s="255"/>
      <c r="FW425" s="255"/>
      <c r="FX425" s="255"/>
      <c r="FY425" s="255"/>
      <c r="FZ425" s="255"/>
      <c r="GA425" s="255"/>
      <c r="GB425" s="255"/>
      <c r="GC425" s="255"/>
      <c r="GD425" s="255"/>
      <c r="GE425" s="255"/>
      <c r="GF425" s="255"/>
      <c r="GG425" s="255"/>
      <c r="GH425" s="255"/>
      <c r="GI425" s="255"/>
      <c r="GJ425" s="255"/>
      <c r="GK425" s="255"/>
      <c r="GL425" s="255"/>
      <c r="GM425" s="255"/>
      <c r="GN425" s="255"/>
      <c r="GO425" s="255"/>
      <c r="GP425" s="255"/>
      <c r="GQ425" s="255"/>
      <c r="GR425" s="255"/>
      <c r="GS425" s="255"/>
      <c r="GT425" s="255"/>
      <c r="GU425" s="255"/>
      <c r="GV425" s="255"/>
      <c r="GW425" s="255"/>
      <c r="GX425" s="255"/>
      <c r="GY425" s="255"/>
      <c r="GZ425" s="255"/>
      <c r="HA425" s="255"/>
      <c r="HB425" s="255"/>
      <c r="HC425" s="255"/>
      <c r="HD425" s="255"/>
      <c r="HE425" s="255"/>
      <c r="HF425" s="255"/>
      <c r="HG425" s="255"/>
      <c r="HH425" s="255"/>
      <c r="HI425" s="255"/>
      <c r="HJ425" s="255"/>
      <c r="HK425" s="255"/>
      <c r="HL425" s="255"/>
      <c r="HM425" s="255"/>
      <c r="HN425" s="255"/>
      <c r="HO425" s="255"/>
      <c r="HP425" s="255"/>
      <c r="HQ425" s="255"/>
      <c r="HR425" s="255"/>
      <c r="HS425" s="255"/>
      <c r="HT425" s="255"/>
      <c r="HU425" s="255"/>
      <c r="HV425" s="255"/>
      <c r="HW425" s="255"/>
      <c r="HX425" s="255"/>
      <c r="HY425" s="255"/>
    </row>
    <row r="426" customFormat="false" ht="12.75" hidden="false" customHeight="false" outlineLevel="0" collapsed="false">
      <c r="A426" s="255" t="n">
        <v>1656</v>
      </c>
      <c r="B426" s="255" t="n">
        <v>866</v>
      </c>
      <c r="C426" s="255" t="s">
        <v>2</v>
      </c>
      <c r="D426" s="255" t="s">
        <v>178</v>
      </c>
      <c r="E426" s="255" t="s">
        <v>276</v>
      </c>
      <c r="F426" s="255" t="s">
        <v>184</v>
      </c>
      <c r="G426" s="255" t="s">
        <v>112</v>
      </c>
      <c r="H426" s="255" t="s">
        <v>168</v>
      </c>
      <c r="I426" s="255" t="s">
        <v>179</v>
      </c>
      <c r="J426" s="256" t="s">
        <v>189</v>
      </c>
      <c r="K426" s="268" t="n">
        <v>36949</v>
      </c>
      <c r="L426" s="268" t="n">
        <v>38775</v>
      </c>
      <c r="M426" s="255" t="s">
        <v>155</v>
      </c>
      <c r="N426" s="257" t="n">
        <v>-10000000</v>
      </c>
      <c r="O426" s="257" t="n">
        <v>4228.221759</v>
      </c>
      <c r="P426" s="258" t="n">
        <v>1.1</v>
      </c>
      <c r="Q426" s="257" t="n">
        <v>98.485796</v>
      </c>
      <c r="R426" s="257" t="n">
        <v>98.501376</v>
      </c>
      <c r="S426" s="258" t="n">
        <v>0.0155799999999999</v>
      </c>
      <c r="T426" s="257" t="n">
        <v>65.8756950052197</v>
      </c>
      <c r="U426" s="257" t="n">
        <v>-386.241615</v>
      </c>
      <c r="V426" s="257" t="n">
        <v>0</v>
      </c>
      <c r="W426" s="257" t="n">
        <v>-320.36591999478</v>
      </c>
      <c r="X426" s="257" t="n">
        <v>-58983.669916</v>
      </c>
      <c r="Y426" s="257" t="n">
        <v>-59245.143396</v>
      </c>
      <c r="Z426" s="257" t="n">
        <v>-261.473480000001</v>
      </c>
      <c r="AA426" s="257" t="n">
        <v>58.8924399947798</v>
      </c>
      <c r="AB426" s="257" t="n">
        <v>-58983.669916</v>
      </c>
      <c r="AC426" s="257" t="n">
        <v>-59245.143396</v>
      </c>
      <c r="AD426" s="257" t="n">
        <v>-261.473480000001</v>
      </c>
      <c r="AF426" s="257" t="n">
        <v>17388.5619838875</v>
      </c>
      <c r="AG426" s="259" t="n">
        <v>0</v>
      </c>
      <c r="AH426" s="259" t="n">
        <v>-59245.143396</v>
      </c>
      <c r="AI426" s="259" t="n">
        <v>-59245.143396</v>
      </c>
      <c r="AJ426" s="259" t="n">
        <v>-59245.143396</v>
      </c>
      <c r="AK426" s="259" t="n">
        <v>-54438.320515</v>
      </c>
      <c r="AL426" s="259" t="n">
        <v>-261.473480000001</v>
      </c>
      <c r="AM426" s="269" t="s">
        <v>461</v>
      </c>
      <c r="AN426" s="260" t="n">
        <v>5</v>
      </c>
      <c r="AO426" s="260" t="s">
        <v>469</v>
      </c>
      <c r="AP426" s="260" t="n">
        <v>5</v>
      </c>
      <c r="AR426" s="281"/>
      <c r="AS426" s="306"/>
    </row>
    <row r="427" customFormat="false" ht="12.75" hidden="false" customHeight="false" outlineLevel="0" collapsed="false">
      <c r="A427" s="255" t="n">
        <v>1657</v>
      </c>
      <c r="B427" s="255" t="n">
        <v>867</v>
      </c>
      <c r="C427" s="255" t="s">
        <v>2</v>
      </c>
      <c r="D427" s="255" t="s">
        <v>104</v>
      </c>
      <c r="E427" s="255" t="s">
        <v>408</v>
      </c>
      <c r="F427" s="255" t="s">
        <v>95</v>
      </c>
      <c r="G427" s="255" t="s">
        <v>96</v>
      </c>
      <c r="H427" s="255" t="s">
        <v>168</v>
      </c>
      <c r="I427" s="255" t="s">
        <v>182</v>
      </c>
      <c r="J427" s="256" t="s">
        <v>203</v>
      </c>
      <c r="K427" s="268" t="n">
        <v>36949</v>
      </c>
      <c r="L427" s="268" t="n">
        <v>38775</v>
      </c>
      <c r="M427" s="255" t="s">
        <v>155</v>
      </c>
      <c r="N427" s="257" t="n">
        <v>10000000</v>
      </c>
      <c r="O427" s="257" t="n">
        <v>-4185.59966</v>
      </c>
      <c r="P427" s="258" t="n">
        <v>0.75</v>
      </c>
      <c r="Q427" s="257" t="n">
        <v>65.390644</v>
      </c>
      <c r="R427" s="257" t="n">
        <v>65.395489</v>
      </c>
      <c r="S427" s="258" t="n">
        <v>0.0048450000000031</v>
      </c>
      <c r="T427" s="257" t="n">
        <v>-20.279230352713</v>
      </c>
      <c r="U427" s="257" t="n">
        <v>248.572887</v>
      </c>
      <c r="V427" s="257" t="n">
        <v>0</v>
      </c>
      <c r="W427" s="257" t="n">
        <v>228.293656647287</v>
      </c>
      <c r="X427" s="257" t="n">
        <v>48044.135899</v>
      </c>
      <c r="Y427" s="257" t="n">
        <v>48250.272738</v>
      </c>
      <c r="Z427" s="257" t="n">
        <v>206.136838999999</v>
      </c>
      <c r="AA427" s="257" t="n">
        <v>-22.1568176472882</v>
      </c>
      <c r="AB427" s="257" t="n">
        <v>48044.135899</v>
      </c>
      <c r="AC427" s="257" t="n">
        <v>48250.272738</v>
      </c>
      <c r="AD427" s="257" t="n">
        <v>206.136838999999</v>
      </c>
      <c r="AF427" s="257" t="n">
        <v>-30983.90148315</v>
      </c>
      <c r="AG427" s="259" t="n">
        <v>0</v>
      </c>
      <c r="AH427" s="259" t="n">
        <v>48250.272738</v>
      </c>
      <c r="AI427" s="259" t="n">
        <v>48250.272738</v>
      </c>
      <c r="AJ427" s="259" t="n">
        <v>48250.272738</v>
      </c>
      <c r="AK427" s="259" t="n">
        <v>58393.452716</v>
      </c>
      <c r="AL427" s="259" t="n">
        <v>206.136838999999</v>
      </c>
      <c r="AM427" s="269" t="s">
        <v>461</v>
      </c>
      <c r="AN427" s="260" t="n">
        <v>7</v>
      </c>
      <c r="AO427" s="260" t="s">
        <v>469</v>
      </c>
      <c r="AP427" s="260" t="n">
        <v>7</v>
      </c>
      <c r="AR427" s="281"/>
      <c r="AS427" s="306"/>
      <c r="AV427" s="255"/>
      <c r="AW427" s="255"/>
      <c r="AX427" s="255"/>
      <c r="AY427" s="255"/>
      <c r="AZ427" s="255"/>
      <c r="BA427" s="255"/>
      <c r="BB427" s="255"/>
      <c r="BC427" s="255"/>
      <c r="BD427" s="255"/>
      <c r="BE427" s="255"/>
      <c r="BF427" s="255"/>
      <c r="BG427" s="255"/>
      <c r="BH427" s="255"/>
      <c r="BI427" s="255"/>
      <c r="BJ427" s="255"/>
      <c r="BK427" s="255"/>
      <c r="BL427" s="255"/>
      <c r="BM427" s="255"/>
      <c r="BN427" s="255"/>
      <c r="BO427" s="255"/>
      <c r="BP427" s="255"/>
      <c r="BQ427" s="255"/>
      <c r="BR427" s="255"/>
      <c r="BS427" s="255"/>
      <c r="BT427" s="255"/>
      <c r="BU427" s="255"/>
      <c r="BV427" s="255"/>
      <c r="BW427" s="255"/>
      <c r="BX427" s="255"/>
      <c r="BY427" s="255"/>
      <c r="BZ427" s="255"/>
      <c r="CA427" s="255"/>
      <c r="CB427" s="255"/>
      <c r="CC427" s="255"/>
      <c r="CD427" s="255"/>
      <c r="CE427" s="255"/>
      <c r="CF427" s="255"/>
      <c r="CG427" s="255"/>
      <c r="CH427" s="255"/>
      <c r="CI427" s="255"/>
      <c r="CJ427" s="255"/>
      <c r="CK427" s="255"/>
      <c r="CL427" s="255"/>
      <c r="CM427" s="255"/>
      <c r="CN427" s="255"/>
      <c r="CO427" s="255"/>
      <c r="CP427" s="255"/>
      <c r="CQ427" s="255"/>
      <c r="CR427" s="255"/>
      <c r="CS427" s="255"/>
      <c r="CT427" s="255"/>
      <c r="CU427" s="255"/>
      <c r="CV427" s="255"/>
      <c r="CW427" s="255"/>
      <c r="CX427" s="255"/>
      <c r="CY427" s="255"/>
      <c r="CZ427" s="255"/>
      <c r="DA427" s="255"/>
      <c r="DB427" s="255"/>
      <c r="DC427" s="255"/>
      <c r="DD427" s="255"/>
      <c r="DE427" s="255"/>
      <c r="DF427" s="255"/>
      <c r="DG427" s="255"/>
      <c r="DH427" s="255"/>
      <c r="DI427" s="255"/>
      <c r="DJ427" s="255"/>
      <c r="DK427" s="255"/>
      <c r="DL427" s="255"/>
      <c r="DM427" s="255"/>
      <c r="DN427" s="255"/>
      <c r="DO427" s="255"/>
      <c r="DP427" s="255"/>
      <c r="DQ427" s="255"/>
      <c r="DR427" s="255"/>
      <c r="DS427" s="255"/>
      <c r="DT427" s="255"/>
      <c r="DU427" s="255"/>
      <c r="DV427" s="255"/>
      <c r="DW427" s="255"/>
      <c r="DX427" s="255"/>
      <c r="DY427" s="255"/>
      <c r="DZ427" s="255"/>
      <c r="EA427" s="255"/>
      <c r="EB427" s="255"/>
      <c r="EC427" s="255"/>
      <c r="ED427" s="255"/>
      <c r="EE427" s="255"/>
      <c r="EF427" s="255"/>
      <c r="EG427" s="255"/>
      <c r="EH427" s="255"/>
      <c r="EI427" s="255"/>
      <c r="EJ427" s="255"/>
      <c r="EK427" s="255"/>
      <c r="EL427" s="255"/>
      <c r="EM427" s="255"/>
      <c r="EN427" s="255"/>
      <c r="EO427" s="255"/>
      <c r="EP427" s="255"/>
      <c r="EQ427" s="255"/>
      <c r="ER427" s="255"/>
      <c r="ES427" s="255"/>
      <c r="ET427" s="255"/>
      <c r="EU427" s="255"/>
      <c r="EV427" s="255"/>
      <c r="EW427" s="255"/>
      <c r="EX427" s="255"/>
      <c r="EY427" s="255"/>
      <c r="EZ427" s="255"/>
      <c r="FA427" s="255"/>
      <c r="FB427" s="255"/>
      <c r="FC427" s="255"/>
      <c r="FD427" s="255"/>
      <c r="FE427" s="255"/>
      <c r="FF427" s="255"/>
      <c r="FG427" s="255"/>
      <c r="FH427" s="255"/>
      <c r="FI427" s="255"/>
      <c r="FJ427" s="255"/>
      <c r="FK427" s="255"/>
      <c r="FL427" s="255"/>
      <c r="FM427" s="255"/>
      <c r="FN427" s="255"/>
      <c r="FO427" s="255"/>
      <c r="FP427" s="255"/>
      <c r="FQ427" s="255"/>
      <c r="FR427" s="255"/>
      <c r="FS427" s="255"/>
      <c r="FT427" s="255"/>
      <c r="FU427" s="255"/>
      <c r="FV427" s="255"/>
      <c r="FW427" s="255"/>
      <c r="FX427" s="255"/>
      <c r="FY427" s="255"/>
      <c r="FZ427" s="255"/>
      <c r="GA427" s="255"/>
      <c r="GB427" s="255"/>
      <c r="GC427" s="255"/>
      <c r="GD427" s="255"/>
      <c r="GE427" s="255"/>
      <c r="GF427" s="255"/>
      <c r="GG427" s="255"/>
      <c r="GH427" s="255"/>
      <c r="GI427" s="255"/>
      <c r="GJ427" s="255"/>
      <c r="GK427" s="255"/>
      <c r="GL427" s="255"/>
      <c r="GM427" s="255"/>
      <c r="GN427" s="255"/>
      <c r="GO427" s="255"/>
      <c r="GP427" s="255"/>
      <c r="GQ427" s="255"/>
      <c r="GR427" s="255"/>
      <c r="GS427" s="255"/>
      <c r="GT427" s="255"/>
      <c r="GU427" s="255"/>
      <c r="GV427" s="255"/>
      <c r="GW427" s="255"/>
      <c r="GX427" s="255"/>
      <c r="GY427" s="255"/>
      <c r="GZ427" s="255"/>
      <c r="HA427" s="255"/>
      <c r="HB427" s="255"/>
      <c r="HC427" s="255"/>
      <c r="HD427" s="255"/>
      <c r="HE427" s="255"/>
      <c r="HF427" s="255"/>
      <c r="HG427" s="255"/>
      <c r="HH427" s="255"/>
      <c r="HI427" s="255"/>
      <c r="HJ427" s="255"/>
      <c r="HK427" s="255"/>
      <c r="HL427" s="255"/>
      <c r="HM427" s="255"/>
      <c r="HN427" s="255"/>
      <c r="HO427" s="255"/>
      <c r="HP427" s="255"/>
      <c r="HQ427" s="255"/>
      <c r="HR427" s="255"/>
      <c r="HS427" s="255"/>
      <c r="HT427" s="255"/>
      <c r="HU427" s="255"/>
      <c r="HV427" s="255"/>
      <c r="HW427" s="255"/>
      <c r="HX427" s="255"/>
      <c r="HY427" s="255"/>
    </row>
    <row r="428" customFormat="false" ht="12.75" hidden="false" customHeight="false" outlineLevel="0" collapsed="false">
      <c r="A428" s="255" t="n">
        <v>1658</v>
      </c>
      <c r="B428" s="255" t="n">
        <v>868</v>
      </c>
      <c r="C428" s="255" t="s">
        <v>2</v>
      </c>
      <c r="D428" s="255" t="s">
        <v>104</v>
      </c>
      <c r="E428" s="255" t="s">
        <v>303</v>
      </c>
      <c r="F428" s="255" t="s">
        <v>304</v>
      </c>
      <c r="G428" s="255" t="s">
        <v>305</v>
      </c>
      <c r="H428" s="255" t="s">
        <v>303</v>
      </c>
      <c r="I428" s="255" t="s">
        <v>201</v>
      </c>
      <c r="J428" s="256" t="s">
        <v>154</v>
      </c>
      <c r="K428" s="268" t="n">
        <v>36949</v>
      </c>
      <c r="L428" s="268" t="n">
        <v>40602</v>
      </c>
      <c r="M428" s="255" t="s">
        <v>100</v>
      </c>
      <c r="N428" s="257" t="n">
        <v>-20000000</v>
      </c>
      <c r="O428" s="257" t="n">
        <v>1549.498678</v>
      </c>
      <c r="P428" s="258" t="n">
        <v>0.19</v>
      </c>
      <c r="Q428" s="257" t="n">
        <v>23.163733</v>
      </c>
      <c r="R428" s="257" t="n">
        <v>23.163733</v>
      </c>
      <c r="S428" s="258" t="n">
        <v>0</v>
      </c>
      <c r="T428" s="257" t="n">
        <v>0</v>
      </c>
      <c r="U428" s="257" t="n">
        <v>-198.075444</v>
      </c>
      <c r="V428" s="257" t="n">
        <v>0</v>
      </c>
      <c r="W428" s="257" t="n">
        <v>-198.075444</v>
      </c>
      <c r="X428" s="257" t="n">
        <v>0</v>
      </c>
      <c r="Y428" s="257" t="n">
        <v>-198.075444</v>
      </c>
      <c r="Z428" s="257" t="n">
        <v>-198.075444</v>
      </c>
      <c r="AA428" s="257" t="n">
        <v>0</v>
      </c>
      <c r="AB428" s="257" t="n">
        <v>0</v>
      </c>
      <c r="AC428" s="257" t="n">
        <v>-198.075444</v>
      </c>
      <c r="AD428" s="257" t="n">
        <v>-198.075444</v>
      </c>
      <c r="AF428" s="257" t="n">
        <v>2319.5220460321</v>
      </c>
      <c r="AG428" s="259" t="n">
        <v>0</v>
      </c>
      <c r="AH428" s="259" t="n">
        <v>-198.075444</v>
      </c>
      <c r="AI428" s="259" t="n">
        <v>-198.075444</v>
      </c>
      <c r="AJ428" s="259" t="n">
        <v>-198.075444</v>
      </c>
      <c r="AK428" s="259" t="n">
        <v>-198.075444</v>
      </c>
      <c r="AL428" s="259" t="n">
        <v>-198.075444</v>
      </c>
      <c r="AM428" s="269" t="s">
        <v>621</v>
      </c>
      <c r="AN428" s="260" t="n">
        <v>1</v>
      </c>
      <c r="AO428" s="260" t="s">
        <v>469</v>
      </c>
      <c r="AP428" s="260" t="n">
        <v>1</v>
      </c>
      <c r="AR428" s="281"/>
      <c r="AS428" s="306"/>
      <c r="AV428" s="255"/>
      <c r="AW428" s="255"/>
      <c r="AX428" s="255"/>
      <c r="AY428" s="255"/>
      <c r="AZ428" s="255"/>
      <c r="BA428" s="255"/>
      <c r="BB428" s="255"/>
      <c r="BC428" s="255"/>
      <c r="BD428" s="255"/>
      <c r="BE428" s="255"/>
      <c r="BF428" s="255"/>
      <c r="BG428" s="255"/>
      <c r="BH428" s="255"/>
      <c r="BI428" s="255"/>
      <c r="BJ428" s="255"/>
      <c r="BK428" s="255"/>
      <c r="BL428" s="255"/>
      <c r="BM428" s="255"/>
      <c r="BN428" s="255"/>
      <c r="BO428" s="255"/>
      <c r="BP428" s="255"/>
      <c r="BQ428" s="255"/>
      <c r="BR428" s="255"/>
      <c r="BS428" s="255"/>
      <c r="BT428" s="255"/>
      <c r="BU428" s="255"/>
      <c r="BV428" s="255"/>
      <c r="BW428" s="255"/>
      <c r="BX428" s="255"/>
      <c r="BY428" s="255"/>
      <c r="BZ428" s="255"/>
      <c r="CA428" s="255"/>
      <c r="CB428" s="255"/>
      <c r="CC428" s="255"/>
      <c r="CD428" s="255"/>
      <c r="CE428" s="255"/>
      <c r="CF428" s="255"/>
      <c r="CG428" s="255"/>
      <c r="CH428" s="255"/>
      <c r="CI428" s="255"/>
      <c r="CJ428" s="255"/>
      <c r="CK428" s="255"/>
      <c r="CL428" s="255"/>
      <c r="CM428" s="255"/>
      <c r="CN428" s="255"/>
      <c r="CO428" s="255"/>
      <c r="CP428" s="255"/>
      <c r="CQ428" s="255"/>
      <c r="CR428" s="255"/>
      <c r="CS428" s="255"/>
      <c r="CT428" s="255"/>
      <c r="CU428" s="255"/>
      <c r="CV428" s="255"/>
      <c r="CW428" s="255"/>
      <c r="CX428" s="255"/>
      <c r="CY428" s="255"/>
      <c r="CZ428" s="255"/>
      <c r="DA428" s="255"/>
      <c r="DB428" s="255"/>
      <c r="DC428" s="255"/>
      <c r="DD428" s="255"/>
      <c r="DE428" s="255"/>
      <c r="DF428" s="255"/>
      <c r="DG428" s="255"/>
      <c r="DH428" s="255"/>
      <c r="DI428" s="255"/>
      <c r="DJ428" s="255"/>
      <c r="DK428" s="255"/>
      <c r="DL428" s="255"/>
      <c r="DM428" s="255"/>
      <c r="DN428" s="255"/>
      <c r="DO428" s="255"/>
      <c r="DP428" s="255"/>
      <c r="DQ428" s="255"/>
      <c r="DR428" s="255"/>
      <c r="DS428" s="255"/>
      <c r="DT428" s="255"/>
      <c r="DU428" s="255"/>
      <c r="DV428" s="255"/>
      <c r="DW428" s="255"/>
      <c r="DX428" s="255"/>
      <c r="DY428" s="255"/>
      <c r="DZ428" s="255"/>
      <c r="EA428" s="255"/>
      <c r="EB428" s="255"/>
      <c r="EC428" s="255"/>
      <c r="ED428" s="255"/>
      <c r="EE428" s="255"/>
      <c r="EF428" s="255"/>
      <c r="EG428" s="255"/>
      <c r="EH428" s="255"/>
      <c r="EI428" s="255"/>
      <c r="EJ428" s="255"/>
      <c r="EK428" s="255"/>
      <c r="EL428" s="255"/>
      <c r="EM428" s="255"/>
      <c r="EN428" s="255"/>
      <c r="EO428" s="255"/>
      <c r="EP428" s="255"/>
      <c r="EQ428" s="255"/>
      <c r="ER428" s="255"/>
      <c r="ES428" s="255"/>
      <c r="ET428" s="255"/>
      <c r="EU428" s="255"/>
      <c r="EV428" s="255"/>
      <c r="EW428" s="255"/>
      <c r="EX428" s="255"/>
      <c r="EY428" s="255"/>
      <c r="EZ428" s="255"/>
      <c r="FA428" s="255"/>
      <c r="FB428" s="255"/>
      <c r="FC428" s="255"/>
      <c r="FD428" s="255"/>
      <c r="FE428" s="255"/>
      <c r="FF428" s="255"/>
      <c r="FG428" s="255"/>
      <c r="FH428" s="255"/>
      <c r="FI428" s="255"/>
      <c r="FJ428" s="255"/>
      <c r="FK428" s="255"/>
      <c r="FL428" s="255"/>
      <c r="FM428" s="255"/>
      <c r="FN428" s="255"/>
      <c r="FO428" s="255"/>
      <c r="FP428" s="255"/>
      <c r="FQ428" s="255"/>
      <c r="FR428" s="255"/>
      <c r="FS428" s="255"/>
      <c r="FT428" s="255"/>
      <c r="FU428" s="255"/>
      <c r="FV428" s="255"/>
      <c r="FW428" s="255"/>
      <c r="FX428" s="255"/>
      <c r="FY428" s="255"/>
      <c r="FZ428" s="255"/>
      <c r="GA428" s="255"/>
      <c r="GB428" s="255"/>
      <c r="GC428" s="255"/>
      <c r="GD428" s="255"/>
      <c r="GE428" s="255"/>
      <c r="GF428" s="255"/>
      <c r="GG428" s="255"/>
      <c r="GH428" s="255"/>
      <c r="GI428" s="255"/>
      <c r="GJ428" s="255"/>
      <c r="GK428" s="255"/>
      <c r="GL428" s="255"/>
      <c r="GM428" s="255"/>
      <c r="GN428" s="255"/>
      <c r="GO428" s="255"/>
      <c r="GP428" s="255"/>
      <c r="GQ428" s="255"/>
      <c r="GR428" s="255"/>
      <c r="GS428" s="255"/>
      <c r="GT428" s="255"/>
      <c r="GU428" s="255"/>
      <c r="GV428" s="255"/>
      <c r="GW428" s="255"/>
      <c r="GX428" s="255"/>
      <c r="GY428" s="255"/>
      <c r="GZ428" s="255"/>
      <c r="HA428" s="255"/>
      <c r="HB428" s="255"/>
      <c r="HC428" s="255"/>
      <c r="HD428" s="255"/>
      <c r="HE428" s="255"/>
      <c r="HF428" s="255"/>
      <c r="HG428" s="255"/>
      <c r="HH428" s="255"/>
      <c r="HI428" s="255"/>
      <c r="HJ428" s="255"/>
      <c r="HK428" s="255"/>
      <c r="HL428" s="255"/>
      <c r="HM428" s="255"/>
      <c r="HN428" s="255"/>
      <c r="HO428" s="255"/>
      <c r="HP428" s="255"/>
      <c r="HQ428" s="255"/>
      <c r="HR428" s="255"/>
      <c r="HS428" s="255"/>
      <c r="HT428" s="255"/>
      <c r="HU428" s="255"/>
      <c r="HV428" s="255"/>
      <c r="HW428" s="255"/>
      <c r="HX428" s="255"/>
      <c r="HY428" s="255"/>
    </row>
    <row r="429" customFormat="false" ht="12.75" hidden="false" customHeight="false" outlineLevel="0" collapsed="false">
      <c r="A429" s="255" t="n">
        <v>1659</v>
      </c>
      <c r="B429" s="255" t="n">
        <v>869</v>
      </c>
      <c r="C429" s="255" t="s">
        <v>2</v>
      </c>
      <c r="D429" s="255" t="s">
        <v>104</v>
      </c>
      <c r="E429" s="255" t="s">
        <v>347</v>
      </c>
      <c r="F429" s="255" t="s">
        <v>304</v>
      </c>
      <c r="G429" s="255" t="s">
        <v>160</v>
      </c>
      <c r="H429" s="255" t="s">
        <v>161</v>
      </c>
      <c r="I429" s="255" t="s">
        <v>348</v>
      </c>
      <c r="J429" s="256" t="s">
        <v>212</v>
      </c>
      <c r="K429" s="268" t="n">
        <v>36950</v>
      </c>
      <c r="L429" s="268" t="n">
        <v>38776</v>
      </c>
      <c r="M429" s="255" t="s">
        <v>155</v>
      </c>
      <c r="N429" s="257" t="n">
        <v>-10000000</v>
      </c>
      <c r="O429" s="257" t="n">
        <v>4115.008757</v>
      </c>
      <c r="P429" s="258" t="n">
        <v>0.15</v>
      </c>
      <c r="Q429" s="257" t="n">
        <v>15.303396</v>
      </c>
      <c r="R429" s="257" t="n">
        <v>15.306164</v>
      </c>
      <c r="S429" s="258" t="n">
        <v>0.00276800000000144</v>
      </c>
      <c r="T429" s="257" t="n">
        <v>11.3903442393819</v>
      </c>
      <c r="U429" s="257" t="n">
        <v>-52.879216</v>
      </c>
      <c r="V429" s="257" t="n">
        <v>0</v>
      </c>
      <c r="W429" s="257" t="n">
        <v>-41.4888717606181</v>
      </c>
      <c r="X429" s="257" t="n">
        <v>-57.177454</v>
      </c>
      <c r="Y429" s="257" t="n">
        <v>-86.209299</v>
      </c>
      <c r="Z429" s="257" t="n">
        <v>-29.031845</v>
      </c>
      <c r="AA429" s="257" t="n">
        <v>12.4570267606181</v>
      </c>
      <c r="AB429" s="257" t="n">
        <v>-57.177454</v>
      </c>
      <c r="AC429" s="257" t="n">
        <v>-86.209299</v>
      </c>
      <c r="AD429" s="257" t="n">
        <v>-29.031845</v>
      </c>
      <c r="AF429" s="257" t="n">
        <v>6159.96235879115</v>
      </c>
      <c r="AG429" s="259" t="n">
        <v>0</v>
      </c>
      <c r="AH429" s="259" t="n">
        <v>-86.209299</v>
      </c>
      <c r="AI429" s="259" t="n">
        <v>-86.209299</v>
      </c>
      <c r="AJ429" s="259" t="n">
        <v>-86.209299</v>
      </c>
      <c r="AK429" s="259" t="n">
        <v>-737.240694</v>
      </c>
      <c r="AL429" s="259" t="n">
        <v>-29.031845</v>
      </c>
      <c r="AM429" s="269" t="s">
        <v>461</v>
      </c>
      <c r="AN429" s="260" t="n">
        <v>1</v>
      </c>
      <c r="AO429" s="260" t="s">
        <v>469</v>
      </c>
      <c r="AP429" s="260" t="n">
        <v>1</v>
      </c>
      <c r="AR429" s="281"/>
      <c r="AS429" s="306"/>
      <c r="AV429" s="255"/>
      <c r="AW429" s="255"/>
      <c r="AX429" s="255"/>
      <c r="AY429" s="255"/>
      <c r="AZ429" s="255"/>
      <c r="BA429" s="255"/>
      <c r="BB429" s="255"/>
      <c r="BC429" s="255"/>
      <c r="BD429" s="255"/>
      <c r="BE429" s="255"/>
      <c r="BF429" s="255"/>
      <c r="BG429" s="255"/>
      <c r="BH429" s="255"/>
      <c r="BI429" s="255"/>
      <c r="BJ429" s="255"/>
      <c r="BK429" s="255"/>
      <c r="BL429" s="255"/>
      <c r="BM429" s="255"/>
      <c r="BN429" s="255"/>
      <c r="BO429" s="255"/>
      <c r="BP429" s="255"/>
      <c r="BQ429" s="255"/>
      <c r="BR429" s="255"/>
      <c r="BS429" s="255"/>
      <c r="BT429" s="255"/>
      <c r="BU429" s="255"/>
      <c r="BV429" s="255"/>
      <c r="BW429" s="255"/>
      <c r="BX429" s="255"/>
      <c r="BY429" s="255"/>
      <c r="BZ429" s="255"/>
      <c r="CA429" s="255"/>
      <c r="CB429" s="255"/>
      <c r="CC429" s="255"/>
      <c r="CD429" s="255"/>
      <c r="CE429" s="255"/>
      <c r="CF429" s="255"/>
      <c r="CG429" s="255"/>
      <c r="CH429" s="255"/>
      <c r="CI429" s="255"/>
      <c r="CJ429" s="255"/>
      <c r="CK429" s="255"/>
      <c r="CL429" s="255"/>
      <c r="CM429" s="255"/>
      <c r="CN429" s="255"/>
      <c r="CO429" s="255"/>
      <c r="CP429" s="255"/>
      <c r="CQ429" s="255"/>
      <c r="CR429" s="255"/>
      <c r="CS429" s="255"/>
      <c r="CT429" s="255"/>
      <c r="CU429" s="255"/>
      <c r="CV429" s="255"/>
      <c r="CW429" s="255"/>
      <c r="CX429" s="255"/>
      <c r="CY429" s="255"/>
      <c r="CZ429" s="255"/>
      <c r="DA429" s="255"/>
      <c r="DB429" s="255"/>
      <c r="DC429" s="255"/>
      <c r="DD429" s="255"/>
      <c r="DE429" s="255"/>
      <c r="DF429" s="255"/>
      <c r="DG429" s="255"/>
      <c r="DH429" s="255"/>
      <c r="DI429" s="255"/>
      <c r="DJ429" s="255"/>
      <c r="DK429" s="255"/>
      <c r="DL429" s="255"/>
      <c r="DM429" s="255"/>
      <c r="DN429" s="255"/>
      <c r="DO429" s="255"/>
      <c r="DP429" s="255"/>
      <c r="DQ429" s="255"/>
      <c r="DR429" s="255"/>
      <c r="DS429" s="255"/>
      <c r="DT429" s="255"/>
      <c r="DU429" s="255"/>
      <c r="DV429" s="255"/>
      <c r="DW429" s="255"/>
      <c r="DX429" s="255"/>
      <c r="DY429" s="255"/>
      <c r="DZ429" s="255"/>
      <c r="EA429" s="255"/>
      <c r="EB429" s="255"/>
      <c r="EC429" s="255"/>
      <c r="ED429" s="255"/>
      <c r="EE429" s="255"/>
      <c r="EF429" s="255"/>
      <c r="EG429" s="255"/>
      <c r="EH429" s="255"/>
      <c r="EI429" s="255"/>
      <c r="EJ429" s="255"/>
      <c r="EK429" s="255"/>
      <c r="EL429" s="255"/>
      <c r="EM429" s="255"/>
      <c r="EN429" s="255"/>
      <c r="EO429" s="255"/>
      <c r="EP429" s="255"/>
      <c r="EQ429" s="255"/>
      <c r="ER429" s="255"/>
      <c r="ES429" s="255"/>
      <c r="ET429" s="255"/>
      <c r="EU429" s="255"/>
      <c r="EV429" s="255"/>
      <c r="EW429" s="255"/>
      <c r="EX429" s="255"/>
      <c r="EY429" s="255"/>
      <c r="EZ429" s="255"/>
      <c r="FA429" s="255"/>
      <c r="FB429" s="255"/>
      <c r="FC429" s="255"/>
      <c r="FD429" s="255"/>
      <c r="FE429" s="255"/>
      <c r="FF429" s="255"/>
      <c r="FG429" s="255"/>
      <c r="FH429" s="255"/>
      <c r="FI429" s="255"/>
      <c r="FJ429" s="255"/>
      <c r="FK429" s="255"/>
      <c r="FL429" s="255"/>
      <c r="FM429" s="255"/>
      <c r="FN429" s="255"/>
      <c r="FO429" s="255"/>
      <c r="FP429" s="255"/>
      <c r="FQ429" s="255"/>
      <c r="FR429" s="255"/>
      <c r="FS429" s="255"/>
      <c r="FT429" s="255"/>
      <c r="FU429" s="255"/>
      <c r="FV429" s="255"/>
      <c r="FW429" s="255"/>
      <c r="FX429" s="255"/>
      <c r="FY429" s="255"/>
      <c r="FZ429" s="255"/>
      <c r="GA429" s="255"/>
      <c r="GB429" s="255"/>
      <c r="GC429" s="255"/>
      <c r="GD429" s="255"/>
      <c r="GE429" s="255"/>
      <c r="GF429" s="255"/>
      <c r="GG429" s="255"/>
      <c r="GH429" s="255"/>
      <c r="GI429" s="255"/>
      <c r="GJ429" s="255"/>
      <c r="GK429" s="255"/>
      <c r="GL429" s="255"/>
      <c r="GM429" s="255"/>
      <c r="GN429" s="255"/>
      <c r="GO429" s="255"/>
      <c r="GP429" s="255"/>
      <c r="GQ429" s="255"/>
      <c r="GR429" s="255"/>
      <c r="GS429" s="255"/>
      <c r="GT429" s="255"/>
      <c r="GU429" s="255"/>
      <c r="GV429" s="255"/>
      <c r="GW429" s="255"/>
      <c r="GX429" s="255"/>
      <c r="GY429" s="255"/>
      <c r="GZ429" s="255"/>
      <c r="HA429" s="255"/>
      <c r="HB429" s="255"/>
      <c r="HC429" s="255"/>
      <c r="HD429" s="255"/>
      <c r="HE429" s="255"/>
      <c r="HF429" s="255"/>
      <c r="HG429" s="255"/>
      <c r="HH429" s="255"/>
      <c r="HI429" s="255"/>
      <c r="HJ429" s="255"/>
      <c r="HK429" s="255"/>
      <c r="HL429" s="255"/>
      <c r="HM429" s="255"/>
      <c r="HN429" s="255"/>
      <c r="HO429" s="255"/>
      <c r="HP429" s="255"/>
      <c r="HQ429" s="255"/>
      <c r="HR429" s="255"/>
      <c r="HS429" s="255"/>
      <c r="HT429" s="255"/>
      <c r="HU429" s="255"/>
      <c r="HV429" s="255"/>
      <c r="HW429" s="255"/>
      <c r="HX429" s="255"/>
      <c r="HY429" s="255"/>
    </row>
    <row r="430" customFormat="false" ht="12.75" hidden="false" customHeight="false" outlineLevel="0" collapsed="false">
      <c r="A430" s="255" t="n">
        <v>1660</v>
      </c>
      <c r="B430" s="255" t="n">
        <v>871</v>
      </c>
      <c r="C430" s="255" t="s">
        <v>2</v>
      </c>
      <c r="D430" s="255" t="s">
        <v>104</v>
      </c>
      <c r="E430" s="255" t="s">
        <v>313</v>
      </c>
      <c r="F430" s="255" t="s">
        <v>184</v>
      </c>
      <c r="G430" s="255" t="s">
        <v>198</v>
      </c>
      <c r="H430" s="255" t="s">
        <v>168</v>
      </c>
      <c r="I430" s="255" t="s">
        <v>180</v>
      </c>
      <c r="J430" s="256" t="s">
        <v>170</v>
      </c>
      <c r="K430" s="268" t="n">
        <v>36951</v>
      </c>
      <c r="L430" s="268" t="n">
        <v>38777</v>
      </c>
      <c r="M430" s="255" t="s">
        <v>155</v>
      </c>
      <c r="N430" s="257" t="n">
        <v>-10000000</v>
      </c>
      <c r="O430" s="257" t="n">
        <v>4191.649094</v>
      </c>
      <c r="P430" s="258" t="n">
        <v>0.58</v>
      </c>
      <c r="Q430" s="257" t="n">
        <v>51.394736</v>
      </c>
      <c r="R430" s="257" t="n">
        <v>51.403032</v>
      </c>
      <c r="S430" s="258" t="n">
        <v>0.00829600000000141</v>
      </c>
      <c r="T430" s="257" t="n">
        <v>34.7739208838299</v>
      </c>
      <c r="U430" s="257" t="n">
        <v>-181.713086</v>
      </c>
      <c r="V430" s="257" t="n">
        <v>0</v>
      </c>
      <c r="W430" s="257" t="n">
        <v>-146.93916511617</v>
      </c>
      <c r="X430" s="257" t="n">
        <v>-33367.269422</v>
      </c>
      <c r="Y430" s="257" t="n">
        <v>-33505.569945</v>
      </c>
      <c r="Z430" s="257" t="n">
        <v>-138.300523000005</v>
      </c>
      <c r="AA430" s="257" t="n">
        <v>8.63864211616473</v>
      </c>
      <c r="AB430" s="257" t="n">
        <v>-33367.269422</v>
      </c>
      <c r="AC430" s="257" t="n">
        <v>-33505.569945</v>
      </c>
      <c r="AD430" s="257" t="n">
        <v>-138.300523000005</v>
      </c>
      <c r="AF430" s="257" t="n">
        <v>17238.156899075</v>
      </c>
      <c r="AG430" s="259" t="n">
        <v>0</v>
      </c>
      <c r="AH430" s="259" t="n">
        <v>-33505.569945</v>
      </c>
      <c r="AI430" s="259" t="n">
        <v>-33505.569945</v>
      </c>
      <c r="AJ430" s="259" t="n">
        <v>-33505.569945</v>
      </c>
      <c r="AK430" s="259" t="n">
        <v>-30232.163027</v>
      </c>
      <c r="AL430" s="259" t="n">
        <v>-138.300523000005</v>
      </c>
      <c r="AM430" s="269" t="s">
        <v>461</v>
      </c>
      <c r="AN430" s="260" t="n">
        <v>5</v>
      </c>
      <c r="AO430" s="260" t="s">
        <v>469</v>
      </c>
      <c r="AP430" s="260" t="n">
        <v>5</v>
      </c>
      <c r="AR430" s="281"/>
      <c r="AS430" s="306"/>
    </row>
    <row r="431" customFormat="false" ht="12.75" hidden="false" customHeight="false" outlineLevel="0" collapsed="false">
      <c r="A431" s="255" t="n">
        <v>1661</v>
      </c>
      <c r="B431" s="255" t="n">
        <v>872</v>
      </c>
      <c r="C431" s="255" t="s">
        <v>2</v>
      </c>
      <c r="D431" s="255" t="s">
        <v>104</v>
      </c>
      <c r="E431" s="255" t="s">
        <v>106</v>
      </c>
      <c r="F431" s="255" t="s">
        <v>102</v>
      </c>
      <c r="G431" s="255" t="s">
        <v>96</v>
      </c>
      <c r="H431" s="255" t="s">
        <v>107</v>
      </c>
      <c r="I431" s="255" t="s">
        <v>182</v>
      </c>
      <c r="J431" s="256" t="s">
        <v>105</v>
      </c>
      <c r="K431" s="268" t="n">
        <v>36952</v>
      </c>
      <c r="L431" s="268" t="n">
        <v>38778</v>
      </c>
      <c r="M431" s="255" t="s">
        <v>155</v>
      </c>
      <c r="N431" s="257" t="n">
        <v>10000000</v>
      </c>
      <c r="O431" s="257" t="n">
        <v>-4223.918711</v>
      </c>
      <c r="P431" s="258" t="n">
        <v>0.97</v>
      </c>
      <c r="Q431" s="257" t="n">
        <v>69.191936</v>
      </c>
      <c r="R431" s="257" t="n">
        <v>69.206136</v>
      </c>
      <c r="S431" s="258" t="n">
        <v>0.0142000000000024</v>
      </c>
      <c r="T431" s="257" t="n">
        <v>-59.9796456962103</v>
      </c>
      <c r="U431" s="257" t="n">
        <v>271.273422</v>
      </c>
      <c r="V431" s="257" t="n">
        <v>0</v>
      </c>
      <c r="W431" s="257" t="n">
        <v>211.29377630379</v>
      </c>
      <c r="X431" s="257" t="n">
        <v>127037.270759</v>
      </c>
      <c r="Y431" s="257" t="n">
        <v>127299.237593</v>
      </c>
      <c r="Z431" s="257" t="n">
        <v>261.966833999992</v>
      </c>
      <c r="AA431" s="257" t="n">
        <v>50.6730576962019</v>
      </c>
      <c r="AB431" s="257" t="n">
        <v>127037.270759</v>
      </c>
      <c r="AC431" s="257" t="n">
        <v>127299.237593</v>
      </c>
      <c r="AD431" s="257" t="n">
        <v>261.966833999992</v>
      </c>
      <c r="AF431" s="257" t="n">
        <v>-24319.2119785825</v>
      </c>
      <c r="AG431" s="259" t="n">
        <v>0</v>
      </c>
      <c r="AH431" s="259" t="n">
        <v>127299.237593</v>
      </c>
      <c r="AI431" s="259" t="n">
        <v>127299.237593</v>
      </c>
      <c r="AJ431" s="259" t="n">
        <v>127299.237593</v>
      </c>
      <c r="AK431" s="259" t="n">
        <v>116025.415145</v>
      </c>
      <c r="AL431" s="259" t="n">
        <v>261.966833999992</v>
      </c>
      <c r="AM431" s="269" t="s">
        <v>461</v>
      </c>
      <c r="AN431" s="260" t="n">
        <v>6</v>
      </c>
      <c r="AO431" s="260" t="s">
        <v>469</v>
      </c>
      <c r="AP431" s="260" t="n">
        <v>6</v>
      </c>
      <c r="AR431" s="281"/>
      <c r="AS431" s="306"/>
    </row>
    <row r="432" customFormat="false" ht="12.75" hidden="false" customHeight="false" outlineLevel="0" collapsed="false">
      <c r="A432" s="255" t="n">
        <v>1662</v>
      </c>
      <c r="B432" s="255" t="n">
        <v>873</v>
      </c>
      <c r="C432" s="255" t="s">
        <v>2</v>
      </c>
      <c r="D432" s="255" t="s">
        <v>104</v>
      </c>
      <c r="E432" s="255" t="s">
        <v>300</v>
      </c>
      <c r="F432" s="255" t="s">
        <v>102</v>
      </c>
      <c r="G432" s="255" t="s">
        <v>164</v>
      </c>
      <c r="H432" s="255" t="s">
        <v>168</v>
      </c>
      <c r="I432" s="255" t="s">
        <v>201</v>
      </c>
      <c r="J432" s="256" t="s">
        <v>170</v>
      </c>
      <c r="K432" s="268" t="n">
        <v>36952</v>
      </c>
      <c r="L432" s="268" t="n">
        <v>38778</v>
      </c>
      <c r="M432" s="255" t="s">
        <v>155</v>
      </c>
      <c r="N432" s="257" t="n">
        <v>10000000</v>
      </c>
      <c r="O432" s="257" t="n">
        <v>-4243.517814</v>
      </c>
      <c r="P432" s="258" t="n">
        <v>1.1</v>
      </c>
      <c r="Q432" s="257" t="n">
        <v>91.021249</v>
      </c>
      <c r="R432" s="257" t="n">
        <v>91.034473</v>
      </c>
      <c r="S432" s="258" t="n">
        <v>0.0132240000000081</v>
      </c>
      <c r="T432" s="257" t="n">
        <v>-56.1162795723704</v>
      </c>
      <c r="U432" s="257" t="n">
        <v>323.541434</v>
      </c>
      <c r="V432" s="257" t="n">
        <v>0</v>
      </c>
      <c r="W432" s="257" t="n">
        <v>267.42515442763</v>
      </c>
      <c r="X432" s="257" t="n">
        <v>89654.921142</v>
      </c>
      <c r="Y432" s="257" t="n">
        <v>89940.610347</v>
      </c>
      <c r="Z432" s="257" t="n">
        <v>285.689204999988</v>
      </c>
      <c r="AA432" s="257" t="n">
        <v>18.2640505723583</v>
      </c>
      <c r="AB432" s="257" t="n">
        <v>89654.921142</v>
      </c>
      <c r="AC432" s="257" t="n">
        <v>89940.610347</v>
      </c>
      <c r="AD432" s="257" t="n">
        <v>285.689204999988</v>
      </c>
      <c r="AF432" s="257" t="n">
        <v>-24432.053814105</v>
      </c>
      <c r="AG432" s="259" t="n">
        <v>0</v>
      </c>
      <c r="AH432" s="259" t="n">
        <v>89940.610347</v>
      </c>
      <c r="AI432" s="259" t="n">
        <v>89940.610347</v>
      </c>
      <c r="AJ432" s="259" t="n">
        <v>89940.610347</v>
      </c>
      <c r="AK432" s="259" t="n">
        <v>99065.212017</v>
      </c>
      <c r="AL432" s="259" t="n">
        <v>285.689204999988</v>
      </c>
      <c r="AM432" s="269" t="s">
        <v>461</v>
      </c>
      <c r="AN432" s="260" t="n">
        <v>6</v>
      </c>
      <c r="AO432" s="260" t="s">
        <v>469</v>
      </c>
      <c r="AP432" s="260" t="n">
        <v>6</v>
      </c>
      <c r="AR432" s="281"/>
      <c r="AS432" s="306"/>
    </row>
    <row r="433" customFormat="false" ht="12.75" hidden="false" customHeight="false" outlineLevel="0" collapsed="false">
      <c r="A433" s="255" t="n">
        <v>1663</v>
      </c>
      <c r="B433" s="255" t="n">
        <v>874</v>
      </c>
      <c r="C433" s="255" t="s">
        <v>2</v>
      </c>
      <c r="D433" s="255" t="s">
        <v>104</v>
      </c>
      <c r="E433" s="255" t="s">
        <v>414</v>
      </c>
      <c r="F433" s="255" t="s">
        <v>95</v>
      </c>
      <c r="G433" s="255" t="s">
        <v>191</v>
      </c>
      <c r="H433" s="255" t="s">
        <v>103</v>
      </c>
      <c r="I433" s="255" t="s">
        <v>200</v>
      </c>
      <c r="J433" s="256" t="s">
        <v>212</v>
      </c>
      <c r="K433" s="268" t="n">
        <v>36952</v>
      </c>
      <c r="L433" s="268" t="n">
        <v>38778</v>
      </c>
      <c r="M433" s="255" t="s">
        <v>155</v>
      </c>
      <c r="N433" s="257" t="n">
        <v>-10000000</v>
      </c>
      <c r="O433" s="257" t="n">
        <v>4183.453076</v>
      </c>
      <c r="P433" s="258" t="n">
        <v>0.74</v>
      </c>
      <c r="Q433" s="257" t="n">
        <v>65.084922</v>
      </c>
      <c r="R433" s="257" t="n">
        <v>65.102543</v>
      </c>
      <c r="S433" s="258" t="n">
        <v>0.0176209999999912</v>
      </c>
      <c r="T433" s="257" t="n">
        <v>73.7166266521593</v>
      </c>
      <c r="U433" s="257" t="n">
        <v>-246.246294</v>
      </c>
      <c r="V433" s="257" t="n">
        <v>0</v>
      </c>
      <c r="W433" s="257" t="n">
        <v>-172.529667347841</v>
      </c>
      <c r="X433" s="257" t="n">
        <v>-44561.744045</v>
      </c>
      <c r="Y433" s="257" t="n">
        <v>-44708.751608</v>
      </c>
      <c r="Z433" s="257" t="n">
        <v>-147.007562999999</v>
      </c>
      <c r="AA433" s="257" t="n">
        <v>25.5221043478415</v>
      </c>
      <c r="AB433" s="257" t="n">
        <v>-44561.744045</v>
      </c>
      <c r="AC433" s="257" t="n">
        <v>-44708.751608</v>
      </c>
      <c r="AD433" s="257" t="n">
        <v>-147.007562999999</v>
      </c>
      <c r="AF433" s="257" t="n">
        <v>30968.01139509</v>
      </c>
      <c r="AG433" s="259" t="n">
        <v>0</v>
      </c>
      <c r="AH433" s="259" t="n">
        <v>-44708.751608</v>
      </c>
      <c r="AI433" s="259" t="n">
        <v>-44708.751608</v>
      </c>
      <c r="AJ433" s="259" t="n">
        <v>-44708.751608</v>
      </c>
      <c r="AK433" s="259" t="n">
        <v>-47043.822424</v>
      </c>
      <c r="AL433" s="259" t="n">
        <v>-147.007562999999</v>
      </c>
      <c r="AM433" s="269" t="s">
        <v>461</v>
      </c>
      <c r="AN433" s="260" t="n">
        <v>7</v>
      </c>
      <c r="AO433" s="260" t="s">
        <v>469</v>
      </c>
      <c r="AP433" s="260" t="n">
        <v>7</v>
      </c>
      <c r="AR433" s="281"/>
      <c r="AS433" s="306"/>
    </row>
    <row r="434" customFormat="false" ht="12.75" hidden="false" customHeight="false" outlineLevel="0" collapsed="false">
      <c r="A434" s="255" t="n">
        <v>1664</v>
      </c>
      <c r="B434" s="255" t="n">
        <v>929</v>
      </c>
      <c r="C434" s="255" t="s">
        <v>2</v>
      </c>
      <c r="D434" s="255" t="s">
        <v>173</v>
      </c>
      <c r="E434" s="255" t="s">
        <v>316</v>
      </c>
      <c r="F434" s="255" t="s">
        <v>109</v>
      </c>
      <c r="G434" s="255" t="s">
        <v>188</v>
      </c>
      <c r="H434" s="255" t="s">
        <v>107</v>
      </c>
      <c r="I434" s="255" t="s">
        <v>317</v>
      </c>
      <c r="J434" s="256" t="s">
        <v>99</v>
      </c>
      <c r="K434" s="268" t="n">
        <v>36952</v>
      </c>
      <c r="L434" s="268" t="n">
        <v>38778</v>
      </c>
      <c r="M434" s="255" t="s">
        <v>155</v>
      </c>
      <c r="N434" s="257" t="n">
        <v>-150000000</v>
      </c>
      <c r="O434" s="257" t="n">
        <v>0</v>
      </c>
      <c r="P434" s="258" t="n">
        <v>0</v>
      </c>
      <c r="Q434" s="257" t="n">
        <v>0</v>
      </c>
      <c r="R434" s="257" t="n">
        <v>0</v>
      </c>
      <c r="S434" s="258" t="n">
        <v>0</v>
      </c>
      <c r="T434" s="257" t="n">
        <v>0</v>
      </c>
      <c r="U434" s="257" t="n">
        <v>0</v>
      </c>
      <c r="V434" s="257" t="n">
        <v>0</v>
      </c>
      <c r="W434" s="257" t="n">
        <v>0</v>
      </c>
      <c r="X434" s="257" t="n">
        <v>0</v>
      </c>
      <c r="Y434" s="257" t="n">
        <v>0</v>
      </c>
      <c r="Z434" s="257" t="n">
        <v>0</v>
      </c>
      <c r="AA434" s="257" t="n">
        <v>0</v>
      </c>
      <c r="AB434" s="257" t="n">
        <v>0</v>
      </c>
      <c r="AC434" s="257" t="n">
        <v>0</v>
      </c>
      <c r="AD434" s="257" t="n">
        <v>0</v>
      </c>
      <c r="AG434" s="259" t="n">
        <v>0</v>
      </c>
      <c r="AH434" s="259" t="n">
        <v>0</v>
      </c>
      <c r="AI434" s="259" t="n">
        <v>0</v>
      </c>
      <c r="AJ434" s="259" t="n">
        <v>0</v>
      </c>
      <c r="AK434" s="259" t="n">
        <v>0</v>
      </c>
      <c r="AL434" s="259" t="n">
        <v>0</v>
      </c>
      <c r="AM434" s="269" t="s">
        <v>461</v>
      </c>
      <c r="AN434" s="260" t="s">
        <v>469</v>
      </c>
      <c r="AO434" s="260" t="s">
        <v>469</v>
      </c>
      <c r="AP434" s="260" t="s">
        <v>469</v>
      </c>
      <c r="AR434" s="281"/>
      <c r="AS434" s="306"/>
      <c r="AV434" s="255"/>
      <c r="AW434" s="255"/>
      <c r="AX434" s="255"/>
      <c r="AY434" s="255"/>
      <c r="AZ434" s="255"/>
      <c r="BA434" s="255"/>
      <c r="BB434" s="255"/>
      <c r="BC434" s="255"/>
      <c r="BD434" s="255"/>
      <c r="BE434" s="255"/>
      <c r="BF434" s="255"/>
      <c r="BG434" s="255"/>
      <c r="BH434" s="255"/>
      <c r="BI434" s="255"/>
      <c r="BJ434" s="255"/>
      <c r="BK434" s="255"/>
      <c r="BL434" s="255"/>
      <c r="BM434" s="255"/>
      <c r="BN434" s="255"/>
      <c r="BO434" s="255"/>
      <c r="BP434" s="255"/>
      <c r="BQ434" s="255"/>
      <c r="BR434" s="255"/>
      <c r="BS434" s="255"/>
      <c r="BT434" s="255"/>
      <c r="BU434" s="255"/>
      <c r="BV434" s="255"/>
      <c r="BW434" s="255"/>
      <c r="BX434" s="255"/>
      <c r="BY434" s="255"/>
      <c r="BZ434" s="255"/>
      <c r="CA434" s="255"/>
      <c r="CB434" s="255"/>
      <c r="CC434" s="255"/>
      <c r="CD434" s="255"/>
      <c r="CE434" s="255"/>
      <c r="CF434" s="255"/>
      <c r="CG434" s="255"/>
      <c r="CH434" s="255"/>
      <c r="CI434" s="255"/>
      <c r="CJ434" s="255"/>
      <c r="CK434" s="255"/>
      <c r="CL434" s="255"/>
      <c r="CM434" s="255"/>
      <c r="CN434" s="255"/>
      <c r="CO434" s="255"/>
      <c r="CP434" s="255"/>
      <c r="CQ434" s="255"/>
      <c r="CR434" s="255"/>
      <c r="CS434" s="255"/>
      <c r="CT434" s="255"/>
      <c r="CU434" s="255"/>
      <c r="CV434" s="255"/>
      <c r="CW434" s="255"/>
      <c r="CX434" s="255"/>
      <c r="CY434" s="255"/>
      <c r="CZ434" s="255"/>
      <c r="DA434" s="255"/>
      <c r="DB434" s="255"/>
      <c r="DC434" s="255"/>
      <c r="DD434" s="255"/>
      <c r="DE434" s="255"/>
      <c r="DF434" s="255"/>
      <c r="DG434" s="255"/>
      <c r="DH434" s="255"/>
      <c r="DI434" s="255"/>
      <c r="DJ434" s="255"/>
      <c r="DK434" s="255"/>
      <c r="DL434" s="255"/>
      <c r="DM434" s="255"/>
      <c r="DN434" s="255"/>
      <c r="DO434" s="255"/>
      <c r="DP434" s="255"/>
      <c r="DQ434" s="255"/>
      <c r="DR434" s="255"/>
      <c r="DS434" s="255"/>
      <c r="DT434" s="255"/>
      <c r="DU434" s="255"/>
      <c r="DV434" s="255"/>
      <c r="DW434" s="255"/>
      <c r="DX434" s="255"/>
      <c r="DY434" s="255"/>
      <c r="DZ434" s="255"/>
      <c r="EA434" s="255"/>
      <c r="EB434" s="255"/>
      <c r="EC434" s="255"/>
      <c r="ED434" s="255"/>
      <c r="EE434" s="255"/>
      <c r="EF434" s="255"/>
      <c r="EG434" s="255"/>
      <c r="EH434" s="255"/>
      <c r="EI434" s="255"/>
      <c r="EJ434" s="255"/>
      <c r="EK434" s="255"/>
      <c r="EL434" s="255"/>
      <c r="EM434" s="255"/>
      <c r="EN434" s="255"/>
      <c r="EO434" s="255"/>
      <c r="EP434" s="255"/>
      <c r="EQ434" s="255"/>
      <c r="ER434" s="255"/>
      <c r="ES434" s="255"/>
      <c r="ET434" s="255"/>
      <c r="EU434" s="255"/>
      <c r="EV434" s="255"/>
      <c r="EW434" s="255"/>
      <c r="EX434" s="255"/>
      <c r="EY434" s="255"/>
      <c r="EZ434" s="255"/>
      <c r="FA434" s="255"/>
      <c r="FB434" s="255"/>
      <c r="FC434" s="255"/>
      <c r="FD434" s="255"/>
      <c r="FE434" s="255"/>
      <c r="FF434" s="255"/>
      <c r="FG434" s="255"/>
      <c r="FH434" s="255"/>
      <c r="FI434" s="255"/>
      <c r="FJ434" s="255"/>
      <c r="FK434" s="255"/>
      <c r="FL434" s="255"/>
      <c r="FM434" s="255"/>
      <c r="FN434" s="255"/>
      <c r="FO434" s="255"/>
      <c r="FP434" s="255"/>
      <c r="FQ434" s="255"/>
      <c r="FR434" s="255"/>
      <c r="FS434" s="255"/>
      <c r="FT434" s="255"/>
      <c r="FU434" s="255"/>
      <c r="FV434" s="255"/>
      <c r="FW434" s="255"/>
      <c r="FX434" s="255"/>
      <c r="FY434" s="255"/>
      <c r="FZ434" s="255"/>
      <c r="GA434" s="255"/>
      <c r="GB434" s="255"/>
      <c r="GC434" s="255"/>
      <c r="GD434" s="255"/>
      <c r="GE434" s="255"/>
      <c r="GF434" s="255"/>
      <c r="GG434" s="255"/>
      <c r="GH434" s="255"/>
      <c r="GI434" s="255"/>
      <c r="GJ434" s="255"/>
      <c r="GK434" s="255"/>
      <c r="GL434" s="255"/>
      <c r="GM434" s="255"/>
      <c r="GN434" s="255"/>
      <c r="GO434" s="255"/>
      <c r="GP434" s="255"/>
      <c r="GQ434" s="255"/>
      <c r="GR434" s="255"/>
      <c r="GS434" s="255"/>
      <c r="GT434" s="255"/>
      <c r="GU434" s="255"/>
      <c r="GV434" s="255"/>
      <c r="GW434" s="255"/>
      <c r="GX434" s="255"/>
      <c r="GY434" s="255"/>
      <c r="GZ434" s="255"/>
      <c r="HA434" s="255"/>
      <c r="HB434" s="255"/>
      <c r="HC434" s="255"/>
      <c r="HD434" s="255"/>
      <c r="HE434" s="255"/>
      <c r="HF434" s="255"/>
      <c r="HG434" s="255"/>
      <c r="HH434" s="255"/>
      <c r="HI434" s="255"/>
      <c r="HJ434" s="255"/>
      <c r="HK434" s="255"/>
      <c r="HL434" s="255"/>
      <c r="HM434" s="255"/>
      <c r="HN434" s="255"/>
      <c r="HO434" s="255"/>
      <c r="HP434" s="255"/>
      <c r="HQ434" s="255"/>
      <c r="HR434" s="255"/>
      <c r="HS434" s="255"/>
      <c r="HT434" s="255"/>
      <c r="HU434" s="255"/>
      <c r="HV434" s="255"/>
      <c r="HW434" s="255"/>
      <c r="HX434" s="255"/>
      <c r="HY434" s="255"/>
    </row>
    <row r="435" customFormat="false" ht="12.75" hidden="false" customHeight="false" outlineLevel="0" collapsed="false">
      <c r="A435" s="255" t="n">
        <v>1665</v>
      </c>
      <c r="B435" s="255" t="n">
        <v>930</v>
      </c>
      <c r="C435" s="255" t="s">
        <v>2</v>
      </c>
      <c r="D435" s="255" t="s">
        <v>176</v>
      </c>
      <c r="E435" s="255" t="s">
        <v>316</v>
      </c>
      <c r="F435" s="255" t="s">
        <v>109</v>
      </c>
      <c r="G435" s="255" t="s">
        <v>188</v>
      </c>
      <c r="H435" s="255" t="s">
        <v>107</v>
      </c>
      <c r="I435" s="255" t="s">
        <v>177</v>
      </c>
      <c r="J435" s="256" t="s">
        <v>99</v>
      </c>
      <c r="K435" s="268" t="n">
        <v>36952</v>
      </c>
      <c r="L435" s="268" t="n">
        <v>38778</v>
      </c>
      <c r="M435" s="255" t="s">
        <v>155</v>
      </c>
      <c r="N435" s="257" t="n">
        <v>150000000</v>
      </c>
      <c r="O435" s="257" t="n">
        <v>0</v>
      </c>
      <c r="P435" s="258" t="n">
        <v>0</v>
      </c>
      <c r="Q435" s="257" t="n">
        <v>0</v>
      </c>
      <c r="R435" s="257" t="n">
        <v>0</v>
      </c>
      <c r="S435" s="258" t="n">
        <v>0</v>
      </c>
      <c r="T435" s="257" t="n">
        <v>0</v>
      </c>
      <c r="U435" s="257" t="n">
        <v>0</v>
      </c>
      <c r="V435" s="257" t="n">
        <v>0</v>
      </c>
      <c r="W435" s="257" t="n">
        <v>0</v>
      </c>
      <c r="X435" s="257" t="n">
        <v>0</v>
      </c>
      <c r="Y435" s="257" t="n">
        <v>0</v>
      </c>
      <c r="Z435" s="257" t="n">
        <v>0</v>
      </c>
      <c r="AA435" s="257" t="n">
        <v>0</v>
      </c>
      <c r="AB435" s="257" t="n">
        <v>0</v>
      </c>
      <c r="AC435" s="257" t="n">
        <v>0</v>
      </c>
      <c r="AD435" s="257" t="n">
        <v>0</v>
      </c>
      <c r="AG435" s="259" t="n">
        <v>0</v>
      </c>
      <c r="AH435" s="259" t="n">
        <v>0</v>
      </c>
      <c r="AI435" s="259" t="n">
        <v>0</v>
      </c>
      <c r="AJ435" s="259" t="n">
        <v>0</v>
      </c>
      <c r="AK435" s="259" t="n">
        <v>0</v>
      </c>
      <c r="AL435" s="259" t="n">
        <v>0</v>
      </c>
      <c r="AM435" s="269" t="s">
        <v>461</v>
      </c>
      <c r="AN435" s="260" t="s">
        <v>469</v>
      </c>
      <c r="AO435" s="260" t="s">
        <v>469</v>
      </c>
      <c r="AP435" s="260" t="s">
        <v>469</v>
      </c>
      <c r="AR435" s="281"/>
      <c r="AS435" s="306"/>
      <c r="AV435" s="255"/>
      <c r="AW435" s="255"/>
      <c r="AX435" s="255"/>
      <c r="AY435" s="255"/>
      <c r="AZ435" s="255"/>
      <c r="BA435" s="255"/>
      <c r="BB435" s="255"/>
      <c r="BC435" s="255"/>
      <c r="BD435" s="255"/>
      <c r="BE435" s="255"/>
      <c r="BF435" s="255"/>
      <c r="BG435" s="255"/>
      <c r="BH435" s="255"/>
      <c r="BI435" s="255"/>
      <c r="BJ435" s="255"/>
      <c r="BK435" s="255"/>
      <c r="BL435" s="255"/>
      <c r="BM435" s="255"/>
      <c r="BN435" s="255"/>
      <c r="BO435" s="255"/>
      <c r="BP435" s="255"/>
      <c r="BQ435" s="255"/>
      <c r="BR435" s="255"/>
      <c r="BS435" s="255"/>
      <c r="BT435" s="255"/>
      <c r="BU435" s="255"/>
      <c r="BV435" s="255"/>
      <c r="BW435" s="255"/>
      <c r="BX435" s="255"/>
      <c r="BY435" s="255"/>
      <c r="BZ435" s="255"/>
      <c r="CA435" s="255"/>
      <c r="CB435" s="255"/>
      <c r="CC435" s="255"/>
      <c r="CD435" s="255"/>
      <c r="CE435" s="255"/>
      <c r="CF435" s="255"/>
      <c r="CG435" s="255"/>
      <c r="CH435" s="255"/>
      <c r="CI435" s="255"/>
      <c r="CJ435" s="255"/>
      <c r="CK435" s="255"/>
      <c r="CL435" s="255"/>
      <c r="CM435" s="255"/>
      <c r="CN435" s="255"/>
      <c r="CO435" s="255"/>
      <c r="CP435" s="255"/>
      <c r="CQ435" s="255"/>
      <c r="CR435" s="255"/>
      <c r="CS435" s="255"/>
      <c r="CT435" s="255"/>
      <c r="CU435" s="255"/>
      <c r="CV435" s="255"/>
      <c r="CW435" s="255"/>
      <c r="CX435" s="255"/>
      <c r="CY435" s="255"/>
      <c r="CZ435" s="255"/>
      <c r="DA435" s="255"/>
      <c r="DB435" s="255"/>
      <c r="DC435" s="255"/>
      <c r="DD435" s="255"/>
      <c r="DE435" s="255"/>
      <c r="DF435" s="255"/>
      <c r="DG435" s="255"/>
      <c r="DH435" s="255"/>
      <c r="DI435" s="255"/>
      <c r="DJ435" s="255"/>
      <c r="DK435" s="255"/>
      <c r="DL435" s="255"/>
      <c r="DM435" s="255"/>
      <c r="DN435" s="255"/>
      <c r="DO435" s="255"/>
      <c r="DP435" s="255"/>
      <c r="DQ435" s="255"/>
      <c r="DR435" s="255"/>
      <c r="DS435" s="255"/>
      <c r="DT435" s="255"/>
      <c r="DU435" s="255"/>
      <c r="DV435" s="255"/>
      <c r="DW435" s="255"/>
      <c r="DX435" s="255"/>
      <c r="DY435" s="255"/>
      <c r="DZ435" s="255"/>
      <c r="EA435" s="255"/>
      <c r="EB435" s="255"/>
      <c r="EC435" s="255"/>
      <c r="ED435" s="255"/>
      <c r="EE435" s="255"/>
      <c r="EF435" s="255"/>
      <c r="EG435" s="255"/>
      <c r="EH435" s="255"/>
      <c r="EI435" s="255"/>
      <c r="EJ435" s="255"/>
      <c r="EK435" s="255"/>
      <c r="EL435" s="255"/>
      <c r="EM435" s="255"/>
      <c r="EN435" s="255"/>
      <c r="EO435" s="255"/>
      <c r="EP435" s="255"/>
      <c r="EQ435" s="255"/>
      <c r="ER435" s="255"/>
      <c r="ES435" s="255"/>
      <c r="ET435" s="255"/>
      <c r="EU435" s="255"/>
      <c r="EV435" s="255"/>
      <c r="EW435" s="255"/>
      <c r="EX435" s="255"/>
      <c r="EY435" s="255"/>
      <c r="EZ435" s="255"/>
      <c r="FA435" s="255"/>
      <c r="FB435" s="255"/>
      <c r="FC435" s="255"/>
      <c r="FD435" s="255"/>
      <c r="FE435" s="255"/>
      <c r="FF435" s="255"/>
      <c r="FG435" s="255"/>
      <c r="FH435" s="255"/>
      <c r="FI435" s="255"/>
      <c r="FJ435" s="255"/>
      <c r="FK435" s="255"/>
      <c r="FL435" s="255"/>
      <c r="FM435" s="255"/>
      <c r="FN435" s="255"/>
      <c r="FO435" s="255"/>
      <c r="FP435" s="255"/>
      <c r="FQ435" s="255"/>
      <c r="FR435" s="255"/>
      <c r="FS435" s="255"/>
      <c r="FT435" s="255"/>
      <c r="FU435" s="255"/>
      <c r="FV435" s="255"/>
      <c r="FW435" s="255"/>
      <c r="FX435" s="255"/>
      <c r="FY435" s="255"/>
      <c r="FZ435" s="255"/>
      <c r="GA435" s="255"/>
      <c r="GB435" s="255"/>
      <c r="GC435" s="255"/>
      <c r="GD435" s="255"/>
      <c r="GE435" s="255"/>
      <c r="GF435" s="255"/>
      <c r="GG435" s="255"/>
      <c r="GH435" s="255"/>
      <c r="GI435" s="255"/>
      <c r="GJ435" s="255"/>
      <c r="GK435" s="255"/>
      <c r="GL435" s="255"/>
      <c r="GM435" s="255"/>
      <c r="GN435" s="255"/>
      <c r="GO435" s="255"/>
      <c r="GP435" s="255"/>
      <c r="GQ435" s="255"/>
      <c r="GR435" s="255"/>
      <c r="GS435" s="255"/>
      <c r="GT435" s="255"/>
      <c r="GU435" s="255"/>
      <c r="GV435" s="255"/>
      <c r="GW435" s="255"/>
      <c r="GX435" s="255"/>
      <c r="GY435" s="255"/>
      <c r="GZ435" s="255"/>
      <c r="HA435" s="255"/>
      <c r="HB435" s="255"/>
      <c r="HC435" s="255"/>
      <c r="HD435" s="255"/>
      <c r="HE435" s="255"/>
      <c r="HF435" s="255"/>
      <c r="HG435" s="255"/>
      <c r="HH435" s="255"/>
      <c r="HI435" s="255"/>
      <c r="HJ435" s="255"/>
      <c r="HK435" s="255"/>
      <c r="HL435" s="255"/>
      <c r="HM435" s="255"/>
      <c r="HN435" s="255"/>
      <c r="HO435" s="255"/>
      <c r="HP435" s="255"/>
      <c r="HQ435" s="255"/>
      <c r="HR435" s="255"/>
      <c r="HS435" s="255"/>
      <c r="HT435" s="255"/>
      <c r="HU435" s="255"/>
      <c r="HV435" s="255"/>
      <c r="HW435" s="255"/>
      <c r="HX435" s="255"/>
      <c r="HY435" s="255"/>
    </row>
    <row r="436" customFormat="false" ht="12.75" hidden="false" customHeight="false" outlineLevel="0" collapsed="false">
      <c r="A436" s="255" t="n">
        <v>1666</v>
      </c>
      <c r="B436" s="255" t="n">
        <v>931</v>
      </c>
      <c r="C436" s="255" t="s">
        <v>2</v>
      </c>
      <c r="D436" s="255" t="s">
        <v>178</v>
      </c>
      <c r="E436" s="255" t="s">
        <v>316</v>
      </c>
      <c r="F436" s="255" t="s">
        <v>109</v>
      </c>
      <c r="G436" s="255" t="s">
        <v>188</v>
      </c>
      <c r="H436" s="255" t="s">
        <v>107</v>
      </c>
      <c r="I436" s="255" t="s">
        <v>179</v>
      </c>
      <c r="J436" s="256" t="s">
        <v>99</v>
      </c>
      <c r="K436" s="268" t="n">
        <v>36952</v>
      </c>
      <c r="L436" s="268" t="n">
        <v>38778</v>
      </c>
      <c r="M436" s="255" t="s">
        <v>155</v>
      </c>
      <c r="N436" s="257" t="n">
        <v>-150000000</v>
      </c>
      <c r="O436" s="257" t="n">
        <v>0</v>
      </c>
      <c r="P436" s="258" t="n">
        <v>0</v>
      </c>
      <c r="Q436" s="257" t="n">
        <v>0</v>
      </c>
      <c r="R436" s="257" t="n">
        <v>0</v>
      </c>
      <c r="S436" s="258" t="n">
        <v>0</v>
      </c>
      <c r="T436" s="257" t="n">
        <v>0</v>
      </c>
      <c r="U436" s="257" t="n">
        <v>0</v>
      </c>
      <c r="V436" s="257" t="n">
        <v>0</v>
      </c>
      <c r="W436" s="257" t="n">
        <v>0</v>
      </c>
      <c r="X436" s="257" t="n">
        <v>0</v>
      </c>
      <c r="Y436" s="257" t="n">
        <v>0</v>
      </c>
      <c r="Z436" s="257" t="n">
        <v>0</v>
      </c>
      <c r="AA436" s="257" t="n">
        <v>0</v>
      </c>
      <c r="AB436" s="257" t="n">
        <v>0</v>
      </c>
      <c r="AC436" s="257" t="n">
        <v>0</v>
      </c>
      <c r="AD436" s="257" t="n">
        <v>0</v>
      </c>
      <c r="AG436" s="259" t="n">
        <v>0</v>
      </c>
      <c r="AH436" s="259" t="n">
        <v>0</v>
      </c>
      <c r="AI436" s="259" t="n">
        <v>0</v>
      </c>
      <c r="AJ436" s="259" t="n">
        <v>0</v>
      </c>
      <c r="AK436" s="259" t="n">
        <v>0</v>
      </c>
      <c r="AL436" s="259" t="n">
        <v>0</v>
      </c>
      <c r="AM436" s="269" t="s">
        <v>461</v>
      </c>
      <c r="AN436" s="260" t="s">
        <v>469</v>
      </c>
      <c r="AO436" s="260" t="s">
        <v>469</v>
      </c>
      <c r="AP436" s="260" t="s">
        <v>469</v>
      </c>
      <c r="AR436" s="281"/>
      <c r="AS436" s="306"/>
    </row>
    <row r="437" customFormat="false" ht="12.75" hidden="false" customHeight="false" outlineLevel="0" collapsed="false">
      <c r="A437" s="255" t="n">
        <v>1667</v>
      </c>
      <c r="B437" s="255" t="n">
        <v>877</v>
      </c>
      <c r="C437" s="255" t="s">
        <v>2</v>
      </c>
      <c r="D437" s="255" t="s">
        <v>104</v>
      </c>
      <c r="E437" s="255" t="s">
        <v>367</v>
      </c>
      <c r="F437" s="255" t="s">
        <v>116</v>
      </c>
      <c r="G437" s="255" t="s">
        <v>188</v>
      </c>
      <c r="H437" s="255" t="s">
        <v>110</v>
      </c>
      <c r="I437" s="255" t="s">
        <v>330</v>
      </c>
      <c r="J437" s="256" t="s">
        <v>212</v>
      </c>
      <c r="K437" s="268" t="n">
        <v>36956</v>
      </c>
      <c r="L437" s="268" t="n">
        <v>38764</v>
      </c>
      <c r="M437" s="255" t="s">
        <v>155</v>
      </c>
      <c r="N437" s="257" t="n">
        <v>-10000000</v>
      </c>
      <c r="O437" s="257" t="n">
        <v>4143.987602</v>
      </c>
      <c r="P437" s="258" t="n">
        <v>0.52</v>
      </c>
      <c r="Q437" s="257" t="n">
        <v>51.69373</v>
      </c>
      <c r="R437" s="257" t="n">
        <v>51.703246</v>
      </c>
      <c r="S437" s="258" t="n">
        <v>0.00951599999999786</v>
      </c>
      <c r="T437" s="257" t="n">
        <v>39.4341860206231</v>
      </c>
      <c r="U437" s="257" t="n">
        <v>-206.441355</v>
      </c>
      <c r="V437" s="257" t="n">
        <v>0</v>
      </c>
      <c r="W437" s="257" t="n">
        <v>-167.007168979377</v>
      </c>
      <c r="X437" s="257" t="n">
        <v>-5202.345824</v>
      </c>
      <c r="Y437" s="257" t="n">
        <v>-5306.752766</v>
      </c>
      <c r="Z437" s="257" t="n">
        <v>-104.406942</v>
      </c>
      <c r="AA437" s="257" t="n">
        <v>62.6002269793772</v>
      </c>
      <c r="AB437" s="257" t="n">
        <v>-5202.345824</v>
      </c>
      <c r="AC437" s="257" t="n">
        <v>-5306.752766</v>
      </c>
      <c r="AD437" s="257" t="n">
        <v>-104.406942</v>
      </c>
      <c r="AF437" s="257" t="n">
        <v>29994.182263276</v>
      </c>
      <c r="AG437" s="259" t="n">
        <v>0</v>
      </c>
      <c r="AH437" s="259" t="n">
        <v>-5306.752766</v>
      </c>
      <c r="AI437" s="259" t="n">
        <v>-5306.752766</v>
      </c>
      <c r="AJ437" s="259" t="n">
        <v>-5306.752766</v>
      </c>
      <c r="AK437" s="259" t="n">
        <v>-5306.752766</v>
      </c>
      <c r="AL437" s="259" t="n">
        <v>-104.406942</v>
      </c>
      <c r="AM437" s="269" t="s">
        <v>461</v>
      </c>
      <c r="AN437" s="260" t="n">
        <v>8</v>
      </c>
      <c r="AO437" s="260" t="s">
        <v>469</v>
      </c>
      <c r="AP437" s="260" t="n">
        <v>8</v>
      </c>
      <c r="AQ437" s="565"/>
      <c r="AR437" s="577"/>
      <c r="AS437" s="575"/>
      <c r="AT437" s="565"/>
      <c r="AU437" s="565"/>
      <c r="AV437" s="565"/>
      <c r="AW437" s="565"/>
      <c r="AX437" s="565"/>
      <c r="AY437" s="565"/>
      <c r="AZ437" s="565"/>
      <c r="BA437" s="565"/>
      <c r="BB437" s="565"/>
      <c r="BC437" s="565"/>
      <c r="BD437" s="565"/>
      <c r="BE437" s="565"/>
      <c r="BF437" s="565"/>
      <c r="BG437" s="565"/>
      <c r="BH437" s="565"/>
      <c r="BI437" s="565"/>
      <c r="BJ437" s="565"/>
      <c r="BK437" s="565"/>
      <c r="BL437" s="565"/>
      <c r="BM437" s="565"/>
      <c r="BN437" s="565"/>
      <c r="BO437" s="565"/>
      <c r="BP437" s="565"/>
      <c r="BQ437" s="565"/>
      <c r="BR437" s="565"/>
      <c r="BS437" s="565"/>
      <c r="BT437" s="565"/>
      <c r="BU437" s="565"/>
      <c r="BV437" s="565"/>
      <c r="BW437" s="565"/>
      <c r="BX437" s="565"/>
      <c r="BY437" s="565"/>
      <c r="BZ437" s="565"/>
      <c r="CA437" s="565"/>
      <c r="CB437" s="565"/>
      <c r="CC437" s="565"/>
      <c r="CD437" s="565"/>
      <c r="CE437" s="565"/>
      <c r="CF437" s="565"/>
      <c r="CG437" s="565"/>
      <c r="CH437" s="565"/>
      <c r="CI437" s="565"/>
      <c r="CJ437" s="565"/>
      <c r="CK437" s="565"/>
      <c r="CL437" s="565"/>
      <c r="CM437" s="565"/>
      <c r="CN437" s="565"/>
      <c r="CO437" s="565"/>
      <c r="CP437" s="565"/>
      <c r="CQ437" s="565"/>
      <c r="CR437" s="565"/>
      <c r="CS437" s="565"/>
      <c r="CT437" s="565"/>
      <c r="CU437" s="565"/>
      <c r="CV437" s="565"/>
      <c r="CW437" s="565"/>
      <c r="CX437" s="565"/>
      <c r="CY437" s="565"/>
      <c r="CZ437" s="565"/>
      <c r="DA437" s="565"/>
      <c r="DB437" s="565"/>
      <c r="DC437" s="565"/>
      <c r="DD437" s="565"/>
      <c r="DE437" s="565"/>
      <c r="DF437" s="565"/>
      <c r="DG437" s="565"/>
      <c r="DH437" s="565"/>
      <c r="DI437" s="565"/>
      <c r="DJ437" s="565"/>
      <c r="DK437" s="565"/>
      <c r="DL437" s="565"/>
      <c r="DM437" s="565"/>
      <c r="DN437" s="565"/>
      <c r="DO437" s="565"/>
      <c r="DP437" s="565"/>
      <c r="DQ437" s="565"/>
      <c r="DR437" s="565"/>
      <c r="DS437" s="565"/>
      <c r="DT437" s="565"/>
      <c r="DU437" s="565"/>
      <c r="DV437" s="565"/>
      <c r="DW437" s="565"/>
      <c r="DX437" s="565"/>
      <c r="DY437" s="565"/>
      <c r="DZ437" s="565"/>
      <c r="EA437" s="565"/>
      <c r="EB437" s="565"/>
      <c r="EC437" s="565"/>
      <c r="ED437" s="565"/>
      <c r="EE437" s="565"/>
      <c r="EF437" s="565"/>
      <c r="EG437" s="565"/>
      <c r="EH437" s="565"/>
      <c r="EI437" s="565"/>
      <c r="EJ437" s="565"/>
      <c r="EK437" s="565"/>
      <c r="EL437" s="565"/>
      <c r="EM437" s="565"/>
      <c r="EN437" s="565"/>
      <c r="EO437" s="565"/>
      <c r="EP437" s="565"/>
      <c r="EQ437" s="565"/>
      <c r="ER437" s="565"/>
      <c r="ES437" s="565"/>
      <c r="ET437" s="565"/>
      <c r="EU437" s="565"/>
      <c r="EV437" s="565"/>
      <c r="EW437" s="565"/>
      <c r="EX437" s="565"/>
      <c r="EY437" s="565"/>
      <c r="EZ437" s="565"/>
      <c r="FA437" s="565"/>
      <c r="FB437" s="565"/>
      <c r="FC437" s="565"/>
      <c r="FD437" s="565"/>
      <c r="FE437" s="565"/>
      <c r="FF437" s="565"/>
      <c r="FG437" s="565"/>
      <c r="FH437" s="565"/>
      <c r="FI437" s="565"/>
      <c r="FJ437" s="565"/>
      <c r="FK437" s="565"/>
      <c r="FL437" s="565"/>
      <c r="FM437" s="565"/>
      <c r="FN437" s="565"/>
      <c r="FO437" s="565"/>
      <c r="FP437" s="565"/>
      <c r="FQ437" s="565"/>
      <c r="FR437" s="565"/>
      <c r="FS437" s="565"/>
      <c r="FT437" s="565"/>
      <c r="FU437" s="565"/>
      <c r="FV437" s="565"/>
      <c r="FW437" s="565"/>
      <c r="FX437" s="565"/>
      <c r="FY437" s="565"/>
      <c r="FZ437" s="565"/>
      <c r="GA437" s="565"/>
      <c r="GB437" s="565"/>
      <c r="GC437" s="565"/>
      <c r="GD437" s="565"/>
      <c r="GE437" s="565"/>
      <c r="GF437" s="565"/>
      <c r="GG437" s="565"/>
      <c r="GH437" s="565"/>
      <c r="GI437" s="565"/>
      <c r="GJ437" s="565"/>
      <c r="GK437" s="565"/>
      <c r="GL437" s="565"/>
      <c r="GM437" s="565"/>
      <c r="GN437" s="565"/>
      <c r="GO437" s="565"/>
      <c r="GP437" s="565"/>
      <c r="GQ437" s="565"/>
      <c r="GR437" s="565"/>
      <c r="GS437" s="565"/>
      <c r="GT437" s="565"/>
      <c r="GU437" s="565"/>
      <c r="GV437" s="565"/>
      <c r="GW437" s="565"/>
      <c r="GX437" s="565"/>
      <c r="GY437" s="565"/>
      <c r="GZ437" s="565"/>
      <c r="HA437" s="565"/>
      <c r="HB437" s="565"/>
      <c r="HC437" s="565"/>
      <c r="HD437" s="565"/>
      <c r="HE437" s="565"/>
      <c r="HF437" s="565"/>
      <c r="HG437" s="565"/>
      <c r="HH437" s="565"/>
      <c r="HI437" s="565"/>
      <c r="HJ437" s="565"/>
      <c r="HK437" s="565"/>
      <c r="HL437" s="565"/>
      <c r="HM437" s="565"/>
      <c r="HN437" s="565"/>
      <c r="HO437" s="565"/>
      <c r="HP437" s="565"/>
      <c r="HQ437" s="565"/>
      <c r="HR437" s="565"/>
      <c r="HS437" s="565"/>
      <c r="HT437" s="565"/>
      <c r="HU437" s="565"/>
      <c r="HV437" s="565"/>
      <c r="HW437" s="565"/>
      <c r="HX437" s="565"/>
      <c r="HY437" s="565"/>
      <c r="HZ437" s="565"/>
      <c r="IA437" s="565"/>
      <c r="IB437" s="565"/>
      <c r="IC437" s="565"/>
      <c r="ID437" s="565"/>
      <c r="IE437" s="565"/>
      <c r="IF437" s="565"/>
      <c r="IG437" s="565"/>
      <c r="IH437" s="565"/>
      <c r="II437" s="565"/>
      <c r="IJ437" s="565"/>
      <c r="IK437" s="565"/>
      <c r="IL437" s="565"/>
      <c r="IM437" s="565"/>
      <c r="IN437" s="565"/>
      <c r="IO437" s="565"/>
      <c r="IP437" s="565"/>
      <c r="IQ437" s="565"/>
      <c r="IR437" s="565"/>
      <c r="IS437" s="565"/>
      <c r="IT437" s="565"/>
      <c r="IU437" s="565"/>
      <c r="IV437" s="565"/>
      <c r="IW437" s="565"/>
    </row>
    <row r="438" customFormat="false" ht="12.75" hidden="false" customHeight="false" outlineLevel="0" collapsed="false">
      <c r="A438" s="255" t="n">
        <v>1668</v>
      </c>
      <c r="B438" s="255" t="n">
        <v>875</v>
      </c>
      <c r="C438" s="255" t="s">
        <v>2</v>
      </c>
      <c r="D438" s="255" t="s">
        <v>104</v>
      </c>
      <c r="E438" s="255" t="s">
        <v>414</v>
      </c>
      <c r="F438" s="255" t="s">
        <v>95</v>
      </c>
      <c r="G438" s="255" t="s">
        <v>191</v>
      </c>
      <c r="H438" s="255" t="s">
        <v>103</v>
      </c>
      <c r="I438" s="255" t="s">
        <v>182</v>
      </c>
      <c r="J438" s="256" t="s">
        <v>212</v>
      </c>
      <c r="K438" s="268" t="n">
        <v>36955</v>
      </c>
      <c r="L438" s="268" t="n">
        <v>38781</v>
      </c>
      <c r="M438" s="255" t="s">
        <v>155</v>
      </c>
      <c r="N438" s="257" t="n">
        <v>-10000000</v>
      </c>
      <c r="O438" s="257" t="n">
        <v>4185.17644</v>
      </c>
      <c r="P438" s="258" t="n">
        <v>0.71</v>
      </c>
      <c r="Q438" s="257" t="n">
        <v>65.127071</v>
      </c>
      <c r="R438" s="257" t="n">
        <v>65.144427</v>
      </c>
      <c r="S438" s="258" t="n">
        <v>0.0173559999999924</v>
      </c>
      <c r="T438" s="257" t="n">
        <v>72.6379222926081</v>
      </c>
      <c r="U438" s="257" t="n">
        <v>-245.005019</v>
      </c>
      <c r="V438" s="257" t="n">
        <v>0</v>
      </c>
      <c r="W438" s="257" t="n">
        <v>-172.367096707392</v>
      </c>
      <c r="X438" s="257" t="n">
        <v>-30714.333614</v>
      </c>
      <c r="Y438" s="257" t="n">
        <v>-30848.254652</v>
      </c>
      <c r="Z438" s="257" t="n">
        <v>-133.921038</v>
      </c>
      <c r="AA438" s="257" t="n">
        <v>38.4460587073915</v>
      </c>
      <c r="AB438" s="257" t="n">
        <v>-30714.333614</v>
      </c>
      <c r="AC438" s="257" t="n">
        <v>-30848.254652</v>
      </c>
      <c r="AD438" s="257" t="n">
        <v>-133.921038</v>
      </c>
      <c r="AF438" s="257" t="n">
        <v>30980.7685971</v>
      </c>
      <c r="AG438" s="259" t="n">
        <v>0</v>
      </c>
      <c r="AH438" s="259" t="n">
        <v>-30848.254652</v>
      </c>
      <c r="AI438" s="259" t="n">
        <v>-30848.254652</v>
      </c>
      <c r="AJ438" s="259" t="n">
        <v>-30848.254652</v>
      </c>
      <c r="AK438" s="259" t="n">
        <v>-30848.254652</v>
      </c>
      <c r="AL438" s="259" t="n">
        <v>-133.921038</v>
      </c>
      <c r="AM438" s="269" t="s">
        <v>461</v>
      </c>
      <c r="AN438" s="260" t="n">
        <v>7</v>
      </c>
      <c r="AO438" s="260" t="s">
        <v>469</v>
      </c>
      <c r="AP438" s="260" t="n">
        <v>7</v>
      </c>
      <c r="AQ438" s="565"/>
      <c r="AR438" s="577"/>
      <c r="AS438" s="575"/>
      <c r="AT438" s="565"/>
      <c r="AU438" s="565"/>
      <c r="AV438" s="565"/>
      <c r="AW438" s="565"/>
      <c r="AX438" s="565"/>
      <c r="AY438" s="565"/>
      <c r="AZ438" s="565"/>
      <c r="BA438" s="565"/>
      <c r="BB438" s="565"/>
      <c r="BC438" s="565"/>
      <c r="BD438" s="565"/>
      <c r="BE438" s="565"/>
      <c r="BF438" s="565"/>
      <c r="BG438" s="565"/>
      <c r="BH438" s="565"/>
      <c r="BI438" s="565"/>
      <c r="BJ438" s="565"/>
      <c r="BK438" s="565"/>
      <c r="BL438" s="565"/>
      <c r="BM438" s="565"/>
      <c r="BN438" s="565"/>
      <c r="BO438" s="565"/>
      <c r="BP438" s="565"/>
      <c r="BQ438" s="565"/>
      <c r="BR438" s="565"/>
      <c r="BS438" s="565"/>
      <c r="BT438" s="565"/>
      <c r="BU438" s="565"/>
      <c r="BV438" s="565"/>
      <c r="BW438" s="565"/>
      <c r="BX438" s="565"/>
      <c r="BY438" s="565"/>
      <c r="BZ438" s="565"/>
      <c r="CA438" s="565"/>
      <c r="CB438" s="565"/>
      <c r="CC438" s="565"/>
      <c r="CD438" s="565"/>
      <c r="CE438" s="565"/>
      <c r="CF438" s="565"/>
      <c r="CG438" s="565"/>
      <c r="CH438" s="565"/>
      <c r="CI438" s="565"/>
      <c r="CJ438" s="565"/>
      <c r="CK438" s="565"/>
      <c r="CL438" s="565"/>
      <c r="CM438" s="565"/>
      <c r="CN438" s="565"/>
      <c r="CO438" s="565"/>
      <c r="CP438" s="565"/>
      <c r="CQ438" s="565"/>
      <c r="CR438" s="565"/>
      <c r="CS438" s="565"/>
      <c r="CT438" s="565"/>
      <c r="CU438" s="565"/>
      <c r="CV438" s="565"/>
      <c r="CW438" s="565"/>
      <c r="CX438" s="565"/>
      <c r="CY438" s="565"/>
      <c r="CZ438" s="565"/>
      <c r="DA438" s="565"/>
      <c r="DB438" s="565"/>
      <c r="DC438" s="565"/>
      <c r="DD438" s="565"/>
      <c r="DE438" s="565"/>
      <c r="DF438" s="565"/>
      <c r="DG438" s="565"/>
      <c r="DH438" s="565"/>
      <c r="DI438" s="565"/>
      <c r="DJ438" s="565"/>
      <c r="DK438" s="565"/>
      <c r="DL438" s="565"/>
      <c r="DM438" s="565"/>
      <c r="DN438" s="565"/>
      <c r="DO438" s="565"/>
      <c r="DP438" s="565"/>
      <c r="DQ438" s="565"/>
      <c r="DR438" s="565"/>
      <c r="DS438" s="565"/>
      <c r="DT438" s="565"/>
      <c r="DU438" s="565"/>
      <c r="DV438" s="565"/>
      <c r="DW438" s="565"/>
      <c r="DX438" s="565"/>
      <c r="DY438" s="565"/>
      <c r="DZ438" s="565"/>
      <c r="EA438" s="565"/>
      <c r="EB438" s="565"/>
      <c r="EC438" s="565"/>
      <c r="ED438" s="565"/>
      <c r="EE438" s="565"/>
      <c r="EF438" s="565"/>
      <c r="EG438" s="565"/>
      <c r="EH438" s="565"/>
      <c r="EI438" s="565"/>
      <c r="EJ438" s="565"/>
      <c r="EK438" s="565"/>
      <c r="EL438" s="565"/>
      <c r="EM438" s="565"/>
      <c r="EN438" s="565"/>
      <c r="EO438" s="565"/>
      <c r="EP438" s="565"/>
      <c r="EQ438" s="565"/>
      <c r="ER438" s="565"/>
      <c r="ES438" s="565"/>
      <c r="ET438" s="565"/>
      <c r="EU438" s="565"/>
      <c r="EV438" s="565"/>
      <c r="EW438" s="565"/>
      <c r="EX438" s="565"/>
      <c r="EY438" s="565"/>
      <c r="EZ438" s="565"/>
      <c r="FA438" s="565"/>
      <c r="FB438" s="565"/>
      <c r="FC438" s="565"/>
      <c r="FD438" s="565"/>
      <c r="FE438" s="565"/>
      <c r="FF438" s="565"/>
      <c r="FG438" s="565"/>
      <c r="FH438" s="565"/>
      <c r="FI438" s="565"/>
      <c r="FJ438" s="565"/>
      <c r="FK438" s="565"/>
      <c r="FL438" s="565"/>
      <c r="FM438" s="565"/>
      <c r="FN438" s="565"/>
      <c r="FO438" s="565"/>
      <c r="FP438" s="565"/>
      <c r="FQ438" s="565"/>
      <c r="FR438" s="565"/>
      <c r="FS438" s="565"/>
      <c r="FT438" s="565"/>
      <c r="FU438" s="565"/>
      <c r="FV438" s="565"/>
      <c r="FW438" s="565"/>
      <c r="FX438" s="565"/>
      <c r="FY438" s="565"/>
      <c r="FZ438" s="565"/>
      <c r="GA438" s="565"/>
      <c r="GB438" s="565"/>
      <c r="GC438" s="565"/>
      <c r="GD438" s="565"/>
      <c r="GE438" s="565"/>
      <c r="GF438" s="565"/>
      <c r="GG438" s="565"/>
      <c r="GH438" s="565"/>
      <c r="GI438" s="565"/>
      <c r="GJ438" s="565"/>
      <c r="GK438" s="565"/>
      <c r="GL438" s="565"/>
      <c r="GM438" s="565"/>
      <c r="GN438" s="565"/>
      <c r="GO438" s="565"/>
      <c r="GP438" s="565"/>
      <c r="GQ438" s="565"/>
      <c r="GR438" s="565"/>
      <c r="GS438" s="565"/>
      <c r="GT438" s="565"/>
      <c r="GU438" s="565"/>
      <c r="GV438" s="565"/>
      <c r="GW438" s="565"/>
      <c r="GX438" s="565"/>
      <c r="GY438" s="565"/>
      <c r="GZ438" s="565"/>
      <c r="HA438" s="565"/>
      <c r="HB438" s="565"/>
      <c r="HC438" s="565"/>
      <c r="HD438" s="565"/>
      <c r="HE438" s="565"/>
      <c r="HF438" s="565"/>
      <c r="HG438" s="565"/>
      <c r="HH438" s="565"/>
      <c r="HI438" s="565"/>
      <c r="HJ438" s="565"/>
      <c r="HK438" s="565"/>
      <c r="HL438" s="565"/>
      <c r="HM438" s="565"/>
      <c r="HN438" s="565"/>
      <c r="HO438" s="565"/>
      <c r="HP438" s="565"/>
      <c r="HQ438" s="565"/>
      <c r="HR438" s="565"/>
      <c r="HS438" s="565"/>
      <c r="HT438" s="565"/>
      <c r="HU438" s="565"/>
      <c r="HV438" s="565"/>
      <c r="HW438" s="565"/>
      <c r="HX438" s="565"/>
      <c r="HY438" s="565"/>
      <c r="HZ438" s="565"/>
      <c r="IA438" s="565"/>
      <c r="IB438" s="565"/>
      <c r="IC438" s="565"/>
      <c r="ID438" s="565"/>
      <c r="IE438" s="565"/>
      <c r="IF438" s="565"/>
      <c r="IG438" s="565"/>
      <c r="IH438" s="565"/>
      <c r="II438" s="565"/>
      <c r="IJ438" s="565"/>
      <c r="IK438" s="565"/>
      <c r="IL438" s="565"/>
      <c r="IM438" s="565"/>
      <c r="IN438" s="565"/>
      <c r="IO438" s="565"/>
      <c r="IP438" s="565"/>
      <c r="IQ438" s="565"/>
      <c r="IR438" s="565"/>
      <c r="IS438" s="565"/>
      <c r="IT438" s="565"/>
      <c r="IU438" s="565"/>
      <c r="IV438" s="565"/>
      <c r="IW438" s="565"/>
    </row>
    <row r="439" customFormat="false" ht="12.75" hidden="false" customHeight="false" outlineLevel="0" collapsed="false">
      <c r="A439" s="255" t="n">
        <v>1669</v>
      </c>
      <c r="B439" s="255" t="n">
        <v>876</v>
      </c>
      <c r="C439" s="255" t="s">
        <v>2</v>
      </c>
      <c r="D439" s="255" t="s">
        <v>104</v>
      </c>
      <c r="E439" s="255" t="s">
        <v>210</v>
      </c>
      <c r="F439" s="255" t="s">
        <v>102</v>
      </c>
      <c r="G439" s="255" t="s">
        <v>164</v>
      </c>
      <c r="H439" s="255" t="s">
        <v>168</v>
      </c>
      <c r="I439" s="255" t="s">
        <v>186</v>
      </c>
      <c r="J439" s="256" t="s">
        <v>189</v>
      </c>
      <c r="K439" s="268" t="n">
        <v>36957</v>
      </c>
      <c r="L439" s="268" t="n">
        <v>38783</v>
      </c>
      <c r="M439" s="255" t="s">
        <v>155</v>
      </c>
      <c r="N439" s="257" t="n">
        <v>10000000</v>
      </c>
      <c r="O439" s="257" t="n">
        <v>-4207.107663</v>
      </c>
      <c r="P439" s="258" t="n">
        <v>0.79</v>
      </c>
      <c r="Q439" s="257" t="n">
        <v>83.76731</v>
      </c>
      <c r="R439" s="257" t="n">
        <v>83.782912</v>
      </c>
      <c r="S439" s="258" t="n">
        <v>0.0156020000000012</v>
      </c>
      <c r="T439" s="257" t="n">
        <v>-65.6392937581312</v>
      </c>
      <c r="U439" s="257" t="n">
        <v>345.079843</v>
      </c>
      <c r="V439" s="257" t="n">
        <v>0</v>
      </c>
      <c r="W439" s="257" t="n">
        <v>279.440549241869</v>
      </c>
      <c r="X439" s="257" t="n">
        <v>-14591.917539</v>
      </c>
      <c r="Y439" s="257" t="n">
        <v>-14448.161986</v>
      </c>
      <c r="Z439" s="257" t="n">
        <v>143.755553000001</v>
      </c>
      <c r="AA439" s="257" t="n">
        <v>-135.684996241868</v>
      </c>
      <c r="AB439" s="257" t="n">
        <v>-14591.917539</v>
      </c>
      <c r="AC439" s="257" t="n">
        <v>-14448.161986</v>
      </c>
      <c r="AD439" s="257" t="n">
        <v>143.755553000001</v>
      </c>
      <c r="AF439" s="257" t="n">
        <v>-24222.4223697225</v>
      </c>
      <c r="AG439" s="259" t="n">
        <v>0</v>
      </c>
      <c r="AH439" s="259" t="n">
        <v>-14448.161986</v>
      </c>
      <c r="AI439" s="259" t="n">
        <v>-14448.161986</v>
      </c>
      <c r="AJ439" s="259" t="n">
        <v>-14448.161986</v>
      </c>
      <c r="AK439" s="259" t="n">
        <v>-14448.161986</v>
      </c>
      <c r="AL439" s="259" t="n">
        <v>143.755553000001</v>
      </c>
      <c r="AM439" s="269" t="s">
        <v>461</v>
      </c>
      <c r="AN439" s="260" t="n">
        <v>6</v>
      </c>
      <c r="AO439" s="260" t="s">
        <v>469</v>
      </c>
      <c r="AP439" s="260" t="n">
        <v>6</v>
      </c>
      <c r="AQ439" s="565"/>
      <c r="AR439" s="577"/>
      <c r="AS439" s="575"/>
      <c r="AT439" s="565"/>
      <c r="AU439" s="565"/>
      <c r="AV439" s="565"/>
      <c r="AW439" s="565"/>
      <c r="AX439" s="565"/>
      <c r="AY439" s="565"/>
      <c r="AZ439" s="565"/>
      <c r="BA439" s="565"/>
      <c r="BB439" s="565"/>
      <c r="BC439" s="565"/>
      <c r="BD439" s="565"/>
      <c r="BE439" s="565"/>
      <c r="BF439" s="565"/>
      <c r="BG439" s="565"/>
      <c r="BH439" s="565"/>
      <c r="BI439" s="565"/>
      <c r="BJ439" s="565"/>
      <c r="BK439" s="565"/>
      <c r="BL439" s="565"/>
      <c r="BM439" s="565"/>
      <c r="BN439" s="565"/>
      <c r="BO439" s="565"/>
      <c r="BP439" s="565"/>
      <c r="BQ439" s="565"/>
      <c r="BR439" s="565"/>
      <c r="BS439" s="565"/>
      <c r="BT439" s="565"/>
      <c r="BU439" s="565"/>
      <c r="BV439" s="565"/>
      <c r="BW439" s="565"/>
      <c r="BX439" s="565"/>
      <c r="BY439" s="565"/>
      <c r="BZ439" s="565"/>
      <c r="CA439" s="565"/>
      <c r="CB439" s="565"/>
      <c r="CC439" s="565"/>
      <c r="CD439" s="565"/>
      <c r="CE439" s="565"/>
      <c r="CF439" s="565"/>
      <c r="CG439" s="565"/>
      <c r="CH439" s="565"/>
      <c r="CI439" s="565"/>
      <c r="CJ439" s="565"/>
      <c r="CK439" s="565"/>
      <c r="CL439" s="565"/>
      <c r="CM439" s="565"/>
      <c r="CN439" s="565"/>
      <c r="CO439" s="565"/>
      <c r="CP439" s="565"/>
      <c r="CQ439" s="565"/>
      <c r="CR439" s="565"/>
      <c r="CS439" s="565"/>
      <c r="CT439" s="565"/>
      <c r="CU439" s="565"/>
      <c r="CV439" s="565"/>
      <c r="CW439" s="565"/>
      <c r="CX439" s="565"/>
      <c r="CY439" s="565"/>
      <c r="CZ439" s="565"/>
      <c r="DA439" s="565"/>
      <c r="DB439" s="565"/>
      <c r="DC439" s="565"/>
      <c r="DD439" s="565"/>
      <c r="DE439" s="565"/>
      <c r="DF439" s="565"/>
      <c r="DG439" s="565"/>
      <c r="DH439" s="565"/>
      <c r="DI439" s="565"/>
      <c r="DJ439" s="565"/>
      <c r="DK439" s="565"/>
      <c r="DL439" s="565"/>
      <c r="DM439" s="565"/>
      <c r="DN439" s="565"/>
      <c r="DO439" s="565"/>
      <c r="DP439" s="565"/>
      <c r="DQ439" s="565"/>
      <c r="DR439" s="565"/>
      <c r="DS439" s="565"/>
      <c r="DT439" s="565"/>
      <c r="DU439" s="565"/>
      <c r="DV439" s="565"/>
      <c r="DW439" s="565"/>
      <c r="DX439" s="565"/>
      <c r="DY439" s="565"/>
      <c r="DZ439" s="565"/>
      <c r="EA439" s="565"/>
      <c r="EB439" s="565"/>
      <c r="EC439" s="565"/>
      <c r="ED439" s="565"/>
      <c r="EE439" s="565"/>
      <c r="EF439" s="565"/>
      <c r="EG439" s="565"/>
      <c r="EH439" s="565"/>
      <c r="EI439" s="565"/>
      <c r="EJ439" s="565"/>
      <c r="EK439" s="565"/>
      <c r="EL439" s="565"/>
      <c r="EM439" s="565"/>
      <c r="EN439" s="565"/>
      <c r="EO439" s="565"/>
      <c r="EP439" s="565"/>
      <c r="EQ439" s="565"/>
      <c r="ER439" s="565"/>
      <c r="ES439" s="565"/>
      <c r="ET439" s="565"/>
      <c r="EU439" s="565"/>
      <c r="EV439" s="565"/>
      <c r="EW439" s="565"/>
      <c r="EX439" s="565"/>
      <c r="EY439" s="565"/>
      <c r="EZ439" s="565"/>
      <c r="FA439" s="565"/>
      <c r="FB439" s="565"/>
      <c r="FC439" s="565"/>
      <c r="FD439" s="565"/>
      <c r="FE439" s="565"/>
      <c r="FF439" s="565"/>
      <c r="FG439" s="565"/>
      <c r="FH439" s="565"/>
      <c r="FI439" s="565"/>
      <c r="FJ439" s="565"/>
      <c r="FK439" s="565"/>
      <c r="FL439" s="565"/>
      <c r="FM439" s="565"/>
      <c r="FN439" s="565"/>
      <c r="FO439" s="565"/>
      <c r="FP439" s="565"/>
      <c r="FQ439" s="565"/>
      <c r="FR439" s="565"/>
      <c r="FS439" s="565"/>
      <c r="FT439" s="565"/>
      <c r="FU439" s="565"/>
      <c r="FV439" s="565"/>
      <c r="FW439" s="565"/>
      <c r="FX439" s="565"/>
      <c r="FY439" s="565"/>
      <c r="FZ439" s="565"/>
      <c r="GA439" s="565"/>
      <c r="GB439" s="565"/>
      <c r="GC439" s="565"/>
      <c r="GD439" s="565"/>
      <c r="GE439" s="565"/>
      <c r="GF439" s="565"/>
      <c r="GG439" s="565"/>
      <c r="GH439" s="565"/>
      <c r="GI439" s="565"/>
      <c r="GJ439" s="565"/>
      <c r="GK439" s="565"/>
      <c r="GL439" s="565"/>
      <c r="GM439" s="565"/>
      <c r="GN439" s="565"/>
      <c r="GO439" s="565"/>
      <c r="GP439" s="565"/>
      <c r="GQ439" s="565"/>
      <c r="GR439" s="565"/>
      <c r="GS439" s="565"/>
      <c r="GT439" s="565"/>
      <c r="GU439" s="565"/>
      <c r="GV439" s="565"/>
      <c r="GW439" s="565"/>
      <c r="GX439" s="565"/>
      <c r="GY439" s="565"/>
      <c r="GZ439" s="565"/>
      <c r="HA439" s="565"/>
      <c r="HB439" s="565"/>
      <c r="HC439" s="565"/>
      <c r="HD439" s="565"/>
      <c r="HE439" s="565"/>
      <c r="HF439" s="565"/>
      <c r="HG439" s="565"/>
      <c r="HH439" s="565"/>
      <c r="HI439" s="565"/>
      <c r="HJ439" s="565"/>
      <c r="HK439" s="565"/>
      <c r="HL439" s="565"/>
      <c r="HM439" s="565"/>
      <c r="HN439" s="565"/>
      <c r="HO439" s="565"/>
      <c r="HP439" s="565"/>
      <c r="HQ439" s="565"/>
      <c r="HR439" s="565"/>
      <c r="HS439" s="565"/>
      <c r="HT439" s="565"/>
      <c r="HU439" s="565"/>
      <c r="HV439" s="565"/>
      <c r="HW439" s="565"/>
      <c r="HX439" s="565"/>
      <c r="HY439" s="565"/>
      <c r="HZ439" s="565"/>
      <c r="IA439" s="565"/>
      <c r="IB439" s="565"/>
      <c r="IC439" s="565"/>
      <c r="ID439" s="565"/>
      <c r="IE439" s="565"/>
      <c r="IF439" s="565"/>
      <c r="IG439" s="565"/>
      <c r="IH439" s="565"/>
      <c r="II439" s="565"/>
      <c r="IJ439" s="565"/>
      <c r="IK439" s="565"/>
      <c r="IL439" s="565"/>
      <c r="IM439" s="565"/>
      <c r="IN439" s="565"/>
      <c r="IO439" s="565"/>
      <c r="IP439" s="565"/>
      <c r="IQ439" s="565"/>
      <c r="IR439" s="565"/>
      <c r="IS439" s="565"/>
      <c r="IT439" s="565"/>
      <c r="IU439" s="565"/>
      <c r="IV439" s="565"/>
      <c r="IW439" s="565"/>
    </row>
    <row r="440" customFormat="false" ht="12.75" hidden="false" customHeight="false" outlineLevel="0" collapsed="false">
      <c r="A440" s="255" t="n">
        <v>1670</v>
      </c>
      <c r="B440" s="255" t="n">
        <v>878</v>
      </c>
      <c r="C440" s="255" t="s">
        <v>2</v>
      </c>
      <c r="D440" s="255" t="s">
        <v>104</v>
      </c>
      <c r="E440" s="255" t="s">
        <v>418</v>
      </c>
      <c r="F440" s="255" t="s">
        <v>95</v>
      </c>
      <c r="G440" s="255" t="s">
        <v>96</v>
      </c>
      <c r="H440" s="255" t="s">
        <v>168</v>
      </c>
      <c r="I440" s="255" t="s">
        <v>182</v>
      </c>
      <c r="J440" s="256" t="s">
        <v>203</v>
      </c>
      <c r="K440" s="268" t="n">
        <v>36957</v>
      </c>
      <c r="L440" s="268" t="n">
        <v>38783</v>
      </c>
      <c r="M440" s="255" t="s">
        <v>155</v>
      </c>
      <c r="N440" s="257" t="n">
        <v>10000000</v>
      </c>
      <c r="O440" s="257" t="n">
        <v>-4290.849033</v>
      </c>
      <c r="P440" s="258" t="n">
        <v>1.615</v>
      </c>
      <c r="Q440" s="257" t="n">
        <v>154.602076</v>
      </c>
      <c r="R440" s="257" t="n">
        <v>154.630431</v>
      </c>
      <c r="S440" s="258" t="n">
        <v>0.0283549999999764</v>
      </c>
      <c r="T440" s="257" t="n">
        <v>-121.667024330614</v>
      </c>
      <c r="U440" s="257" t="n">
        <v>491.209528</v>
      </c>
      <c r="V440" s="257" t="n">
        <v>0</v>
      </c>
      <c r="W440" s="257" t="n">
        <v>369.542503669386</v>
      </c>
      <c r="X440" s="257" t="n">
        <v>40282.015833</v>
      </c>
      <c r="Y440" s="257" t="n">
        <v>40625.527213</v>
      </c>
      <c r="Z440" s="257" t="n">
        <v>343.511380000004</v>
      </c>
      <c r="AA440" s="257" t="n">
        <v>-26.0311236693828</v>
      </c>
      <c r="AB440" s="257" t="n">
        <v>40282.015833</v>
      </c>
      <c r="AC440" s="257" t="n">
        <v>40625.527213</v>
      </c>
      <c r="AD440" s="257" t="n">
        <v>343.511380000004</v>
      </c>
      <c r="AF440" s="257" t="n">
        <v>-31763.0099667825</v>
      </c>
      <c r="AG440" s="259" t="n">
        <v>0</v>
      </c>
      <c r="AH440" s="259" t="n">
        <v>40625.527213</v>
      </c>
      <c r="AI440" s="259" t="n">
        <v>40625.527213</v>
      </c>
      <c r="AJ440" s="259" t="n">
        <v>40625.527213</v>
      </c>
      <c r="AK440" s="259" t="n">
        <v>40625.527213</v>
      </c>
      <c r="AL440" s="259" t="n">
        <v>343.511380000004</v>
      </c>
      <c r="AM440" s="269" t="s">
        <v>461</v>
      </c>
      <c r="AN440" s="260" t="n">
        <v>7</v>
      </c>
      <c r="AO440" s="260" t="s">
        <v>469</v>
      </c>
      <c r="AP440" s="260" t="n">
        <v>7</v>
      </c>
      <c r="AQ440" s="565"/>
      <c r="AR440" s="577"/>
      <c r="AS440" s="575"/>
      <c r="AT440" s="565"/>
      <c r="AU440" s="565"/>
      <c r="AV440" s="565"/>
      <c r="AW440" s="565"/>
      <c r="AX440" s="565"/>
      <c r="AY440" s="565"/>
      <c r="AZ440" s="565"/>
      <c r="BA440" s="565"/>
      <c r="BB440" s="565"/>
      <c r="BC440" s="565"/>
      <c r="BD440" s="565"/>
      <c r="BE440" s="565"/>
      <c r="BF440" s="565"/>
      <c r="BG440" s="565"/>
      <c r="BH440" s="565"/>
      <c r="BI440" s="565"/>
      <c r="BJ440" s="565"/>
      <c r="BK440" s="565"/>
      <c r="BL440" s="565"/>
      <c r="BM440" s="565"/>
      <c r="BN440" s="565"/>
      <c r="BO440" s="565"/>
      <c r="BP440" s="565"/>
      <c r="BQ440" s="565"/>
      <c r="BR440" s="565"/>
      <c r="BS440" s="565"/>
      <c r="BT440" s="565"/>
      <c r="BU440" s="565"/>
      <c r="BV440" s="565"/>
      <c r="BW440" s="565"/>
      <c r="BX440" s="565"/>
      <c r="BY440" s="565"/>
      <c r="BZ440" s="565"/>
      <c r="CA440" s="565"/>
      <c r="CB440" s="565"/>
      <c r="CC440" s="565"/>
      <c r="CD440" s="565"/>
      <c r="CE440" s="565"/>
      <c r="CF440" s="565"/>
      <c r="CG440" s="565"/>
      <c r="CH440" s="565"/>
      <c r="CI440" s="565"/>
      <c r="CJ440" s="565"/>
      <c r="CK440" s="565"/>
      <c r="CL440" s="565"/>
      <c r="CM440" s="565"/>
      <c r="CN440" s="565"/>
      <c r="CO440" s="565"/>
      <c r="CP440" s="565"/>
      <c r="CQ440" s="565"/>
      <c r="CR440" s="565"/>
      <c r="CS440" s="565"/>
      <c r="CT440" s="565"/>
      <c r="CU440" s="565"/>
      <c r="CV440" s="565"/>
      <c r="CW440" s="565"/>
      <c r="CX440" s="565"/>
      <c r="CY440" s="565"/>
      <c r="CZ440" s="565"/>
      <c r="DA440" s="565"/>
      <c r="DB440" s="565"/>
      <c r="DC440" s="565"/>
      <c r="DD440" s="565"/>
      <c r="DE440" s="565"/>
      <c r="DF440" s="565"/>
      <c r="DG440" s="565"/>
      <c r="DH440" s="565"/>
      <c r="DI440" s="565"/>
      <c r="DJ440" s="565"/>
      <c r="DK440" s="565"/>
      <c r="DL440" s="565"/>
      <c r="DM440" s="565"/>
      <c r="DN440" s="565"/>
      <c r="DO440" s="565"/>
      <c r="DP440" s="565"/>
      <c r="DQ440" s="565"/>
      <c r="DR440" s="565"/>
      <c r="DS440" s="565"/>
      <c r="DT440" s="565"/>
      <c r="DU440" s="565"/>
      <c r="DV440" s="565"/>
      <c r="DW440" s="565"/>
      <c r="DX440" s="565"/>
      <c r="DY440" s="565"/>
      <c r="DZ440" s="565"/>
      <c r="EA440" s="565"/>
      <c r="EB440" s="565"/>
      <c r="EC440" s="565"/>
      <c r="ED440" s="565"/>
      <c r="EE440" s="565"/>
      <c r="EF440" s="565"/>
      <c r="EG440" s="565"/>
      <c r="EH440" s="565"/>
      <c r="EI440" s="565"/>
      <c r="EJ440" s="565"/>
      <c r="EK440" s="565"/>
      <c r="EL440" s="565"/>
      <c r="EM440" s="565"/>
      <c r="EN440" s="565"/>
      <c r="EO440" s="565"/>
      <c r="EP440" s="565"/>
      <c r="EQ440" s="565"/>
      <c r="ER440" s="565"/>
      <c r="ES440" s="565"/>
      <c r="ET440" s="565"/>
      <c r="EU440" s="565"/>
      <c r="EV440" s="565"/>
      <c r="EW440" s="565"/>
      <c r="EX440" s="565"/>
      <c r="EY440" s="565"/>
      <c r="EZ440" s="565"/>
      <c r="FA440" s="565"/>
      <c r="FB440" s="565"/>
      <c r="FC440" s="565"/>
      <c r="FD440" s="565"/>
      <c r="FE440" s="565"/>
      <c r="FF440" s="565"/>
      <c r="FG440" s="565"/>
      <c r="FH440" s="565"/>
      <c r="FI440" s="565"/>
      <c r="FJ440" s="565"/>
      <c r="FK440" s="565"/>
      <c r="FL440" s="565"/>
      <c r="FM440" s="565"/>
      <c r="FN440" s="565"/>
      <c r="FO440" s="565"/>
      <c r="FP440" s="565"/>
      <c r="FQ440" s="565"/>
      <c r="FR440" s="565"/>
      <c r="FS440" s="565"/>
      <c r="FT440" s="565"/>
      <c r="FU440" s="565"/>
      <c r="FV440" s="565"/>
      <c r="FW440" s="565"/>
      <c r="FX440" s="565"/>
      <c r="FY440" s="565"/>
      <c r="FZ440" s="565"/>
      <c r="GA440" s="565"/>
      <c r="GB440" s="565"/>
      <c r="GC440" s="565"/>
      <c r="GD440" s="565"/>
      <c r="GE440" s="565"/>
      <c r="GF440" s="565"/>
      <c r="GG440" s="565"/>
      <c r="GH440" s="565"/>
      <c r="GI440" s="565"/>
      <c r="GJ440" s="565"/>
      <c r="GK440" s="565"/>
      <c r="GL440" s="565"/>
      <c r="GM440" s="565"/>
      <c r="GN440" s="565"/>
      <c r="GO440" s="565"/>
      <c r="GP440" s="565"/>
      <c r="GQ440" s="565"/>
      <c r="GR440" s="565"/>
      <c r="GS440" s="565"/>
      <c r="GT440" s="565"/>
      <c r="GU440" s="565"/>
      <c r="GV440" s="565"/>
      <c r="GW440" s="565"/>
      <c r="GX440" s="565"/>
      <c r="GY440" s="565"/>
      <c r="GZ440" s="565"/>
      <c r="HA440" s="565"/>
      <c r="HB440" s="565"/>
      <c r="HC440" s="565"/>
      <c r="HD440" s="565"/>
      <c r="HE440" s="565"/>
      <c r="HF440" s="565"/>
      <c r="HG440" s="565"/>
      <c r="HH440" s="565"/>
      <c r="HI440" s="565"/>
      <c r="HJ440" s="565"/>
      <c r="HK440" s="565"/>
      <c r="HL440" s="565"/>
      <c r="HM440" s="565"/>
      <c r="HN440" s="565"/>
      <c r="HO440" s="565"/>
      <c r="HP440" s="565"/>
      <c r="HQ440" s="565"/>
      <c r="HR440" s="565"/>
      <c r="HS440" s="565"/>
      <c r="HT440" s="565"/>
      <c r="HU440" s="565"/>
      <c r="HV440" s="565"/>
      <c r="HW440" s="565"/>
      <c r="HX440" s="565"/>
      <c r="HY440" s="565"/>
      <c r="HZ440" s="565"/>
      <c r="IA440" s="565"/>
      <c r="IB440" s="565"/>
      <c r="IC440" s="565"/>
      <c r="ID440" s="565"/>
      <c r="IE440" s="565"/>
      <c r="IF440" s="565"/>
      <c r="IG440" s="565"/>
      <c r="IH440" s="565"/>
      <c r="II440" s="565"/>
      <c r="IJ440" s="565"/>
      <c r="IK440" s="565"/>
      <c r="IL440" s="565"/>
      <c r="IM440" s="565"/>
      <c r="IN440" s="565"/>
      <c r="IO440" s="565"/>
      <c r="IP440" s="565"/>
      <c r="IQ440" s="565"/>
      <c r="IR440" s="565"/>
      <c r="IS440" s="565"/>
      <c r="IT440" s="565"/>
      <c r="IU440" s="565"/>
      <c r="IV440" s="565"/>
      <c r="IW440" s="565"/>
    </row>
    <row r="441" customFormat="false" ht="12.75" hidden="false" customHeight="false" outlineLevel="0" collapsed="false">
      <c r="A441" s="255" t="n">
        <v>1671</v>
      </c>
      <c r="B441" s="255" t="n">
        <v>879</v>
      </c>
      <c r="C441" s="255" t="s">
        <v>2</v>
      </c>
      <c r="D441" s="255" t="s">
        <v>104</v>
      </c>
      <c r="E441" s="255" t="s">
        <v>418</v>
      </c>
      <c r="F441" s="255" t="s">
        <v>95</v>
      </c>
      <c r="G441" s="255" t="s">
        <v>96</v>
      </c>
      <c r="H441" s="255" t="s">
        <v>168</v>
      </c>
      <c r="I441" s="255" t="s">
        <v>182</v>
      </c>
      <c r="J441" s="256" t="s">
        <v>203</v>
      </c>
      <c r="K441" s="268" t="n">
        <v>36957</v>
      </c>
      <c r="L441" s="268" t="n">
        <v>38783</v>
      </c>
      <c r="M441" s="255" t="s">
        <v>155</v>
      </c>
      <c r="N441" s="257" t="n">
        <v>5000000</v>
      </c>
      <c r="O441" s="257" t="n">
        <v>-2151.790261</v>
      </c>
      <c r="P441" s="258" t="n">
        <v>1.7</v>
      </c>
      <c r="Q441" s="257" t="n">
        <v>154.602076</v>
      </c>
      <c r="R441" s="257" t="n">
        <v>154.630431</v>
      </c>
      <c r="S441" s="258" t="n">
        <v>0.0283549999999764</v>
      </c>
      <c r="T441" s="257" t="n">
        <v>-61.0140128506042</v>
      </c>
      <c r="U441" s="257" t="n">
        <v>249.466966</v>
      </c>
      <c r="V441" s="257" t="n">
        <v>0</v>
      </c>
      <c r="W441" s="257" t="n">
        <v>188.452953149396</v>
      </c>
      <c r="X441" s="257" t="n">
        <v>38084.270214</v>
      </c>
      <c r="Y441" s="257" t="n">
        <v>38275.728347</v>
      </c>
      <c r="Z441" s="257" t="n">
        <v>191.458133</v>
      </c>
      <c r="AA441" s="257" t="n">
        <v>3.00517985060424</v>
      </c>
      <c r="AB441" s="257" t="n">
        <v>38084.270214</v>
      </c>
      <c r="AC441" s="257" t="n">
        <v>38275.728347</v>
      </c>
      <c r="AD441" s="257" t="n">
        <v>191.458133</v>
      </c>
      <c r="AF441" s="257" t="n">
        <v>-15928.6274070525</v>
      </c>
      <c r="AG441" s="259" t="n">
        <v>0</v>
      </c>
      <c r="AH441" s="259" t="n">
        <v>38275.728347</v>
      </c>
      <c r="AI441" s="259" t="n">
        <v>38275.728347</v>
      </c>
      <c r="AJ441" s="259" t="n">
        <v>38275.728347</v>
      </c>
      <c r="AK441" s="259" t="n">
        <v>38275.728347</v>
      </c>
      <c r="AL441" s="259" t="n">
        <v>191.458133</v>
      </c>
      <c r="AM441" s="269" t="s">
        <v>461</v>
      </c>
      <c r="AN441" s="260" t="n">
        <v>7</v>
      </c>
      <c r="AO441" s="260" t="s">
        <v>469</v>
      </c>
      <c r="AP441" s="260" t="n">
        <v>7</v>
      </c>
      <c r="AQ441" s="565"/>
      <c r="AR441" s="577"/>
      <c r="AS441" s="575"/>
      <c r="AT441" s="565"/>
      <c r="AU441" s="565"/>
      <c r="AV441" s="565"/>
      <c r="AW441" s="565"/>
      <c r="AX441" s="565"/>
      <c r="AY441" s="565"/>
      <c r="AZ441" s="565"/>
      <c r="BA441" s="565"/>
      <c r="BB441" s="565"/>
      <c r="BC441" s="565"/>
      <c r="BD441" s="565"/>
      <c r="BE441" s="565"/>
      <c r="BF441" s="565"/>
      <c r="BG441" s="565"/>
      <c r="BH441" s="565"/>
      <c r="BI441" s="565"/>
      <c r="BJ441" s="565"/>
      <c r="BK441" s="565"/>
      <c r="BL441" s="565"/>
      <c r="BM441" s="565"/>
      <c r="BN441" s="565"/>
      <c r="BO441" s="565"/>
      <c r="BP441" s="565"/>
      <c r="BQ441" s="565"/>
      <c r="BR441" s="565"/>
      <c r="BS441" s="565"/>
      <c r="BT441" s="565"/>
      <c r="BU441" s="565"/>
      <c r="BV441" s="565"/>
      <c r="BW441" s="565"/>
      <c r="BX441" s="565"/>
      <c r="BY441" s="565"/>
      <c r="BZ441" s="565"/>
      <c r="CA441" s="565"/>
      <c r="CB441" s="565"/>
      <c r="CC441" s="565"/>
      <c r="CD441" s="565"/>
      <c r="CE441" s="565"/>
      <c r="CF441" s="565"/>
      <c r="CG441" s="565"/>
      <c r="CH441" s="565"/>
      <c r="CI441" s="565"/>
      <c r="CJ441" s="565"/>
      <c r="CK441" s="565"/>
      <c r="CL441" s="565"/>
      <c r="CM441" s="565"/>
      <c r="CN441" s="565"/>
      <c r="CO441" s="565"/>
      <c r="CP441" s="565"/>
      <c r="CQ441" s="565"/>
      <c r="CR441" s="565"/>
      <c r="CS441" s="565"/>
      <c r="CT441" s="565"/>
      <c r="CU441" s="565"/>
      <c r="CV441" s="565"/>
      <c r="CW441" s="565"/>
      <c r="CX441" s="565"/>
      <c r="CY441" s="565"/>
      <c r="CZ441" s="565"/>
      <c r="DA441" s="565"/>
      <c r="DB441" s="565"/>
      <c r="DC441" s="565"/>
      <c r="DD441" s="565"/>
      <c r="DE441" s="565"/>
      <c r="DF441" s="565"/>
      <c r="DG441" s="565"/>
      <c r="DH441" s="565"/>
      <c r="DI441" s="565"/>
      <c r="DJ441" s="565"/>
      <c r="DK441" s="565"/>
      <c r="DL441" s="565"/>
      <c r="DM441" s="565"/>
      <c r="DN441" s="565"/>
      <c r="DO441" s="565"/>
      <c r="DP441" s="565"/>
      <c r="DQ441" s="565"/>
      <c r="DR441" s="565"/>
      <c r="DS441" s="565"/>
      <c r="DT441" s="565"/>
      <c r="DU441" s="565"/>
      <c r="DV441" s="565"/>
      <c r="DW441" s="565"/>
      <c r="DX441" s="565"/>
      <c r="DY441" s="565"/>
      <c r="DZ441" s="565"/>
      <c r="EA441" s="565"/>
      <c r="EB441" s="565"/>
      <c r="EC441" s="565"/>
      <c r="ED441" s="565"/>
      <c r="EE441" s="565"/>
      <c r="EF441" s="565"/>
      <c r="EG441" s="565"/>
      <c r="EH441" s="565"/>
      <c r="EI441" s="565"/>
      <c r="EJ441" s="565"/>
      <c r="EK441" s="565"/>
      <c r="EL441" s="565"/>
      <c r="EM441" s="565"/>
      <c r="EN441" s="565"/>
      <c r="EO441" s="565"/>
      <c r="EP441" s="565"/>
      <c r="EQ441" s="565"/>
      <c r="ER441" s="565"/>
      <c r="ES441" s="565"/>
      <c r="ET441" s="565"/>
      <c r="EU441" s="565"/>
      <c r="EV441" s="565"/>
      <c r="EW441" s="565"/>
      <c r="EX441" s="565"/>
      <c r="EY441" s="565"/>
      <c r="EZ441" s="565"/>
      <c r="FA441" s="565"/>
      <c r="FB441" s="565"/>
      <c r="FC441" s="565"/>
      <c r="FD441" s="565"/>
      <c r="FE441" s="565"/>
      <c r="FF441" s="565"/>
      <c r="FG441" s="565"/>
      <c r="FH441" s="565"/>
      <c r="FI441" s="565"/>
      <c r="FJ441" s="565"/>
      <c r="FK441" s="565"/>
      <c r="FL441" s="565"/>
      <c r="FM441" s="565"/>
      <c r="FN441" s="565"/>
      <c r="FO441" s="565"/>
      <c r="FP441" s="565"/>
      <c r="FQ441" s="565"/>
      <c r="FR441" s="565"/>
      <c r="FS441" s="565"/>
      <c r="FT441" s="565"/>
      <c r="FU441" s="565"/>
      <c r="FV441" s="565"/>
      <c r="FW441" s="565"/>
      <c r="FX441" s="565"/>
      <c r="FY441" s="565"/>
      <c r="FZ441" s="565"/>
      <c r="GA441" s="565"/>
      <c r="GB441" s="565"/>
      <c r="GC441" s="565"/>
      <c r="GD441" s="565"/>
      <c r="GE441" s="565"/>
      <c r="GF441" s="565"/>
      <c r="GG441" s="565"/>
      <c r="GH441" s="565"/>
      <c r="GI441" s="565"/>
      <c r="GJ441" s="565"/>
      <c r="GK441" s="565"/>
      <c r="GL441" s="565"/>
      <c r="GM441" s="565"/>
      <c r="GN441" s="565"/>
      <c r="GO441" s="565"/>
      <c r="GP441" s="565"/>
      <c r="GQ441" s="565"/>
      <c r="GR441" s="565"/>
      <c r="GS441" s="565"/>
      <c r="GT441" s="565"/>
      <c r="GU441" s="565"/>
      <c r="GV441" s="565"/>
      <c r="GW441" s="565"/>
      <c r="GX441" s="565"/>
      <c r="GY441" s="565"/>
      <c r="GZ441" s="565"/>
      <c r="HA441" s="565"/>
      <c r="HB441" s="565"/>
      <c r="HC441" s="565"/>
      <c r="HD441" s="565"/>
      <c r="HE441" s="565"/>
      <c r="HF441" s="565"/>
      <c r="HG441" s="565"/>
      <c r="HH441" s="565"/>
      <c r="HI441" s="565"/>
      <c r="HJ441" s="565"/>
      <c r="HK441" s="565"/>
      <c r="HL441" s="565"/>
      <c r="HM441" s="565"/>
      <c r="HN441" s="565"/>
      <c r="HO441" s="565"/>
      <c r="HP441" s="565"/>
      <c r="HQ441" s="565"/>
      <c r="HR441" s="565"/>
      <c r="HS441" s="565"/>
      <c r="HT441" s="565"/>
      <c r="HU441" s="565"/>
      <c r="HV441" s="565"/>
      <c r="HW441" s="565"/>
      <c r="HX441" s="565"/>
      <c r="HY441" s="565"/>
      <c r="HZ441" s="565"/>
      <c r="IA441" s="565"/>
      <c r="IB441" s="565"/>
      <c r="IC441" s="565"/>
      <c r="ID441" s="565"/>
      <c r="IE441" s="565"/>
      <c r="IF441" s="565"/>
      <c r="IG441" s="565"/>
      <c r="IH441" s="565"/>
      <c r="II441" s="565"/>
      <c r="IJ441" s="565"/>
      <c r="IK441" s="565"/>
      <c r="IL441" s="565"/>
      <c r="IM441" s="565"/>
      <c r="IN441" s="565"/>
      <c r="IO441" s="565"/>
      <c r="IP441" s="565"/>
      <c r="IQ441" s="565"/>
      <c r="IR441" s="565"/>
      <c r="IS441" s="565"/>
      <c r="IT441" s="565"/>
      <c r="IU441" s="565"/>
      <c r="IV441" s="565"/>
      <c r="IW441" s="565"/>
    </row>
    <row r="442" customFormat="false" ht="12.75" hidden="false" customHeight="false" outlineLevel="0" collapsed="false">
      <c r="A442" s="255" t="n">
        <v>1672</v>
      </c>
      <c r="B442" s="255" t="n">
        <v>880</v>
      </c>
      <c r="C442" s="255" t="s">
        <v>2</v>
      </c>
      <c r="D442" s="255" t="s">
        <v>104</v>
      </c>
      <c r="E442" s="255" t="s">
        <v>371</v>
      </c>
      <c r="F442" s="255" t="s">
        <v>150</v>
      </c>
      <c r="G442" s="255" t="s">
        <v>112</v>
      </c>
      <c r="H442" s="255" t="s">
        <v>168</v>
      </c>
      <c r="I442" s="255" t="s">
        <v>182</v>
      </c>
      <c r="J442" s="256" t="s">
        <v>170</v>
      </c>
      <c r="K442" s="268" t="n">
        <v>36959</v>
      </c>
      <c r="L442" s="268" t="n">
        <v>38785</v>
      </c>
      <c r="M442" s="255" t="s">
        <v>155</v>
      </c>
      <c r="N442" s="257" t="n">
        <v>10000000</v>
      </c>
      <c r="O442" s="257" t="n">
        <v>-4169.270144</v>
      </c>
      <c r="P442" s="258" t="n">
        <v>0.73</v>
      </c>
      <c r="Q442" s="257" t="n">
        <v>123.719807</v>
      </c>
      <c r="R442" s="257" t="n">
        <v>123.732306</v>
      </c>
      <c r="S442" s="258" t="n">
        <v>0.0124989999999912</v>
      </c>
      <c r="T442" s="257" t="n">
        <v>-52.1117075298191</v>
      </c>
      <c r="U442" s="257" t="n">
        <v>403.330026</v>
      </c>
      <c r="V442" s="257" t="n">
        <v>0</v>
      </c>
      <c r="W442" s="257" t="n">
        <v>351.218318470181</v>
      </c>
      <c r="X442" s="257" t="n">
        <v>-208837.59394</v>
      </c>
      <c r="Y442" s="257" t="n">
        <v>-208784.976521</v>
      </c>
      <c r="Z442" s="257" t="n">
        <v>52.6174189999874</v>
      </c>
      <c r="AA442" s="257" t="n">
        <v>-298.600899470193</v>
      </c>
      <c r="AB442" s="257" t="n">
        <v>-208837.59394</v>
      </c>
      <c r="AC442" s="257" t="n">
        <v>-208784.976521</v>
      </c>
      <c r="AD442" s="257" t="n">
        <v>52.6174189999874</v>
      </c>
      <c r="AF442" s="257" t="n">
        <v>-52124.215340288</v>
      </c>
      <c r="AG442" s="259" t="n">
        <v>0</v>
      </c>
      <c r="AH442" s="259" t="n">
        <v>-208784.976521</v>
      </c>
      <c r="AI442" s="259" t="n">
        <v>-208784.976521</v>
      </c>
      <c r="AJ442" s="259" t="n">
        <v>-208784.976521</v>
      </c>
      <c r="AK442" s="259" t="n">
        <v>-208784.976521</v>
      </c>
      <c r="AL442" s="259" t="n">
        <v>52.6174189999874</v>
      </c>
      <c r="AM442" s="269" t="s">
        <v>461</v>
      </c>
      <c r="AN442" s="260" t="s">
        <v>469</v>
      </c>
      <c r="AO442" s="260" t="n">
        <v>10</v>
      </c>
      <c r="AP442" s="260" t="n">
        <v>10</v>
      </c>
      <c r="AQ442" s="565"/>
      <c r="AR442" s="577"/>
      <c r="AS442" s="575"/>
      <c r="AT442" s="565"/>
      <c r="AU442" s="565"/>
      <c r="AV442" s="565"/>
      <c r="AW442" s="565"/>
      <c r="AX442" s="565"/>
      <c r="AY442" s="565"/>
      <c r="AZ442" s="565"/>
      <c r="BA442" s="565"/>
      <c r="BB442" s="565"/>
      <c r="BC442" s="565"/>
      <c r="BD442" s="565"/>
      <c r="BE442" s="565"/>
      <c r="BF442" s="565"/>
      <c r="BG442" s="565"/>
      <c r="BH442" s="565"/>
      <c r="BI442" s="565"/>
      <c r="BJ442" s="565"/>
      <c r="BK442" s="565"/>
      <c r="BL442" s="565"/>
      <c r="BM442" s="565"/>
      <c r="BN442" s="565"/>
      <c r="BO442" s="565"/>
      <c r="BP442" s="565"/>
      <c r="BQ442" s="565"/>
      <c r="BR442" s="565"/>
      <c r="BS442" s="565"/>
      <c r="BT442" s="565"/>
      <c r="BU442" s="565"/>
      <c r="BV442" s="565"/>
      <c r="BW442" s="565"/>
      <c r="BX442" s="565"/>
      <c r="BY442" s="565"/>
      <c r="BZ442" s="565"/>
      <c r="CA442" s="565"/>
      <c r="CB442" s="565"/>
      <c r="CC442" s="565"/>
      <c r="CD442" s="565"/>
      <c r="CE442" s="565"/>
      <c r="CF442" s="565"/>
      <c r="CG442" s="565"/>
      <c r="CH442" s="565"/>
      <c r="CI442" s="565"/>
      <c r="CJ442" s="565"/>
      <c r="CK442" s="565"/>
      <c r="CL442" s="565"/>
      <c r="CM442" s="565"/>
      <c r="CN442" s="565"/>
      <c r="CO442" s="565"/>
      <c r="CP442" s="565"/>
      <c r="CQ442" s="565"/>
      <c r="CR442" s="565"/>
      <c r="CS442" s="565"/>
      <c r="CT442" s="565"/>
      <c r="CU442" s="565"/>
      <c r="CV442" s="565"/>
      <c r="CW442" s="565"/>
      <c r="CX442" s="565"/>
      <c r="CY442" s="565"/>
      <c r="CZ442" s="565"/>
      <c r="DA442" s="565"/>
      <c r="DB442" s="565"/>
      <c r="DC442" s="565"/>
      <c r="DD442" s="565"/>
      <c r="DE442" s="565"/>
      <c r="DF442" s="565"/>
      <c r="DG442" s="565"/>
      <c r="DH442" s="565"/>
      <c r="DI442" s="565"/>
      <c r="DJ442" s="565"/>
      <c r="DK442" s="565"/>
      <c r="DL442" s="565"/>
      <c r="DM442" s="565"/>
      <c r="DN442" s="565"/>
      <c r="DO442" s="565"/>
      <c r="DP442" s="565"/>
      <c r="DQ442" s="565"/>
      <c r="DR442" s="565"/>
      <c r="DS442" s="565"/>
      <c r="DT442" s="565"/>
      <c r="DU442" s="565"/>
      <c r="DV442" s="565"/>
      <c r="DW442" s="565"/>
      <c r="DX442" s="565"/>
      <c r="DY442" s="565"/>
      <c r="DZ442" s="565"/>
      <c r="EA442" s="565"/>
      <c r="EB442" s="565"/>
      <c r="EC442" s="565"/>
      <c r="ED442" s="565"/>
      <c r="EE442" s="565"/>
      <c r="EF442" s="565"/>
      <c r="EG442" s="565"/>
      <c r="EH442" s="565"/>
      <c r="EI442" s="565"/>
      <c r="EJ442" s="565"/>
      <c r="EK442" s="565"/>
      <c r="EL442" s="565"/>
      <c r="EM442" s="565"/>
      <c r="EN442" s="565"/>
      <c r="EO442" s="565"/>
      <c r="EP442" s="565"/>
      <c r="EQ442" s="565"/>
      <c r="ER442" s="565"/>
      <c r="ES442" s="565"/>
      <c r="ET442" s="565"/>
      <c r="EU442" s="565"/>
      <c r="EV442" s="565"/>
      <c r="EW442" s="565"/>
      <c r="EX442" s="565"/>
      <c r="EY442" s="565"/>
      <c r="EZ442" s="565"/>
      <c r="FA442" s="565"/>
      <c r="FB442" s="565"/>
      <c r="FC442" s="565"/>
      <c r="FD442" s="565"/>
      <c r="FE442" s="565"/>
      <c r="FF442" s="565"/>
      <c r="FG442" s="565"/>
      <c r="FH442" s="565"/>
      <c r="FI442" s="565"/>
      <c r="FJ442" s="565"/>
      <c r="FK442" s="565"/>
      <c r="FL442" s="565"/>
      <c r="FM442" s="565"/>
      <c r="FN442" s="565"/>
      <c r="FO442" s="565"/>
      <c r="FP442" s="565"/>
      <c r="FQ442" s="565"/>
      <c r="FR442" s="565"/>
      <c r="FS442" s="565"/>
      <c r="FT442" s="565"/>
      <c r="FU442" s="565"/>
      <c r="FV442" s="565"/>
      <c r="FW442" s="565"/>
      <c r="FX442" s="565"/>
      <c r="FY442" s="565"/>
      <c r="FZ442" s="565"/>
      <c r="GA442" s="565"/>
      <c r="GB442" s="565"/>
      <c r="GC442" s="565"/>
      <c r="GD442" s="565"/>
      <c r="GE442" s="565"/>
      <c r="GF442" s="565"/>
      <c r="GG442" s="565"/>
      <c r="GH442" s="565"/>
      <c r="GI442" s="565"/>
      <c r="GJ442" s="565"/>
      <c r="GK442" s="565"/>
      <c r="GL442" s="565"/>
      <c r="GM442" s="565"/>
      <c r="GN442" s="565"/>
      <c r="GO442" s="565"/>
      <c r="GP442" s="565"/>
      <c r="GQ442" s="565"/>
      <c r="GR442" s="565"/>
      <c r="GS442" s="565"/>
      <c r="GT442" s="565"/>
      <c r="GU442" s="565"/>
      <c r="GV442" s="565"/>
      <c r="GW442" s="565"/>
      <c r="GX442" s="565"/>
      <c r="GY442" s="565"/>
      <c r="GZ442" s="565"/>
      <c r="HA442" s="565"/>
      <c r="HB442" s="565"/>
      <c r="HC442" s="565"/>
      <c r="HD442" s="565"/>
      <c r="HE442" s="565"/>
      <c r="HF442" s="565"/>
      <c r="HG442" s="565"/>
      <c r="HH442" s="565"/>
      <c r="HI442" s="565"/>
      <c r="HJ442" s="565"/>
      <c r="HK442" s="565"/>
      <c r="HL442" s="565"/>
      <c r="HM442" s="565"/>
      <c r="HN442" s="565"/>
      <c r="HO442" s="565"/>
      <c r="HP442" s="565"/>
      <c r="HQ442" s="565"/>
      <c r="HR442" s="565"/>
      <c r="HS442" s="565"/>
      <c r="HT442" s="565"/>
      <c r="HU442" s="565"/>
      <c r="HV442" s="565"/>
      <c r="HW442" s="565"/>
      <c r="HX442" s="565"/>
      <c r="HY442" s="565"/>
      <c r="HZ442" s="565"/>
      <c r="IA442" s="565"/>
      <c r="IB442" s="565"/>
      <c r="IC442" s="565"/>
      <c r="ID442" s="565"/>
      <c r="IE442" s="565"/>
      <c r="IF442" s="565"/>
      <c r="IG442" s="565"/>
      <c r="IH442" s="565"/>
      <c r="II442" s="565"/>
      <c r="IJ442" s="565"/>
      <c r="IK442" s="565"/>
      <c r="IL442" s="565"/>
      <c r="IM442" s="565"/>
      <c r="IN442" s="565"/>
      <c r="IO442" s="565"/>
      <c r="IP442" s="565"/>
      <c r="IQ442" s="565"/>
      <c r="IR442" s="565"/>
      <c r="IS442" s="565"/>
      <c r="IT442" s="565"/>
      <c r="IU442" s="565"/>
      <c r="IV442" s="565"/>
      <c r="IW442" s="565"/>
    </row>
    <row r="443" customFormat="false" ht="12.75" hidden="false" customHeight="false" outlineLevel="0" collapsed="false">
      <c r="A443" s="255" t="n">
        <v>1673</v>
      </c>
      <c r="B443" s="255" t="n">
        <v>881</v>
      </c>
      <c r="C443" s="255" t="s">
        <v>2</v>
      </c>
      <c r="D443" s="255" t="s">
        <v>104</v>
      </c>
      <c r="E443" s="255" t="s">
        <v>371</v>
      </c>
      <c r="F443" s="255" t="s">
        <v>150</v>
      </c>
      <c r="G443" s="255" t="s">
        <v>112</v>
      </c>
      <c r="H443" s="255" t="s">
        <v>168</v>
      </c>
      <c r="I443" s="255" t="s">
        <v>182</v>
      </c>
      <c r="J443" s="256" t="s">
        <v>170</v>
      </c>
      <c r="K443" s="268" t="n">
        <v>36959</v>
      </c>
      <c r="L443" s="268" t="n">
        <v>38785</v>
      </c>
      <c r="M443" s="255" t="s">
        <v>155</v>
      </c>
      <c r="N443" s="257" t="n">
        <v>5000000</v>
      </c>
      <c r="O443" s="257" t="n">
        <v>-2086.777479</v>
      </c>
      <c r="P443" s="258" t="n">
        <v>0.76</v>
      </c>
      <c r="Q443" s="257" t="n">
        <v>123.719807</v>
      </c>
      <c r="R443" s="257" t="n">
        <v>123.732306</v>
      </c>
      <c r="S443" s="258" t="n">
        <v>0.0124989999999912</v>
      </c>
      <c r="T443" s="257" t="n">
        <v>-26.0826317100025</v>
      </c>
      <c r="U443" s="257" t="n">
        <v>202.947858</v>
      </c>
      <c r="V443" s="257" t="n">
        <v>0</v>
      </c>
      <c r="W443" s="257" t="n">
        <v>176.865226289997</v>
      </c>
      <c r="X443" s="257" t="n">
        <v>-97998.793326</v>
      </c>
      <c r="Y443" s="257" t="n">
        <v>-97965.440051</v>
      </c>
      <c r="Z443" s="257" t="n">
        <v>33.3532750000013</v>
      </c>
      <c r="AA443" s="257" t="n">
        <v>-143.511951289996</v>
      </c>
      <c r="AB443" s="257" t="n">
        <v>-97998.793326</v>
      </c>
      <c r="AC443" s="257" t="n">
        <v>-97965.440051</v>
      </c>
      <c r="AD443" s="257" t="n">
        <v>33.3532750000013</v>
      </c>
      <c r="AF443" s="257" t="n">
        <v>-26088.892042458</v>
      </c>
      <c r="AG443" s="259" t="n">
        <v>0</v>
      </c>
      <c r="AH443" s="259" t="n">
        <v>-97965.440051</v>
      </c>
      <c r="AI443" s="259" t="n">
        <v>-97965.440051</v>
      </c>
      <c r="AJ443" s="259" t="n">
        <v>-97965.440051</v>
      </c>
      <c r="AK443" s="259" t="n">
        <v>-97965.440051</v>
      </c>
      <c r="AL443" s="259" t="n">
        <v>33.3532750000013</v>
      </c>
      <c r="AM443" s="269" t="s">
        <v>461</v>
      </c>
      <c r="AN443" s="260" t="s">
        <v>469</v>
      </c>
      <c r="AO443" s="260" t="n">
        <v>10</v>
      </c>
      <c r="AP443" s="260" t="n">
        <v>10</v>
      </c>
      <c r="AR443" s="281"/>
      <c r="AS443" s="306"/>
    </row>
    <row r="444" customFormat="false" ht="12.75" hidden="false" customHeight="false" outlineLevel="0" collapsed="false">
      <c r="A444" s="255" t="n">
        <v>1674</v>
      </c>
      <c r="B444" s="255" t="n">
        <v>882</v>
      </c>
      <c r="C444" s="255" t="s">
        <v>2</v>
      </c>
      <c r="D444" s="255" t="s">
        <v>104</v>
      </c>
      <c r="E444" s="255" t="s">
        <v>371</v>
      </c>
      <c r="F444" s="255" t="s">
        <v>150</v>
      </c>
      <c r="G444" s="255" t="s">
        <v>112</v>
      </c>
      <c r="H444" s="255" t="s">
        <v>168</v>
      </c>
      <c r="I444" s="255" t="s">
        <v>182</v>
      </c>
      <c r="J444" s="256" t="s">
        <v>170</v>
      </c>
      <c r="K444" s="268" t="n">
        <v>36962</v>
      </c>
      <c r="L444" s="268" t="n">
        <v>38788</v>
      </c>
      <c r="M444" s="255" t="s">
        <v>155</v>
      </c>
      <c r="N444" s="257" t="n">
        <v>5000000</v>
      </c>
      <c r="O444" s="257" t="n">
        <v>-2096.244024</v>
      </c>
      <c r="P444" s="258" t="n">
        <v>0.85</v>
      </c>
      <c r="Q444" s="257" t="n">
        <v>123.794396</v>
      </c>
      <c r="R444" s="257" t="n">
        <v>123.806931</v>
      </c>
      <c r="S444" s="258" t="n">
        <v>0.0125349999999997</v>
      </c>
      <c r="T444" s="257" t="n">
        <v>-26.2764188408395</v>
      </c>
      <c r="U444" s="257" t="n">
        <v>206.731969</v>
      </c>
      <c r="V444" s="257" t="n">
        <v>0</v>
      </c>
      <c r="W444" s="257" t="n">
        <v>180.455550159161</v>
      </c>
      <c r="X444" s="257" t="n">
        <v>-79360.846686</v>
      </c>
      <c r="Y444" s="257" t="n">
        <v>-79306.664183</v>
      </c>
      <c r="Z444" s="257" t="n">
        <v>54.1825030000036</v>
      </c>
      <c r="AA444" s="257" t="n">
        <v>-126.273047159157</v>
      </c>
      <c r="AB444" s="257" t="n">
        <v>-79360.846686</v>
      </c>
      <c r="AC444" s="257" t="n">
        <v>-79306.664183</v>
      </c>
      <c r="AD444" s="257" t="n">
        <v>54.1825030000036</v>
      </c>
      <c r="AF444" s="257" t="n">
        <v>-26207.242788048</v>
      </c>
      <c r="AG444" s="259" t="n">
        <v>0</v>
      </c>
      <c r="AH444" s="259" t="n">
        <v>-79306.664183</v>
      </c>
      <c r="AI444" s="259" t="n">
        <v>-79306.664183</v>
      </c>
      <c r="AJ444" s="259" t="n">
        <v>-79306.664183</v>
      </c>
      <c r="AK444" s="259" t="n">
        <v>-79306.664183</v>
      </c>
      <c r="AL444" s="259" t="n">
        <v>54.1825030000036</v>
      </c>
      <c r="AM444" s="269" t="s">
        <v>461</v>
      </c>
      <c r="AN444" s="260" t="s">
        <v>469</v>
      </c>
      <c r="AO444" s="260" t="n">
        <v>10</v>
      </c>
      <c r="AP444" s="260" t="n">
        <v>10</v>
      </c>
      <c r="AR444" s="281"/>
      <c r="AS444" s="306"/>
    </row>
    <row r="445" customFormat="false" ht="12.75" hidden="false" customHeight="false" outlineLevel="0" collapsed="false">
      <c r="A445" s="255" t="n">
        <v>1675</v>
      </c>
      <c r="B445" s="255" t="n">
        <v>883</v>
      </c>
      <c r="C445" s="255" t="s">
        <v>2</v>
      </c>
      <c r="D445" s="255" t="s">
        <v>104</v>
      </c>
      <c r="E445" s="255" t="s">
        <v>255</v>
      </c>
      <c r="F445" s="255" t="s">
        <v>102</v>
      </c>
      <c r="G445" s="255" t="s">
        <v>191</v>
      </c>
      <c r="H445" s="255" t="s">
        <v>97</v>
      </c>
      <c r="I445" s="255" t="s">
        <v>182</v>
      </c>
      <c r="J445" s="256" t="s">
        <v>170</v>
      </c>
      <c r="K445" s="268" t="n">
        <v>36963</v>
      </c>
      <c r="L445" s="268" t="n">
        <v>38789</v>
      </c>
      <c r="M445" s="255" t="s">
        <v>155</v>
      </c>
      <c r="N445" s="257" t="n">
        <v>10000000</v>
      </c>
      <c r="O445" s="257" t="n">
        <v>-4271.938134</v>
      </c>
      <c r="P445" s="258" t="n">
        <v>1.42</v>
      </c>
      <c r="Q445" s="257" t="n">
        <v>133.319798</v>
      </c>
      <c r="R445" s="257" t="n">
        <v>133.345221</v>
      </c>
      <c r="S445" s="258" t="n">
        <v>0.0254230000000177</v>
      </c>
      <c r="T445" s="257" t="n">
        <v>-108.605483180758</v>
      </c>
      <c r="U445" s="257" t="n">
        <v>544.879745</v>
      </c>
      <c r="V445" s="257" t="n">
        <v>0</v>
      </c>
      <c r="W445" s="257" t="n">
        <v>436.274261819242</v>
      </c>
      <c r="X445" s="257" t="n">
        <v>44509.688994</v>
      </c>
      <c r="Y445" s="257" t="n">
        <v>44813.128346</v>
      </c>
      <c r="Z445" s="257" t="n">
        <v>303.439352000001</v>
      </c>
      <c r="AA445" s="257" t="n">
        <v>-132.834909819241</v>
      </c>
      <c r="AB445" s="257" t="n">
        <v>44509.688994</v>
      </c>
      <c r="AC445" s="257" t="n">
        <v>44813.128346</v>
      </c>
      <c r="AD445" s="257" t="n">
        <v>303.439352000001</v>
      </c>
      <c r="AF445" s="257" t="n">
        <v>-24595.683806505</v>
      </c>
      <c r="AG445" s="259" t="n">
        <v>0</v>
      </c>
      <c r="AH445" s="259" t="n">
        <v>44813.128346</v>
      </c>
      <c r="AI445" s="259" t="n">
        <v>44813.128346</v>
      </c>
      <c r="AJ445" s="259" t="n">
        <v>44813.128346</v>
      </c>
      <c r="AK445" s="259" t="n">
        <v>44813.128346</v>
      </c>
      <c r="AL445" s="259" t="n">
        <v>303.439352000001</v>
      </c>
      <c r="AM445" s="269" t="s">
        <v>461</v>
      </c>
      <c r="AN445" s="260" t="n">
        <v>6</v>
      </c>
      <c r="AO445" s="260" t="s">
        <v>469</v>
      </c>
      <c r="AP445" s="260" t="n">
        <v>6</v>
      </c>
      <c r="AR445" s="281"/>
      <c r="AS445" s="306"/>
    </row>
    <row r="446" customFormat="false" ht="12.75" hidden="false" customHeight="false" outlineLevel="0" collapsed="false">
      <c r="A446" s="255" t="n">
        <v>1676</v>
      </c>
      <c r="B446" s="255" t="n">
        <v>884</v>
      </c>
      <c r="C446" s="255" t="s">
        <v>2</v>
      </c>
      <c r="D446" s="255" t="s">
        <v>104</v>
      </c>
      <c r="E446" s="255" t="s">
        <v>405</v>
      </c>
      <c r="F446" s="255" t="s">
        <v>184</v>
      </c>
      <c r="G446" s="255" t="s">
        <v>160</v>
      </c>
      <c r="H446" s="255" t="s">
        <v>117</v>
      </c>
      <c r="I446" s="255" t="s">
        <v>181</v>
      </c>
      <c r="J446" s="256" t="s">
        <v>105</v>
      </c>
      <c r="K446" s="268" t="n">
        <v>36963</v>
      </c>
      <c r="L446" s="268" t="n">
        <v>38789</v>
      </c>
      <c r="M446" s="255" t="s">
        <v>100</v>
      </c>
      <c r="N446" s="257" t="n">
        <v>10000000</v>
      </c>
      <c r="O446" s="257" t="n">
        <v>-4269.054576</v>
      </c>
      <c r="P446" s="258" t="n">
        <v>0.245</v>
      </c>
      <c r="Q446" s="257" t="n">
        <v>21.787231</v>
      </c>
      <c r="R446" s="257" t="n">
        <v>21.785964</v>
      </c>
      <c r="S446" s="258" t="n">
        <v>-0.00126699999999857</v>
      </c>
      <c r="T446" s="257" t="n">
        <v>5.40889214778592</v>
      </c>
      <c r="U446" s="257" t="n">
        <v>99.39979</v>
      </c>
      <c r="V446" s="257" t="n">
        <v>0</v>
      </c>
      <c r="W446" s="257" t="n">
        <v>104.808682147786</v>
      </c>
      <c r="X446" s="257" t="n">
        <v>13381.370296</v>
      </c>
      <c r="Y446" s="257" t="n">
        <v>13448.184018</v>
      </c>
      <c r="Z446" s="257" t="n">
        <v>66.8137220000008</v>
      </c>
      <c r="AA446" s="257" t="n">
        <v>-37.9949601477851</v>
      </c>
      <c r="AB446" s="257" t="n">
        <v>11849.8724656228</v>
      </c>
      <c r="AC446" s="257" t="n">
        <v>11861.298303876</v>
      </c>
      <c r="AD446" s="257" t="n">
        <v>11.4258382532007</v>
      </c>
      <c r="AF446" s="257" t="n">
        <v>-17556.4869438</v>
      </c>
      <c r="AG446" s="259" t="n">
        <v>0</v>
      </c>
      <c r="AH446" s="259" t="n">
        <v>11861.298303876</v>
      </c>
      <c r="AI446" s="259" t="n">
        <v>11861.298303876</v>
      </c>
      <c r="AJ446" s="259" t="n">
        <v>11861.298303876</v>
      </c>
      <c r="AK446" s="259" t="n">
        <v>11861.298303876</v>
      </c>
      <c r="AL446" s="259" t="n">
        <v>11.4258382532007</v>
      </c>
      <c r="AM446" s="269" t="s">
        <v>461</v>
      </c>
      <c r="AN446" s="260" t="n">
        <v>5</v>
      </c>
      <c r="AO446" s="260" t="s">
        <v>469</v>
      </c>
      <c r="AP446" s="260" t="n">
        <v>5</v>
      </c>
      <c r="AR446" s="281"/>
      <c r="AS446" s="306"/>
    </row>
    <row r="447" customFormat="false" ht="12.75" hidden="false" customHeight="false" outlineLevel="0" collapsed="false">
      <c r="A447" s="255" t="n">
        <v>1677</v>
      </c>
      <c r="B447" s="255" t="n">
        <v>885</v>
      </c>
      <c r="C447" s="255" t="s">
        <v>2</v>
      </c>
      <c r="D447" s="255" t="s">
        <v>104</v>
      </c>
      <c r="E447" s="255" t="s">
        <v>255</v>
      </c>
      <c r="F447" s="255" t="s">
        <v>102</v>
      </c>
      <c r="G447" s="255" t="s">
        <v>191</v>
      </c>
      <c r="H447" s="255" t="s">
        <v>97</v>
      </c>
      <c r="I447" s="255" t="s">
        <v>186</v>
      </c>
      <c r="J447" s="256" t="s">
        <v>170</v>
      </c>
      <c r="K447" s="268" t="n">
        <v>36963</v>
      </c>
      <c r="L447" s="268" t="n">
        <v>38789</v>
      </c>
      <c r="M447" s="255" t="s">
        <v>155</v>
      </c>
      <c r="N447" s="257" t="n">
        <v>-10000000</v>
      </c>
      <c r="O447" s="257" t="n">
        <v>4264.779555</v>
      </c>
      <c r="P447" s="258" t="n">
        <v>1.37</v>
      </c>
      <c r="Q447" s="257" t="n">
        <v>133.319798</v>
      </c>
      <c r="R447" s="257" t="n">
        <v>133.345221</v>
      </c>
      <c r="S447" s="258" t="n">
        <v>0.0254230000000177</v>
      </c>
      <c r="T447" s="257" t="n">
        <v>108.423490626841</v>
      </c>
      <c r="U447" s="257" t="n">
        <v>-540.519456</v>
      </c>
      <c r="V447" s="257" t="n">
        <v>0</v>
      </c>
      <c r="W447" s="257" t="n">
        <v>-432.095965373159</v>
      </c>
      <c r="X447" s="257" t="n">
        <v>-23135.048231</v>
      </c>
      <c r="Y447" s="257" t="n">
        <v>-23415.099536</v>
      </c>
      <c r="Z447" s="257" t="n">
        <v>-280.051305000001</v>
      </c>
      <c r="AA447" s="257" t="n">
        <v>152.044660373158</v>
      </c>
      <c r="AB447" s="257" t="n">
        <v>-23135.048231</v>
      </c>
      <c r="AC447" s="257" t="n">
        <v>-23415.099536</v>
      </c>
      <c r="AD447" s="257" t="n">
        <v>-280.051305000001</v>
      </c>
      <c r="AF447" s="257" t="n">
        <v>24554.4682879125</v>
      </c>
      <c r="AG447" s="259" t="n">
        <v>0</v>
      </c>
      <c r="AH447" s="259" t="n">
        <v>-23415.099536</v>
      </c>
      <c r="AI447" s="259" t="n">
        <v>-23415.099536</v>
      </c>
      <c r="AJ447" s="259" t="n">
        <v>-23415.099536</v>
      </c>
      <c r="AK447" s="259" t="n">
        <v>-23415.099536</v>
      </c>
      <c r="AL447" s="259" t="n">
        <v>-280.051305000001</v>
      </c>
      <c r="AM447" s="269" t="s">
        <v>461</v>
      </c>
      <c r="AN447" s="260" t="n">
        <v>6</v>
      </c>
      <c r="AO447" s="260" t="s">
        <v>469</v>
      </c>
      <c r="AP447" s="260" t="n">
        <v>6</v>
      </c>
      <c r="AR447" s="281"/>
      <c r="AS447" s="306"/>
    </row>
    <row r="448" customFormat="false" ht="12.75" hidden="false" customHeight="false" outlineLevel="0" collapsed="false">
      <c r="A448" s="255" t="n">
        <v>1678</v>
      </c>
      <c r="B448" s="255" t="n">
        <v>886</v>
      </c>
      <c r="C448" s="255" t="s">
        <v>2</v>
      </c>
      <c r="D448" s="255" t="s">
        <v>104</v>
      </c>
      <c r="E448" s="255" t="s">
        <v>200</v>
      </c>
      <c r="F448" s="255" t="s">
        <v>102</v>
      </c>
      <c r="G448" s="255" t="s">
        <v>164</v>
      </c>
      <c r="H448" s="255" t="s">
        <v>168</v>
      </c>
      <c r="I448" s="255" t="s">
        <v>186</v>
      </c>
      <c r="J448" s="256" t="s">
        <v>189</v>
      </c>
      <c r="K448" s="268" t="n">
        <v>36963</v>
      </c>
      <c r="L448" s="268" t="n">
        <v>36969</v>
      </c>
      <c r="M448" s="255" t="s">
        <v>155</v>
      </c>
      <c r="N448" s="257" t="n">
        <v>0</v>
      </c>
      <c r="O448" s="257" t="n">
        <v>0</v>
      </c>
      <c r="P448" s="258" t="n">
        <v>0.74</v>
      </c>
      <c r="Q448" s="257" t="n">
        <v>0</v>
      </c>
      <c r="R448" s="257" t="n">
        <v>0</v>
      </c>
      <c r="S448" s="258" t="n">
        <v>0</v>
      </c>
      <c r="T448" s="257" t="n">
        <v>0</v>
      </c>
      <c r="U448" s="257" t="n">
        <v>0</v>
      </c>
      <c r="V448" s="257" t="n">
        <v>0</v>
      </c>
      <c r="W448" s="257" t="n">
        <v>0</v>
      </c>
      <c r="X448" s="257" t="n">
        <v>0</v>
      </c>
      <c r="Y448" s="257" t="n">
        <v>0</v>
      </c>
      <c r="Z448" s="257" t="n">
        <v>0</v>
      </c>
      <c r="AA448" s="257" t="n">
        <v>0</v>
      </c>
      <c r="AB448" s="257" t="n">
        <v>0</v>
      </c>
      <c r="AC448" s="257" t="n">
        <v>0</v>
      </c>
      <c r="AD448" s="257" t="n">
        <v>0</v>
      </c>
      <c r="AF448" s="257" t="n">
        <v>0</v>
      </c>
      <c r="AG448" s="259" t="n">
        <v>-45499.996667</v>
      </c>
      <c r="AH448" s="259" t="n">
        <v>-45499.996667</v>
      </c>
      <c r="AI448" s="259" t="n">
        <v>-45499.996667</v>
      </c>
      <c r="AJ448" s="259" t="n">
        <v>-45499.996667</v>
      </c>
      <c r="AK448" s="259" t="n">
        <v>-45499.996667</v>
      </c>
      <c r="AL448" s="259" t="n">
        <v>0</v>
      </c>
      <c r="AM448" s="269" t="s">
        <v>471</v>
      </c>
      <c r="AN448" s="260" t="n">
        <v>6</v>
      </c>
      <c r="AO448" s="260" t="s">
        <v>469</v>
      </c>
      <c r="AP448" s="260" t="n">
        <v>6</v>
      </c>
      <c r="AR448" s="281"/>
      <c r="AS448" s="306"/>
    </row>
    <row r="449" customFormat="false" ht="12.75" hidden="false" customHeight="false" outlineLevel="0" collapsed="false">
      <c r="A449" s="255" t="n">
        <v>1679</v>
      </c>
      <c r="B449" s="255" t="n">
        <v>887</v>
      </c>
      <c r="C449" s="255" t="s">
        <v>2</v>
      </c>
      <c r="D449" s="255" t="s">
        <v>104</v>
      </c>
      <c r="E449" s="255" t="s">
        <v>183</v>
      </c>
      <c r="F449" s="255" t="s">
        <v>184</v>
      </c>
      <c r="G449" s="255" t="s">
        <v>151</v>
      </c>
      <c r="H449" s="255" t="s">
        <v>168</v>
      </c>
      <c r="I449" s="255" t="s">
        <v>186</v>
      </c>
      <c r="J449" s="256" t="s">
        <v>170</v>
      </c>
      <c r="K449" s="268" t="n">
        <v>36963</v>
      </c>
      <c r="L449" s="268" t="n">
        <v>38502</v>
      </c>
      <c r="M449" s="255" t="s">
        <v>155</v>
      </c>
      <c r="N449" s="257" t="n">
        <v>10000000</v>
      </c>
      <c r="O449" s="257" t="n">
        <v>-3590.032414</v>
      </c>
      <c r="P449" s="258" t="n">
        <v>0.37</v>
      </c>
      <c r="Q449" s="257" t="n">
        <v>34.967373</v>
      </c>
      <c r="R449" s="257" t="n">
        <v>34.980044</v>
      </c>
      <c r="S449" s="258" t="n">
        <v>0.0126709999999974</v>
      </c>
      <c r="T449" s="257" t="n">
        <v>-45.4893007177848</v>
      </c>
      <c r="U449" s="257" t="n">
        <v>140.702966</v>
      </c>
      <c r="V449" s="257" t="n">
        <v>0</v>
      </c>
      <c r="W449" s="257" t="n">
        <v>95.2136652822152</v>
      </c>
      <c r="X449" s="257" t="n">
        <v>9641.040578</v>
      </c>
      <c r="Y449" s="257" t="n">
        <v>9698.621938</v>
      </c>
      <c r="Z449" s="257" t="n">
        <v>57.5813600000001</v>
      </c>
      <c r="AA449" s="257" t="n">
        <v>-37.6323052822151</v>
      </c>
      <c r="AB449" s="257" t="n">
        <v>9641.040578</v>
      </c>
      <c r="AC449" s="257" t="n">
        <v>9698.621938</v>
      </c>
      <c r="AD449" s="257" t="n">
        <v>57.5813600000001</v>
      </c>
      <c r="AF449" s="257" t="n">
        <v>-14764.008302575</v>
      </c>
      <c r="AG449" s="259" t="n">
        <v>0</v>
      </c>
      <c r="AH449" s="259" t="n">
        <v>9698.621938</v>
      </c>
      <c r="AI449" s="259" t="n">
        <v>9698.621938</v>
      </c>
      <c r="AJ449" s="259" t="n">
        <v>9698.621938</v>
      </c>
      <c r="AK449" s="259" t="n">
        <v>9698.621938</v>
      </c>
      <c r="AL449" s="259" t="n">
        <v>57.5813600000001</v>
      </c>
      <c r="AM449" s="269" t="s">
        <v>475</v>
      </c>
      <c r="AN449" s="260" t="n">
        <v>5</v>
      </c>
      <c r="AO449" s="260" t="s">
        <v>469</v>
      </c>
      <c r="AP449" s="260" t="n">
        <v>5</v>
      </c>
      <c r="AR449" s="281"/>
      <c r="AS449" s="306"/>
    </row>
    <row r="450" customFormat="false" ht="12.75" hidden="false" customHeight="false" outlineLevel="0" collapsed="false">
      <c r="A450" s="255" t="n">
        <v>1680</v>
      </c>
      <c r="B450" s="255" t="n">
        <v>888</v>
      </c>
      <c r="C450" s="255" t="s">
        <v>2</v>
      </c>
      <c r="D450" s="255" t="s">
        <v>104</v>
      </c>
      <c r="E450" s="255" t="s">
        <v>236</v>
      </c>
      <c r="F450" s="255" t="s">
        <v>116</v>
      </c>
      <c r="G450" s="255" t="s">
        <v>167</v>
      </c>
      <c r="H450" s="255" t="s">
        <v>110</v>
      </c>
      <c r="I450" s="255" t="s">
        <v>180</v>
      </c>
      <c r="J450" s="256" t="s">
        <v>154</v>
      </c>
      <c r="K450" s="268" t="n">
        <v>36963</v>
      </c>
      <c r="L450" s="268" t="n">
        <v>38789</v>
      </c>
      <c r="M450" s="255" t="s">
        <v>155</v>
      </c>
      <c r="N450" s="257" t="n">
        <v>-30000000</v>
      </c>
      <c r="O450" s="257" t="n">
        <v>12595.033696</v>
      </c>
      <c r="P450" s="258" t="n">
        <v>0.58</v>
      </c>
      <c r="Q450" s="257" t="n">
        <v>66.241164</v>
      </c>
      <c r="R450" s="257" t="n">
        <v>66.252181</v>
      </c>
      <c r="S450" s="258" t="n">
        <v>0.0110169999999954</v>
      </c>
      <c r="T450" s="257" t="n">
        <v>138.759486228774</v>
      </c>
      <c r="U450" s="257" t="n">
        <v>-754.782958</v>
      </c>
      <c r="V450" s="257" t="n">
        <v>0</v>
      </c>
      <c r="W450" s="257" t="n">
        <v>-616.023471771226</v>
      </c>
      <c r="X450" s="257" t="n">
        <v>96248.740539</v>
      </c>
      <c r="Y450" s="257" t="n">
        <v>95955.323488</v>
      </c>
      <c r="Z450" s="257" t="n">
        <v>-293.417051000011</v>
      </c>
      <c r="AA450" s="257" t="n">
        <v>322.606420771215</v>
      </c>
      <c r="AB450" s="257" t="n">
        <v>96248.740539</v>
      </c>
      <c r="AC450" s="257" t="n">
        <v>95955.323488</v>
      </c>
      <c r="AD450" s="257" t="n">
        <v>-293.417051000011</v>
      </c>
      <c r="AF450" s="257" t="n">
        <v>91162.853891648</v>
      </c>
      <c r="AG450" s="259" t="n">
        <v>0</v>
      </c>
      <c r="AH450" s="259" t="n">
        <v>95955.323488</v>
      </c>
      <c r="AI450" s="259" t="n">
        <v>95955.323488</v>
      </c>
      <c r="AJ450" s="259" t="n">
        <v>95955.323488</v>
      </c>
      <c r="AK450" s="259" t="n">
        <v>95955.323488</v>
      </c>
      <c r="AL450" s="259" t="n">
        <v>-293.417051000011</v>
      </c>
      <c r="AM450" s="269" t="s">
        <v>461</v>
      </c>
      <c r="AN450" s="260" t="n">
        <v>8</v>
      </c>
      <c r="AO450" s="260" t="s">
        <v>469</v>
      </c>
      <c r="AP450" s="260" t="n">
        <v>8</v>
      </c>
      <c r="AR450" s="281"/>
      <c r="AS450" s="306"/>
    </row>
    <row r="451" customFormat="false" ht="12.75" hidden="false" customHeight="false" outlineLevel="0" collapsed="false">
      <c r="A451" s="255" t="n">
        <v>1681</v>
      </c>
      <c r="B451" s="255" t="n">
        <v>889</v>
      </c>
      <c r="C451" s="255" t="s">
        <v>2</v>
      </c>
      <c r="D451" s="255" t="s">
        <v>104</v>
      </c>
      <c r="E451" s="255" t="s">
        <v>389</v>
      </c>
      <c r="F451" s="255" t="s">
        <v>172</v>
      </c>
      <c r="G451" s="255" t="s">
        <v>112</v>
      </c>
      <c r="H451" s="255" t="s">
        <v>168</v>
      </c>
      <c r="I451" s="255" t="s">
        <v>182</v>
      </c>
      <c r="J451" s="256" t="s">
        <v>154</v>
      </c>
      <c r="K451" s="268" t="n">
        <v>36963</v>
      </c>
      <c r="L451" s="268" t="n">
        <v>37749</v>
      </c>
      <c r="M451" s="255" t="s">
        <v>155</v>
      </c>
      <c r="N451" s="257" t="n">
        <v>10000000</v>
      </c>
      <c r="O451" s="257" t="n">
        <v>-1898.889069</v>
      </c>
      <c r="P451" s="258" t="n">
        <v>3.8</v>
      </c>
      <c r="Q451" s="257" t="n">
        <v>521.747162</v>
      </c>
      <c r="R451" s="257" t="n">
        <v>665.482405</v>
      </c>
      <c r="S451" s="258" t="n">
        <v>143.735243</v>
      </c>
      <c r="T451" s="257" t="n">
        <v>-272937.281762759</v>
      </c>
      <c r="U451" s="257" t="n">
        <v>1446.692303</v>
      </c>
      <c r="V451" s="257" t="n">
        <v>0</v>
      </c>
      <c r="W451" s="257" t="n">
        <v>-271490.589459759</v>
      </c>
      <c r="X451" s="257" t="n">
        <v>-245727.519049</v>
      </c>
      <c r="Y451" s="257" t="n">
        <v>-505050.639034</v>
      </c>
      <c r="Z451" s="257" t="n">
        <v>-259323.119985</v>
      </c>
      <c r="AA451" s="257" t="n">
        <v>12167.4694747587</v>
      </c>
      <c r="AB451" s="257" t="n">
        <v>-245727.519049</v>
      </c>
      <c r="AC451" s="257" t="n">
        <v>-505050.639034</v>
      </c>
      <c r="AD451" s="257" t="n">
        <v>-259323.119985</v>
      </c>
      <c r="AF451" s="257" t="n">
        <v>-18742.03511103</v>
      </c>
      <c r="AG451" s="259" t="n">
        <v>0</v>
      </c>
      <c r="AH451" s="259" t="n">
        <v>-505050.639034</v>
      </c>
      <c r="AI451" s="259" t="n">
        <v>-505050.639034</v>
      </c>
      <c r="AJ451" s="259" t="n">
        <v>-505050.639034</v>
      </c>
      <c r="AK451" s="259" t="n">
        <v>-505050.639034</v>
      </c>
      <c r="AL451" s="259" t="n">
        <v>-259323.119985</v>
      </c>
      <c r="AM451" s="269" t="s">
        <v>473</v>
      </c>
      <c r="AN451" s="260" t="s">
        <v>469</v>
      </c>
      <c r="AO451" s="260" t="n">
        <v>9</v>
      </c>
      <c r="AP451" s="260" t="n">
        <v>9</v>
      </c>
      <c r="AR451" s="281"/>
      <c r="AS451" s="306"/>
    </row>
    <row r="452" customFormat="false" ht="12.75" hidden="false" customHeight="false" outlineLevel="0" collapsed="false">
      <c r="A452" s="255" t="n">
        <v>1682</v>
      </c>
      <c r="B452" s="255" t="n">
        <v>890</v>
      </c>
      <c r="C452" s="255" t="s">
        <v>2</v>
      </c>
      <c r="D452" s="255" t="s">
        <v>104</v>
      </c>
      <c r="E452" s="255" t="s">
        <v>236</v>
      </c>
      <c r="F452" s="255" t="s">
        <v>116</v>
      </c>
      <c r="G452" s="255" t="s">
        <v>167</v>
      </c>
      <c r="H452" s="255" t="s">
        <v>110</v>
      </c>
      <c r="I452" s="255" t="s">
        <v>186</v>
      </c>
      <c r="J452" s="256" t="s">
        <v>154</v>
      </c>
      <c r="K452" s="268" t="n">
        <v>36964</v>
      </c>
      <c r="L452" s="268" t="n">
        <v>38908</v>
      </c>
      <c r="M452" s="255" t="s">
        <v>155</v>
      </c>
      <c r="N452" s="257" t="n">
        <v>-20000000</v>
      </c>
      <c r="O452" s="257" t="n">
        <v>8889.732061</v>
      </c>
      <c r="P452" s="258" t="n">
        <v>0.62</v>
      </c>
      <c r="Q452" s="257" t="n">
        <v>68.339627</v>
      </c>
      <c r="R452" s="257" t="n">
        <v>68.322703</v>
      </c>
      <c r="S452" s="258" t="n">
        <v>-0.0169239999999888</v>
      </c>
      <c r="T452" s="257" t="n">
        <v>-150.449825400265</v>
      </c>
      <c r="U452" s="257" t="n">
        <v>-527.606481</v>
      </c>
      <c r="V452" s="257" t="n">
        <v>0</v>
      </c>
      <c r="W452" s="257" t="n">
        <v>-678.056306400265</v>
      </c>
      <c r="X452" s="257" t="n">
        <v>50699.885466</v>
      </c>
      <c r="Y452" s="257" t="n">
        <v>50231.443278</v>
      </c>
      <c r="Z452" s="257" t="n">
        <v>-468.442188000001</v>
      </c>
      <c r="AA452" s="257" t="n">
        <v>209.614118400264</v>
      </c>
      <c r="AB452" s="257" t="n">
        <v>50699.885466</v>
      </c>
      <c r="AC452" s="257" t="n">
        <v>50231.443278</v>
      </c>
      <c r="AD452" s="257" t="n">
        <v>-468.442188000001</v>
      </c>
      <c r="AF452" s="257" t="n">
        <v>64343.880657518</v>
      </c>
      <c r="AG452" s="259" t="n">
        <v>0</v>
      </c>
      <c r="AH452" s="259" t="n">
        <v>50231.443278</v>
      </c>
      <c r="AI452" s="259" t="n">
        <v>50231.443278</v>
      </c>
      <c r="AJ452" s="259" t="n">
        <v>50231.443278</v>
      </c>
      <c r="AK452" s="259" t="n">
        <v>50231.443278</v>
      </c>
      <c r="AL452" s="259" t="n">
        <v>-468.442188000001</v>
      </c>
      <c r="AM452" s="269" t="s">
        <v>461</v>
      </c>
      <c r="AN452" s="260" t="n">
        <v>8</v>
      </c>
      <c r="AO452" s="260" t="s">
        <v>469</v>
      </c>
      <c r="AP452" s="260" t="n">
        <v>8</v>
      </c>
      <c r="AR452" s="281"/>
      <c r="AS452" s="306"/>
    </row>
    <row r="453" customFormat="false" ht="12.75" hidden="false" customHeight="false" outlineLevel="0" collapsed="false">
      <c r="A453" s="255" t="n">
        <v>1683</v>
      </c>
      <c r="B453" s="255" t="n">
        <v>891</v>
      </c>
      <c r="C453" s="255" t="s">
        <v>2</v>
      </c>
      <c r="D453" s="255" t="s">
        <v>104</v>
      </c>
      <c r="E453" s="255" t="s">
        <v>200</v>
      </c>
      <c r="F453" s="255" t="s">
        <v>102</v>
      </c>
      <c r="G453" s="255" t="s">
        <v>164</v>
      </c>
      <c r="H453" s="255" t="s">
        <v>168</v>
      </c>
      <c r="I453" s="255" t="s">
        <v>180</v>
      </c>
      <c r="J453" s="256" t="s">
        <v>189</v>
      </c>
      <c r="K453" s="268" t="n">
        <v>36964</v>
      </c>
      <c r="L453" s="268" t="n">
        <v>37694</v>
      </c>
      <c r="M453" s="255" t="s">
        <v>155</v>
      </c>
      <c r="N453" s="257" t="n">
        <v>10000000</v>
      </c>
      <c r="O453" s="257" t="n">
        <v>-1784.23742</v>
      </c>
      <c r="P453" s="258" t="n">
        <v>0.57</v>
      </c>
      <c r="Q453" s="257" t="n">
        <v>54.380288</v>
      </c>
      <c r="R453" s="257" t="n">
        <v>54.40384</v>
      </c>
      <c r="S453" s="258" t="n">
        <v>0.0235520000000022</v>
      </c>
      <c r="T453" s="257" t="n">
        <v>-42.022359715844</v>
      </c>
      <c r="U453" s="257" t="n">
        <v>201.98558</v>
      </c>
      <c r="V453" s="257" t="n">
        <v>0</v>
      </c>
      <c r="W453" s="257" t="n">
        <v>159.963220284156</v>
      </c>
      <c r="X453" s="257" t="n">
        <v>7870.103976</v>
      </c>
      <c r="Y453" s="257" t="n">
        <v>7980.429488</v>
      </c>
      <c r="Z453" s="257" t="n">
        <v>110.325511999999</v>
      </c>
      <c r="AA453" s="257" t="n">
        <v>-49.6377082841566</v>
      </c>
      <c r="AB453" s="257" t="n">
        <v>7870.103976</v>
      </c>
      <c r="AC453" s="257" t="n">
        <v>7980.429488</v>
      </c>
      <c r="AD453" s="257" t="n">
        <v>110.325511999999</v>
      </c>
      <c r="AF453" s="257" t="n">
        <v>-10272.74694565</v>
      </c>
      <c r="AG453" s="259" t="n">
        <v>0</v>
      </c>
      <c r="AH453" s="259" t="n">
        <v>7980.429488</v>
      </c>
      <c r="AI453" s="259" t="n">
        <v>7980.429488</v>
      </c>
      <c r="AJ453" s="259" t="n">
        <v>7980.429488</v>
      </c>
      <c r="AK453" s="259" t="n">
        <v>7980.429488</v>
      </c>
      <c r="AL453" s="259" t="n">
        <v>110.325511999999</v>
      </c>
      <c r="AM453" s="269" t="s">
        <v>473</v>
      </c>
      <c r="AN453" s="260" t="n">
        <v>6</v>
      </c>
      <c r="AO453" s="260" t="s">
        <v>469</v>
      </c>
      <c r="AP453" s="260" t="n">
        <v>6</v>
      </c>
      <c r="AR453" s="281"/>
      <c r="AS453" s="306"/>
    </row>
    <row r="454" customFormat="false" ht="12.75" hidden="false" customHeight="false" outlineLevel="0" collapsed="false">
      <c r="A454" s="255" t="n">
        <v>1684</v>
      </c>
      <c r="B454" s="255" t="n">
        <v>892</v>
      </c>
      <c r="C454" s="255" t="s">
        <v>2</v>
      </c>
      <c r="D454" s="255" t="s">
        <v>104</v>
      </c>
      <c r="E454" s="255" t="s">
        <v>300</v>
      </c>
      <c r="F454" s="255" t="s">
        <v>102</v>
      </c>
      <c r="G454" s="255" t="s">
        <v>164</v>
      </c>
      <c r="H454" s="255" t="s">
        <v>168</v>
      </c>
      <c r="I454" s="255" t="s">
        <v>186</v>
      </c>
      <c r="J454" s="256" t="s">
        <v>170</v>
      </c>
      <c r="K454" s="268" t="n">
        <v>36964</v>
      </c>
      <c r="L454" s="268" t="n">
        <v>38790</v>
      </c>
      <c r="M454" s="255" t="s">
        <v>155</v>
      </c>
      <c r="N454" s="257" t="n">
        <v>20000000</v>
      </c>
      <c r="O454" s="257" t="n">
        <v>-8491.335955</v>
      </c>
      <c r="P454" s="258" t="n">
        <v>0.96</v>
      </c>
      <c r="Q454" s="257" t="n">
        <v>91.179963</v>
      </c>
      <c r="R454" s="257" t="n">
        <v>91.192877</v>
      </c>
      <c r="S454" s="258" t="n">
        <v>0.012913999999995</v>
      </c>
      <c r="T454" s="257" t="n">
        <v>-109.657112522827</v>
      </c>
      <c r="U454" s="257" t="n">
        <v>625.749211</v>
      </c>
      <c r="V454" s="257" t="n">
        <v>0</v>
      </c>
      <c r="W454" s="257" t="n">
        <v>516.092098477173</v>
      </c>
      <c r="X454" s="257" t="n">
        <v>51083.825122</v>
      </c>
      <c r="Y454" s="257" t="n">
        <v>51525.733013</v>
      </c>
      <c r="Z454" s="257" t="n">
        <v>441.907890999995</v>
      </c>
      <c r="AA454" s="257" t="n">
        <v>-74.1842074771772</v>
      </c>
      <c r="AB454" s="257" t="n">
        <v>51083.825122</v>
      </c>
      <c r="AC454" s="257" t="n">
        <v>51525.733013</v>
      </c>
      <c r="AD454" s="257" t="n">
        <v>441.907890999995</v>
      </c>
      <c r="AF454" s="257" t="n">
        <v>-48888.8667609125</v>
      </c>
      <c r="AG454" s="259" t="n">
        <v>0</v>
      </c>
      <c r="AH454" s="259" t="n">
        <v>51525.733013</v>
      </c>
      <c r="AI454" s="259" t="n">
        <v>51525.733013</v>
      </c>
      <c r="AJ454" s="259" t="n">
        <v>51525.733013</v>
      </c>
      <c r="AK454" s="259" t="n">
        <v>51525.733013</v>
      </c>
      <c r="AL454" s="259" t="n">
        <v>441.907890999995</v>
      </c>
      <c r="AM454" s="269" t="s">
        <v>461</v>
      </c>
      <c r="AN454" s="260" t="n">
        <v>6</v>
      </c>
      <c r="AO454" s="260" t="s">
        <v>469</v>
      </c>
      <c r="AP454" s="260" t="n">
        <v>6</v>
      </c>
      <c r="AR454" s="281"/>
      <c r="AS454" s="306"/>
    </row>
    <row r="455" customFormat="false" ht="12.75" hidden="false" customHeight="false" outlineLevel="0" collapsed="false">
      <c r="A455" s="255" t="n">
        <v>1685</v>
      </c>
      <c r="B455" s="255" t="n">
        <v>894</v>
      </c>
      <c r="C455" s="255" t="s">
        <v>2</v>
      </c>
      <c r="D455" s="255" t="s">
        <v>104</v>
      </c>
      <c r="E455" s="255" t="s">
        <v>301</v>
      </c>
      <c r="F455" s="255" t="s">
        <v>184</v>
      </c>
      <c r="G455" s="255" t="s">
        <v>164</v>
      </c>
      <c r="H455" s="255" t="s">
        <v>168</v>
      </c>
      <c r="I455" s="255" t="s">
        <v>186</v>
      </c>
      <c r="J455" s="256" t="s">
        <v>189</v>
      </c>
      <c r="K455" s="268" t="n">
        <v>36964</v>
      </c>
      <c r="L455" s="268" t="n">
        <v>38790</v>
      </c>
      <c r="M455" s="255" t="s">
        <v>155</v>
      </c>
      <c r="N455" s="257" t="n">
        <v>-10000000</v>
      </c>
      <c r="O455" s="257" t="n">
        <v>4195.366183</v>
      </c>
      <c r="P455" s="258" t="n">
        <v>0.55</v>
      </c>
      <c r="Q455" s="257" t="n">
        <v>54.397476</v>
      </c>
      <c r="R455" s="257" t="n">
        <v>49.431648</v>
      </c>
      <c r="S455" s="258" t="n">
        <v>-4.965828</v>
      </c>
      <c r="T455" s="257" t="n">
        <v>-20833.4668617945</v>
      </c>
      <c r="U455" s="257" t="n">
        <v>-210.0212</v>
      </c>
      <c r="V455" s="257" t="n">
        <v>0</v>
      </c>
      <c r="W455" s="257" t="n">
        <v>-21043.4880617945</v>
      </c>
      <c r="X455" s="257" t="n">
        <v>-5496.916284</v>
      </c>
      <c r="Y455" s="257" t="n">
        <v>-27102.19656</v>
      </c>
      <c r="Z455" s="257" t="n">
        <v>-21605.280276</v>
      </c>
      <c r="AA455" s="257" t="n">
        <v>-561.7922142055</v>
      </c>
      <c r="AB455" s="257" t="n">
        <v>-5496.916284</v>
      </c>
      <c r="AC455" s="257" t="n">
        <v>-27102.19656</v>
      </c>
      <c r="AD455" s="257" t="n">
        <v>-21605.280276</v>
      </c>
      <c r="AF455" s="257" t="n">
        <v>17253.4434275875</v>
      </c>
      <c r="AG455" s="259" t="n">
        <v>0</v>
      </c>
      <c r="AH455" s="259" t="n">
        <v>-27102.19656</v>
      </c>
      <c r="AI455" s="259" t="n">
        <v>-27102.19656</v>
      </c>
      <c r="AJ455" s="259" t="n">
        <v>-27102.19656</v>
      </c>
      <c r="AK455" s="259" t="n">
        <v>-27102.19656</v>
      </c>
      <c r="AL455" s="259" t="n">
        <v>-21605.280276</v>
      </c>
      <c r="AM455" s="269" t="s">
        <v>461</v>
      </c>
      <c r="AN455" s="260" t="n">
        <v>5</v>
      </c>
      <c r="AO455" s="260" t="s">
        <v>469</v>
      </c>
      <c r="AP455" s="260" t="n">
        <v>5</v>
      </c>
      <c r="AR455" s="281"/>
      <c r="AS455" s="306"/>
    </row>
    <row r="456" customFormat="false" ht="12.75" hidden="false" customHeight="false" outlineLevel="0" collapsed="false">
      <c r="A456" s="255" t="n">
        <v>1686</v>
      </c>
      <c r="B456" s="255" t="n">
        <v>893</v>
      </c>
      <c r="C456" s="255" t="s">
        <v>2</v>
      </c>
      <c r="D456" s="255" t="s">
        <v>104</v>
      </c>
      <c r="E456" s="255" t="s">
        <v>310</v>
      </c>
      <c r="F456" s="255" t="s">
        <v>150</v>
      </c>
      <c r="G456" s="255" t="s">
        <v>191</v>
      </c>
      <c r="H456" s="255" t="s">
        <v>168</v>
      </c>
      <c r="I456" s="255" t="s">
        <v>180</v>
      </c>
      <c r="J456" s="256" t="s">
        <v>170</v>
      </c>
      <c r="K456" s="268" t="n">
        <v>36964</v>
      </c>
      <c r="L456" s="268" t="n">
        <v>38671</v>
      </c>
      <c r="M456" s="255" t="s">
        <v>155</v>
      </c>
      <c r="N456" s="257" t="n">
        <v>5000000</v>
      </c>
      <c r="O456" s="257" t="n">
        <v>-2008.667935</v>
      </c>
      <c r="P456" s="258" t="n">
        <v>1.6</v>
      </c>
      <c r="Q456" s="257" t="n">
        <v>165.958018</v>
      </c>
      <c r="R456" s="257" t="n">
        <v>165.979027</v>
      </c>
      <c r="S456" s="258" t="n">
        <v>0.0210089999999923</v>
      </c>
      <c r="T456" s="257" t="n">
        <v>-42.2001046463995</v>
      </c>
      <c r="U456" s="257" t="n">
        <v>266.350889</v>
      </c>
      <c r="V456" s="257" t="n">
        <v>0</v>
      </c>
      <c r="W456" s="257" t="n">
        <v>224.150784353601</v>
      </c>
      <c r="X456" s="257" t="n">
        <v>-7543.332692</v>
      </c>
      <c r="Y456" s="257" t="n">
        <v>-7367.430101</v>
      </c>
      <c r="Z456" s="257" t="n">
        <v>175.902591</v>
      </c>
      <c r="AA456" s="257" t="n">
        <v>-48.2481933536005</v>
      </c>
      <c r="AB456" s="257" t="n">
        <v>-7543.332692</v>
      </c>
      <c r="AC456" s="257" t="n">
        <v>-7367.430101</v>
      </c>
      <c r="AD456" s="257" t="n">
        <v>175.902591</v>
      </c>
      <c r="AF456" s="257" t="n">
        <v>-25112.36652337</v>
      </c>
      <c r="AG456" s="259" t="n">
        <v>0</v>
      </c>
      <c r="AH456" s="259" t="n">
        <v>-7367.430101</v>
      </c>
      <c r="AI456" s="259" t="n">
        <v>-7367.430101</v>
      </c>
      <c r="AJ456" s="259" t="n">
        <v>-7367.430101</v>
      </c>
      <c r="AK456" s="259" t="n">
        <v>-7367.430101</v>
      </c>
      <c r="AL456" s="259" t="n">
        <v>175.902591</v>
      </c>
      <c r="AM456" s="269" t="s">
        <v>461</v>
      </c>
      <c r="AN456" s="260" t="s">
        <v>469</v>
      </c>
      <c r="AO456" s="260" t="n">
        <v>10</v>
      </c>
      <c r="AP456" s="260" t="n">
        <v>10</v>
      </c>
      <c r="AR456" s="281"/>
      <c r="AS456" s="306"/>
    </row>
    <row r="457" customFormat="false" ht="12.75" hidden="false" customHeight="false" outlineLevel="0" collapsed="false">
      <c r="A457" s="255" t="n">
        <v>1687</v>
      </c>
      <c r="B457" s="255" t="n">
        <v>895</v>
      </c>
      <c r="C457" s="255" t="s">
        <v>2</v>
      </c>
      <c r="D457" s="255" t="s">
        <v>104</v>
      </c>
      <c r="E457" s="255" t="s">
        <v>296</v>
      </c>
      <c r="F457" s="255" t="s">
        <v>102</v>
      </c>
      <c r="G457" s="255" t="s">
        <v>191</v>
      </c>
      <c r="H457" s="255" t="s">
        <v>168</v>
      </c>
      <c r="I457" s="255" t="s">
        <v>186</v>
      </c>
      <c r="J457" s="256" t="s">
        <v>189</v>
      </c>
      <c r="K457" s="268" t="n">
        <v>36965</v>
      </c>
      <c r="L457" s="268" t="n">
        <v>38791</v>
      </c>
      <c r="M457" s="255" t="s">
        <v>155</v>
      </c>
      <c r="N457" s="257" t="n">
        <v>5000000</v>
      </c>
      <c r="O457" s="257" t="n">
        <v>-2138.21117</v>
      </c>
      <c r="P457" s="258" t="n">
        <v>1.2</v>
      </c>
      <c r="Q457" s="257" t="n">
        <v>98.912868</v>
      </c>
      <c r="R457" s="257" t="n">
        <v>98.928151</v>
      </c>
      <c r="S457" s="258" t="n">
        <v>0.0152829999999966</v>
      </c>
      <c r="T457" s="257" t="n">
        <v>-32.6782813111027</v>
      </c>
      <c r="U457" s="257" t="n">
        <v>203.64419</v>
      </c>
      <c r="V457" s="257" t="n">
        <v>0</v>
      </c>
      <c r="W457" s="257" t="n">
        <v>170.965908688897</v>
      </c>
      <c r="X457" s="257" t="n">
        <v>47835.899375</v>
      </c>
      <c r="Y457" s="257" t="n">
        <v>47990.339042</v>
      </c>
      <c r="Z457" s="257" t="n">
        <v>154.439666999999</v>
      </c>
      <c r="AA457" s="257" t="n">
        <v>-16.5262416888985</v>
      </c>
      <c r="AB457" s="257" t="n">
        <v>47835.899375</v>
      </c>
      <c r="AC457" s="257" t="n">
        <v>47990.339042</v>
      </c>
      <c r="AD457" s="257" t="n">
        <v>154.439666999999</v>
      </c>
      <c r="AF457" s="257" t="n">
        <v>-12310.750811275</v>
      </c>
      <c r="AG457" s="259" t="n">
        <v>0</v>
      </c>
      <c r="AH457" s="259" t="n">
        <v>47990.339042</v>
      </c>
      <c r="AI457" s="259" t="n">
        <v>47990.339042</v>
      </c>
      <c r="AJ457" s="259" t="n">
        <v>47990.339042</v>
      </c>
      <c r="AK457" s="259" t="n">
        <v>47990.339042</v>
      </c>
      <c r="AL457" s="259" t="n">
        <v>154.439666999999</v>
      </c>
      <c r="AM457" s="269" t="s">
        <v>461</v>
      </c>
      <c r="AN457" s="260" t="n">
        <v>6</v>
      </c>
      <c r="AO457" s="260" t="s">
        <v>469</v>
      </c>
      <c r="AP457" s="260" t="n">
        <v>6</v>
      </c>
      <c r="AR457" s="281"/>
      <c r="AS457" s="306"/>
    </row>
    <row r="458" customFormat="false" ht="12.75" hidden="false" customHeight="false" outlineLevel="0" collapsed="false">
      <c r="A458" s="255" t="n">
        <v>1688</v>
      </c>
      <c r="B458" s="255" t="n">
        <v>896</v>
      </c>
      <c r="C458" s="255" t="s">
        <v>2</v>
      </c>
      <c r="D458" s="255" t="s">
        <v>104</v>
      </c>
      <c r="E458" s="255" t="s">
        <v>216</v>
      </c>
      <c r="F458" s="255" t="s">
        <v>318</v>
      </c>
      <c r="G458" s="255" t="s">
        <v>305</v>
      </c>
      <c r="H458" s="255" t="s">
        <v>216</v>
      </c>
      <c r="I458" s="255" t="s">
        <v>209</v>
      </c>
      <c r="J458" s="256" t="s">
        <v>212</v>
      </c>
      <c r="K458" s="268" t="n">
        <v>36966</v>
      </c>
      <c r="L458" s="268" t="n">
        <v>38853</v>
      </c>
      <c r="M458" s="255" t="s">
        <v>155</v>
      </c>
      <c r="N458" s="257" t="n">
        <v>20000000</v>
      </c>
      <c r="O458" s="257" t="n">
        <v>-8539.471404</v>
      </c>
      <c r="P458" s="258" t="n">
        <v>0.16</v>
      </c>
      <c r="Q458" s="257" t="n">
        <v>19.115779</v>
      </c>
      <c r="R458" s="257" t="n">
        <v>19.171043</v>
      </c>
      <c r="S458" s="258" t="n">
        <v>0.0552640000000011</v>
      </c>
      <c r="T458" s="257" t="n">
        <v>-471.925347670665</v>
      </c>
      <c r="U458" s="257" t="n">
        <v>127.720614</v>
      </c>
      <c r="V458" s="257" t="n">
        <v>0</v>
      </c>
      <c r="W458" s="257" t="n">
        <v>-344.204733670665</v>
      </c>
      <c r="X458" s="257" t="n">
        <v>-26474.951167</v>
      </c>
      <c r="Y458" s="257" t="n">
        <v>-26896.071376</v>
      </c>
      <c r="Z458" s="257" t="n">
        <v>-421.120209000001</v>
      </c>
      <c r="AA458" s="257" t="n">
        <v>-76.9154753293353</v>
      </c>
      <c r="AB458" s="257" t="n">
        <v>-26474.951167</v>
      </c>
      <c r="AC458" s="257" t="n">
        <v>-26896.071376</v>
      </c>
      <c r="AD458" s="257" t="n">
        <v>-421.120209000001</v>
      </c>
      <c r="AF458" s="257" t="n">
        <v>-13485.5332411968</v>
      </c>
      <c r="AG458" s="259" t="n">
        <v>0</v>
      </c>
      <c r="AH458" s="259" t="n">
        <v>-26896.071376</v>
      </c>
      <c r="AI458" s="259" t="n">
        <v>-26896.071376</v>
      </c>
      <c r="AJ458" s="259" t="n">
        <v>-26896.071376</v>
      </c>
      <c r="AK458" s="259" t="n">
        <v>-26896.071376</v>
      </c>
      <c r="AL458" s="259" t="n">
        <v>-421.120209000001</v>
      </c>
      <c r="AM458" s="269" t="s">
        <v>461</v>
      </c>
      <c r="AN458" s="260" t="n">
        <v>2</v>
      </c>
      <c r="AO458" s="260" t="s">
        <v>469</v>
      </c>
      <c r="AP458" s="260" t="n">
        <v>2</v>
      </c>
      <c r="AR458" s="281"/>
      <c r="AS458" s="306"/>
    </row>
    <row r="459" customFormat="false" ht="12.75" hidden="false" customHeight="false" outlineLevel="0" collapsed="false">
      <c r="A459" s="255" t="n">
        <v>1689</v>
      </c>
      <c r="B459" s="255" t="n">
        <v>897</v>
      </c>
      <c r="C459" s="255" t="s">
        <v>2</v>
      </c>
      <c r="D459" s="255" t="s">
        <v>104</v>
      </c>
      <c r="E459" s="255" t="s">
        <v>190</v>
      </c>
      <c r="F459" s="255" t="s">
        <v>150</v>
      </c>
      <c r="G459" s="255" t="s">
        <v>191</v>
      </c>
      <c r="H459" s="255" t="s">
        <v>168</v>
      </c>
      <c r="I459" s="255" t="s">
        <v>186</v>
      </c>
      <c r="J459" s="256" t="s">
        <v>170</v>
      </c>
      <c r="K459" s="268" t="n">
        <v>36966</v>
      </c>
      <c r="L459" s="268" t="n">
        <v>38792</v>
      </c>
      <c r="M459" s="255" t="s">
        <v>155</v>
      </c>
      <c r="N459" s="257" t="n">
        <v>10000000</v>
      </c>
      <c r="O459" s="257" t="n">
        <v>-4317.505128</v>
      </c>
      <c r="P459" s="258" t="n">
        <v>1.87</v>
      </c>
      <c r="Q459" s="257" t="n">
        <v>182.165264</v>
      </c>
      <c r="R459" s="257" t="n">
        <v>182.181416</v>
      </c>
      <c r="S459" s="258" t="n">
        <v>0.0161520000000053</v>
      </c>
      <c r="T459" s="257" t="n">
        <v>-69.7363428274788</v>
      </c>
      <c r="U459" s="257" t="n">
        <v>574.155395</v>
      </c>
      <c r="V459" s="257" t="n">
        <v>0</v>
      </c>
      <c r="W459" s="257" t="n">
        <v>504.419052172521</v>
      </c>
      <c r="X459" s="257" t="n">
        <v>28841.543773</v>
      </c>
      <c r="Y459" s="257" t="n">
        <v>29303.012351</v>
      </c>
      <c r="Z459" s="257" t="n">
        <v>461.468578</v>
      </c>
      <c r="AA459" s="257" t="n">
        <v>-42.9504741725212</v>
      </c>
      <c r="AB459" s="257" t="n">
        <v>28841.543773</v>
      </c>
      <c r="AC459" s="257" t="n">
        <v>29303.012351</v>
      </c>
      <c r="AD459" s="257" t="n">
        <v>461.468578</v>
      </c>
      <c r="AF459" s="257" t="n">
        <v>-53977.449110256</v>
      </c>
      <c r="AG459" s="259" t="n">
        <v>0</v>
      </c>
      <c r="AH459" s="259" t="n">
        <v>29303.012351</v>
      </c>
      <c r="AI459" s="259" t="n">
        <v>29303.012351</v>
      </c>
      <c r="AJ459" s="259" t="n">
        <v>29303.012351</v>
      </c>
      <c r="AK459" s="259" t="n">
        <v>29303.012351</v>
      </c>
      <c r="AL459" s="259" t="n">
        <v>461.468578</v>
      </c>
      <c r="AM459" s="269" t="s">
        <v>461</v>
      </c>
      <c r="AN459" s="260" t="s">
        <v>469</v>
      </c>
      <c r="AO459" s="260" t="n">
        <v>10</v>
      </c>
      <c r="AP459" s="260" t="n">
        <v>10</v>
      </c>
      <c r="AR459" s="281"/>
      <c r="AS459" s="306"/>
    </row>
    <row r="460" customFormat="false" ht="12.75" hidden="false" customHeight="false" outlineLevel="0" collapsed="false">
      <c r="A460" s="255" t="n">
        <v>1690</v>
      </c>
      <c r="B460" s="255" t="n">
        <v>898</v>
      </c>
      <c r="C460" s="255" t="s">
        <v>2</v>
      </c>
      <c r="D460" s="255" t="s">
        <v>104</v>
      </c>
      <c r="E460" s="255" t="s">
        <v>400</v>
      </c>
      <c r="F460" s="255" t="s">
        <v>304</v>
      </c>
      <c r="G460" s="255" t="s">
        <v>191</v>
      </c>
      <c r="H460" s="255" t="s">
        <v>216</v>
      </c>
      <c r="I460" s="255" t="s">
        <v>209</v>
      </c>
      <c r="J460" s="256" t="s">
        <v>212</v>
      </c>
      <c r="K460" s="268" t="n">
        <v>36966</v>
      </c>
      <c r="L460" s="268" t="n">
        <v>38754</v>
      </c>
      <c r="M460" s="255" t="s">
        <v>155</v>
      </c>
      <c r="N460" s="257" t="n">
        <v>-20000000</v>
      </c>
      <c r="O460" s="257" t="n">
        <v>8164.692095</v>
      </c>
      <c r="P460" s="258" t="n">
        <v>0.24</v>
      </c>
      <c r="Q460" s="257" t="n">
        <v>22.410624</v>
      </c>
      <c r="R460" s="257" t="n">
        <v>25.395151</v>
      </c>
      <c r="S460" s="258" t="n">
        <v>2.984527</v>
      </c>
      <c r="T460" s="257" t="n">
        <v>24367.7440042141</v>
      </c>
      <c r="U460" s="257" t="n">
        <v>-189.546367</v>
      </c>
      <c r="V460" s="257" t="n">
        <v>0</v>
      </c>
      <c r="W460" s="257" t="n">
        <v>24178.1976372141</v>
      </c>
      <c r="X460" s="257" t="n">
        <v>-15894.616923</v>
      </c>
      <c r="Y460" s="257" t="n">
        <v>9566.201707</v>
      </c>
      <c r="Z460" s="257" t="n">
        <v>25460.81863</v>
      </c>
      <c r="AA460" s="257" t="n">
        <v>1282.62099278593</v>
      </c>
      <c r="AB460" s="257" t="n">
        <v>-15894.616923</v>
      </c>
      <c r="AC460" s="257" t="n">
        <v>9566.201707</v>
      </c>
      <c r="AD460" s="257" t="n">
        <v>25460.81863</v>
      </c>
      <c r="AF460" s="257" t="n">
        <v>12222.1358316103</v>
      </c>
      <c r="AG460" s="259" t="n">
        <v>0</v>
      </c>
      <c r="AH460" s="259" t="n">
        <v>9566.201707</v>
      </c>
      <c r="AI460" s="259" t="n">
        <v>9566.201707</v>
      </c>
      <c r="AJ460" s="259" t="n">
        <v>9566.201707</v>
      </c>
      <c r="AK460" s="259" t="n">
        <v>9566.201707</v>
      </c>
      <c r="AL460" s="259" t="n">
        <v>25460.81863</v>
      </c>
      <c r="AM460" s="269" t="s">
        <v>461</v>
      </c>
      <c r="AN460" s="260" t="n">
        <v>1</v>
      </c>
      <c r="AO460" s="260" t="s">
        <v>469</v>
      </c>
      <c r="AP460" s="260" t="n">
        <v>1</v>
      </c>
      <c r="AR460" s="281"/>
      <c r="AS460" s="306"/>
    </row>
    <row r="461" customFormat="false" ht="12.75" hidden="false" customHeight="false" outlineLevel="0" collapsed="false">
      <c r="A461" s="255" t="n">
        <v>1691</v>
      </c>
      <c r="B461" s="255" t="n">
        <v>899</v>
      </c>
      <c r="C461" s="255" t="s">
        <v>2</v>
      </c>
      <c r="D461" s="255" t="s">
        <v>104</v>
      </c>
      <c r="E461" s="255" t="s">
        <v>210</v>
      </c>
      <c r="F461" s="255" t="s">
        <v>102</v>
      </c>
      <c r="G461" s="255" t="s">
        <v>164</v>
      </c>
      <c r="H461" s="255" t="s">
        <v>168</v>
      </c>
      <c r="I461" s="255" t="s">
        <v>180</v>
      </c>
      <c r="J461" s="256" t="s">
        <v>189</v>
      </c>
      <c r="K461" s="268" t="n">
        <v>36969</v>
      </c>
      <c r="L461" s="268" t="n">
        <v>38795</v>
      </c>
      <c r="M461" s="255" t="s">
        <v>155</v>
      </c>
      <c r="N461" s="257" t="n">
        <v>-10000000</v>
      </c>
      <c r="O461" s="257" t="n">
        <v>4241.483325</v>
      </c>
      <c r="P461" s="258" t="n">
        <v>0.85</v>
      </c>
      <c r="Q461" s="257" t="n">
        <v>84.094588</v>
      </c>
      <c r="R461" s="257" t="n">
        <v>84.110235</v>
      </c>
      <c r="S461" s="258" t="n">
        <v>0.0156470000000013</v>
      </c>
      <c r="T461" s="257" t="n">
        <v>66.3664895862805</v>
      </c>
      <c r="U461" s="257" t="n">
        <v>-350.026517</v>
      </c>
      <c r="V461" s="257" t="n">
        <v>0</v>
      </c>
      <c r="W461" s="257" t="n">
        <v>-283.66002741372</v>
      </c>
      <c r="X461" s="257" t="n">
        <v>-7179.205211</v>
      </c>
      <c r="Y461" s="257" t="n">
        <v>-7349.951526</v>
      </c>
      <c r="Z461" s="257" t="n">
        <v>-170.746314999999</v>
      </c>
      <c r="AA461" s="257" t="n">
        <v>112.91371241372</v>
      </c>
      <c r="AB461" s="257" t="n">
        <v>-7179.205211</v>
      </c>
      <c r="AC461" s="257" t="n">
        <v>-7349.951526</v>
      </c>
      <c r="AD461" s="257" t="n">
        <v>-170.746314999999</v>
      </c>
      <c r="AF461" s="257" t="n">
        <v>24420.3402436875</v>
      </c>
      <c r="AG461" s="259" t="n">
        <v>0</v>
      </c>
      <c r="AH461" s="259" t="n">
        <v>-7349.951526</v>
      </c>
      <c r="AI461" s="259" t="n">
        <v>-7349.951526</v>
      </c>
      <c r="AJ461" s="259" t="n">
        <v>-7349.951526</v>
      </c>
      <c r="AK461" s="259" t="n">
        <v>-7349.951526</v>
      </c>
      <c r="AL461" s="259" t="n">
        <v>-170.746314999999</v>
      </c>
      <c r="AM461" s="269" t="s">
        <v>461</v>
      </c>
      <c r="AN461" s="260" t="n">
        <v>6</v>
      </c>
      <c r="AO461" s="260" t="s">
        <v>469</v>
      </c>
      <c r="AP461" s="260" t="n">
        <v>6</v>
      </c>
      <c r="AR461" s="281"/>
      <c r="AS461" s="306"/>
    </row>
    <row r="462" customFormat="false" ht="12.75" hidden="false" customHeight="false" outlineLevel="0" collapsed="false">
      <c r="A462" s="255" t="n">
        <v>1695</v>
      </c>
      <c r="B462" s="255" t="n">
        <v>901</v>
      </c>
      <c r="C462" s="255" t="s">
        <v>2</v>
      </c>
      <c r="D462" s="255" t="s">
        <v>173</v>
      </c>
      <c r="E462" s="255" t="s">
        <v>415</v>
      </c>
      <c r="F462" s="255" t="s">
        <v>172</v>
      </c>
      <c r="G462" s="255" t="s">
        <v>112</v>
      </c>
      <c r="H462" s="255" t="s">
        <v>168</v>
      </c>
      <c r="I462" s="255" t="s">
        <v>201</v>
      </c>
      <c r="J462" s="256" t="s">
        <v>154</v>
      </c>
      <c r="K462" s="268" t="n">
        <v>36742</v>
      </c>
      <c r="L462" s="268" t="n">
        <v>37837</v>
      </c>
      <c r="M462" s="255" t="s">
        <v>155</v>
      </c>
      <c r="N462" s="257" t="n">
        <v>-10000000</v>
      </c>
      <c r="O462" s="257" t="n">
        <v>2136.021312</v>
      </c>
      <c r="P462" s="258" t="n">
        <v>2</v>
      </c>
      <c r="Q462" s="257" t="n">
        <v>165.252617</v>
      </c>
      <c r="R462" s="257" t="n">
        <v>165.269722</v>
      </c>
      <c r="S462" s="258" t="n">
        <v>0.017105000000015</v>
      </c>
      <c r="T462" s="257" t="n">
        <v>36.5366445417921</v>
      </c>
      <c r="U462" s="257" t="n">
        <v>-534.803323</v>
      </c>
      <c r="V462" s="257" t="n">
        <v>0</v>
      </c>
      <c r="W462" s="257" t="n">
        <v>-498.266678458208</v>
      </c>
      <c r="X462" s="257" t="n">
        <v>-106602.20002</v>
      </c>
      <c r="Y462" s="257" t="n">
        <v>-107081.060984</v>
      </c>
      <c r="Z462" s="257" t="n">
        <v>-478.860963999992</v>
      </c>
      <c r="AA462" s="257" t="n">
        <v>19.4057144582156</v>
      </c>
      <c r="AB462" s="257" t="n">
        <v>-106602.20002</v>
      </c>
      <c r="AC462" s="257" t="n">
        <v>-107081.060984</v>
      </c>
      <c r="AD462" s="257" t="n">
        <v>-478.860963999992</v>
      </c>
      <c r="AF462" s="257" t="n">
        <v>21082.53034944</v>
      </c>
      <c r="AG462" s="259" t="n">
        <v>-102777.777778</v>
      </c>
      <c r="AH462" s="259" t="n">
        <v>-209858.838762</v>
      </c>
      <c r="AI462" s="259" t="n">
        <v>-133721.309123</v>
      </c>
      <c r="AJ462" s="259" t="n">
        <v>-133721.309123</v>
      </c>
      <c r="AK462" s="259" t="n">
        <v>-81688.970922</v>
      </c>
      <c r="AL462" s="259" t="n">
        <v>-478.860963999992</v>
      </c>
      <c r="AM462" s="269" t="s">
        <v>473</v>
      </c>
      <c r="AN462" s="260" t="s">
        <v>469</v>
      </c>
      <c r="AO462" s="260" t="n">
        <v>9</v>
      </c>
      <c r="AP462" s="260" t="n">
        <v>9</v>
      </c>
      <c r="AR462" s="281"/>
      <c r="AS462" s="306"/>
    </row>
    <row r="463" customFormat="false" ht="12.75" hidden="false" customHeight="false" outlineLevel="0" collapsed="false">
      <c r="A463" s="255" t="n">
        <v>1696</v>
      </c>
      <c r="B463" s="255" t="n">
        <v>902</v>
      </c>
      <c r="C463" s="255" t="s">
        <v>2</v>
      </c>
      <c r="D463" s="255" t="s">
        <v>176</v>
      </c>
      <c r="E463" s="255" t="s">
        <v>415</v>
      </c>
      <c r="F463" s="255" t="s">
        <v>172</v>
      </c>
      <c r="G463" s="255" t="s">
        <v>112</v>
      </c>
      <c r="H463" s="255" t="s">
        <v>168</v>
      </c>
      <c r="I463" s="255" t="s">
        <v>177</v>
      </c>
      <c r="J463" s="256" t="s">
        <v>154</v>
      </c>
      <c r="K463" s="268" t="n">
        <v>36742</v>
      </c>
      <c r="L463" s="268" t="n">
        <v>37837</v>
      </c>
      <c r="M463" s="255" t="s">
        <v>155</v>
      </c>
      <c r="N463" s="257" t="n">
        <v>10000000</v>
      </c>
      <c r="O463" s="257" t="n">
        <v>-2136.021312</v>
      </c>
      <c r="P463" s="258" t="n">
        <v>2</v>
      </c>
      <c r="Q463" s="257" t="n">
        <v>165.252617</v>
      </c>
      <c r="R463" s="257" t="n">
        <v>165.269722</v>
      </c>
      <c r="S463" s="258" t="n">
        <v>0.017105000000015</v>
      </c>
      <c r="T463" s="257" t="n">
        <v>-36.5366445417921</v>
      </c>
      <c r="U463" s="257" t="n">
        <v>534.803323</v>
      </c>
      <c r="V463" s="257" t="n">
        <v>0</v>
      </c>
      <c r="W463" s="257" t="n">
        <v>498.266678458208</v>
      </c>
      <c r="X463" s="257" t="n">
        <v>106602.20002</v>
      </c>
      <c r="Y463" s="257" t="n">
        <v>107081.060984</v>
      </c>
      <c r="Z463" s="257" t="n">
        <v>478.860963999992</v>
      </c>
      <c r="AA463" s="257" t="n">
        <v>-19.4057144582156</v>
      </c>
      <c r="AB463" s="257" t="n">
        <v>106602.20002</v>
      </c>
      <c r="AC463" s="257" t="n">
        <v>107081.060984</v>
      </c>
      <c r="AD463" s="257" t="n">
        <v>478.860963999992</v>
      </c>
      <c r="AF463" s="257" t="n">
        <v>-21082.53034944</v>
      </c>
      <c r="AG463" s="259" t="n">
        <v>102777.777778</v>
      </c>
      <c r="AH463" s="259" t="n">
        <v>209858.838762</v>
      </c>
      <c r="AI463" s="259" t="n">
        <v>133721.309123</v>
      </c>
      <c r="AJ463" s="259" t="n">
        <v>133721.309123</v>
      </c>
      <c r="AK463" s="259" t="n">
        <v>81688.970922</v>
      </c>
      <c r="AL463" s="259" t="n">
        <v>478.860963999992</v>
      </c>
      <c r="AM463" s="269" t="s">
        <v>473</v>
      </c>
      <c r="AN463" s="260" t="s">
        <v>469</v>
      </c>
      <c r="AO463" s="260" t="n">
        <v>9</v>
      </c>
      <c r="AP463" s="260" t="n">
        <v>9</v>
      </c>
      <c r="AR463" s="281"/>
      <c r="AS463" s="306"/>
    </row>
    <row r="464" customFormat="false" ht="12.75" hidden="false" customHeight="false" outlineLevel="0" collapsed="false">
      <c r="A464" s="255" t="n">
        <v>1697</v>
      </c>
      <c r="B464" s="255" t="n">
        <v>903</v>
      </c>
      <c r="C464" s="255" t="s">
        <v>2</v>
      </c>
      <c r="D464" s="255" t="s">
        <v>178</v>
      </c>
      <c r="E464" s="255" t="s">
        <v>415</v>
      </c>
      <c r="F464" s="255" t="s">
        <v>172</v>
      </c>
      <c r="G464" s="255" t="s">
        <v>112</v>
      </c>
      <c r="H464" s="255" t="s">
        <v>168</v>
      </c>
      <c r="I464" s="255" t="s">
        <v>179</v>
      </c>
      <c r="J464" s="256" t="s">
        <v>154</v>
      </c>
      <c r="K464" s="268" t="n">
        <v>36742</v>
      </c>
      <c r="L464" s="268" t="n">
        <v>37837</v>
      </c>
      <c r="M464" s="255" t="s">
        <v>155</v>
      </c>
      <c r="N464" s="257" t="n">
        <v>-10000000</v>
      </c>
      <c r="O464" s="257" t="n">
        <v>2136.021312</v>
      </c>
      <c r="P464" s="258" t="n">
        <v>2</v>
      </c>
      <c r="Q464" s="257" t="n">
        <v>165.252617</v>
      </c>
      <c r="R464" s="257" t="n">
        <v>165.269722</v>
      </c>
      <c r="S464" s="258" t="n">
        <v>0.017105000000015</v>
      </c>
      <c r="T464" s="257" t="n">
        <v>36.5366445417921</v>
      </c>
      <c r="U464" s="257" t="n">
        <v>-534.803323</v>
      </c>
      <c r="V464" s="257" t="n">
        <v>0</v>
      </c>
      <c r="W464" s="257" t="n">
        <v>-498.266678458208</v>
      </c>
      <c r="X464" s="257" t="n">
        <v>-106602.20002</v>
      </c>
      <c r="Y464" s="257" t="n">
        <v>-107081.060984</v>
      </c>
      <c r="Z464" s="257" t="n">
        <v>-478.860963999992</v>
      </c>
      <c r="AA464" s="257" t="n">
        <v>19.4057144582156</v>
      </c>
      <c r="AB464" s="257" t="n">
        <v>-106602.20002</v>
      </c>
      <c r="AC464" s="257" t="n">
        <v>-107081.060984</v>
      </c>
      <c r="AD464" s="257" t="n">
        <v>-478.860963999992</v>
      </c>
      <c r="AF464" s="257" t="n">
        <v>21082.53034944</v>
      </c>
      <c r="AG464" s="259" t="n">
        <v>-102777.777778</v>
      </c>
      <c r="AH464" s="259" t="n">
        <v>-209858.838762</v>
      </c>
      <c r="AI464" s="259" t="n">
        <v>-133721.309123</v>
      </c>
      <c r="AJ464" s="259" t="n">
        <v>-133721.309123</v>
      </c>
      <c r="AK464" s="259" t="n">
        <v>-81688.970922</v>
      </c>
      <c r="AL464" s="259" t="n">
        <v>-478.860963999992</v>
      </c>
      <c r="AM464" s="269" t="s">
        <v>473</v>
      </c>
      <c r="AN464" s="260" t="s">
        <v>469</v>
      </c>
      <c r="AO464" s="260" t="n">
        <v>9</v>
      </c>
      <c r="AP464" s="260" t="n">
        <v>9</v>
      </c>
      <c r="AR464" s="281"/>
      <c r="AS464" s="306"/>
    </row>
    <row r="465" customFormat="false" ht="12.75" hidden="false" customHeight="false" outlineLevel="0" collapsed="false">
      <c r="A465" s="255" t="n">
        <v>1698</v>
      </c>
      <c r="B465" s="255" t="n">
        <v>904</v>
      </c>
      <c r="C465" s="255" t="s">
        <v>2</v>
      </c>
      <c r="D465" s="255" t="s">
        <v>173</v>
      </c>
      <c r="E465" s="255" t="s">
        <v>94</v>
      </c>
      <c r="F465" s="255" t="s">
        <v>95</v>
      </c>
      <c r="G465" s="255" t="s">
        <v>96</v>
      </c>
      <c r="H465" s="255" t="s">
        <v>97</v>
      </c>
      <c r="I465" s="255" t="s">
        <v>201</v>
      </c>
      <c r="J465" s="256" t="s">
        <v>154</v>
      </c>
      <c r="K465" s="268" t="n">
        <v>36761</v>
      </c>
      <c r="L465" s="268" t="n">
        <v>38587</v>
      </c>
      <c r="M465" s="255" t="s">
        <v>155</v>
      </c>
      <c r="N465" s="257" t="n">
        <v>10000000</v>
      </c>
      <c r="O465" s="257" t="n">
        <v>-3731.178938</v>
      </c>
      <c r="P465" s="258" t="n">
        <v>0.52</v>
      </c>
      <c r="Q465" s="257" t="n">
        <v>152.986511</v>
      </c>
      <c r="R465" s="257" t="n">
        <v>153.034567</v>
      </c>
      <c r="S465" s="258" t="n">
        <v>0.0480560000000025</v>
      </c>
      <c r="T465" s="257" t="n">
        <v>-179.305535044538</v>
      </c>
      <c r="U465" s="257" t="n">
        <v>444.476165</v>
      </c>
      <c r="V465" s="257" t="n">
        <v>0</v>
      </c>
      <c r="W465" s="257" t="n">
        <v>265.170629955462</v>
      </c>
      <c r="X465" s="257" t="n">
        <v>-376469.526286</v>
      </c>
      <c r="Y465" s="257" t="n">
        <v>-376636.169562</v>
      </c>
      <c r="Z465" s="257" t="n">
        <v>-166.643276000046</v>
      </c>
      <c r="AA465" s="257" t="n">
        <v>-431.813905955509</v>
      </c>
      <c r="AB465" s="257" t="n">
        <v>-376469.526286</v>
      </c>
      <c r="AC465" s="257" t="n">
        <v>-376636.169562</v>
      </c>
      <c r="AD465" s="257" t="n">
        <v>-166.643276000046</v>
      </c>
      <c r="AF465" s="257" t="n">
        <v>-27620.052088545</v>
      </c>
      <c r="AG465" s="259" t="n">
        <v>26577.777778</v>
      </c>
      <c r="AH465" s="259" t="n">
        <v>-350058.391784</v>
      </c>
      <c r="AI465" s="259" t="n">
        <v>-161505.897561</v>
      </c>
      <c r="AJ465" s="259" t="n">
        <v>-161505.897561</v>
      </c>
      <c r="AK465" s="259" t="n">
        <v>30644.0074079999</v>
      </c>
      <c r="AL465" s="259" t="n">
        <v>-166.643276000046</v>
      </c>
      <c r="AM465" s="269" t="s">
        <v>475</v>
      </c>
      <c r="AN465" s="260" t="n">
        <v>7</v>
      </c>
      <c r="AO465" s="260" t="s">
        <v>469</v>
      </c>
      <c r="AP465" s="260" t="n">
        <v>7</v>
      </c>
      <c r="AR465" s="281"/>
      <c r="AS465" s="306"/>
    </row>
    <row r="466" customFormat="false" ht="12.75" hidden="false" customHeight="false" outlineLevel="0" collapsed="false">
      <c r="A466" s="255" t="n">
        <v>1699</v>
      </c>
      <c r="B466" s="255" t="n">
        <v>905</v>
      </c>
      <c r="C466" s="255" t="s">
        <v>2</v>
      </c>
      <c r="D466" s="255" t="s">
        <v>176</v>
      </c>
      <c r="E466" s="255" t="s">
        <v>94</v>
      </c>
      <c r="F466" s="255" t="s">
        <v>95</v>
      </c>
      <c r="G466" s="255" t="s">
        <v>96</v>
      </c>
      <c r="H466" s="255" t="s">
        <v>97</v>
      </c>
      <c r="I466" s="255" t="s">
        <v>177</v>
      </c>
      <c r="J466" s="256" t="s">
        <v>154</v>
      </c>
      <c r="K466" s="268" t="n">
        <v>36761</v>
      </c>
      <c r="L466" s="268" t="n">
        <v>38587</v>
      </c>
      <c r="M466" s="255" t="s">
        <v>155</v>
      </c>
      <c r="N466" s="257" t="n">
        <v>-10000000</v>
      </c>
      <c r="O466" s="257" t="n">
        <v>3731.178938</v>
      </c>
      <c r="P466" s="258" t="n">
        <v>0.52</v>
      </c>
      <c r="Q466" s="257" t="n">
        <v>152.986511</v>
      </c>
      <c r="R466" s="257" t="n">
        <v>153.034567</v>
      </c>
      <c r="S466" s="258" t="n">
        <v>0.0480560000000025</v>
      </c>
      <c r="T466" s="257" t="n">
        <v>179.305535044538</v>
      </c>
      <c r="U466" s="257" t="n">
        <v>-444.476165</v>
      </c>
      <c r="V466" s="257" t="n">
        <v>0</v>
      </c>
      <c r="W466" s="257" t="n">
        <v>-265.170629955462</v>
      </c>
      <c r="X466" s="257" t="n">
        <v>376469.526286</v>
      </c>
      <c r="Y466" s="257" t="n">
        <v>376636.169562</v>
      </c>
      <c r="Z466" s="257" t="n">
        <v>166.643276000046</v>
      </c>
      <c r="AA466" s="257" t="n">
        <v>431.813905955509</v>
      </c>
      <c r="AB466" s="257" t="n">
        <v>376469.526286</v>
      </c>
      <c r="AC466" s="257" t="n">
        <v>376636.169562</v>
      </c>
      <c r="AD466" s="257" t="n">
        <v>166.643276000046</v>
      </c>
      <c r="AF466" s="257" t="n">
        <v>27620.052088545</v>
      </c>
      <c r="AG466" s="259" t="n">
        <v>-26577.777778</v>
      </c>
      <c r="AH466" s="259" t="n">
        <v>350058.391784</v>
      </c>
      <c r="AI466" s="259" t="n">
        <v>161505.897561</v>
      </c>
      <c r="AJ466" s="259" t="n">
        <v>161505.897561</v>
      </c>
      <c r="AK466" s="259" t="n">
        <v>-30644.0074079999</v>
      </c>
      <c r="AL466" s="259" t="n">
        <v>166.643276000046</v>
      </c>
      <c r="AM466" s="269" t="s">
        <v>475</v>
      </c>
      <c r="AN466" s="260" t="n">
        <v>7</v>
      </c>
      <c r="AO466" s="260" t="s">
        <v>469</v>
      </c>
      <c r="AP466" s="260" t="n">
        <v>7</v>
      </c>
      <c r="AR466" s="281"/>
      <c r="AS466" s="306"/>
    </row>
    <row r="467" customFormat="false" ht="12.75" hidden="false" customHeight="false" outlineLevel="0" collapsed="false">
      <c r="A467" s="255" t="n">
        <v>1700</v>
      </c>
      <c r="B467" s="255" t="n">
        <v>906</v>
      </c>
      <c r="C467" s="255" t="s">
        <v>2</v>
      </c>
      <c r="D467" s="255" t="s">
        <v>178</v>
      </c>
      <c r="E467" s="255" t="s">
        <v>94</v>
      </c>
      <c r="F467" s="255" t="s">
        <v>95</v>
      </c>
      <c r="G467" s="255" t="s">
        <v>96</v>
      </c>
      <c r="H467" s="255" t="s">
        <v>97</v>
      </c>
      <c r="I467" s="255" t="s">
        <v>179</v>
      </c>
      <c r="J467" s="256" t="s">
        <v>154</v>
      </c>
      <c r="K467" s="268" t="n">
        <v>36761</v>
      </c>
      <c r="L467" s="268" t="n">
        <v>38587</v>
      </c>
      <c r="M467" s="255" t="s">
        <v>155</v>
      </c>
      <c r="N467" s="257" t="n">
        <v>10000000</v>
      </c>
      <c r="O467" s="257" t="n">
        <v>-3731.178938</v>
      </c>
      <c r="P467" s="258" t="n">
        <v>0.52</v>
      </c>
      <c r="Q467" s="257" t="n">
        <v>152.986511</v>
      </c>
      <c r="R467" s="257" t="n">
        <v>153.034567</v>
      </c>
      <c r="S467" s="258" t="n">
        <v>0.0480560000000025</v>
      </c>
      <c r="T467" s="257" t="n">
        <v>-179.305535044538</v>
      </c>
      <c r="U467" s="257" t="n">
        <v>444.476165</v>
      </c>
      <c r="V467" s="257" t="n">
        <v>0</v>
      </c>
      <c r="W467" s="257" t="n">
        <v>265.170629955462</v>
      </c>
      <c r="X467" s="257" t="n">
        <v>-376469.526286</v>
      </c>
      <c r="Y467" s="257" t="n">
        <v>-376636.169562</v>
      </c>
      <c r="Z467" s="257" t="n">
        <v>-166.643276000046</v>
      </c>
      <c r="AA467" s="257" t="n">
        <v>-431.813905955509</v>
      </c>
      <c r="AB467" s="257" t="n">
        <v>-376469.526286</v>
      </c>
      <c r="AC467" s="257" t="n">
        <v>-376636.169562</v>
      </c>
      <c r="AD467" s="257" t="n">
        <v>-166.643276000046</v>
      </c>
      <c r="AF467" s="257" t="n">
        <v>-27620.052088545</v>
      </c>
      <c r="AG467" s="259" t="n">
        <v>26577.777778</v>
      </c>
      <c r="AH467" s="259" t="n">
        <v>-350058.391784</v>
      </c>
      <c r="AI467" s="259" t="n">
        <v>-161505.897561</v>
      </c>
      <c r="AJ467" s="259" t="n">
        <v>-161505.897561</v>
      </c>
      <c r="AK467" s="259" t="n">
        <v>30644.0074079999</v>
      </c>
      <c r="AL467" s="259" t="n">
        <v>-166.643276000046</v>
      </c>
      <c r="AM467" s="269" t="s">
        <v>475</v>
      </c>
      <c r="AN467" s="260" t="n">
        <v>7</v>
      </c>
      <c r="AO467" s="260" t="s">
        <v>469</v>
      </c>
      <c r="AP467" s="260" t="n">
        <v>7</v>
      </c>
      <c r="AR467" s="281"/>
      <c r="AS467" s="306"/>
    </row>
    <row r="468" customFormat="false" ht="12.75" hidden="false" customHeight="false" outlineLevel="0" collapsed="false">
      <c r="A468" s="255" t="n">
        <v>1701</v>
      </c>
      <c r="B468" s="255" t="n">
        <v>907</v>
      </c>
      <c r="C468" s="255" t="s">
        <v>2</v>
      </c>
      <c r="D468" s="255" t="s">
        <v>104</v>
      </c>
      <c r="E468" s="255" t="s">
        <v>114</v>
      </c>
      <c r="F468" s="255" t="s">
        <v>102</v>
      </c>
      <c r="G468" s="255" t="s">
        <v>96</v>
      </c>
      <c r="H468" s="255" t="s">
        <v>110</v>
      </c>
      <c r="I468" s="255" t="s">
        <v>181</v>
      </c>
      <c r="J468" s="256" t="s">
        <v>105</v>
      </c>
      <c r="K468" s="268" t="n">
        <v>36969</v>
      </c>
      <c r="L468" s="268" t="n">
        <v>38795</v>
      </c>
      <c r="M468" s="255" t="s">
        <v>155</v>
      </c>
      <c r="N468" s="257" t="n">
        <v>-10000000</v>
      </c>
      <c r="O468" s="257" t="n">
        <v>4313.428949</v>
      </c>
      <c r="P468" s="258" t="n">
        <v>1.6</v>
      </c>
      <c r="Q468" s="257" t="n">
        <v>156.520948</v>
      </c>
      <c r="R468" s="257" t="n">
        <v>153.590597</v>
      </c>
      <c r="S468" s="258" t="n">
        <v>-2.930351</v>
      </c>
      <c r="T468" s="257" t="n">
        <v>-12639.8608341311</v>
      </c>
      <c r="U468" s="257" t="n">
        <v>-547.369712</v>
      </c>
      <c r="V468" s="257" t="n">
        <v>0</v>
      </c>
      <c r="W468" s="257" t="n">
        <v>-13187.2305461311</v>
      </c>
      <c r="X468" s="257" t="n">
        <v>-20763.209551</v>
      </c>
      <c r="Y468" s="257" t="n">
        <v>-33495.437035</v>
      </c>
      <c r="Z468" s="257" t="n">
        <v>-12732.227484</v>
      </c>
      <c r="AA468" s="257" t="n">
        <v>455.003062131103</v>
      </c>
      <c r="AB468" s="257" t="n">
        <v>-20763.209551</v>
      </c>
      <c r="AC468" s="257" t="n">
        <v>-33495.437035</v>
      </c>
      <c r="AD468" s="257" t="n">
        <v>-12732.227484</v>
      </c>
      <c r="AF468" s="257" t="n">
        <v>24834.5671738675</v>
      </c>
      <c r="AG468" s="259" t="n">
        <v>0</v>
      </c>
      <c r="AH468" s="259" t="n">
        <v>-33495.437035</v>
      </c>
      <c r="AI468" s="259" t="n">
        <v>-33495.437035</v>
      </c>
      <c r="AJ468" s="259" t="n">
        <v>-33495.437035</v>
      </c>
      <c r="AK468" s="259" t="n">
        <v>-33495.437035</v>
      </c>
      <c r="AL468" s="259" t="n">
        <v>-12732.227484</v>
      </c>
      <c r="AM468" s="269" t="s">
        <v>461</v>
      </c>
      <c r="AN468" s="260" t="n">
        <v>6</v>
      </c>
      <c r="AO468" s="260" t="s">
        <v>469</v>
      </c>
      <c r="AP468" s="260" t="n">
        <v>6</v>
      </c>
      <c r="AR468" s="281"/>
      <c r="AS468" s="306"/>
    </row>
    <row r="469" customFormat="false" ht="12.75" hidden="false" customHeight="false" outlineLevel="0" collapsed="false">
      <c r="A469" s="255" t="n">
        <v>1702</v>
      </c>
      <c r="B469" s="255" t="n">
        <v>908</v>
      </c>
      <c r="C469" s="255" t="s">
        <v>2</v>
      </c>
      <c r="D469" s="255" t="s">
        <v>104</v>
      </c>
      <c r="E469" s="255" t="s">
        <v>259</v>
      </c>
      <c r="F469" s="255" t="s">
        <v>150</v>
      </c>
      <c r="G469" s="255" t="s">
        <v>191</v>
      </c>
      <c r="H469" s="255" t="s">
        <v>168</v>
      </c>
      <c r="I469" s="255" t="s">
        <v>186</v>
      </c>
      <c r="J469" s="256" t="s">
        <v>170</v>
      </c>
      <c r="K469" s="268" t="n">
        <v>36969</v>
      </c>
      <c r="L469" s="268" t="n">
        <v>38795</v>
      </c>
      <c r="M469" s="255" t="s">
        <v>155</v>
      </c>
      <c r="N469" s="257" t="n">
        <v>10000000</v>
      </c>
      <c r="O469" s="257" t="n">
        <v>-4324.11635</v>
      </c>
      <c r="P469" s="258" t="n">
        <v>2</v>
      </c>
      <c r="Q469" s="257" t="n">
        <v>218.82516</v>
      </c>
      <c r="R469" s="257" t="n">
        <v>218.856214</v>
      </c>
      <c r="S469" s="258" t="n">
        <v>0.0310539999999833</v>
      </c>
      <c r="T469" s="257" t="n">
        <v>-134.281109132828</v>
      </c>
      <c r="U469" s="257" t="n">
        <v>638.857868</v>
      </c>
      <c r="V469" s="257" t="n">
        <v>0</v>
      </c>
      <c r="W469" s="257" t="n">
        <v>504.576758867172</v>
      </c>
      <c r="X469" s="257" t="n">
        <v>-69389.090381</v>
      </c>
      <c r="Y469" s="257" t="n">
        <v>-68996.220668</v>
      </c>
      <c r="Z469" s="257" t="n">
        <v>392.869713000007</v>
      </c>
      <c r="AA469" s="257" t="n">
        <v>-111.707045867165</v>
      </c>
      <c r="AB469" s="257" t="n">
        <v>-69389.090381</v>
      </c>
      <c r="AC469" s="257" t="n">
        <v>-68996.220668</v>
      </c>
      <c r="AD469" s="257" t="n">
        <v>392.869713000007</v>
      </c>
      <c r="AF469" s="257" t="n">
        <v>-54060.1026077</v>
      </c>
      <c r="AG469" s="259" t="n">
        <v>0</v>
      </c>
      <c r="AH469" s="259" t="n">
        <v>-68996.220668</v>
      </c>
      <c r="AI469" s="259" t="n">
        <v>-68996.220668</v>
      </c>
      <c r="AJ469" s="259" t="n">
        <v>-68996.220668</v>
      </c>
      <c r="AK469" s="259" t="n">
        <v>-68996.220668</v>
      </c>
      <c r="AL469" s="259" t="n">
        <v>392.869713000007</v>
      </c>
      <c r="AM469" s="269" t="s">
        <v>461</v>
      </c>
      <c r="AN469" s="260" t="s">
        <v>469</v>
      </c>
      <c r="AO469" s="260" t="n">
        <v>10</v>
      </c>
      <c r="AP469" s="260" t="n">
        <v>10</v>
      </c>
      <c r="AR469" s="281"/>
      <c r="AS469" s="306"/>
    </row>
    <row r="470" customFormat="false" ht="12.75" hidden="false" customHeight="false" outlineLevel="0" collapsed="false">
      <c r="A470" s="255" t="n">
        <v>1703</v>
      </c>
      <c r="B470" s="255" t="n">
        <v>909</v>
      </c>
      <c r="C470" s="255" t="s">
        <v>2</v>
      </c>
      <c r="D470" s="255" t="s">
        <v>104</v>
      </c>
      <c r="E470" s="255" t="s">
        <v>399</v>
      </c>
      <c r="F470" s="255" t="s">
        <v>109</v>
      </c>
      <c r="G470" s="255" t="s">
        <v>167</v>
      </c>
      <c r="H470" s="255" t="s">
        <v>216</v>
      </c>
      <c r="I470" s="255" t="s">
        <v>200</v>
      </c>
      <c r="J470" s="256" t="s">
        <v>212</v>
      </c>
      <c r="K470" s="268" t="n">
        <v>36970</v>
      </c>
      <c r="L470" s="268" t="n">
        <v>38796</v>
      </c>
      <c r="M470" s="255" t="s">
        <v>155</v>
      </c>
      <c r="N470" s="257" t="n">
        <v>-20000000</v>
      </c>
      <c r="O470" s="257" t="n">
        <v>8368.657105</v>
      </c>
      <c r="P470" s="258" t="n">
        <v>0.32</v>
      </c>
      <c r="Q470" s="257" t="n">
        <v>27.638956</v>
      </c>
      <c r="R470" s="257" t="n">
        <v>27.64626</v>
      </c>
      <c r="S470" s="258" t="n">
        <v>0.00730400000000131</v>
      </c>
      <c r="T470" s="257" t="n">
        <v>61.124671494931</v>
      </c>
      <c r="U470" s="257" t="n">
        <v>-278.325938</v>
      </c>
      <c r="V470" s="257" t="n">
        <v>0</v>
      </c>
      <c r="W470" s="257" t="n">
        <v>-217.201266505069</v>
      </c>
      <c r="X470" s="257" t="n">
        <v>-40377.162986</v>
      </c>
      <c r="Y470" s="257" t="n">
        <v>-40508.387337</v>
      </c>
      <c r="Z470" s="257" t="n">
        <v>-131.224350999997</v>
      </c>
      <c r="AA470" s="257" t="n">
        <v>85.9769155050719</v>
      </c>
      <c r="AB470" s="257" t="n">
        <v>-40377.162986</v>
      </c>
      <c r="AC470" s="257" t="n">
        <v>-40508.387337</v>
      </c>
      <c r="AD470" s="257" t="n">
        <v>-131.224350999997</v>
      </c>
      <c r="AG470" s="259" t="n">
        <v>0</v>
      </c>
      <c r="AH470" s="259" t="n">
        <v>-40508.387337</v>
      </c>
      <c r="AI470" s="259" t="n">
        <v>-40508.387337</v>
      </c>
      <c r="AJ470" s="259" t="n">
        <v>-40508.387337</v>
      </c>
      <c r="AK470" s="259" t="n">
        <v>-40508.387337</v>
      </c>
      <c r="AL470" s="259" t="n">
        <v>-131.224350999997</v>
      </c>
      <c r="AM470" s="269" t="s">
        <v>461</v>
      </c>
      <c r="AN470" s="260" t="s">
        <v>469</v>
      </c>
      <c r="AO470" s="260" t="s">
        <v>469</v>
      </c>
      <c r="AP470" s="260" t="s">
        <v>469</v>
      </c>
      <c r="AR470" s="281"/>
      <c r="AS470" s="306"/>
    </row>
    <row r="471" customFormat="false" ht="12.75" hidden="false" customHeight="false" outlineLevel="0" collapsed="false">
      <c r="A471" s="255" t="n">
        <v>1704</v>
      </c>
      <c r="B471" s="255" t="n">
        <v>910</v>
      </c>
      <c r="C471" s="255" t="s">
        <v>2</v>
      </c>
      <c r="D471" s="255" t="s">
        <v>104</v>
      </c>
      <c r="E471" s="255" t="s">
        <v>290</v>
      </c>
      <c r="F471" s="255" t="s">
        <v>102</v>
      </c>
      <c r="G471" s="255" t="s">
        <v>191</v>
      </c>
      <c r="H471" s="255" t="s">
        <v>282</v>
      </c>
      <c r="I471" s="255" t="s">
        <v>200</v>
      </c>
      <c r="J471" s="256" t="s">
        <v>212</v>
      </c>
      <c r="K471" s="268" t="n">
        <v>36969</v>
      </c>
      <c r="L471" s="268" t="n">
        <v>38795</v>
      </c>
      <c r="M471" s="255" t="s">
        <v>100</v>
      </c>
      <c r="N471" s="257" t="n">
        <v>-10000000</v>
      </c>
      <c r="O471" s="257" t="n">
        <v>4359.678835</v>
      </c>
      <c r="P471" s="258" t="n">
        <v>1.05</v>
      </c>
      <c r="Q471" s="257" t="n">
        <v>94.453316</v>
      </c>
      <c r="R471" s="257" t="n">
        <v>94.453313</v>
      </c>
      <c r="S471" s="258" t="n">
        <v>-3.00000000663658E-006</v>
      </c>
      <c r="T471" s="257" t="n">
        <v>-0.0130790365339334</v>
      </c>
      <c r="U471" s="257" t="n">
        <v>-390.771061</v>
      </c>
      <c r="V471" s="257" t="n">
        <v>0</v>
      </c>
      <c r="W471" s="257" t="n">
        <v>-390.784140036534</v>
      </c>
      <c r="X471" s="257" t="n">
        <v>-50037.39444</v>
      </c>
      <c r="Y471" s="257" t="n">
        <v>-50303.096181</v>
      </c>
      <c r="Z471" s="257" t="n">
        <v>-265.701741000004</v>
      </c>
      <c r="AA471" s="257" t="n">
        <v>125.08239903653</v>
      </c>
      <c r="AB471" s="257" t="n">
        <v>-44310.614646342</v>
      </c>
      <c r="AC471" s="257" t="n">
        <v>-44367.330831642</v>
      </c>
      <c r="AD471" s="257" t="n">
        <v>-56.7161853000071</v>
      </c>
      <c r="AF471" s="257" t="n">
        <v>25100.8508925125</v>
      </c>
      <c r="AG471" s="259" t="n">
        <v>0</v>
      </c>
      <c r="AH471" s="259" t="n">
        <v>-44367.330831642</v>
      </c>
      <c r="AI471" s="259" t="n">
        <v>-44367.330831642</v>
      </c>
      <c r="AJ471" s="259" t="n">
        <v>-44367.330831642</v>
      </c>
      <c r="AK471" s="259" t="n">
        <v>-44367.330831642</v>
      </c>
      <c r="AL471" s="259" t="n">
        <v>-56.7161853000071</v>
      </c>
      <c r="AM471" s="269" t="s">
        <v>461</v>
      </c>
      <c r="AN471" s="260" t="n">
        <v>6</v>
      </c>
      <c r="AO471" s="260" t="s">
        <v>469</v>
      </c>
      <c r="AP471" s="260" t="n">
        <v>6</v>
      </c>
      <c r="AR471" s="281"/>
      <c r="AS471" s="306"/>
    </row>
    <row r="472" customFormat="false" ht="12.75" hidden="false" customHeight="false" outlineLevel="0" collapsed="false">
      <c r="A472" s="255" t="n">
        <v>1706</v>
      </c>
      <c r="B472" s="255" t="n">
        <v>911</v>
      </c>
      <c r="C472" s="255" t="s">
        <v>2</v>
      </c>
      <c r="D472" s="255" t="s">
        <v>104</v>
      </c>
      <c r="E472" s="255" t="s">
        <v>329</v>
      </c>
      <c r="F472" s="255" t="s">
        <v>109</v>
      </c>
      <c r="G472" s="255" t="s">
        <v>191</v>
      </c>
      <c r="H472" s="255" t="s">
        <v>110</v>
      </c>
      <c r="I472" s="255" t="s">
        <v>330</v>
      </c>
      <c r="J472" s="256" t="s">
        <v>105</v>
      </c>
      <c r="K472" s="268" t="n">
        <v>36970</v>
      </c>
      <c r="L472" s="268" t="n">
        <v>38764</v>
      </c>
      <c r="M472" s="255" t="s">
        <v>155</v>
      </c>
      <c r="N472" s="257" t="n">
        <v>-10000000</v>
      </c>
      <c r="O472" s="257" t="n">
        <v>4134.317026</v>
      </c>
      <c r="P472" s="258" t="n">
        <v>0.52</v>
      </c>
      <c r="Q472" s="257" t="n">
        <v>55.279247</v>
      </c>
      <c r="R472" s="257" t="n">
        <v>55.291178</v>
      </c>
      <c r="S472" s="258" t="n">
        <v>0.0119310000000041</v>
      </c>
      <c r="T472" s="257" t="n">
        <v>49.3265364372231</v>
      </c>
      <c r="U472" s="257" t="n">
        <v>-181.361357</v>
      </c>
      <c r="V472" s="257" t="n">
        <v>0</v>
      </c>
      <c r="W472" s="257" t="n">
        <v>-132.034820562777</v>
      </c>
      <c r="X472" s="257" t="n">
        <v>12073.388299</v>
      </c>
      <c r="Y472" s="257" t="n">
        <v>11985.958655</v>
      </c>
      <c r="Z472" s="257" t="n">
        <v>-87.4296439999998</v>
      </c>
      <c r="AA472" s="257" t="n">
        <v>44.6051765627771</v>
      </c>
      <c r="AB472" s="257" t="n">
        <v>12073.388299</v>
      </c>
      <c r="AC472" s="257" t="n">
        <v>11985.958655</v>
      </c>
      <c r="AD472" s="257" t="n">
        <v>-87.4296439999998</v>
      </c>
      <c r="AG472" s="259" t="n">
        <v>0</v>
      </c>
      <c r="AH472" s="259" t="n">
        <v>11985.958655</v>
      </c>
      <c r="AI472" s="259" t="n">
        <v>11985.958655</v>
      </c>
      <c r="AJ472" s="259" t="n">
        <v>11985.958655</v>
      </c>
      <c r="AK472" s="259" t="n">
        <v>11985.958655</v>
      </c>
      <c r="AL472" s="259" t="n">
        <v>-87.4296439999998</v>
      </c>
      <c r="AM472" s="269" t="s">
        <v>461</v>
      </c>
      <c r="AN472" s="260" t="s">
        <v>469</v>
      </c>
      <c r="AO472" s="260" t="s">
        <v>469</v>
      </c>
      <c r="AP472" s="260" t="s">
        <v>469</v>
      </c>
      <c r="AR472" s="281"/>
      <c r="AS472" s="306"/>
    </row>
    <row r="473" customFormat="false" ht="12.75" hidden="false" customHeight="false" outlineLevel="0" collapsed="false">
      <c r="A473" s="255" t="n">
        <v>1708</v>
      </c>
      <c r="B473" s="255" t="n">
        <v>917</v>
      </c>
      <c r="C473" s="255" t="s">
        <v>2</v>
      </c>
      <c r="D473" s="255" t="s">
        <v>173</v>
      </c>
      <c r="E473" s="255" t="s">
        <v>249</v>
      </c>
      <c r="F473" s="255" t="s">
        <v>109</v>
      </c>
      <c r="G473" s="255" t="s">
        <v>151</v>
      </c>
      <c r="H473" s="255" t="s">
        <v>168</v>
      </c>
      <c r="I473" s="255" t="s">
        <v>250</v>
      </c>
      <c r="J473" s="256" t="s">
        <v>154</v>
      </c>
      <c r="K473" s="268" t="n">
        <v>36971</v>
      </c>
      <c r="L473" s="268" t="n">
        <v>37336</v>
      </c>
      <c r="M473" s="255" t="s">
        <v>155</v>
      </c>
      <c r="N473" s="257" t="n">
        <v>2000000</v>
      </c>
      <c r="O473" s="257" t="n">
        <v>-327.160947</v>
      </c>
      <c r="P473" s="258" t="n">
        <v>10</v>
      </c>
      <c r="Q473" s="257" t="n">
        <v>959.722541</v>
      </c>
      <c r="R473" s="257" t="n">
        <v>959.427886</v>
      </c>
      <c r="S473" s="258" t="n">
        <v>-0.294655000000034</v>
      </c>
      <c r="T473" s="257" t="n">
        <v>96.3996088382962</v>
      </c>
      <c r="U473" s="257" t="n">
        <v>452.518332</v>
      </c>
      <c r="V473" s="257" t="n">
        <v>0</v>
      </c>
      <c r="W473" s="257" t="n">
        <v>548.917940838296</v>
      </c>
      <c r="X473" s="257" t="n">
        <v>13888.803852</v>
      </c>
      <c r="Y473" s="257" t="n">
        <v>14478.977698</v>
      </c>
      <c r="Z473" s="257" t="n">
        <v>590.173846000002</v>
      </c>
      <c r="AA473" s="257" t="n">
        <v>41.2559051617053</v>
      </c>
      <c r="AB473" s="257" t="n">
        <v>13888.803852</v>
      </c>
      <c r="AC473" s="257" t="n">
        <v>14478.977698</v>
      </c>
      <c r="AD473" s="257" t="n">
        <v>590.173846000002</v>
      </c>
      <c r="AG473" s="259" t="n">
        <v>0</v>
      </c>
      <c r="AH473" s="259" t="n">
        <v>14478.977698</v>
      </c>
      <c r="AI473" s="259" t="n">
        <v>14478.977698</v>
      </c>
      <c r="AJ473" s="259" t="n">
        <v>14478.977698</v>
      </c>
      <c r="AK473" s="259" t="n">
        <v>14478.977698</v>
      </c>
      <c r="AL473" s="259" t="n">
        <v>590.173846000002</v>
      </c>
      <c r="AM473" s="269" t="s">
        <v>472</v>
      </c>
      <c r="AN473" s="260" t="s">
        <v>469</v>
      </c>
      <c r="AO473" s="260" t="s">
        <v>469</v>
      </c>
      <c r="AP473" s="260" t="s">
        <v>469</v>
      </c>
      <c r="AR473" s="281"/>
      <c r="AS473" s="306"/>
    </row>
    <row r="474" customFormat="false" ht="12.75" hidden="false" customHeight="false" outlineLevel="0" collapsed="false">
      <c r="A474" s="255" t="n">
        <v>1709</v>
      </c>
      <c r="B474" s="255" t="n">
        <v>912</v>
      </c>
      <c r="C474" s="255" t="s">
        <v>2</v>
      </c>
      <c r="D474" s="255" t="s">
        <v>176</v>
      </c>
      <c r="E474" s="255" t="s">
        <v>249</v>
      </c>
      <c r="F474" s="255" t="s">
        <v>109</v>
      </c>
      <c r="G474" s="255" t="s">
        <v>151</v>
      </c>
      <c r="H474" s="255" t="s">
        <v>168</v>
      </c>
      <c r="I474" s="255" t="s">
        <v>177</v>
      </c>
      <c r="J474" s="256" t="s">
        <v>154</v>
      </c>
      <c r="K474" s="268" t="n">
        <v>36971</v>
      </c>
      <c r="L474" s="268" t="n">
        <v>37336</v>
      </c>
      <c r="M474" s="255" t="s">
        <v>155</v>
      </c>
      <c r="N474" s="257" t="n">
        <v>-2000000</v>
      </c>
      <c r="O474" s="257" t="n">
        <v>327.160947</v>
      </c>
      <c r="P474" s="258" t="n">
        <v>10</v>
      </c>
      <c r="Q474" s="257" t="n">
        <v>959.722541</v>
      </c>
      <c r="R474" s="257" t="n">
        <v>959.427886</v>
      </c>
      <c r="S474" s="258" t="n">
        <v>-0.294655000000034</v>
      </c>
      <c r="T474" s="257" t="n">
        <v>-96.3996088382962</v>
      </c>
      <c r="U474" s="257" t="n">
        <v>-452.518332</v>
      </c>
      <c r="V474" s="257" t="n">
        <v>0</v>
      </c>
      <c r="W474" s="257" t="n">
        <v>-548.917940838296</v>
      </c>
      <c r="X474" s="257" t="n">
        <v>-13888.803852</v>
      </c>
      <c r="Y474" s="257" t="n">
        <v>-14478.977698</v>
      </c>
      <c r="Z474" s="257" t="n">
        <v>-590.173846000002</v>
      </c>
      <c r="AA474" s="257" t="n">
        <v>-41.2559051617053</v>
      </c>
      <c r="AB474" s="257" t="n">
        <v>-13888.803852</v>
      </c>
      <c r="AC474" s="257" t="n">
        <v>-14478.977698</v>
      </c>
      <c r="AD474" s="257" t="n">
        <v>-590.173846000002</v>
      </c>
      <c r="AG474" s="259" t="n">
        <v>0</v>
      </c>
      <c r="AH474" s="259" t="n">
        <v>-14478.977698</v>
      </c>
      <c r="AI474" s="259" t="n">
        <v>-14478.977698</v>
      </c>
      <c r="AJ474" s="259" t="n">
        <v>-14478.977698</v>
      </c>
      <c r="AK474" s="259" t="n">
        <v>-14478.977698</v>
      </c>
      <c r="AL474" s="259" t="n">
        <v>-590.173846000002</v>
      </c>
      <c r="AM474" s="269" t="s">
        <v>472</v>
      </c>
      <c r="AN474" s="260" t="s">
        <v>469</v>
      </c>
      <c r="AO474" s="260" t="s">
        <v>469</v>
      </c>
      <c r="AP474" s="260" t="s">
        <v>469</v>
      </c>
      <c r="AR474" s="281"/>
      <c r="AS474" s="306"/>
    </row>
    <row r="475" customFormat="false" ht="12.75" hidden="false" customHeight="false" outlineLevel="0" collapsed="false">
      <c r="A475" s="255" t="n">
        <v>1710</v>
      </c>
      <c r="B475" s="255" t="n">
        <v>913</v>
      </c>
      <c r="C475" s="255" t="s">
        <v>2</v>
      </c>
      <c r="D475" s="255" t="s">
        <v>178</v>
      </c>
      <c r="E475" s="255" t="s">
        <v>249</v>
      </c>
      <c r="F475" s="255" t="s">
        <v>109</v>
      </c>
      <c r="G475" s="255" t="s">
        <v>151</v>
      </c>
      <c r="H475" s="255" t="s">
        <v>168</v>
      </c>
      <c r="I475" s="255" t="s">
        <v>179</v>
      </c>
      <c r="J475" s="256" t="s">
        <v>154</v>
      </c>
      <c r="K475" s="268" t="n">
        <v>36971</v>
      </c>
      <c r="L475" s="268" t="n">
        <v>37336</v>
      </c>
      <c r="M475" s="255" t="s">
        <v>155</v>
      </c>
      <c r="N475" s="257" t="n">
        <v>2000000</v>
      </c>
      <c r="O475" s="257" t="n">
        <v>-327.160947</v>
      </c>
      <c r="P475" s="258" t="n">
        <v>10</v>
      </c>
      <c r="Q475" s="257" t="n">
        <v>959.722541</v>
      </c>
      <c r="R475" s="257" t="n">
        <v>959.427886</v>
      </c>
      <c r="S475" s="258" t="n">
        <v>-0.294655000000034</v>
      </c>
      <c r="T475" s="257" t="n">
        <v>96.3996088382962</v>
      </c>
      <c r="U475" s="257" t="n">
        <v>452.518332</v>
      </c>
      <c r="V475" s="257" t="n">
        <v>0</v>
      </c>
      <c r="W475" s="257" t="n">
        <v>548.917940838296</v>
      </c>
      <c r="X475" s="257" t="n">
        <v>13888.803852</v>
      </c>
      <c r="Y475" s="257" t="n">
        <v>14478.977698</v>
      </c>
      <c r="Z475" s="257" t="n">
        <v>590.173846000002</v>
      </c>
      <c r="AA475" s="257" t="n">
        <v>41.2559051617053</v>
      </c>
      <c r="AB475" s="257" t="n">
        <v>13888.803852</v>
      </c>
      <c r="AC475" s="257" t="n">
        <v>14478.977698</v>
      </c>
      <c r="AD475" s="257" t="n">
        <v>590.173846000002</v>
      </c>
      <c r="AG475" s="259" t="n">
        <v>0</v>
      </c>
      <c r="AH475" s="259" t="n">
        <v>14478.977698</v>
      </c>
      <c r="AI475" s="259" t="n">
        <v>14478.977698</v>
      </c>
      <c r="AJ475" s="259" t="n">
        <v>14478.977698</v>
      </c>
      <c r="AK475" s="259" t="n">
        <v>14478.977698</v>
      </c>
      <c r="AL475" s="259" t="n">
        <v>590.173846000002</v>
      </c>
      <c r="AM475" s="269" t="s">
        <v>472</v>
      </c>
      <c r="AN475" s="260" t="s">
        <v>469</v>
      </c>
      <c r="AO475" s="260" t="s">
        <v>469</v>
      </c>
      <c r="AP475" s="260" t="s">
        <v>469</v>
      </c>
      <c r="AR475" s="281"/>
      <c r="AS475" s="306"/>
    </row>
    <row r="476" customFormat="false" ht="12.75" hidden="false" customHeight="false" outlineLevel="0" collapsed="false">
      <c r="A476" s="255" t="n">
        <v>1711</v>
      </c>
      <c r="B476" s="255" t="n">
        <v>914</v>
      </c>
      <c r="C476" s="255" t="s">
        <v>2</v>
      </c>
      <c r="D476" s="255" t="s">
        <v>104</v>
      </c>
      <c r="E476" s="255" t="s">
        <v>409</v>
      </c>
      <c r="F476" s="255" t="s">
        <v>172</v>
      </c>
      <c r="G476" s="255" t="s">
        <v>410</v>
      </c>
      <c r="H476" s="255" t="s">
        <v>107</v>
      </c>
      <c r="I476" s="255" t="s">
        <v>181</v>
      </c>
      <c r="J476" s="256" t="s">
        <v>212</v>
      </c>
      <c r="K476" s="268" t="n">
        <v>36972</v>
      </c>
      <c r="L476" s="268" t="n">
        <v>37816</v>
      </c>
      <c r="M476" s="255" t="s">
        <v>100</v>
      </c>
      <c r="N476" s="257" t="n">
        <v>10000000</v>
      </c>
      <c r="O476" s="257" t="n">
        <v>-2115.539564</v>
      </c>
      <c r="P476" s="258" t="n">
        <v>1.03</v>
      </c>
      <c r="Q476" s="257" t="n">
        <v>82.584336</v>
      </c>
      <c r="R476" s="257" t="n">
        <v>82.604933</v>
      </c>
      <c r="S476" s="258" t="n">
        <v>0.0205970000000093</v>
      </c>
      <c r="T476" s="257" t="n">
        <v>-43.5737683997277</v>
      </c>
      <c r="U476" s="257" t="n">
        <v>294.224799</v>
      </c>
      <c r="V476" s="257" t="n">
        <v>0</v>
      </c>
      <c r="W476" s="257" t="n">
        <v>250.651030600272</v>
      </c>
      <c r="X476" s="257" t="n">
        <v>47061.298082</v>
      </c>
      <c r="Y476" s="257" t="n">
        <v>47256.650529</v>
      </c>
      <c r="Z476" s="257" t="n">
        <v>195.352446999997</v>
      </c>
      <c r="AA476" s="257" t="n">
        <v>-55.2985836002749</v>
      </c>
      <c r="AB476" s="257" t="n">
        <v>41675.1325165151</v>
      </c>
      <c r="AC476" s="257" t="n">
        <v>41680.365766578</v>
      </c>
      <c r="AD476" s="257" t="n">
        <v>5.23325006289815</v>
      </c>
      <c r="AF476" s="257" t="n">
        <v>-20880.37549668</v>
      </c>
      <c r="AG476" s="259" t="n">
        <v>0</v>
      </c>
      <c r="AH476" s="259" t="n">
        <v>41680.365766578</v>
      </c>
      <c r="AI476" s="259" t="n">
        <v>41680.365766578</v>
      </c>
      <c r="AJ476" s="259" t="n">
        <v>41680.365766578</v>
      </c>
      <c r="AK476" s="259" t="n">
        <v>41680.365766578</v>
      </c>
      <c r="AL476" s="259" t="n">
        <v>5.23325006289815</v>
      </c>
      <c r="AM476" s="269" t="s">
        <v>473</v>
      </c>
      <c r="AN476" s="260" t="s">
        <v>469</v>
      </c>
      <c r="AO476" s="260" t="n">
        <v>9</v>
      </c>
      <c r="AP476" s="260" t="n">
        <v>9</v>
      </c>
      <c r="AR476" s="281"/>
      <c r="AS476" s="306"/>
    </row>
    <row r="477" customFormat="false" ht="12.75" hidden="false" customHeight="false" outlineLevel="0" collapsed="false">
      <c r="A477" s="255" t="n">
        <v>1712</v>
      </c>
      <c r="B477" s="255" t="n">
        <v>915</v>
      </c>
      <c r="C477" s="255" t="s">
        <v>2</v>
      </c>
      <c r="D477" s="255" t="s">
        <v>104</v>
      </c>
      <c r="E477" s="255" t="s">
        <v>380</v>
      </c>
      <c r="F477" s="255" t="s">
        <v>109</v>
      </c>
      <c r="G477" s="255" t="s">
        <v>167</v>
      </c>
      <c r="H477" s="255" t="s">
        <v>97</v>
      </c>
      <c r="I477" s="255" t="s">
        <v>175</v>
      </c>
      <c r="J477" s="256" t="s">
        <v>283</v>
      </c>
      <c r="K477" s="268" t="n">
        <v>36972</v>
      </c>
      <c r="L477" s="268" t="n">
        <v>38798</v>
      </c>
      <c r="M477" s="255" t="s">
        <v>100</v>
      </c>
      <c r="N477" s="257" t="n">
        <v>-10000000</v>
      </c>
      <c r="O477" s="257" t="n">
        <v>4298.073126</v>
      </c>
      <c r="P477" s="258" t="n">
        <v>0.34</v>
      </c>
      <c r="Q477" s="257" t="n">
        <v>31.620979</v>
      </c>
      <c r="R477" s="257" t="n">
        <v>31.624559</v>
      </c>
      <c r="S477" s="258" t="n">
        <v>0.00358000000000303</v>
      </c>
      <c r="T477" s="257" t="n">
        <v>15.387101791093</v>
      </c>
      <c r="U477" s="257" t="n">
        <v>-138.10845</v>
      </c>
      <c r="V477" s="257" t="n">
        <v>0</v>
      </c>
      <c r="W477" s="257" t="n">
        <v>-122.721348208907</v>
      </c>
      <c r="X477" s="257" t="n">
        <v>-11596.414846</v>
      </c>
      <c r="Y477" s="257" t="n">
        <v>-11668.9099</v>
      </c>
      <c r="Z477" s="257" t="n">
        <v>-72.4950540000009</v>
      </c>
      <c r="AA477" s="257" t="n">
        <v>50.2262942089061</v>
      </c>
      <c r="AB477" s="257" t="n">
        <v>-10269.2051668753</v>
      </c>
      <c r="AC477" s="257" t="n">
        <v>-10291.9785318</v>
      </c>
      <c r="AD477" s="257" t="n">
        <v>-22.773364924702</v>
      </c>
      <c r="AG477" s="259" t="n">
        <v>0</v>
      </c>
      <c r="AH477" s="259" t="n">
        <v>-10291.9785318</v>
      </c>
      <c r="AI477" s="259" t="n">
        <v>-10291.9785318</v>
      </c>
      <c r="AJ477" s="259" t="n">
        <v>-10291.9785318</v>
      </c>
      <c r="AK477" s="259" t="n">
        <v>-10291.9785318</v>
      </c>
      <c r="AL477" s="259" t="n">
        <v>-22.773364924702</v>
      </c>
      <c r="AM477" s="269" t="s">
        <v>461</v>
      </c>
      <c r="AN477" s="260" t="s">
        <v>469</v>
      </c>
      <c r="AO477" s="260" t="s">
        <v>469</v>
      </c>
      <c r="AP477" s="260" t="s">
        <v>469</v>
      </c>
      <c r="AR477" s="281"/>
      <c r="AS477" s="306"/>
    </row>
    <row r="478" customFormat="false" ht="12.75" hidden="false" customHeight="false" outlineLevel="0" collapsed="false">
      <c r="A478" s="255" t="n">
        <v>1713</v>
      </c>
      <c r="B478" s="255" t="n">
        <v>916</v>
      </c>
      <c r="C478" s="255" t="s">
        <v>2</v>
      </c>
      <c r="D478" s="255" t="s">
        <v>104</v>
      </c>
      <c r="E478" s="255" t="s">
        <v>281</v>
      </c>
      <c r="F478" s="255" t="s">
        <v>109</v>
      </c>
      <c r="G478" s="255" t="s">
        <v>167</v>
      </c>
      <c r="H478" s="255" t="s">
        <v>282</v>
      </c>
      <c r="I478" s="255" t="s">
        <v>175</v>
      </c>
      <c r="J478" s="256" t="s">
        <v>283</v>
      </c>
      <c r="K478" s="268" t="n">
        <v>36972</v>
      </c>
      <c r="L478" s="268" t="n">
        <v>38798</v>
      </c>
      <c r="M478" s="255" t="s">
        <v>100</v>
      </c>
      <c r="N478" s="257" t="n">
        <v>-10000000</v>
      </c>
      <c r="O478" s="257" t="n">
        <v>4300.818852</v>
      </c>
      <c r="P478" s="258" t="n">
        <v>0.36</v>
      </c>
      <c r="Q478" s="257" t="n">
        <v>33.598821</v>
      </c>
      <c r="R478" s="257" t="n">
        <v>33.598149</v>
      </c>
      <c r="S478" s="258" t="n">
        <v>-0.00067200000000156</v>
      </c>
      <c r="T478" s="257" t="n">
        <v>-2.89015026855071</v>
      </c>
      <c r="U478" s="257" t="n">
        <v>-143.548143</v>
      </c>
      <c r="V478" s="257" t="n">
        <v>0</v>
      </c>
      <c r="W478" s="257" t="n">
        <v>-146.438293268551</v>
      </c>
      <c r="X478" s="257" t="n">
        <v>-11744.159748</v>
      </c>
      <c r="Y478" s="257" t="n">
        <v>-11841.053261</v>
      </c>
      <c r="Z478" s="257" t="n">
        <v>-96.8935129999991</v>
      </c>
      <c r="AA478" s="257" t="n">
        <v>49.5447802685517</v>
      </c>
      <c r="AB478" s="257" t="n">
        <v>-10400.0406648414</v>
      </c>
      <c r="AC478" s="257" t="n">
        <v>-10443.808976202</v>
      </c>
      <c r="AD478" s="257" t="n">
        <v>-43.7683113605999</v>
      </c>
      <c r="AG478" s="259" t="n">
        <v>0</v>
      </c>
      <c r="AH478" s="259" t="n">
        <v>-10443.808976202</v>
      </c>
      <c r="AI478" s="259" t="n">
        <v>-10443.808976202</v>
      </c>
      <c r="AJ478" s="259" t="n">
        <v>-10443.808976202</v>
      </c>
      <c r="AK478" s="259" t="n">
        <v>-10443.808976202</v>
      </c>
      <c r="AL478" s="259" t="n">
        <v>-43.7683113605999</v>
      </c>
      <c r="AM478" s="269" t="s">
        <v>461</v>
      </c>
      <c r="AN478" s="260" t="s">
        <v>469</v>
      </c>
      <c r="AO478" s="260" t="s">
        <v>469</v>
      </c>
      <c r="AP478" s="260" t="s">
        <v>469</v>
      </c>
      <c r="AR478" s="281"/>
      <c r="AS478" s="306"/>
    </row>
    <row r="479" customFormat="false" ht="12.75" hidden="false" customHeight="false" outlineLevel="0" collapsed="false">
      <c r="A479" s="255" t="n">
        <v>1714</v>
      </c>
      <c r="B479" s="255" t="n">
        <v>918</v>
      </c>
      <c r="C479" s="255" t="s">
        <v>2</v>
      </c>
      <c r="D479" s="255" t="s">
        <v>104</v>
      </c>
      <c r="E479" s="255" t="s">
        <v>418</v>
      </c>
      <c r="F479" s="255" t="s">
        <v>95</v>
      </c>
      <c r="G479" s="255" t="s">
        <v>96</v>
      </c>
      <c r="H479" s="255" t="s">
        <v>168</v>
      </c>
      <c r="I479" s="255" t="s">
        <v>180</v>
      </c>
      <c r="J479" s="256" t="s">
        <v>203</v>
      </c>
      <c r="K479" s="268" t="n">
        <v>36972</v>
      </c>
      <c r="L479" s="268" t="n">
        <v>38798</v>
      </c>
      <c r="M479" s="255" t="s">
        <v>155</v>
      </c>
      <c r="N479" s="257" t="n">
        <v>-10000000</v>
      </c>
      <c r="O479" s="257" t="n">
        <v>4320.549334</v>
      </c>
      <c r="P479" s="258" t="n">
        <v>1.6</v>
      </c>
      <c r="Q479" s="257" t="n">
        <v>154.798932</v>
      </c>
      <c r="R479" s="257" t="n">
        <v>154.827279</v>
      </c>
      <c r="S479" s="258" t="n">
        <v>0.0283469999999966</v>
      </c>
      <c r="T479" s="257" t="n">
        <v>122.474611970883</v>
      </c>
      <c r="U479" s="257" t="n">
        <v>-488.239019</v>
      </c>
      <c r="V479" s="257" t="n">
        <v>0</v>
      </c>
      <c r="W479" s="257" t="n">
        <v>-365.764407029117</v>
      </c>
      <c r="X479" s="283" t="n">
        <v>-26615.052817</v>
      </c>
      <c r="Y479" s="257" t="n">
        <v>-26950.616413</v>
      </c>
      <c r="Z479" s="257" t="n">
        <v>-335.563596</v>
      </c>
      <c r="AA479" s="257" t="n">
        <v>30.2008110291168</v>
      </c>
      <c r="AB479" s="257" t="n">
        <v>-26615.052817</v>
      </c>
      <c r="AC479" s="257" t="n">
        <v>-26950.616413</v>
      </c>
      <c r="AD479" s="257" t="n">
        <v>-335.563596</v>
      </c>
      <c r="AF479" s="257" t="n">
        <v>31982.866444935</v>
      </c>
      <c r="AH479" s="259" t="n">
        <v>-26950.616413</v>
      </c>
      <c r="AI479" s="259" t="n">
        <v>-26950.616413</v>
      </c>
      <c r="AJ479" s="259" t="n">
        <v>-26950.616413</v>
      </c>
      <c r="AK479" s="259" t="n">
        <v>-26950.616413</v>
      </c>
      <c r="AL479" s="259" t="n">
        <v>-335.563596</v>
      </c>
      <c r="AM479" s="269" t="s">
        <v>461</v>
      </c>
      <c r="AN479" s="260" t="n">
        <v>7</v>
      </c>
      <c r="AO479" s="260" t="s">
        <v>469</v>
      </c>
      <c r="AP479" s="260" t="n">
        <v>7</v>
      </c>
      <c r="AR479" s="281"/>
      <c r="AS479" s="306"/>
    </row>
    <row r="480" customFormat="false" ht="12.75" hidden="false" customHeight="false" outlineLevel="0" collapsed="false">
      <c r="A480" s="255" t="n">
        <v>1715</v>
      </c>
      <c r="B480" s="255" t="n">
        <v>919</v>
      </c>
      <c r="C480" s="255" t="s">
        <v>2</v>
      </c>
      <c r="D480" s="255" t="s">
        <v>104</v>
      </c>
      <c r="E480" s="255" t="s">
        <v>357</v>
      </c>
      <c r="F480" s="255" t="s">
        <v>116</v>
      </c>
      <c r="G480" s="255" t="s">
        <v>112</v>
      </c>
      <c r="H480" s="255" t="s">
        <v>168</v>
      </c>
      <c r="I480" s="255" t="s">
        <v>245</v>
      </c>
      <c r="J480" s="256" t="s">
        <v>203</v>
      </c>
      <c r="K480" s="268" t="n">
        <v>36972</v>
      </c>
      <c r="L480" s="268" t="n">
        <v>37840</v>
      </c>
      <c r="M480" s="255" t="s">
        <v>155</v>
      </c>
      <c r="N480" s="257" t="n">
        <v>10000000</v>
      </c>
      <c r="O480" s="257" t="n">
        <v>-2132.051048</v>
      </c>
      <c r="P480" s="258" t="n">
        <v>1.15</v>
      </c>
      <c r="Q480" s="257" t="n">
        <v>139.816862</v>
      </c>
      <c r="R480" s="257" t="n">
        <v>139.900437</v>
      </c>
      <c r="S480" s="258" t="n">
        <v>0.0835750000000246</v>
      </c>
      <c r="T480" s="257" t="n">
        <v>-178.186166336652</v>
      </c>
      <c r="U480" s="257" t="n">
        <v>403.647586</v>
      </c>
      <c r="V480" s="257" t="n">
        <v>0</v>
      </c>
      <c r="W480" s="257" t="n">
        <v>225.461419663348</v>
      </c>
      <c r="X480" s="257" t="n">
        <v>-50630.492462</v>
      </c>
      <c r="Y480" s="257" t="n">
        <v>-50463.928475</v>
      </c>
      <c r="Z480" s="257" t="n">
        <v>166.563987000001</v>
      </c>
      <c r="AA480" s="257" t="n">
        <v>-58.8974326633462</v>
      </c>
      <c r="AB480" s="257" t="n">
        <v>-50630.492462</v>
      </c>
      <c r="AC480" s="257" t="n">
        <v>-50463.928475</v>
      </c>
      <c r="AD480" s="257" t="n">
        <v>166.563987000001</v>
      </c>
      <c r="AF480" s="257" t="n">
        <v>-15431.785485424</v>
      </c>
      <c r="AG480" s="259" t="n">
        <v>0</v>
      </c>
      <c r="AH480" s="259" t="n">
        <v>-50463.928475</v>
      </c>
      <c r="AI480" s="259" t="n">
        <v>-50463.928475</v>
      </c>
      <c r="AJ480" s="259" t="n">
        <v>-50463.928475</v>
      </c>
      <c r="AK480" s="259" t="n">
        <v>-50463.928475</v>
      </c>
      <c r="AL480" s="259" t="n">
        <v>166.563987000001</v>
      </c>
      <c r="AM480" s="269" t="s">
        <v>473</v>
      </c>
      <c r="AN480" s="260" t="n">
        <v>8</v>
      </c>
      <c r="AO480" s="260" t="s">
        <v>469</v>
      </c>
      <c r="AP480" s="260" t="n">
        <v>8</v>
      </c>
      <c r="AR480" s="281"/>
      <c r="AS480" s="306"/>
    </row>
    <row r="481" customFormat="false" ht="12.75" hidden="false" customHeight="false" outlineLevel="0" collapsed="false">
      <c r="A481" s="255" t="n">
        <v>1716</v>
      </c>
      <c r="B481" s="255" t="n">
        <v>920</v>
      </c>
      <c r="C481" s="255" t="s">
        <v>2</v>
      </c>
      <c r="D481" s="255" t="s">
        <v>104</v>
      </c>
      <c r="E481" s="255" t="s">
        <v>357</v>
      </c>
      <c r="F481" s="255" t="s">
        <v>116</v>
      </c>
      <c r="G481" s="255" t="s">
        <v>112</v>
      </c>
      <c r="H481" s="255" t="s">
        <v>168</v>
      </c>
      <c r="I481" s="255" t="s">
        <v>180</v>
      </c>
      <c r="J481" s="256" t="s">
        <v>203</v>
      </c>
      <c r="K481" s="268" t="n">
        <v>36972</v>
      </c>
      <c r="L481" s="268" t="n">
        <v>37840</v>
      </c>
      <c r="M481" s="255" t="s">
        <v>155</v>
      </c>
      <c r="N481" s="257" t="n">
        <v>10000000</v>
      </c>
      <c r="O481" s="257" t="n">
        <v>-2132.051048</v>
      </c>
      <c r="P481" s="258" t="n">
        <v>1.15</v>
      </c>
      <c r="Q481" s="257" t="n">
        <v>139.816862</v>
      </c>
      <c r="R481" s="257" t="n">
        <v>139.900437</v>
      </c>
      <c r="S481" s="258" t="n">
        <v>0.0835750000000246</v>
      </c>
      <c r="T481" s="257" t="n">
        <v>-178.186166336652</v>
      </c>
      <c r="U481" s="257" t="n">
        <v>403.647586</v>
      </c>
      <c r="V481" s="257" t="n">
        <v>0</v>
      </c>
      <c r="W481" s="257" t="n">
        <v>225.461419663348</v>
      </c>
      <c r="X481" s="257" t="n">
        <v>-50630.492462</v>
      </c>
      <c r="Y481" s="257" t="n">
        <v>-50463.928475</v>
      </c>
      <c r="Z481" s="257" t="n">
        <v>166.563987000001</v>
      </c>
      <c r="AA481" s="257" t="n">
        <v>-58.8974326633462</v>
      </c>
      <c r="AB481" s="257" t="n">
        <v>-50630.492462</v>
      </c>
      <c r="AC481" s="257" t="n">
        <v>-50463.928475</v>
      </c>
      <c r="AD481" s="257" t="n">
        <v>166.563987000001</v>
      </c>
      <c r="AF481" s="257" t="n">
        <v>-15431.785485424</v>
      </c>
      <c r="AG481" s="259" t="n">
        <v>0</v>
      </c>
      <c r="AH481" s="259" t="n">
        <v>-50463.928475</v>
      </c>
      <c r="AI481" s="259" t="n">
        <v>-50463.928475</v>
      </c>
      <c r="AJ481" s="259" t="n">
        <v>-50463.928475</v>
      </c>
      <c r="AK481" s="259" t="n">
        <v>-50463.928475</v>
      </c>
      <c r="AL481" s="259" t="n">
        <v>166.563987000001</v>
      </c>
      <c r="AM481" s="269" t="s">
        <v>473</v>
      </c>
      <c r="AN481" s="260" t="n">
        <v>8</v>
      </c>
      <c r="AO481" s="260" t="s">
        <v>469</v>
      </c>
      <c r="AP481" s="260" t="n">
        <v>8</v>
      </c>
      <c r="AR481" s="281"/>
      <c r="AS481" s="306"/>
    </row>
    <row r="482" customFormat="false" ht="12.75" hidden="false" customHeight="false" outlineLevel="0" collapsed="false">
      <c r="A482" s="255" t="n">
        <v>1717</v>
      </c>
      <c r="B482" s="255" t="n">
        <v>921</v>
      </c>
      <c r="C482" s="255" t="s">
        <v>2</v>
      </c>
      <c r="D482" s="255" t="s">
        <v>104</v>
      </c>
      <c r="E482" s="255" t="s">
        <v>343</v>
      </c>
      <c r="F482" s="255" t="s">
        <v>102</v>
      </c>
      <c r="G482" s="255" t="s">
        <v>96</v>
      </c>
      <c r="H482" s="255" t="s">
        <v>344</v>
      </c>
      <c r="I482" s="255" t="s">
        <v>180</v>
      </c>
      <c r="J482" s="256" t="s">
        <v>105</v>
      </c>
      <c r="K482" s="268" t="n">
        <v>36973</v>
      </c>
      <c r="L482" s="268" t="n">
        <v>38069</v>
      </c>
      <c r="M482" s="255" t="s">
        <v>155</v>
      </c>
      <c r="N482" s="257" t="n">
        <v>-5000000</v>
      </c>
      <c r="O482" s="257" t="n">
        <v>1326.723744</v>
      </c>
      <c r="P482" s="258" t="n">
        <v>0.55</v>
      </c>
      <c r="Q482" s="257" t="n">
        <v>45.456787</v>
      </c>
      <c r="R482" s="257" t="n">
        <v>45.476589</v>
      </c>
      <c r="S482" s="258" t="n">
        <v>0.0198019999999985</v>
      </c>
      <c r="T482" s="257" t="n">
        <v>26.2717835786861</v>
      </c>
      <c r="U482" s="257" t="n">
        <v>-100.402003</v>
      </c>
      <c r="V482" s="257" t="n">
        <v>0</v>
      </c>
      <c r="W482" s="257" t="n">
        <v>-74.1302194213139</v>
      </c>
      <c r="X482" s="257" t="n">
        <v>-13935.436013</v>
      </c>
      <c r="Y482" s="257" t="n">
        <v>-13982.290326</v>
      </c>
      <c r="Z482" s="257" t="n">
        <v>-46.8543129999998</v>
      </c>
      <c r="AA482" s="257" t="n">
        <v>27.2759064213141</v>
      </c>
      <c r="AB482" s="257" t="n">
        <v>-13935.436013</v>
      </c>
      <c r="AC482" s="257" t="n">
        <v>-13982.290326</v>
      </c>
      <c r="AD482" s="257" t="n">
        <v>-46.8543129999998</v>
      </c>
      <c r="AF482" s="257" t="n">
        <v>7638.61195608</v>
      </c>
      <c r="AG482" s="259" t="n">
        <v>0</v>
      </c>
      <c r="AH482" s="259" t="n">
        <v>-13982.290326</v>
      </c>
      <c r="AI482" s="259" t="n">
        <v>-13982.290326</v>
      </c>
      <c r="AJ482" s="259" t="n">
        <v>-13982.290326</v>
      </c>
      <c r="AK482" s="259" t="n">
        <v>-13982.290326</v>
      </c>
      <c r="AL482" s="259" t="n">
        <v>-46.8543129999998</v>
      </c>
      <c r="AM482" s="269" t="s">
        <v>474</v>
      </c>
      <c r="AN482" s="260" t="n">
        <v>6</v>
      </c>
      <c r="AO482" s="260" t="s">
        <v>469</v>
      </c>
      <c r="AP482" s="260" t="n">
        <v>6</v>
      </c>
      <c r="AR482" s="281"/>
      <c r="AS482" s="306"/>
    </row>
    <row r="483" customFormat="false" ht="12.75" hidden="false" customHeight="false" outlineLevel="0" collapsed="false">
      <c r="A483" s="255" t="n">
        <v>1718</v>
      </c>
      <c r="B483" s="255" t="n">
        <v>922</v>
      </c>
      <c r="C483" s="255" t="s">
        <v>2</v>
      </c>
      <c r="D483" s="255" t="s">
        <v>104</v>
      </c>
      <c r="E483" s="255" t="s">
        <v>412</v>
      </c>
      <c r="F483" s="255" t="s">
        <v>109</v>
      </c>
      <c r="G483" s="255" t="s">
        <v>96</v>
      </c>
      <c r="H483" s="255" t="s">
        <v>110</v>
      </c>
      <c r="I483" s="255" t="s">
        <v>180</v>
      </c>
      <c r="J483" s="256" t="s">
        <v>105</v>
      </c>
      <c r="K483" s="268" t="n">
        <v>36973</v>
      </c>
      <c r="L483" s="268" t="n">
        <v>38069</v>
      </c>
      <c r="M483" s="255" t="s">
        <v>155</v>
      </c>
      <c r="N483" s="257" t="n">
        <v>-5000000</v>
      </c>
      <c r="O483" s="257" t="n">
        <v>1326.927444</v>
      </c>
      <c r="P483" s="258" t="n">
        <v>0.53</v>
      </c>
      <c r="Q483" s="257" t="n">
        <v>49.376393</v>
      </c>
      <c r="R483" s="257" t="n">
        <v>49.395152</v>
      </c>
      <c r="S483" s="258" t="n">
        <v>0.0187590000000029</v>
      </c>
      <c r="T483" s="257" t="n">
        <v>24.8918319219998</v>
      </c>
      <c r="U483" s="257" t="n">
        <v>-91.716269</v>
      </c>
      <c r="V483" s="257" t="n">
        <v>0</v>
      </c>
      <c r="W483" s="257" t="n">
        <v>-66.8244370780002</v>
      </c>
      <c r="X483" s="257" t="n">
        <v>-5725.71832</v>
      </c>
      <c r="Y483" s="257" t="n">
        <v>-5772.644144</v>
      </c>
      <c r="Z483" s="257" t="n">
        <v>-46.9258239999999</v>
      </c>
      <c r="AA483" s="257" t="n">
        <v>19.8986130780003</v>
      </c>
      <c r="AB483" s="257" t="n">
        <v>-5725.71832</v>
      </c>
      <c r="AC483" s="257" t="n">
        <v>-5772.644144</v>
      </c>
      <c r="AD483" s="257" t="n">
        <v>-46.9258239999999</v>
      </c>
      <c r="AG483" s="259" t="n">
        <v>0</v>
      </c>
      <c r="AH483" s="259" t="n">
        <v>-5772.644144</v>
      </c>
      <c r="AI483" s="259" t="n">
        <v>-5772.644144</v>
      </c>
      <c r="AJ483" s="259" t="n">
        <v>-5772.644144</v>
      </c>
      <c r="AK483" s="259" t="n">
        <v>-5772.644144</v>
      </c>
      <c r="AL483" s="259" t="n">
        <v>-46.9258239999999</v>
      </c>
      <c r="AM483" s="269" t="s">
        <v>474</v>
      </c>
      <c r="AN483" s="260" t="s">
        <v>469</v>
      </c>
      <c r="AO483" s="260" t="s">
        <v>469</v>
      </c>
      <c r="AP483" s="260" t="s">
        <v>469</v>
      </c>
      <c r="AR483" s="281"/>
      <c r="AS483" s="306"/>
    </row>
    <row r="484" customFormat="false" ht="12.75" hidden="false" customHeight="false" outlineLevel="0" collapsed="false">
      <c r="A484" s="255" t="n">
        <v>1719</v>
      </c>
      <c r="B484" s="255" t="n">
        <v>923</v>
      </c>
      <c r="C484" s="255" t="s">
        <v>2</v>
      </c>
      <c r="D484" s="255" t="s">
        <v>104</v>
      </c>
      <c r="E484" s="255" t="s">
        <v>312</v>
      </c>
      <c r="F484" s="255" t="s">
        <v>109</v>
      </c>
      <c r="G484" s="255" t="s">
        <v>167</v>
      </c>
      <c r="H484" s="255" t="s">
        <v>207</v>
      </c>
      <c r="I484" s="255" t="s">
        <v>180</v>
      </c>
      <c r="J484" s="256" t="s">
        <v>283</v>
      </c>
      <c r="K484" s="268" t="n">
        <v>36976</v>
      </c>
      <c r="L484" s="268" t="n">
        <v>38072</v>
      </c>
      <c r="M484" s="255" t="s">
        <v>155</v>
      </c>
      <c r="N484" s="257" t="n">
        <v>-5000000</v>
      </c>
      <c r="O484" s="257" t="n">
        <v>1325.075109</v>
      </c>
      <c r="P484" s="258" t="n">
        <v>0.28</v>
      </c>
      <c r="Q484" s="257" t="n">
        <v>27.595594</v>
      </c>
      <c r="R484" s="257" t="n">
        <v>27.603727</v>
      </c>
      <c r="S484" s="258" t="n">
        <v>0.00813300000000083</v>
      </c>
      <c r="T484" s="257" t="n">
        <v>10.7768358614981</v>
      </c>
      <c r="U484" s="257" t="n">
        <v>-53.484817</v>
      </c>
      <c r="V484" s="257" t="n">
        <v>0</v>
      </c>
      <c r="W484" s="257" t="n">
        <v>-42.7079811385019</v>
      </c>
      <c r="X484" s="257" t="n">
        <v>-833.05248</v>
      </c>
      <c r="Y484" s="257" t="n">
        <v>-860.551906</v>
      </c>
      <c r="Z484" s="257" t="n">
        <v>-27.4994260000001</v>
      </c>
      <c r="AA484" s="257" t="n">
        <v>15.2085551385018</v>
      </c>
      <c r="AB484" s="257" t="n">
        <v>-833.05248</v>
      </c>
      <c r="AC484" s="257" t="n">
        <v>-860.551906</v>
      </c>
      <c r="AD484" s="257" t="n">
        <v>-27.4994260000001</v>
      </c>
      <c r="AG484" s="259" t="n">
        <v>0</v>
      </c>
      <c r="AH484" s="259" t="n">
        <v>-860.551906</v>
      </c>
      <c r="AI484" s="259" t="n">
        <v>-860.551906</v>
      </c>
      <c r="AJ484" s="259" t="n">
        <v>-860.551906</v>
      </c>
      <c r="AK484" s="259" t="n">
        <v>-860.551906</v>
      </c>
      <c r="AL484" s="259" t="n">
        <v>-27.4994260000001</v>
      </c>
      <c r="AM484" s="269" t="s">
        <v>474</v>
      </c>
      <c r="AN484" s="260" t="s">
        <v>469</v>
      </c>
      <c r="AO484" s="260" t="s">
        <v>469</v>
      </c>
      <c r="AP484" s="260" t="s">
        <v>469</v>
      </c>
      <c r="AR484" s="281"/>
      <c r="AS484" s="306"/>
    </row>
    <row r="485" customFormat="false" ht="12.75" hidden="false" customHeight="false" outlineLevel="0" collapsed="false">
      <c r="A485" s="255" t="n">
        <v>1720</v>
      </c>
      <c r="B485" s="255" t="n">
        <v>924</v>
      </c>
      <c r="C485" s="255" t="s">
        <v>2</v>
      </c>
      <c r="D485" s="255" t="s">
        <v>104</v>
      </c>
      <c r="E485" s="255" t="s">
        <v>412</v>
      </c>
      <c r="F485" s="255" t="s">
        <v>109</v>
      </c>
      <c r="G485" s="255" t="s">
        <v>96</v>
      </c>
      <c r="H485" s="255" t="s">
        <v>110</v>
      </c>
      <c r="I485" s="255" t="s">
        <v>181</v>
      </c>
      <c r="J485" s="256" t="s">
        <v>105</v>
      </c>
      <c r="K485" s="268" t="n">
        <v>36976</v>
      </c>
      <c r="L485" s="268" t="n">
        <v>38072</v>
      </c>
      <c r="M485" s="255" t="s">
        <v>155</v>
      </c>
      <c r="N485" s="257" t="n">
        <v>-5000000</v>
      </c>
      <c r="O485" s="257" t="n">
        <v>1328.913148</v>
      </c>
      <c r="P485" s="258" t="n">
        <v>0.49</v>
      </c>
      <c r="Q485" s="257" t="n">
        <v>49.425076</v>
      </c>
      <c r="R485" s="257" t="n">
        <v>49.443847</v>
      </c>
      <c r="S485" s="258" t="n">
        <v>0.018771000000001</v>
      </c>
      <c r="T485" s="257" t="n">
        <v>24.9450287011093</v>
      </c>
      <c r="U485" s="257" t="n">
        <v>-90.83433</v>
      </c>
      <c r="V485" s="257" t="n">
        <v>0</v>
      </c>
      <c r="W485" s="257" t="n">
        <v>-65.8893012988907</v>
      </c>
      <c r="X485" s="257" t="n">
        <v>110.725256</v>
      </c>
      <c r="Y485" s="257" t="n">
        <v>68.522535</v>
      </c>
      <c r="Z485" s="257" t="n">
        <v>-42.202721</v>
      </c>
      <c r="AA485" s="257" t="n">
        <v>23.6865802988907</v>
      </c>
      <c r="AB485" s="257" t="n">
        <v>110.725256</v>
      </c>
      <c r="AC485" s="257" t="n">
        <v>68.522535</v>
      </c>
      <c r="AD485" s="257" t="n">
        <v>-42.202721</v>
      </c>
      <c r="AG485" s="259" t="n">
        <v>0</v>
      </c>
      <c r="AH485" s="259" t="n">
        <v>68.522535</v>
      </c>
      <c r="AI485" s="259" t="n">
        <v>68.522535</v>
      </c>
      <c r="AJ485" s="259" t="n">
        <v>68.522535</v>
      </c>
      <c r="AK485" s="259" t="n">
        <v>68.522535</v>
      </c>
      <c r="AL485" s="259" t="n">
        <v>-42.202721</v>
      </c>
      <c r="AM485" s="269" t="s">
        <v>474</v>
      </c>
      <c r="AN485" s="260" t="s">
        <v>469</v>
      </c>
      <c r="AO485" s="260" t="s">
        <v>469</v>
      </c>
      <c r="AP485" s="260" t="s">
        <v>469</v>
      </c>
      <c r="AR485" s="281"/>
      <c r="AS485" s="306"/>
    </row>
    <row r="486" customFormat="false" ht="12.75" hidden="false" customHeight="false" outlineLevel="0" collapsed="false">
      <c r="A486" s="255" t="n">
        <v>1721</v>
      </c>
      <c r="B486" s="255" t="n">
        <v>925</v>
      </c>
      <c r="C486" s="255" t="s">
        <v>2</v>
      </c>
      <c r="D486" s="255" t="s">
        <v>104</v>
      </c>
      <c r="E486" s="255" t="s">
        <v>300</v>
      </c>
      <c r="F486" s="255" t="s">
        <v>102</v>
      </c>
      <c r="G486" s="255" t="s">
        <v>164</v>
      </c>
      <c r="H486" s="255" t="s">
        <v>168</v>
      </c>
      <c r="I486" s="255" t="s">
        <v>245</v>
      </c>
      <c r="J486" s="256" t="s">
        <v>170</v>
      </c>
      <c r="K486" s="268" t="n">
        <v>36976</v>
      </c>
      <c r="L486" s="268" t="n">
        <v>38802</v>
      </c>
      <c r="M486" s="255" t="s">
        <v>155</v>
      </c>
      <c r="N486" s="257" t="n">
        <v>-5000000</v>
      </c>
      <c r="O486" s="257" t="n">
        <v>2132.715009</v>
      </c>
      <c r="P486" s="258" t="n">
        <v>0.93</v>
      </c>
      <c r="Q486" s="257" t="n">
        <v>91.336813</v>
      </c>
      <c r="R486" s="257" t="n">
        <v>91.349712</v>
      </c>
      <c r="S486" s="258" t="n">
        <v>0.0128989999999902</v>
      </c>
      <c r="T486" s="257" t="n">
        <v>27.5098909010702</v>
      </c>
      <c r="U486" s="257" t="n">
        <v>-154.930359</v>
      </c>
      <c r="V486" s="257" t="n">
        <v>0</v>
      </c>
      <c r="W486" s="257" t="n">
        <v>-127.42046809893</v>
      </c>
      <c r="X486" s="257" t="n">
        <v>-4456.128814</v>
      </c>
      <c r="Y486" s="257" t="n">
        <v>-4559.291044</v>
      </c>
      <c r="Z486" s="257" t="n">
        <v>-103.16223</v>
      </c>
      <c r="AA486" s="257" t="n">
        <v>24.25823809893</v>
      </c>
      <c r="AB486" s="257" t="n">
        <v>-4456.128814</v>
      </c>
      <c r="AC486" s="257" t="n">
        <v>-4559.291044</v>
      </c>
      <c r="AD486" s="257" t="n">
        <v>-103.16223</v>
      </c>
      <c r="AF486" s="257" t="n">
        <v>12279.1066643175</v>
      </c>
      <c r="AG486" s="259" t="n">
        <v>0</v>
      </c>
      <c r="AH486" s="259" t="n">
        <v>-4559.291044</v>
      </c>
      <c r="AI486" s="259" t="n">
        <v>-4559.291044</v>
      </c>
      <c r="AJ486" s="259" t="n">
        <v>-4559.291044</v>
      </c>
      <c r="AK486" s="259" t="n">
        <v>-4559.291044</v>
      </c>
      <c r="AL486" s="259" t="n">
        <v>-103.16223</v>
      </c>
      <c r="AM486" s="269" t="s">
        <v>461</v>
      </c>
      <c r="AN486" s="260" t="n">
        <v>6</v>
      </c>
      <c r="AO486" s="260" t="s">
        <v>469</v>
      </c>
      <c r="AP486" s="260" t="n">
        <v>6</v>
      </c>
      <c r="AR486" s="281"/>
      <c r="AS486" s="306"/>
    </row>
    <row r="487" customFormat="false" ht="12.75" hidden="false" customHeight="false" outlineLevel="0" collapsed="false">
      <c r="A487" s="255" t="n">
        <v>1722</v>
      </c>
      <c r="B487" s="255" t="n">
        <v>926</v>
      </c>
      <c r="C487" s="255" t="s">
        <v>2</v>
      </c>
      <c r="D487" s="255" t="s">
        <v>104</v>
      </c>
      <c r="E487" s="255" t="s">
        <v>413</v>
      </c>
      <c r="F487" s="255" t="s">
        <v>109</v>
      </c>
      <c r="G487" s="255" t="s">
        <v>191</v>
      </c>
      <c r="H487" s="255" t="s">
        <v>97</v>
      </c>
      <c r="I487" s="255" t="s">
        <v>181</v>
      </c>
      <c r="J487" s="256" t="s">
        <v>212</v>
      </c>
      <c r="K487" s="268" t="n">
        <v>36976</v>
      </c>
      <c r="L487" s="268" t="n">
        <v>38802</v>
      </c>
      <c r="M487" s="255" t="s">
        <v>155</v>
      </c>
      <c r="N487" s="257" t="n">
        <v>-5000000</v>
      </c>
      <c r="O487" s="257" t="n">
        <v>2096.687992</v>
      </c>
      <c r="P487" s="258" t="n">
        <v>0.4</v>
      </c>
      <c r="Q487" s="257" t="n">
        <v>39.640891</v>
      </c>
      <c r="R487" s="257" t="n">
        <v>39.64807</v>
      </c>
      <c r="S487" s="258" t="n">
        <v>0.00717899999999361</v>
      </c>
      <c r="T487" s="257" t="n">
        <v>15.0521230945546</v>
      </c>
      <c r="U487" s="257" t="n">
        <v>-84.670461</v>
      </c>
      <c r="V487" s="257" t="n">
        <v>0</v>
      </c>
      <c r="W487" s="257" t="n">
        <v>-69.6183379054454</v>
      </c>
      <c r="X487" s="257" t="n">
        <v>-1172.585459</v>
      </c>
      <c r="Y487" s="257" t="n">
        <v>-1212.791738</v>
      </c>
      <c r="Z487" s="257" t="n">
        <v>-40.206279</v>
      </c>
      <c r="AA487" s="257" t="n">
        <v>29.4120589054454</v>
      </c>
      <c r="AB487" s="257" t="n">
        <v>-1172.585459</v>
      </c>
      <c r="AC487" s="257" t="n">
        <v>-1212.791738</v>
      </c>
      <c r="AD487" s="257" t="n">
        <v>-40.206279</v>
      </c>
      <c r="AG487" s="259" t="n">
        <v>0</v>
      </c>
      <c r="AH487" s="259" t="n">
        <v>-1212.791738</v>
      </c>
      <c r="AI487" s="259" t="n">
        <v>-1212.791738</v>
      </c>
      <c r="AJ487" s="259" t="n">
        <v>-1212.791738</v>
      </c>
      <c r="AK487" s="259" t="n">
        <v>-1212.791738</v>
      </c>
      <c r="AL487" s="259" t="n">
        <v>-40.206279</v>
      </c>
      <c r="AM487" s="269" t="s">
        <v>461</v>
      </c>
      <c r="AN487" s="260" t="s">
        <v>469</v>
      </c>
      <c r="AO487" s="260" t="s">
        <v>469</v>
      </c>
      <c r="AP487" s="260" t="s">
        <v>469</v>
      </c>
      <c r="AR487" s="281"/>
      <c r="AS487" s="306"/>
    </row>
    <row r="488" customFormat="false" ht="12.75" hidden="false" customHeight="false" outlineLevel="0" collapsed="false">
      <c r="A488" s="255" t="n">
        <v>1723</v>
      </c>
      <c r="B488" s="255" t="n">
        <v>927</v>
      </c>
      <c r="C488" s="255" t="s">
        <v>2</v>
      </c>
      <c r="D488" s="255" t="s">
        <v>104</v>
      </c>
      <c r="E488" s="255" t="s">
        <v>414</v>
      </c>
      <c r="F488" s="255" t="s">
        <v>95</v>
      </c>
      <c r="G488" s="255" t="s">
        <v>191</v>
      </c>
      <c r="H488" s="255" t="s">
        <v>103</v>
      </c>
      <c r="I488" s="255" t="s">
        <v>210</v>
      </c>
      <c r="J488" s="256" t="s">
        <v>212</v>
      </c>
      <c r="K488" s="268" t="n">
        <v>36972</v>
      </c>
      <c r="L488" s="268" t="n">
        <v>38798</v>
      </c>
      <c r="M488" s="255" t="s">
        <v>155</v>
      </c>
      <c r="N488" s="257" t="n">
        <v>-5000000</v>
      </c>
      <c r="O488" s="257" t="n">
        <v>2107.554117</v>
      </c>
      <c r="P488" s="258" t="n">
        <v>0.68</v>
      </c>
      <c r="Q488" s="257" t="n">
        <v>65.360276</v>
      </c>
      <c r="R488" s="257" t="n">
        <v>65.377577</v>
      </c>
      <c r="S488" s="258" t="n">
        <v>0.0173010000000033</v>
      </c>
      <c r="T488" s="257" t="n">
        <v>36.4627937782241</v>
      </c>
      <c r="U488" s="257" t="n">
        <v>-121.193508</v>
      </c>
      <c r="V488" s="257" t="n">
        <v>0</v>
      </c>
      <c r="W488" s="257" t="n">
        <v>-84.7307142217759</v>
      </c>
      <c r="X488" s="257" t="n">
        <v>-6745.535236</v>
      </c>
      <c r="Y488" s="257" t="n">
        <v>-6805.096123</v>
      </c>
      <c r="Z488" s="257" t="n">
        <v>-59.5608870000006</v>
      </c>
      <c r="AA488" s="257" t="n">
        <v>25.1698272217754</v>
      </c>
      <c r="AB488" s="257" t="n">
        <v>-6745.535236</v>
      </c>
      <c r="AC488" s="257" t="n">
        <v>-6805.096123</v>
      </c>
      <c r="AD488" s="257" t="n">
        <v>-59.5608870000006</v>
      </c>
      <c r="AF488" s="257" t="n">
        <v>15601.1693510925</v>
      </c>
      <c r="AG488" s="259" t="n">
        <v>0</v>
      </c>
      <c r="AH488" s="259" t="n">
        <v>-6805.096123</v>
      </c>
      <c r="AI488" s="259" t="n">
        <v>-6805.096123</v>
      </c>
      <c r="AJ488" s="259" t="n">
        <v>-6805.096123</v>
      </c>
      <c r="AK488" s="259" t="n">
        <v>-6805.096123</v>
      </c>
      <c r="AL488" s="259" t="n">
        <v>-59.5608870000006</v>
      </c>
      <c r="AM488" s="269" t="s">
        <v>461</v>
      </c>
      <c r="AN488" s="260" t="n">
        <v>7</v>
      </c>
      <c r="AO488" s="260" t="s">
        <v>469</v>
      </c>
      <c r="AP488" s="260" t="n">
        <v>7</v>
      </c>
      <c r="AR488" s="281"/>
      <c r="AS488" s="306"/>
    </row>
    <row r="489" customFormat="false" ht="12.75" hidden="false" customHeight="false" outlineLevel="0" collapsed="false">
      <c r="A489" s="255" t="n">
        <v>1724</v>
      </c>
      <c r="B489" s="255" t="n">
        <v>928</v>
      </c>
      <c r="C489" s="255" t="s">
        <v>2</v>
      </c>
      <c r="D489" s="255" t="s">
        <v>104</v>
      </c>
      <c r="E489" s="255" t="s">
        <v>412</v>
      </c>
      <c r="F489" s="255" t="s">
        <v>109</v>
      </c>
      <c r="G489" s="255" t="s">
        <v>96</v>
      </c>
      <c r="H489" s="255" t="s">
        <v>110</v>
      </c>
      <c r="I489" s="255" t="s">
        <v>182</v>
      </c>
      <c r="J489" s="256" t="s">
        <v>105</v>
      </c>
      <c r="K489" s="268" t="n">
        <v>36977</v>
      </c>
      <c r="L489" s="268" t="n">
        <v>38803</v>
      </c>
      <c r="M489" s="255" t="s">
        <v>155</v>
      </c>
      <c r="N489" s="257" t="n">
        <v>10000000</v>
      </c>
      <c r="O489" s="257" t="n">
        <v>-4234.917967</v>
      </c>
      <c r="P489" s="258" t="n">
        <v>0.64</v>
      </c>
      <c r="Q489" s="257" t="n">
        <v>63.214713</v>
      </c>
      <c r="R489" s="257" t="n">
        <v>63.228247</v>
      </c>
      <c r="S489" s="258" t="n">
        <v>0.0135339999999999</v>
      </c>
      <c r="T489" s="257" t="n">
        <v>-57.3153797653777</v>
      </c>
      <c r="U489" s="257" t="n">
        <v>258.364739</v>
      </c>
      <c r="V489" s="257" t="n">
        <v>0</v>
      </c>
      <c r="W489" s="257" t="n">
        <v>201.049359234622</v>
      </c>
      <c r="X489" s="257" t="n">
        <v>4460.614366</v>
      </c>
      <c r="Y489" s="257" t="n">
        <v>4581.315438</v>
      </c>
      <c r="Z489" s="257" t="n">
        <v>120.701072</v>
      </c>
      <c r="AA489" s="257" t="n">
        <v>-80.3482872346224</v>
      </c>
      <c r="AB489" s="257" t="n">
        <v>4460.614366</v>
      </c>
      <c r="AC489" s="257" t="n">
        <v>4581.315438</v>
      </c>
      <c r="AD489" s="257" t="n">
        <v>120.701072</v>
      </c>
      <c r="AG489" s="259" t="n">
        <v>0</v>
      </c>
      <c r="AH489" s="259" t="n">
        <v>4581.315438</v>
      </c>
      <c r="AI489" s="259" t="n">
        <v>4581.315438</v>
      </c>
      <c r="AJ489" s="259" t="n">
        <v>4581.315438</v>
      </c>
      <c r="AK489" s="259" t="n">
        <v>4581.315438</v>
      </c>
      <c r="AL489" s="259" t="n">
        <v>120.701072</v>
      </c>
      <c r="AM489" s="269" t="s">
        <v>461</v>
      </c>
      <c r="AN489" s="260" t="s">
        <v>469</v>
      </c>
      <c r="AO489" s="260" t="s">
        <v>469</v>
      </c>
      <c r="AP489" s="260" t="s">
        <v>469</v>
      </c>
      <c r="AR489" s="281"/>
      <c r="AS489" s="306"/>
    </row>
    <row r="490" customFormat="false" ht="12.75" hidden="false" customHeight="false" outlineLevel="0" collapsed="false">
      <c r="A490" s="255" t="n">
        <v>1726</v>
      </c>
      <c r="B490" s="255" t="n">
        <v>936</v>
      </c>
      <c r="C490" s="255" t="s">
        <v>2</v>
      </c>
      <c r="D490" s="255" t="s">
        <v>104</v>
      </c>
      <c r="E490" s="255" t="s">
        <v>218</v>
      </c>
      <c r="F490" s="255" t="s">
        <v>109</v>
      </c>
      <c r="G490" s="255" t="s">
        <v>96</v>
      </c>
      <c r="H490" s="255" t="s">
        <v>110</v>
      </c>
      <c r="I490" s="255" t="s">
        <v>219</v>
      </c>
      <c r="J490" s="256" t="s">
        <v>99</v>
      </c>
      <c r="K490" s="268" t="n">
        <v>36978</v>
      </c>
      <c r="L490" s="268" t="n">
        <v>38898</v>
      </c>
      <c r="M490" s="255" t="s">
        <v>100</v>
      </c>
      <c r="N490" s="257" t="n">
        <v>-30000000</v>
      </c>
      <c r="O490" s="279" t="n">
        <v>30000</v>
      </c>
      <c r="P490" s="258" t="n">
        <v>6.55</v>
      </c>
      <c r="Q490" s="257" t="n">
        <v>708.06849</v>
      </c>
      <c r="R490" s="257" t="n">
        <v>707.747767</v>
      </c>
      <c r="S490" s="258" t="n">
        <v>-0.320723000000044</v>
      </c>
      <c r="T490" s="257" t="n">
        <v>-4913.29182913611</v>
      </c>
      <c r="U490" s="257" t="n">
        <v>-6261.887551</v>
      </c>
      <c r="V490" s="257" t="n">
        <v>0</v>
      </c>
      <c r="W490" s="257" t="n">
        <v>-11175.1793801361</v>
      </c>
      <c r="X490" s="257" t="n">
        <v>566931.337625</v>
      </c>
      <c r="Y490" s="257" t="n">
        <v>557584.144773</v>
      </c>
      <c r="Z490" s="257" t="n">
        <v>-9347.19285200001</v>
      </c>
      <c r="AA490" s="257" t="n">
        <v>1827.9865281361</v>
      </c>
      <c r="AB490" s="257" t="n">
        <v>502046.046033819</v>
      </c>
      <c r="AC490" s="257" t="n">
        <v>491789.215689786</v>
      </c>
      <c r="AD490" s="257" t="n">
        <v>-10256.8303440327</v>
      </c>
      <c r="AG490" s="259" t="n">
        <v>0</v>
      </c>
      <c r="AH490" s="259" t="n">
        <v>491789.215689786</v>
      </c>
      <c r="AI490" s="259" t="n">
        <v>491789.215689786</v>
      </c>
      <c r="AJ490" s="259" t="n">
        <v>491789.215689786</v>
      </c>
      <c r="AK490" s="259" t="n">
        <v>491789.215689786</v>
      </c>
      <c r="AL490" s="259" t="n">
        <v>-10256.8303440327</v>
      </c>
      <c r="AM490" s="269" t="s">
        <v>461</v>
      </c>
      <c r="AN490" s="260" t="s">
        <v>469</v>
      </c>
      <c r="AO490" s="260" t="s">
        <v>469</v>
      </c>
      <c r="AP490" s="260" t="s">
        <v>469</v>
      </c>
      <c r="AR490" s="281"/>
      <c r="AS490" s="306"/>
    </row>
    <row r="491" customFormat="false" ht="12.75" hidden="false" customHeight="false" outlineLevel="0" collapsed="false">
      <c r="A491" s="255" t="n">
        <v>1727</v>
      </c>
      <c r="B491" s="255" t="n">
        <v>932</v>
      </c>
      <c r="C491" s="255" t="s">
        <v>2</v>
      </c>
      <c r="D491" s="255" t="s">
        <v>104</v>
      </c>
      <c r="E491" s="255" t="s">
        <v>94</v>
      </c>
      <c r="F491" s="255" t="s">
        <v>95</v>
      </c>
      <c r="G491" s="255" t="s">
        <v>96</v>
      </c>
      <c r="H491" s="255" t="s">
        <v>97</v>
      </c>
      <c r="I491" s="255" t="s">
        <v>182</v>
      </c>
      <c r="J491" s="256" t="s">
        <v>105</v>
      </c>
      <c r="K491" s="268" t="n">
        <v>36979</v>
      </c>
      <c r="L491" s="268" t="n">
        <v>38805</v>
      </c>
      <c r="M491" s="255" t="s">
        <v>100</v>
      </c>
      <c r="N491" s="257" t="n">
        <v>10000000</v>
      </c>
      <c r="O491" s="257" t="n">
        <v>-4456.509061</v>
      </c>
      <c r="P491" s="258" t="n">
        <v>1.66</v>
      </c>
      <c r="Q491" s="257" t="n">
        <v>159.196164</v>
      </c>
      <c r="R491" s="257" t="n">
        <v>159.221095</v>
      </c>
      <c r="S491" s="258" t="n">
        <v>0.0249309999999809</v>
      </c>
      <c r="T491" s="257" t="n">
        <v>-111.105227399706</v>
      </c>
      <c r="U491" s="257" t="n">
        <v>563.16025</v>
      </c>
      <c r="V491" s="257" t="n">
        <v>0</v>
      </c>
      <c r="W491" s="257" t="n">
        <v>452.055022600294</v>
      </c>
      <c r="X491" s="257" t="n">
        <v>30887.195324</v>
      </c>
      <c r="Y491" s="257" t="n">
        <v>31225.33825</v>
      </c>
      <c r="Z491" s="257" t="n">
        <v>338.142926</v>
      </c>
      <c r="AA491" s="257" t="n">
        <v>-113.912096600294</v>
      </c>
      <c r="AB491" s="257" t="n">
        <v>27352.1558191682</v>
      </c>
      <c r="AC491" s="257" t="n">
        <v>27540.7483365</v>
      </c>
      <c r="AD491" s="257" t="n">
        <v>188.592517331803</v>
      </c>
      <c r="AF491" s="257" t="n">
        <v>-32989.3083240525</v>
      </c>
      <c r="AG491" s="259" t="n">
        <v>0</v>
      </c>
      <c r="AH491" s="259" t="n">
        <v>27540.7483365</v>
      </c>
      <c r="AI491" s="259" t="n">
        <v>27540.7483365</v>
      </c>
      <c r="AJ491" s="259" t="n">
        <v>27540.7483365</v>
      </c>
      <c r="AK491" s="259" t="n">
        <v>27540.7483365</v>
      </c>
      <c r="AL491" s="259" t="n">
        <v>188.592517331803</v>
      </c>
      <c r="AM491" s="269" t="s">
        <v>461</v>
      </c>
      <c r="AN491" s="260" t="n">
        <v>7</v>
      </c>
      <c r="AO491" s="260" t="s">
        <v>469</v>
      </c>
      <c r="AP491" s="260" t="n">
        <v>7</v>
      </c>
      <c r="AR491" s="281"/>
      <c r="AS491" s="306"/>
    </row>
    <row r="492" customFormat="false" ht="12.75" hidden="false" customHeight="false" outlineLevel="0" collapsed="false">
      <c r="A492" s="255" t="n">
        <v>1728</v>
      </c>
      <c r="B492" s="255" t="n">
        <v>933</v>
      </c>
      <c r="C492" s="255" t="s">
        <v>2</v>
      </c>
      <c r="D492" s="255" t="s">
        <v>104</v>
      </c>
      <c r="E492" s="255" t="s">
        <v>111</v>
      </c>
      <c r="F492" s="255" t="s">
        <v>109</v>
      </c>
      <c r="G492" s="255" t="s">
        <v>112</v>
      </c>
      <c r="H492" s="255" t="s">
        <v>97</v>
      </c>
      <c r="I492" s="255" t="s">
        <v>186</v>
      </c>
      <c r="J492" s="256" t="s">
        <v>105</v>
      </c>
      <c r="K492" s="268" t="n">
        <v>36979</v>
      </c>
      <c r="L492" s="268" t="n">
        <v>38898</v>
      </c>
      <c r="M492" s="255" t="s">
        <v>100</v>
      </c>
      <c r="N492" s="257" t="n">
        <v>10000000</v>
      </c>
      <c r="O492" s="257" t="n">
        <v>-4509.475832</v>
      </c>
      <c r="P492" s="258" t="n">
        <v>0.415</v>
      </c>
      <c r="Q492" s="257" t="n">
        <v>43.093848</v>
      </c>
      <c r="R492" s="257" t="n">
        <v>43.118613</v>
      </c>
      <c r="S492" s="258" t="n">
        <v>0.0247650000000021</v>
      </c>
      <c r="T492" s="257" t="n">
        <v>-111.67716897949</v>
      </c>
      <c r="U492" s="257" t="n">
        <v>179.047904</v>
      </c>
      <c r="V492" s="257" t="n">
        <v>0</v>
      </c>
      <c r="W492" s="257" t="n">
        <v>67.3707350205103</v>
      </c>
      <c r="X492" s="257" t="n">
        <v>-6927.848481</v>
      </c>
      <c r="Y492" s="257" t="n">
        <v>-6923.161734</v>
      </c>
      <c r="Z492" s="257" t="n">
        <v>4.68674699999974</v>
      </c>
      <c r="AA492" s="257" t="n">
        <v>-62.6839880205106</v>
      </c>
      <c r="AB492" s="257" t="n">
        <v>-6134.95622234955</v>
      </c>
      <c r="AC492" s="257" t="n">
        <v>-6106.228649388</v>
      </c>
      <c r="AD492" s="257" t="n">
        <v>28.7275729615494</v>
      </c>
      <c r="AG492" s="259" t="n">
        <v>0</v>
      </c>
      <c r="AH492" s="259" t="n">
        <v>-6106.228649388</v>
      </c>
      <c r="AI492" s="259" t="n">
        <v>-6106.228649388</v>
      </c>
      <c r="AJ492" s="259" t="n">
        <v>-6106.228649388</v>
      </c>
      <c r="AK492" s="259" t="n">
        <v>-6106.228649388</v>
      </c>
      <c r="AL492" s="259" t="n">
        <v>28.7275729615494</v>
      </c>
      <c r="AM492" s="269" t="s">
        <v>461</v>
      </c>
      <c r="AN492" s="260" t="s">
        <v>469</v>
      </c>
      <c r="AO492" s="260" t="s">
        <v>469</v>
      </c>
      <c r="AP492" s="260" t="s">
        <v>469</v>
      </c>
      <c r="AR492" s="281"/>
      <c r="AS492" s="306"/>
    </row>
    <row r="493" customFormat="false" ht="12.75" hidden="false" customHeight="false" outlineLevel="0" collapsed="false">
      <c r="A493" s="255" t="n">
        <v>1729</v>
      </c>
      <c r="B493" s="255" t="n">
        <v>934</v>
      </c>
      <c r="C493" s="255" t="s">
        <v>2</v>
      </c>
      <c r="D493" s="255" t="s">
        <v>104</v>
      </c>
      <c r="E493" s="255" t="s">
        <v>101</v>
      </c>
      <c r="F493" s="255" t="s">
        <v>102</v>
      </c>
      <c r="G493" s="255" t="s">
        <v>96</v>
      </c>
      <c r="H493" s="255" t="s">
        <v>103</v>
      </c>
      <c r="I493" s="255" t="s">
        <v>186</v>
      </c>
      <c r="J493" s="256" t="s">
        <v>105</v>
      </c>
      <c r="K493" s="268" t="n">
        <v>36979</v>
      </c>
      <c r="L493" s="268" t="n">
        <v>38898</v>
      </c>
      <c r="M493" s="255" t="s">
        <v>100</v>
      </c>
      <c r="N493" s="257" t="n">
        <v>15000000</v>
      </c>
      <c r="O493" s="257" t="n">
        <v>-6952.500859</v>
      </c>
      <c r="P493" s="258" t="n">
        <v>1.06</v>
      </c>
      <c r="Q493" s="257" t="n">
        <v>107.346148</v>
      </c>
      <c r="R493" s="257" t="n">
        <v>107.374695</v>
      </c>
      <c r="S493" s="258" t="n">
        <v>0.0285470000000032</v>
      </c>
      <c r="T493" s="257" t="n">
        <v>-198.473042021895</v>
      </c>
      <c r="U493" s="257" t="n">
        <v>641.632314</v>
      </c>
      <c r="V493" s="257" t="n">
        <v>0</v>
      </c>
      <c r="W493" s="257" t="n">
        <v>443.159271978105</v>
      </c>
      <c r="X493" s="257" t="n">
        <v>-7320.686684</v>
      </c>
      <c r="Y493" s="257" t="n">
        <v>-7066.729253</v>
      </c>
      <c r="Z493" s="257" t="n">
        <v>253.957431</v>
      </c>
      <c r="AA493" s="257" t="n">
        <v>-189.201840978105</v>
      </c>
      <c r="AB493" s="257" t="n">
        <v>-6482.8340930162</v>
      </c>
      <c r="AC493" s="257" t="n">
        <v>-6232.855201146</v>
      </c>
      <c r="AD493" s="257" t="n">
        <v>249.978891870199</v>
      </c>
      <c r="AF493" s="257" t="n">
        <v>-40029.0236956925</v>
      </c>
      <c r="AG493" s="259" t="n">
        <v>0</v>
      </c>
      <c r="AH493" s="259" t="n">
        <v>-6232.855201146</v>
      </c>
      <c r="AI493" s="259" t="n">
        <v>-6232.855201146</v>
      </c>
      <c r="AJ493" s="259" t="n">
        <v>-6232.855201146</v>
      </c>
      <c r="AK493" s="259" t="n">
        <v>-6232.855201146</v>
      </c>
      <c r="AL493" s="259" t="n">
        <v>249.978891870199</v>
      </c>
      <c r="AM493" s="269" t="s">
        <v>461</v>
      </c>
      <c r="AN493" s="260" t="n">
        <v>6</v>
      </c>
      <c r="AO493" s="260" t="s">
        <v>469</v>
      </c>
      <c r="AP493" s="260" t="n">
        <v>6</v>
      </c>
      <c r="AR493" s="281"/>
      <c r="AS493" s="306"/>
    </row>
    <row r="494" customFormat="false" ht="12.75" hidden="false" customHeight="false" outlineLevel="0" collapsed="false">
      <c r="A494" s="255" t="n">
        <v>1730</v>
      </c>
      <c r="B494" s="255" t="n">
        <v>937</v>
      </c>
      <c r="C494" s="255" t="s">
        <v>2</v>
      </c>
      <c r="D494" s="255" t="s">
        <v>104</v>
      </c>
      <c r="E494" s="255" t="s">
        <v>301</v>
      </c>
      <c r="F494" s="255" t="s">
        <v>184</v>
      </c>
      <c r="G494" s="255" t="s">
        <v>164</v>
      </c>
      <c r="H494" s="255" t="s">
        <v>168</v>
      </c>
      <c r="I494" s="255" t="s">
        <v>210</v>
      </c>
      <c r="J494" s="256" t="s">
        <v>189</v>
      </c>
      <c r="K494" s="268" t="n">
        <v>36979</v>
      </c>
      <c r="L494" s="268" t="n">
        <v>38805</v>
      </c>
      <c r="M494" s="255" t="s">
        <v>155</v>
      </c>
      <c r="N494" s="257" t="n">
        <v>5000000</v>
      </c>
      <c r="O494" s="257" t="n">
        <v>-2114.414482</v>
      </c>
      <c r="P494" s="258" t="n">
        <v>0.57</v>
      </c>
      <c r="Q494" s="257" t="n">
        <v>54.599689</v>
      </c>
      <c r="R494" s="257" t="n">
        <v>49.634315</v>
      </c>
      <c r="S494" s="258" t="n">
        <v>-4.965374</v>
      </c>
      <c r="T494" s="257" t="n">
        <v>10498.8586941463</v>
      </c>
      <c r="U494" s="257" t="n">
        <v>105.71973</v>
      </c>
      <c r="V494" s="257" t="n">
        <v>0</v>
      </c>
      <c r="W494" s="257" t="n">
        <v>10604.5784241463</v>
      </c>
      <c r="X494" s="257" t="n">
        <v>5523.128299</v>
      </c>
      <c r="Y494" s="257" t="n">
        <v>16412.411705</v>
      </c>
      <c r="Z494" s="257" t="n">
        <v>10889.283406</v>
      </c>
      <c r="AA494" s="257" t="n">
        <v>284.704981853736</v>
      </c>
      <c r="AB494" s="257" t="n">
        <v>5523.128299</v>
      </c>
      <c r="AC494" s="257" t="n">
        <v>16412.411705</v>
      </c>
      <c r="AD494" s="257" t="n">
        <v>10889.283406</v>
      </c>
      <c r="AF494" s="257" t="n">
        <v>-8695.529557225</v>
      </c>
      <c r="AG494" s="259" t="n">
        <v>0</v>
      </c>
      <c r="AH494" s="259" t="n">
        <v>16412.411705</v>
      </c>
      <c r="AI494" s="259" t="n">
        <v>16412.411705</v>
      </c>
      <c r="AJ494" s="259" t="n">
        <v>16412.411705</v>
      </c>
      <c r="AK494" s="259" t="n">
        <v>16412.411705</v>
      </c>
      <c r="AL494" s="259" t="n">
        <v>10889.283406</v>
      </c>
      <c r="AM494" s="269" t="s">
        <v>461</v>
      </c>
      <c r="AN494" s="260" t="n">
        <v>5</v>
      </c>
      <c r="AO494" s="260" t="s">
        <v>469</v>
      </c>
      <c r="AP494" s="260" t="n">
        <v>5</v>
      </c>
      <c r="AR494" s="281"/>
      <c r="AS494" s="306"/>
    </row>
    <row r="495" customFormat="false" ht="12.75" hidden="false" customHeight="false" outlineLevel="0" collapsed="false">
      <c r="A495" s="255" t="n">
        <v>1731</v>
      </c>
      <c r="B495" s="255" t="n">
        <v>938</v>
      </c>
      <c r="C495" s="255" t="s">
        <v>2</v>
      </c>
      <c r="D495" s="255" t="s">
        <v>104</v>
      </c>
      <c r="E495" s="255" t="s">
        <v>108</v>
      </c>
      <c r="F495" s="255" t="s">
        <v>109</v>
      </c>
      <c r="G495" s="255" t="s">
        <v>96</v>
      </c>
      <c r="H495" s="255" t="s">
        <v>110</v>
      </c>
      <c r="I495" s="255" t="s">
        <v>182</v>
      </c>
      <c r="J495" s="256" t="s">
        <v>105</v>
      </c>
      <c r="K495" s="268" t="n">
        <v>36980</v>
      </c>
      <c r="L495" s="268" t="n">
        <v>38806</v>
      </c>
      <c r="M495" s="255" t="s">
        <v>100</v>
      </c>
      <c r="N495" s="257" t="n">
        <v>10000000</v>
      </c>
      <c r="O495" s="257" t="n">
        <v>-4419.322571</v>
      </c>
      <c r="P495" s="258" t="n">
        <v>1.35</v>
      </c>
      <c r="Q495" s="257" t="n">
        <v>139.342688</v>
      </c>
      <c r="R495" s="257" t="n">
        <v>139.372736</v>
      </c>
      <c r="S495" s="258" t="n">
        <v>0.0300479999999936</v>
      </c>
      <c r="T495" s="257" t="n">
        <v>-132.79180461338</v>
      </c>
      <c r="U495" s="257" t="n">
        <v>559.218779</v>
      </c>
      <c r="V495" s="257" t="n">
        <v>0</v>
      </c>
      <c r="W495" s="257" t="n">
        <v>426.42697438662</v>
      </c>
      <c r="X495" s="257" t="n">
        <v>-17493.437988</v>
      </c>
      <c r="Y495" s="257" t="n">
        <v>-17236.870305</v>
      </c>
      <c r="Z495" s="257" t="n">
        <v>256.567683000001</v>
      </c>
      <c r="AA495" s="257" t="n">
        <v>-169.859291386619</v>
      </c>
      <c r="AB495" s="257" t="n">
        <v>-15491.3140102734</v>
      </c>
      <c r="AC495" s="257" t="n">
        <v>-15202.91960901</v>
      </c>
      <c r="AD495" s="257" t="n">
        <v>288.394401263398</v>
      </c>
      <c r="AG495" s="259" t="n">
        <v>0</v>
      </c>
      <c r="AH495" s="259" t="n">
        <v>-15202.91960901</v>
      </c>
      <c r="AI495" s="259" t="n">
        <v>-15202.91960901</v>
      </c>
      <c r="AJ495" s="259" t="n">
        <v>-15202.91960901</v>
      </c>
      <c r="AK495" s="259" t="n">
        <v>-15202.91960901</v>
      </c>
      <c r="AL495" s="259" t="n">
        <v>288.394401263398</v>
      </c>
      <c r="AM495" s="269" t="s">
        <v>461</v>
      </c>
      <c r="AN495" s="260" t="s">
        <v>469</v>
      </c>
      <c r="AO495" s="260" t="s">
        <v>469</v>
      </c>
      <c r="AP495" s="260" t="s">
        <v>469</v>
      </c>
      <c r="AR495" s="281"/>
      <c r="AS495" s="306"/>
    </row>
    <row r="496" customFormat="false" ht="12.75" hidden="false" customHeight="false" outlineLevel="0" collapsed="false">
      <c r="A496" s="255" t="n">
        <v>1732</v>
      </c>
      <c r="B496" s="255" t="n">
        <v>939</v>
      </c>
      <c r="C496" s="255" t="s">
        <v>2</v>
      </c>
      <c r="D496" s="255" t="s">
        <v>104</v>
      </c>
      <c r="E496" s="255" t="s">
        <v>115</v>
      </c>
      <c r="F496" s="255" t="s">
        <v>116</v>
      </c>
      <c r="G496" s="255" t="s">
        <v>96</v>
      </c>
      <c r="H496" s="255" t="s">
        <v>117</v>
      </c>
      <c r="I496" s="255" t="s">
        <v>175</v>
      </c>
      <c r="J496" s="256" t="s">
        <v>105</v>
      </c>
      <c r="K496" s="268" t="n">
        <v>36980</v>
      </c>
      <c r="L496" s="268" t="n">
        <v>38806</v>
      </c>
      <c r="M496" s="255" t="s">
        <v>100</v>
      </c>
      <c r="N496" s="257" t="n">
        <v>10000000</v>
      </c>
      <c r="O496" s="257" t="n">
        <v>-4532.834804</v>
      </c>
      <c r="P496" s="258" t="n">
        <v>2.4</v>
      </c>
      <c r="Q496" s="257" t="n">
        <v>238.945193</v>
      </c>
      <c r="R496" s="257" t="n">
        <v>248.902834</v>
      </c>
      <c r="S496" s="258" t="n">
        <v>9.95764100000002</v>
      </c>
      <c r="T496" s="257" t="n">
        <v>-45136.3416905375</v>
      </c>
      <c r="U496" s="257" t="n">
        <v>771.736669</v>
      </c>
      <c r="V496" s="257" t="n">
        <v>0</v>
      </c>
      <c r="W496" s="257" t="n">
        <v>-44364.6050215375</v>
      </c>
      <c r="X496" s="257" t="n">
        <v>6386.318753</v>
      </c>
      <c r="Y496" s="257" t="n">
        <v>-34228.471227</v>
      </c>
      <c r="Z496" s="257" t="n">
        <v>-40614.78998</v>
      </c>
      <c r="AA496" s="257" t="n">
        <v>3749.81504153747</v>
      </c>
      <c r="AB496" s="257" t="n">
        <v>5655.40457171915</v>
      </c>
      <c r="AC496" s="257" t="n">
        <v>-30189.511622214</v>
      </c>
      <c r="AD496" s="257" t="n">
        <v>-35844.9161939332</v>
      </c>
      <c r="AF496" s="257" t="n">
        <v>-32808.658311352</v>
      </c>
      <c r="AG496" s="259" t="n">
        <v>0</v>
      </c>
      <c r="AH496" s="259" t="n">
        <v>-30189.511622214</v>
      </c>
      <c r="AI496" s="259" t="n">
        <v>-30189.511622214</v>
      </c>
      <c r="AJ496" s="259" t="n">
        <v>-30189.511622214</v>
      </c>
      <c r="AK496" s="259" t="n">
        <v>-30189.511622214</v>
      </c>
      <c r="AL496" s="259" t="n">
        <v>-35844.9161939332</v>
      </c>
      <c r="AM496" s="269" t="s">
        <v>461</v>
      </c>
      <c r="AN496" s="260" t="n">
        <v>8</v>
      </c>
      <c r="AO496" s="260" t="s">
        <v>469</v>
      </c>
      <c r="AP496" s="260" t="n">
        <v>8</v>
      </c>
      <c r="AR496" s="281"/>
      <c r="AS496" s="306"/>
    </row>
    <row r="497" customFormat="false" ht="12.75" hidden="false" customHeight="false" outlineLevel="0" collapsed="false">
      <c r="A497" s="255" t="n">
        <v>1733</v>
      </c>
      <c r="B497" s="255" t="n">
        <v>940</v>
      </c>
      <c r="C497" s="255" t="s">
        <v>2</v>
      </c>
      <c r="D497" s="255" t="s">
        <v>104</v>
      </c>
      <c r="E497" s="255" t="s">
        <v>418</v>
      </c>
      <c r="F497" s="255" t="s">
        <v>95</v>
      </c>
      <c r="G497" s="255" t="s">
        <v>96</v>
      </c>
      <c r="H497" s="255" t="s">
        <v>168</v>
      </c>
      <c r="I497" s="255" t="s">
        <v>200</v>
      </c>
      <c r="J497" s="256" t="s">
        <v>203</v>
      </c>
      <c r="K497" s="268" t="n">
        <v>36980</v>
      </c>
      <c r="L497" s="268" t="n">
        <v>37345</v>
      </c>
      <c r="M497" s="255" t="s">
        <v>155</v>
      </c>
      <c r="N497" s="257" t="n">
        <v>10000000</v>
      </c>
      <c r="O497" s="257" t="n">
        <v>-930.764188</v>
      </c>
      <c r="P497" s="258" t="n">
        <v>1.05</v>
      </c>
      <c r="Q497" s="257" t="n">
        <v>107.033216</v>
      </c>
      <c r="R497" s="257" t="n">
        <v>107.09273</v>
      </c>
      <c r="S497" s="258" t="n">
        <v>0.0595140000000072</v>
      </c>
      <c r="T497" s="257" t="n">
        <v>-55.3934998846387</v>
      </c>
      <c r="U497" s="257" t="n">
        <v>351.488616</v>
      </c>
      <c r="V497" s="257" t="n">
        <v>0</v>
      </c>
      <c r="W497" s="257" t="n">
        <v>296.095116115361</v>
      </c>
      <c r="X497" s="257" t="n">
        <v>-1090.270579</v>
      </c>
      <c r="Y497" s="257" t="n">
        <v>-851.23309</v>
      </c>
      <c r="Z497" s="257" t="n">
        <v>239.037489</v>
      </c>
      <c r="AA497" s="257" t="n">
        <v>-57.0576271153612</v>
      </c>
      <c r="AB497" s="257" t="n">
        <v>-1090.270579</v>
      </c>
      <c r="AC497" s="257" t="n">
        <v>-851.23309</v>
      </c>
      <c r="AD497" s="257" t="n">
        <v>239.037489</v>
      </c>
      <c r="AF497" s="257" t="n">
        <v>-6889.98190167</v>
      </c>
      <c r="AH497" s="259" t="n">
        <v>-851.23309</v>
      </c>
      <c r="AI497" s="259" t="n">
        <v>-851.23309</v>
      </c>
      <c r="AJ497" s="259" t="n">
        <v>-851.23309</v>
      </c>
      <c r="AK497" s="259" t="n">
        <v>-851.23309</v>
      </c>
      <c r="AL497" s="259" t="n">
        <v>239.037489</v>
      </c>
      <c r="AM497" s="269" t="s">
        <v>472</v>
      </c>
      <c r="AN497" s="260" t="n">
        <v>7</v>
      </c>
      <c r="AO497" s="260" t="s">
        <v>469</v>
      </c>
      <c r="AP497" s="260" t="n">
        <v>7</v>
      </c>
      <c r="AR497" s="281"/>
      <c r="AS497" s="306"/>
    </row>
    <row r="498" customFormat="false" ht="12.75" hidden="false" customHeight="false" outlineLevel="0" collapsed="false">
      <c r="A498" s="255" t="n">
        <v>1734</v>
      </c>
      <c r="B498" s="255" t="n">
        <v>941</v>
      </c>
      <c r="C498" s="255" t="s">
        <v>2</v>
      </c>
      <c r="D498" s="255" t="s">
        <v>104</v>
      </c>
      <c r="E498" s="255" t="s">
        <v>101</v>
      </c>
      <c r="F498" s="255" t="s">
        <v>102</v>
      </c>
      <c r="G498" s="255" t="s">
        <v>96</v>
      </c>
      <c r="H498" s="255" t="s">
        <v>103</v>
      </c>
      <c r="I498" s="255" t="s">
        <v>186</v>
      </c>
      <c r="J498" s="256" t="s">
        <v>105</v>
      </c>
      <c r="K498" s="268" t="n">
        <v>36983</v>
      </c>
      <c r="L498" s="268" t="n">
        <v>38809</v>
      </c>
      <c r="M498" s="255" t="s">
        <v>155</v>
      </c>
      <c r="N498" s="257" t="n">
        <v>10000000</v>
      </c>
      <c r="O498" s="257" t="n">
        <v>-4324.299123</v>
      </c>
      <c r="P498" s="258" t="n">
        <v>1.05</v>
      </c>
      <c r="Q498" s="257" t="n">
        <v>104.384577</v>
      </c>
      <c r="R498" s="257" t="n">
        <v>104.409464</v>
      </c>
      <c r="S498" s="258" t="n">
        <v>0.0248870000000068</v>
      </c>
      <c r="T498" s="257" t="n">
        <v>-107.61883227413</v>
      </c>
      <c r="U498" s="257" t="n">
        <v>412.011709</v>
      </c>
      <c r="V498" s="257" t="n">
        <v>0</v>
      </c>
      <c r="W498" s="257" t="n">
        <v>304.39287672587</v>
      </c>
      <c r="X498" s="257" t="n">
        <v>2614.394602</v>
      </c>
      <c r="Y498" s="257" t="n">
        <v>2801.297408</v>
      </c>
      <c r="Z498" s="257" t="n">
        <v>186.902806</v>
      </c>
      <c r="AA498" s="257" t="n">
        <v>-117.49007072587</v>
      </c>
      <c r="AB498" s="257" t="n">
        <v>2614.394602</v>
      </c>
      <c r="AC498" s="257" t="n">
        <v>2801.297408</v>
      </c>
      <c r="AD498" s="257" t="n">
        <v>186.902806</v>
      </c>
      <c r="AF498" s="257" t="n">
        <v>-24897.1522006725</v>
      </c>
      <c r="AG498" s="259" t="n">
        <v>0</v>
      </c>
      <c r="AH498" s="259" t="n">
        <v>2801.297408</v>
      </c>
      <c r="AI498" s="259" t="n">
        <v>2801.297408</v>
      </c>
      <c r="AJ498" s="259" t="n">
        <v>2801.297408</v>
      </c>
      <c r="AK498" s="259" t="n">
        <v>2801.297408</v>
      </c>
      <c r="AL498" s="259" t="n">
        <v>186.902806</v>
      </c>
      <c r="AM498" s="269" t="s">
        <v>461</v>
      </c>
      <c r="AN498" s="260" t="n">
        <v>6</v>
      </c>
      <c r="AO498" s="260" t="s">
        <v>469</v>
      </c>
      <c r="AP498" s="260" t="n">
        <v>6</v>
      </c>
      <c r="AR498" s="281"/>
      <c r="AS498" s="306"/>
    </row>
    <row r="499" customFormat="false" ht="12.75" hidden="false" customHeight="false" outlineLevel="0" collapsed="false">
      <c r="A499" s="255" t="n">
        <v>1735</v>
      </c>
      <c r="B499" s="255" t="n">
        <v>942</v>
      </c>
      <c r="C499" s="255" t="s">
        <v>2</v>
      </c>
      <c r="D499" s="255" t="s">
        <v>104</v>
      </c>
      <c r="E499" s="255" t="s">
        <v>235</v>
      </c>
      <c r="F499" s="255" t="s">
        <v>116</v>
      </c>
      <c r="G499" s="255" t="s">
        <v>191</v>
      </c>
      <c r="H499" s="255" t="s">
        <v>110</v>
      </c>
      <c r="I499" s="255" t="s">
        <v>181</v>
      </c>
      <c r="J499" s="256" t="s">
        <v>212</v>
      </c>
      <c r="K499" s="268" t="n">
        <v>36980</v>
      </c>
      <c r="L499" s="268" t="n">
        <v>38806</v>
      </c>
      <c r="M499" s="255" t="s">
        <v>155</v>
      </c>
      <c r="N499" s="257" t="n">
        <v>-5000000</v>
      </c>
      <c r="O499" s="257" t="n">
        <v>2104.29611</v>
      </c>
      <c r="P499" s="258" t="n">
        <v>0.47</v>
      </c>
      <c r="Q499" s="257" t="n">
        <v>46.634508</v>
      </c>
      <c r="R499" s="257" t="n">
        <v>46.647968</v>
      </c>
      <c r="S499" s="258" t="n">
        <v>0.013460000000002</v>
      </c>
      <c r="T499" s="257" t="n">
        <v>28.3238256406043</v>
      </c>
      <c r="U499" s="257" t="n">
        <v>-102.425932</v>
      </c>
      <c r="V499" s="257" t="n">
        <v>0</v>
      </c>
      <c r="W499" s="257" t="n">
        <v>-74.1021063593957</v>
      </c>
      <c r="X499" s="257" t="n">
        <v>-993.791919</v>
      </c>
      <c r="Y499" s="257" t="n">
        <v>-1029.994508</v>
      </c>
      <c r="Z499" s="257" t="n">
        <v>-36.202589</v>
      </c>
      <c r="AA499" s="257" t="n">
        <v>37.8995173593957</v>
      </c>
      <c r="AB499" s="257" t="n">
        <v>-993.791919</v>
      </c>
      <c r="AC499" s="257" t="n">
        <v>-1029.994508</v>
      </c>
      <c r="AD499" s="257" t="n">
        <v>-36.202589</v>
      </c>
      <c r="AF499" s="257" t="n">
        <v>15230.89524418</v>
      </c>
      <c r="AG499" s="259" t="n">
        <v>0</v>
      </c>
      <c r="AH499" s="259" t="n">
        <v>-1029.994508</v>
      </c>
      <c r="AI499" s="259" t="n">
        <v>-1029.994508</v>
      </c>
      <c r="AJ499" s="259" t="n">
        <v>-1029.994508</v>
      </c>
      <c r="AK499" s="259" t="n">
        <v>-1029.994508</v>
      </c>
      <c r="AL499" s="259" t="n">
        <v>-36.202589</v>
      </c>
      <c r="AM499" s="269" t="s">
        <v>461</v>
      </c>
      <c r="AN499" s="260" t="n">
        <v>8</v>
      </c>
      <c r="AO499" s="260" t="s">
        <v>469</v>
      </c>
      <c r="AP499" s="260" t="n">
        <v>8</v>
      </c>
      <c r="AR499" s="281"/>
      <c r="AS499" s="306"/>
    </row>
    <row r="500" customFormat="false" ht="12.75" hidden="false" customHeight="false" outlineLevel="0" collapsed="false">
      <c r="A500" s="255" t="n">
        <v>1736</v>
      </c>
      <c r="B500" s="255" t="n">
        <v>943</v>
      </c>
      <c r="C500" s="255" t="s">
        <v>2</v>
      </c>
      <c r="D500" s="255" t="s">
        <v>104</v>
      </c>
      <c r="E500" s="255" t="s">
        <v>409</v>
      </c>
      <c r="F500" s="255" t="s">
        <v>172</v>
      </c>
      <c r="G500" s="255" t="s">
        <v>410</v>
      </c>
      <c r="H500" s="255" t="s">
        <v>107</v>
      </c>
      <c r="I500" s="255" t="s">
        <v>180</v>
      </c>
      <c r="J500" s="256" t="s">
        <v>212</v>
      </c>
      <c r="K500" s="268" t="n">
        <v>36983</v>
      </c>
      <c r="L500" s="268" t="n">
        <v>38809</v>
      </c>
      <c r="M500" s="255" t="s">
        <v>100</v>
      </c>
      <c r="N500" s="257" t="n">
        <v>10000000</v>
      </c>
      <c r="O500" s="257" t="n">
        <v>-4438.392862</v>
      </c>
      <c r="P500" s="258" t="n">
        <v>1.1</v>
      </c>
      <c r="Q500" s="257" t="n">
        <v>109.7128</v>
      </c>
      <c r="R500" s="257" t="n">
        <v>109.71319</v>
      </c>
      <c r="S500" s="258" t="n">
        <v>0.000389999999995894</v>
      </c>
      <c r="T500" s="257" t="n">
        <v>-1.73097321616177</v>
      </c>
      <c r="U500" s="257" t="n">
        <v>418.891131</v>
      </c>
      <c r="V500" s="257" t="n">
        <v>0</v>
      </c>
      <c r="W500" s="257" t="n">
        <v>417.160157783838</v>
      </c>
      <c r="X500" s="257" t="n">
        <v>1240.083422</v>
      </c>
      <c r="Y500" s="257" t="n">
        <v>1543.104675</v>
      </c>
      <c r="Z500" s="257" t="n">
        <v>303.021253</v>
      </c>
      <c r="AA500" s="257" t="n">
        <v>-114.138904783838</v>
      </c>
      <c r="AB500" s="257" t="n">
        <v>1098.1558743521</v>
      </c>
      <c r="AC500" s="257" t="n">
        <v>1361.01832335</v>
      </c>
      <c r="AD500" s="257" t="n">
        <v>262.8624489979</v>
      </c>
      <c r="AF500" s="257" t="n">
        <v>-43806.93754794</v>
      </c>
      <c r="AG500" s="259" t="n">
        <v>0</v>
      </c>
      <c r="AH500" s="259" t="n">
        <v>1361.01832335</v>
      </c>
      <c r="AI500" s="259" t="n">
        <v>1361.01832335</v>
      </c>
      <c r="AJ500" s="259" t="n">
        <v>1361.01832335</v>
      </c>
      <c r="AK500" s="259" t="n">
        <v>1361.01832335</v>
      </c>
      <c r="AL500" s="259" t="n">
        <v>262.8624489979</v>
      </c>
      <c r="AM500" s="269" t="s">
        <v>461</v>
      </c>
      <c r="AN500" s="260" t="s">
        <v>469</v>
      </c>
      <c r="AO500" s="260" t="n">
        <v>9</v>
      </c>
      <c r="AP500" s="260" t="n">
        <v>9</v>
      </c>
      <c r="AR500" s="281"/>
      <c r="AS500" s="306"/>
    </row>
    <row r="501" customFormat="false" ht="12.75" hidden="false" customHeight="false" outlineLevel="0" collapsed="false">
      <c r="A501" s="255" t="n">
        <v>1737</v>
      </c>
      <c r="B501" s="255" t="n">
        <v>947</v>
      </c>
      <c r="C501" s="255" t="s">
        <v>2</v>
      </c>
      <c r="D501" s="255" t="s">
        <v>104</v>
      </c>
      <c r="E501" s="255" t="s">
        <v>368</v>
      </c>
      <c r="F501" s="255" t="s">
        <v>109</v>
      </c>
      <c r="G501" s="255" t="s">
        <v>164</v>
      </c>
      <c r="H501" s="255" t="s">
        <v>168</v>
      </c>
      <c r="I501" s="255" t="s">
        <v>369</v>
      </c>
      <c r="J501" s="256" t="s">
        <v>170</v>
      </c>
      <c r="K501" s="268" t="n">
        <v>36983</v>
      </c>
      <c r="L501" s="268" t="n">
        <v>37348</v>
      </c>
      <c r="M501" s="255" t="s">
        <v>155</v>
      </c>
      <c r="N501" s="257" t="n">
        <v>10000000</v>
      </c>
      <c r="O501" s="257" t="n">
        <v>-941.151093</v>
      </c>
      <c r="P501" s="258" t="n">
        <v>1.04</v>
      </c>
      <c r="Q501" s="257" t="n">
        <v>104</v>
      </c>
      <c r="R501" s="257" t="n">
        <v>104</v>
      </c>
      <c r="S501" s="258" t="n">
        <v>0</v>
      </c>
      <c r="T501" s="257" t="n">
        <v>0</v>
      </c>
      <c r="U501" s="257" t="n">
        <v>255.641832</v>
      </c>
      <c r="V501" s="257" t="n">
        <v>0</v>
      </c>
      <c r="W501" s="257" t="n">
        <v>-14927</v>
      </c>
      <c r="X501" s="257" t="n">
        <v>14927</v>
      </c>
      <c r="Y501" s="257" t="n">
        <v>0</v>
      </c>
      <c r="Z501" s="257" t="n">
        <v>-14927</v>
      </c>
      <c r="AA501" s="257" t="n">
        <v>-6.53699316899292E-013</v>
      </c>
      <c r="AB501" s="257" t="n">
        <v>14927</v>
      </c>
      <c r="AC501" s="257" t="n">
        <v>0</v>
      </c>
      <c r="AD501" s="257" t="n">
        <v>-14927</v>
      </c>
      <c r="AG501" s="259" t="n">
        <v>0</v>
      </c>
      <c r="AH501" s="259" t="n">
        <v>0</v>
      </c>
      <c r="AI501" s="259" t="n">
        <v>0</v>
      </c>
      <c r="AJ501" s="259" t="n">
        <v>0</v>
      </c>
      <c r="AK501" s="259" t="n">
        <v>0</v>
      </c>
      <c r="AL501" s="259" t="n">
        <v>-14927</v>
      </c>
      <c r="AM501" s="269" t="s">
        <v>472</v>
      </c>
      <c r="AN501" s="260" t="s">
        <v>469</v>
      </c>
      <c r="AO501" s="260" t="s">
        <v>469</v>
      </c>
      <c r="AP501" s="260" t="s">
        <v>469</v>
      </c>
      <c r="AR501" s="281"/>
      <c r="AS501" s="306"/>
    </row>
    <row r="502" customFormat="false" ht="12.75" hidden="false" customHeight="false" outlineLevel="0" collapsed="false">
      <c r="A502" s="255" t="n">
        <v>1738</v>
      </c>
      <c r="B502" s="255" t="n">
        <v>944</v>
      </c>
      <c r="C502" s="255" t="s">
        <v>2</v>
      </c>
      <c r="D502" s="255" t="s">
        <v>104</v>
      </c>
      <c r="E502" s="255" t="s">
        <v>101</v>
      </c>
      <c r="F502" s="255" t="s">
        <v>102</v>
      </c>
      <c r="G502" s="255" t="s">
        <v>96</v>
      </c>
      <c r="H502" s="255" t="s">
        <v>103</v>
      </c>
      <c r="I502" s="255" t="s">
        <v>180</v>
      </c>
      <c r="J502" s="256" t="s">
        <v>105</v>
      </c>
      <c r="K502" s="268" t="n">
        <v>36983</v>
      </c>
      <c r="L502" s="268" t="n">
        <v>38079</v>
      </c>
      <c r="M502" s="255" t="s">
        <v>155</v>
      </c>
      <c r="N502" s="257" t="n">
        <v>-10000000</v>
      </c>
      <c r="O502" s="257" t="n">
        <v>2694.969563</v>
      </c>
      <c r="P502" s="258" t="n">
        <v>0.815</v>
      </c>
      <c r="Q502" s="257" t="n">
        <v>82.571253</v>
      </c>
      <c r="R502" s="257" t="n">
        <v>82.603545</v>
      </c>
      <c r="S502" s="258" t="n">
        <v>0.0322919999999982</v>
      </c>
      <c r="T502" s="257" t="n">
        <v>87.0259571283912</v>
      </c>
      <c r="U502" s="257" t="n">
        <v>-307.84563</v>
      </c>
      <c r="V502" s="257" t="n">
        <v>0</v>
      </c>
      <c r="W502" s="257" t="n">
        <v>-220.819672871609</v>
      </c>
      <c r="X502" s="257" t="n">
        <v>2945.347927</v>
      </c>
      <c r="Y502" s="257" t="n">
        <v>2807.407881</v>
      </c>
      <c r="Z502" s="257" t="n">
        <v>-137.940046</v>
      </c>
      <c r="AA502" s="257" t="n">
        <v>82.8796268716091</v>
      </c>
      <c r="AB502" s="257" t="n">
        <v>2945.347927</v>
      </c>
      <c r="AC502" s="257" t="n">
        <v>2807.407881</v>
      </c>
      <c r="AD502" s="257" t="n">
        <v>-137.940046</v>
      </c>
      <c r="AF502" s="257" t="n">
        <v>15516.2872589725</v>
      </c>
      <c r="AG502" s="259" t="n">
        <v>0</v>
      </c>
      <c r="AH502" s="259" t="n">
        <v>2807.407881</v>
      </c>
      <c r="AI502" s="259" t="n">
        <v>2807.407881</v>
      </c>
      <c r="AJ502" s="259" t="n">
        <v>2807.407881</v>
      </c>
      <c r="AK502" s="259" t="n">
        <v>2807.407881</v>
      </c>
      <c r="AL502" s="259" t="n">
        <v>-137.940046</v>
      </c>
      <c r="AM502" s="269" t="s">
        <v>474</v>
      </c>
      <c r="AN502" s="260" t="n">
        <v>6</v>
      </c>
      <c r="AO502" s="260" t="s">
        <v>469</v>
      </c>
      <c r="AP502" s="260" t="n">
        <v>6</v>
      </c>
      <c r="AR502" s="281"/>
      <c r="AS502" s="306"/>
    </row>
    <row r="503" customFormat="false" ht="12.75" hidden="false" customHeight="false" outlineLevel="0" collapsed="false">
      <c r="A503" s="255" t="n">
        <v>1739</v>
      </c>
      <c r="B503" s="255" t="n">
        <v>945</v>
      </c>
      <c r="C503" s="255" t="s">
        <v>2</v>
      </c>
      <c r="D503" s="255" t="s">
        <v>104</v>
      </c>
      <c r="E503" s="255" t="s">
        <v>412</v>
      </c>
      <c r="F503" s="255" t="s">
        <v>109</v>
      </c>
      <c r="G503" s="255" t="s">
        <v>96</v>
      </c>
      <c r="H503" s="255" t="s">
        <v>110</v>
      </c>
      <c r="I503" s="255" t="s">
        <v>200</v>
      </c>
      <c r="J503" s="256" t="s">
        <v>105</v>
      </c>
      <c r="K503" s="268" t="n">
        <v>36983</v>
      </c>
      <c r="L503" s="268" t="n">
        <v>38079</v>
      </c>
      <c r="M503" s="255" t="s">
        <v>155</v>
      </c>
      <c r="N503" s="257" t="n">
        <v>-10000000</v>
      </c>
      <c r="O503" s="257" t="n">
        <v>2669.303443</v>
      </c>
      <c r="P503" s="258" t="n">
        <v>0.43</v>
      </c>
      <c r="Q503" s="257" t="n">
        <v>49.539895</v>
      </c>
      <c r="R503" s="257" t="n">
        <v>49.558691</v>
      </c>
      <c r="S503" s="258" t="n">
        <v>0.0187960000000018</v>
      </c>
      <c r="T503" s="257" t="n">
        <v>50.1722275146328</v>
      </c>
      <c r="U503" s="257" t="n">
        <v>-184.843402</v>
      </c>
      <c r="V503" s="257" t="n">
        <v>0</v>
      </c>
      <c r="W503" s="257" t="n">
        <v>-134.671174485367</v>
      </c>
      <c r="X503" s="257" t="n">
        <v>18163.533144</v>
      </c>
      <c r="Y503" s="257" t="n">
        <v>18093.604816</v>
      </c>
      <c r="Z503" s="257" t="n">
        <v>-69.9283280000018</v>
      </c>
      <c r="AA503" s="257" t="n">
        <v>64.7428464853654</v>
      </c>
      <c r="AB503" s="257" t="n">
        <v>18163.533144</v>
      </c>
      <c r="AC503" s="257" t="n">
        <v>18093.604816</v>
      </c>
      <c r="AD503" s="257" t="n">
        <v>-69.9283280000018</v>
      </c>
      <c r="AG503" s="259" t="n">
        <v>0</v>
      </c>
      <c r="AH503" s="259" t="n">
        <v>18093.604816</v>
      </c>
      <c r="AI503" s="259" t="n">
        <v>18093.604816</v>
      </c>
      <c r="AJ503" s="259" t="n">
        <v>18093.604816</v>
      </c>
      <c r="AK503" s="259" t="n">
        <v>18093.604816</v>
      </c>
      <c r="AL503" s="259" t="n">
        <v>-69.9283280000018</v>
      </c>
      <c r="AM503" s="269" t="s">
        <v>474</v>
      </c>
      <c r="AN503" s="260" t="s">
        <v>469</v>
      </c>
      <c r="AO503" s="260" t="s">
        <v>469</v>
      </c>
      <c r="AP503" s="260" t="s">
        <v>469</v>
      </c>
      <c r="AR503" s="281"/>
      <c r="AS503" s="306"/>
    </row>
    <row r="504" customFormat="false" ht="12.75" hidden="false" customHeight="false" outlineLevel="0" collapsed="false">
      <c r="A504" s="255" t="n">
        <v>1740</v>
      </c>
      <c r="B504" s="255" t="n">
        <v>946</v>
      </c>
      <c r="C504" s="255" t="s">
        <v>2</v>
      </c>
      <c r="D504" s="255" t="s">
        <v>104</v>
      </c>
      <c r="E504" s="255" t="s">
        <v>101</v>
      </c>
      <c r="F504" s="255" t="s">
        <v>102</v>
      </c>
      <c r="G504" s="255" t="s">
        <v>96</v>
      </c>
      <c r="H504" s="255" t="s">
        <v>103</v>
      </c>
      <c r="I504" s="255" t="s">
        <v>181</v>
      </c>
      <c r="J504" s="256" t="s">
        <v>105</v>
      </c>
      <c r="K504" s="268" t="n">
        <v>36983</v>
      </c>
      <c r="L504" s="268" t="n">
        <v>38809</v>
      </c>
      <c r="M504" s="255" t="s">
        <v>155</v>
      </c>
      <c r="N504" s="257" t="n">
        <v>-5000000</v>
      </c>
      <c r="O504" s="257" t="n">
        <v>2158.00077</v>
      </c>
      <c r="P504" s="258" t="n">
        <v>1.01</v>
      </c>
      <c r="Q504" s="257" t="n">
        <v>104.282476</v>
      </c>
      <c r="R504" s="257" t="n">
        <v>104.306639</v>
      </c>
      <c r="S504" s="258" t="n">
        <v>0.0241630000000015</v>
      </c>
      <c r="T504" s="257" t="n">
        <v>52.1437726055132</v>
      </c>
      <c r="U504" s="257" t="n">
        <v>-204.351027</v>
      </c>
      <c r="V504" s="257" t="n">
        <v>0</v>
      </c>
      <c r="W504" s="257" t="n">
        <v>-152.207254394487</v>
      </c>
      <c r="X504" s="257" t="n">
        <v>6979.018147</v>
      </c>
      <c r="Y504" s="257" t="n">
        <v>6893.38504</v>
      </c>
      <c r="Z504" s="257" t="n">
        <v>-85.6331069999997</v>
      </c>
      <c r="AA504" s="257" t="n">
        <v>66.5741473944871</v>
      </c>
      <c r="AB504" s="257" t="n">
        <v>6979.018147</v>
      </c>
      <c r="AC504" s="257" t="n">
        <v>6893.38504</v>
      </c>
      <c r="AD504" s="257" t="n">
        <v>-85.6331069999997</v>
      </c>
      <c r="AF504" s="257" t="n">
        <v>12424.689433275</v>
      </c>
      <c r="AG504" s="259" t="n">
        <v>0</v>
      </c>
      <c r="AH504" s="259" t="n">
        <v>6893.38504</v>
      </c>
      <c r="AI504" s="259" t="n">
        <v>6893.38504</v>
      </c>
      <c r="AJ504" s="259" t="n">
        <v>6893.38504</v>
      </c>
      <c r="AK504" s="259" t="n">
        <v>6893.38504</v>
      </c>
      <c r="AL504" s="259" t="n">
        <v>-85.6331069999997</v>
      </c>
      <c r="AM504" s="269" t="s">
        <v>461</v>
      </c>
      <c r="AN504" s="260" t="n">
        <v>6</v>
      </c>
      <c r="AO504" s="260" t="s">
        <v>469</v>
      </c>
      <c r="AP504" s="260" t="n">
        <v>6</v>
      </c>
      <c r="AR504" s="281"/>
      <c r="AS504" s="306"/>
    </row>
    <row r="505" customFormat="false" ht="12.75" hidden="false" customHeight="false" outlineLevel="0" collapsed="false">
      <c r="A505" s="255" t="n">
        <v>1741</v>
      </c>
      <c r="B505" s="255" t="n">
        <v>948</v>
      </c>
      <c r="C505" s="255" t="s">
        <v>2</v>
      </c>
      <c r="D505" s="255" t="s">
        <v>104</v>
      </c>
      <c r="E505" s="255" t="s">
        <v>371</v>
      </c>
      <c r="F505" s="255" t="s">
        <v>150</v>
      </c>
      <c r="G505" s="255" t="s">
        <v>112</v>
      </c>
      <c r="H505" s="255" t="s">
        <v>168</v>
      </c>
      <c r="I505" s="255" t="s">
        <v>245</v>
      </c>
      <c r="J505" s="256" t="s">
        <v>170</v>
      </c>
      <c r="K505" s="268" t="n">
        <v>36983</v>
      </c>
      <c r="L505" s="268" t="n">
        <v>37377</v>
      </c>
      <c r="M505" s="255" t="s">
        <v>155</v>
      </c>
      <c r="N505" s="257" t="n">
        <v>10000000</v>
      </c>
      <c r="O505" s="257" t="n">
        <v>-1011.784167</v>
      </c>
      <c r="P505" s="258" t="n">
        <v>1.03</v>
      </c>
      <c r="Q505" s="257" t="n">
        <v>88.759459</v>
      </c>
      <c r="R505" s="257" t="n">
        <v>88.781062</v>
      </c>
      <c r="S505" s="258" t="n">
        <v>0.0216029999999989</v>
      </c>
      <c r="T505" s="257" t="n">
        <v>-21.8575733596999</v>
      </c>
      <c r="U505" s="257" t="n">
        <v>267.778623</v>
      </c>
      <c r="V505" s="257" t="n">
        <v>0</v>
      </c>
      <c r="W505" s="257" t="n">
        <v>245.9210496403</v>
      </c>
      <c r="X505" s="257" t="n">
        <v>14973.51516</v>
      </c>
      <c r="Y505" s="257" t="n">
        <v>15203.26179</v>
      </c>
      <c r="Z505" s="257" t="n">
        <v>229.74663</v>
      </c>
      <c r="AA505" s="257" t="n">
        <v>-16.1744196403004</v>
      </c>
      <c r="AB505" s="257" t="n">
        <v>14973.51516</v>
      </c>
      <c r="AC505" s="257" t="n">
        <v>15203.26179</v>
      </c>
      <c r="AD505" s="257" t="n">
        <v>229.74663</v>
      </c>
      <c r="AF505" s="257" t="n">
        <v>-12649.325655834</v>
      </c>
      <c r="AG505" s="259" t="n">
        <v>0</v>
      </c>
      <c r="AH505" s="259" t="n">
        <v>15203.26179</v>
      </c>
      <c r="AI505" s="259" t="n">
        <v>15203.26179</v>
      </c>
      <c r="AJ505" s="259" t="n">
        <v>15203.26179</v>
      </c>
      <c r="AK505" s="259" t="n">
        <v>15203.26179</v>
      </c>
      <c r="AL505" s="259" t="n">
        <v>229.74663</v>
      </c>
      <c r="AM505" s="269" t="s">
        <v>472</v>
      </c>
      <c r="AN505" s="260" t="s">
        <v>469</v>
      </c>
      <c r="AO505" s="260" t="n">
        <v>10</v>
      </c>
      <c r="AP505" s="260" t="n">
        <v>10</v>
      </c>
      <c r="AR505" s="281"/>
      <c r="AS505" s="306"/>
    </row>
    <row r="506" customFormat="false" ht="12.75" hidden="false" customHeight="false" outlineLevel="0" collapsed="false">
      <c r="A506" s="255" t="n">
        <v>1742</v>
      </c>
      <c r="B506" s="255" t="n">
        <v>949</v>
      </c>
      <c r="C506" s="255" t="s">
        <v>2</v>
      </c>
      <c r="D506" s="255" t="s">
        <v>104</v>
      </c>
      <c r="E506" s="255" t="s">
        <v>315</v>
      </c>
      <c r="F506" s="255" t="s">
        <v>116</v>
      </c>
      <c r="G506" s="255" t="s">
        <v>151</v>
      </c>
      <c r="H506" s="255" t="s">
        <v>168</v>
      </c>
      <c r="I506" s="255" t="s">
        <v>245</v>
      </c>
      <c r="J506" s="256" t="s">
        <v>170</v>
      </c>
      <c r="K506" s="268" t="n">
        <v>36983</v>
      </c>
      <c r="L506" s="268" t="n">
        <v>38809</v>
      </c>
      <c r="M506" s="255" t="s">
        <v>155</v>
      </c>
      <c r="N506" s="257" t="n">
        <v>-10000000</v>
      </c>
      <c r="O506" s="257" t="n">
        <v>4270.193005</v>
      </c>
      <c r="P506" s="258" t="n">
        <v>0.84</v>
      </c>
      <c r="Q506" s="257" t="n">
        <v>86.484322</v>
      </c>
      <c r="R506" s="257" t="n">
        <v>86.499994</v>
      </c>
      <c r="S506" s="258" t="n">
        <v>0.015671999999995</v>
      </c>
      <c r="T506" s="257" t="n">
        <v>66.9224647743388</v>
      </c>
      <c r="U506" s="257" t="n">
        <v>-276.680217</v>
      </c>
      <c r="V506" s="257" t="n">
        <v>0</v>
      </c>
      <c r="W506" s="257" t="n">
        <v>-209.757752225661</v>
      </c>
      <c r="X506" s="257" t="n">
        <v>10659.094162</v>
      </c>
      <c r="Y506" s="257" t="n">
        <v>10498.074992</v>
      </c>
      <c r="Z506" s="257" t="n">
        <v>-161.01917</v>
      </c>
      <c r="AA506" s="257" t="n">
        <v>48.7385822256617</v>
      </c>
      <c r="AB506" s="257" t="n">
        <v>10659.094162</v>
      </c>
      <c r="AC506" s="257" t="n">
        <v>10498.074992</v>
      </c>
      <c r="AD506" s="257" t="n">
        <v>-161.01917</v>
      </c>
      <c r="AF506" s="257" t="n">
        <v>30907.65697019</v>
      </c>
      <c r="AG506" s="259" t="n">
        <v>0</v>
      </c>
      <c r="AH506" s="259" t="n">
        <v>10498.074992</v>
      </c>
      <c r="AI506" s="259" t="n">
        <v>10498.074992</v>
      </c>
      <c r="AJ506" s="259" t="n">
        <v>10498.074992</v>
      </c>
      <c r="AK506" s="259" t="n">
        <v>10498.074992</v>
      </c>
      <c r="AL506" s="259" t="n">
        <v>-161.01917</v>
      </c>
      <c r="AM506" s="269" t="s">
        <v>461</v>
      </c>
      <c r="AN506" s="260" t="n">
        <v>8</v>
      </c>
      <c r="AO506" s="260" t="s">
        <v>469</v>
      </c>
      <c r="AP506" s="260" t="n">
        <v>8</v>
      </c>
      <c r="AR506" s="281"/>
      <c r="AS506" s="306"/>
    </row>
    <row r="507" customFormat="false" ht="12.75" hidden="false" customHeight="false" outlineLevel="0" collapsed="false">
      <c r="A507" s="255" t="n">
        <v>1743</v>
      </c>
      <c r="B507" s="255" t="n">
        <v>950</v>
      </c>
      <c r="C507" s="255" t="s">
        <v>2</v>
      </c>
      <c r="D507" s="255" t="s">
        <v>104</v>
      </c>
      <c r="E507" s="255" t="s">
        <v>101</v>
      </c>
      <c r="F507" s="255" t="s">
        <v>102</v>
      </c>
      <c r="G507" s="255" t="s">
        <v>96</v>
      </c>
      <c r="H507" s="255" t="s">
        <v>103</v>
      </c>
      <c r="I507" s="255" t="s">
        <v>181</v>
      </c>
      <c r="J507" s="256" t="s">
        <v>105</v>
      </c>
      <c r="K507" s="268" t="n">
        <v>36984</v>
      </c>
      <c r="L507" s="268" t="n">
        <v>38810</v>
      </c>
      <c r="M507" s="255" t="s">
        <v>155</v>
      </c>
      <c r="N507" s="257" t="n">
        <v>10000000</v>
      </c>
      <c r="O507" s="257" t="n">
        <v>-4320.037592</v>
      </c>
      <c r="P507" s="258" t="n">
        <v>1.02</v>
      </c>
      <c r="Q507" s="257" t="n">
        <v>104.378684</v>
      </c>
      <c r="R507" s="257" t="n">
        <v>104.334972</v>
      </c>
      <c r="S507" s="258" t="n">
        <v>-0.0437120000000135</v>
      </c>
      <c r="T507" s="257" t="n">
        <v>188.837483221562</v>
      </c>
      <c r="U507" s="257" t="n">
        <v>411.635018</v>
      </c>
      <c r="V507" s="257" t="n">
        <v>0</v>
      </c>
      <c r="W507" s="257" t="n">
        <v>600.472501221562</v>
      </c>
      <c r="X507" s="257" t="n">
        <v>-10112.862992</v>
      </c>
      <c r="Y507" s="257" t="n">
        <v>-9938.018948</v>
      </c>
      <c r="Z507" s="257" t="n">
        <v>174.844043999999</v>
      </c>
      <c r="AA507" s="257" t="n">
        <v>-425.628457221563</v>
      </c>
      <c r="AB507" s="257" t="n">
        <v>-10112.862992</v>
      </c>
      <c r="AC507" s="257" t="n">
        <v>-9938.018948</v>
      </c>
      <c r="AD507" s="257" t="n">
        <v>174.844043999999</v>
      </c>
      <c r="AF507" s="257" t="n">
        <v>-24872.61643594</v>
      </c>
      <c r="AG507" s="259" t="n">
        <v>0</v>
      </c>
      <c r="AH507" s="259" t="n">
        <v>-9938.018948</v>
      </c>
      <c r="AI507" s="259" t="n">
        <v>-9938.018948</v>
      </c>
      <c r="AJ507" s="259" t="n">
        <v>-9938.018948</v>
      </c>
      <c r="AK507" s="259" t="n">
        <v>-9938.018948</v>
      </c>
      <c r="AL507" s="259" t="n">
        <v>174.844043999999</v>
      </c>
      <c r="AM507" s="269" t="s">
        <v>461</v>
      </c>
      <c r="AN507" s="260" t="n">
        <v>6</v>
      </c>
      <c r="AO507" s="260" t="s">
        <v>469</v>
      </c>
      <c r="AP507" s="260" t="n">
        <v>6</v>
      </c>
      <c r="AR507" s="281"/>
      <c r="AS507" s="306"/>
    </row>
    <row r="508" customFormat="false" ht="12.75" hidden="false" customHeight="false" outlineLevel="0" collapsed="false">
      <c r="A508" s="255" t="n">
        <v>1744</v>
      </c>
      <c r="B508" s="255" t="n">
        <v>951</v>
      </c>
      <c r="C508" s="255" t="s">
        <v>2</v>
      </c>
      <c r="D508" s="255" t="s">
        <v>104</v>
      </c>
      <c r="E508" s="255" t="s">
        <v>94</v>
      </c>
      <c r="F508" s="255" t="s">
        <v>95</v>
      </c>
      <c r="G508" s="255" t="s">
        <v>96</v>
      </c>
      <c r="H508" s="255" t="s">
        <v>97</v>
      </c>
      <c r="I508" s="255" t="s">
        <v>182</v>
      </c>
      <c r="J508" s="256" t="s">
        <v>105</v>
      </c>
      <c r="K508" s="268" t="n">
        <v>36984</v>
      </c>
      <c r="L508" s="268" t="n">
        <v>38445</v>
      </c>
      <c r="M508" s="255" t="s">
        <v>155</v>
      </c>
      <c r="N508" s="257" t="n">
        <v>10000000</v>
      </c>
      <c r="O508" s="257" t="n">
        <v>-3542.060758</v>
      </c>
      <c r="P508" s="258" t="n">
        <v>1.52</v>
      </c>
      <c r="Q508" s="257" t="n">
        <v>149.145644</v>
      </c>
      <c r="R508" s="257" t="n">
        <v>149.080397</v>
      </c>
      <c r="S508" s="258" t="n">
        <v>-0.0652469999999994</v>
      </c>
      <c r="T508" s="257" t="n">
        <v>231.108838277224</v>
      </c>
      <c r="U508" s="257" t="n">
        <v>505.480019</v>
      </c>
      <c r="V508" s="257" t="n">
        <v>0</v>
      </c>
      <c r="W508" s="257" t="n">
        <v>736.588857277224</v>
      </c>
      <c r="X508" s="257" t="n">
        <v>9991.072329</v>
      </c>
      <c r="Y508" s="257" t="n">
        <v>10229.901898</v>
      </c>
      <c r="Z508" s="257" t="n">
        <v>238.829569</v>
      </c>
      <c r="AA508" s="257" t="n">
        <v>-497.759288277224</v>
      </c>
      <c r="AB508" s="257" t="n">
        <v>9991.072329</v>
      </c>
      <c r="AC508" s="257" t="n">
        <v>10229.901898</v>
      </c>
      <c r="AD508" s="257" t="n">
        <v>238.829569</v>
      </c>
      <c r="AF508" s="257" t="n">
        <v>-26220.104761095</v>
      </c>
      <c r="AG508" s="259" t="n">
        <v>0</v>
      </c>
      <c r="AH508" s="259" t="n">
        <v>10229.901898</v>
      </c>
      <c r="AI508" s="259" t="n">
        <v>10229.901898</v>
      </c>
      <c r="AJ508" s="259" t="n">
        <v>10229.901898</v>
      </c>
      <c r="AK508" s="259" t="n">
        <v>10229.901898</v>
      </c>
      <c r="AL508" s="259" t="n">
        <v>238.829569</v>
      </c>
      <c r="AM508" s="269" t="s">
        <v>475</v>
      </c>
      <c r="AN508" s="260" t="n">
        <v>7</v>
      </c>
      <c r="AO508" s="260" t="s">
        <v>469</v>
      </c>
      <c r="AP508" s="260" t="n">
        <v>7</v>
      </c>
      <c r="AR508" s="281"/>
      <c r="AS508" s="306"/>
    </row>
    <row r="509" customFormat="false" ht="12.75" hidden="false" customHeight="false" outlineLevel="0" collapsed="false">
      <c r="A509" s="255" t="n">
        <v>1746</v>
      </c>
      <c r="B509" s="255" t="n">
        <v>952</v>
      </c>
      <c r="C509" s="255" t="s">
        <v>2</v>
      </c>
      <c r="D509" s="255" t="s">
        <v>104</v>
      </c>
      <c r="E509" s="255" t="s">
        <v>268</v>
      </c>
      <c r="F509" s="255" t="s">
        <v>109</v>
      </c>
      <c r="G509" s="255" t="s">
        <v>188</v>
      </c>
      <c r="H509" s="255" t="s">
        <v>168</v>
      </c>
      <c r="I509" s="255" t="s">
        <v>180</v>
      </c>
      <c r="J509" s="256" t="s">
        <v>189</v>
      </c>
      <c r="K509" s="268" t="n">
        <v>36984</v>
      </c>
      <c r="L509" s="268" t="n">
        <v>38810</v>
      </c>
      <c r="M509" s="255" t="s">
        <v>155</v>
      </c>
      <c r="N509" s="257" t="n">
        <v>10000000</v>
      </c>
      <c r="O509" s="257" t="n">
        <v>-4269.950076</v>
      </c>
      <c r="P509" s="258" t="n">
        <v>0.75</v>
      </c>
      <c r="Q509" s="257" t="n">
        <v>74.524783</v>
      </c>
      <c r="R509" s="257" t="n">
        <v>74.524783</v>
      </c>
      <c r="S509" s="258" t="n">
        <v>0</v>
      </c>
      <c r="T509" s="257" t="n">
        <v>2047.727454</v>
      </c>
      <c r="U509" s="257" t="n">
        <v>264.158404</v>
      </c>
      <c r="V509" s="257" t="n">
        <v>0</v>
      </c>
      <c r="W509" s="257" t="n">
        <v>2047.727454</v>
      </c>
      <c r="X509" s="257" t="n">
        <v>0</v>
      </c>
      <c r="Y509" s="257" t="n">
        <v>2047.727454</v>
      </c>
      <c r="Z509" s="257" t="n">
        <v>2047.727454</v>
      </c>
      <c r="AA509" s="257" t="n">
        <v>0</v>
      </c>
      <c r="AB509" s="257" t="n">
        <v>0</v>
      </c>
      <c r="AC509" s="257" t="n">
        <v>2047.727454</v>
      </c>
      <c r="AD509" s="257" t="n">
        <v>2047.727454</v>
      </c>
      <c r="AF509" s="257" t="n">
        <v>0</v>
      </c>
      <c r="AG509" s="259" t="n">
        <v>0</v>
      </c>
      <c r="AH509" s="259" t="n">
        <v>2047.727454</v>
      </c>
      <c r="AI509" s="259" t="n">
        <v>2047.727454</v>
      </c>
      <c r="AJ509" s="259" t="n">
        <v>2047.727454</v>
      </c>
      <c r="AK509" s="259" t="n">
        <v>2047.727454</v>
      </c>
      <c r="AL509" s="259" t="n">
        <v>2047.727454</v>
      </c>
      <c r="AM509" s="269" t="s">
        <v>461</v>
      </c>
      <c r="AN509" s="260" t="s">
        <v>469</v>
      </c>
      <c r="AO509" s="260" t="s">
        <v>469</v>
      </c>
      <c r="AP509" s="260" t="s">
        <v>469</v>
      </c>
      <c r="AR509" s="281"/>
      <c r="AS509" s="306"/>
    </row>
    <row r="510" customFormat="false" ht="12.75" hidden="false" customHeight="false" outlineLevel="0" collapsed="false">
      <c r="A510" s="255" t="n">
        <v>1747</v>
      </c>
      <c r="B510" s="255" t="n">
        <v>953</v>
      </c>
      <c r="C510" s="255" t="s">
        <v>2</v>
      </c>
      <c r="D510" s="255" t="s">
        <v>104</v>
      </c>
      <c r="E510" s="255" t="s">
        <v>296</v>
      </c>
      <c r="F510" s="255" t="s">
        <v>102</v>
      </c>
      <c r="G510" s="255" t="s">
        <v>191</v>
      </c>
      <c r="H510" s="255" t="s">
        <v>168</v>
      </c>
      <c r="I510" s="255" t="s">
        <v>245</v>
      </c>
      <c r="J510" s="256" t="s">
        <v>189</v>
      </c>
      <c r="K510" s="268" t="n">
        <v>36984</v>
      </c>
      <c r="L510" s="268" t="n">
        <v>38810</v>
      </c>
      <c r="M510" s="255" t="s">
        <v>155</v>
      </c>
      <c r="N510" s="257" t="n">
        <v>-5000000</v>
      </c>
      <c r="O510" s="257" t="n">
        <v>2143.364375</v>
      </c>
      <c r="P510" s="258" t="n">
        <v>1</v>
      </c>
      <c r="Q510" s="257" t="n">
        <v>99.437694</v>
      </c>
      <c r="R510" s="257" t="n">
        <v>99.437694</v>
      </c>
      <c r="S510" s="258" t="n">
        <v>0</v>
      </c>
      <c r="T510" s="257" t="n">
        <v>-1206.553091</v>
      </c>
      <c r="U510" s="257" t="n">
        <v>-195.528059</v>
      </c>
      <c r="V510" s="257" t="n">
        <v>0</v>
      </c>
      <c r="W510" s="257" t="n">
        <v>-1206.553091</v>
      </c>
      <c r="X510" s="257" t="n">
        <v>0</v>
      </c>
      <c r="Y510" s="257" t="n">
        <v>-1206.553091</v>
      </c>
      <c r="Z510" s="257" t="n">
        <v>-1206.553091</v>
      </c>
      <c r="AA510" s="257" t="n">
        <v>0</v>
      </c>
      <c r="AB510" s="257" t="n">
        <v>0</v>
      </c>
      <c r="AC510" s="257" t="n">
        <v>-1206.553091</v>
      </c>
      <c r="AD510" s="257" t="n">
        <v>-1206.553091</v>
      </c>
      <c r="AF510" s="257" t="n">
        <v>0</v>
      </c>
      <c r="AH510" s="259" t="n">
        <v>-1206.553091</v>
      </c>
      <c r="AI510" s="259" t="n">
        <v>-1206.553091</v>
      </c>
      <c r="AJ510" s="259" t="n">
        <v>-1206.553091</v>
      </c>
      <c r="AK510" s="259" t="n">
        <v>-1206.553091</v>
      </c>
      <c r="AL510" s="259" t="n">
        <v>-1206.553091</v>
      </c>
      <c r="AM510" s="269" t="s">
        <v>461</v>
      </c>
      <c r="AN510" s="260" t="n">
        <v>6</v>
      </c>
      <c r="AO510" s="260" t="s">
        <v>469</v>
      </c>
      <c r="AP510" s="260" t="n">
        <v>6</v>
      </c>
      <c r="AR510" s="281"/>
      <c r="AS510" s="306"/>
    </row>
    <row r="511" customFormat="false" ht="12.75" hidden="false" customHeight="false" outlineLevel="0" collapsed="false">
      <c r="A511" s="255" t="n">
        <v>1748</v>
      </c>
      <c r="B511" s="255" t="n">
        <v>954</v>
      </c>
      <c r="C511" s="255" t="s">
        <v>2</v>
      </c>
      <c r="D511" s="255" t="s">
        <v>104</v>
      </c>
      <c r="E511" s="255" t="s">
        <v>257</v>
      </c>
      <c r="F511" s="255" t="s">
        <v>109</v>
      </c>
      <c r="G511" s="255" t="s">
        <v>112</v>
      </c>
      <c r="H511" s="255" t="s">
        <v>168</v>
      </c>
      <c r="I511" s="255" t="s">
        <v>217</v>
      </c>
      <c r="J511" s="256" t="s">
        <v>258</v>
      </c>
      <c r="K511" s="268" t="n">
        <v>36984</v>
      </c>
      <c r="L511" s="268" t="n">
        <v>38810</v>
      </c>
      <c r="M511" s="255" t="s">
        <v>155</v>
      </c>
      <c r="N511" s="257" t="n">
        <v>-10000000</v>
      </c>
      <c r="O511" s="257" t="n">
        <v>4258.89001</v>
      </c>
      <c r="P511" s="258" t="n">
        <v>0.58</v>
      </c>
      <c r="Q511" s="257" t="n">
        <v>57.666037</v>
      </c>
      <c r="R511" s="257" t="n">
        <v>57.666037</v>
      </c>
      <c r="S511" s="258" t="n">
        <v>0</v>
      </c>
      <c r="T511" s="257" t="n">
        <v>-1447.748755</v>
      </c>
      <c r="U511" s="257" t="n">
        <v>-230.11443</v>
      </c>
      <c r="V511" s="257" t="n">
        <v>0</v>
      </c>
      <c r="W511" s="257" t="n">
        <v>-1447.748755</v>
      </c>
      <c r="X511" s="257" t="n">
        <v>0</v>
      </c>
      <c r="Y511" s="257" t="n">
        <v>-1447.748755</v>
      </c>
      <c r="Z511" s="257" t="n">
        <v>-1447.748755</v>
      </c>
      <c r="AA511" s="257" t="n">
        <v>0</v>
      </c>
      <c r="AB511" s="257" t="n">
        <v>0</v>
      </c>
      <c r="AC511" s="257" t="n">
        <v>-1447.748755</v>
      </c>
      <c r="AD511" s="257" t="n">
        <v>-1447.748755</v>
      </c>
      <c r="AF511" s="257" t="n">
        <v>0</v>
      </c>
      <c r="AH511" s="259" t="n">
        <v>-1447.748755</v>
      </c>
      <c r="AI511" s="259" t="n">
        <v>-1447.748755</v>
      </c>
      <c r="AJ511" s="259" t="n">
        <v>-1447.748755</v>
      </c>
      <c r="AK511" s="259" t="n">
        <v>-1447.748755</v>
      </c>
      <c r="AL511" s="259" t="n">
        <v>-1447.748755</v>
      </c>
      <c r="AM511" s="269" t="s">
        <v>461</v>
      </c>
      <c r="AN511" s="260" t="s">
        <v>469</v>
      </c>
      <c r="AO511" s="260" t="s">
        <v>469</v>
      </c>
      <c r="AP511" s="260" t="s">
        <v>469</v>
      </c>
      <c r="AR511" s="281"/>
      <c r="AS511" s="306"/>
    </row>
    <row r="512" customFormat="false" ht="12.75" hidden="false" customHeight="false" outlineLevel="0" collapsed="false">
      <c r="A512" s="255" t="n">
        <v>1749</v>
      </c>
      <c r="B512" s="255" t="n">
        <v>955</v>
      </c>
      <c r="C512" s="255" t="s">
        <v>2</v>
      </c>
      <c r="D512" s="255" t="s">
        <v>104</v>
      </c>
      <c r="E512" s="255" t="s">
        <v>215</v>
      </c>
      <c r="F512" s="255" t="s">
        <v>109</v>
      </c>
      <c r="G512" s="255" t="s">
        <v>188</v>
      </c>
      <c r="H512" s="255" t="s">
        <v>216</v>
      </c>
      <c r="I512" s="255" t="s">
        <v>217</v>
      </c>
      <c r="J512" s="256" t="s">
        <v>158</v>
      </c>
      <c r="K512" s="268" t="n">
        <v>36985</v>
      </c>
      <c r="L512" s="268" t="n">
        <v>38239</v>
      </c>
      <c r="M512" s="255" t="s">
        <v>155</v>
      </c>
      <c r="N512" s="257" t="n">
        <v>-40000000</v>
      </c>
      <c r="O512" s="279" t="n">
        <v>100000</v>
      </c>
      <c r="P512" s="258" t="n">
        <v>1.6</v>
      </c>
      <c r="Q512" s="257" t="n">
        <v>240.765597</v>
      </c>
      <c r="R512" s="257" t="n">
        <v>240.765597</v>
      </c>
      <c r="S512" s="258" t="n">
        <v>0</v>
      </c>
      <c r="T512" s="257" t="n">
        <v>966436.672439</v>
      </c>
      <c r="U512" s="257" t="n">
        <v>-3528.209154</v>
      </c>
      <c r="V512" s="257" t="n">
        <v>0</v>
      </c>
      <c r="W512" s="257" t="n">
        <v>966436.672439</v>
      </c>
      <c r="X512" s="257" t="n">
        <v>0</v>
      </c>
      <c r="Y512" s="257" t="n">
        <v>966436.672439</v>
      </c>
      <c r="Z512" s="257" t="n">
        <v>966436.672439</v>
      </c>
      <c r="AA512" s="257" t="n">
        <v>0</v>
      </c>
      <c r="AB512" s="257" t="n">
        <v>0</v>
      </c>
      <c r="AC512" s="257" t="n">
        <v>966436.672439</v>
      </c>
      <c r="AD512" s="257" t="n">
        <v>966436.672439</v>
      </c>
      <c r="AF512" s="257" t="n">
        <v>0</v>
      </c>
      <c r="AG512" s="259" t="n">
        <v>0</v>
      </c>
      <c r="AH512" s="259" t="n">
        <v>966436.672439</v>
      </c>
      <c r="AI512" s="259" t="n">
        <v>966436.672439</v>
      </c>
      <c r="AJ512" s="259" t="n">
        <v>966436.672439</v>
      </c>
      <c r="AK512" s="259" t="n">
        <v>966436.672439</v>
      </c>
      <c r="AL512" s="259" t="n">
        <v>966436.672439</v>
      </c>
      <c r="AM512" s="269" t="s">
        <v>474</v>
      </c>
      <c r="AN512" s="260" t="s">
        <v>469</v>
      </c>
      <c r="AO512" s="260" t="s">
        <v>469</v>
      </c>
      <c r="AP512" s="260" t="s">
        <v>469</v>
      </c>
      <c r="AR512" s="281"/>
      <c r="AS512" s="306"/>
    </row>
    <row r="513" customFormat="false" ht="12.75" hidden="false" customHeight="false" outlineLevel="0" collapsed="false">
      <c r="A513" s="255" t="n">
        <v>1750</v>
      </c>
      <c r="B513" s="255" t="n">
        <v>956</v>
      </c>
      <c r="C513" s="255" t="s">
        <v>2</v>
      </c>
      <c r="D513" s="255" t="s">
        <v>104</v>
      </c>
      <c r="E513" s="255" t="s">
        <v>115</v>
      </c>
      <c r="F513" s="255" t="s">
        <v>116</v>
      </c>
      <c r="G513" s="255" t="s">
        <v>96</v>
      </c>
      <c r="H513" s="255" t="s">
        <v>117</v>
      </c>
      <c r="I513" s="255" t="s">
        <v>209</v>
      </c>
      <c r="J513" s="256" t="s">
        <v>105</v>
      </c>
      <c r="K513" s="268" t="n">
        <v>36985</v>
      </c>
      <c r="L513" s="268" t="n">
        <v>38811</v>
      </c>
      <c r="M513" s="255" t="s">
        <v>100</v>
      </c>
      <c r="N513" s="257" t="n">
        <v>10000000</v>
      </c>
      <c r="O513" s="257" t="n">
        <v>-4555.962457</v>
      </c>
      <c r="P513" s="258" t="n">
        <v>2.53</v>
      </c>
      <c r="Q513" s="257" t="n">
        <v>249.201344</v>
      </c>
      <c r="R513" s="257" t="n">
        <v>249.201344</v>
      </c>
      <c r="S513" s="258" t="n">
        <v>0</v>
      </c>
      <c r="T513" s="257" t="n">
        <v>15765.844352</v>
      </c>
      <c r="U513" s="257" t="n">
        <v>806.180522</v>
      </c>
      <c r="V513" s="257" t="n">
        <v>0</v>
      </c>
      <c r="W513" s="257" t="n">
        <v>15765.844352</v>
      </c>
      <c r="X513" s="257" t="n">
        <v>0</v>
      </c>
      <c r="Y513" s="257" t="n">
        <v>15765.844352</v>
      </c>
      <c r="Z513" s="257" t="n">
        <v>15765.844352</v>
      </c>
      <c r="AA513" s="257" t="n">
        <v>0</v>
      </c>
      <c r="AB513" s="257" t="n">
        <v>0</v>
      </c>
      <c r="AC513" s="257" t="n">
        <v>13905.474718464</v>
      </c>
      <c r="AD513" s="257" t="n">
        <v>13905.474718464</v>
      </c>
      <c r="AF513" s="257" t="n">
        <v>0</v>
      </c>
      <c r="AH513" s="259" t="n">
        <v>13905.474718464</v>
      </c>
      <c r="AI513" s="259" t="n">
        <v>13905.474718464</v>
      </c>
      <c r="AJ513" s="259" t="n">
        <v>13905.474718464</v>
      </c>
      <c r="AK513" s="259" t="n">
        <v>13905.474718464</v>
      </c>
      <c r="AL513" s="259" t="n">
        <v>13905.474718464</v>
      </c>
      <c r="AM513" s="269" t="s">
        <v>461</v>
      </c>
      <c r="AN513" s="260" t="n">
        <v>8</v>
      </c>
      <c r="AO513" s="260" t="s">
        <v>469</v>
      </c>
      <c r="AP513" s="260" t="n">
        <v>8</v>
      </c>
      <c r="AR513" s="281"/>
      <c r="AS513" s="306"/>
    </row>
    <row r="514" customFormat="false" ht="12.75" hidden="false" customHeight="false" outlineLevel="0" collapsed="false">
      <c r="K514" s="268"/>
      <c r="L514" s="268"/>
      <c r="AH514" s="259"/>
      <c r="AL514" s="259"/>
      <c r="AM514" s="269"/>
      <c r="AR514" s="281"/>
      <c r="AS514" s="306"/>
    </row>
    <row r="515" customFormat="false" ht="12.75" hidden="false" customHeight="false" outlineLevel="0" collapsed="false">
      <c r="K515" s="268"/>
      <c r="L515" s="268"/>
      <c r="AH515" s="259"/>
      <c r="AL515" s="259"/>
      <c r="AM515" s="269"/>
      <c r="AR515" s="281"/>
      <c r="AS515" s="306"/>
    </row>
    <row r="516" customFormat="false" ht="12.75" hidden="false" customHeight="false" outlineLevel="0" collapsed="false">
      <c r="K516" s="268"/>
      <c r="L516" s="268"/>
      <c r="AH516" s="259"/>
      <c r="AL516" s="259"/>
      <c r="AM516" s="269"/>
      <c r="AR516" s="281"/>
      <c r="AS516" s="306"/>
    </row>
    <row r="517" customFormat="false" ht="12.75" hidden="false" customHeight="false" outlineLevel="0" collapsed="false">
      <c r="K517" s="268"/>
      <c r="L517" s="268"/>
      <c r="AH517" s="259"/>
      <c r="AL517" s="259"/>
      <c r="AM517" s="269"/>
      <c r="AR517" s="281"/>
      <c r="AS517" s="306"/>
    </row>
    <row r="518" customFormat="false" ht="12.75" hidden="false" customHeight="false" outlineLevel="0" collapsed="false">
      <c r="K518" s="268"/>
      <c r="L518" s="268"/>
      <c r="AH518" s="259"/>
      <c r="AL518" s="259"/>
      <c r="AM518" s="269"/>
      <c r="AR518" s="281"/>
      <c r="AS518" s="306"/>
    </row>
    <row r="519" customFormat="false" ht="12.75" hidden="false" customHeight="false" outlineLevel="0" collapsed="false">
      <c r="K519" s="268"/>
      <c r="L519" s="268"/>
      <c r="AH519" s="259"/>
      <c r="AL519" s="259"/>
      <c r="AM519" s="269"/>
      <c r="AR519" s="281"/>
      <c r="AS519" s="306"/>
    </row>
    <row r="520" customFormat="false" ht="12.75" hidden="false" customHeight="false" outlineLevel="0" collapsed="false">
      <c r="K520" s="268"/>
      <c r="L520" s="268"/>
      <c r="AH520" s="259"/>
      <c r="AL520" s="259"/>
      <c r="AM520" s="269"/>
      <c r="AR520" s="281"/>
      <c r="AS520" s="306"/>
    </row>
    <row r="521" customFormat="false" ht="12.75" hidden="false" customHeight="false" outlineLevel="0" collapsed="false">
      <c r="K521" s="268"/>
      <c r="L521" s="268"/>
      <c r="AH521" s="259"/>
      <c r="AL521" s="259"/>
      <c r="AM521" s="269"/>
      <c r="AR521" s="281"/>
      <c r="AS521" s="306"/>
    </row>
    <row r="522" customFormat="false" ht="12.75" hidden="false" customHeight="false" outlineLevel="0" collapsed="false">
      <c r="K522" s="268"/>
      <c r="L522" s="268"/>
      <c r="AH522" s="259"/>
      <c r="AL522" s="259"/>
      <c r="AM522" s="269"/>
      <c r="AR522" s="281"/>
      <c r="AS522" s="306"/>
    </row>
    <row r="523" customFormat="false" ht="12.75" hidden="false" customHeight="false" outlineLevel="0" collapsed="false">
      <c r="K523" s="268"/>
      <c r="L523" s="268"/>
      <c r="AH523" s="259"/>
      <c r="AL523" s="259"/>
      <c r="AM523" s="269"/>
      <c r="AR523" s="281"/>
      <c r="AS523" s="306"/>
    </row>
    <row r="524" customFormat="false" ht="12.75" hidden="false" customHeight="false" outlineLevel="0" collapsed="false">
      <c r="K524" s="268"/>
      <c r="L524" s="268"/>
      <c r="AH524" s="259"/>
      <c r="AL524" s="259"/>
      <c r="AM524" s="269"/>
      <c r="AR524" s="281"/>
      <c r="AS524" s="306"/>
    </row>
    <row r="525" customFormat="false" ht="12.75" hidden="false" customHeight="false" outlineLevel="0" collapsed="false">
      <c r="K525" s="268"/>
      <c r="L525" s="268"/>
      <c r="AH525" s="259"/>
      <c r="AL525" s="259"/>
      <c r="AM525" s="269"/>
      <c r="AR525" s="281"/>
      <c r="AS525" s="306"/>
    </row>
    <row r="526" customFormat="false" ht="12.75" hidden="false" customHeight="false" outlineLevel="0" collapsed="false">
      <c r="K526" s="268"/>
      <c r="L526" s="268"/>
      <c r="AH526" s="259"/>
      <c r="AL526" s="259"/>
      <c r="AM526" s="269"/>
      <c r="AR526" s="281"/>
      <c r="AS526" s="306"/>
    </row>
    <row r="527" customFormat="false" ht="12.75" hidden="false" customHeight="false" outlineLevel="0" collapsed="false">
      <c r="K527" s="268"/>
      <c r="L527" s="268"/>
      <c r="AH527" s="259"/>
      <c r="AL527" s="259"/>
      <c r="AM527" s="269"/>
      <c r="AR527" s="281"/>
      <c r="AS527" s="306"/>
    </row>
    <row r="528" customFormat="false" ht="12.75" hidden="false" customHeight="false" outlineLevel="0" collapsed="false">
      <c r="K528" s="268"/>
      <c r="L528" s="268"/>
      <c r="AH528" s="259"/>
      <c r="AL528" s="259"/>
      <c r="AM528" s="269"/>
      <c r="AR528" s="281"/>
      <c r="AS528" s="306"/>
    </row>
    <row r="529" customFormat="false" ht="12.75" hidden="false" customHeight="false" outlineLevel="0" collapsed="false">
      <c r="K529" s="268"/>
      <c r="L529" s="268"/>
      <c r="AH529" s="259"/>
      <c r="AL529" s="259"/>
      <c r="AM529" s="269"/>
      <c r="AR529" s="281"/>
      <c r="AS529" s="306"/>
    </row>
    <row r="530" customFormat="false" ht="12.75" hidden="false" customHeight="false" outlineLevel="0" collapsed="false">
      <c r="K530" s="268"/>
      <c r="L530" s="268"/>
      <c r="AH530" s="259"/>
      <c r="AL530" s="259"/>
      <c r="AM530" s="269"/>
      <c r="AR530" s="281"/>
      <c r="AS530" s="306"/>
    </row>
    <row r="531" customFormat="false" ht="12.75" hidden="false" customHeight="false" outlineLevel="0" collapsed="false">
      <c r="K531" s="268"/>
      <c r="L531" s="268"/>
      <c r="AH531" s="259"/>
      <c r="AL531" s="259"/>
      <c r="AM531" s="269"/>
      <c r="AR531" s="281"/>
      <c r="AS531" s="306"/>
    </row>
    <row r="532" customFormat="false" ht="12.75" hidden="false" customHeight="false" outlineLevel="0" collapsed="false">
      <c r="K532" s="268"/>
      <c r="L532" s="268"/>
      <c r="AH532" s="259"/>
      <c r="AL532" s="259"/>
      <c r="AM532" s="269"/>
      <c r="AR532" s="281"/>
      <c r="AS532" s="306"/>
    </row>
    <row r="533" customFormat="false" ht="12.75" hidden="false" customHeight="false" outlineLevel="0" collapsed="false">
      <c r="K533" s="268"/>
      <c r="L533" s="268"/>
      <c r="AH533" s="259"/>
      <c r="AL533" s="259"/>
      <c r="AM533" s="269"/>
      <c r="AR533" s="281"/>
      <c r="AS533" s="306"/>
    </row>
    <row r="534" customFormat="false" ht="12.75" hidden="false" customHeight="false" outlineLevel="0" collapsed="false">
      <c r="K534" s="268"/>
      <c r="L534" s="268"/>
      <c r="AH534" s="259"/>
      <c r="AL534" s="259"/>
      <c r="AM534" s="269"/>
      <c r="AR534" s="281"/>
      <c r="AS534" s="306"/>
    </row>
    <row r="535" customFormat="false" ht="12.75" hidden="false" customHeight="false" outlineLevel="0" collapsed="false">
      <c r="K535" s="268"/>
      <c r="L535" s="268"/>
      <c r="AH535" s="259"/>
      <c r="AL535" s="259"/>
      <c r="AM535" s="269"/>
      <c r="AR535" s="281"/>
      <c r="AS535" s="306"/>
    </row>
    <row r="536" customFormat="false" ht="12.75" hidden="false" customHeight="false" outlineLevel="0" collapsed="false">
      <c r="K536" s="268"/>
      <c r="L536" s="268"/>
      <c r="AH536" s="259"/>
      <c r="AL536" s="259"/>
      <c r="AM536" s="269"/>
      <c r="AR536" s="281"/>
      <c r="AS536" s="306"/>
    </row>
    <row r="537" customFormat="false" ht="12.75" hidden="false" customHeight="false" outlineLevel="0" collapsed="false">
      <c r="K537" s="268"/>
      <c r="L537" s="268"/>
      <c r="AH537" s="259"/>
      <c r="AL537" s="259"/>
      <c r="AM537" s="269"/>
      <c r="AR537" s="281"/>
      <c r="AS537" s="306"/>
    </row>
    <row r="538" customFormat="false" ht="12.75" hidden="false" customHeight="false" outlineLevel="0" collapsed="false">
      <c r="K538" s="268"/>
      <c r="L538" s="268"/>
      <c r="AH538" s="259"/>
      <c r="AL538" s="259"/>
      <c r="AM538" s="269"/>
      <c r="AR538" s="281"/>
      <c r="AS538" s="306"/>
    </row>
    <row r="539" customFormat="false" ht="12.75" hidden="false" customHeight="false" outlineLevel="0" collapsed="false">
      <c r="K539" s="268"/>
      <c r="L539" s="268"/>
      <c r="AH539" s="259"/>
      <c r="AL539" s="259"/>
      <c r="AM539" s="269"/>
      <c r="AR539" s="281"/>
      <c r="AS539" s="306"/>
    </row>
    <row r="540" customFormat="false" ht="12.75" hidden="false" customHeight="false" outlineLevel="0" collapsed="false">
      <c r="K540" s="268"/>
      <c r="L540" s="268"/>
      <c r="AH540" s="259"/>
      <c r="AL540" s="259"/>
      <c r="AM540" s="269"/>
      <c r="AR540" s="281"/>
      <c r="AS540" s="306"/>
    </row>
    <row r="541" customFormat="false" ht="12.75" hidden="false" customHeight="false" outlineLevel="0" collapsed="false">
      <c r="K541" s="268"/>
      <c r="L541" s="268"/>
      <c r="AH541" s="259"/>
      <c r="AL541" s="259"/>
      <c r="AM541" s="269"/>
      <c r="AR541" s="281"/>
      <c r="AS541" s="306"/>
    </row>
    <row r="542" customFormat="false" ht="12.75" hidden="false" customHeight="false" outlineLevel="0" collapsed="false">
      <c r="K542" s="268"/>
      <c r="L542" s="268"/>
      <c r="AH542" s="259"/>
      <c r="AL542" s="259"/>
      <c r="AM542" s="269"/>
      <c r="AR542" s="281"/>
      <c r="AS542" s="306"/>
    </row>
    <row r="543" customFormat="false" ht="12.75" hidden="false" customHeight="false" outlineLevel="0" collapsed="false">
      <c r="K543" s="268"/>
      <c r="L543" s="268"/>
      <c r="AH543" s="259"/>
      <c r="AL543" s="259"/>
      <c r="AM543" s="269"/>
      <c r="AR543" s="281"/>
      <c r="AS543" s="306"/>
    </row>
    <row r="544" customFormat="false" ht="12.75" hidden="false" customHeight="false" outlineLevel="0" collapsed="false">
      <c r="K544" s="268"/>
      <c r="L544" s="268"/>
      <c r="AH544" s="259"/>
      <c r="AL544" s="259"/>
      <c r="AM544" s="269"/>
      <c r="AR544" s="281"/>
      <c r="AS544" s="306"/>
    </row>
    <row r="545" customFormat="false" ht="12.75" hidden="false" customHeight="false" outlineLevel="0" collapsed="false">
      <c r="K545" s="268"/>
      <c r="L545" s="268"/>
      <c r="AH545" s="259"/>
      <c r="AL545" s="259"/>
      <c r="AM545" s="269"/>
      <c r="AR545" s="281"/>
      <c r="AS545" s="306"/>
    </row>
    <row r="546" customFormat="false" ht="12.75" hidden="false" customHeight="false" outlineLevel="0" collapsed="false">
      <c r="K546" s="268"/>
      <c r="L546" s="268"/>
      <c r="AH546" s="259"/>
      <c r="AL546" s="259"/>
      <c r="AM546" s="269"/>
      <c r="AR546" s="281"/>
      <c r="AS546" s="306"/>
    </row>
    <row r="547" customFormat="false" ht="12.75" hidden="false" customHeight="false" outlineLevel="0" collapsed="false">
      <c r="K547" s="268"/>
      <c r="L547" s="268"/>
      <c r="AH547" s="259"/>
      <c r="AL547" s="259"/>
      <c r="AM547" s="269"/>
      <c r="AR547" s="281"/>
      <c r="AS547" s="306"/>
    </row>
    <row r="548" customFormat="false" ht="12.75" hidden="false" customHeight="false" outlineLevel="0" collapsed="false">
      <c r="K548" s="268"/>
      <c r="L548" s="268"/>
      <c r="AH548" s="259"/>
      <c r="AL548" s="259"/>
      <c r="AM548" s="269"/>
      <c r="AR548" s="281"/>
      <c r="AS548" s="306"/>
    </row>
    <row r="549" customFormat="false" ht="12.75" hidden="false" customHeight="false" outlineLevel="0" collapsed="false">
      <c r="K549" s="268"/>
      <c r="L549" s="268"/>
      <c r="AH549" s="259"/>
      <c r="AL549" s="259"/>
      <c r="AM549" s="269"/>
      <c r="AR549" s="281"/>
      <c r="AS549" s="306"/>
    </row>
    <row r="550" customFormat="false" ht="12.75" hidden="false" customHeight="false" outlineLevel="0" collapsed="false">
      <c r="K550" s="268"/>
      <c r="L550" s="268"/>
      <c r="AH550" s="259"/>
      <c r="AL550" s="259"/>
      <c r="AM550" s="269"/>
      <c r="AR550" s="281"/>
      <c r="AS550" s="306"/>
    </row>
    <row r="551" customFormat="false" ht="12.75" hidden="false" customHeight="false" outlineLevel="0" collapsed="false">
      <c r="K551" s="268"/>
      <c r="L551" s="268"/>
      <c r="AH551" s="259"/>
      <c r="AL551" s="259"/>
      <c r="AM551" s="269"/>
      <c r="AR551" s="281"/>
      <c r="AS551" s="306"/>
    </row>
    <row r="552" customFormat="false" ht="12.75" hidden="false" customHeight="false" outlineLevel="0" collapsed="false">
      <c r="K552" s="268"/>
      <c r="L552" s="268"/>
      <c r="AH552" s="259"/>
      <c r="AL552" s="259"/>
      <c r="AM552" s="269"/>
      <c r="AR552" s="281"/>
      <c r="AS552" s="306"/>
    </row>
    <row r="553" customFormat="false" ht="12.75" hidden="false" customHeight="false" outlineLevel="0" collapsed="false">
      <c r="K553" s="268"/>
      <c r="L553" s="268"/>
      <c r="AH553" s="259"/>
      <c r="AL553" s="259"/>
      <c r="AM553" s="269"/>
      <c r="AR553" s="281"/>
      <c r="AS553" s="306"/>
    </row>
    <row r="554" customFormat="false" ht="12.75" hidden="false" customHeight="false" outlineLevel="0" collapsed="false">
      <c r="K554" s="268"/>
      <c r="L554" s="268"/>
      <c r="AH554" s="259"/>
      <c r="AL554" s="259"/>
      <c r="AM554" s="269"/>
      <c r="AR554" s="281"/>
      <c r="AS554" s="306"/>
    </row>
    <row r="555" customFormat="false" ht="12.75" hidden="false" customHeight="false" outlineLevel="0" collapsed="false">
      <c r="K555" s="268"/>
      <c r="L555" s="268"/>
      <c r="AH555" s="259"/>
      <c r="AL555" s="259"/>
      <c r="AM555" s="269"/>
      <c r="AR555" s="281"/>
      <c r="AS555" s="306"/>
    </row>
    <row r="556" customFormat="false" ht="12.75" hidden="false" customHeight="false" outlineLevel="0" collapsed="false">
      <c r="K556" s="268"/>
      <c r="L556" s="268"/>
      <c r="AH556" s="259"/>
      <c r="AL556" s="259"/>
      <c r="AM556" s="269"/>
      <c r="AR556" s="281"/>
      <c r="AS556" s="306"/>
    </row>
    <row r="557" customFormat="false" ht="12.75" hidden="false" customHeight="false" outlineLevel="0" collapsed="false">
      <c r="K557" s="268"/>
      <c r="L557" s="268"/>
      <c r="AH557" s="259"/>
      <c r="AL557" s="259"/>
      <c r="AM557" s="269"/>
      <c r="AR557" s="281"/>
      <c r="AS557" s="306"/>
    </row>
    <row r="558" customFormat="false" ht="12.75" hidden="false" customHeight="false" outlineLevel="0" collapsed="false">
      <c r="K558" s="268"/>
      <c r="L558" s="268"/>
      <c r="AH558" s="259"/>
      <c r="AL558" s="259"/>
      <c r="AM558" s="269"/>
      <c r="AR558" s="281"/>
      <c r="AS558" s="306"/>
    </row>
    <row r="559" customFormat="false" ht="12.75" hidden="false" customHeight="false" outlineLevel="0" collapsed="false">
      <c r="K559" s="268"/>
      <c r="L559" s="268"/>
      <c r="AH559" s="259"/>
      <c r="AL559" s="259"/>
      <c r="AM559" s="269"/>
      <c r="AR559" s="281"/>
      <c r="AS559" s="306"/>
    </row>
    <row r="560" customFormat="false" ht="12.75" hidden="false" customHeight="false" outlineLevel="0" collapsed="false">
      <c r="K560" s="268"/>
      <c r="L560" s="268"/>
      <c r="AH560" s="259"/>
      <c r="AL560" s="259"/>
      <c r="AM560" s="269"/>
      <c r="AR560" s="281"/>
      <c r="AS560" s="306"/>
    </row>
    <row r="561" customFormat="false" ht="12.75" hidden="false" customHeight="false" outlineLevel="0" collapsed="false">
      <c r="K561" s="268"/>
      <c r="L561" s="268"/>
      <c r="AH561" s="259"/>
      <c r="AL561" s="259"/>
      <c r="AM561" s="269"/>
      <c r="AR561" s="281"/>
      <c r="AS561" s="306"/>
    </row>
    <row r="562" customFormat="false" ht="12.75" hidden="false" customHeight="false" outlineLevel="0" collapsed="false">
      <c r="K562" s="268"/>
      <c r="L562" s="268"/>
      <c r="AH562" s="259"/>
      <c r="AL562" s="259"/>
      <c r="AM562" s="269"/>
      <c r="AR562" s="281"/>
      <c r="AS562" s="306"/>
    </row>
    <row r="563" customFormat="false" ht="12.75" hidden="false" customHeight="false" outlineLevel="0" collapsed="false">
      <c r="K563" s="268"/>
      <c r="L563" s="268"/>
      <c r="AH563" s="259"/>
      <c r="AL563" s="259"/>
      <c r="AM563" s="269"/>
      <c r="AR563" s="281"/>
      <c r="AS563" s="306"/>
    </row>
    <row r="564" customFormat="false" ht="12.75" hidden="false" customHeight="false" outlineLevel="0" collapsed="false">
      <c r="K564" s="268"/>
      <c r="L564" s="268"/>
      <c r="AH564" s="259"/>
      <c r="AL564" s="259"/>
      <c r="AM564" s="269"/>
      <c r="AR564" s="281"/>
      <c r="AS564" s="306"/>
    </row>
    <row r="565" customFormat="false" ht="12.75" hidden="false" customHeight="false" outlineLevel="0" collapsed="false">
      <c r="K565" s="268"/>
      <c r="L565" s="268"/>
      <c r="AH565" s="259"/>
      <c r="AL565" s="259"/>
      <c r="AM565" s="269"/>
      <c r="AR565" s="281"/>
      <c r="AS565" s="306"/>
    </row>
    <row r="566" customFormat="false" ht="12.75" hidden="false" customHeight="false" outlineLevel="0" collapsed="false">
      <c r="K566" s="268"/>
      <c r="L566" s="268"/>
      <c r="AH566" s="259"/>
      <c r="AL566" s="259"/>
      <c r="AM566" s="269"/>
      <c r="AR566" s="281"/>
      <c r="AS566" s="306"/>
    </row>
    <row r="567" customFormat="false" ht="12.75" hidden="false" customHeight="false" outlineLevel="0" collapsed="false">
      <c r="K567" s="268"/>
      <c r="L567" s="268"/>
      <c r="AH567" s="259"/>
      <c r="AL567" s="259"/>
      <c r="AM567" s="269"/>
      <c r="AR567" s="281"/>
      <c r="AS567" s="306"/>
    </row>
    <row r="568" customFormat="false" ht="12.75" hidden="false" customHeight="false" outlineLevel="0" collapsed="false">
      <c r="K568" s="268"/>
      <c r="L568" s="268"/>
      <c r="AH568" s="259"/>
      <c r="AL568" s="259"/>
      <c r="AM568" s="269"/>
      <c r="AR568" s="281"/>
      <c r="AS568" s="306"/>
    </row>
    <row r="569" customFormat="false" ht="12.75" hidden="false" customHeight="false" outlineLevel="0" collapsed="false">
      <c r="K569" s="268"/>
      <c r="L569" s="268"/>
      <c r="AH569" s="259"/>
      <c r="AL569" s="259"/>
      <c r="AM569" s="269"/>
      <c r="AR569" s="281"/>
      <c r="AS569" s="306"/>
    </row>
    <row r="570" customFormat="false" ht="12.75" hidden="false" customHeight="false" outlineLevel="0" collapsed="false">
      <c r="K570" s="268"/>
      <c r="L570" s="268"/>
      <c r="AH570" s="259"/>
      <c r="AL570" s="259"/>
      <c r="AM570" s="269"/>
      <c r="AR570" s="281"/>
      <c r="AS570" s="306"/>
    </row>
    <row r="571" customFormat="false" ht="12.75" hidden="false" customHeight="false" outlineLevel="0" collapsed="false">
      <c r="K571" s="268"/>
      <c r="L571" s="268"/>
      <c r="AH571" s="259"/>
      <c r="AL571" s="259"/>
      <c r="AM571" s="269"/>
      <c r="AR571" s="281"/>
      <c r="AS571" s="306"/>
    </row>
    <row r="572" customFormat="false" ht="12.75" hidden="false" customHeight="false" outlineLevel="0" collapsed="false">
      <c r="K572" s="268"/>
      <c r="L572" s="268"/>
      <c r="AH572" s="259"/>
      <c r="AL572" s="259"/>
      <c r="AM572" s="269"/>
      <c r="AR572" s="281"/>
      <c r="AS572" s="306"/>
    </row>
    <row r="573" customFormat="false" ht="12.75" hidden="false" customHeight="false" outlineLevel="0" collapsed="false">
      <c r="K573" s="268"/>
      <c r="L573" s="268"/>
      <c r="AH573" s="259"/>
      <c r="AL573" s="259"/>
      <c r="AM573" s="269"/>
      <c r="AR573" s="281"/>
      <c r="AS573" s="306"/>
    </row>
    <row r="574" customFormat="false" ht="12.75" hidden="false" customHeight="false" outlineLevel="0" collapsed="false">
      <c r="K574" s="268"/>
      <c r="L574" s="268"/>
      <c r="AH574" s="259"/>
      <c r="AL574" s="259"/>
      <c r="AM574" s="269"/>
      <c r="AR574" s="281"/>
      <c r="AS574" s="306"/>
    </row>
    <row r="575" customFormat="false" ht="12.75" hidden="false" customHeight="false" outlineLevel="0" collapsed="false">
      <c r="K575" s="268"/>
      <c r="L575" s="268"/>
      <c r="AH575" s="259"/>
      <c r="AL575" s="259"/>
      <c r="AM575" s="269"/>
      <c r="AR575" s="281"/>
      <c r="AS575" s="306"/>
    </row>
    <row r="576" customFormat="false" ht="12.75" hidden="false" customHeight="false" outlineLevel="0" collapsed="false">
      <c r="K576" s="268"/>
      <c r="L576" s="268"/>
      <c r="AH576" s="259"/>
      <c r="AL576" s="259"/>
      <c r="AM576" s="269"/>
      <c r="AR576" s="281"/>
      <c r="AS576" s="306"/>
    </row>
    <row r="577" customFormat="false" ht="12.75" hidden="false" customHeight="false" outlineLevel="0" collapsed="false">
      <c r="K577" s="268"/>
      <c r="L577" s="268"/>
      <c r="AH577" s="259"/>
      <c r="AL577" s="259"/>
      <c r="AM577" s="269"/>
      <c r="AR577" s="281"/>
      <c r="AS577" s="306"/>
    </row>
    <row r="578" customFormat="false" ht="12.75" hidden="false" customHeight="false" outlineLevel="0" collapsed="false">
      <c r="K578" s="268"/>
      <c r="L578" s="268"/>
      <c r="AH578" s="259"/>
      <c r="AL578" s="259"/>
      <c r="AM578" s="269"/>
      <c r="AR578" s="281"/>
      <c r="AS578" s="306"/>
    </row>
    <row r="579" customFormat="false" ht="12.75" hidden="false" customHeight="false" outlineLevel="0" collapsed="false">
      <c r="K579" s="268"/>
      <c r="L579" s="268"/>
      <c r="AH579" s="259"/>
      <c r="AL579" s="259"/>
      <c r="AM579" s="269"/>
      <c r="AR579" s="281"/>
      <c r="AS579" s="306"/>
    </row>
    <row r="580" customFormat="false" ht="12.75" hidden="false" customHeight="false" outlineLevel="0" collapsed="false">
      <c r="K580" s="268"/>
      <c r="L580" s="268"/>
      <c r="AH580" s="259"/>
      <c r="AL580" s="259"/>
      <c r="AM580" s="269"/>
      <c r="AR580" s="281"/>
      <c r="AS580" s="306"/>
    </row>
    <row r="581" customFormat="false" ht="12.75" hidden="false" customHeight="false" outlineLevel="0" collapsed="false">
      <c r="K581" s="268"/>
      <c r="L581" s="268"/>
      <c r="AH581" s="259"/>
      <c r="AL581" s="259"/>
      <c r="AM581" s="269"/>
      <c r="AR581" s="281"/>
      <c r="AS581" s="306"/>
    </row>
    <row r="582" customFormat="false" ht="12.75" hidden="false" customHeight="false" outlineLevel="0" collapsed="false">
      <c r="K582" s="268"/>
      <c r="L582" s="268"/>
      <c r="AH582" s="259"/>
      <c r="AL582" s="259"/>
      <c r="AM582" s="269"/>
      <c r="AR582" s="281"/>
      <c r="AS582" s="306"/>
    </row>
    <row r="583" customFormat="false" ht="12.75" hidden="false" customHeight="false" outlineLevel="0" collapsed="false">
      <c r="K583" s="268"/>
      <c r="L583" s="268"/>
      <c r="AH583" s="259"/>
      <c r="AL583" s="259"/>
      <c r="AM583" s="269"/>
      <c r="AR583" s="281"/>
      <c r="AS583" s="306"/>
    </row>
    <row r="584" customFormat="false" ht="12.75" hidden="false" customHeight="false" outlineLevel="0" collapsed="false">
      <c r="K584" s="268"/>
      <c r="L584" s="268"/>
      <c r="AH584" s="259"/>
      <c r="AL584" s="259"/>
      <c r="AM584" s="269"/>
      <c r="AR584" s="281"/>
      <c r="AS584" s="306"/>
    </row>
    <row r="585" customFormat="false" ht="12.75" hidden="false" customHeight="false" outlineLevel="0" collapsed="false">
      <c r="K585" s="268"/>
      <c r="L585" s="268"/>
      <c r="AH585" s="259"/>
      <c r="AL585" s="259"/>
      <c r="AM585" s="269"/>
      <c r="AR585" s="281"/>
      <c r="AS585" s="306"/>
    </row>
    <row r="586" customFormat="false" ht="12.75" hidden="false" customHeight="false" outlineLevel="0" collapsed="false">
      <c r="K586" s="268"/>
      <c r="L586" s="268"/>
      <c r="AH586" s="259"/>
      <c r="AL586" s="259"/>
      <c r="AM586" s="269"/>
      <c r="AR586" s="281"/>
      <c r="AS586" s="306"/>
    </row>
    <row r="587" customFormat="false" ht="12.75" hidden="false" customHeight="false" outlineLevel="0" collapsed="false">
      <c r="K587" s="268"/>
      <c r="L587" s="268"/>
      <c r="AH587" s="259"/>
      <c r="AL587" s="259"/>
      <c r="AM587" s="269"/>
      <c r="AR587" s="281"/>
      <c r="AS587" s="306"/>
    </row>
    <row r="588" customFormat="false" ht="12.75" hidden="false" customHeight="false" outlineLevel="0" collapsed="false">
      <c r="K588" s="268"/>
      <c r="L588" s="268"/>
      <c r="AH588" s="259"/>
      <c r="AL588" s="259"/>
      <c r="AM588" s="269"/>
      <c r="AR588" s="281"/>
      <c r="AS588" s="306"/>
    </row>
    <row r="589" customFormat="false" ht="12.75" hidden="false" customHeight="false" outlineLevel="0" collapsed="false">
      <c r="K589" s="268"/>
      <c r="L589" s="268"/>
      <c r="AH589" s="259"/>
      <c r="AL589" s="259"/>
      <c r="AM589" s="269"/>
      <c r="AR589" s="281"/>
      <c r="AS589" s="306"/>
    </row>
    <row r="590" customFormat="false" ht="12.75" hidden="false" customHeight="false" outlineLevel="0" collapsed="false">
      <c r="K590" s="268"/>
      <c r="L590" s="268"/>
      <c r="AH590" s="259"/>
      <c r="AL590" s="259"/>
      <c r="AM590" s="269"/>
      <c r="AR590" s="281"/>
      <c r="AS590" s="306"/>
    </row>
    <row r="591" customFormat="false" ht="12.75" hidden="false" customHeight="false" outlineLevel="0" collapsed="false">
      <c r="K591" s="268"/>
      <c r="L591" s="268"/>
      <c r="AH591" s="259"/>
      <c r="AL591" s="259"/>
      <c r="AM591" s="269"/>
      <c r="AR591" s="281"/>
      <c r="AS591" s="306"/>
    </row>
    <row r="592" customFormat="false" ht="12.75" hidden="false" customHeight="false" outlineLevel="0" collapsed="false">
      <c r="K592" s="268"/>
      <c r="L592" s="268"/>
      <c r="AH592" s="259"/>
      <c r="AL592" s="259"/>
      <c r="AM592" s="269"/>
      <c r="AR592" s="281"/>
      <c r="AS592" s="306"/>
    </row>
    <row r="593" customFormat="false" ht="12.75" hidden="false" customHeight="false" outlineLevel="0" collapsed="false">
      <c r="K593" s="268"/>
      <c r="L593" s="268"/>
      <c r="AH593" s="259"/>
      <c r="AL593" s="259"/>
      <c r="AM593" s="269"/>
      <c r="AR593" s="281"/>
      <c r="AS593" s="306"/>
    </row>
    <row r="594" customFormat="false" ht="12.75" hidden="false" customHeight="false" outlineLevel="0" collapsed="false">
      <c r="K594" s="268"/>
      <c r="L594" s="268"/>
      <c r="AH594" s="259"/>
      <c r="AL594" s="259"/>
      <c r="AM594" s="269"/>
      <c r="AR594" s="281"/>
      <c r="AS594" s="306"/>
    </row>
    <row r="595" customFormat="false" ht="12.75" hidden="false" customHeight="false" outlineLevel="0" collapsed="false">
      <c r="K595" s="268"/>
      <c r="L595" s="268"/>
      <c r="AH595" s="259"/>
      <c r="AL595" s="259"/>
      <c r="AM595" s="269"/>
      <c r="AR595" s="281"/>
      <c r="AS595" s="306"/>
    </row>
    <row r="596" customFormat="false" ht="12.75" hidden="false" customHeight="false" outlineLevel="0" collapsed="false">
      <c r="K596" s="268"/>
      <c r="L596" s="268"/>
      <c r="AH596" s="259"/>
      <c r="AL596" s="259"/>
      <c r="AM596" s="269"/>
      <c r="AR596" s="281"/>
      <c r="AS596" s="306"/>
    </row>
    <row r="597" customFormat="false" ht="12.75" hidden="false" customHeight="false" outlineLevel="0" collapsed="false">
      <c r="K597" s="268"/>
      <c r="L597" s="268"/>
      <c r="AH597" s="259"/>
      <c r="AL597" s="259"/>
      <c r="AM597" s="269"/>
      <c r="AR597" s="281"/>
      <c r="AS597" s="306"/>
    </row>
    <row r="598" customFormat="false" ht="12.75" hidden="false" customHeight="false" outlineLevel="0" collapsed="false">
      <c r="K598" s="268"/>
      <c r="L598" s="268"/>
      <c r="AH598" s="259"/>
      <c r="AL598" s="259"/>
      <c r="AM598" s="269"/>
      <c r="AR598" s="281"/>
      <c r="AS598" s="306"/>
    </row>
    <row r="599" customFormat="false" ht="12.75" hidden="false" customHeight="false" outlineLevel="0" collapsed="false">
      <c r="K599" s="268"/>
      <c r="L599" s="268"/>
      <c r="AH599" s="259"/>
      <c r="AL599" s="259"/>
      <c r="AM599" s="269"/>
      <c r="AR599" s="281"/>
      <c r="AS599" s="306"/>
    </row>
    <row r="600" customFormat="false" ht="12.75" hidden="false" customHeight="false" outlineLevel="0" collapsed="false">
      <c r="K600" s="268"/>
      <c r="L600" s="268"/>
      <c r="AH600" s="259"/>
      <c r="AL600" s="259"/>
      <c r="AM600" s="269"/>
      <c r="AR600" s="281"/>
      <c r="AS600" s="306"/>
    </row>
    <row r="601" customFormat="false" ht="12.75" hidden="false" customHeight="false" outlineLevel="0" collapsed="false">
      <c r="K601" s="268"/>
      <c r="L601" s="268"/>
      <c r="AH601" s="259"/>
      <c r="AL601" s="259"/>
      <c r="AM601" s="269"/>
      <c r="AR601" s="281"/>
      <c r="AS601" s="306"/>
    </row>
    <row r="602" customFormat="false" ht="12.75" hidden="false" customHeight="false" outlineLevel="0" collapsed="false">
      <c r="K602" s="268"/>
      <c r="L602" s="268"/>
      <c r="AH602" s="259"/>
      <c r="AL602" s="259"/>
      <c r="AM602" s="269"/>
      <c r="AR602" s="281"/>
      <c r="AS602" s="306"/>
    </row>
    <row r="603" customFormat="false" ht="12.75" hidden="false" customHeight="false" outlineLevel="0" collapsed="false">
      <c r="K603" s="268"/>
      <c r="L603" s="268"/>
      <c r="AH603" s="259"/>
      <c r="AL603" s="259"/>
      <c r="AM603" s="269"/>
      <c r="AR603" s="281"/>
      <c r="AS603" s="306"/>
    </row>
    <row r="604" customFormat="false" ht="12.75" hidden="false" customHeight="false" outlineLevel="0" collapsed="false">
      <c r="K604" s="268"/>
      <c r="L604" s="268"/>
      <c r="AH604" s="259"/>
      <c r="AL604" s="259"/>
      <c r="AM604" s="269"/>
      <c r="AR604" s="281"/>
      <c r="AS604" s="306"/>
    </row>
    <row r="605" customFormat="false" ht="12.75" hidden="false" customHeight="false" outlineLevel="0" collapsed="false">
      <c r="K605" s="268"/>
      <c r="L605" s="268"/>
      <c r="AH605" s="259"/>
      <c r="AL605" s="259"/>
      <c r="AM605" s="269"/>
      <c r="AR605" s="281"/>
      <c r="AS605" s="306"/>
    </row>
    <row r="606" customFormat="false" ht="12.75" hidden="false" customHeight="false" outlineLevel="0" collapsed="false">
      <c r="K606" s="268"/>
      <c r="L606" s="268"/>
      <c r="AH606" s="259"/>
      <c r="AL606" s="259"/>
      <c r="AM606" s="269"/>
      <c r="AR606" s="281"/>
      <c r="AS606" s="306"/>
    </row>
    <row r="607" customFormat="false" ht="12.75" hidden="false" customHeight="false" outlineLevel="0" collapsed="false">
      <c r="K607" s="268"/>
      <c r="L607" s="268"/>
      <c r="AH607" s="259"/>
      <c r="AL607" s="259"/>
      <c r="AM607" s="269"/>
      <c r="AR607" s="281"/>
      <c r="AS607" s="306"/>
    </row>
    <row r="608" customFormat="false" ht="12.75" hidden="false" customHeight="false" outlineLevel="0" collapsed="false">
      <c r="K608" s="268"/>
      <c r="L608" s="268"/>
      <c r="AH608" s="259"/>
      <c r="AL608" s="259"/>
      <c r="AM608" s="269"/>
      <c r="AR608" s="281"/>
      <c r="AS608" s="306"/>
    </row>
    <row r="609" customFormat="false" ht="12.75" hidden="false" customHeight="false" outlineLevel="0" collapsed="false">
      <c r="K609" s="268"/>
      <c r="L609" s="268"/>
      <c r="AH609" s="259"/>
      <c r="AL609" s="259"/>
      <c r="AM609" s="269"/>
      <c r="AR609" s="281"/>
      <c r="AS609" s="306"/>
    </row>
    <row r="610" customFormat="false" ht="12.75" hidden="false" customHeight="false" outlineLevel="0" collapsed="false">
      <c r="K610" s="268"/>
      <c r="L610" s="268"/>
      <c r="AH610" s="259"/>
      <c r="AL610" s="259"/>
      <c r="AM610" s="269"/>
      <c r="AR610" s="281"/>
      <c r="AS610" s="306"/>
    </row>
    <row r="611" customFormat="false" ht="12.75" hidden="false" customHeight="false" outlineLevel="0" collapsed="false">
      <c r="K611" s="268"/>
      <c r="L611" s="268"/>
      <c r="AH611" s="259"/>
      <c r="AL611" s="259"/>
      <c r="AM611" s="269"/>
      <c r="AR611" s="281"/>
      <c r="AS611" s="306"/>
    </row>
    <row r="612" customFormat="false" ht="12.75" hidden="false" customHeight="false" outlineLevel="0" collapsed="false">
      <c r="K612" s="268"/>
      <c r="L612" s="268"/>
      <c r="AH612" s="259"/>
      <c r="AL612" s="259"/>
      <c r="AM612" s="269"/>
      <c r="AR612" s="281"/>
      <c r="AS612" s="306"/>
    </row>
    <row r="613" customFormat="false" ht="12.75" hidden="false" customHeight="false" outlineLevel="0" collapsed="false">
      <c r="K613" s="268"/>
      <c r="L613" s="268"/>
      <c r="AH613" s="259"/>
      <c r="AL613" s="259"/>
      <c r="AM613" s="269"/>
      <c r="AR613" s="281"/>
      <c r="AS613" s="306"/>
    </row>
    <row r="614" customFormat="false" ht="12.75" hidden="false" customHeight="false" outlineLevel="0" collapsed="false">
      <c r="K614" s="268"/>
      <c r="L614" s="268"/>
      <c r="AH614" s="259"/>
      <c r="AL614" s="259"/>
      <c r="AM614" s="269"/>
      <c r="AR614" s="281"/>
      <c r="AS614" s="306"/>
    </row>
    <row r="615" customFormat="false" ht="12.75" hidden="false" customHeight="false" outlineLevel="0" collapsed="false">
      <c r="K615" s="268"/>
      <c r="L615" s="268"/>
      <c r="AH615" s="259"/>
      <c r="AL615" s="259"/>
      <c r="AM615" s="269"/>
      <c r="AR615" s="281"/>
      <c r="AS615" s="306"/>
    </row>
    <row r="616" customFormat="false" ht="12.75" hidden="false" customHeight="false" outlineLevel="0" collapsed="false">
      <c r="K616" s="268"/>
      <c r="L616" s="268"/>
      <c r="AH616" s="259"/>
      <c r="AL616" s="259"/>
      <c r="AM616" s="269"/>
      <c r="AR616" s="281"/>
      <c r="AS616" s="306"/>
    </row>
    <row r="617" customFormat="false" ht="12.75" hidden="false" customHeight="false" outlineLevel="0" collapsed="false">
      <c r="K617" s="268"/>
      <c r="L617" s="268"/>
      <c r="AH617" s="259"/>
      <c r="AL617" s="259"/>
      <c r="AM617" s="269"/>
      <c r="AR617" s="281"/>
      <c r="AS617" s="306"/>
    </row>
    <row r="618" customFormat="false" ht="12.75" hidden="false" customHeight="false" outlineLevel="0" collapsed="false">
      <c r="K618" s="268"/>
      <c r="L618" s="268"/>
      <c r="AH618" s="259"/>
      <c r="AL618" s="259"/>
      <c r="AM618" s="269"/>
      <c r="AR618" s="281"/>
      <c r="AS618" s="306"/>
    </row>
    <row r="619" customFormat="false" ht="12.75" hidden="false" customHeight="false" outlineLevel="0" collapsed="false">
      <c r="K619" s="268"/>
      <c r="L619" s="268"/>
      <c r="AH619" s="259"/>
      <c r="AL619" s="259"/>
      <c r="AM619" s="269"/>
      <c r="AR619" s="281"/>
      <c r="AS619" s="306"/>
    </row>
    <row r="620" customFormat="false" ht="12.75" hidden="false" customHeight="false" outlineLevel="0" collapsed="false">
      <c r="K620" s="268"/>
      <c r="L620" s="268"/>
      <c r="AH620" s="259"/>
      <c r="AL620" s="259"/>
      <c r="AM620" s="269"/>
      <c r="AR620" s="281"/>
      <c r="AS620" s="306"/>
    </row>
    <row r="621" customFormat="false" ht="12.75" hidden="false" customHeight="false" outlineLevel="0" collapsed="false">
      <c r="K621" s="268"/>
      <c r="L621" s="268"/>
      <c r="AH621" s="259"/>
      <c r="AL621" s="259"/>
      <c r="AM621" s="269"/>
      <c r="AR621" s="281"/>
      <c r="AS621" s="306"/>
    </row>
    <row r="622" customFormat="false" ht="12.75" hidden="false" customHeight="false" outlineLevel="0" collapsed="false">
      <c r="K622" s="268"/>
      <c r="L622" s="268"/>
      <c r="AH622" s="259"/>
      <c r="AL622" s="259"/>
      <c r="AM622" s="269"/>
      <c r="AR622" s="281"/>
      <c r="AS622" s="306"/>
    </row>
    <row r="623" customFormat="false" ht="12.75" hidden="false" customHeight="false" outlineLevel="0" collapsed="false">
      <c r="K623" s="268"/>
      <c r="L623" s="268"/>
      <c r="AH623" s="259"/>
      <c r="AL623" s="259"/>
      <c r="AM623" s="269"/>
      <c r="AR623" s="281"/>
      <c r="AS623" s="306"/>
    </row>
    <row r="624" customFormat="false" ht="12.75" hidden="false" customHeight="false" outlineLevel="0" collapsed="false">
      <c r="K624" s="268"/>
      <c r="L624" s="268"/>
      <c r="AH624" s="259"/>
      <c r="AL624" s="259"/>
      <c r="AM624" s="269"/>
      <c r="AR624" s="281"/>
      <c r="AS624" s="306"/>
    </row>
    <row r="625" customFormat="false" ht="12.75" hidden="false" customHeight="false" outlineLevel="0" collapsed="false">
      <c r="K625" s="268"/>
      <c r="L625" s="268"/>
      <c r="AH625" s="259"/>
      <c r="AL625" s="259"/>
      <c r="AM625" s="269"/>
      <c r="AR625" s="281"/>
      <c r="AS625" s="306"/>
    </row>
    <row r="626" customFormat="false" ht="12.75" hidden="false" customHeight="false" outlineLevel="0" collapsed="false">
      <c r="K626" s="268"/>
      <c r="L626" s="268"/>
      <c r="AH626" s="259"/>
      <c r="AL626" s="259"/>
      <c r="AM626" s="269"/>
      <c r="AR626" s="281"/>
      <c r="AS626" s="306"/>
    </row>
    <row r="627" customFormat="false" ht="12.75" hidden="false" customHeight="false" outlineLevel="0" collapsed="false">
      <c r="K627" s="268"/>
      <c r="L627" s="268"/>
      <c r="AH627" s="259"/>
      <c r="AL627" s="259"/>
      <c r="AM627" s="269"/>
      <c r="AR627" s="281"/>
      <c r="AS627" s="306"/>
    </row>
    <row r="628" customFormat="false" ht="12.75" hidden="false" customHeight="false" outlineLevel="0" collapsed="false">
      <c r="K628" s="268"/>
      <c r="L628" s="268"/>
      <c r="AH628" s="259"/>
      <c r="AL628" s="259"/>
      <c r="AM628" s="269"/>
      <c r="AR628" s="281"/>
      <c r="AS628" s="306"/>
    </row>
    <row r="629" customFormat="false" ht="12.75" hidden="false" customHeight="false" outlineLevel="0" collapsed="false">
      <c r="K629" s="268"/>
      <c r="L629" s="268"/>
      <c r="AH629" s="259"/>
      <c r="AL629" s="259"/>
      <c r="AM629" s="269"/>
      <c r="AR629" s="281"/>
      <c r="AS629" s="306"/>
    </row>
    <row r="630" customFormat="false" ht="12.75" hidden="false" customHeight="false" outlineLevel="0" collapsed="false">
      <c r="K630" s="268"/>
      <c r="L630" s="268"/>
      <c r="AH630" s="259"/>
      <c r="AL630" s="259"/>
      <c r="AM630" s="269"/>
      <c r="AR630" s="281"/>
      <c r="AS630" s="306"/>
    </row>
    <row r="631" customFormat="false" ht="12.75" hidden="false" customHeight="false" outlineLevel="0" collapsed="false">
      <c r="K631" s="268"/>
      <c r="L631" s="268"/>
      <c r="AH631" s="259"/>
      <c r="AL631" s="259"/>
      <c r="AM631" s="269"/>
      <c r="AR631" s="281"/>
      <c r="AS631" s="306"/>
    </row>
    <row r="632" customFormat="false" ht="12.75" hidden="false" customHeight="false" outlineLevel="0" collapsed="false">
      <c r="K632" s="268"/>
      <c r="L632" s="268"/>
      <c r="AH632" s="259"/>
      <c r="AL632" s="259"/>
      <c r="AM632" s="269"/>
      <c r="AR632" s="281"/>
      <c r="AS632" s="306"/>
    </row>
    <row r="633" customFormat="false" ht="12.75" hidden="false" customHeight="false" outlineLevel="0" collapsed="false">
      <c r="K633" s="268"/>
      <c r="L633" s="268"/>
      <c r="AH633" s="259"/>
      <c r="AL633" s="259"/>
      <c r="AM633" s="269"/>
      <c r="AR633" s="281"/>
      <c r="AS633" s="306"/>
    </row>
    <row r="634" customFormat="false" ht="12.75" hidden="false" customHeight="false" outlineLevel="0" collapsed="false">
      <c r="K634" s="268"/>
      <c r="L634" s="268"/>
      <c r="AH634" s="259"/>
      <c r="AL634" s="259"/>
      <c r="AM634" s="269"/>
      <c r="AR634" s="281"/>
      <c r="AS634" s="306"/>
    </row>
    <row r="635" customFormat="false" ht="12.75" hidden="false" customHeight="false" outlineLevel="0" collapsed="false">
      <c r="K635" s="268"/>
      <c r="L635" s="268"/>
      <c r="AH635" s="259"/>
      <c r="AL635" s="259"/>
      <c r="AM635" s="269"/>
      <c r="AR635" s="281"/>
      <c r="AS635" s="306"/>
    </row>
    <row r="636" customFormat="false" ht="12.75" hidden="false" customHeight="false" outlineLevel="0" collapsed="false">
      <c r="K636" s="268"/>
      <c r="L636" s="268"/>
      <c r="AH636" s="259"/>
      <c r="AL636" s="259"/>
      <c r="AM636" s="269"/>
      <c r="AR636" s="281"/>
      <c r="AS636" s="306"/>
    </row>
    <row r="637" customFormat="false" ht="12.75" hidden="false" customHeight="false" outlineLevel="0" collapsed="false">
      <c r="K637" s="268"/>
      <c r="L637" s="268"/>
      <c r="AH637" s="259"/>
      <c r="AL637" s="259"/>
      <c r="AM637" s="269"/>
      <c r="AR637" s="281"/>
      <c r="AS637" s="306"/>
    </row>
    <row r="638" customFormat="false" ht="12.75" hidden="false" customHeight="false" outlineLevel="0" collapsed="false">
      <c r="K638" s="268"/>
      <c r="L638" s="268"/>
      <c r="AH638" s="259"/>
      <c r="AL638" s="259"/>
      <c r="AM638" s="269"/>
      <c r="AR638" s="281"/>
      <c r="AS638" s="306"/>
    </row>
    <row r="639" customFormat="false" ht="12.75" hidden="false" customHeight="false" outlineLevel="0" collapsed="false">
      <c r="K639" s="268"/>
      <c r="L639" s="268"/>
      <c r="AH639" s="259"/>
      <c r="AL639" s="259"/>
      <c r="AM639" s="269"/>
      <c r="AR639" s="281"/>
      <c r="AS639" s="306"/>
    </row>
    <row r="640" customFormat="false" ht="12.75" hidden="false" customHeight="false" outlineLevel="0" collapsed="false">
      <c r="K640" s="268"/>
      <c r="L640" s="268"/>
      <c r="AH640" s="259"/>
      <c r="AL640" s="259"/>
      <c r="AM640" s="269"/>
      <c r="AR640" s="281"/>
      <c r="AS640" s="306"/>
    </row>
    <row r="641" customFormat="false" ht="12.75" hidden="false" customHeight="false" outlineLevel="0" collapsed="false">
      <c r="K641" s="268"/>
      <c r="L641" s="268"/>
      <c r="AH641" s="259"/>
      <c r="AL641" s="259"/>
      <c r="AM641" s="269"/>
      <c r="AR641" s="281"/>
      <c r="AS641" s="306"/>
    </row>
    <row r="642" customFormat="false" ht="12.75" hidden="false" customHeight="false" outlineLevel="0" collapsed="false">
      <c r="K642" s="268"/>
      <c r="L642" s="268"/>
      <c r="AH642" s="259"/>
      <c r="AL642" s="259"/>
      <c r="AM642" s="269"/>
      <c r="AR642" s="281"/>
      <c r="AS642" s="306"/>
    </row>
    <row r="643" customFormat="false" ht="12.75" hidden="false" customHeight="false" outlineLevel="0" collapsed="false">
      <c r="K643" s="268"/>
      <c r="L643" s="268"/>
      <c r="AH643" s="259"/>
      <c r="AL643" s="259"/>
      <c r="AM643" s="269"/>
      <c r="AR643" s="281"/>
      <c r="AS643" s="306"/>
    </row>
    <row r="644" customFormat="false" ht="12.75" hidden="false" customHeight="false" outlineLevel="0" collapsed="false">
      <c r="K644" s="268"/>
      <c r="L644" s="268"/>
      <c r="AH644" s="259"/>
      <c r="AL644" s="259"/>
      <c r="AM644" s="269"/>
      <c r="AR644" s="281"/>
      <c r="AS644" s="306"/>
    </row>
    <row r="645" customFormat="false" ht="12.75" hidden="false" customHeight="false" outlineLevel="0" collapsed="false">
      <c r="K645" s="268"/>
      <c r="L645" s="268"/>
      <c r="AH645" s="259"/>
      <c r="AL645" s="259"/>
      <c r="AM645" s="269"/>
      <c r="AR645" s="281"/>
      <c r="AS645" s="306"/>
    </row>
    <row r="646" customFormat="false" ht="12.75" hidden="false" customHeight="false" outlineLevel="0" collapsed="false">
      <c r="K646" s="268"/>
      <c r="L646" s="268"/>
      <c r="AH646" s="259"/>
      <c r="AL646" s="259"/>
      <c r="AM646" s="269"/>
      <c r="AR646" s="281"/>
      <c r="AS646" s="306"/>
    </row>
    <row r="647" customFormat="false" ht="12.75" hidden="false" customHeight="false" outlineLevel="0" collapsed="false">
      <c r="K647" s="268"/>
      <c r="L647" s="268"/>
      <c r="AH647" s="259"/>
      <c r="AL647" s="259"/>
      <c r="AM647" s="269"/>
      <c r="AR647" s="281"/>
      <c r="AS647" s="306"/>
    </row>
    <row r="648" customFormat="false" ht="12.75" hidden="false" customHeight="false" outlineLevel="0" collapsed="false">
      <c r="K648" s="268"/>
      <c r="L648" s="268"/>
      <c r="AH648" s="259"/>
      <c r="AL648" s="259"/>
      <c r="AM648" s="269"/>
      <c r="AR648" s="281"/>
      <c r="AS648" s="306"/>
    </row>
    <row r="649" customFormat="false" ht="12.75" hidden="false" customHeight="false" outlineLevel="0" collapsed="false">
      <c r="K649" s="268"/>
      <c r="L649" s="268"/>
      <c r="AH649" s="259"/>
      <c r="AL649" s="259"/>
      <c r="AM649" s="269"/>
      <c r="AR649" s="281"/>
      <c r="AS649" s="306"/>
    </row>
    <row r="650" customFormat="false" ht="12.75" hidden="false" customHeight="false" outlineLevel="0" collapsed="false">
      <c r="K650" s="268"/>
      <c r="L650" s="268"/>
      <c r="AH650" s="259"/>
      <c r="AL650" s="259"/>
      <c r="AM650" s="269"/>
      <c r="AR650" s="281"/>
      <c r="AS650" s="306"/>
    </row>
    <row r="651" customFormat="false" ht="12.75" hidden="false" customHeight="false" outlineLevel="0" collapsed="false">
      <c r="K651" s="268"/>
      <c r="L651" s="268"/>
      <c r="AH651" s="259"/>
      <c r="AL651" s="259"/>
      <c r="AM651" s="269"/>
      <c r="AR651" s="281"/>
      <c r="AS651" s="306"/>
    </row>
    <row r="652" customFormat="false" ht="12.75" hidden="false" customHeight="false" outlineLevel="0" collapsed="false">
      <c r="K652" s="268"/>
      <c r="L652" s="268"/>
      <c r="AH652" s="259"/>
      <c r="AL652" s="259"/>
      <c r="AM652" s="269"/>
      <c r="AR652" s="281"/>
      <c r="AS652" s="306"/>
    </row>
    <row r="653" customFormat="false" ht="12.75" hidden="false" customHeight="false" outlineLevel="0" collapsed="false">
      <c r="K653" s="268"/>
      <c r="L653" s="268"/>
      <c r="AH653" s="259"/>
      <c r="AL653" s="259"/>
      <c r="AM653" s="269"/>
      <c r="AR653" s="281"/>
      <c r="AS653" s="306"/>
    </row>
    <row r="654" customFormat="false" ht="12.75" hidden="false" customHeight="false" outlineLevel="0" collapsed="false">
      <c r="K654" s="268"/>
      <c r="L654" s="268"/>
      <c r="AH654" s="259"/>
      <c r="AL654" s="259"/>
      <c r="AM654" s="269"/>
      <c r="AR654" s="281"/>
      <c r="AS654" s="306"/>
    </row>
    <row r="655" customFormat="false" ht="12.75" hidden="false" customHeight="false" outlineLevel="0" collapsed="false">
      <c r="K655" s="268"/>
      <c r="L655" s="268"/>
      <c r="AH655" s="259"/>
      <c r="AL655" s="259"/>
      <c r="AM655" s="269"/>
      <c r="AR655" s="281"/>
      <c r="AS655" s="306"/>
    </row>
    <row r="656" customFormat="false" ht="12.75" hidden="false" customHeight="false" outlineLevel="0" collapsed="false">
      <c r="K656" s="268"/>
      <c r="L656" s="268"/>
      <c r="AH656" s="259"/>
      <c r="AL656" s="259"/>
      <c r="AM656" s="269"/>
      <c r="AR656" s="281"/>
      <c r="AS656" s="306"/>
    </row>
    <row r="657" customFormat="false" ht="12.75" hidden="false" customHeight="false" outlineLevel="0" collapsed="false">
      <c r="K657" s="268"/>
      <c r="L657" s="268"/>
      <c r="AH657" s="259"/>
      <c r="AL657" s="259"/>
      <c r="AM657" s="269"/>
      <c r="AR657" s="281"/>
      <c r="AS657" s="306"/>
    </row>
    <row r="658" customFormat="false" ht="12.75" hidden="false" customHeight="false" outlineLevel="0" collapsed="false">
      <c r="K658" s="268"/>
      <c r="L658" s="268"/>
      <c r="AH658" s="259"/>
      <c r="AL658" s="259"/>
      <c r="AM658" s="269"/>
      <c r="AR658" s="281"/>
      <c r="AS658" s="306"/>
    </row>
    <row r="659" customFormat="false" ht="12.75" hidden="false" customHeight="false" outlineLevel="0" collapsed="false">
      <c r="K659" s="268"/>
      <c r="L659" s="268"/>
      <c r="AH659" s="259"/>
      <c r="AL659" s="259"/>
      <c r="AM659" s="269"/>
      <c r="AR659" s="281"/>
      <c r="AS659" s="306"/>
    </row>
    <row r="660" customFormat="false" ht="12.75" hidden="false" customHeight="false" outlineLevel="0" collapsed="false">
      <c r="K660" s="268"/>
      <c r="L660" s="268"/>
      <c r="AH660" s="259"/>
      <c r="AL660" s="259"/>
      <c r="AM660" s="269"/>
      <c r="AR660" s="281"/>
      <c r="AS660" s="306"/>
    </row>
    <row r="661" customFormat="false" ht="12.75" hidden="false" customHeight="false" outlineLevel="0" collapsed="false">
      <c r="K661" s="268"/>
      <c r="L661" s="268"/>
      <c r="AH661" s="259"/>
      <c r="AL661" s="259"/>
      <c r="AM661" s="269"/>
      <c r="AR661" s="281"/>
      <c r="AS661" s="306"/>
    </row>
    <row r="662" customFormat="false" ht="12.75" hidden="false" customHeight="false" outlineLevel="0" collapsed="false">
      <c r="K662" s="268"/>
      <c r="L662" s="268"/>
      <c r="AH662" s="259"/>
      <c r="AL662" s="259"/>
      <c r="AM662" s="269"/>
      <c r="AR662" s="281"/>
      <c r="AS662" s="306"/>
    </row>
    <row r="663" customFormat="false" ht="12.75" hidden="false" customHeight="false" outlineLevel="0" collapsed="false">
      <c r="K663" s="268"/>
      <c r="L663" s="268"/>
      <c r="AH663" s="259"/>
      <c r="AL663" s="259"/>
      <c r="AM663" s="269"/>
      <c r="AR663" s="281"/>
      <c r="AS663" s="306"/>
    </row>
    <row r="664" customFormat="false" ht="12.75" hidden="false" customHeight="false" outlineLevel="0" collapsed="false">
      <c r="K664" s="268"/>
      <c r="L664" s="268"/>
      <c r="AH664" s="259"/>
      <c r="AL664" s="259"/>
      <c r="AM664" s="269"/>
      <c r="AR664" s="281"/>
      <c r="AS664" s="306"/>
    </row>
    <row r="665" customFormat="false" ht="12.75" hidden="false" customHeight="false" outlineLevel="0" collapsed="false">
      <c r="K665" s="268"/>
      <c r="L665" s="268"/>
      <c r="AH665" s="259"/>
      <c r="AL665" s="259"/>
      <c r="AM665" s="269"/>
      <c r="AR665" s="281"/>
      <c r="AS665" s="306"/>
    </row>
    <row r="666" customFormat="false" ht="12.75" hidden="false" customHeight="false" outlineLevel="0" collapsed="false">
      <c r="K666" s="268"/>
      <c r="L666" s="268"/>
      <c r="AH666" s="259"/>
      <c r="AL666" s="259"/>
      <c r="AM666" s="269"/>
      <c r="AR666" s="281"/>
      <c r="AS666" s="306"/>
    </row>
    <row r="667" customFormat="false" ht="12.75" hidden="false" customHeight="false" outlineLevel="0" collapsed="false">
      <c r="K667" s="268"/>
      <c r="L667" s="268"/>
      <c r="AH667" s="259"/>
      <c r="AL667" s="259"/>
      <c r="AM667" s="269"/>
      <c r="AR667" s="281"/>
      <c r="AS667" s="306"/>
    </row>
    <row r="668" customFormat="false" ht="12.75" hidden="false" customHeight="false" outlineLevel="0" collapsed="false">
      <c r="K668" s="268"/>
      <c r="L668" s="268"/>
      <c r="AH668" s="259"/>
      <c r="AL668" s="259"/>
      <c r="AM668" s="269"/>
      <c r="AR668" s="281"/>
      <c r="AS668" s="306"/>
    </row>
    <row r="669" customFormat="false" ht="12.75" hidden="false" customHeight="false" outlineLevel="0" collapsed="false">
      <c r="K669" s="268"/>
      <c r="L669" s="268"/>
      <c r="AH669" s="259"/>
      <c r="AL669" s="259"/>
      <c r="AM669" s="269"/>
      <c r="AR669" s="281"/>
      <c r="AS669" s="306"/>
    </row>
    <row r="670" customFormat="false" ht="12.75" hidden="false" customHeight="false" outlineLevel="0" collapsed="false">
      <c r="K670" s="268"/>
      <c r="L670" s="268"/>
      <c r="AH670" s="259"/>
      <c r="AL670" s="259"/>
      <c r="AM670" s="269"/>
      <c r="AR670" s="281"/>
      <c r="AS670" s="306"/>
    </row>
    <row r="671" customFormat="false" ht="12.75" hidden="false" customHeight="false" outlineLevel="0" collapsed="false">
      <c r="K671" s="268"/>
      <c r="L671" s="268"/>
      <c r="AH671" s="259"/>
      <c r="AL671" s="259"/>
      <c r="AM671" s="269"/>
      <c r="AR671" s="281"/>
      <c r="AS671" s="306"/>
    </row>
    <row r="672" customFormat="false" ht="12.75" hidden="false" customHeight="false" outlineLevel="0" collapsed="false">
      <c r="K672" s="268"/>
      <c r="L672" s="268"/>
      <c r="AH672" s="259"/>
      <c r="AL672" s="259"/>
      <c r="AM672" s="269"/>
      <c r="AR672" s="281"/>
      <c r="AS672" s="306"/>
    </row>
    <row r="673" customFormat="false" ht="12.75" hidden="false" customHeight="false" outlineLevel="0" collapsed="false">
      <c r="K673" s="268"/>
      <c r="L673" s="268"/>
      <c r="AH673" s="259"/>
      <c r="AL673" s="259"/>
      <c r="AM673" s="269"/>
      <c r="AR673" s="281"/>
      <c r="AS673" s="306"/>
    </row>
    <row r="674" customFormat="false" ht="12.75" hidden="false" customHeight="false" outlineLevel="0" collapsed="false">
      <c r="K674" s="268"/>
      <c r="L674" s="268"/>
      <c r="AH674" s="259"/>
      <c r="AL674" s="259"/>
      <c r="AM674" s="269"/>
      <c r="AR674" s="281"/>
      <c r="AS674" s="306"/>
    </row>
    <row r="675" customFormat="false" ht="12.75" hidden="false" customHeight="false" outlineLevel="0" collapsed="false">
      <c r="K675" s="268"/>
      <c r="L675" s="268"/>
      <c r="AH675" s="259"/>
      <c r="AL675" s="259"/>
      <c r="AM675" s="269"/>
      <c r="AR675" s="281"/>
      <c r="AS675" s="306"/>
    </row>
    <row r="676" customFormat="false" ht="12.75" hidden="false" customHeight="false" outlineLevel="0" collapsed="false">
      <c r="K676" s="268"/>
      <c r="L676" s="268"/>
      <c r="AH676" s="259"/>
      <c r="AL676" s="259"/>
      <c r="AM676" s="269"/>
      <c r="AR676" s="281"/>
      <c r="AS676" s="306"/>
    </row>
    <row r="677" customFormat="false" ht="12.75" hidden="false" customHeight="false" outlineLevel="0" collapsed="false">
      <c r="K677" s="268"/>
      <c r="L677" s="268"/>
      <c r="AH677" s="259"/>
      <c r="AL677" s="259"/>
      <c r="AM677" s="269"/>
      <c r="AR677" s="281"/>
      <c r="AS677" s="306"/>
    </row>
    <row r="678" customFormat="false" ht="12.75" hidden="false" customHeight="false" outlineLevel="0" collapsed="false">
      <c r="K678" s="268"/>
      <c r="L678" s="268"/>
      <c r="AH678" s="259"/>
      <c r="AL678" s="259"/>
      <c r="AM678" s="269"/>
      <c r="AR678" s="281"/>
      <c r="AS678" s="306"/>
    </row>
    <row r="679" customFormat="false" ht="12.75" hidden="false" customHeight="false" outlineLevel="0" collapsed="false">
      <c r="K679" s="268"/>
      <c r="L679" s="268"/>
      <c r="AH679" s="259"/>
      <c r="AL679" s="259"/>
      <c r="AM679" s="269"/>
      <c r="AR679" s="281"/>
      <c r="AS679" s="306"/>
    </row>
    <row r="680" customFormat="false" ht="12.75" hidden="false" customHeight="false" outlineLevel="0" collapsed="false">
      <c r="K680" s="268"/>
      <c r="L680" s="268"/>
      <c r="AH680" s="259"/>
      <c r="AL680" s="259"/>
      <c r="AM680" s="269"/>
      <c r="AR680" s="281"/>
      <c r="AS680" s="306"/>
    </row>
    <row r="681" customFormat="false" ht="12.75" hidden="false" customHeight="false" outlineLevel="0" collapsed="false">
      <c r="K681" s="268"/>
      <c r="L681" s="268"/>
      <c r="AH681" s="259"/>
      <c r="AL681" s="259"/>
      <c r="AM681" s="269"/>
      <c r="AR681" s="281"/>
      <c r="AS681" s="306"/>
    </row>
    <row r="682" customFormat="false" ht="12.75" hidden="false" customHeight="false" outlineLevel="0" collapsed="false">
      <c r="K682" s="268"/>
      <c r="L682" s="268"/>
      <c r="AH682" s="259"/>
      <c r="AL682" s="259"/>
      <c r="AM682" s="269"/>
      <c r="AR682" s="281"/>
      <c r="AS682" s="306"/>
    </row>
    <row r="683" customFormat="false" ht="12.75" hidden="false" customHeight="false" outlineLevel="0" collapsed="false">
      <c r="K683" s="268"/>
      <c r="L683" s="268"/>
      <c r="AH683" s="259"/>
      <c r="AL683" s="259"/>
      <c r="AM683" s="269"/>
      <c r="AR683" s="281"/>
      <c r="AS683" s="306"/>
    </row>
    <row r="684" customFormat="false" ht="12.75" hidden="false" customHeight="false" outlineLevel="0" collapsed="false">
      <c r="K684" s="268"/>
      <c r="L684" s="268"/>
      <c r="AH684" s="259"/>
      <c r="AL684" s="259"/>
      <c r="AM684" s="269"/>
      <c r="AR684" s="281"/>
      <c r="AS684" s="306"/>
    </row>
    <row r="685" customFormat="false" ht="12.75" hidden="false" customHeight="false" outlineLevel="0" collapsed="false">
      <c r="K685" s="268"/>
      <c r="L685" s="268"/>
      <c r="AH685" s="259"/>
      <c r="AL685" s="259"/>
      <c r="AM685" s="269"/>
      <c r="AR685" s="281"/>
      <c r="AS685" s="306"/>
    </row>
    <row r="686" customFormat="false" ht="12.75" hidden="false" customHeight="false" outlineLevel="0" collapsed="false">
      <c r="K686" s="268"/>
      <c r="L686" s="268"/>
      <c r="AH686" s="259"/>
      <c r="AL686" s="259"/>
      <c r="AM686" s="269"/>
      <c r="AR686" s="281"/>
      <c r="AS686" s="306"/>
    </row>
    <row r="687" customFormat="false" ht="12.75" hidden="false" customHeight="false" outlineLevel="0" collapsed="false">
      <c r="K687" s="268"/>
      <c r="L687" s="268"/>
      <c r="AH687" s="259"/>
      <c r="AL687" s="259"/>
      <c r="AM687" s="269"/>
      <c r="AR687" s="281"/>
      <c r="AS687" s="306"/>
    </row>
    <row r="688" customFormat="false" ht="12.75" hidden="false" customHeight="false" outlineLevel="0" collapsed="false">
      <c r="K688" s="268"/>
      <c r="L688" s="268"/>
      <c r="AH688" s="259"/>
      <c r="AL688" s="259"/>
      <c r="AM688" s="269"/>
      <c r="AR688" s="281"/>
      <c r="AS688" s="306"/>
    </row>
    <row r="689" customFormat="false" ht="12.75" hidden="false" customHeight="false" outlineLevel="0" collapsed="false">
      <c r="K689" s="268"/>
      <c r="L689" s="268"/>
      <c r="AH689" s="259"/>
      <c r="AL689" s="259"/>
      <c r="AM689" s="269"/>
      <c r="AR689" s="281"/>
      <c r="AS689" s="306"/>
    </row>
    <row r="690" customFormat="false" ht="12.75" hidden="false" customHeight="false" outlineLevel="0" collapsed="false">
      <c r="K690" s="268"/>
      <c r="L690" s="268"/>
      <c r="AH690" s="259"/>
      <c r="AL690" s="259"/>
      <c r="AM690" s="269"/>
      <c r="AR690" s="281"/>
      <c r="AS690" s="306"/>
    </row>
    <row r="691" customFormat="false" ht="12.75" hidden="false" customHeight="false" outlineLevel="0" collapsed="false">
      <c r="K691" s="268"/>
      <c r="L691" s="268"/>
      <c r="AH691" s="259"/>
      <c r="AL691" s="259"/>
      <c r="AM691" s="269"/>
      <c r="AR691" s="281"/>
      <c r="AS691" s="306"/>
    </row>
    <row r="692" customFormat="false" ht="12.75" hidden="false" customHeight="false" outlineLevel="0" collapsed="false">
      <c r="K692" s="268"/>
      <c r="L692" s="268"/>
      <c r="AH692" s="259"/>
      <c r="AL692" s="259"/>
      <c r="AM692" s="269"/>
      <c r="AR692" s="281"/>
      <c r="AS692" s="306"/>
    </row>
    <row r="693" customFormat="false" ht="12.75" hidden="false" customHeight="false" outlineLevel="0" collapsed="false">
      <c r="K693" s="268"/>
      <c r="L693" s="268"/>
      <c r="AH693" s="259"/>
      <c r="AL693" s="259"/>
      <c r="AM693" s="269"/>
      <c r="AR693" s="281"/>
      <c r="AS693" s="306"/>
    </row>
    <row r="694" customFormat="false" ht="12.75" hidden="false" customHeight="false" outlineLevel="0" collapsed="false">
      <c r="K694" s="268"/>
      <c r="L694" s="268"/>
      <c r="AH694" s="259"/>
      <c r="AL694" s="259"/>
      <c r="AM694" s="269"/>
      <c r="AR694" s="281"/>
      <c r="AS694" s="306"/>
    </row>
    <row r="695" customFormat="false" ht="12.75" hidden="false" customHeight="false" outlineLevel="0" collapsed="false">
      <c r="K695" s="268"/>
      <c r="L695" s="268"/>
      <c r="AH695" s="259"/>
      <c r="AL695" s="259"/>
      <c r="AM695" s="269"/>
      <c r="AR695" s="281"/>
      <c r="AS695" s="306"/>
    </row>
    <row r="696" customFormat="false" ht="12.75" hidden="false" customHeight="false" outlineLevel="0" collapsed="false">
      <c r="K696" s="268"/>
      <c r="L696" s="268"/>
      <c r="AH696" s="259"/>
      <c r="AL696" s="259"/>
      <c r="AM696" s="269"/>
      <c r="AR696" s="281"/>
      <c r="AS696" s="306"/>
    </row>
    <row r="697" customFormat="false" ht="12.75" hidden="false" customHeight="false" outlineLevel="0" collapsed="false">
      <c r="K697" s="268"/>
      <c r="L697" s="268"/>
      <c r="AH697" s="259"/>
      <c r="AL697" s="259"/>
      <c r="AM697" s="269"/>
      <c r="AR697" s="281"/>
      <c r="AS697" s="306"/>
    </row>
    <row r="698" customFormat="false" ht="12.75" hidden="false" customHeight="false" outlineLevel="0" collapsed="false">
      <c r="K698" s="268"/>
      <c r="L698" s="268"/>
      <c r="AH698" s="259"/>
      <c r="AL698" s="259"/>
      <c r="AM698" s="269"/>
      <c r="AR698" s="281"/>
      <c r="AS698" s="306"/>
    </row>
    <row r="699" customFormat="false" ht="12.75" hidden="false" customHeight="false" outlineLevel="0" collapsed="false">
      <c r="K699" s="268"/>
      <c r="L699" s="268"/>
      <c r="AH699" s="259"/>
      <c r="AL699" s="259"/>
      <c r="AM699" s="269"/>
      <c r="AR699" s="281"/>
      <c r="AS699" s="306"/>
    </row>
    <row r="700" customFormat="false" ht="12.75" hidden="false" customHeight="false" outlineLevel="0" collapsed="false">
      <c r="K700" s="268"/>
      <c r="L700" s="268"/>
      <c r="AH700" s="259"/>
      <c r="AL700" s="259"/>
      <c r="AM700" s="269"/>
      <c r="AR700" s="281"/>
      <c r="AS700" s="306"/>
    </row>
    <row r="701" customFormat="false" ht="12.75" hidden="false" customHeight="false" outlineLevel="0" collapsed="false">
      <c r="K701" s="268"/>
      <c r="L701" s="268"/>
      <c r="AH701" s="259"/>
      <c r="AL701" s="259"/>
      <c r="AM701" s="269"/>
      <c r="AR701" s="281"/>
      <c r="AS701" s="306"/>
    </row>
    <row r="702" customFormat="false" ht="12.75" hidden="false" customHeight="false" outlineLevel="0" collapsed="false">
      <c r="K702" s="268"/>
      <c r="L702" s="268"/>
      <c r="AH702" s="259"/>
      <c r="AL702" s="259"/>
      <c r="AM702" s="269"/>
      <c r="AR702" s="281"/>
      <c r="AS702" s="306"/>
    </row>
    <row r="703" customFormat="false" ht="12.75" hidden="false" customHeight="false" outlineLevel="0" collapsed="false">
      <c r="K703" s="268"/>
      <c r="L703" s="268"/>
      <c r="AH703" s="259"/>
      <c r="AL703" s="259"/>
      <c r="AM703" s="269"/>
      <c r="AR703" s="281"/>
      <c r="AS703" s="306"/>
    </row>
    <row r="704" customFormat="false" ht="12.75" hidden="false" customHeight="false" outlineLevel="0" collapsed="false">
      <c r="K704" s="268"/>
      <c r="L704" s="268"/>
      <c r="AH704" s="259"/>
      <c r="AL704" s="259"/>
      <c r="AM704" s="269"/>
      <c r="AR704" s="281"/>
      <c r="AS704" s="306"/>
    </row>
    <row r="705" customFormat="false" ht="12.75" hidden="false" customHeight="false" outlineLevel="0" collapsed="false">
      <c r="K705" s="268"/>
      <c r="L705" s="268"/>
      <c r="AH705" s="259"/>
      <c r="AL705" s="259"/>
      <c r="AM705" s="269"/>
      <c r="AR705" s="281"/>
      <c r="AS705" s="306"/>
    </row>
    <row r="706" customFormat="false" ht="12.75" hidden="false" customHeight="false" outlineLevel="0" collapsed="false">
      <c r="K706" s="268"/>
      <c r="L706" s="268"/>
      <c r="AH706" s="259"/>
      <c r="AL706" s="259"/>
      <c r="AM706" s="269"/>
      <c r="AR706" s="281"/>
      <c r="AS706" s="306"/>
    </row>
    <row r="707" customFormat="false" ht="12.75" hidden="false" customHeight="false" outlineLevel="0" collapsed="false">
      <c r="K707" s="268"/>
      <c r="L707" s="268"/>
      <c r="AH707" s="259"/>
      <c r="AL707" s="259"/>
      <c r="AM707" s="269"/>
      <c r="AR707" s="281"/>
      <c r="AS707" s="306"/>
    </row>
    <row r="708" customFormat="false" ht="12.75" hidden="false" customHeight="false" outlineLevel="0" collapsed="false">
      <c r="K708" s="268"/>
      <c r="L708" s="268"/>
      <c r="AH708" s="259"/>
      <c r="AL708" s="259"/>
      <c r="AM708" s="269"/>
      <c r="AR708" s="281"/>
      <c r="AS708" s="306"/>
    </row>
    <row r="709" customFormat="false" ht="12.75" hidden="false" customHeight="false" outlineLevel="0" collapsed="false">
      <c r="K709" s="268"/>
      <c r="L709" s="268"/>
      <c r="AH709" s="259"/>
      <c r="AL709" s="259"/>
      <c r="AM709" s="269"/>
      <c r="AR709" s="281"/>
      <c r="AS709" s="306"/>
    </row>
    <row r="710" customFormat="false" ht="12.75" hidden="false" customHeight="false" outlineLevel="0" collapsed="false">
      <c r="K710" s="268"/>
      <c r="L710" s="268"/>
      <c r="AH710" s="259"/>
      <c r="AL710" s="259"/>
      <c r="AM710" s="269"/>
      <c r="AR710" s="281"/>
      <c r="AS710" s="306"/>
    </row>
    <row r="711" customFormat="false" ht="12.75" hidden="false" customHeight="false" outlineLevel="0" collapsed="false">
      <c r="K711" s="268"/>
      <c r="L711" s="268"/>
      <c r="AH711" s="259"/>
      <c r="AL711" s="259"/>
      <c r="AM711" s="269"/>
      <c r="AR711" s="281"/>
      <c r="AS711" s="306"/>
    </row>
    <row r="712" customFormat="false" ht="12.75" hidden="false" customHeight="false" outlineLevel="0" collapsed="false">
      <c r="K712" s="268"/>
      <c r="L712" s="268"/>
      <c r="AH712" s="259"/>
      <c r="AL712" s="259"/>
      <c r="AM712" s="269"/>
      <c r="AR712" s="281"/>
      <c r="AS712" s="306"/>
    </row>
    <row r="713" customFormat="false" ht="12.75" hidden="false" customHeight="false" outlineLevel="0" collapsed="false">
      <c r="K713" s="268"/>
      <c r="L713" s="268"/>
      <c r="AH713" s="259"/>
      <c r="AL713" s="259"/>
      <c r="AM713" s="269"/>
      <c r="AR713" s="281"/>
      <c r="AS713" s="306"/>
    </row>
    <row r="714" customFormat="false" ht="12.75" hidden="false" customHeight="false" outlineLevel="0" collapsed="false">
      <c r="K714" s="268"/>
      <c r="L714" s="268"/>
      <c r="AH714" s="259"/>
      <c r="AL714" s="259"/>
      <c r="AM714" s="269"/>
      <c r="AR714" s="281"/>
      <c r="AS714" s="306"/>
    </row>
    <row r="715" customFormat="false" ht="12.75" hidden="false" customHeight="false" outlineLevel="0" collapsed="false">
      <c r="K715" s="268"/>
      <c r="L715" s="268"/>
      <c r="AH715" s="259"/>
      <c r="AL715" s="259"/>
      <c r="AM715" s="269"/>
      <c r="AR715" s="281"/>
      <c r="AS715" s="306"/>
    </row>
    <row r="716" customFormat="false" ht="12.75" hidden="false" customHeight="false" outlineLevel="0" collapsed="false">
      <c r="K716" s="268"/>
      <c r="L716" s="268"/>
      <c r="AH716" s="259"/>
      <c r="AL716" s="259"/>
      <c r="AM716" s="269"/>
      <c r="AR716" s="281"/>
      <c r="AS716" s="306"/>
    </row>
    <row r="717" customFormat="false" ht="12.75" hidden="false" customHeight="false" outlineLevel="0" collapsed="false">
      <c r="K717" s="268"/>
      <c r="L717" s="268"/>
      <c r="AH717" s="259"/>
      <c r="AL717" s="259"/>
      <c r="AM717" s="269"/>
      <c r="AR717" s="281"/>
      <c r="AS717" s="306"/>
    </row>
    <row r="718" customFormat="false" ht="12.75" hidden="false" customHeight="false" outlineLevel="0" collapsed="false">
      <c r="K718" s="268"/>
      <c r="L718" s="268"/>
      <c r="AH718" s="259"/>
      <c r="AL718" s="259"/>
      <c r="AM718" s="269"/>
      <c r="AR718" s="281"/>
      <c r="AS718" s="306"/>
    </row>
    <row r="719" customFormat="false" ht="12.75" hidden="false" customHeight="false" outlineLevel="0" collapsed="false">
      <c r="K719" s="268"/>
      <c r="L719" s="268"/>
      <c r="AH719" s="259"/>
      <c r="AL719" s="259"/>
      <c r="AM719" s="269"/>
      <c r="AR719" s="281"/>
      <c r="AS719" s="306"/>
    </row>
    <row r="720" customFormat="false" ht="12.75" hidden="false" customHeight="false" outlineLevel="0" collapsed="false">
      <c r="K720" s="268"/>
      <c r="L720" s="268"/>
      <c r="AH720" s="259"/>
      <c r="AL720" s="259"/>
      <c r="AM720" s="269"/>
      <c r="AR720" s="281"/>
      <c r="AS720" s="306"/>
    </row>
    <row r="721" customFormat="false" ht="12.75" hidden="false" customHeight="false" outlineLevel="0" collapsed="false">
      <c r="K721" s="268"/>
      <c r="L721" s="268"/>
      <c r="AH721" s="259"/>
      <c r="AL721" s="259"/>
      <c r="AM721" s="269"/>
      <c r="AR721" s="281"/>
      <c r="AS721" s="306"/>
    </row>
    <row r="722" customFormat="false" ht="12.75" hidden="false" customHeight="false" outlineLevel="0" collapsed="false">
      <c r="K722" s="268"/>
      <c r="L722" s="268"/>
      <c r="AH722" s="259"/>
      <c r="AL722" s="259"/>
      <c r="AM722" s="269"/>
      <c r="AR722" s="281"/>
      <c r="AS722" s="306"/>
    </row>
    <row r="723" customFormat="false" ht="12.75" hidden="false" customHeight="false" outlineLevel="0" collapsed="false">
      <c r="K723" s="268"/>
      <c r="L723" s="268"/>
      <c r="AH723" s="259"/>
      <c r="AL723" s="259"/>
      <c r="AM723" s="269"/>
      <c r="AR723" s="281"/>
      <c r="AS723" s="306"/>
    </row>
    <row r="724" customFormat="false" ht="12.75" hidden="false" customHeight="false" outlineLevel="0" collapsed="false">
      <c r="K724" s="268"/>
      <c r="L724" s="268"/>
      <c r="AH724" s="259"/>
      <c r="AL724" s="259"/>
      <c r="AM724" s="269"/>
      <c r="AR724" s="281"/>
      <c r="AS724" s="306"/>
    </row>
    <row r="725" customFormat="false" ht="12.75" hidden="false" customHeight="false" outlineLevel="0" collapsed="false">
      <c r="K725" s="268"/>
      <c r="L725" s="268"/>
      <c r="AH725" s="259"/>
      <c r="AL725" s="259"/>
      <c r="AM725" s="269"/>
      <c r="AR725" s="281"/>
      <c r="AS725" s="306"/>
    </row>
    <row r="726" customFormat="false" ht="12.75" hidden="false" customHeight="false" outlineLevel="0" collapsed="false">
      <c r="K726" s="268"/>
      <c r="L726" s="268"/>
      <c r="AH726" s="259"/>
      <c r="AL726" s="259"/>
      <c r="AM726" s="269"/>
      <c r="AR726" s="281"/>
      <c r="AS726" s="306"/>
    </row>
    <row r="727" customFormat="false" ht="12.75" hidden="false" customHeight="false" outlineLevel="0" collapsed="false">
      <c r="K727" s="268"/>
      <c r="L727" s="268"/>
      <c r="AH727" s="259"/>
      <c r="AL727" s="259"/>
      <c r="AM727" s="269"/>
      <c r="AR727" s="281"/>
      <c r="AS727" s="306"/>
    </row>
    <row r="728" customFormat="false" ht="12.75" hidden="false" customHeight="false" outlineLevel="0" collapsed="false">
      <c r="K728" s="268"/>
      <c r="L728" s="268"/>
      <c r="AH728" s="259"/>
      <c r="AL728" s="259"/>
      <c r="AM728" s="269"/>
      <c r="AR728" s="281"/>
      <c r="AS728" s="306"/>
    </row>
    <row r="729" customFormat="false" ht="12.75" hidden="false" customHeight="false" outlineLevel="0" collapsed="false">
      <c r="K729" s="268"/>
      <c r="L729" s="268"/>
      <c r="AH729" s="259"/>
      <c r="AL729" s="259"/>
      <c r="AM729" s="269"/>
      <c r="AR729" s="281"/>
      <c r="AS729" s="306"/>
    </row>
    <row r="730" customFormat="false" ht="12.75" hidden="false" customHeight="false" outlineLevel="0" collapsed="false">
      <c r="K730" s="268"/>
      <c r="L730" s="268"/>
      <c r="AH730" s="259"/>
      <c r="AL730" s="259"/>
      <c r="AM730" s="269"/>
      <c r="AR730" s="281"/>
      <c r="AS730" s="306"/>
    </row>
    <row r="731" customFormat="false" ht="12.75" hidden="false" customHeight="false" outlineLevel="0" collapsed="false">
      <c r="K731" s="268"/>
      <c r="L731" s="268"/>
      <c r="AH731" s="259"/>
      <c r="AL731" s="259"/>
      <c r="AM731" s="269"/>
      <c r="AR731" s="281"/>
      <c r="AS731" s="306"/>
    </row>
    <row r="732" customFormat="false" ht="12.75" hidden="false" customHeight="false" outlineLevel="0" collapsed="false">
      <c r="K732" s="268"/>
      <c r="L732" s="268"/>
      <c r="AH732" s="259"/>
      <c r="AL732" s="259"/>
      <c r="AM732" s="269"/>
      <c r="AR732" s="281"/>
      <c r="AS732" s="306"/>
    </row>
    <row r="733" customFormat="false" ht="12.75" hidden="false" customHeight="false" outlineLevel="0" collapsed="false">
      <c r="K733" s="268"/>
      <c r="L733" s="268"/>
      <c r="AH733" s="259"/>
      <c r="AL733" s="259"/>
      <c r="AM733" s="269"/>
      <c r="AR733" s="281"/>
      <c r="AS733" s="306"/>
    </row>
    <row r="734" customFormat="false" ht="12.75" hidden="false" customHeight="false" outlineLevel="0" collapsed="false">
      <c r="K734" s="268"/>
      <c r="L734" s="268"/>
      <c r="AH734" s="259"/>
      <c r="AL734" s="259"/>
      <c r="AM734" s="269"/>
      <c r="AR734" s="281"/>
      <c r="AS734" s="306"/>
    </row>
    <row r="735" customFormat="false" ht="12.75" hidden="false" customHeight="false" outlineLevel="0" collapsed="false">
      <c r="K735" s="268"/>
      <c r="L735" s="268"/>
      <c r="AH735" s="259"/>
      <c r="AL735" s="259"/>
      <c r="AM735" s="269"/>
      <c r="AR735" s="281"/>
      <c r="AS735" s="306"/>
    </row>
    <row r="736" customFormat="false" ht="12.75" hidden="false" customHeight="false" outlineLevel="0" collapsed="false">
      <c r="K736" s="268"/>
      <c r="L736" s="268"/>
      <c r="AH736" s="259"/>
      <c r="AL736" s="259"/>
      <c r="AM736" s="269"/>
      <c r="AR736" s="281"/>
      <c r="AS736" s="306"/>
    </row>
    <row r="737" customFormat="false" ht="12.75" hidden="false" customHeight="false" outlineLevel="0" collapsed="false">
      <c r="K737" s="268"/>
      <c r="L737" s="268"/>
      <c r="AH737" s="259"/>
      <c r="AL737" s="259"/>
      <c r="AM737" s="269"/>
      <c r="AR737" s="281"/>
      <c r="AS737" s="306"/>
    </row>
    <row r="738" customFormat="false" ht="12.75" hidden="false" customHeight="false" outlineLevel="0" collapsed="false">
      <c r="K738" s="268"/>
      <c r="L738" s="268"/>
      <c r="AH738" s="259"/>
      <c r="AL738" s="259"/>
      <c r="AM738" s="269"/>
      <c r="AR738" s="281"/>
      <c r="AS738" s="306"/>
    </row>
    <row r="739" customFormat="false" ht="12.75" hidden="false" customHeight="false" outlineLevel="0" collapsed="false">
      <c r="K739" s="268"/>
      <c r="L739" s="268"/>
      <c r="AH739" s="259"/>
      <c r="AL739" s="259"/>
      <c r="AM739" s="269"/>
      <c r="AR739" s="281"/>
      <c r="AS739" s="306"/>
    </row>
    <row r="740" customFormat="false" ht="12.75" hidden="false" customHeight="false" outlineLevel="0" collapsed="false">
      <c r="K740" s="268"/>
      <c r="L740" s="268"/>
      <c r="AH740" s="259"/>
      <c r="AL740" s="259"/>
      <c r="AM740" s="269"/>
      <c r="AR740" s="281"/>
      <c r="AS740" s="306"/>
    </row>
    <row r="741" customFormat="false" ht="12.75" hidden="false" customHeight="false" outlineLevel="0" collapsed="false">
      <c r="K741" s="268"/>
      <c r="L741" s="268"/>
      <c r="AH741" s="259"/>
      <c r="AL741" s="259"/>
      <c r="AM741" s="269"/>
      <c r="AR741" s="281"/>
      <c r="AS741" s="306"/>
    </row>
    <row r="742" customFormat="false" ht="12.75" hidden="false" customHeight="false" outlineLevel="0" collapsed="false">
      <c r="K742" s="268"/>
      <c r="L742" s="268"/>
      <c r="AH742" s="259"/>
      <c r="AL742" s="259"/>
      <c r="AM742" s="269"/>
      <c r="AR742" s="281"/>
      <c r="AS742" s="306"/>
    </row>
    <row r="743" customFormat="false" ht="12.75" hidden="false" customHeight="false" outlineLevel="0" collapsed="false">
      <c r="K743" s="268"/>
      <c r="L743" s="268"/>
      <c r="AH743" s="259"/>
      <c r="AL743" s="259"/>
      <c r="AM743" s="269"/>
      <c r="AR743" s="281"/>
      <c r="AS743" s="306"/>
    </row>
    <row r="744" customFormat="false" ht="12.75" hidden="false" customHeight="false" outlineLevel="0" collapsed="false">
      <c r="K744" s="268"/>
      <c r="L744" s="268"/>
      <c r="AH744" s="259"/>
      <c r="AL744" s="259"/>
      <c r="AM744" s="269"/>
      <c r="AR744" s="281"/>
      <c r="AS744" s="306"/>
    </row>
    <row r="745" customFormat="false" ht="12.75" hidden="false" customHeight="false" outlineLevel="0" collapsed="false">
      <c r="K745" s="268"/>
      <c r="L745" s="268"/>
      <c r="AH745" s="259"/>
      <c r="AL745" s="259"/>
      <c r="AM745" s="269"/>
      <c r="AR745" s="281"/>
      <c r="AS745" s="306"/>
    </row>
    <row r="746" customFormat="false" ht="12.75" hidden="false" customHeight="false" outlineLevel="0" collapsed="false">
      <c r="K746" s="268"/>
      <c r="L746" s="268"/>
      <c r="AH746" s="259"/>
      <c r="AL746" s="259"/>
      <c r="AM746" s="269"/>
      <c r="AR746" s="281"/>
      <c r="AS746" s="306"/>
    </row>
    <row r="747" customFormat="false" ht="12.75" hidden="false" customHeight="false" outlineLevel="0" collapsed="false">
      <c r="K747" s="268"/>
      <c r="L747" s="268"/>
      <c r="AH747" s="259"/>
      <c r="AL747" s="259"/>
      <c r="AM747" s="269"/>
      <c r="AR747" s="281"/>
      <c r="AS747" s="306"/>
    </row>
    <row r="748" customFormat="false" ht="12.75" hidden="false" customHeight="false" outlineLevel="0" collapsed="false">
      <c r="K748" s="268"/>
      <c r="L748" s="268"/>
      <c r="AH748" s="259"/>
      <c r="AL748" s="259"/>
      <c r="AM748" s="269"/>
      <c r="AR748" s="281"/>
      <c r="AS748" s="306"/>
    </row>
    <row r="749" customFormat="false" ht="12.75" hidden="false" customHeight="false" outlineLevel="0" collapsed="false">
      <c r="K749" s="268"/>
      <c r="L749" s="268"/>
      <c r="AH749" s="259"/>
      <c r="AL749" s="259"/>
      <c r="AM749" s="269"/>
      <c r="AR749" s="281"/>
      <c r="AS749" s="306"/>
    </row>
    <row r="750" customFormat="false" ht="12.75" hidden="false" customHeight="false" outlineLevel="0" collapsed="false">
      <c r="K750" s="268"/>
      <c r="L750" s="268"/>
      <c r="AH750" s="259"/>
      <c r="AL750" s="259"/>
      <c r="AM750" s="269"/>
      <c r="AR750" s="281"/>
      <c r="AS750" s="306"/>
    </row>
    <row r="751" customFormat="false" ht="12.75" hidden="false" customHeight="false" outlineLevel="0" collapsed="false">
      <c r="K751" s="268"/>
      <c r="L751" s="268"/>
      <c r="AH751" s="259"/>
      <c r="AL751" s="259"/>
      <c r="AM751" s="269"/>
      <c r="AR751" s="281"/>
      <c r="AS751" s="306"/>
    </row>
    <row r="752" customFormat="false" ht="12.75" hidden="false" customHeight="false" outlineLevel="0" collapsed="false">
      <c r="K752" s="268"/>
      <c r="L752" s="268"/>
      <c r="AH752" s="259"/>
      <c r="AL752" s="259"/>
      <c r="AM752" s="269"/>
      <c r="AR752" s="281"/>
      <c r="AS752" s="306"/>
    </row>
    <row r="753" customFormat="false" ht="12.75" hidden="false" customHeight="false" outlineLevel="0" collapsed="false">
      <c r="K753" s="268"/>
      <c r="L753" s="268"/>
      <c r="AH753" s="259"/>
      <c r="AL753" s="259"/>
      <c r="AM753" s="269"/>
      <c r="AR753" s="281"/>
      <c r="AS753" s="306"/>
    </row>
    <row r="754" customFormat="false" ht="12.75" hidden="false" customHeight="false" outlineLevel="0" collapsed="false">
      <c r="K754" s="268"/>
      <c r="L754" s="268"/>
      <c r="AH754" s="259"/>
      <c r="AL754" s="259"/>
      <c r="AM754" s="269"/>
      <c r="AR754" s="281"/>
      <c r="AS754" s="306"/>
    </row>
    <row r="755" customFormat="false" ht="12.75" hidden="false" customHeight="false" outlineLevel="0" collapsed="false">
      <c r="K755" s="268"/>
      <c r="L755" s="268"/>
      <c r="AH755" s="259"/>
      <c r="AL755" s="259"/>
      <c r="AM755" s="269"/>
      <c r="AR755" s="281"/>
      <c r="AS755" s="306"/>
    </row>
    <row r="756" customFormat="false" ht="12.75" hidden="false" customHeight="false" outlineLevel="0" collapsed="false">
      <c r="K756" s="268"/>
      <c r="L756" s="268"/>
      <c r="AH756" s="259"/>
      <c r="AL756" s="259"/>
      <c r="AM756" s="269"/>
      <c r="AR756" s="281"/>
      <c r="AS756" s="306"/>
    </row>
    <row r="757" customFormat="false" ht="12.75" hidden="false" customHeight="false" outlineLevel="0" collapsed="false">
      <c r="K757" s="268"/>
      <c r="L757" s="268"/>
      <c r="AH757" s="259"/>
      <c r="AL757" s="259"/>
      <c r="AM757" s="269"/>
      <c r="AR757" s="281"/>
      <c r="AS757" s="306"/>
    </row>
    <row r="758" customFormat="false" ht="12.75" hidden="false" customHeight="false" outlineLevel="0" collapsed="false">
      <c r="K758" s="268"/>
      <c r="L758" s="268"/>
      <c r="AH758" s="259"/>
      <c r="AL758" s="259"/>
      <c r="AM758" s="269"/>
      <c r="AR758" s="281"/>
      <c r="AS758" s="306"/>
    </row>
    <row r="759" customFormat="false" ht="12.75" hidden="false" customHeight="false" outlineLevel="0" collapsed="false">
      <c r="K759" s="268"/>
      <c r="L759" s="268"/>
      <c r="AH759" s="259"/>
      <c r="AL759" s="259"/>
      <c r="AM759" s="269"/>
      <c r="AR759" s="281"/>
      <c r="AS759" s="306"/>
    </row>
    <row r="760" customFormat="false" ht="12.75" hidden="false" customHeight="false" outlineLevel="0" collapsed="false">
      <c r="K760" s="268"/>
      <c r="L760" s="268"/>
      <c r="AH760" s="259"/>
      <c r="AL760" s="259"/>
      <c r="AM760" s="269"/>
      <c r="AR760" s="281"/>
      <c r="AS760" s="306"/>
    </row>
    <row r="761" customFormat="false" ht="12.75" hidden="false" customHeight="false" outlineLevel="0" collapsed="false">
      <c r="K761" s="268"/>
      <c r="L761" s="268"/>
      <c r="AH761" s="259"/>
      <c r="AL761" s="259"/>
      <c r="AM761" s="269"/>
      <c r="AR761" s="281"/>
      <c r="AS761" s="306"/>
    </row>
    <row r="762" customFormat="false" ht="12.75" hidden="false" customHeight="false" outlineLevel="0" collapsed="false">
      <c r="K762" s="268"/>
      <c r="L762" s="268"/>
      <c r="AH762" s="259"/>
      <c r="AL762" s="259"/>
      <c r="AM762" s="269"/>
      <c r="AR762" s="281"/>
      <c r="AS762" s="306"/>
    </row>
    <row r="763" customFormat="false" ht="12.75" hidden="false" customHeight="false" outlineLevel="0" collapsed="false">
      <c r="K763" s="268"/>
      <c r="L763" s="268"/>
      <c r="AH763" s="259"/>
      <c r="AL763" s="259"/>
      <c r="AM763" s="269"/>
      <c r="AR763" s="281"/>
      <c r="AS763" s="306"/>
    </row>
    <row r="764" customFormat="false" ht="12.75" hidden="false" customHeight="false" outlineLevel="0" collapsed="false">
      <c r="K764" s="268"/>
      <c r="L764" s="268"/>
      <c r="AH764" s="259"/>
      <c r="AL764" s="259"/>
      <c r="AM764" s="269"/>
      <c r="AR764" s="281"/>
      <c r="AS764" s="306"/>
    </row>
    <row r="765" customFormat="false" ht="12.75" hidden="false" customHeight="false" outlineLevel="0" collapsed="false">
      <c r="K765" s="268"/>
      <c r="L765" s="268"/>
      <c r="AH765" s="259"/>
      <c r="AL765" s="259"/>
      <c r="AM765" s="269"/>
      <c r="AR765" s="281"/>
      <c r="AS765" s="306"/>
    </row>
    <row r="766" customFormat="false" ht="12.75" hidden="false" customHeight="false" outlineLevel="0" collapsed="false">
      <c r="K766" s="268"/>
      <c r="L766" s="268"/>
      <c r="AH766" s="259"/>
      <c r="AL766" s="259"/>
      <c r="AM766" s="269"/>
      <c r="AR766" s="281"/>
      <c r="AS766" s="306"/>
    </row>
    <row r="767" customFormat="false" ht="12.75" hidden="false" customHeight="false" outlineLevel="0" collapsed="false">
      <c r="K767" s="268"/>
      <c r="L767" s="268"/>
      <c r="AH767" s="259"/>
      <c r="AL767" s="259"/>
      <c r="AM767" s="269"/>
      <c r="AR767" s="281"/>
      <c r="AS767" s="306"/>
    </row>
    <row r="768" customFormat="false" ht="12.75" hidden="false" customHeight="false" outlineLevel="0" collapsed="false">
      <c r="K768" s="268"/>
      <c r="L768" s="268"/>
      <c r="AH768" s="259"/>
      <c r="AL768" s="259"/>
      <c r="AM768" s="269"/>
      <c r="AR768" s="281"/>
      <c r="AS768" s="306"/>
    </row>
    <row r="769" customFormat="false" ht="12.75" hidden="false" customHeight="false" outlineLevel="0" collapsed="false">
      <c r="K769" s="268"/>
      <c r="L769" s="268"/>
      <c r="AH769" s="259"/>
      <c r="AL769" s="259"/>
      <c r="AM769" s="269"/>
      <c r="AR769" s="281"/>
      <c r="AS769" s="306"/>
    </row>
    <row r="770" customFormat="false" ht="12.75" hidden="false" customHeight="false" outlineLevel="0" collapsed="false">
      <c r="K770" s="268"/>
      <c r="L770" s="268"/>
      <c r="AH770" s="259"/>
      <c r="AL770" s="259"/>
      <c r="AM770" s="269"/>
      <c r="AR770" s="281"/>
      <c r="AS770" s="306"/>
    </row>
    <row r="771" customFormat="false" ht="12.75" hidden="false" customHeight="false" outlineLevel="0" collapsed="false">
      <c r="K771" s="268"/>
      <c r="L771" s="268"/>
      <c r="AH771" s="259"/>
      <c r="AL771" s="259"/>
      <c r="AM771" s="269"/>
      <c r="AR771" s="281"/>
      <c r="AS771" s="306"/>
    </row>
    <row r="772" customFormat="false" ht="12.75" hidden="false" customHeight="false" outlineLevel="0" collapsed="false">
      <c r="K772" s="268"/>
      <c r="L772" s="268"/>
      <c r="AH772" s="259"/>
      <c r="AL772" s="259"/>
      <c r="AM772" s="269"/>
      <c r="AR772" s="281"/>
      <c r="AS772" s="306"/>
    </row>
    <row r="773" customFormat="false" ht="12.75" hidden="false" customHeight="false" outlineLevel="0" collapsed="false">
      <c r="K773" s="268"/>
      <c r="L773" s="268"/>
      <c r="AH773" s="259"/>
      <c r="AL773" s="259"/>
      <c r="AM773" s="269"/>
      <c r="AR773" s="281"/>
      <c r="AS773" s="306"/>
    </row>
    <row r="774" customFormat="false" ht="12.75" hidden="false" customHeight="false" outlineLevel="0" collapsed="false">
      <c r="K774" s="268"/>
      <c r="L774" s="268"/>
      <c r="AH774" s="259"/>
      <c r="AL774" s="259"/>
      <c r="AM774" s="269"/>
      <c r="AR774" s="281"/>
      <c r="AS774" s="306"/>
    </row>
    <row r="775" customFormat="false" ht="12.75" hidden="false" customHeight="false" outlineLevel="0" collapsed="false">
      <c r="K775" s="268"/>
      <c r="L775" s="268"/>
      <c r="AH775" s="259"/>
      <c r="AL775" s="259"/>
      <c r="AM775" s="269"/>
      <c r="AR775" s="281"/>
      <c r="AS775" s="306"/>
    </row>
    <row r="776" customFormat="false" ht="12.75" hidden="false" customHeight="false" outlineLevel="0" collapsed="false">
      <c r="K776" s="268"/>
      <c r="L776" s="268"/>
      <c r="AH776" s="259"/>
      <c r="AL776" s="259"/>
      <c r="AM776" s="269"/>
      <c r="AR776" s="281"/>
      <c r="AS776" s="306"/>
    </row>
    <row r="777" customFormat="false" ht="12.75" hidden="false" customHeight="false" outlineLevel="0" collapsed="false">
      <c r="K777" s="268"/>
      <c r="L777" s="268"/>
      <c r="AH777" s="259"/>
      <c r="AL777" s="259"/>
      <c r="AM777" s="269"/>
      <c r="AR777" s="281"/>
      <c r="AS777" s="306"/>
    </row>
    <row r="778" customFormat="false" ht="12.75" hidden="false" customHeight="false" outlineLevel="0" collapsed="false">
      <c r="K778" s="268"/>
      <c r="L778" s="268"/>
      <c r="AH778" s="259"/>
      <c r="AL778" s="259"/>
      <c r="AM778" s="269"/>
      <c r="AR778" s="281"/>
      <c r="AS778" s="306"/>
    </row>
    <row r="779" customFormat="false" ht="12.75" hidden="false" customHeight="false" outlineLevel="0" collapsed="false">
      <c r="K779" s="268"/>
      <c r="L779" s="268"/>
      <c r="AH779" s="259"/>
      <c r="AL779" s="259"/>
      <c r="AM779" s="269"/>
      <c r="AR779" s="281"/>
      <c r="AS779" s="306"/>
    </row>
    <row r="780" customFormat="false" ht="12.75" hidden="false" customHeight="false" outlineLevel="0" collapsed="false">
      <c r="K780" s="268"/>
      <c r="L780" s="268"/>
      <c r="AH780" s="259"/>
      <c r="AL780" s="259"/>
      <c r="AM780" s="269"/>
      <c r="AR780" s="281"/>
      <c r="AS780" s="306"/>
    </row>
    <row r="781" customFormat="false" ht="12.75" hidden="false" customHeight="false" outlineLevel="0" collapsed="false">
      <c r="K781" s="268"/>
      <c r="L781" s="268"/>
      <c r="AH781" s="259"/>
      <c r="AL781" s="259"/>
      <c r="AM781" s="269"/>
      <c r="AR781" s="281"/>
      <c r="AS781" s="306"/>
    </row>
    <row r="782" customFormat="false" ht="12.75" hidden="false" customHeight="false" outlineLevel="0" collapsed="false">
      <c r="K782" s="268"/>
      <c r="L782" s="268"/>
      <c r="AH782" s="259"/>
      <c r="AL782" s="259"/>
      <c r="AM782" s="269"/>
      <c r="AR782" s="281"/>
      <c r="AS782" s="306"/>
    </row>
    <row r="783" customFormat="false" ht="12.75" hidden="false" customHeight="false" outlineLevel="0" collapsed="false">
      <c r="K783" s="268"/>
      <c r="L783" s="268"/>
      <c r="AH783" s="259"/>
      <c r="AL783" s="259"/>
      <c r="AM783" s="269"/>
      <c r="AR783" s="281"/>
      <c r="AS783" s="306"/>
    </row>
    <row r="784" customFormat="false" ht="12.75" hidden="false" customHeight="false" outlineLevel="0" collapsed="false">
      <c r="K784" s="268"/>
      <c r="L784" s="268"/>
      <c r="AH784" s="259"/>
      <c r="AL784" s="259"/>
      <c r="AM784" s="269"/>
      <c r="AR784" s="281"/>
      <c r="AS784" s="306"/>
    </row>
    <row r="785" customFormat="false" ht="12.75" hidden="false" customHeight="false" outlineLevel="0" collapsed="false">
      <c r="K785" s="268"/>
      <c r="L785" s="268"/>
      <c r="AH785" s="259"/>
      <c r="AL785" s="259"/>
      <c r="AM785" s="269"/>
      <c r="AR785" s="281"/>
      <c r="AS785" s="306"/>
    </row>
    <row r="786" customFormat="false" ht="12.75" hidden="false" customHeight="false" outlineLevel="0" collapsed="false">
      <c r="K786" s="268"/>
      <c r="L786" s="268"/>
      <c r="AH786" s="259"/>
      <c r="AL786" s="259"/>
      <c r="AM786" s="269"/>
      <c r="AR786" s="281"/>
      <c r="AS786" s="306"/>
    </row>
    <row r="787" customFormat="false" ht="12.75" hidden="false" customHeight="false" outlineLevel="0" collapsed="false">
      <c r="K787" s="268"/>
      <c r="L787" s="268"/>
      <c r="AH787" s="259"/>
      <c r="AL787" s="259"/>
      <c r="AM787" s="269"/>
      <c r="AR787" s="281"/>
      <c r="AS787" s="306"/>
    </row>
    <row r="788" customFormat="false" ht="12.75" hidden="false" customHeight="false" outlineLevel="0" collapsed="false">
      <c r="K788" s="268"/>
      <c r="L788" s="268"/>
      <c r="AH788" s="259"/>
      <c r="AL788" s="259"/>
      <c r="AM788" s="269"/>
      <c r="AR788" s="281"/>
      <c r="AS788" s="306"/>
    </row>
    <row r="789" customFormat="false" ht="12.75" hidden="false" customHeight="false" outlineLevel="0" collapsed="false">
      <c r="K789" s="268"/>
      <c r="L789" s="268"/>
      <c r="AH789" s="259"/>
      <c r="AL789" s="259"/>
      <c r="AM789" s="269"/>
      <c r="AR789" s="281"/>
      <c r="AS789" s="306"/>
    </row>
    <row r="790" customFormat="false" ht="12.75" hidden="false" customHeight="false" outlineLevel="0" collapsed="false">
      <c r="K790" s="268"/>
      <c r="L790" s="268"/>
      <c r="AH790" s="259"/>
      <c r="AL790" s="259"/>
      <c r="AM790" s="269"/>
      <c r="AR790" s="281"/>
      <c r="AS790" s="306"/>
    </row>
    <row r="791" customFormat="false" ht="12.75" hidden="false" customHeight="false" outlineLevel="0" collapsed="false">
      <c r="K791" s="268"/>
      <c r="L791" s="268"/>
      <c r="AH791" s="259"/>
      <c r="AL791" s="259"/>
      <c r="AM791" s="269"/>
      <c r="AR791" s="281"/>
      <c r="AS791" s="306"/>
    </row>
    <row r="792" customFormat="false" ht="12.75" hidden="false" customHeight="false" outlineLevel="0" collapsed="false">
      <c r="K792" s="268"/>
      <c r="L792" s="268"/>
      <c r="AH792" s="259"/>
      <c r="AL792" s="259"/>
      <c r="AM792" s="269"/>
      <c r="AR792" s="281"/>
      <c r="AS792" s="306"/>
    </row>
    <row r="793" customFormat="false" ht="12.75" hidden="false" customHeight="false" outlineLevel="0" collapsed="false">
      <c r="K793" s="268"/>
      <c r="L793" s="268"/>
      <c r="AH793" s="259"/>
      <c r="AL793" s="259"/>
      <c r="AM793" s="269"/>
      <c r="AR793" s="281"/>
      <c r="AS793" s="306"/>
    </row>
    <row r="794" customFormat="false" ht="12.75" hidden="false" customHeight="false" outlineLevel="0" collapsed="false">
      <c r="K794" s="268"/>
      <c r="L794" s="268"/>
      <c r="AH794" s="259"/>
      <c r="AL794" s="259"/>
      <c r="AM794" s="269"/>
      <c r="AR794" s="281"/>
      <c r="AS794" s="306"/>
    </row>
    <row r="795" customFormat="false" ht="12.75" hidden="false" customHeight="false" outlineLevel="0" collapsed="false">
      <c r="K795" s="268"/>
      <c r="L795" s="268"/>
      <c r="AH795" s="259"/>
      <c r="AL795" s="259"/>
      <c r="AM795" s="269"/>
      <c r="AR795" s="281"/>
      <c r="AS795" s="306"/>
    </row>
    <row r="796" customFormat="false" ht="12.75" hidden="false" customHeight="false" outlineLevel="0" collapsed="false">
      <c r="K796" s="268"/>
      <c r="L796" s="268"/>
      <c r="AH796" s="259"/>
      <c r="AL796" s="259"/>
      <c r="AM796" s="269"/>
      <c r="AR796" s="281"/>
      <c r="AS796" s="306"/>
    </row>
    <row r="797" customFormat="false" ht="12.75" hidden="false" customHeight="false" outlineLevel="0" collapsed="false">
      <c r="K797" s="268"/>
      <c r="L797" s="268"/>
      <c r="AH797" s="259"/>
      <c r="AL797" s="259"/>
      <c r="AM797" s="269"/>
      <c r="AR797" s="281"/>
      <c r="AS797" s="306"/>
    </row>
    <row r="798" customFormat="false" ht="12.75" hidden="false" customHeight="false" outlineLevel="0" collapsed="false">
      <c r="K798" s="268"/>
      <c r="L798" s="268"/>
      <c r="AH798" s="259"/>
      <c r="AL798" s="259"/>
      <c r="AM798" s="269"/>
      <c r="AR798" s="281"/>
      <c r="AS798" s="306"/>
    </row>
    <row r="799" customFormat="false" ht="12.75" hidden="false" customHeight="false" outlineLevel="0" collapsed="false">
      <c r="K799" s="268"/>
      <c r="L799" s="268"/>
      <c r="AH799" s="259"/>
      <c r="AL799" s="259"/>
      <c r="AM799" s="269"/>
      <c r="AR799" s="281"/>
      <c r="AS799" s="306"/>
    </row>
    <row r="800" customFormat="false" ht="12.75" hidden="false" customHeight="false" outlineLevel="0" collapsed="false">
      <c r="K800" s="268"/>
      <c r="L800" s="268"/>
      <c r="AH800" s="259"/>
      <c r="AL800" s="259"/>
      <c r="AM800" s="269"/>
      <c r="AR800" s="281"/>
      <c r="AS800" s="306"/>
    </row>
    <row r="801" customFormat="false" ht="12.75" hidden="false" customHeight="false" outlineLevel="0" collapsed="false">
      <c r="K801" s="268"/>
      <c r="L801" s="268"/>
      <c r="AH801" s="259"/>
      <c r="AL801" s="259"/>
      <c r="AM801" s="269"/>
      <c r="AR801" s="281"/>
      <c r="AS801" s="306"/>
    </row>
    <row r="802" customFormat="false" ht="12.75" hidden="false" customHeight="false" outlineLevel="0" collapsed="false">
      <c r="K802" s="268"/>
      <c r="L802" s="268"/>
      <c r="AH802" s="259"/>
      <c r="AL802" s="259"/>
      <c r="AM802" s="269"/>
      <c r="AR802" s="281"/>
      <c r="AS802" s="306"/>
    </row>
    <row r="803" customFormat="false" ht="12.75" hidden="false" customHeight="false" outlineLevel="0" collapsed="false">
      <c r="K803" s="268"/>
      <c r="L803" s="268"/>
      <c r="AH803" s="259"/>
      <c r="AL803" s="259"/>
      <c r="AM803" s="269"/>
      <c r="AR803" s="281"/>
      <c r="AS803" s="306"/>
    </row>
    <row r="804" customFormat="false" ht="12.75" hidden="false" customHeight="false" outlineLevel="0" collapsed="false">
      <c r="K804" s="268"/>
      <c r="L804" s="268"/>
      <c r="AH804" s="259"/>
      <c r="AL804" s="259"/>
      <c r="AM804" s="269"/>
      <c r="AR804" s="281"/>
      <c r="AS804" s="306"/>
    </row>
    <row r="805" customFormat="false" ht="12.75" hidden="false" customHeight="false" outlineLevel="0" collapsed="false">
      <c r="K805" s="268"/>
      <c r="L805" s="268"/>
      <c r="AH805" s="259"/>
      <c r="AL805" s="259"/>
      <c r="AM805" s="269"/>
      <c r="AR805" s="281"/>
      <c r="AS805" s="306"/>
    </row>
    <row r="806" customFormat="false" ht="12.75" hidden="false" customHeight="false" outlineLevel="0" collapsed="false">
      <c r="K806" s="268"/>
      <c r="L806" s="268"/>
      <c r="AH806" s="259"/>
      <c r="AL806" s="259"/>
      <c r="AM806" s="269"/>
      <c r="AR806" s="281"/>
      <c r="AS806" s="306"/>
    </row>
    <row r="807" customFormat="false" ht="12.75" hidden="false" customHeight="false" outlineLevel="0" collapsed="false">
      <c r="K807" s="268"/>
      <c r="L807" s="268"/>
      <c r="AH807" s="259"/>
      <c r="AL807" s="259"/>
      <c r="AM807" s="269"/>
      <c r="AR807" s="281"/>
      <c r="AS807" s="306"/>
    </row>
    <row r="808" customFormat="false" ht="12.75" hidden="false" customHeight="false" outlineLevel="0" collapsed="false">
      <c r="K808" s="268"/>
      <c r="L808" s="268"/>
      <c r="AH808" s="259"/>
      <c r="AL808" s="259"/>
      <c r="AM808" s="269"/>
      <c r="AR808" s="281"/>
      <c r="AS808" s="306"/>
    </row>
    <row r="809" customFormat="false" ht="12.75" hidden="false" customHeight="false" outlineLevel="0" collapsed="false">
      <c r="K809" s="268"/>
      <c r="L809" s="268"/>
      <c r="AH809" s="259"/>
      <c r="AL809" s="259"/>
      <c r="AM809" s="269"/>
      <c r="AR809" s="281"/>
      <c r="AS809" s="306"/>
    </row>
    <row r="810" customFormat="false" ht="12.75" hidden="false" customHeight="false" outlineLevel="0" collapsed="false">
      <c r="K810" s="268"/>
      <c r="L810" s="268"/>
      <c r="AH810" s="259"/>
      <c r="AL810" s="259"/>
      <c r="AM810" s="269"/>
      <c r="AR810" s="281"/>
      <c r="AS810" s="306"/>
    </row>
    <row r="811" customFormat="false" ht="12.75" hidden="false" customHeight="false" outlineLevel="0" collapsed="false">
      <c r="K811" s="268"/>
      <c r="L811" s="268"/>
      <c r="AH811" s="259"/>
      <c r="AL811" s="259"/>
      <c r="AM811" s="269"/>
      <c r="AR811" s="281"/>
      <c r="AS811" s="306"/>
    </row>
    <row r="812" customFormat="false" ht="12.75" hidden="false" customHeight="false" outlineLevel="0" collapsed="false">
      <c r="K812" s="268"/>
      <c r="L812" s="268"/>
      <c r="AH812" s="259"/>
      <c r="AL812" s="259"/>
      <c r="AM812" s="269"/>
      <c r="AR812" s="281"/>
      <c r="AS812" s="306"/>
    </row>
    <row r="813" customFormat="false" ht="12.75" hidden="false" customHeight="false" outlineLevel="0" collapsed="false">
      <c r="K813" s="268"/>
      <c r="L813" s="268"/>
      <c r="AH813" s="259"/>
      <c r="AL813" s="259"/>
      <c r="AM813" s="269"/>
      <c r="AR813" s="281"/>
      <c r="AS813" s="306"/>
    </row>
    <row r="814" customFormat="false" ht="12.75" hidden="false" customHeight="false" outlineLevel="0" collapsed="false">
      <c r="K814" s="268"/>
      <c r="L814" s="268"/>
      <c r="AH814" s="259"/>
      <c r="AL814" s="259"/>
      <c r="AM814" s="269"/>
      <c r="AR814" s="281"/>
      <c r="AS814" s="306"/>
    </row>
    <row r="815" customFormat="false" ht="12.75" hidden="false" customHeight="false" outlineLevel="0" collapsed="false">
      <c r="K815" s="268"/>
      <c r="L815" s="268"/>
      <c r="AH815" s="259"/>
      <c r="AL815" s="259"/>
      <c r="AM815" s="269"/>
      <c r="AR815" s="281"/>
      <c r="AS815" s="306"/>
    </row>
    <row r="816" customFormat="false" ht="12.75" hidden="false" customHeight="false" outlineLevel="0" collapsed="false">
      <c r="K816" s="268"/>
      <c r="L816" s="268"/>
      <c r="AH816" s="259"/>
      <c r="AL816" s="259"/>
      <c r="AM816" s="269"/>
      <c r="AR816" s="281"/>
      <c r="AS816" s="306"/>
    </row>
    <row r="817" customFormat="false" ht="12.75" hidden="false" customHeight="false" outlineLevel="0" collapsed="false">
      <c r="K817" s="268"/>
      <c r="L817" s="268"/>
      <c r="AH817" s="259"/>
      <c r="AL817" s="259"/>
      <c r="AM817" s="269"/>
      <c r="AR817" s="281"/>
      <c r="AS817" s="306"/>
    </row>
    <row r="818" customFormat="false" ht="12.75" hidden="false" customHeight="false" outlineLevel="0" collapsed="false">
      <c r="K818" s="268"/>
      <c r="L818" s="268"/>
      <c r="AH818" s="259"/>
      <c r="AL818" s="259"/>
      <c r="AM818" s="269"/>
      <c r="AR818" s="281"/>
      <c r="AS818" s="306"/>
    </row>
    <row r="819" customFormat="false" ht="12.75" hidden="false" customHeight="false" outlineLevel="0" collapsed="false">
      <c r="K819" s="268"/>
      <c r="L819" s="268"/>
      <c r="AH819" s="259"/>
      <c r="AL819" s="259"/>
      <c r="AM819" s="269"/>
      <c r="AR819" s="281"/>
      <c r="AS819" s="306"/>
    </row>
    <row r="820" customFormat="false" ht="12.75" hidden="false" customHeight="false" outlineLevel="0" collapsed="false">
      <c r="K820" s="268"/>
      <c r="L820" s="268"/>
      <c r="AH820" s="259"/>
      <c r="AL820" s="259"/>
      <c r="AM820" s="269"/>
      <c r="AR820" s="281"/>
      <c r="AS820" s="306"/>
    </row>
    <row r="821" customFormat="false" ht="12.75" hidden="false" customHeight="false" outlineLevel="0" collapsed="false">
      <c r="K821" s="268"/>
      <c r="L821" s="268"/>
      <c r="AH821" s="259"/>
      <c r="AL821" s="259"/>
      <c r="AM821" s="269"/>
      <c r="AR821" s="281"/>
      <c r="AS821" s="306"/>
    </row>
    <row r="822" customFormat="false" ht="12.75" hidden="false" customHeight="false" outlineLevel="0" collapsed="false">
      <c r="K822" s="268"/>
      <c r="L822" s="268"/>
      <c r="AH822" s="259"/>
      <c r="AL822" s="259"/>
      <c r="AM822" s="269"/>
      <c r="AR822" s="281"/>
      <c r="AS822" s="306"/>
    </row>
    <row r="823" customFormat="false" ht="12.75" hidden="false" customHeight="false" outlineLevel="0" collapsed="false">
      <c r="K823" s="268"/>
      <c r="L823" s="268"/>
      <c r="AH823" s="259"/>
      <c r="AL823" s="259"/>
      <c r="AM823" s="269"/>
      <c r="AR823" s="281"/>
      <c r="AS823" s="306"/>
    </row>
    <row r="824" customFormat="false" ht="12.75" hidden="false" customHeight="false" outlineLevel="0" collapsed="false">
      <c r="K824" s="268"/>
      <c r="L824" s="268"/>
      <c r="AH824" s="259"/>
      <c r="AL824" s="259"/>
      <c r="AM824" s="269"/>
      <c r="AR824" s="281"/>
      <c r="AS824" s="306"/>
    </row>
    <row r="825" customFormat="false" ht="12.75" hidden="false" customHeight="false" outlineLevel="0" collapsed="false">
      <c r="K825" s="268"/>
      <c r="L825" s="268"/>
      <c r="AH825" s="259"/>
      <c r="AL825" s="259"/>
      <c r="AM825" s="269"/>
      <c r="AR825" s="281"/>
      <c r="AS825" s="306"/>
    </row>
    <row r="826" customFormat="false" ht="12.75" hidden="false" customHeight="false" outlineLevel="0" collapsed="false">
      <c r="K826" s="268"/>
      <c r="L826" s="268"/>
      <c r="AH826" s="259"/>
      <c r="AL826" s="259"/>
      <c r="AM826" s="269"/>
      <c r="AR826" s="281"/>
      <c r="AS826" s="306"/>
    </row>
    <row r="827" customFormat="false" ht="12.75" hidden="false" customHeight="false" outlineLevel="0" collapsed="false">
      <c r="K827" s="268"/>
      <c r="L827" s="268"/>
      <c r="AH827" s="259"/>
      <c r="AL827" s="259"/>
      <c r="AM827" s="269"/>
      <c r="AR827" s="281"/>
      <c r="AS827" s="306"/>
    </row>
    <row r="828" customFormat="false" ht="12.75" hidden="false" customHeight="false" outlineLevel="0" collapsed="false">
      <c r="K828" s="268"/>
      <c r="L828" s="268"/>
      <c r="AH828" s="259"/>
      <c r="AL828" s="259"/>
      <c r="AM828" s="269"/>
      <c r="AR828" s="281"/>
      <c r="AS828" s="306"/>
    </row>
    <row r="829" customFormat="false" ht="12.75" hidden="false" customHeight="false" outlineLevel="0" collapsed="false">
      <c r="K829" s="268"/>
      <c r="L829" s="268"/>
      <c r="AH829" s="259"/>
      <c r="AL829" s="259"/>
      <c r="AM829" s="269"/>
      <c r="AR829" s="281"/>
      <c r="AS829" s="306"/>
    </row>
    <row r="830" customFormat="false" ht="12.75" hidden="false" customHeight="false" outlineLevel="0" collapsed="false">
      <c r="K830" s="268"/>
      <c r="L830" s="268"/>
      <c r="AH830" s="259"/>
      <c r="AL830" s="259"/>
      <c r="AM830" s="269"/>
      <c r="AR830" s="281"/>
      <c r="AS830" s="306"/>
    </row>
    <row r="831" customFormat="false" ht="12.75" hidden="false" customHeight="false" outlineLevel="0" collapsed="false">
      <c r="K831" s="268"/>
      <c r="L831" s="268"/>
      <c r="AH831" s="259"/>
      <c r="AL831" s="259"/>
      <c r="AM831" s="269"/>
      <c r="AR831" s="281"/>
      <c r="AS831" s="306"/>
    </row>
    <row r="832" customFormat="false" ht="12.75" hidden="false" customHeight="false" outlineLevel="0" collapsed="false">
      <c r="K832" s="268"/>
      <c r="L832" s="268"/>
      <c r="AH832" s="259"/>
      <c r="AL832" s="259"/>
      <c r="AM832" s="269"/>
      <c r="AR832" s="281"/>
      <c r="AS832" s="306"/>
    </row>
    <row r="833" customFormat="false" ht="12.75" hidden="false" customHeight="false" outlineLevel="0" collapsed="false">
      <c r="K833" s="268"/>
      <c r="L833" s="268"/>
      <c r="AH833" s="259"/>
      <c r="AL833" s="259"/>
      <c r="AM833" s="269"/>
      <c r="AR833" s="281"/>
      <c r="AS833" s="306"/>
    </row>
    <row r="834" customFormat="false" ht="12.75" hidden="false" customHeight="false" outlineLevel="0" collapsed="false">
      <c r="K834" s="268"/>
      <c r="L834" s="268"/>
      <c r="AH834" s="259"/>
      <c r="AL834" s="259"/>
      <c r="AM834" s="269"/>
      <c r="AR834" s="281"/>
      <c r="AS834" s="306"/>
    </row>
    <row r="835" customFormat="false" ht="12.75" hidden="false" customHeight="false" outlineLevel="0" collapsed="false">
      <c r="K835" s="268"/>
      <c r="L835" s="268"/>
      <c r="AH835" s="259"/>
      <c r="AL835" s="259"/>
      <c r="AM835" s="269"/>
      <c r="AR835" s="281"/>
      <c r="AS835" s="306"/>
    </row>
    <row r="836" customFormat="false" ht="12.75" hidden="false" customHeight="false" outlineLevel="0" collapsed="false">
      <c r="K836" s="268"/>
      <c r="L836" s="268"/>
      <c r="AH836" s="259"/>
      <c r="AL836" s="259"/>
      <c r="AM836" s="269"/>
      <c r="AR836" s="281"/>
      <c r="AS836" s="306"/>
    </row>
    <row r="837" customFormat="false" ht="12.75" hidden="false" customHeight="false" outlineLevel="0" collapsed="false">
      <c r="K837" s="268"/>
      <c r="L837" s="268"/>
      <c r="AH837" s="259"/>
      <c r="AL837" s="259"/>
      <c r="AM837" s="269"/>
      <c r="AR837" s="281"/>
      <c r="AS837" s="306"/>
    </row>
    <row r="838" customFormat="false" ht="12.75" hidden="false" customHeight="false" outlineLevel="0" collapsed="false">
      <c r="K838" s="268"/>
      <c r="L838" s="268"/>
      <c r="AH838" s="259"/>
      <c r="AL838" s="259"/>
      <c r="AM838" s="269"/>
      <c r="AR838" s="281"/>
      <c r="AS838" s="306"/>
    </row>
    <row r="839" customFormat="false" ht="12.75" hidden="false" customHeight="false" outlineLevel="0" collapsed="false">
      <c r="K839" s="268"/>
      <c r="L839" s="268"/>
      <c r="AH839" s="259"/>
      <c r="AL839" s="259"/>
      <c r="AM839" s="269"/>
      <c r="AR839" s="281"/>
      <c r="AS839" s="306"/>
    </row>
    <row r="840" customFormat="false" ht="12.75" hidden="false" customHeight="false" outlineLevel="0" collapsed="false">
      <c r="K840" s="268"/>
      <c r="L840" s="268"/>
      <c r="AH840" s="259"/>
      <c r="AL840" s="259"/>
      <c r="AM840" s="269"/>
      <c r="AR840" s="281"/>
      <c r="AS840" s="306"/>
    </row>
    <row r="841" customFormat="false" ht="12.75" hidden="false" customHeight="false" outlineLevel="0" collapsed="false">
      <c r="K841" s="268"/>
      <c r="L841" s="268"/>
      <c r="AH841" s="259"/>
      <c r="AL841" s="259"/>
      <c r="AM841" s="269"/>
      <c r="AR841" s="281"/>
      <c r="AS841" s="306"/>
    </row>
    <row r="842" customFormat="false" ht="12.75" hidden="false" customHeight="false" outlineLevel="0" collapsed="false">
      <c r="K842" s="268"/>
      <c r="L842" s="268"/>
      <c r="AH842" s="259"/>
      <c r="AL842" s="259"/>
      <c r="AM842" s="269"/>
      <c r="AR842" s="281"/>
      <c r="AS842" s="306"/>
    </row>
    <row r="843" customFormat="false" ht="12.75" hidden="false" customHeight="false" outlineLevel="0" collapsed="false">
      <c r="K843" s="268"/>
      <c r="L843" s="268"/>
      <c r="AH843" s="259"/>
      <c r="AL843" s="259"/>
      <c r="AM843" s="269"/>
      <c r="AR843" s="281"/>
      <c r="AS843" s="306"/>
    </row>
    <row r="844" customFormat="false" ht="12.75" hidden="false" customHeight="false" outlineLevel="0" collapsed="false">
      <c r="K844" s="268"/>
      <c r="L844" s="268"/>
      <c r="AH844" s="259"/>
      <c r="AL844" s="259"/>
      <c r="AM844" s="269"/>
      <c r="AR844" s="281"/>
      <c r="AS844" s="306"/>
    </row>
    <row r="845" customFormat="false" ht="12.75" hidden="false" customHeight="false" outlineLevel="0" collapsed="false">
      <c r="K845" s="268"/>
      <c r="L845" s="268"/>
      <c r="AH845" s="259"/>
      <c r="AL845" s="259"/>
      <c r="AM845" s="269"/>
      <c r="AR845" s="281"/>
      <c r="AS845" s="306"/>
    </row>
    <row r="846" customFormat="false" ht="12.75" hidden="false" customHeight="false" outlineLevel="0" collapsed="false">
      <c r="K846" s="268"/>
      <c r="L846" s="268"/>
      <c r="AH846" s="259"/>
      <c r="AL846" s="259"/>
      <c r="AM846" s="269"/>
      <c r="AR846" s="281"/>
      <c r="AS846" s="306"/>
    </row>
    <row r="847" customFormat="false" ht="12.75" hidden="false" customHeight="false" outlineLevel="0" collapsed="false">
      <c r="K847" s="268"/>
      <c r="L847" s="268"/>
      <c r="AH847" s="259"/>
      <c r="AL847" s="259"/>
      <c r="AM847" s="269"/>
      <c r="AR847" s="281"/>
      <c r="AS847" s="306"/>
    </row>
    <row r="848" customFormat="false" ht="12.75" hidden="false" customHeight="false" outlineLevel="0" collapsed="false">
      <c r="K848" s="268"/>
      <c r="L848" s="268"/>
      <c r="AH848" s="259"/>
      <c r="AL848" s="259"/>
      <c r="AM848" s="269"/>
      <c r="AR848" s="281"/>
      <c r="AS848" s="306"/>
    </row>
    <row r="849" customFormat="false" ht="12.75" hidden="false" customHeight="false" outlineLevel="0" collapsed="false">
      <c r="K849" s="268"/>
      <c r="L849" s="268"/>
      <c r="AH849" s="259"/>
      <c r="AL849" s="259"/>
      <c r="AM849" s="269"/>
      <c r="AR849" s="281"/>
      <c r="AS849" s="306"/>
    </row>
    <row r="850" customFormat="false" ht="12.75" hidden="false" customHeight="false" outlineLevel="0" collapsed="false">
      <c r="K850" s="268"/>
      <c r="L850" s="268"/>
      <c r="AH850" s="259"/>
      <c r="AL850" s="259"/>
      <c r="AM850" s="269"/>
      <c r="AR850" s="281"/>
      <c r="AS850" s="306"/>
    </row>
    <row r="851" customFormat="false" ht="12.75" hidden="false" customHeight="false" outlineLevel="0" collapsed="false">
      <c r="K851" s="268"/>
      <c r="L851" s="268"/>
      <c r="AH851" s="259"/>
      <c r="AL851" s="259"/>
      <c r="AM851" s="269"/>
      <c r="AR851" s="281"/>
      <c r="AS851" s="306"/>
    </row>
    <row r="852" customFormat="false" ht="12.75" hidden="false" customHeight="false" outlineLevel="0" collapsed="false">
      <c r="K852" s="268"/>
      <c r="L852" s="268"/>
      <c r="AH852" s="259"/>
      <c r="AL852" s="259"/>
      <c r="AM852" s="269"/>
      <c r="AR852" s="281"/>
      <c r="AS852" s="306"/>
    </row>
    <row r="853" customFormat="false" ht="12.75" hidden="false" customHeight="false" outlineLevel="0" collapsed="false">
      <c r="K853" s="268"/>
      <c r="L853" s="268"/>
      <c r="AH853" s="259"/>
      <c r="AL853" s="259"/>
      <c r="AM853" s="269"/>
      <c r="AR853" s="281"/>
      <c r="AS853" s="306"/>
    </row>
    <row r="854" customFormat="false" ht="12.75" hidden="false" customHeight="false" outlineLevel="0" collapsed="false">
      <c r="K854" s="268"/>
      <c r="L854" s="268"/>
      <c r="AH854" s="259"/>
      <c r="AL854" s="259"/>
      <c r="AM854" s="269"/>
      <c r="AR854" s="281"/>
      <c r="AS854" s="306"/>
    </row>
    <row r="855" customFormat="false" ht="12.75" hidden="false" customHeight="false" outlineLevel="0" collapsed="false">
      <c r="K855" s="268"/>
      <c r="L855" s="268"/>
      <c r="AH855" s="259"/>
      <c r="AL855" s="259"/>
      <c r="AM855" s="269"/>
      <c r="AR855" s="281"/>
      <c r="AS855" s="306"/>
    </row>
    <row r="856" customFormat="false" ht="12.75" hidden="false" customHeight="false" outlineLevel="0" collapsed="false">
      <c r="K856" s="268"/>
      <c r="L856" s="268"/>
      <c r="AH856" s="259"/>
      <c r="AL856" s="259"/>
      <c r="AM856" s="269"/>
      <c r="AR856" s="281"/>
      <c r="AS856" s="306"/>
    </row>
    <row r="857" customFormat="false" ht="12.75" hidden="false" customHeight="false" outlineLevel="0" collapsed="false">
      <c r="K857" s="268"/>
      <c r="L857" s="268"/>
      <c r="AH857" s="259"/>
      <c r="AL857" s="259"/>
      <c r="AM857" s="269"/>
      <c r="AR857" s="281"/>
      <c r="AS857" s="306"/>
    </row>
    <row r="858" customFormat="false" ht="12.75" hidden="false" customHeight="false" outlineLevel="0" collapsed="false">
      <c r="K858" s="268"/>
      <c r="L858" s="268"/>
      <c r="AH858" s="259"/>
      <c r="AL858" s="259"/>
      <c r="AM858" s="269"/>
      <c r="AR858" s="281"/>
      <c r="AS858" s="306"/>
    </row>
    <row r="859" customFormat="false" ht="12.75" hidden="false" customHeight="false" outlineLevel="0" collapsed="false">
      <c r="K859" s="268"/>
      <c r="L859" s="268"/>
      <c r="AH859" s="259"/>
      <c r="AL859" s="259"/>
      <c r="AM859" s="269"/>
      <c r="AR859" s="281"/>
      <c r="AS859" s="306"/>
    </row>
    <row r="860" customFormat="false" ht="12.75" hidden="false" customHeight="false" outlineLevel="0" collapsed="false">
      <c r="K860" s="268"/>
      <c r="L860" s="268"/>
      <c r="AH860" s="259"/>
      <c r="AL860" s="259"/>
      <c r="AM860" s="269"/>
      <c r="AR860" s="281"/>
      <c r="AS860" s="306"/>
    </row>
    <row r="861" customFormat="false" ht="12.75" hidden="false" customHeight="false" outlineLevel="0" collapsed="false">
      <c r="K861" s="268"/>
      <c r="L861" s="268"/>
      <c r="AH861" s="259"/>
      <c r="AL861" s="259"/>
      <c r="AM861" s="269"/>
      <c r="AR861" s="281"/>
      <c r="AS861" s="306"/>
    </row>
    <row r="862" customFormat="false" ht="12.75" hidden="false" customHeight="false" outlineLevel="0" collapsed="false">
      <c r="K862" s="268"/>
      <c r="L862" s="268"/>
      <c r="AH862" s="259"/>
      <c r="AL862" s="259"/>
      <c r="AM862" s="269"/>
      <c r="AR862" s="281"/>
      <c r="AS862" s="306"/>
    </row>
    <row r="863" customFormat="false" ht="12.75" hidden="false" customHeight="false" outlineLevel="0" collapsed="false">
      <c r="K863" s="268"/>
      <c r="L863" s="268"/>
      <c r="AH863" s="259"/>
      <c r="AL863" s="259"/>
      <c r="AM863" s="269"/>
      <c r="AR863" s="281"/>
      <c r="AS863" s="306"/>
    </row>
    <row r="864" customFormat="false" ht="12.75" hidden="false" customHeight="false" outlineLevel="0" collapsed="false">
      <c r="K864" s="268"/>
      <c r="L864" s="268"/>
      <c r="AH864" s="259"/>
      <c r="AL864" s="259"/>
      <c r="AM864" s="269"/>
      <c r="AR864" s="281"/>
      <c r="AS864" s="306"/>
    </row>
    <row r="865" customFormat="false" ht="12.75" hidden="false" customHeight="false" outlineLevel="0" collapsed="false">
      <c r="K865" s="268"/>
      <c r="L865" s="268"/>
      <c r="AH865" s="259"/>
      <c r="AL865" s="259"/>
      <c r="AM865" s="269"/>
      <c r="AR865" s="281"/>
      <c r="AS865" s="306"/>
    </row>
    <row r="866" customFormat="false" ht="12.75" hidden="false" customHeight="false" outlineLevel="0" collapsed="false">
      <c r="K866" s="268"/>
      <c r="L866" s="268"/>
      <c r="AH866" s="259"/>
      <c r="AL866" s="259"/>
      <c r="AM866" s="269"/>
      <c r="AR866" s="281"/>
      <c r="AS866" s="306"/>
    </row>
    <row r="867" customFormat="false" ht="12.75" hidden="false" customHeight="false" outlineLevel="0" collapsed="false">
      <c r="K867" s="268"/>
      <c r="L867" s="268"/>
      <c r="AH867" s="259"/>
      <c r="AL867" s="259"/>
      <c r="AM867" s="269"/>
      <c r="AR867" s="281"/>
      <c r="AS867" s="306"/>
    </row>
    <row r="868" customFormat="false" ht="12.75" hidden="false" customHeight="false" outlineLevel="0" collapsed="false">
      <c r="K868" s="268"/>
      <c r="L868" s="268"/>
      <c r="AH868" s="259"/>
      <c r="AL868" s="259"/>
      <c r="AM868" s="269"/>
      <c r="AR868" s="281"/>
      <c r="AS868" s="306"/>
    </row>
    <row r="869" customFormat="false" ht="12.75" hidden="false" customHeight="false" outlineLevel="0" collapsed="false">
      <c r="K869" s="268"/>
      <c r="L869" s="268"/>
      <c r="AH869" s="259"/>
      <c r="AL869" s="259"/>
      <c r="AM869" s="269"/>
      <c r="AR869" s="281"/>
      <c r="AS869" s="306"/>
    </row>
    <row r="870" customFormat="false" ht="12.75" hidden="false" customHeight="false" outlineLevel="0" collapsed="false">
      <c r="K870" s="268"/>
      <c r="L870" s="268"/>
      <c r="AH870" s="259"/>
      <c r="AL870" s="259"/>
      <c r="AM870" s="269"/>
      <c r="AR870" s="281"/>
      <c r="AS870" s="306"/>
    </row>
    <row r="871" customFormat="false" ht="12.75" hidden="false" customHeight="false" outlineLevel="0" collapsed="false">
      <c r="K871" s="268"/>
      <c r="L871" s="268"/>
      <c r="AH871" s="259"/>
      <c r="AL871" s="259"/>
      <c r="AM871" s="269"/>
      <c r="AR871" s="281"/>
      <c r="AS871" s="306"/>
    </row>
    <row r="872" customFormat="false" ht="12.75" hidden="false" customHeight="false" outlineLevel="0" collapsed="false">
      <c r="K872" s="268"/>
      <c r="L872" s="268"/>
      <c r="AH872" s="259"/>
      <c r="AL872" s="259"/>
      <c r="AM872" s="269"/>
      <c r="AR872" s="281"/>
      <c r="AS872" s="306"/>
    </row>
    <row r="873" customFormat="false" ht="12.75" hidden="false" customHeight="false" outlineLevel="0" collapsed="false">
      <c r="K873" s="268"/>
      <c r="L873" s="268"/>
      <c r="AH873" s="259"/>
      <c r="AL873" s="259"/>
      <c r="AM873" s="269"/>
      <c r="AR873" s="281"/>
      <c r="AS873" s="306"/>
    </row>
    <row r="874" customFormat="false" ht="12.75" hidden="false" customHeight="false" outlineLevel="0" collapsed="false">
      <c r="K874" s="268"/>
      <c r="L874" s="268"/>
      <c r="AH874" s="259"/>
      <c r="AL874" s="259"/>
      <c r="AM874" s="269"/>
      <c r="AR874" s="281"/>
      <c r="AS874" s="306"/>
    </row>
    <row r="875" customFormat="false" ht="12.75" hidden="false" customHeight="false" outlineLevel="0" collapsed="false">
      <c r="K875" s="268"/>
      <c r="L875" s="268"/>
      <c r="AH875" s="259"/>
      <c r="AL875" s="259"/>
      <c r="AM875" s="269"/>
      <c r="AR875" s="281"/>
      <c r="AS875" s="306"/>
    </row>
    <row r="876" customFormat="false" ht="12.75" hidden="false" customHeight="false" outlineLevel="0" collapsed="false">
      <c r="K876" s="268"/>
      <c r="L876" s="268"/>
      <c r="AH876" s="259"/>
      <c r="AL876" s="259"/>
      <c r="AM876" s="269"/>
      <c r="AR876" s="281"/>
      <c r="AS876" s="306"/>
    </row>
    <row r="877" customFormat="false" ht="12.75" hidden="false" customHeight="false" outlineLevel="0" collapsed="false">
      <c r="K877" s="268"/>
      <c r="L877" s="268"/>
      <c r="AH877" s="259"/>
      <c r="AL877" s="259"/>
      <c r="AM877" s="269"/>
      <c r="AR877" s="281"/>
      <c r="AS877" s="306"/>
    </row>
    <row r="878" customFormat="false" ht="12.75" hidden="false" customHeight="false" outlineLevel="0" collapsed="false">
      <c r="K878" s="268"/>
      <c r="L878" s="268"/>
      <c r="AH878" s="259"/>
      <c r="AL878" s="259"/>
      <c r="AM878" s="269"/>
      <c r="AR878" s="281"/>
      <c r="AS878" s="306"/>
    </row>
    <row r="879" customFormat="false" ht="12.75" hidden="false" customHeight="false" outlineLevel="0" collapsed="false">
      <c r="K879" s="268"/>
      <c r="L879" s="268"/>
      <c r="AH879" s="259"/>
      <c r="AL879" s="259"/>
      <c r="AM879" s="269"/>
      <c r="AR879" s="281"/>
      <c r="AS879" s="306"/>
    </row>
    <row r="880" customFormat="false" ht="12.75" hidden="false" customHeight="false" outlineLevel="0" collapsed="false">
      <c r="K880" s="268"/>
      <c r="L880" s="268"/>
      <c r="AH880" s="259"/>
      <c r="AL880" s="259"/>
      <c r="AM880" s="269"/>
      <c r="AR880" s="281"/>
      <c r="AS880" s="306"/>
    </row>
    <row r="881" customFormat="false" ht="12.75" hidden="false" customHeight="false" outlineLevel="0" collapsed="false">
      <c r="K881" s="268"/>
      <c r="L881" s="268"/>
      <c r="AH881" s="259"/>
      <c r="AL881" s="259"/>
      <c r="AM881" s="269"/>
      <c r="AR881" s="281"/>
      <c r="AS881" s="306"/>
    </row>
    <row r="882" customFormat="false" ht="12.75" hidden="false" customHeight="false" outlineLevel="0" collapsed="false">
      <c r="K882" s="268"/>
      <c r="L882" s="268"/>
      <c r="AH882" s="259"/>
      <c r="AL882" s="259"/>
      <c r="AM882" s="269"/>
      <c r="AR882" s="281"/>
      <c r="AS882" s="306"/>
    </row>
    <row r="883" customFormat="false" ht="12.75" hidden="false" customHeight="false" outlineLevel="0" collapsed="false">
      <c r="K883" s="268"/>
      <c r="L883" s="268"/>
      <c r="AH883" s="259"/>
      <c r="AL883" s="259"/>
      <c r="AM883" s="269"/>
      <c r="AR883" s="281"/>
      <c r="AS883" s="306"/>
    </row>
    <row r="884" customFormat="false" ht="12.75" hidden="false" customHeight="false" outlineLevel="0" collapsed="false">
      <c r="K884" s="268"/>
      <c r="L884" s="268"/>
      <c r="AH884" s="259"/>
      <c r="AL884" s="259"/>
      <c r="AM884" s="269"/>
      <c r="AR884" s="281"/>
      <c r="AS884" s="306"/>
    </row>
    <row r="885" customFormat="false" ht="12.75" hidden="false" customHeight="false" outlineLevel="0" collapsed="false">
      <c r="K885" s="268"/>
      <c r="L885" s="268"/>
      <c r="AH885" s="259"/>
      <c r="AL885" s="259"/>
      <c r="AM885" s="269"/>
      <c r="AR885" s="281"/>
      <c r="AS885" s="306"/>
    </row>
    <row r="886" customFormat="false" ht="12.75" hidden="false" customHeight="false" outlineLevel="0" collapsed="false">
      <c r="K886" s="268"/>
      <c r="L886" s="268"/>
      <c r="AH886" s="259"/>
      <c r="AL886" s="259"/>
      <c r="AM886" s="269"/>
      <c r="AR886" s="281"/>
      <c r="AS886" s="306"/>
    </row>
    <row r="887" customFormat="false" ht="12.75" hidden="false" customHeight="false" outlineLevel="0" collapsed="false">
      <c r="K887" s="268"/>
      <c r="L887" s="268"/>
      <c r="AH887" s="259"/>
      <c r="AL887" s="259"/>
      <c r="AM887" s="269"/>
      <c r="AR887" s="281"/>
      <c r="AS887" s="306"/>
    </row>
    <row r="888" customFormat="false" ht="12.75" hidden="false" customHeight="false" outlineLevel="0" collapsed="false">
      <c r="K888" s="268"/>
      <c r="L888" s="268"/>
      <c r="AH888" s="259"/>
      <c r="AL888" s="259"/>
      <c r="AM888" s="269"/>
      <c r="AR888" s="281"/>
      <c r="AS888" s="306"/>
    </row>
    <row r="889" customFormat="false" ht="12.75" hidden="false" customHeight="false" outlineLevel="0" collapsed="false">
      <c r="K889" s="268"/>
      <c r="L889" s="268"/>
      <c r="AH889" s="259"/>
      <c r="AL889" s="259"/>
      <c r="AM889" s="269"/>
      <c r="AR889" s="281"/>
      <c r="AS889" s="306"/>
    </row>
    <row r="890" customFormat="false" ht="12.75" hidden="false" customHeight="false" outlineLevel="0" collapsed="false">
      <c r="K890" s="268"/>
      <c r="L890" s="268"/>
      <c r="AH890" s="259"/>
      <c r="AL890" s="259"/>
      <c r="AM890" s="269"/>
      <c r="AR890" s="281"/>
      <c r="AS890" s="306"/>
    </row>
    <row r="891" customFormat="false" ht="12.75" hidden="false" customHeight="false" outlineLevel="0" collapsed="false">
      <c r="K891" s="268"/>
      <c r="L891" s="268"/>
      <c r="AH891" s="259"/>
      <c r="AL891" s="259"/>
      <c r="AM891" s="269"/>
      <c r="AR891" s="281"/>
      <c r="AS891" s="306"/>
    </row>
    <row r="892" customFormat="false" ht="12.75" hidden="false" customHeight="false" outlineLevel="0" collapsed="false">
      <c r="K892" s="268"/>
      <c r="L892" s="268"/>
      <c r="AH892" s="259"/>
      <c r="AL892" s="259"/>
      <c r="AM892" s="269"/>
      <c r="AR892" s="281"/>
      <c r="AS892" s="306"/>
    </row>
    <row r="893" customFormat="false" ht="12.75" hidden="false" customHeight="false" outlineLevel="0" collapsed="false">
      <c r="K893" s="268"/>
      <c r="L893" s="268"/>
      <c r="AH893" s="259"/>
      <c r="AL893" s="259"/>
      <c r="AM893" s="269"/>
      <c r="AR893" s="281"/>
      <c r="AS893" s="306"/>
    </row>
    <row r="894" customFormat="false" ht="12.75" hidden="false" customHeight="false" outlineLevel="0" collapsed="false">
      <c r="K894" s="268"/>
      <c r="L894" s="268"/>
      <c r="AH894" s="259"/>
      <c r="AL894" s="259"/>
      <c r="AM894" s="269"/>
      <c r="AR894" s="281"/>
      <c r="AS894" s="306"/>
    </row>
    <row r="895" customFormat="false" ht="12.75" hidden="false" customHeight="false" outlineLevel="0" collapsed="false">
      <c r="K895" s="268"/>
      <c r="L895" s="268"/>
      <c r="AH895" s="259"/>
      <c r="AL895" s="259"/>
      <c r="AM895" s="269"/>
      <c r="AR895" s="281"/>
      <c r="AS895" s="306"/>
    </row>
    <row r="896" customFormat="false" ht="12.75" hidden="false" customHeight="false" outlineLevel="0" collapsed="false">
      <c r="K896" s="268"/>
      <c r="L896" s="268"/>
      <c r="AH896" s="259"/>
      <c r="AL896" s="259"/>
      <c r="AM896" s="269"/>
      <c r="AR896" s="281"/>
      <c r="AS896" s="306"/>
    </row>
    <row r="897" customFormat="false" ht="12.75" hidden="false" customHeight="false" outlineLevel="0" collapsed="false">
      <c r="K897" s="268"/>
      <c r="L897" s="268"/>
      <c r="AH897" s="259"/>
      <c r="AL897" s="259"/>
      <c r="AM897" s="269"/>
      <c r="AR897" s="281"/>
      <c r="AS897" s="306"/>
    </row>
    <row r="898" customFormat="false" ht="12.75" hidden="false" customHeight="false" outlineLevel="0" collapsed="false">
      <c r="K898" s="268"/>
      <c r="L898" s="268"/>
      <c r="AH898" s="259"/>
      <c r="AL898" s="259"/>
      <c r="AM898" s="269"/>
      <c r="AR898" s="281"/>
      <c r="AS898" s="306"/>
    </row>
    <row r="899" customFormat="false" ht="12.75" hidden="false" customHeight="false" outlineLevel="0" collapsed="false">
      <c r="K899" s="268"/>
      <c r="L899" s="268"/>
      <c r="AH899" s="259"/>
      <c r="AL899" s="259"/>
      <c r="AM899" s="269"/>
      <c r="AR899" s="281"/>
      <c r="AS899" s="306"/>
    </row>
    <row r="900" customFormat="false" ht="12.75" hidden="false" customHeight="false" outlineLevel="0" collapsed="false">
      <c r="K900" s="268"/>
      <c r="L900" s="268"/>
      <c r="AH900" s="259"/>
      <c r="AL900" s="259"/>
      <c r="AM900" s="269"/>
      <c r="AR900" s="281"/>
      <c r="AS900" s="306"/>
    </row>
    <row r="901" customFormat="false" ht="12.75" hidden="false" customHeight="false" outlineLevel="0" collapsed="false">
      <c r="K901" s="268"/>
      <c r="L901" s="268"/>
      <c r="AH901" s="259"/>
      <c r="AL901" s="259"/>
      <c r="AM901" s="269"/>
      <c r="AR901" s="281"/>
      <c r="AS901" s="306"/>
    </row>
    <row r="902" customFormat="false" ht="12.75" hidden="false" customHeight="false" outlineLevel="0" collapsed="false">
      <c r="K902" s="268"/>
      <c r="L902" s="268"/>
      <c r="AH902" s="259"/>
      <c r="AL902" s="259"/>
      <c r="AM902" s="269"/>
      <c r="AR902" s="281"/>
      <c r="AS902" s="306"/>
    </row>
    <row r="903" customFormat="false" ht="12.75" hidden="false" customHeight="false" outlineLevel="0" collapsed="false">
      <c r="K903" s="268"/>
      <c r="L903" s="268"/>
      <c r="AH903" s="259"/>
      <c r="AL903" s="259"/>
      <c r="AM903" s="269"/>
      <c r="AR903" s="281"/>
      <c r="AS903" s="306"/>
    </row>
    <row r="904" customFormat="false" ht="12.75" hidden="false" customHeight="false" outlineLevel="0" collapsed="false">
      <c r="K904" s="268"/>
      <c r="L904" s="268"/>
      <c r="AH904" s="259"/>
      <c r="AL904" s="259"/>
      <c r="AM904" s="269"/>
      <c r="AR904" s="281"/>
      <c r="AS904" s="306"/>
    </row>
    <row r="905" customFormat="false" ht="12.75" hidden="false" customHeight="false" outlineLevel="0" collapsed="false">
      <c r="K905" s="268"/>
      <c r="L905" s="268"/>
      <c r="AH905" s="259"/>
      <c r="AL905" s="259"/>
      <c r="AM905" s="269"/>
      <c r="AR905" s="281"/>
      <c r="AS905" s="306"/>
    </row>
    <row r="906" customFormat="false" ht="12.75" hidden="false" customHeight="false" outlineLevel="0" collapsed="false">
      <c r="K906" s="268"/>
      <c r="L906" s="268"/>
      <c r="AH906" s="259"/>
      <c r="AL906" s="259"/>
      <c r="AM906" s="269"/>
      <c r="AR906" s="281"/>
      <c r="AS906" s="306"/>
    </row>
    <row r="907" customFormat="false" ht="12.75" hidden="false" customHeight="false" outlineLevel="0" collapsed="false">
      <c r="K907" s="268"/>
      <c r="L907" s="268"/>
      <c r="AH907" s="259"/>
      <c r="AL907" s="259"/>
      <c r="AM907" s="269"/>
      <c r="AR907" s="281"/>
      <c r="AS907" s="306"/>
    </row>
    <row r="908" customFormat="false" ht="12.75" hidden="false" customHeight="false" outlineLevel="0" collapsed="false">
      <c r="K908" s="268"/>
      <c r="L908" s="268"/>
      <c r="AH908" s="259"/>
      <c r="AL908" s="259"/>
      <c r="AM908" s="269"/>
      <c r="AR908" s="281"/>
      <c r="AS908" s="306"/>
    </row>
    <row r="909" customFormat="false" ht="12.75" hidden="false" customHeight="false" outlineLevel="0" collapsed="false">
      <c r="K909" s="268"/>
      <c r="L909" s="268"/>
      <c r="AH909" s="259"/>
      <c r="AL909" s="259"/>
      <c r="AM909" s="269"/>
      <c r="AR909" s="281"/>
      <c r="AS909" s="306"/>
    </row>
    <row r="910" customFormat="false" ht="12.75" hidden="false" customHeight="false" outlineLevel="0" collapsed="false">
      <c r="K910" s="268"/>
      <c r="L910" s="268"/>
      <c r="AH910" s="259"/>
      <c r="AL910" s="259"/>
      <c r="AM910" s="269"/>
      <c r="AR910" s="281"/>
      <c r="AS910" s="306"/>
    </row>
    <row r="911" customFormat="false" ht="12.75" hidden="false" customHeight="false" outlineLevel="0" collapsed="false">
      <c r="K911" s="268"/>
      <c r="L911" s="268"/>
      <c r="AH911" s="259"/>
      <c r="AL911" s="259"/>
      <c r="AM911" s="269"/>
      <c r="AR911" s="281"/>
      <c r="AS911" s="306"/>
    </row>
    <row r="912" customFormat="false" ht="12.75" hidden="false" customHeight="false" outlineLevel="0" collapsed="false">
      <c r="K912" s="268"/>
      <c r="L912" s="268"/>
      <c r="AH912" s="259"/>
      <c r="AL912" s="259"/>
      <c r="AM912" s="269"/>
      <c r="AR912" s="281"/>
      <c r="AS912" s="306"/>
    </row>
    <row r="913" customFormat="false" ht="12.75" hidden="false" customHeight="false" outlineLevel="0" collapsed="false">
      <c r="K913" s="268"/>
      <c r="L913" s="268"/>
      <c r="AH913" s="259"/>
      <c r="AL913" s="259"/>
      <c r="AM913" s="269"/>
      <c r="AR913" s="281"/>
      <c r="AS913" s="306"/>
    </row>
    <row r="914" customFormat="false" ht="12.75" hidden="false" customHeight="false" outlineLevel="0" collapsed="false">
      <c r="K914" s="268"/>
      <c r="L914" s="268"/>
      <c r="AH914" s="259"/>
      <c r="AL914" s="259"/>
      <c r="AM914" s="269"/>
      <c r="AR914" s="281"/>
      <c r="AS914" s="306"/>
    </row>
    <row r="915" customFormat="false" ht="12.75" hidden="false" customHeight="false" outlineLevel="0" collapsed="false">
      <c r="K915" s="268"/>
      <c r="L915" s="268"/>
      <c r="AH915" s="259"/>
      <c r="AL915" s="259"/>
      <c r="AM915" s="269"/>
      <c r="AR915" s="281"/>
      <c r="AS915" s="306"/>
    </row>
    <row r="916" customFormat="false" ht="12.75" hidden="false" customHeight="false" outlineLevel="0" collapsed="false">
      <c r="K916" s="268"/>
      <c r="L916" s="268"/>
      <c r="AH916" s="259"/>
      <c r="AL916" s="259"/>
      <c r="AM916" s="269"/>
      <c r="AR916" s="281"/>
      <c r="AS916" s="306"/>
    </row>
    <row r="917" customFormat="false" ht="12.75" hidden="false" customHeight="false" outlineLevel="0" collapsed="false">
      <c r="K917" s="268"/>
      <c r="L917" s="268"/>
      <c r="AH917" s="259"/>
      <c r="AL917" s="259"/>
      <c r="AM917" s="269"/>
      <c r="AR917" s="281"/>
      <c r="AS917" s="306"/>
    </row>
    <row r="918" customFormat="false" ht="12.75" hidden="false" customHeight="false" outlineLevel="0" collapsed="false">
      <c r="K918" s="268"/>
      <c r="L918" s="268"/>
      <c r="AH918" s="259"/>
      <c r="AL918" s="259"/>
      <c r="AM918" s="269"/>
      <c r="AR918" s="281"/>
      <c r="AS918" s="306"/>
    </row>
    <row r="919" customFormat="false" ht="12.75" hidden="false" customHeight="false" outlineLevel="0" collapsed="false">
      <c r="K919" s="268"/>
      <c r="L919" s="268"/>
      <c r="AH919" s="259"/>
      <c r="AL919" s="259"/>
      <c r="AM919" s="269"/>
      <c r="AR919" s="281"/>
      <c r="AS919" s="306"/>
    </row>
    <row r="920" customFormat="false" ht="12.75" hidden="false" customHeight="false" outlineLevel="0" collapsed="false">
      <c r="K920" s="268"/>
      <c r="L920" s="268"/>
      <c r="AH920" s="259"/>
      <c r="AL920" s="259"/>
      <c r="AM920" s="269"/>
      <c r="AR920" s="281"/>
      <c r="AS920" s="306"/>
    </row>
    <row r="921" customFormat="false" ht="12.75" hidden="false" customHeight="false" outlineLevel="0" collapsed="false">
      <c r="K921" s="268"/>
      <c r="L921" s="268"/>
      <c r="AH921" s="259"/>
      <c r="AL921" s="259"/>
      <c r="AM921" s="269"/>
      <c r="AR921" s="281"/>
      <c r="AS921" s="306"/>
    </row>
    <row r="922" customFormat="false" ht="12.75" hidden="false" customHeight="false" outlineLevel="0" collapsed="false">
      <c r="K922" s="268"/>
      <c r="L922" s="268"/>
      <c r="AH922" s="259"/>
      <c r="AL922" s="259"/>
      <c r="AM922" s="269"/>
      <c r="AR922" s="281"/>
      <c r="AS922" s="306"/>
    </row>
    <row r="923" customFormat="false" ht="12.75" hidden="false" customHeight="false" outlineLevel="0" collapsed="false">
      <c r="K923" s="268"/>
      <c r="L923" s="268"/>
      <c r="AH923" s="259"/>
      <c r="AL923" s="259"/>
      <c r="AM923" s="269"/>
      <c r="AR923" s="281"/>
      <c r="AS923" s="306"/>
    </row>
    <row r="924" customFormat="false" ht="12.75" hidden="false" customHeight="false" outlineLevel="0" collapsed="false">
      <c r="K924" s="268"/>
      <c r="L924" s="268"/>
      <c r="AH924" s="259"/>
      <c r="AL924" s="259"/>
      <c r="AM924" s="269"/>
      <c r="AR924" s="281"/>
      <c r="AS924" s="306"/>
    </row>
    <row r="925" customFormat="false" ht="12.75" hidden="false" customHeight="false" outlineLevel="0" collapsed="false">
      <c r="K925" s="268"/>
      <c r="L925" s="268"/>
      <c r="AH925" s="259"/>
      <c r="AL925" s="259"/>
      <c r="AM925" s="269"/>
      <c r="AR925" s="281"/>
      <c r="AS925" s="306"/>
    </row>
    <row r="926" customFormat="false" ht="12.75" hidden="false" customHeight="false" outlineLevel="0" collapsed="false">
      <c r="K926" s="268"/>
      <c r="L926" s="268"/>
      <c r="AH926" s="259"/>
      <c r="AL926" s="259"/>
      <c r="AM926" s="269"/>
      <c r="AR926" s="281"/>
      <c r="AS926" s="306"/>
    </row>
    <row r="927" customFormat="false" ht="12.75" hidden="false" customHeight="false" outlineLevel="0" collapsed="false">
      <c r="K927" s="268"/>
      <c r="L927" s="268"/>
      <c r="AH927" s="259"/>
      <c r="AL927" s="259"/>
      <c r="AM927" s="269"/>
      <c r="AR927" s="281"/>
      <c r="AS927" s="306"/>
    </row>
    <row r="928" customFormat="false" ht="12.75" hidden="false" customHeight="false" outlineLevel="0" collapsed="false">
      <c r="K928" s="268"/>
      <c r="L928" s="268"/>
      <c r="AH928" s="259"/>
      <c r="AL928" s="259"/>
      <c r="AM928" s="269"/>
      <c r="AR928" s="281"/>
      <c r="AS928" s="306"/>
    </row>
    <row r="929" customFormat="false" ht="12.75" hidden="false" customHeight="false" outlineLevel="0" collapsed="false">
      <c r="K929" s="268"/>
      <c r="L929" s="268"/>
      <c r="AH929" s="259"/>
      <c r="AL929" s="259"/>
      <c r="AM929" s="269"/>
      <c r="AR929" s="281"/>
      <c r="AS929" s="306"/>
    </row>
    <row r="930" customFormat="false" ht="12.75" hidden="false" customHeight="false" outlineLevel="0" collapsed="false">
      <c r="K930" s="268"/>
      <c r="L930" s="268"/>
      <c r="AH930" s="259"/>
      <c r="AL930" s="259"/>
      <c r="AM930" s="269"/>
      <c r="AR930" s="281"/>
      <c r="AS930" s="306"/>
    </row>
    <row r="931" customFormat="false" ht="12.75" hidden="false" customHeight="false" outlineLevel="0" collapsed="false">
      <c r="K931" s="268"/>
      <c r="L931" s="268"/>
      <c r="AH931" s="259"/>
      <c r="AL931" s="259"/>
      <c r="AM931" s="269"/>
      <c r="AR931" s="281"/>
      <c r="AS931" s="306"/>
    </row>
    <row r="932" customFormat="false" ht="12.75" hidden="false" customHeight="false" outlineLevel="0" collapsed="false">
      <c r="K932" s="268"/>
      <c r="L932" s="268"/>
      <c r="AH932" s="259"/>
      <c r="AL932" s="259"/>
      <c r="AM932" s="269"/>
      <c r="AR932" s="281"/>
      <c r="AS932" s="306"/>
    </row>
    <row r="933" customFormat="false" ht="12.75" hidden="false" customHeight="false" outlineLevel="0" collapsed="false">
      <c r="K933" s="268"/>
      <c r="L933" s="268"/>
      <c r="AH933" s="259"/>
      <c r="AL933" s="259"/>
      <c r="AM933" s="269"/>
      <c r="AR933" s="281"/>
      <c r="AS933" s="306"/>
    </row>
    <row r="934" customFormat="false" ht="12.75" hidden="false" customHeight="false" outlineLevel="0" collapsed="false">
      <c r="K934" s="268"/>
      <c r="L934" s="268"/>
      <c r="AH934" s="259"/>
      <c r="AL934" s="259"/>
      <c r="AM934" s="269"/>
      <c r="AR934" s="281"/>
      <c r="AS934" s="306"/>
    </row>
    <row r="935" customFormat="false" ht="12.75" hidden="false" customHeight="false" outlineLevel="0" collapsed="false">
      <c r="K935" s="268"/>
      <c r="L935" s="268"/>
      <c r="AH935" s="259"/>
      <c r="AL935" s="259"/>
      <c r="AM935" s="269"/>
      <c r="AR935" s="281"/>
      <c r="AS935" s="306"/>
    </row>
    <row r="936" customFormat="false" ht="12.75" hidden="false" customHeight="false" outlineLevel="0" collapsed="false">
      <c r="K936" s="268"/>
      <c r="L936" s="268"/>
      <c r="AH936" s="259"/>
      <c r="AL936" s="259"/>
      <c r="AM936" s="269"/>
      <c r="AR936" s="281"/>
      <c r="AS936" s="306"/>
    </row>
    <row r="937" customFormat="false" ht="12.75" hidden="false" customHeight="false" outlineLevel="0" collapsed="false">
      <c r="K937" s="268"/>
      <c r="L937" s="268"/>
      <c r="AH937" s="259"/>
      <c r="AL937" s="259"/>
      <c r="AM937" s="269"/>
      <c r="AR937" s="281"/>
      <c r="AS937" s="306"/>
    </row>
    <row r="938" customFormat="false" ht="12.75" hidden="false" customHeight="false" outlineLevel="0" collapsed="false">
      <c r="K938" s="268"/>
      <c r="L938" s="268"/>
      <c r="AH938" s="259"/>
      <c r="AL938" s="259"/>
      <c r="AM938" s="269"/>
      <c r="AR938" s="281"/>
      <c r="AS938" s="306"/>
    </row>
    <row r="939" customFormat="false" ht="12.75" hidden="false" customHeight="false" outlineLevel="0" collapsed="false">
      <c r="K939" s="268"/>
      <c r="L939" s="268"/>
      <c r="AH939" s="259"/>
      <c r="AL939" s="259"/>
      <c r="AM939" s="269"/>
      <c r="AR939" s="281"/>
      <c r="AS939" s="306"/>
    </row>
    <row r="940" customFormat="false" ht="12.75" hidden="false" customHeight="false" outlineLevel="0" collapsed="false">
      <c r="K940" s="268"/>
      <c r="L940" s="268"/>
      <c r="AH940" s="259"/>
      <c r="AL940" s="259"/>
      <c r="AM940" s="269"/>
      <c r="AR940" s="281"/>
      <c r="AS940" s="306"/>
    </row>
    <row r="941" customFormat="false" ht="12.75" hidden="false" customHeight="false" outlineLevel="0" collapsed="false">
      <c r="K941" s="268"/>
      <c r="L941" s="268"/>
      <c r="AH941" s="259"/>
      <c r="AL941" s="259"/>
      <c r="AM941" s="269"/>
      <c r="AR941" s="281"/>
      <c r="AS941" s="306"/>
    </row>
    <row r="942" customFormat="false" ht="12.75" hidden="false" customHeight="false" outlineLevel="0" collapsed="false">
      <c r="K942" s="268"/>
      <c r="L942" s="268"/>
      <c r="AH942" s="259"/>
      <c r="AL942" s="259"/>
      <c r="AM942" s="269"/>
      <c r="AR942" s="281"/>
      <c r="AS942" s="306"/>
    </row>
    <row r="943" customFormat="false" ht="12.75" hidden="false" customHeight="false" outlineLevel="0" collapsed="false">
      <c r="K943" s="268"/>
      <c r="L943" s="268"/>
      <c r="AH943" s="259"/>
      <c r="AL943" s="259"/>
      <c r="AM943" s="269"/>
      <c r="AR943" s="281"/>
      <c r="AS943" s="306"/>
    </row>
    <row r="944" customFormat="false" ht="12.75" hidden="false" customHeight="false" outlineLevel="0" collapsed="false">
      <c r="K944" s="268"/>
      <c r="L944" s="268"/>
      <c r="AH944" s="259"/>
      <c r="AL944" s="259"/>
      <c r="AM944" s="269"/>
      <c r="AR944" s="281"/>
      <c r="AS944" s="306"/>
    </row>
    <row r="945" customFormat="false" ht="12.75" hidden="false" customHeight="false" outlineLevel="0" collapsed="false">
      <c r="K945" s="268"/>
      <c r="L945" s="268"/>
      <c r="AH945" s="259"/>
      <c r="AL945" s="259"/>
      <c r="AM945" s="269"/>
      <c r="AR945" s="281"/>
      <c r="AS945" s="306"/>
    </row>
    <row r="946" customFormat="false" ht="12.75" hidden="false" customHeight="false" outlineLevel="0" collapsed="false">
      <c r="K946" s="268"/>
      <c r="L946" s="268"/>
      <c r="AH946" s="259"/>
      <c r="AL946" s="259"/>
      <c r="AM946" s="269"/>
      <c r="AR946" s="281"/>
      <c r="AS946" s="306"/>
    </row>
    <row r="947" customFormat="false" ht="12.75" hidden="false" customHeight="false" outlineLevel="0" collapsed="false">
      <c r="K947" s="268"/>
      <c r="L947" s="268"/>
      <c r="AH947" s="259"/>
      <c r="AL947" s="259"/>
      <c r="AM947" s="269"/>
      <c r="AR947" s="281"/>
      <c r="AS947" s="306"/>
    </row>
    <row r="948" customFormat="false" ht="12.75" hidden="false" customHeight="false" outlineLevel="0" collapsed="false">
      <c r="K948" s="268"/>
      <c r="L948" s="268"/>
      <c r="AH948" s="259"/>
      <c r="AL948" s="259"/>
      <c r="AM948" s="269"/>
      <c r="AR948" s="281"/>
      <c r="AS948" s="306"/>
    </row>
    <row r="949" customFormat="false" ht="12.75" hidden="false" customHeight="false" outlineLevel="0" collapsed="false">
      <c r="K949" s="268"/>
      <c r="L949" s="268"/>
      <c r="AH949" s="259"/>
      <c r="AL949" s="259"/>
      <c r="AM949" s="269"/>
      <c r="AR949" s="281"/>
      <c r="AS949" s="306"/>
    </row>
    <row r="950" customFormat="false" ht="12.75" hidden="false" customHeight="false" outlineLevel="0" collapsed="false">
      <c r="K950" s="268"/>
      <c r="L950" s="268"/>
      <c r="AH950" s="259"/>
      <c r="AL950" s="259"/>
      <c r="AM950" s="269"/>
      <c r="AR950" s="281"/>
      <c r="AS950" s="306"/>
    </row>
    <row r="951" customFormat="false" ht="12.75" hidden="false" customHeight="false" outlineLevel="0" collapsed="false">
      <c r="K951" s="268"/>
      <c r="L951" s="268"/>
      <c r="AH951" s="259"/>
      <c r="AL951" s="259"/>
      <c r="AM951" s="269"/>
      <c r="AR951" s="281"/>
      <c r="AS951" s="306"/>
    </row>
    <row r="952" customFormat="false" ht="12.75" hidden="false" customHeight="false" outlineLevel="0" collapsed="false">
      <c r="K952" s="268"/>
      <c r="L952" s="268"/>
      <c r="AH952" s="259"/>
      <c r="AL952" s="259"/>
      <c r="AM952" s="269"/>
      <c r="AR952" s="281"/>
      <c r="AS952" s="306"/>
    </row>
    <row r="953" customFormat="false" ht="12.75" hidden="false" customHeight="false" outlineLevel="0" collapsed="false">
      <c r="K953" s="268"/>
      <c r="L953" s="268"/>
      <c r="AH953" s="259"/>
      <c r="AL953" s="259"/>
      <c r="AM953" s="269"/>
      <c r="AR953" s="281"/>
      <c r="AS953" s="306"/>
    </row>
    <row r="954" customFormat="false" ht="12.75" hidden="false" customHeight="false" outlineLevel="0" collapsed="false">
      <c r="K954" s="268"/>
      <c r="L954" s="268"/>
      <c r="AH954" s="259"/>
      <c r="AL954" s="259"/>
      <c r="AM954" s="269"/>
      <c r="AR954" s="281"/>
      <c r="AS954" s="306"/>
    </row>
    <row r="955" customFormat="false" ht="12.75" hidden="false" customHeight="false" outlineLevel="0" collapsed="false">
      <c r="K955" s="268"/>
      <c r="L955" s="268"/>
      <c r="AH955" s="259"/>
      <c r="AL955" s="259"/>
      <c r="AM955" s="269"/>
      <c r="AR955" s="281"/>
      <c r="AS955" s="306"/>
    </row>
    <row r="956" customFormat="false" ht="12.75" hidden="false" customHeight="false" outlineLevel="0" collapsed="false">
      <c r="K956" s="268"/>
      <c r="L956" s="268"/>
      <c r="AH956" s="259"/>
      <c r="AL956" s="259"/>
      <c r="AM956" s="269"/>
      <c r="AR956" s="281"/>
      <c r="AS956" s="306"/>
    </row>
    <row r="957" customFormat="false" ht="12.75" hidden="false" customHeight="false" outlineLevel="0" collapsed="false">
      <c r="K957" s="268"/>
      <c r="L957" s="268"/>
      <c r="AH957" s="259"/>
      <c r="AL957" s="259"/>
      <c r="AM957" s="269"/>
      <c r="AR957" s="281"/>
      <c r="AS957" s="306"/>
    </row>
    <row r="958" customFormat="false" ht="12.75" hidden="false" customHeight="false" outlineLevel="0" collapsed="false">
      <c r="K958" s="268"/>
      <c r="L958" s="268"/>
      <c r="AH958" s="259"/>
      <c r="AL958" s="259"/>
      <c r="AM958" s="269"/>
      <c r="AR958" s="281"/>
      <c r="AS958" s="306"/>
    </row>
    <row r="959" customFormat="false" ht="12.75" hidden="false" customHeight="false" outlineLevel="0" collapsed="false">
      <c r="K959" s="268"/>
      <c r="L959" s="268"/>
      <c r="AH959" s="259"/>
      <c r="AL959" s="259"/>
      <c r="AM959" s="269"/>
      <c r="AR959" s="281"/>
      <c r="AS959" s="306"/>
    </row>
    <row r="960" customFormat="false" ht="12.75" hidden="false" customHeight="false" outlineLevel="0" collapsed="false">
      <c r="K960" s="268"/>
      <c r="L960" s="268"/>
      <c r="AH960" s="259"/>
      <c r="AL960" s="259"/>
      <c r="AM960" s="269"/>
      <c r="AR960" s="281"/>
      <c r="AS960" s="306"/>
    </row>
    <row r="961" customFormat="false" ht="12.75" hidden="false" customHeight="false" outlineLevel="0" collapsed="false">
      <c r="K961" s="268"/>
      <c r="L961" s="268"/>
      <c r="AH961" s="259"/>
      <c r="AL961" s="259"/>
      <c r="AM961" s="269"/>
      <c r="AR961" s="281"/>
      <c r="AS961" s="306"/>
    </row>
    <row r="962" customFormat="false" ht="12.75" hidden="false" customHeight="false" outlineLevel="0" collapsed="false">
      <c r="K962" s="268"/>
      <c r="L962" s="268"/>
      <c r="AH962" s="259"/>
      <c r="AL962" s="259"/>
      <c r="AM962" s="269"/>
      <c r="AR962" s="281"/>
      <c r="AS962" s="306"/>
    </row>
    <row r="963" customFormat="false" ht="12.75" hidden="false" customHeight="false" outlineLevel="0" collapsed="false">
      <c r="K963" s="268"/>
      <c r="L963" s="268"/>
      <c r="AH963" s="259"/>
      <c r="AL963" s="259"/>
      <c r="AM963" s="269"/>
      <c r="AR963" s="281"/>
      <c r="AS963" s="306"/>
    </row>
    <row r="964" customFormat="false" ht="12.75" hidden="false" customHeight="false" outlineLevel="0" collapsed="false">
      <c r="K964" s="268"/>
      <c r="L964" s="268"/>
      <c r="AH964" s="259"/>
      <c r="AL964" s="259"/>
      <c r="AM964" s="269"/>
      <c r="AR964" s="281"/>
      <c r="AS964" s="306"/>
    </row>
    <row r="965" customFormat="false" ht="12.75" hidden="false" customHeight="false" outlineLevel="0" collapsed="false">
      <c r="K965" s="268"/>
      <c r="L965" s="268"/>
      <c r="AH965" s="259"/>
      <c r="AL965" s="259"/>
      <c r="AM965" s="269"/>
      <c r="AR965" s="281"/>
      <c r="AS965" s="306"/>
    </row>
    <row r="966" customFormat="false" ht="12.75" hidden="false" customHeight="false" outlineLevel="0" collapsed="false">
      <c r="K966" s="268"/>
      <c r="L966" s="268"/>
      <c r="AH966" s="259"/>
      <c r="AL966" s="259"/>
      <c r="AM966" s="269"/>
      <c r="AR966" s="281"/>
      <c r="AS966" s="306"/>
    </row>
    <row r="967" customFormat="false" ht="12.75" hidden="false" customHeight="false" outlineLevel="0" collapsed="false">
      <c r="K967" s="268"/>
      <c r="L967" s="268"/>
      <c r="AH967" s="259"/>
      <c r="AL967" s="259"/>
      <c r="AM967" s="269"/>
      <c r="AR967" s="281"/>
      <c r="AS967" s="306"/>
    </row>
    <row r="968" customFormat="false" ht="12.75" hidden="false" customHeight="false" outlineLevel="0" collapsed="false">
      <c r="K968" s="268"/>
      <c r="L968" s="268"/>
      <c r="AH968" s="259"/>
      <c r="AL968" s="259"/>
      <c r="AM968" s="269"/>
      <c r="AR968" s="281"/>
      <c r="AS968" s="306"/>
    </row>
    <row r="969" customFormat="false" ht="12.75" hidden="false" customHeight="false" outlineLevel="0" collapsed="false">
      <c r="K969" s="268"/>
      <c r="L969" s="268"/>
      <c r="AH969" s="259"/>
      <c r="AL969" s="259"/>
      <c r="AM969" s="269"/>
      <c r="AR969" s="281"/>
      <c r="AS969" s="306"/>
    </row>
    <row r="970" customFormat="false" ht="12.75" hidden="false" customHeight="false" outlineLevel="0" collapsed="false">
      <c r="K970" s="268"/>
      <c r="L970" s="268"/>
      <c r="AH970" s="259"/>
      <c r="AL970" s="259"/>
      <c r="AM970" s="269"/>
      <c r="AR970" s="281"/>
      <c r="AS970" s="306"/>
    </row>
    <row r="971" customFormat="false" ht="12.75" hidden="false" customHeight="false" outlineLevel="0" collapsed="false">
      <c r="K971" s="268"/>
      <c r="L971" s="268"/>
      <c r="AH971" s="259"/>
      <c r="AL971" s="259"/>
      <c r="AM971" s="269"/>
      <c r="AR971" s="281"/>
      <c r="AS971" s="306"/>
    </row>
    <row r="972" customFormat="false" ht="12.75" hidden="false" customHeight="false" outlineLevel="0" collapsed="false">
      <c r="K972" s="268"/>
      <c r="L972" s="268"/>
      <c r="AH972" s="259"/>
      <c r="AL972" s="259"/>
      <c r="AM972" s="269"/>
      <c r="AR972" s="281"/>
      <c r="AS972" s="306"/>
    </row>
    <row r="973" customFormat="false" ht="12.75" hidden="false" customHeight="false" outlineLevel="0" collapsed="false">
      <c r="K973" s="268"/>
      <c r="L973" s="268"/>
      <c r="AH973" s="259"/>
      <c r="AL973" s="259"/>
      <c r="AM973" s="269"/>
      <c r="AR973" s="281"/>
      <c r="AS973" s="306"/>
    </row>
    <row r="974" customFormat="false" ht="12.75" hidden="false" customHeight="false" outlineLevel="0" collapsed="false">
      <c r="K974" s="268"/>
      <c r="L974" s="268"/>
      <c r="AH974" s="259"/>
      <c r="AL974" s="259"/>
      <c r="AM974" s="269"/>
      <c r="AR974" s="281"/>
      <c r="AS974" s="306"/>
    </row>
    <row r="975" customFormat="false" ht="12.75" hidden="false" customHeight="false" outlineLevel="0" collapsed="false">
      <c r="K975" s="268"/>
      <c r="L975" s="268"/>
      <c r="AH975" s="259"/>
      <c r="AL975" s="259"/>
      <c r="AM975" s="269"/>
      <c r="AR975" s="281"/>
      <c r="AS975" s="306"/>
    </row>
    <row r="976" customFormat="false" ht="12.75" hidden="false" customHeight="false" outlineLevel="0" collapsed="false">
      <c r="K976" s="268"/>
      <c r="L976" s="268"/>
      <c r="AH976" s="259"/>
      <c r="AL976" s="259"/>
      <c r="AM976" s="269"/>
      <c r="AR976" s="281"/>
      <c r="AS976" s="306"/>
    </row>
    <row r="977" customFormat="false" ht="12.75" hidden="false" customHeight="false" outlineLevel="0" collapsed="false">
      <c r="K977" s="268"/>
      <c r="L977" s="268"/>
      <c r="AH977" s="259"/>
      <c r="AL977" s="259"/>
      <c r="AM977" s="269"/>
      <c r="AR977" s="281"/>
      <c r="AS977" s="306"/>
    </row>
    <row r="978" customFormat="false" ht="12.75" hidden="false" customHeight="false" outlineLevel="0" collapsed="false">
      <c r="K978" s="268"/>
      <c r="L978" s="268"/>
      <c r="AH978" s="259"/>
      <c r="AL978" s="259"/>
      <c r="AM978" s="269"/>
      <c r="AR978" s="281"/>
      <c r="AS978" s="306"/>
    </row>
    <row r="979" customFormat="false" ht="12.75" hidden="false" customHeight="false" outlineLevel="0" collapsed="false">
      <c r="K979" s="268"/>
      <c r="L979" s="268"/>
      <c r="AH979" s="259"/>
      <c r="AL979" s="259"/>
      <c r="AM979" s="269"/>
      <c r="AR979" s="281"/>
      <c r="AS979" s="306"/>
    </row>
    <row r="980" customFormat="false" ht="12.75" hidden="false" customHeight="false" outlineLevel="0" collapsed="false">
      <c r="K980" s="268"/>
      <c r="L980" s="268"/>
      <c r="AH980" s="259"/>
      <c r="AL980" s="259"/>
      <c r="AM980" s="269"/>
      <c r="AR980" s="281"/>
      <c r="AS980" s="306"/>
    </row>
    <row r="981" customFormat="false" ht="12.75" hidden="false" customHeight="false" outlineLevel="0" collapsed="false">
      <c r="K981" s="268"/>
      <c r="L981" s="268"/>
      <c r="AH981" s="259"/>
      <c r="AL981" s="259"/>
      <c r="AM981" s="269"/>
      <c r="AR981" s="281"/>
      <c r="AS981" s="306"/>
    </row>
    <row r="982" customFormat="false" ht="12.75" hidden="false" customHeight="false" outlineLevel="0" collapsed="false">
      <c r="K982" s="268"/>
      <c r="L982" s="268"/>
      <c r="AH982" s="259"/>
      <c r="AL982" s="259"/>
      <c r="AM982" s="269"/>
      <c r="AR982" s="281"/>
      <c r="AS982" s="306"/>
    </row>
    <row r="983" customFormat="false" ht="12.75" hidden="false" customHeight="false" outlineLevel="0" collapsed="false">
      <c r="K983" s="268"/>
      <c r="L983" s="268"/>
      <c r="AH983" s="259"/>
      <c r="AL983" s="259"/>
      <c r="AM983" s="269"/>
      <c r="AR983" s="281"/>
      <c r="AS983" s="306"/>
    </row>
    <row r="984" customFormat="false" ht="12.75" hidden="false" customHeight="false" outlineLevel="0" collapsed="false">
      <c r="K984" s="268"/>
      <c r="L984" s="268"/>
      <c r="AH984" s="259"/>
      <c r="AL984" s="259"/>
      <c r="AM984" s="269"/>
      <c r="AR984" s="281"/>
      <c r="AS984" s="306"/>
    </row>
    <row r="985" customFormat="false" ht="12.75" hidden="false" customHeight="false" outlineLevel="0" collapsed="false">
      <c r="K985" s="268"/>
      <c r="L985" s="268"/>
      <c r="AH985" s="259"/>
      <c r="AL985" s="259"/>
      <c r="AM985" s="269"/>
      <c r="AR985" s="281"/>
      <c r="AS985" s="306"/>
    </row>
    <row r="986" customFormat="false" ht="12.75" hidden="false" customHeight="false" outlineLevel="0" collapsed="false">
      <c r="K986" s="268"/>
      <c r="L986" s="268"/>
      <c r="AH986" s="259"/>
      <c r="AL986" s="259"/>
      <c r="AM986" s="269"/>
      <c r="AR986" s="281"/>
      <c r="AS986" s="306"/>
    </row>
    <row r="987" customFormat="false" ht="12.75" hidden="false" customHeight="false" outlineLevel="0" collapsed="false">
      <c r="K987" s="268"/>
      <c r="L987" s="268"/>
      <c r="AH987" s="259"/>
      <c r="AL987" s="259"/>
      <c r="AM987" s="269"/>
      <c r="AR987" s="281"/>
      <c r="AS987" s="306"/>
    </row>
    <row r="988" customFormat="false" ht="12.75" hidden="false" customHeight="false" outlineLevel="0" collapsed="false">
      <c r="K988" s="268"/>
      <c r="L988" s="268"/>
      <c r="AH988" s="259"/>
      <c r="AL988" s="259"/>
      <c r="AM988" s="269"/>
      <c r="AR988" s="281"/>
      <c r="AS988" s="306"/>
    </row>
    <row r="989" customFormat="false" ht="12.75" hidden="false" customHeight="false" outlineLevel="0" collapsed="false">
      <c r="K989" s="268"/>
      <c r="L989" s="268"/>
      <c r="AH989" s="259"/>
      <c r="AL989" s="259"/>
      <c r="AM989" s="269"/>
      <c r="AR989" s="281"/>
      <c r="AS989" s="306"/>
    </row>
    <row r="990" customFormat="false" ht="12.75" hidden="false" customHeight="false" outlineLevel="0" collapsed="false">
      <c r="K990" s="268"/>
      <c r="L990" s="268"/>
      <c r="AH990" s="259"/>
      <c r="AL990" s="259"/>
      <c r="AM990" s="269"/>
      <c r="AR990" s="281"/>
      <c r="AS990" s="306"/>
    </row>
    <row r="991" customFormat="false" ht="12.75" hidden="false" customHeight="false" outlineLevel="0" collapsed="false">
      <c r="K991" s="268"/>
      <c r="L991" s="268"/>
      <c r="AH991" s="259"/>
      <c r="AL991" s="259"/>
      <c r="AM991" s="269"/>
      <c r="AR991" s="281"/>
      <c r="AS991" s="306"/>
    </row>
    <row r="992" customFormat="false" ht="12.75" hidden="false" customHeight="false" outlineLevel="0" collapsed="false">
      <c r="K992" s="268"/>
      <c r="L992" s="268"/>
      <c r="AH992" s="259"/>
      <c r="AL992" s="259"/>
      <c r="AM992" s="269"/>
      <c r="AR992" s="281"/>
      <c r="AS992" s="306"/>
    </row>
    <row r="993" customFormat="false" ht="12.75" hidden="false" customHeight="false" outlineLevel="0" collapsed="false">
      <c r="K993" s="268"/>
      <c r="L993" s="268"/>
      <c r="AH993" s="259"/>
      <c r="AL993" s="259"/>
      <c r="AM993" s="269"/>
      <c r="AR993" s="281"/>
      <c r="AS993" s="306"/>
    </row>
    <row r="994" customFormat="false" ht="12.75" hidden="false" customHeight="false" outlineLevel="0" collapsed="false">
      <c r="K994" s="268"/>
      <c r="L994" s="268"/>
      <c r="AH994" s="259"/>
      <c r="AL994" s="259"/>
      <c r="AM994" s="269"/>
      <c r="AR994" s="281"/>
      <c r="AS994" s="306"/>
    </row>
    <row r="995" customFormat="false" ht="12.75" hidden="false" customHeight="false" outlineLevel="0" collapsed="false">
      <c r="K995" s="268"/>
      <c r="L995" s="268"/>
      <c r="AH995" s="259"/>
      <c r="AL995" s="259"/>
      <c r="AM995" s="269"/>
      <c r="AR995" s="281"/>
      <c r="AS995" s="306"/>
    </row>
    <row r="996" customFormat="false" ht="12.75" hidden="false" customHeight="false" outlineLevel="0" collapsed="false">
      <c r="K996" s="268"/>
      <c r="L996" s="268"/>
      <c r="AH996" s="259"/>
      <c r="AL996" s="259"/>
      <c r="AM996" s="269"/>
      <c r="AR996" s="281"/>
      <c r="AS996" s="306"/>
    </row>
    <row r="997" customFormat="false" ht="12.75" hidden="false" customHeight="false" outlineLevel="0" collapsed="false">
      <c r="K997" s="268"/>
      <c r="L997" s="268"/>
      <c r="AH997" s="259"/>
      <c r="AL997" s="259"/>
      <c r="AM997" s="269"/>
      <c r="AR997" s="281"/>
      <c r="AS997" s="306"/>
    </row>
    <row r="998" customFormat="false" ht="12.75" hidden="false" customHeight="false" outlineLevel="0" collapsed="false">
      <c r="K998" s="268"/>
      <c r="L998" s="268"/>
      <c r="AH998" s="259"/>
      <c r="AL998" s="259"/>
      <c r="AM998" s="269"/>
      <c r="AR998" s="281"/>
      <c r="AS998" s="306"/>
    </row>
    <row r="999" customFormat="false" ht="12.75" hidden="false" customHeight="false" outlineLevel="0" collapsed="false">
      <c r="K999" s="268"/>
      <c r="L999" s="268"/>
      <c r="AH999" s="259"/>
      <c r="AL999" s="259"/>
      <c r="AM999" s="269"/>
      <c r="AR999" s="281"/>
      <c r="AS999" s="306"/>
    </row>
    <row r="1000" customFormat="false" ht="12.75" hidden="false" customHeight="false" outlineLevel="0" collapsed="false">
      <c r="K1000" s="268"/>
      <c r="L1000" s="268"/>
      <c r="AH1000" s="259"/>
      <c r="AL1000" s="259"/>
      <c r="AM1000" s="269"/>
      <c r="AR1000" s="281"/>
      <c r="AS1000" s="306"/>
    </row>
    <row r="1001" customFormat="false" ht="12.75" hidden="false" customHeight="false" outlineLevel="0" collapsed="false">
      <c r="K1001" s="268"/>
      <c r="L1001" s="268"/>
      <c r="AH1001" s="259"/>
      <c r="AL1001" s="259"/>
      <c r="AM1001" s="269"/>
      <c r="AR1001" s="281"/>
      <c r="AS1001" s="306"/>
    </row>
    <row r="1002" customFormat="false" ht="12.75" hidden="false" customHeight="false" outlineLevel="0" collapsed="false">
      <c r="K1002" s="268"/>
      <c r="L1002" s="268"/>
      <c r="AH1002" s="259"/>
      <c r="AL1002" s="259"/>
      <c r="AM1002" s="269"/>
      <c r="AR1002" s="281"/>
      <c r="AS1002" s="306"/>
    </row>
    <row r="1003" customFormat="false" ht="12.75" hidden="false" customHeight="false" outlineLevel="0" collapsed="false">
      <c r="K1003" s="268"/>
      <c r="L1003" s="268"/>
      <c r="AH1003" s="259"/>
      <c r="AL1003" s="259"/>
      <c r="AM1003" s="269"/>
      <c r="AR1003" s="281"/>
      <c r="AS1003" s="306"/>
    </row>
    <row r="1004" customFormat="false" ht="12.75" hidden="false" customHeight="false" outlineLevel="0" collapsed="false">
      <c r="K1004" s="268"/>
      <c r="L1004" s="268"/>
      <c r="AH1004" s="259"/>
      <c r="AL1004" s="259"/>
      <c r="AM1004" s="269"/>
      <c r="AR1004" s="281"/>
      <c r="AS1004" s="306"/>
    </row>
    <row r="1005" customFormat="false" ht="12.75" hidden="false" customHeight="false" outlineLevel="0" collapsed="false">
      <c r="K1005" s="268"/>
      <c r="L1005" s="268"/>
      <c r="AH1005" s="259"/>
      <c r="AL1005" s="259"/>
      <c r="AM1005" s="269"/>
      <c r="AR1005" s="281"/>
      <c r="AS1005" s="306"/>
    </row>
    <row r="1006" customFormat="false" ht="12.75" hidden="false" customHeight="false" outlineLevel="0" collapsed="false">
      <c r="K1006" s="268"/>
      <c r="L1006" s="268"/>
      <c r="AH1006" s="259"/>
      <c r="AL1006" s="259"/>
      <c r="AM1006" s="269"/>
      <c r="AR1006" s="281"/>
      <c r="AS1006" s="306"/>
    </row>
    <row r="1007" customFormat="false" ht="12.75" hidden="false" customHeight="false" outlineLevel="0" collapsed="false">
      <c r="K1007" s="268"/>
      <c r="L1007" s="268"/>
      <c r="AH1007" s="259"/>
      <c r="AL1007" s="259"/>
      <c r="AM1007" s="269"/>
      <c r="AR1007" s="281"/>
      <c r="AS1007" s="306"/>
    </row>
    <row r="1008" customFormat="false" ht="12.75" hidden="false" customHeight="false" outlineLevel="0" collapsed="false">
      <c r="K1008" s="268"/>
      <c r="L1008" s="268"/>
      <c r="AH1008" s="259"/>
      <c r="AL1008" s="259"/>
      <c r="AM1008" s="269"/>
      <c r="AR1008" s="281"/>
      <c r="AS1008" s="306"/>
    </row>
    <row r="1009" customFormat="false" ht="12.75" hidden="false" customHeight="false" outlineLevel="0" collapsed="false">
      <c r="K1009" s="268"/>
      <c r="L1009" s="268"/>
      <c r="AH1009" s="259"/>
      <c r="AL1009" s="259"/>
      <c r="AM1009" s="269"/>
      <c r="AR1009" s="281"/>
      <c r="AS1009" s="306"/>
    </row>
    <row r="1010" customFormat="false" ht="12.75" hidden="false" customHeight="false" outlineLevel="0" collapsed="false">
      <c r="K1010" s="268"/>
      <c r="L1010" s="268"/>
      <c r="AH1010" s="259"/>
      <c r="AL1010" s="259"/>
      <c r="AM1010" s="269"/>
      <c r="AR1010" s="281"/>
      <c r="AS1010" s="306"/>
    </row>
    <row r="1011" customFormat="false" ht="12.75" hidden="false" customHeight="false" outlineLevel="0" collapsed="false">
      <c r="K1011" s="268"/>
      <c r="L1011" s="268"/>
      <c r="AH1011" s="259"/>
      <c r="AL1011" s="259"/>
      <c r="AM1011" s="269"/>
      <c r="AR1011" s="281"/>
      <c r="AS1011" s="306"/>
    </row>
    <row r="1012" customFormat="false" ht="12.75" hidden="false" customHeight="false" outlineLevel="0" collapsed="false">
      <c r="K1012" s="268"/>
      <c r="L1012" s="268"/>
      <c r="AH1012" s="259"/>
      <c r="AL1012" s="259"/>
      <c r="AM1012" s="269"/>
      <c r="AR1012" s="281"/>
      <c r="AS1012" s="306"/>
    </row>
    <row r="1013" customFormat="false" ht="12.75" hidden="false" customHeight="false" outlineLevel="0" collapsed="false">
      <c r="K1013" s="268"/>
      <c r="L1013" s="268"/>
      <c r="AH1013" s="259"/>
      <c r="AL1013" s="259"/>
      <c r="AM1013" s="269"/>
      <c r="AR1013" s="281"/>
      <c r="AS1013" s="306"/>
    </row>
    <row r="1014" customFormat="false" ht="12.75" hidden="false" customHeight="false" outlineLevel="0" collapsed="false">
      <c r="K1014" s="268"/>
      <c r="L1014" s="268"/>
      <c r="AH1014" s="259"/>
      <c r="AL1014" s="259"/>
      <c r="AM1014" s="269"/>
      <c r="AR1014" s="281"/>
      <c r="AS1014" s="306"/>
    </row>
    <row r="1015" customFormat="false" ht="12.75" hidden="false" customHeight="false" outlineLevel="0" collapsed="false">
      <c r="K1015" s="268"/>
      <c r="L1015" s="268"/>
      <c r="AH1015" s="259"/>
      <c r="AL1015" s="259"/>
      <c r="AM1015" s="269"/>
      <c r="AR1015" s="281"/>
      <c r="AS1015" s="306"/>
    </row>
    <row r="1016" customFormat="false" ht="12.75" hidden="false" customHeight="false" outlineLevel="0" collapsed="false">
      <c r="K1016" s="268"/>
      <c r="L1016" s="268"/>
      <c r="AH1016" s="259"/>
      <c r="AL1016" s="259"/>
      <c r="AM1016" s="269"/>
      <c r="AR1016" s="281"/>
      <c r="AS1016" s="306"/>
    </row>
    <row r="1017" customFormat="false" ht="12.75" hidden="false" customHeight="false" outlineLevel="0" collapsed="false">
      <c r="K1017" s="268"/>
      <c r="L1017" s="268"/>
      <c r="AH1017" s="259"/>
      <c r="AL1017" s="259"/>
      <c r="AM1017" s="269"/>
      <c r="AR1017" s="281"/>
      <c r="AS1017" s="306"/>
    </row>
    <row r="1018" customFormat="false" ht="12.75" hidden="false" customHeight="false" outlineLevel="0" collapsed="false">
      <c r="K1018" s="268"/>
      <c r="L1018" s="268"/>
      <c r="AH1018" s="259"/>
      <c r="AL1018" s="259"/>
      <c r="AM1018" s="269"/>
      <c r="AR1018" s="281"/>
      <c r="AS1018" s="306"/>
    </row>
    <row r="1019" customFormat="false" ht="12.75" hidden="false" customHeight="false" outlineLevel="0" collapsed="false">
      <c r="K1019" s="268"/>
      <c r="L1019" s="268"/>
      <c r="AH1019" s="259"/>
      <c r="AL1019" s="259"/>
      <c r="AM1019" s="269"/>
      <c r="AR1019" s="281"/>
      <c r="AS1019" s="306"/>
    </row>
    <row r="1020" customFormat="false" ht="12.75" hidden="false" customHeight="false" outlineLevel="0" collapsed="false">
      <c r="K1020" s="268"/>
      <c r="L1020" s="268"/>
      <c r="AH1020" s="259"/>
      <c r="AL1020" s="259"/>
      <c r="AM1020" s="269"/>
      <c r="AR1020" s="281"/>
      <c r="AS1020" s="306"/>
    </row>
    <row r="1021" customFormat="false" ht="12.75" hidden="false" customHeight="false" outlineLevel="0" collapsed="false">
      <c r="K1021" s="268"/>
      <c r="L1021" s="268"/>
      <c r="AH1021" s="259"/>
      <c r="AL1021" s="259"/>
      <c r="AM1021" s="269"/>
      <c r="AR1021" s="281"/>
      <c r="AS1021" s="306"/>
    </row>
    <row r="1022" customFormat="false" ht="12.75" hidden="false" customHeight="false" outlineLevel="0" collapsed="false">
      <c r="K1022" s="268"/>
      <c r="L1022" s="268"/>
      <c r="AH1022" s="259"/>
      <c r="AL1022" s="259"/>
      <c r="AM1022" s="269"/>
      <c r="AR1022" s="281"/>
      <c r="AS1022" s="306"/>
    </row>
    <row r="1023" customFormat="false" ht="12.75" hidden="false" customHeight="false" outlineLevel="0" collapsed="false">
      <c r="K1023" s="268"/>
      <c r="L1023" s="268"/>
      <c r="AH1023" s="259"/>
      <c r="AL1023" s="259"/>
      <c r="AM1023" s="269"/>
      <c r="AR1023" s="281"/>
      <c r="AS1023" s="306"/>
    </row>
    <row r="1024" customFormat="false" ht="12.75" hidden="false" customHeight="false" outlineLevel="0" collapsed="false">
      <c r="K1024" s="268"/>
      <c r="L1024" s="268"/>
      <c r="AH1024" s="259"/>
      <c r="AL1024" s="259"/>
      <c r="AM1024" s="269"/>
      <c r="AR1024" s="281"/>
      <c r="AS1024" s="306"/>
    </row>
    <row r="1025" customFormat="false" ht="12.75" hidden="false" customHeight="false" outlineLevel="0" collapsed="false">
      <c r="K1025" s="268"/>
      <c r="L1025" s="268"/>
      <c r="AH1025" s="259"/>
      <c r="AL1025" s="259"/>
      <c r="AM1025" s="269"/>
      <c r="AR1025" s="281"/>
      <c r="AS1025" s="306"/>
    </row>
    <row r="1026" customFormat="false" ht="12.75" hidden="false" customHeight="false" outlineLevel="0" collapsed="false">
      <c r="K1026" s="268"/>
      <c r="L1026" s="268"/>
      <c r="AH1026" s="259"/>
      <c r="AL1026" s="259"/>
      <c r="AM1026" s="269"/>
      <c r="AR1026" s="281"/>
      <c r="AS1026" s="306"/>
    </row>
    <row r="1027" customFormat="false" ht="12.75" hidden="false" customHeight="false" outlineLevel="0" collapsed="false">
      <c r="K1027" s="268"/>
      <c r="L1027" s="268"/>
      <c r="AH1027" s="259"/>
      <c r="AL1027" s="259"/>
      <c r="AM1027" s="269"/>
      <c r="AR1027" s="281"/>
      <c r="AS1027" s="306"/>
    </row>
    <row r="1028" customFormat="false" ht="12.75" hidden="false" customHeight="false" outlineLevel="0" collapsed="false">
      <c r="K1028" s="268"/>
      <c r="L1028" s="268"/>
      <c r="AH1028" s="259"/>
      <c r="AL1028" s="259"/>
      <c r="AM1028" s="269"/>
      <c r="AR1028" s="281"/>
      <c r="AS1028" s="306"/>
    </row>
    <row r="1029" customFormat="false" ht="12.75" hidden="false" customHeight="false" outlineLevel="0" collapsed="false">
      <c r="K1029" s="268"/>
      <c r="L1029" s="268"/>
      <c r="AH1029" s="259"/>
      <c r="AL1029" s="259"/>
      <c r="AM1029" s="269"/>
      <c r="AR1029" s="281"/>
      <c r="AS1029" s="306"/>
    </row>
    <row r="1030" customFormat="false" ht="12.75" hidden="false" customHeight="false" outlineLevel="0" collapsed="false">
      <c r="K1030" s="268"/>
      <c r="L1030" s="268"/>
      <c r="AH1030" s="259"/>
      <c r="AL1030" s="259"/>
      <c r="AM1030" s="269"/>
      <c r="AR1030" s="281"/>
      <c r="AS1030" s="306"/>
    </row>
    <row r="1031" customFormat="false" ht="12.75" hidden="false" customHeight="false" outlineLevel="0" collapsed="false">
      <c r="K1031" s="268"/>
      <c r="L1031" s="268"/>
      <c r="AH1031" s="259"/>
      <c r="AL1031" s="259"/>
      <c r="AM1031" s="269"/>
      <c r="AR1031" s="281"/>
      <c r="AS1031" s="306"/>
    </row>
    <row r="1032" customFormat="false" ht="12.75" hidden="false" customHeight="false" outlineLevel="0" collapsed="false">
      <c r="K1032" s="268"/>
      <c r="L1032" s="268"/>
      <c r="AH1032" s="259"/>
      <c r="AL1032" s="259"/>
      <c r="AM1032" s="269"/>
      <c r="AR1032" s="281"/>
      <c r="AS1032" s="306"/>
    </row>
    <row r="1033" customFormat="false" ht="12.75" hidden="false" customHeight="false" outlineLevel="0" collapsed="false">
      <c r="K1033" s="268"/>
      <c r="L1033" s="268"/>
      <c r="AH1033" s="259"/>
      <c r="AL1033" s="259"/>
      <c r="AM1033" s="269"/>
      <c r="AR1033" s="281"/>
      <c r="AS1033" s="306"/>
    </row>
    <row r="1034" customFormat="false" ht="12.75" hidden="false" customHeight="false" outlineLevel="0" collapsed="false">
      <c r="K1034" s="268"/>
      <c r="L1034" s="268"/>
      <c r="AH1034" s="259"/>
      <c r="AL1034" s="259"/>
      <c r="AM1034" s="269"/>
      <c r="AR1034" s="281"/>
      <c r="AS1034" s="306"/>
    </row>
    <row r="1035" customFormat="false" ht="12.75" hidden="false" customHeight="false" outlineLevel="0" collapsed="false">
      <c r="K1035" s="268"/>
      <c r="L1035" s="268"/>
      <c r="AH1035" s="259"/>
      <c r="AL1035" s="259"/>
      <c r="AM1035" s="269"/>
      <c r="AR1035" s="281"/>
      <c r="AS1035" s="306"/>
    </row>
    <row r="1036" customFormat="false" ht="12.75" hidden="false" customHeight="false" outlineLevel="0" collapsed="false">
      <c r="K1036" s="268"/>
      <c r="L1036" s="268"/>
      <c r="AH1036" s="259"/>
      <c r="AL1036" s="259"/>
      <c r="AM1036" s="269"/>
      <c r="AR1036" s="281"/>
      <c r="AS1036" s="306"/>
    </row>
    <row r="1037" customFormat="false" ht="12.75" hidden="false" customHeight="false" outlineLevel="0" collapsed="false">
      <c r="K1037" s="268"/>
      <c r="L1037" s="268"/>
      <c r="AH1037" s="259"/>
      <c r="AL1037" s="259"/>
      <c r="AM1037" s="269"/>
      <c r="AR1037" s="281"/>
      <c r="AS1037" s="306"/>
    </row>
    <row r="1038" customFormat="false" ht="12.75" hidden="false" customHeight="false" outlineLevel="0" collapsed="false">
      <c r="K1038" s="268"/>
      <c r="L1038" s="268"/>
      <c r="AH1038" s="259"/>
      <c r="AL1038" s="259"/>
      <c r="AM1038" s="269"/>
      <c r="AR1038" s="281"/>
      <c r="AS1038" s="306"/>
    </row>
    <row r="1039" customFormat="false" ht="12.75" hidden="false" customHeight="false" outlineLevel="0" collapsed="false">
      <c r="K1039" s="268"/>
      <c r="L1039" s="268"/>
      <c r="AH1039" s="259"/>
      <c r="AL1039" s="259"/>
      <c r="AM1039" s="269"/>
      <c r="AR1039" s="281"/>
      <c r="AS1039" s="306"/>
    </row>
    <row r="1040" customFormat="false" ht="12.75" hidden="false" customHeight="false" outlineLevel="0" collapsed="false">
      <c r="K1040" s="268"/>
      <c r="L1040" s="268"/>
      <c r="AH1040" s="259"/>
      <c r="AL1040" s="259"/>
      <c r="AM1040" s="269"/>
      <c r="AR1040" s="281"/>
      <c r="AS1040" s="306"/>
    </row>
    <row r="1041" customFormat="false" ht="12.75" hidden="false" customHeight="false" outlineLevel="0" collapsed="false">
      <c r="K1041" s="268"/>
      <c r="L1041" s="268"/>
      <c r="AH1041" s="259"/>
      <c r="AL1041" s="259"/>
      <c r="AM1041" s="269"/>
      <c r="AR1041" s="281"/>
      <c r="AS1041" s="306"/>
    </row>
    <row r="1042" customFormat="false" ht="12.75" hidden="false" customHeight="false" outlineLevel="0" collapsed="false">
      <c r="K1042" s="268"/>
      <c r="L1042" s="268"/>
      <c r="AH1042" s="259"/>
      <c r="AL1042" s="259"/>
      <c r="AM1042" s="269"/>
      <c r="AR1042" s="281"/>
      <c r="AS1042" s="306"/>
    </row>
    <row r="1043" customFormat="false" ht="12.75" hidden="false" customHeight="false" outlineLevel="0" collapsed="false">
      <c r="K1043" s="268"/>
      <c r="L1043" s="268"/>
      <c r="AH1043" s="259"/>
      <c r="AL1043" s="259"/>
      <c r="AM1043" s="269"/>
      <c r="AR1043" s="281"/>
      <c r="AS1043" s="306"/>
    </row>
    <row r="1044" customFormat="false" ht="12.75" hidden="false" customHeight="false" outlineLevel="0" collapsed="false">
      <c r="K1044" s="268"/>
      <c r="L1044" s="268"/>
      <c r="AH1044" s="259"/>
      <c r="AL1044" s="259"/>
      <c r="AM1044" s="269"/>
      <c r="AR1044" s="281"/>
      <c r="AS1044" s="306"/>
    </row>
    <row r="1045" customFormat="false" ht="12.75" hidden="false" customHeight="false" outlineLevel="0" collapsed="false">
      <c r="K1045" s="268"/>
      <c r="L1045" s="268"/>
      <c r="AH1045" s="259"/>
      <c r="AL1045" s="259"/>
      <c r="AM1045" s="269"/>
      <c r="AR1045" s="281"/>
      <c r="AS1045" s="306"/>
    </row>
    <row r="1046" customFormat="false" ht="12.75" hidden="false" customHeight="false" outlineLevel="0" collapsed="false">
      <c r="K1046" s="268"/>
      <c r="L1046" s="268"/>
      <c r="AH1046" s="259"/>
      <c r="AL1046" s="259"/>
      <c r="AM1046" s="269"/>
      <c r="AR1046" s="281"/>
      <c r="AS1046" s="306"/>
    </row>
    <row r="1047" customFormat="false" ht="12.75" hidden="false" customHeight="false" outlineLevel="0" collapsed="false">
      <c r="K1047" s="268"/>
      <c r="L1047" s="268"/>
      <c r="AH1047" s="259"/>
      <c r="AL1047" s="259"/>
      <c r="AM1047" s="269"/>
      <c r="AR1047" s="281"/>
      <c r="AS1047" s="306"/>
    </row>
    <row r="1048" customFormat="false" ht="12.75" hidden="false" customHeight="false" outlineLevel="0" collapsed="false">
      <c r="K1048" s="268"/>
      <c r="L1048" s="268"/>
      <c r="AH1048" s="259"/>
      <c r="AL1048" s="259"/>
      <c r="AM1048" s="269"/>
      <c r="AR1048" s="281"/>
      <c r="AS1048" s="306"/>
    </row>
    <row r="1049" customFormat="false" ht="12.75" hidden="false" customHeight="false" outlineLevel="0" collapsed="false">
      <c r="K1049" s="268"/>
      <c r="L1049" s="268"/>
      <c r="AH1049" s="259"/>
      <c r="AL1049" s="259"/>
      <c r="AM1049" s="269"/>
      <c r="AR1049" s="281"/>
      <c r="AS1049" s="306"/>
    </row>
    <row r="1050" customFormat="false" ht="12.75" hidden="false" customHeight="false" outlineLevel="0" collapsed="false">
      <c r="K1050" s="268"/>
      <c r="L1050" s="268"/>
      <c r="AH1050" s="259"/>
      <c r="AL1050" s="259"/>
      <c r="AM1050" s="269"/>
      <c r="AR1050" s="281"/>
      <c r="AS1050" s="306"/>
    </row>
    <row r="1051" customFormat="false" ht="12.75" hidden="false" customHeight="false" outlineLevel="0" collapsed="false">
      <c r="K1051" s="268"/>
      <c r="L1051" s="268"/>
      <c r="AH1051" s="259"/>
      <c r="AL1051" s="259"/>
      <c r="AM1051" s="269"/>
      <c r="AR1051" s="281"/>
      <c r="AS1051" s="306"/>
    </row>
    <row r="1052" customFormat="false" ht="12.75" hidden="false" customHeight="false" outlineLevel="0" collapsed="false">
      <c r="K1052" s="268"/>
      <c r="L1052" s="268"/>
      <c r="AH1052" s="259"/>
      <c r="AL1052" s="259"/>
      <c r="AM1052" s="269"/>
      <c r="AR1052" s="281"/>
      <c r="AS1052" s="306"/>
    </row>
    <row r="1053" customFormat="false" ht="12.75" hidden="false" customHeight="false" outlineLevel="0" collapsed="false">
      <c r="K1053" s="268"/>
      <c r="L1053" s="268"/>
      <c r="AH1053" s="259"/>
      <c r="AL1053" s="259"/>
      <c r="AM1053" s="269"/>
      <c r="AR1053" s="281"/>
      <c r="AS1053" s="306"/>
    </row>
    <row r="1054" customFormat="false" ht="12.75" hidden="false" customHeight="false" outlineLevel="0" collapsed="false">
      <c r="K1054" s="268"/>
      <c r="L1054" s="268"/>
      <c r="AH1054" s="259"/>
      <c r="AL1054" s="259"/>
      <c r="AM1054" s="269"/>
      <c r="AR1054" s="281"/>
      <c r="AS1054" s="306"/>
    </row>
    <row r="1055" customFormat="false" ht="12.75" hidden="false" customHeight="false" outlineLevel="0" collapsed="false">
      <c r="K1055" s="268"/>
      <c r="L1055" s="268"/>
      <c r="AH1055" s="259"/>
      <c r="AL1055" s="259"/>
      <c r="AM1055" s="269"/>
      <c r="AR1055" s="281"/>
      <c r="AS1055" s="306"/>
    </row>
    <row r="1056" customFormat="false" ht="12.75" hidden="false" customHeight="false" outlineLevel="0" collapsed="false">
      <c r="K1056" s="268"/>
      <c r="L1056" s="268"/>
      <c r="AH1056" s="259"/>
      <c r="AL1056" s="259"/>
      <c r="AM1056" s="269"/>
      <c r="AR1056" s="281"/>
      <c r="AS1056" s="306"/>
    </row>
    <row r="1057" customFormat="false" ht="12.75" hidden="false" customHeight="false" outlineLevel="0" collapsed="false">
      <c r="K1057" s="268"/>
      <c r="L1057" s="268"/>
      <c r="AH1057" s="259"/>
      <c r="AL1057" s="259"/>
      <c r="AM1057" s="269"/>
      <c r="AR1057" s="281"/>
      <c r="AS1057" s="306"/>
    </row>
    <row r="1058" customFormat="false" ht="12.75" hidden="false" customHeight="false" outlineLevel="0" collapsed="false">
      <c r="K1058" s="268"/>
      <c r="L1058" s="268"/>
      <c r="AH1058" s="259"/>
      <c r="AL1058" s="259"/>
      <c r="AM1058" s="269"/>
      <c r="AR1058" s="281"/>
      <c r="AS1058" s="306"/>
    </row>
    <row r="1059" customFormat="false" ht="12.75" hidden="false" customHeight="false" outlineLevel="0" collapsed="false">
      <c r="K1059" s="268"/>
      <c r="L1059" s="268"/>
      <c r="AH1059" s="259"/>
      <c r="AL1059" s="259"/>
      <c r="AM1059" s="269"/>
      <c r="AR1059" s="281"/>
      <c r="AS1059" s="306"/>
    </row>
    <row r="1060" customFormat="false" ht="12.75" hidden="false" customHeight="false" outlineLevel="0" collapsed="false">
      <c r="K1060" s="268"/>
      <c r="L1060" s="268"/>
      <c r="AH1060" s="259"/>
      <c r="AL1060" s="259"/>
      <c r="AM1060" s="269"/>
      <c r="AR1060" s="281"/>
      <c r="AS1060" s="306"/>
    </row>
    <row r="1061" customFormat="false" ht="12.75" hidden="false" customHeight="false" outlineLevel="0" collapsed="false">
      <c r="K1061" s="268"/>
      <c r="L1061" s="268"/>
      <c r="AH1061" s="259"/>
      <c r="AL1061" s="259"/>
      <c r="AM1061" s="269"/>
      <c r="AR1061" s="281"/>
      <c r="AS1061" s="306"/>
    </row>
    <row r="1062" customFormat="false" ht="12.75" hidden="false" customHeight="false" outlineLevel="0" collapsed="false">
      <c r="K1062" s="268"/>
      <c r="L1062" s="268"/>
      <c r="AH1062" s="259"/>
      <c r="AL1062" s="259"/>
      <c r="AM1062" s="269"/>
      <c r="AR1062" s="281"/>
      <c r="AS1062" s="306"/>
    </row>
    <row r="1063" customFormat="false" ht="12.75" hidden="false" customHeight="false" outlineLevel="0" collapsed="false">
      <c r="K1063" s="268"/>
      <c r="L1063" s="268"/>
      <c r="AH1063" s="259"/>
      <c r="AL1063" s="259"/>
      <c r="AM1063" s="269"/>
      <c r="AR1063" s="281"/>
      <c r="AS1063" s="306"/>
    </row>
    <row r="1064" customFormat="false" ht="12.75" hidden="false" customHeight="false" outlineLevel="0" collapsed="false">
      <c r="K1064" s="268"/>
      <c r="L1064" s="268"/>
      <c r="AH1064" s="259"/>
      <c r="AL1064" s="259"/>
      <c r="AM1064" s="269"/>
      <c r="AR1064" s="281"/>
      <c r="AS1064" s="306"/>
    </row>
    <row r="1065" customFormat="false" ht="12.75" hidden="false" customHeight="false" outlineLevel="0" collapsed="false">
      <c r="K1065" s="268"/>
      <c r="L1065" s="268"/>
      <c r="AH1065" s="259"/>
      <c r="AL1065" s="259"/>
      <c r="AM1065" s="269"/>
      <c r="AR1065" s="281"/>
      <c r="AS1065" s="306"/>
    </row>
    <row r="1066" customFormat="false" ht="12.75" hidden="false" customHeight="false" outlineLevel="0" collapsed="false">
      <c r="K1066" s="268"/>
      <c r="L1066" s="268"/>
      <c r="AH1066" s="259"/>
      <c r="AL1066" s="259"/>
      <c r="AM1066" s="269"/>
      <c r="AR1066" s="281"/>
      <c r="AS1066" s="306"/>
    </row>
    <row r="1067" customFormat="false" ht="12.75" hidden="false" customHeight="false" outlineLevel="0" collapsed="false">
      <c r="K1067" s="268"/>
      <c r="L1067" s="268"/>
      <c r="AH1067" s="259"/>
      <c r="AL1067" s="259"/>
      <c r="AM1067" s="269"/>
      <c r="AR1067" s="281"/>
      <c r="AS1067" s="306"/>
    </row>
    <row r="1068" customFormat="false" ht="12.75" hidden="false" customHeight="false" outlineLevel="0" collapsed="false">
      <c r="K1068" s="268"/>
      <c r="L1068" s="268"/>
      <c r="AH1068" s="259"/>
      <c r="AL1068" s="259"/>
      <c r="AM1068" s="269"/>
      <c r="AR1068" s="281"/>
      <c r="AS1068" s="306"/>
    </row>
    <row r="1069" customFormat="false" ht="12.75" hidden="false" customHeight="false" outlineLevel="0" collapsed="false">
      <c r="K1069" s="268"/>
      <c r="L1069" s="268"/>
      <c r="AH1069" s="259"/>
      <c r="AL1069" s="259"/>
      <c r="AM1069" s="269"/>
      <c r="AR1069" s="281"/>
      <c r="AS1069" s="306"/>
    </row>
    <row r="1070" customFormat="false" ht="12.75" hidden="false" customHeight="false" outlineLevel="0" collapsed="false">
      <c r="K1070" s="268"/>
      <c r="L1070" s="268"/>
      <c r="AH1070" s="259"/>
      <c r="AL1070" s="259"/>
      <c r="AM1070" s="269"/>
      <c r="AR1070" s="281"/>
      <c r="AS1070" s="306"/>
    </row>
    <row r="1071" customFormat="false" ht="12.75" hidden="false" customHeight="false" outlineLevel="0" collapsed="false">
      <c r="K1071" s="268"/>
      <c r="L1071" s="268"/>
      <c r="AH1071" s="259"/>
      <c r="AL1071" s="259"/>
      <c r="AM1071" s="269"/>
      <c r="AR1071" s="281"/>
      <c r="AS1071" s="306"/>
    </row>
    <row r="1072" customFormat="false" ht="12.75" hidden="false" customHeight="false" outlineLevel="0" collapsed="false">
      <c r="K1072" s="268"/>
      <c r="L1072" s="268"/>
      <c r="AH1072" s="259"/>
      <c r="AL1072" s="259"/>
      <c r="AM1072" s="269"/>
      <c r="AR1072" s="281"/>
      <c r="AS1072" s="306"/>
    </row>
    <row r="1073" customFormat="false" ht="12.75" hidden="false" customHeight="false" outlineLevel="0" collapsed="false">
      <c r="K1073" s="268"/>
      <c r="L1073" s="268"/>
      <c r="AH1073" s="259"/>
      <c r="AL1073" s="259"/>
      <c r="AM1073" s="269"/>
      <c r="AR1073" s="281"/>
      <c r="AS1073" s="306"/>
    </row>
    <row r="1074" customFormat="false" ht="12.75" hidden="false" customHeight="false" outlineLevel="0" collapsed="false">
      <c r="K1074" s="268"/>
      <c r="L1074" s="268"/>
      <c r="AH1074" s="259"/>
      <c r="AL1074" s="259"/>
      <c r="AM1074" s="269"/>
      <c r="AR1074" s="281"/>
      <c r="AS1074" s="306"/>
    </row>
    <row r="1075" customFormat="false" ht="12.75" hidden="false" customHeight="false" outlineLevel="0" collapsed="false">
      <c r="K1075" s="268"/>
      <c r="L1075" s="268"/>
      <c r="AH1075" s="259"/>
      <c r="AL1075" s="259"/>
      <c r="AM1075" s="269"/>
      <c r="AR1075" s="281"/>
      <c r="AS1075" s="306"/>
    </row>
    <row r="1076" customFormat="false" ht="12.75" hidden="false" customHeight="false" outlineLevel="0" collapsed="false">
      <c r="K1076" s="268"/>
      <c r="L1076" s="268"/>
      <c r="AH1076" s="259"/>
      <c r="AL1076" s="259"/>
      <c r="AM1076" s="269"/>
      <c r="AR1076" s="281"/>
      <c r="AS1076" s="306"/>
    </row>
    <row r="1077" customFormat="false" ht="12.75" hidden="false" customHeight="false" outlineLevel="0" collapsed="false">
      <c r="K1077" s="268"/>
      <c r="L1077" s="268"/>
      <c r="AH1077" s="259"/>
      <c r="AL1077" s="259"/>
      <c r="AM1077" s="269"/>
      <c r="AR1077" s="281"/>
      <c r="AS1077" s="306"/>
    </row>
    <row r="1078" customFormat="false" ht="12.75" hidden="false" customHeight="false" outlineLevel="0" collapsed="false">
      <c r="K1078" s="268"/>
      <c r="L1078" s="268"/>
      <c r="AH1078" s="259"/>
      <c r="AL1078" s="259"/>
      <c r="AM1078" s="269"/>
      <c r="AR1078" s="281"/>
      <c r="AS1078" s="306"/>
    </row>
    <row r="1079" customFormat="false" ht="12.75" hidden="false" customHeight="false" outlineLevel="0" collapsed="false">
      <c r="K1079" s="268"/>
      <c r="L1079" s="268"/>
      <c r="AH1079" s="259"/>
      <c r="AL1079" s="259"/>
      <c r="AM1079" s="269"/>
      <c r="AR1079" s="281"/>
      <c r="AS1079" s="306"/>
    </row>
    <row r="1080" customFormat="false" ht="12.75" hidden="false" customHeight="false" outlineLevel="0" collapsed="false">
      <c r="K1080" s="268"/>
      <c r="L1080" s="268"/>
      <c r="AH1080" s="259"/>
      <c r="AL1080" s="259"/>
      <c r="AM1080" s="269"/>
      <c r="AR1080" s="281"/>
      <c r="AS1080" s="306"/>
    </row>
    <row r="1081" customFormat="false" ht="12.75" hidden="false" customHeight="false" outlineLevel="0" collapsed="false">
      <c r="K1081" s="268"/>
      <c r="L1081" s="268"/>
      <c r="AH1081" s="259"/>
      <c r="AL1081" s="259"/>
      <c r="AM1081" s="269"/>
      <c r="AR1081" s="281"/>
      <c r="AS1081" s="306"/>
    </row>
    <row r="1082" customFormat="false" ht="12.75" hidden="false" customHeight="false" outlineLevel="0" collapsed="false">
      <c r="K1082" s="268"/>
      <c r="L1082" s="268"/>
      <c r="AH1082" s="259"/>
      <c r="AL1082" s="259"/>
      <c r="AM1082" s="269"/>
      <c r="AR1082" s="281"/>
      <c r="AS1082" s="306"/>
    </row>
    <row r="1083" customFormat="false" ht="12.75" hidden="false" customHeight="false" outlineLevel="0" collapsed="false">
      <c r="K1083" s="268"/>
      <c r="L1083" s="268"/>
      <c r="AH1083" s="259"/>
      <c r="AL1083" s="259"/>
      <c r="AM1083" s="269"/>
      <c r="AR1083" s="281"/>
      <c r="AS1083" s="306"/>
    </row>
    <row r="1084" customFormat="false" ht="12.75" hidden="false" customHeight="false" outlineLevel="0" collapsed="false">
      <c r="K1084" s="268"/>
      <c r="L1084" s="268"/>
      <c r="AH1084" s="259"/>
      <c r="AL1084" s="259"/>
      <c r="AM1084" s="269"/>
      <c r="AR1084" s="281"/>
      <c r="AS1084" s="306"/>
    </row>
    <row r="1085" customFormat="false" ht="12.75" hidden="false" customHeight="false" outlineLevel="0" collapsed="false">
      <c r="K1085" s="268"/>
      <c r="L1085" s="268"/>
      <c r="AH1085" s="259"/>
      <c r="AL1085" s="259"/>
      <c r="AM1085" s="269"/>
      <c r="AR1085" s="281"/>
      <c r="AS1085" s="306"/>
    </row>
    <row r="1086" customFormat="false" ht="12.75" hidden="false" customHeight="false" outlineLevel="0" collapsed="false">
      <c r="K1086" s="268"/>
      <c r="L1086" s="268"/>
      <c r="AH1086" s="259"/>
      <c r="AL1086" s="259"/>
      <c r="AM1086" s="269"/>
      <c r="AR1086" s="281"/>
      <c r="AS1086" s="306"/>
    </row>
    <row r="1087" customFormat="false" ht="12.75" hidden="false" customHeight="false" outlineLevel="0" collapsed="false">
      <c r="K1087" s="268"/>
      <c r="L1087" s="268"/>
      <c r="AH1087" s="259"/>
      <c r="AL1087" s="259"/>
      <c r="AM1087" s="269"/>
      <c r="AR1087" s="281"/>
      <c r="AS1087" s="306"/>
    </row>
    <row r="1088" customFormat="false" ht="12.75" hidden="false" customHeight="false" outlineLevel="0" collapsed="false">
      <c r="K1088" s="268"/>
      <c r="L1088" s="268"/>
      <c r="AH1088" s="259"/>
      <c r="AL1088" s="259"/>
      <c r="AM1088" s="269"/>
      <c r="AR1088" s="281"/>
      <c r="AS1088" s="306"/>
    </row>
    <row r="1089" customFormat="false" ht="12.75" hidden="false" customHeight="false" outlineLevel="0" collapsed="false">
      <c r="K1089" s="268"/>
      <c r="L1089" s="268"/>
      <c r="AH1089" s="259"/>
      <c r="AL1089" s="259"/>
      <c r="AM1089" s="269"/>
      <c r="AR1089" s="281"/>
      <c r="AS1089" s="306"/>
    </row>
    <row r="1090" customFormat="false" ht="12.75" hidden="false" customHeight="false" outlineLevel="0" collapsed="false">
      <c r="K1090" s="268"/>
      <c r="L1090" s="268"/>
      <c r="AH1090" s="259"/>
      <c r="AL1090" s="259"/>
      <c r="AM1090" s="269"/>
      <c r="AR1090" s="281"/>
      <c r="AS1090" s="306"/>
    </row>
    <row r="1091" customFormat="false" ht="12.75" hidden="false" customHeight="false" outlineLevel="0" collapsed="false">
      <c r="K1091" s="268"/>
      <c r="L1091" s="268"/>
      <c r="AH1091" s="259"/>
      <c r="AL1091" s="259"/>
      <c r="AM1091" s="269"/>
      <c r="AR1091" s="281"/>
      <c r="AS1091" s="306"/>
    </row>
    <row r="1092" customFormat="false" ht="12.75" hidden="false" customHeight="false" outlineLevel="0" collapsed="false">
      <c r="K1092" s="268"/>
      <c r="L1092" s="268"/>
      <c r="AH1092" s="259"/>
      <c r="AL1092" s="259"/>
      <c r="AM1092" s="269"/>
      <c r="AR1092" s="281"/>
      <c r="AS1092" s="306"/>
    </row>
    <row r="1093" customFormat="false" ht="12.75" hidden="false" customHeight="false" outlineLevel="0" collapsed="false">
      <c r="K1093" s="268"/>
      <c r="L1093" s="268"/>
      <c r="AH1093" s="259"/>
      <c r="AL1093" s="259"/>
      <c r="AM1093" s="269"/>
      <c r="AR1093" s="281"/>
      <c r="AS1093" s="306"/>
    </row>
    <row r="1094" customFormat="false" ht="12.75" hidden="false" customHeight="false" outlineLevel="0" collapsed="false">
      <c r="K1094" s="268"/>
      <c r="L1094" s="268"/>
      <c r="AH1094" s="259"/>
      <c r="AL1094" s="259"/>
      <c r="AM1094" s="269"/>
      <c r="AR1094" s="281"/>
      <c r="AS1094" s="306"/>
    </row>
    <row r="1095" customFormat="false" ht="12.75" hidden="false" customHeight="false" outlineLevel="0" collapsed="false">
      <c r="K1095" s="268"/>
      <c r="L1095" s="268"/>
      <c r="AH1095" s="259"/>
      <c r="AL1095" s="259"/>
      <c r="AM1095" s="269"/>
      <c r="AR1095" s="281"/>
      <c r="AS1095" s="306"/>
    </row>
    <row r="1096" customFormat="false" ht="12.75" hidden="false" customHeight="false" outlineLevel="0" collapsed="false">
      <c r="K1096" s="268"/>
      <c r="L1096" s="268"/>
      <c r="AH1096" s="259"/>
      <c r="AL1096" s="259"/>
      <c r="AM1096" s="269"/>
      <c r="AR1096" s="281"/>
      <c r="AS1096" s="306"/>
    </row>
    <row r="1097" customFormat="false" ht="12.75" hidden="false" customHeight="false" outlineLevel="0" collapsed="false">
      <c r="K1097" s="268"/>
      <c r="L1097" s="268"/>
      <c r="AH1097" s="259"/>
      <c r="AL1097" s="259"/>
      <c r="AM1097" s="269"/>
      <c r="AR1097" s="281"/>
      <c r="AS1097" s="306"/>
    </row>
    <row r="1098" customFormat="false" ht="12.75" hidden="false" customHeight="false" outlineLevel="0" collapsed="false">
      <c r="K1098" s="268"/>
      <c r="L1098" s="268"/>
      <c r="AH1098" s="259"/>
      <c r="AL1098" s="259"/>
      <c r="AM1098" s="269"/>
      <c r="AR1098" s="281"/>
      <c r="AS1098" s="306"/>
    </row>
    <row r="1099" customFormat="false" ht="12.75" hidden="false" customHeight="false" outlineLevel="0" collapsed="false">
      <c r="K1099" s="268"/>
      <c r="L1099" s="268"/>
      <c r="AH1099" s="259"/>
      <c r="AL1099" s="259"/>
      <c r="AM1099" s="269"/>
      <c r="AR1099" s="281"/>
      <c r="AS1099" s="306"/>
    </row>
    <row r="1100" customFormat="false" ht="12.75" hidden="false" customHeight="false" outlineLevel="0" collapsed="false">
      <c r="K1100" s="268"/>
      <c r="L1100" s="268"/>
      <c r="AH1100" s="259"/>
      <c r="AL1100" s="259"/>
      <c r="AM1100" s="269"/>
      <c r="AR1100" s="281"/>
      <c r="AS1100" s="306"/>
    </row>
    <row r="1101" customFormat="false" ht="12.75" hidden="false" customHeight="false" outlineLevel="0" collapsed="false">
      <c r="K1101" s="268"/>
      <c r="L1101" s="268"/>
      <c r="AH1101" s="259"/>
      <c r="AL1101" s="259"/>
      <c r="AM1101" s="269"/>
      <c r="AR1101" s="281"/>
      <c r="AS1101" s="306"/>
    </row>
    <row r="1102" customFormat="false" ht="12.75" hidden="false" customHeight="false" outlineLevel="0" collapsed="false">
      <c r="K1102" s="268"/>
      <c r="L1102" s="268"/>
      <c r="AH1102" s="259"/>
      <c r="AL1102" s="259"/>
      <c r="AM1102" s="269"/>
      <c r="AR1102" s="281"/>
      <c r="AS1102" s="306"/>
    </row>
    <row r="1103" customFormat="false" ht="12.75" hidden="false" customHeight="false" outlineLevel="0" collapsed="false">
      <c r="K1103" s="268"/>
      <c r="L1103" s="268"/>
      <c r="AH1103" s="259"/>
      <c r="AL1103" s="259"/>
      <c r="AM1103" s="269"/>
      <c r="AR1103" s="281"/>
      <c r="AS1103" s="306"/>
    </row>
    <row r="1104" customFormat="false" ht="12.75" hidden="false" customHeight="false" outlineLevel="0" collapsed="false">
      <c r="K1104" s="268"/>
      <c r="L1104" s="268"/>
      <c r="AH1104" s="259"/>
      <c r="AL1104" s="259"/>
      <c r="AM1104" s="269"/>
      <c r="AR1104" s="281"/>
      <c r="AS1104" s="306"/>
    </row>
    <row r="1105" customFormat="false" ht="12.75" hidden="false" customHeight="false" outlineLevel="0" collapsed="false">
      <c r="K1105" s="268"/>
      <c r="L1105" s="268"/>
      <c r="AH1105" s="259"/>
      <c r="AL1105" s="259"/>
      <c r="AM1105" s="269"/>
      <c r="AR1105" s="281"/>
      <c r="AS1105" s="306"/>
    </row>
    <row r="1106" customFormat="false" ht="12.75" hidden="false" customHeight="false" outlineLevel="0" collapsed="false">
      <c r="K1106" s="268"/>
      <c r="L1106" s="268"/>
      <c r="AH1106" s="259"/>
      <c r="AL1106" s="259"/>
      <c r="AM1106" s="269"/>
      <c r="AR1106" s="281"/>
      <c r="AS1106" s="306"/>
    </row>
    <row r="1107" customFormat="false" ht="12.75" hidden="false" customHeight="false" outlineLevel="0" collapsed="false">
      <c r="K1107" s="268"/>
      <c r="L1107" s="268"/>
      <c r="AH1107" s="259"/>
      <c r="AL1107" s="259"/>
      <c r="AM1107" s="269"/>
      <c r="AR1107" s="281"/>
      <c r="AS1107" s="306"/>
    </row>
    <row r="1108" customFormat="false" ht="12.75" hidden="false" customHeight="false" outlineLevel="0" collapsed="false">
      <c r="K1108" s="268"/>
      <c r="L1108" s="268"/>
      <c r="AH1108" s="259"/>
      <c r="AL1108" s="259"/>
      <c r="AM1108" s="269"/>
      <c r="AR1108" s="281"/>
      <c r="AS1108" s="306"/>
    </row>
    <row r="1109" customFormat="false" ht="12.75" hidden="false" customHeight="false" outlineLevel="0" collapsed="false">
      <c r="K1109" s="268"/>
      <c r="L1109" s="268"/>
      <c r="AH1109" s="259"/>
      <c r="AL1109" s="259"/>
      <c r="AM1109" s="269"/>
      <c r="AR1109" s="281"/>
      <c r="AS1109" s="306"/>
    </row>
    <row r="1110" customFormat="false" ht="12.75" hidden="false" customHeight="false" outlineLevel="0" collapsed="false">
      <c r="K1110" s="268"/>
      <c r="L1110" s="268"/>
      <c r="AH1110" s="259"/>
      <c r="AL1110" s="259"/>
      <c r="AM1110" s="269"/>
      <c r="AR1110" s="281"/>
      <c r="AS1110" s="306"/>
    </row>
    <row r="1111" customFormat="false" ht="12.75" hidden="false" customHeight="false" outlineLevel="0" collapsed="false">
      <c r="K1111" s="268"/>
      <c r="L1111" s="268"/>
      <c r="AH1111" s="259"/>
      <c r="AL1111" s="259"/>
      <c r="AM1111" s="269"/>
      <c r="AR1111" s="281"/>
      <c r="AS1111" s="306"/>
    </row>
    <row r="1112" customFormat="false" ht="12.75" hidden="false" customHeight="false" outlineLevel="0" collapsed="false">
      <c r="K1112" s="268"/>
      <c r="L1112" s="268"/>
      <c r="AH1112" s="259"/>
      <c r="AL1112" s="259"/>
      <c r="AM1112" s="269"/>
      <c r="AR1112" s="281"/>
      <c r="AS1112" s="306"/>
    </row>
    <row r="1113" customFormat="false" ht="12.75" hidden="false" customHeight="false" outlineLevel="0" collapsed="false">
      <c r="K1113" s="268"/>
      <c r="L1113" s="268"/>
      <c r="AH1113" s="259"/>
      <c r="AL1113" s="259"/>
      <c r="AM1113" s="269"/>
      <c r="AR1113" s="281"/>
      <c r="AS1113" s="306"/>
    </row>
    <row r="1114" customFormat="false" ht="12.75" hidden="false" customHeight="false" outlineLevel="0" collapsed="false">
      <c r="K1114" s="268"/>
      <c r="L1114" s="268"/>
      <c r="AH1114" s="259"/>
      <c r="AL1114" s="259"/>
      <c r="AM1114" s="269"/>
      <c r="AR1114" s="281"/>
      <c r="AS1114" s="306"/>
    </row>
    <row r="1115" customFormat="false" ht="12.75" hidden="false" customHeight="false" outlineLevel="0" collapsed="false">
      <c r="K1115" s="268"/>
      <c r="L1115" s="268"/>
      <c r="AH1115" s="259"/>
      <c r="AL1115" s="259"/>
      <c r="AM1115" s="269"/>
      <c r="AR1115" s="281"/>
      <c r="AS1115" s="306"/>
    </row>
    <row r="1116" customFormat="false" ht="12.75" hidden="false" customHeight="false" outlineLevel="0" collapsed="false">
      <c r="K1116" s="268"/>
      <c r="L1116" s="268"/>
      <c r="AH1116" s="259"/>
      <c r="AL1116" s="259"/>
      <c r="AM1116" s="269"/>
      <c r="AR1116" s="281"/>
      <c r="AS1116" s="306"/>
    </row>
    <row r="1117" customFormat="false" ht="12.75" hidden="false" customHeight="false" outlineLevel="0" collapsed="false">
      <c r="K1117" s="268"/>
      <c r="L1117" s="268"/>
      <c r="AH1117" s="259"/>
      <c r="AL1117" s="259"/>
      <c r="AM1117" s="269"/>
      <c r="AR1117" s="281"/>
      <c r="AS1117" s="306"/>
    </row>
    <row r="1118" customFormat="false" ht="12.75" hidden="false" customHeight="false" outlineLevel="0" collapsed="false">
      <c r="K1118" s="268"/>
      <c r="L1118" s="268"/>
      <c r="AH1118" s="259"/>
      <c r="AL1118" s="259"/>
      <c r="AM1118" s="269"/>
      <c r="AR1118" s="281"/>
      <c r="AS1118" s="306"/>
    </row>
    <row r="1119" customFormat="false" ht="12.75" hidden="false" customHeight="false" outlineLevel="0" collapsed="false">
      <c r="K1119" s="268"/>
      <c r="L1119" s="268"/>
      <c r="AH1119" s="259"/>
      <c r="AL1119" s="259"/>
      <c r="AM1119" s="269"/>
      <c r="AR1119" s="281"/>
      <c r="AS1119" s="306"/>
    </row>
    <row r="1120" customFormat="false" ht="12.75" hidden="false" customHeight="false" outlineLevel="0" collapsed="false">
      <c r="K1120" s="268"/>
      <c r="L1120" s="268"/>
      <c r="AH1120" s="259"/>
      <c r="AL1120" s="259"/>
      <c r="AM1120" s="269"/>
      <c r="AR1120" s="281"/>
      <c r="AS1120" s="306"/>
    </row>
    <row r="1121" customFormat="false" ht="12.75" hidden="false" customHeight="false" outlineLevel="0" collapsed="false">
      <c r="K1121" s="268"/>
      <c r="L1121" s="268"/>
      <c r="AH1121" s="259"/>
      <c r="AL1121" s="259"/>
      <c r="AM1121" s="269"/>
      <c r="AR1121" s="281"/>
      <c r="AS1121" s="306"/>
    </row>
    <row r="1122" customFormat="false" ht="12.75" hidden="false" customHeight="false" outlineLevel="0" collapsed="false">
      <c r="K1122" s="268"/>
      <c r="L1122" s="268"/>
      <c r="AH1122" s="259"/>
      <c r="AL1122" s="259"/>
      <c r="AM1122" s="269"/>
      <c r="AR1122" s="281"/>
      <c r="AS1122" s="306"/>
    </row>
    <row r="1123" customFormat="false" ht="12.75" hidden="false" customHeight="false" outlineLevel="0" collapsed="false">
      <c r="K1123" s="268"/>
      <c r="L1123" s="268"/>
      <c r="AH1123" s="259"/>
      <c r="AL1123" s="259"/>
      <c r="AM1123" s="269"/>
      <c r="AR1123" s="281"/>
      <c r="AS1123" s="306"/>
    </row>
    <row r="1124" customFormat="false" ht="12.75" hidden="false" customHeight="false" outlineLevel="0" collapsed="false">
      <c r="K1124" s="268"/>
      <c r="L1124" s="268"/>
      <c r="AH1124" s="259"/>
      <c r="AL1124" s="259"/>
      <c r="AM1124" s="269"/>
      <c r="AR1124" s="281"/>
      <c r="AS1124" s="306"/>
    </row>
    <row r="1125" customFormat="false" ht="12.75" hidden="false" customHeight="false" outlineLevel="0" collapsed="false">
      <c r="K1125" s="268"/>
      <c r="L1125" s="268"/>
      <c r="AH1125" s="259"/>
      <c r="AL1125" s="259"/>
      <c r="AM1125" s="269"/>
      <c r="AR1125" s="281"/>
      <c r="AS1125" s="306"/>
    </row>
    <row r="1126" customFormat="false" ht="12.75" hidden="false" customHeight="false" outlineLevel="0" collapsed="false">
      <c r="K1126" s="268"/>
      <c r="L1126" s="268"/>
      <c r="AH1126" s="259"/>
      <c r="AL1126" s="259"/>
      <c r="AM1126" s="269"/>
      <c r="AR1126" s="281"/>
      <c r="AS1126" s="306"/>
    </row>
    <row r="1127" customFormat="false" ht="12.75" hidden="false" customHeight="false" outlineLevel="0" collapsed="false">
      <c r="K1127" s="268"/>
      <c r="L1127" s="268"/>
      <c r="AH1127" s="259"/>
      <c r="AL1127" s="259"/>
      <c r="AM1127" s="269"/>
      <c r="AR1127" s="281"/>
      <c r="AS1127" s="306"/>
    </row>
    <row r="1128" customFormat="false" ht="12.75" hidden="false" customHeight="false" outlineLevel="0" collapsed="false">
      <c r="K1128" s="268"/>
      <c r="L1128" s="268"/>
      <c r="AH1128" s="259"/>
      <c r="AL1128" s="259"/>
      <c r="AM1128" s="269"/>
      <c r="AR1128" s="281"/>
      <c r="AS1128" s="306"/>
    </row>
    <row r="1129" customFormat="false" ht="12.75" hidden="false" customHeight="false" outlineLevel="0" collapsed="false">
      <c r="K1129" s="268"/>
      <c r="L1129" s="268"/>
      <c r="AH1129" s="259"/>
      <c r="AL1129" s="259"/>
      <c r="AM1129" s="269"/>
      <c r="AR1129" s="281"/>
      <c r="AS1129" s="306"/>
    </row>
    <row r="1130" customFormat="false" ht="12.75" hidden="false" customHeight="false" outlineLevel="0" collapsed="false">
      <c r="K1130" s="268"/>
      <c r="L1130" s="268"/>
      <c r="AH1130" s="259"/>
      <c r="AL1130" s="259"/>
      <c r="AM1130" s="269"/>
      <c r="AR1130" s="281"/>
      <c r="AS1130" s="306"/>
    </row>
    <row r="1131" customFormat="false" ht="12.75" hidden="false" customHeight="false" outlineLevel="0" collapsed="false">
      <c r="K1131" s="268"/>
      <c r="L1131" s="268"/>
      <c r="AH1131" s="259"/>
      <c r="AL1131" s="259"/>
      <c r="AM1131" s="269"/>
      <c r="AR1131" s="281"/>
      <c r="AS1131" s="306"/>
    </row>
    <row r="1132" customFormat="false" ht="12.75" hidden="false" customHeight="false" outlineLevel="0" collapsed="false">
      <c r="K1132" s="268"/>
      <c r="L1132" s="268"/>
      <c r="AH1132" s="259"/>
      <c r="AL1132" s="259"/>
      <c r="AM1132" s="269"/>
      <c r="AR1132" s="281"/>
      <c r="AS1132" s="306"/>
    </row>
    <row r="1133" customFormat="false" ht="12.75" hidden="false" customHeight="false" outlineLevel="0" collapsed="false">
      <c r="K1133" s="268"/>
      <c r="L1133" s="268"/>
      <c r="AH1133" s="259"/>
      <c r="AL1133" s="259"/>
      <c r="AM1133" s="269"/>
      <c r="AR1133" s="281"/>
      <c r="AS1133" s="306"/>
    </row>
    <row r="1134" customFormat="false" ht="12.75" hidden="false" customHeight="false" outlineLevel="0" collapsed="false">
      <c r="K1134" s="268"/>
      <c r="L1134" s="268"/>
      <c r="AH1134" s="259"/>
      <c r="AL1134" s="259"/>
      <c r="AM1134" s="269"/>
      <c r="AR1134" s="281"/>
      <c r="AS1134" s="306"/>
    </row>
    <row r="1135" customFormat="false" ht="12.75" hidden="false" customHeight="false" outlineLevel="0" collapsed="false">
      <c r="K1135" s="268"/>
      <c r="L1135" s="268"/>
      <c r="AH1135" s="259"/>
      <c r="AL1135" s="259"/>
      <c r="AM1135" s="269"/>
      <c r="AR1135" s="281"/>
      <c r="AS1135" s="306"/>
    </row>
    <row r="1136" customFormat="false" ht="12.75" hidden="false" customHeight="false" outlineLevel="0" collapsed="false">
      <c r="K1136" s="268"/>
      <c r="L1136" s="268"/>
      <c r="AH1136" s="259"/>
      <c r="AL1136" s="259"/>
      <c r="AM1136" s="269"/>
      <c r="AR1136" s="281"/>
      <c r="AS1136" s="306"/>
    </row>
    <row r="1137" customFormat="false" ht="12.75" hidden="false" customHeight="false" outlineLevel="0" collapsed="false">
      <c r="K1137" s="268"/>
      <c r="L1137" s="268"/>
      <c r="AH1137" s="259"/>
      <c r="AL1137" s="259"/>
      <c r="AM1137" s="269"/>
      <c r="AR1137" s="281"/>
      <c r="AS1137" s="306"/>
    </row>
    <row r="1138" customFormat="false" ht="12.75" hidden="false" customHeight="false" outlineLevel="0" collapsed="false">
      <c r="K1138" s="268"/>
      <c r="L1138" s="268"/>
      <c r="AH1138" s="259"/>
      <c r="AL1138" s="259"/>
      <c r="AM1138" s="269"/>
      <c r="AR1138" s="281"/>
      <c r="AS1138" s="306"/>
    </row>
    <row r="1139" customFormat="false" ht="12.75" hidden="false" customHeight="false" outlineLevel="0" collapsed="false">
      <c r="K1139" s="268"/>
      <c r="L1139" s="268"/>
      <c r="AH1139" s="259"/>
      <c r="AL1139" s="259"/>
      <c r="AM1139" s="269"/>
      <c r="AR1139" s="281"/>
      <c r="AS1139" s="306"/>
    </row>
    <row r="1140" customFormat="false" ht="12.75" hidden="false" customHeight="false" outlineLevel="0" collapsed="false">
      <c r="K1140" s="268"/>
      <c r="L1140" s="268"/>
      <c r="AH1140" s="259"/>
      <c r="AL1140" s="259"/>
      <c r="AM1140" s="269"/>
      <c r="AR1140" s="281"/>
      <c r="AS1140" s="306"/>
    </row>
    <row r="1141" customFormat="false" ht="12.75" hidden="false" customHeight="false" outlineLevel="0" collapsed="false">
      <c r="K1141" s="268"/>
      <c r="L1141" s="268"/>
      <c r="AH1141" s="259"/>
      <c r="AL1141" s="259"/>
      <c r="AM1141" s="269"/>
      <c r="AR1141" s="281"/>
      <c r="AS1141" s="306"/>
    </row>
    <row r="1142" customFormat="false" ht="12.75" hidden="false" customHeight="false" outlineLevel="0" collapsed="false">
      <c r="K1142" s="268"/>
      <c r="L1142" s="268"/>
      <c r="AH1142" s="259"/>
      <c r="AL1142" s="259"/>
      <c r="AM1142" s="269"/>
      <c r="AR1142" s="281"/>
      <c r="AS1142" s="306"/>
    </row>
    <row r="1143" customFormat="false" ht="12.75" hidden="false" customHeight="false" outlineLevel="0" collapsed="false">
      <c r="K1143" s="268"/>
      <c r="L1143" s="268"/>
      <c r="AH1143" s="259"/>
      <c r="AL1143" s="259"/>
      <c r="AM1143" s="269"/>
      <c r="AR1143" s="281"/>
      <c r="AS1143" s="306"/>
    </row>
    <row r="1144" customFormat="false" ht="12.75" hidden="false" customHeight="false" outlineLevel="0" collapsed="false">
      <c r="K1144" s="268"/>
      <c r="L1144" s="268"/>
      <c r="AH1144" s="259"/>
      <c r="AL1144" s="259"/>
      <c r="AM1144" s="269"/>
      <c r="AR1144" s="281"/>
      <c r="AS1144" s="306"/>
    </row>
    <row r="1145" customFormat="false" ht="12.75" hidden="false" customHeight="false" outlineLevel="0" collapsed="false">
      <c r="K1145" s="268"/>
      <c r="L1145" s="268"/>
      <c r="AH1145" s="259"/>
      <c r="AL1145" s="259"/>
      <c r="AM1145" s="269"/>
      <c r="AR1145" s="281"/>
      <c r="AS1145" s="306"/>
    </row>
    <row r="1146" customFormat="false" ht="12.75" hidden="false" customHeight="false" outlineLevel="0" collapsed="false">
      <c r="K1146" s="268"/>
      <c r="L1146" s="268"/>
      <c r="AH1146" s="259"/>
      <c r="AL1146" s="259"/>
      <c r="AM1146" s="269"/>
      <c r="AR1146" s="281"/>
      <c r="AS1146" s="306"/>
    </row>
    <row r="1147" customFormat="false" ht="12.75" hidden="false" customHeight="false" outlineLevel="0" collapsed="false">
      <c r="K1147" s="268"/>
      <c r="L1147" s="268"/>
      <c r="AH1147" s="259"/>
      <c r="AL1147" s="259"/>
      <c r="AM1147" s="269"/>
      <c r="AR1147" s="281"/>
      <c r="AS1147" s="306"/>
    </row>
    <row r="1148" customFormat="false" ht="12.75" hidden="false" customHeight="false" outlineLevel="0" collapsed="false">
      <c r="K1148" s="268"/>
      <c r="L1148" s="268"/>
      <c r="AH1148" s="259"/>
      <c r="AL1148" s="259"/>
      <c r="AM1148" s="269"/>
      <c r="AR1148" s="281"/>
      <c r="AS1148" s="306"/>
    </row>
    <row r="1149" customFormat="false" ht="12.75" hidden="false" customHeight="false" outlineLevel="0" collapsed="false">
      <c r="K1149" s="268"/>
      <c r="L1149" s="268"/>
      <c r="AH1149" s="259"/>
      <c r="AL1149" s="259"/>
      <c r="AM1149" s="269"/>
      <c r="AR1149" s="281"/>
      <c r="AS1149" s="306"/>
    </row>
    <row r="1150" customFormat="false" ht="12.75" hidden="false" customHeight="false" outlineLevel="0" collapsed="false">
      <c r="K1150" s="268"/>
      <c r="L1150" s="268"/>
      <c r="AH1150" s="259"/>
      <c r="AL1150" s="259"/>
      <c r="AM1150" s="269"/>
      <c r="AR1150" s="281"/>
      <c r="AS1150" s="306"/>
    </row>
    <row r="1151" customFormat="false" ht="12.75" hidden="false" customHeight="false" outlineLevel="0" collapsed="false">
      <c r="K1151" s="268"/>
      <c r="L1151" s="268"/>
      <c r="AH1151" s="259"/>
      <c r="AL1151" s="259"/>
      <c r="AM1151" s="269"/>
      <c r="AR1151" s="281"/>
      <c r="AS1151" s="306"/>
    </row>
    <row r="1152" customFormat="false" ht="12.75" hidden="false" customHeight="false" outlineLevel="0" collapsed="false">
      <c r="K1152" s="268"/>
      <c r="L1152" s="268"/>
      <c r="AH1152" s="259"/>
      <c r="AL1152" s="259"/>
      <c r="AM1152" s="269"/>
      <c r="AR1152" s="281"/>
      <c r="AS1152" s="306"/>
    </row>
    <row r="1153" customFormat="false" ht="12.75" hidden="false" customHeight="false" outlineLevel="0" collapsed="false">
      <c r="K1153" s="268"/>
      <c r="L1153" s="268"/>
      <c r="AH1153" s="259"/>
      <c r="AL1153" s="259"/>
      <c r="AM1153" s="269"/>
      <c r="AR1153" s="281"/>
      <c r="AS1153" s="306"/>
    </row>
    <row r="1154" customFormat="false" ht="12.75" hidden="false" customHeight="false" outlineLevel="0" collapsed="false">
      <c r="K1154" s="268"/>
      <c r="L1154" s="268"/>
      <c r="AH1154" s="259"/>
      <c r="AL1154" s="259"/>
      <c r="AM1154" s="269"/>
      <c r="AR1154" s="281"/>
      <c r="AS1154" s="306"/>
    </row>
    <row r="1155" customFormat="false" ht="12.75" hidden="false" customHeight="false" outlineLevel="0" collapsed="false">
      <c r="K1155" s="268"/>
      <c r="L1155" s="268"/>
      <c r="AH1155" s="259"/>
      <c r="AL1155" s="259"/>
      <c r="AM1155" s="269"/>
      <c r="AR1155" s="281"/>
      <c r="AS1155" s="306"/>
    </row>
    <row r="1156" customFormat="false" ht="12.75" hidden="false" customHeight="false" outlineLevel="0" collapsed="false">
      <c r="K1156" s="268"/>
      <c r="L1156" s="268"/>
      <c r="AH1156" s="259"/>
      <c r="AL1156" s="259"/>
      <c r="AM1156" s="269"/>
      <c r="AR1156" s="281"/>
      <c r="AS1156" s="306"/>
    </row>
    <row r="1157" customFormat="false" ht="12.75" hidden="false" customHeight="false" outlineLevel="0" collapsed="false">
      <c r="K1157" s="268"/>
      <c r="L1157" s="268"/>
      <c r="AH1157" s="259"/>
      <c r="AL1157" s="259"/>
      <c r="AM1157" s="269"/>
      <c r="AR1157" s="281"/>
      <c r="AS1157" s="306"/>
    </row>
    <row r="1158" customFormat="false" ht="12.75" hidden="false" customHeight="false" outlineLevel="0" collapsed="false">
      <c r="K1158" s="268"/>
      <c r="L1158" s="268"/>
      <c r="AH1158" s="259"/>
      <c r="AL1158" s="259"/>
      <c r="AM1158" s="269"/>
      <c r="AR1158" s="281"/>
      <c r="AS1158" s="306"/>
    </row>
    <row r="1159" customFormat="false" ht="12.75" hidden="false" customHeight="false" outlineLevel="0" collapsed="false">
      <c r="K1159" s="268"/>
      <c r="L1159" s="268"/>
      <c r="AH1159" s="259"/>
      <c r="AL1159" s="259"/>
      <c r="AM1159" s="269"/>
      <c r="AR1159" s="281"/>
      <c r="AS1159" s="306"/>
    </row>
    <row r="1160" customFormat="false" ht="12.75" hidden="false" customHeight="false" outlineLevel="0" collapsed="false">
      <c r="K1160" s="268"/>
      <c r="L1160" s="268"/>
      <c r="AH1160" s="259"/>
      <c r="AL1160" s="259"/>
      <c r="AM1160" s="269"/>
      <c r="AR1160" s="281"/>
      <c r="AS1160" s="306"/>
    </row>
    <row r="1161" customFormat="false" ht="12.75" hidden="false" customHeight="false" outlineLevel="0" collapsed="false">
      <c r="K1161" s="268"/>
      <c r="L1161" s="268"/>
      <c r="AH1161" s="259"/>
      <c r="AL1161" s="259"/>
      <c r="AM1161" s="269"/>
      <c r="AR1161" s="281"/>
      <c r="AS1161" s="306"/>
    </row>
    <row r="1162" customFormat="false" ht="12.75" hidden="false" customHeight="false" outlineLevel="0" collapsed="false">
      <c r="K1162" s="268"/>
      <c r="L1162" s="268"/>
      <c r="AH1162" s="259"/>
      <c r="AL1162" s="259"/>
      <c r="AM1162" s="269"/>
      <c r="AR1162" s="281"/>
      <c r="AS1162" s="306"/>
    </row>
    <row r="1163" customFormat="false" ht="12.75" hidden="false" customHeight="false" outlineLevel="0" collapsed="false">
      <c r="K1163" s="268"/>
      <c r="L1163" s="268"/>
      <c r="AH1163" s="259"/>
      <c r="AL1163" s="259"/>
      <c r="AM1163" s="269"/>
      <c r="AR1163" s="281"/>
      <c r="AS1163" s="306"/>
    </row>
    <row r="1164" customFormat="false" ht="12.75" hidden="false" customHeight="false" outlineLevel="0" collapsed="false">
      <c r="K1164" s="268"/>
      <c r="L1164" s="268"/>
      <c r="AH1164" s="259"/>
      <c r="AL1164" s="259"/>
      <c r="AM1164" s="269"/>
      <c r="AR1164" s="281"/>
      <c r="AS1164" s="306"/>
    </row>
    <row r="1165" customFormat="false" ht="12.75" hidden="false" customHeight="false" outlineLevel="0" collapsed="false">
      <c r="K1165" s="268"/>
      <c r="L1165" s="268"/>
      <c r="AH1165" s="259"/>
      <c r="AL1165" s="259"/>
      <c r="AM1165" s="269"/>
      <c r="AR1165" s="281"/>
      <c r="AS1165" s="306"/>
    </row>
    <row r="1166" customFormat="false" ht="12.75" hidden="false" customHeight="false" outlineLevel="0" collapsed="false">
      <c r="K1166" s="268"/>
      <c r="L1166" s="268"/>
      <c r="AH1166" s="259"/>
      <c r="AL1166" s="259"/>
      <c r="AM1166" s="269"/>
      <c r="AR1166" s="281"/>
      <c r="AS1166" s="306"/>
    </row>
    <row r="1167" customFormat="false" ht="12.75" hidden="false" customHeight="false" outlineLevel="0" collapsed="false">
      <c r="K1167" s="268"/>
      <c r="L1167" s="268"/>
      <c r="AH1167" s="259"/>
      <c r="AL1167" s="259"/>
      <c r="AM1167" s="269"/>
      <c r="AR1167" s="281"/>
      <c r="AS1167" s="306"/>
    </row>
    <row r="1168" customFormat="false" ht="12.75" hidden="false" customHeight="false" outlineLevel="0" collapsed="false">
      <c r="K1168" s="268"/>
      <c r="L1168" s="268"/>
      <c r="AH1168" s="259"/>
      <c r="AL1168" s="259"/>
      <c r="AM1168" s="269"/>
      <c r="AR1168" s="281"/>
      <c r="AS1168" s="306"/>
    </row>
    <row r="1169" customFormat="false" ht="12.75" hidden="false" customHeight="false" outlineLevel="0" collapsed="false">
      <c r="K1169" s="268"/>
      <c r="L1169" s="268"/>
      <c r="AH1169" s="259"/>
      <c r="AL1169" s="259"/>
      <c r="AM1169" s="269"/>
      <c r="AR1169" s="281"/>
      <c r="AS1169" s="306"/>
    </row>
    <row r="1170" customFormat="false" ht="12.75" hidden="false" customHeight="false" outlineLevel="0" collapsed="false">
      <c r="K1170" s="268"/>
      <c r="L1170" s="268"/>
      <c r="AH1170" s="259"/>
      <c r="AL1170" s="259"/>
      <c r="AM1170" s="269"/>
      <c r="AR1170" s="281"/>
      <c r="AS1170" s="306"/>
    </row>
    <row r="1171" customFormat="false" ht="12.75" hidden="false" customHeight="false" outlineLevel="0" collapsed="false">
      <c r="K1171" s="268"/>
      <c r="L1171" s="268"/>
      <c r="AH1171" s="259"/>
      <c r="AL1171" s="259"/>
      <c r="AM1171" s="269"/>
      <c r="AR1171" s="281"/>
      <c r="AS1171" s="306"/>
    </row>
    <row r="1172" customFormat="false" ht="12.75" hidden="false" customHeight="false" outlineLevel="0" collapsed="false">
      <c r="K1172" s="268"/>
      <c r="L1172" s="268"/>
      <c r="AH1172" s="259"/>
      <c r="AL1172" s="259"/>
      <c r="AM1172" s="269"/>
      <c r="AR1172" s="281"/>
      <c r="AS1172" s="306"/>
    </row>
    <row r="1173" customFormat="false" ht="12.75" hidden="false" customHeight="false" outlineLevel="0" collapsed="false">
      <c r="K1173" s="268"/>
      <c r="L1173" s="268"/>
      <c r="AH1173" s="259"/>
      <c r="AL1173" s="259"/>
      <c r="AM1173" s="269"/>
      <c r="AR1173" s="281"/>
      <c r="AS1173" s="306"/>
    </row>
    <row r="1174" customFormat="false" ht="12.75" hidden="false" customHeight="false" outlineLevel="0" collapsed="false">
      <c r="K1174" s="268"/>
      <c r="L1174" s="268"/>
      <c r="AH1174" s="259"/>
      <c r="AL1174" s="259"/>
      <c r="AM1174" s="269"/>
      <c r="AR1174" s="281"/>
      <c r="AS1174" s="306"/>
    </row>
    <row r="1175" customFormat="false" ht="12.75" hidden="false" customHeight="false" outlineLevel="0" collapsed="false">
      <c r="K1175" s="268"/>
      <c r="L1175" s="268"/>
      <c r="AH1175" s="259"/>
      <c r="AL1175" s="259"/>
      <c r="AM1175" s="269"/>
      <c r="AR1175" s="281"/>
      <c r="AS1175" s="306"/>
    </row>
    <row r="1176" customFormat="false" ht="12.75" hidden="false" customHeight="false" outlineLevel="0" collapsed="false">
      <c r="K1176" s="268"/>
      <c r="L1176" s="268"/>
      <c r="AH1176" s="259"/>
      <c r="AL1176" s="259"/>
      <c r="AM1176" s="269"/>
      <c r="AR1176" s="281"/>
      <c r="AS1176" s="306"/>
    </row>
    <row r="1177" customFormat="false" ht="12.75" hidden="false" customHeight="false" outlineLevel="0" collapsed="false">
      <c r="K1177" s="268"/>
      <c r="L1177" s="268"/>
      <c r="AH1177" s="259"/>
      <c r="AL1177" s="259"/>
      <c r="AM1177" s="269"/>
      <c r="AR1177" s="281"/>
      <c r="AS1177" s="306"/>
    </row>
    <row r="1178" customFormat="false" ht="12.75" hidden="false" customHeight="false" outlineLevel="0" collapsed="false">
      <c r="K1178" s="268"/>
      <c r="L1178" s="268"/>
      <c r="AH1178" s="259"/>
      <c r="AL1178" s="259"/>
      <c r="AM1178" s="269"/>
      <c r="AR1178" s="281"/>
      <c r="AS1178" s="306"/>
    </row>
    <row r="1179" customFormat="false" ht="12.75" hidden="false" customHeight="false" outlineLevel="0" collapsed="false">
      <c r="K1179" s="268"/>
      <c r="L1179" s="268"/>
      <c r="AH1179" s="259"/>
      <c r="AL1179" s="259"/>
      <c r="AM1179" s="269"/>
      <c r="AR1179" s="281"/>
      <c r="AS1179" s="306"/>
    </row>
    <row r="1180" customFormat="false" ht="12.75" hidden="false" customHeight="false" outlineLevel="0" collapsed="false">
      <c r="K1180" s="268"/>
      <c r="L1180" s="268"/>
      <c r="AH1180" s="259"/>
      <c r="AL1180" s="259"/>
      <c r="AM1180" s="269"/>
      <c r="AR1180" s="281"/>
      <c r="AS1180" s="306"/>
    </row>
    <row r="1181" customFormat="false" ht="12.75" hidden="false" customHeight="false" outlineLevel="0" collapsed="false">
      <c r="K1181" s="268"/>
      <c r="L1181" s="268"/>
      <c r="AH1181" s="259"/>
      <c r="AL1181" s="259"/>
      <c r="AM1181" s="269"/>
      <c r="AR1181" s="281"/>
      <c r="AS1181" s="306"/>
    </row>
    <row r="1182" customFormat="false" ht="12.75" hidden="false" customHeight="false" outlineLevel="0" collapsed="false">
      <c r="K1182" s="268"/>
      <c r="L1182" s="268"/>
      <c r="AH1182" s="259"/>
      <c r="AL1182" s="259"/>
      <c r="AM1182" s="269"/>
      <c r="AR1182" s="281"/>
      <c r="AS1182" s="306"/>
    </row>
    <row r="1183" customFormat="false" ht="12.75" hidden="false" customHeight="false" outlineLevel="0" collapsed="false">
      <c r="K1183" s="268"/>
      <c r="L1183" s="268"/>
      <c r="AH1183" s="259"/>
      <c r="AL1183" s="259"/>
      <c r="AM1183" s="269"/>
      <c r="AR1183" s="281"/>
      <c r="AS1183" s="306"/>
    </row>
    <row r="1184" customFormat="false" ht="12.75" hidden="false" customHeight="false" outlineLevel="0" collapsed="false">
      <c r="K1184" s="268"/>
      <c r="L1184" s="268"/>
      <c r="AH1184" s="259"/>
      <c r="AL1184" s="259"/>
      <c r="AM1184" s="269"/>
      <c r="AR1184" s="281"/>
      <c r="AS1184" s="306"/>
    </row>
    <row r="1185" customFormat="false" ht="12.75" hidden="false" customHeight="false" outlineLevel="0" collapsed="false">
      <c r="K1185" s="268"/>
      <c r="L1185" s="268"/>
      <c r="AH1185" s="259"/>
      <c r="AL1185" s="259"/>
      <c r="AM1185" s="269"/>
      <c r="AR1185" s="281"/>
      <c r="AS1185" s="306"/>
    </row>
    <row r="1186" customFormat="false" ht="12.75" hidden="false" customHeight="false" outlineLevel="0" collapsed="false">
      <c r="K1186" s="268"/>
      <c r="L1186" s="268"/>
      <c r="AH1186" s="259"/>
      <c r="AL1186" s="259"/>
      <c r="AM1186" s="269"/>
      <c r="AR1186" s="281"/>
      <c r="AS1186" s="306"/>
    </row>
    <row r="1187" customFormat="false" ht="12.75" hidden="false" customHeight="false" outlineLevel="0" collapsed="false">
      <c r="K1187" s="268"/>
      <c r="L1187" s="268"/>
      <c r="AH1187" s="259"/>
      <c r="AL1187" s="259"/>
      <c r="AM1187" s="269"/>
      <c r="AR1187" s="281"/>
      <c r="AS1187" s="306"/>
    </row>
    <row r="1188" customFormat="false" ht="12.75" hidden="false" customHeight="false" outlineLevel="0" collapsed="false">
      <c r="K1188" s="268"/>
      <c r="L1188" s="268"/>
      <c r="AH1188" s="259"/>
      <c r="AL1188" s="259"/>
      <c r="AM1188" s="269"/>
      <c r="AR1188" s="281"/>
      <c r="AS1188" s="306"/>
    </row>
    <row r="1189" customFormat="false" ht="12.75" hidden="false" customHeight="false" outlineLevel="0" collapsed="false">
      <c r="K1189" s="268"/>
      <c r="L1189" s="268"/>
      <c r="AH1189" s="259"/>
      <c r="AL1189" s="259"/>
      <c r="AM1189" s="269"/>
      <c r="AR1189" s="281"/>
      <c r="AS1189" s="306"/>
    </row>
    <row r="1190" customFormat="false" ht="12.75" hidden="false" customHeight="false" outlineLevel="0" collapsed="false">
      <c r="K1190" s="268"/>
      <c r="L1190" s="268"/>
      <c r="AH1190" s="259"/>
      <c r="AL1190" s="259"/>
      <c r="AM1190" s="269"/>
      <c r="AR1190" s="281"/>
      <c r="AS1190" s="306"/>
    </row>
    <row r="1191" customFormat="false" ht="12.75" hidden="false" customHeight="false" outlineLevel="0" collapsed="false">
      <c r="K1191" s="268"/>
      <c r="L1191" s="268"/>
      <c r="AH1191" s="259"/>
      <c r="AL1191" s="259"/>
      <c r="AM1191" s="269"/>
      <c r="AR1191" s="281"/>
      <c r="AS1191" s="306"/>
    </row>
    <row r="1192" customFormat="false" ht="12.75" hidden="false" customHeight="false" outlineLevel="0" collapsed="false">
      <c r="K1192" s="268"/>
      <c r="L1192" s="268"/>
      <c r="AH1192" s="259"/>
      <c r="AL1192" s="259"/>
      <c r="AM1192" s="269"/>
      <c r="AR1192" s="281"/>
      <c r="AS1192" s="306"/>
    </row>
    <row r="1193" customFormat="false" ht="12.75" hidden="false" customHeight="false" outlineLevel="0" collapsed="false">
      <c r="K1193" s="268"/>
      <c r="L1193" s="268"/>
      <c r="AH1193" s="259"/>
      <c r="AL1193" s="259"/>
      <c r="AM1193" s="269"/>
      <c r="AR1193" s="281"/>
      <c r="AS1193" s="306"/>
    </row>
    <row r="1194" customFormat="false" ht="12.75" hidden="false" customHeight="false" outlineLevel="0" collapsed="false">
      <c r="K1194" s="268"/>
      <c r="L1194" s="268"/>
      <c r="AH1194" s="259"/>
      <c r="AL1194" s="259"/>
      <c r="AM1194" s="269"/>
      <c r="AR1194" s="281"/>
      <c r="AS1194" s="306"/>
    </row>
    <row r="1195" customFormat="false" ht="12.75" hidden="false" customHeight="false" outlineLevel="0" collapsed="false">
      <c r="K1195" s="268"/>
      <c r="L1195" s="268"/>
      <c r="AH1195" s="259"/>
      <c r="AL1195" s="259"/>
      <c r="AM1195" s="269"/>
      <c r="AR1195" s="281"/>
      <c r="AS1195" s="306"/>
    </row>
    <row r="1196" customFormat="false" ht="12.75" hidden="false" customHeight="false" outlineLevel="0" collapsed="false">
      <c r="K1196" s="268"/>
      <c r="L1196" s="268"/>
      <c r="AH1196" s="259"/>
      <c r="AL1196" s="259"/>
      <c r="AM1196" s="269"/>
      <c r="AR1196" s="281"/>
      <c r="AS1196" s="306"/>
    </row>
    <row r="1197" customFormat="false" ht="12.75" hidden="false" customHeight="false" outlineLevel="0" collapsed="false">
      <c r="K1197" s="268"/>
      <c r="L1197" s="268"/>
      <c r="AH1197" s="259"/>
      <c r="AL1197" s="259"/>
      <c r="AM1197" s="269"/>
      <c r="AR1197" s="281"/>
      <c r="AS1197" s="306"/>
    </row>
    <row r="1198" customFormat="false" ht="12.75" hidden="false" customHeight="false" outlineLevel="0" collapsed="false">
      <c r="K1198" s="268"/>
      <c r="L1198" s="268"/>
      <c r="AH1198" s="259"/>
      <c r="AL1198" s="259"/>
      <c r="AM1198" s="269"/>
      <c r="AR1198" s="281"/>
      <c r="AS1198" s="306"/>
    </row>
    <row r="1199" customFormat="false" ht="12.75" hidden="false" customHeight="false" outlineLevel="0" collapsed="false">
      <c r="K1199" s="268"/>
      <c r="L1199" s="268"/>
      <c r="AH1199" s="259"/>
      <c r="AL1199" s="259"/>
      <c r="AM1199" s="269"/>
      <c r="AR1199" s="281"/>
      <c r="AS1199" s="306"/>
    </row>
    <row r="1200" customFormat="false" ht="12.75" hidden="false" customHeight="false" outlineLevel="0" collapsed="false">
      <c r="K1200" s="268"/>
      <c r="L1200" s="268"/>
      <c r="AH1200" s="259"/>
      <c r="AL1200" s="259"/>
      <c r="AM1200" s="269"/>
      <c r="AR1200" s="281"/>
      <c r="AS1200" s="306"/>
    </row>
    <row r="1201" customFormat="false" ht="12.75" hidden="false" customHeight="false" outlineLevel="0" collapsed="false">
      <c r="K1201" s="268"/>
      <c r="L1201" s="268"/>
      <c r="AH1201" s="259"/>
      <c r="AL1201" s="259"/>
      <c r="AM1201" s="269"/>
      <c r="AR1201" s="281"/>
      <c r="AS1201" s="306"/>
    </row>
    <row r="1202" customFormat="false" ht="12.75" hidden="false" customHeight="false" outlineLevel="0" collapsed="false">
      <c r="K1202" s="268"/>
      <c r="L1202" s="268"/>
      <c r="AH1202" s="259"/>
      <c r="AL1202" s="259"/>
      <c r="AM1202" s="269"/>
      <c r="AR1202" s="281"/>
      <c r="AS1202" s="306"/>
    </row>
    <row r="1203" customFormat="false" ht="12.75" hidden="false" customHeight="false" outlineLevel="0" collapsed="false">
      <c r="K1203" s="268"/>
      <c r="L1203" s="268"/>
      <c r="AH1203" s="259"/>
      <c r="AL1203" s="259"/>
      <c r="AM1203" s="269"/>
      <c r="AR1203" s="281"/>
      <c r="AS1203" s="306"/>
    </row>
    <row r="1204" customFormat="false" ht="12.75" hidden="false" customHeight="false" outlineLevel="0" collapsed="false">
      <c r="K1204" s="268"/>
      <c r="L1204" s="268"/>
      <c r="AH1204" s="259"/>
      <c r="AL1204" s="259"/>
      <c r="AM1204" s="269"/>
      <c r="AR1204" s="281"/>
      <c r="AS1204" s="306"/>
    </row>
    <row r="1205" customFormat="false" ht="12.75" hidden="false" customHeight="false" outlineLevel="0" collapsed="false">
      <c r="K1205" s="268"/>
      <c r="L1205" s="268"/>
      <c r="AH1205" s="259"/>
      <c r="AL1205" s="259"/>
      <c r="AM1205" s="269"/>
      <c r="AR1205" s="281"/>
      <c r="AS1205" s="306"/>
    </row>
    <row r="1206" customFormat="false" ht="12.75" hidden="false" customHeight="false" outlineLevel="0" collapsed="false">
      <c r="K1206" s="268"/>
      <c r="L1206" s="268"/>
      <c r="AH1206" s="259"/>
      <c r="AL1206" s="259"/>
      <c r="AM1206" s="269"/>
      <c r="AR1206" s="281"/>
      <c r="AS1206" s="306"/>
    </row>
    <row r="1207" customFormat="false" ht="12.75" hidden="false" customHeight="false" outlineLevel="0" collapsed="false">
      <c r="K1207" s="268"/>
      <c r="L1207" s="268"/>
      <c r="AH1207" s="259"/>
      <c r="AL1207" s="259"/>
      <c r="AM1207" s="269"/>
      <c r="AR1207" s="281"/>
      <c r="AS1207" s="306"/>
    </row>
    <row r="1208" customFormat="false" ht="12.75" hidden="false" customHeight="false" outlineLevel="0" collapsed="false">
      <c r="K1208" s="268"/>
      <c r="L1208" s="268"/>
      <c r="AH1208" s="259"/>
      <c r="AL1208" s="259"/>
      <c r="AM1208" s="269"/>
      <c r="AR1208" s="281"/>
      <c r="AS1208" s="306"/>
    </row>
    <row r="1209" customFormat="false" ht="12.75" hidden="false" customHeight="false" outlineLevel="0" collapsed="false">
      <c r="K1209" s="268"/>
      <c r="L1209" s="268"/>
      <c r="AH1209" s="259"/>
      <c r="AL1209" s="259"/>
      <c r="AM1209" s="269"/>
      <c r="AR1209" s="281"/>
      <c r="AS1209" s="306"/>
    </row>
    <row r="1210" customFormat="false" ht="12.75" hidden="false" customHeight="false" outlineLevel="0" collapsed="false">
      <c r="K1210" s="268"/>
      <c r="L1210" s="268"/>
      <c r="AH1210" s="259"/>
      <c r="AL1210" s="259"/>
      <c r="AM1210" s="269"/>
      <c r="AR1210" s="281"/>
      <c r="AS1210" s="306"/>
    </row>
    <row r="1211" customFormat="false" ht="12.75" hidden="false" customHeight="false" outlineLevel="0" collapsed="false">
      <c r="K1211" s="268"/>
      <c r="L1211" s="268"/>
      <c r="AH1211" s="259"/>
      <c r="AL1211" s="259"/>
      <c r="AM1211" s="269"/>
      <c r="AR1211" s="281"/>
      <c r="AS1211" s="306"/>
    </row>
    <row r="1212" customFormat="false" ht="12.75" hidden="false" customHeight="false" outlineLevel="0" collapsed="false">
      <c r="K1212" s="268"/>
      <c r="L1212" s="268"/>
      <c r="AH1212" s="259"/>
      <c r="AL1212" s="259"/>
      <c r="AM1212" s="269"/>
      <c r="AR1212" s="281"/>
      <c r="AS1212" s="306"/>
    </row>
    <row r="1213" customFormat="false" ht="12.75" hidden="false" customHeight="false" outlineLevel="0" collapsed="false">
      <c r="K1213" s="268"/>
      <c r="L1213" s="268"/>
      <c r="AH1213" s="259"/>
      <c r="AL1213" s="259"/>
      <c r="AM1213" s="269"/>
      <c r="AR1213" s="281"/>
      <c r="AS1213" s="306"/>
    </row>
    <row r="1214" customFormat="false" ht="12.75" hidden="false" customHeight="false" outlineLevel="0" collapsed="false">
      <c r="K1214" s="268"/>
      <c r="L1214" s="268"/>
      <c r="AH1214" s="259"/>
      <c r="AL1214" s="259"/>
      <c r="AM1214" s="269"/>
      <c r="AR1214" s="281"/>
      <c r="AS1214" s="306"/>
    </row>
    <row r="1215" customFormat="false" ht="12.75" hidden="false" customHeight="false" outlineLevel="0" collapsed="false">
      <c r="K1215" s="268"/>
      <c r="L1215" s="268"/>
      <c r="AH1215" s="259"/>
      <c r="AL1215" s="259"/>
      <c r="AM1215" s="269"/>
      <c r="AR1215" s="281"/>
      <c r="AS1215" s="306"/>
    </row>
    <row r="1216" customFormat="false" ht="12.75" hidden="false" customHeight="false" outlineLevel="0" collapsed="false">
      <c r="K1216" s="268"/>
      <c r="L1216" s="268"/>
      <c r="AH1216" s="259"/>
      <c r="AL1216" s="259"/>
      <c r="AM1216" s="269"/>
      <c r="AR1216" s="281"/>
      <c r="AS1216" s="306"/>
    </row>
    <row r="1217" customFormat="false" ht="12.75" hidden="false" customHeight="false" outlineLevel="0" collapsed="false">
      <c r="K1217" s="268"/>
      <c r="L1217" s="268"/>
      <c r="AH1217" s="259"/>
      <c r="AL1217" s="259"/>
      <c r="AM1217" s="269"/>
      <c r="AR1217" s="281"/>
      <c r="AS1217" s="306"/>
    </row>
    <row r="1218" customFormat="false" ht="12.75" hidden="false" customHeight="false" outlineLevel="0" collapsed="false">
      <c r="K1218" s="268"/>
      <c r="L1218" s="268"/>
      <c r="AH1218" s="259"/>
      <c r="AL1218" s="259"/>
      <c r="AM1218" s="269"/>
      <c r="AR1218" s="281"/>
      <c r="AS1218" s="306"/>
    </row>
    <row r="1219" customFormat="false" ht="12.75" hidden="false" customHeight="false" outlineLevel="0" collapsed="false">
      <c r="K1219" s="268"/>
      <c r="L1219" s="268"/>
      <c r="AH1219" s="259"/>
      <c r="AL1219" s="259"/>
      <c r="AM1219" s="269"/>
      <c r="AR1219" s="281"/>
      <c r="AS1219" s="306"/>
    </row>
    <row r="1220" customFormat="false" ht="12.75" hidden="false" customHeight="false" outlineLevel="0" collapsed="false">
      <c r="K1220" s="268"/>
      <c r="L1220" s="268"/>
      <c r="AH1220" s="259"/>
      <c r="AL1220" s="259"/>
      <c r="AM1220" s="269"/>
      <c r="AR1220" s="281"/>
      <c r="AS1220" s="306"/>
    </row>
    <row r="1221" customFormat="false" ht="12.75" hidden="false" customHeight="false" outlineLevel="0" collapsed="false">
      <c r="K1221" s="268"/>
      <c r="L1221" s="268"/>
      <c r="AH1221" s="259"/>
      <c r="AL1221" s="259"/>
      <c r="AM1221" s="269"/>
      <c r="AR1221" s="281"/>
      <c r="AS1221" s="306"/>
    </row>
    <row r="1222" customFormat="false" ht="12.75" hidden="false" customHeight="false" outlineLevel="0" collapsed="false">
      <c r="K1222" s="268"/>
      <c r="L1222" s="268"/>
      <c r="AH1222" s="259"/>
      <c r="AL1222" s="259"/>
      <c r="AM1222" s="269"/>
      <c r="AR1222" s="281"/>
      <c r="AS1222" s="306"/>
    </row>
    <row r="1223" customFormat="false" ht="12.75" hidden="false" customHeight="false" outlineLevel="0" collapsed="false">
      <c r="K1223" s="268"/>
      <c r="L1223" s="268"/>
      <c r="AH1223" s="259"/>
      <c r="AL1223" s="259"/>
      <c r="AM1223" s="269"/>
      <c r="AR1223" s="281"/>
      <c r="AS1223" s="306"/>
    </row>
    <row r="1224" customFormat="false" ht="12.75" hidden="false" customHeight="false" outlineLevel="0" collapsed="false">
      <c r="K1224" s="268"/>
      <c r="L1224" s="268"/>
      <c r="AH1224" s="259"/>
      <c r="AL1224" s="259"/>
      <c r="AM1224" s="269"/>
      <c r="AR1224" s="281"/>
      <c r="AS1224" s="306"/>
    </row>
    <row r="1225" customFormat="false" ht="12.75" hidden="false" customHeight="false" outlineLevel="0" collapsed="false">
      <c r="K1225" s="268"/>
      <c r="L1225" s="268"/>
      <c r="AH1225" s="259"/>
      <c r="AL1225" s="259"/>
      <c r="AM1225" s="269"/>
      <c r="AR1225" s="281"/>
      <c r="AS1225" s="306"/>
    </row>
    <row r="1226" customFormat="false" ht="12.75" hidden="false" customHeight="false" outlineLevel="0" collapsed="false">
      <c r="K1226" s="268"/>
      <c r="L1226" s="268"/>
      <c r="AH1226" s="259"/>
      <c r="AL1226" s="259"/>
      <c r="AM1226" s="269"/>
      <c r="AR1226" s="281"/>
      <c r="AS1226" s="306"/>
    </row>
    <row r="1227" customFormat="false" ht="12.75" hidden="false" customHeight="false" outlineLevel="0" collapsed="false">
      <c r="K1227" s="268"/>
      <c r="L1227" s="268"/>
      <c r="AH1227" s="259"/>
      <c r="AL1227" s="259"/>
      <c r="AM1227" s="269"/>
      <c r="AR1227" s="281"/>
      <c r="AS1227" s="306"/>
    </row>
    <row r="1228" customFormat="false" ht="12.75" hidden="false" customHeight="false" outlineLevel="0" collapsed="false">
      <c r="K1228" s="268"/>
      <c r="L1228" s="268"/>
      <c r="AH1228" s="259"/>
      <c r="AL1228" s="259"/>
      <c r="AM1228" s="269"/>
      <c r="AR1228" s="281"/>
      <c r="AS1228" s="306"/>
    </row>
    <row r="1229" customFormat="false" ht="12.75" hidden="false" customHeight="false" outlineLevel="0" collapsed="false">
      <c r="K1229" s="268"/>
      <c r="L1229" s="268"/>
      <c r="AH1229" s="259"/>
      <c r="AL1229" s="259"/>
      <c r="AM1229" s="269"/>
      <c r="AR1229" s="281"/>
      <c r="AS1229" s="306"/>
    </row>
    <row r="1230" customFormat="false" ht="12.75" hidden="false" customHeight="false" outlineLevel="0" collapsed="false">
      <c r="K1230" s="268"/>
      <c r="L1230" s="268"/>
      <c r="AH1230" s="259"/>
      <c r="AL1230" s="259"/>
      <c r="AM1230" s="269"/>
      <c r="AR1230" s="281"/>
      <c r="AS1230" s="306"/>
    </row>
    <row r="1231" customFormat="false" ht="12.75" hidden="false" customHeight="false" outlineLevel="0" collapsed="false">
      <c r="K1231" s="268"/>
      <c r="L1231" s="268"/>
      <c r="AH1231" s="259"/>
      <c r="AL1231" s="259"/>
      <c r="AM1231" s="269"/>
      <c r="AR1231" s="281"/>
      <c r="AS1231" s="306"/>
    </row>
    <row r="1232" customFormat="false" ht="12.75" hidden="false" customHeight="false" outlineLevel="0" collapsed="false">
      <c r="K1232" s="268"/>
      <c r="L1232" s="268"/>
      <c r="AH1232" s="259"/>
      <c r="AL1232" s="259"/>
      <c r="AM1232" s="269"/>
      <c r="AR1232" s="281"/>
      <c r="AS1232" s="306"/>
    </row>
    <row r="1233" customFormat="false" ht="12.75" hidden="false" customHeight="false" outlineLevel="0" collapsed="false">
      <c r="K1233" s="268"/>
      <c r="L1233" s="268"/>
      <c r="AH1233" s="259"/>
      <c r="AL1233" s="259"/>
      <c r="AM1233" s="269"/>
      <c r="AR1233" s="281"/>
      <c r="AS1233" s="306"/>
    </row>
    <row r="1234" customFormat="false" ht="12.75" hidden="false" customHeight="false" outlineLevel="0" collapsed="false">
      <c r="K1234" s="268"/>
      <c r="L1234" s="268"/>
      <c r="AH1234" s="259"/>
      <c r="AL1234" s="259"/>
      <c r="AM1234" s="269"/>
      <c r="AR1234" s="281"/>
      <c r="AS1234" s="306"/>
    </row>
    <row r="1235" customFormat="false" ht="12.75" hidden="false" customHeight="false" outlineLevel="0" collapsed="false">
      <c r="K1235" s="268"/>
      <c r="L1235" s="268"/>
      <c r="AH1235" s="259"/>
      <c r="AL1235" s="259"/>
      <c r="AM1235" s="269"/>
      <c r="AR1235" s="281"/>
      <c r="AS1235" s="306"/>
    </row>
    <row r="1236" customFormat="false" ht="12.75" hidden="false" customHeight="false" outlineLevel="0" collapsed="false">
      <c r="K1236" s="268"/>
      <c r="L1236" s="268"/>
      <c r="AH1236" s="259"/>
      <c r="AL1236" s="259"/>
      <c r="AM1236" s="269"/>
      <c r="AR1236" s="281"/>
      <c r="AS1236" s="306"/>
    </row>
    <row r="1237" customFormat="false" ht="12.75" hidden="false" customHeight="false" outlineLevel="0" collapsed="false">
      <c r="K1237" s="268"/>
      <c r="L1237" s="268"/>
      <c r="AH1237" s="259"/>
      <c r="AL1237" s="259"/>
      <c r="AM1237" s="269"/>
      <c r="AR1237" s="281"/>
      <c r="AS1237" s="306"/>
    </row>
    <row r="1238" customFormat="false" ht="12.75" hidden="false" customHeight="false" outlineLevel="0" collapsed="false">
      <c r="K1238" s="268"/>
      <c r="L1238" s="268"/>
      <c r="AH1238" s="259"/>
      <c r="AL1238" s="259"/>
      <c r="AM1238" s="269"/>
      <c r="AR1238" s="281"/>
      <c r="AS1238" s="306"/>
    </row>
    <row r="1239" customFormat="false" ht="12.75" hidden="false" customHeight="false" outlineLevel="0" collapsed="false">
      <c r="K1239" s="268"/>
      <c r="L1239" s="268"/>
      <c r="AH1239" s="259"/>
      <c r="AL1239" s="259"/>
      <c r="AM1239" s="269"/>
      <c r="AR1239" s="281"/>
      <c r="AS1239" s="306"/>
    </row>
    <row r="1240" customFormat="false" ht="12.75" hidden="false" customHeight="false" outlineLevel="0" collapsed="false">
      <c r="K1240" s="268"/>
      <c r="L1240" s="268"/>
      <c r="AH1240" s="259"/>
      <c r="AL1240" s="259"/>
      <c r="AM1240" s="269"/>
      <c r="AR1240" s="281"/>
      <c r="AS1240" s="306"/>
    </row>
    <row r="1241" customFormat="false" ht="12.75" hidden="false" customHeight="false" outlineLevel="0" collapsed="false">
      <c r="K1241" s="268"/>
      <c r="L1241" s="268"/>
      <c r="AH1241" s="259"/>
      <c r="AL1241" s="259"/>
      <c r="AM1241" s="269"/>
      <c r="AR1241" s="281"/>
      <c r="AS1241" s="306"/>
    </row>
    <row r="1242" customFormat="false" ht="12.75" hidden="false" customHeight="false" outlineLevel="0" collapsed="false">
      <c r="K1242" s="268"/>
      <c r="L1242" s="268"/>
      <c r="AH1242" s="259"/>
      <c r="AL1242" s="259"/>
      <c r="AM1242" s="269"/>
      <c r="AR1242" s="281"/>
      <c r="AS1242" s="306"/>
    </row>
    <row r="1243" customFormat="false" ht="12.75" hidden="false" customHeight="false" outlineLevel="0" collapsed="false">
      <c r="K1243" s="268"/>
      <c r="L1243" s="268"/>
      <c r="AH1243" s="259"/>
      <c r="AL1243" s="259"/>
      <c r="AM1243" s="269"/>
      <c r="AR1243" s="281"/>
      <c r="AS1243" s="306"/>
    </row>
    <row r="1244" customFormat="false" ht="12.75" hidden="false" customHeight="false" outlineLevel="0" collapsed="false">
      <c r="K1244" s="268"/>
      <c r="L1244" s="268"/>
      <c r="AH1244" s="259"/>
      <c r="AL1244" s="259"/>
      <c r="AM1244" s="269"/>
      <c r="AR1244" s="281"/>
      <c r="AS1244" s="306"/>
    </row>
    <row r="1245" customFormat="false" ht="12.75" hidden="false" customHeight="false" outlineLevel="0" collapsed="false">
      <c r="K1245" s="268"/>
      <c r="L1245" s="268"/>
      <c r="AH1245" s="259"/>
      <c r="AL1245" s="259"/>
      <c r="AM1245" s="269"/>
      <c r="AR1245" s="281"/>
      <c r="AS1245" s="306"/>
    </row>
    <row r="1246" customFormat="false" ht="12.75" hidden="false" customHeight="false" outlineLevel="0" collapsed="false">
      <c r="K1246" s="268"/>
      <c r="L1246" s="268"/>
      <c r="AH1246" s="259"/>
      <c r="AL1246" s="259"/>
      <c r="AM1246" s="269"/>
      <c r="AR1246" s="281"/>
      <c r="AS1246" s="306"/>
    </row>
    <row r="1247" customFormat="false" ht="12.75" hidden="false" customHeight="false" outlineLevel="0" collapsed="false">
      <c r="K1247" s="268"/>
      <c r="L1247" s="268"/>
      <c r="AH1247" s="259"/>
      <c r="AL1247" s="259"/>
      <c r="AM1247" s="269"/>
      <c r="AR1247" s="281"/>
      <c r="AS1247" s="306"/>
    </row>
    <row r="1248" customFormat="false" ht="12.75" hidden="false" customHeight="false" outlineLevel="0" collapsed="false">
      <c r="K1248" s="268"/>
      <c r="L1248" s="268"/>
      <c r="AH1248" s="259"/>
      <c r="AL1248" s="259"/>
      <c r="AM1248" s="269"/>
      <c r="AR1248" s="281"/>
      <c r="AS1248" s="306"/>
    </row>
    <row r="1249" customFormat="false" ht="12.75" hidden="false" customHeight="false" outlineLevel="0" collapsed="false">
      <c r="K1249" s="268"/>
      <c r="L1249" s="268"/>
      <c r="AH1249" s="259"/>
      <c r="AL1249" s="259"/>
      <c r="AM1249" s="269"/>
      <c r="AR1249" s="281"/>
      <c r="AS1249" s="306"/>
    </row>
    <row r="1250" customFormat="false" ht="12.75" hidden="false" customHeight="false" outlineLevel="0" collapsed="false">
      <c r="K1250" s="268"/>
      <c r="L1250" s="268"/>
      <c r="AH1250" s="259"/>
      <c r="AL1250" s="259"/>
      <c r="AM1250" s="269"/>
      <c r="AR1250" s="281"/>
      <c r="AS1250" s="306"/>
    </row>
    <row r="1251" customFormat="false" ht="12.75" hidden="false" customHeight="false" outlineLevel="0" collapsed="false">
      <c r="K1251" s="268"/>
      <c r="L1251" s="268"/>
      <c r="AH1251" s="259"/>
      <c r="AL1251" s="259"/>
      <c r="AM1251" s="269"/>
      <c r="AR1251" s="281"/>
      <c r="AS1251" s="306"/>
    </row>
    <row r="1252" customFormat="false" ht="12.75" hidden="false" customHeight="false" outlineLevel="0" collapsed="false">
      <c r="K1252" s="268"/>
      <c r="L1252" s="268"/>
      <c r="AH1252" s="259"/>
      <c r="AL1252" s="259"/>
      <c r="AM1252" s="269"/>
      <c r="AR1252" s="281"/>
      <c r="AS1252" s="306"/>
    </row>
    <row r="1253" customFormat="false" ht="12.75" hidden="false" customHeight="false" outlineLevel="0" collapsed="false">
      <c r="K1253" s="268"/>
      <c r="L1253" s="268"/>
      <c r="AH1253" s="259"/>
      <c r="AL1253" s="259"/>
      <c r="AM1253" s="269"/>
      <c r="AR1253" s="281"/>
      <c r="AS1253" s="306"/>
    </row>
    <row r="1254" customFormat="false" ht="12.75" hidden="false" customHeight="false" outlineLevel="0" collapsed="false">
      <c r="K1254" s="268"/>
      <c r="L1254" s="268"/>
      <c r="AH1254" s="259"/>
      <c r="AL1254" s="259"/>
      <c r="AM1254" s="269"/>
      <c r="AR1254" s="281"/>
      <c r="AS1254" s="306"/>
    </row>
    <row r="1255" customFormat="false" ht="12.75" hidden="false" customHeight="false" outlineLevel="0" collapsed="false">
      <c r="K1255" s="268"/>
      <c r="L1255" s="268"/>
      <c r="AH1255" s="259"/>
      <c r="AL1255" s="259"/>
      <c r="AM1255" s="269"/>
      <c r="AR1255" s="281"/>
      <c r="AS1255" s="306"/>
    </row>
    <row r="1256" customFormat="false" ht="12.75" hidden="false" customHeight="false" outlineLevel="0" collapsed="false">
      <c r="K1256" s="268"/>
      <c r="L1256" s="268"/>
      <c r="AH1256" s="259"/>
      <c r="AL1256" s="259"/>
      <c r="AM1256" s="269"/>
      <c r="AR1256" s="281"/>
      <c r="AS1256" s="306"/>
    </row>
    <row r="1257" customFormat="false" ht="12.75" hidden="false" customHeight="false" outlineLevel="0" collapsed="false">
      <c r="K1257" s="268"/>
      <c r="L1257" s="268"/>
      <c r="AH1257" s="259"/>
      <c r="AL1257" s="259"/>
      <c r="AM1257" s="269"/>
      <c r="AR1257" s="281"/>
      <c r="AS1257" s="306"/>
    </row>
    <row r="1258" customFormat="false" ht="12.75" hidden="false" customHeight="false" outlineLevel="0" collapsed="false">
      <c r="K1258" s="268"/>
      <c r="L1258" s="268"/>
      <c r="AH1258" s="259"/>
      <c r="AL1258" s="259"/>
      <c r="AM1258" s="269"/>
      <c r="AR1258" s="281"/>
      <c r="AS1258" s="306"/>
    </row>
    <row r="1259" customFormat="false" ht="12.75" hidden="false" customHeight="false" outlineLevel="0" collapsed="false">
      <c r="K1259" s="268"/>
      <c r="L1259" s="268"/>
      <c r="AH1259" s="259"/>
      <c r="AL1259" s="259"/>
      <c r="AM1259" s="269"/>
      <c r="AR1259" s="281"/>
      <c r="AS1259" s="306"/>
    </row>
    <row r="1260" customFormat="false" ht="12.75" hidden="false" customHeight="false" outlineLevel="0" collapsed="false">
      <c r="K1260" s="268"/>
      <c r="L1260" s="268"/>
      <c r="AH1260" s="259"/>
      <c r="AL1260" s="259"/>
      <c r="AM1260" s="269"/>
      <c r="AR1260" s="281"/>
      <c r="AS1260" s="306"/>
    </row>
    <row r="1261" customFormat="false" ht="12.75" hidden="false" customHeight="false" outlineLevel="0" collapsed="false">
      <c r="K1261" s="268"/>
      <c r="L1261" s="268"/>
      <c r="AH1261" s="259"/>
      <c r="AL1261" s="259"/>
      <c r="AM1261" s="269"/>
      <c r="AR1261" s="281"/>
      <c r="AS1261" s="306"/>
    </row>
    <row r="1262" customFormat="false" ht="12.75" hidden="false" customHeight="false" outlineLevel="0" collapsed="false">
      <c r="K1262" s="268"/>
      <c r="L1262" s="268"/>
      <c r="AH1262" s="259"/>
      <c r="AL1262" s="259"/>
      <c r="AM1262" s="269"/>
      <c r="AR1262" s="281"/>
      <c r="AS1262" s="306"/>
    </row>
    <row r="1263" customFormat="false" ht="12.75" hidden="false" customHeight="false" outlineLevel="0" collapsed="false">
      <c r="K1263" s="268"/>
      <c r="L1263" s="268"/>
      <c r="AH1263" s="259"/>
      <c r="AL1263" s="259"/>
      <c r="AM1263" s="269"/>
      <c r="AR1263" s="281"/>
      <c r="AS1263" s="306"/>
    </row>
    <row r="1264" customFormat="false" ht="12.75" hidden="false" customHeight="false" outlineLevel="0" collapsed="false">
      <c r="K1264" s="268"/>
      <c r="L1264" s="268"/>
      <c r="AH1264" s="259"/>
      <c r="AL1264" s="259"/>
      <c r="AM1264" s="269"/>
      <c r="AR1264" s="281"/>
      <c r="AS1264" s="306"/>
    </row>
    <row r="1265" customFormat="false" ht="12.75" hidden="false" customHeight="false" outlineLevel="0" collapsed="false">
      <c r="K1265" s="268"/>
      <c r="L1265" s="268"/>
      <c r="AH1265" s="259"/>
      <c r="AL1265" s="259"/>
      <c r="AM1265" s="269"/>
      <c r="AR1265" s="281"/>
      <c r="AS1265" s="306"/>
    </row>
    <row r="1266" customFormat="false" ht="12.75" hidden="false" customHeight="false" outlineLevel="0" collapsed="false">
      <c r="K1266" s="268"/>
      <c r="L1266" s="268"/>
      <c r="AH1266" s="259"/>
      <c r="AL1266" s="259"/>
      <c r="AM1266" s="269"/>
      <c r="AR1266" s="281"/>
      <c r="AS1266" s="306"/>
    </row>
    <row r="1267" customFormat="false" ht="12.75" hidden="false" customHeight="false" outlineLevel="0" collapsed="false">
      <c r="K1267" s="268"/>
      <c r="L1267" s="268"/>
      <c r="AH1267" s="259"/>
      <c r="AL1267" s="259"/>
      <c r="AM1267" s="269"/>
      <c r="AR1267" s="281"/>
      <c r="AS1267" s="306"/>
    </row>
    <row r="1268" customFormat="false" ht="12.75" hidden="false" customHeight="false" outlineLevel="0" collapsed="false">
      <c r="K1268" s="268"/>
      <c r="L1268" s="268"/>
      <c r="AH1268" s="259"/>
      <c r="AL1268" s="259"/>
      <c r="AM1268" s="269"/>
      <c r="AR1268" s="281"/>
      <c r="AS1268" s="306"/>
    </row>
    <row r="1269" customFormat="false" ht="12.75" hidden="false" customHeight="false" outlineLevel="0" collapsed="false">
      <c r="K1269" s="268"/>
      <c r="L1269" s="268"/>
      <c r="AH1269" s="259"/>
      <c r="AL1269" s="259"/>
      <c r="AM1269" s="269"/>
      <c r="AR1269" s="281"/>
      <c r="AS1269" s="306"/>
    </row>
    <row r="1270" customFormat="false" ht="12.75" hidden="false" customHeight="false" outlineLevel="0" collapsed="false">
      <c r="K1270" s="268"/>
      <c r="L1270" s="268"/>
      <c r="AH1270" s="259"/>
      <c r="AL1270" s="259"/>
      <c r="AM1270" s="269"/>
      <c r="AR1270" s="281"/>
      <c r="AS1270" s="306"/>
    </row>
    <row r="1271" customFormat="false" ht="12.75" hidden="false" customHeight="false" outlineLevel="0" collapsed="false">
      <c r="K1271" s="268"/>
      <c r="L1271" s="268"/>
      <c r="AH1271" s="259"/>
      <c r="AL1271" s="259"/>
      <c r="AM1271" s="269"/>
      <c r="AR1271" s="281"/>
      <c r="AS1271" s="306"/>
    </row>
    <row r="1272" customFormat="false" ht="12.75" hidden="false" customHeight="false" outlineLevel="0" collapsed="false">
      <c r="K1272" s="268"/>
      <c r="L1272" s="268"/>
      <c r="AH1272" s="259"/>
      <c r="AL1272" s="259"/>
      <c r="AM1272" s="269"/>
      <c r="AR1272" s="281"/>
      <c r="AS1272" s="306"/>
    </row>
    <row r="1273" customFormat="false" ht="12.75" hidden="false" customHeight="false" outlineLevel="0" collapsed="false">
      <c r="K1273" s="268"/>
      <c r="L1273" s="268"/>
      <c r="AH1273" s="259"/>
      <c r="AL1273" s="259"/>
      <c r="AM1273" s="269"/>
      <c r="AR1273" s="281"/>
      <c r="AS1273" s="306"/>
    </row>
    <row r="1274" customFormat="false" ht="12.75" hidden="false" customHeight="false" outlineLevel="0" collapsed="false">
      <c r="K1274" s="268"/>
      <c r="L1274" s="268"/>
      <c r="AH1274" s="259"/>
      <c r="AL1274" s="259"/>
      <c r="AM1274" s="269"/>
      <c r="AR1274" s="281"/>
      <c r="AS1274" s="306"/>
    </row>
    <row r="1275" customFormat="false" ht="12.75" hidden="false" customHeight="false" outlineLevel="0" collapsed="false">
      <c r="K1275" s="268"/>
      <c r="L1275" s="268"/>
      <c r="AH1275" s="259"/>
      <c r="AL1275" s="259"/>
      <c r="AM1275" s="269"/>
      <c r="AR1275" s="281"/>
      <c r="AS1275" s="306"/>
    </row>
    <row r="1276" customFormat="false" ht="12.75" hidden="false" customHeight="false" outlineLevel="0" collapsed="false">
      <c r="K1276" s="268"/>
      <c r="L1276" s="268"/>
      <c r="AH1276" s="259"/>
      <c r="AL1276" s="259"/>
      <c r="AM1276" s="269"/>
      <c r="AR1276" s="281"/>
      <c r="AS1276" s="306"/>
    </row>
    <row r="1277" customFormat="false" ht="12.75" hidden="false" customHeight="false" outlineLevel="0" collapsed="false">
      <c r="K1277" s="268"/>
      <c r="L1277" s="268"/>
      <c r="AH1277" s="259"/>
      <c r="AL1277" s="259"/>
      <c r="AM1277" s="269"/>
      <c r="AR1277" s="281"/>
      <c r="AS1277" s="306"/>
    </row>
    <row r="1278" customFormat="false" ht="12.75" hidden="false" customHeight="false" outlineLevel="0" collapsed="false">
      <c r="K1278" s="268"/>
      <c r="L1278" s="268"/>
      <c r="AH1278" s="259"/>
      <c r="AL1278" s="259"/>
      <c r="AM1278" s="269"/>
      <c r="AR1278" s="281"/>
      <c r="AS1278" s="306"/>
    </row>
    <row r="1279" customFormat="false" ht="12.75" hidden="false" customHeight="false" outlineLevel="0" collapsed="false">
      <c r="K1279" s="268"/>
      <c r="L1279" s="268"/>
      <c r="AH1279" s="259"/>
      <c r="AL1279" s="259"/>
      <c r="AM1279" s="269"/>
      <c r="AR1279" s="281"/>
      <c r="AS1279" s="306"/>
    </row>
    <row r="1280" customFormat="false" ht="12.75" hidden="false" customHeight="false" outlineLevel="0" collapsed="false">
      <c r="K1280" s="268"/>
      <c r="L1280" s="268"/>
      <c r="AH1280" s="259"/>
      <c r="AL1280" s="259"/>
      <c r="AM1280" s="269"/>
      <c r="AR1280" s="281"/>
      <c r="AS1280" s="306"/>
    </row>
    <row r="1281" customFormat="false" ht="12.75" hidden="false" customHeight="false" outlineLevel="0" collapsed="false">
      <c r="K1281" s="268"/>
      <c r="L1281" s="268"/>
      <c r="AH1281" s="259"/>
      <c r="AL1281" s="259"/>
      <c r="AM1281" s="269"/>
      <c r="AR1281" s="281"/>
      <c r="AS1281" s="306"/>
    </row>
    <row r="1282" customFormat="false" ht="12.75" hidden="false" customHeight="false" outlineLevel="0" collapsed="false">
      <c r="K1282" s="268"/>
      <c r="L1282" s="268"/>
      <c r="AH1282" s="259"/>
      <c r="AL1282" s="259"/>
      <c r="AM1282" s="269"/>
      <c r="AR1282" s="281"/>
      <c r="AS1282" s="306"/>
    </row>
    <row r="1283" customFormat="false" ht="12.75" hidden="false" customHeight="false" outlineLevel="0" collapsed="false">
      <c r="K1283" s="268"/>
      <c r="L1283" s="268"/>
      <c r="AH1283" s="259"/>
      <c r="AL1283" s="259"/>
      <c r="AM1283" s="269"/>
      <c r="AR1283" s="281"/>
      <c r="AS1283" s="306"/>
    </row>
    <row r="1284" customFormat="false" ht="12.75" hidden="false" customHeight="false" outlineLevel="0" collapsed="false">
      <c r="K1284" s="268"/>
      <c r="L1284" s="268"/>
      <c r="AH1284" s="259"/>
      <c r="AL1284" s="259"/>
      <c r="AM1284" s="269"/>
      <c r="AR1284" s="281"/>
      <c r="AS1284" s="306"/>
    </row>
    <row r="1285" customFormat="false" ht="12.75" hidden="false" customHeight="false" outlineLevel="0" collapsed="false">
      <c r="K1285" s="268"/>
      <c r="L1285" s="268"/>
      <c r="AH1285" s="259"/>
      <c r="AL1285" s="259"/>
      <c r="AM1285" s="269"/>
      <c r="AR1285" s="281"/>
      <c r="AS1285" s="306"/>
    </row>
    <row r="1286" customFormat="false" ht="12.75" hidden="false" customHeight="false" outlineLevel="0" collapsed="false">
      <c r="K1286" s="268"/>
      <c r="L1286" s="268"/>
      <c r="AH1286" s="259"/>
      <c r="AL1286" s="259"/>
      <c r="AM1286" s="269"/>
      <c r="AR1286" s="281"/>
      <c r="AS1286" s="306"/>
    </row>
    <row r="1287" customFormat="false" ht="12.75" hidden="false" customHeight="false" outlineLevel="0" collapsed="false">
      <c r="K1287" s="268"/>
      <c r="L1287" s="268"/>
      <c r="AH1287" s="259"/>
      <c r="AL1287" s="259"/>
      <c r="AM1287" s="269"/>
      <c r="AR1287" s="281"/>
      <c r="AS1287" s="306"/>
    </row>
    <row r="1288" customFormat="false" ht="12.75" hidden="false" customHeight="false" outlineLevel="0" collapsed="false">
      <c r="K1288" s="268"/>
      <c r="L1288" s="268"/>
      <c r="AH1288" s="259"/>
      <c r="AL1288" s="259"/>
      <c r="AM1288" s="269"/>
      <c r="AR1288" s="281"/>
      <c r="AS1288" s="306"/>
    </row>
    <row r="1289" customFormat="false" ht="12.75" hidden="false" customHeight="false" outlineLevel="0" collapsed="false">
      <c r="K1289" s="268"/>
      <c r="L1289" s="268"/>
      <c r="AH1289" s="259"/>
      <c r="AL1289" s="259"/>
      <c r="AM1289" s="269"/>
      <c r="AR1289" s="281"/>
      <c r="AS1289" s="306"/>
    </row>
    <row r="1290" customFormat="false" ht="12.75" hidden="false" customHeight="false" outlineLevel="0" collapsed="false">
      <c r="K1290" s="268"/>
      <c r="L1290" s="268"/>
      <c r="AH1290" s="259"/>
      <c r="AL1290" s="259"/>
      <c r="AM1290" s="269"/>
      <c r="AR1290" s="281"/>
      <c r="AS1290" s="306"/>
    </row>
    <row r="1291" customFormat="false" ht="12.75" hidden="false" customHeight="false" outlineLevel="0" collapsed="false">
      <c r="K1291" s="268"/>
      <c r="L1291" s="268"/>
      <c r="AH1291" s="259"/>
      <c r="AL1291" s="259"/>
      <c r="AM1291" s="269"/>
      <c r="AR1291" s="281"/>
      <c r="AS1291" s="306"/>
    </row>
    <row r="1292" customFormat="false" ht="12.75" hidden="false" customHeight="false" outlineLevel="0" collapsed="false">
      <c r="K1292" s="268"/>
      <c r="L1292" s="268"/>
      <c r="AH1292" s="259"/>
      <c r="AL1292" s="259"/>
      <c r="AM1292" s="269"/>
      <c r="AR1292" s="281"/>
      <c r="AS1292" s="306"/>
    </row>
    <row r="1293" customFormat="false" ht="12.75" hidden="false" customHeight="false" outlineLevel="0" collapsed="false">
      <c r="K1293" s="268"/>
      <c r="L1293" s="268"/>
      <c r="AH1293" s="259"/>
      <c r="AL1293" s="259"/>
      <c r="AM1293" s="269"/>
      <c r="AR1293" s="281"/>
      <c r="AS1293" s="306"/>
    </row>
    <row r="1294" customFormat="false" ht="12.75" hidden="false" customHeight="false" outlineLevel="0" collapsed="false">
      <c r="K1294" s="268"/>
      <c r="L1294" s="268"/>
      <c r="AH1294" s="259"/>
      <c r="AL1294" s="259"/>
      <c r="AM1294" s="269"/>
      <c r="AR1294" s="281"/>
      <c r="AS1294" s="306"/>
    </row>
    <row r="1295" customFormat="false" ht="12.75" hidden="false" customHeight="false" outlineLevel="0" collapsed="false">
      <c r="K1295" s="268"/>
      <c r="L1295" s="268"/>
      <c r="AH1295" s="259"/>
      <c r="AL1295" s="259"/>
      <c r="AM1295" s="269"/>
      <c r="AR1295" s="281"/>
      <c r="AS1295" s="306"/>
    </row>
    <row r="1296" customFormat="false" ht="12.75" hidden="false" customHeight="false" outlineLevel="0" collapsed="false">
      <c r="K1296" s="268"/>
      <c r="L1296" s="268"/>
      <c r="AH1296" s="259"/>
      <c r="AL1296" s="259"/>
      <c r="AM1296" s="269"/>
      <c r="AR1296" s="281"/>
      <c r="AS1296" s="306"/>
    </row>
    <row r="1297" customFormat="false" ht="12.75" hidden="false" customHeight="false" outlineLevel="0" collapsed="false">
      <c r="K1297" s="268"/>
      <c r="L1297" s="268"/>
      <c r="AH1297" s="259"/>
      <c r="AL1297" s="259"/>
      <c r="AM1297" s="269"/>
      <c r="AR1297" s="281"/>
      <c r="AS1297" s="306"/>
    </row>
    <row r="1298" customFormat="false" ht="12.75" hidden="false" customHeight="false" outlineLevel="0" collapsed="false">
      <c r="K1298" s="268"/>
      <c r="L1298" s="268"/>
      <c r="AH1298" s="259"/>
      <c r="AL1298" s="259"/>
      <c r="AM1298" s="269"/>
      <c r="AR1298" s="281"/>
      <c r="AS1298" s="306"/>
    </row>
    <row r="1299" customFormat="false" ht="12.75" hidden="false" customHeight="false" outlineLevel="0" collapsed="false">
      <c r="K1299" s="268"/>
      <c r="L1299" s="268"/>
      <c r="AH1299" s="259"/>
      <c r="AL1299" s="259"/>
      <c r="AM1299" s="269"/>
      <c r="AR1299" s="281"/>
      <c r="AS1299" s="306"/>
    </row>
    <row r="1300" customFormat="false" ht="12.75" hidden="false" customHeight="false" outlineLevel="0" collapsed="false">
      <c r="K1300" s="268"/>
      <c r="L1300" s="268"/>
      <c r="AH1300" s="259"/>
      <c r="AL1300" s="259"/>
      <c r="AM1300" s="269"/>
      <c r="AR1300" s="281"/>
      <c r="AS1300" s="306"/>
    </row>
    <row r="1301" customFormat="false" ht="12.75" hidden="false" customHeight="false" outlineLevel="0" collapsed="false">
      <c r="K1301" s="268"/>
      <c r="L1301" s="268"/>
      <c r="AH1301" s="259"/>
      <c r="AL1301" s="259"/>
      <c r="AM1301" s="269"/>
      <c r="AR1301" s="281"/>
      <c r="AS1301" s="306"/>
    </row>
    <row r="1302" customFormat="false" ht="12.75" hidden="false" customHeight="false" outlineLevel="0" collapsed="false">
      <c r="K1302" s="268"/>
      <c r="L1302" s="268"/>
      <c r="AH1302" s="259"/>
      <c r="AL1302" s="259"/>
      <c r="AM1302" s="269"/>
      <c r="AR1302" s="281"/>
      <c r="AS1302" s="306"/>
    </row>
    <row r="1303" customFormat="false" ht="12.75" hidden="false" customHeight="false" outlineLevel="0" collapsed="false">
      <c r="K1303" s="268"/>
      <c r="L1303" s="268"/>
      <c r="AH1303" s="259"/>
      <c r="AL1303" s="259"/>
      <c r="AM1303" s="269"/>
      <c r="AR1303" s="281"/>
      <c r="AS1303" s="306"/>
    </row>
    <row r="1304" customFormat="false" ht="12.75" hidden="false" customHeight="false" outlineLevel="0" collapsed="false">
      <c r="K1304" s="268"/>
      <c r="L1304" s="268"/>
      <c r="AH1304" s="259"/>
      <c r="AL1304" s="259"/>
      <c r="AM1304" s="269"/>
      <c r="AR1304" s="281"/>
      <c r="AS1304" s="306"/>
    </row>
    <row r="1305" customFormat="false" ht="12.75" hidden="false" customHeight="false" outlineLevel="0" collapsed="false">
      <c r="K1305" s="268"/>
      <c r="L1305" s="268"/>
      <c r="AH1305" s="259"/>
      <c r="AL1305" s="259"/>
      <c r="AM1305" s="269"/>
      <c r="AR1305" s="281"/>
      <c r="AS1305" s="306"/>
    </row>
    <row r="1306" customFormat="false" ht="12.75" hidden="false" customHeight="false" outlineLevel="0" collapsed="false">
      <c r="K1306" s="268"/>
      <c r="L1306" s="268"/>
      <c r="AH1306" s="259"/>
      <c r="AL1306" s="259"/>
      <c r="AM1306" s="269"/>
      <c r="AR1306" s="281"/>
      <c r="AS1306" s="306"/>
    </row>
    <row r="1307" customFormat="false" ht="12.75" hidden="false" customHeight="false" outlineLevel="0" collapsed="false">
      <c r="K1307" s="268"/>
      <c r="L1307" s="268"/>
      <c r="AH1307" s="259"/>
      <c r="AL1307" s="259"/>
      <c r="AM1307" s="269"/>
      <c r="AR1307" s="281"/>
      <c r="AS1307" s="306"/>
    </row>
    <row r="1308" customFormat="false" ht="12.75" hidden="false" customHeight="false" outlineLevel="0" collapsed="false">
      <c r="K1308" s="268"/>
      <c r="L1308" s="268"/>
      <c r="AH1308" s="259"/>
      <c r="AL1308" s="259"/>
      <c r="AM1308" s="269"/>
      <c r="AR1308" s="281"/>
      <c r="AS1308" s="306"/>
    </row>
    <row r="1309" customFormat="false" ht="12.75" hidden="false" customHeight="false" outlineLevel="0" collapsed="false">
      <c r="K1309" s="268"/>
      <c r="L1309" s="268"/>
      <c r="AH1309" s="259"/>
      <c r="AL1309" s="259"/>
      <c r="AM1309" s="269"/>
      <c r="AR1309" s="281"/>
      <c r="AS1309" s="306"/>
    </row>
    <row r="1310" customFormat="false" ht="12.75" hidden="false" customHeight="false" outlineLevel="0" collapsed="false">
      <c r="K1310" s="268"/>
      <c r="L1310" s="268"/>
      <c r="AH1310" s="259"/>
      <c r="AL1310" s="259"/>
      <c r="AM1310" s="269"/>
      <c r="AR1310" s="281"/>
      <c r="AS1310" s="306"/>
    </row>
    <row r="1311" customFormat="false" ht="12.75" hidden="false" customHeight="false" outlineLevel="0" collapsed="false">
      <c r="K1311" s="268"/>
      <c r="L1311" s="268"/>
      <c r="AH1311" s="259"/>
      <c r="AL1311" s="259"/>
      <c r="AM1311" s="269"/>
      <c r="AR1311" s="281"/>
      <c r="AS1311" s="306"/>
    </row>
    <row r="1312" customFormat="false" ht="12.75" hidden="false" customHeight="false" outlineLevel="0" collapsed="false">
      <c r="K1312" s="268"/>
      <c r="L1312" s="268"/>
      <c r="AH1312" s="259"/>
      <c r="AL1312" s="259"/>
      <c r="AM1312" s="269"/>
      <c r="AR1312" s="281"/>
      <c r="AS1312" s="306"/>
    </row>
    <row r="1313" customFormat="false" ht="12.75" hidden="false" customHeight="false" outlineLevel="0" collapsed="false">
      <c r="K1313" s="268"/>
      <c r="L1313" s="268"/>
      <c r="AH1313" s="259"/>
      <c r="AL1313" s="259"/>
      <c r="AM1313" s="269"/>
      <c r="AR1313" s="281"/>
      <c r="AS1313" s="306"/>
    </row>
    <row r="1314" customFormat="false" ht="12.75" hidden="false" customHeight="false" outlineLevel="0" collapsed="false">
      <c r="K1314" s="268"/>
      <c r="L1314" s="268"/>
      <c r="AH1314" s="259"/>
      <c r="AL1314" s="259"/>
      <c r="AM1314" s="269"/>
      <c r="AR1314" s="281"/>
      <c r="AS1314" s="306"/>
    </row>
    <row r="1315" customFormat="false" ht="12.75" hidden="false" customHeight="false" outlineLevel="0" collapsed="false">
      <c r="K1315" s="268"/>
      <c r="L1315" s="268"/>
      <c r="AH1315" s="259"/>
      <c r="AL1315" s="259"/>
      <c r="AM1315" s="269"/>
      <c r="AR1315" s="281"/>
      <c r="AS1315" s="306"/>
    </row>
    <row r="1316" customFormat="false" ht="12.75" hidden="false" customHeight="false" outlineLevel="0" collapsed="false">
      <c r="K1316" s="268"/>
      <c r="L1316" s="268"/>
      <c r="AH1316" s="259"/>
      <c r="AL1316" s="259"/>
      <c r="AM1316" s="269"/>
      <c r="AR1316" s="281"/>
      <c r="AS1316" s="306"/>
    </row>
    <row r="1317" customFormat="false" ht="12.75" hidden="false" customHeight="false" outlineLevel="0" collapsed="false">
      <c r="K1317" s="268"/>
      <c r="L1317" s="268"/>
      <c r="AH1317" s="259"/>
      <c r="AL1317" s="259"/>
      <c r="AM1317" s="269"/>
      <c r="AR1317" s="281"/>
      <c r="AS1317" s="306"/>
    </row>
    <row r="1318" customFormat="false" ht="12.75" hidden="false" customHeight="false" outlineLevel="0" collapsed="false">
      <c r="K1318" s="268"/>
      <c r="L1318" s="268"/>
      <c r="AH1318" s="259"/>
      <c r="AL1318" s="259"/>
      <c r="AM1318" s="269"/>
      <c r="AR1318" s="281"/>
      <c r="AS1318" s="306"/>
    </row>
    <row r="1319" customFormat="false" ht="12.75" hidden="false" customHeight="false" outlineLevel="0" collapsed="false">
      <c r="K1319" s="268"/>
      <c r="L1319" s="268"/>
      <c r="AH1319" s="259"/>
      <c r="AL1319" s="259"/>
      <c r="AM1319" s="269"/>
      <c r="AR1319" s="281"/>
      <c r="AS1319" s="306"/>
    </row>
    <row r="1320" customFormat="false" ht="12.75" hidden="false" customHeight="false" outlineLevel="0" collapsed="false">
      <c r="K1320" s="268"/>
      <c r="L1320" s="268"/>
      <c r="AH1320" s="259"/>
      <c r="AL1320" s="259"/>
      <c r="AM1320" s="269"/>
      <c r="AR1320" s="281"/>
      <c r="AS1320" s="306"/>
    </row>
    <row r="1321" customFormat="false" ht="12.75" hidden="false" customHeight="false" outlineLevel="0" collapsed="false">
      <c r="K1321" s="268"/>
      <c r="L1321" s="268"/>
      <c r="AH1321" s="259"/>
      <c r="AL1321" s="259"/>
      <c r="AM1321" s="269"/>
      <c r="AR1321" s="281"/>
      <c r="AS1321" s="306"/>
    </row>
    <row r="1322" customFormat="false" ht="12.75" hidden="false" customHeight="false" outlineLevel="0" collapsed="false">
      <c r="K1322" s="268"/>
      <c r="L1322" s="268"/>
      <c r="AH1322" s="259"/>
      <c r="AL1322" s="259"/>
      <c r="AM1322" s="269"/>
      <c r="AR1322" s="281"/>
      <c r="AS1322" s="306"/>
    </row>
    <row r="1323" customFormat="false" ht="12.75" hidden="false" customHeight="false" outlineLevel="0" collapsed="false">
      <c r="K1323" s="268"/>
      <c r="L1323" s="268"/>
      <c r="AH1323" s="259"/>
      <c r="AL1323" s="259"/>
      <c r="AM1323" s="269"/>
      <c r="AR1323" s="281"/>
      <c r="AS1323" s="306"/>
    </row>
    <row r="1324" customFormat="false" ht="12.75" hidden="false" customHeight="false" outlineLevel="0" collapsed="false">
      <c r="K1324" s="268"/>
      <c r="L1324" s="268"/>
      <c r="AH1324" s="259"/>
      <c r="AL1324" s="259"/>
      <c r="AM1324" s="269"/>
      <c r="AR1324" s="281"/>
      <c r="AS1324" s="306"/>
    </row>
    <row r="1325" customFormat="false" ht="12.75" hidden="false" customHeight="false" outlineLevel="0" collapsed="false">
      <c r="K1325" s="268"/>
      <c r="L1325" s="268"/>
      <c r="AH1325" s="259"/>
      <c r="AL1325" s="259"/>
      <c r="AM1325" s="269"/>
      <c r="AR1325" s="281"/>
      <c r="AS1325" s="306"/>
    </row>
    <row r="1326" customFormat="false" ht="12.75" hidden="false" customHeight="false" outlineLevel="0" collapsed="false">
      <c r="K1326" s="268"/>
      <c r="L1326" s="268"/>
      <c r="AH1326" s="259"/>
      <c r="AL1326" s="259"/>
      <c r="AM1326" s="269"/>
      <c r="AR1326" s="281"/>
      <c r="AS1326" s="306"/>
    </row>
    <row r="1327" customFormat="false" ht="12.75" hidden="false" customHeight="false" outlineLevel="0" collapsed="false">
      <c r="K1327" s="268"/>
      <c r="L1327" s="268"/>
      <c r="AH1327" s="259"/>
      <c r="AL1327" s="259"/>
      <c r="AM1327" s="269"/>
      <c r="AR1327" s="281"/>
      <c r="AS1327" s="306"/>
    </row>
    <row r="1328" customFormat="false" ht="12.75" hidden="false" customHeight="false" outlineLevel="0" collapsed="false">
      <c r="K1328" s="268"/>
      <c r="L1328" s="268"/>
      <c r="AH1328" s="259"/>
      <c r="AL1328" s="259"/>
      <c r="AM1328" s="269"/>
      <c r="AR1328" s="281"/>
      <c r="AS1328" s="306"/>
    </row>
    <row r="1329" customFormat="false" ht="12.75" hidden="false" customHeight="false" outlineLevel="0" collapsed="false">
      <c r="K1329" s="268"/>
      <c r="L1329" s="268"/>
      <c r="AH1329" s="259"/>
      <c r="AL1329" s="259"/>
      <c r="AM1329" s="269"/>
      <c r="AR1329" s="281"/>
      <c r="AS1329" s="306"/>
    </row>
    <row r="1330" customFormat="false" ht="12.75" hidden="false" customHeight="false" outlineLevel="0" collapsed="false">
      <c r="K1330" s="268"/>
      <c r="L1330" s="268"/>
      <c r="AH1330" s="259"/>
      <c r="AL1330" s="259"/>
      <c r="AM1330" s="269"/>
      <c r="AR1330" s="281"/>
      <c r="AS1330" s="306"/>
    </row>
    <row r="1331" customFormat="false" ht="12.75" hidden="false" customHeight="false" outlineLevel="0" collapsed="false">
      <c r="K1331" s="268"/>
      <c r="L1331" s="268"/>
      <c r="AH1331" s="259"/>
      <c r="AL1331" s="259"/>
      <c r="AM1331" s="269"/>
      <c r="AR1331" s="281"/>
      <c r="AS1331" s="306"/>
    </row>
    <row r="1332" customFormat="false" ht="12.75" hidden="false" customHeight="false" outlineLevel="0" collapsed="false">
      <c r="K1332" s="268"/>
      <c r="L1332" s="268"/>
      <c r="AH1332" s="259"/>
      <c r="AL1332" s="259"/>
      <c r="AM1332" s="269"/>
      <c r="AR1332" s="281"/>
      <c r="AS1332" s="306"/>
    </row>
    <row r="1333" customFormat="false" ht="12.75" hidden="false" customHeight="false" outlineLevel="0" collapsed="false">
      <c r="K1333" s="268"/>
      <c r="L1333" s="268"/>
      <c r="AH1333" s="259"/>
      <c r="AL1333" s="259"/>
      <c r="AM1333" s="269"/>
      <c r="AR1333" s="281"/>
      <c r="AS1333" s="306"/>
    </row>
    <row r="1334" customFormat="false" ht="12.75" hidden="false" customHeight="false" outlineLevel="0" collapsed="false">
      <c r="K1334" s="268"/>
      <c r="L1334" s="268"/>
      <c r="AH1334" s="259"/>
      <c r="AL1334" s="259"/>
      <c r="AM1334" s="269"/>
      <c r="AR1334" s="281"/>
      <c r="AS1334" s="306"/>
    </row>
    <row r="1335" customFormat="false" ht="12.75" hidden="false" customHeight="false" outlineLevel="0" collapsed="false">
      <c r="K1335" s="268"/>
      <c r="L1335" s="268"/>
      <c r="AH1335" s="259"/>
      <c r="AL1335" s="259"/>
      <c r="AM1335" s="269"/>
      <c r="AR1335" s="281"/>
      <c r="AS1335" s="306"/>
    </row>
    <row r="1336" customFormat="false" ht="12.75" hidden="false" customHeight="false" outlineLevel="0" collapsed="false">
      <c r="K1336" s="268"/>
      <c r="L1336" s="268"/>
      <c r="AH1336" s="259"/>
      <c r="AL1336" s="259"/>
      <c r="AM1336" s="269"/>
      <c r="AR1336" s="281"/>
      <c r="AS1336" s="306"/>
    </row>
    <row r="1337" customFormat="false" ht="12.75" hidden="false" customHeight="false" outlineLevel="0" collapsed="false">
      <c r="K1337" s="268"/>
      <c r="L1337" s="268"/>
      <c r="AH1337" s="259"/>
      <c r="AL1337" s="259"/>
      <c r="AM1337" s="269"/>
      <c r="AR1337" s="281"/>
      <c r="AS1337" s="306"/>
    </row>
    <row r="1338" customFormat="false" ht="12.75" hidden="false" customHeight="false" outlineLevel="0" collapsed="false">
      <c r="K1338" s="268"/>
      <c r="L1338" s="268"/>
      <c r="AH1338" s="259"/>
      <c r="AL1338" s="259"/>
      <c r="AM1338" s="269"/>
      <c r="AR1338" s="281"/>
      <c r="AS1338" s="306"/>
    </row>
    <row r="1339" customFormat="false" ht="12.75" hidden="false" customHeight="false" outlineLevel="0" collapsed="false">
      <c r="K1339" s="268"/>
      <c r="L1339" s="268"/>
      <c r="AH1339" s="259"/>
      <c r="AL1339" s="259"/>
      <c r="AM1339" s="269"/>
      <c r="AR1339" s="281"/>
      <c r="AS1339" s="306"/>
    </row>
    <row r="1340" customFormat="false" ht="12.75" hidden="false" customHeight="false" outlineLevel="0" collapsed="false">
      <c r="K1340" s="268"/>
      <c r="L1340" s="268"/>
      <c r="AH1340" s="259"/>
      <c r="AL1340" s="259"/>
      <c r="AM1340" s="269"/>
      <c r="AR1340" s="281"/>
      <c r="AS1340" s="306"/>
    </row>
    <row r="1341" customFormat="false" ht="12.75" hidden="false" customHeight="false" outlineLevel="0" collapsed="false">
      <c r="K1341" s="268"/>
      <c r="L1341" s="268"/>
      <c r="AH1341" s="259"/>
      <c r="AL1341" s="259"/>
      <c r="AM1341" s="269"/>
      <c r="AR1341" s="281"/>
      <c r="AS1341" s="306"/>
    </row>
    <row r="1342" customFormat="false" ht="12.75" hidden="false" customHeight="false" outlineLevel="0" collapsed="false">
      <c r="K1342" s="268"/>
      <c r="L1342" s="268"/>
      <c r="AH1342" s="259"/>
      <c r="AL1342" s="259"/>
      <c r="AM1342" s="269"/>
      <c r="AR1342" s="281"/>
      <c r="AS1342" s="306"/>
    </row>
    <row r="1343" customFormat="false" ht="12.75" hidden="false" customHeight="false" outlineLevel="0" collapsed="false">
      <c r="K1343" s="268"/>
      <c r="L1343" s="268"/>
      <c r="AH1343" s="259"/>
      <c r="AL1343" s="259"/>
      <c r="AM1343" s="269"/>
      <c r="AR1343" s="281"/>
      <c r="AS1343" s="306"/>
    </row>
    <row r="1344" customFormat="false" ht="12.75" hidden="false" customHeight="false" outlineLevel="0" collapsed="false">
      <c r="K1344" s="268"/>
      <c r="L1344" s="268"/>
      <c r="AH1344" s="259"/>
      <c r="AL1344" s="259"/>
      <c r="AM1344" s="269"/>
      <c r="AR1344" s="281"/>
      <c r="AS1344" s="306"/>
    </row>
    <row r="1345" customFormat="false" ht="12.75" hidden="false" customHeight="false" outlineLevel="0" collapsed="false">
      <c r="K1345" s="268"/>
      <c r="L1345" s="268"/>
      <c r="AH1345" s="259"/>
      <c r="AL1345" s="259"/>
      <c r="AM1345" s="269"/>
      <c r="AR1345" s="281"/>
      <c r="AS1345" s="306"/>
    </row>
    <row r="1346" customFormat="false" ht="12.75" hidden="false" customHeight="false" outlineLevel="0" collapsed="false">
      <c r="K1346" s="268"/>
      <c r="L1346" s="268"/>
      <c r="AH1346" s="259"/>
      <c r="AL1346" s="259"/>
      <c r="AM1346" s="269"/>
      <c r="AR1346" s="281"/>
      <c r="AS1346" s="306"/>
    </row>
    <row r="1347" customFormat="false" ht="12.75" hidden="false" customHeight="false" outlineLevel="0" collapsed="false">
      <c r="K1347" s="268"/>
      <c r="L1347" s="268"/>
      <c r="AH1347" s="259"/>
      <c r="AL1347" s="259"/>
      <c r="AM1347" s="269"/>
      <c r="AR1347" s="281"/>
      <c r="AS1347" s="306"/>
    </row>
    <row r="1348" customFormat="false" ht="12.75" hidden="false" customHeight="false" outlineLevel="0" collapsed="false">
      <c r="K1348" s="268"/>
      <c r="L1348" s="268"/>
      <c r="AH1348" s="259"/>
      <c r="AL1348" s="259"/>
      <c r="AM1348" s="269"/>
      <c r="AR1348" s="281"/>
      <c r="AS1348" s="306"/>
    </row>
    <row r="1349" customFormat="false" ht="12.75" hidden="false" customHeight="false" outlineLevel="0" collapsed="false">
      <c r="K1349" s="268"/>
      <c r="L1349" s="268"/>
      <c r="AH1349" s="259"/>
      <c r="AL1349" s="259"/>
      <c r="AM1349" s="269"/>
      <c r="AR1349" s="281"/>
      <c r="AS1349" s="306"/>
    </row>
    <row r="1350" customFormat="false" ht="12.75" hidden="false" customHeight="false" outlineLevel="0" collapsed="false">
      <c r="K1350" s="268"/>
      <c r="L1350" s="268"/>
      <c r="AH1350" s="259"/>
      <c r="AL1350" s="259"/>
      <c r="AM1350" s="269"/>
      <c r="AR1350" s="281"/>
      <c r="AS1350" s="306"/>
    </row>
    <row r="1351" customFormat="false" ht="12.75" hidden="false" customHeight="false" outlineLevel="0" collapsed="false">
      <c r="K1351" s="268"/>
      <c r="L1351" s="268"/>
      <c r="AH1351" s="259"/>
      <c r="AL1351" s="259"/>
      <c r="AM1351" s="269"/>
      <c r="AR1351" s="281"/>
      <c r="AS1351" s="306"/>
    </row>
    <row r="1352" customFormat="false" ht="12.75" hidden="false" customHeight="false" outlineLevel="0" collapsed="false">
      <c r="K1352" s="268"/>
      <c r="L1352" s="268"/>
      <c r="AH1352" s="259"/>
      <c r="AL1352" s="259"/>
      <c r="AM1352" s="269"/>
      <c r="AR1352" s="281"/>
      <c r="AS1352" s="306"/>
    </row>
    <row r="1353" customFormat="false" ht="12.75" hidden="false" customHeight="false" outlineLevel="0" collapsed="false">
      <c r="K1353" s="268"/>
      <c r="L1353" s="268"/>
      <c r="AH1353" s="259"/>
      <c r="AL1353" s="259"/>
      <c r="AM1353" s="269"/>
      <c r="AR1353" s="281"/>
      <c r="AS1353" s="306"/>
    </row>
    <row r="1354" customFormat="false" ht="12.75" hidden="false" customHeight="false" outlineLevel="0" collapsed="false">
      <c r="K1354" s="268"/>
      <c r="L1354" s="268"/>
      <c r="AH1354" s="259"/>
      <c r="AL1354" s="259"/>
      <c r="AM1354" s="269"/>
      <c r="AR1354" s="281"/>
      <c r="AS1354" s="306"/>
    </row>
    <row r="1355" customFormat="false" ht="12.75" hidden="false" customHeight="false" outlineLevel="0" collapsed="false">
      <c r="K1355" s="268"/>
      <c r="L1355" s="268"/>
      <c r="AH1355" s="259"/>
      <c r="AL1355" s="259"/>
      <c r="AM1355" s="269"/>
      <c r="AR1355" s="281"/>
      <c r="AS1355" s="306"/>
    </row>
    <row r="1356" customFormat="false" ht="12.75" hidden="false" customHeight="false" outlineLevel="0" collapsed="false">
      <c r="K1356" s="268"/>
      <c r="L1356" s="268"/>
      <c r="AH1356" s="259"/>
      <c r="AL1356" s="259"/>
      <c r="AM1356" s="269"/>
      <c r="AR1356" s="281"/>
      <c r="AS1356" s="306"/>
    </row>
    <row r="1357" customFormat="false" ht="12.75" hidden="false" customHeight="false" outlineLevel="0" collapsed="false">
      <c r="K1357" s="268"/>
      <c r="L1357" s="268"/>
      <c r="AH1357" s="259"/>
      <c r="AL1357" s="259"/>
      <c r="AM1357" s="269"/>
      <c r="AR1357" s="281"/>
      <c r="AS1357" s="306"/>
    </row>
    <row r="1358" customFormat="false" ht="12.75" hidden="false" customHeight="false" outlineLevel="0" collapsed="false">
      <c r="K1358" s="268"/>
      <c r="L1358" s="268"/>
      <c r="AH1358" s="259"/>
      <c r="AL1358" s="259"/>
      <c r="AM1358" s="269"/>
      <c r="AR1358" s="281"/>
      <c r="AS1358" s="306"/>
    </row>
    <row r="1359" customFormat="false" ht="12.75" hidden="false" customHeight="false" outlineLevel="0" collapsed="false">
      <c r="K1359" s="268"/>
      <c r="L1359" s="268"/>
      <c r="AH1359" s="259"/>
      <c r="AL1359" s="259"/>
      <c r="AM1359" s="269"/>
      <c r="AR1359" s="281"/>
      <c r="AS1359" s="306"/>
    </row>
    <row r="1360" customFormat="false" ht="12.75" hidden="false" customHeight="false" outlineLevel="0" collapsed="false">
      <c r="K1360" s="268"/>
      <c r="L1360" s="268"/>
      <c r="AH1360" s="259"/>
      <c r="AL1360" s="259"/>
      <c r="AM1360" s="269"/>
      <c r="AR1360" s="281"/>
      <c r="AS1360" s="306"/>
    </row>
    <row r="1361" customFormat="false" ht="12.75" hidden="false" customHeight="false" outlineLevel="0" collapsed="false">
      <c r="K1361" s="268"/>
      <c r="L1361" s="268"/>
      <c r="AH1361" s="259"/>
      <c r="AL1361" s="259"/>
      <c r="AM1361" s="269"/>
      <c r="AR1361" s="281"/>
      <c r="AS1361" s="306"/>
    </row>
    <row r="1362" customFormat="false" ht="12.75" hidden="false" customHeight="false" outlineLevel="0" collapsed="false">
      <c r="K1362" s="268"/>
      <c r="L1362" s="268"/>
      <c r="AH1362" s="259"/>
      <c r="AL1362" s="259"/>
      <c r="AM1362" s="269"/>
      <c r="AR1362" s="281"/>
      <c r="AS1362" s="306"/>
    </row>
    <row r="1363" customFormat="false" ht="12.75" hidden="false" customHeight="false" outlineLevel="0" collapsed="false">
      <c r="K1363" s="268"/>
      <c r="L1363" s="268"/>
      <c r="AH1363" s="259"/>
      <c r="AL1363" s="259"/>
      <c r="AM1363" s="269"/>
      <c r="AR1363" s="281"/>
      <c r="AS1363" s="306"/>
    </row>
    <row r="1364" customFormat="false" ht="12.75" hidden="false" customHeight="false" outlineLevel="0" collapsed="false">
      <c r="K1364" s="268"/>
      <c r="L1364" s="268"/>
      <c r="AH1364" s="259"/>
      <c r="AL1364" s="259"/>
      <c r="AM1364" s="269"/>
      <c r="AR1364" s="281"/>
      <c r="AS1364" s="306"/>
    </row>
    <row r="1365" customFormat="false" ht="12.75" hidden="false" customHeight="false" outlineLevel="0" collapsed="false">
      <c r="K1365" s="268"/>
      <c r="L1365" s="268"/>
      <c r="AH1365" s="259"/>
      <c r="AL1365" s="259"/>
      <c r="AM1365" s="269"/>
      <c r="AR1365" s="281"/>
      <c r="AS1365" s="306"/>
    </row>
    <row r="1366" customFormat="false" ht="12.75" hidden="false" customHeight="false" outlineLevel="0" collapsed="false">
      <c r="K1366" s="268"/>
      <c r="L1366" s="268"/>
      <c r="AH1366" s="259"/>
      <c r="AL1366" s="259"/>
      <c r="AM1366" s="269"/>
      <c r="AR1366" s="281"/>
      <c r="AS1366" s="306"/>
    </row>
    <row r="1367" customFormat="false" ht="12.75" hidden="false" customHeight="false" outlineLevel="0" collapsed="false">
      <c r="K1367" s="268"/>
      <c r="L1367" s="268"/>
      <c r="AH1367" s="259"/>
      <c r="AL1367" s="259"/>
      <c r="AM1367" s="269"/>
      <c r="AR1367" s="281"/>
      <c r="AS1367" s="306"/>
    </row>
    <row r="1368" customFormat="false" ht="12.75" hidden="false" customHeight="false" outlineLevel="0" collapsed="false">
      <c r="K1368" s="268"/>
      <c r="L1368" s="268"/>
      <c r="AH1368" s="259"/>
      <c r="AL1368" s="259"/>
      <c r="AM1368" s="269"/>
      <c r="AR1368" s="281"/>
      <c r="AS1368" s="306"/>
    </row>
    <row r="1369" customFormat="false" ht="12.75" hidden="false" customHeight="false" outlineLevel="0" collapsed="false">
      <c r="K1369" s="268"/>
      <c r="L1369" s="268"/>
      <c r="AH1369" s="259"/>
      <c r="AL1369" s="259"/>
      <c r="AM1369" s="269"/>
      <c r="AR1369" s="281"/>
      <c r="AS1369" s="306"/>
    </row>
    <row r="1370" customFormat="false" ht="12.75" hidden="false" customHeight="false" outlineLevel="0" collapsed="false">
      <c r="K1370" s="268"/>
      <c r="L1370" s="268"/>
      <c r="AH1370" s="259"/>
      <c r="AL1370" s="259"/>
      <c r="AM1370" s="269"/>
      <c r="AR1370" s="281"/>
      <c r="AS1370" s="306"/>
    </row>
    <row r="1371" customFormat="false" ht="12.75" hidden="false" customHeight="false" outlineLevel="0" collapsed="false">
      <c r="K1371" s="268"/>
      <c r="L1371" s="268"/>
      <c r="AH1371" s="259"/>
      <c r="AL1371" s="259"/>
      <c r="AM1371" s="269"/>
      <c r="AR1371" s="281"/>
      <c r="AS1371" s="306"/>
    </row>
    <row r="1372" customFormat="false" ht="12.75" hidden="false" customHeight="false" outlineLevel="0" collapsed="false">
      <c r="K1372" s="268"/>
      <c r="L1372" s="268"/>
      <c r="AH1372" s="259"/>
      <c r="AL1372" s="259"/>
      <c r="AM1372" s="269"/>
      <c r="AR1372" s="281"/>
      <c r="AS1372" s="306"/>
    </row>
    <row r="1373" customFormat="false" ht="12.75" hidden="false" customHeight="false" outlineLevel="0" collapsed="false">
      <c r="K1373" s="268"/>
      <c r="L1373" s="268"/>
      <c r="AH1373" s="259"/>
      <c r="AL1373" s="259"/>
      <c r="AM1373" s="269"/>
      <c r="AR1373" s="281"/>
      <c r="AS1373" s="306"/>
    </row>
    <row r="1374" customFormat="false" ht="12.75" hidden="false" customHeight="false" outlineLevel="0" collapsed="false">
      <c r="K1374" s="268"/>
      <c r="L1374" s="268"/>
      <c r="AH1374" s="259"/>
      <c r="AL1374" s="259"/>
      <c r="AM1374" s="269"/>
      <c r="AR1374" s="281"/>
      <c r="AS1374" s="306"/>
    </row>
    <row r="1375" customFormat="false" ht="12.75" hidden="false" customHeight="false" outlineLevel="0" collapsed="false">
      <c r="K1375" s="268"/>
      <c r="L1375" s="268"/>
      <c r="AH1375" s="259"/>
      <c r="AL1375" s="259"/>
      <c r="AM1375" s="269"/>
      <c r="AR1375" s="281"/>
      <c r="AS1375" s="306"/>
    </row>
    <row r="1376" customFormat="false" ht="12.75" hidden="false" customHeight="false" outlineLevel="0" collapsed="false">
      <c r="K1376" s="268"/>
      <c r="L1376" s="268"/>
      <c r="AH1376" s="259"/>
      <c r="AL1376" s="259"/>
      <c r="AM1376" s="269"/>
      <c r="AR1376" s="281"/>
      <c r="AS1376" s="306"/>
    </row>
    <row r="1377" customFormat="false" ht="12.75" hidden="false" customHeight="false" outlineLevel="0" collapsed="false">
      <c r="K1377" s="268"/>
      <c r="L1377" s="268"/>
      <c r="AH1377" s="259"/>
      <c r="AL1377" s="259"/>
      <c r="AM1377" s="269"/>
      <c r="AR1377" s="281"/>
      <c r="AS1377" s="306"/>
    </row>
    <row r="1378" customFormat="false" ht="12.75" hidden="false" customHeight="false" outlineLevel="0" collapsed="false">
      <c r="K1378" s="268"/>
      <c r="L1378" s="268"/>
      <c r="AH1378" s="259"/>
      <c r="AL1378" s="259"/>
      <c r="AM1378" s="269"/>
      <c r="AR1378" s="281"/>
      <c r="AS1378" s="306"/>
    </row>
    <row r="1379" customFormat="false" ht="12.75" hidden="false" customHeight="false" outlineLevel="0" collapsed="false">
      <c r="K1379" s="268"/>
      <c r="L1379" s="268"/>
      <c r="AH1379" s="259"/>
      <c r="AL1379" s="259"/>
      <c r="AM1379" s="269"/>
      <c r="AR1379" s="281"/>
      <c r="AS1379" s="306"/>
    </row>
    <row r="1380" customFormat="false" ht="12.75" hidden="false" customHeight="false" outlineLevel="0" collapsed="false">
      <c r="K1380" s="268"/>
      <c r="L1380" s="268"/>
      <c r="AH1380" s="259"/>
      <c r="AL1380" s="259"/>
      <c r="AM1380" s="269"/>
      <c r="AR1380" s="281"/>
      <c r="AS1380" s="306"/>
    </row>
    <row r="1381" customFormat="false" ht="12.75" hidden="false" customHeight="false" outlineLevel="0" collapsed="false">
      <c r="K1381" s="268"/>
      <c r="L1381" s="268"/>
      <c r="AH1381" s="259"/>
      <c r="AL1381" s="259"/>
      <c r="AM1381" s="269"/>
      <c r="AR1381" s="281"/>
      <c r="AS1381" s="306"/>
    </row>
    <row r="1382" customFormat="false" ht="12.75" hidden="false" customHeight="false" outlineLevel="0" collapsed="false">
      <c r="K1382" s="268"/>
      <c r="L1382" s="268"/>
      <c r="AH1382" s="259"/>
      <c r="AL1382" s="259"/>
      <c r="AM1382" s="269"/>
      <c r="AR1382" s="281"/>
      <c r="AS1382" s="306"/>
    </row>
    <row r="1383" customFormat="false" ht="12.75" hidden="false" customHeight="false" outlineLevel="0" collapsed="false">
      <c r="K1383" s="268"/>
      <c r="L1383" s="268"/>
      <c r="AH1383" s="259"/>
      <c r="AL1383" s="259"/>
      <c r="AM1383" s="269"/>
      <c r="AR1383" s="281"/>
      <c r="AS1383" s="306"/>
    </row>
    <row r="1384" customFormat="false" ht="12.75" hidden="false" customHeight="false" outlineLevel="0" collapsed="false">
      <c r="K1384" s="268"/>
      <c r="L1384" s="268"/>
      <c r="AH1384" s="259"/>
      <c r="AL1384" s="259"/>
      <c r="AM1384" s="269"/>
      <c r="AR1384" s="281"/>
      <c r="AS1384" s="306"/>
    </row>
    <row r="1385" customFormat="false" ht="12.75" hidden="false" customHeight="false" outlineLevel="0" collapsed="false">
      <c r="K1385" s="268"/>
      <c r="L1385" s="268"/>
      <c r="AH1385" s="259"/>
      <c r="AL1385" s="259"/>
      <c r="AM1385" s="269"/>
      <c r="AR1385" s="281"/>
      <c r="AS1385" s="306"/>
    </row>
    <row r="1386" customFormat="false" ht="12.75" hidden="false" customHeight="false" outlineLevel="0" collapsed="false">
      <c r="K1386" s="268"/>
      <c r="L1386" s="268"/>
      <c r="AH1386" s="259"/>
      <c r="AL1386" s="259"/>
      <c r="AM1386" s="269"/>
      <c r="AR1386" s="281"/>
      <c r="AS1386" s="306"/>
    </row>
    <row r="1387" customFormat="false" ht="12.75" hidden="false" customHeight="false" outlineLevel="0" collapsed="false">
      <c r="K1387" s="268"/>
      <c r="L1387" s="268"/>
      <c r="AH1387" s="259"/>
      <c r="AL1387" s="259"/>
      <c r="AM1387" s="269"/>
      <c r="AR1387" s="281"/>
      <c r="AS1387" s="306"/>
    </row>
    <row r="1388" customFormat="false" ht="12.75" hidden="false" customHeight="false" outlineLevel="0" collapsed="false">
      <c r="K1388" s="268"/>
      <c r="L1388" s="268"/>
      <c r="AH1388" s="259"/>
      <c r="AL1388" s="259"/>
      <c r="AM1388" s="269"/>
      <c r="AR1388" s="281"/>
      <c r="AS1388" s="306"/>
    </row>
    <row r="1389" customFormat="false" ht="12.75" hidden="false" customHeight="false" outlineLevel="0" collapsed="false">
      <c r="K1389" s="268"/>
      <c r="L1389" s="268"/>
      <c r="AH1389" s="259"/>
      <c r="AL1389" s="259"/>
      <c r="AM1389" s="269"/>
      <c r="AR1389" s="281"/>
      <c r="AS1389" s="306"/>
    </row>
    <row r="1390" customFormat="false" ht="12.75" hidden="false" customHeight="false" outlineLevel="0" collapsed="false">
      <c r="K1390" s="268"/>
      <c r="L1390" s="268"/>
      <c r="AH1390" s="259"/>
      <c r="AL1390" s="259"/>
      <c r="AM1390" s="269"/>
      <c r="AR1390" s="281"/>
      <c r="AS1390" s="306"/>
    </row>
    <row r="1391" customFormat="false" ht="12.75" hidden="false" customHeight="false" outlineLevel="0" collapsed="false">
      <c r="K1391" s="268"/>
      <c r="L1391" s="268"/>
      <c r="AH1391" s="259"/>
      <c r="AL1391" s="259"/>
      <c r="AM1391" s="269"/>
      <c r="AR1391" s="281"/>
      <c r="AS1391" s="306"/>
    </row>
    <row r="1392" customFormat="false" ht="12.75" hidden="false" customHeight="false" outlineLevel="0" collapsed="false">
      <c r="K1392" s="268"/>
      <c r="L1392" s="268"/>
      <c r="AH1392" s="259"/>
      <c r="AL1392" s="259"/>
      <c r="AM1392" s="269"/>
      <c r="AR1392" s="281"/>
      <c r="AS1392" s="306"/>
    </row>
    <row r="1393" customFormat="false" ht="12.75" hidden="false" customHeight="false" outlineLevel="0" collapsed="false">
      <c r="K1393" s="268"/>
      <c r="L1393" s="268"/>
      <c r="AH1393" s="259"/>
      <c r="AL1393" s="259"/>
      <c r="AM1393" s="269"/>
      <c r="AR1393" s="281"/>
      <c r="AS1393" s="306"/>
    </row>
    <row r="1394" customFormat="false" ht="12.75" hidden="false" customHeight="false" outlineLevel="0" collapsed="false">
      <c r="K1394" s="268"/>
      <c r="L1394" s="268"/>
      <c r="AH1394" s="259"/>
      <c r="AL1394" s="259"/>
      <c r="AM1394" s="269"/>
      <c r="AR1394" s="281"/>
      <c r="AS1394" s="306"/>
    </row>
    <row r="1395" customFormat="false" ht="12.75" hidden="false" customHeight="false" outlineLevel="0" collapsed="false">
      <c r="K1395" s="268"/>
      <c r="L1395" s="268"/>
      <c r="AH1395" s="259"/>
      <c r="AL1395" s="259"/>
      <c r="AM1395" s="269"/>
      <c r="AR1395" s="281"/>
      <c r="AS1395" s="306"/>
    </row>
    <row r="1396" customFormat="false" ht="12.75" hidden="false" customHeight="false" outlineLevel="0" collapsed="false">
      <c r="K1396" s="268"/>
      <c r="L1396" s="268"/>
      <c r="AH1396" s="259"/>
      <c r="AL1396" s="259"/>
      <c r="AM1396" s="269"/>
      <c r="AR1396" s="281"/>
      <c r="AS1396" s="306"/>
    </row>
    <row r="1397" customFormat="false" ht="12.75" hidden="false" customHeight="false" outlineLevel="0" collapsed="false">
      <c r="K1397" s="268"/>
      <c r="L1397" s="268"/>
      <c r="AH1397" s="259"/>
      <c r="AL1397" s="259"/>
      <c r="AM1397" s="269"/>
      <c r="AR1397" s="281"/>
      <c r="AS1397" s="306"/>
    </row>
    <row r="1398" customFormat="false" ht="12.75" hidden="false" customHeight="false" outlineLevel="0" collapsed="false">
      <c r="K1398" s="268"/>
      <c r="L1398" s="268"/>
      <c r="AH1398" s="259"/>
      <c r="AL1398" s="259"/>
      <c r="AM1398" s="269"/>
      <c r="AR1398" s="281"/>
      <c r="AS1398" s="306"/>
    </row>
    <row r="1399" customFormat="false" ht="12.75" hidden="false" customHeight="false" outlineLevel="0" collapsed="false">
      <c r="K1399" s="268"/>
      <c r="L1399" s="268"/>
      <c r="AH1399" s="259"/>
      <c r="AL1399" s="259"/>
      <c r="AM1399" s="269"/>
      <c r="AR1399" s="281"/>
      <c r="AS1399" s="306"/>
    </row>
    <row r="1400" customFormat="false" ht="12.75" hidden="false" customHeight="false" outlineLevel="0" collapsed="false">
      <c r="K1400" s="268"/>
      <c r="L1400" s="268"/>
      <c r="AH1400" s="259"/>
      <c r="AL1400" s="259"/>
      <c r="AM1400" s="269"/>
      <c r="AR1400" s="281"/>
      <c r="AS1400" s="306"/>
    </row>
    <row r="1401" customFormat="false" ht="12.75" hidden="false" customHeight="false" outlineLevel="0" collapsed="false">
      <c r="K1401" s="268"/>
      <c r="L1401" s="268"/>
      <c r="AH1401" s="259"/>
      <c r="AL1401" s="259"/>
      <c r="AM1401" s="269"/>
      <c r="AR1401" s="281"/>
      <c r="AS1401" s="306"/>
    </row>
    <row r="1402" customFormat="false" ht="12.75" hidden="false" customHeight="false" outlineLevel="0" collapsed="false">
      <c r="K1402" s="268"/>
      <c r="L1402" s="268"/>
      <c r="AH1402" s="259"/>
      <c r="AL1402" s="259"/>
      <c r="AM1402" s="269"/>
      <c r="AR1402" s="281"/>
      <c r="AS1402" s="306"/>
    </row>
    <row r="1403" customFormat="false" ht="12.75" hidden="false" customHeight="false" outlineLevel="0" collapsed="false">
      <c r="K1403" s="268"/>
      <c r="L1403" s="268"/>
      <c r="AH1403" s="259"/>
      <c r="AL1403" s="259"/>
      <c r="AM1403" s="269"/>
      <c r="AR1403" s="281"/>
      <c r="AS1403" s="306"/>
    </row>
    <row r="1404" customFormat="false" ht="12.75" hidden="false" customHeight="false" outlineLevel="0" collapsed="false">
      <c r="K1404" s="268"/>
      <c r="L1404" s="268"/>
      <c r="AH1404" s="259"/>
      <c r="AL1404" s="259"/>
      <c r="AM1404" s="269"/>
      <c r="AR1404" s="281"/>
      <c r="AS1404" s="306"/>
    </row>
    <row r="1405" customFormat="false" ht="12.75" hidden="false" customHeight="false" outlineLevel="0" collapsed="false">
      <c r="K1405" s="268"/>
      <c r="L1405" s="268"/>
      <c r="AH1405" s="259"/>
      <c r="AL1405" s="259"/>
      <c r="AM1405" s="269"/>
      <c r="AR1405" s="281"/>
      <c r="AS1405" s="306"/>
    </row>
    <row r="1406" customFormat="false" ht="12.75" hidden="false" customHeight="false" outlineLevel="0" collapsed="false">
      <c r="K1406" s="268"/>
      <c r="L1406" s="268"/>
      <c r="AH1406" s="259"/>
      <c r="AL1406" s="259"/>
      <c r="AM1406" s="269"/>
      <c r="AR1406" s="281"/>
      <c r="AS1406" s="306"/>
    </row>
    <row r="1407" customFormat="false" ht="12.75" hidden="false" customHeight="false" outlineLevel="0" collapsed="false">
      <c r="K1407" s="268"/>
      <c r="L1407" s="268"/>
      <c r="AH1407" s="259"/>
      <c r="AL1407" s="259"/>
      <c r="AM1407" s="269"/>
      <c r="AR1407" s="281"/>
      <c r="AS1407" s="306"/>
    </row>
    <row r="1408" customFormat="false" ht="12.75" hidden="false" customHeight="false" outlineLevel="0" collapsed="false">
      <c r="K1408" s="268"/>
      <c r="L1408" s="268"/>
      <c r="AH1408" s="259"/>
      <c r="AL1408" s="259"/>
      <c r="AM1408" s="269"/>
      <c r="AR1408" s="281"/>
      <c r="AS1408" s="306"/>
    </row>
    <row r="1409" customFormat="false" ht="12.75" hidden="false" customHeight="false" outlineLevel="0" collapsed="false">
      <c r="K1409" s="268"/>
      <c r="L1409" s="268"/>
      <c r="AH1409" s="259"/>
      <c r="AL1409" s="259"/>
      <c r="AM1409" s="269"/>
      <c r="AR1409" s="281"/>
      <c r="AS1409" s="306"/>
    </row>
    <row r="1410" customFormat="false" ht="12.75" hidden="false" customHeight="false" outlineLevel="0" collapsed="false">
      <c r="K1410" s="268"/>
      <c r="L1410" s="268"/>
      <c r="AH1410" s="259"/>
      <c r="AL1410" s="259"/>
      <c r="AM1410" s="269"/>
      <c r="AR1410" s="281"/>
      <c r="AS1410" s="306"/>
    </row>
    <row r="1411" customFormat="false" ht="12.75" hidden="false" customHeight="false" outlineLevel="0" collapsed="false">
      <c r="K1411" s="268"/>
      <c r="L1411" s="268"/>
      <c r="AH1411" s="259"/>
      <c r="AL1411" s="259"/>
      <c r="AM1411" s="269"/>
      <c r="AR1411" s="281"/>
      <c r="AS1411" s="306"/>
    </row>
    <row r="1412" customFormat="false" ht="12.75" hidden="false" customHeight="false" outlineLevel="0" collapsed="false">
      <c r="K1412" s="268"/>
      <c r="L1412" s="268"/>
      <c r="AH1412" s="259"/>
      <c r="AL1412" s="259"/>
      <c r="AM1412" s="269"/>
      <c r="AR1412" s="281"/>
      <c r="AS1412" s="306"/>
    </row>
    <row r="1413" customFormat="false" ht="12.75" hidden="false" customHeight="false" outlineLevel="0" collapsed="false">
      <c r="K1413" s="268"/>
      <c r="L1413" s="268"/>
      <c r="AH1413" s="259"/>
      <c r="AL1413" s="259"/>
      <c r="AM1413" s="269"/>
      <c r="AR1413" s="281"/>
      <c r="AS1413" s="306"/>
    </row>
    <row r="1414" customFormat="false" ht="12.75" hidden="false" customHeight="false" outlineLevel="0" collapsed="false">
      <c r="K1414" s="268"/>
      <c r="L1414" s="268"/>
      <c r="AH1414" s="259"/>
      <c r="AL1414" s="259"/>
      <c r="AM1414" s="269"/>
      <c r="AR1414" s="281"/>
      <c r="AS1414" s="306"/>
    </row>
    <row r="1415" customFormat="false" ht="12.75" hidden="false" customHeight="false" outlineLevel="0" collapsed="false">
      <c r="K1415" s="268"/>
      <c r="L1415" s="268"/>
      <c r="AH1415" s="259"/>
      <c r="AL1415" s="259"/>
      <c r="AM1415" s="269"/>
      <c r="AR1415" s="281"/>
      <c r="AS1415" s="306"/>
    </row>
    <row r="1416" customFormat="false" ht="12.75" hidden="false" customHeight="false" outlineLevel="0" collapsed="false">
      <c r="K1416" s="268"/>
      <c r="L1416" s="268"/>
      <c r="AH1416" s="259"/>
      <c r="AL1416" s="259"/>
      <c r="AM1416" s="269"/>
      <c r="AR1416" s="281"/>
      <c r="AS1416" s="306"/>
    </row>
    <row r="1417" customFormat="false" ht="12.75" hidden="false" customHeight="false" outlineLevel="0" collapsed="false">
      <c r="K1417" s="268"/>
      <c r="L1417" s="268"/>
      <c r="AH1417" s="259"/>
      <c r="AL1417" s="259"/>
      <c r="AM1417" s="269"/>
      <c r="AR1417" s="281"/>
      <c r="AS1417" s="306"/>
    </row>
    <row r="1418" customFormat="false" ht="12.75" hidden="false" customHeight="false" outlineLevel="0" collapsed="false">
      <c r="K1418" s="268"/>
      <c r="L1418" s="268"/>
      <c r="AH1418" s="259"/>
      <c r="AL1418" s="259"/>
      <c r="AM1418" s="269"/>
      <c r="AR1418" s="281"/>
      <c r="AS1418" s="306"/>
    </row>
    <row r="1419" customFormat="false" ht="12.75" hidden="false" customHeight="false" outlineLevel="0" collapsed="false">
      <c r="K1419" s="268"/>
      <c r="L1419" s="268"/>
      <c r="AH1419" s="259"/>
      <c r="AL1419" s="259"/>
      <c r="AM1419" s="269"/>
      <c r="AR1419" s="281"/>
      <c r="AS1419" s="306"/>
    </row>
    <row r="1420" customFormat="false" ht="12.75" hidden="false" customHeight="false" outlineLevel="0" collapsed="false">
      <c r="K1420" s="268"/>
      <c r="L1420" s="268"/>
      <c r="AH1420" s="259"/>
      <c r="AL1420" s="259"/>
      <c r="AM1420" s="269"/>
      <c r="AR1420" s="281"/>
      <c r="AS1420" s="306"/>
    </row>
    <row r="1421" customFormat="false" ht="12.75" hidden="false" customHeight="false" outlineLevel="0" collapsed="false">
      <c r="K1421" s="268"/>
      <c r="L1421" s="268"/>
      <c r="AH1421" s="259"/>
      <c r="AL1421" s="259"/>
      <c r="AM1421" s="269"/>
      <c r="AR1421" s="281"/>
      <c r="AS1421" s="306"/>
    </row>
    <row r="1422" customFormat="false" ht="12.75" hidden="false" customHeight="false" outlineLevel="0" collapsed="false">
      <c r="K1422" s="268"/>
      <c r="L1422" s="268"/>
      <c r="AH1422" s="259"/>
      <c r="AL1422" s="259"/>
      <c r="AM1422" s="269"/>
      <c r="AR1422" s="281"/>
      <c r="AS1422" s="306"/>
    </row>
    <row r="1423" customFormat="false" ht="12.75" hidden="false" customHeight="false" outlineLevel="0" collapsed="false">
      <c r="K1423" s="268"/>
      <c r="L1423" s="268"/>
      <c r="AH1423" s="259"/>
      <c r="AL1423" s="259"/>
      <c r="AM1423" s="269"/>
      <c r="AR1423" s="281"/>
      <c r="AS1423" s="306"/>
    </row>
    <row r="1424" customFormat="false" ht="12.75" hidden="false" customHeight="false" outlineLevel="0" collapsed="false">
      <c r="K1424" s="268"/>
      <c r="L1424" s="268"/>
      <c r="AH1424" s="259"/>
      <c r="AL1424" s="259"/>
      <c r="AM1424" s="269"/>
      <c r="AR1424" s="281"/>
      <c r="AS1424" s="306"/>
    </row>
    <row r="1425" customFormat="false" ht="12.75" hidden="false" customHeight="false" outlineLevel="0" collapsed="false">
      <c r="K1425" s="268"/>
      <c r="L1425" s="268"/>
      <c r="AH1425" s="259"/>
      <c r="AL1425" s="259"/>
      <c r="AM1425" s="269"/>
      <c r="AR1425" s="281"/>
      <c r="AS1425" s="306"/>
    </row>
    <row r="1426" customFormat="false" ht="12.75" hidden="false" customHeight="false" outlineLevel="0" collapsed="false">
      <c r="K1426" s="268"/>
      <c r="L1426" s="268"/>
      <c r="AH1426" s="259"/>
      <c r="AL1426" s="259"/>
      <c r="AM1426" s="269"/>
      <c r="AR1426" s="281"/>
      <c r="AS1426" s="306"/>
    </row>
    <row r="1427" customFormat="false" ht="12.75" hidden="false" customHeight="false" outlineLevel="0" collapsed="false">
      <c r="K1427" s="268"/>
      <c r="L1427" s="268"/>
      <c r="AH1427" s="259"/>
      <c r="AL1427" s="259"/>
      <c r="AM1427" s="269"/>
      <c r="AR1427" s="281"/>
      <c r="AS1427" s="306"/>
    </row>
    <row r="1428" customFormat="false" ht="12.75" hidden="false" customHeight="false" outlineLevel="0" collapsed="false">
      <c r="K1428" s="268"/>
      <c r="L1428" s="268"/>
      <c r="AH1428" s="259"/>
      <c r="AL1428" s="259"/>
      <c r="AM1428" s="269"/>
      <c r="AR1428" s="281"/>
      <c r="AS1428" s="306"/>
    </row>
    <row r="1429" customFormat="false" ht="12.75" hidden="false" customHeight="false" outlineLevel="0" collapsed="false">
      <c r="K1429" s="268"/>
      <c r="L1429" s="268"/>
      <c r="AH1429" s="259"/>
      <c r="AL1429" s="259"/>
      <c r="AM1429" s="269"/>
      <c r="AR1429" s="281"/>
      <c r="AS1429" s="306"/>
    </row>
    <row r="1430" customFormat="false" ht="12.75" hidden="false" customHeight="false" outlineLevel="0" collapsed="false">
      <c r="K1430" s="268"/>
      <c r="L1430" s="268"/>
      <c r="AH1430" s="259"/>
      <c r="AL1430" s="259"/>
      <c r="AM1430" s="269"/>
      <c r="AR1430" s="281"/>
      <c r="AS1430" s="306"/>
    </row>
    <row r="1431" customFormat="false" ht="12.75" hidden="false" customHeight="false" outlineLevel="0" collapsed="false">
      <c r="K1431" s="268"/>
      <c r="L1431" s="268"/>
      <c r="AH1431" s="259"/>
      <c r="AL1431" s="259"/>
      <c r="AM1431" s="269"/>
      <c r="AR1431" s="281"/>
      <c r="AS1431" s="306"/>
    </row>
    <row r="1432" customFormat="false" ht="12.75" hidden="false" customHeight="false" outlineLevel="0" collapsed="false">
      <c r="K1432" s="268"/>
      <c r="L1432" s="268"/>
      <c r="AH1432" s="259"/>
      <c r="AL1432" s="259"/>
      <c r="AM1432" s="269"/>
      <c r="AR1432" s="281"/>
      <c r="AS1432" s="306"/>
    </row>
    <row r="1433" customFormat="false" ht="12.75" hidden="false" customHeight="false" outlineLevel="0" collapsed="false">
      <c r="K1433" s="268"/>
      <c r="L1433" s="268"/>
      <c r="AH1433" s="259"/>
      <c r="AL1433" s="259"/>
      <c r="AM1433" s="269"/>
      <c r="AR1433" s="281"/>
      <c r="AS1433" s="306"/>
    </row>
    <row r="1434" customFormat="false" ht="12.75" hidden="false" customHeight="false" outlineLevel="0" collapsed="false">
      <c r="K1434" s="268"/>
      <c r="L1434" s="268"/>
      <c r="AH1434" s="259"/>
      <c r="AL1434" s="259"/>
      <c r="AM1434" s="269"/>
      <c r="AR1434" s="281"/>
      <c r="AS1434" s="306"/>
    </row>
    <row r="1435" customFormat="false" ht="12.75" hidden="false" customHeight="false" outlineLevel="0" collapsed="false">
      <c r="K1435" s="268"/>
      <c r="L1435" s="268"/>
      <c r="AH1435" s="259"/>
      <c r="AL1435" s="259"/>
      <c r="AM1435" s="269"/>
      <c r="AR1435" s="281"/>
      <c r="AS1435" s="306"/>
    </row>
    <row r="1436" customFormat="false" ht="12.75" hidden="false" customHeight="false" outlineLevel="0" collapsed="false">
      <c r="K1436" s="268"/>
      <c r="L1436" s="268"/>
      <c r="AH1436" s="259"/>
      <c r="AL1436" s="259"/>
      <c r="AM1436" s="269"/>
      <c r="AR1436" s="281"/>
      <c r="AS1436" s="306"/>
    </row>
    <row r="1437" customFormat="false" ht="12.75" hidden="false" customHeight="false" outlineLevel="0" collapsed="false">
      <c r="K1437" s="268"/>
      <c r="L1437" s="268"/>
      <c r="AH1437" s="259"/>
      <c r="AL1437" s="259"/>
      <c r="AM1437" s="269"/>
      <c r="AR1437" s="281"/>
      <c r="AS1437" s="306"/>
    </row>
    <row r="1438" customFormat="false" ht="12.75" hidden="false" customHeight="false" outlineLevel="0" collapsed="false">
      <c r="K1438" s="268"/>
      <c r="L1438" s="268"/>
      <c r="AH1438" s="259"/>
      <c r="AL1438" s="259"/>
      <c r="AM1438" s="269"/>
      <c r="AR1438" s="281"/>
      <c r="AS1438" s="306"/>
    </row>
    <row r="1439" customFormat="false" ht="12.75" hidden="false" customHeight="false" outlineLevel="0" collapsed="false">
      <c r="K1439" s="268"/>
      <c r="L1439" s="268"/>
      <c r="AH1439" s="259"/>
      <c r="AL1439" s="259"/>
      <c r="AM1439" s="269"/>
      <c r="AR1439" s="281"/>
      <c r="AS1439" s="306"/>
    </row>
    <row r="1440" customFormat="false" ht="12.75" hidden="false" customHeight="false" outlineLevel="0" collapsed="false">
      <c r="K1440" s="268"/>
      <c r="L1440" s="268"/>
      <c r="AH1440" s="259"/>
      <c r="AL1440" s="259"/>
      <c r="AM1440" s="269"/>
      <c r="AR1440" s="281"/>
      <c r="AS1440" s="306"/>
    </row>
    <row r="1441" customFormat="false" ht="12.75" hidden="false" customHeight="false" outlineLevel="0" collapsed="false">
      <c r="K1441" s="268"/>
      <c r="L1441" s="268"/>
      <c r="AH1441" s="259"/>
      <c r="AL1441" s="259"/>
      <c r="AM1441" s="269"/>
      <c r="AR1441" s="281"/>
      <c r="AS1441" s="306"/>
    </row>
    <row r="1442" customFormat="false" ht="12.75" hidden="false" customHeight="false" outlineLevel="0" collapsed="false">
      <c r="K1442" s="268"/>
      <c r="L1442" s="268"/>
      <c r="AH1442" s="259"/>
      <c r="AL1442" s="259"/>
      <c r="AM1442" s="269"/>
      <c r="AR1442" s="281"/>
      <c r="AS1442" s="306"/>
    </row>
    <row r="1443" customFormat="false" ht="12.75" hidden="false" customHeight="false" outlineLevel="0" collapsed="false">
      <c r="K1443" s="268"/>
      <c r="L1443" s="268"/>
      <c r="AH1443" s="259"/>
      <c r="AL1443" s="259"/>
      <c r="AM1443" s="269"/>
      <c r="AR1443" s="281"/>
      <c r="AS1443" s="306"/>
    </row>
    <row r="1444" customFormat="false" ht="12.75" hidden="false" customHeight="false" outlineLevel="0" collapsed="false">
      <c r="K1444" s="268"/>
      <c r="L1444" s="268"/>
      <c r="AH1444" s="259"/>
      <c r="AL1444" s="259"/>
      <c r="AM1444" s="269"/>
      <c r="AR1444" s="281"/>
      <c r="AS1444" s="306"/>
    </row>
    <row r="1445" customFormat="false" ht="12.75" hidden="false" customHeight="false" outlineLevel="0" collapsed="false">
      <c r="K1445" s="268"/>
      <c r="L1445" s="268"/>
      <c r="AH1445" s="259"/>
      <c r="AL1445" s="259"/>
      <c r="AM1445" s="269"/>
      <c r="AR1445" s="281"/>
      <c r="AS1445" s="306"/>
    </row>
    <row r="1446" customFormat="false" ht="12.75" hidden="false" customHeight="false" outlineLevel="0" collapsed="false">
      <c r="K1446" s="268"/>
      <c r="L1446" s="268"/>
      <c r="AH1446" s="259"/>
      <c r="AL1446" s="259"/>
      <c r="AM1446" s="269"/>
      <c r="AR1446" s="281"/>
      <c r="AS1446" s="306"/>
    </row>
    <row r="1447" customFormat="false" ht="12.75" hidden="false" customHeight="false" outlineLevel="0" collapsed="false">
      <c r="K1447" s="268"/>
      <c r="L1447" s="268"/>
      <c r="AH1447" s="259"/>
      <c r="AL1447" s="259"/>
      <c r="AM1447" s="269"/>
      <c r="AR1447" s="281"/>
      <c r="AS1447" s="306"/>
    </row>
    <row r="1448" customFormat="false" ht="12.75" hidden="false" customHeight="false" outlineLevel="0" collapsed="false">
      <c r="K1448" s="268"/>
      <c r="L1448" s="268"/>
      <c r="AH1448" s="259"/>
      <c r="AL1448" s="259"/>
      <c r="AM1448" s="269"/>
      <c r="AR1448" s="281"/>
      <c r="AS1448" s="306"/>
    </row>
    <row r="1449" customFormat="false" ht="12.75" hidden="false" customHeight="false" outlineLevel="0" collapsed="false">
      <c r="K1449" s="268"/>
      <c r="L1449" s="268"/>
      <c r="AH1449" s="259"/>
      <c r="AL1449" s="259"/>
      <c r="AM1449" s="269"/>
      <c r="AR1449" s="281"/>
      <c r="AS1449" s="306"/>
    </row>
    <row r="1450" customFormat="false" ht="12.75" hidden="false" customHeight="false" outlineLevel="0" collapsed="false">
      <c r="K1450" s="268"/>
      <c r="L1450" s="268"/>
      <c r="AH1450" s="259"/>
      <c r="AL1450" s="259"/>
      <c r="AM1450" s="269"/>
      <c r="AR1450" s="281"/>
      <c r="AS1450" s="306"/>
    </row>
    <row r="1451" customFormat="false" ht="12.75" hidden="false" customHeight="false" outlineLevel="0" collapsed="false">
      <c r="K1451" s="268"/>
      <c r="L1451" s="268"/>
      <c r="AH1451" s="259"/>
      <c r="AL1451" s="259"/>
      <c r="AM1451" s="269"/>
      <c r="AR1451" s="281"/>
      <c r="AS1451" s="306"/>
    </row>
    <row r="1452" customFormat="false" ht="12.75" hidden="false" customHeight="false" outlineLevel="0" collapsed="false">
      <c r="K1452" s="268"/>
      <c r="L1452" s="268"/>
      <c r="AH1452" s="259"/>
      <c r="AL1452" s="259"/>
      <c r="AM1452" s="269"/>
      <c r="AR1452" s="281"/>
      <c r="AS1452" s="306"/>
    </row>
    <row r="1453" customFormat="false" ht="12.75" hidden="false" customHeight="false" outlineLevel="0" collapsed="false">
      <c r="K1453" s="268"/>
      <c r="L1453" s="268"/>
      <c r="AH1453" s="259"/>
      <c r="AL1453" s="259"/>
      <c r="AM1453" s="269"/>
      <c r="AR1453" s="281"/>
      <c r="AS1453" s="306"/>
    </row>
    <row r="1454" customFormat="false" ht="12.75" hidden="false" customHeight="false" outlineLevel="0" collapsed="false">
      <c r="K1454" s="268"/>
      <c r="L1454" s="268"/>
      <c r="AH1454" s="259"/>
      <c r="AL1454" s="259"/>
      <c r="AM1454" s="269"/>
      <c r="AR1454" s="281"/>
      <c r="AS1454" s="306"/>
    </row>
    <row r="1455" customFormat="false" ht="12.75" hidden="false" customHeight="false" outlineLevel="0" collapsed="false">
      <c r="K1455" s="268"/>
      <c r="L1455" s="268"/>
      <c r="AH1455" s="259"/>
      <c r="AL1455" s="259"/>
      <c r="AM1455" s="269"/>
      <c r="AR1455" s="281"/>
      <c r="AS1455" s="306"/>
    </row>
    <row r="1456" customFormat="false" ht="12.75" hidden="false" customHeight="false" outlineLevel="0" collapsed="false">
      <c r="K1456" s="268"/>
      <c r="L1456" s="268"/>
      <c r="AH1456" s="259"/>
      <c r="AL1456" s="259"/>
      <c r="AM1456" s="269"/>
      <c r="AR1456" s="281"/>
      <c r="AS1456" s="306"/>
    </row>
    <row r="1457" customFormat="false" ht="12.75" hidden="false" customHeight="false" outlineLevel="0" collapsed="false">
      <c r="K1457" s="268"/>
      <c r="L1457" s="268"/>
      <c r="AH1457" s="259"/>
      <c r="AL1457" s="259"/>
      <c r="AM1457" s="269"/>
      <c r="AR1457" s="281"/>
      <c r="AS1457" s="306"/>
    </row>
    <row r="1458" customFormat="false" ht="12.75" hidden="false" customHeight="false" outlineLevel="0" collapsed="false">
      <c r="K1458" s="268"/>
      <c r="L1458" s="268"/>
      <c r="AH1458" s="259"/>
      <c r="AL1458" s="259"/>
      <c r="AM1458" s="269"/>
      <c r="AR1458" s="281"/>
      <c r="AS1458" s="306"/>
    </row>
    <row r="1459" customFormat="false" ht="12.75" hidden="false" customHeight="false" outlineLevel="0" collapsed="false">
      <c r="K1459" s="268"/>
      <c r="L1459" s="268"/>
      <c r="AH1459" s="259"/>
      <c r="AL1459" s="259"/>
      <c r="AM1459" s="269"/>
      <c r="AR1459" s="281"/>
      <c r="AS1459" s="306"/>
    </row>
    <row r="1460" customFormat="false" ht="12.75" hidden="false" customHeight="false" outlineLevel="0" collapsed="false">
      <c r="K1460" s="268"/>
      <c r="L1460" s="268"/>
      <c r="AH1460" s="259"/>
      <c r="AL1460" s="259"/>
      <c r="AM1460" s="269"/>
      <c r="AR1460" s="281"/>
      <c r="AS1460" s="306"/>
    </row>
    <row r="1461" customFormat="false" ht="12.75" hidden="false" customHeight="false" outlineLevel="0" collapsed="false">
      <c r="K1461" s="268"/>
      <c r="L1461" s="268"/>
      <c r="AH1461" s="259"/>
      <c r="AL1461" s="259"/>
      <c r="AM1461" s="269"/>
      <c r="AR1461" s="281"/>
      <c r="AS1461" s="306"/>
    </row>
    <row r="1462" customFormat="false" ht="12.75" hidden="false" customHeight="false" outlineLevel="0" collapsed="false">
      <c r="K1462" s="268"/>
      <c r="L1462" s="268"/>
      <c r="AH1462" s="259"/>
      <c r="AL1462" s="259"/>
      <c r="AM1462" s="269"/>
      <c r="AR1462" s="281"/>
      <c r="AS1462" s="306"/>
    </row>
    <row r="1463" customFormat="false" ht="12.75" hidden="false" customHeight="false" outlineLevel="0" collapsed="false">
      <c r="K1463" s="268"/>
      <c r="L1463" s="268"/>
      <c r="AH1463" s="259"/>
      <c r="AL1463" s="259"/>
      <c r="AM1463" s="269"/>
      <c r="AR1463" s="281"/>
      <c r="AS1463" s="306"/>
    </row>
    <row r="1464" customFormat="false" ht="12.75" hidden="false" customHeight="false" outlineLevel="0" collapsed="false">
      <c r="K1464" s="268"/>
      <c r="L1464" s="268"/>
      <c r="AH1464" s="259"/>
      <c r="AL1464" s="259"/>
      <c r="AM1464" s="269"/>
      <c r="AR1464" s="281"/>
      <c r="AS1464" s="306"/>
    </row>
    <row r="1465" customFormat="false" ht="12.75" hidden="false" customHeight="false" outlineLevel="0" collapsed="false">
      <c r="K1465" s="268"/>
      <c r="L1465" s="268"/>
      <c r="AH1465" s="259"/>
      <c r="AL1465" s="259"/>
      <c r="AM1465" s="269"/>
      <c r="AR1465" s="281"/>
      <c r="AS1465" s="306"/>
    </row>
    <row r="1466" customFormat="false" ht="12.75" hidden="false" customHeight="false" outlineLevel="0" collapsed="false">
      <c r="K1466" s="268"/>
      <c r="L1466" s="268"/>
      <c r="AH1466" s="259"/>
      <c r="AL1466" s="259"/>
      <c r="AM1466" s="269"/>
      <c r="AR1466" s="281"/>
      <c r="AS1466" s="306"/>
    </row>
    <row r="1467" customFormat="false" ht="12.75" hidden="false" customHeight="false" outlineLevel="0" collapsed="false">
      <c r="K1467" s="268"/>
      <c r="L1467" s="268"/>
      <c r="AH1467" s="259"/>
      <c r="AL1467" s="259"/>
      <c r="AM1467" s="269"/>
      <c r="AR1467" s="281"/>
      <c r="AS1467" s="306"/>
    </row>
    <row r="1468" customFormat="false" ht="12.75" hidden="false" customHeight="false" outlineLevel="0" collapsed="false">
      <c r="K1468" s="268"/>
      <c r="L1468" s="268"/>
      <c r="AH1468" s="259"/>
      <c r="AL1468" s="259"/>
      <c r="AM1468" s="269"/>
      <c r="AR1468" s="281"/>
      <c r="AS1468" s="306"/>
    </row>
    <row r="1469" customFormat="false" ht="12.75" hidden="false" customHeight="false" outlineLevel="0" collapsed="false">
      <c r="K1469" s="268"/>
      <c r="L1469" s="268"/>
      <c r="AH1469" s="259"/>
      <c r="AL1469" s="259"/>
      <c r="AM1469" s="269"/>
      <c r="AR1469" s="281"/>
      <c r="AS1469" s="306"/>
    </row>
    <row r="1470" customFormat="false" ht="12.75" hidden="false" customHeight="false" outlineLevel="0" collapsed="false">
      <c r="K1470" s="268"/>
      <c r="L1470" s="268"/>
      <c r="AH1470" s="259"/>
      <c r="AL1470" s="259"/>
      <c r="AM1470" s="269"/>
      <c r="AR1470" s="281"/>
      <c r="AS1470" s="306"/>
    </row>
    <row r="1471" customFormat="false" ht="12.75" hidden="false" customHeight="false" outlineLevel="0" collapsed="false">
      <c r="K1471" s="268"/>
      <c r="L1471" s="268"/>
      <c r="AH1471" s="259"/>
      <c r="AL1471" s="259"/>
      <c r="AM1471" s="269"/>
      <c r="AR1471" s="281"/>
      <c r="AS1471" s="306"/>
    </row>
    <row r="1472" customFormat="false" ht="12.75" hidden="false" customHeight="false" outlineLevel="0" collapsed="false">
      <c r="K1472" s="268"/>
      <c r="L1472" s="268"/>
      <c r="AH1472" s="259"/>
      <c r="AL1472" s="259"/>
      <c r="AM1472" s="269"/>
      <c r="AR1472" s="281"/>
      <c r="AS1472" s="306"/>
    </row>
    <row r="1473" customFormat="false" ht="12.75" hidden="false" customHeight="false" outlineLevel="0" collapsed="false">
      <c r="K1473" s="268"/>
      <c r="L1473" s="268"/>
      <c r="AH1473" s="259"/>
      <c r="AL1473" s="259"/>
      <c r="AM1473" s="269"/>
      <c r="AR1473" s="281"/>
      <c r="AS1473" s="306"/>
    </row>
    <row r="1474" customFormat="false" ht="12.75" hidden="false" customHeight="false" outlineLevel="0" collapsed="false">
      <c r="K1474" s="268"/>
      <c r="L1474" s="268"/>
      <c r="AH1474" s="259"/>
      <c r="AL1474" s="259"/>
      <c r="AM1474" s="269"/>
      <c r="AR1474" s="281"/>
      <c r="AS1474" s="306"/>
    </row>
    <row r="1475" customFormat="false" ht="12.75" hidden="false" customHeight="false" outlineLevel="0" collapsed="false">
      <c r="K1475" s="268"/>
      <c r="L1475" s="268"/>
      <c r="AH1475" s="259"/>
      <c r="AL1475" s="259"/>
      <c r="AM1475" s="269"/>
      <c r="AR1475" s="281"/>
      <c r="AS1475" s="306"/>
    </row>
    <row r="1476" customFormat="false" ht="12.75" hidden="false" customHeight="false" outlineLevel="0" collapsed="false">
      <c r="K1476" s="268"/>
      <c r="L1476" s="268"/>
      <c r="AH1476" s="259"/>
      <c r="AL1476" s="259"/>
      <c r="AM1476" s="269"/>
      <c r="AR1476" s="281"/>
      <c r="AS1476" s="306"/>
    </row>
    <row r="1477" customFormat="false" ht="12.75" hidden="false" customHeight="false" outlineLevel="0" collapsed="false">
      <c r="K1477" s="268"/>
      <c r="L1477" s="268"/>
      <c r="AH1477" s="259"/>
      <c r="AL1477" s="259"/>
      <c r="AM1477" s="269"/>
      <c r="AR1477" s="281"/>
      <c r="AS1477" s="306"/>
    </row>
    <row r="1478" customFormat="false" ht="12.75" hidden="false" customHeight="false" outlineLevel="0" collapsed="false">
      <c r="K1478" s="268"/>
      <c r="L1478" s="268"/>
      <c r="AH1478" s="259"/>
      <c r="AL1478" s="259"/>
      <c r="AM1478" s="269"/>
      <c r="AR1478" s="281"/>
      <c r="AS1478" s="306"/>
    </row>
    <row r="1479" customFormat="false" ht="12.75" hidden="false" customHeight="false" outlineLevel="0" collapsed="false">
      <c r="K1479" s="268"/>
      <c r="L1479" s="268"/>
      <c r="AH1479" s="259"/>
      <c r="AL1479" s="259"/>
      <c r="AM1479" s="269"/>
      <c r="AR1479" s="281"/>
      <c r="AS1479" s="306"/>
    </row>
    <row r="1480" customFormat="false" ht="12.75" hidden="false" customHeight="false" outlineLevel="0" collapsed="false">
      <c r="K1480" s="268"/>
      <c r="L1480" s="268"/>
      <c r="AH1480" s="259"/>
      <c r="AL1480" s="259"/>
      <c r="AM1480" s="269"/>
      <c r="AR1480" s="281"/>
      <c r="AS1480" s="306"/>
    </row>
    <row r="1481" customFormat="false" ht="12.75" hidden="false" customHeight="false" outlineLevel="0" collapsed="false">
      <c r="K1481" s="268"/>
      <c r="L1481" s="268"/>
      <c r="AH1481" s="259"/>
      <c r="AL1481" s="259"/>
      <c r="AM1481" s="269"/>
      <c r="AR1481" s="281"/>
      <c r="AS1481" s="306"/>
    </row>
    <row r="1482" customFormat="false" ht="12.75" hidden="false" customHeight="false" outlineLevel="0" collapsed="false">
      <c r="K1482" s="268"/>
      <c r="L1482" s="268"/>
      <c r="AH1482" s="259"/>
      <c r="AL1482" s="259"/>
      <c r="AM1482" s="269"/>
      <c r="AR1482" s="281"/>
      <c r="AS1482" s="306"/>
    </row>
    <row r="1483" customFormat="false" ht="12.75" hidden="false" customHeight="false" outlineLevel="0" collapsed="false">
      <c r="K1483" s="268"/>
      <c r="L1483" s="268"/>
      <c r="AH1483" s="259"/>
      <c r="AL1483" s="259"/>
      <c r="AM1483" s="269"/>
      <c r="AR1483" s="281"/>
      <c r="AS1483" s="306"/>
    </row>
    <row r="1484" customFormat="false" ht="12.75" hidden="false" customHeight="false" outlineLevel="0" collapsed="false">
      <c r="K1484" s="268"/>
      <c r="L1484" s="268"/>
      <c r="AH1484" s="259"/>
      <c r="AL1484" s="259"/>
      <c r="AM1484" s="269"/>
      <c r="AR1484" s="281"/>
      <c r="AS1484" s="306"/>
    </row>
    <row r="1485" customFormat="false" ht="12.75" hidden="false" customHeight="false" outlineLevel="0" collapsed="false">
      <c r="K1485" s="268"/>
      <c r="L1485" s="268"/>
      <c r="AH1485" s="259"/>
      <c r="AL1485" s="259"/>
      <c r="AM1485" s="269"/>
      <c r="AR1485" s="281"/>
      <c r="AS1485" s="306"/>
    </row>
    <row r="1486" customFormat="false" ht="12.75" hidden="false" customHeight="false" outlineLevel="0" collapsed="false">
      <c r="K1486" s="268"/>
      <c r="L1486" s="268"/>
      <c r="AH1486" s="259"/>
      <c r="AL1486" s="259"/>
      <c r="AM1486" s="269"/>
      <c r="AR1486" s="281"/>
      <c r="AS1486" s="306"/>
    </row>
    <row r="1487" customFormat="false" ht="12.75" hidden="false" customHeight="false" outlineLevel="0" collapsed="false">
      <c r="K1487" s="268"/>
      <c r="L1487" s="268"/>
      <c r="AH1487" s="259"/>
      <c r="AL1487" s="259"/>
      <c r="AM1487" s="269"/>
      <c r="AR1487" s="281"/>
      <c r="AS1487" s="306"/>
    </row>
    <row r="1488" customFormat="false" ht="12.75" hidden="false" customHeight="false" outlineLevel="0" collapsed="false">
      <c r="K1488" s="268"/>
      <c r="L1488" s="268"/>
      <c r="AH1488" s="259"/>
      <c r="AL1488" s="259"/>
      <c r="AM1488" s="269"/>
      <c r="AR1488" s="281"/>
      <c r="AS1488" s="306"/>
    </row>
    <row r="1489" customFormat="false" ht="12.75" hidden="false" customHeight="false" outlineLevel="0" collapsed="false">
      <c r="K1489" s="268"/>
      <c r="L1489" s="268"/>
      <c r="AH1489" s="259"/>
      <c r="AL1489" s="259"/>
      <c r="AM1489" s="269"/>
      <c r="AR1489" s="281"/>
      <c r="AS1489" s="306"/>
    </row>
    <row r="1490" customFormat="false" ht="12.75" hidden="false" customHeight="false" outlineLevel="0" collapsed="false">
      <c r="K1490" s="268"/>
      <c r="L1490" s="268"/>
      <c r="AH1490" s="259"/>
      <c r="AL1490" s="259"/>
      <c r="AM1490" s="269"/>
      <c r="AR1490" s="281"/>
      <c r="AS1490" s="306"/>
    </row>
    <row r="1491" customFormat="false" ht="12.75" hidden="false" customHeight="false" outlineLevel="0" collapsed="false">
      <c r="K1491" s="268"/>
      <c r="L1491" s="268"/>
      <c r="AH1491" s="259"/>
      <c r="AL1491" s="259"/>
      <c r="AM1491" s="269"/>
      <c r="AR1491" s="281"/>
      <c r="AS1491" s="306"/>
    </row>
    <row r="1492" customFormat="false" ht="12.75" hidden="false" customHeight="false" outlineLevel="0" collapsed="false">
      <c r="K1492" s="268"/>
      <c r="L1492" s="268"/>
      <c r="AH1492" s="259"/>
      <c r="AL1492" s="259"/>
      <c r="AM1492" s="269"/>
      <c r="AR1492" s="281"/>
      <c r="AS1492" s="306"/>
    </row>
    <row r="1493" customFormat="false" ht="12.75" hidden="false" customHeight="false" outlineLevel="0" collapsed="false">
      <c r="K1493" s="268"/>
      <c r="L1493" s="268"/>
      <c r="AH1493" s="259"/>
      <c r="AL1493" s="259"/>
      <c r="AM1493" s="269"/>
      <c r="AR1493" s="281"/>
      <c r="AS1493" s="306"/>
    </row>
    <row r="1494" customFormat="false" ht="12.75" hidden="false" customHeight="false" outlineLevel="0" collapsed="false">
      <c r="K1494" s="268"/>
      <c r="L1494" s="268"/>
      <c r="AH1494" s="259"/>
      <c r="AL1494" s="259"/>
      <c r="AM1494" s="269"/>
      <c r="AR1494" s="281"/>
      <c r="AS1494" s="306"/>
    </row>
    <row r="1495" customFormat="false" ht="12.75" hidden="false" customHeight="false" outlineLevel="0" collapsed="false">
      <c r="K1495" s="268"/>
      <c r="L1495" s="268"/>
      <c r="AH1495" s="259"/>
      <c r="AL1495" s="259"/>
      <c r="AM1495" s="269"/>
      <c r="AR1495" s="281"/>
      <c r="AS1495" s="306"/>
    </row>
    <row r="1496" customFormat="false" ht="12.75" hidden="false" customHeight="false" outlineLevel="0" collapsed="false">
      <c r="K1496" s="268"/>
      <c r="L1496" s="268"/>
      <c r="AH1496" s="259"/>
      <c r="AL1496" s="259"/>
      <c r="AM1496" s="269"/>
      <c r="AR1496" s="281"/>
      <c r="AS1496" s="306"/>
    </row>
    <row r="1497" customFormat="false" ht="12.75" hidden="false" customHeight="false" outlineLevel="0" collapsed="false">
      <c r="K1497" s="268"/>
      <c r="L1497" s="268"/>
      <c r="AH1497" s="259"/>
      <c r="AL1497" s="259"/>
      <c r="AM1497" s="269"/>
      <c r="AR1497" s="281"/>
      <c r="AS1497" s="306"/>
    </row>
    <row r="1498" customFormat="false" ht="12.75" hidden="false" customHeight="false" outlineLevel="0" collapsed="false">
      <c r="K1498" s="268"/>
      <c r="L1498" s="268"/>
      <c r="AH1498" s="259"/>
      <c r="AL1498" s="259"/>
      <c r="AM1498" s="269"/>
      <c r="AR1498" s="281"/>
      <c r="AS1498" s="306"/>
    </row>
    <row r="1499" customFormat="false" ht="12.75" hidden="false" customHeight="false" outlineLevel="0" collapsed="false">
      <c r="K1499" s="268"/>
      <c r="L1499" s="268"/>
      <c r="AH1499" s="259"/>
      <c r="AL1499" s="259"/>
      <c r="AM1499" s="269"/>
      <c r="AR1499" s="281"/>
      <c r="AS1499" s="306"/>
    </row>
    <row r="1500" customFormat="false" ht="12.75" hidden="false" customHeight="false" outlineLevel="0" collapsed="false">
      <c r="K1500" s="268"/>
      <c r="L1500" s="268"/>
      <c r="AH1500" s="259"/>
      <c r="AL1500" s="259"/>
      <c r="AM1500" s="269"/>
      <c r="AR1500" s="281"/>
      <c r="AS1500" s="306"/>
    </row>
    <row r="1501" customFormat="false" ht="12.75" hidden="false" customHeight="false" outlineLevel="0" collapsed="false">
      <c r="K1501" s="268"/>
      <c r="L1501" s="268"/>
      <c r="AH1501" s="259"/>
      <c r="AL1501" s="259"/>
      <c r="AM1501" s="269"/>
      <c r="AR1501" s="281"/>
      <c r="AS1501" s="306"/>
    </row>
    <row r="1502" customFormat="false" ht="12.75" hidden="false" customHeight="false" outlineLevel="0" collapsed="false">
      <c r="K1502" s="268"/>
      <c r="L1502" s="268"/>
      <c r="AH1502" s="259"/>
      <c r="AL1502" s="259"/>
      <c r="AM1502" s="269"/>
      <c r="AR1502" s="281"/>
      <c r="AS1502" s="306"/>
    </row>
    <row r="1503" customFormat="false" ht="12.75" hidden="false" customHeight="false" outlineLevel="0" collapsed="false">
      <c r="K1503" s="268"/>
      <c r="L1503" s="268"/>
      <c r="AH1503" s="259"/>
      <c r="AL1503" s="259"/>
      <c r="AM1503" s="269"/>
      <c r="AR1503" s="281"/>
      <c r="AS1503" s="306"/>
    </row>
    <row r="1504" customFormat="false" ht="12.75" hidden="false" customHeight="false" outlineLevel="0" collapsed="false">
      <c r="K1504" s="268"/>
      <c r="L1504" s="268"/>
      <c r="AH1504" s="259"/>
      <c r="AL1504" s="259"/>
      <c r="AM1504" s="269"/>
      <c r="AR1504" s="281"/>
      <c r="AS1504" s="306"/>
    </row>
    <row r="1505" customFormat="false" ht="12.75" hidden="false" customHeight="false" outlineLevel="0" collapsed="false">
      <c r="K1505" s="268"/>
      <c r="L1505" s="268"/>
      <c r="AH1505" s="259"/>
      <c r="AL1505" s="259"/>
      <c r="AM1505" s="269"/>
      <c r="AR1505" s="281"/>
      <c r="AS1505" s="306"/>
    </row>
    <row r="1506" customFormat="false" ht="12.75" hidden="false" customHeight="false" outlineLevel="0" collapsed="false">
      <c r="K1506" s="268"/>
      <c r="L1506" s="268"/>
      <c r="AH1506" s="259"/>
      <c r="AL1506" s="259"/>
      <c r="AM1506" s="269"/>
      <c r="AR1506" s="281"/>
      <c r="AS1506" s="306"/>
    </row>
    <row r="1507" customFormat="false" ht="12.75" hidden="false" customHeight="false" outlineLevel="0" collapsed="false">
      <c r="K1507" s="268"/>
      <c r="L1507" s="268"/>
      <c r="AH1507" s="259"/>
      <c r="AL1507" s="259"/>
      <c r="AM1507" s="269"/>
      <c r="AR1507" s="281"/>
      <c r="AS1507" s="306"/>
    </row>
    <row r="1508" customFormat="false" ht="12.75" hidden="false" customHeight="false" outlineLevel="0" collapsed="false">
      <c r="K1508" s="268"/>
      <c r="L1508" s="268"/>
      <c r="AH1508" s="259"/>
      <c r="AL1508" s="259"/>
      <c r="AM1508" s="269"/>
      <c r="AR1508" s="281"/>
      <c r="AS1508" s="306"/>
    </row>
    <row r="1509" customFormat="false" ht="12.75" hidden="false" customHeight="false" outlineLevel="0" collapsed="false">
      <c r="K1509" s="268"/>
      <c r="L1509" s="268"/>
      <c r="AH1509" s="259"/>
      <c r="AL1509" s="259"/>
      <c r="AM1509" s="269"/>
      <c r="AR1509" s="281"/>
      <c r="AS1509" s="306"/>
    </row>
    <row r="1510" customFormat="false" ht="12.75" hidden="false" customHeight="false" outlineLevel="0" collapsed="false">
      <c r="K1510" s="268"/>
      <c r="L1510" s="268"/>
      <c r="AH1510" s="259"/>
      <c r="AL1510" s="259"/>
      <c r="AM1510" s="269"/>
      <c r="AR1510" s="281"/>
      <c r="AS1510" s="306"/>
    </row>
    <row r="1511" customFormat="false" ht="12.75" hidden="false" customHeight="false" outlineLevel="0" collapsed="false">
      <c r="K1511" s="268"/>
      <c r="L1511" s="268"/>
      <c r="AH1511" s="259"/>
      <c r="AL1511" s="259"/>
      <c r="AM1511" s="269"/>
      <c r="AR1511" s="281"/>
      <c r="AS1511" s="306"/>
    </row>
    <row r="1512" customFormat="false" ht="12.75" hidden="false" customHeight="false" outlineLevel="0" collapsed="false">
      <c r="K1512" s="268"/>
      <c r="L1512" s="268"/>
      <c r="AH1512" s="259"/>
      <c r="AL1512" s="259"/>
      <c r="AM1512" s="269"/>
      <c r="AR1512" s="281"/>
      <c r="AS1512" s="306"/>
    </row>
    <row r="1513" customFormat="false" ht="12.75" hidden="false" customHeight="false" outlineLevel="0" collapsed="false">
      <c r="K1513" s="268"/>
      <c r="L1513" s="268"/>
      <c r="AH1513" s="259"/>
      <c r="AL1513" s="259"/>
      <c r="AM1513" s="269"/>
      <c r="AR1513" s="281"/>
      <c r="AS1513" s="306"/>
    </row>
  </sheetData>
  <autoFilter ref="A1:AC408"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P486"/>
  <sheetViews>
    <sheetView showFormulas="false" showGridLines="true" showRowColHeaders="true" showZeros="true" rightToLeft="false" tabSelected="false" showOutlineSymbols="true" defaultGridColor="true" view="normal" topLeftCell="A457" colorId="64" zoomScale="75" zoomScaleNormal="75" zoomScalePageLayoutView="100" workbookViewId="0">
      <selection pane="topLeft" activeCell="F466" activeCellId="0" sqref="F46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4" min="14" style="0" width="11.99"/>
  </cols>
  <sheetData>
    <row r="1" customFormat="false" ht="12.75" hidden="false" customHeight="false" outlineLevel="0" collapsed="false">
      <c r="A1" s="0" t="s">
        <v>77</v>
      </c>
      <c r="B1" s="0" t="s">
        <v>78</v>
      </c>
      <c r="C1" s="0" t="s">
        <v>79</v>
      </c>
      <c r="D1" s="0" t="s">
        <v>80</v>
      </c>
      <c r="E1" s="0" t="s">
        <v>81</v>
      </c>
      <c r="F1" s="0" t="s">
        <v>82</v>
      </c>
      <c r="G1" s="0" t="s">
        <v>83</v>
      </c>
      <c r="H1" s="0" t="s">
        <v>84</v>
      </c>
      <c r="I1" s="0" t="s">
        <v>85</v>
      </c>
      <c r="J1" s="0" t="s">
        <v>86</v>
      </c>
      <c r="K1" s="0" t="s">
        <v>87</v>
      </c>
      <c r="L1" s="0" t="s">
        <v>88</v>
      </c>
      <c r="M1" s="0" t="s">
        <v>89</v>
      </c>
      <c r="N1" s="286" t="s">
        <v>90</v>
      </c>
      <c r="O1" s="0" t="s">
        <v>91</v>
      </c>
      <c r="P1" s="0" t="s">
        <v>92</v>
      </c>
      <c r="Q1" s="0" t="s">
        <v>118</v>
      </c>
      <c r="R1" s="0" t="s">
        <v>119</v>
      </c>
      <c r="S1" s="0" t="s">
        <v>120</v>
      </c>
      <c r="T1" s="0" t="s">
        <v>121</v>
      </c>
      <c r="U1" s="0" t="s">
        <v>122</v>
      </c>
      <c r="V1" s="0" t="s">
        <v>123</v>
      </c>
      <c r="W1" s="0" t="s">
        <v>124</v>
      </c>
      <c r="X1" s="0" t="s">
        <v>125</v>
      </c>
      <c r="Y1" s="0" t="s">
        <v>126</v>
      </c>
      <c r="Z1" s="0" t="s">
        <v>127</v>
      </c>
      <c r="AA1" s="0" t="s">
        <v>7</v>
      </c>
      <c r="AB1" s="0" t="s">
        <v>128</v>
      </c>
      <c r="AC1" s="0" t="s">
        <v>129</v>
      </c>
      <c r="AD1" s="0" t="s">
        <v>130</v>
      </c>
      <c r="AE1" s="0" t="s">
        <v>131</v>
      </c>
      <c r="AF1" s="0" t="s">
        <v>132</v>
      </c>
      <c r="AG1" s="0" t="s">
        <v>133</v>
      </c>
      <c r="AH1" s="565" t="s">
        <v>134</v>
      </c>
      <c r="AI1" s="0" t="s">
        <v>135</v>
      </c>
      <c r="AJ1" s="0" t="s">
        <v>136</v>
      </c>
      <c r="AK1" s="0" t="s">
        <v>137</v>
      </c>
      <c r="AL1" s="0" t="s">
        <v>138</v>
      </c>
      <c r="AM1" s="0" t="s">
        <v>139</v>
      </c>
      <c r="AN1" s="0" t="s">
        <v>140</v>
      </c>
      <c r="AO1" s="0" t="s">
        <v>141</v>
      </c>
      <c r="AP1" s="0" t="s">
        <v>142</v>
      </c>
    </row>
    <row r="2" customFormat="false" ht="12.75" hidden="false" customHeight="false" outlineLevel="0" collapsed="false">
      <c r="A2" s="0" t="n">
        <v>1</v>
      </c>
      <c r="B2" s="0" t="n">
        <v>307</v>
      </c>
      <c r="C2" s="0" t="s">
        <v>2</v>
      </c>
      <c r="D2" s="0" t="s">
        <v>104</v>
      </c>
      <c r="E2" s="0" t="s">
        <v>270</v>
      </c>
      <c r="F2" s="0" t="s">
        <v>116</v>
      </c>
      <c r="G2" s="0" t="s">
        <v>167</v>
      </c>
      <c r="H2" s="0" t="s">
        <v>110</v>
      </c>
      <c r="I2" s="0" t="s">
        <v>271</v>
      </c>
      <c r="J2" s="0" t="s">
        <v>154</v>
      </c>
      <c r="K2" s="0" t="n">
        <v>36411</v>
      </c>
      <c r="L2" s="0" t="n">
        <v>38322</v>
      </c>
      <c r="M2" s="0" t="s">
        <v>272</v>
      </c>
      <c r="N2" s="286" t="n">
        <v>-15000000</v>
      </c>
      <c r="O2" s="0" t="n">
        <v>0</v>
      </c>
      <c r="P2" s="0" t="n">
        <v>0.475</v>
      </c>
      <c r="Q2" s="0" t="n">
        <v>67.221312</v>
      </c>
      <c r="R2" s="0" t="n">
        <v>67.245171</v>
      </c>
      <c r="T2" s="0" t="n">
        <v>0</v>
      </c>
      <c r="U2" s="0" t="n">
        <v>-212.326203</v>
      </c>
      <c r="V2" s="0" t="n">
        <v>0</v>
      </c>
      <c r="W2" s="0" t="n">
        <v>-212.326203</v>
      </c>
      <c r="X2" s="0" t="n">
        <v>-40762.318574</v>
      </c>
      <c r="Y2" s="0" t="n">
        <v>-40931.903045</v>
      </c>
      <c r="Z2" s="0" t="n">
        <v>-169.584471000002</v>
      </c>
      <c r="AA2" s="0" t="n">
        <v>42.7417319999981</v>
      </c>
      <c r="AB2" s="0" t="n">
        <v>-58249.353242246</v>
      </c>
      <c r="AC2" s="0" t="n">
        <v>-58131.488704509</v>
      </c>
      <c r="AD2" s="0" t="n">
        <v>117.864537737005</v>
      </c>
      <c r="AF2" s="0" t="n">
        <v>0</v>
      </c>
      <c r="AG2" s="0" t="n">
        <v>-151783.875</v>
      </c>
      <c r="AH2" s="565" t="n">
        <v>-209915.363704509</v>
      </c>
      <c r="AI2" s="0" t="n">
        <v>-333847.024248342</v>
      </c>
      <c r="AJ2" s="0" t="n">
        <v>-333847.024248342</v>
      </c>
      <c r="AK2" s="0" t="n">
        <v>295555.353819032</v>
      </c>
      <c r="AL2" s="0" t="n">
        <v>117.864537737005</v>
      </c>
      <c r="AM2" s="0" t="s">
        <v>475</v>
      </c>
      <c r="AN2" s="0" t="n">
        <v>8</v>
      </c>
      <c r="AO2" s="0" t="s">
        <v>469</v>
      </c>
      <c r="AP2" s="0" t="n">
        <v>8</v>
      </c>
    </row>
    <row r="3" customFormat="false" ht="12.75" hidden="false" customHeight="false" outlineLevel="0" collapsed="false">
      <c r="A3" s="0" t="n">
        <v>2</v>
      </c>
      <c r="B3" s="0" t="n">
        <v>306</v>
      </c>
      <c r="C3" s="0" t="s">
        <v>2</v>
      </c>
      <c r="D3" s="0" t="s">
        <v>104</v>
      </c>
      <c r="E3" s="0" t="s">
        <v>270</v>
      </c>
      <c r="F3" s="0" t="s">
        <v>116</v>
      </c>
      <c r="G3" s="0" t="s">
        <v>167</v>
      </c>
      <c r="H3" s="0" t="s">
        <v>110</v>
      </c>
      <c r="I3" s="0" t="s">
        <v>271</v>
      </c>
      <c r="J3" s="0" t="s">
        <v>154</v>
      </c>
      <c r="K3" s="0" t="n">
        <v>36493</v>
      </c>
      <c r="L3" s="0" t="n">
        <v>38316</v>
      </c>
      <c r="M3" s="0" t="s">
        <v>272</v>
      </c>
      <c r="N3" s="286" t="n">
        <v>-15000000</v>
      </c>
      <c r="O3" s="0" t="n">
        <v>0</v>
      </c>
      <c r="P3" s="0" t="n">
        <v>0.51</v>
      </c>
      <c r="Q3" s="0" t="n">
        <v>67.142199</v>
      </c>
      <c r="R3" s="0" t="n">
        <v>67.166013</v>
      </c>
      <c r="T3" s="0" t="n">
        <v>0</v>
      </c>
      <c r="U3" s="0" t="n">
        <v>-215.053184</v>
      </c>
      <c r="V3" s="0" t="n">
        <v>0</v>
      </c>
      <c r="W3" s="0" t="n">
        <v>-215.053184</v>
      </c>
      <c r="X3" s="0" t="n">
        <v>-58663.783813</v>
      </c>
      <c r="Y3" s="0" t="n">
        <v>-58868.7319</v>
      </c>
      <c r="Z3" s="0" t="n">
        <v>-204.948086999997</v>
      </c>
      <c r="AA3" s="0" t="n">
        <v>10.105097000003</v>
      </c>
      <c r="AB3" s="0" t="n">
        <v>-83830.547068777</v>
      </c>
      <c r="AC3" s="0" t="n">
        <v>-83605.37304438</v>
      </c>
      <c r="AD3" s="0" t="n">
        <v>225.174024397013</v>
      </c>
      <c r="AF3" s="0" t="n">
        <v>0</v>
      </c>
      <c r="AG3" s="0" t="n">
        <v>-138220.965</v>
      </c>
      <c r="AH3" s="565" t="n">
        <v>-221826.33804438</v>
      </c>
      <c r="AI3" s="0" t="n">
        <v>-339158.361560049</v>
      </c>
      <c r="AJ3" s="0" t="n">
        <v>-339158.361560049</v>
      </c>
      <c r="AK3" s="0" t="n">
        <v>294265.022130123</v>
      </c>
      <c r="AL3" s="0" t="n">
        <v>225.174024397013</v>
      </c>
      <c r="AM3" s="0" t="s">
        <v>475</v>
      </c>
      <c r="AN3" s="0" t="n">
        <v>8</v>
      </c>
      <c r="AO3" s="0" t="s">
        <v>469</v>
      </c>
      <c r="AP3" s="0" t="n">
        <v>8</v>
      </c>
    </row>
    <row r="4" customFormat="false" ht="12.75" hidden="false" customHeight="false" outlineLevel="0" collapsed="false">
      <c r="A4" s="0" t="n">
        <v>3</v>
      </c>
      <c r="B4" s="0" t="n">
        <v>308</v>
      </c>
      <c r="C4" s="0" t="s">
        <v>2</v>
      </c>
      <c r="D4" s="0" t="s">
        <v>104</v>
      </c>
      <c r="E4" s="0" t="s">
        <v>270</v>
      </c>
      <c r="F4" s="0" t="s">
        <v>116</v>
      </c>
      <c r="G4" s="0" t="s">
        <v>167</v>
      </c>
      <c r="H4" s="0" t="s">
        <v>110</v>
      </c>
      <c r="I4" s="0" t="s">
        <v>273</v>
      </c>
      <c r="J4" s="0" t="s">
        <v>154</v>
      </c>
      <c r="K4" s="0" t="n">
        <v>36493</v>
      </c>
      <c r="L4" s="0" t="n">
        <v>38316</v>
      </c>
      <c r="M4" s="0" t="s">
        <v>272</v>
      </c>
      <c r="N4" s="286" t="n">
        <v>15000000</v>
      </c>
      <c r="O4" s="0" t="n">
        <v>0</v>
      </c>
      <c r="P4" s="0" t="n">
        <v>0.51</v>
      </c>
      <c r="Q4" s="0" t="n">
        <v>67.142199</v>
      </c>
      <c r="R4" s="0" t="n">
        <v>67.166013</v>
      </c>
      <c r="T4" s="0" t="n">
        <v>0</v>
      </c>
      <c r="U4" s="0" t="n">
        <v>215.053184</v>
      </c>
      <c r="V4" s="0" t="n">
        <v>0</v>
      </c>
      <c r="W4" s="0" t="n">
        <v>215.053184</v>
      </c>
      <c r="X4" s="0" t="n">
        <v>58663.783813</v>
      </c>
      <c r="Y4" s="0" t="n">
        <v>58868.7319</v>
      </c>
      <c r="Z4" s="0" t="n">
        <v>204.948086999997</v>
      </c>
      <c r="AA4" s="0" t="n">
        <v>-10.105097000003</v>
      </c>
      <c r="AB4" s="0" t="n">
        <v>83830.547068777</v>
      </c>
      <c r="AC4" s="0" t="n">
        <v>83605.37304438</v>
      </c>
      <c r="AD4" s="0" t="n">
        <v>-225.174024397013</v>
      </c>
      <c r="AF4" s="0" t="n">
        <v>0</v>
      </c>
      <c r="AG4" s="0" t="n">
        <v>138220.965</v>
      </c>
      <c r="AH4" s="565" t="n">
        <v>221826.33804438</v>
      </c>
      <c r="AI4" s="0" t="n">
        <v>339158.361560049</v>
      </c>
      <c r="AJ4" s="0" t="n">
        <v>339158.361560049</v>
      </c>
      <c r="AK4" s="0" t="n">
        <v>-294265.022130123</v>
      </c>
      <c r="AL4" s="0" t="n">
        <v>-225.174024397013</v>
      </c>
      <c r="AM4" s="0" t="s">
        <v>475</v>
      </c>
      <c r="AN4" s="0" t="n">
        <v>8</v>
      </c>
      <c r="AO4" s="0" t="s">
        <v>469</v>
      </c>
      <c r="AP4" s="0" t="n">
        <v>8</v>
      </c>
    </row>
    <row r="5" customFormat="false" ht="12.75" hidden="false" customHeight="false" outlineLevel="0" collapsed="false">
      <c r="A5" s="0" t="n">
        <v>4</v>
      </c>
      <c r="B5" s="0" t="n">
        <v>309</v>
      </c>
      <c r="C5" s="0" t="s">
        <v>2</v>
      </c>
      <c r="D5" s="0" t="s">
        <v>104</v>
      </c>
      <c r="E5" s="0" t="s">
        <v>270</v>
      </c>
      <c r="F5" s="0" t="s">
        <v>116</v>
      </c>
      <c r="G5" s="0" t="s">
        <v>167</v>
      </c>
      <c r="H5" s="0" t="s">
        <v>110</v>
      </c>
      <c r="I5" s="0" t="s">
        <v>273</v>
      </c>
      <c r="J5" s="0" t="s">
        <v>154</v>
      </c>
      <c r="K5" s="0" t="n">
        <v>36411</v>
      </c>
      <c r="L5" s="0" t="n">
        <v>38322</v>
      </c>
      <c r="M5" s="0" t="s">
        <v>272</v>
      </c>
      <c r="N5" s="286" t="n">
        <v>15000000</v>
      </c>
      <c r="O5" s="0" t="n">
        <v>0</v>
      </c>
      <c r="P5" s="0" t="n">
        <v>0.475</v>
      </c>
      <c r="Q5" s="0" t="n">
        <v>67.221312</v>
      </c>
      <c r="R5" s="0" t="n">
        <v>67.245171</v>
      </c>
      <c r="T5" s="0" t="n">
        <v>0</v>
      </c>
      <c r="U5" s="0" t="n">
        <v>212.326203</v>
      </c>
      <c r="V5" s="0" t="n">
        <v>0</v>
      </c>
      <c r="W5" s="0" t="n">
        <v>212.326203</v>
      </c>
      <c r="X5" s="0" t="n">
        <v>40762.318574</v>
      </c>
      <c r="Y5" s="0" t="n">
        <v>40931.903045</v>
      </c>
      <c r="Z5" s="0" t="n">
        <v>169.584471000002</v>
      </c>
      <c r="AA5" s="0" t="n">
        <v>-42.7417319999981</v>
      </c>
      <c r="AB5" s="0" t="n">
        <v>58249.353242246</v>
      </c>
      <c r="AC5" s="0" t="n">
        <v>58131.488704509</v>
      </c>
      <c r="AD5" s="0" t="n">
        <v>-117.864537737005</v>
      </c>
      <c r="AF5" s="0" t="n">
        <v>0</v>
      </c>
      <c r="AG5" s="0" t="n">
        <v>151783.875</v>
      </c>
      <c r="AH5" s="565" t="n">
        <v>209915.363704509</v>
      </c>
      <c r="AI5" s="0" t="n">
        <v>333847.024248342</v>
      </c>
      <c r="AJ5" s="0" t="n">
        <v>333847.024248342</v>
      </c>
      <c r="AK5" s="0" t="n">
        <v>-295555.353819032</v>
      </c>
      <c r="AL5" s="0" t="n">
        <v>-117.864537737005</v>
      </c>
      <c r="AM5" s="0" t="s">
        <v>475</v>
      </c>
      <c r="AN5" s="0" t="n">
        <v>8</v>
      </c>
      <c r="AO5" s="0" t="s">
        <v>469</v>
      </c>
      <c r="AP5" s="0" t="n">
        <v>8</v>
      </c>
    </row>
    <row r="6" customFormat="false" ht="12.75" hidden="false" customHeight="false" outlineLevel="0" collapsed="false">
      <c r="A6" s="0" t="n">
        <v>5</v>
      </c>
      <c r="B6" s="0" t="n">
        <v>310</v>
      </c>
      <c r="C6" s="0" t="s">
        <v>2</v>
      </c>
      <c r="D6" s="0" t="s">
        <v>104</v>
      </c>
      <c r="E6" s="0" t="s">
        <v>274</v>
      </c>
      <c r="F6" s="0" t="s">
        <v>116</v>
      </c>
      <c r="G6" s="0" t="s">
        <v>167</v>
      </c>
      <c r="H6" s="0" t="s">
        <v>110</v>
      </c>
      <c r="I6" s="0" t="s">
        <v>182</v>
      </c>
      <c r="J6" s="0" t="s">
        <v>154</v>
      </c>
      <c r="K6" s="0" t="n">
        <v>36607</v>
      </c>
      <c r="L6" s="0" t="n">
        <v>38433</v>
      </c>
      <c r="M6" s="0" t="s">
        <v>155</v>
      </c>
      <c r="N6" s="286" t="n">
        <v>-50000000</v>
      </c>
      <c r="O6" s="0" t="n">
        <v>17399.751237</v>
      </c>
      <c r="P6" s="0" t="n">
        <v>0.515</v>
      </c>
      <c r="Q6" s="0" t="n">
        <v>68.686889</v>
      </c>
      <c r="R6" s="0" t="n">
        <v>68.706843</v>
      </c>
      <c r="S6" s="0" t="n">
        <v>-0.0256560124976943</v>
      </c>
      <c r="T6" s="0" t="n">
        <v>-446.408235193244</v>
      </c>
      <c r="U6" s="0" t="n">
        <v>-1130.100783</v>
      </c>
      <c r="V6" s="0" t="n">
        <v>0</v>
      </c>
      <c r="W6" s="0" t="n">
        <v>-1576.50901819324</v>
      </c>
      <c r="X6" s="0" t="n">
        <v>303868.821777</v>
      </c>
      <c r="Y6" s="0" t="n">
        <v>303635.232946</v>
      </c>
      <c r="Z6" s="0" t="n">
        <v>-233.588830999972</v>
      </c>
      <c r="AA6" s="0" t="n">
        <v>1342.92018719327</v>
      </c>
      <c r="AB6" s="0" t="n">
        <v>303868.821777</v>
      </c>
      <c r="AC6" s="0" t="n">
        <v>303635.232946</v>
      </c>
      <c r="AD6" s="0" t="n">
        <v>-233.588830999972</v>
      </c>
      <c r="AF6" s="0" t="n">
        <v>125939.399453406</v>
      </c>
      <c r="AG6" s="0" t="n">
        <v>-261076.388889</v>
      </c>
      <c r="AH6" s="565" t="n">
        <v>42558.844057</v>
      </c>
      <c r="AI6" s="0" t="n">
        <v>-510279.269092</v>
      </c>
      <c r="AJ6" s="0" t="n">
        <v>-510279.269092</v>
      </c>
      <c r="AK6" s="0" t="n">
        <v>1236921.498198</v>
      </c>
      <c r="AL6" s="0" t="n">
        <v>-233.588830999972</v>
      </c>
      <c r="AM6" s="0" t="s">
        <v>475</v>
      </c>
      <c r="AN6" s="0" t="n">
        <v>8</v>
      </c>
      <c r="AO6" s="0" t="s">
        <v>469</v>
      </c>
      <c r="AP6" s="0" t="n">
        <v>8</v>
      </c>
    </row>
    <row r="7" customFormat="false" ht="12.75" hidden="false" customHeight="false" outlineLevel="0" collapsed="false">
      <c r="A7" s="0" t="n">
        <v>6</v>
      </c>
      <c r="B7" s="0" t="n">
        <v>311</v>
      </c>
      <c r="C7" s="0" t="s">
        <v>2</v>
      </c>
      <c r="D7" s="0" t="s">
        <v>104</v>
      </c>
      <c r="E7" s="0" t="s">
        <v>274</v>
      </c>
      <c r="F7" s="0" t="s">
        <v>116</v>
      </c>
      <c r="G7" s="0" t="s">
        <v>167</v>
      </c>
      <c r="H7" s="0" t="s">
        <v>110</v>
      </c>
      <c r="I7" s="0" t="s">
        <v>273</v>
      </c>
      <c r="J7" s="0" t="s">
        <v>154</v>
      </c>
      <c r="K7" s="0" t="n">
        <v>36607</v>
      </c>
      <c r="L7" s="0" t="n">
        <v>38433</v>
      </c>
      <c r="M7" s="0" t="s">
        <v>155</v>
      </c>
      <c r="N7" s="286" t="n">
        <v>50000000</v>
      </c>
      <c r="O7" s="0" t="n">
        <v>-17399.751237</v>
      </c>
      <c r="P7" s="0" t="n">
        <v>0.515</v>
      </c>
      <c r="Q7" s="0" t="n">
        <v>68.686889</v>
      </c>
      <c r="R7" s="0" t="n">
        <v>68.706843</v>
      </c>
      <c r="S7" s="0" t="n">
        <v>-0.0256560124976943</v>
      </c>
      <c r="T7" s="0" t="n">
        <v>446.408235193244</v>
      </c>
      <c r="U7" s="0" t="n">
        <v>1130.100783</v>
      </c>
      <c r="V7" s="0" t="n">
        <v>0</v>
      </c>
      <c r="W7" s="0" t="n">
        <v>1576.50901819324</v>
      </c>
      <c r="X7" s="0" t="n">
        <v>-303868.821777</v>
      </c>
      <c r="Y7" s="0" t="n">
        <v>-303635.232946</v>
      </c>
      <c r="Z7" s="0" t="n">
        <v>233.588830999972</v>
      </c>
      <c r="AA7" s="0" t="n">
        <v>-1342.92018719327</v>
      </c>
      <c r="AB7" s="0" t="n">
        <v>-303868.821777</v>
      </c>
      <c r="AC7" s="0" t="n">
        <v>-303635.232946</v>
      </c>
      <c r="AD7" s="0" t="n">
        <v>233.588830999972</v>
      </c>
      <c r="AF7" s="0" t="n">
        <v>-125939.399453406</v>
      </c>
      <c r="AG7" s="0" t="n">
        <v>261076.388889</v>
      </c>
      <c r="AH7" s="565" t="n">
        <v>-42558.844057</v>
      </c>
      <c r="AI7" s="0" t="n">
        <v>510279.269092</v>
      </c>
      <c r="AJ7" s="0" t="n">
        <v>510279.269092</v>
      </c>
      <c r="AK7" s="0" t="n">
        <v>-1236921.498198</v>
      </c>
      <c r="AL7" s="0" t="n">
        <v>233.588830999972</v>
      </c>
      <c r="AM7" s="0" t="s">
        <v>475</v>
      </c>
      <c r="AN7" s="0" t="n">
        <v>8</v>
      </c>
      <c r="AO7" s="0" t="s">
        <v>469</v>
      </c>
      <c r="AP7" s="0" t="n">
        <v>8</v>
      </c>
    </row>
    <row r="8" customFormat="false" ht="12.75" hidden="false" customHeight="false" outlineLevel="0" collapsed="false">
      <c r="A8" s="0" t="n">
        <v>9</v>
      </c>
      <c r="B8" s="0" t="n">
        <v>2</v>
      </c>
      <c r="C8" s="0" t="s">
        <v>2</v>
      </c>
      <c r="D8" s="0" t="s">
        <v>104</v>
      </c>
      <c r="E8" s="0" t="s">
        <v>94</v>
      </c>
      <c r="F8" s="0" t="s">
        <v>95</v>
      </c>
      <c r="G8" s="0" t="s">
        <v>96</v>
      </c>
      <c r="H8" s="0" t="s">
        <v>97</v>
      </c>
      <c r="I8" s="0" t="s">
        <v>180</v>
      </c>
      <c r="J8" s="0" t="s">
        <v>105</v>
      </c>
      <c r="K8" s="0" t="n">
        <v>36623</v>
      </c>
      <c r="L8" s="0" t="n">
        <v>38449</v>
      </c>
      <c r="M8" s="0" t="s">
        <v>155</v>
      </c>
      <c r="N8" s="286" t="n">
        <v>-10000000</v>
      </c>
      <c r="O8" s="0" t="n">
        <v>3449.495852</v>
      </c>
      <c r="P8" s="0" t="n">
        <v>0.26</v>
      </c>
      <c r="Q8" s="0" t="n">
        <v>151.816138</v>
      </c>
      <c r="R8" s="0" t="n">
        <v>151.880729</v>
      </c>
      <c r="S8" s="0" t="n">
        <v>-0.0398038712636943</v>
      </c>
      <c r="T8" s="0" t="n">
        <v>-137.303288817655</v>
      </c>
      <c r="U8" s="0" t="n">
        <v>-419.996163</v>
      </c>
      <c r="V8" s="0" t="n">
        <v>0</v>
      </c>
      <c r="W8" s="0" t="n">
        <v>-557.299451817655</v>
      </c>
      <c r="X8" s="0" t="n">
        <v>438745.818535</v>
      </c>
      <c r="Y8" s="0" t="n">
        <v>439088.111003</v>
      </c>
      <c r="Z8" s="0" t="n">
        <v>342.292467999971</v>
      </c>
      <c r="AA8" s="0" t="n">
        <v>899.591919817626</v>
      </c>
      <c r="AB8" s="0" t="n">
        <v>438745.818535</v>
      </c>
      <c r="AC8" s="0" t="n">
        <v>439088.111003</v>
      </c>
      <c r="AD8" s="0" t="n">
        <v>342.292467999971</v>
      </c>
      <c r="AF8" s="0" t="n">
        <v>25534.89304443</v>
      </c>
      <c r="AG8" s="0" t="n">
        <v>-19933.333333</v>
      </c>
      <c r="AH8" s="565" t="n">
        <v>419154.77767</v>
      </c>
      <c r="AI8" s="0" t="n">
        <v>152677.622562</v>
      </c>
      <c r="AJ8" s="0" t="n">
        <v>152677.622562</v>
      </c>
      <c r="AK8" s="0" t="n">
        <v>-22426.346948</v>
      </c>
      <c r="AL8" s="0" t="n">
        <v>342.292467999971</v>
      </c>
      <c r="AM8" s="0" t="s">
        <v>475</v>
      </c>
      <c r="AN8" s="0" t="n">
        <v>7</v>
      </c>
      <c r="AO8" s="0" t="s">
        <v>469</v>
      </c>
      <c r="AP8" s="0" t="n">
        <v>7</v>
      </c>
    </row>
    <row r="9" customFormat="false" ht="12.75" hidden="false" customHeight="false" outlineLevel="0" collapsed="false">
      <c r="A9" s="0" t="n">
        <v>10</v>
      </c>
      <c r="B9" s="0" t="n">
        <v>3</v>
      </c>
      <c r="C9" s="0" t="s">
        <v>2</v>
      </c>
      <c r="D9" s="0" t="s">
        <v>104</v>
      </c>
      <c r="E9" s="0" t="s">
        <v>94</v>
      </c>
      <c r="F9" s="0" t="s">
        <v>95</v>
      </c>
      <c r="G9" s="0" t="s">
        <v>96</v>
      </c>
      <c r="H9" s="0" t="s">
        <v>97</v>
      </c>
      <c r="I9" s="0" t="s">
        <v>182</v>
      </c>
      <c r="J9" s="0" t="s">
        <v>105</v>
      </c>
      <c r="K9" s="0" t="n">
        <v>36642</v>
      </c>
      <c r="L9" s="0" t="n">
        <v>36860</v>
      </c>
      <c r="M9" s="0" t="s">
        <v>155</v>
      </c>
      <c r="N9" s="286" t="n">
        <v>0</v>
      </c>
      <c r="O9" s="0" t="n">
        <v>0</v>
      </c>
      <c r="P9" s="0" t="n">
        <v>0.1</v>
      </c>
      <c r="Q9" s="0" t="n">
        <v>0</v>
      </c>
      <c r="R9" s="0" t="n">
        <v>0</v>
      </c>
      <c r="T9" s="0" t="n">
        <v>0</v>
      </c>
      <c r="U9" s="0" t="n">
        <v>0</v>
      </c>
      <c r="V9" s="0" t="n">
        <v>0</v>
      </c>
      <c r="W9" s="0" t="n">
        <v>0</v>
      </c>
      <c r="X9" s="0" t="n">
        <v>0</v>
      </c>
      <c r="Y9" s="0" t="n">
        <v>0</v>
      </c>
      <c r="Z9" s="0" t="n">
        <v>0</v>
      </c>
      <c r="AA9" s="0" t="n">
        <v>0</v>
      </c>
      <c r="AB9" s="0" t="n">
        <v>0</v>
      </c>
      <c r="AC9" s="0" t="n">
        <v>0</v>
      </c>
      <c r="AD9" s="0" t="n">
        <v>0</v>
      </c>
      <c r="AF9" s="0" t="n">
        <v>0</v>
      </c>
      <c r="AG9" s="0" t="n">
        <v>6083.325556</v>
      </c>
      <c r="AH9" s="565" t="n">
        <v>6083.325556</v>
      </c>
      <c r="AI9" s="0" t="n">
        <v>0.0255559999995967</v>
      </c>
      <c r="AJ9" s="0" t="n">
        <v>0.0255559999995967</v>
      </c>
      <c r="AK9" s="0" t="n">
        <v>0</v>
      </c>
      <c r="AL9" s="0" t="n">
        <v>0</v>
      </c>
      <c r="AM9" s="0" t="s">
        <v>471</v>
      </c>
      <c r="AN9" s="0" t="n">
        <v>7</v>
      </c>
      <c r="AO9" s="0" t="s">
        <v>469</v>
      </c>
      <c r="AP9" s="0" t="n">
        <v>7</v>
      </c>
    </row>
    <row r="10" customFormat="false" ht="12.75" hidden="false" customHeight="false" outlineLevel="0" collapsed="false">
      <c r="A10" s="0" t="n">
        <v>11</v>
      </c>
      <c r="B10" s="0" t="n">
        <v>4</v>
      </c>
      <c r="C10" s="0" t="s">
        <v>2</v>
      </c>
      <c r="D10" s="0" t="s">
        <v>173</v>
      </c>
      <c r="E10" s="0" t="s">
        <v>326</v>
      </c>
      <c r="F10" s="0" t="s">
        <v>150</v>
      </c>
      <c r="G10" s="0" t="s">
        <v>112</v>
      </c>
      <c r="H10" s="0" t="s">
        <v>168</v>
      </c>
      <c r="I10" s="0" t="s">
        <v>267</v>
      </c>
      <c r="J10" s="0" t="s">
        <v>170</v>
      </c>
      <c r="K10" s="0" t="n">
        <v>36651</v>
      </c>
      <c r="L10" s="0" t="n">
        <v>37245</v>
      </c>
      <c r="M10" s="0" t="s">
        <v>155</v>
      </c>
      <c r="N10" s="286" t="n">
        <v>25000000</v>
      </c>
      <c r="O10" s="0" t="n">
        <v>-1753.816292</v>
      </c>
      <c r="P10" s="0" t="n">
        <v>0.85</v>
      </c>
      <c r="Q10" s="0" t="n">
        <v>37.495793</v>
      </c>
      <c r="R10" s="0" t="n">
        <v>37.699099</v>
      </c>
      <c r="S10" s="0" t="n">
        <v>0.187828975486415</v>
      </c>
      <c r="T10" s="0" t="n">
        <v>-329.417517317743</v>
      </c>
      <c r="U10" s="0" t="n">
        <v>327.839814</v>
      </c>
      <c r="V10" s="0" t="n">
        <v>0</v>
      </c>
      <c r="W10" s="0" t="n">
        <v>-1.57770331774299</v>
      </c>
      <c r="X10" s="0" t="n">
        <v>89949.780484</v>
      </c>
      <c r="Y10" s="0" t="n">
        <v>89860.55217</v>
      </c>
      <c r="Z10" s="0" t="n">
        <v>-89.2283140000072</v>
      </c>
      <c r="AA10" s="0" t="n">
        <v>-87.6506106822642</v>
      </c>
      <c r="AB10" s="0" t="n">
        <v>89949.780484</v>
      </c>
      <c r="AC10" s="0" t="n">
        <v>89860.55217</v>
      </c>
      <c r="AD10" s="0" t="n">
        <v>-89.2283140000072</v>
      </c>
      <c r="AF10" s="0" t="n">
        <v>-21926.211282584</v>
      </c>
      <c r="AG10" s="0" t="n">
        <v>188298.611111</v>
      </c>
      <c r="AH10" s="565" t="n">
        <v>278159.163281</v>
      </c>
      <c r="AI10" s="0" t="n">
        <v>77296.493755</v>
      </c>
      <c r="AJ10" s="0" t="n">
        <v>77296.493755</v>
      </c>
      <c r="AK10" s="0" t="n">
        <v>34564.761731</v>
      </c>
      <c r="AL10" s="0" t="n">
        <v>-89.2283140000072</v>
      </c>
      <c r="AM10" s="0" t="s">
        <v>472</v>
      </c>
      <c r="AN10" s="0" t="s">
        <v>469</v>
      </c>
      <c r="AO10" s="0" t="n">
        <v>10</v>
      </c>
      <c r="AP10" s="0" t="n">
        <v>10</v>
      </c>
    </row>
    <row r="11" customFormat="false" ht="12.75" hidden="false" customHeight="false" outlineLevel="0" collapsed="false">
      <c r="A11" s="0" t="n">
        <v>12</v>
      </c>
      <c r="B11" s="0" t="n">
        <v>102</v>
      </c>
      <c r="C11" s="0" t="s">
        <v>2</v>
      </c>
      <c r="D11" s="0" t="s">
        <v>104</v>
      </c>
      <c r="E11" s="0" t="s">
        <v>326</v>
      </c>
      <c r="F11" s="0" t="s">
        <v>150</v>
      </c>
      <c r="G11" s="0" t="s">
        <v>112</v>
      </c>
      <c r="H11" s="0" t="s">
        <v>168</v>
      </c>
      <c r="I11" s="0" t="s">
        <v>180</v>
      </c>
      <c r="J11" s="0" t="s">
        <v>170</v>
      </c>
      <c r="K11" s="0" t="n">
        <v>36651</v>
      </c>
      <c r="L11" s="0" t="n">
        <v>37381</v>
      </c>
      <c r="M11" s="0" t="s">
        <v>155</v>
      </c>
      <c r="N11" s="286" t="n">
        <v>-15000000</v>
      </c>
      <c r="O11" s="0" t="n">
        <v>1566.836518</v>
      </c>
      <c r="P11" s="0" t="n">
        <v>0.85</v>
      </c>
      <c r="Q11" s="0" t="n">
        <v>41.697763</v>
      </c>
      <c r="R11" s="0" t="n">
        <v>41.971241</v>
      </c>
      <c r="S11" s="0" t="n">
        <v>0.264896042783418</v>
      </c>
      <c r="T11" s="0" t="n">
        <v>415.048793306749</v>
      </c>
      <c r="U11" s="0" t="n">
        <v>-237.196244</v>
      </c>
      <c r="V11" s="0" t="n">
        <v>0</v>
      </c>
      <c r="W11" s="0" t="n">
        <v>177.852549306749</v>
      </c>
      <c r="X11" s="0" t="n">
        <v>-87803.925504</v>
      </c>
      <c r="Y11" s="0" t="n">
        <v>-87558.154588</v>
      </c>
      <c r="Z11" s="0" t="n">
        <v>245.770915999994</v>
      </c>
      <c r="AA11" s="0" t="n">
        <v>67.9183666932451</v>
      </c>
      <c r="AB11" s="0" t="n">
        <v>-87803.925504</v>
      </c>
      <c r="AC11" s="0" t="n">
        <v>-87558.154588</v>
      </c>
      <c r="AD11" s="0" t="n">
        <v>245.770915999994</v>
      </c>
      <c r="AF11" s="0" t="n">
        <v>19588.590148036</v>
      </c>
      <c r="AG11" s="0" t="n">
        <v>-97750</v>
      </c>
      <c r="AH11" s="565" t="n">
        <v>-185308.154588</v>
      </c>
      <c r="AI11" s="0" t="n">
        <v>-52988.792351</v>
      </c>
      <c r="AJ11" s="0" t="n">
        <v>-52988.792351</v>
      </c>
      <c r="AK11" s="0" t="n">
        <v>-25570.570131</v>
      </c>
      <c r="AL11" s="0" t="n">
        <v>245.770915999994</v>
      </c>
      <c r="AM11" s="0" t="s">
        <v>472</v>
      </c>
      <c r="AN11" s="0" t="s">
        <v>469</v>
      </c>
      <c r="AO11" s="0" t="n">
        <v>10</v>
      </c>
      <c r="AP11" s="0" t="n">
        <v>10</v>
      </c>
    </row>
    <row r="12" customFormat="false" ht="12.75" hidden="false" customHeight="false" outlineLevel="0" collapsed="false">
      <c r="A12" s="0" t="n">
        <v>13</v>
      </c>
      <c r="B12" s="0" t="n">
        <v>103</v>
      </c>
      <c r="C12" s="0" t="s">
        <v>2</v>
      </c>
      <c r="D12" s="0" t="s">
        <v>104</v>
      </c>
      <c r="E12" s="0" t="s">
        <v>115</v>
      </c>
      <c r="F12" s="0" t="s">
        <v>116</v>
      </c>
      <c r="G12" s="0" t="s">
        <v>96</v>
      </c>
      <c r="H12" s="0" t="s">
        <v>117</v>
      </c>
      <c r="I12" s="0" t="s">
        <v>182</v>
      </c>
      <c r="J12" s="0" t="s">
        <v>105</v>
      </c>
      <c r="K12" s="0" t="n">
        <v>36671</v>
      </c>
      <c r="L12" s="0" t="n">
        <v>38497</v>
      </c>
      <c r="M12" s="0" t="s">
        <v>155</v>
      </c>
      <c r="N12" s="286" t="n">
        <v>-15000000</v>
      </c>
      <c r="O12" s="0" t="n">
        <v>5310.077232</v>
      </c>
      <c r="P12" s="0" t="n">
        <v>0.38</v>
      </c>
      <c r="Q12" s="0" t="n">
        <v>215.987012</v>
      </c>
      <c r="R12" s="0" t="n">
        <v>216.084262</v>
      </c>
      <c r="S12" s="0" t="n">
        <v>-0.0598019667358692</v>
      </c>
      <c r="T12" s="0" t="n">
        <v>-317.55306199296</v>
      </c>
      <c r="U12" s="0" t="n">
        <v>-959.050104</v>
      </c>
      <c r="V12" s="0" t="n">
        <v>0</v>
      </c>
      <c r="W12" s="0" t="n">
        <v>-1276.60316599296</v>
      </c>
      <c r="X12" s="0" t="n">
        <v>949006.512315</v>
      </c>
      <c r="Y12" s="0" t="n">
        <v>949809.619109</v>
      </c>
      <c r="Z12" s="0" t="n">
        <v>803.106793999905</v>
      </c>
      <c r="AA12" s="0" t="n">
        <v>2079.70995999287</v>
      </c>
      <c r="AB12" s="0" t="n">
        <v>949006.512315</v>
      </c>
      <c r="AC12" s="0" t="n">
        <v>949809.619109</v>
      </c>
      <c r="AD12" s="0" t="n">
        <v>803.106793999905</v>
      </c>
      <c r="AF12" s="0" t="n">
        <v>38434.339005216</v>
      </c>
      <c r="AG12" s="0" t="n">
        <v>-43858.333333</v>
      </c>
      <c r="AH12" s="565" t="n">
        <v>905951.285776</v>
      </c>
      <c r="AI12" s="0" t="n">
        <v>302408.90724</v>
      </c>
      <c r="AJ12" s="0" t="n">
        <v>302408.90724</v>
      </c>
      <c r="AK12" s="0" t="n">
        <v>139287.628282</v>
      </c>
      <c r="AL12" s="0" t="n">
        <v>803.106793999905</v>
      </c>
      <c r="AM12" s="0" t="s">
        <v>475</v>
      </c>
      <c r="AN12" s="0" t="n">
        <v>8</v>
      </c>
      <c r="AO12" s="0" t="s">
        <v>469</v>
      </c>
      <c r="AP12" s="0" t="n">
        <v>8</v>
      </c>
    </row>
    <row r="13" customFormat="false" ht="12.75" hidden="false" customHeight="false" outlineLevel="0" collapsed="false">
      <c r="A13" s="0" t="n">
        <v>14</v>
      </c>
      <c r="B13" s="0" t="n">
        <v>104</v>
      </c>
      <c r="C13" s="0" t="s">
        <v>2</v>
      </c>
      <c r="D13" s="0" t="s">
        <v>223</v>
      </c>
      <c r="E13" s="0" t="s">
        <v>401</v>
      </c>
      <c r="F13" s="0" t="s">
        <v>95</v>
      </c>
      <c r="G13" s="0" t="s">
        <v>188</v>
      </c>
      <c r="H13" s="0" t="s">
        <v>168</v>
      </c>
      <c r="I13" s="0" t="s">
        <v>3</v>
      </c>
      <c r="J13" s="0" t="s">
        <v>203</v>
      </c>
      <c r="K13" s="0" t="n">
        <v>36683</v>
      </c>
      <c r="L13" s="0" t="n">
        <v>37765</v>
      </c>
      <c r="M13" s="0" t="s">
        <v>155</v>
      </c>
      <c r="N13" s="286" t="n">
        <v>4000000</v>
      </c>
      <c r="O13" s="0" t="n">
        <v>-789.967559</v>
      </c>
      <c r="P13" s="0" t="n">
        <v>0.75</v>
      </c>
      <c r="Q13" s="0" t="n">
        <v>71.639303</v>
      </c>
      <c r="R13" s="0" t="n">
        <v>71.646402</v>
      </c>
      <c r="S13" s="0" t="n">
        <v>-0.0288294381057003</v>
      </c>
      <c r="T13" s="0" t="n">
        <v>22.7743208477016</v>
      </c>
      <c r="U13" s="0" t="n">
        <v>85.145287</v>
      </c>
      <c r="V13" s="0" t="n">
        <v>0</v>
      </c>
      <c r="W13" s="0" t="n">
        <v>107.919607847702</v>
      </c>
      <c r="X13" s="0" t="n">
        <v>5080.990073</v>
      </c>
      <c r="Y13" s="0" t="n">
        <v>5156.638679</v>
      </c>
      <c r="Z13" s="0" t="n">
        <v>75.6486059999998</v>
      </c>
      <c r="AA13" s="0" t="n">
        <v>-32.2710018477019</v>
      </c>
      <c r="AB13" s="0" t="n">
        <v>5080.990073</v>
      </c>
      <c r="AC13" s="0" t="n">
        <v>5156.638679</v>
      </c>
      <c r="AD13" s="0" t="n">
        <v>75.6486059999998</v>
      </c>
      <c r="AF13" s="0" t="n">
        <v>-5847.7348554975</v>
      </c>
      <c r="AG13" s="0" t="n">
        <v>22083.333333</v>
      </c>
      <c r="AH13" s="565" t="n">
        <v>27239.972012</v>
      </c>
      <c r="AI13" s="0" t="n">
        <v>13452.69004</v>
      </c>
      <c r="AJ13" s="0" t="n">
        <v>13452.69004</v>
      </c>
      <c r="AK13" s="0" t="n">
        <v>8969.084751</v>
      </c>
      <c r="AL13" s="0" t="n">
        <v>75.6486059999998</v>
      </c>
      <c r="AM13" s="0" t="s">
        <v>473</v>
      </c>
      <c r="AN13" s="0" t="n">
        <v>7</v>
      </c>
      <c r="AO13" s="0" t="s">
        <v>469</v>
      </c>
      <c r="AP13" s="0" t="n">
        <v>7</v>
      </c>
    </row>
    <row r="14" customFormat="false" ht="12.75" hidden="false" customHeight="false" outlineLevel="0" collapsed="false">
      <c r="A14" s="0" t="n">
        <v>16</v>
      </c>
      <c r="B14" s="0" t="n">
        <v>105</v>
      </c>
      <c r="C14" s="0" t="s">
        <v>2</v>
      </c>
      <c r="D14" s="0" t="s">
        <v>104</v>
      </c>
      <c r="E14" s="0" t="s">
        <v>401</v>
      </c>
      <c r="F14" s="0" t="s">
        <v>95</v>
      </c>
      <c r="G14" s="0" t="s">
        <v>188</v>
      </c>
      <c r="H14" s="0" t="s">
        <v>168</v>
      </c>
      <c r="I14" s="0" t="s">
        <v>182</v>
      </c>
      <c r="J14" s="0" t="s">
        <v>203</v>
      </c>
      <c r="K14" s="0" t="n">
        <v>36683</v>
      </c>
      <c r="L14" s="0" t="n">
        <v>37765</v>
      </c>
      <c r="M14" s="0" t="s">
        <v>155</v>
      </c>
      <c r="N14" s="286" t="n">
        <v>-10000000</v>
      </c>
      <c r="O14" s="0" t="n">
        <v>1969.808787</v>
      </c>
      <c r="P14" s="0" t="n">
        <v>0.6</v>
      </c>
      <c r="Q14" s="0" t="n">
        <v>71.639267</v>
      </c>
      <c r="R14" s="0" t="n">
        <v>71.646369</v>
      </c>
      <c r="S14" s="0" t="n">
        <v>-0.0288378478326234</v>
      </c>
      <c r="T14" s="0" t="n">
        <v>-56.8050460588704</v>
      </c>
      <c r="U14" s="0" t="n">
        <v>-207.758928</v>
      </c>
      <c r="V14" s="0" t="n">
        <v>0</v>
      </c>
      <c r="W14" s="0" t="n">
        <v>-264.56397405887</v>
      </c>
      <c r="X14" s="0" t="n">
        <v>19137.793676</v>
      </c>
      <c r="Y14" s="0" t="n">
        <v>18969.762327</v>
      </c>
      <c r="Z14" s="0" t="n">
        <v>-168.031349000001</v>
      </c>
      <c r="AA14" s="0" t="n">
        <v>96.5326250588696</v>
      </c>
      <c r="AB14" s="0" t="n">
        <v>19137.793676</v>
      </c>
      <c r="AC14" s="0" t="n">
        <v>18969.762327</v>
      </c>
      <c r="AD14" s="0" t="n">
        <v>-168.031349000001</v>
      </c>
      <c r="AF14" s="0" t="n">
        <v>14581.5095457675</v>
      </c>
      <c r="AG14" s="0" t="n">
        <v>-44166.666667</v>
      </c>
      <c r="AH14" s="565" t="n">
        <v>-25196.90434</v>
      </c>
      <c r="AI14" s="0" t="n">
        <v>-34037.379493</v>
      </c>
      <c r="AJ14" s="0" t="n">
        <v>-34037.379493</v>
      </c>
      <c r="AK14" s="0" t="n">
        <v>-22121.082913</v>
      </c>
      <c r="AL14" s="0" t="n">
        <v>-168.031349000001</v>
      </c>
      <c r="AM14" s="0" t="s">
        <v>473</v>
      </c>
      <c r="AN14" s="0" t="n">
        <v>7</v>
      </c>
      <c r="AO14" s="0" t="s">
        <v>469</v>
      </c>
      <c r="AP14" s="0" t="n">
        <v>7</v>
      </c>
    </row>
    <row r="15" customFormat="false" ht="12.75" hidden="false" customHeight="false" outlineLevel="0" collapsed="false">
      <c r="A15" s="0" t="n">
        <v>17</v>
      </c>
      <c r="B15" s="0" t="n">
        <v>106</v>
      </c>
      <c r="C15" s="0" t="s">
        <v>2</v>
      </c>
      <c r="D15" s="0" t="s">
        <v>104</v>
      </c>
      <c r="E15" s="0" t="s">
        <v>401</v>
      </c>
      <c r="F15" s="0" t="s">
        <v>95</v>
      </c>
      <c r="G15" s="0" t="s">
        <v>188</v>
      </c>
      <c r="H15" s="0" t="s">
        <v>168</v>
      </c>
      <c r="I15" s="0" t="s">
        <v>180</v>
      </c>
      <c r="J15" s="0" t="s">
        <v>203</v>
      </c>
      <c r="K15" s="0" t="n">
        <v>36683</v>
      </c>
      <c r="L15" s="0" t="n">
        <v>37765</v>
      </c>
      <c r="M15" s="0" t="s">
        <v>155</v>
      </c>
      <c r="N15" s="286" t="n">
        <v>6000000</v>
      </c>
      <c r="O15" s="0" t="n">
        <v>-1182.498632</v>
      </c>
      <c r="P15" s="0" t="n">
        <v>0.63</v>
      </c>
      <c r="Q15" s="0" t="n">
        <v>71.639303</v>
      </c>
      <c r="R15" s="0" t="n">
        <v>71.646402</v>
      </c>
      <c r="S15" s="0" t="n">
        <v>-0.028836162289964</v>
      </c>
      <c r="T15" s="0" t="n">
        <v>34.0987224600124</v>
      </c>
      <c r="U15" s="0" t="n">
        <v>125.267586</v>
      </c>
      <c r="V15" s="0" t="n">
        <v>0</v>
      </c>
      <c r="W15" s="0" t="n">
        <v>159.366308460012</v>
      </c>
      <c r="X15" s="0" t="n">
        <v>-7661.873301</v>
      </c>
      <c r="Y15" s="0" t="n">
        <v>-7558.521211</v>
      </c>
      <c r="Z15" s="0" t="n">
        <v>103.352089999999</v>
      </c>
      <c r="AA15" s="0" t="n">
        <v>-56.014218460013</v>
      </c>
      <c r="AB15" s="0" t="n">
        <v>-7661.873301</v>
      </c>
      <c r="AC15" s="0" t="n">
        <v>-7558.521211</v>
      </c>
      <c r="AD15" s="0" t="n">
        <v>103.352089999999</v>
      </c>
      <c r="AF15" s="0" t="n">
        <v>-8753.44612338</v>
      </c>
      <c r="AG15" s="0" t="n">
        <v>27825</v>
      </c>
      <c r="AH15" s="565" t="n">
        <v>20266.478789</v>
      </c>
      <c r="AI15" s="0" t="n">
        <v>20548.712271</v>
      </c>
      <c r="AJ15" s="0" t="n">
        <v>20548.712271</v>
      </c>
      <c r="AK15" s="0" t="n">
        <v>13308.860614</v>
      </c>
      <c r="AL15" s="0" t="n">
        <v>103.352089999999</v>
      </c>
      <c r="AM15" s="0" t="s">
        <v>473</v>
      </c>
      <c r="AN15" s="0" t="n">
        <v>7</v>
      </c>
      <c r="AO15" s="0" t="s">
        <v>469</v>
      </c>
      <c r="AP15" s="0" t="n">
        <v>7</v>
      </c>
    </row>
    <row r="16" customFormat="false" ht="12.75" hidden="false" customHeight="false" outlineLevel="0" collapsed="false">
      <c r="A16" s="0" t="n">
        <v>18</v>
      </c>
      <c r="B16" s="0" t="n">
        <v>107</v>
      </c>
      <c r="C16" s="0" t="s">
        <v>2</v>
      </c>
      <c r="D16" s="0" t="s">
        <v>104</v>
      </c>
      <c r="E16" s="0" t="s">
        <v>238</v>
      </c>
      <c r="F16" s="0" t="s">
        <v>95</v>
      </c>
      <c r="G16" s="0" t="s">
        <v>96</v>
      </c>
      <c r="H16" s="0" t="s">
        <v>239</v>
      </c>
      <c r="I16" s="0" t="s">
        <v>182</v>
      </c>
      <c r="J16" s="0" t="s">
        <v>105</v>
      </c>
      <c r="K16" s="0" t="n">
        <v>36689</v>
      </c>
      <c r="L16" s="0" t="n">
        <v>38515</v>
      </c>
      <c r="M16" s="0" t="s">
        <v>155</v>
      </c>
      <c r="N16" s="286" t="n">
        <v>15000000</v>
      </c>
      <c r="O16" s="0" t="n">
        <v>-5509.465218</v>
      </c>
      <c r="P16" s="0" t="n">
        <v>0.81</v>
      </c>
      <c r="Q16" s="0" t="n">
        <v>66.428673</v>
      </c>
      <c r="R16" s="0" t="n">
        <v>66.443246</v>
      </c>
      <c r="S16" s="0" t="n">
        <v>-0.0290972467284051</v>
      </c>
      <c r="T16" s="0" t="n">
        <v>160.310268789712</v>
      </c>
      <c r="U16" s="0" t="n">
        <v>361.766912</v>
      </c>
      <c r="V16" s="0" t="n">
        <v>0</v>
      </c>
      <c r="W16" s="0" t="n">
        <v>522.077180789712</v>
      </c>
      <c r="X16" s="0" t="n">
        <v>86973.715263</v>
      </c>
      <c r="Y16" s="0" t="n">
        <v>87270.538883</v>
      </c>
      <c r="Z16" s="0" t="n">
        <v>296.823619999996</v>
      </c>
      <c r="AA16" s="0" t="n">
        <v>-225.253560789716</v>
      </c>
      <c r="AB16" s="0" t="n">
        <v>86973.715263</v>
      </c>
      <c r="AC16" s="0" t="n">
        <v>87270.538883</v>
      </c>
      <c r="AD16" s="0" t="n">
        <v>296.823619999996</v>
      </c>
      <c r="AF16" s="0" t="n">
        <v>-40783.816276245</v>
      </c>
      <c r="AG16" s="0" t="n">
        <v>92137.5</v>
      </c>
      <c r="AH16" s="565" t="n">
        <v>179408.038883</v>
      </c>
      <c r="AI16" s="0" t="n">
        <v>28330.836239</v>
      </c>
      <c r="AJ16" s="0" t="n">
        <v>28330.836239</v>
      </c>
      <c r="AK16" s="0" t="n">
        <v>21269.771213</v>
      </c>
      <c r="AL16" s="0" t="n">
        <v>296.823619999996</v>
      </c>
      <c r="AM16" s="0" t="s">
        <v>475</v>
      </c>
      <c r="AN16" s="0" t="n">
        <v>7</v>
      </c>
      <c r="AO16" s="0" t="s">
        <v>469</v>
      </c>
      <c r="AP16" s="0" t="n">
        <v>7</v>
      </c>
    </row>
    <row r="17" customFormat="false" ht="12.75" hidden="false" customHeight="false" outlineLevel="0" collapsed="false">
      <c r="A17" s="0" t="n">
        <v>20</v>
      </c>
      <c r="B17" s="0" t="n">
        <v>109</v>
      </c>
      <c r="C17" s="0" t="s">
        <v>2</v>
      </c>
      <c r="D17" s="0" t="s">
        <v>104</v>
      </c>
      <c r="E17" s="0" t="s">
        <v>238</v>
      </c>
      <c r="F17" s="0" t="s">
        <v>95</v>
      </c>
      <c r="G17" s="0" t="s">
        <v>96</v>
      </c>
      <c r="H17" s="0" t="s">
        <v>239</v>
      </c>
      <c r="I17" s="0" t="s">
        <v>180</v>
      </c>
      <c r="J17" s="0" t="s">
        <v>105</v>
      </c>
      <c r="K17" s="0" t="n">
        <v>36690</v>
      </c>
      <c r="L17" s="0" t="n">
        <v>38516</v>
      </c>
      <c r="M17" s="0" t="s">
        <v>155</v>
      </c>
      <c r="N17" s="286" t="n">
        <v>-10000000</v>
      </c>
      <c r="O17" s="0" t="n">
        <v>3669.868019</v>
      </c>
      <c r="P17" s="0" t="n">
        <v>0.76</v>
      </c>
      <c r="Q17" s="0" t="n">
        <v>66.440624</v>
      </c>
      <c r="R17" s="0" t="n">
        <v>66.455221</v>
      </c>
      <c r="S17" s="0" t="n">
        <v>-0.0291095305172346</v>
      </c>
      <c r="T17" s="0" t="n">
        <v>-106.828135093304</v>
      </c>
      <c r="U17" s="0" t="n">
        <v>-237.986257</v>
      </c>
      <c r="V17" s="0" t="n">
        <v>0</v>
      </c>
      <c r="W17" s="0" t="n">
        <v>-344.814392093304</v>
      </c>
      <c r="X17" s="0" t="n">
        <v>-38737.181565</v>
      </c>
      <c r="Y17" s="0" t="n">
        <v>-38911.514047</v>
      </c>
      <c r="Z17" s="0" t="n">
        <v>-174.332481999998</v>
      </c>
      <c r="AA17" s="0" t="n">
        <v>170.481910093306</v>
      </c>
      <c r="AB17" s="0" t="n">
        <v>-38737.181565</v>
      </c>
      <c r="AC17" s="0" t="n">
        <v>-38911.514047</v>
      </c>
      <c r="AD17" s="0" t="n">
        <v>-174.332481999998</v>
      </c>
      <c r="AF17" s="0" t="n">
        <v>27166.1980106475</v>
      </c>
      <c r="AG17" s="0" t="n">
        <v>-57633.333333</v>
      </c>
      <c r="AH17" s="565" t="n">
        <v>-96544.84738</v>
      </c>
      <c r="AI17" s="0" t="n">
        <v>-18122.783682</v>
      </c>
      <c r="AJ17" s="0" t="n">
        <v>-18122.783682</v>
      </c>
      <c r="AK17" s="0" t="n">
        <v>-13938.678781</v>
      </c>
      <c r="AL17" s="0" t="n">
        <v>-174.332481999998</v>
      </c>
      <c r="AM17" s="0" t="s">
        <v>475</v>
      </c>
      <c r="AN17" s="0" t="n">
        <v>7</v>
      </c>
      <c r="AO17" s="0" t="s">
        <v>469</v>
      </c>
      <c r="AP17" s="0" t="n">
        <v>7</v>
      </c>
    </row>
    <row r="18" customFormat="false" ht="12.75" hidden="false" customHeight="false" outlineLevel="0" collapsed="false">
      <c r="A18" s="0" t="n">
        <v>21</v>
      </c>
      <c r="B18" s="0" t="n">
        <v>110</v>
      </c>
      <c r="C18" s="0" t="s">
        <v>2</v>
      </c>
      <c r="D18" s="0" t="s">
        <v>104</v>
      </c>
      <c r="E18" s="0" t="s">
        <v>209</v>
      </c>
      <c r="F18" s="0" t="s">
        <v>184</v>
      </c>
      <c r="G18" s="0" t="s">
        <v>164</v>
      </c>
      <c r="H18" s="0" t="s">
        <v>168</v>
      </c>
      <c r="I18" s="0" t="s">
        <v>180</v>
      </c>
      <c r="J18" s="0" t="s">
        <v>189</v>
      </c>
      <c r="K18" s="0" t="n">
        <v>36738</v>
      </c>
      <c r="L18" s="0" t="n">
        <v>38565</v>
      </c>
      <c r="M18" s="0" t="s">
        <v>155</v>
      </c>
      <c r="N18" s="286" t="n">
        <v>-20000000</v>
      </c>
      <c r="O18" s="0" t="n">
        <v>7473.643191</v>
      </c>
      <c r="P18" s="0" t="n">
        <v>0.29</v>
      </c>
      <c r="Q18" s="0" t="n">
        <v>47.22072</v>
      </c>
      <c r="R18" s="0" t="n">
        <v>47.23432</v>
      </c>
      <c r="S18" s="0" t="n">
        <v>-0.0179093883179818</v>
      </c>
      <c r="T18" s="0" t="n">
        <v>-133.84837805766</v>
      </c>
      <c r="U18" s="0" t="n">
        <v>-345.844879</v>
      </c>
      <c r="V18" s="0" t="n">
        <v>0</v>
      </c>
      <c r="W18" s="0" t="n">
        <v>-479.69325705766</v>
      </c>
      <c r="X18" s="0" t="n">
        <v>132815.813292</v>
      </c>
      <c r="Y18" s="0" t="n">
        <v>132838.33758</v>
      </c>
      <c r="Z18" s="0" t="n">
        <v>22.524287999986</v>
      </c>
      <c r="AA18" s="0" t="n">
        <v>502.217545057646</v>
      </c>
      <c r="AB18" s="0" t="n">
        <v>132815.813292</v>
      </c>
      <c r="AC18" s="0" t="n">
        <v>132838.33758</v>
      </c>
      <c r="AD18" s="0" t="n">
        <v>22.524287999986</v>
      </c>
      <c r="AF18" s="0" t="n">
        <v>30735.3576229875</v>
      </c>
      <c r="AG18" s="0" t="n">
        <v>-29644.444444</v>
      </c>
      <c r="AH18" s="565" t="n">
        <v>103193.893136</v>
      </c>
      <c r="AI18" s="0" t="n">
        <v>-146070.229574</v>
      </c>
      <c r="AJ18" s="0" t="n">
        <v>-146070.229574</v>
      </c>
      <c r="AK18" s="0" t="n">
        <v>-39516.690986</v>
      </c>
      <c r="AL18" s="0" t="n">
        <v>22.524287999986</v>
      </c>
      <c r="AM18" s="0" t="s">
        <v>475</v>
      </c>
      <c r="AN18" s="0" t="n">
        <v>5</v>
      </c>
      <c r="AO18" s="0" t="s">
        <v>469</v>
      </c>
      <c r="AP18" s="0" t="n">
        <v>5</v>
      </c>
    </row>
    <row r="19" customFormat="false" ht="12.75" hidden="false" customHeight="false" outlineLevel="0" collapsed="false">
      <c r="A19" s="0" t="n">
        <v>22</v>
      </c>
      <c r="B19" s="0" t="n">
        <v>111</v>
      </c>
      <c r="C19" s="0" t="s">
        <v>2</v>
      </c>
      <c r="D19" s="0" t="s">
        <v>223</v>
      </c>
      <c r="E19" s="0" t="s">
        <v>263</v>
      </c>
      <c r="F19" s="0" t="s">
        <v>102</v>
      </c>
      <c r="G19" s="0" t="s">
        <v>188</v>
      </c>
      <c r="H19" s="0" t="s">
        <v>168</v>
      </c>
      <c r="I19" s="0" t="s">
        <v>3</v>
      </c>
      <c r="J19" s="0" t="s">
        <v>203</v>
      </c>
      <c r="K19" s="0" t="n">
        <v>36699</v>
      </c>
      <c r="L19" s="0" t="n">
        <v>38509</v>
      </c>
      <c r="M19" s="0" t="s">
        <v>155</v>
      </c>
      <c r="N19" s="286" t="n">
        <v>4000000</v>
      </c>
      <c r="O19" s="0" t="n">
        <v>-1467.25129</v>
      </c>
      <c r="P19" s="0" t="n">
        <v>0.85</v>
      </c>
      <c r="Q19" s="0" t="n">
        <v>73.036051</v>
      </c>
      <c r="R19" s="0" t="n">
        <v>73.04641</v>
      </c>
      <c r="S19" s="0" t="n">
        <v>-0.0345224558019415</v>
      </c>
      <c r="T19" s="0" t="n">
        <v>50.6531178093666</v>
      </c>
      <c r="U19" s="0" t="n">
        <v>97.139446</v>
      </c>
      <c r="V19" s="0" t="n">
        <v>0</v>
      </c>
      <c r="W19" s="0" t="n">
        <v>147.792563809367</v>
      </c>
      <c r="X19" s="0" t="n">
        <v>19768.673172</v>
      </c>
      <c r="Y19" s="0" t="n">
        <v>19856.621765</v>
      </c>
      <c r="Z19" s="0" t="n">
        <v>87.948593000001</v>
      </c>
      <c r="AA19" s="0" t="n">
        <v>-59.8439708093657</v>
      </c>
      <c r="AB19" s="0" t="n">
        <v>19768.673172</v>
      </c>
      <c r="AC19" s="0" t="n">
        <v>19856.621765</v>
      </c>
      <c r="AD19" s="0" t="n">
        <v>87.948593000001</v>
      </c>
      <c r="AF19" s="0" t="n">
        <v>-8447.699302175</v>
      </c>
      <c r="AG19" s="0" t="n">
        <v>24272.222222</v>
      </c>
      <c r="AH19" s="565" t="n">
        <v>44128.843987</v>
      </c>
      <c r="AI19" s="0" t="n">
        <v>27886.903685</v>
      </c>
      <c r="AJ19" s="0" t="n">
        <v>27886.903685</v>
      </c>
      <c r="AK19" s="0" t="n">
        <v>12722.637439</v>
      </c>
      <c r="AL19" s="0" t="n">
        <v>87.948593000001</v>
      </c>
      <c r="AM19" s="0" t="s">
        <v>475</v>
      </c>
      <c r="AN19" s="0" t="n">
        <v>6</v>
      </c>
      <c r="AO19" s="0" t="s">
        <v>469</v>
      </c>
      <c r="AP19" s="0" t="n">
        <v>6</v>
      </c>
    </row>
    <row r="20" customFormat="false" ht="12.75" hidden="false" customHeight="false" outlineLevel="0" collapsed="false">
      <c r="A20" s="0" t="n">
        <v>23</v>
      </c>
      <c r="B20" s="0" t="n">
        <v>112</v>
      </c>
      <c r="C20" s="0" t="s">
        <v>2</v>
      </c>
      <c r="D20" s="0" t="s">
        <v>173</v>
      </c>
      <c r="E20" s="0" t="s">
        <v>416</v>
      </c>
      <c r="F20" s="0" t="s">
        <v>184</v>
      </c>
      <c r="G20" s="0" t="s">
        <v>164</v>
      </c>
      <c r="H20" s="0" t="s">
        <v>168</v>
      </c>
      <c r="I20" s="0" t="s">
        <v>228</v>
      </c>
      <c r="J20" s="0" t="s">
        <v>189</v>
      </c>
      <c r="K20" s="0" t="n">
        <v>36728</v>
      </c>
      <c r="L20" s="0" t="n">
        <v>38554</v>
      </c>
      <c r="M20" s="0" t="s">
        <v>155</v>
      </c>
      <c r="N20" s="286" t="n">
        <v>-10000000</v>
      </c>
      <c r="O20" s="0" t="n">
        <v>3710.618065</v>
      </c>
      <c r="P20" s="0" t="n">
        <v>0.25</v>
      </c>
      <c r="Q20" s="0" t="n">
        <v>42.094272</v>
      </c>
      <c r="R20" s="0" t="n">
        <v>42.108058</v>
      </c>
      <c r="S20" s="0" t="n">
        <v>-0.0179786549775581</v>
      </c>
      <c r="T20" s="0" t="n">
        <v>-66.7119219441292</v>
      </c>
      <c r="U20" s="0" t="n">
        <v>-159.038958</v>
      </c>
      <c r="V20" s="0" t="n">
        <v>0</v>
      </c>
      <c r="W20" s="0" t="n">
        <v>-225.750879944129</v>
      </c>
      <c r="X20" s="0" t="n">
        <v>61729.352232</v>
      </c>
      <c r="Y20" s="0" t="n">
        <v>61749.219133</v>
      </c>
      <c r="Z20" s="0" t="n">
        <v>19.8669010000012</v>
      </c>
      <c r="AA20" s="0" t="n">
        <v>245.61778094413</v>
      </c>
      <c r="AB20" s="0" t="n">
        <v>61729.352232</v>
      </c>
      <c r="AC20" s="0" t="n">
        <v>61749.219133</v>
      </c>
      <c r="AD20" s="0" t="n">
        <v>19.8669010000012</v>
      </c>
      <c r="AF20" s="0" t="n">
        <v>15259.9167923125</v>
      </c>
      <c r="AG20" s="0" t="n">
        <v>-12847.222222</v>
      </c>
      <c r="AH20" s="565" t="n">
        <v>48901.996911</v>
      </c>
      <c r="AI20" s="0" t="n">
        <v>-20440.685201</v>
      </c>
      <c r="AJ20" s="0" t="n">
        <v>-20440.685201</v>
      </c>
      <c r="AK20" s="0" t="n">
        <v>-7923.70021600001</v>
      </c>
      <c r="AL20" s="0" t="n">
        <v>19.8669010000012</v>
      </c>
      <c r="AM20" s="0" t="s">
        <v>475</v>
      </c>
      <c r="AN20" s="0" t="n">
        <v>5</v>
      </c>
      <c r="AO20" s="0" t="s">
        <v>469</v>
      </c>
      <c r="AP20" s="0" t="n">
        <v>5</v>
      </c>
    </row>
    <row r="21" customFormat="false" ht="12.75" hidden="false" customHeight="false" outlineLevel="0" collapsed="false">
      <c r="A21" s="0" t="n">
        <v>24</v>
      </c>
      <c r="B21" s="0" t="n">
        <v>114</v>
      </c>
      <c r="C21" s="0" t="s">
        <v>2</v>
      </c>
      <c r="D21" s="0" t="s">
        <v>173</v>
      </c>
      <c r="E21" s="0" t="s">
        <v>416</v>
      </c>
      <c r="F21" s="0" t="s">
        <v>184</v>
      </c>
      <c r="G21" s="0" t="s">
        <v>164</v>
      </c>
      <c r="H21" s="0" t="s">
        <v>168</v>
      </c>
      <c r="I21" s="0" t="s">
        <v>228</v>
      </c>
      <c r="J21" s="0" t="s">
        <v>189</v>
      </c>
      <c r="K21" s="0" t="n">
        <v>36728</v>
      </c>
      <c r="L21" s="0" t="n">
        <v>38554</v>
      </c>
      <c r="M21" s="0" t="s">
        <v>155</v>
      </c>
      <c r="N21" s="286" t="n">
        <v>-10000000</v>
      </c>
      <c r="O21" s="0" t="n">
        <v>3710.618065</v>
      </c>
      <c r="P21" s="0" t="n">
        <v>0.25</v>
      </c>
      <c r="Q21" s="0" t="n">
        <v>42.094272</v>
      </c>
      <c r="R21" s="0" t="n">
        <v>42.108058</v>
      </c>
      <c r="S21" s="0" t="n">
        <v>-0.0179786549775581</v>
      </c>
      <c r="T21" s="0" t="n">
        <v>-66.7119219441292</v>
      </c>
      <c r="U21" s="0" t="n">
        <v>-159.038958</v>
      </c>
      <c r="V21" s="0" t="n">
        <v>0</v>
      </c>
      <c r="W21" s="0" t="n">
        <v>-225.750879944129</v>
      </c>
      <c r="X21" s="0" t="n">
        <v>61729.352232</v>
      </c>
      <c r="Y21" s="0" t="n">
        <v>61749.219133</v>
      </c>
      <c r="Z21" s="0" t="n">
        <v>19.8669010000012</v>
      </c>
      <c r="AA21" s="0" t="n">
        <v>245.61778094413</v>
      </c>
      <c r="AB21" s="0" t="n">
        <v>61729.352232</v>
      </c>
      <c r="AC21" s="0" t="n">
        <v>61749.219133</v>
      </c>
      <c r="AD21" s="0" t="n">
        <v>19.8669010000012</v>
      </c>
      <c r="AF21" s="0" t="n">
        <v>15259.9167923125</v>
      </c>
      <c r="AG21" s="0" t="n">
        <v>-12847.222222</v>
      </c>
      <c r="AH21" s="565" t="n">
        <v>48901.996911</v>
      </c>
      <c r="AI21" s="0" t="n">
        <v>-20440.685201</v>
      </c>
      <c r="AJ21" s="0" t="n">
        <v>-20440.685201</v>
      </c>
      <c r="AK21" s="0" t="n">
        <v>-7923.70021600001</v>
      </c>
      <c r="AL21" s="0" t="n">
        <v>19.8669010000012</v>
      </c>
      <c r="AM21" s="0" t="s">
        <v>475</v>
      </c>
      <c r="AN21" s="0" t="n">
        <v>5</v>
      </c>
      <c r="AO21" s="0" t="s">
        <v>469</v>
      </c>
      <c r="AP21" s="0" t="n">
        <v>5</v>
      </c>
    </row>
    <row r="22" customFormat="false" ht="12.75" hidden="false" customHeight="false" outlineLevel="0" collapsed="false">
      <c r="A22" s="0" t="n">
        <v>25</v>
      </c>
      <c r="B22" s="0" t="n">
        <v>121</v>
      </c>
      <c r="C22" s="0" t="s">
        <v>2</v>
      </c>
      <c r="D22" s="0" t="s">
        <v>223</v>
      </c>
      <c r="E22" s="0" t="s">
        <v>340</v>
      </c>
      <c r="F22" s="0" t="s">
        <v>95</v>
      </c>
      <c r="G22" s="0" t="s">
        <v>188</v>
      </c>
      <c r="H22" s="0" t="s">
        <v>168</v>
      </c>
      <c r="I22" s="0" t="s">
        <v>3</v>
      </c>
      <c r="J22" s="0" t="s">
        <v>203</v>
      </c>
      <c r="K22" s="0" t="n">
        <v>36706</v>
      </c>
      <c r="L22" s="0" t="n">
        <v>37792</v>
      </c>
      <c r="M22" s="0" t="s">
        <v>155</v>
      </c>
      <c r="N22" s="286" t="n">
        <v>4000000</v>
      </c>
      <c r="O22" s="0" t="n">
        <v>-816.955371</v>
      </c>
      <c r="P22" s="0" t="n">
        <v>0.85</v>
      </c>
      <c r="Q22" s="0" t="n">
        <v>71.952374</v>
      </c>
      <c r="R22" s="0" t="n">
        <v>71.968699</v>
      </c>
      <c r="S22" s="0" t="n">
        <v>-0.0219450762409438</v>
      </c>
      <c r="T22" s="0" t="n">
        <v>17.9281479020435</v>
      </c>
      <c r="U22" s="0" t="n">
        <v>89.355974</v>
      </c>
      <c r="V22" s="0" t="n">
        <v>0</v>
      </c>
      <c r="W22" s="0" t="n">
        <v>107.284121902044</v>
      </c>
      <c r="X22" s="0" t="n">
        <v>11584.812744</v>
      </c>
      <c r="Y22" s="0" t="n">
        <v>11658.617633</v>
      </c>
      <c r="Z22" s="0" t="n">
        <v>73.8048889999991</v>
      </c>
      <c r="AA22" s="0" t="n">
        <v>-33.4792329020444</v>
      </c>
      <c r="AB22" s="0" t="n">
        <v>11584.812744</v>
      </c>
      <c r="AC22" s="0" t="n">
        <v>11658.617633</v>
      </c>
      <c r="AD22" s="0" t="n">
        <v>73.8048889999991</v>
      </c>
      <c r="AF22" s="0" t="n">
        <v>-6047.5121338275</v>
      </c>
      <c r="AG22" s="0" t="n">
        <v>24933.333333</v>
      </c>
      <c r="AH22" s="565" t="n">
        <v>36591.950966</v>
      </c>
      <c r="AI22" s="0" t="n">
        <v>61702.773882</v>
      </c>
      <c r="AJ22" s="0" t="n">
        <v>61702.773882</v>
      </c>
      <c r="AK22" s="0" t="n">
        <v>4848.714071</v>
      </c>
      <c r="AL22" s="0" t="n">
        <v>73.8048889999991</v>
      </c>
      <c r="AM22" s="0" t="s">
        <v>473</v>
      </c>
      <c r="AN22" s="0" t="n">
        <v>7</v>
      </c>
      <c r="AO22" s="0" t="s">
        <v>469</v>
      </c>
      <c r="AP22" s="0" t="n">
        <v>7</v>
      </c>
    </row>
    <row r="23" customFormat="false" ht="12.75" hidden="false" customHeight="false" outlineLevel="0" collapsed="false">
      <c r="A23" s="0" t="n">
        <v>26</v>
      </c>
      <c r="B23" s="0" t="n">
        <v>113</v>
      </c>
      <c r="C23" s="0" t="s">
        <v>2</v>
      </c>
      <c r="D23" s="0" t="s">
        <v>176</v>
      </c>
      <c r="E23" s="0" t="s">
        <v>416</v>
      </c>
      <c r="F23" s="0" t="s">
        <v>184</v>
      </c>
      <c r="G23" s="0" t="s">
        <v>164</v>
      </c>
      <c r="H23" s="0" t="s">
        <v>168</v>
      </c>
      <c r="I23" s="0" t="s">
        <v>177</v>
      </c>
      <c r="J23" s="0" t="s">
        <v>189</v>
      </c>
      <c r="K23" s="0" t="n">
        <v>36728</v>
      </c>
      <c r="L23" s="0" t="n">
        <v>38554</v>
      </c>
      <c r="M23" s="0" t="s">
        <v>155</v>
      </c>
      <c r="N23" s="286" t="n">
        <v>10000000</v>
      </c>
      <c r="O23" s="0" t="n">
        <v>-3710.618065</v>
      </c>
      <c r="P23" s="0" t="n">
        <v>0.25</v>
      </c>
      <c r="Q23" s="0" t="n">
        <v>42.094272</v>
      </c>
      <c r="R23" s="0" t="n">
        <v>42.108058</v>
      </c>
      <c r="S23" s="0" t="n">
        <v>-0.0179786549775581</v>
      </c>
      <c r="T23" s="0" t="n">
        <v>66.7119219441292</v>
      </c>
      <c r="U23" s="0" t="n">
        <v>159.038958</v>
      </c>
      <c r="V23" s="0" t="n">
        <v>0</v>
      </c>
      <c r="W23" s="0" t="n">
        <v>225.750879944129</v>
      </c>
      <c r="X23" s="0" t="n">
        <v>-61729.352232</v>
      </c>
      <c r="Y23" s="0" t="n">
        <v>-61749.219133</v>
      </c>
      <c r="Z23" s="0" t="n">
        <v>-19.8669010000012</v>
      </c>
      <c r="AA23" s="0" t="n">
        <v>-245.61778094413</v>
      </c>
      <c r="AB23" s="0" t="n">
        <v>-61729.352232</v>
      </c>
      <c r="AC23" s="0" t="n">
        <v>-61749.219133</v>
      </c>
      <c r="AD23" s="0" t="n">
        <v>-19.8669010000012</v>
      </c>
      <c r="AF23" s="0" t="n">
        <v>-15259.9167923125</v>
      </c>
      <c r="AG23" s="0" t="n">
        <v>12847.222222</v>
      </c>
      <c r="AH23" s="565" t="n">
        <v>-48901.996911</v>
      </c>
      <c r="AI23" s="0" t="n">
        <v>20440.685201</v>
      </c>
      <c r="AJ23" s="0" t="n">
        <v>20440.685201</v>
      </c>
      <c r="AK23" s="0" t="n">
        <v>7923.70021600001</v>
      </c>
      <c r="AL23" s="0" t="n">
        <v>-19.8669010000012</v>
      </c>
      <c r="AM23" s="0" t="s">
        <v>475</v>
      </c>
      <c r="AN23" s="0" t="n">
        <v>5</v>
      </c>
      <c r="AO23" s="0" t="s">
        <v>469</v>
      </c>
      <c r="AP23" s="0" t="n">
        <v>5</v>
      </c>
    </row>
    <row r="24" customFormat="false" ht="12.75" hidden="false" customHeight="false" outlineLevel="0" collapsed="false">
      <c r="A24" s="0" t="n">
        <v>27</v>
      </c>
      <c r="B24" s="0" t="n">
        <v>123</v>
      </c>
      <c r="C24" s="0" t="s">
        <v>2</v>
      </c>
      <c r="D24" s="0" t="s">
        <v>176</v>
      </c>
      <c r="E24" s="0" t="s">
        <v>326</v>
      </c>
      <c r="F24" s="0" t="s">
        <v>150</v>
      </c>
      <c r="G24" s="0" t="s">
        <v>112</v>
      </c>
      <c r="H24" s="0" t="s">
        <v>168</v>
      </c>
      <c r="I24" s="0" t="s">
        <v>177</v>
      </c>
      <c r="J24" s="0" t="s">
        <v>170</v>
      </c>
      <c r="K24" s="0" t="n">
        <v>36651</v>
      </c>
      <c r="L24" s="0" t="n">
        <v>37245</v>
      </c>
      <c r="M24" s="0" t="s">
        <v>155</v>
      </c>
      <c r="N24" s="286" t="n">
        <v>-25000000</v>
      </c>
      <c r="O24" s="0" t="n">
        <v>1753.816292</v>
      </c>
      <c r="P24" s="0" t="n">
        <v>0.85</v>
      </c>
      <c r="Q24" s="0" t="n">
        <v>37.495793</v>
      </c>
      <c r="R24" s="0" t="n">
        <v>37.699099</v>
      </c>
      <c r="S24" s="0" t="n">
        <v>0.187828975486415</v>
      </c>
      <c r="T24" s="0" t="n">
        <v>329.417517317743</v>
      </c>
      <c r="U24" s="0" t="n">
        <v>-327.839814</v>
      </c>
      <c r="V24" s="0" t="n">
        <v>0</v>
      </c>
      <c r="W24" s="0" t="n">
        <v>1.57770331774299</v>
      </c>
      <c r="X24" s="0" t="n">
        <v>-89949.780484</v>
      </c>
      <c r="Y24" s="0" t="n">
        <v>-89860.55217</v>
      </c>
      <c r="Z24" s="0" t="n">
        <v>89.2283140000072</v>
      </c>
      <c r="AA24" s="0" t="n">
        <v>87.6506106822642</v>
      </c>
      <c r="AB24" s="0" t="n">
        <v>-89949.780484</v>
      </c>
      <c r="AC24" s="0" t="n">
        <v>-89860.55217</v>
      </c>
      <c r="AD24" s="0" t="n">
        <v>89.2283140000072</v>
      </c>
      <c r="AF24" s="0" t="n">
        <v>21926.211282584</v>
      </c>
      <c r="AG24" s="0" t="n">
        <v>-188298.611111</v>
      </c>
      <c r="AH24" s="565" t="n">
        <v>-278159.163281</v>
      </c>
      <c r="AI24" s="0" t="n">
        <v>-77296.493755</v>
      </c>
      <c r="AJ24" s="0" t="n">
        <v>-77296.493755</v>
      </c>
      <c r="AK24" s="0" t="n">
        <v>-34564.761731</v>
      </c>
      <c r="AL24" s="0" t="n">
        <v>89.2283140000072</v>
      </c>
      <c r="AM24" s="0" t="s">
        <v>472</v>
      </c>
      <c r="AN24" s="0" t="s">
        <v>469</v>
      </c>
      <c r="AO24" s="0" t="n">
        <v>10</v>
      </c>
      <c r="AP24" s="0" t="n">
        <v>10</v>
      </c>
    </row>
    <row r="25" customFormat="false" ht="12.75" hidden="false" customHeight="false" outlineLevel="0" collapsed="false">
      <c r="A25" s="0" t="n">
        <v>28</v>
      </c>
      <c r="B25" s="0" t="n">
        <v>115</v>
      </c>
      <c r="C25" s="0" t="s">
        <v>2</v>
      </c>
      <c r="D25" s="0" t="s">
        <v>176</v>
      </c>
      <c r="E25" s="0" t="s">
        <v>416</v>
      </c>
      <c r="F25" s="0" t="s">
        <v>184</v>
      </c>
      <c r="G25" s="0" t="s">
        <v>164</v>
      </c>
      <c r="H25" s="0" t="s">
        <v>168</v>
      </c>
      <c r="I25" s="0" t="s">
        <v>177</v>
      </c>
      <c r="J25" s="0" t="s">
        <v>189</v>
      </c>
      <c r="K25" s="0" t="n">
        <v>36728</v>
      </c>
      <c r="L25" s="0" t="n">
        <v>38554</v>
      </c>
      <c r="M25" s="0" t="s">
        <v>155</v>
      </c>
      <c r="N25" s="286" t="n">
        <v>10000000</v>
      </c>
      <c r="O25" s="0" t="n">
        <v>-3710.618065</v>
      </c>
      <c r="P25" s="0" t="n">
        <v>0.25</v>
      </c>
      <c r="Q25" s="0" t="n">
        <v>42.094272</v>
      </c>
      <c r="R25" s="0" t="n">
        <v>42.108058</v>
      </c>
      <c r="S25" s="0" t="n">
        <v>-0.0179786549775581</v>
      </c>
      <c r="T25" s="0" t="n">
        <v>66.7119219441292</v>
      </c>
      <c r="U25" s="0" t="n">
        <v>159.038958</v>
      </c>
      <c r="V25" s="0" t="n">
        <v>0</v>
      </c>
      <c r="W25" s="0" t="n">
        <v>225.750879944129</v>
      </c>
      <c r="X25" s="0" t="n">
        <v>-61729.352232</v>
      </c>
      <c r="Y25" s="0" t="n">
        <v>-61749.219133</v>
      </c>
      <c r="Z25" s="0" t="n">
        <v>-19.8669010000012</v>
      </c>
      <c r="AA25" s="0" t="n">
        <v>-245.61778094413</v>
      </c>
      <c r="AB25" s="0" t="n">
        <v>-61729.352232</v>
      </c>
      <c r="AC25" s="0" t="n">
        <v>-61749.219133</v>
      </c>
      <c r="AD25" s="0" t="n">
        <v>-19.8669010000012</v>
      </c>
      <c r="AF25" s="0" t="n">
        <v>-15259.9167923125</v>
      </c>
      <c r="AG25" s="0" t="n">
        <v>12847.222222</v>
      </c>
      <c r="AH25" s="565" t="n">
        <v>-48901.996911</v>
      </c>
      <c r="AI25" s="0" t="n">
        <v>20440.685201</v>
      </c>
      <c r="AJ25" s="0" t="n">
        <v>20440.685201</v>
      </c>
      <c r="AK25" s="0" t="n">
        <v>7923.70021600001</v>
      </c>
      <c r="AL25" s="0" t="n">
        <v>-19.8669010000012</v>
      </c>
      <c r="AM25" s="0" t="s">
        <v>475</v>
      </c>
      <c r="AN25" s="0" t="n">
        <v>5</v>
      </c>
      <c r="AO25" s="0" t="s">
        <v>469</v>
      </c>
      <c r="AP25" s="0" t="n">
        <v>5</v>
      </c>
    </row>
    <row r="26" customFormat="false" ht="12.75" hidden="false" customHeight="false" outlineLevel="0" collapsed="false">
      <c r="A26" s="0" t="n">
        <v>30</v>
      </c>
      <c r="B26" s="0" t="n">
        <v>125</v>
      </c>
      <c r="C26" s="0" t="s">
        <v>2</v>
      </c>
      <c r="D26" s="0" t="s">
        <v>104</v>
      </c>
      <c r="E26" s="0" t="s">
        <v>209</v>
      </c>
      <c r="F26" s="0" t="s">
        <v>184</v>
      </c>
      <c r="G26" s="0" t="s">
        <v>164</v>
      </c>
      <c r="H26" s="0" t="s">
        <v>168</v>
      </c>
      <c r="I26" s="0" t="s">
        <v>210</v>
      </c>
      <c r="J26" s="0" t="s">
        <v>189</v>
      </c>
      <c r="K26" s="0" t="n">
        <v>36714</v>
      </c>
      <c r="L26" s="0" t="n">
        <v>38461</v>
      </c>
      <c r="M26" s="0" t="s">
        <v>155</v>
      </c>
      <c r="N26" s="286" t="n">
        <v>5000000</v>
      </c>
      <c r="O26" s="0" t="n">
        <v>-1761.199906</v>
      </c>
      <c r="P26" s="0" t="n">
        <v>0.32</v>
      </c>
      <c r="Q26" s="0" t="n">
        <v>45.808787</v>
      </c>
      <c r="R26" s="0" t="n">
        <v>45.82182</v>
      </c>
      <c r="S26" s="0" t="n">
        <v>-0.0201487323585549</v>
      </c>
      <c r="T26" s="0" t="n">
        <v>35.485945535906</v>
      </c>
      <c r="U26" s="0" t="n">
        <v>83.782359</v>
      </c>
      <c r="V26" s="0" t="n">
        <v>0</v>
      </c>
      <c r="W26" s="0" t="n">
        <v>119.268304535906</v>
      </c>
      <c r="X26" s="0" t="n">
        <v>-22344.669006</v>
      </c>
      <c r="Y26" s="0" t="n">
        <v>-22335.540816</v>
      </c>
      <c r="Z26" s="0" t="n">
        <v>9.12818999999945</v>
      </c>
      <c r="AA26" s="0" t="n">
        <v>-110.140114535907</v>
      </c>
      <c r="AB26" s="0" t="n">
        <v>-22344.669006</v>
      </c>
      <c r="AC26" s="0" t="n">
        <v>-22335.540816</v>
      </c>
      <c r="AD26" s="0" t="n">
        <v>9.12818999999945</v>
      </c>
      <c r="AF26" s="0" t="n">
        <v>-7242.934613425</v>
      </c>
      <c r="AG26" s="0" t="n">
        <v>8711.111111</v>
      </c>
      <c r="AH26" s="565" t="n">
        <v>-13624.429705</v>
      </c>
      <c r="AI26" s="0" t="n">
        <v>34832.18427</v>
      </c>
      <c r="AJ26" s="0" t="n">
        <v>34832.18427</v>
      </c>
      <c r="AK26" s="0" t="n">
        <v>9513.63089</v>
      </c>
      <c r="AL26" s="0" t="n">
        <v>9.12818999999945</v>
      </c>
      <c r="AM26" s="0" t="s">
        <v>475</v>
      </c>
      <c r="AN26" s="0" t="n">
        <v>5</v>
      </c>
      <c r="AO26" s="0" t="s">
        <v>469</v>
      </c>
      <c r="AP26" s="0" t="n">
        <v>5</v>
      </c>
    </row>
    <row r="27" customFormat="false" ht="12.75" hidden="false" customHeight="false" outlineLevel="0" collapsed="false">
      <c r="A27" s="0" t="n">
        <v>31</v>
      </c>
      <c r="B27" s="0" t="n">
        <v>116</v>
      </c>
      <c r="C27" s="0" t="s">
        <v>2</v>
      </c>
      <c r="D27" s="0" t="s">
        <v>178</v>
      </c>
      <c r="E27" s="0" t="s">
        <v>416</v>
      </c>
      <c r="F27" s="0" t="s">
        <v>184</v>
      </c>
      <c r="G27" s="0" t="s">
        <v>164</v>
      </c>
      <c r="H27" s="0" t="s">
        <v>168</v>
      </c>
      <c r="I27" s="0" t="s">
        <v>179</v>
      </c>
      <c r="J27" s="0" t="s">
        <v>189</v>
      </c>
      <c r="K27" s="0" t="n">
        <v>36728</v>
      </c>
      <c r="L27" s="0" t="n">
        <v>38554</v>
      </c>
      <c r="M27" s="0" t="s">
        <v>155</v>
      </c>
      <c r="N27" s="286" t="n">
        <v>-10000000</v>
      </c>
      <c r="O27" s="0" t="n">
        <v>3710.618065</v>
      </c>
      <c r="P27" s="0" t="n">
        <v>0.25</v>
      </c>
      <c r="Q27" s="0" t="n">
        <v>42.094272</v>
      </c>
      <c r="R27" s="0" t="n">
        <v>42.108058</v>
      </c>
      <c r="S27" s="0" t="n">
        <v>-0.0179786549775581</v>
      </c>
      <c r="T27" s="0" t="n">
        <v>-66.7119219441292</v>
      </c>
      <c r="U27" s="0" t="n">
        <v>-159.038958</v>
      </c>
      <c r="V27" s="0" t="n">
        <v>0</v>
      </c>
      <c r="W27" s="0" t="n">
        <v>-225.750879944129</v>
      </c>
      <c r="X27" s="0" t="n">
        <v>61729.352232</v>
      </c>
      <c r="Y27" s="0" t="n">
        <v>61749.219133</v>
      </c>
      <c r="Z27" s="0" t="n">
        <v>19.8669010000012</v>
      </c>
      <c r="AA27" s="0" t="n">
        <v>245.61778094413</v>
      </c>
      <c r="AB27" s="0" t="n">
        <v>61729.352232</v>
      </c>
      <c r="AC27" s="0" t="n">
        <v>61749.219133</v>
      </c>
      <c r="AD27" s="0" t="n">
        <v>19.8669010000012</v>
      </c>
      <c r="AF27" s="0" t="n">
        <v>15259.9167923125</v>
      </c>
      <c r="AG27" s="0" t="n">
        <v>-12847.222222</v>
      </c>
      <c r="AH27" s="565" t="n">
        <v>48901.996911</v>
      </c>
      <c r="AI27" s="0" t="n">
        <v>-20440.685201</v>
      </c>
      <c r="AJ27" s="0" t="n">
        <v>-20440.685201</v>
      </c>
      <c r="AK27" s="0" t="n">
        <v>-7923.70021600001</v>
      </c>
      <c r="AL27" s="0" t="n">
        <v>19.8669010000012</v>
      </c>
      <c r="AM27" s="0" t="s">
        <v>475</v>
      </c>
      <c r="AN27" s="0" t="n">
        <v>5</v>
      </c>
      <c r="AO27" s="0" t="s">
        <v>469</v>
      </c>
      <c r="AP27" s="0" t="n">
        <v>5</v>
      </c>
    </row>
    <row r="28" customFormat="false" ht="12.75" hidden="false" customHeight="false" outlineLevel="0" collapsed="false">
      <c r="A28" s="0" t="n">
        <v>32</v>
      </c>
      <c r="B28" s="0" t="n">
        <v>117</v>
      </c>
      <c r="C28" s="0" t="s">
        <v>2</v>
      </c>
      <c r="D28" s="0" t="s">
        <v>178</v>
      </c>
      <c r="E28" s="0" t="s">
        <v>416</v>
      </c>
      <c r="F28" s="0" t="s">
        <v>184</v>
      </c>
      <c r="G28" s="0" t="s">
        <v>164</v>
      </c>
      <c r="H28" s="0" t="s">
        <v>168</v>
      </c>
      <c r="I28" s="0" t="s">
        <v>179</v>
      </c>
      <c r="J28" s="0" t="s">
        <v>189</v>
      </c>
      <c r="K28" s="0" t="n">
        <v>36728</v>
      </c>
      <c r="L28" s="0" t="n">
        <v>38554</v>
      </c>
      <c r="M28" s="0" t="s">
        <v>155</v>
      </c>
      <c r="N28" s="286" t="n">
        <v>-10000000</v>
      </c>
      <c r="O28" s="0" t="n">
        <v>3710.618065</v>
      </c>
      <c r="P28" s="0" t="n">
        <v>0.25</v>
      </c>
      <c r="Q28" s="0" t="n">
        <v>42.094272</v>
      </c>
      <c r="R28" s="0" t="n">
        <v>42.108058</v>
      </c>
      <c r="S28" s="0" t="n">
        <v>-0.0179786549775581</v>
      </c>
      <c r="T28" s="0" t="n">
        <v>-66.7119219441292</v>
      </c>
      <c r="U28" s="0" t="n">
        <v>-159.038958</v>
      </c>
      <c r="V28" s="0" t="n">
        <v>0</v>
      </c>
      <c r="W28" s="0" t="n">
        <v>-225.750879944129</v>
      </c>
      <c r="X28" s="0" t="n">
        <v>61729.352232</v>
      </c>
      <c r="Y28" s="0" t="n">
        <v>61749.219133</v>
      </c>
      <c r="Z28" s="0" t="n">
        <v>19.8669010000012</v>
      </c>
      <c r="AA28" s="0" t="n">
        <v>245.61778094413</v>
      </c>
      <c r="AB28" s="0" t="n">
        <v>61729.352232</v>
      </c>
      <c r="AC28" s="0" t="n">
        <v>61749.219133</v>
      </c>
      <c r="AD28" s="0" t="n">
        <v>19.8669010000012</v>
      </c>
      <c r="AF28" s="0" t="n">
        <v>15259.9167923125</v>
      </c>
      <c r="AG28" s="0" t="n">
        <v>-12847.222222</v>
      </c>
      <c r="AH28" s="565" t="n">
        <v>48901.996911</v>
      </c>
      <c r="AI28" s="0" t="n">
        <v>-20440.685201</v>
      </c>
      <c r="AJ28" s="0" t="n">
        <v>-20440.685201</v>
      </c>
      <c r="AK28" s="0" t="n">
        <v>-7923.70021600001</v>
      </c>
      <c r="AL28" s="0" t="n">
        <v>19.8669010000012</v>
      </c>
      <c r="AM28" s="0" t="s">
        <v>475</v>
      </c>
      <c r="AN28" s="0" t="n">
        <v>5</v>
      </c>
      <c r="AO28" s="0" t="s">
        <v>469</v>
      </c>
      <c r="AP28" s="0" t="n">
        <v>5</v>
      </c>
    </row>
    <row r="29" customFormat="false" ht="12.75" hidden="false" customHeight="false" outlineLevel="0" collapsed="false">
      <c r="A29" s="0" t="n">
        <v>33</v>
      </c>
      <c r="B29" s="0" t="n">
        <v>124</v>
      </c>
      <c r="C29" s="0" t="s">
        <v>2</v>
      </c>
      <c r="D29" s="0" t="s">
        <v>178</v>
      </c>
      <c r="E29" s="0" t="s">
        <v>326</v>
      </c>
      <c r="F29" s="0" t="s">
        <v>150</v>
      </c>
      <c r="G29" s="0" t="s">
        <v>112</v>
      </c>
      <c r="H29" s="0" t="s">
        <v>168</v>
      </c>
      <c r="I29" s="0" t="s">
        <v>179</v>
      </c>
      <c r="J29" s="0" t="s">
        <v>170</v>
      </c>
      <c r="K29" s="0" t="n">
        <v>36651</v>
      </c>
      <c r="L29" s="0" t="n">
        <v>37245</v>
      </c>
      <c r="M29" s="0" t="s">
        <v>155</v>
      </c>
      <c r="N29" s="286" t="n">
        <v>25000000</v>
      </c>
      <c r="O29" s="0" t="n">
        <v>-1753.816292</v>
      </c>
      <c r="P29" s="0" t="n">
        <v>0.85</v>
      </c>
      <c r="Q29" s="0" t="n">
        <v>37.495793</v>
      </c>
      <c r="R29" s="0" t="n">
        <v>37.699099</v>
      </c>
      <c r="S29" s="0" t="n">
        <v>0.187828975486415</v>
      </c>
      <c r="T29" s="0" t="n">
        <v>-329.417517317743</v>
      </c>
      <c r="U29" s="0" t="n">
        <v>327.839814</v>
      </c>
      <c r="V29" s="0" t="n">
        <v>0</v>
      </c>
      <c r="W29" s="0" t="n">
        <v>-1.57770331774299</v>
      </c>
      <c r="X29" s="0" t="n">
        <v>89949.780484</v>
      </c>
      <c r="Y29" s="0" t="n">
        <v>89860.55217</v>
      </c>
      <c r="Z29" s="0" t="n">
        <v>-89.2283140000072</v>
      </c>
      <c r="AA29" s="0" t="n">
        <v>-87.6506106822642</v>
      </c>
      <c r="AB29" s="0" t="n">
        <v>89949.780484</v>
      </c>
      <c r="AC29" s="0" t="n">
        <v>89860.55217</v>
      </c>
      <c r="AD29" s="0" t="n">
        <v>-89.2283140000072</v>
      </c>
      <c r="AF29" s="0" t="n">
        <v>-21926.211282584</v>
      </c>
      <c r="AG29" s="0" t="n">
        <v>188298.611111</v>
      </c>
      <c r="AH29" s="565" t="n">
        <v>278159.163281</v>
      </c>
      <c r="AI29" s="0" t="n">
        <v>77296.493755</v>
      </c>
      <c r="AJ29" s="0" t="n">
        <v>77296.493755</v>
      </c>
      <c r="AK29" s="0" t="n">
        <v>34564.761731</v>
      </c>
      <c r="AL29" s="0" t="n">
        <v>-89.2283140000072</v>
      </c>
      <c r="AM29" s="0" t="s">
        <v>472</v>
      </c>
      <c r="AN29" s="0" t="s">
        <v>469</v>
      </c>
      <c r="AO29" s="0" t="n">
        <v>10</v>
      </c>
      <c r="AP29" s="0" t="n">
        <v>10</v>
      </c>
    </row>
    <row r="30" customFormat="false" ht="12.75" hidden="false" customHeight="false" outlineLevel="0" collapsed="false">
      <c r="A30" s="0" t="n">
        <v>35</v>
      </c>
      <c r="B30" s="0" t="n">
        <v>129</v>
      </c>
      <c r="C30" s="0" t="s">
        <v>2</v>
      </c>
      <c r="D30" s="0" t="s">
        <v>104</v>
      </c>
      <c r="E30" s="0" t="s">
        <v>389</v>
      </c>
      <c r="F30" s="0" t="s">
        <v>172</v>
      </c>
      <c r="G30" s="0" t="s">
        <v>112</v>
      </c>
      <c r="H30" s="0" t="s">
        <v>168</v>
      </c>
      <c r="I30" s="0" t="s">
        <v>180</v>
      </c>
      <c r="J30" s="0" t="s">
        <v>154</v>
      </c>
      <c r="K30" s="0" t="n">
        <v>36726</v>
      </c>
      <c r="L30" s="0" t="n">
        <v>37749</v>
      </c>
      <c r="M30" s="0" t="s">
        <v>155</v>
      </c>
      <c r="N30" s="286" t="n">
        <v>10000000</v>
      </c>
      <c r="O30" s="0" t="n">
        <v>-1860.495617</v>
      </c>
      <c r="P30" s="0" t="n">
        <v>1.4</v>
      </c>
      <c r="Q30" s="0" t="n">
        <v>530.199964</v>
      </c>
      <c r="R30" s="0" t="n">
        <v>530.387768</v>
      </c>
      <c r="S30" s="0" t="n">
        <v>-0.068317519066748</v>
      </c>
      <c r="T30" s="0" t="n">
        <v>127.104444787999</v>
      </c>
      <c r="U30" s="0" t="n">
        <v>1320.909282</v>
      </c>
      <c r="V30" s="0" t="n">
        <v>0</v>
      </c>
      <c r="W30" s="0" t="n">
        <v>1448.013726788</v>
      </c>
      <c r="X30" s="0" t="n">
        <v>-714620.43124</v>
      </c>
      <c r="Y30" s="0" t="n">
        <v>-714078.800303</v>
      </c>
      <c r="Z30" s="0" t="n">
        <v>541.630936999922</v>
      </c>
      <c r="AA30" s="0" t="n">
        <v>-906.382789788077</v>
      </c>
      <c r="AB30" s="0" t="n">
        <v>-714620.43124</v>
      </c>
      <c r="AC30" s="0" t="n">
        <v>-714078.800303</v>
      </c>
      <c r="AD30" s="0" t="n">
        <v>541.630936999922</v>
      </c>
      <c r="AF30" s="0" t="n">
        <v>-18363.09173979</v>
      </c>
      <c r="AG30" s="0" t="n">
        <v>71555.555556</v>
      </c>
      <c r="AH30" s="565" t="n">
        <v>-642523.244747</v>
      </c>
      <c r="AI30" s="0" t="n">
        <v>-326625.685755</v>
      </c>
      <c r="AJ30" s="0" t="n">
        <v>-326625.685755</v>
      </c>
      <c r="AK30" s="0" t="n">
        <v>-414815.893241</v>
      </c>
      <c r="AL30" s="0" t="n">
        <v>541.630936999922</v>
      </c>
      <c r="AM30" s="0" t="s">
        <v>473</v>
      </c>
      <c r="AN30" s="0" t="s">
        <v>469</v>
      </c>
      <c r="AO30" s="0" t="n">
        <v>9</v>
      </c>
      <c r="AP30" s="0" t="n">
        <v>9</v>
      </c>
    </row>
    <row r="31" customFormat="false" ht="12.75" hidden="false" customHeight="false" outlineLevel="0" collapsed="false">
      <c r="A31" s="0" t="n">
        <v>36</v>
      </c>
      <c r="B31" s="0" t="n">
        <v>130</v>
      </c>
      <c r="C31" s="0" t="s">
        <v>2</v>
      </c>
      <c r="D31" s="0" t="s">
        <v>104</v>
      </c>
      <c r="E31" s="0" t="s">
        <v>340</v>
      </c>
      <c r="F31" s="0" t="s">
        <v>95</v>
      </c>
      <c r="G31" s="0" t="s">
        <v>188</v>
      </c>
      <c r="H31" s="0" t="s">
        <v>168</v>
      </c>
      <c r="I31" s="0" t="s">
        <v>180</v>
      </c>
      <c r="J31" s="0" t="s">
        <v>203</v>
      </c>
      <c r="K31" s="0" t="n">
        <v>36727</v>
      </c>
      <c r="L31" s="0" t="n">
        <v>37792</v>
      </c>
      <c r="M31" s="0" t="s">
        <v>155</v>
      </c>
      <c r="N31" s="286" t="n">
        <v>-4000000</v>
      </c>
      <c r="O31" s="0" t="n">
        <v>815.510503</v>
      </c>
      <c r="P31" s="0" t="n">
        <v>0.75</v>
      </c>
      <c r="Q31" s="0" t="n">
        <v>71.952374</v>
      </c>
      <c r="R31" s="0" t="n">
        <v>71.968699</v>
      </c>
      <c r="S31" s="0" t="n">
        <v>-0.0219540520534443</v>
      </c>
      <c r="T31" s="0" t="n">
        <v>-17.9037600329925</v>
      </c>
      <c r="U31" s="0" t="n">
        <v>-87.983954</v>
      </c>
      <c r="V31" s="0" t="n">
        <v>0</v>
      </c>
      <c r="W31" s="0" t="n">
        <v>-105.887714032993</v>
      </c>
      <c r="X31" s="0" t="n">
        <v>-3073.376204</v>
      </c>
      <c r="Y31" s="0" t="n">
        <v>-3141.295089</v>
      </c>
      <c r="Z31" s="0" t="n">
        <v>-67.9188850000001</v>
      </c>
      <c r="AA31" s="0" t="n">
        <v>37.9688290329925</v>
      </c>
      <c r="AB31" s="0" t="n">
        <v>-3073.376204</v>
      </c>
      <c r="AC31" s="0" t="n">
        <v>-3141.295089</v>
      </c>
      <c r="AD31" s="0" t="n">
        <v>-67.9188850000001</v>
      </c>
      <c r="AF31" s="0" t="n">
        <v>6036.8164984575</v>
      </c>
      <c r="AG31" s="0" t="n">
        <v>-20250</v>
      </c>
      <c r="AH31" s="565" t="n">
        <v>-23391.295089</v>
      </c>
      <c r="AI31" s="0" t="n">
        <v>-61073.023617</v>
      </c>
      <c r="AJ31" s="0" t="n">
        <v>-61073.023617</v>
      </c>
      <c r="AK31" s="0" t="n">
        <v>-4770.790998</v>
      </c>
      <c r="AL31" s="0" t="n">
        <v>-67.9188850000001</v>
      </c>
      <c r="AM31" s="0" t="s">
        <v>473</v>
      </c>
      <c r="AN31" s="0" t="n">
        <v>7</v>
      </c>
      <c r="AO31" s="0" t="s">
        <v>469</v>
      </c>
      <c r="AP31" s="0" t="n">
        <v>7</v>
      </c>
    </row>
    <row r="32" customFormat="false" ht="12.75" hidden="false" customHeight="false" outlineLevel="0" collapsed="false">
      <c r="A32" s="0" t="n">
        <v>37</v>
      </c>
      <c r="B32" s="0" t="n">
        <v>131</v>
      </c>
      <c r="C32" s="0" t="s">
        <v>2</v>
      </c>
      <c r="D32" s="0" t="s">
        <v>104</v>
      </c>
      <c r="E32" s="0" t="s">
        <v>263</v>
      </c>
      <c r="F32" s="0" t="s">
        <v>102</v>
      </c>
      <c r="G32" s="0" t="s">
        <v>188</v>
      </c>
      <c r="H32" s="0" t="s">
        <v>168</v>
      </c>
      <c r="I32" s="0" t="s">
        <v>180</v>
      </c>
      <c r="J32" s="0" t="s">
        <v>203</v>
      </c>
      <c r="K32" s="0" t="n">
        <v>36728</v>
      </c>
      <c r="L32" s="0" t="n">
        <v>37823</v>
      </c>
      <c r="M32" s="0" t="s">
        <v>155</v>
      </c>
      <c r="N32" s="286" t="n">
        <v>-4000000</v>
      </c>
      <c r="O32" s="0" t="n">
        <v>845.117411</v>
      </c>
      <c r="P32" s="0" t="n">
        <v>0.74</v>
      </c>
      <c r="Q32" s="0" t="n">
        <v>66.930022</v>
      </c>
      <c r="R32" s="0" t="n">
        <v>66.942653</v>
      </c>
      <c r="S32" s="0" t="n">
        <v>-0.0224682586685664</v>
      </c>
      <c r="T32" s="0" t="n">
        <v>-18.9883165956571</v>
      </c>
      <c r="U32" s="0" t="n">
        <v>-86.402081</v>
      </c>
      <c r="V32" s="0" t="n">
        <v>0</v>
      </c>
      <c r="W32" s="0" t="n">
        <v>-105.390397595657</v>
      </c>
      <c r="X32" s="0" t="n">
        <v>-11363.540564</v>
      </c>
      <c r="Y32" s="0" t="n">
        <v>-11431.374222</v>
      </c>
      <c r="Z32" s="0" t="n">
        <v>-67.8336579999996</v>
      </c>
      <c r="AA32" s="0" t="n">
        <v>37.5567395956576</v>
      </c>
      <c r="AB32" s="0" t="n">
        <v>-11363.540564</v>
      </c>
      <c r="AC32" s="0" t="n">
        <v>-11431.374222</v>
      </c>
      <c r="AD32" s="0" t="n">
        <v>-67.8336579999996</v>
      </c>
      <c r="AF32" s="0" t="n">
        <v>4865.7634938325</v>
      </c>
      <c r="AG32" s="0" t="n">
        <v>-15211.111111</v>
      </c>
      <c r="AH32" s="565" t="n">
        <v>-26642.485333</v>
      </c>
      <c r="AI32" s="0" t="n">
        <v>-19472.749129</v>
      </c>
      <c r="AJ32" s="0" t="n">
        <v>-19472.749129</v>
      </c>
      <c r="AK32" s="0" t="n">
        <v>-9176.845725</v>
      </c>
      <c r="AL32" s="0" t="n">
        <v>-67.8336579999996</v>
      </c>
      <c r="AM32" s="0" t="s">
        <v>473</v>
      </c>
      <c r="AN32" s="0" t="n">
        <v>6</v>
      </c>
      <c r="AO32" s="0" t="s">
        <v>469</v>
      </c>
      <c r="AP32" s="0" t="n">
        <v>6</v>
      </c>
    </row>
    <row r="33" customFormat="false" ht="12.75" hidden="false" customHeight="false" outlineLevel="0" collapsed="false">
      <c r="A33" s="0" t="n">
        <v>38</v>
      </c>
      <c r="B33" s="0" t="n">
        <v>133</v>
      </c>
      <c r="C33" s="0" t="s">
        <v>2</v>
      </c>
      <c r="D33" s="0" t="s">
        <v>104</v>
      </c>
      <c r="E33" s="0" t="s">
        <v>238</v>
      </c>
      <c r="F33" s="0" t="s">
        <v>95</v>
      </c>
      <c r="G33" s="0" t="s">
        <v>96</v>
      </c>
      <c r="H33" s="0" t="s">
        <v>239</v>
      </c>
      <c r="I33" s="0" t="s">
        <v>175</v>
      </c>
      <c r="J33" s="0" t="s">
        <v>105</v>
      </c>
      <c r="K33" s="0" t="n">
        <v>36735</v>
      </c>
      <c r="L33" s="0" t="n">
        <v>38515</v>
      </c>
      <c r="M33" s="0" t="s">
        <v>155</v>
      </c>
      <c r="N33" s="286" t="n">
        <v>-5000000</v>
      </c>
      <c r="O33" s="0" t="n">
        <v>1828.098296</v>
      </c>
      <c r="P33" s="0" t="n">
        <v>0.65</v>
      </c>
      <c r="Q33" s="0" t="n">
        <v>66.428673</v>
      </c>
      <c r="R33" s="0" t="n">
        <v>66.443246</v>
      </c>
      <c r="S33" s="0" t="n">
        <v>-0.0291366627107333</v>
      </c>
      <c r="T33" s="0" t="n">
        <v>-53.2646834526184</v>
      </c>
      <c r="U33" s="0" t="n">
        <v>-115.501555</v>
      </c>
      <c r="V33" s="0" t="n">
        <v>0</v>
      </c>
      <c r="W33" s="0" t="n">
        <v>-168.766238452618</v>
      </c>
      <c r="X33" s="0" t="n">
        <v>1424.998757</v>
      </c>
      <c r="Y33" s="0" t="n">
        <v>1363.566626</v>
      </c>
      <c r="Z33" s="0" t="n">
        <v>-61.432131</v>
      </c>
      <c r="AA33" s="0" t="n">
        <v>107.334107452618</v>
      </c>
      <c r="AB33" s="0" t="n">
        <v>1424.998757</v>
      </c>
      <c r="AC33" s="0" t="n">
        <v>1363.566626</v>
      </c>
      <c r="AD33" s="0" t="n">
        <v>-61.432131</v>
      </c>
      <c r="AF33" s="0" t="n">
        <v>13532.49763614</v>
      </c>
      <c r="AG33" s="0" t="n">
        <v>-20493.055556</v>
      </c>
      <c r="AH33" s="565" t="n">
        <v>-19129.48893</v>
      </c>
      <c r="AI33" s="0" t="n">
        <v>-8281.103956</v>
      </c>
      <c r="AJ33" s="0" t="n">
        <v>-8281.103956</v>
      </c>
      <c r="AK33" s="0" t="n">
        <v>-6717.164886</v>
      </c>
      <c r="AL33" s="0" t="n">
        <v>-61.432131</v>
      </c>
      <c r="AM33" s="0" t="s">
        <v>475</v>
      </c>
      <c r="AN33" s="0" t="n">
        <v>7</v>
      </c>
      <c r="AO33" s="0" t="s">
        <v>469</v>
      </c>
      <c r="AP33" s="0" t="n">
        <v>7</v>
      </c>
    </row>
    <row r="34" customFormat="false" ht="12.75" hidden="false" customHeight="false" outlineLevel="0" collapsed="false">
      <c r="A34" s="0" t="n">
        <v>39</v>
      </c>
      <c r="B34" s="0" t="n">
        <v>134</v>
      </c>
      <c r="C34" s="0" t="s">
        <v>2</v>
      </c>
      <c r="D34" s="0" t="s">
        <v>104</v>
      </c>
      <c r="E34" s="0" t="s">
        <v>196</v>
      </c>
      <c r="F34" s="0" t="s">
        <v>197</v>
      </c>
      <c r="G34" s="0" t="s">
        <v>198</v>
      </c>
      <c r="H34" s="0" t="s">
        <v>168</v>
      </c>
      <c r="I34" s="0" t="s">
        <v>180</v>
      </c>
      <c r="J34" s="0" t="s">
        <v>154</v>
      </c>
      <c r="K34" s="0" t="n">
        <v>36742</v>
      </c>
      <c r="L34" s="0" t="n">
        <v>38000</v>
      </c>
      <c r="M34" s="0" t="s">
        <v>155</v>
      </c>
      <c r="N34" s="286" t="n">
        <v>4000000</v>
      </c>
      <c r="O34" s="0" t="n">
        <v>-1034.238912</v>
      </c>
      <c r="P34" s="0" t="n">
        <v>6.35</v>
      </c>
      <c r="Q34" s="0" t="n">
        <v>805.965654</v>
      </c>
      <c r="R34" s="0" t="n">
        <v>807.010488</v>
      </c>
      <c r="S34" s="0" t="n">
        <v>0.61016297762795</v>
      </c>
      <c r="T34" s="0" t="n">
        <v>-631.054294124611</v>
      </c>
      <c r="U34" s="0" t="n">
        <v>885.746858</v>
      </c>
      <c r="V34" s="0" t="n">
        <v>0</v>
      </c>
      <c r="W34" s="0" t="n">
        <v>254.692563875389</v>
      </c>
      <c r="X34" s="0" t="n">
        <v>-110842.840429</v>
      </c>
      <c r="Y34" s="0" t="n">
        <v>-111047.140186</v>
      </c>
      <c r="Z34" s="0" t="n">
        <v>-204.299757000001</v>
      </c>
      <c r="AA34" s="0" t="n">
        <v>-458.99232087539</v>
      </c>
      <c r="AB34" s="0" t="n">
        <v>-110842.840429</v>
      </c>
      <c r="AC34" s="0" t="n">
        <v>-111047.140186</v>
      </c>
      <c r="AD34" s="0" t="n">
        <v>-204.299757000001</v>
      </c>
      <c r="AF34" s="0" t="n">
        <v>-17013.2301024</v>
      </c>
      <c r="AG34" s="0" t="n">
        <v>116416.666667</v>
      </c>
      <c r="AH34" s="565" t="n">
        <v>5369.52648099999</v>
      </c>
      <c r="AI34" s="0" t="n">
        <v>103450.254616</v>
      </c>
      <c r="AJ34" s="0" t="n">
        <v>103450.254616</v>
      </c>
      <c r="AK34" s="0" t="n">
        <v>33228.530624</v>
      </c>
      <c r="AL34" s="0" t="n">
        <v>-204.299757000001</v>
      </c>
      <c r="AM34" s="0" t="s">
        <v>474</v>
      </c>
      <c r="AN34" s="0" t="s">
        <v>469</v>
      </c>
      <c r="AO34" s="0" t="n">
        <v>14</v>
      </c>
      <c r="AP34" s="0" t="n">
        <v>14</v>
      </c>
    </row>
    <row r="35" customFormat="false" ht="12.75" hidden="false" customHeight="false" outlineLevel="0" collapsed="false">
      <c r="A35" s="0" t="n">
        <v>42</v>
      </c>
      <c r="B35" s="0" t="n">
        <v>138</v>
      </c>
      <c r="C35" s="0" t="s">
        <v>2</v>
      </c>
      <c r="D35" s="0" t="s">
        <v>104</v>
      </c>
      <c r="E35" s="0" t="s">
        <v>393</v>
      </c>
      <c r="F35" s="0" t="s">
        <v>172</v>
      </c>
      <c r="G35" s="0" t="s">
        <v>96</v>
      </c>
      <c r="H35" s="0" t="s">
        <v>282</v>
      </c>
      <c r="I35" s="0" t="s">
        <v>180</v>
      </c>
      <c r="J35" s="0" t="s">
        <v>105</v>
      </c>
      <c r="K35" s="0" t="n">
        <v>36746</v>
      </c>
      <c r="L35" s="0" t="n">
        <v>37841</v>
      </c>
      <c r="M35" s="0" t="s">
        <v>155</v>
      </c>
      <c r="N35" s="286" t="n">
        <v>10000000</v>
      </c>
      <c r="O35" s="0" t="n">
        <v>-2146.173205</v>
      </c>
      <c r="P35" s="0" t="n">
        <v>1</v>
      </c>
      <c r="Q35" s="0" t="n">
        <v>138.831472</v>
      </c>
      <c r="R35" s="0" t="n">
        <v>138.919072</v>
      </c>
      <c r="S35" s="0" t="n">
        <v>0.00063887706056288</v>
      </c>
      <c r="T35" s="0" t="n">
        <v>-1.37114082866921</v>
      </c>
      <c r="U35" s="0" t="n">
        <v>550.905188</v>
      </c>
      <c r="V35" s="0" t="n">
        <v>0</v>
      </c>
      <c r="W35" s="0" t="n">
        <v>549.534047171331</v>
      </c>
      <c r="X35" s="0" t="n">
        <v>-73120.887541</v>
      </c>
      <c r="Y35" s="0" t="n">
        <v>-72993.204675</v>
      </c>
      <c r="Z35" s="0" t="n">
        <v>127.682866000003</v>
      </c>
      <c r="AA35" s="0" t="n">
        <v>-421.851181171328</v>
      </c>
      <c r="AB35" s="0" t="n">
        <v>-73120.887541</v>
      </c>
      <c r="AC35" s="0" t="n">
        <v>-72993.204675</v>
      </c>
      <c r="AD35" s="0" t="n">
        <v>127.682866000003</v>
      </c>
      <c r="AF35" s="0" t="n">
        <v>-21182.72953335</v>
      </c>
      <c r="AG35" s="0" t="n">
        <v>51111.111111</v>
      </c>
      <c r="AH35" s="565" t="n">
        <v>-21882.093564</v>
      </c>
      <c r="AI35" s="0" t="n">
        <v>73742.903723</v>
      </c>
      <c r="AJ35" s="0" t="n">
        <v>73742.903723</v>
      </c>
      <c r="AK35" s="0" t="n">
        <v>5402.402336</v>
      </c>
      <c r="AL35" s="0" t="n">
        <v>127.682866000003</v>
      </c>
      <c r="AM35" s="0" t="s">
        <v>473</v>
      </c>
      <c r="AN35" s="0" t="s">
        <v>469</v>
      </c>
      <c r="AO35" s="0" t="n">
        <v>9</v>
      </c>
      <c r="AP35" s="0" t="n">
        <v>9</v>
      </c>
    </row>
    <row r="36" customFormat="false" ht="12.75" hidden="false" customHeight="false" outlineLevel="0" collapsed="false">
      <c r="A36" s="0" t="n">
        <v>43</v>
      </c>
      <c r="B36" s="0" t="n">
        <v>140</v>
      </c>
      <c r="C36" s="0" t="s">
        <v>2</v>
      </c>
      <c r="D36" s="0" t="s">
        <v>104</v>
      </c>
      <c r="E36" s="0" t="s">
        <v>395</v>
      </c>
      <c r="F36" s="0" t="s">
        <v>116</v>
      </c>
      <c r="G36" s="0" t="s">
        <v>96</v>
      </c>
      <c r="H36" s="0" t="s">
        <v>152</v>
      </c>
      <c r="I36" s="0" t="s">
        <v>180</v>
      </c>
      <c r="J36" s="0" t="s">
        <v>212</v>
      </c>
      <c r="K36" s="0" t="n">
        <v>36746</v>
      </c>
      <c r="L36" s="0" t="n">
        <v>38572</v>
      </c>
      <c r="M36" s="0" t="s">
        <v>155</v>
      </c>
      <c r="N36" s="286" t="n">
        <v>12000000</v>
      </c>
      <c r="O36" s="0" t="n">
        <v>-4576.837336</v>
      </c>
      <c r="P36" s="0" t="n">
        <v>1</v>
      </c>
      <c r="Q36" s="0" t="n">
        <v>133.388594</v>
      </c>
      <c r="R36" s="0" t="n">
        <v>133.423606</v>
      </c>
      <c r="S36" s="0" t="n">
        <v>-0.0625660961905895</v>
      </c>
      <c r="T36" s="0" t="n">
        <v>286.354845012857</v>
      </c>
      <c r="U36" s="0" t="n">
        <v>642.4456</v>
      </c>
      <c r="V36" s="0" t="n">
        <v>0</v>
      </c>
      <c r="W36" s="0" t="n">
        <v>928.800445012857</v>
      </c>
      <c r="X36" s="0" t="n">
        <v>-137049.770217</v>
      </c>
      <c r="Y36" s="0" t="n">
        <v>-136960.940181</v>
      </c>
      <c r="Z36" s="0" t="n">
        <v>88.8300359999994</v>
      </c>
      <c r="AA36" s="0" t="n">
        <v>-839.970409012858</v>
      </c>
      <c r="AB36" s="0" t="n">
        <v>-137049.770217</v>
      </c>
      <c r="AC36" s="0" t="n">
        <v>-136960.940181</v>
      </c>
      <c r="AD36" s="0" t="n">
        <v>88.8300359999994</v>
      </c>
      <c r="AF36" s="0" t="n">
        <v>-33127.148637968</v>
      </c>
      <c r="AG36" s="0" t="n">
        <v>59527.333333</v>
      </c>
      <c r="AH36" s="565" t="n">
        <v>-77433.606848</v>
      </c>
      <c r="AI36" s="0" t="n">
        <v>131794.794413</v>
      </c>
      <c r="AJ36" s="0" t="n">
        <v>131794.794413</v>
      </c>
      <c r="AK36" s="0" t="n">
        <v>-14338.170597</v>
      </c>
      <c r="AL36" s="0" t="n">
        <v>88.8300359999994</v>
      </c>
      <c r="AM36" s="0" t="s">
        <v>475</v>
      </c>
      <c r="AN36" s="0" t="n">
        <v>8</v>
      </c>
      <c r="AO36" s="0" t="s">
        <v>469</v>
      </c>
      <c r="AP36" s="0" t="n">
        <v>8</v>
      </c>
    </row>
    <row r="37" customFormat="false" ht="12.75" hidden="false" customHeight="false" outlineLevel="0" collapsed="false">
      <c r="A37" s="0" t="n">
        <v>44</v>
      </c>
      <c r="B37" s="0" t="n">
        <v>143</v>
      </c>
      <c r="C37" s="0" t="s">
        <v>2</v>
      </c>
      <c r="D37" s="0" t="s">
        <v>223</v>
      </c>
      <c r="E37" s="0" t="s">
        <v>280</v>
      </c>
      <c r="F37" s="0" t="s">
        <v>197</v>
      </c>
      <c r="G37" s="0" t="s">
        <v>96</v>
      </c>
      <c r="H37" s="0" t="s">
        <v>168</v>
      </c>
      <c r="I37" s="0" t="s">
        <v>3</v>
      </c>
      <c r="J37" s="0" t="s">
        <v>203</v>
      </c>
      <c r="K37" s="0" t="n">
        <v>36746</v>
      </c>
      <c r="L37" s="0" t="n">
        <v>37164</v>
      </c>
      <c r="M37" s="0" t="s">
        <v>155</v>
      </c>
      <c r="N37" s="286" t="n">
        <v>10000000</v>
      </c>
      <c r="O37" s="0" t="n">
        <v>-492.627483</v>
      </c>
      <c r="P37" s="0" t="n">
        <v>2.125</v>
      </c>
      <c r="Q37" s="0" t="n">
        <v>152.962322</v>
      </c>
      <c r="R37" s="0" t="n">
        <v>152.591074</v>
      </c>
      <c r="S37" s="0" t="n">
        <v>-0.396075155997266</v>
      </c>
      <c r="T37" s="0" t="n">
        <v>195.117507177766</v>
      </c>
      <c r="U37" s="0" t="n">
        <v>485.017852</v>
      </c>
      <c r="V37" s="0" t="n">
        <v>0</v>
      </c>
      <c r="W37" s="0" t="n">
        <v>680.135359177766</v>
      </c>
      <c r="X37" s="0" t="n">
        <v>81558.711331</v>
      </c>
      <c r="Y37" s="0" t="n">
        <v>82180.57073</v>
      </c>
      <c r="Z37" s="0" t="n">
        <v>621.859399000008</v>
      </c>
      <c r="AA37" s="0" t="n">
        <v>-58.2759601777575</v>
      </c>
      <c r="AB37" s="0" t="n">
        <v>81558.711331</v>
      </c>
      <c r="AC37" s="0" t="n">
        <v>82180.57073</v>
      </c>
      <c r="AD37" s="0" t="n">
        <v>621.859399000008</v>
      </c>
      <c r="AF37" s="0" t="n">
        <v>-8103.72209535</v>
      </c>
      <c r="AG37" s="0" t="n">
        <v>84409.722222</v>
      </c>
      <c r="AH37" s="565" t="n">
        <v>166590.292952</v>
      </c>
      <c r="AI37" s="0" t="n">
        <v>109596.479536</v>
      </c>
      <c r="AJ37" s="0" t="n">
        <v>109596.479536</v>
      </c>
      <c r="AK37" s="0" t="n">
        <v>115848.541879</v>
      </c>
      <c r="AL37" s="0" t="n">
        <v>621.859399000008</v>
      </c>
      <c r="AM37" s="0" t="s">
        <v>471</v>
      </c>
      <c r="AN37" s="0" t="s">
        <v>469</v>
      </c>
      <c r="AO37" s="0" t="n">
        <v>14</v>
      </c>
      <c r="AP37" s="0" t="n">
        <v>14</v>
      </c>
    </row>
    <row r="38" customFormat="false" ht="12.75" hidden="false" customHeight="false" outlineLevel="0" collapsed="false">
      <c r="A38" s="0" t="n">
        <v>45</v>
      </c>
      <c r="B38" s="0" t="n">
        <v>139</v>
      </c>
      <c r="C38" s="0" t="s">
        <v>2</v>
      </c>
      <c r="D38" s="0" t="s">
        <v>104</v>
      </c>
      <c r="E38" s="0" t="s">
        <v>393</v>
      </c>
      <c r="F38" s="0" t="s">
        <v>172</v>
      </c>
      <c r="G38" s="0" t="s">
        <v>96</v>
      </c>
      <c r="H38" s="0" t="s">
        <v>282</v>
      </c>
      <c r="I38" s="0" t="s">
        <v>153</v>
      </c>
      <c r="J38" s="0" t="s">
        <v>105</v>
      </c>
      <c r="K38" s="0" t="n">
        <v>36747</v>
      </c>
      <c r="L38" s="0" t="n">
        <v>37112</v>
      </c>
      <c r="M38" s="0" t="s">
        <v>155</v>
      </c>
      <c r="N38" s="286" t="n">
        <v>-10000000</v>
      </c>
      <c r="O38" s="0" t="n">
        <v>359.236225</v>
      </c>
      <c r="P38" s="0" t="n">
        <v>0.63</v>
      </c>
      <c r="Q38" s="0" t="n">
        <v>78.9579</v>
      </c>
      <c r="R38" s="0" t="n">
        <v>79.076006</v>
      </c>
      <c r="S38" s="0" t="n">
        <v>0.117159758072916</v>
      </c>
      <c r="T38" s="0" t="n">
        <v>42.0880292120275</v>
      </c>
      <c r="U38" s="0" t="n">
        <v>-244.13204</v>
      </c>
      <c r="V38" s="0" t="n">
        <v>0</v>
      </c>
      <c r="W38" s="0" t="n">
        <v>-202.044010787973</v>
      </c>
      <c r="X38" s="0" t="n">
        <v>-1963.614651</v>
      </c>
      <c r="Y38" s="0" t="n">
        <v>-2138.219929</v>
      </c>
      <c r="Z38" s="0" t="n">
        <v>-174.605278</v>
      </c>
      <c r="AA38" s="0" t="n">
        <v>27.4387327879728</v>
      </c>
      <c r="AB38" s="0" t="n">
        <v>-1963.614651</v>
      </c>
      <c r="AC38" s="0" t="n">
        <v>-2138.219929</v>
      </c>
      <c r="AD38" s="0" t="n">
        <v>-174.605278</v>
      </c>
      <c r="AF38" s="0" t="n">
        <v>3545.66154075</v>
      </c>
      <c r="AG38" s="0" t="n">
        <v>-32200</v>
      </c>
      <c r="AH38" s="565" t="n">
        <v>-34338.219929</v>
      </c>
      <c r="AI38" s="0" t="n">
        <v>-41675.87458</v>
      </c>
      <c r="AJ38" s="0" t="n">
        <v>-41675.87458</v>
      </c>
      <c r="AK38" s="0" t="n">
        <v>-8052.317698</v>
      </c>
      <c r="AL38" s="0" t="n">
        <v>-174.605278</v>
      </c>
      <c r="AM38" s="0" t="s">
        <v>471</v>
      </c>
      <c r="AN38" s="0" t="s">
        <v>469</v>
      </c>
      <c r="AO38" s="0" t="n">
        <v>9</v>
      </c>
      <c r="AP38" s="0" t="n">
        <v>9</v>
      </c>
    </row>
    <row r="39" customFormat="false" ht="12.75" hidden="false" customHeight="false" outlineLevel="0" collapsed="false">
      <c r="A39" s="0" t="n">
        <v>46</v>
      </c>
      <c r="B39" s="0" t="n">
        <v>146</v>
      </c>
      <c r="C39" s="0" t="s">
        <v>2</v>
      </c>
      <c r="D39" s="0" t="s">
        <v>104</v>
      </c>
      <c r="E39" s="0" t="s">
        <v>333</v>
      </c>
      <c r="F39" s="0" t="s">
        <v>163</v>
      </c>
      <c r="G39" s="0" t="s">
        <v>191</v>
      </c>
      <c r="H39" s="0" t="s">
        <v>110</v>
      </c>
      <c r="I39" s="0" t="s">
        <v>180</v>
      </c>
      <c r="J39" s="0" t="s">
        <v>105</v>
      </c>
      <c r="K39" s="0" t="n">
        <v>36754</v>
      </c>
      <c r="L39" s="0" t="n">
        <v>38580</v>
      </c>
      <c r="M39" s="0" t="s">
        <v>155</v>
      </c>
      <c r="N39" s="286" t="n">
        <v>-10000000</v>
      </c>
      <c r="O39" s="0" t="n">
        <v>3769.728522</v>
      </c>
      <c r="P39" s="0" t="n">
        <v>0.33</v>
      </c>
      <c r="Q39" s="0" t="n">
        <v>52.603549</v>
      </c>
      <c r="R39" s="0" t="n">
        <v>52.627499</v>
      </c>
      <c r="S39" s="0" t="n">
        <v>-0.0136080644155917</v>
      </c>
      <c r="T39" s="0" t="n">
        <v>-51.2987085566695</v>
      </c>
      <c r="U39" s="0" t="n">
        <v>-185.562475</v>
      </c>
      <c r="V39" s="0" t="n">
        <v>0</v>
      </c>
      <c r="W39" s="0" t="n">
        <v>-236.861183556669</v>
      </c>
      <c r="X39" s="0" t="n">
        <v>73220.065206</v>
      </c>
      <c r="Y39" s="0" t="n">
        <v>73264.714624</v>
      </c>
      <c r="Z39" s="0" t="n">
        <v>44.6494180000009</v>
      </c>
      <c r="AA39" s="0" t="n">
        <v>281.51060155667</v>
      </c>
      <c r="AB39" s="0" t="n">
        <v>73220.065206</v>
      </c>
      <c r="AC39" s="0" t="n">
        <v>73264.714624</v>
      </c>
      <c r="AD39" s="0" t="n">
        <v>44.6494180000009</v>
      </c>
      <c r="AF39" s="0" t="n">
        <v>11162.166153642</v>
      </c>
      <c r="AG39" s="0" t="n">
        <v>-16866.666667</v>
      </c>
      <c r="AH39" s="565" t="n">
        <v>56398.047957</v>
      </c>
      <c r="AI39" s="0" t="n">
        <v>-66263.892822</v>
      </c>
      <c r="AJ39" s="0" t="n">
        <v>-66263.892822</v>
      </c>
      <c r="AK39" s="0" t="n">
        <v>-29274.175177</v>
      </c>
      <c r="AL39" s="0" t="n">
        <v>44.6494180000009</v>
      </c>
      <c r="AM39" s="0" t="s">
        <v>475</v>
      </c>
      <c r="AN39" s="0" t="n">
        <v>4</v>
      </c>
      <c r="AO39" s="0" t="s">
        <v>469</v>
      </c>
      <c r="AP39" s="0" t="n">
        <v>4</v>
      </c>
    </row>
    <row r="40" customFormat="false" ht="12.75" hidden="false" customHeight="false" outlineLevel="0" collapsed="false">
      <c r="A40" s="0" t="n">
        <v>47</v>
      </c>
      <c r="B40" s="0" t="n">
        <v>141</v>
      </c>
      <c r="C40" s="0" t="s">
        <v>2</v>
      </c>
      <c r="D40" s="0" t="s">
        <v>104</v>
      </c>
      <c r="E40" s="0" t="s">
        <v>395</v>
      </c>
      <c r="F40" s="0" t="s">
        <v>116</v>
      </c>
      <c r="G40" s="0" t="s">
        <v>96</v>
      </c>
      <c r="H40" s="0" t="s">
        <v>152</v>
      </c>
      <c r="I40" s="0" t="s">
        <v>153</v>
      </c>
      <c r="J40" s="0" t="s">
        <v>212</v>
      </c>
      <c r="K40" s="0" t="n">
        <v>36759</v>
      </c>
      <c r="L40" s="0" t="n">
        <v>36979</v>
      </c>
      <c r="M40" s="0" t="s">
        <v>155</v>
      </c>
      <c r="N40" s="286" t="n">
        <v>-15000000</v>
      </c>
      <c r="O40" s="0" t="n">
        <v>27.136829</v>
      </c>
      <c r="P40" s="0" t="n">
        <v>0.67</v>
      </c>
      <c r="Q40" s="0" t="n">
        <v>184.640376</v>
      </c>
      <c r="R40" s="0" t="n">
        <v>237.928582</v>
      </c>
      <c r="S40" s="0" t="n">
        <v>-0.0258150567500337</v>
      </c>
      <c r="T40" s="0" t="n">
        <v>-0.70053878065096</v>
      </c>
      <c r="U40" s="0" t="n">
        <v>-327.476606</v>
      </c>
      <c r="V40" s="0" t="n">
        <v>0</v>
      </c>
      <c r="W40" s="0" t="n">
        <v>-328.177144780651</v>
      </c>
      <c r="X40" s="0" t="n">
        <v>-22833.890619</v>
      </c>
      <c r="Y40" s="0" t="n">
        <v>-23161.076135</v>
      </c>
      <c r="Z40" s="0" t="n">
        <v>-327.185515999998</v>
      </c>
      <c r="AA40" s="0" t="n">
        <v>0.99162878065323</v>
      </c>
      <c r="AB40" s="0" t="n">
        <v>-22833.890619</v>
      </c>
      <c r="AC40" s="0" t="n">
        <v>-23161.076135</v>
      </c>
      <c r="AD40" s="0" t="n">
        <v>-327.185515999998</v>
      </c>
      <c r="AF40" s="0" t="n">
        <v>196.416368302</v>
      </c>
      <c r="AG40" s="0" t="n">
        <v>-36291.666667</v>
      </c>
      <c r="AH40" s="565" t="n">
        <v>-59452.742802</v>
      </c>
      <c r="AI40" s="0" t="n">
        <v>-26273.862921</v>
      </c>
      <c r="AJ40" s="0" t="n">
        <v>-26273.862921</v>
      </c>
      <c r="AK40" s="0" t="n">
        <v>-6923.74301699999</v>
      </c>
      <c r="AL40" s="0" t="n">
        <v>-327.185515999998</v>
      </c>
      <c r="AM40" s="0" t="s">
        <v>471</v>
      </c>
      <c r="AN40" s="0" t="n">
        <v>8</v>
      </c>
      <c r="AO40" s="0" t="s">
        <v>469</v>
      </c>
      <c r="AP40" s="0" t="n">
        <v>8</v>
      </c>
    </row>
    <row r="41" customFormat="false" ht="12.75" hidden="false" customHeight="false" outlineLevel="0" collapsed="false">
      <c r="A41" s="0" t="n">
        <v>48</v>
      </c>
      <c r="B41" s="0" t="n">
        <v>142</v>
      </c>
      <c r="C41" s="0" t="s">
        <v>2</v>
      </c>
      <c r="D41" s="0" t="s">
        <v>104</v>
      </c>
      <c r="E41" s="0" t="s">
        <v>395</v>
      </c>
      <c r="F41" s="0" t="s">
        <v>116</v>
      </c>
      <c r="G41" s="0" t="s">
        <v>96</v>
      </c>
      <c r="H41" s="0" t="s">
        <v>152</v>
      </c>
      <c r="I41" s="0" t="s">
        <v>205</v>
      </c>
      <c r="J41" s="0" t="s">
        <v>212</v>
      </c>
      <c r="K41" s="0" t="n">
        <v>36759</v>
      </c>
      <c r="L41" s="0" t="n">
        <v>37124</v>
      </c>
      <c r="M41" s="0" t="s">
        <v>155</v>
      </c>
      <c r="N41" s="286" t="n">
        <v>10000000</v>
      </c>
      <c r="O41" s="0" t="n">
        <v>-390.663171</v>
      </c>
      <c r="P41" s="0" t="n">
        <v>0.93</v>
      </c>
      <c r="Q41" s="0" t="n">
        <v>82.303003</v>
      </c>
      <c r="R41" s="0" t="n">
        <v>82.330779</v>
      </c>
      <c r="S41" s="0" t="n">
        <v>0.0279435864491973</v>
      </c>
      <c r="T41" s="0" t="n">
        <v>-10.916530091356</v>
      </c>
      <c r="U41" s="0" t="n">
        <v>227.870245</v>
      </c>
      <c r="V41" s="0" t="n">
        <v>0</v>
      </c>
      <c r="W41" s="0" t="n">
        <v>216.953714908644</v>
      </c>
      <c r="X41" s="0" t="n">
        <v>12821.200596</v>
      </c>
      <c r="Y41" s="0" t="n">
        <v>13039.536835</v>
      </c>
      <c r="Z41" s="0" t="n">
        <v>218.336239</v>
      </c>
      <c r="AA41" s="0" t="n">
        <v>1.38252409135623</v>
      </c>
      <c r="AB41" s="0" t="n">
        <v>12821.200596</v>
      </c>
      <c r="AC41" s="0" t="n">
        <v>13039.536835</v>
      </c>
      <c r="AD41" s="0" t="n">
        <v>218.336239</v>
      </c>
      <c r="AF41" s="0" t="n">
        <v>-2827.620031698</v>
      </c>
      <c r="AG41" s="0" t="n">
        <v>47533.333333</v>
      </c>
      <c r="AH41" s="565" t="n">
        <v>60572.870168</v>
      </c>
      <c r="AI41" s="0" t="n">
        <v>21421.138242</v>
      </c>
      <c r="AJ41" s="0" t="n">
        <v>21421.138242</v>
      </c>
      <c r="AK41" s="0" t="n">
        <v>2896.029471</v>
      </c>
      <c r="AL41" s="0" t="n">
        <v>218.336239</v>
      </c>
      <c r="AM41" s="0" t="s">
        <v>471</v>
      </c>
      <c r="AN41" s="0" t="n">
        <v>8</v>
      </c>
      <c r="AO41" s="0" t="s">
        <v>469</v>
      </c>
      <c r="AP41" s="0" t="n">
        <v>8</v>
      </c>
    </row>
    <row r="42" customFormat="false" ht="12.75" hidden="false" customHeight="false" outlineLevel="0" collapsed="false">
      <c r="A42" s="0" t="n">
        <v>49</v>
      </c>
      <c r="B42" s="0" t="n">
        <v>147</v>
      </c>
      <c r="C42" s="0" t="s">
        <v>2</v>
      </c>
      <c r="D42" s="0" t="s">
        <v>104</v>
      </c>
      <c r="E42" s="0" t="s">
        <v>418</v>
      </c>
      <c r="F42" s="0" t="s">
        <v>95</v>
      </c>
      <c r="G42" s="0" t="s">
        <v>96</v>
      </c>
      <c r="H42" s="0" t="s">
        <v>168</v>
      </c>
      <c r="I42" s="0" t="s">
        <v>200</v>
      </c>
      <c r="J42" s="0" t="s">
        <v>170</v>
      </c>
      <c r="K42" s="0" t="n">
        <v>36759</v>
      </c>
      <c r="L42" s="0" t="n">
        <v>38585</v>
      </c>
      <c r="M42" s="0" t="s">
        <v>155</v>
      </c>
      <c r="N42" s="286" t="n">
        <v>5000000</v>
      </c>
      <c r="O42" s="0" t="n">
        <v>-1873.538181</v>
      </c>
      <c r="P42" s="0" t="n">
        <v>0.41</v>
      </c>
      <c r="Q42" s="0" t="n">
        <v>159.338008</v>
      </c>
      <c r="R42" s="0" t="n">
        <v>159.367908</v>
      </c>
      <c r="S42" s="0" t="n">
        <v>-0.0556337912391957</v>
      </c>
      <c r="T42" s="0" t="n">
        <v>104.232032040417</v>
      </c>
      <c r="U42" s="0" t="n">
        <v>218.949228</v>
      </c>
      <c r="V42" s="0" t="n">
        <v>0</v>
      </c>
      <c r="W42" s="0" t="n">
        <v>323.181260040417</v>
      </c>
      <c r="X42" s="0" t="n">
        <v>-222391.469913</v>
      </c>
      <c r="Y42" s="0" t="n">
        <v>-222516.575989</v>
      </c>
      <c r="Z42" s="0" t="n">
        <v>-125.106075999996</v>
      </c>
      <c r="AA42" s="0" t="n">
        <v>-448.287336040413</v>
      </c>
      <c r="AB42" s="0" t="n">
        <v>-222391.469913</v>
      </c>
      <c r="AC42" s="0" t="n">
        <v>-222516.575989</v>
      </c>
      <c r="AD42" s="0" t="n">
        <v>-125.106075999996</v>
      </c>
      <c r="AF42" s="0" t="n">
        <v>-13868.8663848525</v>
      </c>
      <c r="AG42" s="0" t="n">
        <v>10477.777778</v>
      </c>
      <c r="AH42" s="565" t="n">
        <v>-212038.798211</v>
      </c>
      <c r="AI42" s="0" t="n">
        <v>-42262.422489</v>
      </c>
      <c r="AJ42" s="0" t="n">
        <v>-42262.422489</v>
      </c>
      <c r="AK42" s="0" t="n">
        <v>3423.705254</v>
      </c>
      <c r="AL42" s="0" t="n">
        <v>-125.106075999996</v>
      </c>
      <c r="AM42" s="0" t="s">
        <v>475</v>
      </c>
      <c r="AN42" s="0" t="n">
        <v>7</v>
      </c>
      <c r="AO42" s="0" t="s">
        <v>469</v>
      </c>
      <c r="AP42" s="0" t="n">
        <v>7</v>
      </c>
    </row>
    <row r="43" customFormat="false" ht="12.75" hidden="false" customHeight="false" outlineLevel="0" collapsed="false">
      <c r="A43" s="0" t="n">
        <v>51</v>
      </c>
      <c r="B43" s="0" t="n">
        <v>126</v>
      </c>
      <c r="C43" s="0" t="s">
        <v>2</v>
      </c>
      <c r="D43" s="0" t="s">
        <v>173</v>
      </c>
      <c r="E43" s="0" t="s">
        <v>266</v>
      </c>
      <c r="F43" s="0" t="s">
        <v>116</v>
      </c>
      <c r="G43" s="0" t="s">
        <v>167</v>
      </c>
      <c r="H43" s="0" t="s">
        <v>168</v>
      </c>
      <c r="I43" s="0" t="s">
        <v>267</v>
      </c>
      <c r="J43" s="0" t="s">
        <v>170</v>
      </c>
      <c r="K43" s="0" t="n">
        <v>36762</v>
      </c>
      <c r="L43" s="0" t="n">
        <v>36910</v>
      </c>
      <c r="M43" s="0" t="s">
        <v>155</v>
      </c>
      <c r="N43" s="286" t="n">
        <v>0</v>
      </c>
      <c r="O43" s="0" t="n">
        <v>0</v>
      </c>
      <c r="P43" s="0" t="n">
        <v>0.375</v>
      </c>
      <c r="Q43" s="0" t="n">
        <v>0</v>
      </c>
      <c r="R43" s="0" t="n">
        <v>0</v>
      </c>
      <c r="T43" s="0" t="n">
        <v>0</v>
      </c>
      <c r="U43" s="0" t="n">
        <v>0</v>
      </c>
      <c r="V43" s="0" t="n">
        <v>0</v>
      </c>
      <c r="W43" s="0" t="n">
        <v>0</v>
      </c>
      <c r="X43" s="0" t="n">
        <v>0</v>
      </c>
      <c r="Y43" s="0" t="n">
        <v>0</v>
      </c>
      <c r="Z43" s="0" t="n">
        <v>0</v>
      </c>
      <c r="AA43" s="0" t="n">
        <v>0</v>
      </c>
      <c r="AB43" s="0" t="n">
        <v>0</v>
      </c>
      <c r="AC43" s="0" t="n">
        <v>0</v>
      </c>
      <c r="AD43" s="0" t="n">
        <v>0</v>
      </c>
      <c r="AF43" s="0" t="n">
        <v>0</v>
      </c>
      <c r="AG43" s="0" t="n">
        <v>15416.666667</v>
      </c>
      <c r="AH43" s="565" t="n">
        <v>15416.666667</v>
      </c>
      <c r="AI43" s="0" t="n">
        <v>2916.330625</v>
      </c>
      <c r="AJ43" s="0" t="n">
        <v>2916.330625</v>
      </c>
      <c r="AK43" s="0" t="n">
        <v>0</v>
      </c>
      <c r="AL43" s="0" t="n">
        <v>0</v>
      </c>
      <c r="AM43" s="0" t="s">
        <v>471</v>
      </c>
      <c r="AN43" s="0" t="n">
        <v>8</v>
      </c>
      <c r="AO43" s="0" t="s">
        <v>469</v>
      </c>
      <c r="AP43" s="0" t="n">
        <v>8</v>
      </c>
    </row>
    <row r="44" customFormat="false" ht="12.75" hidden="false" customHeight="false" outlineLevel="0" collapsed="false">
      <c r="A44" s="0" t="n">
        <v>52</v>
      </c>
      <c r="B44" s="0" t="n">
        <v>127</v>
      </c>
      <c r="C44" s="0" t="s">
        <v>2</v>
      </c>
      <c r="D44" s="0" t="s">
        <v>176</v>
      </c>
      <c r="E44" s="0" t="s">
        <v>266</v>
      </c>
      <c r="F44" s="0" t="s">
        <v>116</v>
      </c>
      <c r="G44" s="0" t="s">
        <v>167</v>
      </c>
      <c r="H44" s="0" t="s">
        <v>168</v>
      </c>
      <c r="I44" s="0" t="s">
        <v>177</v>
      </c>
      <c r="J44" s="0" t="s">
        <v>170</v>
      </c>
      <c r="K44" s="0" t="n">
        <v>36762</v>
      </c>
      <c r="L44" s="0" t="n">
        <v>36910</v>
      </c>
      <c r="M44" s="0" t="s">
        <v>155</v>
      </c>
      <c r="N44" s="286" t="n">
        <v>0</v>
      </c>
      <c r="O44" s="0" t="n">
        <v>0</v>
      </c>
      <c r="P44" s="0" t="n">
        <v>0.375</v>
      </c>
      <c r="Q44" s="0" t="n">
        <v>0</v>
      </c>
      <c r="R44" s="0" t="n">
        <v>0</v>
      </c>
      <c r="T44" s="0" t="n">
        <v>0</v>
      </c>
      <c r="U44" s="0" t="n">
        <v>0</v>
      </c>
      <c r="V44" s="0" t="n">
        <v>0</v>
      </c>
      <c r="W44" s="0" t="n">
        <v>0</v>
      </c>
      <c r="X44" s="0" t="n">
        <v>0</v>
      </c>
      <c r="Y44" s="0" t="n">
        <v>0</v>
      </c>
      <c r="Z44" s="0" t="n">
        <v>0</v>
      </c>
      <c r="AA44" s="0" t="n">
        <v>0</v>
      </c>
      <c r="AB44" s="0" t="n">
        <v>0</v>
      </c>
      <c r="AC44" s="0" t="n">
        <v>0</v>
      </c>
      <c r="AD44" s="0" t="n">
        <v>0</v>
      </c>
      <c r="AF44" s="0" t="n">
        <v>0</v>
      </c>
      <c r="AG44" s="0" t="n">
        <v>-15416.666667</v>
      </c>
      <c r="AH44" s="565" t="n">
        <v>-15416.666667</v>
      </c>
      <c r="AI44" s="0" t="n">
        <v>-2916.330625</v>
      </c>
      <c r="AJ44" s="0" t="n">
        <v>-2916.330625</v>
      </c>
      <c r="AK44" s="0" t="n">
        <v>0</v>
      </c>
      <c r="AL44" s="0" t="n">
        <v>0</v>
      </c>
      <c r="AM44" s="0" t="s">
        <v>471</v>
      </c>
      <c r="AN44" s="0" t="n">
        <v>8</v>
      </c>
      <c r="AO44" s="0" t="s">
        <v>469</v>
      </c>
      <c r="AP44" s="0" t="n">
        <v>8</v>
      </c>
    </row>
    <row r="45" customFormat="false" ht="12.75" hidden="false" customHeight="false" outlineLevel="0" collapsed="false">
      <c r="A45" s="0" t="n">
        <v>53</v>
      </c>
      <c r="B45" s="0" t="n">
        <v>128</v>
      </c>
      <c r="C45" s="0" t="s">
        <v>2</v>
      </c>
      <c r="D45" s="0" t="s">
        <v>178</v>
      </c>
      <c r="E45" s="0" t="s">
        <v>266</v>
      </c>
      <c r="F45" s="0" t="s">
        <v>116</v>
      </c>
      <c r="G45" s="0" t="s">
        <v>167</v>
      </c>
      <c r="H45" s="0" t="s">
        <v>168</v>
      </c>
      <c r="I45" s="0" t="s">
        <v>179</v>
      </c>
      <c r="J45" s="0" t="s">
        <v>170</v>
      </c>
      <c r="K45" s="0" t="n">
        <v>36762</v>
      </c>
      <c r="L45" s="0" t="n">
        <v>36910</v>
      </c>
      <c r="M45" s="0" t="s">
        <v>155</v>
      </c>
      <c r="N45" s="286" t="n">
        <v>0</v>
      </c>
      <c r="O45" s="0" t="n">
        <v>0</v>
      </c>
      <c r="P45" s="0" t="n">
        <v>0.375</v>
      </c>
      <c r="Q45" s="0" t="n">
        <v>0</v>
      </c>
      <c r="R45" s="0" t="n">
        <v>0</v>
      </c>
      <c r="T45" s="0" t="n">
        <v>0</v>
      </c>
      <c r="U45" s="0" t="n">
        <v>0</v>
      </c>
      <c r="V45" s="0" t="n">
        <v>0</v>
      </c>
      <c r="W45" s="0" t="n">
        <v>0</v>
      </c>
      <c r="X45" s="0" t="n">
        <v>0</v>
      </c>
      <c r="Y45" s="0" t="n">
        <v>0</v>
      </c>
      <c r="Z45" s="0" t="n">
        <v>0</v>
      </c>
      <c r="AA45" s="0" t="n">
        <v>0</v>
      </c>
      <c r="AB45" s="0" t="n">
        <v>0</v>
      </c>
      <c r="AC45" s="0" t="n">
        <v>0</v>
      </c>
      <c r="AD45" s="0" t="n">
        <v>0</v>
      </c>
      <c r="AF45" s="0" t="n">
        <v>0</v>
      </c>
      <c r="AG45" s="0" t="n">
        <v>15416.666667</v>
      </c>
      <c r="AH45" s="565" t="n">
        <v>15416.666667</v>
      </c>
      <c r="AI45" s="0" t="n">
        <v>2916.330625</v>
      </c>
      <c r="AJ45" s="0" t="n">
        <v>2916.330625</v>
      </c>
      <c r="AK45" s="0" t="n">
        <v>0</v>
      </c>
      <c r="AL45" s="0" t="n">
        <v>0</v>
      </c>
      <c r="AM45" s="0" t="s">
        <v>471</v>
      </c>
      <c r="AN45" s="0" t="n">
        <v>8</v>
      </c>
      <c r="AO45" s="0" t="s">
        <v>469</v>
      </c>
      <c r="AP45" s="0" t="n">
        <v>8</v>
      </c>
    </row>
    <row r="46" customFormat="false" ht="12.75" hidden="false" customHeight="false" outlineLevel="0" collapsed="false">
      <c r="A46" s="0" t="n">
        <v>55</v>
      </c>
      <c r="B46" s="0" t="n">
        <v>150</v>
      </c>
      <c r="C46" s="0" t="s">
        <v>2</v>
      </c>
      <c r="D46" s="0" t="s">
        <v>104</v>
      </c>
      <c r="E46" s="0" t="s">
        <v>114</v>
      </c>
      <c r="F46" s="0" t="s">
        <v>102</v>
      </c>
      <c r="G46" s="0" t="s">
        <v>96</v>
      </c>
      <c r="H46" s="0" t="s">
        <v>110</v>
      </c>
      <c r="I46" s="0" t="s">
        <v>181</v>
      </c>
      <c r="J46" s="0" t="s">
        <v>105</v>
      </c>
      <c r="K46" s="0" t="n">
        <v>36767</v>
      </c>
      <c r="L46" s="0" t="n">
        <v>38593</v>
      </c>
      <c r="M46" s="0" t="s">
        <v>155</v>
      </c>
      <c r="N46" s="286" t="n">
        <v>-10000000</v>
      </c>
      <c r="O46" s="0" t="n">
        <v>3767.363546</v>
      </c>
      <c r="P46" s="0" t="n">
        <v>0.46</v>
      </c>
      <c r="Q46" s="0" t="n">
        <v>165.673394</v>
      </c>
      <c r="R46" s="0" t="n">
        <v>163.099979</v>
      </c>
      <c r="S46" s="0" t="n">
        <v>-2.52174224244997</v>
      </c>
      <c r="T46" s="0" t="n">
        <v>-9500.3197966143</v>
      </c>
      <c r="U46" s="0" t="n">
        <v>-462.145951</v>
      </c>
      <c r="V46" s="0" t="n">
        <v>0</v>
      </c>
      <c r="W46" s="0" t="n">
        <v>-9962.4657476143</v>
      </c>
      <c r="X46" s="0" t="n">
        <v>452009.402285</v>
      </c>
      <c r="Y46" s="0" t="n">
        <v>443725.443211</v>
      </c>
      <c r="Z46" s="0" t="n">
        <v>-8283.95907400001</v>
      </c>
      <c r="AA46" s="0" t="n">
        <v>1678.50667361429</v>
      </c>
      <c r="AB46" s="0" t="n">
        <v>452009.402285</v>
      </c>
      <c r="AC46" s="0" t="n">
        <v>443725.443211</v>
      </c>
      <c r="AD46" s="0" t="n">
        <v>-8283.95907400001</v>
      </c>
      <c r="AF46" s="0" t="n">
        <v>21690.595616095</v>
      </c>
      <c r="AG46" s="0" t="n">
        <v>-23383.333333</v>
      </c>
      <c r="AH46" s="565" t="n">
        <v>420342.109878</v>
      </c>
      <c r="AI46" s="0" t="n">
        <v>94981.386498</v>
      </c>
      <c r="AJ46" s="0" t="n">
        <v>94981.386498</v>
      </c>
      <c r="AK46" s="0" t="n">
        <v>26019.363711</v>
      </c>
      <c r="AL46" s="0" t="n">
        <v>-8283.95907400001</v>
      </c>
      <c r="AM46" s="0" t="s">
        <v>475</v>
      </c>
      <c r="AN46" s="0" t="n">
        <v>6</v>
      </c>
      <c r="AO46" s="0" t="s">
        <v>469</v>
      </c>
      <c r="AP46" s="0" t="n">
        <v>6</v>
      </c>
    </row>
    <row r="47" customFormat="false" ht="12.75" hidden="false" customHeight="false" outlineLevel="0" collapsed="false">
      <c r="A47" s="0" t="n">
        <v>57</v>
      </c>
      <c r="B47" s="0" t="n">
        <v>144</v>
      </c>
      <c r="C47" s="0" t="s">
        <v>3</v>
      </c>
      <c r="D47" s="0" t="s">
        <v>192</v>
      </c>
      <c r="E47" s="0" t="s">
        <v>280</v>
      </c>
      <c r="F47" s="0" t="s">
        <v>197</v>
      </c>
      <c r="G47" s="0" t="s">
        <v>96</v>
      </c>
      <c r="H47" s="0" t="s">
        <v>168</v>
      </c>
      <c r="I47" s="0" t="s">
        <v>267</v>
      </c>
      <c r="J47" s="0" t="s">
        <v>203</v>
      </c>
      <c r="K47" s="0" t="n">
        <v>36746</v>
      </c>
      <c r="L47" s="0" t="n">
        <v>37164</v>
      </c>
      <c r="M47" s="0" t="s">
        <v>155</v>
      </c>
      <c r="N47" s="286" t="n">
        <v>10000000</v>
      </c>
      <c r="O47" s="0" t="n">
        <v>-492.627483</v>
      </c>
      <c r="P47" s="0" t="n">
        <v>2.125</v>
      </c>
      <c r="Q47" s="0" t="n">
        <v>152.962322</v>
      </c>
      <c r="R47" s="0" t="n">
        <v>152.591074</v>
      </c>
      <c r="S47" s="0" t="n">
        <v>-0.396075155997266</v>
      </c>
      <c r="T47" s="0" t="n">
        <v>195.117507177766</v>
      </c>
      <c r="U47" s="0" t="n">
        <v>485.017852</v>
      </c>
      <c r="V47" s="0" t="n">
        <v>0</v>
      </c>
      <c r="W47" s="0" t="n">
        <v>680.135359177766</v>
      </c>
      <c r="X47" s="0" t="n">
        <v>81558.711331</v>
      </c>
      <c r="Y47" s="0" t="n">
        <v>82180.57073</v>
      </c>
      <c r="Z47" s="0" t="n">
        <v>621.859399000008</v>
      </c>
      <c r="AA47" s="0" t="n">
        <v>-58.2759601777575</v>
      </c>
      <c r="AB47" s="0" t="n">
        <v>81558.711331</v>
      </c>
      <c r="AC47" s="0" t="n">
        <v>82180.57073</v>
      </c>
      <c r="AD47" s="0" t="n">
        <v>621.859399000008</v>
      </c>
      <c r="AF47" s="0" t="n">
        <v>-8103.72209535</v>
      </c>
      <c r="AG47" s="0" t="n">
        <v>84409.722222</v>
      </c>
      <c r="AH47" s="565" t="n">
        <v>166590.292952</v>
      </c>
      <c r="AI47" s="0" t="n">
        <v>109596.479536</v>
      </c>
      <c r="AJ47" s="0" t="n">
        <v>109596.479536</v>
      </c>
      <c r="AK47" s="0" t="n">
        <v>115848.541879</v>
      </c>
      <c r="AL47" s="0" t="n">
        <v>621.859399000008</v>
      </c>
      <c r="AM47" s="0" t="s">
        <v>471</v>
      </c>
      <c r="AN47" s="0" t="s">
        <v>469</v>
      </c>
      <c r="AO47" s="0" t="n">
        <v>14</v>
      </c>
      <c r="AP47" s="0" t="n">
        <v>14</v>
      </c>
    </row>
    <row r="48" customFormat="false" ht="12.75" hidden="false" customHeight="false" outlineLevel="0" collapsed="false">
      <c r="A48" s="0" t="n">
        <v>59</v>
      </c>
      <c r="B48" s="0" t="n">
        <v>152</v>
      </c>
      <c r="C48" s="0" t="s">
        <v>2</v>
      </c>
      <c r="D48" s="0" t="s">
        <v>104</v>
      </c>
      <c r="E48" s="0" t="s">
        <v>235</v>
      </c>
      <c r="F48" s="0" t="s">
        <v>116</v>
      </c>
      <c r="G48" s="0" t="s">
        <v>191</v>
      </c>
      <c r="H48" s="0" t="s">
        <v>110</v>
      </c>
      <c r="I48" s="0" t="s">
        <v>182</v>
      </c>
      <c r="J48" s="0" t="s">
        <v>212</v>
      </c>
      <c r="K48" s="0" t="n">
        <v>36782</v>
      </c>
      <c r="L48" s="0" t="n">
        <v>38608</v>
      </c>
      <c r="M48" s="0" t="s">
        <v>155</v>
      </c>
      <c r="N48" s="286" t="n">
        <v>-10000000</v>
      </c>
      <c r="O48" s="0" t="n">
        <v>3842.289568</v>
      </c>
      <c r="P48" s="0" t="n">
        <v>0.45</v>
      </c>
      <c r="Q48" s="0" t="n">
        <v>45.440261</v>
      </c>
      <c r="R48" s="0" t="n">
        <v>45.463762</v>
      </c>
      <c r="S48" s="0" t="n">
        <v>-0.00997195109845799</v>
      </c>
      <c r="T48" s="0" t="n">
        <v>-38.3151236782113</v>
      </c>
      <c r="U48" s="0" t="n">
        <v>-192.561622</v>
      </c>
      <c r="V48" s="0" t="n">
        <v>0</v>
      </c>
      <c r="W48" s="0" t="n">
        <v>-230.876745678211</v>
      </c>
      <c r="X48" s="0" t="n">
        <v>131.705065</v>
      </c>
      <c r="Y48" s="0" t="n">
        <v>101.543224</v>
      </c>
      <c r="Z48" s="0" t="n">
        <v>-30.161841</v>
      </c>
      <c r="AA48" s="0" t="n">
        <v>200.714904678211</v>
      </c>
      <c r="AB48" s="0" t="n">
        <v>131.705065</v>
      </c>
      <c r="AC48" s="0" t="n">
        <v>101.543224</v>
      </c>
      <c r="AD48" s="0" t="n">
        <v>-30.161841</v>
      </c>
      <c r="AF48" s="0" t="n">
        <v>27810.491893184</v>
      </c>
      <c r="AG48" s="0" t="n">
        <v>-22625</v>
      </c>
      <c r="AH48" s="565" t="n">
        <v>-22523.456776</v>
      </c>
      <c r="AI48" s="0" t="n">
        <v>-34126.450668</v>
      </c>
      <c r="AJ48" s="0" t="n">
        <v>-34126.450668</v>
      </c>
      <c r="AK48" s="0" t="n">
        <v>-22388.295591</v>
      </c>
      <c r="AL48" s="0" t="n">
        <v>-30.161841</v>
      </c>
      <c r="AM48" s="0" t="s">
        <v>475</v>
      </c>
      <c r="AN48" s="0" t="n">
        <v>8</v>
      </c>
      <c r="AO48" s="0" t="s">
        <v>469</v>
      </c>
      <c r="AP48" s="0" t="n">
        <v>8</v>
      </c>
    </row>
    <row r="49" customFormat="false" ht="12.75" hidden="false" customHeight="false" outlineLevel="0" collapsed="false">
      <c r="A49" s="0" t="n">
        <v>114</v>
      </c>
      <c r="B49" s="0" t="n">
        <v>120</v>
      </c>
      <c r="C49" s="0" t="s">
        <v>264</v>
      </c>
      <c r="D49" s="0" t="s">
        <v>265</v>
      </c>
      <c r="E49" s="0" t="s">
        <v>401</v>
      </c>
      <c r="F49" s="0" t="s">
        <v>95</v>
      </c>
      <c r="G49" s="0" t="s">
        <v>188</v>
      </c>
      <c r="H49" s="0" t="s">
        <v>168</v>
      </c>
      <c r="I49" s="0" t="s">
        <v>177</v>
      </c>
      <c r="J49" s="0" t="s">
        <v>203</v>
      </c>
      <c r="K49" s="0" t="n">
        <v>36683</v>
      </c>
      <c r="L49" s="0" t="n">
        <v>37765</v>
      </c>
      <c r="M49" s="0" t="s">
        <v>155</v>
      </c>
      <c r="N49" s="286" t="n">
        <v>-4000000</v>
      </c>
      <c r="O49" s="0" t="n">
        <v>789.967559</v>
      </c>
      <c r="P49" s="0" t="n">
        <v>0.75</v>
      </c>
      <c r="Q49" s="0" t="n">
        <v>71.639303</v>
      </c>
      <c r="R49" s="0" t="n">
        <v>71.646402</v>
      </c>
      <c r="S49" s="0" t="n">
        <v>-0.0288294381057003</v>
      </c>
      <c r="T49" s="0" t="n">
        <v>-22.7743208477016</v>
      </c>
      <c r="U49" s="0" t="n">
        <v>-85.145287</v>
      </c>
      <c r="V49" s="0" t="n">
        <v>0</v>
      </c>
      <c r="W49" s="0" t="n">
        <v>-107.919607847702</v>
      </c>
      <c r="X49" s="0" t="n">
        <v>-5080.990073</v>
      </c>
      <c r="Y49" s="0" t="n">
        <v>-5156.638679</v>
      </c>
      <c r="Z49" s="0" t="n">
        <v>-75.6486059999998</v>
      </c>
      <c r="AA49" s="0" t="n">
        <v>32.2710018477019</v>
      </c>
      <c r="AB49" s="0" t="n">
        <v>-5080.990073</v>
      </c>
      <c r="AC49" s="0" t="n">
        <v>-5156.638679</v>
      </c>
      <c r="AD49" s="0" t="n">
        <v>-75.6486059999998</v>
      </c>
      <c r="AF49" s="0" t="n">
        <v>5847.7348554975</v>
      </c>
      <c r="AG49" s="0" t="n">
        <v>-22083.333333</v>
      </c>
      <c r="AH49" s="565" t="n">
        <v>-27239.972012</v>
      </c>
      <c r="AI49" s="0" t="n">
        <v>-13452.69004</v>
      </c>
      <c r="AJ49" s="0" t="n">
        <v>-13452.69004</v>
      </c>
      <c r="AK49" s="0" t="n">
        <v>-8969.084751</v>
      </c>
      <c r="AL49" s="0" t="n">
        <v>-75.6486059999998</v>
      </c>
      <c r="AM49" s="0" t="s">
        <v>473</v>
      </c>
      <c r="AN49" s="0" t="n">
        <v>7</v>
      </c>
      <c r="AO49" s="0" t="s">
        <v>469</v>
      </c>
      <c r="AP49" s="0" t="n">
        <v>7</v>
      </c>
    </row>
    <row r="50" customFormat="false" ht="12.75" hidden="false" customHeight="false" outlineLevel="0" collapsed="false">
      <c r="A50" s="0" t="n">
        <v>122</v>
      </c>
      <c r="B50" s="0" t="n">
        <v>132</v>
      </c>
      <c r="C50" s="0" t="s">
        <v>264</v>
      </c>
      <c r="D50" s="0" t="s">
        <v>265</v>
      </c>
      <c r="E50" s="0" t="s">
        <v>263</v>
      </c>
      <c r="F50" s="0" t="s">
        <v>102</v>
      </c>
      <c r="G50" s="0" t="s">
        <v>188</v>
      </c>
      <c r="H50" s="0" t="s">
        <v>168</v>
      </c>
      <c r="I50" s="0" t="s">
        <v>177</v>
      </c>
      <c r="J50" s="0" t="s">
        <v>105</v>
      </c>
      <c r="K50" s="0" t="n">
        <v>36699</v>
      </c>
      <c r="L50" s="0" t="n">
        <v>38509</v>
      </c>
      <c r="M50" s="0" t="s">
        <v>155</v>
      </c>
      <c r="N50" s="286" t="n">
        <v>-4000000</v>
      </c>
      <c r="O50" s="0" t="n">
        <v>1467.25129</v>
      </c>
      <c r="P50" s="0" t="n">
        <v>0.85</v>
      </c>
      <c r="Q50" s="0" t="n">
        <v>73.036051</v>
      </c>
      <c r="R50" s="0" t="n">
        <v>73.04641</v>
      </c>
      <c r="S50" s="0" t="n">
        <v>-0.0345224558019415</v>
      </c>
      <c r="T50" s="0" t="n">
        <v>-50.6531178093666</v>
      </c>
      <c r="U50" s="0" t="n">
        <v>-97.139446</v>
      </c>
      <c r="V50" s="0" t="n">
        <v>0</v>
      </c>
      <c r="W50" s="0" t="n">
        <v>-147.792563809367</v>
      </c>
      <c r="X50" s="0" t="n">
        <v>-19768.673172</v>
      </c>
      <c r="Y50" s="0" t="n">
        <v>-19856.621765</v>
      </c>
      <c r="Z50" s="0" t="n">
        <v>-87.948593000001</v>
      </c>
      <c r="AA50" s="0" t="n">
        <v>59.8439708093657</v>
      </c>
      <c r="AB50" s="0" t="n">
        <v>-19768.673172</v>
      </c>
      <c r="AC50" s="0" t="n">
        <v>-19856.621765</v>
      </c>
      <c r="AD50" s="0" t="n">
        <v>-87.948593000001</v>
      </c>
      <c r="AF50" s="0" t="n">
        <v>8447.699302175</v>
      </c>
      <c r="AG50" s="0" t="n">
        <v>-24272.222222</v>
      </c>
      <c r="AH50" s="565" t="n">
        <v>-44128.843987</v>
      </c>
      <c r="AI50" s="0" t="n">
        <v>-27886.903685</v>
      </c>
      <c r="AJ50" s="0" t="n">
        <v>-27886.903685</v>
      </c>
      <c r="AK50" s="0" t="n">
        <v>-12722.637439</v>
      </c>
      <c r="AL50" s="0" t="n">
        <v>-87.948593000001</v>
      </c>
      <c r="AM50" s="0" t="s">
        <v>475</v>
      </c>
      <c r="AN50" s="0" t="n">
        <v>6</v>
      </c>
      <c r="AO50" s="0" t="s">
        <v>469</v>
      </c>
      <c r="AP50" s="0" t="n">
        <v>6</v>
      </c>
    </row>
    <row r="51" customFormat="false" ht="12.75" hidden="false" customHeight="false" outlineLevel="0" collapsed="false">
      <c r="A51" s="0" t="n">
        <v>125</v>
      </c>
      <c r="B51" s="0" t="n">
        <v>122</v>
      </c>
      <c r="C51" s="0" t="s">
        <v>264</v>
      </c>
      <c r="D51" s="0" t="s">
        <v>265</v>
      </c>
      <c r="E51" s="0" t="s">
        <v>340</v>
      </c>
      <c r="F51" s="0" t="s">
        <v>95</v>
      </c>
      <c r="G51" s="0" t="s">
        <v>188</v>
      </c>
      <c r="H51" s="0" t="s">
        <v>168</v>
      </c>
      <c r="I51" s="0" t="s">
        <v>177</v>
      </c>
      <c r="J51" s="0" t="s">
        <v>203</v>
      </c>
      <c r="K51" s="0" t="n">
        <v>36706</v>
      </c>
      <c r="L51" s="0" t="n">
        <v>37792</v>
      </c>
      <c r="M51" s="0" t="s">
        <v>155</v>
      </c>
      <c r="N51" s="286" t="n">
        <v>-4000000</v>
      </c>
      <c r="O51" s="0" t="n">
        <v>816.955371</v>
      </c>
      <c r="P51" s="0" t="n">
        <v>0.85</v>
      </c>
      <c r="Q51" s="0" t="n">
        <v>71.952374</v>
      </c>
      <c r="R51" s="0" t="n">
        <v>71.968699</v>
      </c>
      <c r="S51" s="0" t="n">
        <v>-0.0219450762409438</v>
      </c>
      <c r="T51" s="0" t="n">
        <v>-17.9281479020435</v>
      </c>
      <c r="U51" s="0" t="n">
        <v>-89.355974</v>
      </c>
      <c r="V51" s="0" t="n">
        <v>0</v>
      </c>
      <c r="W51" s="0" t="n">
        <v>-107.284121902044</v>
      </c>
      <c r="X51" s="0" t="n">
        <v>-11584.812744</v>
      </c>
      <c r="Y51" s="0" t="n">
        <v>-11658.617633</v>
      </c>
      <c r="Z51" s="0" t="n">
        <v>-73.8048889999991</v>
      </c>
      <c r="AA51" s="0" t="n">
        <v>33.4792329020444</v>
      </c>
      <c r="AB51" s="0" t="n">
        <v>-11584.812744</v>
      </c>
      <c r="AC51" s="0" t="n">
        <v>-11658.617633</v>
      </c>
      <c r="AD51" s="0" t="n">
        <v>-73.8048889999991</v>
      </c>
      <c r="AF51" s="0" t="n">
        <v>6047.5121338275</v>
      </c>
      <c r="AG51" s="0" t="n">
        <v>-24933.333333</v>
      </c>
      <c r="AH51" s="565" t="n">
        <v>-36591.950966</v>
      </c>
      <c r="AI51" s="0" t="n">
        <v>-61702.773882</v>
      </c>
      <c r="AJ51" s="0" t="n">
        <v>-61702.773882</v>
      </c>
      <c r="AK51" s="0" t="n">
        <v>-4848.714071</v>
      </c>
      <c r="AL51" s="0" t="n">
        <v>-73.8048889999991</v>
      </c>
      <c r="AM51" s="0" t="s">
        <v>473</v>
      </c>
      <c r="AN51" s="0" t="n">
        <v>7</v>
      </c>
      <c r="AO51" s="0" t="s">
        <v>469</v>
      </c>
      <c r="AP51" s="0" t="n">
        <v>7</v>
      </c>
    </row>
    <row r="52" customFormat="false" ht="12.75" hidden="false" customHeight="false" outlineLevel="0" collapsed="false">
      <c r="A52" s="0" t="n">
        <v>144</v>
      </c>
      <c r="B52" s="0" t="n">
        <v>145</v>
      </c>
      <c r="C52" s="0" t="s">
        <v>3</v>
      </c>
      <c r="D52" s="0" t="s">
        <v>222</v>
      </c>
      <c r="E52" s="0" t="s">
        <v>280</v>
      </c>
      <c r="F52" s="0" t="s">
        <v>197</v>
      </c>
      <c r="G52" s="0" t="s">
        <v>96</v>
      </c>
      <c r="H52" s="0" t="s">
        <v>168</v>
      </c>
      <c r="I52" s="0" t="s">
        <v>177</v>
      </c>
      <c r="J52" s="0" t="s">
        <v>203</v>
      </c>
      <c r="K52" s="0" t="n">
        <v>36746</v>
      </c>
      <c r="L52" s="0" t="n">
        <v>37164</v>
      </c>
      <c r="M52" s="0" t="s">
        <v>155</v>
      </c>
      <c r="N52" s="286" t="n">
        <v>-10000000</v>
      </c>
      <c r="O52" s="0" t="n">
        <v>492.627483</v>
      </c>
      <c r="P52" s="0" t="n">
        <v>2.125</v>
      </c>
      <c r="Q52" s="0" t="n">
        <v>152.962322</v>
      </c>
      <c r="R52" s="0" t="n">
        <v>152.591074</v>
      </c>
      <c r="S52" s="0" t="n">
        <v>-0.396075155997266</v>
      </c>
      <c r="T52" s="0" t="n">
        <v>-195.117507177766</v>
      </c>
      <c r="U52" s="0" t="n">
        <v>-485.017852</v>
      </c>
      <c r="V52" s="0" t="n">
        <v>0</v>
      </c>
      <c r="W52" s="0" t="n">
        <v>-680.135359177766</v>
      </c>
      <c r="X52" s="0" t="n">
        <v>-81558.711331</v>
      </c>
      <c r="Y52" s="0" t="n">
        <v>-82180.57073</v>
      </c>
      <c r="Z52" s="0" t="n">
        <v>-621.859399000008</v>
      </c>
      <c r="AA52" s="0" t="n">
        <v>58.2759601777575</v>
      </c>
      <c r="AB52" s="0" t="n">
        <v>-81558.711331</v>
      </c>
      <c r="AC52" s="0" t="n">
        <v>-82180.57073</v>
      </c>
      <c r="AD52" s="0" t="n">
        <v>-621.859399000008</v>
      </c>
      <c r="AF52" s="0" t="n">
        <v>8103.72209535</v>
      </c>
      <c r="AG52" s="0" t="n">
        <v>-84409.722222</v>
      </c>
      <c r="AH52" s="565" t="n">
        <v>-166590.292952</v>
      </c>
      <c r="AI52" s="0" t="n">
        <v>-109596.479536</v>
      </c>
      <c r="AJ52" s="0" t="n">
        <v>-109596.479536</v>
      </c>
      <c r="AK52" s="0" t="n">
        <v>-115848.541879</v>
      </c>
      <c r="AL52" s="0" t="n">
        <v>-621.859399000008</v>
      </c>
      <c r="AM52" s="0" t="s">
        <v>471</v>
      </c>
      <c r="AN52" s="0" t="s">
        <v>469</v>
      </c>
      <c r="AO52" s="0" t="n">
        <v>14</v>
      </c>
      <c r="AP52" s="0" t="n">
        <v>14</v>
      </c>
    </row>
    <row r="53" customFormat="false" ht="12.75" hidden="false" customHeight="false" outlineLevel="0" collapsed="false">
      <c r="A53" s="0" t="n">
        <v>145</v>
      </c>
      <c r="B53" s="0" t="n">
        <v>203</v>
      </c>
      <c r="C53" s="0" t="s">
        <v>2</v>
      </c>
      <c r="D53" s="0" t="s">
        <v>104</v>
      </c>
      <c r="E53" s="0" t="s">
        <v>354</v>
      </c>
      <c r="F53" s="0" t="s">
        <v>102</v>
      </c>
      <c r="G53" s="0" t="s">
        <v>160</v>
      </c>
      <c r="H53" s="0" t="s">
        <v>282</v>
      </c>
      <c r="I53" s="0" t="s">
        <v>175</v>
      </c>
      <c r="J53" s="0" t="s">
        <v>212</v>
      </c>
      <c r="K53" s="0" t="n">
        <v>36801</v>
      </c>
      <c r="L53" s="0" t="n">
        <v>37166</v>
      </c>
      <c r="M53" s="0" t="s">
        <v>155</v>
      </c>
      <c r="N53" s="286" t="n">
        <v>5000000</v>
      </c>
      <c r="O53" s="0" t="n">
        <v>-248.523607</v>
      </c>
      <c r="P53" s="0" t="n">
        <v>1</v>
      </c>
      <c r="Q53" s="0" t="n">
        <v>113.775689</v>
      </c>
      <c r="R53" s="0" t="n">
        <v>114.042003</v>
      </c>
      <c r="S53" s="0" t="n">
        <v>0.248098752801962</v>
      </c>
      <c r="T53" s="0" t="n">
        <v>-61.6583969385449</v>
      </c>
      <c r="U53" s="0" t="n">
        <v>170.019103</v>
      </c>
      <c r="V53" s="0" t="n">
        <v>0</v>
      </c>
      <c r="W53" s="0" t="n">
        <v>108.360706061455</v>
      </c>
      <c r="X53" s="0" t="n">
        <v>7984.331991</v>
      </c>
      <c r="Y53" s="0" t="n">
        <v>8073.354578</v>
      </c>
      <c r="Z53" s="0" t="n">
        <v>89.0225870000004</v>
      </c>
      <c r="AA53" s="0" t="n">
        <v>-19.3381190614547</v>
      </c>
      <c r="AB53" s="0" t="n">
        <v>7984.331991</v>
      </c>
      <c r="AC53" s="0" t="n">
        <v>8073.354578</v>
      </c>
      <c r="AD53" s="0" t="n">
        <v>89.0225870000004</v>
      </c>
      <c r="AF53" s="0" t="n">
        <v>-1430.8746673025</v>
      </c>
      <c r="AG53" s="0" t="n">
        <v>12777.777778</v>
      </c>
      <c r="AH53" s="565" t="n">
        <v>20851.132356</v>
      </c>
      <c r="AI53" s="0" t="n">
        <v>8693.627743</v>
      </c>
      <c r="AJ53" s="0" t="n">
        <v>8693.627743</v>
      </c>
      <c r="AK53" s="0" t="n">
        <v>10683.641572</v>
      </c>
      <c r="AL53" s="0" t="n">
        <v>89.0225870000004</v>
      </c>
      <c r="AM53" s="0" t="s">
        <v>472</v>
      </c>
      <c r="AN53" s="0" t="n">
        <v>6</v>
      </c>
      <c r="AO53" s="0" t="s">
        <v>469</v>
      </c>
      <c r="AP53" s="0" t="n">
        <v>6</v>
      </c>
    </row>
    <row r="54" customFormat="false" ht="12.75" hidden="false" customHeight="false" outlineLevel="0" collapsed="false">
      <c r="A54" s="0" t="n">
        <v>146</v>
      </c>
      <c r="B54" s="0" t="n">
        <v>204</v>
      </c>
      <c r="C54" s="0" t="s">
        <v>2</v>
      </c>
      <c r="D54" s="0" t="s">
        <v>104</v>
      </c>
      <c r="E54" s="0" t="s">
        <v>396</v>
      </c>
      <c r="F54" s="0" t="s">
        <v>260</v>
      </c>
      <c r="G54" s="0" t="s">
        <v>96</v>
      </c>
      <c r="H54" s="0" t="s">
        <v>103</v>
      </c>
      <c r="I54" s="0" t="s">
        <v>181</v>
      </c>
      <c r="J54" s="0" t="s">
        <v>105</v>
      </c>
      <c r="K54" s="0" t="n">
        <v>36790</v>
      </c>
      <c r="L54" s="0" t="n">
        <v>38616</v>
      </c>
      <c r="M54" s="0" t="s">
        <v>100</v>
      </c>
      <c r="N54" s="286" t="n">
        <v>-10000000</v>
      </c>
      <c r="O54" s="0" t="n">
        <v>3899.917691</v>
      </c>
      <c r="P54" s="0" t="n">
        <v>0.39</v>
      </c>
      <c r="Q54" s="0" t="n">
        <v>75.094523</v>
      </c>
      <c r="R54" s="0" t="n">
        <v>75.123113</v>
      </c>
      <c r="S54" s="0" t="n">
        <v>-0.0462697113221604</v>
      </c>
      <c r="T54" s="0" t="n">
        <v>-180.448065742756</v>
      </c>
      <c r="U54" s="0" t="n">
        <v>-236.500712</v>
      </c>
      <c r="V54" s="0" t="n">
        <v>0</v>
      </c>
      <c r="W54" s="0" t="n">
        <v>-416.948777742756</v>
      </c>
      <c r="X54" s="0" t="n">
        <v>144104.817977</v>
      </c>
      <c r="Y54" s="0" t="n">
        <v>144322.005666</v>
      </c>
      <c r="Z54" s="0" t="n">
        <v>217.187689000013</v>
      </c>
      <c r="AA54" s="0" t="n">
        <v>634.136466742769</v>
      </c>
      <c r="AB54" s="0" t="n">
        <v>129060.274980201</v>
      </c>
      <c r="AC54" s="0" t="n">
        <v>128417.720641607</v>
      </c>
      <c r="AD54" s="0" t="n">
        <v>-642.554338594375</v>
      </c>
      <c r="AF54" s="0" t="n">
        <v>7698.437522034</v>
      </c>
      <c r="AG54" s="0" t="n">
        <v>-17447.495</v>
      </c>
      <c r="AH54" s="565" t="n">
        <v>110970.225641607</v>
      </c>
      <c r="AI54" s="0" t="n">
        <v>-6336.15922792497</v>
      </c>
      <c r="AJ54" s="0" t="n">
        <v>-6336.15922792497</v>
      </c>
      <c r="AK54" s="0" t="n">
        <v>-2757.02319112408</v>
      </c>
      <c r="AL54" s="0" t="n">
        <v>-642.554338594375</v>
      </c>
      <c r="AM54" s="0" t="s">
        <v>475</v>
      </c>
      <c r="AN54" s="0" t="n">
        <v>3</v>
      </c>
      <c r="AO54" s="0" t="s">
        <v>469</v>
      </c>
      <c r="AP54" s="0" t="n">
        <v>3</v>
      </c>
    </row>
    <row r="55" customFormat="false" ht="12.75" hidden="false" customHeight="false" outlineLevel="0" collapsed="false">
      <c r="A55" s="0" t="n">
        <v>147</v>
      </c>
      <c r="B55" s="0" t="n">
        <v>205</v>
      </c>
      <c r="C55" s="0" t="s">
        <v>2</v>
      </c>
      <c r="D55" s="0" t="s">
        <v>104</v>
      </c>
      <c r="E55" s="0" t="s">
        <v>374</v>
      </c>
      <c r="F55" s="0" t="s">
        <v>95</v>
      </c>
      <c r="G55" s="0" t="s">
        <v>188</v>
      </c>
      <c r="H55" s="0" t="s">
        <v>207</v>
      </c>
      <c r="I55" s="0" t="s">
        <v>180</v>
      </c>
      <c r="J55" s="0" t="s">
        <v>105</v>
      </c>
      <c r="K55" s="0" t="n">
        <v>36791</v>
      </c>
      <c r="L55" s="0" t="n">
        <v>38617</v>
      </c>
      <c r="M55" s="0" t="s">
        <v>155</v>
      </c>
      <c r="N55" s="286" t="n">
        <v>-20000000</v>
      </c>
      <c r="O55" s="0" t="n">
        <v>7689.848769</v>
      </c>
      <c r="P55" s="0" t="n">
        <v>0.27</v>
      </c>
      <c r="Q55" s="0" t="n">
        <v>42.259676</v>
      </c>
      <c r="R55" s="0" t="n">
        <v>42.273344</v>
      </c>
      <c r="S55" s="0" t="n">
        <v>-0.0133371362039705</v>
      </c>
      <c r="T55" s="0" t="n">
        <v>-102.560560420088</v>
      </c>
      <c r="U55" s="0" t="n">
        <v>-305.334329</v>
      </c>
      <c r="V55" s="0" t="n">
        <v>0</v>
      </c>
      <c r="W55" s="0" t="n">
        <v>-407.894889420088</v>
      </c>
      <c r="X55" s="0" t="n">
        <v>121477.997586</v>
      </c>
      <c r="Y55" s="0" t="n">
        <v>121507.348126</v>
      </c>
      <c r="Z55" s="0" t="n">
        <v>29.3505399999995</v>
      </c>
      <c r="AA55" s="0" t="n">
        <v>437.245429420087</v>
      </c>
      <c r="AB55" s="0" t="n">
        <v>121477.997586</v>
      </c>
      <c r="AC55" s="0" t="n">
        <v>121507.348126</v>
      </c>
      <c r="AD55" s="0" t="n">
        <v>29.3505399999995</v>
      </c>
      <c r="AF55" s="0" t="n">
        <v>56924.1055125225</v>
      </c>
      <c r="AG55" s="0" t="n">
        <v>-27150</v>
      </c>
      <c r="AH55" s="565" t="n">
        <v>94357.348126</v>
      </c>
      <c r="AI55" s="0" t="n">
        <v>-236931.479931</v>
      </c>
      <c r="AJ55" s="0" t="n">
        <v>-236931.479931</v>
      </c>
      <c r="AK55" s="0" t="n">
        <v>-140865.437051</v>
      </c>
      <c r="AL55" s="0" t="n">
        <v>29.3505399999995</v>
      </c>
      <c r="AM55" s="0" t="s">
        <v>475</v>
      </c>
      <c r="AN55" s="0" t="n">
        <v>7</v>
      </c>
      <c r="AO55" s="0" t="s">
        <v>469</v>
      </c>
      <c r="AP55" s="0" t="n">
        <v>7</v>
      </c>
    </row>
    <row r="56" customFormat="false" ht="12.75" hidden="false" customHeight="false" outlineLevel="0" collapsed="false">
      <c r="A56" s="0" t="n">
        <v>149</v>
      </c>
      <c r="B56" s="0" t="n">
        <v>208</v>
      </c>
      <c r="C56" s="0" t="s">
        <v>2</v>
      </c>
      <c r="D56" s="0" t="s">
        <v>104</v>
      </c>
      <c r="E56" s="0" t="s">
        <v>199</v>
      </c>
      <c r="F56" s="0" t="s">
        <v>102</v>
      </c>
      <c r="G56" s="0" t="s">
        <v>96</v>
      </c>
      <c r="H56" s="0" t="s">
        <v>168</v>
      </c>
      <c r="I56" s="0" t="s">
        <v>180</v>
      </c>
      <c r="J56" s="0" t="s">
        <v>170</v>
      </c>
      <c r="K56" s="0" t="n">
        <v>36788</v>
      </c>
      <c r="L56" s="0" t="n">
        <v>38614</v>
      </c>
      <c r="M56" s="0" t="s">
        <v>155</v>
      </c>
      <c r="N56" s="286" t="n">
        <v>-10000000</v>
      </c>
      <c r="O56" s="0" t="n">
        <v>3827.761987</v>
      </c>
      <c r="P56" s="0" t="n">
        <v>0.44</v>
      </c>
      <c r="Q56" s="0" t="n">
        <v>116.450552</v>
      </c>
      <c r="R56" s="0" t="n">
        <v>116.478032</v>
      </c>
      <c r="S56" s="0" t="n">
        <v>-0.0373007357124854</v>
      </c>
      <c r="T56" s="0" t="n">
        <v>-142.778338247385</v>
      </c>
      <c r="U56" s="0" t="n">
        <v>-363.945849</v>
      </c>
      <c r="V56" s="0" t="n">
        <v>0</v>
      </c>
      <c r="W56" s="0" t="n">
        <v>-506.724187247385</v>
      </c>
      <c r="X56" s="0" t="n">
        <v>282132.739129</v>
      </c>
      <c r="Y56" s="0" t="n">
        <v>282279.107162</v>
      </c>
      <c r="Z56" s="0" t="n">
        <v>146.368032999977</v>
      </c>
      <c r="AA56" s="0" t="n">
        <v>653.092220247362</v>
      </c>
      <c r="AB56" s="0" t="n">
        <v>282132.739129</v>
      </c>
      <c r="AC56" s="0" t="n">
        <v>282279.107162</v>
      </c>
      <c r="AD56" s="0" t="n">
        <v>146.368032999977</v>
      </c>
      <c r="AF56" s="0" t="n">
        <v>22038.3396401525</v>
      </c>
      <c r="AG56" s="0" t="n">
        <v>-22122.222222</v>
      </c>
      <c r="AH56" s="565" t="n">
        <v>260156.88494</v>
      </c>
      <c r="AI56" s="0" t="n">
        <v>-96113.688043</v>
      </c>
      <c r="AJ56" s="0" t="n">
        <v>-96113.688043</v>
      </c>
      <c r="AK56" s="0" t="n">
        <v>-22075.031558</v>
      </c>
      <c r="AL56" s="0" t="n">
        <v>146.368032999977</v>
      </c>
      <c r="AM56" s="0" t="s">
        <v>475</v>
      </c>
      <c r="AN56" s="0" t="n">
        <v>6</v>
      </c>
      <c r="AO56" s="0" t="s">
        <v>469</v>
      </c>
      <c r="AP56" s="0" t="n">
        <v>6</v>
      </c>
    </row>
    <row r="57" customFormat="false" ht="12.75" hidden="false" customHeight="false" outlineLevel="0" collapsed="false">
      <c r="A57" s="0" t="n">
        <v>150</v>
      </c>
      <c r="B57" s="0" t="n">
        <v>206</v>
      </c>
      <c r="C57" s="0" t="s">
        <v>2</v>
      </c>
      <c r="D57" s="0" t="s">
        <v>104</v>
      </c>
      <c r="E57" s="0" t="s">
        <v>115</v>
      </c>
      <c r="F57" s="0" t="s">
        <v>116</v>
      </c>
      <c r="G57" s="0" t="s">
        <v>96</v>
      </c>
      <c r="H57" s="0" t="s">
        <v>117</v>
      </c>
      <c r="I57" s="0" t="s">
        <v>180</v>
      </c>
      <c r="J57" s="0" t="s">
        <v>105</v>
      </c>
      <c r="K57" s="0" t="n">
        <v>36795</v>
      </c>
      <c r="L57" s="0" t="n">
        <v>38621</v>
      </c>
      <c r="M57" s="0" t="s">
        <v>155</v>
      </c>
      <c r="N57" s="286" t="n">
        <v>15000000</v>
      </c>
      <c r="O57" s="0" t="n">
        <v>-5714.49371</v>
      </c>
      <c r="P57" s="0" t="n">
        <v>0.51</v>
      </c>
      <c r="Q57" s="0" t="n">
        <v>222.561504</v>
      </c>
      <c r="R57" s="0" t="n">
        <v>222.662207</v>
      </c>
      <c r="S57" s="0" t="n">
        <v>-0.0351234053265038</v>
      </c>
      <c r="T57" s="0" t="n">
        <v>200.712478812086</v>
      </c>
      <c r="U57" s="0" t="n">
        <v>986.442455</v>
      </c>
      <c r="V57" s="0" t="n">
        <v>0</v>
      </c>
      <c r="W57" s="0" t="n">
        <v>1187.15493381209</v>
      </c>
      <c r="X57" s="0" t="n">
        <v>-960526.053982</v>
      </c>
      <c r="Y57" s="0" t="n">
        <v>-961415.195503</v>
      </c>
      <c r="Z57" s="0" t="n">
        <v>-889.141521000071</v>
      </c>
      <c r="AA57" s="0" t="n">
        <v>-2076.29645481216</v>
      </c>
      <c r="AB57" s="0" t="n">
        <v>-960526.053982</v>
      </c>
      <c r="AC57" s="0" t="n">
        <v>-961415.195503</v>
      </c>
      <c r="AD57" s="0" t="n">
        <v>-889.141521000071</v>
      </c>
      <c r="AF57" s="0" t="n">
        <v>-41361.50547298</v>
      </c>
      <c r="AG57" s="0" t="n">
        <v>19550</v>
      </c>
      <c r="AH57" s="565" t="n">
        <v>-941865.195503</v>
      </c>
      <c r="AI57" s="0" t="n">
        <v>-352510.243534</v>
      </c>
      <c r="AJ57" s="0" t="n">
        <v>-352510.243534</v>
      </c>
      <c r="AK57" s="0" t="n">
        <v>-157786.618181</v>
      </c>
      <c r="AL57" s="0" t="n">
        <v>-889.141521000071</v>
      </c>
      <c r="AM57" s="0" t="s">
        <v>475</v>
      </c>
      <c r="AN57" s="0" t="n">
        <v>8</v>
      </c>
      <c r="AO57" s="0" t="s">
        <v>469</v>
      </c>
      <c r="AP57" s="0" t="n">
        <v>8</v>
      </c>
    </row>
    <row r="58" customFormat="false" ht="12.75" hidden="false" customHeight="false" outlineLevel="0" collapsed="false">
      <c r="A58" s="0" t="n">
        <v>151</v>
      </c>
      <c r="B58" s="0" t="n">
        <v>209</v>
      </c>
      <c r="C58" s="0" t="s">
        <v>2</v>
      </c>
      <c r="D58" s="0" t="s">
        <v>104</v>
      </c>
      <c r="E58" s="0" t="s">
        <v>149</v>
      </c>
      <c r="F58" s="0" t="s">
        <v>150</v>
      </c>
      <c r="G58" s="0" t="s">
        <v>151</v>
      </c>
      <c r="H58" s="0" t="s">
        <v>152</v>
      </c>
      <c r="I58" s="0" t="s">
        <v>153</v>
      </c>
      <c r="J58" s="0" t="s">
        <v>154</v>
      </c>
      <c r="K58" s="0" t="n">
        <v>36795</v>
      </c>
      <c r="L58" s="0" t="n">
        <v>38621</v>
      </c>
      <c r="M58" s="0" t="s">
        <v>155</v>
      </c>
      <c r="N58" s="286" t="n">
        <v>10000000</v>
      </c>
      <c r="O58" s="0" t="n">
        <v>-3926.324932</v>
      </c>
      <c r="P58" s="0" t="n">
        <v>1.05</v>
      </c>
      <c r="Q58" s="0" t="n">
        <v>166.385215</v>
      </c>
      <c r="R58" s="0" t="n">
        <v>166.615799</v>
      </c>
      <c r="S58" s="0" t="n">
        <v>0.132614541708556</v>
      </c>
      <c r="T58" s="0" t="n">
        <v>-520.687781456056</v>
      </c>
      <c r="U58" s="0" t="n">
        <v>528.373694</v>
      </c>
      <c r="V58" s="0" t="n">
        <v>0</v>
      </c>
      <c r="W58" s="0" t="n">
        <v>7.68591254394391</v>
      </c>
      <c r="X58" s="0" t="n">
        <v>-208835.049906</v>
      </c>
      <c r="Y58" s="0" t="n">
        <v>-209535.737243</v>
      </c>
      <c r="Z58" s="0" t="n">
        <v>-700.68733700001</v>
      </c>
      <c r="AA58" s="0" t="n">
        <v>-708.373249543954</v>
      </c>
      <c r="AB58" s="0" t="n">
        <v>-208835.049906</v>
      </c>
      <c r="AC58" s="0" t="n">
        <v>-209535.737243</v>
      </c>
      <c r="AD58" s="0" t="n">
        <v>-700.68733700001</v>
      </c>
      <c r="AF58" s="0" t="n">
        <v>-49086.914299864</v>
      </c>
      <c r="AG58" s="0" t="n">
        <v>26833.333333</v>
      </c>
      <c r="AH58" s="565" t="n">
        <v>-182702.40391</v>
      </c>
      <c r="AI58" s="0" t="n">
        <v>55818.356844</v>
      </c>
      <c r="AJ58" s="0" t="n">
        <v>55818.356844</v>
      </c>
      <c r="AK58" s="0" t="n">
        <v>43984.408335</v>
      </c>
      <c r="AL58" s="0" t="n">
        <v>-700.68733700001</v>
      </c>
      <c r="AM58" s="0" t="s">
        <v>475</v>
      </c>
      <c r="AN58" s="0" t="s">
        <v>469</v>
      </c>
      <c r="AO58" s="0" t="n">
        <v>10</v>
      </c>
      <c r="AP58" s="0" t="n">
        <v>10</v>
      </c>
    </row>
    <row r="59" customFormat="false" ht="12.75" hidden="false" customHeight="false" outlineLevel="0" collapsed="false">
      <c r="A59" s="0" t="n">
        <v>152</v>
      </c>
      <c r="B59" s="0" t="n">
        <v>207</v>
      </c>
      <c r="C59" s="0" t="s">
        <v>2</v>
      </c>
      <c r="D59" s="0" t="s">
        <v>104</v>
      </c>
      <c r="E59" s="0" t="s">
        <v>326</v>
      </c>
      <c r="F59" s="0" t="s">
        <v>150</v>
      </c>
      <c r="G59" s="0" t="s">
        <v>112</v>
      </c>
      <c r="H59" s="0" t="s">
        <v>168</v>
      </c>
      <c r="I59" s="0" t="s">
        <v>200</v>
      </c>
      <c r="J59" s="0" t="s">
        <v>170</v>
      </c>
      <c r="K59" s="0" t="n">
        <v>36795</v>
      </c>
      <c r="L59" s="0" t="n">
        <v>37160</v>
      </c>
      <c r="M59" s="0" t="s">
        <v>155</v>
      </c>
      <c r="N59" s="286" t="n">
        <v>-10000000</v>
      </c>
      <c r="O59" s="0" t="n">
        <v>483.51946</v>
      </c>
      <c r="P59" s="0" t="n">
        <v>0.45</v>
      </c>
      <c r="Q59" s="0" t="n">
        <v>34.948717</v>
      </c>
      <c r="R59" s="0" t="n">
        <v>35.110238</v>
      </c>
      <c r="S59" s="0" t="n">
        <v>0.147361934796919</v>
      </c>
      <c r="T59" s="0" t="n">
        <v>71.2523631375615</v>
      </c>
      <c r="U59" s="0" t="n">
        <v>-112.851843</v>
      </c>
      <c r="V59" s="0" t="n">
        <v>0</v>
      </c>
      <c r="W59" s="0" t="n">
        <v>-41.5994798624385</v>
      </c>
      <c r="X59" s="0" t="n">
        <v>-16150.515865</v>
      </c>
      <c r="Y59" s="0" t="n">
        <v>-16169.561904</v>
      </c>
      <c r="Z59" s="0" t="n">
        <v>-19.0460390000007</v>
      </c>
      <c r="AA59" s="0" t="n">
        <v>22.5534408624377</v>
      </c>
      <c r="AB59" s="0" t="n">
        <v>-16150.515865</v>
      </c>
      <c r="AC59" s="0" t="n">
        <v>-16169.561904</v>
      </c>
      <c r="AD59" s="0" t="n">
        <v>-19.0460390000007</v>
      </c>
      <c r="AF59" s="0" t="n">
        <v>6044.96028892</v>
      </c>
      <c r="AG59" s="0" t="n">
        <v>-11500</v>
      </c>
      <c r="AH59" s="565" t="n">
        <v>-27669.561904</v>
      </c>
      <c r="AI59" s="0" t="n">
        <v>-26127.178989</v>
      </c>
      <c r="AJ59" s="0" t="n">
        <v>-26127.178989</v>
      </c>
      <c r="AK59" s="0" t="n">
        <v>-10933.294728</v>
      </c>
      <c r="AL59" s="0" t="n">
        <v>-19.0460390000007</v>
      </c>
      <c r="AM59" s="0" t="s">
        <v>471</v>
      </c>
      <c r="AN59" s="0" t="s">
        <v>469</v>
      </c>
      <c r="AO59" s="0" t="n">
        <v>10</v>
      </c>
      <c r="AP59" s="0" t="n">
        <v>10</v>
      </c>
    </row>
    <row r="60" customFormat="false" ht="12.75" hidden="false" customHeight="false" outlineLevel="0" collapsed="false">
      <c r="A60" s="0" t="n">
        <v>153</v>
      </c>
      <c r="B60" s="0" t="n">
        <v>210</v>
      </c>
      <c r="C60" s="0" t="s">
        <v>2</v>
      </c>
      <c r="D60" s="0" t="s">
        <v>104</v>
      </c>
      <c r="E60" s="0" t="s">
        <v>418</v>
      </c>
      <c r="F60" s="0" t="s">
        <v>95</v>
      </c>
      <c r="G60" s="0" t="s">
        <v>96</v>
      </c>
      <c r="H60" s="0" t="s">
        <v>168</v>
      </c>
      <c r="I60" s="0" t="s">
        <v>182</v>
      </c>
      <c r="J60" s="0" t="s">
        <v>170</v>
      </c>
      <c r="K60" s="0" t="n">
        <v>36794</v>
      </c>
      <c r="L60" s="0" t="n">
        <v>38620</v>
      </c>
      <c r="M60" s="0" t="s">
        <v>155</v>
      </c>
      <c r="N60" s="286" t="n">
        <v>-5000000</v>
      </c>
      <c r="O60" s="0" t="n">
        <v>1911.402363</v>
      </c>
      <c r="P60" s="0" t="n">
        <v>0.44</v>
      </c>
      <c r="Q60" s="0" t="n">
        <v>160.156321</v>
      </c>
      <c r="R60" s="0" t="n">
        <v>160.188086</v>
      </c>
      <c r="S60" s="0" t="n">
        <v>-0.0461422397470198</v>
      </c>
      <c r="T60" s="0" t="n">
        <v>-88.1963860865661</v>
      </c>
      <c r="U60" s="0" t="n">
        <v>-219.716058</v>
      </c>
      <c r="V60" s="0" t="n">
        <v>0</v>
      </c>
      <c r="W60" s="0" t="n">
        <v>-307.912444086566</v>
      </c>
      <c r="X60" s="0" t="n">
        <v>218634.301817</v>
      </c>
      <c r="Y60" s="0" t="n">
        <v>218760.847926</v>
      </c>
      <c r="Z60" s="0" t="n">
        <v>126.546108999988</v>
      </c>
      <c r="AA60" s="0" t="n">
        <v>434.458553086554</v>
      </c>
      <c r="AB60" s="0" t="n">
        <v>218634.301817</v>
      </c>
      <c r="AC60" s="0" t="n">
        <v>218760.847926</v>
      </c>
      <c r="AD60" s="0" t="n">
        <v>126.546108999988</v>
      </c>
      <c r="AF60" s="0" t="n">
        <v>14149.1559921075</v>
      </c>
      <c r="AG60" s="0" t="n">
        <v>-5622.222222</v>
      </c>
      <c r="AH60" s="565" t="n">
        <v>213138.625704</v>
      </c>
      <c r="AI60" s="0" t="n">
        <v>43764.496593</v>
      </c>
      <c r="AJ60" s="0" t="n">
        <v>43764.496593</v>
      </c>
      <c r="AK60" s="0" t="n">
        <v>-2700.765361</v>
      </c>
      <c r="AL60" s="0" t="n">
        <v>126.546108999988</v>
      </c>
      <c r="AM60" s="0" t="s">
        <v>475</v>
      </c>
      <c r="AN60" s="0" t="n">
        <v>7</v>
      </c>
      <c r="AO60" s="0" t="s">
        <v>469</v>
      </c>
      <c r="AP60" s="0" t="n">
        <v>7</v>
      </c>
    </row>
    <row r="61" customFormat="false" ht="12.75" hidden="false" customHeight="false" outlineLevel="0" collapsed="false">
      <c r="A61" s="0" t="n">
        <v>154</v>
      </c>
      <c r="B61" s="0" t="n">
        <v>211</v>
      </c>
      <c r="C61" s="0" t="s">
        <v>2</v>
      </c>
      <c r="D61" s="0" t="s">
        <v>104</v>
      </c>
      <c r="E61" s="0" t="s">
        <v>315</v>
      </c>
      <c r="F61" s="0" t="s">
        <v>116</v>
      </c>
      <c r="G61" s="0" t="s">
        <v>151</v>
      </c>
      <c r="H61" s="0" t="s">
        <v>168</v>
      </c>
      <c r="I61" s="0" t="s">
        <v>182</v>
      </c>
      <c r="J61" s="0" t="s">
        <v>170</v>
      </c>
      <c r="K61" s="0" t="n">
        <v>36794</v>
      </c>
      <c r="L61" s="0" t="n">
        <v>38620</v>
      </c>
      <c r="M61" s="0" t="s">
        <v>155</v>
      </c>
      <c r="N61" s="286" t="n">
        <v>-10000000</v>
      </c>
      <c r="O61" s="0" t="n">
        <v>3886.273081</v>
      </c>
      <c r="P61" s="0" t="n">
        <v>0.64</v>
      </c>
      <c r="Q61" s="0" t="n">
        <v>85.89484</v>
      </c>
      <c r="R61" s="0" t="n">
        <v>85.915469</v>
      </c>
      <c r="S61" s="0" t="n">
        <v>-0.0256027335221513</v>
      </c>
      <c r="T61" s="0" t="n">
        <v>-99.499214087153</v>
      </c>
      <c r="U61" s="0" t="n">
        <v>-275.040153</v>
      </c>
      <c r="V61" s="0" t="n">
        <v>0</v>
      </c>
      <c r="W61" s="0" t="n">
        <v>-374.539367087153</v>
      </c>
      <c r="X61" s="0" t="n">
        <v>70360.138787</v>
      </c>
      <c r="Y61" s="0" t="n">
        <v>70310.411652</v>
      </c>
      <c r="Z61" s="0" t="n">
        <v>-49.7271350000083</v>
      </c>
      <c r="AA61" s="0" t="n">
        <v>324.812232087145</v>
      </c>
      <c r="AB61" s="0" t="n">
        <v>70360.138787</v>
      </c>
      <c r="AC61" s="0" t="n">
        <v>70310.411652</v>
      </c>
      <c r="AD61" s="0" t="n">
        <v>-49.7271350000083</v>
      </c>
      <c r="AF61" s="0" t="n">
        <v>28128.844560278</v>
      </c>
      <c r="AG61" s="0" t="n">
        <v>-16355.555556</v>
      </c>
      <c r="AH61" s="565" t="n">
        <v>53954.856096</v>
      </c>
      <c r="AI61" s="0" t="n">
        <v>-130630.809447</v>
      </c>
      <c r="AJ61" s="0" t="n">
        <v>-130630.809447</v>
      </c>
      <c r="AK61" s="0" t="n">
        <v>-47322.643555</v>
      </c>
      <c r="AL61" s="0" t="n">
        <v>-49.7271350000083</v>
      </c>
      <c r="AM61" s="0" t="s">
        <v>475</v>
      </c>
      <c r="AN61" s="0" t="n">
        <v>8</v>
      </c>
      <c r="AO61" s="0" t="s">
        <v>469</v>
      </c>
      <c r="AP61" s="0" t="n">
        <v>8</v>
      </c>
    </row>
    <row r="62" customFormat="false" ht="12.75" hidden="false" customHeight="false" outlineLevel="0" collapsed="false">
      <c r="A62" s="0" t="n">
        <v>155</v>
      </c>
      <c r="B62" s="0" t="n">
        <v>314</v>
      </c>
      <c r="C62" s="0" t="s">
        <v>2</v>
      </c>
      <c r="D62" s="0" t="s">
        <v>173</v>
      </c>
      <c r="E62" s="0" t="s">
        <v>174</v>
      </c>
      <c r="F62" s="0" t="s">
        <v>102</v>
      </c>
      <c r="G62" s="0" t="s">
        <v>151</v>
      </c>
      <c r="H62" s="0" t="s">
        <v>168</v>
      </c>
      <c r="I62" s="0" t="s">
        <v>175</v>
      </c>
      <c r="J62" s="0" t="s">
        <v>170</v>
      </c>
      <c r="K62" s="0" t="n">
        <v>36794</v>
      </c>
      <c r="L62" s="0" t="n">
        <v>38483</v>
      </c>
      <c r="M62" s="0" t="s">
        <v>155</v>
      </c>
      <c r="N62" s="286" t="n">
        <v>-10000000</v>
      </c>
      <c r="O62" s="0" t="n">
        <v>3606.053536</v>
      </c>
      <c r="P62" s="0" t="n">
        <v>0.59</v>
      </c>
      <c r="Q62" s="0" t="n">
        <v>46.122062</v>
      </c>
      <c r="R62" s="0" t="n">
        <v>46.14608</v>
      </c>
      <c r="S62" s="0" t="n">
        <v>-0.0130397351696067</v>
      </c>
      <c r="T62" s="0" t="n">
        <v>-47.0219831168639</v>
      </c>
      <c r="U62" s="0" t="n">
        <v>-180.003665</v>
      </c>
      <c r="V62" s="0" t="n">
        <v>0</v>
      </c>
      <c r="W62" s="0" t="n">
        <v>-227.025648116864</v>
      </c>
      <c r="X62" s="0" t="n">
        <v>-54630.34782</v>
      </c>
      <c r="Y62" s="0" t="n">
        <v>-54727.557138</v>
      </c>
      <c r="Z62" s="0" t="n">
        <v>-97.2093179999938</v>
      </c>
      <c r="AA62" s="0" t="n">
        <v>129.81633011687</v>
      </c>
      <c r="AB62" s="0" t="n">
        <v>-54630.34782</v>
      </c>
      <c r="AC62" s="0" t="n">
        <v>-54727.557138</v>
      </c>
      <c r="AD62" s="0" t="n">
        <v>-97.2093179999938</v>
      </c>
      <c r="AF62" s="0" t="n">
        <v>20761.85323352</v>
      </c>
      <c r="AG62" s="0" t="n">
        <v>-22944.444444</v>
      </c>
      <c r="AH62" s="565" t="n">
        <v>-77672.001582</v>
      </c>
      <c r="AI62" s="0" t="n">
        <v>-65413.197714</v>
      </c>
      <c r="AJ62" s="0" t="n">
        <v>-65413.197714</v>
      </c>
      <c r="AK62" s="0" t="n">
        <v>-20239.572489</v>
      </c>
      <c r="AL62" s="0" t="n">
        <v>-97.2093179999938</v>
      </c>
      <c r="AM62" s="0" t="s">
        <v>475</v>
      </c>
      <c r="AN62" s="0" t="n">
        <v>6</v>
      </c>
      <c r="AO62" s="0" t="s">
        <v>469</v>
      </c>
      <c r="AP62" s="0" t="n">
        <v>6</v>
      </c>
    </row>
    <row r="63" customFormat="false" ht="12.75" hidden="false" customHeight="false" outlineLevel="0" collapsed="false">
      <c r="A63" s="0" t="n">
        <v>156</v>
      </c>
      <c r="B63" s="0" t="n">
        <v>217</v>
      </c>
      <c r="C63" s="0" t="s">
        <v>2</v>
      </c>
      <c r="D63" s="0" t="s">
        <v>173</v>
      </c>
      <c r="E63" s="0" t="s">
        <v>363</v>
      </c>
      <c r="F63" s="0" t="s">
        <v>109</v>
      </c>
      <c r="I63" s="0" t="s">
        <v>185</v>
      </c>
      <c r="J63" s="0" t="s">
        <v>158</v>
      </c>
      <c r="K63" s="0" t="n">
        <v>36784</v>
      </c>
      <c r="L63" s="0" t="n">
        <v>38610</v>
      </c>
      <c r="M63" s="0" t="s">
        <v>155</v>
      </c>
      <c r="N63" s="286" t="n">
        <v>-470000000</v>
      </c>
      <c r="P63" s="0" t="n">
        <v>0.075</v>
      </c>
      <c r="Q63" s="0" t="n">
        <v>0</v>
      </c>
      <c r="R63" s="0" t="n">
        <v>4.348342E-013</v>
      </c>
      <c r="U63" s="0" t="n">
        <v>-205.468265</v>
      </c>
      <c r="V63" s="0" t="n">
        <v>0</v>
      </c>
      <c r="X63" s="0" t="n">
        <v>-1434656</v>
      </c>
      <c r="Y63" s="0" t="n">
        <v>-1436453</v>
      </c>
      <c r="Z63" s="0" t="n">
        <v>-1797</v>
      </c>
      <c r="AB63" s="0" t="n">
        <v>-1434656</v>
      </c>
      <c r="AC63" s="0" t="n">
        <v>-1436453</v>
      </c>
      <c r="AD63" s="0" t="n">
        <v>-1797</v>
      </c>
      <c r="AG63" s="0" t="n">
        <v>-177229.166667</v>
      </c>
      <c r="AH63" s="565" t="n">
        <v>-1613682.166667</v>
      </c>
      <c r="AI63" s="0" t="n">
        <v>-86014.3333339999</v>
      </c>
      <c r="AJ63" s="0" t="n">
        <v>-86014.3333339999</v>
      </c>
      <c r="AK63" s="0" t="n">
        <v>-16239</v>
      </c>
      <c r="AL63" s="0" t="n">
        <v>-1797</v>
      </c>
      <c r="AM63" s="0" t="s">
        <v>475</v>
      </c>
      <c r="AN63" s="0" t="s">
        <v>469</v>
      </c>
      <c r="AO63" s="0" t="s">
        <v>469</v>
      </c>
      <c r="AP63" s="0" t="s">
        <v>469</v>
      </c>
    </row>
    <row r="64" customFormat="false" ht="12.75" hidden="false" customHeight="false" outlineLevel="0" collapsed="false">
      <c r="A64" s="0" t="n">
        <v>157</v>
      </c>
      <c r="B64" s="0" t="n">
        <v>216</v>
      </c>
      <c r="C64" s="0" t="s">
        <v>2</v>
      </c>
      <c r="D64" s="0" t="s">
        <v>173</v>
      </c>
      <c r="E64" s="0" t="s">
        <v>363</v>
      </c>
      <c r="F64" s="0" t="s">
        <v>109</v>
      </c>
      <c r="I64" s="0" t="s">
        <v>364</v>
      </c>
      <c r="J64" s="0" t="s">
        <v>158</v>
      </c>
      <c r="K64" s="0" t="n">
        <v>36784</v>
      </c>
      <c r="L64" s="0" t="n">
        <v>38610</v>
      </c>
      <c r="M64" s="0" t="s">
        <v>155</v>
      </c>
      <c r="N64" s="286" t="n">
        <v>-21000000</v>
      </c>
      <c r="P64" s="0" t="n">
        <v>0.55</v>
      </c>
      <c r="Q64" s="0" t="n">
        <v>0</v>
      </c>
      <c r="R64" s="0" t="n">
        <v>4.348342E-013</v>
      </c>
      <c r="U64" s="0" t="n">
        <v>-67.323644</v>
      </c>
      <c r="V64" s="0" t="n">
        <v>0</v>
      </c>
      <c r="X64" s="0" t="n">
        <v>-470078.747689</v>
      </c>
      <c r="Y64" s="0" t="n">
        <v>-470667.700569</v>
      </c>
      <c r="Z64" s="0" t="n">
        <v>-588.952879999997</v>
      </c>
      <c r="AB64" s="0" t="n">
        <v>-470078.747689</v>
      </c>
      <c r="AC64" s="0" t="n">
        <v>-470667.700569</v>
      </c>
      <c r="AD64" s="0" t="n">
        <v>-588.952879999997</v>
      </c>
      <c r="AG64" s="0" t="n">
        <v>-58070.833333</v>
      </c>
      <c r="AH64" s="565" t="n">
        <v>-528738.533902</v>
      </c>
      <c r="AI64" s="0" t="n">
        <v>349000.321596</v>
      </c>
      <c r="AJ64" s="0" t="n">
        <v>349000.321596</v>
      </c>
      <c r="AK64" s="0" t="n">
        <v>-5320.94568599993</v>
      </c>
      <c r="AL64" s="0" t="n">
        <v>-588.952879999997</v>
      </c>
      <c r="AM64" s="0" t="s">
        <v>475</v>
      </c>
      <c r="AN64" s="0" t="s">
        <v>469</v>
      </c>
      <c r="AO64" s="0" t="s">
        <v>469</v>
      </c>
      <c r="AP64" s="0" t="s">
        <v>469</v>
      </c>
    </row>
    <row r="65" customFormat="false" ht="12.75" hidden="false" customHeight="false" outlineLevel="0" collapsed="false">
      <c r="A65" s="0" t="n">
        <v>158</v>
      </c>
      <c r="B65" s="0" t="n">
        <v>214</v>
      </c>
      <c r="C65" s="0" t="s">
        <v>2</v>
      </c>
      <c r="D65" s="0" t="s">
        <v>173</v>
      </c>
      <c r="E65" s="0" t="s">
        <v>363</v>
      </c>
      <c r="F65" s="0" t="s">
        <v>109</v>
      </c>
      <c r="I65" s="0" t="s">
        <v>365</v>
      </c>
      <c r="J65" s="0" t="s">
        <v>158</v>
      </c>
      <c r="K65" s="0" t="n">
        <v>36784</v>
      </c>
      <c r="L65" s="0" t="n">
        <v>38610</v>
      </c>
      <c r="M65" s="0" t="s">
        <v>155</v>
      </c>
      <c r="N65" s="286" t="n">
        <v>-34000000</v>
      </c>
      <c r="P65" s="0" t="n">
        <v>4.5</v>
      </c>
      <c r="Q65" s="0" t="n">
        <v>0</v>
      </c>
      <c r="R65" s="0" t="n">
        <v>4.348342E-013</v>
      </c>
      <c r="U65" s="0" t="n">
        <v>-891.819706</v>
      </c>
      <c r="V65" s="0" t="n">
        <v>0</v>
      </c>
      <c r="X65" s="0" t="n">
        <v>-6227017</v>
      </c>
      <c r="Y65" s="0" t="n">
        <v>-6234819</v>
      </c>
      <c r="Z65" s="0" t="n">
        <v>-7802</v>
      </c>
      <c r="AB65" s="0" t="n">
        <v>-6227017</v>
      </c>
      <c r="AC65" s="0" t="n">
        <v>-6234819</v>
      </c>
      <c r="AD65" s="0" t="n">
        <v>-7802</v>
      </c>
      <c r="AG65" s="0" t="n">
        <v>-769250</v>
      </c>
      <c r="AH65" s="565" t="n">
        <v>-7004069</v>
      </c>
      <c r="AI65" s="0" t="n">
        <v>-486772.111111</v>
      </c>
      <c r="AJ65" s="0" t="n">
        <v>-486772.111111</v>
      </c>
      <c r="AK65" s="0" t="n">
        <v>-70485</v>
      </c>
      <c r="AL65" s="0" t="n">
        <v>-7802</v>
      </c>
      <c r="AM65" s="0" t="s">
        <v>475</v>
      </c>
      <c r="AN65" s="0" t="s">
        <v>469</v>
      </c>
      <c r="AO65" s="0" t="s">
        <v>469</v>
      </c>
      <c r="AP65" s="0" t="s">
        <v>469</v>
      </c>
    </row>
    <row r="66" customFormat="false" ht="12.75" hidden="false" customHeight="false" outlineLevel="0" collapsed="false">
      <c r="A66" s="0" t="n">
        <v>159</v>
      </c>
      <c r="B66" s="0" t="n">
        <v>212</v>
      </c>
      <c r="C66" s="0" t="s">
        <v>2</v>
      </c>
      <c r="D66" s="0" t="s">
        <v>104</v>
      </c>
      <c r="E66" s="0" t="s">
        <v>200</v>
      </c>
      <c r="F66" s="0" t="s">
        <v>102</v>
      </c>
      <c r="G66" s="0" t="s">
        <v>164</v>
      </c>
      <c r="H66" s="0" t="s">
        <v>168</v>
      </c>
      <c r="I66" s="0" t="s">
        <v>180</v>
      </c>
      <c r="J66" s="0" t="s">
        <v>189</v>
      </c>
      <c r="K66" s="0" t="n">
        <v>36795</v>
      </c>
      <c r="L66" s="0" t="n">
        <v>38621</v>
      </c>
      <c r="M66" s="0" t="s">
        <v>155</v>
      </c>
      <c r="N66" s="286" t="n">
        <v>-10000000</v>
      </c>
      <c r="O66" s="0" t="n">
        <v>3870.745099</v>
      </c>
      <c r="P66" s="0" t="n">
        <v>0.52</v>
      </c>
      <c r="Q66" s="0" t="n">
        <v>83.067691</v>
      </c>
      <c r="R66" s="0" t="n">
        <v>83.09526</v>
      </c>
      <c r="S66" s="0" t="n">
        <v>-0.0232543866304982</v>
      </c>
      <c r="T66" s="0" t="n">
        <v>-90.011803080252</v>
      </c>
      <c r="U66" s="0" t="n">
        <v>-259.442856</v>
      </c>
      <c r="V66" s="0" t="n">
        <v>0</v>
      </c>
      <c r="W66" s="0" t="n">
        <v>-349.454659080252</v>
      </c>
      <c r="X66" s="0" t="n">
        <v>110084.219437</v>
      </c>
      <c r="Y66" s="0" t="n">
        <v>110116.788905</v>
      </c>
      <c r="Z66" s="0" t="n">
        <v>32.569467999987</v>
      </c>
      <c r="AA66" s="0" t="n">
        <v>382.024127080239</v>
      </c>
      <c r="AB66" s="0" t="n">
        <v>110084.219437</v>
      </c>
      <c r="AC66" s="0" t="n">
        <v>110116.788905</v>
      </c>
      <c r="AD66" s="0" t="n">
        <v>32.569467999987</v>
      </c>
      <c r="AF66" s="0" t="n">
        <v>22285.8149074925</v>
      </c>
      <c r="AG66" s="0" t="n">
        <v>-13288.888889</v>
      </c>
      <c r="AH66" s="565" t="n">
        <v>96827.900016</v>
      </c>
      <c r="AI66" s="0" t="n">
        <v>-48110.829426</v>
      </c>
      <c r="AJ66" s="0" t="n">
        <v>-48110.829426</v>
      </c>
      <c r="AK66" s="0" t="n">
        <v>38223.792559</v>
      </c>
      <c r="AL66" s="0" t="n">
        <v>32.569467999987</v>
      </c>
      <c r="AM66" s="0" t="s">
        <v>475</v>
      </c>
      <c r="AN66" s="0" t="n">
        <v>6</v>
      </c>
      <c r="AO66" s="0" t="s">
        <v>469</v>
      </c>
      <c r="AP66" s="0" t="n">
        <v>6</v>
      </c>
    </row>
    <row r="67" customFormat="false" ht="12.75" hidden="false" customHeight="false" outlineLevel="0" collapsed="false">
      <c r="A67" s="0" t="n">
        <v>161</v>
      </c>
      <c r="B67" s="0" t="n">
        <v>315</v>
      </c>
      <c r="C67" s="0" t="s">
        <v>2</v>
      </c>
      <c r="D67" s="0" t="s">
        <v>104</v>
      </c>
      <c r="E67" s="0" t="s">
        <v>321</v>
      </c>
      <c r="F67" s="0" t="s">
        <v>322</v>
      </c>
      <c r="G67" s="0" t="s">
        <v>96</v>
      </c>
      <c r="H67" s="0" t="s">
        <v>168</v>
      </c>
      <c r="I67" s="0" t="s">
        <v>180</v>
      </c>
      <c r="J67" s="0" t="s">
        <v>170</v>
      </c>
      <c r="K67" s="0" t="n">
        <v>36788</v>
      </c>
      <c r="L67" s="0" t="n">
        <v>37695</v>
      </c>
      <c r="M67" s="0" t="s">
        <v>155</v>
      </c>
      <c r="N67" s="286" t="n">
        <v>-3000000</v>
      </c>
      <c r="O67" s="0" t="n">
        <v>534.587214</v>
      </c>
      <c r="P67" s="0" t="n">
        <v>3.95</v>
      </c>
      <c r="Q67" s="0" t="n">
        <v>681.606876</v>
      </c>
      <c r="R67" s="0" t="n">
        <v>681.758573</v>
      </c>
      <c r="S67" s="0" t="n">
        <v>-0.126901672093567</v>
      </c>
      <c r="T67" s="0" t="n">
        <v>-67.8400113364413</v>
      </c>
      <c r="U67" s="0" t="n">
        <v>-536.293702</v>
      </c>
      <c r="V67" s="0" t="n">
        <v>0</v>
      </c>
      <c r="W67" s="0" t="n">
        <v>-604.133713336441</v>
      </c>
      <c r="X67" s="0" t="n">
        <v>143909.662146</v>
      </c>
      <c r="Y67" s="0" t="n">
        <v>143538.589352</v>
      </c>
      <c r="Z67" s="0" t="n">
        <v>-371.072793999978</v>
      </c>
      <c r="AA67" s="0" t="n">
        <v>233.060919336463</v>
      </c>
      <c r="AB67" s="0" t="n">
        <v>143909.662146</v>
      </c>
      <c r="AC67" s="0" t="n">
        <v>143538.589352</v>
      </c>
      <c r="AD67" s="0" t="n">
        <v>-371.072793999978</v>
      </c>
      <c r="AF67" s="0" t="n">
        <v>11432.14757139</v>
      </c>
      <c r="AG67" s="0" t="n">
        <v>-58262.5</v>
      </c>
      <c r="AH67" s="565" t="n">
        <v>85276.089352</v>
      </c>
      <c r="AI67" s="0" t="n">
        <v>-91960.724427</v>
      </c>
      <c r="AJ67" s="0" t="n">
        <v>-91960.724427</v>
      </c>
      <c r="AK67" s="0" t="n">
        <v>144747.593069</v>
      </c>
      <c r="AL67" s="0" t="n">
        <v>-371.072793999978</v>
      </c>
      <c r="AM67" s="0" t="s">
        <v>473</v>
      </c>
      <c r="AN67" s="0" t="s">
        <v>469</v>
      </c>
      <c r="AO67" s="0" t="n">
        <v>15</v>
      </c>
      <c r="AP67" s="0" t="n">
        <v>15</v>
      </c>
    </row>
    <row r="68" customFormat="false" ht="12.75" hidden="false" customHeight="false" outlineLevel="0" collapsed="false">
      <c r="A68" s="0" t="n">
        <v>162</v>
      </c>
      <c r="B68" s="0" t="n">
        <v>316</v>
      </c>
      <c r="C68" s="0" t="s">
        <v>2</v>
      </c>
      <c r="D68" s="0" t="s">
        <v>104</v>
      </c>
      <c r="E68" s="0" t="s">
        <v>409</v>
      </c>
      <c r="F68" s="0" t="s">
        <v>172</v>
      </c>
      <c r="G68" s="0" t="s">
        <v>410</v>
      </c>
      <c r="H68" s="0" t="s">
        <v>107</v>
      </c>
      <c r="I68" s="0" t="s">
        <v>209</v>
      </c>
      <c r="J68" s="0" t="s">
        <v>212</v>
      </c>
      <c r="K68" s="0" t="n">
        <v>36797</v>
      </c>
      <c r="L68" s="0" t="n">
        <v>37892</v>
      </c>
      <c r="M68" s="0" t="s">
        <v>100</v>
      </c>
      <c r="N68" s="286" t="n">
        <v>-10000000</v>
      </c>
      <c r="O68" s="0" t="n">
        <v>2294.302545</v>
      </c>
      <c r="P68" s="0" t="n">
        <v>0.72</v>
      </c>
      <c r="Q68" s="0" t="n">
        <v>98.437334</v>
      </c>
      <c r="R68" s="0" t="n">
        <v>98.459643</v>
      </c>
      <c r="S68" s="0" t="n">
        <v>-0.0673627237559337</v>
      </c>
      <c r="T68" s="0" t="n">
        <v>-154.550468551371</v>
      </c>
      <c r="U68" s="0" t="n">
        <v>-305.512905</v>
      </c>
      <c r="V68" s="0" t="n">
        <v>0</v>
      </c>
      <c r="W68" s="0" t="n">
        <v>-460.063373551371</v>
      </c>
      <c r="X68" s="0" t="n">
        <v>44232.996021</v>
      </c>
      <c r="Y68" s="0" t="n">
        <v>44103.345535</v>
      </c>
      <c r="Z68" s="0" t="n">
        <v>-129.650485999999</v>
      </c>
      <c r="AA68" s="0" t="n">
        <v>330.412887551372</v>
      </c>
      <c r="AB68" s="0" t="n">
        <v>39615.0712364076</v>
      </c>
      <c r="AC68" s="0" t="n">
        <v>39243.156857043</v>
      </c>
      <c r="AD68" s="0" t="n">
        <v>-371.914379364593</v>
      </c>
      <c r="AF68" s="0" t="n">
        <v>22644.76611915</v>
      </c>
      <c r="AG68" s="0" t="n">
        <v>-16194.36</v>
      </c>
      <c r="AH68" s="565" t="n">
        <v>23048.796857043</v>
      </c>
      <c r="AI68" s="0" t="n">
        <v>-16562.9353141856</v>
      </c>
      <c r="AJ68" s="0" t="n">
        <v>-16562.9353141856</v>
      </c>
      <c r="AK68" s="0" t="n">
        <v>-67448.35903332</v>
      </c>
      <c r="AL68" s="0" t="n">
        <v>-371.914379364593</v>
      </c>
      <c r="AM68" s="0" t="s">
        <v>473</v>
      </c>
      <c r="AN68" s="0" t="s">
        <v>469</v>
      </c>
      <c r="AO68" s="0" t="n">
        <v>9</v>
      </c>
      <c r="AP68" s="0" t="n">
        <v>9</v>
      </c>
    </row>
    <row r="69" customFormat="false" ht="12.75" hidden="false" customHeight="false" outlineLevel="0" collapsed="false">
      <c r="A69" s="0" t="n">
        <v>163</v>
      </c>
      <c r="B69" s="0" t="n">
        <v>317</v>
      </c>
      <c r="C69" s="0" t="s">
        <v>2</v>
      </c>
      <c r="D69" s="0" t="s">
        <v>104</v>
      </c>
      <c r="E69" s="0" t="s">
        <v>393</v>
      </c>
      <c r="F69" s="0" t="s">
        <v>172</v>
      </c>
      <c r="G69" s="0" t="s">
        <v>96</v>
      </c>
      <c r="H69" s="0" t="s">
        <v>282</v>
      </c>
      <c r="I69" s="0" t="s">
        <v>175</v>
      </c>
      <c r="J69" s="0" t="s">
        <v>105</v>
      </c>
      <c r="K69" s="0" t="n">
        <v>36802</v>
      </c>
      <c r="L69" s="0" t="n">
        <v>37897</v>
      </c>
      <c r="M69" s="0" t="s">
        <v>155</v>
      </c>
      <c r="N69" s="286" t="n">
        <v>10000000</v>
      </c>
      <c r="O69" s="0" t="n">
        <v>-2283.553361</v>
      </c>
      <c r="P69" s="0" t="n">
        <v>1.18</v>
      </c>
      <c r="Q69" s="0" t="n">
        <v>143.388628</v>
      </c>
      <c r="R69" s="0" t="n">
        <v>143.475432</v>
      </c>
      <c r="S69" s="0" t="n">
        <v>-0.00517813277214573</v>
      </c>
      <c r="T69" s="0" t="n">
        <v>11.8245424955376</v>
      </c>
      <c r="U69" s="0" t="n">
        <v>582.143754</v>
      </c>
      <c r="V69" s="0" t="n">
        <v>0</v>
      </c>
      <c r="W69" s="0" t="n">
        <v>593.968296495538</v>
      </c>
      <c r="X69" s="0" t="n">
        <v>-32609.394491</v>
      </c>
      <c r="Y69" s="0" t="n">
        <v>-32461.608872</v>
      </c>
      <c r="Z69" s="0" t="n">
        <v>147.785618999998</v>
      </c>
      <c r="AA69" s="0" t="n">
        <v>-446.182677495539</v>
      </c>
      <c r="AB69" s="0" t="n">
        <v>-32609.394491</v>
      </c>
      <c r="AC69" s="0" t="n">
        <v>-32461.608872</v>
      </c>
      <c r="AD69" s="0" t="n">
        <v>147.785618999998</v>
      </c>
      <c r="AF69" s="0" t="n">
        <v>-22538.67167307</v>
      </c>
      <c r="AG69" s="0" t="n">
        <v>30155.555556</v>
      </c>
      <c r="AH69" s="565" t="n">
        <v>-2306.053316</v>
      </c>
      <c r="AI69" s="0" t="n">
        <v>76238.222075</v>
      </c>
      <c r="AJ69" s="0" t="n">
        <v>76238.222075</v>
      </c>
      <c r="AK69" s="0" t="n">
        <v>6222.127772</v>
      </c>
      <c r="AL69" s="0" t="n">
        <v>147.785618999998</v>
      </c>
      <c r="AM69" s="0" t="s">
        <v>474</v>
      </c>
      <c r="AN69" s="0" t="s">
        <v>469</v>
      </c>
      <c r="AO69" s="0" t="n">
        <v>9</v>
      </c>
      <c r="AP69" s="0" t="n">
        <v>9</v>
      </c>
    </row>
    <row r="70" customFormat="false" ht="12.75" hidden="false" customHeight="false" outlineLevel="0" collapsed="false">
      <c r="A70" s="0" t="n">
        <v>164</v>
      </c>
      <c r="B70" s="0" t="n">
        <v>318</v>
      </c>
      <c r="C70" s="0" t="s">
        <v>2</v>
      </c>
      <c r="D70" s="0" t="s">
        <v>104</v>
      </c>
      <c r="E70" s="0" t="s">
        <v>311</v>
      </c>
      <c r="F70" s="0" t="s">
        <v>150</v>
      </c>
      <c r="G70" s="0" t="s">
        <v>167</v>
      </c>
      <c r="H70" s="0" t="s">
        <v>110</v>
      </c>
      <c r="I70" s="0" t="s">
        <v>200</v>
      </c>
      <c r="J70" s="0" t="s">
        <v>212</v>
      </c>
      <c r="K70" s="0" t="n">
        <v>36802</v>
      </c>
      <c r="L70" s="0" t="n">
        <v>38367</v>
      </c>
      <c r="M70" s="0" t="s">
        <v>155</v>
      </c>
      <c r="N70" s="286" t="n">
        <v>10000000</v>
      </c>
      <c r="O70" s="0" t="n">
        <v>-3418.884156</v>
      </c>
      <c r="P70" s="0" t="n">
        <v>1.45</v>
      </c>
      <c r="Q70" s="0" t="n">
        <v>112.752887</v>
      </c>
      <c r="R70" s="0" t="n">
        <v>112.9816</v>
      </c>
      <c r="S70" s="0" t="n">
        <v>0.149031006350373</v>
      </c>
      <c r="T70" s="0" t="n">
        <v>-509.519746364027</v>
      </c>
      <c r="U70" s="0" t="n">
        <v>466.634687</v>
      </c>
      <c r="V70" s="0" t="n">
        <v>0</v>
      </c>
      <c r="W70" s="0" t="n">
        <v>-42.8850593640267</v>
      </c>
      <c r="X70" s="0" t="n">
        <v>137137.660855</v>
      </c>
      <c r="Y70" s="0" t="n">
        <v>136793.988477</v>
      </c>
      <c r="Z70" s="0" t="n">
        <v>-343.672377999988</v>
      </c>
      <c r="AA70" s="0" t="n">
        <v>-300.787318635962</v>
      </c>
      <c r="AB70" s="0" t="n">
        <v>137137.660855</v>
      </c>
      <c r="AC70" s="0" t="n">
        <v>136793.988477</v>
      </c>
      <c r="AD70" s="0" t="n">
        <v>-343.672377999988</v>
      </c>
      <c r="AF70" s="0" t="n">
        <v>-42742.889718312</v>
      </c>
      <c r="AG70" s="0" t="n">
        <v>42291.666667</v>
      </c>
      <c r="AH70" s="565" t="n">
        <v>179085.655144</v>
      </c>
      <c r="AI70" s="0" t="n">
        <v>137983.970364</v>
      </c>
      <c r="AJ70" s="0" t="n">
        <v>137983.970364</v>
      </c>
      <c r="AK70" s="0" t="n">
        <v>52406.92587</v>
      </c>
      <c r="AL70" s="0" t="n">
        <v>-343.672377999988</v>
      </c>
      <c r="AM70" s="0" t="s">
        <v>475</v>
      </c>
      <c r="AN70" s="0" t="s">
        <v>469</v>
      </c>
      <c r="AO70" s="0" t="n">
        <v>10</v>
      </c>
      <c r="AP70" s="0" t="n">
        <v>10</v>
      </c>
    </row>
    <row r="71" customFormat="false" ht="12.75" hidden="false" customHeight="false" outlineLevel="0" collapsed="false">
      <c r="A71" s="0" t="n">
        <v>200</v>
      </c>
      <c r="B71" s="0" t="n">
        <v>319</v>
      </c>
      <c r="C71" s="0" t="s">
        <v>2</v>
      </c>
      <c r="D71" s="0" t="s">
        <v>176</v>
      </c>
      <c r="E71" s="0" t="s">
        <v>174</v>
      </c>
      <c r="F71" s="0" t="s">
        <v>102</v>
      </c>
      <c r="G71" s="0" t="s">
        <v>151</v>
      </c>
      <c r="H71" s="0" t="s">
        <v>168</v>
      </c>
      <c r="I71" s="0" t="s">
        <v>177</v>
      </c>
      <c r="J71" s="0" t="s">
        <v>170</v>
      </c>
      <c r="K71" s="0" t="n">
        <v>36794</v>
      </c>
      <c r="L71" s="0" t="n">
        <v>38483</v>
      </c>
      <c r="M71" s="0" t="s">
        <v>155</v>
      </c>
      <c r="N71" s="286" t="n">
        <v>10000000</v>
      </c>
      <c r="O71" s="0" t="n">
        <v>-3606.053536</v>
      </c>
      <c r="P71" s="0" t="n">
        <v>0.59</v>
      </c>
      <c r="Q71" s="0" t="n">
        <v>46.122062</v>
      </c>
      <c r="R71" s="0" t="n">
        <v>46.14608</v>
      </c>
      <c r="S71" s="0" t="n">
        <v>-0.0130397351696067</v>
      </c>
      <c r="T71" s="0" t="n">
        <v>47.0219831168639</v>
      </c>
      <c r="U71" s="0" t="n">
        <v>180.003665</v>
      </c>
      <c r="V71" s="0" t="n">
        <v>0</v>
      </c>
      <c r="W71" s="0" t="n">
        <v>227.025648116864</v>
      </c>
      <c r="X71" s="0" t="n">
        <v>54630.34782</v>
      </c>
      <c r="Y71" s="0" t="n">
        <v>54727.557138</v>
      </c>
      <c r="Z71" s="0" t="n">
        <v>97.2093179999938</v>
      </c>
      <c r="AA71" s="0" t="n">
        <v>-129.81633011687</v>
      </c>
      <c r="AB71" s="0" t="n">
        <v>54630.34782</v>
      </c>
      <c r="AC71" s="0" t="n">
        <v>54727.557138</v>
      </c>
      <c r="AD71" s="0" t="n">
        <v>97.2093179999938</v>
      </c>
      <c r="AF71" s="0" t="n">
        <v>-20761.85323352</v>
      </c>
      <c r="AG71" s="0" t="n">
        <v>22944.444444</v>
      </c>
      <c r="AH71" s="565" t="n">
        <v>77672.001582</v>
      </c>
      <c r="AI71" s="0" t="n">
        <v>65413.197714</v>
      </c>
      <c r="AJ71" s="0" t="n">
        <v>65413.197714</v>
      </c>
      <c r="AK71" s="0" t="n">
        <v>20239.572489</v>
      </c>
      <c r="AL71" s="0" t="n">
        <v>97.2093179999938</v>
      </c>
      <c r="AM71" s="0" t="s">
        <v>475</v>
      </c>
      <c r="AN71" s="0" t="n">
        <v>6</v>
      </c>
      <c r="AO71" s="0" t="s">
        <v>469</v>
      </c>
      <c r="AP71" s="0" t="n">
        <v>6</v>
      </c>
    </row>
    <row r="72" customFormat="false" ht="12.75" hidden="false" customHeight="false" outlineLevel="0" collapsed="false">
      <c r="A72" s="0" t="n">
        <v>201</v>
      </c>
      <c r="B72" s="0" t="n">
        <v>320</v>
      </c>
      <c r="C72" s="0" t="s">
        <v>2</v>
      </c>
      <c r="D72" s="0" t="s">
        <v>178</v>
      </c>
      <c r="E72" s="0" t="s">
        <v>174</v>
      </c>
      <c r="F72" s="0" t="s">
        <v>102</v>
      </c>
      <c r="G72" s="0" t="s">
        <v>151</v>
      </c>
      <c r="H72" s="0" t="s">
        <v>168</v>
      </c>
      <c r="I72" s="0" t="s">
        <v>179</v>
      </c>
      <c r="J72" s="0" t="s">
        <v>170</v>
      </c>
      <c r="K72" s="0" t="n">
        <v>36794</v>
      </c>
      <c r="L72" s="0" t="n">
        <v>38483</v>
      </c>
      <c r="M72" s="0" t="s">
        <v>155</v>
      </c>
      <c r="N72" s="286" t="n">
        <v>-10000000</v>
      </c>
      <c r="O72" s="0" t="n">
        <v>3606.053536</v>
      </c>
      <c r="P72" s="0" t="n">
        <v>0.59</v>
      </c>
      <c r="Q72" s="0" t="n">
        <v>46.122062</v>
      </c>
      <c r="R72" s="0" t="n">
        <v>46.14608</v>
      </c>
      <c r="S72" s="0" t="n">
        <v>-0.0130397351696067</v>
      </c>
      <c r="T72" s="0" t="n">
        <v>-47.0219831168639</v>
      </c>
      <c r="U72" s="0" t="n">
        <v>-180.003665</v>
      </c>
      <c r="V72" s="0" t="n">
        <v>0</v>
      </c>
      <c r="W72" s="0" t="n">
        <v>-227.025648116864</v>
      </c>
      <c r="X72" s="0" t="n">
        <v>-54630.34782</v>
      </c>
      <c r="Y72" s="0" t="n">
        <v>-54727.557138</v>
      </c>
      <c r="Z72" s="0" t="n">
        <v>-97.2093179999938</v>
      </c>
      <c r="AA72" s="0" t="n">
        <v>129.81633011687</v>
      </c>
      <c r="AB72" s="0" t="n">
        <v>-54630.34782</v>
      </c>
      <c r="AC72" s="0" t="n">
        <v>-54727.557138</v>
      </c>
      <c r="AD72" s="0" t="n">
        <v>-97.2093179999938</v>
      </c>
      <c r="AF72" s="0" t="n">
        <v>20761.85323352</v>
      </c>
      <c r="AG72" s="0" t="n">
        <v>-22944.444444</v>
      </c>
      <c r="AH72" s="565" t="n">
        <v>-77672.001582</v>
      </c>
      <c r="AI72" s="0" t="n">
        <v>-65413.197714</v>
      </c>
      <c r="AJ72" s="0" t="n">
        <v>-65413.197714</v>
      </c>
      <c r="AK72" s="0" t="n">
        <v>-20239.572489</v>
      </c>
      <c r="AL72" s="0" t="n">
        <v>-97.2093179999938</v>
      </c>
      <c r="AM72" s="0" t="s">
        <v>475</v>
      </c>
      <c r="AN72" s="0" t="n">
        <v>6</v>
      </c>
      <c r="AO72" s="0" t="s">
        <v>469</v>
      </c>
      <c r="AP72" s="0" t="n">
        <v>6</v>
      </c>
    </row>
    <row r="73" customFormat="false" ht="12.75" hidden="false" customHeight="false" outlineLevel="0" collapsed="false">
      <c r="A73" s="0" t="n">
        <v>204</v>
      </c>
      <c r="B73" s="0" t="n">
        <v>323</v>
      </c>
      <c r="C73" s="0" t="s">
        <v>2</v>
      </c>
      <c r="D73" s="0" t="s">
        <v>176</v>
      </c>
      <c r="E73" s="0" t="s">
        <v>355</v>
      </c>
      <c r="F73" s="0" t="s">
        <v>109</v>
      </c>
      <c r="G73" s="0" t="s">
        <v>164</v>
      </c>
      <c r="H73" s="0" t="s">
        <v>168</v>
      </c>
      <c r="I73" s="0" t="s">
        <v>177</v>
      </c>
      <c r="J73" s="0" t="s">
        <v>158</v>
      </c>
      <c r="K73" s="0" t="n">
        <v>36784</v>
      </c>
      <c r="L73" s="0" t="n">
        <v>38610</v>
      </c>
      <c r="M73" s="0" t="s">
        <v>155</v>
      </c>
      <c r="N73" s="286" t="n">
        <v>470000000</v>
      </c>
      <c r="O73" s="0" t="n">
        <v>-3320.861829</v>
      </c>
      <c r="P73" s="0" t="n">
        <v>0.075</v>
      </c>
      <c r="Q73" s="0" t="n">
        <v>3.621102</v>
      </c>
      <c r="R73" s="0" t="n">
        <v>3.645588</v>
      </c>
      <c r="S73" s="0" t="n">
        <v>1.49051314299653</v>
      </c>
      <c r="T73" s="0" t="n">
        <v>-4949.78820220001</v>
      </c>
      <c r="U73" s="0" t="n">
        <v>647.842501</v>
      </c>
      <c r="V73" s="0" t="n">
        <v>0</v>
      </c>
      <c r="W73" s="0" t="n">
        <v>-4301.94570120001</v>
      </c>
      <c r="X73" s="0" t="n">
        <v>691884.333916</v>
      </c>
      <c r="Y73" s="0" t="n">
        <v>688489.126723</v>
      </c>
      <c r="Z73" s="0" t="n">
        <v>-3395.20719300001</v>
      </c>
      <c r="AA73" s="0" t="n">
        <v>906.738508199996</v>
      </c>
      <c r="AB73" s="0" t="n">
        <v>691884.333916</v>
      </c>
      <c r="AC73" s="0" t="n">
        <v>688489.126723</v>
      </c>
      <c r="AD73" s="0" t="n">
        <v>-3395.20719300001</v>
      </c>
      <c r="AG73" s="0" t="n">
        <v>177229.166667</v>
      </c>
      <c r="AH73" s="565" t="n">
        <v>865718.29339</v>
      </c>
      <c r="AI73" s="0" t="n">
        <v>216394.825587</v>
      </c>
      <c r="AJ73" s="0" t="n">
        <v>216394.825587</v>
      </c>
      <c r="AK73" s="0" t="n">
        <v>11668.511158</v>
      </c>
      <c r="AL73" s="0" t="n">
        <v>-3395.20719300001</v>
      </c>
      <c r="AM73" s="0" t="s">
        <v>475</v>
      </c>
      <c r="AN73" s="0" t="s">
        <v>469</v>
      </c>
      <c r="AO73" s="0" t="s">
        <v>469</v>
      </c>
      <c r="AP73" s="0" t="s">
        <v>469</v>
      </c>
    </row>
    <row r="74" customFormat="false" ht="12.75" hidden="false" customHeight="false" outlineLevel="0" collapsed="false">
      <c r="A74" s="0" t="n">
        <v>205</v>
      </c>
      <c r="B74" s="0" t="n">
        <v>324</v>
      </c>
      <c r="C74" s="0" t="s">
        <v>2</v>
      </c>
      <c r="D74" s="0" t="s">
        <v>178</v>
      </c>
      <c r="E74" s="0" t="s">
        <v>355</v>
      </c>
      <c r="F74" s="0" t="s">
        <v>109</v>
      </c>
      <c r="G74" s="0" t="s">
        <v>164</v>
      </c>
      <c r="H74" s="0" t="s">
        <v>168</v>
      </c>
      <c r="I74" s="0" t="s">
        <v>179</v>
      </c>
      <c r="J74" s="0" t="s">
        <v>158</v>
      </c>
      <c r="K74" s="0" t="n">
        <v>36784</v>
      </c>
      <c r="L74" s="0" t="n">
        <v>38610</v>
      </c>
      <c r="M74" s="0" t="s">
        <v>155</v>
      </c>
      <c r="N74" s="286" t="n">
        <v>-470000000</v>
      </c>
      <c r="O74" s="0" t="n">
        <v>3320.861829</v>
      </c>
      <c r="P74" s="0" t="n">
        <v>0.075</v>
      </c>
      <c r="Q74" s="0" t="n">
        <v>3.621102</v>
      </c>
      <c r="R74" s="0" t="n">
        <v>3.645588</v>
      </c>
      <c r="S74" s="0" t="n">
        <v>1.49051314299653</v>
      </c>
      <c r="T74" s="0" t="n">
        <v>4949.78820220001</v>
      </c>
      <c r="U74" s="0" t="n">
        <v>-647.842501</v>
      </c>
      <c r="V74" s="0" t="n">
        <v>0</v>
      </c>
      <c r="W74" s="0" t="n">
        <v>4301.94570120001</v>
      </c>
      <c r="X74" s="0" t="n">
        <v>-691884.333916</v>
      </c>
      <c r="Y74" s="0" t="n">
        <v>-688489.126723</v>
      </c>
      <c r="Z74" s="0" t="n">
        <v>3395.20719300001</v>
      </c>
      <c r="AA74" s="0" t="n">
        <v>-906.738508199996</v>
      </c>
      <c r="AB74" s="0" t="n">
        <v>-691884.333916</v>
      </c>
      <c r="AC74" s="0" t="n">
        <v>-688489.126723</v>
      </c>
      <c r="AD74" s="0" t="n">
        <v>3395.20719300001</v>
      </c>
      <c r="AG74" s="0" t="n">
        <v>-177229.166667</v>
      </c>
      <c r="AH74" s="565" t="n">
        <v>-865718.29339</v>
      </c>
      <c r="AI74" s="0" t="n">
        <v>-156486.492253</v>
      </c>
      <c r="AJ74" s="0" t="n">
        <v>-156486.492253</v>
      </c>
      <c r="AK74" s="0" t="n">
        <v>-11668.511158</v>
      </c>
      <c r="AL74" s="0" t="n">
        <v>3395.20719300001</v>
      </c>
      <c r="AM74" s="0" t="s">
        <v>475</v>
      </c>
      <c r="AN74" s="0" t="s">
        <v>469</v>
      </c>
      <c r="AO74" s="0" t="s">
        <v>469</v>
      </c>
      <c r="AP74" s="0" t="s">
        <v>469</v>
      </c>
    </row>
    <row r="75" customFormat="false" ht="12.75" hidden="false" customHeight="false" outlineLevel="0" collapsed="false">
      <c r="A75" s="0" t="n">
        <v>206</v>
      </c>
      <c r="B75" s="0" t="n">
        <v>325</v>
      </c>
      <c r="C75" s="0" t="s">
        <v>2</v>
      </c>
      <c r="D75" s="0" t="s">
        <v>176</v>
      </c>
      <c r="E75" s="0" t="s">
        <v>353</v>
      </c>
      <c r="F75" s="0" t="s">
        <v>109</v>
      </c>
      <c r="G75" s="0" t="s">
        <v>164</v>
      </c>
      <c r="H75" s="0" t="s">
        <v>168</v>
      </c>
      <c r="I75" s="0" t="s">
        <v>177</v>
      </c>
      <c r="J75" s="0" t="s">
        <v>158</v>
      </c>
      <c r="K75" s="0" t="n">
        <v>36784</v>
      </c>
      <c r="L75" s="0" t="n">
        <v>38610</v>
      </c>
      <c r="M75" s="0" t="s">
        <v>155</v>
      </c>
      <c r="N75" s="286" t="n">
        <v>21000000</v>
      </c>
      <c r="O75" s="0" t="n">
        <v>-280.257176</v>
      </c>
      <c r="P75" s="0" t="n">
        <v>0.55</v>
      </c>
      <c r="Q75" s="0" t="n">
        <v>3.518724</v>
      </c>
      <c r="R75" s="0" t="n">
        <v>3.524025</v>
      </c>
      <c r="S75" s="0" t="n">
        <v>0.522033588869046</v>
      </c>
      <c r="T75" s="0" t="n">
        <v>-146.303659393584</v>
      </c>
      <c r="U75" s="0" t="n">
        <v>115.907623</v>
      </c>
      <c r="V75" s="0" t="n">
        <v>0</v>
      </c>
      <c r="W75" s="0" t="n">
        <v>-30.3960363935838</v>
      </c>
      <c r="X75" s="0" t="n">
        <v>407635.387712</v>
      </c>
      <c r="Y75" s="0" t="n">
        <v>408130.648023</v>
      </c>
      <c r="Z75" s="0" t="n">
        <v>495.260310999991</v>
      </c>
      <c r="AA75" s="0" t="n">
        <v>525.656347393575</v>
      </c>
      <c r="AB75" s="0" t="n">
        <v>407635.387712</v>
      </c>
      <c r="AC75" s="0" t="n">
        <v>408130.648023</v>
      </c>
      <c r="AD75" s="0" t="n">
        <v>495.260310999991</v>
      </c>
      <c r="AG75" s="0" t="n">
        <v>58070.833333</v>
      </c>
      <c r="AH75" s="565" t="n">
        <v>466201.481356</v>
      </c>
      <c r="AI75" s="0" t="n">
        <v>70783.229729</v>
      </c>
      <c r="AJ75" s="0" t="n">
        <v>70783.229729</v>
      </c>
      <c r="AK75" s="0" t="n">
        <v>7553.440703</v>
      </c>
      <c r="AL75" s="0" t="n">
        <v>495.260310999991</v>
      </c>
      <c r="AM75" s="0" t="s">
        <v>475</v>
      </c>
      <c r="AN75" s="0" t="s">
        <v>469</v>
      </c>
      <c r="AO75" s="0" t="s">
        <v>469</v>
      </c>
      <c r="AP75" s="0" t="s">
        <v>469</v>
      </c>
    </row>
    <row r="76" customFormat="false" ht="12.75" hidden="false" customHeight="false" outlineLevel="0" collapsed="false">
      <c r="A76" s="0" t="n">
        <v>207</v>
      </c>
      <c r="B76" s="0" t="n">
        <v>326</v>
      </c>
      <c r="C76" s="0" t="s">
        <v>2</v>
      </c>
      <c r="D76" s="0" t="s">
        <v>178</v>
      </c>
      <c r="E76" s="0" t="s">
        <v>353</v>
      </c>
      <c r="F76" s="0" t="s">
        <v>109</v>
      </c>
      <c r="G76" s="0" t="s">
        <v>164</v>
      </c>
      <c r="H76" s="0" t="s">
        <v>168</v>
      </c>
      <c r="I76" s="0" t="s">
        <v>179</v>
      </c>
      <c r="J76" s="0" t="s">
        <v>158</v>
      </c>
      <c r="K76" s="0" t="n">
        <v>36784</v>
      </c>
      <c r="L76" s="0" t="n">
        <v>38610</v>
      </c>
      <c r="M76" s="0" t="s">
        <v>155</v>
      </c>
      <c r="N76" s="286" t="n">
        <v>-21000000</v>
      </c>
      <c r="O76" s="0" t="n">
        <v>280.257176</v>
      </c>
      <c r="P76" s="0" t="n">
        <v>0.55</v>
      </c>
      <c r="Q76" s="0" t="n">
        <v>3.518724</v>
      </c>
      <c r="R76" s="0" t="n">
        <v>3.524025</v>
      </c>
      <c r="S76" s="0" t="n">
        <v>0.522033588869046</v>
      </c>
      <c r="T76" s="0" t="n">
        <v>146.303659393584</v>
      </c>
      <c r="U76" s="0" t="n">
        <v>-115.907623</v>
      </c>
      <c r="V76" s="0" t="n">
        <v>0</v>
      </c>
      <c r="W76" s="0" t="n">
        <v>30.3960363935838</v>
      </c>
      <c r="X76" s="0" t="n">
        <v>-407635.387712</v>
      </c>
      <c r="Y76" s="0" t="n">
        <v>-408130.648023</v>
      </c>
      <c r="Z76" s="0" t="n">
        <v>-495.260310999991</v>
      </c>
      <c r="AA76" s="0" t="n">
        <v>-525.656347393575</v>
      </c>
      <c r="AB76" s="0" t="n">
        <v>-407635.387712</v>
      </c>
      <c r="AC76" s="0" t="n">
        <v>-408130.648023</v>
      </c>
      <c r="AD76" s="0" t="n">
        <v>-495.260310999991</v>
      </c>
      <c r="AG76" s="0" t="n">
        <v>-58070.833333</v>
      </c>
      <c r="AH76" s="565" t="n">
        <v>-466201.481356</v>
      </c>
      <c r="AI76" s="0" t="n">
        <v>-428337.396396</v>
      </c>
      <c r="AJ76" s="0" t="n">
        <v>-428337.396396</v>
      </c>
      <c r="AK76" s="0" t="n">
        <v>-7553.440703</v>
      </c>
      <c r="AL76" s="0" t="n">
        <v>-495.260310999991</v>
      </c>
      <c r="AM76" s="0" t="s">
        <v>475</v>
      </c>
      <c r="AN76" s="0" t="s">
        <v>469</v>
      </c>
      <c r="AO76" s="0" t="s">
        <v>469</v>
      </c>
      <c r="AP76" s="0" t="s">
        <v>469</v>
      </c>
    </row>
    <row r="77" customFormat="false" ht="12.75" hidden="false" customHeight="false" outlineLevel="0" collapsed="false">
      <c r="A77" s="0" t="n">
        <v>209</v>
      </c>
      <c r="B77" s="0" t="n">
        <v>327</v>
      </c>
      <c r="C77" s="0" t="s">
        <v>2</v>
      </c>
      <c r="D77" s="0" t="s">
        <v>176</v>
      </c>
      <c r="E77" s="0" t="s">
        <v>350</v>
      </c>
      <c r="F77" s="0" t="s">
        <v>109</v>
      </c>
      <c r="G77" s="0" t="s">
        <v>164</v>
      </c>
      <c r="H77" s="0" t="s">
        <v>168</v>
      </c>
      <c r="I77" s="0" t="s">
        <v>177</v>
      </c>
      <c r="J77" s="0" t="s">
        <v>158</v>
      </c>
      <c r="K77" s="0" t="n">
        <v>36784</v>
      </c>
      <c r="L77" s="0" t="n">
        <v>38610</v>
      </c>
      <c r="M77" s="0" t="s">
        <v>155</v>
      </c>
      <c r="N77" s="286" t="n">
        <v>34000000</v>
      </c>
      <c r="O77" s="0" t="n">
        <v>-2225.544865</v>
      </c>
      <c r="P77" s="0" t="n">
        <v>4.5</v>
      </c>
      <c r="Q77" s="0" t="n">
        <v>3.661611</v>
      </c>
      <c r="R77" s="0" t="n">
        <v>3.713581</v>
      </c>
      <c r="S77" s="0" t="n">
        <v>2.9771656980697</v>
      </c>
      <c r="T77" s="0" t="n">
        <v>-6625.81583159317</v>
      </c>
      <c r="U77" s="0" t="n">
        <v>1400.772282</v>
      </c>
      <c r="V77" s="0" t="n">
        <v>0</v>
      </c>
      <c r="W77" s="0" t="n">
        <v>-5225.04354959317</v>
      </c>
      <c r="X77" s="0" t="n">
        <v>5715788</v>
      </c>
      <c r="Y77" s="0" t="n">
        <v>5717567</v>
      </c>
      <c r="Z77" s="0" t="n">
        <v>1779</v>
      </c>
      <c r="AA77" s="0" t="n">
        <v>7004.04354959317</v>
      </c>
      <c r="AB77" s="0" t="n">
        <v>5715788</v>
      </c>
      <c r="AC77" s="0" t="n">
        <v>5717567</v>
      </c>
      <c r="AD77" s="0" t="n">
        <v>1779</v>
      </c>
      <c r="AG77" s="0" t="n">
        <v>769250</v>
      </c>
      <c r="AH77" s="565" t="n">
        <v>6486817</v>
      </c>
      <c r="AI77" s="0" t="n">
        <v>905755</v>
      </c>
      <c r="AJ77" s="0" t="n">
        <v>905755</v>
      </c>
      <c r="AK77" s="0" t="n">
        <v>64695</v>
      </c>
      <c r="AL77" s="0" t="n">
        <v>1779</v>
      </c>
      <c r="AM77" s="0" t="s">
        <v>475</v>
      </c>
      <c r="AN77" s="0" t="s">
        <v>469</v>
      </c>
      <c r="AO77" s="0" t="s">
        <v>469</v>
      </c>
      <c r="AP77" s="0" t="s">
        <v>469</v>
      </c>
    </row>
    <row r="78" customFormat="false" ht="12.75" hidden="false" customHeight="false" outlineLevel="0" collapsed="false">
      <c r="A78" s="0" t="n">
        <v>210</v>
      </c>
      <c r="B78" s="0" t="n">
        <v>328</v>
      </c>
      <c r="C78" s="0" t="s">
        <v>2</v>
      </c>
      <c r="D78" s="0" t="s">
        <v>178</v>
      </c>
      <c r="E78" s="0" t="s">
        <v>350</v>
      </c>
      <c r="F78" s="0" t="s">
        <v>109</v>
      </c>
      <c r="G78" s="0" t="s">
        <v>164</v>
      </c>
      <c r="H78" s="0" t="s">
        <v>168</v>
      </c>
      <c r="I78" s="0" t="s">
        <v>179</v>
      </c>
      <c r="J78" s="0" t="s">
        <v>158</v>
      </c>
      <c r="K78" s="0" t="n">
        <v>36784</v>
      </c>
      <c r="L78" s="0" t="n">
        <v>38610</v>
      </c>
      <c r="M78" s="0" t="s">
        <v>155</v>
      </c>
      <c r="N78" s="286" t="n">
        <v>-34000000</v>
      </c>
      <c r="O78" s="0" t="n">
        <v>2225.544865</v>
      </c>
      <c r="P78" s="0" t="n">
        <v>4.5</v>
      </c>
      <c r="Q78" s="0" t="n">
        <v>3.661611</v>
      </c>
      <c r="R78" s="0" t="n">
        <v>3.713581</v>
      </c>
      <c r="S78" s="0" t="n">
        <v>2.9771656980697</v>
      </c>
      <c r="T78" s="0" t="n">
        <v>6625.81583159317</v>
      </c>
      <c r="U78" s="0" t="n">
        <v>-1400.772282</v>
      </c>
      <c r="V78" s="0" t="n">
        <v>0</v>
      </c>
      <c r="W78" s="0" t="n">
        <v>5225.04354959317</v>
      </c>
      <c r="X78" s="0" t="n">
        <v>-5715788</v>
      </c>
      <c r="Y78" s="0" t="n">
        <v>-5717567</v>
      </c>
      <c r="Z78" s="0" t="n">
        <v>-1779</v>
      </c>
      <c r="AA78" s="0" t="n">
        <v>-7004.04354959317</v>
      </c>
      <c r="AB78" s="0" t="n">
        <v>-5715788</v>
      </c>
      <c r="AC78" s="0" t="n">
        <v>-5717567</v>
      </c>
      <c r="AD78" s="0" t="n">
        <v>-1779</v>
      </c>
      <c r="AG78" s="0" t="n">
        <v>-769250</v>
      </c>
      <c r="AH78" s="565" t="n">
        <v>-6486817</v>
      </c>
      <c r="AI78" s="0" t="n">
        <v>-1156005</v>
      </c>
      <c r="AJ78" s="0" t="n">
        <v>-1156005</v>
      </c>
      <c r="AK78" s="0" t="n">
        <v>-64695</v>
      </c>
      <c r="AL78" s="0" t="n">
        <v>-1779</v>
      </c>
      <c r="AM78" s="0" t="s">
        <v>475</v>
      </c>
      <c r="AN78" s="0" t="s">
        <v>469</v>
      </c>
      <c r="AO78" s="0" t="s">
        <v>469</v>
      </c>
      <c r="AP78" s="0" t="s">
        <v>469</v>
      </c>
    </row>
    <row r="79" customFormat="false" ht="12.75" hidden="false" customHeight="false" outlineLevel="0" collapsed="false">
      <c r="A79" s="0" t="n">
        <v>214</v>
      </c>
      <c r="B79" s="0" t="n">
        <v>215</v>
      </c>
      <c r="C79" s="0" t="s">
        <v>2</v>
      </c>
      <c r="D79" s="0" t="s">
        <v>173</v>
      </c>
      <c r="E79" s="0" t="s">
        <v>363</v>
      </c>
      <c r="F79" s="0" t="s">
        <v>109</v>
      </c>
      <c r="I79" s="0" t="s">
        <v>153</v>
      </c>
      <c r="J79" s="0" t="s">
        <v>158</v>
      </c>
      <c r="K79" s="0" t="n">
        <v>36784</v>
      </c>
      <c r="L79" s="0" t="n">
        <v>38610</v>
      </c>
      <c r="M79" s="0" t="s">
        <v>155</v>
      </c>
      <c r="N79" s="286" t="n">
        <v>525000000</v>
      </c>
      <c r="P79" s="0" t="n">
        <v>0.48</v>
      </c>
      <c r="Q79" s="0" t="n">
        <v>0</v>
      </c>
      <c r="R79" s="0" t="n">
        <v>4.348342E-013</v>
      </c>
      <c r="U79" s="0" t="n">
        <v>1468.879515</v>
      </c>
      <c r="V79" s="0" t="n">
        <v>0</v>
      </c>
      <c r="X79" s="0" t="n">
        <v>10256260</v>
      </c>
      <c r="Y79" s="0" t="n">
        <v>10269110</v>
      </c>
      <c r="Z79" s="0" t="n">
        <v>12850</v>
      </c>
      <c r="AB79" s="0" t="n">
        <v>10256260</v>
      </c>
      <c r="AC79" s="0" t="n">
        <v>10269110</v>
      </c>
      <c r="AD79" s="0" t="n">
        <v>12850</v>
      </c>
      <c r="AG79" s="0" t="n">
        <v>1267000</v>
      </c>
      <c r="AH79" s="565" t="n">
        <v>11536110</v>
      </c>
      <c r="AI79" s="0" t="n">
        <v>832574.444444001</v>
      </c>
      <c r="AJ79" s="0" t="n">
        <v>832574.444444001</v>
      </c>
      <c r="AK79" s="0" t="n">
        <v>116090</v>
      </c>
      <c r="AL79" s="0" t="n">
        <v>12850</v>
      </c>
      <c r="AM79" s="0" t="s">
        <v>475</v>
      </c>
      <c r="AN79" s="0" t="s">
        <v>469</v>
      </c>
      <c r="AO79" s="0" t="s">
        <v>469</v>
      </c>
      <c r="AP79" s="0" t="s">
        <v>469</v>
      </c>
    </row>
    <row r="80" customFormat="false" ht="12.75" hidden="false" customHeight="false" outlineLevel="0" collapsed="false">
      <c r="A80" s="0" t="n">
        <v>217</v>
      </c>
      <c r="B80" s="0" t="n">
        <v>334</v>
      </c>
      <c r="C80" s="0" t="s">
        <v>2</v>
      </c>
      <c r="D80" s="0" t="s">
        <v>104</v>
      </c>
      <c r="E80" s="0" t="s">
        <v>301</v>
      </c>
      <c r="F80" s="0" t="s">
        <v>184</v>
      </c>
      <c r="G80" s="0" t="s">
        <v>164</v>
      </c>
      <c r="H80" s="0" t="s">
        <v>168</v>
      </c>
      <c r="I80" s="0" t="s">
        <v>200</v>
      </c>
      <c r="J80" s="0" t="s">
        <v>189</v>
      </c>
      <c r="K80" s="0" t="n">
        <v>36803</v>
      </c>
      <c r="L80" s="0" t="n">
        <v>38629</v>
      </c>
      <c r="M80" s="0" t="s">
        <v>155</v>
      </c>
      <c r="N80" s="286" t="n">
        <v>-10000000</v>
      </c>
      <c r="O80" s="0" t="n">
        <v>3875.824478</v>
      </c>
      <c r="P80" s="0" t="n">
        <v>0.35</v>
      </c>
      <c r="Q80" s="0" t="n">
        <v>53.165641</v>
      </c>
      <c r="R80" s="0" t="n">
        <v>53.186039</v>
      </c>
      <c r="S80" s="0" t="n">
        <v>-0.00833756595791341</v>
      </c>
      <c r="T80" s="0" t="n">
        <v>-32.3149422266203</v>
      </c>
      <c r="U80" s="0" t="n">
        <v>-191.772952</v>
      </c>
      <c r="V80" s="0" t="n">
        <v>0</v>
      </c>
      <c r="W80" s="0" t="n">
        <v>-224.08789422662</v>
      </c>
      <c r="X80" s="0" t="n">
        <v>64998.109166</v>
      </c>
      <c r="Y80" s="0" t="n">
        <v>65025.042502</v>
      </c>
      <c r="Z80" s="0" t="n">
        <v>26.9333359999946</v>
      </c>
      <c r="AA80" s="0" t="n">
        <v>251.021230226615</v>
      </c>
      <c r="AB80" s="0" t="n">
        <v>64998.109166</v>
      </c>
      <c r="AC80" s="0" t="n">
        <v>65025.042502</v>
      </c>
      <c r="AD80" s="0" t="n">
        <v>26.9333359999946</v>
      </c>
      <c r="AF80" s="0" t="n">
        <v>15939.328165775</v>
      </c>
      <c r="AG80" s="0" t="n">
        <v>-8944.444444</v>
      </c>
      <c r="AH80" s="565" t="n">
        <v>56080.598058</v>
      </c>
      <c r="AI80" s="0" t="n">
        <v>-95908.436247</v>
      </c>
      <c r="AJ80" s="0" t="n">
        <v>-95908.436247</v>
      </c>
      <c r="AK80" s="0" t="n">
        <v>-277.686071000004</v>
      </c>
      <c r="AL80" s="0" t="n">
        <v>26.9333359999946</v>
      </c>
      <c r="AM80" s="0" t="s">
        <v>461</v>
      </c>
      <c r="AN80" s="0" t="n">
        <v>5</v>
      </c>
      <c r="AO80" s="0" t="s">
        <v>469</v>
      </c>
      <c r="AP80" s="0" t="n">
        <v>5</v>
      </c>
    </row>
    <row r="81" customFormat="false" ht="12.75" hidden="false" customHeight="false" outlineLevel="0" collapsed="false">
      <c r="A81" s="0" t="n">
        <v>219</v>
      </c>
      <c r="B81" s="0" t="n">
        <v>336</v>
      </c>
      <c r="C81" s="0" t="s">
        <v>2</v>
      </c>
      <c r="D81" s="0" t="s">
        <v>104</v>
      </c>
      <c r="E81" s="0" t="s">
        <v>379</v>
      </c>
      <c r="F81" s="0" t="s">
        <v>95</v>
      </c>
      <c r="G81" s="0" t="s">
        <v>151</v>
      </c>
      <c r="H81" s="0" t="s">
        <v>168</v>
      </c>
      <c r="I81" s="0" t="s">
        <v>180</v>
      </c>
      <c r="J81" s="0" t="s">
        <v>170</v>
      </c>
      <c r="K81" s="0" t="n">
        <v>36802</v>
      </c>
      <c r="L81" s="0" t="n">
        <v>38628</v>
      </c>
      <c r="M81" s="0" t="s">
        <v>155</v>
      </c>
      <c r="N81" s="286" t="n">
        <v>-5000000</v>
      </c>
      <c r="O81" s="0" t="n">
        <v>1944.556081</v>
      </c>
      <c r="P81" s="0" t="n">
        <v>0.43</v>
      </c>
      <c r="Q81" s="0" t="n">
        <v>77.22074</v>
      </c>
      <c r="R81" s="0" t="n">
        <v>77.242958</v>
      </c>
      <c r="S81" s="0" t="n">
        <v>-0.0178908366821364</v>
      </c>
      <c r="T81" s="0" t="n">
        <v>-34.7897352644262</v>
      </c>
      <c r="U81" s="0" t="n">
        <v>-131.962211</v>
      </c>
      <c r="V81" s="0" t="n">
        <v>0</v>
      </c>
      <c r="W81" s="0" t="n">
        <v>-166.751946264426</v>
      </c>
      <c r="X81" s="0" t="n">
        <v>62786.517466</v>
      </c>
      <c r="Y81" s="0" t="n">
        <v>62810.052967</v>
      </c>
      <c r="Z81" s="0" t="n">
        <v>23.5355010000058</v>
      </c>
      <c r="AA81" s="0" t="n">
        <v>190.287447264432</v>
      </c>
      <c r="AB81" s="0" t="n">
        <v>62786.517466</v>
      </c>
      <c r="AC81" s="0" t="n">
        <v>62810.052967</v>
      </c>
      <c r="AD81" s="0" t="n">
        <v>23.5355010000058</v>
      </c>
      <c r="AF81" s="0" t="n">
        <v>14394.5763896025</v>
      </c>
      <c r="AG81" s="0" t="n">
        <v>84518.555556</v>
      </c>
      <c r="AH81" s="565" t="n">
        <v>147328.608523</v>
      </c>
      <c r="AI81" s="0" t="n">
        <v>8183.171615</v>
      </c>
      <c r="AJ81" s="0" t="n">
        <v>8183.171615</v>
      </c>
      <c r="AK81" s="0" t="n">
        <v>-5093.38575799999</v>
      </c>
      <c r="AL81" s="0" t="n">
        <v>23.5355010000058</v>
      </c>
      <c r="AM81" s="0" t="s">
        <v>461</v>
      </c>
      <c r="AN81" s="0" t="n">
        <v>7</v>
      </c>
      <c r="AO81" s="0" t="s">
        <v>469</v>
      </c>
      <c r="AP81" s="0" t="n">
        <v>7</v>
      </c>
    </row>
    <row r="82" customFormat="false" ht="12.75" hidden="false" customHeight="false" outlineLevel="0" collapsed="false">
      <c r="A82" s="0" t="n">
        <v>220</v>
      </c>
      <c r="B82" s="0" t="n">
        <v>337</v>
      </c>
      <c r="C82" s="0" t="s">
        <v>2</v>
      </c>
      <c r="D82" s="0" t="s">
        <v>104</v>
      </c>
      <c r="E82" s="0" t="s">
        <v>199</v>
      </c>
      <c r="F82" s="0" t="s">
        <v>102</v>
      </c>
      <c r="G82" s="0" t="s">
        <v>96</v>
      </c>
      <c r="H82" s="0" t="s">
        <v>168</v>
      </c>
      <c r="I82" s="0" t="s">
        <v>200</v>
      </c>
      <c r="J82" s="0" t="s">
        <v>170</v>
      </c>
      <c r="K82" s="0" t="n">
        <v>36809</v>
      </c>
      <c r="L82" s="0" t="n">
        <v>38635</v>
      </c>
      <c r="M82" s="0" t="s">
        <v>155</v>
      </c>
      <c r="N82" s="286" t="n">
        <v>10000000</v>
      </c>
      <c r="O82" s="0" t="n">
        <v>-3877.727494</v>
      </c>
      <c r="P82" s="0" t="n">
        <v>0.49</v>
      </c>
      <c r="Q82" s="0" t="n">
        <v>116.99076</v>
      </c>
      <c r="R82" s="0" t="n">
        <v>117.017745</v>
      </c>
      <c r="S82" s="0" t="n">
        <v>-0.0302592866380191</v>
      </c>
      <c r="T82" s="0" t="n">
        <v>117.337267745073</v>
      </c>
      <c r="U82" s="0" t="n">
        <v>374.889986</v>
      </c>
      <c r="V82" s="0" t="n">
        <v>0</v>
      </c>
      <c r="W82" s="0" t="n">
        <v>492.227253745073</v>
      </c>
      <c r="X82" s="0" t="n">
        <v>-258206.528824</v>
      </c>
      <c r="Y82" s="0" t="n">
        <v>-258333.504416</v>
      </c>
      <c r="Z82" s="0" t="n">
        <v>-126.975592000003</v>
      </c>
      <c r="AA82" s="0" t="n">
        <v>-619.202845745076</v>
      </c>
      <c r="AB82" s="0" t="n">
        <v>-258206.528824</v>
      </c>
      <c r="AC82" s="0" t="n">
        <v>-258333.504416</v>
      </c>
      <c r="AD82" s="0" t="n">
        <v>-126.975592000003</v>
      </c>
      <c r="AF82" s="0" t="n">
        <v>-22326.016046705</v>
      </c>
      <c r="AG82" s="0" t="n">
        <v>12522.222222</v>
      </c>
      <c r="AH82" s="565" t="n">
        <v>-245811.282194</v>
      </c>
      <c r="AI82" s="0" t="n">
        <v>96440.966511</v>
      </c>
      <c r="AJ82" s="0" t="n">
        <v>96440.966511</v>
      </c>
      <c r="AK82" s="0" t="n">
        <v>21924.935127</v>
      </c>
      <c r="AL82" s="0" t="n">
        <v>-126.975592000003</v>
      </c>
      <c r="AM82" s="0" t="s">
        <v>461</v>
      </c>
      <c r="AN82" s="0" t="n">
        <v>6</v>
      </c>
      <c r="AO82" s="0" t="s">
        <v>469</v>
      </c>
      <c r="AP82" s="0" t="n">
        <v>6</v>
      </c>
    </row>
    <row r="83" customFormat="false" ht="12.75" hidden="false" customHeight="false" outlineLevel="0" collapsed="false">
      <c r="A83" s="0" t="n">
        <v>221</v>
      </c>
      <c r="B83" s="0" t="n">
        <v>338</v>
      </c>
      <c r="C83" s="0" t="s">
        <v>2</v>
      </c>
      <c r="D83" s="0" t="s">
        <v>104</v>
      </c>
      <c r="E83" s="0" t="s">
        <v>200</v>
      </c>
      <c r="F83" s="0" t="s">
        <v>102</v>
      </c>
      <c r="G83" s="0" t="s">
        <v>164</v>
      </c>
      <c r="H83" s="0" t="s">
        <v>168</v>
      </c>
      <c r="I83" s="0" t="s">
        <v>182</v>
      </c>
      <c r="J83" s="0" t="s">
        <v>189</v>
      </c>
      <c r="K83" s="0" t="n">
        <v>36809</v>
      </c>
      <c r="L83" s="0" t="n">
        <v>38636</v>
      </c>
      <c r="M83" s="0" t="s">
        <v>155</v>
      </c>
      <c r="N83" s="286" t="n">
        <v>-10000000</v>
      </c>
      <c r="O83" s="0" t="n">
        <v>3900.692045</v>
      </c>
      <c r="P83" s="0" t="n">
        <v>0.51</v>
      </c>
      <c r="Q83" s="0" t="n">
        <v>83.273415</v>
      </c>
      <c r="R83" s="0" t="n">
        <v>83.300381</v>
      </c>
      <c r="S83" s="0" t="n">
        <v>-0.0182395765546832</v>
      </c>
      <c r="T83" s="0" t="n">
        <v>-71.1469711710213</v>
      </c>
      <c r="U83" s="0" t="n">
        <v>-261.572617</v>
      </c>
      <c r="V83" s="0" t="n">
        <v>0</v>
      </c>
      <c r="W83" s="0" t="n">
        <v>-332.719588171021</v>
      </c>
      <c r="X83" s="0" t="n">
        <v>118202.793355</v>
      </c>
      <c r="Y83" s="0" t="n">
        <v>118243.424787</v>
      </c>
      <c r="Z83" s="0" t="n">
        <v>40.6314319999947</v>
      </c>
      <c r="AA83" s="0" t="n">
        <v>373.351020171016</v>
      </c>
      <c r="AB83" s="0" t="n">
        <v>118202.793355</v>
      </c>
      <c r="AC83" s="0" t="n">
        <v>118243.424787</v>
      </c>
      <c r="AD83" s="0" t="n">
        <v>40.6314319999947</v>
      </c>
      <c r="AF83" s="0" t="n">
        <v>22458.2344490875</v>
      </c>
      <c r="AG83" s="0" t="n">
        <v>-13175</v>
      </c>
      <c r="AH83" s="565" t="n">
        <v>105068.424787</v>
      </c>
      <c r="AI83" s="0" t="n">
        <v>-47335.824419</v>
      </c>
      <c r="AJ83" s="0" t="n">
        <v>-47335.824419</v>
      </c>
      <c r="AK83" s="0" t="n">
        <v>38592.476185</v>
      </c>
      <c r="AL83" s="0" t="n">
        <v>40.6314319999947</v>
      </c>
      <c r="AM83" s="0" t="s">
        <v>461</v>
      </c>
      <c r="AN83" s="0" t="n">
        <v>6</v>
      </c>
      <c r="AO83" s="0" t="s">
        <v>469</v>
      </c>
      <c r="AP83" s="0" t="n">
        <v>6</v>
      </c>
    </row>
    <row r="84" customFormat="false" ht="12.75" hidden="false" customHeight="false" outlineLevel="0" collapsed="false">
      <c r="A84" s="0" t="n">
        <v>223</v>
      </c>
      <c r="B84" s="0" t="n">
        <v>339</v>
      </c>
      <c r="C84" s="0" t="s">
        <v>2</v>
      </c>
      <c r="D84" s="0" t="s">
        <v>104</v>
      </c>
      <c r="E84" s="0" t="s">
        <v>200</v>
      </c>
      <c r="F84" s="0" t="s">
        <v>102</v>
      </c>
      <c r="G84" s="0" t="s">
        <v>164</v>
      </c>
      <c r="H84" s="0" t="s">
        <v>168</v>
      </c>
      <c r="I84" s="0" t="s">
        <v>210</v>
      </c>
      <c r="J84" s="0" t="s">
        <v>189</v>
      </c>
      <c r="K84" s="0" t="n">
        <v>36811</v>
      </c>
      <c r="L84" s="0" t="n">
        <v>38637</v>
      </c>
      <c r="M84" s="0" t="s">
        <v>155</v>
      </c>
      <c r="N84" s="286" t="n">
        <v>10000000</v>
      </c>
      <c r="O84" s="0" t="n">
        <v>-3911.376557</v>
      </c>
      <c r="P84" s="0" t="n">
        <v>0.57</v>
      </c>
      <c r="Q84" s="0" t="n">
        <v>83.287105</v>
      </c>
      <c r="R84" s="0" t="n">
        <v>83.314102</v>
      </c>
      <c r="S84" s="0" t="n">
        <v>-0.0182432933281642</v>
      </c>
      <c r="T84" s="0" t="n">
        <v>71.3563898462561</v>
      </c>
      <c r="U84" s="0" t="n">
        <v>266.083319</v>
      </c>
      <c r="V84" s="0" t="n">
        <v>0</v>
      </c>
      <c r="W84" s="0" t="n">
        <v>337.439708846256</v>
      </c>
      <c r="X84" s="0" t="n">
        <v>-93313.014917</v>
      </c>
      <c r="Y84" s="0" t="n">
        <v>-93323.356943</v>
      </c>
      <c r="Z84" s="0" t="n">
        <v>-10.342026000013</v>
      </c>
      <c r="AA84" s="0" t="n">
        <v>-347.781734846269</v>
      </c>
      <c r="AB84" s="0" t="n">
        <v>-93313.014917</v>
      </c>
      <c r="AC84" s="0" t="n">
        <v>-93323.356943</v>
      </c>
      <c r="AD84" s="0" t="n">
        <v>-10.342026000013</v>
      </c>
      <c r="AF84" s="0" t="n">
        <v>-22519.7505269275</v>
      </c>
      <c r="AG84" s="0" t="n">
        <v>14566.666667</v>
      </c>
      <c r="AH84" s="565" t="n">
        <v>-78756.690276</v>
      </c>
      <c r="AI84" s="0" t="n">
        <v>48780.456399</v>
      </c>
      <c r="AJ84" s="0" t="n">
        <v>48780.456399</v>
      </c>
      <c r="AK84" s="0" t="n">
        <v>-38377.799596</v>
      </c>
      <c r="AL84" s="0" t="n">
        <v>-10.342026000013</v>
      </c>
      <c r="AM84" s="0" t="s">
        <v>461</v>
      </c>
      <c r="AN84" s="0" t="n">
        <v>6</v>
      </c>
      <c r="AO84" s="0" t="s">
        <v>469</v>
      </c>
      <c r="AP84" s="0" t="n">
        <v>6</v>
      </c>
    </row>
    <row r="85" customFormat="false" ht="12.75" hidden="false" customHeight="false" outlineLevel="0" collapsed="false">
      <c r="A85" s="0" t="n">
        <v>224</v>
      </c>
      <c r="B85" s="0" t="n">
        <v>340</v>
      </c>
      <c r="C85" s="0" t="s">
        <v>2</v>
      </c>
      <c r="D85" s="0" t="s">
        <v>104</v>
      </c>
      <c r="E85" s="0" t="s">
        <v>409</v>
      </c>
      <c r="F85" s="0" t="s">
        <v>172</v>
      </c>
      <c r="G85" s="0" t="s">
        <v>410</v>
      </c>
      <c r="H85" s="0" t="s">
        <v>107</v>
      </c>
      <c r="I85" s="0" t="s">
        <v>209</v>
      </c>
      <c r="J85" s="0" t="s">
        <v>212</v>
      </c>
      <c r="K85" s="0" t="n">
        <v>36810</v>
      </c>
      <c r="L85" s="0" t="n">
        <v>38636</v>
      </c>
      <c r="M85" s="0" t="s">
        <v>100</v>
      </c>
      <c r="N85" s="286" t="n">
        <v>20000000</v>
      </c>
      <c r="O85" s="0" t="n">
        <v>-8035.678759</v>
      </c>
      <c r="P85" s="0" t="n">
        <v>0.845</v>
      </c>
      <c r="Q85" s="0" t="n">
        <v>111.057938</v>
      </c>
      <c r="R85" s="0" t="n">
        <v>111.080953</v>
      </c>
      <c r="S85" s="0" t="n">
        <v>-0.0781477374691702</v>
      </c>
      <c r="T85" s="0" t="n">
        <v>627.970114044919</v>
      </c>
      <c r="U85" s="0" t="n">
        <v>725.794845</v>
      </c>
      <c r="V85" s="0" t="n">
        <v>0</v>
      </c>
      <c r="W85" s="0" t="n">
        <v>1353.76495904492</v>
      </c>
      <c r="X85" s="0" t="n">
        <v>-175901.141413</v>
      </c>
      <c r="Y85" s="0" t="n">
        <v>-175927.959079</v>
      </c>
      <c r="Z85" s="0" t="n">
        <v>-26.8176659999881</v>
      </c>
      <c r="AA85" s="0" t="n">
        <v>-1380.58262504491</v>
      </c>
      <c r="AB85" s="0" t="n">
        <v>-157537.062249483</v>
      </c>
      <c r="AC85" s="0" t="n">
        <v>-156540.697988494</v>
      </c>
      <c r="AD85" s="0" t="n">
        <v>996.364260988572</v>
      </c>
      <c r="AF85" s="0" t="n">
        <v>-79312.14935133</v>
      </c>
      <c r="AG85" s="0" t="n">
        <v>38429.473333</v>
      </c>
      <c r="AH85" s="565" t="n">
        <v>-118111.224655494</v>
      </c>
      <c r="AI85" s="0" t="n">
        <v>91335.2549437493</v>
      </c>
      <c r="AJ85" s="0" t="n">
        <v>91335.2549437493</v>
      </c>
      <c r="AK85" s="0" t="n">
        <v>238530.327079271</v>
      </c>
      <c r="AL85" s="0" t="n">
        <v>996.364260988572</v>
      </c>
      <c r="AM85" s="0" t="s">
        <v>461</v>
      </c>
      <c r="AN85" s="0" t="s">
        <v>469</v>
      </c>
      <c r="AO85" s="0" t="n">
        <v>9</v>
      </c>
      <c r="AP85" s="0" t="n">
        <v>9</v>
      </c>
    </row>
    <row r="86" customFormat="false" ht="12.75" hidden="false" customHeight="false" outlineLevel="0" collapsed="false">
      <c r="A86" s="0" t="n">
        <v>225</v>
      </c>
      <c r="B86" s="0" t="n">
        <v>341</v>
      </c>
      <c r="C86" s="0" t="s">
        <v>2</v>
      </c>
      <c r="D86" s="0" t="s">
        <v>104</v>
      </c>
      <c r="E86" s="0" t="s">
        <v>301</v>
      </c>
      <c r="F86" s="0" t="s">
        <v>184</v>
      </c>
      <c r="G86" s="0" t="s">
        <v>164</v>
      </c>
      <c r="H86" s="0" t="s">
        <v>168</v>
      </c>
      <c r="I86" s="0" t="s">
        <v>180</v>
      </c>
      <c r="J86" s="0" t="s">
        <v>189</v>
      </c>
      <c r="K86" s="0" t="n">
        <v>36812</v>
      </c>
      <c r="L86" s="0" t="n">
        <v>38638</v>
      </c>
      <c r="M86" s="0" t="s">
        <v>155</v>
      </c>
      <c r="N86" s="286" t="n">
        <v>10000000</v>
      </c>
      <c r="O86" s="0" t="n">
        <v>-3904.594069</v>
      </c>
      <c r="P86" s="0" t="n">
        <v>0.42</v>
      </c>
      <c r="Q86" s="0" t="n">
        <v>53.29278</v>
      </c>
      <c r="R86" s="0" t="n">
        <v>53.313402</v>
      </c>
      <c r="S86" s="0" t="n">
        <v>-0.00833546465971321</v>
      </c>
      <c r="T86" s="0" t="n">
        <v>32.5466058726753</v>
      </c>
      <c r="U86" s="0" t="n">
        <v>196.713657</v>
      </c>
      <c r="V86" s="0" t="n">
        <v>0</v>
      </c>
      <c r="W86" s="0" t="n">
        <v>229.260262872675</v>
      </c>
      <c r="X86" s="0" t="n">
        <v>-37464.196904</v>
      </c>
      <c r="Y86" s="0" t="n">
        <v>-37457.165509</v>
      </c>
      <c r="Z86" s="0" t="n">
        <v>7.03139499999816</v>
      </c>
      <c r="AA86" s="0" t="n">
        <v>-222.228867872677</v>
      </c>
      <c r="AB86" s="0" t="n">
        <v>-37464.196904</v>
      </c>
      <c r="AC86" s="0" t="n">
        <v>-37457.165509</v>
      </c>
      <c r="AD86" s="0" t="n">
        <v>7.03139499999816</v>
      </c>
      <c r="AF86" s="0" t="n">
        <v>-16057.6431087625</v>
      </c>
      <c r="AG86" s="0" t="n">
        <v>11083.333333</v>
      </c>
      <c r="AH86" s="565" t="n">
        <v>-26373.832176</v>
      </c>
      <c r="AI86" s="0" t="n">
        <v>97641.632314</v>
      </c>
      <c r="AJ86" s="0" t="n">
        <v>97641.632314</v>
      </c>
      <c r="AK86" s="0" t="n">
        <v>582.572944</v>
      </c>
      <c r="AL86" s="0" t="n">
        <v>7.03139499999816</v>
      </c>
      <c r="AM86" s="0" t="s">
        <v>461</v>
      </c>
      <c r="AN86" s="0" t="n">
        <v>5</v>
      </c>
      <c r="AO86" s="0" t="s">
        <v>469</v>
      </c>
      <c r="AP86" s="0" t="n">
        <v>5</v>
      </c>
    </row>
    <row r="87" customFormat="false" ht="12.75" hidden="false" customHeight="false" outlineLevel="0" collapsed="false">
      <c r="A87" s="0" t="n">
        <v>226</v>
      </c>
      <c r="B87" s="0" t="n">
        <v>342</v>
      </c>
      <c r="C87" s="0" t="s">
        <v>2</v>
      </c>
      <c r="D87" s="0" t="s">
        <v>104</v>
      </c>
      <c r="E87" s="0" t="s">
        <v>200</v>
      </c>
      <c r="F87" s="0" t="s">
        <v>102</v>
      </c>
      <c r="G87" s="0" t="s">
        <v>164</v>
      </c>
      <c r="H87" s="0" t="s">
        <v>168</v>
      </c>
      <c r="I87" s="0" t="s">
        <v>153</v>
      </c>
      <c r="J87" s="0" t="s">
        <v>189</v>
      </c>
      <c r="K87" s="0" t="n">
        <v>36812</v>
      </c>
      <c r="L87" s="0" t="n">
        <v>38638</v>
      </c>
      <c r="M87" s="0" t="s">
        <v>155</v>
      </c>
      <c r="N87" s="286" t="n">
        <v>10000000</v>
      </c>
      <c r="O87" s="0" t="n">
        <v>-3916.333909</v>
      </c>
      <c r="P87" s="0" t="n">
        <v>0.59</v>
      </c>
      <c r="Q87" s="0" t="n">
        <v>83.300336</v>
      </c>
      <c r="R87" s="0" t="n">
        <v>83.327359</v>
      </c>
      <c r="S87" s="0" t="n">
        <v>-0.0182445132976501</v>
      </c>
      <c r="T87" s="0" t="n">
        <v>71.4516060807885</v>
      </c>
      <c r="U87" s="0" t="n">
        <v>267.490693</v>
      </c>
      <c r="V87" s="0" t="n">
        <v>0</v>
      </c>
      <c r="W87" s="0" t="n">
        <v>338.942299080789</v>
      </c>
      <c r="X87" s="0" t="n">
        <v>-85686.877889</v>
      </c>
      <c r="Y87" s="0" t="n">
        <v>-85687.2691</v>
      </c>
      <c r="Z87" s="0" t="n">
        <v>-0.391211000009207</v>
      </c>
      <c r="AA87" s="0" t="n">
        <v>-339.333510080798</v>
      </c>
      <c r="AB87" s="0" t="n">
        <v>-85686.877889</v>
      </c>
      <c r="AC87" s="0" t="n">
        <v>-85687.2691</v>
      </c>
      <c r="AD87" s="0" t="n">
        <v>-0.391211000009207</v>
      </c>
      <c r="AF87" s="0" t="n">
        <v>-22548.2924810675</v>
      </c>
      <c r="AG87" s="0" t="n">
        <v>15569.444444</v>
      </c>
      <c r="AH87" s="565" t="n">
        <v>-70117.824656</v>
      </c>
      <c r="AI87" s="0" t="n">
        <v>49139.41709</v>
      </c>
      <c r="AJ87" s="0" t="n">
        <v>49139.41709</v>
      </c>
      <c r="AK87" s="0" t="n">
        <v>-38322.549377</v>
      </c>
      <c r="AL87" s="0" t="n">
        <v>-0.391211000009207</v>
      </c>
      <c r="AM87" s="0" t="s">
        <v>461</v>
      </c>
      <c r="AN87" s="0" t="n">
        <v>6</v>
      </c>
      <c r="AO87" s="0" t="s">
        <v>469</v>
      </c>
      <c r="AP87" s="0" t="n">
        <v>6</v>
      </c>
    </row>
    <row r="88" customFormat="false" ht="12.75" hidden="false" customHeight="false" outlineLevel="0" collapsed="false">
      <c r="A88" s="0" t="n">
        <v>227</v>
      </c>
      <c r="B88" s="0" t="n">
        <v>343</v>
      </c>
      <c r="C88" s="0" t="s">
        <v>2</v>
      </c>
      <c r="D88" s="0" t="s">
        <v>104</v>
      </c>
      <c r="E88" s="0" t="s">
        <v>374</v>
      </c>
      <c r="F88" s="0" t="s">
        <v>95</v>
      </c>
      <c r="G88" s="0" t="s">
        <v>188</v>
      </c>
      <c r="H88" s="0" t="s">
        <v>207</v>
      </c>
      <c r="I88" s="0" t="s">
        <v>375</v>
      </c>
      <c r="J88" s="0" t="s">
        <v>105</v>
      </c>
      <c r="K88" s="0" t="n">
        <v>36819</v>
      </c>
      <c r="L88" s="0" t="n">
        <v>38617</v>
      </c>
      <c r="M88" s="0" t="s">
        <v>155</v>
      </c>
      <c r="N88" s="286" t="n">
        <v>10000000</v>
      </c>
      <c r="O88" s="0" t="n">
        <v>-3856.556693</v>
      </c>
      <c r="P88" s="0" t="n">
        <v>0.35</v>
      </c>
      <c r="Q88" s="0" t="n">
        <v>42.259676</v>
      </c>
      <c r="R88" s="0" t="n">
        <v>42.273344</v>
      </c>
      <c r="S88" s="0" t="n">
        <v>-0.0133326094940011</v>
      </c>
      <c r="T88" s="0" t="n">
        <v>51.4179643792452</v>
      </c>
      <c r="U88" s="0" t="n">
        <v>157.892919</v>
      </c>
      <c r="V88" s="0" t="n">
        <v>0</v>
      </c>
      <c r="W88" s="0" t="n">
        <v>209.310883379245</v>
      </c>
      <c r="X88" s="0" t="n">
        <v>-28650.095889</v>
      </c>
      <c r="Y88" s="0" t="n">
        <v>-28624.248357</v>
      </c>
      <c r="Z88" s="0" t="n">
        <v>25.8475319999998</v>
      </c>
      <c r="AA88" s="0" t="n">
        <v>-183.463351379245</v>
      </c>
      <c r="AB88" s="0" t="n">
        <v>-28650.095889</v>
      </c>
      <c r="AC88" s="0" t="n">
        <v>-28624.248357</v>
      </c>
      <c r="AD88" s="0" t="n">
        <v>25.8475319999998</v>
      </c>
      <c r="AF88" s="0" t="n">
        <v>-28548.1609199325</v>
      </c>
      <c r="AG88" s="0" t="n">
        <v>14875</v>
      </c>
      <c r="AH88" s="565" t="n">
        <v>-13749.248357</v>
      </c>
      <c r="AI88" s="0" t="n">
        <v>119881.533246</v>
      </c>
      <c r="AJ88" s="0" t="n">
        <v>119881.533246</v>
      </c>
      <c r="AK88" s="0" t="n">
        <v>70909.078763</v>
      </c>
      <c r="AL88" s="0" t="n">
        <v>25.8475319999998</v>
      </c>
      <c r="AM88" s="0" t="s">
        <v>475</v>
      </c>
      <c r="AN88" s="0" t="n">
        <v>7</v>
      </c>
      <c r="AO88" s="0" t="s">
        <v>469</v>
      </c>
      <c r="AP88" s="0" t="n">
        <v>7</v>
      </c>
    </row>
    <row r="89" customFormat="false" ht="12.75" hidden="false" customHeight="false" outlineLevel="0" collapsed="false">
      <c r="A89" s="0" t="n">
        <v>229</v>
      </c>
      <c r="B89" s="0" t="n">
        <v>344</v>
      </c>
      <c r="C89" s="0" t="s">
        <v>2</v>
      </c>
      <c r="D89" s="0" t="s">
        <v>104</v>
      </c>
      <c r="E89" s="0" t="s">
        <v>343</v>
      </c>
      <c r="F89" s="0" t="s">
        <v>102</v>
      </c>
      <c r="G89" s="0" t="s">
        <v>96</v>
      </c>
      <c r="H89" s="0" t="s">
        <v>344</v>
      </c>
      <c r="I89" s="0" t="s">
        <v>180</v>
      </c>
      <c r="J89" s="0" t="s">
        <v>105</v>
      </c>
      <c r="K89" s="0" t="n">
        <v>36819</v>
      </c>
      <c r="L89" s="0" t="n">
        <v>38645</v>
      </c>
      <c r="M89" s="0" t="s">
        <v>155</v>
      </c>
      <c r="N89" s="286" t="n">
        <v>-20000000</v>
      </c>
      <c r="O89" s="0" t="n">
        <v>7800.782235</v>
      </c>
      <c r="P89" s="0" t="n">
        <v>0.35</v>
      </c>
      <c r="Q89" s="0" t="n">
        <v>66.560047</v>
      </c>
      <c r="R89" s="0" t="n">
        <v>66.589073</v>
      </c>
      <c r="S89" s="0" t="n">
        <v>-0.00758239728497331</v>
      </c>
      <c r="T89" s="0" t="n">
        <v>-59.148630039332</v>
      </c>
      <c r="U89" s="0" t="n">
        <v>-435.145199</v>
      </c>
      <c r="V89" s="0" t="n">
        <v>0</v>
      </c>
      <c r="W89" s="0" t="n">
        <v>-494.293829039332</v>
      </c>
      <c r="X89" s="0" t="n">
        <v>242270.779391</v>
      </c>
      <c r="Y89" s="0" t="n">
        <v>242457.796107</v>
      </c>
      <c r="Z89" s="0" t="n">
        <v>187.016716000013</v>
      </c>
      <c r="AA89" s="0" t="n">
        <v>681.310545039345</v>
      </c>
      <c r="AB89" s="0" t="n">
        <v>242270.779391</v>
      </c>
      <c r="AC89" s="0" t="n">
        <v>242457.796107</v>
      </c>
      <c r="AD89" s="0" t="n">
        <v>187.016716000013</v>
      </c>
      <c r="AF89" s="0" t="n">
        <v>44913.0037180125</v>
      </c>
      <c r="AG89" s="0" t="n">
        <v>-18277.777778</v>
      </c>
      <c r="AH89" s="565" t="n">
        <v>224180.018329</v>
      </c>
      <c r="AI89" s="0" t="n">
        <v>114707.488889</v>
      </c>
      <c r="AJ89" s="0" t="n">
        <v>114707.488889</v>
      </c>
      <c r="AK89" s="0" t="n">
        <v>-60347.358808</v>
      </c>
      <c r="AL89" s="0" t="n">
        <v>187.016716000013</v>
      </c>
      <c r="AM89" s="0" t="s">
        <v>461</v>
      </c>
      <c r="AN89" s="0" t="n">
        <v>6</v>
      </c>
      <c r="AO89" s="0" t="s">
        <v>469</v>
      </c>
      <c r="AP89" s="0" t="n">
        <v>6</v>
      </c>
    </row>
    <row r="90" customFormat="false" ht="12.75" hidden="false" customHeight="false" outlineLevel="0" collapsed="false">
      <c r="A90" s="0" t="n">
        <v>230</v>
      </c>
      <c r="B90" s="0" t="n">
        <v>345</v>
      </c>
      <c r="C90" s="0" t="s">
        <v>2</v>
      </c>
      <c r="D90" s="0" t="s">
        <v>173</v>
      </c>
      <c r="E90" s="0" t="s">
        <v>349</v>
      </c>
      <c r="F90" s="0" t="s">
        <v>260</v>
      </c>
      <c r="G90" s="0" t="s">
        <v>96</v>
      </c>
      <c r="H90" s="0" t="s">
        <v>216</v>
      </c>
      <c r="I90" s="0" t="s">
        <v>228</v>
      </c>
      <c r="J90" s="0" t="s">
        <v>105</v>
      </c>
      <c r="K90" s="0" t="n">
        <v>36819</v>
      </c>
      <c r="L90" s="0" t="n">
        <v>39010</v>
      </c>
      <c r="M90" s="0" t="s">
        <v>155</v>
      </c>
      <c r="N90" s="286" t="n">
        <v>-20000000</v>
      </c>
      <c r="O90" s="0" t="n">
        <v>9242.835969</v>
      </c>
      <c r="P90" s="0" t="n">
        <v>0.28</v>
      </c>
      <c r="Q90" s="0" t="n">
        <v>49.274724</v>
      </c>
      <c r="R90" s="0" t="n">
        <v>49.284817</v>
      </c>
      <c r="S90" s="0" t="n">
        <v>0.0054265592222344</v>
      </c>
      <c r="T90" s="0" t="n">
        <v>50.1567967671768</v>
      </c>
      <c r="U90" s="0" t="n">
        <v>-294.832436</v>
      </c>
      <c r="V90" s="0" t="n">
        <v>0</v>
      </c>
      <c r="W90" s="0" t="n">
        <v>-244.675639232823</v>
      </c>
      <c r="X90" s="0" t="n">
        <v>194498.396843</v>
      </c>
      <c r="Y90" s="0" t="n">
        <v>194545.45858</v>
      </c>
      <c r="Z90" s="0" t="n">
        <v>47.0617370000109</v>
      </c>
      <c r="AA90" s="0" t="n">
        <v>291.737376232834</v>
      </c>
      <c r="AB90" s="0" t="n">
        <v>194498.396843</v>
      </c>
      <c r="AC90" s="0" t="n">
        <v>194545.45858</v>
      </c>
      <c r="AD90" s="0" t="n">
        <v>47.0617370000109</v>
      </c>
      <c r="AF90" s="0" t="n">
        <v>18245.358202806</v>
      </c>
      <c r="AG90" s="0" t="n">
        <v>-14622.222222</v>
      </c>
      <c r="AH90" s="565" t="n">
        <v>179923.236358</v>
      </c>
      <c r="AI90" s="0" t="n">
        <v>-72720.589285</v>
      </c>
      <c r="AJ90" s="0" t="n">
        <v>-72720.589285</v>
      </c>
      <c r="AK90" s="0" t="n">
        <v>-22972.493386</v>
      </c>
      <c r="AL90" s="0" t="n">
        <v>47.0617370000109</v>
      </c>
      <c r="AM90" s="0" t="s">
        <v>476</v>
      </c>
      <c r="AN90" s="0" t="n">
        <v>3</v>
      </c>
      <c r="AO90" s="0" t="s">
        <v>469</v>
      </c>
      <c r="AP90" s="0" t="n">
        <v>3</v>
      </c>
    </row>
    <row r="91" customFormat="false" ht="12.75" hidden="false" customHeight="false" outlineLevel="0" collapsed="false">
      <c r="A91" s="0" t="n">
        <v>231</v>
      </c>
      <c r="B91" s="0" t="n">
        <v>346</v>
      </c>
      <c r="C91" s="0" t="s">
        <v>2</v>
      </c>
      <c r="D91" s="0" t="s">
        <v>176</v>
      </c>
      <c r="E91" s="0" t="s">
        <v>349</v>
      </c>
      <c r="F91" s="0" t="s">
        <v>260</v>
      </c>
      <c r="G91" s="0" t="s">
        <v>96</v>
      </c>
      <c r="H91" s="0" t="s">
        <v>216</v>
      </c>
      <c r="I91" s="0" t="s">
        <v>177</v>
      </c>
      <c r="J91" s="0" t="s">
        <v>105</v>
      </c>
      <c r="K91" s="0" t="n">
        <v>36819</v>
      </c>
      <c r="L91" s="0" t="n">
        <v>39010</v>
      </c>
      <c r="M91" s="0" t="s">
        <v>155</v>
      </c>
      <c r="N91" s="286" t="n">
        <v>20000000</v>
      </c>
      <c r="O91" s="0" t="n">
        <v>-9242.835969</v>
      </c>
      <c r="P91" s="0" t="n">
        <v>0.28</v>
      </c>
      <c r="Q91" s="0" t="n">
        <v>49.274724</v>
      </c>
      <c r="R91" s="0" t="n">
        <v>49.284817</v>
      </c>
      <c r="S91" s="0" t="n">
        <v>0.0054265592222344</v>
      </c>
      <c r="T91" s="0" t="n">
        <v>-50.1567967671768</v>
      </c>
      <c r="U91" s="0" t="n">
        <v>294.832436</v>
      </c>
      <c r="V91" s="0" t="n">
        <v>0</v>
      </c>
      <c r="W91" s="0" t="n">
        <v>244.675639232823</v>
      </c>
      <c r="X91" s="0" t="n">
        <v>-194498.396843</v>
      </c>
      <c r="Y91" s="0" t="n">
        <v>-194545.45858</v>
      </c>
      <c r="Z91" s="0" t="n">
        <v>-47.0617370000109</v>
      </c>
      <c r="AA91" s="0" t="n">
        <v>-291.737376232834</v>
      </c>
      <c r="AB91" s="0" t="n">
        <v>-194498.396843</v>
      </c>
      <c r="AC91" s="0" t="n">
        <v>-194545.45858</v>
      </c>
      <c r="AD91" s="0" t="n">
        <v>-47.0617370000109</v>
      </c>
      <c r="AF91" s="0" t="n">
        <v>-18245.358202806</v>
      </c>
      <c r="AG91" s="0" t="n">
        <v>14622.222222</v>
      </c>
      <c r="AH91" s="565" t="n">
        <v>-179923.236358</v>
      </c>
      <c r="AI91" s="0" t="n">
        <v>72720.589285</v>
      </c>
      <c r="AJ91" s="0" t="n">
        <v>72720.589285</v>
      </c>
      <c r="AK91" s="0" t="n">
        <v>22972.493386</v>
      </c>
      <c r="AL91" s="0" t="n">
        <v>-47.0617370000109</v>
      </c>
      <c r="AM91" s="0" t="s">
        <v>476</v>
      </c>
      <c r="AN91" s="0" t="n">
        <v>3</v>
      </c>
      <c r="AO91" s="0" t="s">
        <v>469</v>
      </c>
      <c r="AP91" s="0" t="n">
        <v>3</v>
      </c>
    </row>
    <row r="92" customFormat="false" ht="12.75" hidden="false" customHeight="false" outlineLevel="0" collapsed="false">
      <c r="A92" s="0" t="n">
        <v>232</v>
      </c>
      <c r="B92" s="0" t="n">
        <v>347</v>
      </c>
      <c r="C92" s="0" t="s">
        <v>2</v>
      </c>
      <c r="D92" s="0" t="s">
        <v>178</v>
      </c>
      <c r="E92" s="0" t="s">
        <v>349</v>
      </c>
      <c r="F92" s="0" t="s">
        <v>260</v>
      </c>
      <c r="G92" s="0" t="s">
        <v>96</v>
      </c>
      <c r="H92" s="0" t="s">
        <v>216</v>
      </c>
      <c r="I92" s="0" t="s">
        <v>179</v>
      </c>
      <c r="J92" s="0" t="s">
        <v>105</v>
      </c>
      <c r="K92" s="0" t="n">
        <v>36819</v>
      </c>
      <c r="L92" s="0" t="n">
        <v>39010</v>
      </c>
      <c r="M92" s="0" t="s">
        <v>155</v>
      </c>
      <c r="N92" s="286" t="n">
        <v>-20000000</v>
      </c>
      <c r="O92" s="0" t="n">
        <v>9242.835969</v>
      </c>
      <c r="P92" s="0" t="n">
        <v>0.28</v>
      </c>
      <c r="Q92" s="0" t="n">
        <v>49.274724</v>
      </c>
      <c r="R92" s="0" t="n">
        <v>49.284817</v>
      </c>
      <c r="S92" s="0" t="n">
        <v>0.0054265592222344</v>
      </c>
      <c r="T92" s="0" t="n">
        <v>50.1567967671768</v>
      </c>
      <c r="U92" s="0" t="n">
        <v>-294.832436</v>
      </c>
      <c r="V92" s="0" t="n">
        <v>0</v>
      </c>
      <c r="W92" s="0" t="n">
        <v>-244.675639232823</v>
      </c>
      <c r="X92" s="0" t="n">
        <v>194498.396843</v>
      </c>
      <c r="Y92" s="0" t="n">
        <v>194545.45858</v>
      </c>
      <c r="Z92" s="0" t="n">
        <v>47.0617370000109</v>
      </c>
      <c r="AA92" s="0" t="n">
        <v>291.737376232834</v>
      </c>
      <c r="AB92" s="0" t="n">
        <v>194498.396843</v>
      </c>
      <c r="AC92" s="0" t="n">
        <v>194545.45858</v>
      </c>
      <c r="AD92" s="0" t="n">
        <v>47.0617370000109</v>
      </c>
      <c r="AF92" s="0" t="n">
        <v>18245.358202806</v>
      </c>
      <c r="AG92" s="0" t="n">
        <v>-14622.222222</v>
      </c>
      <c r="AH92" s="565" t="n">
        <v>179923.236358</v>
      </c>
      <c r="AI92" s="0" t="n">
        <v>-72720.589285</v>
      </c>
      <c r="AJ92" s="0" t="n">
        <v>-72720.589285</v>
      </c>
      <c r="AK92" s="0" t="n">
        <v>-22972.493386</v>
      </c>
      <c r="AL92" s="0" t="n">
        <v>47.0617370000109</v>
      </c>
      <c r="AM92" s="0" t="s">
        <v>476</v>
      </c>
      <c r="AN92" s="0" t="n">
        <v>3</v>
      </c>
      <c r="AO92" s="0" t="s">
        <v>469</v>
      </c>
      <c r="AP92" s="0" t="n">
        <v>3</v>
      </c>
    </row>
    <row r="93" customFormat="false" ht="12.75" hidden="false" customHeight="false" outlineLevel="0" collapsed="false">
      <c r="A93" s="0" t="n">
        <v>233</v>
      </c>
      <c r="B93" s="0" t="n">
        <v>348</v>
      </c>
      <c r="C93" s="0" t="s">
        <v>2</v>
      </c>
      <c r="D93" s="0" t="s">
        <v>104</v>
      </c>
      <c r="E93" s="0" t="s">
        <v>101</v>
      </c>
      <c r="F93" s="0" t="s">
        <v>102</v>
      </c>
      <c r="G93" s="0" t="s">
        <v>96</v>
      </c>
      <c r="H93" s="0" t="s">
        <v>103</v>
      </c>
      <c r="I93" s="0" t="s">
        <v>180</v>
      </c>
      <c r="J93" s="0" t="s">
        <v>105</v>
      </c>
      <c r="K93" s="0" t="n">
        <v>36819</v>
      </c>
      <c r="L93" s="0" t="n">
        <v>36949</v>
      </c>
      <c r="M93" s="0" t="s">
        <v>155</v>
      </c>
      <c r="N93" s="286" t="n">
        <v>0</v>
      </c>
      <c r="O93" s="0" t="n">
        <v>0</v>
      </c>
      <c r="P93" s="0" t="n">
        <v>0.34</v>
      </c>
      <c r="Q93" s="0" t="n">
        <v>0</v>
      </c>
      <c r="R93" s="0" t="n">
        <v>0</v>
      </c>
      <c r="T93" s="0" t="n">
        <v>0</v>
      </c>
      <c r="U93" s="0" t="n">
        <v>0</v>
      </c>
      <c r="V93" s="0" t="n">
        <v>0</v>
      </c>
      <c r="W93" s="0" t="n">
        <v>0</v>
      </c>
      <c r="X93" s="0" t="n">
        <v>0</v>
      </c>
      <c r="Y93" s="0" t="n">
        <v>0</v>
      </c>
      <c r="Z93" s="0" t="n">
        <v>0</v>
      </c>
      <c r="AA93" s="0" t="n">
        <v>0</v>
      </c>
      <c r="AB93" s="0" t="n">
        <v>0</v>
      </c>
      <c r="AC93" s="0" t="n">
        <v>0</v>
      </c>
      <c r="AD93" s="0" t="n">
        <v>0</v>
      </c>
      <c r="AF93" s="0" t="n">
        <v>0</v>
      </c>
      <c r="AG93" s="0" t="n">
        <v>429743.444444</v>
      </c>
      <c r="AH93" s="565" t="n">
        <v>429743.444444</v>
      </c>
      <c r="AI93" s="0" t="n">
        <v>170552.3764</v>
      </c>
      <c r="AJ93" s="0" t="n">
        <v>170552.3764</v>
      </c>
      <c r="AK93" s="0" t="n">
        <v>0</v>
      </c>
      <c r="AL93" s="0" t="n">
        <v>0</v>
      </c>
      <c r="AM93" s="0" t="s">
        <v>471</v>
      </c>
      <c r="AN93" s="0" t="n">
        <v>6</v>
      </c>
      <c r="AO93" s="0" t="s">
        <v>469</v>
      </c>
      <c r="AP93" s="0" t="n">
        <v>6</v>
      </c>
    </row>
    <row r="94" customFormat="false" ht="12.75" hidden="false" customHeight="false" outlineLevel="0" collapsed="false">
      <c r="A94" s="0" t="n">
        <v>234</v>
      </c>
      <c r="B94" s="0" t="n">
        <v>349</v>
      </c>
      <c r="C94" s="0" t="s">
        <v>2</v>
      </c>
      <c r="D94" s="0" t="s">
        <v>104</v>
      </c>
      <c r="E94" s="0" t="s">
        <v>106</v>
      </c>
      <c r="F94" s="0" t="s">
        <v>102</v>
      </c>
      <c r="G94" s="0" t="s">
        <v>96</v>
      </c>
      <c r="H94" s="0" t="s">
        <v>107</v>
      </c>
      <c r="I94" s="0" t="s">
        <v>180</v>
      </c>
      <c r="J94" s="0" t="s">
        <v>105</v>
      </c>
      <c r="K94" s="0" t="n">
        <v>36819</v>
      </c>
      <c r="L94" s="0" t="n">
        <v>38645</v>
      </c>
      <c r="M94" s="0" t="s">
        <v>155</v>
      </c>
      <c r="N94" s="286" t="n">
        <v>-20000000</v>
      </c>
      <c r="O94" s="0" t="n">
        <v>7796.301933</v>
      </c>
      <c r="P94" s="0" t="n">
        <v>0.37</v>
      </c>
      <c r="Q94" s="0" t="n">
        <v>78.420902</v>
      </c>
      <c r="R94" s="0" t="n">
        <v>78.448005</v>
      </c>
      <c r="S94" s="0" t="n">
        <v>-0.0112396644035136</v>
      </c>
      <c r="T94" s="0" t="n">
        <v>-87.6278173153845</v>
      </c>
      <c r="U94" s="0" t="n">
        <v>-492.249423</v>
      </c>
      <c r="V94" s="0" t="n">
        <v>0</v>
      </c>
      <c r="W94" s="0" t="n">
        <v>-579.877240315385</v>
      </c>
      <c r="X94" s="0" t="n">
        <v>319583.59597</v>
      </c>
      <c r="Y94" s="0" t="n">
        <v>319788.542454</v>
      </c>
      <c r="Z94" s="0" t="n">
        <v>204.946483999956</v>
      </c>
      <c r="AA94" s="0" t="n">
        <v>784.823724315341</v>
      </c>
      <c r="AB94" s="0" t="n">
        <v>319583.59597</v>
      </c>
      <c r="AC94" s="0" t="n">
        <v>319788.542454</v>
      </c>
      <c r="AD94" s="0" t="n">
        <v>204.946483999956</v>
      </c>
      <c r="AF94" s="0" t="n">
        <v>44887.2083792475</v>
      </c>
      <c r="AG94" s="0" t="n">
        <v>-19322.222222</v>
      </c>
      <c r="AH94" s="565" t="n">
        <v>300466.320232</v>
      </c>
      <c r="AI94" s="0" t="n">
        <v>118544.657317</v>
      </c>
      <c r="AJ94" s="0" t="n">
        <v>118544.657317</v>
      </c>
      <c r="AK94" s="0" t="n">
        <v>-119578.168187</v>
      </c>
      <c r="AL94" s="0" t="n">
        <v>204.946483999956</v>
      </c>
      <c r="AM94" s="0" t="s">
        <v>461</v>
      </c>
      <c r="AN94" s="0" t="n">
        <v>6</v>
      </c>
      <c r="AO94" s="0" t="s">
        <v>469</v>
      </c>
      <c r="AP94" s="0" t="n">
        <v>6</v>
      </c>
    </row>
    <row r="95" customFormat="false" ht="12.75" hidden="false" customHeight="false" outlineLevel="0" collapsed="false">
      <c r="A95" s="0" t="n">
        <v>235</v>
      </c>
      <c r="B95" s="0" t="n">
        <v>350</v>
      </c>
      <c r="C95" s="0" t="s">
        <v>2</v>
      </c>
      <c r="D95" s="0" t="s">
        <v>104</v>
      </c>
      <c r="E95" s="0" t="s">
        <v>255</v>
      </c>
      <c r="F95" s="0" t="s">
        <v>102</v>
      </c>
      <c r="G95" s="0" t="s">
        <v>191</v>
      </c>
      <c r="H95" s="0" t="s">
        <v>97</v>
      </c>
      <c r="I95" s="0" t="s">
        <v>217</v>
      </c>
      <c r="J95" s="0" t="s">
        <v>170</v>
      </c>
      <c r="K95" s="0" t="n">
        <v>36819</v>
      </c>
      <c r="L95" s="0" t="n">
        <v>38645</v>
      </c>
      <c r="M95" s="0" t="s">
        <v>155</v>
      </c>
      <c r="N95" s="286" t="n">
        <v>-10000000</v>
      </c>
      <c r="O95" s="0" t="n">
        <v>3887.175492</v>
      </c>
      <c r="P95" s="0" t="n">
        <v>0.5</v>
      </c>
      <c r="Q95" s="0" t="n">
        <v>137.606033</v>
      </c>
      <c r="R95" s="0" t="n">
        <v>137.952928</v>
      </c>
      <c r="S95" s="0" t="n">
        <v>0.466659753395787</v>
      </c>
      <c r="T95" s="0" t="n">
        <v>1813.98835650287</v>
      </c>
      <c r="U95" s="0" t="n">
        <v>-478.251553</v>
      </c>
      <c r="V95" s="0" t="n">
        <v>0</v>
      </c>
      <c r="W95" s="0" t="n">
        <v>1335.73680350287</v>
      </c>
      <c r="X95" s="0" t="n">
        <v>337995.604754</v>
      </c>
      <c r="Y95" s="0" t="n">
        <v>339618.389306</v>
      </c>
      <c r="Z95" s="0" t="n">
        <v>1622.784552</v>
      </c>
      <c r="AA95" s="0" t="n">
        <v>287.047748497129</v>
      </c>
      <c r="AB95" s="0" t="n">
        <v>337995.604754</v>
      </c>
      <c r="AC95" s="0" t="n">
        <v>339618.389306</v>
      </c>
      <c r="AD95" s="0" t="n">
        <v>1622.784552</v>
      </c>
      <c r="AF95" s="0" t="n">
        <v>22380.41289519</v>
      </c>
      <c r="AG95" s="0" t="n">
        <v>-13055.555556</v>
      </c>
      <c r="AH95" s="565" t="n">
        <v>326562.83375</v>
      </c>
      <c r="AI95" s="0" t="n">
        <v>125828.811664</v>
      </c>
      <c r="AJ95" s="0" t="n">
        <v>125828.811664</v>
      </c>
      <c r="AK95" s="0" t="n">
        <v>-4452.72666999995</v>
      </c>
      <c r="AL95" s="0" t="n">
        <v>1622.784552</v>
      </c>
      <c r="AM95" s="0" t="s">
        <v>461</v>
      </c>
      <c r="AN95" s="0" t="n">
        <v>6</v>
      </c>
      <c r="AO95" s="0" t="s">
        <v>469</v>
      </c>
      <c r="AP95" s="0" t="n">
        <v>6</v>
      </c>
    </row>
    <row r="96" customFormat="false" ht="12.75" hidden="false" customHeight="false" outlineLevel="0" collapsed="false">
      <c r="A96" s="0" t="n">
        <v>236</v>
      </c>
      <c r="B96" s="0" t="n">
        <v>351</v>
      </c>
      <c r="C96" s="0" t="s">
        <v>2</v>
      </c>
      <c r="D96" s="0" t="s">
        <v>173</v>
      </c>
      <c r="E96" s="0" t="s">
        <v>379</v>
      </c>
      <c r="F96" s="0" t="s">
        <v>95</v>
      </c>
      <c r="G96" s="0" t="s">
        <v>151</v>
      </c>
      <c r="H96" s="0" t="s">
        <v>168</v>
      </c>
      <c r="I96" s="0" t="s">
        <v>227</v>
      </c>
      <c r="J96" s="0" t="s">
        <v>170</v>
      </c>
      <c r="K96" s="0" t="n">
        <v>36818</v>
      </c>
      <c r="L96" s="0" t="n">
        <v>38627</v>
      </c>
      <c r="M96" s="0" t="s">
        <v>155</v>
      </c>
      <c r="N96" s="286" t="n">
        <v>5000000</v>
      </c>
      <c r="O96" s="0" t="n">
        <v>-1955.705644</v>
      </c>
      <c r="P96" s="0" t="n">
        <v>0.57</v>
      </c>
      <c r="Q96" s="0" t="n">
        <v>77.202296</v>
      </c>
      <c r="R96" s="0" t="n">
        <v>77.224492</v>
      </c>
      <c r="S96" s="0" t="n">
        <v>-0.0179037299008982</v>
      </c>
      <c r="T96" s="0" t="n">
        <v>35.0144256158381</v>
      </c>
      <c r="U96" s="0" t="n">
        <v>137.397331</v>
      </c>
      <c r="V96" s="0" t="n">
        <v>0</v>
      </c>
      <c r="W96" s="0" t="n">
        <v>172.411756615838</v>
      </c>
      <c r="X96" s="0" t="n">
        <v>-33367.908321</v>
      </c>
      <c r="Y96" s="0" t="n">
        <v>-33355.82053</v>
      </c>
      <c r="Z96" s="0" t="n">
        <v>12.0877910000054</v>
      </c>
      <c r="AA96" s="0" t="n">
        <v>-160.323965615833</v>
      </c>
      <c r="AB96" s="0" t="n">
        <v>-33367.908321</v>
      </c>
      <c r="AC96" s="0" t="n">
        <v>-33355.82053</v>
      </c>
      <c r="AD96" s="0" t="n">
        <v>12.0877910000054</v>
      </c>
      <c r="AF96" s="0" t="n">
        <v>-14477.11102971</v>
      </c>
      <c r="AG96" s="0" t="n">
        <v>5937.5</v>
      </c>
      <c r="AH96" s="565" t="n">
        <v>-27418.32053</v>
      </c>
      <c r="AI96" s="0" t="n">
        <v>-7059.227021</v>
      </c>
      <c r="AJ96" s="0" t="n">
        <v>-7059.227021</v>
      </c>
      <c r="AK96" s="0" t="n">
        <v>5474.353468</v>
      </c>
      <c r="AL96" s="0" t="n">
        <v>12.0877910000054</v>
      </c>
      <c r="AM96" s="0" t="s">
        <v>461</v>
      </c>
      <c r="AN96" s="0" t="n">
        <v>7</v>
      </c>
      <c r="AO96" s="0" t="s">
        <v>469</v>
      </c>
      <c r="AP96" s="0" t="n">
        <v>7</v>
      </c>
    </row>
    <row r="97" customFormat="false" ht="12.75" hidden="false" customHeight="false" outlineLevel="0" collapsed="false">
      <c r="A97" s="0" t="n">
        <v>237</v>
      </c>
      <c r="B97" s="0" t="n">
        <v>352</v>
      </c>
      <c r="C97" s="0" t="s">
        <v>2</v>
      </c>
      <c r="D97" s="0" t="s">
        <v>176</v>
      </c>
      <c r="E97" s="0" t="s">
        <v>379</v>
      </c>
      <c r="F97" s="0" t="s">
        <v>95</v>
      </c>
      <c r="G97" s="0" t="s">
        <v>151</v>
      </c>
      <c r="H97" s="0" t="s">
        <v>168</v>
      </c>
      <c r="I97" s="0" t="s">
        <v>177</v>
      </c>
      <c r="J97" s="0" t="s">
        <v>170</v>
      </c>
      <c r="K97" s="0" t="n">
        <v>36818</v>
      </c>
      <c r="L97" s="0" t="n">
        <v>38627</v>
      </c>
      <c r="M97" s="0" t="s">
        <v>155</v>
      </c>
      <c r="N97" s="286" t="n">
        <v>-5000000</v>
      </c>
      <c r="O97" s="0" t="n">
        <v>1955.705644</v>
      </c>
      <c r="P97" s="0" t="n">
        <v>0.57</v>
      </c>
      <c r="Q97" s="0" t="n">
        <v>77.202296</v>
      </c>
      <c r="R97" s="0" t="n">
        <v>77.224492</v>
      </c>
      <c r="S97" s="0" t="n">
        <v>-0.0179037299008982</v>
      </c>
      <c r="T97" s="0" t="n">
        <v>-35.0144256158381</v>
      </c>
      <c r="U97" s="0" t="n">
        <v>-137.397331</v>
      </c>
      <c r="V97" s="0" t="n">
        <v>0</v>
      </c>
      <c r="W97" s="0" t="n">
        <v>-172.411756615838</v>
      </c>
      <c r="X97" s="0" t="n">
        <v>33367.908321</v>
      </c>
      <c r="Y97" s="0" t="n">
        <v>33355.82053</v>
      </c>
      <c r="Z97" s="0" t="n">
        <v>-12.0877910000054</v>
      </c>
      <c r="AA97" s="0" t="n">
        <v>160.323965615833</v>
      </c>
      <c r="AB97" s="0" t="n">
        <v>33367.908321</v>
      </c>
      <c r="AC97" s="0" t="n">
        <v>33355.82053</v>
      </c>
      <c r="AD97" s="0" t="n">
        <v>-12.0877910000054</v>
      </c>
      <c r="AF97" s="0" t="n">
        <v>14477.11102971</v>
      </c>
      <c r="AG97" s="0" t="n">
        <v>-5937.5</v>
      </c>
      <c r="AH97" s="565" t="n">
        <v>27418.32053</v>
      </c>
      <c r="AI97" s="0" t="n">
        <v>7059.227021</v>
      </c>
      <c r="AJ97" s="0" t="n">
        <v>7059.227021</v>
      </c>
      <c r="AK97" s="0" t="n">
        <v>-5474.353468</v>
      </c>
      <c r="AL97" s="0" t="n">
        <v>-12.0877910000054</v>
      </c>
      <c r="AM97" s="0" t="s">
        <v>461</v>
      </c>
      <c r="AN97" s="0" t="n">
        <v>7</v>
      </c>
      <c r="AO97" s="0" t="s">
        <v>469</v>
      </c>
      <c r="AP97" s="0" t="n">
        <v>7</v>
      </c>
    </row>
    <row r="98" customFormat="false" ht="12.75" hidden="false" customHeight="false" outlineLevel="0" collapsed="false">
      <c r="A98" s="0" t="n">
        <v>238</v>
      </c>
      <c r="B98" s="0" t="n">
        <v>353</v>
      </c>
      <c r="C98" s="0" t="s">
        <v>2</v>
      </c>
      <c r="D98" s="0" t="s">
        <v>178</v>
      </c>
      <c r="E98" s="0" t="s">
        <v>379</v>
      </c>
      <c r="F98" s="0" t="s">
        <v>95</v>
      </c>
      <c r="G98" s="0" t="s">
        <v>151</v>
      </c>
      <c r="H98" s="0" t="s">
        <v>168</v>
      </c>
      <c r="I98" s="0" t="s">
        <v>179</v>
      </c>
      <c r="J98" s="0" t="s">
        <v>170</v>
      </c>
      <c r="K98" s="0" t="n">
        <v>36818</v>
      </c>
      <c r="L98" s="0" t="n">
        <v>38627</v>
      </c>
      <c r="M98" s="0" t="s">
        <v>155</v>
      </c>
      <c r="N98" s="286" t="n">
        <v>5000000</v>
      </c>
      <c r="O98" s="0" t="n">
        <v>-1955.705644</v>
      </c>
      <c r="P98" s="0" t="n">
        <v>0.57</v>
      </c>
      <c r="Q98" s="0" t="n">
        <v>77.202296</v>
      </c>
      <c r="R98" s="0" t="n">
        <v>77.224492</v>
      </c>
      <c r="S98" s="0" t="n">
        <v>-0.0179037299008982</v>
      </c>
      <c r="T98" s="0" t="n">
        <v>35.0144256158381</v>
      </c>
      <c r="U98" s="0" t="n">
        <v>137.397331</v>
      </c>
      <c r="V98" s="0" t="n">
        <v>0</v>
      </c>
      <c r="W98" s="0" t="n">
        <v>172.411756615838</v>
      </c>
      <c r="X98" s="0" t="n">
        <v>-33367.908321</v>
      </c>
      <c r="Y98" s="0" t="n">
        <v>-33355.82053</v>
      </c>
      <c r="Z98" s="0" t="n">
        <v>12.0877910000054</v>
      </c>
      <c r="AA98" s="0" t="n">
        <v>-160.323965615833</v>
      </c>
      <c r="AB98" s="0" t="n">
        <v>-33367.908321</v>
      </c>
      <c r="AC98" s="0" t="n">
        <v>-33355.82053</v>
      </c>
      <c r="AD98" s="0" t="n">
        <v>12.0877910000054</v>
      </c>
      <c r="AF98" s="0" t="n">
        <v>-14477.11102971</v>
      </c>
      <c r="AG98" s="0" t="n">
        <v>5937.5</v>
      </c>
      <c r="AH98" s="565" t="n">
        <v>-27418.32053</v>
      </c>
      <c r="AI98" s="0" t="n">
        <v>-7059.227021</v>
      </c>
      <c r="AJ98" s="0" t="n">
        <v>-7059.227021</v>
      </c>
      <c r="AK98" s="0" t="n">
        <v>5474.353468</v>
      </c>
      <c r="AL98" s="0" t="n">
        <v>12.0877910000054</v>
      </c>
      <c r="AM98" s="0" t="s">
        <v>461</v>
      </c>
      <c r="AN98" s="0" t="n">
        <v>7</v>
      </c>
      <c r="AO98" s="0" t="s">
        <v>469</v>
      </c>
      <c r="AP98" s="0" t="n">
        <v>7</v>
      </c>
    </row>
    <row r="99" customFormat="false" ht="12.75" hidden="false" customHeight="false" outlineLevel="0" collapsed="false">
      <c r="A99" s="0" t="n">
        <v>239</v>
      </c>
      <c r="B99" s="0" t="n">
        <v>354</v>
      </c>
      <c r="C99" s="0" t="s">
        <v>2</v>
      </c>
      <c r="D99" s="0" t="s">
        <v>104</v>
      </c>
      <c r="E99" s="0" t="s">
        <v>333</v>
      </c>
      <c r="F99" s="0" t="s">
        <v>163</v>
      </c>
      <c r="G99" s="0" t="s">
        <v>191</v>
      </c>
      <c r="H99" s="0" t="s">
        <v>110</v>
      </c>
      <c r="I99" s="0" t="s">
        <v>286</v>
      </c>
      <c r="J99" s="0" t="s">
        <v>105</v>
      </c>
      <c r="K99" s="0" t="n">
        <v>36822</v>
      </c>
      <c r="L99" s="0" t="n">
        <v>38580</v>
      </c>
      <c r="M99" s="0" t="s">
        <v>155</v>
      </c>
      <c r="N99" s="286" t="n">
        <v>10000000</v>
      </c>
      <c r="O99" s="0" t="n">
        <v>-3807.833194</v>
      </c>
      <c r="P99" s="0" t="n">
        <v>0.62</v>
      </c>
      <c r="Q99" s="0" t="n">
        <v>52.603549</v>
      </c>
      <c r="R99" s="0" t="n">
        <v>52.627499</v>
      </c>
      <c r="S99" s="0" t="n">
        <v>-0.0135443662799034</v>
      </c>
      <c r="T99" s="0" t="n">
        <v>51.5746875123106</v>
      </c>
      <c r="U99" s="0" t="n">
        <v>204.881895</v>
      </c>
      <c r="V99" s="0" t="n">
        <v>0</v>
      </c>
      <c r="W99" s="0" t="n">
        <v>256.456582512311</v>
      </c>
      <c r="X99" s="0" t="n">
        <v>43305.527723</v>
      </c>
      <c r="Y99" s="0" t="n">
        <v>43404.296797</v>
      </c>
      <c r="Z99" s="0" t="n">
        <v>98.7690740000035</v>
      </c>
      <c r="AA99" s="0" t="n">
        <v>-157.687508512307</v>
      </c>
      <c r="AB99" s="0" t="n">
        <v>43305.527723</v>
      </c>
      <c r="AC99" s="0" t="n">
        <v>43404.296797</v>
      </c>
      <c r="AD99" s="0" t="n">
        <v>98.7690740000035</v>
      </c>
      <c r="AF99" s="0" t="n">
        <v>-11274.994087434</v>
      </c>
      <c r="AG99" s="0" t="n">
        <v>19977.777778</v>
      </c>
      <c r="AH99" s="565" t="n">
        <v>63382.074575</v>
      </c>
      <c r="AI99" s="0" t="n">
        <v>71486.844145</v>
      </c>
      <c r="AJ99" s="0" t="n">
        <v>71486.844145</v>
      </c>
      <c r="AK99" s="0" t="n">
        <v>31069.448347</v>
      </c>
      <c r="AL99" s="0" t="n">
        <v>98.7690740000035</v>
      </c>
      <c r="AM99" s="0" t="s">
        <v>475</v>
      </c>
      <c r="AN99" s="0" t="n">
        <v>4</v>
      </c>
      <c r="AO99" s="0" t="s">
        <v>469</v>
      </c>
      <c r="AP99" s="0" t="n">
        <v>4</v>
      </c>
    </row>
    <row r="100" customFormat="false" ht="12.75" hidden="false" customHeight="false" outlineLevel="0" collapsed="false">
      <c r="A100" s="0" t="n">
        <v>240</v>
      </c>
      <c r="B100" s="0" t="n">
        <v>355</v>
      </c>
      <c r="C100" s="0" t="s">
        <v>2</v>
      </c>
      <c r="D100" s="0" t="s">
        <v>104</v>
      </c>
      <c r="E100" s="0" t="s">
        <v>384</v>
      </c>
      <c r="F100" s="0" t="s">
        <v>116</v>
      </c>
      <c r="G100" s="0" t="s">
        <v>164</v>
      </c>
      <c r="H100" s="0" t="s">
        <v>216</v>
      </c>
      <c r="I100" s="0" t="s">
        <v>180</v>
      </c>
      <c r="J100" s="0" t="s">
        <v>189</v>
      </c>
      <c r="K100" s="0" t="n">
        <v>36822</v>
      </c>
      <c r="L100" s="0" t="n">
        <v>38648</v>
      </c>
      <c r="M100" s="0" t="s">
        <v>155</v>
      </c>
      <c r="N100" s="286" t="n">
        <v>-10000000</v>
      </c>
      <c r="O100" s="0" t="n">
        <v>3904.526629</v>
      </c>
      <c r="P100" s="0" t="n">
        <v>0.35</v>
      </c>
      <c r="Q100" s="0" t="n">
        <v>78.472376</v>
      </c>
      <c r="R100" s="0" t="n">
        <v>78.499647</v>
      </c>
      <c r="S100" s="0" t="n">
        <v>-0.0167225541293476</v>
      </c>
      <c r="T100" s="0" t="n">
        <v>-65.2936579029317</v>
      </c>
      <c r="U100" s="0" t="n">
        <v>-239.603201</v>
      </c>
      <c r="V100" s="0" t="n">
        <v>0</v>
      </c>
      <c r="W100" s="0" t="n">
        <v>-304.896858902932</v>
      </c>
      <c r="X100" s="0" t="n">
        <v>168682.5051</v>
      </c>
      <c r="Y100" s="0" t="n">
        <v>168796.561075</v>
      </c>
      <c r="Z100" s="0" t="n">
        <v>114.055974999996</v>
      </c>
      <c r="AA100" s="0" t="n">
        <v>418.952833902927</v>
      </c>
      <c r="AB100" s="0" t="n">
        <v>168682.5051</v>
      </c>
      <c r="AC100" s="0" t="n">
        <v>168796.561075</v>
      </c>
      <c r="AD100" s="0" t="n">
        <v>114.055974999996</v>
      </c>
      <c r="AF100" s="0" t="n">
        <v>28260.963740702</v>
      </c>
      <c r="AG100" s="0" t="n">
        <v>-8944.444444</v>
      </c>
      <c r="AH100" s="565" t="n">
        <v>159852.116631</v>
      </c>
      <c r="AI100" s="0" t="n">
        <v>102669.481491</v>
      </c>
      <c r="AJ100" s="0" t="n">
        <v>102669.481491</v>
      </c>
      <c r="AK100" s="0" t="n">
        <v>79729.065835</v>
      </c>
      <c r="AL100" s="0" t="n">
        <v>114.055974999996</v>
      </c>
      <c r="AM100" s="0" t="s">
        <v>461</v>
      </c>
      <c r="AN100" s="0" t="n">
        <v>8</v>
      </c>
      <c r="AO100" s="0" t="s">
        <v>469</v>
      </c>
      <c r="AP100" s="0" t="n">
        <v>8</v>
      </c>
    </row>
    <row r="101" customFormat="false" ht="12.75" hidden="false" customHeight="false" outlineLevel="0" collapsed="false">
      <c r="A101" s="0" t="n">
        <v>241</v>
      </c>
      <c r="B101" s="0" t="n">
        <v>356</v>
      </c>
      <c r="C101" s="0" t="s">
        <v>2</v>
      </c>
      <c r="D101" s="0" t="s">
        <v>104</v>
      </c>
      <c r="E101" s="0" t="s">
        <v>409</v>
      </c>
      <c r="F101" s="0" t="s">
        <v>172</v>
      </c>
      <c r="G101" s="0" t="s">
        <v>410</v>
      </c>
      <c r="H101" s="0" t="s">
        <v>107</v>
      </c>
      <c r="I101" s="0" t="s">
        <v>208</v>
      </c>
      <c r="J101" s="0" t="s">
        <v>212</v>
      </c>
      <c r="K101" s="0" t="n">
        <v>36823</v>
      </c>
      <c r="L101" s="0" t="n">
        <v>37816</v>
      </c>
      <c r="M101" s="0" t="s">
        <v>100</v>
      </c>
      <c r="N101" s="286" t="n">
        <v>-10000000</v>
      </c>
      <c r="O101" s="0" t="n">
        <v>2128.453083</v>
      </c>
      <c r="P101" s="0" t="n">
        <v>1.05</v>
      </c>
      <c r="Q101" s="0" t="n">
        <v>97.041572</v>
      </c>
      <c r="R101" s="0" t="n">
        <v>97.064394</v>
      </c>
      <c r="S101" s="0" t="n">
        <v>-0.0662585435054159</v>
      </c>
      <c r="T101" s="0" t="n">
        <v>-141.028201199192</v>
      </c>
      <c r="U101" s="0" t="n">
        <v>-314.608045</v>
      </c>
      <c r="V101" s="0" t="n">
        <v>0</v>
      </c>
      <c r="W101" s="0" t="n">
        <v>-455.636246199192</v>
      </c>
      <c r="X101" s="0" t="n">
        <v>-37582.441992</v>
      </c>
      <c r="Y101" s="0" t="n">
        <v>-37826.708678</v>
      </c>
      <c r="Z101" s="0" t="n">
        <v>-244.266686000003</v>
      </c>
      <c r="AA101" s="0" t="n">
        <v>211.369560199189</v>
      </c>
      <c r="AB101" s="0" t="n">
        <v>-33658.8350480352</v>
      </c>
      <c r="AC101" s="0" t="n">
        <v>-33658.2053816844</v>
      </c>
      <c r="AD101" s="0" t="n">
        <v>0.629666350789194</v>
      </c>
      <c r="AF101" s="0" t="n">
        <v>21007.83192921</v>
      </c>
      <c r="AG101" s="0" t="n">
        <v>-21540.575</v>
      </c>
      <c r="AH101" s="565" t="n">
        <v>-55198.7803816844</v>
      </c>
      <c r="AI101" s="0" t="n">
        <v>-16035.7659950318</v>
      </c>
      <c r="AJ101" s="0" t="n">
        <v>-16035.7659950318</v>
      </c>
      <c r="AK101" s="0" t="n">
        <v>-60923.8680574342</v>
      </c>
      <c r="AL101" s="0" t="n">
        <v>0.629666350789194</v>
      </c>
      <c r="AM101" s="0" t="s">
        <v>473</v>
      </c>
      <c r="AN101" s="0" t="s">
        <v>469</v>
      </c>
      <c r="AO101" s="0" t="n">
        <v>9</v>
      </c>
      <c r="AP101" s="0" t="n">
        <v>9</v>
      </c>
    </row>
    <row r="102" customFormat="false" ht="12.75" hidden="false" customHeight="false" outlineLevel="0" collapsed="false">
      <c r="A102" s="0" t="n">
        <v>242</v>
      </c>
      <c r="B102" s="0" t="n">
        <v>357</v>
      </c>
      <c r="C102" s="0" t="s">
        <v>2</v>
      </c>
      <c r="D102" s="0" t="s">
        <v>173</v>
      </c>
      <c r="E102" s="0" t="s">
        <v>210</v>
      </c>
      <c r="F102" s="0" t="s">
        <v>102</v>
      </c>
      <c r="G102" s="0" t="s">
        <v>164</v>
      </c>
      <c r="H102" s="0" t="s">
        <v>168</v>
      </c>
      <c r="I102" s="0" t="s">
        <v>227</v>
      </c>
      <c r="J102" s="0" t="s">
        <v>189</v>
      </c>
      <c r="K102" s="0" t="n">
        <v>36823</v>
      </c>
      <c r="L102" s="0" t="n">
        <v>38649</v>
      </c>
      <c r="M102" s="0" t="s">
        <v>155</v>
      </c>
      <c r="N102" s="286" t="n">
        <v>5000000</v>
      </c>
      <c r="O102" s="0" t="n">
        <v>-1977.654331</v>
      </c>
      <c r="P102" s="0" t="n">
        <v>0.7</v>
      </c>
      <c r="Q102" s="0" t="n">
        <v>83.450232</v>
      </c>
      <c r="R102" s="0" t="n">
        <v>83.47749</v>
      </c>
      <c r="S102" s="0" t="n">
        <v>-0.0182467977805734</v>
      </c>
      <c r="T102" s="0" t="n">
        <v>36.0858586576322</v>
      </c>
      <c r="U102" s="0" t="n">
        <v>137.801071</v>
      </c>
      <c r="V102" s="0" t="n">
        <v>0</v>
      </c>
      <c r="W102" s="0" t="n">
        <v>173.886929657632</v>
      </c>
      <c r="X102" s="0" t="n">
        <v>-21063.749093</v>
      </c>
      <c r="Y102" s="0" t="n">
        <v>-21037.005292</v>
      </c>
      <c r="Z102" s="0" t="n">
        <v>26.7438009999969</v>
      </c>
      <c r="AA102" s="0" t="n">
        <v>-147.143128657635</v>
      </c>
      <c r="AB102" s="0" t="n">
        <v>-21063.749093</v>
      </c>
      <c r="AC102" s="0" t="n">
        <v>-21037.005292</v>
      </c>
      <c r="AD102" s="0" t="n">
        <v>26.7438009999969</v>
      </c>
      <c r="AF102" s="0" t="n">
        <v>-11386.3448107325</v>
      </c>
      <c r="AG102" s="0" t="n">
        <v>8944.444444</v>
      </c>
      <c r="AH102" s="565" t="n">
        <v>-12092.560848</v>
      </c>
      <c r="AI102" s="0" t="n">
        <v>25541.257095</v>
      </c>
      <c r="AJ102" s="0" t="n">
        <v>25541.257095</v>
      </c>
      <c r="AK102" s="0" t="n">
        <v>-19060.473803</v>
      </c>
      <c r="AL102" s="0" t="n">
        <v>26.7438009999969</v>
      </c>
      <c r="AM102" s="0" t="s">
        <v>461</v>
      </c>
      <c r="AN102" s="0" t="n">
        <v>6</v>
      </c>
      <c r="AO102" s="0" t="s">
        <v>469</v>
      </c>
      <c r="AP102" s="0" t="n">
        <v>6</v>
      </c>
    </row>
    <row r="103" customFormat="false" ht="12.75" hidden="false" customHeight="false" outlineLevel="0" collapsed="false">
      <c r="A103" s="0" t="n">
        <v>243</v>
      </c>
      <c r="B103" s="0" t="n">
        <v>358</v>
      </c>
      <c r="C103" s="0" t="s">
        <v>2</v>
      </c>
      <c r="D103" s="0" t="s">
        <v>176</v>
      </c>
      <c r="E103" s="0" t="s">
        <v>210</v>
      </c>
      <c r="F103" s="0" t="s">
        <v>102</v>
      </c>
      <c r="G103" s="0" t="s">
        <v>164</v>
      </c>
      <c r="H103" s="0" t="s">
        <v>168</v>
      </c>
      <c r="I103" s="0" t="s">
        <v>177</v>
      </c>
      <c r="J103" s="0" t="s">
        <v>189</v>
      </c>
      <c r="K103" s="0" t="n">
        <v>36823</v>
      </c>
      <c r="L103" s="0" t="n">
        <v>38649</v>
      </c>
      <c r="M103" s="0" t="s">
        <v>155</v>
      </c>
      <c r="N103" s="286" t="n">
        <v>-5000000</v>
      </c>
      <c r="O103" s="0" t="n">
        <v>1977.654331</v>
      </c>
      <c r="P103" s="0" t="n">
        <v>0.7</v>
      </c>
      <c r="Q103" s="0" t="n">
        <v>83.450232</v>
      </c>
      <c r="R103" s="0" t="n">
        <v>83.47749</v>
      </c>
      <c r="S103" s="0" t="n">
        <v>-0.0182467977805734</v>
      </c>
      <c r="T103" s="0" t="n">
        <v>-36.0858586576322</v>
      </c>
      <c r="U103" s="0" t="n">
        <v>-137.801071</v>
      </c>
      <c r="V103" s="0" t="n">
        <v>0</v>
      </c>
      <c r="W103" s="0" t="n">
        <v>-173.886929657632</v>
      </c>
      <c r="X103" s="0" t="n">
        <v>21063.749093</v>
      </c>
      <c r="Y103" s="0" t="n">
        <v>21037.005292</v>
      </c>
      <c r="Z103" s="0" t="n">
        <v>-26.7438009999969</v>
      </c>
      <c r="AA103" s="0" t="n">
        <v>147.143128657635</v>
      </c>
      <c r="AB103" s="0" t="n">
        <v>21063.749093</v>
      </c>
      <c r="AC103" s="0" t="n">
        <v>21037.005292</v>
      </c>
      <c r="AD103" s="0" t="n">
        <v>-26.7438009999969</v>
      </c>
      <c r="AF103" s="0" t="n">
        <v>11386.3448107325</v>
      </c>
      <c r="AG103" s="0" t="n">
        <v>-8944.444444</v>
      </c>
      <c r="AH103" s="565" t="n">
        <v>12092.560848</v>
      </c>
      <c r="AI103" s="0" t="n">
        <v>-25541.257095</v>
      </c>
      <c r="AJ103" s="0" t="n">
        <v>-25541.257095</v>
      </c>
      <c r="AK103" s="0" t="n">
        <v>19060.473803</v>
      </c>
      <c r="AL103" s="0" t="n">
        <v>-26.7438009999969</v>
      </c>
      <c r="AM103" s="0" t="s">
        <v>461</v>
      </c>
      <c r="AN103" s="0" t="n">
        <v>6</v>
      </c>
      <c r="AO103" s="0" t="s">
        <v>469</v>
      </c>
      <c r="AP103" s="0" t="n">
        <v>6</v>
      </c>
    </row>
    <row r="104" customFormat="false" ht="12.75" hidden="false" customHeight="false" outlineLevel="0" collapsed="false">
      <c r="A104" s="0" t="n">
        <v>244</v>
      </c>
      <c r="B104" s="0" t="n">
        <v>359</v>
      </c>
      <c r="C104" s="0" t="s">
        <v>2</v>
      </c>
      <c r="D104" s="0" t="s">
        <v>178</v>
      </c>
      <c r="E104" s="0" t="s">
        <v>210</v>
      </c>
      <c r="F104" s="0" t="s">
        <v>102</v>
      </c>
      <c r="G104" s="0" t="s">
        <v>164</v>
      </c>
      <c r="H104" s="0" t="s">
        <v>168</v>
      </c>
      <c r="I104" s="0" t="s">
        <v>179</v>
      </c>
      <c r="J104" s="0" t="s">
        <v>189</v>
      </c>
      <c r="K104" s="0" t="n">
        <v>36823</v>
      </c>
      <c r="L104" s="0" t="n">
        <v>38649</v>
      </c>
      <c r="M104" s="0" t="s">
        <v>155</v>
      </c>
      <c r="N104" s="286" t="n">
        <v>5000000</v>
      </c>
      <c r="O104" s="0" t="n">
        <v>-1977.654331</v>
      </c>
      <c r="P104" s="0" t="n">
        <v>0.7</v>
      </c>
      <c r="Q104" s="0" t="n">
        <v>83.450232</v>
      </c>
      <c r="R104" s="0" t="n">
        <v>83.47749</v>
      </c>
      <c r="S104" s="0" t="n">
        <v>-0.0182467977805734</v>
      </c>
      <c r="T104" s="0" t="n">
        <v>36.0858586576322</v>
      </c>
      <c r="U104" s="0" t="n">
        <v>137.801071</v>
      </c>
      <c r="V104" s="0" t="n">
        <v>0</v>
      </c>
      <c r="W104" s="0" t="n">
        <v>173.886929657632</v>
      </c>
      <c r="X104" s="0" t="n">
        <v>-21063.749093</v>
      </c>
      <c r="Y104" s="0" t="n">
        <v>-21037.005292</v>
      </c>
      <c r="Z104" s="0" t="n">
        <v>26.7438009999969</v>
      </c>
      <c r="AA104" s="0" t="n">
        <v>-147.143128657635</v>
      </c>
      <c r="AB104" s="0" t="n">
        <v>-21063.749093</v>
      </c>
      <c r="AC104" s="0" t="n">
        <v>-21037.005292</v>
      </c>
      <c r="AD104" s="0" t="n">
        <v>26.7438009999969</v>
      </c>
      <c r="AF104" s="0" t="n">
        <v>-11386.3448107325</v>
      </c>
      <c r="AG104" s="0" t="n">
        <v>8944.444444</v>
      </c>
      <c r="AH104" s="565" t="n">
        <v>-12092.560848</v>
      </c>
      <c r="AI104" s="0" t="n">
        <v>25541.257095</v>
      </c>
      <c r="AJ104" s="0" t="n">
        <v>25541.257095</v>
      </c>
      <c r="AK104" s="0" t="n">
        <v>-19060.473803</v>
      </c>
      <c r="AL104" s="0" t="n">
        <v>26.7438009999969</v>
      </c>
      <c r="AM104" s="0" t="s">
        <v>461</v>
      </c>
      <c r="AN104" s="0" t="n">
        <v>6</v>
      </c>
      <c r="AO104" s="0" t="s">
        <v>469</v>
      </c>
      <c r="AP104" s="0" t="n">
        <v>6</v>
      </c>
    </row>
    <row r="105" customFormat="false" ht="12.75" hidden="false" customHeight="false" outlineLevel="0" collapsed="false">
      <c r="A105" s="0" t="n">
        <v>245</v>
      </c>
      <c r="B105" s="0" t="n">
        <v>360</v>
      </c>
      <c r="C105" s="0" t="s">
        <v>2</v>
      </c>
      <c r="D105" s="0" t="s">
        <v>104</v>
      </c>
      <c r="E105" s="0" t="s">
        <v>210</v>
      </c>
      <c r="F105" s="0" t="s">
        <v>102</v>
      </c>
      <c r="G105" s="0" t="s">
        <v>164</v>
      </c>
      <c r="H105" s="0" t="s">
        <v>168</v>
      </c>
      <c r="I105" s="0" t="s">
        <v>219</v>
      </c>
      <c r="J105" s="0" t="s">
        <v>189</v>
      </c>
      <c r="K105" s="0" t="n">
        <v>36824</v>
      </c>
      <c r="L105" s="0" t="n">
        <v>38650</v>
      </c>
      <c r="M105" s="0" t="s">
        <v>155</v>
      </c>
      <c r="N105" s="286" t="n">
        <v>15000000</v>
      </c>
      <c r="O105" s="0" t="n">
        <v>-5936.118395</v>
      </c>
      <c r="P105" s="0" t="n">
        <v>0.7</v>
      </c>
      <c r="Q105" s="0" t="n">
        <v>83.46376</v>
      </c>
      <c r="R105" s="0" t="n">
        <v>83.491051</v>
      </c>
      <c r="S105" s="0" t="n">
        <v>-0.018246345939541</v>
      </c>
      <c r="T105" s="0" t="n">
        <v>108.312469773243</v>
      </c>
      <c r="U105" s="0" t="n">
        <v>413.362686</v>
      </c>
      <c r="V105" s="0" t="n">
        <v>0</v>
      </c>
      <c r="W105" s="0" t="n">
        <v>521.675155773243</v>
      </c>
      <c r="X105" s="0" t="n">
        <v>-63604.924944</v>
      </c>
      <c r="Y105" s="0" t="n">
        <v>-63525.041861</v>
      </c>
      <c r="Z105" s="0" t="n">
        <v>79.8830830000006</v>
      </c>
      <c r="AA105" s="0" t="n">
        <v>-441.792072773242</v>
      </c>
      <c r="AB105" s="0" t="n">
        <v>-63604.924944</v>
      </c>
      <c r="AC105" s="0" t="n">
        <v>-63525.041861</v>
      </c>
      <c r="AD105" s="0" t="n">
        <v>79.8830830000006</v>
      </c>
      <c r="AF105" s="0" t="n">
        <v>-34177.2016592125</v>
      </c>
      <c r="AG105" s="0" t="n">
        <v>26833.333333</v>
      </c>
      <c r="AH105" s="565" t="n">
        <v>-36691.708528</v>
      </c>
      <c r="AI105" s="0" t="n">
        <v>76602.482723</v>
      </c>
      <c r="AJ105" s="0" t="n">
        <v>76602.482723</v>
      </c>
      <c r="AK105" s="0" t="n">
        <v>-57213.203216</v>
      </c>
      <c r="AL105" s="0" t="n">
        <v>79.8830830000006</v>
      </c>
      <c r="AM105" s="0" t="s">
        <v>461</v>
      </c>
      <c r="AN105" s="0" t="n">
        <v>6</v>
      </c>
      <c r="AO105" s="0" t="s">
        <v>469</v>
      </c>
      <c r="AP105" s="0" t="n">
        <v>6</v>
      </c>
    </row>
    <row r="106" customFormat="false" ht="12.75" hidden="false" customHeight="false" outlineLevel="0" collapsed="false">
      <c r="A106" s="0" t="n">
        <v>247</v>
      </c>
      <c r="B106" s="0" t="n">
        <v>361</v>
      </c>
      <c r="C106" s="0" t="s">
        <v>2</v>
      </c>
      <c r="D106" s="0" t="s">
        <v>104</v>
      </c>
      <c r="E106" s="0" t="s">
        <v>374</v>
      </c>
      <c r="F106" s="0" t="s">
        <v>95</v>
      </c>
      <c r="G106" s="0" t="s">
        <v>188</v>
      </c>
      <c r="H106" s="0" t="s">
        <v>207</v>
      </c>
      <c r="I106" s="0" t="s">
        <v>348</v>
      </c>
      <c r="J106" s="0" t="s">
        <v>105</v>
      </c>
      <c r="K106" s="0" t="n">
        <v>36826</v>
      </c>
      <c r="L106" s="0" t="n">
        <v>38617</v>
      </c>
      <c r="M106" s="0" t="s">
        <v>155</v>
      </c>
      <c r="N106" s="286" t="n">
        <v>10000000</v>
      </c>
      <c r="O106" s="0" t="n">
        <v>-3872.551119</v>
      </c>
      <c r="P106" s="0" t="n">
        <v>0.46</v>
      </c>
      <c r="Q106" s="0" t="n">
        <v>42.259676</v>
      </c>
      <c r="R106" s="0" t="n">
        <v>42.273344</v>
      </c>
      <c r="S106" s="0" t="n">
        <v>-0.0133264296676266</v>
      </c>
      <c r="T106" s="0" t="n">
        <v>51.6072801216421</v>
      </c>
      <c r="U106" s="0" t="n">
        <v>165.078332</v>
      </c>
      <c r="V106" s="0" t="n">
        <v>0</v>
      </c>
      <c r="W106" s="0" t="n">
        <v>216.685612121642</v>
      </c>
      <c r="X106" s="0" t="n">
        <v>15472.145603</v>
      </c>
      <c r="Y106" s="0" t="n">
        <v>15553.711989</v>
      </c>
      <c r="Z106" s="0" t="n">
        <v>81.5663859999986</v>
      </c>
      <c r="AA106" s="0" t="n">
        <v>-135.119226121643</v>
      </c>
      <c r="AB106" s="0" t="n">
        <v>15472.145603</v>
      </c>
      <c r="AC106" s="0" t="n">
        <v>15553.711989</v>
      </c>
      <c r="AD106" s="0" t="n">
        <v>81.5663859999986</v>
      </c>
      <c r="AF106" s="0" t="n">
        <v>-28666.5596583975</v>
      </c>
      <c r="AG106" s="0" t="n">
        <v>18655.555556</v>
      </c>
      <c r="AH106" s="565" t="n">
        <v>34209.267545</v>
      </c>
      <c r="AI106" s="0" t="n">
        <v>122059.054563</v>
      </c>
      <c r="AJ106" s="0" t="n">
        <v>122059.054563</v>
      </c>
      <c r="AK106" s="0" t="n">
        <v>71564.074089</v>
      </c>
      <c r="AL106" s="0" t="n">
        <v>81.5663859999986</v>
      </c>
      <c r="AM106" s="0" t="s">
        <v>475</v>
      </c>
      <c r="AN106" s="0" t="n">
        <v>7</v>
      </c>
      <c r="AO106" s="0" t="s">
        <v>469</v>
      </c>
      <c r="AP106" s="0" t="n">
        <v>7</v>
      </c>
    </row>
    <row r="107" customFormat="false" ht="12.75" hidden="false" customHeight="false" outlineLevel="0" collapsed="false">
      <c r="A107" s="0" t="n">
        <v>248</v>
      </c>
      <c r="B107" s="0" t="n">
        <v>362</v>
      </c>
      <c r="C107" s="0" t="s">
        <v>2</v>
      </c>
      <c r="D107" s="0" t="s">
        <v>173</v>
      </c>
      <c r="E107" s="0" t="s">
        <v>210</v>
      </c>
      <c r="F107" s="0" t="s">
        <v>102</v>
      </c>
      <c r="G107" s="0" t="s">
        <v>164</v>
      </c>
      <c r="H107" s="0" t="s">
        <v>168</v>
      </c>
      <c r="I107" s="0" t="s">
        <v>228</v>
      </c>
      <c r="J107" s="0" t="s">
        <v>189</v>
      </c>
      <c r="K107" s="0" t="n">
        <v>36824</v>
      </c>
      <c r="L107" s="0" t="n">
        <v>37189</v>
      </c>
      <c r="M107" s="0" t="s">
        <v>155</v>
      </c>
      <c r="N107" s="286" t="n">
        <v>-20000000</v>
      </c>
      <c r="O107" s="0" t="n">
        <v>1114.69226</v>
      </c>
      <c r="P107" s="0" t="n">
        <v>0.55</v>
      </c>
      <c r="Q107" s="0" t="n">
        <v>47.678364</v>
      </c>
      <c r="R107" s="0" t="n">
        <v>47.711571</v>
      </c>
      <c r="S107" s="0" t="n">
        <v>0.0236406755771412</v>
      </c>
      <c r="T107" s="0" t="n">
        <v>26.3520780870104</v>
      </c>
      <c r="U107" s="0" t="n">
        <v>-295.01566</v>
      </c>
      <c r="V107" s="0" t="n">
        <v>0</v>
      </c>
      <c r="W107" s="0" t="n">
        <v>-268.66358191299</v>
      </c>
      <c r="X107" s="0" t="n">
        <v>-26777.735675</v>
      </c>
      <c r="Y107" s="0" t="n">
        <v>-27006.377074</v>
      </c>
      <c r="Z107" s="0" t="n">
        <v>-228.641399</v>
      </c>
      <c r="AA107" s="0" t="n">
        <v>40.0221829129896</v>
      </c>
      <c r="AB107" s="0" t="n">
        <v>-26777.735675</v>
      </c>
      <c r="AC107" s="0" t="n">
        <v>-27006.377074</v>
      </c>
      <c r="AD107" s="0" t="n">
        <v>-228.641399</v>
      </c>
      <c r="AF107" s="0" t="n">
        <v>6417.84068695</v>
      </c>
      <c r="AG107" s="0" t="n">
        <v>-28111.111111</v>
      </c>
      <c r="AH107" s="565" t="n">
        <v>-55117.488185</v>
      </c>
      <c r="AI107" s="0" t="n">
        <v>-85255.022916</v>
      </c>
      <c r="AJ107" s="0" t="n">
        <v>-85255.022916</v>
      </c>
      <c r="AK107" s="0" t="n">
        <v>-13824.31552</v>
      </c>
      <c r="AL107" s="0" t="n">
        <v>-228.641399</v>
      </c>
      <c r="AM107" s="0" t="s">
        <v>472</v>
      </c>
      <c r="AN107" s="0" t="n">
        <v>6</v>
      </c>
      <c r="AO107" s="0" t="s">
        <v>469</v>
      </c>
      <c r="AP107" s="0" t="n">
        <v>6</v>
      </c>
    </row>
    <row r="108" customFormat="false" ht="12.75" hidden="false" customHeight="false" outlineLevel="0" collapsed="false">
      <c r="A108" s="0" t="n">
        <v>249</v>
      </c>
      <c r="B108" s="0" t="n">
        <v>363</v>
      </c>
      <c r="C108" s="0" t="s">
        <v>2</v>
      </c>
      <c r="D108" s="0" t="s">
        <v>176</v>
      </c>
      <c r="E108" s="0" t="s">
        <v>210</v>
      </c>
      <c r="F108" s="0" t="s">
        <v>102</v>
      </c>
      <c r="G108" s="0" t="s">
        <v>164</v>
      </c>
      <c r="H108" s="0" t="s">
        <v>168</v>
      </c>
      <c r="I108" s="0" t="s">
        <v>177</v>
      </c>
      <c r="J108" s="0" t="s">
        <v>189</v>
      </c>
      <c r="K108" s="0" t="n">
        <v>36824</v>
      </c>
      <c r="L108" s="0" t="n">
        <v>37189</v>
      </c>
      <c r="M108" s="0" t="s">
        <v>155</v>
      </c>
      <c r="N108" s="286" t="n">
        <v>20000000</v>
      </c>
      <c r="O108" s="0" t="n">
        <v>-1114.69226</v>
      </c>
      <c r="P108" s="0" t="n">
        <v>0.55</v>
      </c>
      <c r="Q108" s="0" t="n">
        <v>47.678364</v>
      </c>
      <c r="R108" s="0" t="n">
        <v>47.711571</v>
      </c>
      <c r="S108" s="0" t="n">
        <v>0.0236406755771412</v>
      </c>
      <c r="T108" s="0" t="n">
        <v>-26.3520780870104</v>
      </c>
      <c r="U108" s="0" t="n">
        <v>295.01566</v>
      </c>
      <c r="V108" s="0" t="n">
        <v>0</v>
      </c>
      <c r="W108" s="0" t="n">
        <v>268.66358191299</v>
      </c>
      <c r="X108" s="0" t="n">
        <v>26777.735675</v>
      </c>
      <c r="Y108" s="0" t="n">
        <v>27006.377074</v>
      </c>
      <c r="Z108" s="0" t="n">
        <v>228.641399</v>
      </c>
      <c r="AA108" s="0" t="n">
        <v>-40.0221829129896</v>
      </c>
      <c r="AB108" s="0" t="n">
        <v>26777.735675</v>
      </c>
      <c r="AC108" s="0" t="n">
        <v>27006.377074</v>
      </c>
      <c r="AD108" s="0" t="n">
        <v>228.641399</v>
      </c>
      <c r="AF108" s="0" t="n">
        <v>-6417.84068695</v>
      </c>
      <c r="AG108" s="0" t="n">
        <v>28111.111111</v>
      </c>
      <c r="AH108" s="565" t="n">
        <v>55117.488185</v>
      </c>
      <c r="AI108" s="0" t="n">
        <v>85255.022916</v>
      </c>
      <c r="AJ108" s="0" t="n">
        <v>85255.022916</v>
      </c>
      <c r="AK108" s="0" t="n">
        <v>13824.31552</v>
      </c>
      <c r="AL108" s="0" t="n">
        <v>228.641399</v>
      </c>
      <c r="AM108" s="0" t="s">
        <v>472</v>
      </c>
      <c r="AN108" s="0" t="n">
        <v>6</v>
      </c>
      <c r="AO108" s="0" t="s">
        <v>469</v>
      </c>
      <c r="AP108" s="0" t="n">
        <v>6</v>
      </c>
    </row>
    <row r="109" customFormat="false" ht="12.75" hidden="false" customHeight="false" outlineLevel="0" collapsed="false">
      <c r="A109" s="0" t="n">
        <v>250</v>
      </c>
      <c r="B109" s="0" t="n">
        <v>364</v>
      </c>
      <c r="C109" s="0" t="s">
        <v>2</v>
      </c>
      <c r="D109" s="0" t="s">
        <v>178</v>
      </c>
      <c r="E109" s="0" t="s">
        <v>210</v>
      </c>
      <c r="F109" s="0" t="s">
        <v>102</v>
      </c>
      <c r="G109" s="0" t="s">
        <v>164</v>
      </c>
      <c r="H109" s="0" t="s">
        <v>168</v>
      </c>
      <c r="I109" s="0" t="s">
        <v>179</v>
      </c>
      <c r="J109" s="0" t="s">
        <v>189</v>
      </c>
      <c r="K109" s="0" t="n">
        <v>36824</v>
      </c>
      <c r="L109" s="0" t="n">
        <v>37189</v>
      </c>
      <c r="M109" s="0" t="s">
        <v>155</v>
      </c>
      <c r="N109" s="286" t="n">
        <v>-20000000</v>
      </c>
      <c r="O109" s="0" t="n">
        <v>1114.69226</v>
      </c>
      <c r="P109" s="0" t="n">
        <v>0.55</v>
      </c>
      <c r="Q109" s="0" t="n">
        <v>47.678364</v>
      </c>
      <c r="R109" s="0" t="n">
        <v>47.711571</v>
      </c>
      <c r="S109" s="0" t="n">
        <v>0.0236406755771412</v>
      </c>
      <c r="T109" s="0" t="n">
        <v>26.3520780870104</v>
      </c>
      <c r="U109" s="0" t="n">
        <v>-295.01566</v>
      </c>
      <c r="V109" s="0" t="n">
        <v>0</v>
      </c>
      <c r="W109" s="0" t="n">
        <v>-268.66358191299</v>
      </c>
      <c r="X109" s="0" t="n">
        <v>-26777.735675</v>
      </c>
      <c r="Y109" s="0" t="n">
        <v>-27006.377074</v>
      </c>
      <c r="Z109" s="0" t="n">
        <v>-228.641399</v>
      </c>
      <c r="AA109" s="0" t="n">
        <v>40.0221829129896</v>
      </c>
      <c r="AB109" s="0" t="n">
        <v>-26777.735675</v>
      </c>
      <c r="AC109" s="0" t="n">
        <v>-27006.377074</v>
      </c>
      <c r="AD109" s="0" t="n">
        <v>-228.641399</v>
      </c>
      <c r="AF109" s="0" t="n">
        <v>6417.84068695</v>
      </c>
      <c r="AG109" s="0" t="n">
        <v>-28111.111111</v>
      </c>
      <c r="AH109" s="565" t="n">
        <v>-55117.488185</v>
      </c>
      <c r="AI109" s="0" t="n">
        <v>-85255.022916</v>
      </c>
      <c r="AJ109" s="0" t="n">
        <v>-85255.022916</v>
      </c>
      <c r="AK109" s="0" t="n">
        <v>-13824.31552</v>
      </c>
      <c r="AL109" s="0" t="n">
        <v>-228.641399</v>
      </c>
      <c r="AM109" s="0" t="s">
        <v>472</v>
      </c>
      <c r="AN109" s="0" t="n">
        <v>6</v>
      </c>
      <c r="AO109" s="0" t="s">
        <v>469</v>
      </c>
      <c r="AP109" s="0" t="n">
        <v>6</v>
      </c>
    </row>
    <row r="110" customFormat="false" ht="12.75" hidden="false" customHeight="false" outlineLevel="0" collapsed="false">
      <c r="A110" s="0" t="n">
        <v>251</v>
      </c>
      <c r="B110" s="0" t="n">
        <v>365</v>
      </c>
      <c r="C110" s="0" t="s">
        <v>3</v>
      </c>
      <c r="D110" s="0" t="s">
        <v>192</v>
      </c>
      <c r="E110" s="0" t="s">
        <v>321</v>
      </c>
      <c r="F110" s="0" t="s">
        <v>322</v>
      </c>
      <c r="G110" s="0" t="s">
        <v>96</v>
      </c>
      <c r="H110" s="0" t="s">
        <v>168</v>
      </c>
      <c r="I110" s="0" t="s">
        <v>175</v>
      </c>
      <c r="J110" s="0" t="s">
        <v>170</v>
      </c>
      <c r="K110" s="0" t="n">
        <v>36595</v>
      </c>
      <c r="L110" s="0" t="n">
        <v>37695</v>
      </c>
      <c r="M110" s="0" t="s">
        <v>155</v>
      </c>
      <c r="N110" s="286" t="n">
        <v>3000000</v>
      </c>
      <c r="O110" s="0" t="n">
        <v>-534.747915</v>
      </c>
      <c r="P110" s="0" t="n">
        <v>3.6</v>
      </c>
      <c r="Q110" s="0" t="n">
        <v>694.06915</v>
      </c>
      <c r="R110" s="0" t="n">
        <v>694.195206</v>
      </c>
      <c r="S110" s="0" t="n">
        <v>-0.126738185504279</v>
      </c>
      <c r="T110" s="0" t="n">
        <v>67.7729804492965</v>
      </c>
      <c r="U110" s="0" t="n">
        <v>528.180473</v>
      </c>
      <c r="V110" s="0" t="n">
        <v>0</v>
      </c>
      <c r="W110" s="0" t="n">
        <v>595.953453449297</v>
      </c>
      <c r="X110" s="0" t="n">
        <v>-165573.516882</v>
      </c>
      <c r="Y110" s="0" t="n">
        <v>-165206.777308</v>
      </c>
      <c r="Z110" s="0" t="n">
        <v>366.739574000007</v>
      </c>
      <c r="AA110" s="0" t="n">
        <v>-229.21387944929</v>
      </c>
      <c r="AB110" s="0" t="n">
        <v>-165573.516882</v>
      </c>
      <c r="AC110" s="0" t="n">
        <v>-165206.777308</v>
      </c>
      <c r="AD110" s="0" t="n">
        <v>366.739574000007</v>
      </c>
      <c r="AF110" s="0" t="n">
        <v>-11435.584162275</v>
      </c>
      <c r="AG110" s="0" t="n">
        <v>111000</v>
      </c>
      <c r="AH110" s="565" t="n">
        <v>-54206.777308</v>
      </c>
      <c r="AI110" s="0" t="n">
        <v>91909.042648</v>
      </c>
      <c r="AJ110" s="0" t="n">
        <v>91909.042648</v>
      </c>
      <c r="AK110" s="0" t="n">
        <v>-144786.701267</v>
      </c>
      <c r="AL110" s="0" t="n">
        <v>366.739574000007</v>
      </c>
      <c r="AM110" s="0" t="s">
        <v>473</v>
      </c>
      <c r="AN110" s="0" t="s">
        <v>469</v>
      </c>
      <c r="AO110" s="0" t="n">
        <v>15</v>
      </c>
      <c r="AP110" s="0" t="n">
        <v>15</v>
      </c>
    </row>
    <row r="111" customFormat="false" ht="12.75" hidden="false" customHeight="false" outlineLevel="0" collapsed="false">
      <c r="A111" s="0" t="n">
        <v>252</v>
      </c>
      <c r="B111" s="0" t="n">
        <v>366</v>
      </c>
      <c r="C111" s="0" t="s">
        <v>3</v>
      </c>
      <c r="D111" s="0" t="s">
        <v>192</v>
      </c>
      <c r="E111" s="0" t="s">
        <v>346</v>
      </c>
      <c r="F111" s="0" t="s">
        <v>116</v>
      </c>
      <c r="G111" s="0" t="s">
        <v>167</v>
      </c>
      <c r="H111" s="0" t="s">
        <v>168</v>
      </c>
      <c r="I111" s="0" t="s">
        <v>181</v>
      </c>
      <c r="J111" s="0" t="s">
        <v>154</v>
      </c>
      <c r="K111" s="0" t="n">
        <v>36593</v>
      </c>
      <c r="L111" s="0" t="n">
        <v>36951</v>
      </c>
      <c r="M111" s="0" t="s">
        <v>155</v>
      </c>
      <c r="N111" s="286" t="n">
        <v>0</v>
      </c>
      <c r="O111" s="0" t="n">
        <v>0</v>
      </c>
      <c r="P111" s="0" t="n">
        <v>1.4</v>
      </c>
      <c r="Q111" s="0" t="n">
        <v>0</v>
      </c>
      <c r="R111" s="0" t="n">
        <v>0</v>
      </c>
      <c r="T111" s="0" t="n">
        <v>0</v>
      </c>
      <c r="U111" s="0" t="n">
        <v>0</v>
      </c>
      <c r="V111" s="0" t="n">
        <v>0</v>
      </c>
      <c r="W111" s="0" t="n">
        <v>0</v>
      </c>
      <c r="X111" s="0" t="n">
        <v>0</v>
      </c>
      <c r="Y111" s="0" t="n">
        <v>0</v>
      </c>
      <c r="Z111" s="0" t="n">
        <v>0</v>
      </c>
      <c r="AA111" s="0" t="n">
        <v>0</v>
      </c>
      <c r="AB111" s="0" t="n">
        <v>0</v>
      </c>
      <c r="AC111" s="0" t="n">
        <v>0</v>
      </c>
      <c r="AD111" s="0" t="n">
        <v>0</v>
      </c>
      <c r="AF111" s="0" t="n">
        <v>0</v>
      </c>
      <c r="AG111" s="0" t="n">
        <v>358891.815556</v>
      </c>
      <c r="AH111" s="565" t="n">
        <v>358891.815556</v>
      </c>
      <c r="AI111" s="0" t="n">
        <v>83859.174837</v>
      </c>
      <c r="AJ111" s="0" t="n">
        <v>83859.174837</v>
      </c>
      <c r="AK111" s="0" t="n">
        <v>1072.55968899996</v>
      </c>
      <c r="AL111" s="0" t="n">
        <v>0</v>
      </c>
      <c r="AM111" s="0" t="s">
        <v>471</v>
      </c>
      <c r="AN111" s="0" t="n">
        <v>8</v>
      </c>
      <c r="AO111" s="0" t="s">
        <v>469</v>
      </c>
      <c r="AP111" s="0" t="n">
        <v>8</v>
      </c>
    </row>
    <row r="112" customFormat="false" ht="12.75" hidden="false" customHeight="false" outlineLevel="0" collapsed="false">
      <c r="A112" s="0" t="n">
        <v>253</v>
      </c>
      <c r="B112" s="0" t="n">
        <v>374</v>
      </c>
      <c r="C112" s="0" t="s">
        <v>3</v>
      </c>
      <c r="D112" s="0" t="s">
        <v>192</v>
      </c>
      <c r="E112" s="0" t="s">
        <v>193</v>
      </c>
      <c r="F112" s="0" t="s">
        <v>194</v>
      </c>
      <c r="G112" s="0" t="s">
        <v>151</v>
      </c>
      <c r="H112" s="0" t="s">
        <v>195</v>
      </c>
      <c r="I112" s="0" t="s">
        <v>175</v>
      </c>
      <c r="J112" s="0" t="s">
        <v>154</v>
      </c>
      <c r="K112" s="0" t="n">
        <v>36626</v>
      </c>
      <c r="L112" s="0" t="n">
        <v>36964</v>
      </c>
      <c r="M112" s="0" t="s">
        <v>155</v>
      </c>
      <c r="N112" s="286" t="n">
        <v>0</v>
      </c>
      <c r="O112" s="0" t="n">
        <v>0</v>
      </c>
      <c r="P112" s="0" t="n">
        <v>19.5</v>
      </c>
      <c r="Q112" s="0" t="n">
        <v>0</v>
      </c>
      <c r="R112" s="0" t="n">
        <v>0</v>
      </c>
      <c r="T112" s="0" t="n">
        <v>0</v>
      </c>
      <c r="U112" s="0" t="n">
        <v>0</v>
      </c>
      <c r="V112" s="0" t="n">
        <v>0</v>
      </c>
      <c r="W112" s="0" t="n">
        <v>0</v>
      </c>
      <c r="X112" s="0" t="n">
        <v>-4562083.3</v>
      </c>
      <c r="Y112" s="0" t="n">
        <v>-4562083.3</v>
      </c>
      <c r="Z112" s="0" t="n">
        <v>0</v>
      </c>
      <c r="AA112" s="0" t="n">
        <v>0</v>
      </c>
      <c r="AB112" s="0" t="n">
        <v>-4562083.3</v>
      </c>
      <c r="AC112" s="0" t="n">
        <v>-4562083.3</v>
      </c>
      <c r="AD112" s="0" t="n">
        <v>0</v>
      </c>
      <c r="AF112" s="0" t="n">
        <v>0</v>
      </c>
      <c r="AG112" s="0" t="n">
        <v>915416.666667</v>
      </c>
      <c r="AH112" s="565" t="n">
        <v>-3646666.633333</v>
      </c>
      <c r="AI112" s="0" t="n">
        <v>-1745207.633333</v>
      </c>
      <c r="AJ112" s="0" t="n">
        <v>-1745207.633333</v>
      </c>
      <c r="AK112" s="0" t="n">
        <v>-274166.633333</v>
      </c>
      <c r="AL112" s="0" t="n">
        <v>0</v>
      </c>
      <c r="AM112" s="0" t="s">
        <v>471</v>
      </c>
      <c r="AN112" s="0" t="s">
        <v>469</v>
      </c>
      <c r="AO112" s="0" t="n">
        <v>16</v>
      </c>
      <c r="AP112" s="0" t="n">
        <v>16</v>
      </c>
    </row>
    <row r="113" customFormat="false" ht="12.75" hidden="false" customHeight="false" outlineLevel="0" collapsed="false">
      <c r="A113" s="0" t="n">
        <v>254</v>
      </c>
      <c r="B113" s="0" t="n">
        <v>368</v>
      </c>
      <c r="C113" s="0" t="s">
        <v>3</v>
      </c>
      <c r="D113" s="0" t="s">
        <v>192</v>
      </c>
      <c r="E113" s="0" t="s">
        <v>373</v>
      </c>
      <c r="F113" s="0" t="s">
        <v>194</v>
      </c>
      <c r="G113" s="0" t="s">
        <v>305</v>
      </c>
      <c r="H113" s="0" t="s">
        <v>195</v>
      </c>
      <c r="I113" s="0" t="s">
        <v>175</v>
      </c>
      <c r="J113" s="0" t="s">
        <v>154</v>
      </c>
      <c r="K113" s="0" t="n">
        <v>36600</v>
      </c>
      <c r="L113" s="0" t="n">
        <v>38930</v>
      </c>
      <c r="M113" s="0" t="s">
        <v>155</v>
      </c>
      <c r="N113" s="286" t="n">
        <v>-5000000</v>
      </c>
      <c r="O113" s="0" t="n">
        <v>2452.60445</v>
      </c>
      <c r="P113" s="0" t="n">
        <v>5.5</v>
      </c>
      <c r="Q113" s="0" t="n">
        <v>963.150645</v>
      </c>
      <c r="R113" s="0" t="n">
        <v>960.701961</v>
      </c>
      <c r="S113" s="0" t="n">
        <v>0</v>
      </c>
      <c r="T113" s="0" t="n">
        <v>0</v>
      </c>
      <c r="U113" s="0" t="n">
        <v>-949.789027</v>
      </c>
      <c r="V113" s="0" t="n">
        <v>0</v>
      </c>
      <c r="W113" s="0" t="n">
        <v>0</v>
      </c>
      <c r="X113" s="0" t="n">
        <v>688063.166973</v>
      </c>
      <c r="Y113" s="0" t="n">
        <v>688063.166973</v>
      </c>
      <c r="Z113" s="0" t="n">
        <v>0</v>
      </c>
      <c r="AA113" s="0" t="n">
        <v>0</v>
      </c>
      <c r="AB113" s="0" t="n">
        <v>688063.166973</v>
      </c>
      <c r="AC113" s="0" t="n">
        <v>688063.166973</v>
      </c>
      <c r="AD113" s="0" t="n">
        <v>0</v>
      </c>
      <c r="AF113" s="0" t="n">
        <v>68587.08344425</v>
      </c>
      <c r="AG113" s="0" t="n">
        <v>-246736.111111</v>
      </c>
      <c r="AH113" s="565" t="n">
        <v>441327.055862</v>
      </c>
      <c r="AI113" s="0" t="n">
        <v>-72140.644138</v>
      </c>
      <c r="AJ113" s="0" t="n">
        <v>-72140.644138</v>
      </c>
      <c r="AK113" s="0" t="n">
        <v>-18.7525690000039</v>
      </c>
      <c r="AL113" s="0" t="n">
        <v>0</v>
      </c>
      <c r="AM113" s="0" t="s">
        <v>461</v>
      </c>
      <c r="AN113" s="0" t="s">
        <v>469</v>
      </c>
      <c r="AO113" s="0" t="n">
        <v>16</v>
      </c>
      <c r="AP113" s="0" t="n">
        <v>16</v>
      </c>
    </row>
    <row r="114" customFormat="false" ht="12.75" hidden="false" customHeight="false" outlineLevel="0" collapsed="false">
      <c r="A114" s="0" t="n">
        <v>255</v>
      </c>
      <c r="B114" s="0" t="n">
        <v>369</v>
      </c>
      <c r="C114" s="0" t="s">
        <v>264</v>
      </c>
      <c r="D114" s="0" t="s">
        <v>327</v>
      </c>
      <c r="E114" s="0" t="s">
        <v>328</v>
      </c>
      <c r="F114" s="0" t="s">
        <v>163</v>
      </c>
      <c r="G114" s="0" t="s">
        <v>164</v>
      </c>
      <c r="H114" s="0" t="s">
        <v>168</v>
      </c>
      <c r="I114" s="0" t="s">
        <v>175</v>
      </c>
      <c r="J114" s="0" t="s">
        <v>154</v>
      </c>
      <c r="K114" s="0" t="n">
        <v>36726</v>
      </c>
      <c r="L114" s="0" t="n">
        <v>38552</v>
      </c>
      <c r="M114" s="0" t="s">
        <v>155</v>
      </c>
      <c r="N114" s="286" t="n">
        <v>-4000000</v>
      </c>
      <c r="O114" s="0" t="n">
        <v>1546.143459</v>
      </c>
      <c r="P114" s="0" t="n">
        <v>1.75</v>
      </c>
      <c r="Q114" s="0" t="n">
        <v>113.41376</v>
      </c>
      <c r="R114" s="0" t="n">
        <v>113.43986</v>
      </c>
      <c r="S114" s="0" t="n">
        <v>-0.04854107187587</v>
      </c>
      <c r="T114" s="0" t="n">
        <v>-75.0514607737252</v>
      </c>
      <c r="U114" s="0" t="n">
        <v>-181.079773</v>
      </c>
      <c r="V114" s="0" t="n">
        <v>0</v>
      </c>
      <c r="W114" s="0" t="n">
        <v>-256.131233773725</v>
      </c>
      <c r="X114" s="0" t="n">
        <v>-105910.370859</v>
      </c>
      <c r="Y114" s="0" t="n">
        <v>-106115.610415</v>
      </c>
      <c r="Z114" s="0" t="n">
        <v>-205.239556</v>
      </c>
      <c r="AA114" s="0" t="n">
        <v>50.8916777737247</v>
      </c>
      <c r="AB114" s="0" t="n">
        <v>-105910.370859</v>
      </c>
      <c r="AC114" s="0" t="n">
        <v>-106115.610415</v>
      </c>
      <c r="AD114" s="0" t="n">
        <v>-205.239556</v>
      </c>
      <c r="AF114" s="0" t="n">
        <v>4578.130782099</v>
      </c>
      <c r="AG114" s="0" t="n">
        <v>-35777.777778</v>
      </c>
      <c r="AH114" s="565" t="n">
        <v>-141893.388193</v>
      </c>
      <c r="AI114" s="0" t="n">
        <v>-45046.254142</v>
      </c>
      <c r="AJ114" s="0" t="n">
        <v>-45046.254142</v>
      </c>
      <c r="AK114" s="0" t="n">
        <v>-4711.45709399998</v>
      </c>
      <c r="AL114" s="0" t="n">
        <v>-205.239556</v>
      </c>
      <c r="AM114" s="0" t="s">
        <v>475</v>
      </c>
      <c r="AN114" s="0" t="n">
        <v>4</v>
      </c>
      <c r="AO114" s="0" t="s">
        <v>469</v>
      </c>
      <c r="AP114" s="0" t="n">
        <v>4</v>
      </c>
    </row>
    <row r="115" customFormat="false" ht="12.75" hidden="false" customHeight="false" outlineLevel="0" collapsed="false">
      <c r="A115" s="0" t="n">
        <v>256</v>
      </c>
      <c r="B115" s="0" t="n">
        <v>370</v>
      </c>
      <c r="C115" s="0" t="s">
        <v>2</v>
      </c>
      <c r="D115" s="0" t="s">
        <v>104</v>
      </c>
      <c r="E115" s="0" t="s">
        <v>287</v>
      </c>
      <c r="F115" s="0" t="s">
        <v>288</v>
      </c>
      <c r="G115" s="0" t="s">
        <v>191</v>
      </c>
      <c r="H115" s="0" t="s">
        <v>168</v>
      </c>
      <c r="I115" s="0" t="s">
        <v>289</v>
      </c>
      <c r="J115" s="0" t="s">
        <v>154</v>
      </c>
      <c r="K115" s="0" t="n">
        <v>36833</v>
      </c>
      <c r="L115" s="0" t="n">
        <v>37193</v>
      </c>
      <c r="M115" s="0" t="s">
        <v>155</v>
      </c>
      <c r="N115" s="286" t="n">
        <v>600000</v>
      </c>
      <c r="O115" s="0" t="n">
        <v>-37.350785</v>
      </c>
      <c r="P115" s="0" t="n">
        <v>3.37</v>
      </c>
      <c r="Q115" s="0" t="n">
        <v>515.181027</v>
      </c>
      <c r="R115" s="0" t="n">
        <v>514.727857</v>
      </c>
      <c r="S115" s="0" t="n">
        <v>-0.448703924416094</v>
      </c>
      <c r="T115" s="0" t="n">
        <v>16.7594438095218</v>
      </c>
      <c r="U115" s="0" t="n">
        <v>83.974413</v>
      </c>
      <c r="V115" s="0" t="n">
        <v>0</v>
      </c>
      <c r="W115" s="0" t="n">
        <v>100.733856809522</v>
      </c>
      <c r="X115" s="0" t="n">
        <v>2175.303249</v>
      </c>
      <c r="Y115" s="0" t="n">
        <v>2271.706</v>
      </c>
      <c r="Z115" s="0" t="n">
        <v>96.4027510000001</v>
      </c>
      <c r="AA115" s="0" t="n">
        <v>-4.33110580952169</v>
      </c>
      <c r="AB115" s="0" t="n">
        <v>2175.303249</v>
      </c>
      <c r="AC115" s="0" t="n">
        <v>2271.706</v>
      </c>
      <c r="AD115" s="0" t="n">
        <v>96.4027510000001</v>
      </c>
      <c r="AF115" s="0" t="n">
        <v>-442.38269754</v>
      </c>
      <c r="AG115" s="0" t="n">
        <v>0</v>
      </c>
      <c r="AH115" s="565" t="n">
        <v>2271.706</v>
      </c>
      <c r="AI115" s="0" t="n">
        <v>2829.701804</v>
      </c>
      <c r="AJ115" s="0" t="n">
        <v>2829.701804</v>
      </c>
      <c r="AK115" s="0" t="n">
        <v>2194.916222</v>
      </c>
      <c r="AL115" s="0" t="n">
        <v>96.4027510000001</v>
      </c>
      <c r="AM115" s="0" t="s">
        <v>472</v>
      </c>
      <c r="AN115" s="0" t="s">
        <v>469</v>
      </c>
      <c r="AO115" s="0" t="n">
        <v>11</v>
      </c>
      <c r="AP115" s="0" t="n">
        <v>11</v>
      </c>
    </row>
    <row r="116" customFormat="false" ht="12.75" hidden="false" customHeight="false" outlineLevel="0" collapsed="false">
      <c r="A116" s="0" t="n">
        <v>259</v>
      </c>
      <c r="B116" s="0" t="n">
        <v>373</v>
      </c>
      <c r="C116" s="0" t="s">
        <v>2</v>
      </c>
      <c r="D116" s="0" t="s">
        <v>104</v>
      </c>
      <c r="E116" s="0" t="s">
        <v>209</v>
      </c>
      <c r="F116" s="0" t="s">
        <v>184</v>
      </c>
      <c r="G116" s="0" t="s">
        <v>164</v>
      </c>
      <c r="H116" s="0" t="s">
        <v>168</v>
      </c>
      <c r="I116" s="0" t="s">
        <v>200</v>
      </c>
      <c r="J116" s="0" t="s">
        <v>189</v>
      </c>
      <c r="K116" s="0" t="n">
        <v>36833</v>
      </c>
      <c r="L116" s="0" t="n">
        <v>38659</v>
      </c>
      <c r="M116" s="0" t="s">
        <v>155</v>
      </c>
      <c r="N116" s="286" t="n">
        <v>15000000</v>
      </c>
      <c r="O116" s="0" t="n">
        <v>-5910.998834</v>
      </c>
      <c r="P116" s="0" t="n">
        <v>0.355</v>
      </c>
      <c r="Q116" s="0" t="n">
        <v>48.4979</v>
      </c>
      <c r="R116" s="0" t="n">
        <v>48.51236</v>
      </c>
      <c r="S116" s="0" t="n">
        <v>-0.00891404218112678</v>
      </c>
      <c r="T116" s="0" t="n">
        <v>52.6908929388672</v>
      </c>
      <c r="U116" s="0" t="n">
        <v>270.137242</v>
      </c>
      <c r="V116" s="0" t="n">
        <v>0</v>
      </c>
      <c r="W116" s="0" t="n">
        <v>322.828134938867</v>
      </c>
      <c r="X116" s="0" t="n">
        <v>-72314.168744</v>
      </c>
      <c r="Y116" s="0" t="n">
        <v>-72301.556646</v>
      </c>
      <c r="Z116" s="0" t="n">
        <v>12.6120979999978</v>
      </c>
      <c r="AA116" s="0" t="n">
        <v>-310.216036938869</v>
      </c>
      <c r="AB116" s="0" t="n">
        <v>-72314.168744</v>
      </c>
      <c r="AC116" s="0" t="n">
        <v>-72301.556646</v>
      </c>
      <c r="AD116" s="0" t="n">
        <v>12.6120979999978</v>
      </c>
      <c r="AF116" s="0" t="n">
        <v>-24308.982704825</v>
      </c>
      <c r="AG116" s="0" t="n">
        <v>13904.166667</v>
      </c>
      <c r="AH116" s="565" t="n">
        <v>-58397.389979</v>
      </c>
      <c r="AI116" s="0" t="n">
        <v>116264.292641</v>
      </c>
      <c r="AJ116" s="0" t="n">
        <v>116264.292641</v>
      </c>
      <c r="AK116" s="0" t="n">
        <v>31308.048694</v>
      </c>
      <c r="AL116" s="0" t="n">
        <v>12.6120979999978</v>
      </c>
      <c r="AM116" s="0" t="s">
        <v>461</v>
      </c>
      <c r="AN116" s="0" t="n">
        <v>5</v>
      </c>
      <c r="AO116" s="0" t="s">
        <v>469</v>
      </c>
      <c r="AP116" s="0" t="n">
        <v>5</v>
      </c>
    </row>
    <row r="117" customFormat="false" ht="12.75" hidden="false" customHeight="false" outlineLevel="0" collapsed="false">
      <c r="A117" s="0" t="n">
        <v>260</v>
      </c>
      <c r="B117" s="0" t="n">
        <v>375</v>
      </c>
      <c r="C117" s="0" t="s">
        <v>2</v>
      </c>
      <c r="D117" s="0" t="s">
        <v>104</v>
      </c>
      <c r="E117" s="0" t="s">
        <v>301</v>
      </c>
      <c r="F117" s="0" t="s">
        <v>184</v>
      </c>
      <c r="G117" s="0" t="s">
        <v>164</v>
      </c>
      <c r="H117" s="0" t="s">
        <v>168</v>
      </c>
      <c r="I117" s="0" t="s">
        <v>175</v>
      </c>
      <c r="J117" s="0" t="s">
        <v>189</v>
      </c>
      <c r="K117" s="0" t="n">
        <v>36837</v>
      </c>
      <c r="L117" s="0" t="n">
        <v>39028</v>
      </c>
      <c r="M117" s="0" t="s">
        <v>155</v>
      </c>
      <c r="N117" s="286" t="n">
        <v>10000000</v>
      </c>
      <c r="O117" s="0" t="n">
        <v>-4709.523256</v>
      </c>
      <c r="P117" s="0" t="n">
        <v>0.51</v>
      </c>
      <c r="Q117" s="0" t="n">
        <v>58.628081</v>
      </c>
      <c r="R117" s="0" t="n">
        <v>58.648733</v>
      </c>
      <c r="S117" s="0" t="n">
        <v>0.0131663802355805</v>
      </c>
      <c r="T117" s="0" t="n">
        <v>-62.0073739168052</v>
      </c>
      <c r="U117" s="0" t="n">
        <v>220.831178</v>
      </c>
      <c r="V117" s="0" t="n">
        <v>0</v>
      </c>
      <c r="W117" s="0" t="n">
        <v>158.823804083195</v>
      </c>
      <c r="X117" s="0" t="n">
        <v>-30039.409186</v>
      </c>
      <c r="Y117" s="0" t="n">
        <v>-30015.996946</v>
      </c>
      <c r="Z117" s="0" t="n">
        <v>23.4122400000015</v>
      </c>
      <c r="AA117" s="0" t="n">
        <v>-135.411564083193</v>
      </c>
      <c r="AB117" s="0" t="n">
        <v>-30039.409186</v>
      </c>
      <c r="AC117" s="0" t="n">
        <v>-30015.996946</v>
      </c>
      <c r="AD117" s="0" t="n">
        <v>23.4122400000015</v>
      </c>
      <c r="AF117" s="0" t="n">
        <v>-19367.9143903</v>
      </c>
      <c r="AG117" s="0" t="n">
        <v>13033.333333</v>
      </c>
      <c r="AH117" s="565" t="n">
        <v>-16982.663613</v>
      </c>
      <c r="AI117" s="0" t="n">
        <v>117365.676737</v>
      </c>
      <c r="AJ117" s="0" t="n">
        <v>117365.676737</v>
      </c>
      <c r="AK117" s="0" t="n">
        <v>-529.384547999995</v>
      </c>
      <c r="AL117" s="0" t="n">
        <v>23.4122400000015</v>
      </c>
      <c r="AM117" s="0" t="s">
        <v>476</v>
      </c>
      <c r="AN117" s="0" t="n">
        <v>5</v>
      </c>
      <c r="AO117" s="0" t="s">
        <v>469</v>
      </c>
      <c r="AP117" s="0" t="n">
        <v>5</v>
      </c>
    </row>
    <row r="118" customFormat="false" ht="12.75" hidden="false" customHeight="false" outlineLevel="0" collapsed="false">
      <c r="A118" s="0" t="n">
        <v>261</v>
      </c>
      <c r="B118" s="0" t="n">
        <v>376</v>
      </c>
      <c r="C118" s="0" t="s">
        <v>2</v>
      </c>
      <c r="D118" s="0" t="s">
        <v>104</v>
      </c>
      <c r="E118" s="0" t="s">
        <v>325</v>
      </c>
      <c r="F118" s="0" t="s">
        <v>260</v>
      </c>
      <c r="G118" s="0" t="s">
        <v>164</v>
      </c>
      <c r="H118" s="0" t="s">
        <v>110</v>
      </c>
      <c r="I118" s="0" t="s">
        <v>181</v>
      </c>
      <c r="J118" s="0" t="s">
        <v>105</v>
      </c>
      <c r="K118" s="0" t="n">
        <v>36838</v>
      </c>
      <c r="L118" s="0" t="n">
        <v>38664</v>
      </c>
      <c r="M118" s="0" t="s">
        <v>155</v>
      </c>
      <c r="N118" s="286" t="n">
        <v>-20000000</v>
      </c>
      <c r="O118" s="0" t="n">
        <v>7863.292287</v>
      </c>
      <c r="P118" s="0" t="n">
        <v>0.14</v>
      </c>
      <c r="Q118" s="0" t="n">
        <v>18.410523</v>
      </c>
      <c r="R118" s="0" t="n">
        <v>18.417517</v>
      </c>
      <c r="S118" s="0" t="n">
        <v>-0.00232696219566686</v>
      </c>
      <c r="T118" s="0" t="n">
        <v>-18.2975838853278</v>
      </c>
      <c r="U118" s="0" t="n">
        <v>-141.650612</v>
      </c>
      <c r="V118" s="0" t="n">
        <v>0</v>
      </c>
      <c r="W118" s="0" t="n">
        <v>-159.948195885328</v>
      </c>
      <c r="X118" s="0" t="n">
        <v>32869.682758</v>
      </c>
      <c r="Y118" s="0" t="n">
        <v>32871.226533</v>
      </c>
      <c r="Z118" s="0" t="n">
        <v>1.54377499999828</v>
      </c>
      <c r="AA118" s="0" t="n">
        <v>161.491970885326</v>
      </c>
      <c r="AB118" s="0" t="n">
        <v>32869.682758</v>
      </c>
      <c r="AC118" s="0" t="n">
        <v>32871.226533</v>
      </c>
      <c r="AD118" s="0" t="n">
        <v>1.54377499999828</v>
      </c>
      <c r="AF118" s="0" t="n">
        <v>15522.138974538</v>
      </c>
      <c r="AG118" s="0" t="n">
        <v>-7155.555556</v>
      </c>
      <c r="AH118" s="565" t="n">
        <v>25715.670977</v>
      </c>
      <c r="AI118" s="0" t="n">
        <v>-17673.755424</v>
      </c>
      <c r="AJ118" s="0" t="n">
        <v>-17673.755424</v>
      </c>
      <c r="AK118" s="0" t="n">
        <v>-25284.18835</v>
      </c>
      <c r="AL118" s="0" t="n">
        <v>1.54377499999828</v>
      </c>
      <c r="AM118" s="0" t="s">
        <v>461</v>
      </c>
      <c r="AN118" s="0" t="n">
        <v>3</v>
      </c>
      <c r="AO118" s="0" t="s">
        <v>469</v>
      </c>
      <c r="AP118" s="0" t="n">
        <v>3</v>
      </c>
    </row>
    <row r="119" customFormat="false" ht="12.75" hidden="false" customHeight="false" outlineLevel="0" collapsed="false">
      <c r="A119" s="0" t="n">
        <v>262</v>
      </c>
      <c r="B119" s="0" t="n">
        <v>377</v>
      </c>
      <c r="C119" s="0" t="s">
        <v>2</v>
      </c>
      <c r="D119" s="0" t="s">
        <v>104</v>
      </c>
      <c r="E119" s="0" t="s">
        <v>206</v>
      </c>
      <c r="F119" s="0" t="s">
        <v>163</v>
      </c>
      <c r="G119" s="0" t="s">
        <v>164</v>
      </c>
      <c r="H119" s="0" t="s">
        <v>207</v>
      </c>
      <c r="I119" s="0" t="s">
        <v>201</v>
      </c>
      <c r="J119" s="0" t="s">
        <v>189</v>
      </c>
      <c r="K119" s="0" t="n">
        <v>36838</v>
      </c>
      <c r="L119" s="0" t="n">
        <v>38664</v>
      </c>
      <c r="M119" s="0" t="s">
        <v>100</v>
      </c>
      <c r="N119" s="286" t="n">
        <v>-10000000</v>
      </c>
      <c r="O119" s="0" t="n">
        <v>4004.076162</v>
      </c>
      <c r="P119" s="0" t="n">
        <v>0.195</v>
      </c>
      <c r="Q119" s="0" t="n">
        <v>19.663841</v>
      </c>
      <c r="R119" s="0" t="n">
        <v>21.652954</v>
      </c>
      <c r="S119" s="0" t="n">
        <v>2.05191560607655</v>
      </c>
      <c r="T119" s="0" t="n">
        <v>8216.02636472689</v>
      </c>
      <c r="U119" s="0" t="n">
        <v>-65.246248</v>
      </c>
      <c r="V119" s="0" t="n">
        <v>0</v>
      </c>
      <c r="W119" s="0" t="n">
        <v>8150.78011672689</v>
      </c>
      <c r="X119" s="0" t="n">
        <v>-1806.531664</v>
      </c>
      <c r="Y119" s="0" t="n">
        <v>6447.694023</v>
      </c>
      <c r="Z119" s="0" t="n">
        <v>8254.225687</v>
      </c>
      <c r="AA119" s="0" t="n">
        <v>103.445570273115</v>
      </c>
      <c r="AB119" s="0" t="n">
        <v>-1617.9297582784</v>
      </c>
      <c r="AC119" s="0" t="n">
        <v>5737.1581416654</v>
      </c>
      <c r="AD119" s="0" t="n">
        <v>7355.0878999438</v>
      </c>
      <c r="AF119" s="0" t="n">
        <v>11856.069515682</v>
      </c>
      <c r="AG119" s="0" t="n">
        <v>-4434.17</v>
      </c>
      <c r="AH119" s="565" t="n">
        <v>1302.9881416654</v>
      </c>
      <c r="AI119" s="0" t="n">
        <v>-15218.6508698886</v>
      </c>
      <c r="AJ119" s="0" t="n">
        <v>-15218.6508698886</v>
      </c>
      <c r="AK119" s="0" t="n">
        <v>14343.7840656327</v>
      </c>
      <c r="AL119" s="0" t="n">
        <v>7355.0878999438</v>
      </c>
      <c r="AM119" s="0" t="s">
        <v>461</v>
      </c>
      <c r="AN119" s="0" t="n">
        <v>4</v>
      </c>
      <c r="AO119" s="0" t="s">
        <v>469</v>
      </c>
      <c r="AP119" s="0" t="n">
        <v>4</v>
      </c>
    </row>
    <row r="120" customFormat="false" ht="12.75" hidden="false" customHeight="false" outlineLevel="0" collapsed="false">
      <c r="A120" s="0" t="n">
        <v>263</v>
      </c>
      <c r="B120" s="0" t="n">
        <v>378</v>
      </c>
      <c r="C120" s="0" t="s">
        <v>2</v>
      </c>
      <c r="D120" s="0" t="s">
        <v>104</v>
      </c>
      <c r="E120" s="0" t="s">
        <v>206</v>
      </c>
      <c r="F120" s="0" t="s">
        <v>163</v>
      </c>
      <c r="G120" s="0" t="s">
        <v>164</v>
      </c>
      <c r="H120" s="0" t="s">
        <v>207</v>
      </c>
      <c r="I120" s="0" t="s">
        <v>201</v>
      </c>
      <c r="J120" s="0" t="s">
        <v>189</v>
      </c>
      <c r="K120" s="0" t="n">
        <v>36840</v>
      </c>
      <c r="L120" s="0" t="n">
        <v>38666</v>
      </c>
      <c r="M120" s="0" t="s">
        <v>100</v>
      </c>
      <c r="N120" s="286" t="n">
        <v>-10000000</v>
      </c>
      <c r="O120" s="0" t="n">
        <v>4016.786386</v>
      </c>
      <c r="P120" s="0" t="n">
        <v>0.25</v>
      </c>
      <c r="Q120" s="0" t="n">
        <v>19.668815</v>
      </c>
      <c r="R120" s="0" t="n">
        <v>21.657928</v>
      </c>
      <c r="S120" s="0" t="n">
        <v>2.05192693812236</v>
      </c>
      <c r="T120" s="0" t="n">
        <v>8242.15219011657</v>
      </c>
      <c r="U120" s="0" t="n">
        <v>-68.457748</v>
      </c>
      <c r="V120" s="0" t="n">
        <v>0</v>
      </c>
      <c r="W120" s="0" t="n">
        <v>8173.69444211657</v>
      </c>
      <c r="X120" s="0" t="n">
        <v>-25188.122757</v>
      </c>
      <c r="Y120" s="0" t="n">
        <v>-16957.987534</v>
      </c>
      <c r="Z120" s="0" t="n">
        <v>8230.135223</v>
      </c>
      <c r="AA120" s="0" t="n">
        <v>56.4407808834303</v>
      </c>
      <c r="AB120" s="0" t="n">
        <v>-22558.4827411692</v>
      </c>
      <c r="AC120" s="0" t="n">
        <v>-15089.2173077532</v>
      </c>
      <c r="AD120" s="0" t="n">
        <v>7469.265433416</v>
      </c>
      <c r="AF120" s="0" t="n">
        <v>11893.704488946</v>
      </c>
      <c r="AG120" s="0" t="n">
        <v>-5808.416667</v>
      </c>
      <c r="AH120" s="565" t="n">
        <v>-20897.6339747532</v>
      </c>
      <c r="AI120" s="0" t="n">
        <v>-16435.056093229</v>
      </c>
      <c r="AJ120" s="0" t="n">
        <v>-16435.056093229</v>
      </c>
      <c r="AK120" s="0" t="n">
        <v>14895.0194715758</v>
      </c>
      <c r="AL120" s="0" t="n">
        <v>7469.265433416</v>
      </c>
      <c r="AM120" s="0" t="s">
        <v>461</v>
      </c>
      <c r="AN120" s="0" t="n">
        <v>4</v>
      </c>
      <c r="AO120" s="0" t="s">
        <v>469</v>
      </c>
      <c r="AP120" s="0" t="n">
        <v>4</v>
      </c>
    </row>
    <row r="121" customFormat="false" ht="12.75" hidden="false" customHeight="false" outlineLevel="0" collapsed="false">
      <c r="A121" s="0" t="n">
        <v>264</v>
      </c>
      <c r="B121" s="0" t="n">
        <v>379</v>
      </c>
      <c r="C121" s="0" t="s">
        <v>2</v>
      </c>
      <c r="D121" s="0" t="s">
        <v>104</v>
      </c>
      <c r="E121" s="0" t="s">
        <v>206</v>
      </c>
      <c r="F121" s="0" t="s">
        <v>163</v>
      </c>
      <c r="G121" s="0" t="s">
        <v>164</v>
      </c>
      <c r="H121" s="0" t="s">
        <v>207</v>
      </c>
      <c r="I121" s="0" t="s">
        <v>208</v>
      </c>
      <c r="J121" s="0" t="s">
        <v>189</v>
      </c>
      <c r="K121" s="0" t="n">
        <v>36844</v>
      </c>
      <c r="L121" s="0" t="n">
        <v>38670</v>
      </c>
      <c r="M121" s="0" t="s">
        <v>155</v>
      </c>
      <c r="N121" s="286" t="n">
        <v>-20000000</v>
      </c>
      <c r="O121" s="0" t="n">
        <v>7910.925251</v>
      </c>
      <c r="P121" s="0" t="n">
        <v>0.22</v>
      </c>
      <c r="Q121" s="0" t="n">
        <v>19.664868</v>
      </c>
      <c r="R121" s="0" t="n">
        <v>21.655145</v>
      </c>
      <c r="S121" s="0" t="n">
        <v>2.07558752402251</v>
      </c>
      <c r="T121" s="0" t="n">
        <v>16419.8177544502</v>
      </c>
      <c r="U121" s="0" t="n">
        <v>-133.113358</v>
      </c>
      <c r="V121" s="0" t="n">
        <v>0</v>
      </c>
      <c r="W121" s="0" t="n">
        <v>16286.7043964502</v>
      </c>
      <c r="X121" s="0" t="n">
        <v>-24221.110354</v>
      </c>
      <c r="Y121" s="0" t="n">
        <v>-7863.191739</v>
      </c>
      <c r="Z121" s="0" t="n">
        <v>16357.918615</v>
      </c>
      <c r="AA121" s="0" t="n">
        <v>71.2142185497723</v>
      </c>
      <c r="AB121" s="0" t="n">
        <v>-24221.110354</v>
      </c>
      <c r="AC121" s="0" t="n">
        <v>-7863.191739</v>
      </c>
      <c r="AD121" s="0" t="n">
        <v>16357.918615</v>
      </c>
      <c r="AF121" s="0" t="n">
        <v>23424.249668211</v>
      </c>
      <c r="AG121" s="0" t="n">
        <v>-11244.444444</v>
      </c>
      <c r="AH121" s="565" t="n">
        <v>-19107.636183</v>
      </c>
      <c r="AI121" s="0" t="n">
        <v>-35300.278972</v>
      </c>
      <c r="AJ121" s="0" t="n">
        <v>-35300.278972</v>
      </c>
      <c r="AK121" s="0" t="n">
        <v>30848.524694</v>
      </c>
      <c r="AL121" s="0" t="n">
        <v>16357.918615</v>
      </c>
      <c r="AM121" s="0" t="s">
        <v>461</v>
      </c>
      <c r="AN121" s="0" t="n">
        <v>4</v>
      </c>
      <c r="AO121" s="0" t="s">
        <v>469</v>
      </c>
      <c r="AP121" s="0" t="n">
        <v>4</v>
      </c>
    </row>
    <row r="122" customFormat="false" ht="12.75" hidden="false" customHeight="false" outlineLevel="0" collapsed="false">
      <c r="A122" s="0" t="n">
        <v>265</v>
      </c>
      <c r="B122" s="0" t="n">
        <v>380</v>
      </c>
      <c r="C122" s="0" t="s">
        <v>2</v>
      </c>
      <c r="D122" s="0" t="s">
        <v>173</v>
      </c>
      <c r="E122" s="0" t="s">
        <v>183</v>
      </c>
      <c r="F122" s="0" t="s">
        <v>184</v>
      </c>
      <c r="G122" s="0" t="s">
        <v>151</v>
      </c>
      <c r="H122" s="0" t="s">
        <v>168</v>
      </c>
      <c r="I122" s="0" t="s">
        <v>185</v>
      </c>
      <c r="J122" s="0" t="s">
        <v>170</v>
      </c>
      <c r="K122" s="0" t="n">
        <v>36804</v>
      </c>
      <c r="L122" s="0" t="n">
        <v>38630</v>
      </c>
      <c r="M122" s="0" t="s">
        <v>155</v>
      </c>
      <c r="N122" s="286" t="n">
        <v>-10000000</v>
      </c>
      <c r="O122" s="0" t="n">
        <v>3871.679292</v>
      </c>
      <c r="P122" s="0" t="n">
        <v>0.24</v>
      </c>
      <c r="Q122" s="0" t="n">
        <v>38.443144</v>
      </c>
      <c r="R122" s="0" t="n">
        <v>38.461011</v>
      </c>
      <c r="S122" s="0" t="n">
        <v>-0.00543453968465354</v>
      </c>
      <c r="T122" s="0" t="n">
        <v>-21.0407947586253</v>
      </c>
      <c r="U122" s="0" t="n">
        <v>-143.674461</v>
      </c>
      <c r="V122" s="0" t="n">
        <v>0</v>
      </c>
      <c r="W122" s="0" t="n">
        <v>-164.715255758625</v>
      </c>
      <c r="X122" s="0" t="n">
        <v>52874.768528</v>
      </c>
      <c r="Y122" s="0" t="n">
        <v>52913.925923</v>
      </c>
      <c r="Z122" s="0" t="n">
        <v>39.157395000002</v>
      </c>
      <c r="AA122" s="0" t="n">
        <v>203.872650758627</v>
      </c>
      <c r="AB122" s="0" t="n">
        <v>52874.768528</v>
      </c>
      <c r="AC122" s="0" t="n">
        <v>52913.925923</v>
      </c>
      <c r="AD122" s="0" t="n">
        <v>39.157395000002</v>
      </c>
      <c r="AF122" s="0" t="n">
        <v>15922.28108835</v>
      </c>
      <c r="AG122" s="0" t="n">
        <v>-6133.333333</v>
      </c>
      <c r="AH122" s="565" t="n">
        <v>46780.59259</v>
      </c>
      <c r="AI122" s="0" t="n">
        <v>-18134.459308</v>
      </c>
      <c r="AJ122" s="0" t="n">
        <v>-18134.459308</v>
      </c>
      <c r="AK122" s="0" t="n">
        <v>-8173.766562</v>
      </c>
      <c r="AL122" s="0" t="n">
        <v>39.157395000002</v>
      </c>
      <c r="AM122" s="0" t="s">
        <v>461</v>
      </c>
      <c r="AN122" s="0" t="n">
        <v>5</v>
      </c>
      <c r="AO122" s="0" t="s">
        <v>469</v>
      </c>
      <c r="AP122" s="0" t="n">
        <v>5</v>
      </c>
    </row>
    <row r="123" customFormat="false" ht="12.75" hidden="false" customHeight="false" outlineLevel="0" collapsed="false">
      <c r="A123" s="0" t="n">
        <v>266</v>
      </c>
      <c r="B123" s="0" t="n">
        <v>381</v>
      </c>
      <c r="C123" s="0" t="s">
        <v>2</v>
      </c>
      <c r="D123" s="0" t="s">
        <v>176</v>
      </c>
      <c r="E123" s="0" t="s">
        <v>183</v>
      </c>
      <c r="F123" s="0" t="s">
        <v>184</v>
      </c>
      <c r="G123" s="0" t="s">
        <v>151</v>
      </c>
      <c r="H123" s="0" t="s">
        <v>168</v>
      </c>
      <c r="I123" s="0" t="s">
        <v>177</v>
      </c>
      <c r="J123" s="0" t="s">
        <v>170</v>
      </c>
      <c r="K123" s="0" t="n">
        <v>36804</v>
      </c>
      <c r="L123" s="0" t="n">
        <v>38630</v>
      </c>
      <c r="M123" s="0" t="s">
        <v>155</v>
      </c>
      <c r="N123" s="286" t="n">
        <v>10000000</v>
      </c>
      <c r="O123" s="0" t="n">
        <v>-3871.679292</v>
      </c>
      <c r="P123" s="0" t="n">
        <v>0.24</v>
      </c>
      <c r="Q123" s="0" t="n">
        <v>38.443144</v>
      </c>
      <c r="R123" s="0" t="n">
        <v>38.461011</v>
      </c>
      <c r="S123" s="0" t="n">
        <v>-0.00543453968465354</v>
      </c>
      <c r="T123" s="0" t="n">
        <v>21.0407947586253</v>
      </c>
      <c r="U123" s="0" t="n">
        <v>143.674461</v>
      </c>
      <c r="V123" s="0" t="n">
        <v>0</v>
      </c>
      <c r="W123" s="0" t="n">
        <v>164.715255758625</v>
      </c>
      <c r="X123" s="0" t="n">
        <v>-52874.768528</v>
      </c>
      <c r="Y123" s="0" t="n">
        <v>-52913.925923</v>
      </c>
      <c r="Z123" s="0" t="n">
        <v>-39.157395000002</v>
      </c>
      <c r="AA123" s="0" t="n">
        <v>-203.872650758627</v>
      </c>
      <c r="AB123" s="0" t="n">
        <v>-52874.768528</v>
      </c>
      <c r="AC123" s="0" t="n">
        <v>-52913.925923</v>
      </c>
      <c r="AD123" s="0" t="n">
        <v>-39.157395000002</v>
      </c>
      <c r="AF123" s="0" t="n">
        <v>-15922.28108835</v>
      </c>
      <c r="AG123" s="0" t="n">
        <v>6133.333333</v>
      </c>
      <c r="AH123" s="565" t="n">
        <v>-46780.59259</v>
      </c>
      <c r="AI123" s="0" t="n">
        <v>18134.459308</v>
      </c>
      <c r="AJ123" s="0" t="n">
        <v>18134.459308</v>
      </c>
      <c r="AK123" s="0" t="n">
        <v>8173.766562</v>
      </c>
      <c r="AL123" s="0" t="n">
        <v>-39.157395000002</v>
      </c>
      <c r="AM123" s="0" t="s">
        <v>461</v>
      </c>
      <c r="AN123" s="0" t="n">
        <v>5</v>
      </c>
      <c r="AO123" s="0" t="s">
        <v>469</v>
      </c>
      <c r="AP123" s="0" t="n">
        <v>5</v>
      </c>
    </row>
    <row r="124" customFormat="false" ht="12.75" hidden="false" customHeight="false" outlineLevel="0" collapsed="false">
      <c r="A124" s="0" t="n">
        <v>267</v>
      </c>
      <c r="B124" s="0" t="n">
        <v>382</v>
      </c>
      <c r="C124" s="0" t="s">
        <v>2</v>
      </c>
      <c r="D124" s="0" t="s">
        <v>178</v>
      </c>
      <c r="E124" s="0" t="s">
        <v>183</v>
      </c>
      <c r="F124" s="0" t="s">
        <v>184</v>
      </c>
      <c r="G124" s="0" t="s">
        <v>151</v>
      </c>
      <c r="H124" s="0" t="s">
        <v>168</v>
      </c>
      <c r="I124" s="0" t="s">
        <v>179</v>
      </c>
      <c r="J124" s="0" t="s">
        <v>170</v>
      </c>
      <c r="K124" s="0" t="n">
        <v>36804</v>
      </c>
      <c r="L124" s="0" t="n">
        <v>38630</v>
      </c>
      <c r="M124" s="0" t="s">
        <v>155</v>
      </c>
      <c r="N124" s="286" t="n">
        <v>-10000000</v>
      </c>
      <c r="O124" s="0" t="n">
        <v>3871.679292</v>
      </c>
      <c r="P124" s="0" t="n">
        <v>0.24</v>
      </c>
      <c r="Q124" s="0" t="n">
        <v>38.443144</v>
      </c>
      <c r="R124" s="0" t="n">
        <v>38.461011</v>
      </c>
      <c r="S124" s="0" t="n">
        <v>-0.00543453968465354</v>
      </c>
      <c r="T124" s="0" t="n">
        <v>-21.0407947586253</v>
      </c>
      <c r="U124" s="0" t="n">
        <v>-143.674461</v>
      </c>
      <c r="V124" s="0" t="n">
        <v>0</v>
      </c>
      <c r="W124" s="0" t="n">
        <v>-164.715255758625</v>
      </c>
      <c r="X124" s="0" t="n">
        <v>52874.768528</v>
      </c>
      <c r="Y124" s="0" t="n">
        <v>52913.925923</v>
      </c>
      <c r="Z124" s="0" t="n">
        <v>39.157395000002</v>
      </c>
      <c r="AA124" s="0" t="n">
        <v>203.872650758627</v>
      </c>
      <c r="AB124" s="0" t="n">
        <v>52874.768528</v>
      </c>
      <c r="AC124" s="0" t="n">
        <v>52913.925923</v>
      </c>
      <c r="AD124" s="0" t="n">
        <v>39.157395000002</v>
      </c>
      <c r="AF124" s="0" t="n">
        <v>15922.28108835</v>
      </c>
      <c r="AG124" s="0" t="n">
        <v>-6133.333333</v>
      </c>
      <c r="AH124" s="565" t="n">
        <v>46780.59259</v>
      </c>
      <c r="AI124" s="0" t="n">
        <v>-18134.459308</v>
      </c>
      <c r="AJ124" s="0" t="n">
        <v>-18134.459308</v>
      </c>
      <c r="AK124" s="0" t="n">
        <v>-8173.766562</v>
      </c>
      <c r="AL124" s="0" t="n">
        <v>39.157395000002</v>
      </c>
      <c r="AM124" s="0" t="s">
        <v>461</v>
      </c>
      <c r="AN124" s="0" t="n">
        <v>5</v>
      </c>
      <c r="AO124" s="0" t="s">
        <v>469</v>
      </c>
      <c r="AP124" s="0" t="n">
        <v>5</v>
      </c>
    </row>
    <row r="125" customFormat="false" ht="12.75" hidden="false" customHeight="false" outlineLevel="0" collapsed="false">
      <c r="A125" s="0" t="n">
        <v>268</v>
      </c>
      <c r="B125" s="0" t="n">
        <v>405</v>
      </c>
      <c r="C125" s="0" t="s">
        <v>2</v>
      </c>
      <c r="D125" s="0" t="s">
        <v>104</v>
      </c>
      <c r="E125" s="0" t="s">
        <v>234</v>
      </c>
      <c r="F125" s="0" t="s">
        <v>163</v>
      </c>
      <c r="G125" s="0" t="s">
        <v>112</v>
      </c>
      <c r="H125" s="0" t="s">
        <v>168</v>
      </c>
      <c r="I125" s="0" t="s">
        <v>200</v>
      </c>
      <c r="J125" s="0" t="s">
        <v>105</v>
      </c>
      <c r="K125" s="0" t="n">
        <v>36847</v>
      </c>
      <c r="L125" s="0" t="n">
        <v>38673</v>
      </c>
      <c r="M125" s="0" t="s">
        <v>155</v>
      </c>
      <c r="N125" s="286" t="n">
        <v>-10000000</v>
      </c>
      <c r="O125" s="0" t="n">
        <v>3965.411456</v>
      </c>
      <c r="P125" s="0" t="n">
        <v>0.3</v>
      </c>
      <c r="Q125" s="0" t="n">
        <v>26.916545</v>
      </c>
      <c r="R125" s="0" t="n">
        <v>26.927809</v>
      </c>
      <c r="S125" s="0" t="n">
        <v>-0.00254284085379552</v>
      </c>
      <c r="T125" s="0" t="n">
        <v>-10.0834102524256</v>
      </c>
      <c r="U125" s="0" t="n">
        <v>-122.561574</v>
      </c>
      <c r="V125" s="0" t="n">
        <v>0</v>
      </c>
      <c r="W125" s="0" t="n">
        <v>-132.644984252426</v>
      </c>
      <c r="X125" s="0" t="n">
        <v>-15609.987969</v>
      </c>
      <c r="Y125" s="0" t="n">
        <v>-15654.082746</v>
      </c>
      <c r="Z125" s="0" t="n">
        <v>-44.0947770000003</v>
      </c>
      <c r="AA125" s="0" t="n">
        <v>88.5502072524253</v>
      </c>
      <c r="AB125" s="0" t="n">
        <v>-15609.987969</v>
      </c>
      <c r="AC125" s="0" t="n">
        <v>-15654.082746</v>
      </c>
      <c r="AD125" s="0" t="n">
        <v>-44.0947770000003</v>
      </c>
      <c r="AF125" s="0" t="n">
        <v>11741.583321216</v>
      </c>
      <c r="AG125" s="0" t="n">
        <v>-7916.666667</v>
      </c>
      <c r="AH125" s="565" t="n">
        <v>-23570.749413</v>
      </c>
      <c r="AI125" s="0" t="n">
        <v>-34528.002411</v>
      </c>
      <c r="AJ125" s="0" t="n">
        <v>-34528.002411</v>
      </c>
      <c r="AK125" s="0" t="n">
        <v>-13708.297874</v>
      </c>
      <c r="AL125" s="0" t="n">
        <v>-44.0947770000003</v>
      </c>
      <c r="AM125" s="0" t="s">
        <v>461</v>
      </c>
      <c r="AN125" s="0" t="n">
        <v>4</v>
      </c>
      <c r="AO125" s="0" t="s">
        <v>469</v>
      </c>
      <c r="AP125" s="0" t="n">
        <v>4</v>
      </c>
    </row>
    <row r="126" customFormat="false" ht="12.75" hidden="false" customHeight="false" outlineLevel="0" collapsed="false">
      <c r="A126" s="0" t="n">
        <v>269</v>
      </c>
      <c r="B126" s="0" t="n">
        <v>406</v>
      </c>
      <c r="C126" s="0" t="s">
        <v>2</v>
      </c>
      <c r="D126" s="0" t="s">
        <v>104</v>
      </c>
      <c r="E126" s="0" t="s">
        <v>315</v>
      </c>
      <c r="F126" s="0" t="s">
        <v>116</v>
      </c>
      <c r="G126" s="0" t="s">
        <v>151</v>
      </c>
      <c r="H126" s="0" t="s">
        <v>168</v>
      </c>
      <c r="I126" s="0" t="s">
        <v>153</v>
      </c>
      <c r="J126" s="0" t="s">
        <v>170</v>
      </c>
      <c r="K126" s="0" t="n">
        <v>36858</v>
      </c>
      <c r="L126" s="0" t="n">
        <v>38684</v>
      </c>
      <c r="M126" s="0" t="s">
        <v>155</v>
      </c>
      <c r="N126" s="286" t="n">
        <v>10000000</v>
      </c>
      <c r="O126" s="0" t="n">
        <v>-4045.21742</v>
      </c>
      <c r="P126" s="0" t="n">
        <v>0.8</v>
      </c>
      <c r="Q126" s="0" t="n">
        <v>86.762984</v>
      </c>
      <c r="R126" s="0" t="n">
        <v>86.783543</v>
      </c>
      <c r="S126" s="0" t="n">
        <v>-0.0149496297005883</v>
      </c>
      <c r="T126" s="0" t="n">
        <v>60.4745024873691</v>
      </c>
      <c r="U126" s="0" t="n">
        <v>289.250797</v>
      </c>
      <c r="V126" s="0" t="n">
        <v>0</v>
      </c>
      <c r="W126" s="0" t="n">
        <v>349.725299487369</v>
      </c>
      <c r="X126" s="0" t="n">
        <v>-21769.705697</v>
      </c>
      <c r="Y126" s="0" t="n">
        <v>-21647.560354</v>
      </c>
      <c r="Z126" s="0" t="n">
        <v>122.145343</v>
      </c>
      <c r="AA126" s="0" t="n">
        <v>-227.579956487369</v>
      </c>
      <c r="AB126" s="0" t="n">
        <v>-21769.705697</v>
      </c>
      <c r="AC126" s="0" t="n">
        <v>-21647.560354</v>
      </c>
      <c r="AD126" s="0" t="n">
        <v>122.145343</v>
      </c>
      <c r="AF126" s="0" t="n">
        <v>-29279.28368596</v>
      </c>
      <c r="AG126" s="0" t="n">
        <v>20444.444444</v>
      </c>
      <c r="AH126" s="565" t="n">
        <v>-1203.11591</v>
      </c>
      <c r="AI126" s="0" t="n">
        <v>138094.585695</v>
      </c>
      <c r="AJ126" s="0" t="n">
        <v>138094.585695</v>
      </c>
      <c r="AK126" s="0" t="n">
        <v>49030.580086</v>
      </c>
      <c r="AL126" s="0" t="n">
        <v>122.145343</v>
      </c>
      <c r="AM126" s="0" t="s">
        <v>461</v>
      </c>
      <c r="AN126" s="0" t="n">
        <v>8</v>
      </c>
      <c r="AO126" s="0" t="s">
        <v>469</v>
      </c>
      <c r="AP126" s="0" t="n">
        <v>8</v>
      </c>
    </row>
    <row r="127" customFormat="false" ht="12.75" hidden="false" customHeight="false" outlineLevel="0" collapsed="false">
      <c r="A127" s="0" t="n">
        <v>270</v>
      </c>
      <c r="B127" s="0" t="n">
        <v>408</v>
      </c>
      <c r="C127" s="0" t="s">
        <v>2</v>
      </c>
      <c r="D127" s="0" t="s">
        <v>178</v>
      </c>
      <c r="E127" s="0" t="s">
        <v>270</v>
      </c>
      <c r="F127" s="0" t="s">
        <v>116</v>
      </c>
      <c r="G127" s="0" t="s">
        <v>167</v>
      </c>
      <c r="H127" s="0" t="s">
        <v>110</v>
      </c>
      <c r="I127" s="0" t="s">
        <v>217</v>
      </c>
      <c r="J127" s="0" t="s">
        <v>154</v>
      </c>
      <c r="K127" s="0" t="n">
        <v>35885</v>
      </c>
      <c r="L127" s="0" t="n">
        <v>36981</v>
      </c>
      <c r="M127" s="0" t="s">
        <v>272</v>
      </c>
      <c r="N127" s="286" t="n">
        <v>-10000000</v>
      </c>
      <c r="O127" s="0" t="n">
        <v>39.924097</v>
      </c>
      <c r="P127" s="0" t="n">
        <v>0.3125</v>
      </c>
      <c r="Q127" s="0" t="n">
        <v>121.133318</v>
      </c>
      <c r="R127" s="0" t="n">
        <v>134.609316</v>
      </c>
      <c r="S127" s="0" t="n">
        <v>-0.00590393810728784</v>
      </c>
      <c r="T127" s="0" t="n">
        <v>-0.235709397677356</v>
      </c>
      <c r="U127" s="0" t="n">
        <v>-185.750915</v>
      </c>
      <c r="V127" s="0" t="n">
        <v>0</v>
      </c>
      <c r="W127" s="0" t="n">
        <v>-185.986624397677</v>
      </c>
      <c r="X127" s="0" t="n">
        <v>1658.315828</v>
      </c>
      <c r="Y127" s="0" t="n">
        <v>1474.244255</v>
      </c>
      <c r="Z127" s="0" t="n">
        <v>-184.071573</v>
      </c>
      <c r="AA127" s="0" t="n">
        <v>1.91505139767742</v>
      </c>
      <c r="AB127" s="0" t="n">
        <v>2369.733318212</v>
      </c>
      <c r="AC127" s="0" t="n">
        <v>2093.721690951</v>
      </c>
      <c r="AD127" s="0" t="n">
        <v>-276.011627261</v>
      </c>
      <c r="AF127" s="0" t="n">
        <v>288.970614086</v>
      </c>
      <c r="AG127" s="0" t="n">
        <v>-133265.342466</v>
      </c>
      <c r="AH127" s="565" t="n">
        <v>-131171.620775049</v>
      </c>
      <c r="AI127" s="0" t="n">
        <v>39293.1016618957</v>
      </c>
      <c r="AJ127" s="0" t="n">
        <v>39293.1016618957</v>
      </c>
      <c r="AK127" s="0" t="n">
        <v>-8768.28884895345</v>
      </c>
      <c r="AL127" s="0" t="n">
        <v>-276.011627261</v>
      </c>
      <c r="AM127" s="0" t="s">
        <v>471</v>
      </c>
      <c r="AN127" s="0" t="n">
        <v>8</v>
      </c>
      <c r="AO127" s="0" t="s">
        <v>469</v>
      </c>
      <c r="AP127" s="0" t="n">
        <v>8</v>
      </c>
    </row>
    <row r="128" customFormat="false" ht="12.75" hidden="false" customHeight="false" outlineLevel="0" collapsed="false">
      <c r="A128" s="0" t="n">
        <v>271</v>
      </c>
      <c r="B128" s="0" t="n">
        <v>407</v>
      </c>
      <c r="C128" s="0" t="s">
        <v>2</v>
      </c>
      <c r="D128" s="0" t="s">
        <v>178</v>
      </c>
      <c r="E128" s="0" t="s">
        <v>270</v>
      </c>
      <c r="F128" s="0" t="s">
        <v>116</v>
      </c>
      <c r="G128" s="0" t="s">
        <v>167</v>
      </c>
      <c r="H128" s="0" t="s">
        <v>110</v>
      </c>
      <c r="I128" s="0" t="s">
        <v>273</v>
      </c>
      <c r="J128" s="0" t="s">
        <v>154</v>
      </c>
      <c r="K128" s="0" t="n">
        <v>35885</v>
      </c>
      <c r="L128" s="0" t="n">
        <v>36981</v>
      </c>
      <c r="M128" s="0" t="s">
        <v>272</v>
      </c>
      <c r="N128" s="286" t="n">
        <v>10000000</v>
      </c>
      <c r="O128" s="0" t="n">
        <v>-39.924097</v>
      </c>
      <c r="P128" s="0" t="n">
        <v>0.3125</v>
      </c>
      <c r="Q128" s="0" t="n">
        <v>121.133318</v>
      </c>
      <c r="R128" s="0" t="n">
        <v>134.609316</v>
      </c>
      <c r="S128" s="0" t="n">
        <v>-0.00590393810728784</v>
      </c>
      <c r="T128" s="0" t="n">
        <v>0.235709397677356</v>
      </c>
      <c r="U128" s="0" t="n">
        <v>185.750915</v>
      </c>
      <c r="V128" s="0" t="n">
        <v>0</v>
      </c>
      <c r="W128" s="0" t="n">
        <v>185.986624397677</v>
      </c>
      <c r="X128" s="0" t="n">
        <v>-1658.315828</v>
      </c>
      <c r="Y128" s="0" t="n">
        <v>-1474.244255</v>
      </c>
      <c r="Z128" s="0" t="n">
        <v>184.071573</v>
      </c>
      <c r="AA128" s="0" t="n">
        <v>-1.91505139767742</v>
      </c>
      <c r="AB128" s="0" t="n">
        <v>-2369.733318212</v>
      </c>
      <c r="AC128" s="0" t="n">
        <v>-2093.721690951</v>
      </c>
      <c r="AD128" s="0" t="n">
        <v>276.011627261</v>
      </c>
      <c r="AF128" s="0" t="n">
        <v>-288.970614086</v>
      </c>
      <c r="AG128" s="0" t="n">
        <v>133265.342466</v>
      </c>
      <c r="AH128" s="565" t="n">
        <v>131171.620775049</v>
      </c>
      <c r="AI128" s="0" t="n">
        <v>-39293.1016618957</v>
      </c>
      <c r="AJ128" s="0" t="n">
        <v>-39293.1016618957</v>
      </c>
      <c r="AK128" s="0" t="n">
        <v>8768.28884895345</v>
      </c>
      <c r="AL128" s="0" t="n">
        <v>276.011627261</v>
      </c>
      <c r="AM128" s="0" t="s">
        <v>471</v>
      </c>
      <c r="AN128" s="0" t="n">
        <v>8</v>
      </c>
      <c r="AO128" s="0" t="s">
        <v>469</v>
      </c>
      <c r="AP128" s="0" t="n">
        <v>8</v>
      </c>
    </row>
    <row r="129" customFormat="false" ht="12.75" hidden="false" customHeight="false" outlineLevel="0" collapsed="false">
      <c r="A129" s="0" t="n">
        <v>272</v>
      </c>
      <c r="B129" s="0" t="n">
        <v>409</v>
      </c>
      <c r="C129" s="0" t="s">
        <v>2</v>
      </c>
      <c r="D129" s="0" t="s">
        <v>104</v>
      </c>
      <c r="E129" s="0" t="s">
        <v>261</v>
      </c>
      <c r="F129" s="0" t="s">
        <v>102</v>
      </c>
      <c r="G129" s="0" t="s">
        <v>191</v>
      </c>
      <c r="H129" s="0" t="s">
        <v>97</v>
      </c>
      <c r="I129" s="0" t="s">
        <v>227</v>
      </c>
      <c r="J129" s="0" t="s">
        <v>212</v>
      </c>
      <c r="K129" s="0" t="n">
        <v>36860</v>
      </c>
      <c r="L129" s="0" t="n">
        <v>38182</v>
      </c>
      <c r="M129" s="0" t="s">
        <v>155</v>
      </c>
      <c r="N129" s="286" t="n">
        <v>-10000000</v>
      </c>
      <c r="O129" s="0" t="n">
        <v>2920.243513</v>
      </c>
      <c r="P129" s="0" t="n">
        <v>0.31</v>
      </c>
      <c r="Q129" s="0" t="n">
        <v>26.881876</v>
      </c>
      <c r="R129" s="0" t="n">
        <v>26.898607</v>
      </c>
      <c r="S129" s="0" t="n">
        <v>-0.00381332788113829</v>
      </c>
      <c r="T129" s="0" t="n">
        <v>-11.1358460078361</v>
      </c>
      <c r="U129" s="0" t="n">
        <v>-122.977547</v>
      </c>
      <c r="V129" s="0" t="n">
        <v>0</v>
      </c>
      <c r="W129" s="0" t="n">
        <v>-134.113393007836</v>
      </c>
      <c r="X129" s="0" t="n">
        <v>-18531.322575</v>
      </c>
      <c r="Y129" s="0" t="n">
        <v>-18567.288884</v>
      </c>
      <c r="Z129" s="0" t="n">
        <v>-35.9663090000031</v>
      </c>
      <c r="AA129" s="0" t="n">
        <v>98.147084007833</v>
      </c>
      <c r="AB129" s="0" t="n">
        <v>-18531.322575</v>
      </c>
      <c r="AC129" s="0" t="n">
        <v>-18567.288884</v>
      </c>
      <c r="AD129" s="0" t="n">
        <v>-35.9663090000031</v>
      </c>
      <c r="AF129" s="0" t="n">
        <v>16813.3020260975</v>
      </c>
      <c r="AG129" s="0" t="n">
        <v>-4047.222222</v>
      </c>
      <c r="AH129" s="565" t="n">
        <v>-22614.511106</v>
      </c>
      <c r="AI129" s="0" t="n">
        <v>-54984.456059</v>
      </c>
      <c r="AJ129" s="0" t="n">
        <v>-54984.456059</v>
      </c>
      <c r="AK129" s="0" t="n">
        <v>-24591.323402</v>
      </c>
      <c r="AL129" s="0" t="n">
        <v>-35.9663090000031</v>
      </c>
      <c r="AM129" s="0" t="s">
        <v>474</v>
      </c>
      <c r="AN129" s="0" t="n">
        <v>6</v>
      </c>
      <c r="AO129" s="0" t="s">
        <v>469</v>
      </c>
      <c r="AP129" s="0" t="n">
        <v>6</v>
      </c>
    </row>
    <row r="130" customFormat="false" ht="12.75" hidden="false" customHeight="false" outlineLevel="0" collapsed="false">
      <c r="A130" s="0" t="n">
        <v>273</v>
      </c>
      <c r="B130" s="0" t="n">
        <v>410</v>
      </c>
      <c r="C130" s="0" t="s">
        <v>2</v>
      </c>
      <c r="D130" s="0" t="s">
        <v>104</v>
      </c>
      <c r="E130" s="0" t="s">
        <v>383</v>
      </c>
      <c r="F130" s="0" t="s">
        <v>102</v>
      </c>
      <c r="G130" s="0" t="s">
        <v>160</v>
      </c>
      <c r="H130" s="0" t="s">
        <v>110</v>
      </c>
      <c r="I130" s="0" t="s">
        <v>181</v>
      </c>
      <c r="J130" s="0" t="s">
        <v>105</v>
      </c>
      <c r="K130" s="0" t="n">
        <v>36865</v>
      </c>
      <c r="L130" s="0" t="n">
        <v>38691</v>
      </c>
      <c r="M130" s="0" t="s">
        <v>155</v>
      </c>
      <c r="N130" s="286" t="n">
        <v>-10000000</v>
      </c>
      <c r="O130" s="0" t="n">
        <v>4046.194395</v>
      </c>
      <c r="P130" s="0" t="n">
        <v>0.57</v>
      </c>
      <c r="Q130" s="0" t="n">
        <v>38.054917</v>
      </c>
      <c r="R130" s="0" t="n">
        <v>38.065864</v>
      </c>
      <c r="S130" s="0" t="n">
        <v>-0.00283126415664739</v>
      </c>
      <c r="T130" s="0" t="n">
        <v>-11.4558451613911</v>
      </c>
      <c r="U130" s="0" t="n">
        <v>-144.859052</v>
      </c>
      <c r="V130" s="0" t="n">
        <v>0</v>
      </c>
      <c r="W130" s="0" t="n">
        <v>-156.314897161391</v>
      </c>
      <c r="X130" s="0" t="n">
        <v>-82094.401051</v>
      </c>
      <c r="Y130" s="0" t="n">
        <v>-82253.429325</v>
      </c>
      <c r="Z130" s="0" t="n">
        <v>-159.028274000011</v>
      </c>
      <c r="AA130" s="0" t="n">
        <v>-2.71337683862009</v>
      </c>
      <c r="AB130" s="0" t="n">
        <v>-82094.401051</v>
      </c>
      <c r="AC130" s="0" t="n">
        <v>-82253.429325</v>
      </c>
      <c r="AD130" s="0" t="n">
        <v>-159.028274000011</v>
      </c>
      <c r="AF130" s="0" t="n">
        <v>23295.9642292125</v>
      </c>
      <c r="AG130" s="0" t="n">
        <v>-14250</v>
      </c>
      <c r="AH130" s="565" t="n">
        <v>-96503.429325</v>
      </c>
      <c r="AI130" s="0" t="n">
        <v>-46948.665587</v>
      </c>
      <c r="AJ130" s="0" t="n">
        <v>-46948.665587</v>
      </c>
      <c r="AK130" s="0" t="n">
        <v>-80003.519314</v>
      </c>
      <c r="AL130" s="0" t="n">
        <v>-159.028274000011</v>
      </c>
      <c r="AM130" s="0" t="s">
        <v>461</v>
      </c>
      <c r="AN130" s="0" t="n">
        <v>6</v>
      </c>
      <c r="AO130" s="0" t="s">
        <v>469</v>
      </c>
      <c r="AP130" s="0" t="n">
        <v>6</v>
      </c>
    </row>
    <row r="131" customFormat="false" ht="12.75" hidden="false" customHeight="false" outlineLevel="0" collapsed="false">
      <c r="A131" s="0" t="n">
        <v>274</v>
      </c>
      <c r="B131" s="0" t="n">
        <v>411</v>
      </c>
      <c r="C131" s="0" t="s">
        <v>2</v>
      </c>
      <c r="D131" s="0" t="s">
        <v>104</v>
      </c>
      <c r="E131" s="0" t="s">
        <v>204</v>
      </c>
      <c r="F131" s="0" t="s">
        <v>102</v>
      </c>
      <c r="G131" s="0" t="s">
        <v>112</v>
      </c>
      <c r="H131" s="0" t="s">
        <v>110</v>
      </c>
      <c r="I131" s="0" t="s">
        <v>205</v>
      </c>
      <c r="J131" s="0" t="s">
        <v>105</v>
      </c>
      <c r="K131" s="0" t="n">
        <v>36865</v>
      </c>
      <c r="L131" s="0" t="n">
        <v>38691</v>
      </c>
      <c r="M131" s="0" t="s">
        <v>155</v>
      </c>
      <c r="N131" s="286" t="n">
        <v>-15000000</v>
      </c>
      <c r="O131" s="0" t="n">
        <v>6027.265586</v>
      </c>
      <c r="P131" s="0" t="n">
        <v>0.46</v>
      </c>
      <c r="Q131" s="0" t="n">
        <v>40.679507</v>
      </c>
      <c r="R131" s="0" t="n">
        <v>40.701771</v>
      </c>
      <c r="S131" s="0" t="n">
        <v>-0.00244257318243343</v>
      </c>
      <c r="T131" s="0" t="n">
        <v>-14.7220372837675</v>
      </c>
      <c r="U131" s="0" t="n">
        <v>-296.170305</v>
      </c>
      <c r="V131" s="0" t="n">
        <v>0</v>
      </c>
      <c r="W131" s="0" t="n">
        <v>-310.892342283768</v>
      </c>
      <c r="X131" s="0" t="n">
        <v>-37317.879123</v>
      </c>
      <c r="Y131" s="0" t="n">
        <v>-37389.530799</v>
      </c>
      <c r="Z131" s="0" t="n">
        <v>-71.6516760000013</v>
      </c>
      <c r="AA131" s="0" t="n">
        <v>239.240666283766</v>
      </c>
      <c r="AB131" s="0" t="n">
        <v>-37317.879123</v>
      </c>
      <c r="AC131" s="0" t="n">
        <v>-37389.530799</v>
      </c>
      <c r="AD131" s="0" t="n">
        <v>-71.6516760000013</v>
      </c>
      <c r="AF131" s="0" t="n">
        <v>34701.981611395</v>
      </c>
      <c r="AG131" s="0" t="n">
        <v>-17250</v>
      </c>
      <c r="AH131" s="565" t="n">
        <v>-54639.530799</v>
      </c>
      <c r="AI131" s="0" t="n">
        <v>-44894.811631</v>
      </c>
      <c r="AJ131" s="0" t="n">
        <v>-44894.811631</v>
      </c>
      <c r="AK131" s="0" t="n">
        <v>-100925.464227</v>
      </c>
      <c r="AL131" s="0" t="n">
        <v>-71.6516760000013</v>
      </c>
      <c r="AM131" s="0" t="s">
        <v>461</v>
      </c>
      <c r="AN131" s="0" t="n">
        <v>6</v>
      </c>
      <c r="AO131" s="0" t="s">
        <v>469</v>
      </c>
      <c r="AP131" s="0" t="n">
        <v>6</v>
      </c>
    </row>
    <row r="132" customFormat="false" ht="12.75" hidden="false" customHeight="false" outlineLevel="0" collapsed="false">
      <c r="A132" s="0" t="n">
        <v>275</v>
      </c>
      <c r="B132" s="0" t="n">
        <v>870</v>
      </c>
      <c r="C132" s="0" t="s">
        <v>2</v>
      </c>
      <c r="D132" s="0" t="s">
        <v>104</v>
      </c>
      <c r="E132" s="0" t="s">
        <v>229</v>
      </c>
      <c r="F132" s="0" t="s">
        <v>163</v>
      </c>
      <c r="G132" s="0" t="s">
        <v>96</v>
      </c>
      <c r="H132" s="0" t="s">
        <v>168</v>
      </c>
      <c r="I132" s="0" t="s">
        <v>182</v>
      </c>
      <c r="J132" s="0" t="s">
        <v>203</v>
      </c>
      <c r="K132" s="0" t="n">
        <v>36865</v>
      </c>
      <c r="L132" s="0" t="n">
        <v>38691</v>
      </c>
      <c r="M132" s="0" t="s">
        <v>155</v>
      </c>
      <c r="N132" s="286" t="n">
        <v>-15000000</v>
      </c>
      <c r="O132" s="0" t="n">
        <v>6077.318175</v>
      </c>
      <c r="P132" s="0" t="n">
        <v>0.7</v>
      </c>
      <c r="Q132" s="0" t="n">
        <v>52.683137</v>
      </c>
      <c r="R132" s="0" t="n">
        <v>52.693</v>
      </c>
      <c r="S132" s="0" t="n">
        <v>-0.0108110061537309</v>
      </c>
      <c r="T132" s="0" t="n">
        <v>-65.7019241881059</v>
      </c>
      <c r="U132" s="0" t="n">
        <v>-325.65495</v>
      </c>
      <c r="V132" s="0" t="n">
        <v>0</v>
      </c>
      <c r="W132" s="0" t="n">
        <v>-391.356874188106</v>
      </c>
      <c r="X132" s="0" t="n">
        <v>-113786.937715</v>
      </c>
      <c r="Y132" s="0" t="n">
        <v>-114080.758221</v>
      </c>
      <c r="Z132" s="0" t="n">
        <v>-293.820506000004</v>
      </c>
      <c r="AA132" s="0" t="n">
        <v>97.5363681881022</v>
      </c>
      <c r="AB132" s="0" t="n">
        <v>-113786.937715</v>
      </c>
      <c r="AC132" s="0" t="n">
        <v>-114080.758221</v>
      </c>
      <c r="AD132" s="0" t="n">
        <v>-293.820506000004</v>
      </c>
      <c r="AF132" s="0" t="n">
        <v>17994.939116175</v>
      </c>
      <c r="AG132" s="0" t="n">
        <v>-26250</v>
      </c>
      <c r="AH132" s="565" t="n">
        <v>-140330.758221</v>
      </c>
      <c r="AI132" s="0" t="n">
        <v>-147138.632372</v>
      </c>
      <c r="AJ132" s="0" t="n">
        <v>-147138.632372</v>
      </c>
      <c r="AK132" s="0" t="n">
        <v>-2045.46314099999</v>
      </c>
      <c r="AL132" s="0" t="n">
        <v>-293.820506000004</v>
      </c>
      <c r="AM132" s="0" t="s">
        <v>461</v>
      </c>
      <c r="AN132" s="0" t="n">
        <v>4</v>
      </c>
      <c r="AO132" s="0" t="s">
        <v>469</v>
      </c>
      <c r="AP132" s="0" t="n">
        <v>4</v>
      </c>
    </row>
    <row r="133" customFormat="false" ht="12.75" hidden="false" customHeight="false" outlineLevel="0" collapsed="false">
      <c r="A133" s="0" t="n">
        <v>276</v>
      </c>
      <c r="B133" s="0" t="n">
        <v>413</v>
      </c>
      <c r="C133" s="0" t="s">
        <v>2</v>
      </c>
      <c r="D133" s="0" t="s">
        <v>104</v>
      </c>
      <c r="E133" s="0" t="s">
        <v>229</v>
      </c>
      <c r="F133" s="0" t="s">
        <v>163</v>
      </c>
      <c r="G133" s="0" t="s">
        <v>96</v>
      </c>
      <c r="H133" s="0" t="s">
        <v>168</v>
      </c>
      <c r="I133" s="0" t="s">
        <v>180</v>
      </c>
      <c r="J133" s="0" t="s">
        <v>203</v>
      </c>
      <c r="K133" s="0" t="n">
        <v>36865</v>
      </c>
      <c r="L133" s="0" t="n">
        <v>38691</v>
      </c>
      <c r="M133" s="0" t="s">
        <v>155</v>
      </c>
      <c r="N133" s="286" t="n">
        <v>-5000000</v>
      </c>
      <c r="O133" s="0" t="n">
        <v>2025.772725</v>
      </c>
      <c r="P133" s="0" t="n">
        <v>0.7</v>
      </c>
      <c r="Q133" s="0" t="n">
        <v>52.683137</v>
      </c>
      <c r="R133" s="0" t="n">
        <v>52.693</v>
      </c>
      <c r="S133" s="0" t="n">
        <v>-0.0108110061521073</v>
      </c>
      <c r="T133" s="0" t="n">
        <v>-21.9006413927461</v>
      </c>
      <c r="U133" s="0" t="n">
        <v>-108.55165</v>
      </c>
      <c r="V133" s="0" t="n">
        <v>0</v>
      </c>
      <c r="W133" s="0" t="n">
        <v>-130.452291392746</v>
      </c>
      <c r="X133" s="0" t="n">
        <v>-37928.979238</v>
      </c>
      <c r="Y133" s="0" t="n">
        <v>-38026.919407</v>
      </c>
      <c r="Z133" s="0" t="n">
        <v>-97.9401690000013</v>
      </c>
      <c r="AA133" s="0" t="n">
        <v>32.5121223927447</v>
      </c>
      <c r="AB133" s="0" t="n">
        <v>-37928.979238</v>
      </c>
      <c r="AC133" s="0" t="n">
        <v>-38026.919407</v>
      </c>
      <c r="AD133" s="0" t="n">
        <v>-97.9401690000013</v>
      </c>
      <c r="AF133" s="0" t="n">
        <v>5998.313038725</v>
      </c>
      <c r="AG133" s="0" t="n">
        <v>-8750</v>
      </c>
      <c r="AH133" s="565" t="n">
        <v>-46776.919407</v>
      </c>
      <c r="AI133" s="0" t="n">
        <v>-49046.210791</v>
      </c>
      <c r="AJ133" s="0" t="n">
        <v>-49046.210791</v>
      </c>
      <c r="AK133" s="0" t="n">
        <v>-681.821046999998</v>
      </c>
      <c r="AL133" s="0" t="n">
        <v>-97.9401690000013</v>
      </c>
      <c r="AM133" s="0" t="s">
        <v>461</v>
      </c>
      <c r="AN133" s="0" t="n">
        <v>4</v>
      </c>
      <c r="AO133" s="0" t="s">
        <v>469</v>
      </c>
      <c r="AP133" s="0" t="n">
        <v>4</v>
      </c>
    </row>
    <row r="134" customFormat="false" ht="12.75" hidden="false" customHeight="false" outlineLevel="0" collapsed="false">
      <c r="A134" s="0" t="n">
        <v>277</v>
      </c>
      <c r="B134" s="0" t="n">
        <v>414</v>
      </c>
      <c r="C134" s="0" t="s">
        <v>2</v>
      </c>
      <c r="D134" s="0" t="s">
        <v>104</v>
      </c>
      <c r="E134" s="0" t="s">
        <v>383</v>
      </c>
      <c r="F134" s="0" t="s">
        <v>102</v>
      </c>
      <c r="G134" s="0" t="s">
        <v>160</v>
      </c>
      <c r="H134" s="0" t="s">
        <v>110</v>
      </c>
      <c r="I134" s="0" t="s">
        <v>180</v>
      </c>
      <c r="J134" s="0" t="s">
        <v>105</v>
      </c>
      <c r="K134" s="0" t="n">
        <v>36866</v>
      </c>
      <c r="L134" s="0" t="n">
        <v>38692</v>
      </c>
      <c r="M134" s="0" t="s">
        <v>155</v>
      </c>
      <c r="N134" s="286" t="n">
        <v>-10000000</v>
      </c>
      <c r="O134" s="0" t="n">
        <v>4045.136314</v>
      </c>
      <c r="P134" s="0" t="n">
        <v>0.55</v>
      </c>
      <c r="Q134" s="0" t="n">
        <v>38.061232</v>
      </c>
      <c r="R134" s="0" t="n">
        <v>38.072207</v>
      </c>
      <c r="S134" s="0" t="n">
        <v>-0.00282697222724298</v>
      </c>
      <c r="T134" s="0" t="n">
        <v>-11.43548801509</v>
      </c>
      <c r="U134" s="0" t="n">
        <v>-143.487535</v>
      </c>
      <c r="V134" s="0" t="n">
        <v>0</v>
      </c>
      <c r="W134" s="0" t="n">
        <v>-154.92302301509</v>
      </c>
      <c r="X134" s="0" t="n">
        <v>-73518.616628</v>
      </c>
      <c r="Y134" s="0" t="n">
        <v>-73667.033107</v>
      </c>
      <c r="Z134" s="0" t="n">
        <v>-148.416478999992</v>
      </c>
      <c r="AA134" s="0" t="n">
        <v>6.50654401509777</v>
      </c>
      <c r="AB134" s="0" t="n">
        <v>-73518.616628</v>
      </c>
      <c r="AC134" s="0" t="n">
        <v>-73667.033107</v>
      </c>
      <c r="AD134" s="0" t="n">
        <v>-148.416478999992</v>
      </c>
      <c r="AF134" s="0" t="n">
        <v>23289.872327855</v>
      </c>
      <c r="AG134" s="0" t="n">
        <v>-13750</v>
      </c>
      <c r="AH134" s="565" t="n">
        <v>-87417.033107</v>
      </c>
      <c r="AI134" s="0" t="n">
        <v>-46608.742746</v>
      </c>
      <c r="AJ134" s="0" t="n">
        <v>-46608.742746</v>
      </c>
      <c r="AK134" s="0" t="n">
        <v>-79895.297137</v>
      </c>
      <c r="AL134" s="0" t="n">
        <v>-148.416478999992</v>
      </c>
      <c r="AM134" s="0" t="s">
        <v>461</v>
      </c>
      <c r="AN134" s="0" t="n">
        <v>6</v>
      </c>
      <c r="AO134" s="0" t="s">
        <v>469</v>
      </c>
      <c r="AP134" s="0" t="n">
        <v>6</v>
      </c>
    </row>
    <row r="135" customFormat="false" ht="12.75" hidden="false" customHeight="false" outlineLevel="0" collapsed="false">
      <c r="A135" s="0" t="n">
        <v>402</v>
      </c>
      <c r="B135" s="0" t="n">
        <v>416</v>
      </c>
      <c r="C135" s="0" t="s">
        <v>2</v>
      </c>
      <c r="D135" s="0" t="s">
        <v>104</v>
      </c>
      <c r="E135" s="0" t="s">
        <v>213</v>
      </c>
      <c r="F135" s="0" t="s">
        <v>163</v>
      </c>
      <c r="G135" s="0" t="s">
        <v>160</v>
      </c>
      <c r="H135" s="0" t="s">
        <v>168</v>
      </c>
      <c r="I135" s="0" t="s">
        <v>180</v>
      </c>
      <c r="J135" s="0" t="s">
        <v>158</v>
      </c>
      <c r="K135" s="0" t="n">
        <v>36794</v>
      </c>
      <c r="L135" s="0" t="n">
        <v>38620</v>
      </c>
      <c r="M135" s="0" t="s">
        <v>155</v>
      </c>
      <c r="N135" s="286" t="n">
        <v>-15000000</v>
      </c>
      <c r="O135" s="0" t="n">
        <v>5820.607443</v>
      </c>
      <c r="P135" s="0" t="n">
        <v>0.74</v>
      </c>
      <c r="Q135" s="0" t="n">
        <v>137.390161</v>
      </c>
      <c r="R135" s="0" t="n">
        <v>138.17133</v>
      </c>
      <c r="S135" s="0" t="n">
        <v>0.941388989073295</v>
      </c>
      <c r="T135" s="0" t="n">
        <v>5479.45575655826</v>
      </c>
      <c r="U135" s="0" t="n">
        <v>-625.374937</v>
      </c>
      <c r="V135" s="0" t="n">
        <v>0</v>
      </c>
      <c r="W135" s="0" t="n">
        <v>4854.08081955827</v>
      </c>
      <c r="X135" s="0" t="n">
        <v>338039.13711</v>
      </c>
      <c r="Y135" s="0" t="n">
        <v>342302.524083</v>
      </c>
      <c r="Z135" s="0" t="n">
        <v>4263.38697300002</v>
      </c>
      <c r="AA135" s="0" t="n">
        <v>-590.69384655825</v>
      </c>
      <c r="AB135" s="0" t="n">
        <v>338039.13711</v>
      </c>
      <c r="AC135" s="0" t="n">
        <v>342302.524083</v>
      </c>
      <c r="AD135" s="0" t="n">
        <v>4263.38697300002</v>
      </c>
      <c r="AF135" s="0" t="n">
        <v>17234.818638723</v>
      </c>
      <c r="AG135" s="0" t="n">
        <v>-28675</v>
      </c>
      <c r="AH135" s="565" t="n">
        <v>313627.524083</v>
      </c>
      <c r="AI135" s="0" t="n">
        <v>-195436.902116</v>
      </c>
      <c r="AJ135" s="0" t="n">
        <v>-195436.902116</v>
      </c>
      <c r="AK135" s="0" t="n">
        <v>-231168.934932</v>
      </c>
      <c r="AL135" s="0" t="n">
        <v>4263.38697300002</v>
      </c>
      <c r="AM135" s="0" t="s">
        <v>475</v>
      </c>
      <c r="AN135" s="0" t="n">
        <v>4</v>
      </c>
      <c r="AO135" s="0" t="s">
        <v>469</v>
      </c>
      <c r="AP135" s="0" t="n">
        <v>4</v>
      </c>
    </row>
    <row r="136" customFormat="false" ht="12.75" hidden="false" customHeight="false" outlineLevel="0" collapsed="false">
      <c r="A136" s="0" t="n">
        <v>418</v>
      </c>
      <c r="B136" s="0" t="n">
        <v>419</v>
      </c>
      <c r="C136" s="0" t="s">
        <v>2</v>
      </c>
      <c r="D136" s="0" t="s">
        <v>104</v>
      </c>
      <c r="E136" s="0" t="s">
        <v>101</v>
      </c>
      <c r="F136" s="0" t="s">
        <v>102</v>
      </c>
      <c r="G136" s="0" t="s">
        <v>96</v>
      </c>
      <c r="H136" s="0" t="s">
        <v>103</v>
      </c>
      <c r="I136" s="0" t="s">
        <v>181</v>
      </c>
      <c r="J136" s="0" t="s">
        <v>105</v>
      </c>
      <c r="K136" s="0" t="n">
        <v>36868</v>
      </c>
      <c r="L136" s="0" t="n">
        <v>38694</v>
      </c>
      <c r="M136" s="0" t="s">
        <v>155</v>
      </c>
      <c r="N136" s="286" t="n">
        <v>10000000</v>
      </c>
      <c r="O136" s="0" t="n">
        <v>-4032.875733</v>
      </c>
      <c r="P136" s="0" t="n">
        <v>0.55</v>
      </c>
      <c r="Q136" s="0" t="n">
        <v>103.889754</v>
      </c>
      <c r="R136" s="0" t="n">
        <v>103.923792</v>
      </c>
      <c r="S136" s="0" t="n">
        <v>-0.010322180745442</v>
      </c>
      <c r="T136" s="0" t="n">
        <v>41.6280722399329</v>
      </c>
      <c r="U136" s="0" t="n">
        <v>360.321317</v>
      </c>
      <c r="V136" s="0" t="n">
        <v>0</v>
      </c>
      <c r="W136" s="0" t="n">
        <v>401.949389239933</v>
      </c>
      <c r="X136" s="0" t="n">
        <v>-195619.08722</v>
      </c>
      <c r="Y136" s="0" t="n">
        <v>-195719.758794</v>
      </c>
      <c r="Z136" s="0" t="n">
        <v>-100.671574000007</v>
      </c>
      <c r="AA136" s="0" t="n">
        <v>-502.62096323994</v>
      </c>
      <c r="AB136" s="0" t="n">
        <v>-195619.08722</v>
      </c>
      <c r="AC136" s="0" t="n">
        <v>-195719.758794</v>
      </c>
      <c r="AD136" s="0" t="n">
        <v>-100.671574000007</v>
      </c>
      <c r="AF136" s="0" t="n">
        <v>-23219.2820327475</v>
      </c>
      <c r="AG136" s="0" t="n">
        <v>13750</v>
      </c>
      <c r="AH136" s="565" t="n">
        <v>-181969.758794</v>
      </c>
      <c r="AI136" s="0" t="n">
        <v>-132308.35893</v>
      </c>
      <c r="AJ136" s="0" t="n">
        <v>-132308.35893</v>
      </c>
      <c r="AK136" s="0" t="n">
        <v>16455.604148</v>
      </c>
      <c r="AL136" s="0" t="n">
        <v>-100.671574000007</v>
      </c>
      <c r="AM136" s="0" t="s">
        <v>461</v>
      </c>
      <c r="AN136" s="0" t="n">
        <v>6</v>
      </c>
      <c r="AO136" s="0" t="s">
        <v>469</v>
      </c>
      <c r="AP136" s="0" t="n">
        <v>6</v>
      </c>
    </row>
    <row r="137" customFormat="false" ht="12.75" hidden="false" customHeight="false" outlineLevel="0" collapsed="false">
      <c r="A137" s="0" t="n">
        <v>419</v>
      </c>
      <c r="B137" s="0" t="n">
        <v>420</v>
      </c>
      <c r="C137" s="0" t="s">
        <v>3</v>
      </c>
      <c r="D137" s="0" t="s">
        <v>192</v>
      </c>
      <c r="E137" s="0" t="s">
        <v>220</v>
      </c>
      <c r="F137" s="0" t="s">
        <v>163</v>
      </c>
      <c r="G137" s="0" t="s">
        <v>160</v>
      </c>
      <c r="H137" s="0" t="s">
        <v>168</v>
      </c>
      <c r="I137" s="0" t="s">
        <v>221</v>
      </c>
      <c r="J137" s="0" t="s">
        <v>158</v>
      </c>
      <c r="K137" s="0" t="n">
        <v>36784</v>
      </c>
      <c r="L137" s="0" t="n">
        <v>38610</v>
      </c>
      <c r="M137" s="0" t="s">
        <v>155</v>
      </c>
      <c r="N137" s="286" t="n">
        <v>60000000</v>
      </c>
      <c r="O137" s="0" t="n">
        <v>-22947.22906</v>
      </c>
      <c r="P137" s="0" t="n">
        <v>0.225</v>
      </c>
      <c r="Q137" s="0" t="n">
        <v>42.04155</v>
      </c>
      <c r="R137" s="0" t="n">
        <v>36.558133</v>
      </c>
      <c r="S137" s="0" t="n">
        <v>-5.74092664061342</v>
      </c>
      <c r="T137" s="0" t="n">
        <v>131738.358638813</v>
      </c>
      <c r="U137" s="0" t="n">
        <v>718.670649</v>
      </c>
      <c r="V137" s="0" t="n">
        <v>0</v>
      </c>
      <c r="W137" s="0" t="n">
        <v>132457.029287813</v>
      </c>
      <c r="X137" s="0" t="n">
        <v>-462567.345128</v>
      </c>
      <c r="Y137" s="0" t="n">
        <v>-332218.530545</v>
      </c>
      <c r="Z137" s="0" t="n">
        <v>130348.814583</v>
      </c>
      <c r="AA137" s="0" t="n">
        <v>-2108.21470481253</v>
      </c>
      <c r="AB137" s="0" t="n">
        <v>-462567.345128</v>
      </c>
      <c r="AC137" s="0" t="n">
        <v>-332218.530545</v>
      </c>
      <c r="AD137" s="0" t="n">
        <v>130348.814583</v>
      </c>
      <c r="AF137" s="0" t="n">
        <v>-67946.74524666</v>
      </c>
      <c r="AG137" s="0" t="n">
        <v>67875</v>
      </c>
      <c r="AH137" s="565" t="n">
        <v>-264343.530545</v>
      </c>
      <c r="AI137" s="0" t="n">
        <v>300906.623956</v>
      </c>
      <c r="AJ137" s="0" t="n">
        <v>300906.623956</v>
      </c>
      <c r="AK137" s="0" t="n">
        <v>141502.982796</v>
      </c>
      <c r="AL137" s="0" t="n">
        <v>130348.814583</v>
      </c>
      <c r="AM137" s="0" t="s">
        <v>475</v>
      </c>
      <c r="AN137" s="0" t="n">
        <v>4</v>
      </c>
      <c r="AO137" s="0" t="s">
        <v>469</v>
      </c>
      <c r="AP137" s="0" t="n">
        <v>4</v>
      </c>
    </row>
    <row r="138" customFormat="false" ht="12.75" hidden="false" customHeight="false" outlineLevel="0" collapsed="false">
      <c r="A138" s="0" t="n">
        <v>424</v>
      </c>
      <c r="B138" s="0" t="n">
        <v>421</v>
      </c>
      <c r="C138" s="0" t="s">
        <v>2</v>
      </c>
      <c r="D138" s="0" t="s">
        <v>104</v>
      </c>
      <c r="E138" s="0" t="s">
        <v>405</v>
      </c>
      <c r="F138" s="0" t="s">
        <v>184</v>
      </c>
      <c r="G138" s="0" t="s">
        <v>160</v>
      </c>
      <c r="H138" s="0" t="s">
        <v>117</v>
      </c>
      <c r="I138" s="0" t="s">
        <v>201</v>
      </c>
      <c r="J138" s="0" t="s">
        <v>105</v>
      </c>
      <c r="K138" s="0" t="n">
        <v>36872</v>
      </c>
      <c r="L138" s="0" t="n">
        <v>38698</v>
      </c>
      <c r="M138" s="0" t="s">
        <v>100</v>
      </c>
      <c r="N138" s="286" t="n">
        <v>-10000000</v>
      </c>
      <c r="O138" s="0" t="n">
        <v>4091.274842</v>
      </c>
      <c r="P138" s="0" t="n">
        <v>0.265</v>
      </c>
      <c r="Q138" s="0" t="n">
        <v>21.455715</v>
      </c>
      <c r="R138" s="0" t="n">
        <v>21.465636</v>
      </c>
      <c r="S138" s="0" t="n">
        <v>-0.0159197080061533</v>
      </c>
      <c r="T138" s="0" t="n">
        <v>-65.1319008575608</v>
      </c>
      <c r="U138" s="0" t="n">
        <v>-97.952941</v>
      </c>
      <c r="V138" s="0" t="n">
        <v>0</v>
      </c>
      <c r="W138" s="0" t="n">
        <v>-163.084841857561</v>
      </c>
      <c r="X138" s="0" t="n">
        <v>-22449.301481</v>
      </c>
      <c r="Y138" s="0" t="n">
        <v>-22514.29203</v>
      </c>
      <c r="Z138" s="0" t="n">
        <v>-64.9905490000019</v>
      </c>
      <c r="AA138" s="0" t="n">
        <v>98.0942928575589</v>
      </c>
      <c r="AB138" s="0" t="n">
        <v>-20105.5944063836</v>
      </c>
      <c r="AC138" s="0" t="n">
        <v>-20033.217048294</v>
      </c>
      <c r="AD138" s="0" t="n">
        <v>72.3773580895941</v>
      </c>
      <c r="AF138" s="0" t="n">
        <v>16825.367787725</v>
      </c>
      <c r="AG138" s="0" t="n">
        <v>-5894.925</v>
      </c>
      <c r="AH138" s="565" t="n">
        <v>-25928.142048294</v>
      </c>
      <c r="AI138" s="0" t="n">
        <v>-20189.4554181062</v>
      </c>
      <c r="AJ138" s="0" t="n">
        <v>-20189.4554181062</v>
      </c>
      <c r="AK138" s="0" t="n">
        <v>-17518.8520925162</v>
      </c>
      <c r="AL138" s="0" t="n">
        <v>72.3773580895941</v>
      </c>
      <c r="AM138" s="0" t="s">
        <v>461</v>
      </c>
      <c r="AN138" s="0" t="n">
        <v>5</v>
      </c>
      <c r="AO138" s="0" t="s">
        <v>469</v>
      </c>
      <c r="AP138" s="0" t="n">
        <v>5</v>
      </c>
    </row>
    <row r="139" customFormat="false" ht="12.75" hidden="false" customHeight="false" outlineLevel="0" collapsed="false">
      <c r="A139" s="0" t="n">
        <v>514</v>
      </c>
      <c r="B139" s="0" t="n">
        <v>332</v>
      </c>
      <c r="C139" s="0" t="s">
        <v>2</v>
      </c>
      <c r="D139" s="0" t="s">
        <v>176</v>
      </c>
      <c r="E139" s="0" t="s">
        <v>352</v>
      </c>
      <c r="F139" s="0" t="s">
        <v>109</v>
      </c>
      <c r="G139" s="0" t="s">
        <v>164</v>
      </c>
      <c r="H139" s="0" t="s">
        <v>168</v>
      </c>
      <c r="I139" s="0" t="s">
        <v>177</v>
      </c>
      <c r="J139" s="0" t="s">
        <v>158</v>
      </c>
      <c r="K139" s="0" t="n">
        <v>36784</v>
      </c>
      <c r="L139" s="0" t="n">
        <v>38610</v>
      </c>
      <c r="M139" s="0" t="s">
        <v>155</v>
      </c>
      <c r="N139" s="286" t="n">
        <v>-525000000</v>
      </c>
      <c r="O139" s="0" t="n">
        <v>6518.206911</v>
      </c>
      <c r="P139" s="0" t="n">
        <v>0.48</v>
      </c>
      <c r="Q139" s="0" t="n">
        <v>3.56579</v>
      </c>
      <c r="R139" s="0" t="n">
        <v>3.50784</v>
      </c>
      <c r="S139" s="0" t="n">
        <v>-3.1305889212588</v>
      </c>
      <c r="T139" s="0" t="n">
        <v>-20405.8263420491</v>
      </c>
      <c r="U139" s="0" t="n">
        <v>-2579.716025</v>
      </c>
      <c r="V139" s="0" t="n">
        <v>0</v>
      </c>
      <c r="W139" s="0" t="n">
        <v>-22985.5423670491</v>
      </c>
      <c r="X139" s="0" t="n">
        <v>-8792827</v>
      </c>
      <c r="Y139" s="0" t="n">
        <v>-8827156</v>
      </c>
      <c r="Z139" s="0" t="n">
        <v>-34329</v>
      </c>
      <c r="AA139" s="0" t="n">
        <v>-11343.4576329509</v>
      </c>
      <c r="AB139" s="0" t="n">
        <v>-8792827</v>
      </c>
      <c r="AC139" s="0" t="n">
        <v>-8827156</v>
      </c>
      <c r="AD139" s="0" t="n">
        <v>-34329</v>
      </c>
      <c r="AG139" s="0" t="n">
        <v>-1267000</v>
      </c>
      <c r="AH139" s="565" t="n">
        <v>-10094156</v>
      </c>
      <c r="AI139" s="0" t="n">
        <v>-1587794</v>
      </c>
      <c r="AJ139" s="0" t="n">
        <v>-1587794</v>
      </c>
      <c r="AK139" s="0" t="n">
        <v>-183731</v>
      </c>
      <c r="AL139" s="0" t="n">
        <v>-34329</v>
      </c>
      <c r="AM139" s="0" t="s">
        <v>475</v>
      </c>
      <c r="AN139" s="0" t="s">
        <v>469</v>
      </c>
      <c r="AO139" s="0" t="s">
        <v>469</v>
      </c>
      <c r="AP139" s="0" t="s">
        <v>469</v>
      </c>
    </row>
    <row r="140" customFormat="false" ht="12.75" hidden="false" customHeight="false" outlineLevel="0" collapsed="false">
      <c r="A140" s="0" t="n">
        <v>714</v>
      </c>
      <c r="B140" s="0" t="n">
        <v>331</v>
      </c>
      <c r="C140" s="0" t="s">
        <v>2</v>
      </c>
      <c r="D140" s="0" t="s">
        <v>178</v>
      </c>
      <c r="E140" s="0" t="s">
        <v>352</v>
      </c>
      <c r="F140" s="0" t="s">
        <v>109</v>
      </c>
      <c r="G140" s="0" t="s">
        <v>164</v>
      </c>
      <c r="H140" s="0" t="s">
        <v>168</v>
      </c>
      <c r="I140" s="0" t="s">
        <v>179</v>
      </c>
      <c r="J140" s="0" t="s">
        <v>158</v>
      </c>
      <c r="K140" s="0" t="n">
        <v>36784</v>
      </c>
      <c r="L140" s="0" t="n">
        <v>38610</v>
      </c>
      <c r="M140" s="0" t="s">
        <v>155</v>
      </c>
      <c r="N140" s="286" t="n">
        <v>525000000</v>
      </c>
      <c r="O140" s="0" t="n">
        <v>-6518.206911</v>
      </c>
      <c r="P140" s="0" t="n">
        <v>0.48</v>
      </c>
      <c r="Q140" s="0" t="n">
        <v>3.56579</v>
      </c>
      <c r="R140" s="0" t="n">
        <v>3.50784</v>
      </c>
      <c r="S140" s="0" t="n">
        <v>-3.1305889212588</v>
      </c>
      <c r="T140" s="0" t="n">
        <v>20405.8263420491</v>
      </c>
      <c r="U140" s="0" t="n">
        <v>2579.716025</v>
      </c>
      <c r="V140" s="0" t="n">
        <v>0</v>
      </c>
      <c r="W140" s="0" t="n">
        <v>22985.5423670491</v>
      </c>
      <c r="X140" s="0" t="n">
        <v>8792827</v>
      </c>
      <c r="Y140" s="0" t="n">
        <v>8827156</v>
      </c>
      <c r="Z140" s="0" t="n">
        <v>34329</v>
      </c>
      <c r="AA140" s="0" t="n">
        <v>11343.4576329509</v>
      </c>
      <c r="AB140" s="0" t="n">
        <v>8792827</v>
      </c>
      <c r="AC140" s="0" t="n">
        <v>8827156</v>
      </c>
      <c r="AD140" s="0" t="n">
        <v>34329</v>
      </c>
      <c r="AG140" s="0" t="n">
        <v>1267000</v>
      </c>
      <c r="AH140" s="565" t="n">
        <v>10094156</v>
      </c>
      <c r="AI140" s="0" t="n">
        <v>950794</v>
      </c>
      <c r="AJ140" s="0" t="n">
        <v>950794</v>
      </c>
      <c r="AK140" s="0" t="n">
        <v>183731</v>
      </c>
      <c r="AL140" s="0" t="n">
        <v>34329</v>
      </c>
      <c r="AM140" s="0" t="s">
        <v>475</v>
      </c>
      <c r="AN140" s="0" t="s">
        <v>469</v>
      </c>
      <c r="AO140" s="0" t="s">
        <v>469</v>
      </c>
      <c r="AP140" s="0" t="s">
        <v>469</v>
      </c>
    </row>
    <row r="141" customFormat="false" ht="12.75" hidden="false" customHeight="false" outlineLevel="0" collapsed="false">
      <c r="A141" s="0" t="n">
        <v>881</v>
      </c>
      <c r="B141" s="0" t="n">
        <v>422</v>
      </c>
      <c r="C141" s="0" t="s">
        <v>2</v>
      </c>
      <c r="D141" s="0" t="s">
        <v>104</v>
      </c>
      <c r="E141" s="0" t="s">
        <v>285</v>
      </c>
      <c r="F141" s="0" t="s">
        <v>260</v>
      </c>
      <c r="G141" s="0" t="s">
        <v>112</v>
      </c>
      <c r="H141" s="0" t="s">
        <v>97</v>
      </c>
      <c r="I141" s="0" t="s">
        <v>286</v>
      </c>
      <c r="J141" s="0" t="s">
        <v>105</v>
      </c>
      <c r="K141" s="0" t="n">
        <v>36872</v>
      </c>
      <c r="L141" s="0" t="n">
        <v>38698</v>
      </c>
      <c r="M141" s="0" t="s">
        <v>100</v>
      </c>
      <c r="N141" s="286" t="n">
        <v>-10000000</v>
      </c>
      <c r="O141" s="0" t="n">
        <v>4106.750593</v>
      </c>
      <c r="P141" s="0" t="n">
        <v>0.4</v>
      </c>
      <c r="Q141" s="0" t="n">
        <v>31.4298</v>
      </c>
      <c r="R141" s="0" t="n">
        <v>31.440405</v>
      </c>
      <c r="S141" s="0" t="n">
        <v>-0.0229290066732183</v>
      </c>
      <c r="T141" s="0" t="n">
        <v>-94.1637117521401</v>
      </c>
      <c r="U141" s="0" t="n">
        <v>-126.901388</v>
      </c>
      <c r="V141" s="0" t="n">
        <v>0</v>
      </c>
      <c r="W141" s="0" t="n">
        <v>-221.06509975214</v>
      </c>
      <c r="X141" s="0" t="n">
        <v>-37812.619771</v>
      </c>
      <c r="Y141" s="0" t="n">
        <v>-37935.59457</v>
      </c>
      <c r="Z141" s="0" t="n">
        <v>-122.974799000003</v>
      </c>
      <c r="AA141" s="0" t="n">
        <v>98.0903007521368</v>
      </c>
      <c r="AB141" s="0" t="n">
        <v>-33864.9822669076</v>
      </c>
      <c r="AC141" s="0" t="n">
        <v>-33755.092048386</v>
      </c>
      <c r="AD141" s="0" t="n">
        <v>109.890218521592</v>
      </c>
      <c r="AF141" s="0" t="n">
        <v>8106.725670582</v>
      </c>
      <c r="AG141" s="0" t="n">
        <v>-8898</v>
      </c>
      <c r="AH141" s="565" t="n">
        <v>-42653.092048386</v>
      </c>
      <c r="AI141" s="0" t="n">
        <v>-39750.2900972699</v>
      </c>
      <c r="AJ141" s="0" t="n">
        <v>-39750.2900972699</v>
      </c>
      <c r="AK141" s="0" t="n">
        <v>-56028.5696923693</v>
      </c>
      <c r="AL141" s="0" t="n">
        <v>109.890218521592</v>
      </c>
      <c r="AM141" s="0" t="s">
        <v>461</v>
      </c>
      <c r="AN141" s="0" t="n">
        <v>3</v>
      </c>
      <c r="AO141" s="0" t="s">
        <v>469</v>
      </c>
      <c r="AP141" s="0" t="n">
        <v>3</v>
      </c>
    </row>
    <row r="142" customFormat="false" ht="12.75" hidden="false" customHeight="false" outlineLevel="0" collapsed="false">
      <c r="A142" s="0" t="n">
        <v>882</v>
      </c>
      <c r="B142" s="0" t="n">
        <v>423</v>
      </c>
      <c r="C142" s="0" t="s">
        <v>2</v>
      </c>
      <c r="D142" s="0" t="s">
        <v>104</v>
      </c>
      <c r="E142" s="0" t="s">
        <v>394</v>
      </c>
      <c r="F142" s="0" t="s">
        <v>184</v>
      </c>
      <c r="G142" s="0" t="s">
        <v>96</v>
      </c>
      <c r="H142" s="0" t="s">
        <v>207</v>
      </c>
      <c r="I142" s="0" t="s">
        <v>200</v>
      </c>
      <c r="J142" s="0" t="s">
        <v>105</v>
      </c>
      <c r="K142" s="0" t="n">
        <v>36872</v>
      </c>
      <c r="L142" s="0" t="n">
        <v>38698</v>
      </c>
      <c r="M142" s="0" t="s">
        <v>100</v>
      </c>
      <c r="N142" s="286" t="n">
        <v>-10000000</v>
      </c>
      <c r="O142" s="0" t="n">
        <v>4166.006441</v>
      </c>
      <c r="P142" s="0" t="n">
        <v>1.04</v>
      </c>
      <c r="Q142" s="0" t="n">
        <v>92.57568</v>
      </c>
      <c r="R142" s="0" t="n">
        <v>92.60892</v>
      </c>
      <c r="S142" s="0" t="n">
        <v>-0.0580464146317245</v>
      </c>
      <c r="T142" s="0" t="n">
        <v>-241.821737232721</v>
      </c>
      <c r="U142" s="0" t="n">
        <v>-323.471011</v>
      </c>
      <c r="V142" s="0" t="n">
        <v>0</v>
      </c>
      <c r="W142" s="0" t="n">
        <v>-565.292748232721</v>
      </c>
      <c r="X142" s="0" t="n">
        <v>-51459.347179</v>
      </c>
      <c r="Y142" s="0" t="n">
        <v>-51683.656824</v>
      </c>
      <c r="Z142" s="0" t="n">
        <v>-224.309645000001</v>
      </c>
      <c r="AA142" s="0" t="n">
        <v>340.98310323272</v>
      </c>
      <c r="AB142" s="0" t="n">
        <v>-46086.9913335124</v>
      </c>
      <c r="AC142" s="0" t="n">
        <v>-45988.1178419952</v>
      </c>
      <c r="AD142" s="0" t="n">
        <v>98.8734915171954</v>
      </c>
      <c r="AF142" s="0" t="n">
        <v>17132.7014886125</v>
      </c>
      <c r="AG142" s="0" t="n">
        <v>-23134.8</v>
      </c>
      <c r="AH142" s="565" t="n">
        <v>-69122.9178419952</v>
      </c>
      <c r="AI142" s="0" t="n">
        <v>-62436.2940244973</v>
      </c>
      <c r="AJ142" s="0" t="n">
        <v>-62436.2940244973</v>
      </c>
      <c r="AK142" s="0" t="n">
        <v>-68703.4621504373</v>
      </c>
      <c r="AL142" s="0" t="n">
        <v>98.8734915171954</v>
      </c>
      <c r="AM142" s="0" t="s">
        <v>461</v>
      </c>
      <c r="AN142" s="0" t="n">
        <v>5</v>
      </c>
      <c r="AO142" s="0" t="s">
        <v>469</v>
      </c>
      <c r="AP142" s="0" t="n">
        <v>5</v>
      </c>
    </row>
    <row r="143" customFormat="false" ht="12.75" hidden="false" customHeight="false" outlineLevel="0" collapsed="false">
      <c r="A143" s="0" t="n">
        <v>883</v>
      </c>
      <c r="B143" s="0" t="n">
        <v>827</v>
      </c>
      <c r="C143" s="0" t="s">
        <v>3</v>
      </c>
      <c r="D143" s="0" t="s">
        <v>192</v>
      </c>
      <c r="E143" s="0" t="s">
        <v>403</v>
      </c>
      <c r="F143" s="0" t="s">
        <v>109</v>
      </c>
      <c r="I143" s="0" t="s">
        <v>175</v>
      </c>
      <c r="J143" s="0" t="s">
        <v>154</v>
      </c>
      <c r="K143" s="0" t="n">
        <v>36648</v>
      </c>
      <c r="L143" s="0" t="n">
        <v>38474</v>
      </c>
      <c r="M143" s="0" t="s">
        <v>155</v>
      </c>
      <c r="N143" s="286" t="n">
        <v>5000000</v>
      </c>
      <c r="P143" s="0" t="n">
        <v>6.4</v>
      </c>
      <c r="Q143" s="0" t="n">
        <v>0</v>
      </c>
      <c r="R143" s="0" t="n">
        <v>0</v>
      </c>
      <c r="S143" s="0" t="n">
        <v>0</v>
      </c>
      <c r="T143" s="0" t="n">
        <v>0</v>
      </c>
      <c r="U143" s="0" t="n">
        <v>0</v>
      </c>
      <c r="V143" s="0" t="n">
        <v>0</v>
      </c>
      <c r="W143" s="0" t="n">
        <v>0</v>
      </c>
      <c r="X143" s="0" t="n">
        <v>0</v>
      </c>
      <c r="Y143" s="0" t="n">
        <v>0</v>
      </c>
      <c r="Z143" s="0" t="n">
        <v>0</v>
      </c>
      <c r="AA143" s="0" t="n">
        <v>0</v>
      </c>
      <c r="AB143" s="0" t="n">
        <v>0</v>
      </c>
      <c r="AC143" s="0" t="n">
        <v>0</v>
      </c>
      <c r="AD143" s="0" t="n">
        <v>0</v>
      </c>
      <c r="AG143" s="0" t="n">
        <v>80000</v>
      </c>
      <c r="AH143" s="565" t="n">
        <v>80000</v>
      </c>
      <c r="AI143" s="0" t="n">
        <v>80000</v>
      </c>
      <c r="AJ143" s="0" t="n">
        <v>80000</v>
      </c>
      <c r="AK143" s="0" t="n">
        <v>0</v>
      </c>
      <c r="AL143" s="0" t="n">
        <v>0</v>
      </c>
      <c r="AM143" s="0" t="s">
        <v>475</v>
      </c>
      <c r="AN143" s="0" t="s">
        <v>469</v>
      </c>
      <c r="AO143" s="0" t="s">
        <v>469</v>
      </c>
      <c r="AP143" s="0" t="s">
        <v>469</v>
      </c>
    </row>
    <row r="144" customFormat="false" ht="12.75" hidden="false" customHeight="false" outlineLevel="0" collapsed="false">
      <c r="A144" s="0" t="n">
        <v>884</v>
      </c>
      <c r="B144" s="0" t="n">
        <v>828</v>
      </c>
      <c r="C144" s="0" t="s">
        <v>3</v>
      </c>
      <c r="D144" s="0" t="s">
        <v>222</v>
      </c>
      <c r="E144" s="0" t="s">
        <v>403</v>
      </c>
      <c r="F144" s="0" t="s">
        <v>109</v>
      </c>
      <c r="I144" s="0" t="s">
        <v>177</v>
      </c>
      <c r="J144" s="0" t="s">
        <v>154</v>
      </c>
      <c r="K144" s="0" t="n">
        <v>36648</v>
      </c>
      <c r="L144" s="0" t="n">
        <v>38474</v>
      </c>
      <c r="M144" s="0" t="s">
        <v>155</v>
      </c>
      <c r="N144" s="286" t="n">
        <v>-5000000</v>
      </c>
      <c r="P144" s="0" t="n">
        <v>6.4</v>
      </c>
      <c r="Q144" s="0" t="n">
        <v>0</v>
      </c>
      <c r="R144" s="0" t="n">
        <v>0</v>
      </c>
      <c r="S144" s="0" t="n">
        <v>0</v>
      </c>
      <c r="T144" s="0" t="n">
        <v>0</v>
      </c>
      <c r="U144" s="0" t="n">
        <v>0</v>
      </c>
      <c r="V144" s="0" t="n">
        <v>0</v>
      </c>
      <c r="W144" s="0" t="n">
        <v>0</v>
      </c>
      <c r="X144" s="0" t="n">
        <v>0</v>
      </c>
      <c r="Y144" s="0" t="n">
        <v>0</v>
      </c>
      <c r="Z144" s="0" t="n">
        <v>0</v>
      </c>
      <c r="AA144" s="0" t="n">
        <v>0</v>
      </c>
      <c r="AB144" s="0" t="n">
        <v>0</v>
      </c>
      <c r="AC144" s="0" t="n">
        <v>0</v>
      </c>
      <c r="AD144" s="0" t="n">
        <v>0</v>
      </c>
      <c r="AG144" s="0" t="n">
        <v>-80000</v>
      </c>
      <c r="AH144" s="565" t="n">
        <v>-80000</v>
      </c>
      <c r="AI144" s="0" t="n">
        <v>-80000</v>
      </c>
      <c r="AJ144" s="0" t="n">
        <v>-80000</v>
      </c>
      <c r="AK144" s="0" t="n">
        <v>0</v>
      </c>
      <c r="AL144" s="0" t="n">
        <v>0</v>
      </c>
      <c r="AM144" s="0" t="s">
        <v>475</v>
      </c>
      <c r="AN144" s="0" t="s">
        <v>469</v>
      </c>
      <c r="AO144" s="0" t="s">
        <v>469</v>
      </c>
      <c r="AP144" s="0" t="s">
        <v>469</v>
      </c>
    </row>
    <row r="145" customFormat="false" ht="12.75" hidden="false" customHeight="false" outlineLevel="0" collapsed="false">
      <c r="A145" s="0" t="n">
        <v>885</v>
      </c>
      <c r="B145" s="0" t="n">
        <v>830</v>
      </c>
      <c r="C145" s="0" t="s">
        <v>2</v>
      </c>
      <c r="D145" s="0" t="s">
        <v>223</v>
      </c>
      <c r="E145" s="0" t="s">
        <v>403</v>
      </c>
      <c r="F145" s="0" t="s">
        <v>109</v>
      </c>
      <c r="I145" s="0" t="s">
        <v>3</v>
      </c>
      <c r="J145" s="0" t="s">
        <v>154</v>
      </c>
      <c r="K145" s="0" t="n">
        <v>36648</v>
      </c>
      <c r="L145" s="0" t="n">
        <v>38474</v>
      </c>
      <c r="M145" s="0" t="s">
        <v>155</v>
      </c>
      <c r="N145" s="286" t="n">
        <v>5000000</v>
      </c>
      <c r="P145" s="0" t="n">
        <v>6.4</v>
      </c>
      <c r="Q145" s="0" t="n">
        <v>0</v>
      </c>
      <c r="R145" s="0" t="n">
        <v>0</v>
      </c>
      <c r="S145" s="0" t="n">
        <v>0</v>
      </c>
      <c r="T145" s="0" t="n">
        <v>0</v>
      </c>
      <c r="U145" s="0" t="n">
        <v>0</v>
      </c>
      <c r="V145" s="0" t="n">
        <v>0</v>
      </c>
      <c r="W145" s="0" t="n">
        <v>0</v>
      </c>
      <c r="X145" s="0" t="n">
        <v>0</v>
      </c>
      <c r="Y145" s="0" t="n">
        <v>0</v>
      </c>
      <c r="Z145" s="0" t="n">
        <v>0</v>
      </c>
      <c r="AA145" s="0" t="n">
        <v>0</v>
      </c>
      <c r="AB145" s="0" t="n">
        <v>0</v>
      </c>
      <c r="AC145" s="0" t="n">
        <v>0</v>
      </c>
      <c r="AD145" s="0" t="n">
        <v>0</v>
      </c>
      <c r="AG145" s="0" t="n">
        <v>80000</v>
      </c>
      <c r="AH145" s="565" t="n">
        <v>80000</v>
      </c>
      <c r="AI145" s="0" t="n">
        <v>80000</v>
      </c>
      <c r="AJ145" s="0" t="n">
        <v>80000</v>
      </c>
      <c r="AK145" s="0" t="n">
        <v>0</v>
      </c>
      <c r="AL145" s="0" t="n">
        <v>0</v>
      </c>
      <c r="AM145" s="0" t="s">
        <v>475</v>
      </c>
      <c r="AN145" s="0" t="s">
        <v>469</v>
      </c>
      <c r="AO145" s="0" t="s">
        <v>469</v>
      </c>
      <c r="AP145" s="0" t="s">
        <v>469</v>
      </c>
    </row>
    <row r="146" customFormat="false" ht="12.75" hidden="false" customHeight="false" outlineLevel="0" collapsed="false">
      <c r="A146" s="0" t="n">
        <v>1060</v>
      </c>
      <c r="B146" s="0" t="n">
        <v>424</v>
      </c>
      <c r="C146" s="0" t="s">
        <v>2</v>
      </c>
      <c r="D146" s="0" t="s">
        <v>104</v>
      </c>
      <c r="E146" s="0" t="s">
        <v>301</v>
      </c>
      <c r="F146" s="0" t="s">
        <v>184</v>
      </c>
      <c r="G146" s="0" t="s">
        <v>164</v>
      </c>
      <c r="H146" s="0" t="s">
        <v>168</v>
      </c>
      <c r="I146" s="0" t="s">
        <v>186</v>
      </c>
      <c r="J146" s="0" t="s">
        <v>189</v>
      </c>
      <c r="K146" s="0" t="n">
        <v>36872</v>
      </c>
      <c r="L146" s="0" t="n">
        <v>38698</v>
      </c>
      <c r="M146" s="0" t="s">
        <v>155</v>
      </c>
      <c r="N146" s="286" t="n">
        <v>-10000000</v>
      </c>
      <c r="O146" s="0" t="n">
        <v>4079.473474</v>
      </c>
      <c r="P146" s="0" t="n">
        <v>0.75</v>
      </c>
      <c r="Q146" s="0" t="n">
        <v>54.115179</v>
      </c>
      <c r="R146" s="0" t="n">
        <v>54.136407</v>
      </c>
      <c r="S146" s="0" t="n">
        <v>-0.00140108859385946</v>
      </c>
      <c r="T146" s="0" t="n">
        <v>-5.71570375337362</v>
      </c>
      <c r="U146" s="0" t="n">
        <v>-222.10914</v>
      </c>
      <c r="V146" s="0" t="n">
        <v>0</v>
      </c>
      <c r="W146" s="0" t="n">
        <v>-227.824843753374</v>
      </c>
      <c r="X146" s="0" t="n">
        <v>-89671.883452</v>
      </c>
      <c r="Y146" s="0" t="n">
        <v>-89842.388516</v>
      </c>
      <c r="Z146" s="0" t="n">
        <v>-170.505064000012</v>
      </c>
      <c r="AA146" s="0" t="n">
        <v>57.3197797533618</v>
      </c>
      <c r="AB146" s="0" t="n">
        <v>-89671.883452</v>
      </c>
      <c r="AC146" s="0" t="n">
        <v>-89842.388516</v>
      </c>
      <c r="AD146" s="0" t="n">
        <v>-170.505064000012</v>
      </c>
      <c r="AF146" s="0" t="n">
        <v>16776.834661825</v>
      </c>
      <c r="AG146" s="0" t="n">
        <v>-18750</v>
      </c>
      <c r="AH146" s="565" t="n">
        <v>-108592.388516</v>
      </c>
      <c r="AI146" s="0" t="n">
        <v>-106845.42676</v>
      </c>
      <c r="AJ146" s="0" t="n">
        <v>-106845.42676</v>
      </c>
      <c r="AK146" s="0" t="n">
        <v>-2064.63776200001</v>
      </c>
      <c r="AL146" s="0" t="n">
        <v>-170.505064000012</v>
      </c>
      <c r="AM146" s="0" t="s">
        <v>461</v>
      </c>
      <c r="AN146" s="0" t="n">
        <v>5</v>
      </c>
      <c r="AO146" s="0" t="s">
        <v>469</v>
      </c>
      <c r="AP146" s="0" t="n">
        <v>5</v>
      </c>
    </row>
    <row r="147" customFormat="false" ht="12.75" hidden="false" customHeight="false" outlineLevel="0" collapsed="false">
      <c r="A147" s="0" t="n">
        <v>1061</v>
      </c>
      <c r="B147" s="0" t="n">
        <v>425</v>
      </c>
      <c r="C147" s="0" t="s">
        <v>2</v>
      </c>
      <c r="D147" s="0" t="s">
        <v>104</v>
      </c>
      <c r="E147" s="0" t="s">
        <v>255</v>
      </c>
      <c r="F147" s="0" t="s">
        <v>102</v>
      </c>
      <c r="G147" s="0" t="s">
        <v>191</v>
      </c>
      <c r="H147" s="0" t="s">
        <v>97</v>
      </c>
      <c r="I147" s="0" t="s">
        <v>186</v>
      </c>
      <c r="J147" s="0" t="s">
        <v>170</v>
      </c>
      <c r="K147" s="0" t="n">
        <v>36874</v>
      </c>
      <c r="L147" s="0" t="n">
        <v>38645</v>
      </c>
      <c r="M147" s="0" t="s">
        <v>155</v>
      </c>
      <c r="N147" s="286" t="n">
        <v>10000000</v>
      </c>
      <c r="O147" s="0" t="n">
        <v>-3943.741842</v>
      </c>
      <c r="P147" s="0" t="n">
        <v>0.95</v>
      </c>
      <c r="Q147" s="0" t="n">
        <v>137.606033</v>
      </c>
      <c r="R147" s="0" t="n">
        <v>137.952928</v>
      </c>
      <c r="S147" s="0" t="n">
        <v>0.451794172266332</v>
      </c>
      <c r="T147" s="0" t="n">
        <v>-1781.75958113849</v>
      </c>
      <c r="U147" s="0" t="n">
        <v>514.944715</v>
      </c>
      <c r="V147" s="0" t="n">
        <v>0</v>
      </c>
      <c r="W147" s="0" t="n">
        <v>-1266.81486613849</v>
      </c>
      <c r="X147" s="0" t="n">
        <v>-152017.198761</v>
      </c>
      <c r="Y147" s="0" t="n">
        <v>-153316.188805</v>
      </c>
      <c r="Z147" s="0" t="n">
        <v>-1298.99004400001</v>
      </c>
      <c r="AA147" s="0" t="n">
        <v>-32.1751778615171</v>
      </c>
      <c r="AB147" s="0" t="n">
        <v>-152017.198761</v>
      </c>
      <c r="AC147" s="0" t="n">
        <v>-153316.188805</v>
      </c>
      <c r="AD147" s="0" t="n">
        <v>-1298.99004400001</v>
      </c>
      <c r="AF147" s="0" t="n">
        <v>-22706.093655315</v>
      </c>
      <c r="AG147" s="0" t="n">
        <v>10291.666667</v>
      </c>
      <c r="AH147" s="565" t="n">
        <v>-143024.522138</v>
      </c>
      <c r="AI147" s="0" t="n">
        <v>-119015.282147</v>
      </c>
      <c r="AJ147" s="0" t="n">
        <v>-119015.282147</v>
      </c>
      <c r="AK147" s="0" t="n">
        <v>6213.34932899999</v>
      </c>
      <c r="AL147" s="0" t="n">
        <v>-1298.99004400001</v>
      </c>
      <c r="AM147" s="0" t="s">
        <v>461</v>
      </c>
      <c r="AN147" s="0" t="n">
        <v>6</v>
      </c>
      <c r="AO147" s="0" t="s">
        <v>469</v>
      </c>
      <c r="AP147" s="0" t="n">
        <v>6</v>
      </c>
    </row>
    <row r="148" customFormat="false" ht="12.75" hidden="false" customHeight="false" outlineLevel="0" collapsed="false">
      <c r="A148" s="0" t="n">
        <v>1062</v>
      </c>
      <c r="B148" s="0" t="n">
        <v>426</v>
      </c>
      <c r="C148" s="0" t="s">
        <v>2</v>
      </c>
      <c r="D148" s="0" t="s">
        <v>173</v>
      </c>
      <c r="E148" s="0" t="s">
        <v>351</v>
      </c>
      <c r="F148" s="0" t="s">
        <v>194</v>
      </c>
      <c r="G148" s="0" t="s">
        <v>167</v>
      </c>
      <c r="H148" s="0" t="s">
        <v>168</v>
      </c>
      <c r="I148" s="0" t="s">
        <v>228</v>
      </c>
      <c r="J148" s="0" t="s">
        <v>154</v>
      </c>
      <c r="K148" s="0" t="n">
        <v>36874</v>
      </c>
      <c r="L148" s="0" t="n">
        <v>37895</v>
      </c>
      <c r="M148" s="0" t="s">
        <v>155</v>
      </c>
      <c r="N148" s="286" t="n">
        <v>-10000000</v>
      </c>
      <c r="O148" s="0" t="n">
        <v>2005.653413</v>
      </c>
      <c r="P148" s="0" t="n">
        <v>1</v>
      </c>
      <c r="Q148" s="0" t="n">
        <v>1799.199358</v>
      </c>
      <c r="R148" s="0" t="n">
        <v>1799.195125</v>
      </c>
      <c r="S148" s="0" t="n">
        <v>-0.169266829444577</v>
      </c>
      <c r="T148" s="0" t="n">
        <v>-339.490594183205</v>
      </c>
      <c r="U148" s="0" t="n">
        <v>-2191.001997</v>
      </c>
      <c r="V148" s="0" t="n">
        <v>0</v>
      </c>
      <c r="W148" s="0" t="n">
        <v>-2530.4925911832</v>
      </c>
      <c r="X148" s="0" t="n">
        <v>2478056</v>
      </c>
      <c r="Y148" s="0" t="n">
        <v>2477778</v>
      </c>
      <c r="Z148" s="0" t="n">
        <v>-278</v>
      </c>
      <c r="AA148" s="0" t="n">
        <v>2252.4925911832</v>
      </c>
      <c r="AB148" s="0" t="n">
        <v>2478056</v>
      </c>
      <c r="AC148" s="0" t="n">
        <v>2477778</v>
      </c>
      <c r="AD148" s="0" t="n">
        <v>-278</v>
      </c>
      <c r="AF148" s="0" t="n">
        <v>56088.097694545</v>
      </c>
      <c r="AG148" s="0" t="n">
        <v>-5277.777778</v>
      </c>
      <c r="AH148" s="565" t="n">
        <v>2472500.222222</v>
      </c>
      <c r="AI148" s="0" t="n">
        <v>1607538.831328</v>
      </c>
      <c r="AJ148" s="0" t="n">
        <v>1607538.831328</v>
      </c>
      <c r="AK148" s="0" t="n">
        <v>-6389</v>
      </c>
      <c r="AL148" s="0" t="n">
        <v>-278</v>
      </c>
      <c r="AM148" s="0" t="s">
        <v>473</v>
      </c>
      <c r="AN148" s="0" t="s">
        <v>469</v>
      </c>
      <c r="AO148" s="0" t="n">
        <v>16</v>
      </c>
      <c r="AP148" s="0" t="n">
        <v>16</v>
      </c>
    </row>
    <row r="149" customFormat="false" ht="12.75" hidden="false" customHeight="false" outlineLevel="0" collapsed="false">
      <c r="A149" s="0" t="n">
        <v>1063</v>
      </c>
      <c r="B149" s="0" t="n">
        <v>427</v>
      </c>
      <c r="C149" s="0" t="s">
        <v>2</v>
      </c>
      <c r="D149" s="0" t="s">
        <v>176</v>
      </c>
      <c r="E149" s="0" t="s">
        <v>351</v>
      </c>
      <c r="F149" s="0" t="s">
        <v>194</v>
      </c>
      <c r="G149" s="0" t="s">
        <v>167</v>
      </c>
      <c r="H149" s="0" t="s">
        <v>168</v>
      </c>
      <c r="I149" s="0" t="s">
        <v>177</v>
      </c>
      <c r="J149" s="0" t="s">
        <v>154</v>
      </c>
      <c r="K149" s="0" t="n">
        <v>36874</v>
      </c>
      <c r="L149" s="0" t="n">
        <v>37895</v>
      </c>
      <c r="M149" s="0" t="s">
        <v>155</v>
      </c>
      <c r="N149" s="286" t="n">
        <v>10000000</v>
      </c>
      <c r="O149" s="0" t="n">
        <v>-2005.653413</v>
      </c>
      <c r="P149" s="0" t="n">
        <v>1</v>
      </c>
      <c r="Q149" s="0" t="n">
        <v>1799.199358</v>
      </c>
      <c r="R149" s="0" t="n">
        <v>1799.195125</v>
      </c>
      <c r="S149" s="0" t="n">
        <v>-0.169266829444577</v>
      </c>
      <c r="T149" s="0" t="n">
        <v>339.490594183205</v>
      </c>
      <c r="U149" s="0" t="n">
        <v>2191.001997</v>
      </c>
      <c r="V149" s="0" t="n">
        <v>0</v>
      </c>
      <c r="W149" s="0" t="n">
        <v>2530.4925911832</v>
      </c>
      <c r="X149" s="0" t="n">
        <v>-2478056</v>
      </c>
      <c r="Y149" s="0" t="n">
        <v>-2477778</v>
      </c>
      <c r="Z149" s="0" t="n">
        <v>278</v>
      </c>
      <c r="AA149" s="0" t="n">
        <v>-2252.4925911832</v>
      </c>
      <c r="AB149" s="0" t="n">
        <v>-2478056</v>
      </c>
      <c r="AC149" s="0" t="n">
        <v>-2477778</v>
      </c>
      <c r="AD149" s="0" t="n">
        <v>278</v>
      </c>
      <c r="AF149" s="0" t="n">
        <v>-56088.097694545</v>
      </c>
      <c r="AG149" s="0" t="n">
        <v>5277.777778</v>
      </c>
      <c r="AH149" s="565" t="n">
        <v>-2472500.222222</v>
      </c>
      <c r="AI149" s="0" t="n">
        <v>-1607538.831328</v>
      </c>
      <c r="AJ149" s="0" t="n">
        <v>-1607538.831328</v>
      </c>
      <c r="AK149" s="0" t="n">
        <v>6389</v>
      </c>
      <c r="AL149" s="0" t="n">
        <v>278</v>
      </c>
      <c r="AM149" s="0" t="s">
        <v>473</v>
      </c>
      <c r="AN149" s="0" t="s">
        <v>469</v>
      </c>
      <c r="AO149" s="0" t="n">
        <v>16</v>
      </c>
      <c r="AP149" s="0" t="n">
        <v>16</v>
      </c>
    </row>
    <row r="150" customFormat="false" ht="12.75" hidden="false" customHeight="false" outlineLevel="0" collapsed="false">
      <c r="A150" s="0" t="n">
        <v>1064</v>
      </c>
      <c r="B150" s="0" t="n">
        <v>428</v>
      </c>
      <c r="C150" s="0" t="s">
        <v>2</v>
      </c>
      <c r="D150" s="0" t="s">
        <v>178</v>
      </c>
      <c r="E150" s="0" t="s">
        <v>351</v>
      </c>
      <c r="F150" s="0" t="s">
        <v>194</v>
      </c>
      <c r="G150" s="0" t="s">
        <v>167</v>
      </c>
      <c r="H150" s="0" t="s">
        <v>168</v>
      </c>
      <c r="I150" s="0" t="s">
        <v>179</v>
      </c>
      <c r="J150" s="0" t="s">
        <v>154</v>
      </c>
      <c r="K150" s="0" t="n">
        <v>36874</v>
      </c>
      <c r="L150" s="0" t="n">
        <v>37895</v>
      </c>
      <c r="M150" s="0" t="s">
        <v>155</v>
      </c>
      <c r="N150" s="286" t="n">
        <v>-10000000</v>
      </c>
      <c r="O150" s="0" t="n">
        <v>2005.653413</v>
      </c>
      <c r="P150" s="0" t="n">
        <v>1</v>
      </c>
      <c r="Q150" s="0" t="n">
        <v>1799.199358</v>
      </c>
      <c r="R150" s="0" t="n">
        <v>1799.195125</v>
      </c>
      <c r="S150" s="0" t="n">
        <v>-0.169266829444577</v>
      </c>
      <c r="T150" s="0" t="n">
        <v>-339.490594183205</v>
      </c>
      <c r="U150" s="0" t="n">
        <v>-2191.001997</v>
      </c>
      <c r="V150" s="0" t="n">
        <v>0</v>
      </c>
      <c r="W150" s="0" t="n">
        <v>-2530.4925911832</v>
      </c>
      <c r="X150" s="0" t="n">
        <v>2478056</v>
      </c>
      <c r="Y150" s="0" t="n">
        <v>2477778</v>
      </c>
      <c r="Z150" s="0" t="n">
        <v>-278</v>
      </c>
      <c r="AA150" s="0" t="n">
        <v>2252.4925911832</v>
      </c>
      <c r="AB150" s="0" t="n">
        <v>2478056</v>
      </c>
      <c r="AC150" s="0" t="n">
        <v>2477778</v>
      </c>
      <c r="AD150" s="0" t="n">
        <v>-278</v>
      </c>
      <c r="AF150" s="0" t="n">
        <v>56088.097694545</v>
      </c>
      <c r="AG150" s="0" t="n">
        <v>-5277.777778</v>
      </c>
      <c r="AH150" s="565" t="n">
        <v>2472500.222222</v>
      </c>
      <c r="AI150" s="0" t="n">
        <v>1607538.831328</v>
      </c>
      <c r="AJ150" s="0" t="n">
        <v>1607538.831328</v>
      </c>
      <c r="AK150" s="0" t="n">
        <v>-6389</v>
      </c>
      <c r="AL150" s="0" t="n">
        <v>-278</v>
      </c>
      <c r="AM150" s="0" t="s">
        <v>473</v>
      </c>
      <c r="AN150" s="0" t="s">
        <v>469</v>
      </c>
      <c r="AO150" s="0" t="n">
        <v>16</v>
      </c>
      <c r="AP150" s="0" t="n">
        <v>16</v>
      </c>
    </row>
    <row r="151" customFormat="false" ht="12.75" hidden="false" customHeight="false" outlineLevel="0" collapsed="false">
      <c r="A151" s="0" t="n">
        <v>1065</v>
      </c>
      <c r="B151" s="0" t="n">
        <v>429</v>
      </c>
      <c r="C151" s="0" t="s">
        <v>2</v>
      </c>
      <c r="D151" s="0" t="s">
        <v>104</v>
      </c>
      <c r="E151" s="0" t="s">
        <v>206</v>
      </c>
      <c r="F151" s="0" t="s">
        <v>163</v>
      </c>
      <c r="G151" s="0" t="s">
        <v>164</v>
      </c>
      <c r="H151" s="0" t="s">
        <v>207</v>
      </c>
      <c r="I151" s="0" t="s">
        <v>201</v>
      </c>
      <c r="J151" s="0" t="s">
        <v>189</v>
      </c>
      <c r="K151" s="0" t="n">
        <v>36878</v>
      </c>
      <c r="L151" s="0" t="n">
        <v>38705</v>
      </c>
      <c r="M151" s="0" t="s">
        <v>100</v>
      </c>
      <c r="N151" s="286" t="n">
        <v>-5000000</v>
      </c>
      <c r="O151" s="0" t="n">
        <v>2053.650872</v>
      </c>
      <c r="P151" s="0" t="n">
        <v>0.3</v>
      </c>
      <c r="Q151" s="0" t="n">
        <v>19.769439</v>
      </c>
      <c r="R151" s="0" t="n">
        <v>21.758601</v>
      </c>
      <c r="S151" s="0" t="n">
        <v>2.05158707910553</v>
      </c>
      <c r="T151" s="0" t="n">
        <v>4213.24359398901</v>
      </c>
      <c r="U151" s="0" t="n">
        <v>-35.93686</v>
      </c>
      <c r="V151" s="0" t="n">
        <v>0</v>
      </c>
      <c r="W151" s="0" t="n">
        <v>4177.30673398901</v>
      </c>
      <c r="X151" s="0" t="n">
        <v>-22098.429665</v>
      </c>
      <c r="Y151" s="0" t="n">
        <v>-17914.06652</v>
      </c>
      <c r="Z151" s="0" t="n">
        <v>4184.363145</v>
      </c>
      <c r="AA151" s="0" t="n">
        <v>7.05641101099263</v>
      </c>
      <c r="AB151" s="0" t="n">
        <v>-19791.353607974</v>
      </c>
      <c r="AC151" s="0" t="n">
        <v>-15939.936389496</v>
      </c>
      <c r="AD151" s="0" t="n">
        <v>3851.417218478</v>
      </c>
      <c r="AF151" s="0" t="n">
        <v>6080.860231992</v>
      </c>
      <c r="AG151" s="0" t="n">
        <v>-3373.825</v>
      </c>
      <c r="AH151" s="565" t="n">
        <v>-19313.761389496</v>
      </c>
      <c r="AI151" s="0" t="n">
        <v>-8919.84329622651</v>
      </c>
      <c r="AJ151" s="0" t="n">
        <v>-8919.84329622651</v>
      </c>
      <c r="AK151" s="0" t="n">
        <v>7789.66632110775</v>
      </c>
      <c r="AL151" s="0" t="n">
        <v>3851.417218478</v>
      </c>
      <c r="AM151" s="0" t="s">
        <v>461</v>
      </c>
      <c r="AN151" s="0" t="n">
        <v>4</v>
      </c>
      <c r="AO151" s="0" t="s">
        <v>469</v>
      </c>
      <c r="AP151" s="0" t="n">
        <v>4</v>
      </c>
    </row>
    <row r="152" customFormat="false" ht="12.75" hidden="false" customHeight="false" outlineLevel="0" collapsed="false">
      <c r="A152" s="0" t="n">
        <v>1066</v>
      </c>
      <c r="B152" s="0" t="n">
        <v>850</v>
      </c>
      <c r="C152" s="0" t="s">
        <v>2</v>
      </c>
      <c r="D152" s="0" t="s">
        <v>173</v>
      </c>
      <c r="E152" s="0" t="s">
        <v>316</v>
      </c>
      <c r="F152" s="0" t="s">
        <v>109</v>
      </c>
      <c r="I152" s="0" t="s">
        <v>317</v>
      </c>
      <c r="J152" s="0" t="s">
        <v>158</v>
      </c>
      <c r="K152" s="0" t="n">
        <v>36882</v>
      </c>
      <c r="L152" s="0" t="n">
        <v>38722</v>
      </c>
      <c r="M152" s="0" t="s">
        <v>155</v>
      </c>
      <c r="N152" s="286" t="n">
        <v>-730000000</v>
      </c>
      <c r="P152" s="0" t="n">
        <v>0.06</v>
      </c>
      <c r="Q152" s="0" t="n">
        <v>0</v>
      </c>
      <c r="R152" s="0" t="n">
        <v>0</v>
      </c>
      <c r="S152" s="0" t="n">
        <v>0</v>
      </c>
      <c r="T152" s="0" t="n">
        <v>0</v>
      </c>
      <c r="U152" s="0" t="n">
        <v>0</v>
      </c>
      <c r="V152" s="0" t="n">
        <v>111933.3</v>
      </c>
      <c r="W152" s="0" t="n">
        <v>0</v>
      </c>
      <c r="X152" s="0" t="n">
        <v>0</v>
      </c>
      <c r="Y152" s="0" t="n">
        <v>0</v>
      </c>
      <c r="Z152" s="0" t="n">
        <v>0</v>
      </c>
      <c r="AA152" s="0" t="n">
        <v>0</v>
      </c>
      <c r="AB152" s="0" t="n">
        <v>0</v>
      </c>
      <c r="AC152" s="0" t="n">
        <v>0</v>
      </c>
      <c r="AD152" s="0" t="n">
        <v>0</v>
      </c>
      <c r="AE152" s="0" t="n">
        <v>111933.3</v>
      </c>
      <c r="AG152" s="0" t="n">
        <v>-111933.333333</v>
      </c>
      <c r="AH152" s="565" t="n">
        <v>-111933.333333</v>
      </c>
      <c r="AI152" s="0" t="n">
        <v>-111933.333333</v>
      </c>
      <c r="AJ152" s="0" t="n">
        <v>-111933.333333</v>
      </c>
      <c r="AK152" s="0" t="n">
        <v>-111933.333333</v>
      </c>
      <c r="AL152" s="0" t="n">
        <v>-111933.3</v>
      </c>
      <c r="AM152" s="0" t="s">
        <v>461</v>
      </c>
      <c r="AN152" s="0" t="s">
        <v>469</v>
      </c>
      <c r="AO152" s="0" t="s">
        <v>469</v>
      </c>
      <c r="AP152" s="0" t="s">
        <v>469</v>
      </c>
    </row>
    <row r="153" customFormat="false" ht="12.75" hidden="false" customHeight="false" outlineLevel="0" collapsed="false">
      <c r="A153" s="0" t="n">
        <v>1066</v>
      </c>
      <c r="B153" s="0" t="n">
        <v>857</v>
      </c>
      <c r="C153" s="0" t="s">
        <v>2</v>
      </c>
      <c r="D153" s="0" t="s">
        <v>178</v>
      </c>
      <c r="E153" s="0" t="s">
        <v>316</v>
      </c>
      <c r="F153" s="0" t="s">
        <v>109</v>
      </c>
      <c r="I153" s="0" t="s">
        <v>179</v>
      </c>
      <c r="J153" s="0" t="s">
        <v>158</v>
      </c>
      <c r="K153" s="0" t="n">
        <v>36882</v>
      </c>
      <c r="L153" s="0" t="n">
        <v>38722</v>
      </c>
      <c r="M153" s="0" t="s">
        <v>155</v>
      </c>
      <c r="N153" s="286" t="n">
        <v>-730000000</v>
      </c>
      <c r="P153" s="0" t="n">
        <v>0.06</v>
      </c>
      <c r="Q153" s="0" t="n">
        <v>0</v>
      </c>
      <c r="R153" s="0" t="n">
        <v>0</v>
      </c>
      <c r="S153" s="0" t="n">
        <v>0</v>
      </c>
      <c r="T153" s="0" t="n">
        <v>0</v>
      </c>
      <c r="U153" s="0" t="n">
        <v>0</v>
      </c>
      <c r="V153" s="0" t="n">
        <v>111933</v>
      </c>
      <c r="W153" s="0" t="n">
        <v>0</v>
      </c>
      <c r="X153" s="0" t="n">
        <v>0</v>
      </c>
      <c r="Y153" s="0" t="n">
        <v>0</v>
      </c>
      <c r="Z153" s="0" t="n">
        <v>0</v>
      </c>
      <c r="AA153" s="0" t="n">
        <v>0</v>
      </c>
      <c r="AB153" s="0" t="n">
        <v>0</v>
      </c>
      <c r="AC153" s="0" t="n">
        <v>0</v>
      </c>
      <c r="AD153" s="0" t="n">
        <v>0</v>
      </c>
      <c r="AE153" s="0" t="n">
        <v>111933</v>
      </c>
      <c r="AG153" s="0" t="n">
        <v>-111933.333333</v>
      </c>
      <c r="AH153" s="565" t="n">
        <v>-111933.333333</v>
      </c>
      <c r="AI153" s="0" t="n">
        <v>-111933.333333</v>
      </c>
      <c r="AJ153" s="0" t="n">
        <v>-111933.333333</v>
      </c>
      <c r="AK153" s="0" t="n">
        <v>-111933.333333</v>
      </c>
      <c r="AL153" s="0" t="n">
        <v>-111933</v>
      </c>
      <c r="AM153" s="0" t="s">
        <v>461</v>
      </c>
      <c r="AN153" s="0" t="s">
        <v>469</v>
      </c>
      <c r="AO153" s="0" t="s">
        <v>469</v>
      </c>
      <c r="AP153" s="0" t="s">
        <v>469</v>
      </c>
    </row>
    <row r="154" customFormat="false" ht="12.75" hidden="false" customHeight="false" outlineLevel="0" collapsed="false">
      <c r="A154" s="0" t="n">
        <v>1067</v>
      </c>
      <c r="B154" s="0" t="n">
        <v>856</v>
      </c>
      <c r="C154" s="0" t="s">
        <v>2</v>
      </c>
      <c r="D154" s="0" t="s">
        <v>176</v>
      </c>
      <c r="E154" s="0" t="s">
        <v>316</v>
      </c>
      <c r="F154" s="0" t="s">
        <v>109</v>
      </c>
      <c r="I154" s="0" t="s">
        <v>177</v>
      </c>
      <c r="J154" s="0" t="s">
        <v>158</v>
      </c>
      <c r="K154" s="0" t="n">
        <v>36882</v>
      </c>
      <c r="L154" s="0" t="n">
        <v>38722</v>
      </c>
      <c r="M154" s="0" t="s">
        <v>155</v>
      </c>
      <c r="N154" s="286" t="n">
        <v>730000000</v>
      </c>
      <c r="P154" s="0" t="n">
        <v>0.06</v>
      </c>
      <c r="Q154" s="0" t="n">
        <v>0</v>
      </c>
      <c r="R154" s="0" t="n">
        <v>0</v>
      </c>
      <c r="S154" s="0" t="n">
        <v>0</v>
      </c>
      <c r="T154" s="0" t="n">
        <v>0</v>
      </c>
      <c r="U154" s="0" t="n">
        <v>0</v>
      </c>
      <c r="V154" s="0" t="n">
        <v>-111933.3</v>
      </c>
      <c r="W154" s="0" t="n">
        <v>0</v>
      </c>
      <c r="X154" s="0" t="n">
        <v>0</v>
      </c>
      <c r="Y154" s="0" t="n">
        <v>0</v>
      </c>
      <c r="Z154" s="0" t="n">
        <v>0</v>
      </c>
      <c r="AA154" s="0" t="n">
        <v>0</v>
      </c>
      <c r="AB154" s="0" t="n">
        <v>0</v>
      </c>
      <c r="AC154" s="0" t="n">
        <v>0</v>
      </c>
      <c r="AD154" s="0" t="n">
        <v>0</v>
      </c>
      <c r="AE154" s="0" t="n">
        <v>-111933.3</v>
      </c>
      <c r="AG154" s="0" t="n">
        <v>111933.333333</v>
      </c>
      <c r="AH154" s="565" t="n">
        <v>111933.333333</v>
      </c>
      <c r="AI154" s="0" t="n">
        <v>111933.333333</v>
      </c>
      <c r="AJ154" s="0" t="n">
        <v>111933.333333</v>
      </c>
      <c r="AK154" s="0" t="n">
        <v>111933.333333</v>
      </c>
      <c r="AL154" s="0" t="n">
        <v>111933.3</v>
      </c>
      <c r="AM154" s="0" t="s">
        <v>461</v>
      </c>
      <c r="AN154" s="0" t="s">
        <v>469</v>
      </c>
      <c r="AO154" s="0" t="s">
        <v>469</v>
      </c>
      <c r="AP154" s="0" t="s">
        <v>469</v>
      </c>
    </row>
    <row r="155" customFormat="false" ht="12.75" hidden="false" customHeight="false" outlineLevel="0" collapsed="false">
      <c r="A155" s="0" t="n">
        <v>1069</v>
      </c>
      <c r="B155" s="0" t="n">
        <v>430</v>
      </c>
      <c r="C155" s="0" t="s">
        <v>2</v>
      </c>
      <c r="D155" s="0" t="s">
        <v>104</v>
      </c>
      <c r="E155" s="0" t="s">
        <v>309</v>
      </c>
      <c r="F155" s="0" t="s">
        <v>116</v>
      </c>
      <c r="G155" s="0" t="s">
        <v>112</v>
      </c>
      <c r="H155" s="0" t="s">
        <v>97</v>
      </c>
      <c r="I155" s="0" t="s">
        <v>200</v>
      </c>
      <c r="J155" s="0" t="s">
        <v>212</v>
      </c>
      <c r="K155" s="0" t="n">
        <v>36878</v>
      </c>
      <c r="L155" s="0" t="n">
        <v>38704</v>
      </c>
      <c r="M155" s="0" t="s">
        <v>155</v>
      </c>
      <c r="N155" s="286" t="n">
        <v>10000000</v>
      </c>
      <c r="O155" s="0" t="n">
        <v>-4068.858412</v>
      </c>
      <c r="P155" s="0" t="n">
        <v>0.55</v>
      </c>
      <c r="Q155" s="0" t="n">
        <v>55.795159</v>
      </c>
      <c r="R155" s="0" t="n">
        <v>55.823971</v>
      </c>
      <c r="S155" s="0" t="n">
        <v>-6.48083979961492E-005</v>
      </c>
      <c r="T155" s="0" t="n">
        <v>0.263696195354876</v>
      </c>
      <c r="U155" s="0" t="n">
        <v>231.806843</v>
      </c>
      <c r="V155" s="0" t="n">
        <v>0</v>
      </c>
      <c r="W155" s="0" t="n">
        <v>232.070539195355</v>
      </c>
      <c r="X155" s="0" t="n">
        <v>-2241.223347</v>
      </c>
      <c r="Y155" s="0" t="n">
        <v>-2210.445196</v>
      </c>
      <c r="Z155" s="0" t="n">
        <v>30.778151</v>
      </c>
      <c r="AA155" s="0" t="n">
        <v>-201.292388195355</v>
      </c>
      <c r="AB155" s="0" t="n">
        <v>-2241.223347</v>
      </c>
      <c r="AC155" s="0" t="n">
        <v>-2210.445196</v>
      </c>
      <c r="AD155" s="0" t="n">
        <v>30.778151</v>
      </c>
      <c r="AF155" s="0" t="n">
        <v>-29450.397186056</v>
      </c>
      <c r="AG155" s="0" t="n">
        <v>13902.777778</v>
      </c>
      <c r="AH155" s="565" t="n">
        <v>11692.332582</v>
      </c>
      <c r="AI155" s="0" t="n">
        <v>-9393.285909</v>
      </c>
      <c r="AJ155" s="0" t="n">
        <v>-9393.285909</v>
      </c>
      <c r="AK155" s="0" t="n">
        <v>26344.012202</v>
      </c>
      <c r="AL155" s="0" t="n">
        <v>30.778151</v>
      </c>
      <c r="AM155" s="0" t="s">
        <v>461</v>
      </c>
      <c r="AN155" s="0" t="n">
        <v>8</v>
      </c>
      <c r="AO155" s="0" t="s">
        <v>469</v>
      </c>
      <c r="AP155" s="0" t="n">
        <v>8</v>
      </c>
    </row>
    <row r="156" customFormat="false" ht="12.75" hidden="false" customHeight="false" outlineLevel="0" collapsed="false">
      <c r="A156" s="0" t="n">
        <v>1070</v>
      </c>
      <c r="B156" s="0" t="n">
        <v>851</v>
      </c>
      <c r="C156" s="0" t="s">
        <v>2</v>
      </c>
      <c r="D156" s="0" t="s">
        <v>173</v>
      </c>
      <c r="E156" s="0" t="s">
        <v>316</v>
      </c>
      <c r="F156" s="0" t="s">
        <v>109</v>
      </c>
      <c r="I156" s="0" t="s">
        <v>185</v>
      </c>
      <c r="J156" s="0" t="s">
        <v>158</v>
      </c>
      <c r="K156" s="0" t="n">
        <v>36896</v>
      </c>
      <c r="L156" s="0" t="n">
        <v>38722</v>
      </c>
      <c r="M156" s="0" t="s">
        <v>155</v>
      </c>
      <c r="N156" s="286" t="n">
        <v>-50000000</v>
      </c>
      <c r="P156" s="0" t="n">
        <v>0.25</v>
      </c>
      <c r="Q156" s="0" t="n">
        <v>0</v>
      </c>
      <c r="R156" s="0" t="n">
        <v>0</v>
      </c>
      <c r="S156" s="0" t="n">
        <v>0</v>
      </c>
      <c r="T156" s="0" t="n">
        <v>0</v>
      </c>
      <c r="U156" s="0" t="n">
        <v>0</v>
      </c>
      <c r="V156" s="0" t="n">
        <v>0</v>
      </c>
      <c r="W156" s="0" t="n">
        <v>0</v>
      </c>
      <c r="X156" s="0" t="n">
        <v>0</v>
      </c>
      <c r="Y156" s="0" t="n">
        <v>0</v>
      </c>
      <c r="Z156" s="0" t="n">
        <v>0</v>
      </c>
      <c r="AA156" s="0" t="n">
        <v>0</v>
      </c>
      <c r="AB156" s="0" t="n">
        <v>0</v>
      </c>
      <c r="AC156" s="0" t="n">
        <v>0</v>
      </c>
      <c r="AD156" s="0" t="n">
        <v>0</v>
      </c>
      <c r="AG156" s="0" t="n">
        <v>0</v>
      </c>
      <c r="AH156" s="565" t="n">
        <v>0</v>
      </c>
      <c r="AI156" s="0" t="n">
        <v>0</v>
      </c>
      <c r="AJ156" s="0" t="n">
        <v>0</v>
      </c>
      <c r="AK156" s="0" t="n">
        <v>0</v>
      </c>
      <c r="AL156" s="0" t="n">
        <v>0</v>
      </c>
      <c r="AM156" s="0" t="s">
        <v>461</v>
      </c>
      <c r="AN156" s="0" t="s">
        <v>469</v>
      </c>
      <c r="AO156" s="0" t="s">
        <v>469</v>
      </c>
      <c r="AP156" s="0" t="s">
        <v>469</v>
      </c>
    </row>
    <row r="157" customFormat="false" ht="12.75" hidden="false" customHeight="false" outlineLevel="0" collapsed="false">
      <c r="A157" s="0" t="n">
        <v>1070</v>
      </c>
      <c r="B157" s="0" t="n">
        <v>855</v>
      </c>
      <c r="C157" s="0" t="s">
        <v>2</v>
      </c>
      <c r="D157" s="0" t="s">
        <v>178</v>
      </c>
      <c r="E157" s="0" t="s">
        <v>316</v>
      </c>
      <c r="F157" s="0" t="s">
        <v>109</v>
      </c>
      <c r="I157" s="0" t="s">
        <v>179</v>
      </c>
      <c r="J157" s="0" t="s">
        <v>158</v>
      </c>
      <c r="K157" s="0" t="n">
        <v>36896</v>
      </c>
      <c r="L157" s="0" t="n">
        <v>38722</v>
      </c>
      <c r="M157" s="0" t="s">
        <v>155</v>
      </c>
      <c r="N157" s="286" t="n">
        <v>-50000000</v>
      </c>
      <c r="P157" s="0" t="n">
        <v>0.25</v>
      </c>
      <c r="Q157" s="0" t="n">
        <v>0</v>
      </c>
      <c r="R157" s="0" t="n">
        <v>0</v>
      </c>
      <c r="S157" s="0" t="n">
        <v>0</v>
      </c>
      <c r="T157" s="0" t="n">
        <v>0</v>
      </c>
      <c r="U157" s="0" t="n">
        <v>0</v>
      </c>
      <c r="V157" s="0" t="n">
        <v>0</v>
      </c>
      <c r="W157" s="0" t="n">
        <v>0</v>
      </c>
      <c r="X157" s="0" t="n">
        <v>0</v>
      </c>
      <c r="Y157" s="0" t="n">
        <v>0</v>
      </c>
      <c r="Z157" s="0" t="n">
        <v>0</v>
      </c>
      <c r="AA157" s="0" t="n">
        <v>0</v>
      </c>
      <c r="AB157" s="0" t="n">
        <v>0</v>
      </c>
      <c r="AC157" s="0" t="n">
        <v>0</v>
      </c>
      <c r="AD157" s="0" t="n">
        <v>0</v>
      </c>
      <c r="AG157" s="0" t="n">
        <v>0</v>
      </c>
      <c r="AH157" s="565" t="n">
        <v>0</v>
      </c>
      <c r="AI157" s="0" t="n">
        <v>0</v>
      </c>
      <c r="AJ157" s="0" t="n">
        <v>0</v>
      </c>
      <c r="AK157" s="0" t="n">
        <v>0</v>
      </c>
      <c r="AL157" s="0" t="n">
        <v>0</v>
      </c>
      <c r="AM157" s="0" t="s">
        <v>461</v>
      </c>
      <c r="AN157" s="0" t="s">
        <v>469</v>
      </c>
      <c r="AO157" s="0" t="s">
        <v>469</v>
      </c>
      <c r="AP157" s="0" t="s">
        <v>469</v>
      </c>
    </row>
    <row r="158" customFormat="false" ht="12.75" hidden="false" customHeight="false" outlineLevel="0" collapsed="false">
      <c r="A158" s="0" t="n">
        <v>1071</v>
      </c>
      <c r="B158" s="0" t="n">
        <v>854</v>
      </c>
      <c r="C158" s="0" t="s">
        <v>2</v>
      </c>
      <c r="D158" s="0" t="s">
        <v>176</v>
      </c>
      <c r="E158" s="0" t="s">
        <v>316</v>
      </c>
      <c r="F158" s="0" t="s">
        <v>109</v>
      </c>
      <c r="I158" s="0" t="s">
        <v>177</v>
      </c>
      <c r="J158" s="0" t="s">
        <v>158</v>
      </c>
      <c r="K158" s="0" t="n">
        <v>36896</v>
      </c>
      <c r="L158" s="0" t="n">
        <v>38722</v>
      </c>
      <c r="M158" s="0" t="s">
        <v>155</v>
      </c>
      <c r="N158" s="286" t="n">
        <v>50000000</v>
      </c>
      <c r="P158" s="0" t="n">
        <v>0.25</v>
      </c>
      <c r="Q158" s="0" t="n">
        <v>0</v>
      </c>
      <c r="R158" s="0" t="n">
        <v>0</v>
      </c>
      <c r="S158" s="0" t="n">
        <v>0</v>
      </c>
      <c r="T158" s="0" t="n">
        <v>0</v>
      </c>
      <c r="U158" s="0" t="n">
        <v>0</v>
      </c>
      <c r="V158" s="0" t="n">
        <v>0</v>
      </c>
      <c r="W158" s="0" t="n">
        <v>0</v>
      </c>
      <c r="X158" s="0" t="n">
        <v>0</v>
      </c>
      <c r="Y158" s="0" t="n">
        <v>0</v>
      </c>
      <c r="Z158" s="0" t="n">
        <v>0</v>
      </c>
      <c r="AA158" s="0" t="n">
        <v>0</v>
      </c>
      <c r="AB158" s="0" t="n">
        <v>0</v>
      </c>
      <c r="AC158" s="0" t="n">
        <v>0</v>
      </c>
      <c r="AD158" s="0" t="n">
        <v>0</v>
      </c>
      <c r="AG158" s="0" t="n">
        <v>0</v>
      </c>
      <c r="AH158" s="565" t="n">
        <v>0</v>
      </c>
      <c r="AI158" s="0" t="n">
        <v>0</v>
      </c>
      <c r="AJ158" s="0" t="n">
        <v>0</v>
      </c>
      <c r="AK158" s="0" t="n">
        <v>0</v>
      </c>
      <c r="AL158" s="0" t="n">
        <v>0</v>
      </c>
      <c r="AM158" s="0" t="s">
        <v>461</v>
      </c>
      <c r="AN158" s="0" t="s">
        <v>469</v>
      </c>
      <c r="AO158" s="0" t="s">
        <v>469</v>
      </c>
      <c r="AP158" s="0" t="s">
        <v>469</v>
      </c>
    </row>
    <row r="159" customFormat="false" ht="12.75" hidden="false" customHeight="false" outlineLevel="0" collapsed="false">
      <c r="A159" s="0" t="n">
        <v>1073</v>
      </c>
      <c r="B159" s="0" t="n">
        <v>431</v>
      </c>
      <c r="C159" s="0" t="s">
        <v>2</v>
      </c>
      <c r="D159" s="0" t="s">
        <v>104</v>
      </c>
      <c r="E159" s="0" t="s">
        <v>278</v>
      </c>
      <c r="F159" s="0" t="s">
        <v>194</v>
      </c>
      <c r="G159" s="0" t="s">
        <v>167</v>
      </c>
      <c r="H159" s="0" t="s">
        <v>168</v>
      </c>
      <c r="I159" s="0" t="s">
        <v>200</v>
      </c>
      <c r="J159" s="0" t="s">
        <v>154</v>
      </c>
      <c r="K159" s="0" t="n">
        <v>36878</v>
      </c>
      <c r="L159" s="0" t="n">
        <v>38135</v>
      </c>
      <c r="M159" s="0" t="s">
        <v>155</v>
      </c>
      <c r="N159" s="286" t="n">
        <v>-5000000</v>
      </c>
      <c r="O159" s="0" t="n">
        <v>1319.891498</v>
      </c>
      <c r="P159" s="0" t="n">
        <v>2</v>
      </c>
      <c r="Q159" s="0" t="n">
        <v>1302.040046</v>
      </c>
      <c r="R159" s="0" t="n">
        <v>1303.058309</v>
      </c>
      <c r="S159" s="0" t="n">
        <v>0.364110027161073</v>
      </c>
      <c r="T159" s="0" t="n">
        <v>480.585729186449</v>
      </c>
      <c r="U159" s="0" t="n">
        <v>-893.883178</v>
      </c>
      <c r="V159" s="0" t="n">
        <v>0</v>
      </c>
      <c r="W159" s="0" t="n">
        <v>-413.297448813551</v>
      </c>
      <c r="X159" s="0" t="n">
        <v>643888.888889</v>
      </c>
      <c r="Y159" s="0" t="n">
        <v>643611.111111</v>
      </c>
      <c r="Z159" s="0" t="n">
        <v>-277.777778000105</v>
      </c>
      <c r="AA159" s="0" t="n">
        <v>135.519670813446</v>
      </c>
      <c r="AB159" s="0" t="n">
        <v>643888.888889</v>
      </c>
      <c r="AC159" s="0" t="n">
        <v>643611.111111</v>
      </c>
      <c r="AD159" s="0" t="n">
        <v>-277.777778000105</v>
      </c>
      <c r="AF159" s="0" t="n">
        <v>36910.76574157</v>
      </c>
      <c r="AG159" s="0" t="n">
        <v>-20000</v>
      </c>
      <c r="AH159" s="565" t="n">
        <v>623611.111111</v>
      </c>
      <c r="AI159" s="0" t="n">
        <v>277308.665378</v>
      </c>
      <c r="AJ159" s="0" t="n">
        <v>277308.665378</v>
      </c>
      <c r="AK159" s="0" t="n">
        <v>-6388.88888900005</v>
      </c>
      <c r="AL159" s="0" t="n">
        <v>-277.777778000105</v>
      </c>
      <c r="AM159" s="0" t="s">
        <v>474</v>
      </c>
      <c r="AN159" s="0" t="s">
        <v>469</v>
      </c>
      <c r="AO159" s="0" t="n">
        <v>16</v>
      </c>
      <c r="AP159" s="0" t="n">
        <v>16</v>
      </c>
    </row>
    <row r="160" customFormat="false" ht="12.75" hidden="false" customHeight="false" outlineLevel="0" collapsed="false">
      <c r="A160" s="0" t="n">
        <v>1074</v>
      </c>
      <c r="B160" s="0" t="n">
        <v>530</v>
      </c>
      <c r="C160" s="0" t="s">
        <v>2</v>
      </c>
      <c r="D160" s="0" t="s">
        <v>104</v>
      </c>
      <c r="E160" s="0" t="s">
        <v>149</v>
      </c>
      <c r="F160" s="0" t="s">
        <v>150</v>
      </c>
      <c r="G160" s="0" t="s">
        <v>151</v>
      </c>
      <c r="H160" s="0" t="s">
        <v>152</v>
      </c>
      <c r="I160" s="0" t="s">
        <v>156</v>
      </c>
      <c r="J160" s="0" t="s">
        <v>154</v>
      </c>
      <c r="K160" s="0" t="n">
        <v>36896</v>
      </c>
      <c r="L160" s="0" t="n">
        <v>38722</v>
      </c>
      <c r="M160" s="0" t="s">
        <v>155</v>
      </c>
      <c r="N160" s="286" t="n">
        <v>-10000000</v>
      </c>
      <c r="O160" s="0" t="n">
        <v>4261.065622</v>
      </c>
      <c r="P160" s="0" t="n">
        <v>1.75</v>
      </c>
      <c r="Q160" s="0" t="n">
        <v>169.628753</v>
      </c>
      <c r="R160" s="0" t="n">
        <v>169.859844</v>
      </c>
      <c r="S160" s="0" t="n">
        <v>0.171918294081471</v>
      </c>
      <c r="T160" s="0" t="n">
        <v>732.555132703442</v>
      </c>
      <c r="U160" s="0" t="n">
        <v>-609.575552</v>
      </c>
      <c r="V160" s="0" t="n">
        <v>0</v>
      </c>
      <c r="W160" s="0" t="n">
        <v>122.979580703442</v>
      </c>
      <c r="X160" s="0" t="n">
        <v>-60419.906585</v>
      </c>
      <c r="Y160" s="0" t="n">
        <v>-59989.00625</v>
      </c>
      <c r="Z160" s="0" t="n">
        <v>430.900334999998</v>
      </c>
      <c r="AA160" s="0" t="n">
        <v>307.920754296557</v>
      </c>
      <c r="AB160" s="0" t="n">
        <v>-60419.906585</v>
      </c>
      <c r="AC160" s="0" t="n">
        <v>-59989.00625</v>
      </c>
      <c r="AD160" s="0" t="n">
        <v>430.900334999998</v>
      </c>
      <c r="AF160" s="0" t="n">
        <v>53271.842406244</v>
      </c>
      <c r="AG160" s="0" t="n">
        <v>0</v>
      </c>
      <c r="AH160" s="565" t="n">
        <v>-59989.00625</v>
      </c>
      <c r="AI160" s="0" t="n">
        <v>-60581.274395</v>
      </c>
      <c r="AJ160" s="0" t="n">
        <v>-60581.274395</v>
      </c>
      <c r="AK160" s="0" t="n">
        <v>-46146.164474</v>
      </c>
      <c r="AL160" s="0" t="n">
        <v>430.900334999998</v>
      </c>
      <c r="AM160" s="0" t="s">
        <v>461</v>
      </c>
      <c r="AN160" s="0" t="s">
        <v>469</v>
      </c>
      <c r="AO160" s="0" t="n">
        <v>10</v>
      </c>
      <c r="AP160" s="0" t="n">
        <v>10</v>
      </c>
    </row>
    <row r="161" customFormat="false" ht="12.75" hidden="false" customHeight="false" outlineLevel="0" collapsed="false">
      <c r="A161" s="0" t="n">
        <v>1075</v>
      </c>
      <c r="B161" s="0" t="n">
        <v>432</v>
      </c>
      <c r="C161" s="0" t="s">
        <v>2</v>
      </c>
      <c r="D161" s="0" t="s">
        <v>104</v>
      </c>
      <c r="E161" s="0" t="s">
        <v>252</v>
      </c>
      <c r="F161" s="0" t="s">
        <v>172</v>
      </c>
      <c r="G161" s="0" t="s">
        <v>151</v>
      </c>
      <c r="H161" s="0" t="s">
        <v>110</v>
      </c>
      <c r="I161" s="0" t="s">
        <v>180</v>
      </c>
      <c r="J161" s="0" t="s">
        <v>154</v>
      </c>
      <c r="K161" s="0" t="n">
        <v>36879</v>
      </c>
      <c r="L161" s="0" t="n">
        <v>36966</v>
      </c>
      <c r="M161" s="0" t="s">
        <v>155</v>
      </c>
      <c r="N161" s="286" t="n">
        <v>0</v>
      </c>
      <c r="O161" s="0" t="n">
        <v>0</v>
      </c>
      <c r="P161" s="0" t="n">
        <v>4.3</v>
      </c>
      <c r="Q161" s="0" t="n">
        <v>0</v>
      </c>
      <c r="R161" s="0" t="n">
        <v>0</v>
      </c>
      <c r="T161" s="0" t="n">
        <v>0</v>
      </c>
      <c r="U161" s="0" t="n">
        <v>0</v>
      </c>
      <c r="V161" s="0" t="n">
        <v>0</v>
      </c>
      <c r="W161" s="0" t="n">
        <v>0</v>
      </c>
      <c r="X161" s="0" t="n">
        <v>0</v>
      </c>
      <c r="Y161" s="0" t="n">
        <v>0</v>
      </c>
      <c r="Z161" s="0" t="n">
        <v>0</v>
      </c>
      <c r="AA161" s="0" t="n">
        <v>0</v>
      </c>
      <c r="AB161" s="0" t="n">
        <v>0</v>
      </c>
      <c r="AC161" s="0" t="n">
        <v>0</v>
      </c>
      <c r="AD161" s="0" t="n">
        <v>0</v>
      </c>
      <c r="AF161" s="0" t="n">
        <v>0</v>
      </c>
      <c r="AG161" s="0" t="n">
        <v>220022.653333</v>
      </c>
      <c r="AH161" s="565" t="n">
        <v>220022.653333</v>
      </c>
      <c r="AI161" s="0" t="n">
        <v>164667.752346</v>
      </c>
      <c r="AJ161" s="0" t="n">
        <v>164667.752346</v>
      </c>
      <c r="AK161" s="0" t="n">
        <v>186258.404786</v>
      </c>
      <c r="AL161" s="0" t="n">
        <v>0</v>
      </c>
      <c r="AM161" s="0" t="s">
        <v>471</v>
      </c>
      <c r="AN161" s="0" t="s">
        <v>469</v>
      </c>
      <c r="AO161" s="0" t="n">
        <v>9</v>
      </c>
      <c r="AP161" s="0" t="n">
        <v>9</v>
      </c>
    </row>
    <row r="162" customFormat="false" ht="12.75" hidden="false" customHeight="false" outlineLevel="0" collapsed="false">
      <c r="A162" s="0" t="n">
        <v>1276</v>
      </c>
      <c r="B162" s="0" t="n">
        <v>437</v>
      </c>
      <c r="C162" s="0" t="s">
        <v>2</v>
      </c>
      <c r="D162" s="0" t="s">
        <v>104</v>
      </c>
      <c r="E162" s="0" t="s">
        <v>159</v>
      </c>
      <c r="F162" s="0" t="s">
        <v>116</v>
      </c>
      <c r="G162" s="0" t="s">
        <v>160</v>
      </c>
      <c r="H162" s="0" t="s">
        <v>161</v>
      </c>
      <c r="I162" s="0" t="s">
        <v>156</v>
      </c>
      <c r="J162" s="0" t="s">
        <v>105</v>
      </c>
      <c r="K162" s="0" t="n">
        <v>36896</v>
      </c>
      <c r="L162" s="0" t="n">
        <v>38722</v>
      </c>
      <c r="M162" s="0" t="s">
        <v>155</v>
      </c>
      <c r="N162" s="286" t="n">
        <v>-10000000</v>
      </c>
      <c r="O162" s="0" t="n">
        <v>4071.727684</v>
      </c>
      <c r="P162" s="0" t="n">
        <v>0.46</v>
      </c>
      <c r="Q162" s="0" t="n">
        <v>105.859187</v>
      </c>
      <c r="R162" s="0" t="n">
        <v>105.91121</v>
      </c>
      <c r="S162" s="0" t="n">
        <v>0.0174121029472148</v>
      </c>
      <c r="T162" s="0" t="n">
        <v>70.8973416068327</v>
      </c>
      <c r="U162" s="0" t="n">
        <v>-314.151841</v>
      </c>
      <c r="V162" s="0" t="n">
        <v>0</v>
      </c>
      <c r="W162" s="0" t="n">
        <v>-243.254499393167</v>
      </c>
      <c r="X162" s="0" t="n">
        <v>235626.529164</v>
      </c>
      <c r="Y162" s="0" t="n">
        <v>235851.789991</v>
      </c>
      <c r="Z162" s="0" t="n">
        <v>225.260826999991</v>
      </c>
      <c r="AA162" s="0" t="n">
        <v>468.515326393158</v>
      </c>
      <c r="AB162" s="0" t="n">
        <v>235626.529164</v>
      </c>
      <c r="AC162" s="0" t="n">
        <v>235851.789991</v>
      </c>
      <c r="AD162" s="0" t="n">
        <v>225.260826999991</v>
      </c>
      <c r="AF162" s="0" t="n">
        <v>29471.164976792</v>
      </c>
      <c r="AG162" s="0" t="n">
        <v>0</v>
      </c>
      <c r="AH162" s="565" t="n">
        <v>235851.789991</v>
      </c>
      <c r="AI162" s="0" t="n">
        <v>181811.766618</v>
      </c>
      <c r="AJ162" s="0" t="n">
        <v>181811.766618</v>
      </c>
      <c r="AK162" s="0" t="n">
        <v>176421.100267</v>
      </c>
      <c r="AL162" s="0" t="n">
        <v>225.260826999991</v>
      </c>
      <c r="AM162" s="0" t="s">
        <v>461</v>
      </c>
      <c r="AN162" s="0" t="n">
        <v>8</v>
      </c>
      <c r="AO162" s="0" t="s">
        <v>469</v>
      </c>
      <c r="AP162" s="0" t="n">
        <v>8</v>
      </c>
    </row>
    <row r="163" customFormat="false" ht="12.75" hidden="false" customHeight="false" outlineLevel="0" collapsed="false">
      <c r="A163" s="0" t="n">
        <v>1277</v>
      </c>
      <c r="B163" s="0" t="n">
        <v>438</v>
      </c>
      <c r="C163" s="0" t="s">
        <v>2</v>
      </c>
      <c r="D163" s="0" t="s">
        <v>104</v>
      </c>
      <c r="E163" s="0" t="s">
        <v>162</v>
      </c>
      <c r="F163" s="0" t="s">
        <v>163</v>
      </c>
      <c r="G163" s="0" t="s">
        <v>164</v>
      </c>
      <c r="H163" s="0" t="s">
        <v>117</v>
      </c>
      <c r="I163" s="0" t="s">
        <v>156</v>
      </c>
      <c r="J163" s="0" t="s">
        <v>105</v>
      </c>
      <c r="K163" s="0" t="n">
        <v>36896</v>
      </c>
      <c r="L163" s="0" t="n">
        <v>38722</v>
      </c>
      <c r="M163" s="0" t="s">
        <v>155</v>
      </c>
      <c r="N163" s="286" t="n">
        <v>-10000000</v>
      </c>
      <c r="O163" s="0" t="n">
        <v>4053.740945</v>
      </c>
      <c r="P163" s="0" t="n">
        <v>0.18</v>
      </c>
      <c r="Q163" s="0" t="n">
        <v>22.839994</v>
      </c>
      <c r="R163" s="0" t="n">
        <v>22.84911</v>
      </c>
      <c r="S163" s="0" t="n">
        <v>0.000573614502967092</v>
      </c>
      <c r="T163" s="0" t="n">
        <v>2.32528459732352</v>
      </c>
      <c r="U163" s="0" t="n">
        <v>-85.621433</v>
      </c>
      <c r="V163" s="0" t="n">
        <v>0</v>
      </c>
      <c r="W163" s="0" t="n">
        <v>-83.2961484026765</v>
      </c>
      <c r="X163" s="0" t="n">
        <v>16567.28213</v>
      </c>
      <c r="Y163" s="0" t="n">
        <v>16568.138868</v>
      </c>
      <c r="Z163" s="0" t="n">
        <v>0.856737999998586</v>
      </c>
      <c r="AA163" s="0" t="n">
        <v>84.1528864026751</v>
      </c>
      <c r="AB163" s="0" t="n">
        <v>16567.28213</v>
      </c>
      <c r="AC163" s="0" t="n">
        <v>16568.138868</v>
      </c>
      <c r="AD163" s="0" t="n">
        <v>0.856737999998586</v>
      </c>
      <c r="AF163" s="0" t="n">
        <v>12003.126938145</v>
      </c>
      <c r="AG163" s="0" t="n">
        <v>0</v>
      </c>
      <c r="AH163" s="565" t="n">
        <v>16568.138868</v>
      </c>
      <c r="AI163" s="0" t="n">
        <v>-21262.47545</v>
      </c>
      <c r="AJ163" s="0" t="n">
        <v>-21262.47545</v>
      </c>
      <c r="AK163" s="0" t="n">
        <v>-16493.011917</v>
      </c>
      <c r="AL163" s="0" t="n">
        <v>0.856737999998586</v>
      </c>
      <c r="AM163" s="0" t="s">
        <v>461</v>
      </c>
      <c r="AN163" s="0" t="n">
        <v>4</v>
      </c>
      <c r="AO163" s="0" t="s">
        <v>469</v>
      </c>
      <c r="AP163" s="0" t="n">
        <v>4</v>
      </c>
    </row>
    <row r="164" customFormat="false" ht="12.75" hidden="false" customHeight="false" outlineLevel="0" collapsed="false">
      <c r="A164" s="0" t="n">
        <v>1278</v>
      </c>
      <c r="B164" s="0" t="n">
        <v>439</v>
      </c>
      <c r="C164" s="0" t="s">
        <v>2</v>
      </c>
      <c r="D164" s="0" t="s">
        <v>104</v>
      </c>
      <c r="E164" s="0" t="s">
        <v>171</v>
      </c>
      <c r="F164" s="0" t="s">
        <v>172</v>
      </c>
      <c r="G164" s="0" t="s">
        <v>151</v>
      </c>
      <c r="H164" s="0" t="s">
        <v>152</v>
      </c>
      <c r="I164" s="0" t="s">
        <v>156</v>
      </c>
      <c r="J164" s="0" t="s">
        <v>170</v>
      </c>
      <c r="K164" s="0" t="n">
        <v>36896</v>
      </c>
      <c r="L164" s="0" t="n">
        <v>38722</v>
      </c>
      <c r="M164" s="0" t="s">
        <v>155</v>
      </c>
      <c r="N164" s="286" t="n">
        <v>-10000000</v>
      </c>
      <c r="O164" s="0" t="n">
        <v>4248.870299</v>
      </c>
      <c r="P164" s="0" t="n">
        <v>2.1</v>
      </c>
      <c r="Q164" s="0" t="n">
        <v>254.204529</v>
      </c>
      <c r="R164" s="0" t="n">
        <v>254.244552</v>
      </c>
      <c r="S164" s="0" t="n">
        <v>-0.0131107668213889</v>
      </c>
      <c r="T164" s="0" t="n">
        <v>-55.7059477445139</v>
      </c>
      <c r="U164" s="0" t="n">
        <v>-798.77508</v>
      </c>
      <c r="V164" s="0" t="n">
        <v>0</v>
      </c>
      <c r="W164" s="0" t="n">
        <v>-854.481027744514</v>
      </c>
      <c r="X164" s="0" t="n">
        <v>126095.83219</v>
      </c>
      <c r="Y164" s="0" t="n">
        <v>125771.212556</v>
      </c>
      <c r="Z164" s="0" t="n">
        <v>-324.619634000002</v>
      </c>
      <c r="AA164" s="0" t="n">
        <v>529.861393744512</v>
      </c>
      <c r="AB164" s="0" t="n">
        <v>126095.83219</v>
      </c>
      <c r="AC164" s="0" t="n">
        <v>125771.212556</v>
      </c>
      <c r="AD164" s="0" t="n">
        <v>-324.619634000002</v>
      </c>
      <c r="AF164" s="0" t="n">
        <v>41936.34985113</v>
      </c>
      <c r="AG164" s="0" t="n">
        <v>0</v>
      </c>
      <c r="AH164" s="565" t="n">
        <v>125771.212556</v>
      </c>
      <c r="AI164" s="0" t="n">
        <v>2521.253528</v>
      </c>
      <c r="AJ164" s="0" t="n">
        <v>2521.253528</v>
      </c>
      <c r="AK164" s="0" t="n">
        <v>-48559.036715</v>
      </c>
      <c r="AL164" s="0" t="n">
        <v>-324.619634000002</v>
      </c>
      <c r="AM164" s="0" t="s">
        <v>461</v>
      </c>
      <c r="AN164" s="0" t="s">
        <v>469</v>
      </c>
      <c r="AO164" s="0" t="n">
        <v>9</v>
      </c>
      <c r="AP164" s="0" t="n">
        <v>9</v>
      </c>
    </row>
    <row r="165" customFormat="false" ht="12.75" hidden="false" customHeight="false" outlineLevel="0" collapsed="false">
      <c r="A165" s="0" t="n">
        <v>1279</v>
      </c>
      <c r="B165" s="0" t="n">
        <v>440</v>
      </c>
      <c r="C165" s="0" t="s">
        <v>2</v>
      </c>
      <c r="D165" s="0" t="s">
        <v>104</v>
      </c>
      <c r="E165" s="0" t="s">
        <v>319</v>
      </c>
      <c r="F165" s="0" t="s">
        <v>116</v>
      </c>
      <c r="G165" s="0" t="s">
        <v>160</v>
      </c>
      <c r="H165" s="0" t="s">
        <v>117</v>
      </c>
      <c r="I165" s="0" t="s">
        <v>156</v>
      </c>
      <c r="J165" s="0" t="s">
        <v>105</v>
      </c>
      <c r="K165" s="0" t="n">
        <v>36896</v>
      </c>
      <c r="L165" s="0" t="n">
        <v>38722</v>
      </c>
      <c r="M165" s="0" t="s">
        <v>155</v>
      </c>
      <c r="N165" s="286" t="n">
        <v>-10000000</v>
      </c>
      <c r="O165" s="0" t="n">
        <v>4113.322299</v>
      </c>
      <c r="P165" s="0" t="n">
        <v>0.56</v>
      </c>
      <c r="Q165" s="0" t="n">
        <v>48.608413</v>
      </c>
      <c r="R165" s="0" t="n">
        <v>48.621636</v>
      </c>
      <c r="S165" s="0" t="n">
        <v>-0.00110453535078741</v>
      </c>
      <c r="T165" s="0" t="n">
        <v>-4.54330988842763</v>
      </c>
      <c r="U165" s="0" t="n">
        <v>-165.831997</v>
      </c>
      <c r="V165" s="0" t="n">
        <v>0</v>
      </c>
      <c r="W165" s="0" t="n">
        <v>-170.375306888428</v>
      </c>
      <c r="X165" s="0" t="n">
        <v>-43477.179179</v>
      </c>
      <c r="Y165" s="0" t="n">
        <v>-43595.354767</v>
      </c>
      <c r="Z165" s="0" t="n">
        <v>-118.175587999998</v>
      </c>
      <c r="AA165" s="0" t="n">
        <v>52.1997188884294</v>
      </c>
      <c r="AB165" s="0" t="n">
        <v>-43477.179179</v>
      </c>
      <c r="AC165" s="0" t="n">
        <v>-43595.354767</v>
      </c>
      <c r="AD165" s="0" t="n">
        <v>-118.175587999998</v>
      </c>
      <c r="AF165" s="0" t="n">
        <v>29772.226800162</v>
      </c>
      <c r="AG165" s="0" t="n">
        <v>0</v>
      </c>
      <c r="AH165" s="565" t="n">
        <v>-43595.354767</v>
      </c>
      <c r="AI165" s="0" t="n">
        <v>-50056.6635</v>
      </c>
      <c r="AJ165" s="0" t="n">
        <v>-50056.6635</v>
      </c>
      <c r="AK165" s="0" t="n">
        <v>-90824.01764</v>
      </c>
      <c r="AL165" s="0" t="n">
        <v>-118.175587999998</v>
      </c>
      <c r="AM165" s="0" t="s">
        <v>461</v>
      </c>
      <c r="AN165" s="0" t="n">
        <v>8</v>
      </c>
      <c r="AO165" s="0" t="s">
        <v>469</v>
      </c>
      <c r="AP165" s="0" t="n">
        <v>8</v>
      </c>
    </row>
    <row r="166" customFormat="false" ht="12.75" hidden="false" customHeight="false" outlineLevel="0" collapsed="false">
      <c r="A166" s="0" t="n">
        <v>1280</v>
      </c>
      <c r="B166" s="0" t="n">
        <v>441</v>
      </c>
      <c r="C166" s="0" t="s">
        <v>2</v>
      </c>
      <c r="D166" s="0" t="s">
        <v>104</v>
      </c>
      <c r="E166" s="0" t="s">
        <v>187</v>
      </c>
      <c r="F166" s="0" t="s">
        <v>116</v>
      </c>
      <c r="G166" s="0" t="s">
        <v>188</v>
      </c>
      <c r="H166" s="0" t="s">
        <v>168</v>
      </c>
      <c r="I166" s="0" t="s">
        <v>156</v>
      </c>
      <c r="J166" s="0" t="s">
        <v>189</v>
      </c>
      <c r="K166" s="0" t="n">
        <v>36896</v>
      </c>
      <c r="L166" s="0" t="n">
        <v>38722</v>
      </c>
      <c r="M166" s="0" t="s">
        <v>155</v>
      </c>
      <c r="N166" s="286" t="n">
        <v>-10000000</v>
      </c>
      <c r="O166" s="0" t="n">
        <v>4077.377769</v>
      </c>
      <c r="P166" s="0" t="n">
        <v>0.45</v>
      </c>
      <c r="Q166" s="0" t="n">
        <v>49.309268</v>
      </c>
      <c r="R166" s="0" t="n">
        <v>49.324108</v>
      </c>
      <c r="S166" s="0" t="n">
        <v>-0.00208392241551592</v>
      </c>
      <c r="T166" s="0" t="n">
        <v>-8.49693892934541</v>
      </c>
      <c r="U166" s="0" t="n">
        <v>-192.997683</v>
      </c>
      <c r="V166" s="0" t="n">
        <v>0</v>
      </c>
      <c r="W166" s="0" t="n">
        <v>-201.494621929345</v>
      </c>
      <c r="X166" s="0" t="n">
        <v>8183.89624</v>
      </c>
      <c r="Y166" s="0" t="n">
        <v>8132.25923</v>
      </c>
      <c r="Z166" s="0" t="n">
        <v>-51.6370100000004</v>
      </c>
      <c r="AA166" s="0" t="n">
        <v>149.857611929345</v>
      </c>
      <c r="AB166" s="0" t="n">
        <v>8183.89624</v>
      </c>
      <c r="AC166" s="0" t="n">
        <v>8132.25923</v>
      </c>
      <c r="AD166" s="0" t="n">
        <v>-51.6370100000004</v>
      </c>
      <c r="AF166" s="0" t="n">
        <v>29512.060292022</v>
      </c>
      <c r="AG166" s="0" t="n">
        <v>0</v>
      </c>
      <c r="AH166" s="565" t="n">
        <v>8132.25923</v>
      </c>
      <c r="AI166" s="0" t="n">
        <v>971.968672</v>
      </c>
      <c r="AJ166" s="0" t="n">
        <v>971.968672</v>
      </c>
      <c r="AK166" s="0" t="n">
        <v>19933.819644</v>
      </c>
      <c r="AL166" s="0" t="n">
        <v>-51.6370100000004</v>
      </c>
      <c r="AM166" s="0" t="s">
        <v>461</v>
      </c>
      <c r="AN166" s="0" t="n">
        <v>8</v>
      </c>
      <c r="AO166" s="0" t="s">
        <v>469</v>
      </c>
      <c r="AP166" s="0" t="n">
        <v>8</v>
      </c>
    </row>
    <row r="167" customFormat="false" ht="12.75" hidden="false" customHeight="false" outlineLevel="0" collapsed="false">
      <c r="A167" s="0" t="n">
        <v>1281</v>
      </c>
      <c r="B167" s="0" t="n">
        <v>442</v>
      </c>
      <c r="C167" s="0" t="s">
        <v>2</v>
      </c>
      <c r="D167" s="0" t="s">
        <v>104</v>
      </c>
      <c r="E167" s="0" t="s">
        <v>190</v>
      </c>
      <c r="F167" s="0" t="s">
        <v>150</v>
      </c>
      <c r="G167" s="0" t="s">
        <v>191</v>
      </c>
      <c r="H167" s="0" t="s">
        <v>168</v>
      </c>
      <c r="I167" s="0" t="s">
        <v>156</v>
      </c>
      <c r="J167" s="0" t="s">
        <v>170</v>
      </c>
      <c r="K167" s="0" t="n">
        <v>36896</v>
      </c>
      <c r="L167" s="0" t="n">
        <v>38722</v>
      </c>
      <c r="M167" s="0" t="s">
        <v>155</v>
      </c>
      <c r="N167" s="286" t="n">
        <v>-10000000</v>
      </c>
      <c r="O167" s="0" t="n">
        <v>4121.538473</v>
      </c>
      <c r="P167" s="0" t="n">
        <v>1.25</v>
      </c>
      <c r="Q167" s="0" t="n">
        <v>193.466857</v>
      </c>
      <c r="R167" s="0" t="n">
        <v>184.067987</v>
      </c>
      <c r="S167" s="0" t="n">
        <v>-9.29986114343779</v>
      </c>
      <c r="T167" s="0" t="n">
        <v>-38329.7354962366</v>
      </c>
      <c r="U167" s="0" t="n">
        <v>-564.755697</v>
      </c>
      <c r="V167" s="0" t="n">
        <v>0</v>
      </c>
      <c r="W167" s="0" t="n">
        <v>-38894.4911932366</v>
      </c>
      <c r="X167" s="0" t="n">
        <v>248162.708366</v>
      </c>
      <c r="Y167" s="0" t="n">
        <v>210480.376568</v>
      </c>
      <c r="Z167" s="0" t="n">
        <v>-37682.331798</v>
      </c>
      <c r="AA167" s="0" t="n">
        <v>1212.15939523662</v>
      </c>
      <c r="AB167" s="0" t="n">
        <v>248162.708366</v>
      </c>
      <c r="AC167" s="0" t="n">
        <v>210480.376568</v>
      </c>
      <c r="AD167" s="0" t="n">
        <v>-37682.331798</v>
      </c>
      <c r="AF167" s="0" t="n">
        <v>51527.473989446</v>
      </c>
      <c r="AG167" s="0" t="n">
        <v>0</v>
      </c>
      <c r="AH167" s="565" t="n">
        <v>210480.376568</v>
      </c>
      <c r="AI167" s="0" t="n">
        <v>200877.548605</v>
      </c>
      <c r="AJ167" s="0" t="n">
        <v>200877.548605</v>
      </c>
      <c r="AK167" s="0" t="n">
        <v>5957.42235199999</v>
      </c>
      <c r="AL167" s="0" t="n">
        <v>-37682.331798</v>
      </c>
      <c r="AM167" s="0" t="s">
        <v>461</v>
      </c>
      <c r="AN167" s="0" t="s">
        <v>469</v>
      </c>
      <c r="AO167" s="0" t="n">
        <v>10</v>
      </c>
      <c r="AP167" s="0" t="n">
        <v>10</v>
      </c>
    </row>
    <row r="168" customFormat="false" ht="12.75" hidden="false" customHeight="false" outlineLevel="0" collapsed="false">
      <c r="A168" s="0" t="n">
        <v>1282</v>
      </c>
      <c r="B168" s="0" t="n">
        <v>443</v>
      </c>
      <c r="C168" s="0" t="s">
        <v>2</v>
      </c>
      <c r="D168" s="0" t="s">
        <v>104</v>
      </c>
      <c r="E168" s="0" t="s">
        <v>202</v>
      </c>
      <c r="F168" s="0" t="s">
        <v>102</v>
      </c>
      <c r="G168" s="0" t="s">
        <v>160</v>
      </c>
      <c r="H168" s="0" t="s">
        <v>168</v>
      </c>
      <c r="I168" s="0" t="s">
        <v>156</v>
      </c>
      <c r="J168" s="0" t="s">
        <v>203</v>
      </c>
      <c r="K168" s="0" t="n">
        <v>36896</v>
      </c>
      <c r="L168" s="0" t="n">
        <v>38722</v>
      </c>
      <c r="M168" s="0" t="s">
        <v>155</v>
      </c>
      <c r="N168" s="286" t="n">
        <v>-10000000</v>
      </c>
      <c r="O168" s="0" t="n">
        <v>4106.199885</v>
      </c>
      <c r="P168" s="0" t="n">
        <v>0.6</v>
      </c>
      <c r="Q168" s="0" t="n">
        <v>48.173235</v>
      </c>
      <c r="R168" s="0" t="n">
        <v>48.185388</v>
      </c>
      <c r="S168" s="0" t="n">
        <v>-0.00543043730646707</v>
      </c>
      <c r="T168" s="0" t="n">
        <v>-22.2984610433148</v>
      </c>
      <c r="U168" s="0" t="n">
        <v>-214.0441</v>
      </c>
      <c r="V168" s="0" t="n">
        <v>0</v>
      </c>
      <c r="W168" s="0" t="n">
        <v>-236.342561043315</v>
      </c>
      <c r="X168" s="0" t="n">
        <v>-63194.204135</v>
      </c>
      <c r="Y168" s="0" t="n">
        <v>-63338.970707</v>
      </c>
      <c r="Z168" s="0" t="n">
        <v>-144.766572</v>
      </c>
      <c r="AA168" s="0" t="n">
        <v>91.5759890433143</v>
      </c>
      <c r="AB168" s="0" t="n">
        <v>-63194.204135</v>
      </c>
      <c r="AC168" s="0" t="n">
        <v>-63338.970707</v>
      </c>
      <c r="AD168" s="0" t="n">
        <v>-144.766572</v>
      </c>
      <c r="AF168" s="0" t="n">
        <v>23641.4458378875</v>
      </c>
      <c r="AG168" s="0" t="n">
        <v>0</v>
      </c>
      <c r="AH168" s="565" t="n">
        <v>-63338.970707</v>
      </c>
      <c r="AI168" s="0" t="n">
        <v>-48140.076842</v>
      </c>
      <c r="AJ168" s="0" t="n">
        <v>-48140.076842</v>
      </c>
      <c r="AK168" s="0" t="n">
        <v>-20842.047288</v>
      </c>
      <c r="AL168" s="0" t="n">
        <v>-144.766572</v>
      </c>
      <c r="AM168" s="0" t="s">
        <v>461</v>
      </c>
      <c r="AN168" s="0" t="n">
        <v>6</v>
      </c>
      <c r="AO168" s="0" t="s">
        <v>469</v>
      </c>
      <c r="AP168" s="0" t="n">
        <v>6</v>
      </c>
    </row>
    <row r="169" customFormat="false" ht="12.75" hidden="false" customHeight="false" outlineLevel="0" collapsed="false">
      <c r="A169" s="0" t="n">
        <v>1283</v>
      </c>
      <c r="B169" s="0" t="n">
        <v>444</v>
      </c>
      <c r="C169" s="0" t="s">
        <v>2</v>
      </c>
      <c r="D169" s="0" t="s">
        <v>104</v>
      </c>
      <c r="E169" s="0" t="s">
        <v>204</v>
      </c>
      <c r="F169" s="0" t="s">
        <v>102</v>
      </c>
      <c r="G169" s="0" t="s">
        <v>112</v>
      </c>
      <c r="H169" s="0" t="s">
        <v>110</v>
      </c>
      <c r="I169" s="0" t="s">
        <v>156</v>
      </c>
      <c r="J169" s="0" t="s">
        <v>105</v>
      </c>
      <c r="K169" s="0" t="n">
        <v>36896</v>
      </c>
      <c r="L169" s="0" t="n">
        <v>38722</v>
      </c>
      <c r="M169" s="0" t="s">
        <v>155</v>
      </c>
      <c r="N169" s="286" t="n">
        <v>-10000000</v>
      </c>
      <c r="O169" s="0" t="n">
        <v>4064.909802</v>
      </c>
      <c r="P169" s="0" t="n">
        <v>0.34</v>
      </c>
      <c r="Q169" s="0" t="n">
        <v>41.280737</v>
      </c>
      <c r="R169" s="0" t="n">
        <v>41.303124</v>
      </c>
      <c r="S169" s="0" t="n">
        <v>0.00084733564808937</v>
      </c>
      <c r="T169" s="0" t="n">
        <v>3.4443429815025</v>
      </c>
      <c r="U169" s="0" t="n">
        <v>-192.514128</v>
      </c>
      <c r="V169" s="0" t="n">
        <v>0</v>
      </c>
      <c r="W169" s="0" t="n">
        <v>-189.069785018498</v>
      </c>
      <c r="X169" s="0" t="n">
        <v>23294.241223</v>
      </c>
      <c r="Y169" s="0" t="n">
        <v>23312.758824</v>
      </c>
      <c r="Z169" s="0" t="n">
        <v>18.5176009999996</v>
      </c>
      <c r="AA169" s="0" t="n">
        <v>207.587386018497</v>
      </c>
      <c r="AB169" s="0" t="n">
        <v>23294.241223</v>
      </c>
      <c r="AC169" s="0" t="n">
        <v>23312.758824</v>
      </c>
      <c r="AD169" s="0" t="n">
        <v>18.5176009999996</v>
      </c>
      <c r="AF169" s="0" t="n">
        <v>23403.718185015</v>
      </c>
      <c r="AG169" s="0" t="n">
        <v>0</v>
      </c>
      <c r="AH169" s="565" t="n">
        <v>23312.758824</v>
      </c>
      <c r="AI169" s="0" t="n">
        <v>-25810.467016</v>
      </c>
      <c r="AJ169" s="0" t="n">
        <v>-25810.467016</v>
      </c>
      <c r="AK169" s="0" t="n">
        <v>-65467.197745</v>
      </c>
      <c r="AL169" s="0" t="n">
        <v>18.5176009999996</v>
      </c>
      <c r="AM169" s="0" t="s">
        <v>461</v>
      </c>
      <c r="AN169" s="0" t="n">
        <v>6</v>
      </c>
      <c r="AO169" s="0" t="s">
        <v>469</v>
      </c>
      <c r="AP169" s="0" t="n">
        <v>6</v>
      </c>
    </row>
    <row r="170" customFormat="false" ht="12.75" hidden="false" customHeight="false" outlineLevel="0" collapsed="false">
      <c r="A170" s="0" t="n">
        <v>1284</v>
      </c>
      <c r="B170" s="0" t="n">
        <v>445</v>
      </c>
      <c r="C170" s="0" t="s">
        <v>2</v>
      </c>
      <c r="D170" s="0" t="s">
        <v>104</v>
      </c>
      <c r="E170" s="0" t="s">
        <v>211</v>
      </c>
      <c r="F170" s="0" t="s">
        <v>163</v>
      </c>
      <c r="G170" s="0" t="s">
        <v>151</v>
      </c>
      <c r="H170" s="0" t="s">
        <v>97</v>
      </c>
      <c r="I170" s="0" t="s">
        <v>156</v>
      </c>
      <c r="J170" s="0" t="s">
        <v>212</v>
      </c>
      <c r="K170" s="0" t="n">
        <v>36896</v>
      </c>
      <c r="L170" s="0" t="n">
        <v>38722</v>
      </c>
      <c r="M170" s="0" t="s">
        <v>155</v>
      </c>
      <c r="N170" s="286" t="n">
        <v>-10000000</v>
      </c>
      <c r="O170" s="0" t="n">
        <v>4067.923897</v>
      </c>
      <c r="P170" s="0" t="n">
        <v>0.25</v>
      </c>
      <c r="Q170" s="0" t="n">
        <v>26.471557</v>
      </c>
      <c r="R170" s="0" t="n">
        <v>26.484274</v>
      </c>
      <c r="S170" s="0" t="n">
        <v>0.000663891190350122</v>
      </c>
      <c r="T170" s="0" t="n">
        <v>2.70065883823304</v>
      </c>
      <c r="U170" s="0" t="n">
        <v>-127.895611</v>
      </c>
      <c r="V170" s="0" t="n">
        <v>0</v>
      </c>
      <c r="W170" s="0" t="n">
        <v>-125.194952161767</v>
      </c>
      <c r="X170" s="0" t="n">
        <v>692.051398</v>
      </c>
      <c r="Y170" s="0" t="n">
        <v>680.284378</v>
      </c>
      <c r="Z170" s="0" t="n">
        <v>-11.76702</v>
      </c>
      <c r="AA170" s="0" t="n">
        <v>113.427932161767</v>
      </c>
      <c r="AB170" s="0" t="n">
        <v>692.051398</v>
      </c>
      <c r="AC170" s="0" t="n">
        <v>680.284378</v>
      </c>
      <c r="AD170" s="0" t="n">
        <v>-11.76702</v>
      </c>
      <c r="AF170" s="0" t="n">
        <v>12045.122659017</v>
      </c>
      <c r="AG170" s="0" t="n">
        <v>0</v>
      </c>
      <c r="AH170" s="565" t="n">
        <v>680.284378</v>
      </c>
      <c r="AI170" s="0" t="n">
        <v>-133.241608</v>
      </c>
      <c r="AJ170" s="0" t="n">
        <v>-133.241608</v>
      </c>
      <c r="AK170" s="0" t="n">
        <v>-21159.234563</v>
      </c>
      <c r="AL170" s="0" t="n">
        <v>-11.76702</v>
      </c>
      <c r="AM170" s="0" t="s">
        <v>461</v>
      </c>
      <c r="AN170" s="0" t="n">
        <v>4</v>
      </c>
      <c r="AO170" s="0" t="s">
        <v>469</v>
      </c>
      <c r="AP170" s="0" t="n">
        <v>4</v>
      </c>
    </row>
    <row r="171" customFormat="false" ht="12.75" hidden="false" customHeight="false" outlineLevel="0" collapsed="false">
      <c r="A171" s="0" t="n">
        <v>1285</v>
      </c>
      <c r="B171" s="0" t="n">
        <v>446</v>
      </c>
      <c r="C171" s="0" t="s">
        <v>2</v>
      </c>
      <c r="D171" s="0" t="s">
        <v>104</v>
      </c>
      <c r="E171" s="0" t="s">
        <v>231</v>
      </c>
      <c r="F171" s="0" t="s">
        <v>172</v>
      </c>
      <c r="G171" s="0" t="s">
        <v>112</v>
      </c>
      <c r="H171" s="0" t="s">
        <v>168</v>
      </c>
      <c r="I171" s="0" t="s">
        <v>156</v>
      </c>
      <c r="J171" s="0" t="s">
        <v>170</v>
      </c>
      <c r="K171" s="0" t="n">
        <v>36896</v>
      </c>
      <c r="L171" s="0" t="n">
        <v>38722</v>
      </c>
      <c r="M171" s="0" t="s">
        <v>155</v>
      </c>
      <c r="N171" s="286" t="n">
        <v>-10000000</v>
      </c>
      <c r="O171" s="0" t="n">
        <v>4167.90854</v>
      </c>
      <c r="P171" s="0" t="n">
        <v>0.9</v>
      </c>
      <c r="Q171" s="0" t="n">
        <v>75.349683</v>
      </c>
      <c r="R171" s="0" t="n">
        <v>75.371572</v>
      </c>
      <c r="S171" s="0" t="n">
        <v>-0.000192512603956199</v>
      </c>
      <c r="T171" s="0" t="n">
        <v>-0.802374926086681</v>
      </c>
      <c r="U171" s="0" t="n">
        <v>-278.932331</v>
      </c>
      <c r="V171" s="0" t="n">
        <v>0</v>
      </c>
      <c r="W171" s="0" t="n">
        <v>-279.734705926087</v>
      </c>
      <c r="X171" s="0" t="n">
        <v>-80805.850212</v>
      </c>
      <c r="Y171" s="0" t="n">
        <v>-81000.39956</v>
      </c>
      <c r="Z171" s="0" t="n">
        <v>-194.549348</v>
      </c>
      <c r="AA171" s="0" t="n">
        <v>85.1853579260862</v>
      </c>
      <c r="AB171" s="0" t="n">
        <v>-80805.850212</v>
      </c>
      <c r="AC171" s="0" t="n">
        <v>-81000.39956</v>
      </c>
      <c r="AD171" s="0" t="n">
        <v>-194.549348</v>
      </c>
      <c r="AF171" s="0" t="n">
        <v>41137.2572898</v>
      </c>
      <c r="AG171" s="0" t="n">
        <v>0</v>
      </c>
      <c r="AH171" s="565" t="n">
        <v>-81000.39956</v>
      </c>
      <c r="AI171" s="0" t="n">
        <v>-359089.12932</v>
      </c>
      <c r="AJ171" s="0" t="n">
        <v>-359089.12932</v>
      </c>
      <c r="AK171" s="0" t="n">
        <v>-170135.329029</v>
      </c>
      <c r="AL171" s="0" t="n">
        <v>-194.549348</v>
      </c>
      <c r="AM171" s="0" t="s">
        <v>461</v>
      </c>
      <c r="AN171" s="0" t="s">
        <v>469</v>
      </c>
      <c r="AO171" s="0" t="n">
        <v>9</v>
      </c>
      <c r="AP171" s="0" t="n">
        <v>9</v>
      </c>
    </row>
    <row r="172" customFormat="false" ht="12.75" hidden="false" customHeight="false" outlineLevel="0" collapsed="false">
      <c r="A172" s="0" t="n">
        <v>1286</v>
      </c>
      <c r="B172" s="0" t="n">
        <v>447</v>
      </c>
      <c r="C172" s="0" t="s">
        <v>2</v>
      </c>
      <c r="D172" s="0" t="s">
        <v>104</v>
      </c>
      <c r="E172" s="0" t="s">
        <v>233</v>
      </c>
      <c r="F172" s="0" t="s">
        <v>184</v>
      </c>
      <c r="G172" s="0" t="s">
        <v>164</v>
      </c>
      <c r="H172" s="0" t="s">
        <v>107</v>
      </c>
      <c r="I172" s="0" t="s">
        <v>156</v>
      </c>
      <c r="J172" s="0" t="s">
        <v>105</v>
      </c>
      <c r="K172" s="0" t="n">
        <v>36896</v>
      </c>
      <c r="L172" s="0" t="n">
        <v>38722</v>
      </c>
      <c r="M172" s="0" t="s">
        <v>155</v>
      </c>
      <c r="N172" s="286" t="n">
        <v>-10000000</v>
      </c>
      <c r="O172" s="0" t="n">
        <v>4047.013065</v>
      </c>
      <c r="P172" s="0" t="n">
        <v>0.12</v>
      </c>
      <c r="Q172" s="0" t="n">
        <v>16.328824</v>
      </c>
      <c r="R172" s="0" t="n">
        <v>16.334794</v>
      </c>
      <c r="S172" s="0" t="n">
        <v>-0.00046508282273861</v>
      </c>
      <c r="T172" s="0" t="n">
        <v>-1.88219625993023</v>
      </c>
      <c r="U172" s="0" t="n">
        <v>-66.894745</v>
      </c>
      <c r="V172" s="0" t="n">
        <v>0</v>
      </c>
      <c r="W172" s="0" t="n">
        <v>-68.7769412599302</v>
      </c>
      <c r="X172" s="0" t="n">
        <v>15770.420769</v>
      </c>
      <c r="Y172" s="0" t="n">
        <v>15773.392085</v>
      </c>
      <c r="Z172" s="0" t="n">
        <v>2.97131599999921</v>
      </c>
      <c r="AA172" s="0" t="n">
        <v>71.7482572599294</v>
      </c>
      <c r="AB172" s="0" t="n">
        <v>15770.420769</v>
      </c>
      <c r="AC172" s="0" t="n">
        <v>15773.392085</v>
      </c>
      <c r="AD172" s="0" t="n">
        <v>2.97131599999921</v>
      </c>
      <c r="AF172" s="0" t="n">
        <v>16643.3412298125</v>
      </c>
      <c r="AG172" s="0" t="n">
        <v>0</v>
      </c>
      <c r="AH172" s="565" t="n">
        <v>15773.392085</v>
      </c>
      <c r="AI172" s="0" t="n">
        <v>-18051.660816</v>
      </c>
      <c r="AJ172" s="0" t="n">
        <v>-18051.660816</v>
      </c>
      <c r="AK172" s="0" t="n">
        <v>-16049.417545</v>
      </c>
      <c r="AL172" s="0" t="n">
        <v>2.97131599999921</v>
      </c>
      <c r="AM172" s="0" t="s">
        <v>461</v>
      </c>
      <c r="AN172" s="0" t="n">
        <v>5</v>
      </c>
      <c r="AO172" s="0" t="s">
        <v>469</v>
      </c>
      <c r="AP172" s="0" t="n">
        <v>5</v>
      </c>
    </row>
    <row r="173" customFormat="false" ht="12.75" hidden="false" customHeight="false" outlineLevel="0" collapsed="false">
      <c r="A173" s="0" t="n">
        <v>1287</v>
      </c>
      <c r="B173" s="0" t="n">
        <v>448</v>
      </c>
      <c r="C173" s="0" t="s">
        <v>2</v>
      </c>
      <c r="D173" s="0" t="s">
        <v>104</v>
      </c>
      <c r="E173" s="0" t="s">
        <v>226</v>
      </c>
      <c r="F173" s="0" t="s">
        <v>102</v>
      </c>
      <c r="G173" s="0" t="s">
        <v>160</v>
      </c>
      <c r="H173" s="0" t="s">
        <v>110</v>
      </c>
      <c r="I173" s="0" t="s">
        <v>156</v>
      </c>
      <c r="J173" s="0" t="s">
        <v>212</v>
      </c>
      <c r="K173" s="0" t="n">
        <v>36896</v>
      </c>
      <c r="L173" s="0" t="n">
        <v>38722</v>
      </c>
      <c r="M173" s="0" t="s">
        <v>155</v>
      </c>
      <c r="N173" s="286" t="n">
        <v>-10000000</v>
      </c>
      <c r="O173" s="0" t="n">
        <v>4144.110416</v>
      </c>
      <c r="P173" s="0" t="n">
        <v>0.8</v>
      </c>
      <c r="Q173" s="0" t="n">
        <v>74.103579</v>
      </c>
      <c r="R173" s="0" t="n">
        <v>74.133087</v>
      </c>
      <c r="S173" s="0" t="n">
        <v>0.000711589713968328</v>
      </c>
      <c r="T173" s="0" t="n">
        <v>2.94890634557461</v>
      </c>
      <c r="U173" s="0" t="n">
        <v>-307.563384</v>
      </c>
      <c r="V173" s="0" t="n">
        <v>0</v>
      </c>
      <c r="W173" s="0" t="n">
        <v>-304.614477654425</v>
      </c>
      <c r="X173" s="0" t="n">
        <v>-42343.724925</v>
      </c>
      <c r="Y173" s="0" t="n">
        <v>-42457.118793</v>
      </c>
      <c r="Z173" s="0" t="n">
        <v>-113.393867999999</v>
      </c>
      <c r="AA173" s="0" t="n">
        <v>191.220609654426</v>
      </c>
      <c r="AB173" s="0" t="n">
        <v>-42343.724925</v>
      </c>
      <c r="AC173" s="0" t="n">
        <v>-42457.118793</v>
      </c>
      <c r="AD173" s="0" t="n">
        <v>-113.393867999999</v>
      </c>
      <c r="AF173" s="0" t="n">
        <v>23859.71572012</v>
      </c>
      <c r="AG173" s="0" t="n">
        <v>0</v>
      </c>
      <c r="AH173" s="565" t="n">
        <v>-42457.118793</v>
      </c>
      <c r="AI173" s="0" t="n">
        <v>-43908.349913</v>
      </c>
      <c r="AJ173" s="0" t="n">
        <v>-43908.349913</v>
      </c>
      <c r="AK173" s="0" t="n">
        <v>9475.467896</v>
      </c>
      <c r="AL173" s="0" t="n">
        <v>-113.393867999999</v>
      </c>
      <c r="AM173" s="0" t="s">
        <v>461</v>
      </c>
      <c r="AN173" s="0" t="n">
        <v>6</v>
      </c>
      <c r="AO173" s="0" t="s">
        <v>469</v>
      </c>
      <c r="AP173" s="0" t="n">
        <v>6</v>
      </c>
    </row>
    <row r="174" customFormat="false" ht="12.75" hidden="false" customHeight="false" outlineLevel="0" collapsed="false">
      <c r="A174" s="0" t="n">
        <v>1288</v>
      </c>
      <c r="B174" s="0" t="n">
        <v>449</v>
      </c>
      <c r="C174" s="0" t="s">
        <v>2</v>
      </c>
      <c r="D174" s="0" t="s">
        <v>104</v>
      </c>
      <c r="E174" s="0" t="s">
        <v>114</v>
      </c>
      <c r="F174" s="0" t="s">
        <v>102</v>
      </c>
      <c r="G174" s="0" t="s">
        <v>96</v>
      </c>
      <c r="H174" s="0" t="s">
        <v>110</v>
      </c>
      <c r="I174" s="0" t="s">
        <v>156</v>
      </c>
      <c r="J174" s="0" t="s">
        <v>154</v>
      </c>
      <c r="K174" s="0" t="n">
        <v>36896</v>
      </c>
      <c r="L174" s="0" t="n">
        <v>38722</v>
      </c>
      <c r="M174" s="0" t="s">
        <v>155</v>
      </c>
      <c r="N174" s="286" t="n">
        <v>-10000000</v>
      </c>
      <c r="O174" s="0" t="n">
        <v>4129.322143</v>
      </c>
      <c r="P174" s="0" t="n">
        <v>1.15</v>
      </c>
      <c r="Q174" s="0" t="n">
        <v>169.023018</v>
      </c>
      <c r="R174" s="0" t="n">
        <v>168.217337</v>
      </c>
      <c r="S174" s="0" t="n">
        <v>-0.446613301582763</v>
      </c>
      <c r="T174" s="0" t="n">
        <v>-1844.21019558404</v>
      </c>
      <c r="U174" s="0" t="n">
        <v>-530.725093</v>
      </c>
      <c r="V174" s="0" t="n">
        <v>0</v>
      </c>
      <c r="W174" s="0" t="n">
        <v>-2374.93528858404</v>
      </c>
      <c r="X174" s="0" t="n">
        <v>193366.963512</v>
      </c>
      <c r="Y174" s="0" t="n">
        <v>190532.580968</v>
      </c>
      <c r="Z174" s="0" t="n">
        <v>-2834.38254399999</v>
      </c>
      <c r="AA174" s="0" t="n">
        <v>-459.447255415954</v>
      </c>
      <c r="AB174" s="0" t="n">
        <v>193366.963512</v>
      </c>
      <c r="AC174" s="0" t="n">
        <v>190532.580968</v>
      </c>
      <c r="AD174" s="0" t="n">
        <v>-2834.38254399999</v>
      </c>
      <c r="AF174" s="0" t="n">
        <v>23774.5722383225</v>
      </c>
      <c r="AG174" s="0" t="n">
        <v>0</v>
      </c>
      <c r="AH174" s="565" t="n">
        <v>190532.580968</v>
      </c>
      <c r="AI174" s="0" t="n">
        <v>111340.602599</v>
      </c>
      <c r="AJ174" s="0" t="n">
        <v>111340.602599</v>
      </c>
      <c r="AK174" s="0" t="n">
        <v>34438.040066</v>
      </c>
      <c r="AL174" s="0" t="n">
        <v>-2834.38254399999</v>
      </c>
      <c r="AM174" s="0" t="s">
        <v>461</v>
      </c>
      <c r="AN174" s="0" t="n">
        <v>6</v>
      </c>
      <c r="AO174" s="0" t="s">
        <v>469</v>
      </c>
      <c r="AP174" s="0" t="n">
        <v>6</v>
      </c>
    </row>
    <row r="175" customFormat="false" ht="12.75" hidden="false" customHeight="false" outlineLevel="0" collapsed="false">
      <c r="A175" s="0" t="n">
        <v>1289</v>
      </c>
      <c r="B175" s="0" t="n">
        <v>450</v>
      </c>
      <c r="C175" s="0" t="s">
        <v>2</v>
      </c>
      <c r="D175" s="0" t="s">
        <v>104</v>
      </c>
      <c r="E175" s="0" t="s">
        <v>237</v>
      </c>
      <c r="F175" s="0" t="s">
        <v>116</v>
      </c>
      <c r="G175" s="0" t="s">
        <v>112</v>
      </c>
      <c r="H175" s="0" t="s">
        <v>168</v>
      </c>
      <c r="I175" s="0" t="s">
        <v>156</v>
      </c>
      <c r="J175" s="0" t="s">
        <v>170</v>
      </c>
      <c r="K175" s="0" t="n">
        <v>36896</v>
      </c>
      <c r="L175" s="0" t="n">
        <v>38722</v>
      </c>
      <c r="M175" s="0" t="s">
        <v>155</v>
      </c>
      <c r="N175" s="286" t="n">
        <v>-10000000</v>
      </c>
      <c r="O175" s="0" t="n">
        <v>4078.507508</v>
      </c>
      <c r="P175" s="0" t="n">
        <v>0.52</v>
      </c>
      <c r="Q175" s="0" t="n">
        <v>67.200099</v>
      </c>
      <c r="R175" s="0" t="n">
        <v>67.214025</v>
      </c>
      <c r="S175" s="0" t="n">
        <v>-0.00609125405802884</v>
      </c>
      <c r="T175" s="0" t="n">
        <v>-24.8432254088061</v>
      </c>
      <c r="U175" s="0" t="n">
        <v>-249.577765</v>
      </c>
      <c r="V175" s="0" t="n">
        <v>0</v>
      </c>
      <c r="W175" s="0" t="n">
        <v>-274.420990408806</v>
      </c>
      <c r="X175" s="0" t="n">
        <v>52207.132958</v>
      </c>
      <c r="Y175" s="0" t="n">
        <v>52158.809575</v>
      </c>
      <c r="Z175" s="0" t="n">
        <v>-48.3233830000027</v>
      </c>
      <c r="AA175" s="0" t="n">
        <v>226.097607408803</v>
      </c>
      <c r="AB175" s="0" t="n">
        <v>52207.132958</v>
      </c>
      <c r="AC175" s="0" t="n">
        <v>52158.809575</v>
      </c>
      <c r="AD175" s="0" t="n">
        <v>-48.3233830000027</v>
      </c>
      <c r="AF175" s="0" t="n">
        <v>29520.237342904</v>
      </c>
      <c r="AG175" s="0" t="n">
        <v>0</v>
      </c>
      <c r="AH175" s="565" t="n">
        <v>52158.809575</v>
      </c>
      <c r="AI175" s="0" t="n">
        <v>-60502.688435</v>
      </c>
      <c r="AJ175" s="0" t="n">
        <v>-60502.688435</v>
      </c>
      <c r="AK175" s="0" t="n">
        <v>-62140.339554</v>
      </c>
      <c r="AL175" s="0" t="n">
        <v>-48.3233830000027</v>
      </c>
      <c r="AM175" s="0" t="s">
        <v>461</v>
      </c>
      <c r="AN175" s="0" t="n">
        <v>8</v>
      </c>
      <c r="AO175" s="0" t="s">
        <v>469</v>
      </c>
      <c r="AP175" s="0" t="n">
        <v>8</v>
      </c>
    </row>
    <row r="176" customFormat="false" ht="12.75" hidden="false" customHeight="false" outlineLevel="0" collapsed="false">
      <c r="A176" s="0" t="n">
        <v>1290</v>
      </c>
      <c r="B176" s="0" t="n">
        <v>451</v>
      </c>
      <c r="C176" s="0" t="s">
        <v>2</v>
      </c>
      <c r="D176" s="0" t="s">
        <v>104</v>
      </c>
      <c r="E176" s="0" t="s">
        <v>241</v>
      </c>
      <c r="F176" s="0" t="s">
        <v>172</v>
      </c>
      <c r="G176" s="0" t="s">
        <v>112</v>
      </c>
      <c r="H176" s="0" t="s">
        <v>152</v>
      </c>
      <c r="I176" s="0" t="s">
        <v>156</v>
      </c>
      <c r="J176" s="0" t="s">
        <v>212</v>
      </c>
      <c r="K176" s="0" t="n">
        <v>36896</v>
      </c>
      <c r="L176" s="0" t="n">
        <v>38722</v>
      </c>
      <c r="M176" s="0" t="s">
        <v>155</v>
      </c>
      <c r="N176" s="286" t="n">
        <v>-10000000</v>
      </c>
      <c r="O176" s="0" t="n">
        <v>4086.119682</v>
      </c>
      <c r="P176" s="0" t="n">
        <v>0.6</v>
      </c>
      <c r="Q176" s="0" t="n">
        <v>75.026384</v>
      </c>
      <c r="R176" s="0" t="n">
        <v>75.041791</v>
      </c>
      <c r="S176" s="0" t="n">
        <v>-0.00588064832320288</v>
      </c>
      <c r="T176" s="0" t="n">
        <v>-24.0290328563596</v>
      </c>
      <c r="U176" s="0" t="n">
        <v>-267.288203</v>
      </c>
      <c r="V176" s="0" t="n">
        <v>0</v>
      </c>
      <c r="W176" s="0" t="n">
        <v>-291.31723585636</v>
      </c>
      <c r="X176" s="0" t="n">
        <v>49532.014508</v>
      </c>
      <c r="Y176" s="0" t="n">
        <v>49466.9566</v>
      </c>
      <c r="Z176" s="0" t="n">
        <v>-65.0579080000025</v>
      </c>
      <c r="AA176" s="0" t="n">
        <v>226.259327856357</v>
      </c>
      <c r="AB176" s="0" t="n">
        <v>49532.014508</v>
      </c>
      <c r="AC176" s="0" t="n">
        <v>49466.9566</v>
      </c>
      <c r="AD176" s="0" t="n">
        <v>-65.0579080000025</v>
      </c>
      <c r="AF176" s="0" t="n">
        <v>40330.00126134</v>
      </c>
      <c r="AG176" s="0" t="n">
        <v>0</v>
      </c>
      <c r="AH176" s="565" t="n">
        <v>49466.9566</v>
      </c>
      <c r="AI176" s="0" t="n">
        <v>51259.837428</v>
      </c>
      <c r="AJ176" s="0" t="n">
        <v>51259.837428</v>
      </c>
      <c r="AK176" s="0" t="n">
        <v>-33197.525361</v>
      </c>
      <c r="AL176" s="0" t="n">
        <v>-65.0579080000025</v>
      </c>
      <c r="AM176" s="0" t="s">
        <v>461</v>
      </c>
      <c r="AN176" s="0" t="s">
        <v>469</v>
      </c>
      <c r="AO176" s="0" t="n">
        <v>9</v>
      </c>
      <c r="AP176" s="0" t="n">
        <v>9</v>
      </c>
    </row>
    <row r="177" customFormat="false" ht="12.75" hidden="false" customHeight="false" outlineLevel="0" collapsed="false">
      <c r="A177" s="0" t="n">
        <v>1291</v>
      </c>
      <c r="B177" s="0" t="n">
        <v>452</v>
      </c>
      <c r="C177" s="0" t="s">
        <v>2</v>
      </c>
      <c r="D177" s="0" t="s">
        <v>104</v>
      </c>
      <c r="E177" s="0" t="s">
        <v>242</v>
      </c>
      <c r="F177" s="0" t="s">
        <v>102</v>
      </c>
      <c r="G177" s="0" t="s">
        <v>160</v>
      </c>
      <c r="H177" s="0" t="s">
        <v>168</v>
      </c>
      <c r="I177" s="0" t="s">
        <v>156</v>
      </c>
      <c r="J177" s="0" t="s">
        <v>203</v>
      </c>
      <c r="K177" s="0" t="n">
        <v>36896</v>
      </c>
      <c r="L177" s="0" t="n">
        <v>38722</v>
      </c>
      <c r="M177" s="0" t="s">
        <v>155</v>
      </c>
      <c r="N177" s="286" t="n">
        <v>-10000000</v>
      </c>
      <c r="O177" s="0" t="n">
        <v>4121.339584</v>
      </c>
      <c r="P177" s="0" t="n">
        <v>0.75</v>
      </c>
      <c r="Q177" s="0" t="n">
        <v>34.91813</v>
      </c>
      <c r="R177" s="0" t="n">
        <v>34.924</v>
      </c>
      <c r="S177" s="0" t="n">
        <v>-0.00420157617745625</v>
      </c>
      <c r="T177" s="0" t="n">
        <v>-17.3161222153418</v>
      </c>
      <c r="U177" s="0" t="n">
        <v>-148.502068</v>
      </c>
      <c r="V177" s="0" t="n">
        <v>0</v>
      </c>
      <c r="W177" s="0" t="n">
        <v>-165.818190215342</v>
      </c>
      <c r="X177" s="0" t="n">
        <v>-186454.910207</v>
      </c>
      <c r="Y177" s="0" t="n">
        <v>-186738.605185</v>
      </c>
      <c r="Z177" s="0" t="n">
        <v>-283.694977999985</v>
      </c>
      <c r="AA177" s="0" t="n">
        <v>-117.876787784643</v>
      </c>
      <c r="AB177" s="0" t="n">
        <v>-186454.910207</v>
      </c>
      <c r="AC177" s="0" t="n">
        <v>-186738.605185</v>
      </c>
      <c r="AD177" s="0" t="n">
        <v>-283.694977999985</v>
      </c>
      <c r="AF177" s="0" t="n">
        <v>23728.61265488</v>
      </c>
      <c r="AG177" s="0" t="n">
        <v>0</v>
      </c>
      <c r="AH177" s="565" t="n">
        <v>-186738.605185</v>
      </c>
      <c r="AI177" s="0" t="n">
        <v>-43157.328361</v>
      </c>
      <c r="AJ177" s="0" t="n">
        <v>-43157.328361</v>
      </c>
      <c r="AK177" s="0" t="n">
        <v>-40784.203739</v>
      </c>
      <c r="AL177" s="0" t="n">
        <v>-283.694977999985</v>
      </c>
      <c r="AM177" s="0" t="s">
        <v>461</v>
      </c>
      <c r="AN177" s="0" t="n">
        <v>6</v>
      </c>
      <c r="AO177" s="0" t="s">
        <v>469</v>
      </c>
      <c r="AP177" s="0" t="n">
        <v>6</v>
      </c>
    </row>
    <row r="178" customFormat="false" ht="12.75" hidden="false" customHeight="false" outlineLevel="0" collapsed="false">
      <c r="A178" s="0" t="n">
        <v>1292</v>
      </c>
      <c r="B178" s="0" t="n">
        <v>453</v>
      </c>
      <c r="C178" s="0" t="s">
        <v>2</v>
      </c>
      <c r="D178" s="0" t="s">
        <v>104</v>
      </c>
      <c r="E178" s="0" t="s">
        <v>243</v>
      </c>
      <c r="F178" s="0" t="s">
        <v>102</v>
      </c>
      <c r="G178" s="0" t="s">
        <v>191</v>
      </c>
      <c r="H178" s="0" t="s">
        <v>168</v>
      </c>
      <c r="I178" s="0" t="s">
        <v>156</v>
      </c>
      <c r="J178" s="0" t="s">
        <v>203</v>
      </c>
      <c r="K178" s="0" t="n">
        <v>36896</v>
      </c>
      <c r="L178" s="0" t="n">
        <v>38722</v>
      </c>
      <c r="M178" s="0" t="s">
        <v>155</v>
      </c>
      <c r="N178" s="286" t="n">
        <v>-10000000</v>
      </c>
      <c r="O178" s="0" t="n">
        <v>4136.142071</v>
      </c>
      <c r="P178" s="0" t="n">
        <v>0.8</v>
      </c>
      <c r="Q178" s="0" t="n">
        <v>53.104504</v>
      </c>
      <c r="R178" s="0" t="n">
        <v>53.116456</v>
      </c>
      <c r="S178" s="0" t="n">
        <v>-0.00613946038544874</v>
      </c>
      <c r="T178" s="0" t="n">
        <v>-25.3936803934924</v>
      </c>
      <c r="U178" s="0" t="n">
        <v>-242.554219</v>
      </c>
      <c r="V178" s="0" t="n">
        <v>0</v>
      </c>
      <c r="W178" s="0" t="n">
        <v>-267.947899393492</v>
      </c>
      <c r="X178" s="0" t="n">
        <v>-130938.906109</v>
      </c>
      <c r="Y178" s="0" t="n">
        <v>-131177.570581</v>
      </c>
      <c r="Z178" s="0" t="n">
        <v>-238.664472000004</v>
      </c>
      <c r="AA178" s="0" t="n">
        <v>29.2834273934884</v>
      </c>
      <c r="AB178" s="0" t="n">
        <v>-130938.906109</v>
      </c>
      <c r="AC178" s="0" t="n">
        <v>-131177.570581</v>
      </c>
      <c r="AD178" s="0" t="n">
        <v>-238.664472000004</v>
      </c>
      <c r="AF178" s="0" t="n">
        <v>23813.8379737825</v>
      </c>
      <c r="AG178" s="0" t="n">
        <v>0</v>
      </c>
      <c r="AH178" s="565" t="n">
        <v>-131177.570581</v>
      </c>
      <c r="AI178" s="0" t="n">
        <v>-82008.926021</v>
      </c>
      <c r="AJ178" s="0" t="n">
        <v>-82008.926021</v>
      </c>
      <c r="AK178" s="0" t="n">
        <v>-27236.206724</v>
      </c>
      <c r="AL178" s="0" t="n">
        <v>-238.664472000004</v>
      </c>
      <c r="AM178" s="0" t="s">
        <v>461</v>
      </c>
      <c r="AN178" s="0" t="n">
        <v>6</v>
      </c>
      <c r="AO178" s="0" t="s">
        <v>469</v>
      </c>
      <c r="AP178" s="0" t="n">
        <v>6</v>
      </c>
    </row>
    <row r="179" customFormat="false" ht="12.75" hidden="false" customHeight="false" outlineLevel="0" collapsed="false">
      <c r="A179" s="0" t="n">
        <v>1293</v>
      </c>
      <c r="B179" s="0" t="n">
        <v>454</v>
      </c>
      <c r="C179" s="0" t="s">
        <v>2</v>
      </c>
      <c r="D179" s="0" t="s">
        <v>104</v>
      </c>
      <c r="E179" s="0" t="s">
        <v>244</v>
      </c>
      <c r="F179" s="0" t="s">
        <v>172</v>
      </c>
      <c r="G179" s="0" t="s">
        <v>160</v>
      </c>
      <c r="H179" s="0" t="s">
        <v>168</v>
      </c>
      <c r="I179" s="0" t="s">
        <v>156</v>
      </c>
      <c r="J179" s="0" t="s">
        <v>203</v>
      </c>
      <c r="K179" s="0" t="n">
        <v>36896</v>
      </c>
      <c r="L179" s="0" t="n">
        <v>38722</v>
      </c>
      <c r="M179" s="0" t="s">
        <v>155</v>
      </c>
      <c r="N179" s="286" t="n">
        <v>-10000000</v>
      </c>
      <c r="O179" s="0" t="n">
        <v>4216.530178</v>
      </c>
      <c r="P179" s="0" t="n">
        <v>2.15</v>
      </c>
      <c r="Q179" s="0" t="n">
        <v>254.929009</v>
      </c>
      <c r="R179" s="0" t="n">
        <v>254.953988</v>
      </c>
      <c r="S179" s="0" t="n">
        <v>-0.0209965860613742</v>
      </c>
      <c r="T179" s="0" t="n">
        <v>-88.5327387627586</v>
      </c>
      <c r="U179" s="0" t="n">
        <v>-753.237244</v>
      </c>
      <c r="V179" s="0" t="n">
        <v>0</v>
      </c>
      <c r="W179" s="0" t="n">
        <v>-841.769982762759</v>
      </c>
      <c r="X179" s="0" t="n">
        <v>109625.635128</v>
      </c>
      <c r="Y179" s="0" t="n">
        <v>109221.057983</v>
      </c>
      <c r="Z179" s="0" t="n">
        <v>-404.577144999988</v>
      </c>
      <c r="AA179" s="0" t="n">
        <v>437.19283776277</v>
      </c>
      <c r="AB179" s="0" t="n">
        <v>109625.635128</v>
      </c>
      <c r="AC179" s="0" t="n">
        <v>109221.057983</v>
      </c>
      <c r="AD179" s="0" t="n">
        <v>-404.577144999988</v>
      </c>
      <c r="AF179" s="0" t="n">
        <v>41617.15285686</v>
      </c>
      <c r="AG179" s="0" t="n">
        <v>0</v>
      </c>
      <c r="AH179" s="565" t="n">
        <v>109221.057983</v>
      </c>
      <c r="AI179" s="0" t="n">
        <v>5648.980012</v>
      </c>
      <c r="AJ179" s="0" t="n">
        <v>5648.980012</v>
      </c>
      <c r="AK179" s="0" t="n">
        <v>8529.90747000001</v>
      </c>
      <c r="AL179" s="0" t="n">
        <v>-404.577144999988</v>
      </c>
      <c r="AM179" s="0" t="s">
        <v>461</v>
      </c>
      <c r="AN179" s="0" t="s">
        <v>469</v>
      </c>
      <c r="AO179" s="0" t="n">
        <v>9</v>
      </c>
      <c r="AP179" s="0" t="n">
        <v>9</v>
      </c>
    </row>
    <row r="180" customFormat="false" ht="12.75" hidden="false" customHeight="false" outlineLevel="0" collapsed="false">
      <c r="A180" s="0" t="n">
        <v>1294</v>
      </c>
      <c r="B180" s="0" t="n">
        <v>455</v>
      </c>
      <c r="C180" s="0" t="s">
        <v>2</v>
      </c>
      <c r="D180" s="0" t="s">
        <v>104</v>
      </c>
      <c r="E180" s="0" t="s">
        <v>246</v>
      </c>
      <c r="F180" s="0" t="s">
        <v>172</v>
      </c>
      <c r="G180" s="0" t="s">
        <v>164</v>
      </c>
      <c r="H180" s="0" t="s">
        <v>168</v>
      </c>
      <c r="I180" s="0" t="s">
        <v>156</v>
      </c>
      <c r="J180" s="0" t="s">
        <v>154</v>
      </c>
      <c r="K180" s="0" t="n">
        <v>36896</v>
      </c>
      <c r="L180" s="0" t="n">
        <v>38722</v>
      </c>
      <c r="M180" s="0" t="s">
        <v>155</v>
      </c>
      <c r="N180" s="286" t="n">
        <v>-10000000</v>
      </c>
      <c r="O180" s="0" t="n">
        <v>4212.652545</v>
      </c>
      <c r="P180" s="0" t="n">
        <v>1.68</v>
      </c>
      <c r="Q180" s="0" t="n">
        <v>183.904325</v>
      </c>
      <c r="R180" s="0" t="n">
        <v>183.935064</v>
      </c>
      <c r="S180" s="0" t="n">
        <v>-0.0131935087552386</v>
      </c>
      <c r="T180" s="0" t="n">
        <v>-55.5796682352356</v>
      </c>
      <c r="U180" s="0" t="n">
        <v>-618.650487</v>
      </c>
      <c r="V180" s="0" t="n">
        <v>0</v>
      </c>
      <c r="W180" s="0" t="n">
        <v>-674.230155235236</v>
      </c>
      <c r="X180" s="0" t="n">
        <v>26524.205158</v>
      </c>
      <c r="Y180" s="0" t="n">
        <v>26218.870051</v>
      </c>
      <c r="Z180" s="0" t="n">
        <v>-305.335106999999</v>
      </c>
      <c r="AA180" s="0" t="n">
        <v>368.895048235237</v>
      </c>
      <c r="AB180" s="0" t="n">
        <v>26524.205158</v>
      </c>
      <c r="AC180" s="0" t="n">
        <v>26218.870051</v>
      </c>
      <c r="AD180" s="0" t="n">
        <v>-305.335106999999</v>
      </c>
      <c r="AF180" s="0" t="n">
        <v>41578.88061915</v>
      </c>
      <c r="AG180" s="0" t="n">
        <v>0</v>
      </c>
      <c r="AH180" s="565" t="n">
        <v>26218.870051</v>
      </c>
      <c r="AI180" s="0" t="n">
        <v>464161.362237</v>
      </c>
      <c r="AJ180" s="0" t="n">
        <v>464161.362237</v>
      </c>
      <c r="AK180" s="0" t="n">
        <v>-48637.705628</v>
      </c>
      <c r="AL180" s="0" t="n">
        <v>-305.335106999999</v>
      </c>
      <c r="AM180" s="0" t="s">
        <v>461</v>
      </c>
      <c r="AN180" s="0" t="s">
        <v>469</v>
      </c>
      <c r="AO180" s="0" t="n">
        <v>9</v>
      </c>
      <c r="AP180" s="0" t="n">
        <v>9</v>
      </c>
    </row>
    <row r="181" customFormat="false" ht="12.75" hidden="false" customHeight="false" outlineLevel="0" collapsed="false">
      <c r="A181" s="0" t="n">
        <v>1295</v>
      </c>
      <c r="B181" s="0" t="n">
        <v>456</v>
      </c>
      <c r="C181" s="0" t="s">
        <v>2</v>
      </c>
      <c r="D181" s="0" t="s">
        <v>104</v>
      </c>
      <c r="E181" s="0" t="s">
        <v>247</v>
      </c>
      <c r="F181" s="0" t="s">
        <v>172</v>
      </c>
      <c r="G181" s="0" t="s">
        <v>96</v>
      </c>
      <c r="H181" s="0" t="s">
        <v>168</v>
      </c>
      <c r="I181" s="0" t="s">
        <v>156</v>
      </c>
      <c r="J181" s="0" t="s">
        <v>203</v>
      </c>
      <c r="K181" s="0" t="n">
        <v>36896</v>
      </c>
      <c r="L181" s="0" t="n">
        <v>38722</v>
      </c>
      <c r="M181" s="0" t="s">
        <v>155</v>
      </c>
      <c r="N181" s="286" t="n">
        <v>-10000000</v>
      </c>
      <c r="O181" s="0" t="n">
        <v>4112.716552</v>
      </c>
      <c r="P181" s="0" t="n">
        <v>0.78</v>
      </c>
      <c r="Q181" s="0" t="n">
        <v>99.339092</v>
      </c>
      <c r="R181" s="0" t="n">
        <v>99.355333</v>
      </c>
      <c r="S181" s="0" t="n">
        <v>-0.0109618493942727</v>
      </c>
      <c r="T181" s="0" t="n">
        <v>-45.0829794443565</v>
      </c>
      <c r="U181" s="0" t="n">
        <v>-336.481613</v>
      </c>
      <c r="V181" s="0" t="n">
        <v>0</v>
      </c>
      <c r="W181" s="0" t="n">
        <v>-381.564592444357</v>
      </c>
      <c r="X181" s="0" t="n">
        <v>70951.824987</v>
      </c>
      <c r="Y181" s="0" t="n">
        <v>70854.72439</v>
      </c>
      <c r="Z181" s="0" t="n">
        <v>-97.1005969999969</v>
      </c>
      <c r="AA181" s="0" t="n">
        <v>284.46399544436</v>
      </c>
      <c r="AB181" s="0" t="n">
        <v>70951.824987</v>
      </c>
      <c r="AC181" s="0" t="n">
        <v>70854.72439</v>
      </c>
      <c r="AD181" s="0" t="n">
        <v>-97.1005969999969</v>
      </c>
      <c r="AF181" s="0" t="n">
        <v>40592.51236824</v>
      </c>
      <c r="AG181" s="0" t="n">
        <v>0</v>
      </c>
      <c r="AH181" s="565" t="n">
        <v>70854.72439</v>
      </c>
      <c r="AI181" s="0" t="n">
        <v>-168686.053904</v>
      </c>
      <c r="AJ181" s="0" t="n">
        <v>-168686.053904</v>
      </c>
      <c r="AK181" s="0" t="n">
        <v>-3682.28131599999</v>
      </c>
      <c r="AL181" s="0" t="n">
        <v>-97.1005969999969</v>
      </c>
      <c r="AM181" s="0" t="s">
        <v>461</v>
      </c>
      <c r="AN181" s="0" t="s">
        <v>469</v>
      </c>
      <c r="AO181" s="0" t="n">
        <v>9</v>
      </c>
      <c r="AP181" s="0" t="n">
        <v>9</v>
      </c>
    </row>
    <row r="182" customFormat="false" ht="12.75" hidden="false" customHeight="false" outlineLevel="0" collapsed="false">
      <c r="A182" s="0" t="n">
        <v>1296</v>
      </c>
      <c r="B182" s="0" t="n">
        <v>457</v>
      </c>
      <c r="C182" s="0" t="s">
        <v>2</v>
      </c>
      <c r="D182" s="0" t="s">
        <v>104</v>
      </c>
      <c r="E182" s="0" t="s">
        <v>251</v>
      </c>
      <c r="F182" s="0" t="s">
        <v>172</v>
      </c>
      <c r="G182" s="0" t="s">
        <v>198</v>
      </c>
      <c r="H182" s="0" t="s">
        <v>168</v>
      </c>
      <c r="I182" s="0" t="s">
        <v>156</v>
      </c>
      <c r="J182" s="0" t="s">
        <v>203</v>
      </c>
      <c r="K182" s="0" t="n">
        <v>36896</v>
      </c>
      <c r="L182" s="0" t="n">
        <v>38722</v>
      </c>
      <c r="M182" s="0" t="s">
        <v>155</v>
      </c>
      <c r="N182" s="286" t="n">
        <v>-10000000</v>
      </c>
      <c r="O182" s="0" t="n">
        <v>4176.137762</v>
      </c>
      <c r="P182" s="0" t="n">
        <v>1.15</v>
      </c>
      <c r="Q182" s="0" t="n">
        <v>154.410267</v>
      </c>
      <c r="R182" s="0" t="n">
        <v>154.429479</v>
      </c>
      <c r="S182" s="0" t="n">
        <v>-0.00726047489067084</v>
      </c>
      <c r="T182" s="0" t="n">
        <v>-30.3207433609833</v>
      </c>
      <c r="U182" s="0" t="n">
        <v>-426.132034</v>
      </c>
      <c r="V182" s="0" t="n">
        <v>0</v>
      </c>
      <c r="W182" s="0" t="n">
        <v>-456.452777360983</v>
      </c>
      <c r="X182" s="0" t="n">
        <v>132234.62668</v>
      </c>
      <c r="Y182" s="0" t="n">
        <v>132085.509479</v>
      </c>
      <c r="Z182" s="0" t="n">
        <v>-149.117200999986</v>
      </c>
      <c r="AA182" s="0" t="n">
        <v>307.335576360997</v>
      </c>
      <c r="AB182" s="0" t="n">
        <v>132234.62668</v>
      </c>
      <c r="AC182" s="0" t="n">
        <v>132085.509479</v>
      </c>
      <c r="AD182" s="0" t="n">
        <v>-149.117200999986</v>
      </c>
      <c r="AF182" s="0" t="n">
        <v>41218.47971094</v>
      </c>
      <c r="AG182" s="0" t="n">
        <v>0</v>
      </c>
      <c r="AH182" s="565" t="n">
        <v>132085.509479</v>
      </c>
      <c r="AI182" s="0" t="n">
        <v>44638.806075</v>
      </c>
      <c r="AJ182" s="0" t="n">
        <v>44638.806075</v>
      </c>
      <c r="AK182" s="0" t="n">
        <v>-99530.776349</v>
      </c>
      <c r="AL182" s="0" t="n">
        <v>-149.117200999986</v>
      </c>
      <c r="AM182" s="0" t="s">
        <v>461</v>
      </c>
      <c r="AN182" s="0" t="s">
        <v>469</v>
      </c>
      <c r="AO182" s="0" t="n">
        <v>9</v>
      </c>
      <c r="AP182" s="0" t="n">
        <v>9</v>
      </c>
    </row>
    <row r="183" customFormat="false" ht="12.75" hidden="false" customHeight="false" outlineLevel="0" collapsed="false">
      <c r="A183" s="0" t="n">
        <v>1297</v>
      </c>
      <c r="B183" s="0" t="n">
        <v>458</v>
      </c>
      <c r="C183" s="0" t="s">
        <v>2</v>
      </c>
      <c r="D183" s="0" t="s">
        <v>104</v>
      </c>
      <c r="E183" s="0" t="s">
        <v>248</v>
      </c>
      <c r="F183" s="0" t="s">
        <v>172</v>
      </c>
      <c r="G183" s="0" t="s">
        <v>160</v>
      </c>
      <c r="H183" s="0" t="s">
        <v>168</v>
      </c>
      <c r="I183" s="0" t="s">
        <v>156</v>
      </c>
      <c r="J183" s="0" t="s">
        <v>154</v>
      </c>
      <c r="K183" s="0" t="n">
        <v>36896</v>
      </c>
      <c r="L183" s="0" t="n">
        <v>38722</v>
      </c>
      <c r="M183" s="0" t="s">
        <v>155</v>
      </c>
      <c r="N183" s="286" t="n">
        <v>-10000000</v>
      </c>
      <c r="O183" s="0" t="n">
        <v>4495.953628</v>
      </c>
      <c r="P183" s="0" t="n">
        <v>4.3</v>
      </c>
      <c r="Q183" s="0" t="n">
        <v>550.779839</v>
      </c>
      <c r="R183" s="0" t="n">
        <v>550.809909</v>
      </c>
      <c r="S183" s="0" t="n">
        <v>-0.0158558109484454</v>
      </c>
      <c r="T183" s="0" t="n">
        <v>-71.2869907585452</v>
      </c>
      <c r="U183" s="0" t="n">
        <v>-1415.489217</v>
      </c>
      <c r="V183" s="0" t="n">
        <v>0</v>
      </c>
      <c r="W183" s="0" t="n">
        <v>-1486.77620775855</v>
      </c>
      <c r="X183" s="0" t="n">
        <v>320113.092052</v>
      </c>
      <c r="Y183" s="0" t="n">
        <v>319275.956529</v>
      </c>
      <c r="Z183" s="0" t="n">
        <v>-837.135522999975</v>
      </c>
      <c r="AA183" s="0" t="n">
        <v>649.64068475857</v>
      </c>
      <c r="AB183" s="0" t="n">
        <v>320113.092052</v>
      </c>
      <c r="AC183" s="0" t="n">
        <v>319275.956529</v>
      </c>
      <c r="AD183" s="0" t="n">
        <v>-837.135522999975</v>
      </c>
      <c r="AF183" s="0" t="n">
        <v>44375.06230836</v>
      </c>
      <c r="AG183" s="0" t="n">
        <v>0</v>
      </c>
      <c r="AH183" s="565" t="n">
        <v>319275.956529</v>
      </c>
      <c r="AI183" s="0" t="n">
        <v>883637.3549</v>
      </c>
      <c r="AJ183" s="0" t="n">
        <v>883637.3549</v>
      </c>
      <c r="AK183" s="0" t="n">
        <v>-75621.495065</v>
      </c>
      <c r="AL183" s="0" t="n">
        <v>-837.135522999975</v>
      </c>
      <c r="AM183" s="0" t="s">
        <v>461</v>
      </c>
      <c r="AN183" s="0" t="s">
        <v>469</v>
      </c>
      <c r="AO183" s="0" t="n">
        <v>9</v>
      </c>
      <c r="AP183" s="0" t="n">
        <v>9</v>
      </c>
    </row>
    <row r="184" customFormat="false" ht="12.75" hidden="false" customHeight="false" outlineLevel="0" collapsed="false">
      <c r="A184" s="0" t="n">
        <v>1298</v>
      </c>
      <c r="B184" s="0" t="n">
        <v>459</v>
      </c>
      <c r="C184" s="0" t="s">
        <v>2</v>
      </c>
      <c r="D184" s="0" t="s">
        <v>104</v>
      </c>
      <c r="E184" s="0" t="s">
        <v>252</v>
      </c>
      <c r="F184" s="0" t="s">
        <v>172</v>
      </c>
      <c r="G184" s="0" t="s">
        <v>151</v>
      </c>
      <c r="H184" s="0" t="s">
        <v>110</v>
      </c>
      <c r="I184" s="0" t="s">
        <v>156</v>
      </c>
      <c r="J184" s="0" t="s">
        <v>154</v>
      </c>
      <c r="K184" s="0" t="n">
        <v>36896</v>
      </c>
      <c r="L184" s="0" t="n">
        <v>38722</v>
      </c>
      <c r="M184" s="0" t="s">
        <v>155</v>
      </c>
      <c r="N184" s="286" t="n">
        <v>-10000000</v>
      </c>
      <c r="O184" s="0" t="n">
        <v>4370.094493</v>
      </c>
      <c r="P184" s="0" t="n">
        <v>3.5</v>
      </c>
      <c r="Q184" s="0" t="n">
        <v>344.738058</v>
      </c>
      <c r="R184" s="0" t="n">
        <v>344.280135</v>
      </c>
      <c r="S184" s="0" t="n">
        <v>-0.453333937225917</v>
      </c>
      <c r="T184" s="0" t="n">
        <v>-1981.11214256099</v>
      </c>
      <c r="U184" s="0" t="n">
        <v>-1065.684043</v>
      </c>
      <c r="V184" s="0" t="n">
        <v>0</v>
      </c>
      <c r="W184" s="0" t="n">
        <v>-3046.79618556099</v>
      </c>
      <c r="X184" s="0" t="n">
        <v>-97810.760427</v>
      </c>
      <c r="Y184" s="0" t="n">
        <v>-100546.514946</v>
      </c>
      <c r="Z184" s="0" t="n">
        <v>-2735.75451899999</v>
      </c>
      <c r="AA184" s="0" t="n">
        <v>311.041666560993</v>
      </c>
      <c r="AB184" s="0" t="n">
        <v>-97810.760427</v>
      </c>
      <c r="AC184" s="0" t="n">
        <v>-100546.514946</v>
      </c>
      <c r="AD184" s="0" t="n">
        <v>-2735.75451899999</v>
      </c>
      <c r="AF184" s="0" t="n">
        <v>43132.83264591</v>
      </c>
      <c r="AG184" s="0" t="n">
        <v>0</v>
      </c>
      <c r="AH184" s="565" t="n">
        <v>-100546.514946</v>
      </c>
      <c r="AI184" s="0" t="n">
        <v>-308927.831166</v>
      </c>
      <c r="AJ184" s="0" t="n">
        <v>-308927.831166</v>
      </c>
      <c r="AK184" s="0" t="n">
        <v>-364668.981909</v>
      </c>
      <c r="AL184" s="0" t="n">
        <v>-2735.75451899999</v>
      </c>
      <c r="AM184" s="0" t="s">
        <v>461</v>
      </c>
      <c r="AN184" s="0" t="s">
        <v>469</v>
      </c>
      <c r="AO184" s="0" t="n">
        <v>9</v>
      </c>
      <c r="AP184" s="0" t="n">
        <v>9</v>
      </c>
    </row>
    <row r="185" customFormat="false" ht="12.75" hidden="false" customHeight="false" outlineLevel="0" collapsed="false">
      <c r="A185" s="0" t="n">
        <v>1299</v>
      </c>
      <c r="B185" s="0" t="n">
        <v>460</v>
      </c>
      <c r="C185" s="0" t="s">
        <v>2</v>
      </c>
      <c r="D185" s="0" t="s">
        <v>104</v>
      </c>
      <c r="E185" s="0" t="s">
        <v>253</v>
      </c>
      <c r="F185" s="0" t="s">
        <v>102</v>
      </c>
      <c r="G185" s="0" t="s">
        <v>191</v>
      </c>
      <c r="H185" s="0" t="s">
        <v>168</v>
      </c>
      <c r="I185" s="0" t="s">
        <v>156</v>
      </c>
      <c r="J185" s="0" t="s">
        <v>189</v>
      </c>
      <c r="K185" s="0" t="n">
        <v>36896</v>
      </c>
      <c r="L185" s="0" t="n">
        <v>38722</v>
      </c>
      <c r="M185" s="0" t="s">
        <v>155</v>
      </c>
      <c r="N185" s="286" t="n">
        <v>-10000000</v>
      </c>
      <c r="O185" s="0" t="n">
        <v>4132.994257</v>
      </c>
      <c r="P185" s="0" t="n">
        <v>0.75</v>
      </c>
      <c r="Q185" s="0" t="n">
        <v>49.314153</v>
      </c>
      <c r="R185" s="0" t="n">
        <v>49.329019</v>
      </c>
      <c r="S185" s="0" t="n">
        <v>-0.002136958581792</v>
      </c>
      <c r="T185" s="0" t="n">
        <v>-8.8320375459932</v>
      </c>
      <c r="U185" s="0" t="n">
        <v>-215.018607</v>
      </c>
      <c r="V185" s="0" t="n">
        <v>0</v>
      </c>
      <c r="W185" s="0" t="n">
        <v>-223.850644545993</v>
      </c>
      <c r="X185" s="0" t="n">
        <v>-124813.46238</v>
      </c>
      <c r="Y185" s="0" t="n">
        <v>-125022.660818</v>
      </c>
      <c r="Z185" s="0" t="n">
        <v>-209.198438000007</v>
      </c>
      <c r="AA185" s="0" t="n">
        <v>14.6522065459865</v>
      </c>
      <c r="AB185" s="0" t="n">
        <v>-124813.46238</v>
      </c>
      <c r="AC185" s="0" t="n">
        <v>-125022.660818</v>
      </c>
      <c r="AD185" s="0" t="n">
        <v>-209.198438000007</v>
      </c>
      <c r="AF185" s="0" t="n">
        <v>23795.7144346775</v>
      </c>
      <c r="AG185" s="0" t="n">
        <v>0</v>
      </c>
      <c r="AH185" s="565" t="n">
        <v>-125022.660818</v>
      </c>
      <c r="AI185" s="0" t="n">
        <v>-152785.144963</v>
      </c>
      <c r="AJ185" s="0" t="n">
        <v>-152785.144963</v>
      </c>
      <c r="AK185" s="0" t="n">
        <v>-23840.090965</v>
      </c>
      <c r="AL185" s="0" t="n">
        <v>-209.198438000007</v>
      </c>
      <c r="AM185" s="0" t="s">
        <v>461</v>
      </c>
      <c r="AN185" s="0" t="n">
        <v>6</v>
      </c>
      <c r="AO185" s="0" t="s">
        <v>469</v>
      </c>
      <c r="AP185" s="0" t="n">
        <v>6</v>
      </c>
    </row>
    <row r="186" customFormat="false" ht="12.75" hidden="false" customHeight="false" outlineLevel="0" collapsed="false">
      <c r="A186" s="0" t="n">
        <v>1300</v>
      </c>
      <c r="B186" s="0" t="n">
        <v>461</v>
      </c>
      <c r="C186" s="0" t="s">
        <v>2</v>
      </c>
      <c r="D186" s="0" t="s">
        <v>104</v>
      </c>
      <c r="E186" s="0" t="s">
        <v>254</v>
      </c>
      <c r="F186" s="0" t="s">
        <v>102</v>
      </c>
      <c r="G186" s="0" t="s">
        <v>164</v>
      </c>
      <c r="H186" s="0" t="s">
        <v>168</v>
      </c>
      <c r="I186" s="0" t="s">
        <v>156</v>
      </c>
      <c r="J186" s="0" t="s">
        <v>189</v>
      </c>
      <c r="K186" s="0" t="n">
        <v>36896</v>
      </c>
      <c r="L186" s="0" t="n">
        <v>38722</v>
      </c>
      <c r="M186" s="0" t="s">
        <v>155</v>
      </c>
      <c r="N186" s="286" t="n">
        <v>-10000000</v>
      </c>
      <c r="O186" s="0" t="n">
        <v>4114.27356</v>
      </c>
      <c r="P186" s="0" t="n">
        <v>0.74</v>
      </c>
      <c r="Q186" s="0" t="n">
        <v>85.303158</v>
      </c>
      <c r="R186" s="0" t="n">
        <v>85.322991</v>
      </c>
      <c r="S186" s="0" t="n">
        <v>-0.00649579756577392</v>
      </c>
      <c r="T186" s="0" t="n">
        <v>-26.725488175976</v>
      </c>
      <c r="U186" s="0" t="n">
        <v>-327.692066</v>
      </c>
      <c r="V186" s="0" t="n">
        <v>0</v>
      </c>
      <c r="W186" s="0" t="n">
        <v>-354.417554175976</v>
      </c>
      <c r="X186" s="0" t="n">
        <v>30575.991294</v>
      </c>
      <c r="Y186" s="0" t="n">
        <v>30480.727841</v>
      </c>
      <c r="Z186" s="0" t="n">
        <v>-95.2634529999996</v>
      </c>
      <c r="AA186" s="0" t="n">
        <v>259.154101175976</v>
      </c>
      <c r="AB186" s="0" t="n">
        <v>30575.991294</v>
      </c>
      <c r="AC186" s="0" t="n">
        <v>30480.727841</v>
      </c>
      <c r="AD186" s="0" t="n">
        <v>-95.2634529999996</v>
      </c>
      <c r="AF186" s="0" t="n">
        <v>23687.9300217</v>
      </c>
      <c r="AG186" s="0" t="n">
        <v>0</v>
      </c>
      <c r="AH186" s="565" t="n">
        <v>30480.727841</v>
      </c>
      <c r="AI186" s="0" t="n">
        <v>12233.784149</v>
      </c>
      <c r="AJ186" s="0" t="n">
        <v>12233.784149</v>
      </c>
      <c r="AK186" s="0" t="n">
        <v>-22528.580371</v>
      </c>
      <c r="AL186" s="0" t="n">
        <v>-95.2634529999996</v>
      </c>
      <c r="AM186" s="0" t="s">
        <v>461</v>
      </c>
      <c r="AN186" s="0" t="n">
        <v>6</v>
      </c>
      <c r="AO186" s="0" t="s">
        <v>469</v>
      </c>
      <c r="AP186" s="0" t="n">
        <v>6</v>
      </c>
    </row>
    <row r="187" customFormat="false" ht="12.75" hidden="false" customHeight="false" outlineLevel="0" collapsed="false">
      <c r="A187" s="0" t="n">
        <v>1301</v>
      </c>
      <c r="B187" s="0" t="n">
        <v>462</v>
      </c>
      <c r="C187" s="0" t="s">
        <v>2</v>
      </c>
      <c r="D187" s="0" t="s">
        <v>104</v>
      </c>
      <c r="E187" s="0" t="s">
        <v>256</v>
      </c>
      <c r="F187" s="0" t="s">
        <v>172</v>
      </c>
      <c r="G187" s="0" t="s">
        <v>191</v>
      </c>
      <c r="H187" s="0" t="s">
        <v>168</v>
      </c>
      <c r="I187" s="0" t="s">
        <v>156</v>
      </c>
      <c r="J187" s="0" t="s">
        <v>154</v>
      </c>
      <c r="K187" s="0" t="n">
        <v>36896</v>
      </c>
      <c r="L187" s="0" t="n">
        <v>38722</v>
      </c>
      <c r="M187" s="0" t="s">
        <v>155</v>
      </c>
      <c r="N187" s="286" t="n">
        <v>-10000000</v>
      </c>
      <c r="O187" s="0" t="n">
        <v>4323.677917</v>
      </c>
      <c r="P187" s="0" t="n">
        <v>4.1</v>
      </c>
      <c r="Q187" s="0" t="n">
        <v>532.282985</v>
      </c>
      <c r="R187" s="0" t="n">
        <v>532.908866</v>
      </c>
      <c r="S187" s="0" t="n">
        <v>0.448142517022386</v>
      </c>
      <c r="T187" s="0" t="n">
        <v>1937.62390451849</v>
      </c>
      <c r="U187" s="0" t="n">
        <v>-1406.472388</v>
      </c>
      <c r="V187" s="0" t="n">
        <v>0</v>
      </c>
      <c r="W187" s="0" t="n">
        <v>531.151516518488</v>
      </c>
      <c r="X187" s="0" t="n">
        <v>352987.377395</v>
      </c>
      <c r="Y187" s="0" t="n">
        <v>354314.352399</v>
      </c>
      <c r="Z187" s="0" t="n">
        <v>1326.97500400001</v>
      </c>
      <c r="AA187" s="0" t="n">
        <v>795.823487481519</v>
      </c>
      <c r="AB187" s="0" t="n">
        <v>352987.377395</v>
      </c>
      <c r="AC187" s="0" t="n">
        <v>354314.352399</v>
      </c>
      <c r="AD187" s="0" t="n">
        <v>1326.97500400001</v>
      </c>
      <c r="AF187" s="0" t="n">
        <v>42674.70104079</v>
      </c>
      <c r="AG187" s="0" t="n">
        <v>0</v>
      </c>
      <c r="AH187" s="565" t="n">
        <v>354314.352399</v>
      </c>
      <c r="AI187" s="0" t="n">
        <v>-164368.461989</v>
      </c>
      <c r="AJ187" s="0" t="n">
        <v>-164368.461989</v>
      </c>
      <c r="AK187" s="0" t="n">
        <v>-79409.139291</v>
      </c>
      <c r="AL187" s="0" t="n">
        <v>1326.97500400001</v>
      </c>
      <c r="AM187" s="0" t="s">
        <v>461</v>
      </c>
      <c r="AN187" s="0" t="s">
        <v>469</v>
      </c>
      <c r="AO187" s="0" t="n">
        <v>9</v>
      </c>
      <c r="AP187" s="0" t="n">
        <v>9</v>
      </c>
    </row>
    <row r="188" customFormat="false" ht="12.75" hidden="false" customHeight="false" outlineLevel="0" collapsed="false">
      <c r="A188" s="0" t="n">
        <v>1302</v>
      </c>
      <c r="B188" s="0" t="n">
        <v>463</v>
      </c>
      <c r="C188" s="0" t="s">
        <v>2</v>
      </c>
      <c r="D188" s="0" t="s">
        <v>104</v>
      </c>
      <c r="E188" s="0" t="s">
        <v>259</v>
      </c>
      <c r="F188" s="0" t="s">
        <v>150</v>
      </c>
      <c r="G188" s="0" t="s">
        <v>191</v>
      </c>
      <c r="H188" s="0" t="s">
        <v>168</v>
      </c>
      <c r="I188" s="0" t="s">
        <v>156</v>
      </c>
      <c r="J188" s="0" t="s">
        <v>170</v>
      </c>
      <c r="K188" s="0" t="n">
        <v>36896</v>
      </c>
      <c r="L188" s="0" t="n">
        <v>38722</v>
      </c>
      <c r="M188" s="0" t="s">
        <v>155</v>
      </c>
      <c r="N188" s="286" t="n">
        <v>-10000000</v>
      </c>
      <c r="O188" s="0" t="n">
        <v>4140.296466</v>
      </c>
      <c r="P188" s="0" t="n">
        <v>1.4</v>
      </c>
      <c r="Q188" s="0" t="n">
        <v>195.865144</v>
      </c>
      <c r="R188" s="0" t="n">
        <v>208.006607</v>
      </c>
      <c r="S188" s="0" t="n">
        <v>11.8486596434665</v>
      </c>
      <c r="T188" s="0" t="n">
        <v>49056.9636486813</v>
      </c>
      <c r="U188" s="0" t="n">
        <v>-566.977138</v>
      </c>
      <c r="V188" s="0" t="n">
        <v>0</v>
      </c>
      <c r="W188" s="0" t="n">
        <v>48489.9865106813</v>
      </c>
      <c r="X188" s="0" t="n">
        <v>193715.611404</v>
      </c>
      <c r="Y188" s="0" t="n">
        <v>241937.079344</v>
      </c>
      <c r="Z188" s="0" t="n">
        <v>48221.46794</v>
      </c>
      <c r="AA188" s="0" t="n">
        <v>-268.518570681248</v>
      </c>
      <c r="AB188" s="0" t="n">
        <v>193715.611404</v>
      </c>
      <c r="AC188" s="0" t="n">
        <v>241937.079344</v>
      </c>
      <c r="AD188" s="0" t="n">
        <v>48221.46794</v>
      </c>
      <c r="AF188" s="0" t="n">
        <v>51761.986417932</v>
      </c>
      <c r="AG188" s="0" t="n">
        <v>0</v>
      </c>
      <c r="AH188" s="565" t="n">
        <v>241937.079344</v>
      </c>
      <c r="AI188" s="0" t="n">
        <v>69550.303059</v>
      </c>
      <c r="AJ188" s="0" t="n">
        <v>69550.303059</v>
      </c>
      <c r="AK188" s="0" t="n">
        <v>36166.020263</v>
      </c>
      <c r="AL188" s="0" t="n">
        <v>48221.46794</v>
      </c>
      <c r="AM188" s="0" t="s">
        <v>461</v>
      </c>
      <c r="AN188" s="0" t="s">
        <v>469</v>
      </c>
      <c r="AO188" s="0" t="n">
        <v>10</v>
      </c>
      <c r="AP188" s="0" t="n">
        <v>10</v>
      </c>
    </row>
    <row r="189" customFormat="false" ht="12.75" hidden="false" customHeight="false" outlineLevel="0" collapsed="false">
      <c r="A189" s="0" t="n">
        <v>1303</v>
      </c>
      <c r="B189" s="0" t="n">
        <v>464</v>
      </c>
      <c r="C189" s="0" t="s">
        <v>2</v>
      </c>
      <c r="D189" s="0" t="s">
        <v>104</v>
      </c>
      <c r="E189" s="0" t="s">
        <v>94</v>
      </c>
      <c r="F189" s="0" t="s">
        <v>95</v>
      </c>
      <c r="G189" s="0" t="s">
        <v>96</v>
      </c>
      <c r="H189" s="0" t="s">
        <v>97</v>
      </c>
      <c r="I189" s="0" t="s">
        <v>156</v>
      </c>
      <c r="J189" s="0" t="s">
        <v>154</v>
      </c>
      <c r="K189" s="0" t="n">
        <v>36896</v>
      </c>
      <c r="L189" s="0" t="n">
        <v>38722</v>
      </c>
      <c r="M189" s="0" t="s">
        <v>155</v>
      </c>
      <c r="N189" s="286" t="n">
        <v>-10000000</v>
      </c>
      <c r="O189" s="0" t="n">
        <v>4105.165542</v>
      </c>
      <c r="P189" s="0" t="n">
        <v>0.95</v>
      </c>
      <c r="Q189" s="0" t="n">
        <v>159.04575</v>
      </c>
      <c r="R189" s="0" t="n">
        <v>159.111086</v>
      </c>
      <c r="S189" s="0" t="n">
        <v>0.0152883507282198</v>
      </c>
      <c r="T189" s="0" t="n">
        <v>62.7612106034986</v>
      </c>
      <c r="U189" s="0" t="n">
        <v>-496.568655</v>
      </c>
      <c r="V189" s="0" t="n">
        <v>0</v>
      </c>
      <c r="W189" s="0" t="n">
        <v>-433.807444396501</v>
      </c>
      <c r="X189" s="0" t="n">
        <v>239382.872184</v>
      </c>
      <c r="Y189" s="0" t="n">
        <v>239533.15696</v>
      </c>
      <c r="Z189" s="0" t="n">
        <v>150.284775999986</v>
      </c>
      <c r="AA189" s="0" t="n">
        <v>584.092220396487</v>
      </c>
      <c r="AB189" s="0" t="n">
        <v>239382.872184</v>
      </c>
      <c r="AC189" s="0" t="n">
        <v>239533.15696</v>
      </c>
      <c r="AD189" s="0" t="n">
        <v>150.284775999986</v>
      </c>
      <c r="AF189" s="0" t="n">
        <v>30388.487924655</v>
      </c>
      <c r="AG189" s="0" t="n">
        <v>0</v>
      </c>
      <c r="AH189" s="565" t="n">
        <v>239533.15696</v>
      </c>
      <c r="AI189" s="0" t="n">
        <v>195818.449657</v>
      </c>
      <c r="AJ189" s="0" t="n">
        <v>195818.449657</v>
      </c>
      <c r="AK189" s="0" t="n">
        <v>-13145.364106</v>
      </c>
      <c r="AL189" s="0" t="n">
        <v>150.284775999986</v>
      </c>
      <c r="AM189" s="0" t="s">
        <v>461</v>
      </c>
      <c r="AN189" s="0" t="n">
        <v>7</v>
      </c>
      <c r="AO189" s="0" t="s">
        <v>469</v>
      </c>
      <c r="AP189" s="0" t="n">
        <v>7</v>
      </c>
    </row>
    <row r="190" customFormat="false" ht="12.75" hidden="false" customHeight="false" outlineLevel="0" collapsed="false">
      <c r="A190" s="0" t="n">
        <v>1304</v>
      </c>
      <c r="B190" s="0" t="n">
        <v>465</v>
      </c>
      <c r="C190" s="0" t="s">
        <v>2</v>
      </c>
      <c r="D190" s="0" t="s">
        <v>104</v>
      </c>
      <c r="E190" s="0" t="s">
        <v>262</v>
      </c>
      <c r="F190" s="0" t="s">
        <v>184</v>
      </c>
      <c r="G190" s="0" t="s">
        <v>160</v>
      </c>
      <c r="H190" s="0" t="s">
        <v>110</v>
      </c>
      <c r="I190" s="0" t="s">
        <v>156</v>
      </c>
      <c r="J190" s="0" t="s">
        <v>212</v>
      </c>
      <c r="K190" s="0" t="n">
        <v>36896</v>
      </c>
      <c r="L190" s="0" t="n">
        <v>38722</v>
      </c>
      <c r="M190" s="0" t="s">
        <v>155</v>
      </c>
      <c r="N190" s="286" t="n">
        <v>-10000000</v>
      </c>
      <c r="O190" s="0" t="n">
        <v>4060.410033</v>
      </c>
      <c r="P190" s="0" t="n">
        <v>0.22</v>
      </c>
      <c r="Q190" s="0" t="n">
        <v>31.842595</v>
      </c>
      <c r="R190" s="0" t="n">
        <v>31.857832</v>
      </c>
      <c r="S190" s="0" t="n">
        <v>0.000982091501658043</v>
      </c>
      <c r="T190" s="0" t="n">
        <v>3.98769418665635</v>
      </c>
      <c r="U190" s="0" t="n">
        <v>-133.082068</v>
      </c>
      <c r="V190" s="0" t="n">
        <v>0</v>
      </c>
      <c r="W190" s="0" t="n">
        <v>-129.094373813344</v>
      </c>
      <c r="X190" s="0" t="n">
        <v>36791.08609</v>
      </c>
      <c r="Y190" s="0" t="n">
        <v>36818.94183</v>
      </c>
      <c r="Z190" s="0" t="n">
        <v>27.8557400000063</v>
      </c>
      <c r="AA190" s="0" t="n">
        <v>156.95011381335</v>
      </c>
      <c r="AB190" s="0" t="n">
        <v>36791.08609</v>
      </c>
      <c r="AC190" s="0" t="n">
        <v>36818.94183</v>
      </c>
      <c r="AD190" s="0" t="n">
        <v>27.8557400000063</v>
      </c>
      <c r="AF190" s="0" t="n">
        <v>16698.4362607125</v>
      </c>
      <c r="AG190" s="0" t="n">
        <v>0</v>
      </c>
      <c r="AH190" s="565" t="n">
        <v>36818.94183</v>
      </c>
      <c r="AI190" s="0" t="n">
        <v>6041.501735</v>
      </c>
      <c r="AJ190" s="0" t="n">
        <v>6041.501735</v>
      </c>
      <c r="AK190" s="0" t="n">
        <v>-20686.243735</v>
      </c>
      <c r="AL190" s="0" t="n">
        <v>27.8557400000063</v>
      </c>
      <c r="AM190" s="0" t="s">
        <v>461</v>
      </c>
      <c r="AN190" s="0" t="n">
        <v>5</v>
      </c>
      <c r="AO190" s="0" t="s">
        <v>469</v>
      </c>
      <c r="AP190" s="0" t="n">
        <v>5</v>
      </c>
    </row>
    <row r="191" customFormat="false" ht="12.75" hidden="false" customHeight="false" outlineLevel="0" collapsed="false">
      <c r="A191" s="0" t="n">
        <v>1305</v>
      </c>
      <c r="B191" s="0" t="n">
        <v>466</v>
      </c>
      <c r="C191" s="0" t="s">
        <v>2</v>
      </c>
      <c r="D191" s="0" t="s">
        <v>104</v>
      </c>
      <c r="E191" s="0" t="s">
        <v>269</v>
      </c>
      <c r="F191" s="0" t="s">
        <v>184</v>
      </c>
      <c r="G191" s="0" t="s">
        <v>167</v>
      </c>
      <c r="H191" s="0" t="s">
        <v>168</v>
      </c>
      <c r="I191" s="0" t="s">
        <v>156</v>
      </c>
      <c r="J191" s="0" t="s">
        <v>189</v>
      </c>
      <c r="K191" s="0" t="n">
        <v>36896</v>
      </c>
      <c r="L191" s="0" t="n">
        <v>38722</v>
      </c>
      <c r="M191" s="0" t="s">
        <v>155</v>
      </c>
      <c r="N191" s="286" t="n">
        <v>-10000000</v>
      </c>
      <c r="O191" s="0" t="n">
        <v>4107.212674</v>
      </c>
      <c r="P191" s="0" t="n">
        <v>0.6</v>
      </c>
      <c r="Q191" s="0" t="n">
        <v>64.277795</v>
      </c>
      <c r="R191" s="0" t="n">
        <v>64.292608</v>
      </c>
      <c r="S191" s="0" t="n">
        <v>-0.00409715103633191</v>
      </c>
      <c r="T191" s="0" t="n">
        <v>-16.8278706637146</v>
      </c>
      <c r="U191" s="0" t="n">
        <v>-233.761879</v>
      </c>
      <c r="V191" s="0" t="n">
        <v>0</v>
      </c>
      <c r="W191" s="0" t="n">
        <v>-250.589749663715</v>
      </c>
      <c r="X191" s="0" t="n">
        <v>4561.035516</v>
      </c>
      <c r="Y191" s="0" t="n">
        <v>4466.922669</v>
      </c>
      <c r="Z191" s="0" t="n">
        <v>-94.1128470000003</v>
      </c>
      <c r="AA191" s="0" t="n">
        <v>156.476902663714</v>
      </c>
      <c r="AB191" s="0" t="n">
        <v>4561.035516</v>
      </c>
      <c r="AC191" s="0" t="n">
        <v>4466.922669</v>
      </c>
      <c r="AD191" s="0" t="n">
        <v>-94.1128470000003</v>
      </c>
      <c r="AF191" s="0" t="n">
        <v>16890.912121825</v>
      </c>
      <c r="AG191" s="0" t="n">
        <v>0</v>
      </c>
      <c r="AH191" s="565" t="n">
        <v>4466.922669</v>
      </c>
      <c r="AI191" s="0" t="n">
        <v>201.245051999999</v>
      </c>
      <c r="AJ191" s="0" t="n">
        <v>201.245051999999</v>
      </c>
      <c r="AK191" s="0" t="n">
        <v>-22778.759467</v>
      </c>
      <c r="AL191" s="0" t="n">
        <v>-94.1128470000003</v>
      </c>
      <c r="AM191" s="0" t="s">
        <v>461</v>
      </c>
      <c r="AN191" s="0" t="n">
        <v>5</v>
      </c>
      <c r="AO191" s="0" t="s">
        <v>469</v>
      </c>
      <c r="AP191" s="0" t="n">
        <v>5</v>
      </c>
    </row>
    <row r="192" customFormat="false" ht="12.75" hidden="false" customHeight="false" outlineLevel="0" collapsed="false">
      <c r="A192" s="0" t="n">
        <v>1306</v>
      </c>
      <c r="B192" s="0" t="n">
        <v>467</v>
      </c>
      <c r="C192" s="0" t="s">
        <v>2</v>
      </c>
      <c r="D192" s="0" t="s">
        <v>104</v>
      </c>
      <c r="E192" s="0" t="s">
        <v>275</v>
      </c>
      <c r="F192" s="0" t="s">
        <v>116</v>
      </c>
      <c r="G192" s="0" t="s">
        <v>151</v>
      </c>
      <c r="H192" s="0" t="s">
        <v>168</v>
      </c>
      <c r="I192" s="0" t="s">
        <v>156</v>
      </c>
      <c r="J192" s="0" t="s">
        <v>170</v>
      </c>
      <c r="K192" s="0" t="n">
        <v>36896</v>
      </c>
      <c r="L192" s="0" t="n">
        <v>38722</v>
      </c>
      <c r="M192" s="0" t="s">
        <v>155</v>
      </c>
      <c r="N192" s="286" t="n">
        <v>-10000000</v>
      </c>
      <c r="O192" s="0" t="n">
        <v>4211.629087</v>
      </c>
      <c r="P192" s="0" t="n">
        <v>1.2</v>
      </c>
      <c r="Q192" s="0" t="n">
        <v>120.609808</v>
      </c>
      <c r="R192" s="0" t="n">
        <v>120.636652</v>
      </c>
      <c r="S192" s="0" t="n">
        <v>-0.00596289029799964</v>
      </c>
      <c r="T192" s="0" t="n">
        <v>-25.1134822216454</v>
      </c>
      <c r="U192" s="0" t="n">
        <v>-429.693301</v>
      </c>
      <c r="V192" s="0" t="n">
        <v>0</v>
      </c>
      <c r="W192" s="0" t="n">
        <v>-454.806783221645</v>
      </c>
      <c r="X192" s="0" t="n">
        <v>-24171.744786</v>
      </c>
      <c r="Y192" s="0" t="n">
        <v>-24394.303957</v>
      </c>
      <c r="Z192" s="0" t="n">
        <v>-222.559171000001</v>
      </c>
      <c r="AA192" s="0" t="n">
        <v>232.247612221645</v>
      </c>
      <c r="AB192" s="0" t="n">
        <v>-24171.744786</v>
      </c>
      <c r="AC192" s="0" t="n">
        <v>-24394.303957</v>
      </c>
      <c r="AD192" s="0" t="n">
        <v>-222.559171000001</v>
      </c>
      <c r="AF192" s="0" t="n">
        <v>30483.771331706</v>
      </c>
      <c r="AG192" s="0" t="n">
        <v>0</v>
      </c>
      <c r="AH192" s="565" t="n">
        <v>-24394.303957</v>
      </c>
      <c r="AI192" s="0" t="n">
        <v>-51308.346966</v>
      </c>
      <c r="AJ192" s="0" t="n">
        <v>-51308.346966</v>
      </c>
      <c r="AK192" s="0" t="n">
        <v>-27718.121333</v>
      </c>
      <c r="AL192" s="0" t="n">
        <v>-222.559171000001</v>
      </c>
      <c r="AM192" s="0" t="s">
        <v>461</v>
      </c>
      <c r="AN192" s="0" t="n">
        <v>8</v>
      </c>
      <c r="AO192" s="0" t="s">
        <v>469</v>
      </c>
      <c r="AP192" s="0" t="n">
        <v>8</v>
      </c>
    </row>
    <row r="193" customFormat="false" ht="12.75" hidden="false" customHeight="false" outlineLevel="0" collapsed="false">
      <c r="A193" s="0" t="n">
        <v>1307</v>
      </c>
      <c r="B193" s="0" t="n">
        <v>468</v>
      </c>
      <c r="C193" s="0" t="s">
        <v>2</v>
      </c>
      <c r="D193" s="0" t="s">
        <v>104</v>
      </c>
      <c r="E193" s="0" t="s">
        <v>279</v>
      </c>
      <c r="F193" s="0" t="s">
        <v>116</v>
      </c>
      <c r="G193" s="0" t="s">
        <v>191</v>
      </c>
      <c r="H193" s="0" t="s">
        <v>103</v>
      </c>
      <c r="I193" s="0" t="s">
        <v>156</v>
      </c>
      <c r="J193" s="0" t="s">
        <v>105</v>
      </c>
      <c r="K193" s="0" t="n">
        <v>36896</v>
      </c>
      <c r="L193" s="0" t="n">
        <v>38722</v>
      </c>
      <c r="M193" s="0" t="s">
        <v>155</v>
      </c>
      <c r="N193" s="286" t="n">
        <v>-10000000</v>
      </c>
      <c r="O193" s="0" t="n">
        <v>4088.146524</v>
      </c>
      <c r="P193" s="0" t="n">
        <v>0.53</v>
      </c>
      <c r="Q193" s="0" t="n">
        <v>64.239673</v>
      </c>
      <c r="R193" s="0" t="n">
        <v>64.263129</v>
      </c>
      <c r="S193" s="0" t="n">
        <v>0.00319603651197154</v>
      </c>
      <c r="T193" s="0" t="n">
        <v>13.0658655569936</v>
      </c>
      <c r="U193" s="0" t="n">
        <v>-227.218858</v>
      </c>
      <c r="V193" s="0" t="n">
        <v>0</v>
      </c>
      <c r="W193" s="0" t="n">
        <v>-214.152992443006</v>
      </c>
      <c r="X193" s="0" t="n">
        <v>35327.697389</v>
      </c>
      <c r="Y193" s="0" t="n">
        <v>35306.338325</v>
      </c>
      <c r="Z193" s="0" t="n">
        <v>-21.3590640000039</v>
      </c>
      <c r="AA193" s="0" t="n">
        <v>192.793928443003</v>
      </c>
      <c r="AB193" s="0" t="n">
        <v>35327.697389</v>
      </c>
      <c r="AC193" s="0" t="n">
        <v>35306.338325</v>
      </c>
      <c r="AD193" s="0" t="n">
        <v>-21.3590640000039</v>
      </c>
      <c r="AF193" s="0" t="n">
        <v>29590.004540712</v>
      </c>
      <c r="AG193" s="0" t="n">
        <v>0</v>
      </c>
      <c r="AH193" s="565" t="n">
        <v>35306.338325</v>
      </c>
      <c r="AI193" s="0" t="n">
        <v>-14031.366543</v>
      </c>
      <c r="AJ193" s="0" t="n">
        <v>-14031.366543</v>
      </c>
      <c r="AK193" s="0" t="n">
        <v>-12098.337181</v>
      </c>
      <c r="AL193" s="0" t="n">
        <v>-21.3590640000039</v>
      </c>
      <c r="AM193" s="0" t="s">
        <v>461</v>
      </c>
      <c r="AN193" s="0" t="n">
        <v>8</v>
      </c>
      <c r="AO193" s="0" t="s">
        <v>469</v>
      </c>
      <c r="AP193" s="0" t="n">
        <v>8</v>
      </c>
    </row>
    <row r="194" customFormat="false" ht="12.75" hidden="false" customHeight="false" outlineLevel="0" collapsed="false">
      <c r="A194" s="0" t="n">
        <v>1308</v>
      </c>
      <c r="B194" s="0" t="n">
        <v>469</v>
      </c>
      <c r="C194" s="0" t="s">
        <v>2</v>
      </c>
      <c r="D194" s="0" t="s">
        <v>104</v>
      </c>
      <c r="E194" s="0" t="s">
        <v>284</v>
      </c>
      <c r="F194" s="0" t="s">
        <v>116</v>
      </c>
      <c r="G194" s="0" t="s">
        <v>188</v>
      </c>
      <c r="H194" s="0" t="s">
        <v>110</v>
      </c>
      <c r="I194" s="0" t="s">
        <v>156</v>
      </c>
      <c r="J194" s="0" t="s">
        <v>212</v>
      </c>
      <c r="K194" s="0" t="n">
        <v>36896</v>
      </c>
      <c r="L194" s="0" t="n">
        <v>38722</v>
      </c>
      <c r="M194" s="0" t="s">
        <v>155</v>
      </c>
      <c r="N194" s="286" t="n">
        <v>-10000000</v>
      </c>
      <c r="O194" s="0" t="n">
        <v>4095.681591</v>
      </c>
      <c r="P194" s="0" t="n">
        <v>0.61</v>
      </c>
      <c r="Q194" s="0" t="n">
        <v>59.071883</v>
      </c>
      <c r="R194" s="0" t="n">
        <v>59.098175</v>
      </c>
      <c r="S194" s="0" t="n">
        <v>0.000828921634289037</v>
      </c>
      <c r="T194" s="0" t="n">
        <v>3.39499907793924</v>
      </c>
      <c r="U194" s="0" t="n">
        <v>-264.664833</v>
      </c>
      <c r="V194" s="0" t="n">
        <v>0</v>
      </c>
      <c r="W194" s="0" t="n">
        <v>-261.269833922061</v>
      </c>
      <c r="X194" s="0" t="n">
        <v>-21668.320924</v>
      </c>
      <c r="Y194" s="0" t="n">
        <v>-21731.662535</v>
      </c>
      <c r="Z194" s="0" t="n">
        <v>-63.3416109999998</v>
      </c>
      <c r="AA194" s="0" t="n">
        <v>197.928222922061</v>
      </c>
      <c r="AB194" s="0" t="n">
        <v>-21668.320924</v>
      </c>
      <c r="AC194" s="0" t="n">
        <v>-21731.662535</v>
      </c>
      <c r="AD194" s="0" t="n">
        <v>-63.3416109999998</v>
      </c>
      <c r="AF194" s="0" t="n">
        <v>29644.543355658</v>
      </c>
      <c r="AG194" s="0" t="n">
        <v>0</v>
      </c>
      <c r="AH194" s="565" t="n">
        <v>-21731.662535</v>
      </c>
      <c r="AI194" s="0" t="n">
        <v>-24514.758489</v>
      </c>
      <c r="AJ194" s="0" t="n">
        <v>-24514.758489</v>
      </c>
      <c r="AK194" s="0" t="n">
        <v>-21226.005884</v>
      </c>
      <c r="AL194" s="0" t="n">
        <v>-63.3416109999998</v>
      </c>
      <c r="AM194" s="0" t="s">
        <v>461</v>
      </c>
      <c r="AN194" s="0" t="n">
        <v>8</v>
      </c>
      <c r="AO194" s="0" t="s">
        <v>469</v>
      </c>
      <c r="AP194" s="0" t="n">
        <v>8</v>
      </c>
    </row>
    <row r="195" customFormat="false" ht="12.75" hidden="false" customHeight="false" outlineLevel="0" collapsed="false">
      <c r="A195" s="0" t="n">
        <v>1309</v>
      </c>
      <c r="B195" s="0" t="n">
        <v>629</v>
      </c>
      <c r="C195" s="0" t="s">
        <v>2</v>
      </c>
      <c r="D195" s="0" t="s">
        <v>104</v>
      </c>
      <c r="E195" s="0" t="s">
        <v>290</v>
      </c>
      <c r="F195" s="0" t="s">
        <v>102</v>
      </c>
      <c r="G195" s="0" t="s">
        <v>191</v>
      </c>
      <c r="H195" s="0" t="s">
        <v>282</v>
      </c>
      <c r="I195" s="0" t="s">
        <v>156</v>
      </c>
      <c r="J195" s="0" t="s">
        <v>212</v>
      </c>
      <c r="K195" s="0" t="n">
        <v>36896</v>
      </c>
      <c r="L195" s="0" t="n">
        <v>38722</v>
      </c>
      <c r="M195" s="0" t="s">
        <v>155</v>
      </c>
      <c r="N195" s="286" t="n">
        <v>-10000000</v>
      </c>
      <c r="O195" s="0" t="n">
        <v>4086.237371</v>
      </c>
      <c r="P195" s="0" t="n">
        <v>0.68</v>
      </c>
      <c r="Q195" s="0" t="n">
        <v>99.932271</v>
      </c>
      <c r="R195" s="0" t="n">
        <v>99.97709</v>
      </c>
      <c r="S195" s="0" t="n">
        <v>0.00186566681585747</v>
      </c>
      <c r="T195" s="0" t="n">
        <v>7.62355746479136</v>
      </c>
      <c r="U195" s="0" t="n">
        <v>-424.943739</v>
      </c>
      <c r="V195" s="0" t="n">
        <v>0</v>
      </c>
      <c r="W195" s="0" t="n">
        <v>-417.320181535209</v>
      </c>
      <c r="X195" s="0" t="n">
        <v>117938.041669</v>
      </c>
      <c r="Y195" s="0" t="n">
        <v>118013.19504</v>
      </c>
      <c r="Z195" s="0" t="n">
        <v>75.1533710000076</v>
      </c>
      <c r="AA195" s="0" t="n">
        <v>492.473552535216</v>
      </c>
      <c r="AB195" s="0" t="n">
        <v>117938.041669</v>
      </c>
      <c r="AC195" s="0" t="n">
        <v>118013.19504</v>
      </c>
      <c r="AD195" s="0" t="n">
        <v>75.1533710000076</v>
      </c>
      <c r="AF195" s="0" t="n">
        <v>23526.5116635325</v>
      </c>
      <c r="AG195" s="0" t="n">
        <v>0</v>
      </c>
      <c r="AH195" s="565" t="n">
        <v>118013.19504</v>
      </c>
      <c r="AI195" s="0" t="n">
        <v>73863.057748</v>
      </c>
      <c r="AJ195" s="0" t="n">
        <v>73863.057748</v>
      </c>
      <c r="AK195" s="0" t="n">
        <v>-59705.550396</v>
      </c>
      <c r="AL195" s="0" t="n">
        <v>75.1533710000076</v>
      </c>
      <c r="AM195" s="0" t="s">
        <v>461</v>
      </c>
      <c r="AN195" s="0" t="n">
        <v>6</v>
      </c>
      <c r="AO195" s="0" t="s">
        <v>469</v>
      </c>
      <c r="AP195" s="0" t="n">
        <v>6</v>
      </c>
    </row>
    <row r="196" customFormat="false" ht="12.75" hidden="false" customHeight="false" outlineLevel="0" collapsed="false">
      <c r="A196" s="0" t="n">
        <v>1310</v>
      </c>
      <c r="B196" s="0" t="n">
        <v>470</v>
      </c>
      <c r="C196" s="0" t="s">
        <v>2</v>
      </c>
      <c r="D196" s="0" t="s">
        <v>104</v>
      </c>
      <c r="E196" s="0" t="s">
        <v>291</v>
      </c>
      <c r="F196" s="0" t="s">
        <v>102</v>
      </c>
      <c r="G196" s="0" t="s">
        <v>164</v>
      </c>
      <c r="H196" s="0" t="s">
        <v>168</v>
      </c>
      <c r="I196" s="0" t="s">
        <v>156</v>
      </c>
      <c r="J196" s="0" t="s">
        <v>189</v>
      </c>
      <c r="K196" s="0" t="n">
        <v>36896</v>
      </c>
      <c r="L196" s="0" t="n">
        <v>38722</v>
      </c>
      <c r="M196" s="0" t="s">
        <v>155</v>
      </c>
      <c r="N196" s="286" t="n">
        <v>-10000000</v>
      </c>
      <c r="O196" s="0" t="n">
        <v>4142.7524</v>
      </c>
      <c r="P196" s="0" t="n">
        <v>0.86</v>
      </c>
      <c r="Q196" s="0" t="n">
        <v>64.214</v>
      </c>
      <c r="R196" s="0" t="n">
        <v>64.228807</v>
      </c>
      <c r="S196" s="0" t="n">
        <v>-0.00415626826602351</v>
      </c>
      <c r="T196" s="0" t="n">
        <v>-17.2183903341127</v>
      </c>
      <c r="U196" s="0" t="n">
        <v>-254.343257</v>
      </c>
      <c r="V196" s="0" t="n">
        <v>0</v>
      </c>
      <c r="W196" s="0" t="n">
        <v>-271.561647334113</v>
      </c>
      <c r="X196" s="0" t="n">
        <v>-110311.53363</v>
      </c>
      <c r="Y196" s="0" t="n">
        <v>-110542.037046</v>
      </c>
      <c r="Z196" s="0" t="n">
        <v>-230.503415999992</v>
      </c>
      <c r="AA196" s="0" t="n">
        <v>41.0582313341204</v>
      </c>
      <c r="AB196" s="0" t="n">
        <v>-110311.53363</v>
      </c>
      <c r="AC196" s="0" t="n">
        <v>-110542.037046</v>
      </c>
      <c r="AD196" s="0" t="n">
        <v>-230.503415999992</v>
      </c>
      <c r="AF196" s="0" t="n">
        <v>23851.896943</v>
      </c>
      <c r="AG196" s="0" t="n">
        <v>0</v>
      </c>
      <c r="AH196" s="565" t="n">
        <v>-110542.037046</v>
      </c>
      <c r="AI196" s="0" t="n">
        <v>-99056.227516</v>
      </c>
      <c r="AJ196" s="0" t="n">
        <v>-99056.227516</v>
      </c>
      <c r="AK196" s="0" t="n">
        <v>-3675.732737</v>
      </c>
      <c r="AL196" s="0" t="n">
        <v>-230.503415999992</v>
      </c>
      <c r="AM196" s="0" t="s">
        <v>461</v>
      </c>
      <c r="AN196" s="0" t="n">
        <v>6</v>
      </c>
      <c r="AO196" s="0" t="s">
        <v>469</v>
      </c>
      <c r="AP196" s="0" t="n">
        <v>6</v>
      </c>
    </row>
    <row r="197" customFormat="false" ht="12.75" hidden="false" customHeight="false" outlineLevel="0" collapsed="false">
      <c r="A197" s="0" t="n">
        <v>1311</v>
      </c>
      <c r="B197" s="0" t="n">
        <v>471</v>
      </c>
      <c r="C197" s="0" t="s">
        <v>2</v>
      </c>
      <c r="D197" s="0" t="s">
        <v>104</v>
      </c>
      <c r="E197" s="0" t="s">
        <v>294</v>
      </c>
      <c r="F197" s="0" t="s">
        <v>150</v>
      </c>
      <c r="G197" s="0" t="s">
        <v>112</v>
      </c>
      <c r="H197" s="0" t="s">
        <v>168</v>
      </c>
      <c r="I197" s="0" t="s">
        <v>156</v>
      </c>
      <c r="J197" s="0" t="s">
        <v>203</v>
      </c>
      <c r="K197" s="0" t="n">
        <v>36896</v>
      </c>
      <c r="L197" s="0" t="n">
        <v>38722</v>
      </c>
      <c r="M197" s="0" t="s">
        <v>155</v>
      </c>
      <c r="N197" s="286" t="n">
        <v>-10000000</v>
      </c>
      <c r="O197" s="0" t="n">
        <v>4227.663137</v>
      </c>
      <c r="P197" s="0" t="n">
        <v>1.65</v>
      </c>
      <c r="Q197" s="0" t="n">
        <v>126.475983</v>
      </c>
      <c r="R197" s="0" t="n">
        <v>126.692036</v>
      </c>
      <c r="S197" s="0" t="n">
        <v>0.176002525081328</v>
      </c>
      <c r="T197" s="0" t="n">
        <v>744.079387305248</v>
      </c>
      <c r="U197" s="0" t="n">
        <v>-461.49758</v>
      </c>
      <c r="V197" s="0" t="n">
        <v>0</v>
      </c>
      <c r="W197" s="0" t="n">
        <v>282.581807305248</v>
      </c>
      <c r="X197" s="0" t="n">
        <v>-194706.757703</v>
      </c>
      <c r="Y197" s="0" t="n">
        <v>-194360.13624</v>
      </c>
      <c r="Z197" s="0" t="n">
        <v>346.621463000018</v>
      </c>
      <c r="AA197" s="0" t="n">
        <v>64.0396556947698</v>
      </c>
      <c r="AB197" s="0" t="n">
        <v>-194706.757703</v>
      </c>
      <c r="AC197" s="0" t="n">
        <v>-194360.13624</v>
      </c>
      <c r="AD197" s="0" t="n">
        <v>346.621463000018</v>
      </c>
      <c r="AF197" s="0" t="n">
        <v>52854.244538774</v>
      </c>
      <c r="AG197" s="0" t="n">
        <v>0</v>
      </c>
      <c r="AH197" s="565" t="n">
        <v>-194360.13624</v>
      </c>
      <c r="AI197" s="0" t="n">
        <v>-117489.326741</v>
      </c>
      <c r="AJ197" s="0" t="n">
        <v>-117489.326741</v>
      </c>
      <c r="AK197" s="0" t="n">
        <v>-20704.565949</v>
      </c>
      <c r="AL197" s="0" t="n">
        <v>346.621463000018</v>
      </c>
      <c r="AM197" s="0" t="s">
        <v>461</v>
      </c>
      <c r="AN197" s="0" t="s">
        <v>469</v>
      </c>
      <c r="AO197" s="0" t="n">
        <v>10</v>
      </c>
      <c r="AP197" s="0" t="n">
        <v>10</v>
      </c>
    </row>
    <row r="198" customFormat="false" ht="12.75" hidden="false" customHeight="false" outlineLevel="0" collapsed="false">
      <c r="A198" s="0" t="n">
        <v>1312</v>
      </c>
      <c r="B198" s="0" t="n">
        <v>472</v>
      </c>
      <c r="C198" s="0" t="s">
        <v>2</v>
      </c>
      <c r="D198" s="0" t="s">
        <v>104</v>
      </c>
      <c r="E198" s="0" t="s">
        <v>295</v>
      </c>
      <c r="F198" s="0" t="s">
        <v>150</v>
      </c>
      <c r="G198" s="0" t="s">
        <v>191</v>
      </c>
      <c r="H198" s="0" t="s">
        <v>152</v>
      </c>
      <c r="I198" s="0" t="s">
        <v>156</v>
      </c>
      <c r="J198" s="0" t="s">
        <v>170</v>
      </c>
      <c r="K198" s="0" t="n">
        <v>36896</v>
      </c>
      <c r="L198" s="0" t="n">
        <v>38722</v>
      </c>
      <c r="M198" s="0" t="s">
        <v>155</v>
      </c>
      <c r="N198" s="286" t="n">
        <v>-10000000</v>
      </c>
      <c r="O198" s="0" t="n">
        <v>4133.212212</v>
      </c>
      <c r="P198" s="0" t="n">
        <v>1.12</v>
      </c>
      <c r="Q198" s="0" t="n">
        <v>110.736492</v>
      </c>
      <c r="R198" s="0" t="n">
        <v>110.968058</v>
      </c>
      <c r="S198" s="0" t="n">
        <v>0.192480979621783</v>
      </c>
      <c r="T198" s="0" t="n">
        <v>795.564735550476</v>
      </c>
      <c r="U198" s="0" t="n">
        <v>-420.098623</v>
      </c>
      <c r="V198" s="0" t="n">
        <v>0</v>
      </c>
      <c r="W198" s="0" t="n">
        <v>375.466112550476</v>
      </c>
      <c r="X198" s="0" t="n">
        <v>-30120.461287</v>
      </c>
      <c r="Y198" s="0" t="n">
        <v>-29472.299279</v>
      </c>
      <c r="Z198" s="0" t="n">
        <v>648.162007999999</v>
      </c>
      <c r="AA198" s="0" t="n">
        <v>272.695895449523</v>
      </c>
      <c r="AB198" s="0" t="n">
        <v>-30120.461287</v>
      </c>
      <c r="AC198" s="0" t="n">
        <v>-29472.299279</v>
      </c>
      <c r="AD198" s="0" t="n">
        <v>648.162007999999</v>
      </c>
      <c r="AF198" s="0" t="n">
        <v>51673.419074424</v>
      </c>
      <c r="AG198" s="0" t="n">
        <v>0</v>
      </c>
      <c r="AH198" s="565" t="n">
        <v>-29472.299279</v>
      </c>
      <c r="AI198" s="0" t="n">
        <v>-60284.72927</v>
      </c>
      <c r="AJ198" s="0" t="n">
        <v>-60284.72927</v>
      </c>
      <c r="AK198" s="0" t="n">
        <v>-42990.013125</v>
      </c>
      <c r="AL198" s="0" t="n">
        <v>648.162007999999</v>
      </c>
      <c r="AM198" s="0" t="s">
        <v>461</v>
      </c>
      <c r="AN198" s="0" t="s">
        <v>469</v>
      </c>
      <c r="AO198" s="0" t="n">
        <v>10</v>
      </c>
      <c r="AP198" s="0" t="n">
        <v>10</v>
      </c>
    </row>
    <row r="199" customFormat="false" ht="12.75" hidden="false" customHeight="false" outlineLevel="0" collapsed="false">
      <c r="A199" s="0" t="n">
        <v>1313</v>
      </c>
      <c r="B199" s="0" t="n">
        <v>473</v>
      </c>
      <c r="C199" s="0" t="s">
        <v>2</v>
      </c>
      <c r="D199" s="0" t="s">
        <v>104</v>
      </c>
      <c r="E199" s="0" t="s">
        <v>113</v>
      </c>
      <c r="F199" s="0" t="s">
        <v>102</v>
      </c>
      <c r="G199" s="0" t="s">
        <v>96</v>
      </c>
      <c r="H199" s="0" t="s">
        <v>107</v>
      </c>
      <c r="I199" s="0" t="s">
        <v>156</v>
      </c>
      <c r="J199" s="0" t="s">
        <v>105</v>
      </c>
      <c r="K199" s="0" t="n">
        <v>36896</v>
      </c>
      <c r="L199" s="0" t="n">
        <v>38722</v>
      </c>
      <c r="M199" s="0" t="s">
        <v>155</v>
      </c>
      <c r="N199" s="286" t="n">
        <v>-10000000</v>
      </c>
      <c r="O199" s="0" t="n">
        <v>4077.98585</v>
      </c>
      <c r="P199" s="0" t="n">
        <v>0.9</v>
      </c>
      <c r="Q199" s="0" t="n">
        <v>169.390087</v>
      </c>
      <c r="R199" s="0" t="n">
        <v>169.472366</v>
      </c>
      <c r="S199" s="0" t="n">
        <v>0.0280140348427319</v>
      </c>
      <c r="T199" s="0" t="n">
        <v>114.240837690068</v>
      </c>
      <c r="U199" s="0" t="n">
        <v>-511.38092</v>
      </c>
      <c r="V199" s="0" t="n">
        <v>0</v>
      </c>
      <c r="W199" s="0" t="n">
        <v>-397.140082309932</v>
      </c>
      <c r="X199" s="0" t="n">
        <v>303857.822451</v>
      </c>
      <c r="Y199" s="0" t="n">
        <v>304125.975047</v>
      </c>
      <c r="Z199" s="0" t="n">
        <v>268.152596</v>
      </c>
      <c r="AA199" s="0" t="n">
        <v>665.292678309932</v>
      </c>
      <c r="AB199" s="0" t="n">
        <v>303857.822451</v>
      </c>
      <c r="AC199" s="0" t="n">
        <v>304125.975047</v>
      </c>
      <c r="AD199" s="0" t="n">
        <v>268.152596</v>
      </c>
      <c r="AF199" s="0" t="n">
        <v>23479.003531375</v>
      </c>
      <c r="AG199" s="0" t="n">
        <v>0</v>
      </c>
      <c r="AH199" s="565" t="n">
        <v>304125.975047</v>
      </c>
      <c r="AI199" s="0" t="n">
        <v>182678.634092</v>
      </c>
      <c r="AJ199" s="0" t="n">
        <v>182678.634092</v>
      </c>
      <c r="AK199" s="0" t="n">
        <v>40150.142336</v>
      </c>
      <c r="AL199" s="0" t="n">
        <v>268.152596</v>
      </c>
      <c r="AM199" s="0" t="s">
        <v>461</v>
      </c>
      <c r="AN199" s="0" t="n">
        <v>6</v>
      </c>
      <c r="AO199" s="0" t="s">
        <v>469</v>
      </c>
      <c r="AP199" s="0" t="n">
        <v>6</v>
      </c>
    </row>
    <row r="200" customFormat="false" ht="12.75" hidden="false" customHeight="false" outlineLevel="0" collapsed="false">
      <c r="A200" s="0" t="n">
        <v>1314</v>
      </c>
      <c r="B200" s="0" t="n">
        <v>474</v>
      </c>
      <c r="C200" s="0" t="s">
        <v>2</v>
      </c>
      <c r="D200" s="0" t="s">
        <v>104</v>
      </c>
      <c r="E200" s="0" t="s">
        <v>296</v>
      </c>
      <c r="F200" s="0" t="s">
        <v>102</v>
      </c>
      <c r="G200" s="0" t="s">
        <v>191</v>
      </c>
      <c r="H200" s="0" t="s">
        <v>168</v>
      </c>
      <c r="I200" s="0" t="s">
        <v>156</v>
      </c>
      <c r="J200" s="0" t="s">
        <v>189</v>
      </c>
      <c r="K200" s="0" t="n">
        <v>36896</v>
      </c>
      <c r="L200" s="0" t="n">
        <v>38722</v>
      </c>
      <c r="M200" s="0" t="s">
        <v>155</v>
      </c>
      <c r="N200" s="286" t="n">
        <v>-10000000</v>
      </c>
      <c r="O200" s="0" t="n">
        <v>4233.000597</v>
      </c>
      <c r="P200" s="0" t="n">
        <v>1.6</v>
      </c>
      <c r="Q200" s="0" t="n">
        <v>98.65959</v>
      </c>
      <c r="R200" s="0" t="n">
        <v>98.689871</v>
      </c>
      <c r="S200" s="0" t="n">
        <v>-0.00381481806833607</v>
      </c>
      <c r="T200" s="0" t="n">
        <v>-16.148127160713</v>
      </c>
      <c r="U200" s="0" t="n">
        <v>-439.388481</v>
      </c>
      <c r="V200" s="0" t="n">
        <v>0</v>
      </c>
      <c r="W200" s="0" t="n">
        <v>-455.536608160713</v>
      </c>
      <c r="X200" s="0" t="n">
        <v>-289984.109656</v>
      </c>
      <c r="Y200" s="0" t="n">
        <v>-290451.621683</v>
      </c>
      <c r="Z200" s="0" t="n">
        <v>-467.512027000019</v>
      </c>
      <c r="AA200" s="0" t="n">
        <v>-11.9754188393059</v>
      </c>
      <c r="AB200" s="0" t="n">
        <v>-289984.109656</v>
      </c>
      <c r="AC200" s="0" t="n">
        <v>-290451.621683</v>
      </c>
      <c r="AD200" s="0" t="n">
        <v>-467.512027000019</v>
      </c>
      <c r="AF200" s="0" t="n">
        <v>24371.5009372275</v>
      </c>
      <c r="AG200" s="0" t="n">
        <v>0</v>
      </c>
      <c r="AH200" s="565" t="n">
        <v>-290451.621683</v>
      </c>
      <c r="AI200" s="0" t="n">
        <v>-174544.358487</v>
      </c>
      <c r="AJ200" s="0" t="n">
        <v>-174544.358487</v>
      </c>
      <c r="AK200" s="0" t="n">
        <v>36256.878192</v>
      </c>
      <c r="AL200" s="0" t="n">
        <v>-467.512027000019</v>
      </c>
      <c r="AM200" s="0" t="s">
        <v>461</v>
      </c>
      <c r="AN200" s="0" t="n">
        <v>6</v>
      </c>
      <c r="AO200" s="0" t="s">
        <v>469</v>
      </c>
      <c r="AP200" s="0" t="n">
        <v>6</v>
      </c>
    </row>
    <row r="201" customFormat="false" ht="12.75" hidden="false" customHeight="false" outlineLevel="0" collapsed="false">
      <c r="A201" s="0" t="n">
        <v>1315</v>
      </c>
      <c r="B201" s="0" t="n">
        <v>475</v>
      </c>
      <c r="C201" s="0" t="s">
        <v>2</v>
      </c>
      <c r="D201" s="0" t="s">
        <v>104</v>
      </c>
      <c r="E201" s="0" t="s">
        <v>297</v>
      </c>
      <c r="F201" s="0" t="s">
        <v>102</v>
      </c>
      <c r="G201" s="0" t="s">
        <v>191</v>
      </c>
      <c r="H201" s="0" t="s">
        <v>168</v>
      </c>
      <c r="I201" s="0" t="s">
        <v>156</v>
      </c>
      <c r="J201" s="0" t="s">
        <v>170</v>
      </c>
      <c r="K201" s="0" t="n">
        <v>36896</v>
      </c>
      <c r="L201" s="0" t="n">
        <v>38722</v>
      </c>
      <c r="M201" s="0" t="s">
        <v>155</v>
      </c>
      <c r="N201" s="286" t="n">
        <v>-10000000</v>
      </c>
      <c r="O201" s="0" t="n">
        <v>4086.588668</v>
      </c>
      <c r="P201" s="0" t="n">
        <v>0.65</v>
      </c>
      <c r="Q201" s="0" t="n">
        <v>89.397236</v>
      </c>
      <c r="R201" s="0" t="n">
        <v>89.42123</v>
      </c>
      <c r="S201" s="0" t="n">
        <v>-0.000823140930975253</v>
      </c>
      <c r="T201" s="0" t="n">
        <v>-3.36383840069044</v>
      </c>
      <c r="U201" s="0" t="n">
        <v>-286.743453</v>
      </c>
      <c r="V201" s="0" t="n">
        <v>0</v>
      </c>
      <c r="W201" s="0" t="n">
        <v>-290.10729140069</v>
      </c>
      <c r="X201" s="0" t="n">
        <v>87131.004194</v>
      </c>
      <c r="Y201" s="0" t="n">
        <v>87109.937782</v>
      </c>
      <c r="Z201" s="0" t="n">
        <v>-21.0664120000001</v>
      </c>
      <c r="AA201" s="0" t="n">
        <v>269.04087940069</v>
      </c>
      <c r="AB201" s="0" t="n">
        <v>87131.004194</v>
      </c>
      <c r="AC201" s="0" t="n">
        <v>87109.937782</v>
      </c>
      <c r="AD201" s="0" t="n">
        <v>-21.0664120000001</v>
      </c>
      <c r="AF201" s="0" t="n">
        <v>23528.53425601</v>
      </c>
      <c r="AG201" s="0" t="n">
        <v>0</v>
      </c>
      <c r="AH201" s="565" t="n">
        <v>87109.937782</v>
      </c>
      <c r="AI201" s="0" t="n">
        <v>81290.864458</v>
      </c>
      <c r="AJ201" s="0" t="n">
        <v>81290.864458</v>
      </c>
      <c r="AK201" s="0" t="n">
        <v>-42030.678815</v>
      </c>
      <c r="AL201" s="0" t="n">
        <v>-21.0664120000001</v>
      </c>
      <c r="AM201" s="0" t="s">
        <v>461</v>
      </c>
      <c r="AN201" s="0" t="n">
        <v>6</v>
      </c>
      <c r="AO201" s="0" t="s">
        <v>469</v>
      </c>
      <c r="AP201" s="0" t="n">
        <v>6</v>
      </c>
    </row>
    <row r="202" customFormat="false" ht="12.75" hidden="false" customHeight="false" outlineLevel="0" collapsed="false">
      <c r="A202" s="0" t="n">
        <v>1316</v>
      </c>
      <c r="B202" s="0" t="n">
        <v>476</v>
      </c>
      <c r="C202" s="0" t="s">
        <v>2</v>
      </c>
      <c r="D202" s="0" t="s">
        <v>104</v>
      </c>
      <c r="E202" s="0" t="s">
        <v>298</v>
      </c>
      <c r="F202" s="0" t="s">
        <v>150</v>
      </c>
      <c r="G202" s="0" t="s">
        <v>151</v>
      </c>
      <c r="H202" s="0" t="s">
        <v>168</v>
      </c>
      <c r="I202" s="0" t="s">
        <v>156</v>
      </c>
      <c r="J202" s="0" t="s">
        <v>170</v>
      </c>
      <c r="K202" s="0" t="n">
        <v>36896</v>
      </c>
      <c r="L202" s="0" t="n">
        <v>38722</v>
      </c>
      <c r="M202" s="0" t="s">
        <v>155</v>
      </c>
      <c r="N202" s="286" t="n">
        <v>-10000000</v>
      </c>
      <c r="O202" s="0" t="n">
        <v>4164.137769</v>
      </c>
      <c r="P202" s="0" t="n">
        <v>1.9</v>
      </c>
      <c r="Q202" s="0" t="n">
        <v>252.276769</v>
      </c>
      <c r="R202" s="0" t="n">
        <v>252.51153</v>
      </c>
      <c r="S202" s="0" t="n">
        <v>0.16189974487532</v>
      </c>
      <c r="T202" s="0" t="n">
        <v>674.172842426786</v>
      </c>
      <c r="U202" s="0" t="n">
        <v>-834.966403</v>
      </c>
      <c r="V202" s="0" t="n">
        <v>0</v>
      </c>
      <c r="W202" s="0" t="n">
        <v>-160.793560573214</v>
      </c>
      <c r="X202" s="0" t="n">
        <v>205902.667503</v>
      </c>
      <c r="Y202" s="0" t="n">
        <v>206443.070078</v>
      </c>
      <c r="Z202" s="0" t="n">
        <v>540.402574999986</v>
      </c>
      <c r="AA202" s="0" t="n">
        <v>701.1961355732</v>
      </c>
      <c r="AB202" s="0" t="n">
        <v>205902.667503</v>
      </c>
      <c r="AC202" s="0" t="n">
        <v>206443.070078</v>
      </c>
      <c r="AD202" s="0" t="n">
        <v>540.402574999986</v>
      </c>
      <c r="AF202" s="0" t="n">
        <v>52060.050388038</v>
      </c>
      <c r="AG202" s="0" t="n">
        <v>0</v>
      </c>
      <c r="AH202" s="565" t="n">
        <v>206443.070078</v>
      </c>
      <c r="AI202" s="0" t="n">
        <v>-197833.171968</v>
      </c>
      <c r="AJ202" s="0" t="n">
        <v>-197833.171968</v>
      </c>
      <c r="AK202" s="0" t="n">
        <v>-45523.649637</v>
      </c>
      <c r="AL202" s="0" t="n">
        <v>540.402574999986</v>
      </c>
      <c r="AM202" s="0" t="s">
        <v>461</v>
      </c>
      <c r="AN202" s="0" t="s">
        <v>469</v>
      </c>
      <c r="AO202" s="0" t="n">
        <v>10</v>
      </c>
      <c r="AP202" s="0" t="n">
        <v>10</v>
      </c>
    </row>
    <row r="203" customFormat="false" ht="12.75" hidden="false" customHeight="false" outlineLevel="0" collapsed="false">
      <c r="A203" s="0" t="n">
        <v>1317</v>
      </c>
      <c r="B203" s="0" t="n">
        <v>477</v>
      </c>
      <c r="C203" s="0" t="s">
        <v>2</v>
      </c>
      <c r="D203" s="0" t="s">
        <v>104</v>
      </c>
      <c r="E203" s="0" t="s">
        <v>299</v>
      </c>
      <c r="F203" s="0" t="s">
        <v>150</v>
      </c>
      <c r="G203" s="0" t="s">
        <v>198</v>
      </c>
      <c r="H203" s="0" t="s">
        <v>117</v>
      </c>
      <c r="I203" s="0" t="s">
        <v>156</v>
      </c>
      <c r="J203" s="0" t="s">
        <v>105</v>
      </c>
      <c r="K203" s="0" t="n">
        <v>36896</v>
      </c>
      <c r="L203" s="0" t="n">
        <v>38722</v>
      </c>
      <c r="M203" s="0" t="s">
        <v>155</v>
      </c>
      <c r="N203" s="286" t="n">
        <v>-10000000</v>
      </c>
      <c r="O203" s="0" t="n">
        <v>4440.434146</v>
      </c>
      <c r="P203" s="0" t="n">
        <v>3</v>
      </c>
      <c r="Q203" s="0" t="n">
        <v>273.133741</v>
      </c>
      <c r="R203" s="0" t="n">
        <v>273.549213</v>
      </c>
      <c r="S203" s="0" t="n">
        <v>0.316467226424404</v>
      </c>
      <c r="T203" s="0" t="n">
        <v>1405.25187830484</v>
      </c>
      <c r="U203" s="0" t="n">
        <v>-893.655556</v>
      </c>
      <c r="V203" s="0" t="n">
        <v>0</v>
      </c>
      <c r="W203" s="0" t="n">
        <v>511.596322304837</v>
      </c>
      <c r="X203" s="0" t="n">
        <v>-169261.599588</v>
      </c>
      <c r="Y203" s="0" t="n">
        <v>-168551.779688</v>
      </c>
      <c r="Z203" s="0" t="n">
        <v>709.819900000002</v>
      </c>
      <c r="AA203" s="0" t="n">
        <v>198.223577695166</v>
      </c>
      <c r="AB203" s="0" t="n">
        <v>-169261.599588</v>
      </c>
      <c r="AC203" s="0" t="n">
        <v>-168551.779688</v>
      </c>
      <c r="AD203" s="0" t="n">
        <v>709.819900000002</v>
      </c>
      <c r="AF203" s="0" t="n">
        <v>55514.307693292</v>
      </c>
      <c r="AG203" s="0" t="n">
        <v>0</v>
      </c>
      <c r="AH203" s="565" t="n">
        <v>-168551.779688</v>
      </c>
      <c r="AI203" s="0" t="n">
        <v>-129600.203232</v>
      </c>
      <c r="AJ203" s="0" t="n">
        <v>-129600.203232</v>
      </c>
      <c r="AK203" s="0" t="n">
        <v>-54849.680972</v>
      </c>
      <c r="AL203" s="0" t="n">
        <v>709.819900000002</v>
      </c>
      <c r="AM203" s="0" t="s">
        <v>461</v>
      </c>
      <c r="AN203" s="0" t="s">
        <v>469</v>
      </c>
      <c r="AO203" s="0" t="n">
        <v>10</v>
      </c>
      <c r="AP203" s="0" t="n">
        <v>10</v>
      </c>
    </row>
    <row r="204" customFormat="false" ht="12.75" hidden="false" customHeight="false" outlineLevel="0" collapsed="false">
      <c r="A204" s="0" t="n">
        <v>1318</v>
      </c>
      <c r="B204" s="0" t="n">
        <v>478</v>
      </c>
      <c r="C204" s="0" t="s">
        <v>2</v>
      </c>
      <c r="D204" s="0" t="s">
        <v>104</v>
      </c>
      <c r="E204" s="0" t="s">
        <v>302</v>
      </c>
      <c r="F204" s="0" t="s">
        <v>172</v>
      </c>
      <c r="G204" s="0" t="s">
        <v>191</v>
      </c>
      <c r="H204" s="0" t="s">
        <v>168</v>
      </c>
      <c r="I204" s="0" t="s">
        <v>156</v>
      </c>
      <c r="J204" s="0" t="s">
        <v>154</v>
      </c>
      <c r="K204" s="0" t="n">
        <v>36896</v>
      </c>
      <c r="L204" s="0" t="n">
        <v>38722</v>
      </c>
      <c r="M204" s="0" t="s">
        <v>155</v>
      </c>
      <c r="N204" s="286" t="n">
        <v>-10000000</v>
      </c>
      <c r="O204" s="0" t="n">
        <v>4351.464885</v>
      </c>
      <c r="P204" s="0" t="n">
        <v>3.55</v>
      </c>
      <c r="Q204" s="0" t="n">
        <v>338.255823</v>
      </c>
      <c r="R204" s="0" t="n">
        <v>338.350182</v>
      </c>
      <c r="S204" s="0" t="n">
        <v>0.00132557626684954</v>
      </c>
      <c r="T204" s="0" t="n">
        <v>5.76819857758518</v>
      </c>
      <c r="U204" s="0" t="n">
        <v>-1197.924128</v>
      </c>
      <c r="V204" s="0" t="n">
        <v>0</v>
      </c>
      <c r="W204" s="0" t="n">
        <v>-1192.15592942241</v>
      </c>
      <c r="X204" s="0" t="n">
        <v>-143672.628242</v>
      </c>
      <c r="Y204" s="0" t="n">
        <v>-144330.068379</v>
      </c>
      <c r="Z204" s="0" t="n">
        <v>-657.440136999998</v>
      </c>
      <c r="AA204" s="0" t="n">
        <v>534.715792422417</v>
      </c>
      <c r="AB204" s="0" t="n">
        <v>-143672.628242</v>
      </c>
      <c r="AC204" s="0" t="n">
        <v>-144330.068379</v>
      </c>
      <c r="AD204" s="0" t="n">
        <v>-657.440136999998</v>
      </c>
      <c r="AF204" s="0" t="n">
        <v>42948.95841495</v>
      </c>
      <c r="AG204" s="0" t="n">
        <v>0</v>
      </c>
      <c r="AH204" s="565" t="n">
        <v>-144330.068379</v>
      </c>
      <c r="AI204" s="0" t="n">
        <v>-700202.526224</v>
      </c>
      <c r="AJ204" s="0" t="n">
        <v>-700202.526224</v>
      </c>
      <c r="AK204" s="0" t="n">
        <v>-52388.560911</v>
      </c>
      <c r="AL204" s="0" t="n">
        <v>-657.440136999998</v>
      </c>
      <c r="AM204" s="0" t="s">
        <v>461</v>
      </c>
      <c r="AN204" s="0" t="s">
        <v>469</v>
      </c>
      <c r="AO204" s="0" t="n">
        <v>9</v>
      </c>
      <c r="AP204" s="0" t="n">
        <v>9</v>
      </c>
    </row>
    <row r="205" customFormat="false" ht="12.75" hidden="false" customHeight="false" outlineLevel="0" collapsed="false">
      <c r="A205" s="0" t="n">
        <v>1319</v>
      </c>
      <c r="B205" s="0" t="n">
        <v>479</v>
      </c>
      <c r="C205" s="0" t="s">
        <v>2</v>
      </c>
      <c r="D205" s="0" t="s">
        <v>104</v>
      </c>
      <c r="E205" s="0" t="s">
        <v>306</v>
      </c>
      <c r="F205" s="0" t="s">
        <v>184</v>
      </c>
      <c r="G205" s="0" t="s">
        <v>160</v>
      </c>
      <c r="H205" s="0" t="s">
        <v>107</v>
      </c>
      <c r="I205" s="0" t="s">
        <v>156</v>
      </c>
      <c r="J205" s="0" t="s">
        <v>105</v>
      </c>
      <c r="K205" s="0" t="n">
        <v>36896</v>
      </c>
      <c r="L205" s="0" t="n">
        <v>38722</v>
      </c>
      <c r="M205" s="0" t="s">
        <v>155</v>
      </c>
      <c r="N205" s="286" t="n">
        <v>-10000000</v>
      </c>
      <c r="O205" s="0" t="n">
        <v>4064.262097</v>
      </c>
      <c r="P205" s="0" t="n">
        <v>0.24</v>
      </c>
      <c r="Q205" s="0" t="n">
        <v>31.161341</v>
      </c>
      <c r="R205" s="0" t="n">
        <v>31.17225</v>
      </c>
      <c r="S205" s="0" t="n">
        <v>0.000437413476266428</v>
      </c>
      <c r="T205" s="0" t="n">
        <v>1.77776301230665</v>
      </c>
      <c r="U205" s="0" t="n">
        <v>-108.378666</v>
      </c>
      <c r="V205" s="0" t="n">
        <v>0</v>
      </c>
      <c r="W205" s="0" t="n">
        <v>-106.600902987693</v>
      </c>
      <c r="X205" s="0" t="n">
        <v>24964.652754</v>
      </c>
      <c r="Y205" s="0" t="n">
        <v>24961.961327</v>
      </c>
      <c r="Z205" s="0" t="n">
        <v>-2.69142699999793</v>
      </c>
      <c r="AA205" s="0" t="n">
        <v>103.909475987695</v>
      </c>
      <c r="AB205" s="0" t="n">
        <v>24964.652754</v>
      </c>
      <c r="AC205" s="0" t="n">
        <v>24961.961327</v>
      </c>
      <c r="AD205" s="0" t="n">
        <v>-2.69142699999793</v>
      </c>
      <c r="AF205" s="0" t="n">
        <v>16714.2778739125</v>
      </c>
      <c r="AG205" s="0" t="n">
        <v>0</v>
      </c>
      <c r="AH205" s="565" t="n">
        <v>24961.961327</v>
      </c>
      <c r="AI205" s="0" t="n">
        <v>19858.847785</v>
      </c>
      <c r="AJ205" s="0" t="n">
        <v>19858.847785</v>
      </c>
      <c r="AK205" s="0" t="n">
        <v>-59656.099456</v>
      </c>
      <c r="AL205" s="0" t="n">
        <v>-2.69142699999793</v>
      </c>
      <c r="AM205" s="0" t="s">
        <v>461</v>
      </c>
      <c r="AN205" s="0" t="n">
        <v>5</v>
      </c>
      <c r="AO205" s="0" t="s">
        <v>469</v>
      </c>
      <c r="AP205" s="0" t="n">
        <v>5</v>
      </c>
    </row>
    <row r="206" customFormat="false" ht="12.75" hidden="false" customHeight="false" outlineLevel="0" collapsed="false">
      <c r="A206" s="0" t="n">
        <v>1320</v>
      </c>
      <c r="B206" s="0" t="n">
        <v>480</v>
      </c>
      <c r="C206" s="0" t="s">
        <v>2</v>
      </c>
      <c r="D206" s="0" t="s">
        <v>104</v>
      </c>
      <c r="E206" s="0" t="s">
        <v>309</v>
      </c>
      <c r="F206" s="0" t="s">
        <v>116</v>
      </c>
      <c r="G206" s="0" t="s">
        <v>112</v>
      </c>
      <c r="H206" s="0" t="s">
        <v>97</v>
      </c>
      <c r="I206" s="0" t="s">
        <v>156</v>
      </c>
      <c r="J206" s="0" t="s">
        <v>212</v>
      </c>
      <c r="K206" s="0" t="n">
        <v>36896</v>
      </c>
      <c r="L206" s="0" t="n">
        <v>38722</v>
      </c>
      <c r="M206" s="0" t="s">
        <v>155</v>
      </c>
      <c r="N206" s="286" t="n">
        <v>-10000000</v>
      </c>
      <c r="O206" s="0" t="n">
        <v>4088.940346</v>
      </c>
      <c r="P206" s="0" t="n">
        <v>0.45</v>
      </c>
      <c r="Q206" s="0" t="n">
        <v>56.135601</v>
      </c>
      <c r="R206" s="0" t="n">
        <v>56.164076</v>
      </c>
      <c r="S206" s="0" t="n">
        <v>0.00404250669050689</v>
      </c>
      <c r="T206" s="0" t="n">
        <v>16.5295687057886</v>
      </c>
      <c r="U206" s="0" t="n">
        <v>-227.812855</v>
      </c>
      <c r="V206" s="0" t="n">
        <v>0</v>
      </c>
      <c r="W206" s="0" t="n">
        <v>-211.283286294211</v>
      </c>
      <c r="X206" s="0" t="n">
        <v>36768.588152</v>
      </c>
      <c r="Y206" s="0" t="n">
        <v>36790.398258</v>
      </c>
      <c r="Z206" s="0" t="n">
        <v>21.8101060000045</v>
      </c>
      <c r="AA206" s="0" t="n">
        <v>233.093392294216</v>
      </c>
      <c r="AB206" s="0" t="n">
        <v>36768.588152</v>
      </c>
      <c r="AC206" s="0" t="n">
        <v>36790.398258</v>
      </c>
      <c r="AD206" s="0" t="n">
        <v>21.8101060000045</v>
      </c>
      <c r="AF206" s="0" t="n">
        <v>29595.750224348</v>
      </c>
      <c r="AG206" s="0" t="n">
        <v>0</v>
      </c>
      <c r="AH206" s="565" t="n">
        <v>36790.398258</v>
      </c>
      <c r="AI206" s="0" t="n">
        <v>12429.216536</v>
      </c>
      <c r="AJ206" s="0" t="n">
        <v>12429.216536</v>
      </c>
      <c r="AK206" s="0" t="n">
        <v>-25999.798281</v>
      </c>
      <c r="AL206" s="0" t="n">
        <v>21.8101060000045</v>
      </c>
      <c r="AM206" s="0" t="s">
        <v>461</v>
      </c>
      <c r="AN206" s="0" t="n">
        <v>8</v>
      </c>
      <c r="AO206" s="0" t="s">
        <v>469</v>
      </c>
      <c r="AP206" s="0" t="n">
        <v>8</v>
      </c>
    </row>
    <row r="207" customFormat="false" ht="12.75" hidden="false" customHeight="false" outlineLevel="0" collapsed="false">
      <c r="A207" s="0" t="n">
        <v>1321</v>
      </c>
      <c r="B207" s="0" t="n">
        <v>481</v>
      </c>
      <c r="C207" s="0" t="s">
        <v>2</v>
      </c>
      <c r="D207" s="0" t="s">
        <v>104</v>
      </c>
      <c r="E207" s="0" t="s">
        <v>310</v>
      </c>
      <c r="F207" s="0" t="s">
        <v>150</v>
      </c>
      <c r="G207" s="0" t="s">
        <v>191</v>
      </c>
      <c r="H207" s="0" t="s">
        <v>168</v>
      </c>
      <c r="I207" s="0" t="s">
        <v>156</v>
      </c>
      <c r="J207" s="0" t="s">
        <v>170</v>
      </c>
      <c r="K207" s="0" t="n">
        <v>36896</v>
      </c>
      <c r="L207" s="0" t="n">
        <v>38722</v>
      </c>
      <c r="M207" s="0" t="s">
        <v>155</v>
      </c>
      <c r="N207" s="286" t="n">
        <v>-10000000</v>
      </c>
      <c r="O207" s="0" t="n">
        <v>4160.609808</v>
      </c>
      <c r="P207" s="0" t="n">
        <v>1.55</v>
      </c>
      <c r="Q207" s="0" t="n">
        <v>170.084366</v>
      </c>
      <c r="R207" s="0" t="n">
        <v>170.310874</v>
      </c>
      <c r="S207" s="0" t="n">
        <v>0.176569295641756</v>
      </c>
      <c r="T207" s="0" t="n">
        <v>734.635943238741</v>
      </c>
      <c r="U207" s="0" t="n">
        <v>-546.13127</v>
      </c>
      <c r="V207" s="0" t="n">
        <v>0</v>
      </c>
      <c r="W207" s="0" t="n">
        <v>188.504673238741</v>
      </c>
      <c r="X207" s="0" t="n">
        <v>27002.997535</v>
      </c>
      <c r="Y207" s="0" t="n">
        <v>27527.844447</v>
      </c>
      <c r="Z207" s="0" t="n">
        <v>524.846912000001</v>
      </c>
      <c r="AA207" s="0" t="n">
        <v>336.34223876126</v>
      </c>
      <c r="AB207" s="0" t="n">
        <v>27002.997535</v>
      </c>
      <c r="AC207" s="0" t="n">
        <v>27527.844447</v>
      </c>
      <c r="AD207" s="0" t="n">
        <v>524.846912000001</v>
      </c>
      <c r="AF207" s="0" t="n">
        <v>52015.943819616</v>
      </c>
      <c r="AG207" s="0" t="n">
        <v>0</v>
      </c>
      <c r="AH207" s="565" t="n">
        <v>27527.844447</v>
      </c>
      <c r="AI207" s="0" t="n">
        <v>-63596.483912</v>
      </c>
      <c r="AJ207" s="0" t="n">
        <v>-63596.483912</v>
      </c>
      <c r="AK207" s="0" t="n">
        <v>-61158.089728</v>
      </c>
      <c r="AL207" s="0" t="n">
        <v>524.846912000001</v>
      </c>
      <c r="AM207" s="0" t="s">
        <v>461</v>
      </c>
      <c r="AN207" s="0" t="s">
        <v>469</v>
      </c>
      <c r="AO207" s="0" t="n">
        <v>10</v>
      </c>
      <c r="AP207" s="0" t="n">
        <v>10</v>
      </c>
    </row>
    <row r="208" customFormat="false" ht="12.75" hidden="false" customHeight="false" outlineLevel="0" collapsed="false">
      <c r="A208" s="0" t="n">
        <v>1322</v>
      </c>
      <c r="B208" s="0" t="n">
        <v>482</v>
      </c>
      <c r="C208" s="0" t="s">
        <v>2</v>
      </c>
      <c r="D208" s="0" t="s">
        <v>104</v>
      </c>
      <c r="E208" s="0" t="s">
        <v>311</v>
      </c>
      <c r="F208" s="0" t="s">
        <v>150</v>
      </c>
      <c r="G208" s="0" t="s">
        <v>167</v>
      </c>
      <c r="H208" s="0" t="s">
        <v>110</v>
      </c>
      <c r="I208" s="0" t="s">
        <v>156</v>
      </c>
      <c r="J208" s="0" t="s">
        <v>212</v>
      </c>
      <c r="K208" s="0" t="n">
        <v>36896</v>
      </c>
      <c r="L208" s="0" t="n">
        <v>38722</v>
      </c>
      <c r="M208" s="0" t="s">
        <v>155</v>
      </c>
      <c r="N208" s="286" t="n">
        <v>-10000000</v>
      </c>
      <c r="O208" s="0" t="n">
        <v>4209.13039</v>
      </c>
      <c r="P208" s="0" t="n">
        <v>1.45</v>
      </c>
      <c r="Q208" s="0" t="n">
        <v>129.157543</v>
      </c>
      <c r="R208" s="0" t="n">
        <v>129.392934</v>
      </c>
      <c r="S208" s="0" t="n">
        <v>0.183155965900355</v>
      </c>
      <c r="T208" s="0" t="n">
        <v>770.927342180989</v>
      </c>
      <c r="U208" s="0" t="n">
        <v>-573.20821</v>
      </c>
      <c r="V208" s="0" t="n">
        <v>0</v>
      </c>
      <c r="W208" s="0" t="n">
        <v>197.719132180989</v>
      </c>
      <c r="X208" s="0" t="n">
        <v>-97235.655099</v>
      </c>
      <c r="Y208" s="0" t="n">
        <v>-96704.561498</v>
      </c>
      <c r="Z208" s="0" t="n">
        <v>531.093601000001</v>
      </c>
      <c r="AA208" s="0" t="n">
        <v>333.374468819012</v>
      </c>
      <c r="AB208" s="0" t="n">
        <v>-97235.655099</v>
      </c>
      <c r="AC208" s="0" t="n">
        <v>-96704.561498</v>
      </c>
      <c r="AD208" s="0" t="n">
        <v>531.093601000001</v>
      </c>
      <c r="AF208" s="0" t="n">
        <v>52622.54813578</v>
      </c>
      <c r="AG208" s="0" t="n">
        <v>0</v>
      </c>
      <c r="AH208" s="565" t="n">
        <v>-96704.561498</v>
      </c>
      <c r="AI208" s="0" t="n">
        <v>-118727.200331</v>
      </c>
      <c r="AJ208" s="0" t="n">
        <v>-118727.200331</v>
      </c>
      <c r="AK208" s="0" t="n">
        <v>-44581.379541</v>
      </c>
      <c r="AL208" s="0" t="n">
        <v>531.093601000001</v>
      </c>
      <c r="AM208" s="0" t="s">
        <v>461</v>
      </c>
      <c r="AN208" s="0" t="s">
        <v>469</v>
      </c>
      <c r="AO208" s="0" t="n">
        <v>10</v>
      </c>
      <c r="AP208" s="0" t="n">
        <v>10</v>
      </c>
    </row>
    <row r="209" customFormat="false" ht="12.75" hidden="false" customHeight="false" outlineLevel="0" collapsed="false">
      <c r="A209" s="0" t="n">
        <v>1323</v>
      </c>
      <c r="B209" s="0" t="n">
        <v>483</v>
      </c>
      <c r="C209" s="0" t="s">
        <v>2</v>
      </c>
      <c r="D209" s="0" t="s">
        <v>104</v>
      </c>
      <c r="E209" s="0" t="s">
        <v>314</v>
      </c>
      <c r="F209" s="0" t="s">
        <v>116</v>
      </c>
      <c r="G209" s="0" t="s">
        <v>151</v>
      </c>
      <c r="H209" s="0" t="s">
        <v>110</v>
      </c>
      <c r="I209" s="0" t="s">
        <v>156</v>
      </c>
      <c r="J209" s="0" t="s">
        <v>212</v>
      </c>
      <c r="K209" s="0" t="n">
        <v>36896</v>
      </c>
      <c r="L209" s="0" t="n">
        <v>38722</v>
      </c>
      <c r="M209" s="0" t="s">
        <v>155</v>
      </c>
      <c r="N209" s="286" t="n">
        <v>-10000000</v>
      </c>
      <c r="O209" s="0" t="n">
        <v>4117.632545</v>
      </c>
      <c r="P209" s="0" t="n">
        <v>0.7</v>
      </c>
      <c r="Q209" s="0" t="n">
        <v>92.215052</v>
      </c>
      <c r="R209" s="0" t="n">
        <v>92.253871</v>
      </c>
      <c r="S209" s="0" t="n">
        <v>0.00356682649203359</v>
      </c>
      <c r="T209" s="0" t="n">
        <v>14.6868808459657</v>
      </c>
      <c r="U209" s="0" t="n">
        <v>-370.737085</v>
      </c>
      <c r="V209" s="0" t="n">
        <v>0</v>
      </c>
      <c r="W209" s="0" t="n">
        <v>-356.050204154034</v>
      </c>
      <c r="X209" s="0" t="n">
        <v>76469.38135</v>
      </c>
      <c r="Y209" s="0" t="n">
        <v>76489.075241</v>
      </c>
      <c r="Z209" s="0" t="n">
        <v>19.6938910000026</v>
      </c>
      <c r="AA209" s="0" t="n">
        <v>375.744095154037</v>
      </c>
      <c r="AB209" s="0" t="n">
        <v>76469.38135</v>
      </c>
      <c r="AC209" s="0" t="n">
        <v>76489.075241</v>
      </c>
      <c r="AD209" s="0" t="n">
        <v>19.6938910000026</v>
      </c>
      <c r="AF209" s="0" t="n">
        <v>29803.42436071</v>
      </c>
      <c r="AG209" s="0" t="n">
        <v>0</v>
      </c>
      <c r="AH209" s="565" t="n">
        <v>76489.075241</v>
      </c>
      <c r="AI209" s="0" t="n">
        <v>45581.495878</v>
      </c>
      <c r="AJ209" s="0" t="n">
        <v>45581.495878</v>
      </c>
      <c r="AK209" s="0" t="n">
        <v>-20160.794757</v>
      </c>
      <c r="AL209" s="0" t="n">
        <v>19.6938910000026</v>
      </c>
      <c r="AM209" s="0" t="s">
        <v>461</v>
      </c>
      <c r="AN209" s="0" t="n">
        <v>8</v>
      </c>
      <c r="AO209" s="0" t="s">
        <v>469</v>
      </c>
      <c r="AP209" s="0" t="n">
        <v>8</v>
      </c>
    </row>
    <row r="210" customFormat="false" ht="12.75" hidden="false" customHeight="false" outlineLevel="0" collapsed="false">
      <c r="A210" s="0" t="n">
        <v>1324</v>
      </c>
      <c r="B210" s="0" t="n">
        <v>484</v>
      </c>
      <c r="C210" s="0" t="s">
        <v>2</v>
      </c>
      <c r="D210" s="0" t="s">
        <v>104</v>
      </c>
      <c r="E210" s="0" t="s">
        <v>315</v>
      </c>
      <c r="F210" s="0" t="s">
        <v>116</v>
      </c>
      <c r="G210" s="0" t="s">
        <v>151</v>
      </c>
      <c r="H210" s="0" t="s">
        <v>168</v>
      </c>
      <c r="I210" s="0" t="s">
        <v>156</v>
      </c>
      <c r="J210" s="0" t="s">
        <v>170</v>
      </c>
      <c r="K210" s="0" t="n">
        <v>36896</v>
      </c>
      <c r="L210" s="0" t="n">
        <v>38722</v>
      </c>
      <c r="M210" s="0" t="s">
        <v>155</v>
      </c>
      <c r="N210" s="286" t="n">
        <v>-10000000</v>
      </c>
      <c r="O210" s="0" t="n">
        <v>4112.634491</v>
      </c>
      <c r="P210" s="0" t="n">
        <v>0.72</v>
      </c>
      <c r="Q210" s="0" t="n">
        <v>87.278267</v>
      </c>
      <c r="R210" s="0" t="n">
        <v>87.299185</v>
      </c>
      <c r="S210" s="0" t="n">
        <v>-0.0034998705682425</v>
      </c>
      <c r="T210" s="0" t="n">
        <v>-14.3936884129899</v>
      </c>
      <c r="U210" s="0" t="n">
        <v>-288.543831</v>
      </c>
      <c r="V210" s="0" t="n">
        <v>0</v>
      </c>
      <c r="W210" s="0" t="n">
        <v>-302.93751941299</v>
      </c>
      <c r="X210" s="0" t="n">
        <v>47397.667355</v>
      </c>
      <c r="Y210" s="0" t="n">
        <v>47321.778159</v>
      </c>
      <c r="Z210" s="0" t="n">
        <v>-75.8891959999965</v>
      </c>
      <c r="AA210" s="0" t="n">
        <v>227.048323412993</v>
      </c>
      <c r="AB210" s="0" t="n">
        <v>47397.667355</v>
      </c>
      <c r="AC210" s="0" t="n">
        <v>47321.778159</v>
      </c>
      <c r="AD210" s="0" t="n">
        <v>-75.8891959999965</v>
      </c>
      <c r="AF210" s="0" t="n">
        <v>29767.248445858</v>
      </c>
      <c r="AG210" s="0" t="n">
        <v>0</v>
      </c>
      <c r="AH210" s="565" t="n">
        <v>47321.778159</v>
      </c>
      <c r="AI210" s="0" t="n">
        <v>-137666.195178</v>
      </c>
      <c r="AJ210" s="0" t="n">
        <v>-137666.195178</v>
      </c>
      <c r="AK210" s="0" t="n">
        <v>-48882.852967</v>
      </c>
      <c r="AL210" s="0" t="n">
        <v>-75.8891959999965</v>
      </c>
      <c r="AM210" s="0" t="s">
        <v>461</v>
      </c>
      <c r="AN210" s="0" t="n">
        <v>8</v>
      </c>
      <c r="AO210" s="0" t="s">
        <v>469</v>
      </c>
      <c r="AP210" s="0" t="n">
        <v>8</v>
      </c>
    </row>
    <row r="211" customFormat="false" ht="12.75" hidden="false" customHeight="false" outlineLevel="0" collapsed="false">
      <c r="A211" s="0" t="n">
        <v>1325</v>
      </c>
      <c r="B211" s="0" t="n">
        <v>485</v>
      </c>
      <c r="C211" s="0" t="s">
        <v>2</v>
      </c>
      <c r="D211" s="0" t="s">
        <v>104</v>
      </c>
      <c r="E211" s="0" t="s">
        <v>320</v>
      </c>
      <c r="F211" s="0" t="s">
        <v>150</v>
      </c>
      <c r="G211" s="0" t="s">
        <v>160</v>
      </c>
      <c r="H211" s="0" t="s">
        <v>168</v>
      </c>
      <c r="I211" s="0" t="s">
        <v>156</v>
      </c>
      <c r="J211" s="0" t="s">
        <v>189</v>
      </c>
      <c r="K211" s="0" t="n">
        <v>36896</v>
      </c>
      <c r="L211" s="0" t="n">
        <v>38722</v>
      </c>
      <c r="M211" s="0" t="s">
        <v>155</v>
      </c>
      <c r="N211" s="286" t="n">
        <v>-10000000</v>
      </c>
      <c r="O211" s="0" t="n">
        <v>4216.637414</v>
      </c>
      <c r="P211" s="0" t="n">
        <v>1.2</v>
      </c>
      <c r="Q211" s="0" t="n">
        <v>69.2193</v>
      </c>
      <c r="R211" s="0" t="n">
        <v>69.423028</v>
      </c>
      <c r="S211" s="0" t="n">
        <v>0.185656053910315</v>
      </c>
      <c r="T211" s="0" t="n">
        <v>782.844263053835</v>
      </c>
      <c r="U211" s="0" t="n">
        <v>-290.670275</v>
      </c>
      <c r="V211" s="0" t="n">
        <v>0</v>
      </c>
      <c r="W211" s="0" t="n">
        <v>492.173988053835</v>
      </c>
      <c r="X211" s="0" t="n">
        <v>-238224.401021</v>
      </c>
      <c r="Y211" s="0" t="n">
        <v>-237815.716749</v>
      </c>
      <c r="Z211" s="0" t="n">
        <v>408.684271999984</v>
      </c>
      <c r="AA211" s="0" t="n">
        <v>-83.4897160538514</v>
      </c>
      <c r="AB211" s="0" t="n">
        <v>-238224.401021</v>
      </c>
      <c r="AC211" s="0" t="n">
        <v>-237815.716749</v>
      </c>
      <c r="AD211" s="0" t="n">
        <v>408.684271999984</v>
      </c>
      <c r="AF211" s="0" t="n">
        <v>52716.400949828</v>
      </c>
      <c r="AG211" s="0" t="n">
        <v>0</v>
      </c>
      <c r="AH211" s="565" t="n">
        <v>-237815.716749</v>
      </c>
      <c r="AI211" s="0" t="n">
        <v>-118506.422546</v>
      </c>
      <c r="AJ211" s="0" t="n">
        <v>-118506.422546</v>
      </c>
      <c r="AK211" s="0" t="n">
        <v>38133.074183</v>
      </c>
      <c r="AL211" s="0" t="n">
        <v>408.684271999984</v>
      </c>
      <c r="AM211" s="0" t="s">
        <v>461</v>
      </c>
      <c r="AN211" s="0" t="s">
        <v>469</v>
      </c>
      <c r="AO211" s="0" t="n">
        <v>10</v>
      </c>
      <c r="AP211" s="0" t="n">
        <v>10</v>
      </c>
    </row>
    <row r="212" customFormat="false" ht="12.75" hidden="false" customHeight="false" outlineLevel="0" collapsed="false">
      <c r="A212" s="0" t="n">
        <v>1326</v>
      </c>
      <c r="B212" s="0" t="n">
        <v>486</v>
      </c>
      <c r="C212" s="0" t="s">
        <v>2</v>
      </c>
      <c r="D212" s="0" t="s">
        <v>104</v>
      </c>
      <c r="E212" s="0" t="s">
        <v>323</v>
      </c>
      <c r="F212" s="0" t="s">
        <v>95</v>
      </c>
      <c r="G212" s="0" t="s">
        <v>112</v>
      </c>
      <c r="H212" s="0" t="s">
        <v>107</v>
      </c>
      <c r="I212" s="0" t="s">
        <v>156</v>
      </c>
      <c r="J212" s="0" t="s">
        <v>212</v>
      </c>
      <c r="K212" s="0" t="n">
        <v>36896</v>
      </c>
      <c r="L212" s="0" t="n">
        <v>38722</v>
      </c>
      <c r="M212" s="0" t="s">
        <v>155</v>
      </c>
      <c r="N212" s="286" t="n">
        <v>-10000000</v>
      </c>
      <c r="O212" s="0" t="n">
        <v>4121.997932</v>
      </c>
      <c r="P212" s="0" t="n">
        <v>0.65</v>
      </c>
      <c r="Q212" s="0" t="n">
        <v>59.814057</v>
      </c>
      <c r="R212" s="0" t="n">
        <v>59.837887</v>
      </c>
      <c r="S212" s="0" t="n">
        <v>-0.00062529446500699</v>
      </c>
      <c r="T212" s="0" t="n">
        <v>-2.57746249164986</v>
      </c>
      <c r="U212" s="0" t="n">
        <v>-270.214148</v>
      </c>
      <c r="V212" s="0" t="n">
        <v>0</v>
      </c>
      <c r="W212" s="0" t="n">
        <v>-272.79161049165</v>
      </c>
      <c r="X212" s="0" t="n">
        <v>-36184.342582</v>
      </c>
      <c r="Y212" s="0" t="n">
        <v>-36277.555544</v>
      </c>
      <c r="Z212" s="0" t="n">
        <v>-93.2129620000051</v>
      </c>
      <c r="AA212" s="0" t="n">
        <v>179.578648491645</v>
      </c>
      <c r="AB212" s="0" t="n">
        <v>-36184.342582</v>
      </c>
      <c r="AC212" s="0" t="n">
        <v>-36277.555544</v>
      </c>
      <c r="AD212" s="0" t="n">
        <v>-93.2129620000051</v>
      </c>
      <c r="AF212" s="0" t="n">
        <v>30513.08969163</v>
      </c>
      <c r="AG212" s="0" t="n">
        <v>0</v>
      </c>
      <c r="AH212" s="565" t="n">
        <v>-36277.555544</v>
      </c>
      <c r="AI212" s="0" t="n">
        <v>-46772.148867</v>
      </c>
      <c r="AJ212" s="0" t="n">
        <v>-46772.148867</v>
      </c>
      <c r="AK212" s="0" t="n">
        <v>-29648.565423</v>
      </c>
      <c r="AL212" s="0" t="n">
        <v>-93.2129620000051</v>
      </c>
      <c r="AM212" s="0" t="s">
        <v>461</v>
      </c>
      <c r="AN212" s="0" t="n">
        <v>7</v>
      </c>
      <c r="AO212" s="0" t="s">
        <v>469</v>
      </c>
      <c r="AP212" s="0" t="n">
        <v>7</v>
      </c>
    </row>
    <row r="213" customFormat="false" ht="12.75" hidden="false" customHeight="false" outlineLevel="0" collapsed="false">
      <c r="A213" s="0" t="n">
        <v>1327</v>
      </c>
      <c r="B213" s="0" t="n">
        <v>487</v>
      </c>
      <c r="C213" s="0" t="s">
        <v>2</v>
      </c>
      <c r="D213" s="0" t="s">
        <v>104</v>
      </c>
      <c r="E213" s="0" t="s">
        <v>324</v>
      </c>
      <c r="F213" s="0" t="s">
        <v>95</v>
      </c>
      <c r="G213" s="0" t="s">
        <v>112</v>
      </c>
      <c r="H213" s="0" t="s">
        <v>107</v>
      </c>
      <c r="I213" s="0" t="s">
        <v>156</v>
      </c>
      <c r="J213" s="0" t="s">
        <v>212</v>
      </c>
      <c r="K213" s="0" t="n">
        <v>36896</v>
      </c>
      <c r="L213" s="0" t="n">
        <v>38722</v>
      </c>
      <c r="M213" s="0" t="s">
        <v>155</v>
      </c>
      <c r="N213" s="286" t="n">
        <v>-10000000</v>
      </c>
      <c r="O213" s="0" t="n">
        <v>4118.792176</v>
      </c>
      <c r="P213" s="0" t="n">
        <v>0.65</v>
      </c>
      <c r="Q213" s="0" t="n">
        <v>57.263243</v>
      </c>
      <c r="R213" s="0" t="n">
        <v>57.290989</v>
      </c>
      <c r="S213" s="0" t="n">
        <v>0.005942874033976</v>
      </c>
      <c r="T213" s="0" t="n">
        <v>24.4774630740939</v>
      </c>
      <c r="U213" s="0" t="n">
        <v>-230.701896</v>
      </c>
      <c r="V213" s="0" t="n">
        <v>0</v>
      </c>
      <c r="W213" s="0" t="n">
        <v>-206.224432925906</v>
      </c>
      <c r="X213" s="0" t="n">
        <v>-46906.447517</v>
      </c>
      <c r="Y213" s="0" t="n">
        <v>-46989.266267</v>
      </c>
      <c r="Z213" s="0" t="n">
        <v>-82.8187499999985</v>
      </c>
      <c r="AA213" s="0" t="n">
        <v>123.405682925908</v>
      </c>
      <c r="AB213" s="0" t="n">
        <v>-46906.447517</v>
      </c>
      <c r="AC213" s="0" t="n">
        <v>-46989.266267</v>
      </c>
      <c r="AD213" s="0" t="n">
        <v>-82.8187499999985</v>
      </c>
      <c r="AF213" s="0" t="n">
        <v>30489.35908284</v>
      </c>
      <c r="AG213" s="0" t="n">
        <v>0</v>
      </c>
      <c r="AH213" s="565" t="n">
        <v>-46989.266267</v>
      </c>
      <c r="AI213" s="0" t="n">
        <v>-44831.335685</v>
      </c>
      <c r="AJ213" s="0" t="n">
        <v>-44831.335685</v>
      </c>
      <c r="AK213" s="0" t="n">
        <v>-9351.996194</v>
      </c>
      <c r="AL213" s="0" t="n">
        <v>-82.8187499999985</v>
      </c>
      <c r="AM213" s="0" t="s">
        <v>461</v>
      </c>
      <c r="AN213" s="0" t="n">
        <v>7</v>
      </c>
      <c r="AO213" s="0" t="s">
        <v>469</v>
      </c>
      <c r="AP213" s="0" t="n">
        <v>7</v>
      </c>
    </row>
    <row r="214" customFormat="false" ht="12.75" hidden="false" customHeight="false" outlineLevel="0" collapsed="false">
      <c r="A214" s="0" t="n">
        <v>1328</v>
      </c>
      <c r="B214" s="0" t="n">
        <v>488</v>
      </c>
      <c r="C214" s="0" t="s">
        <v>2</v>
      </c>
      <c r="D214" s="0" t="s">
        <v>104</v>
      </c>
      <c r="E214" s="0" t="s">
        <v>200</v>
      </c>
      <c r="F214" s="0" t="s">
        <v>102</v>
      </c>
      <c r="G214" s="0" t="s">
        <v>164</v>
      </c>
      <c r="H214" s="0" t="s">
        <v>168</v>
      </c>
      <c r="I214" s="0" t="s">
        <v>156</v>
      </c>
      <c r="J214" s="0" t="s">
        <v>154</v>
      </c>
      <c r="K214" s="0" t="n">
        <v>36896</v>
      </c>
      <c r="L214" s="0" t="n">
        <v>38722</v>
      </c>
      <c r="M214" s="0" t="s">
        <v>155</v>
      </c>
      <c r="N214" s="286" t="n">
        <v>-10000000</v>
      </c>
      <c r="O214" s="0" t="n">
        <v>4124.021691</v>
      </c>
      <c r="P214" s="0" t="n">
        <v>0.8</v>
      </c>
      <c r="Q214" s="0" t="n">
        <v>84.413667</v>
      </c>
      <c r="R214" s="0" t="n">
        <v>84.441195</v>
      </c>
      <c r="S214" s="0" t="n">
        <v>-0.00185161169056198</v>
      </c>
      <c r="T214" s="0" t="n">
        <v>-7.63608677518677</v>
      </c>
      <c r="U214" s="0" t="n">
        <v>-288.432549</v>
      </c>
      <c r="V214" s="0" t="n">
        <v>0</v>
      </c>
      <c r="W214" s="0" t="n">
        <v>-296.068635775187</v>
      </c>
      <c r="X214" s="0" t="n">
        <v>596.009516</v>
      </c>
      <c r="Y214" s="0" t="n">
        <v>499.180342</v>
      </c>
      <c r="Z214" s="0" t="n">
        <v>-96.829174</v>
      </c>
      <c r="AA214" s="0" t="n">
        <v>199.239461775187</v>
      </c>
      <c r="AB214" s="0" t="n">
        <v>596.009516</v>
      </c>
      <c r="AC214" s="0" t="n">
        <v>499.180342</v>
      </c>
      <c r="AD214" s="0" t="n">
        <v>-96.829174</v>
      </c>
      <c r="AF214" s="0" t="n">
        <v>23744.0548859325</v>
      </c>
      <c r="AG214" s="0" t="n">
        <v>0</v>
      </c>
      <c r="AH214" s="565" t="n">
        <v>499.180342</v>
      </c>
      <c r="AI214" s="0" t="n">
        <v>-50978.104381</v>
      </c>
      <c r="AJ214" s="0" t="n">
        <v>-50978.104381</v>
      </c>
      <c r="AK214" s="0" t="n">
        <v>39195.227402</v>
      </c>
      <c r="AL214" s="0" t="n">
        <v>-96.829174</v>
      </c>
      <c r="AM214" s="0" t="s">
        <v>461</v>
      </c>
      <c r="AN214" s="0" t="n">
        <v>6</v>
      </c>
      <c r="AO214" s="0" t="s">
        <v>469</v>
      </c>
      <c r="AP214" s="0" t="n">
        <v>6</v>
      </c>
    </row>
    <row r="215" customFormat="false" ht="12.75" hidden="false" customHeight="false" outlineLevel="0" collapsed="false">
      <c r="A215" s="0" t="n">
        <v>1329</v>
      </c>
      <c r="B215" s="0" t="n">
        <v>489</v>
      </c>
      <c r="C215" s="0" t="s">
        <v>2</v>
      </c>
      <c r="D215" s="0" t="s">
        <v>104</v>
      </c>
      <c r="E215" s="0" t="s">
        <v>326</v>
      </c>
      <c r="F215" s="0" t="s">
        <v>150</v>
      </c>
      <c r="G215" s="0" t="s">
        <v>112</v>
      </c>
      <c r="H215" s="0" t="s">
        <v>168</v>
      </c>
      <c r="I215" s="0" t="s">
        <v>156</v>
      </c>
      <c r="J215" s="0" t="s">
        <v>170</v>
      </c>
      <c r="K215" s="0" t="n">
        <v>36896</v>
      </c>
      <c r="L215" s="0" t="n">
        <v>38722</v>
      </c>
      <c r="M215" s="0" t="s">
        <v>155</v>
      </c>
      <c r="N215" s="286" t="n">
        <v>-10000000</v>
      </c>
      <c r="O215" s="0" t="n">
        <v>4076.476257</v>
      </c>
      <c r="P215" s="0" t="n">
        <v>0.52</v>
      </c>
      <c r="Q215" s="0" t="n">
        <v>71.78634</v>
      </c>
      <c r="R215" s="0" t="n">
        <v>74.224042</v>
      </c>
      <c r="S215" s="0" t="n">
        <v>2.51061263695395</v>
      </c>
      <c r="T215" s="0" t="n">
        <v>10234.4528050669</v>
      </c>
      <c r="U215" s="0" t="n">
        <v>-266.158733</v>
      </c>
      <c r="V215" s="0" t="n">
        <v>0</v>
      </c>
      <c r="W215" s="0" t="n">
        <v>9968.29407206693</v>
      </c>
      <c r="X215" s="0" t="n">
        <v>71382.023144</v>
      </c>
      <c r="Y215" s="0" t="n">
        <v>81462.98898</v>
      </c>
      <c r="Z215" s="0" t="n">
        <v>10080.965836</v>
      </c>
      <c r="AA215" s="0" t="n">
        <v>112.671763933056</v>
      </c>
      <c r="AB215" s="0" t="n">
        <v>71382.023144</v>
      </c>
      <c r="AC215" s="0" t="n">
        <v>81462.98898</v>
      </c>
      <c r="AD215" s="0" t="n">
        <v>10080.965836</v>
      </c>
      <c r="AF215" s="0" t="n">
        <v>50964.106165014</v>
      </c>
      <c r="AG215" s="0" t="n">
        <v>0</v>
      </c>
      <c r="AH215" s="565" t="n">
        <v>81462.98898</v>
      </c>
      <c r="AI215" s="0" t="n">
        <v>-13794.14683</v>
      </c>
      <c r="AJ215" s="0" t="n">
        <v>-13794.14683</v>
      </c>
      <c r="AK215" s="0" t="n">
        <v>-13613.887231</v>
      </c>
      <c r="AL215" s="0" t="n">
        <v>10080.965836</v>
      </c>
      <c r="AM215" s="0" t="s">
        <v>461</v>
      </c>
      <c r="AN215" s="0" t="s">
        <v>469</v>
      </c>
      <c r="AO215" s="0" t="n">
        <v>10</v>
      </c>
      <c r="AP215" s="0" t="n">
        <v>10</v>
      </c>
    </row>
    <row r="216" customFormat="false" ht="12.75" hidden="false" customHeight="false" outlineLevel="0" collapsed="false">
      <c r="A216" s="0" t="n">
        <v>1330</v>
      </c>
      <c r="B216" s="0" t="n">
        <v>490</v>
      </c>
      <c r="C216" s="0" t="s">
        <v>2</v>
      </c>
      <c r="D216" s="0" t="s">
        <v>104</v>
      </c>
      <c r="E216" s="0" t="s">
        <v>331</v>
      </c>
      <c r="F216" s="0" t="s">
        <v>102</v>
      </c>
      <c r="G216" s="0" t="s">
        <v>112</v>
      </c>
      <c r="H216" s="0" t="s">
        <v>97</v>
      </c>
      <c r="I216" s="0" t="s">
        <v>156</v>
      </c>
      <c r="J216" s="0" t="s">
        <v>105</v>
      </c>
      <c r="K216" s="0" t="n">
        <v>36896</v>
      </c>
      <c r="L216" s="0" t="n">
        <v>38722</v>
      </c>
      <c r="M216" s="0" t="s">
        <v>155</v>
      </c>
      <c r="N216" s="286" t="n">
        <v>-10000000</v>
      </c>
      <c r="O216" s="0" t="n">
        <v>4103.292925</v>
      </c>
      <c r="P216" s="0" t="n">
        <v>0.52</v>
      </c>
      <c r="Q216" s="0" t="n">
        <v>63.865292</v>
      </c>
      <c r="R216" s="0" t="n">
        <v>63.882028</v>
      </c>
      <c r="S216" s="0" t="n">
        <v>0.00653485683649567</v>
      </c>
      <c r="T216" s="0" t="n">
        <v>26.8144318230806</v>
      </c>
      <c r="U216" s="0" t="n">
        <v>-207.163283</v>
      </c>
      <c r="V216" s="0" t="n">
        <v>0</v>
      </c>
      <c r="W216" s="0" t="n">
        <v>-180.348851176919</v>
      </c>
      <c r="X216" s="0" t="n">
        <v>37820.433278</v>
      </c>
      <c r="Y216" s="0" t="n">
        <v>37774.492191</v>
      </c>
      <c r="Z216" s="0" t="n">
        <v>-45.9410869999992</v>
      </c>
      <c r="AA216" s="0" t="n">
        <v>134.40776417692</v>
      </c>
      <c r="AB216" s="0" t="n">
        <v>37820.433278</v>
      </c>
      <c r="AC216" s="0" t="n">
        <v>37774.492191</v>
      </c>
      <c r="AD216" s="0" t="n">
        <v>-45.9410869999992</v>
      </c>
      <c r="AF216" s="0" t="n">
        <v>23624.7090156875</v>
      </c>
      <c r="AG216" s="0" t="n">
        <v>0</v>
      </c>
      <c r="AH216" s="565" t="n">
        <v>37774.492191</v>
      </c>
      <c r="AI216" s="0" t="n">
        <v>31602.605605</v>
      </c>
      <c r="AJ216" s="0" t="n">
        <v>31602.605605</v>
      </c>
      <c r="AK216" s="0" t="n">
        <v>-47508.981487</v>
      </c>
      <c r="AL216" s="0" t="n">
        <v>-45.9410869999992</v>
      </c>
      <c r="AM216" s="0" t="s">
        <v>461</v>
      </c>
      <c r="AN216" s="0" t="n">
        <v>6</v>
      </c>
      <c r="AO216" s="0" t="s">
        <v>469</v>
      </c>
      <c r="AP216" s="0" t="n">
        <v>6</v>
      </c>
    </row>
    <row r="217" customFormat="false" ht="12.75" hidden="false" customHeight="false" outlineLevel="0" collapsed="false">
      <c r="A217" s="0" t="n">
        <v>1331</v>
      </c>
      <c r="B217" s="0" t="n">
        <v>491</v>
      </c>
      <c r="C217" s="0" t="s">
        <v>2</v>
      </c>
      <c r="D217" s="0" t="s">
        <v>104</v>
      </c>
      <c r="E217" s="0" t="s">
        <v>332</v>
      </c>
      <c r="F217" s="0" t="s">
        <v>116</v>
      </c>
      <c r="G217" s="0" t="s">
        <v>160</v>
      </c>
      <c r="H217" s="0" t="s">
        <v>168</v>
      </c>
      <c r="I217" s="0" t="s">
        <v>156</v>
      </c>
      <c r="J217" s="0" t="s">
        <v>203</v>
      </c>
      <c r="K217" s="0" t="n">
        <v>36896</v>
      </c>
      <c r="L217" s="0" t="n">
        <v>38722</v>
      </c>
      <c r="M217" s="0" t="s">
        <v>155</v>
      </c>
      <c r="N217" s="286" t="n">
        <v>-10000000</v>
      </c>
      <c r="O217" s="0" t="n">
        <v>4114.439089</v>
      </c>
      <c r="P217" s="0" t="n">
        <v>0.78</v>
      </c>
      <c r="Q217" s="0" t="n">
        <v>83.02371</v>
      </c>
      <c r="R217" s="0" t="n">
        <v>83.039718</v>
      </c>
      <c r="S217" s="0" t="n">
        <v>-0.00759133461357598</v>
      </c>
      <c r="T217" s="0" t="n">
        <v>-31.2340838717757</v>
      </c>
      <c r="U217" s="0" t="n">
        <v>-250.44575</v>
      </c>
      <c r="V217" s="0" t="n">
        <v>0</v>
      </c>
      <c r="W217" s="0" t="n">
        <v>-281.679833871776</v>
      </c>
      <c r="X217" s="0" t="n">
        <v>3592.541575</v>
      </c>
      <c r="Y217" s="0" t="n">
        <v>3454.965576</v>
      </c>
      <c r="Z217" s="0" t="n">
        <v>-137.575999</v>
      </c>
      <c r="AA217" s="0" t="n">
        <v>144.103834871776</v>
      </c>
      <c r="AB217" s="0" t="n">
        <v>3592.541575</v>
      </c>
      <c r="AC217" s="0" t="n">
        <v>3454.965576</v>
      </c>
      <c r="AD217" s="0" t="n">
        <v>-137.575999</v>
      </c>
      <c r="AF217" s="0" t="n">
        <v>29780.310126182</v>
      </c>
      <c r="AG217" s="0" t="n">
        <v>0</v>
      </c>
      <c r="AH217" s="565" t="n">
        <v>3454.965576</v>
      </c>
      <c r="AI217" s="0" t="n">
        <v>-57659.953944</v>
      </c>
      <c r="AJ217" s="0" t="n">
        <v>-57659.953944</v>
      </c>
      <c r="AK217" s="0" t="n">
        <v>-18062.607849</v>
      </c>
      <c r="AL217" s="0" t="n">
        <v>-137.575999</v>
      </c>
      <c r="AM217" s="0" t="s">
        <v>461</v>
      </c>
      <c r="AN217" s="0" t="n">
        <v>8</v>
      </c>
      <c r="AO217" s="0" t="s">
        <v>469</v>
      </c>
      <c r="AP217" s="0" t="n">
        <v>8</v>
      </c>
    </row>
    <row r="218" customFormat="false" ht="12.75" hidden="false" customHeight="false" outlineLevel="0" collapsed="false">
      <c r="A218" s="0" t="n">
        <v>1332</v>
      </c>
      <c r="B218" s="0" t="n">
        <v>492</v>
      </c>
      <c r="C218" s="0" t="s">
        <v>2</v>
      </c>
      <c r="D218" s="0" t="s">
        <v>104</v>
      </c>
      <c r="E218" s="0" t="s">
        <v>334</v>
      </c>
      <c r="F218" s="0" t="s">
        <v>116</v>
      </c>
      <c r="G218" s="0" t="s">
        <v>191</v>
      </c>
      <c r="H218" s="0" t="s">
        <v>168</v>
      </c>
      <c r="I218" s="0" t="s">
        <v>156</v>
      </c>
      <c r="J218" s="0" t="s">
        <v>170</v>
      </c>
      <c r="K218" s="0" t="n">
        <v>36896</v>
      </c>
      <c r="L218" s="0" t="n">
        <v>38722</v>
      </c>
      <c r="M218" s="0" t="s">
        <v>155</v>
      </c>
      <c r="N218" s="286" t="n">
        <v>-10000000</v>
      </c>
      <c r="O218" s="0" t="n">
        <v>4087.34753</v>
      </c>
      <c r="P218" s="0" t="n">
        <v>0.65</v>
      </c>
      <c r="Q218" s="0" t="n">
        <v>76.703544</v>
      </c>
      <c r="R218" s="0" t="n">
        <v>76.722209</v>
      </c>
      <c r="S218" s="0" t="n">
        <v>-0.00452750854677029</v>
      </c>
      <c r="T218" s="0" t="n">
        <v>-18.5055008756954</v>
      </c>
      <c r="U218" s="0" t="n">
        <v>-282.284083</v>
      </c>
      <c r="V218" s="0" t="n">
        <v>0</v>
      </c>
      <c r="W218" s="0" t="n">
        <v>-300.789583875695</v>
      </c>
      <c r="X218" s="0" t="n">
        <v>34574.301783</v>
      </c>
      <c r="Y218" s="0" t="n">
        <v>34500.850803</v>
      </c>
      <c r="Z218" s="0" t="n">
        <v>-73.4509800000014</v>
      </c>
      <c r="AA218" s="0" t="n">
        <v>227.338603875694</v>
      </c>
      <c r="AB218" s="0" t="n">
        <v>34574.301783</v>
      </c>
      <c r="AC218" s="0" t="n">
        <v>34500.850803</v>
      </c>
      <c r="AD218" s="0" t="n">
        <v>-73.4509800000014</v>
      </c>
      <c r="AF218" s="0" t="n">
        <v>29584.22142214</v>
      </c>
      <c r="AG218" s="0" t="n">
        <v>0</v>
      </c>
      <c r="AH218" s="565" t="n">
        <v>34500.850803</v>
      </c>
      <c r="AI218" s="0" t="n">
        <v>-52534.7084</v>
      </c>
      <c r="AJ218" s="0" t="n">
        <v>-52534.7084</v>
      </c>
      <c r="AK218" s="0" t="n">
        <v>-25705.954251</v>
      </c>
      <c r="AL218" s="0" t="n">
        <v>-73.4509800000014</v>
      </c>
      <c r="AM218" s="0" t="s">
        <v>461</v>
      </c>
      <c r="AN218" s="0" t="n">
        <v>8</v>
      </c>
      <c r="AO218" s="0" t="s">
        <v>469</v>
      </c>
      <c r="AP218" s="0" t="n">
        <v>8</v>
      </c>
    </row>
    <row r="219" customFormat="false" ht="12.75" hidden="false" customHeight="false" outlineLevel="0" collapsed="false">
      <c r="A219" s="0" t="n">
        <v>1333</v>
      </c>
      <c r="B219" s="0" t="n">
        <v>493</v>
      </c>
      <c r="C219" s="0" t="s">
        <v>2</v>
      </c>
      <c r="D219" s="0" t="s">
        <v>104</v>
      </c>
      <c r="E219" s="0" t="s">
        <v>335</v>
      </c>
      <c r="F219" s="0" t="s">
        <v>172</v>
      </c>
      <c r="G219" s="0" t="s">
        <v>191</v>
      </c>
      <c r="H219" s="0" t="s">
        <v>168</v>
      </c>
      <c r="I219" s="0" t="s">
        <v>156</v>
      </c>
      <c r="J219" s="0" t="s">
        <v>189</v>
      </c>
      <c r="K219" s="0" t="n">
        <v>36896</v>
      </c>
      <c r="L219" s="0" t="n">
        <v>38722</v>
      </c>
      <c r="M219" s="0" t="s">
        <v>155</v>
      </c>
      <c r="N219" s="286" t="n">
        <v>-10000000</v>
      </c>
      <c r="O219" s="0" t="n">
        <v>4421.777094</v>
      </c>
      <c r="P219" s="0" t="n">
        <v>3.3</v>
      </c>
      <c r="Q219" s="0" t="n">
        <v>221.861272</v>
      </c>
      <c r="R219" s="0" t="n">
        <v>222.32866</v>
      </c>
      <c r="S219" s="0" t="n">
        <v>0.359998314858326</v>
      </c>
      <c r="T219" s="0" t="n">
        <v>1591.83230251915</v>
      </c>
      <c r="U219" s="0" t="n">
        <v>-1000.645045</v>
      </c>
      <c r="V219" s="0" t="n">
        <v>0</v>
      </c>
      <c r="W219" s="0" t="n">
        <v>591.187257519147</v>
      </c>
      <c r="X219" s="0" t="n">
        <v>-505659.153994</v>
      </c>
      <c r="Y219" s="0" t="n">
        <v>-504894.624441</v>
      </c>
      <c r="Z219" s="0" t="n">
        <v>764.529553</v>
      </c>
      <c r="AA219" s="0" t="n">
        <v>173.342295480854</v>
      </c>
      <c r="AB219" s="0" t="n">
        <v>-505659.153994</v>
      </c>
      <c r="AC219" s="0" t="n">
        <v>-504894.624441</v>
      </c>
      <c r="AD219" s="0" t="n">
        <v>764.529553</v>
      </c>
      <c r="AF219" s="0" t="n">
        <v>43642.93991778</v>
      </c>
      <c r="AG219" s="0" t="n">
        <v>0</v>
      </c>
      <c r="AH219" s="565" t="n">
        <v>-504894.624441</v>
      </c>
      <c r="AI219" s="0" t="n">
        <v>-619667.912909</v>
      </c>
      <c r="AJ219" s="0" t="n">
        <v>-619667.912909</v>
      </c>
      <c r="AK219" s="0" t="n">
        <v>-10282.297361</v>
      </c>
      <c r="AL219" s="0" t="n">
        <v>764.529553</v>
      </c>
      <c r="AM219" s="0" t="s">
        <v>461</v>
      </c>
      <c r="AN219" s="0" t="s">
        <v>469</v>
      </c>
      <c r="AO219" s="0" t="n">
        <v>9</v>
      </c>
      <c r="AP219" s="0" t="n">
        <v>9</v>
      </c>
    </row>
    <row r="220" customFormat="false" ht="12.75" hidden="false" customHeight="false" outlineLevel="0" collapsed="false">
      <c r="A220" s="0" t="n">
        <v>1334</v>
      </c>
      <c r="B220" s="0" t="n">
        <v>494</v>
      </c>
      <c r="C220" s="0" t="s">
        <v>2</v>
      </c>
      <c r="D220" s="0" t="s">
        <v>104</v>
      </c>
      <c r="E220" s="0" t="s">
        <v>336</v>
      </c>
      <c r="F220" s="0" t="s">
        <v>260</v>
      </c>
      <c r="G220" s="0" t="s">
        <v>164</v>
      </c>
      <c r="H220" s="0" t="s">
        <v>168</v>
      </c>
      <c r="I220" s="0" t="s">
        <v>156</v>
      </c>
      <c r="J220" s="0" t="s">
        <v>189</v>
      </c>
      <c r="K220" s="0" t="n">
        <v>36896</v>
      </c>
      <c r="L220" s="0" t="n">
        <v>38722</v>
      </c>
      <c r="M220" s="0" t="s">
        <v>155</v>
      </c>
      <c r="N220" s="286" t="n">
        <v>-10000000</v>
      </c>
      <c r="O220" s="0" t="n">
        <v>4052.65621</v>
      </c>
      <c r="P220" s="0" t="n">
        <v>0.3</v>
      </c>
      <c r="Q220" s="0" t="n">
        <v>68.797051</v>
      </c>
      <c r="R220" s="0" t="n">
        <v>68.827441</v>
      </c>
      <c r="S220" s="0" t="n">
        <v>0.000653993441003808</v>
      </c>
      <c r="T220" s="0" t="n">
        <v>2.65041057998335</v>
      </c>
      <c r="U220" s="0" t="n">
        <v>-277.383001</v>
      </c>
      <c r="V220" s="0" t="n">
        <v>0</v>
      </c>
      <c r="W220" s="0" t="n">
        <v>-274.732590420017</v>
      </c>
      <c r="X220" s="0" t="n">
        <v>155946.441844</v>
      </c>
      <c r="Y220" s="0" t="n">
        <v>156085.294395</v>
      </c>
      <c r="Z220" s="0" t="n">
        <v>138.852551000018</v>
      </c>
      <c r="AA220" s="0" t="n">
        <v>413.585141420035</v>
      </c>
      <c r="AB220" s="0" t="n">
        <v>155946.441844</v>
      </c>
      <c r="AC220" s="0" t="n">
        <v>156085.294395</v>
      </c>
      <c r="AD220" s="0" t="n">
        <v>138.852551000018</v>
      </c>
      <c r="AF220" s="0" t="n">
        <v>7999.94335854</v>
      </c>
      <c r="AG220" s="0" t="n">
        <v>0</v>
      </c>
      <c r="AH220" s="565" t="n">
        <v>156085.294395</v>
      </c>
      <c r="AI220" s="0" t="n">
        <v>139789.616697</v>
      </c>
      <c r="AJ220" s="0" t="n">
        <v>139789.616697</v>
      </c>
      <c r="AK220" s="0" t="n">
        <v>18597.580716</v>
      </c>
      <c r="AL220" s="0" t="n">
        <v>138.852551000018</v>
      </c>
      <c r="AM220" s="0" t="s">
        <v>461</v>
      </c>
      <c r="AN220" s="0" t="n">
        <v>3</v>
      </c>
      <c r="AO220" s="0" t="s">
        <v>469</v>
      </c>
      <c r="AP220" s="0" t="n">
        <v>3</v>
      </c>
    </row>
    <row r="221" customFormat="false" ht="12.75" hidden="false" customHeight="false" outlineLevel="0" collapsed="false">
      <c r="A221" s="0" t="n">
        <v>1335</v>
      </c>
      <c r="B221" s="0" t="n">
        <v>495</v>
      </c>
      <c r="C221" s="0" t="s">
        <v>2</v>
      </c>
      <c r="D221" s="0" t="s">
        <v>104</v>
      </c>
      <c r="E221" s="0" t="s">
        <v>337</v>
      </c>
      <c r="F221" s="0" t="s">
        <v>172</v>
      </c>
      <c r="G221" s="0" t="s">
        <v>164</v>
      </c>
      <c r="H221" s="0" t="s">
        <v>168</v>
      </c>
      <c r="I221" s="0" t="s">
        <v>156</v>
      </c>
      <c r="J221" s="0" t="s">
        <v>189</v>
      </c>
      <c r="K221" s="0" t="n">
        <v>36896</v>
      </c>
      <c r="L221" s="0" t="n">
        <v>38722</v>
      </c>
      <c r="M221" s="0" t="s">
        <v>155</v>
      </c>
      <c r="N221" s="286" t="n">
        <v>-10000000</v>
      </c>
      <c r="O221" s="0" t="n">
        <v>4229.616076</v>
      </c>
      <c r="P221" s="0" t="n">
        <v>1.6</v>
      </c>
      <c r="Q221" s="0" t="n">
        <v>123.566701</v>
      </c>
      <c r="R221" s="0" t="n">
        <v>123.596881</v>
      </c>
      <c r="S221" s="0" t="n">
        <v>-0.00690186124340725</v>
      </c>
      <c r="T221" s="0" t="n">
        <v>-29.1922232694367</v>
      </c>
      <c r="U221" s="0" t="n">
        <v>-489.329375</v>
      </c>
      <c r="V221" s="0" t="n">
        <v>0</v>
      </c>
      <c r="W221" s="0" t="n">
        <v>-518.521598269437</v>
      </c>
      <c r="X221" s="0" t="n">
        <v>-185062.362168</v>
      </c>
      <c r="Y221" s="0" t="n">
        <v>-185470.499053</v>
      </c>
      <c r="Z221" s="0" t="n">
        <v>-408.136885000014</v>
      </c>
      <c r="AA221" s="0" t="n">
        <v>110.384713269422</v>
      </c>
      <c r="AB221" s="0" t="n">
        <v>-185062.362168</v>
      </c>
      <c r="AC221" s="0" t="n">
        <v>-185470.499053</v>
      </c>
      <c r="AD221" s="0" t="n">
        <v>-408.136885000014</v>
      </c>
      <c r="AF221" s="0" t="n">
        <v>41746.31067012</v>
      </c>
      <c r="AG221" s="0" t="n">
        <v>0</v>
      </c>
      <c r="AH221" s="565" t="n">
        <v>-185470.499053</v>
      </c>
      <c r="AI221" s="0" t="n">
        <v>-103847.000153</v>
      </c>
      <c r="AJ221" s="0" t="n">
        <v>-103847.000153</v>
      </c>
      <c r="AK221" s="0" t="n">
        <v>14214.992427</v>
      </c>
      <c r="AL221" s="0" t="n">
        <v>-408.136885000014</v>
      </c>
      <c r="AM221" s="0" t="s">
        <v>461</v>
      </c>
      <c r="AN221" s="0" t="s">
        <v>469</v>
      </c>
      <c r="AO221" s="0" t="n">
        <v>9</v>
      </c>
      <c r="AP221" s="0" t="n">
        <v>9</v>
      </c>
    </row>
    <row r="222" customFormat="false" ht="12.75" hidden="false" customHeight="false" outlineLevel="0" collapsed="false">
      <c r="A222" s="0" t="n">
        <v>1336</v>
      </c>
      <c r="B222" s="0" t="n">
        <v>496</v>
      </c>
      <c r="C222" s="0" t="s">
        <v>2</v>
      </c>
      <c r="D222" s="0" t="s">
        <v>104</v>
      </c>
      <c r="E222" s="0" t="s">
        <v>338</v>
      </c>
      <c r="F222" s="0" t="s">
        <v>172</v>
      </c>
      <c r="G222" s="0" t="s">
        <v>160</v>
      </c>
      <c r="H222" s="0" t="s">
        <v>168</v>
      </c>
      <c r="I222" s="0" t="s">
        <v>156</v>
      </c>
      <c r="J222" s="0" t="s">
        <v>170</v>
      </c>
      <c r="K222" s="0" t="n">
        <v>36896</v>
      </c>
      <c r="L222" s="0" t="n">
        <v>38722</v>
      </c>
      <c r="M222" s="0" t="s">
        <v>155</v>
      </c>
      <c r="N222" s="286" t="n">
        <v>-10000000</v>
      </c>
      <c r="O222" s="0" t="n">
        <v>4205.865577</v>
      </c>
      <c r="P222" s="0" t="n">
        <v>1.85</v>
      </c>
      <c r="Q222" s="0" t="n">
        <v>192.507385</v>
      </c>
      <c r="R222" s="0" t="n">
        <v>192.528758</v>
      </c>
      <c r="S222" s="0" t="n">
        <v>-0.0157216883789226</v>
      </c>
      <c r="T222" s="0" t="n">
        <v>-66.1233079652315</v>
      </c>
      <c r="U222" s="0" t="n">
        <v>-606.667152</v>
      </c>
      <c r="V222" s="0" t="n">
        <v>0</v>
      </c>
      <c r="W222" s="0" t="n">
        <v>-672.790459965232</v>
      </c>
      <c r="X222" s="0" t="n">
        <v>-10908.330668</v>
      </c>
      <c r="Y222" s="0" t="n">
        <v>-11318.161575</v>
      </c>
      <c r="Z222" s="0" t="n">
        <v>-409.830907</v>
      </c>
      <c r="AA222" s="0" t="n">
        <v>262.959552965232</v>
      </c>
      <c r="AB222" s="0" t="n">
        <v>-10908.330668</v>
      </c>
      <c r="AC222" s="0" t="n">
        <v>-11318.161575</v>
      </c>
      <c r="AD222" s="0" t="n">
        <v>-409.830907</v>
      </c>
      <c r="AF222" s="0" t="n">
        <v>41511.89324499</v>
      </c>
      <c r="AG222" s="0" t="n">
        <v>0</v>
      </c>
      <c r="AH222" s="565" t="n">
        <v>-11318.161575</v>
      </c>
      <c r="AI222" s="0" t="n">
        <v>-76487.92347</v>
      </c>
      <c r="AJ222" s="0" t="n">
        <v>-76487.92347</v>
      </c>
      <c r="AK222" s="0" t="n">
        <v>-50172.859963</v>
      </c>
      <c r="AL222" s="0" t="n">
        <v>-409.830907</v>
      </c>
      <c r="AM222" s="0" t="s">
        <v>461</v>
      </c>
      <c r="AN222" s="0" t="s">
        <v>469</v>
      </c>
      <c r="AO222" s="0" t="n">
        <v>9</v>
      </c>
      <c r="AP222" s="0" t="n">
        <v>9</v>
      </c>
    </row>
    <row r="223" customFormat="false" ht="12.75" hidden="false" customHeight="false" outlineLevel="0" collapsed="false">
      <c r="A223" s="0" t="n">
        <v>1337</v>
      </c>
      <c r="B223" s="0" t="n">
        <v>497</v>
      </c>
      <c r="C223" s="0" t="s">
        <v>2</v>
      </c>
      <c r="D223" s="0" t="s">
        <v>104</v>
      </c>
      <c r="E223" s="0" t="s">
        <v>339</v>
      </c>
      <c r="F223" s="0" t="s">
        <v>166</v>
      </c>
      <c r="G223" s="0" t="s">
        <v>164</v>
      </c>
      <c r="H223" s="0" t="s">
        <v>110</v>
      </c>
      <c r="I223" s="0" t="s">
        <v>156</v>
      </c>
      <c r="J223" s="0" t="s">
        <v>212</v>
      </c>
      <c r="K223" s="0" t="n">
        <v>36896</v>
      </c>
      <c r="L223" s="0" t="n">
        <v>38722</v>
      </c>
      <c r="M223" s="0" t="s">
        <v>155</v>
      </c>
      <c r="N223" s="286" t="n">
        <v>-10000000</v>
      </c>
      <c r="O223" s="0" t="n">
        <v>4043.910825</v>
      </c>
      <c r="P223" s="0" t="n">
        <v>0.78</v>
      </c>
      <c r="Q223" s="0" t="n">
        <v>282.792801</v>
      </c>
      <c r="R223" s="0" t="n">
        <v>283.834272</v>
      </c>
      <c r="S223" s="0" t="n">
        <v>0.857267949304388</v>
      </c>
      <c r="T223" s="0" t="n">
        <v>3466.71514011756</v>
      </c>
      <c r="U223" s="0" t="n">
        <v>-786.915885</v>
      </c>
      <c r="V223" s="0" t="n">
        <v>0</v>
      </c>
      <c r="W223" s="0" t="n">
        <v>2679.79925511757</v>
      </c>
      <c r="X223" s="0" t="n">
        <v>775342.127902</v>
      </c>
      <c r="Y223" s="0" t="n">
        <v>779332.163445</v>
      </c>
      <c r="Z223" s="0" t="n">
        <v>3990.03554299998</v>
      </c>
      <c r="AA223" s="0" t="n">
        <v>1310.23628788241</v>
      </c>
      <c r="AB223" s="0" t="n">
        <v>775342.127902</v>
      </c>
      <c r="AC223" s="0" t="n">
        <v>779332.163445</v>
      </c>
      <c r="AD223" s="0" t="n">
        <v>3990.03554299998</v>
      </c>
      <c r="AF223" s="0" t="n">
        <v>63861.4397484</v>
      </c>
      <c r="AG223" s="0" t="n">
        <v>0</v>
      </c>
      <c r="AH223" s="565" t="n">
        <v>779332.163445</v>
      </c>
      <c r="AI223" s="0" t="n">
        <v>-89662.574241</v>
      </c>
      <c r="AJ223" s="0" t="n">
        <v>-89662.574241</v>
      </c>
      <c r="AK223" s="0" t="n">
        <v>-14793.679828</v>
      </c>
      <c r="AL223" s="0" t="n">
        <v>3990.03554299998</v>
      </c>
      <c r="AM223" s="0" t="s">
        <v>461</v>
      </c>
      <c r="AN223" s="0" t="s">
        <v>469</v>
      </c>
      <c r="AO223" s="0" t="n">
        <v>12</v>
      </c>
      <c r="AP223" s="0" t="n">
        <v>12</v>
      </c>
    </row>
    <row r="224" customFormat="false" ht="12.75" hidden="false" customHeight="false" outlineLevel="0" collapsed="false">
      <c r="A224" s="0" t="n">
        <v>1338</v>
      </c>
      <c r="B224" s="0" t="n">
        <v>498</v>
      </c>
      <c r="C224" s="0" t="s">
        <v>2</v>
      </c>
      <c r="D224" s="0" t="s">
        <v>104</v>
      </c>
      <c r="E224" s="0" t="s">
        <v>341</v>
      </c>
      <c r="F224" s="0" t="s">
        <v>102</v>
      </c>
      <c r="G224" s="0" t="s">
        <v>191</v>
      </c>
      <c r="H224" s="0" t="s">
        <v>168</v>
      </c>
      <c r="I224" s="0" t="s">
        <v>156</v>
      </c>
      <c r="J224" s="0" t="s">
        <v>170</v>
      </c>
      <c r="K224" s="0" t="n">
        <v>36896</v>
      </c>
      <c r="L224" s="0" t="n">
        <v>38722</v>
      </c>
      <c r="M224" s="0" t="s">
        <v>155</v>
      </c>
      <c r="N224" s="286" t="n">
        <v>-10000000</v>
      </c>
      <c r="O224" s="0" t="n">
        <v>4089.588964</v>
      </c>
      <c r="P224" s="0" t="n">
        <v>0.54</v>
      </c>
      <c r="Q224" s="0" t="n">
        <v>64.556161</v>
      </c>
      <c r="R224" s="0" t="n">
        <v>64.568161</v>
      </c>
      <c r="S224" s="0" t="n">
        <v>-0.00793487494202235</v>
      </c>
      <c r="T224" s="0" t="n">
        <v>-32.4503769936147</v>
      </c>
      <c r="U224" s="0" t="n">
        <v>-279.461127</v>
      </c>
      <c r="V224" s="0" t="n">
        <v>0</v>
      </c>
      <c r="W224" s="0" t="n">
        <v>-311.911503993615</v>
      </c>
      <c r="X224" s="0" t="n">
        <v>32266.536568</v>
      </c>
      <c r="Y224" s="0" t="n">
        <v>32193.123197</v>
      </c>
      <c r="Z224" s="0" t="n">
        <v>-73.4133709999987</v>
      </c>
      <c r="AA224" s="0" t="n">
        <v>238.498132993616</v>
      </c>
      <c r="AB224" s="0" t="n">
        <v>32266.536568</v>
      </c>
      <c r="AC224" s="0" t="n">
        <v>32193.123197</v>
      </c>
      <c r="AD224" s="0" t="n">
        <v>-73.4133709999987</v>
      </c>
      <c r="AF224" s="0" t="n">
        <v>23545.80846023</v>
      </c>
      <c r="AG224" s="0" t="n">
        <v>0</v>
      </c>
      <c r="AH224" s="565" t="n">
        <v>32193.123197</v>
      </c>
      <c r="AI224" s="0" t="n">
        <v>-16139.088566</v>
      </c>
      <c r="AJ224" s="0" t="n">
        <v>-16139.088566</v>
      </c>
      <c r="AK224" s="0" t="n">
        <v>-22219.161203</v>
      </c>
      <c r="AL224" s="0" t="n">
        <v>-73.4133709999987</v>
      </c>
      <c r="AM224" s="0" t="s">
        <v>461</v>
      </c>
      <c r="AN224" s="0" t="n">
        <v>6</v>
      </c>
      <c r="AO224" s="0" t="s">
        <v>469</v>
      </c>
      <c r="AP224" s="0" t="n">
        <v>6</v>
      </c>
    </row>
    <row r="225" customFormat="false" ht="12.75" hidden="false" customHeight="false" outlineLevel="0" collapsed="false">
      <c r="A225" s="0" t="n">
        <v>1339</v>
      </c>
      <c r="B225" s="0" t="n">
        <v>499</v>
      </c>
      <c r="C225" s="0" t="s">
        <v>2</v>
      </c>
      <c r="D225" s="0" t="s">
        <v>104</v>
      </c>
      <c r="E225" s="0" t="s">
        <v>342</v>
      </c>
      <c r="F225" s="0" t="s">
        <v>102</v>
      </c>
      <c r="G225" s="0" t="s">
        <v>191</v>
      </c>
      <c r="H225" s="0" t="s">
        <v>168</v>
      </c>
      <c r="I225" s="0" t="s">
        <v>156</v>
      </c>
      <c r="J225" s="0" t="s">
        <v>189</v>
      </c>
      <c r="K225" s="0" t="n">
        <v>36896</v>
      </c>
      <c r="L225" s="0" t="n">
        <v>38722</v>
      </c>
      <c r="M225" s="0" t="s">
        <v>155</v>
      </c>
      <c r="N225" s="286" t="n">
        <v>-10000000</v>
      </c>
      <c r="O225" s="0" t="n">
        <v>4101.146027</v>
      </c>
      <c r="P225" s="0" t="n">
        <v>0.65</v>
      </c>
      <c r="Q225" s="0" t="n">
        <v>39.437455</v>
      </c>
      <c r="R225" s="0" t="n">
        <v>39.452364</v>
      </c>
      <c r="S225" s="0" t="n">
        <v>-0.000667013281543016</v>
      </c>
      <c r="T225" s="0" t="n">
        <v>-2.73551886955637</v>
      </c>
      <c r="U225" s="0" t="n">
        <v>-187.410382</v>
      </c>
      <c r="V225" s="0" t="n">
        <v>0</v>
      </c>
      <c r="W225" s="0" t="n">
        <v>-190.145900869556</v>
      </c>
      <c r="X225" s="0" t="n">
        <v>-122764.129854</v>
      </c>
      <c r="Y225" s="0" t="n">
        <v>-122945.056714</v>
      </c>
      <c r="Z225" s="0" t="n">
        <v>-180.926860000007</v>
      </c>
      <c r="AA225" s="0" t="n">
        <v>9.21904086954953</v>
      </c>
      <c r="AB225" s="0" t="n">
        <v>-122764.129854</v>
      </c>
      <c r="AC225" s="0" t="n">
        <v>-122945.056714</v>
      </c>
      <c r="AD225" s="0" t="n">
        <v>-180.926860000007</v>
      </c>
      <c r="AF225" s="0" t="n">
        <v>23612.3482504525</v>
      </c>
      <c r="AG225" s="0" t="n">
        <v>0</v>
      </c>
      <c r="AH225" s="565" t="n">
        <v>-122945.056714</v>
      </c>
      <c r="AI225" s="0" t="n">
        <v>-69187.218727</v>
      </c>
      <c r="AJ225" s="0" t="n">
        <v>-69187.218727</v>
      </c>
      <c r="AK225" s="0" t="n">
        <v>-3915.89177</v>
      </c>
      <c r="AL225" s="0" t="n">
        <v>-180.926860000007</v>
      </c>
      <c r="AM225" s="0" t="s">
        <v>461</v>
      </c>
      <c r="AN225" s="0" t="n">
        <v>6</v>
      </c>
      <c r="AO225" s="0" t="s">
        <v>469</v>
      </c>
      <c r="AP225" s="0" t="n">
        <v>6</v>
      </c>
    </row>
    <row r="226" customFormat="false" ht="12.75" hidden="false" customHeight="false" outlineLevel="0" collapsed="false">
      <c r="A226" s="0" t="n">
        <v>1340</v>
      </c>
      <c r="B226" s="0" t="n">
        <v>500</v>
      </c>
      <c r="C226" s="0" t="s">
        <v>2</v>
      </c>
      <c r="D226" s="0" t="s">
        <v>104</v>
      </c>
      <c r="E226" s="0" t="s">
        <v>345</v>
      </c>
      <c r="F226" s="0" t="s">
        <v>95</v>
      </c>
      <c r="G226" s="0" t="s">
        <v>191</v>
      </c>
      <c r="H226" s="0" t="s">
        <v>168</v>
      </c>
      <c r="I226" s="0" t="s">
        <v>156</v>
      </c>
      <c r="J226" s="0" t="s">
        <v>189</v>
      </c>
      <c r="K226" s="0" t="n">
        <v>36896</v>
      </c>
      <c r="L226" s="0" t="n">
        <v>38722</v>
      </c>
      <c r="M226" s="0" t="s">
        <v>155</v>
      </c>
      <c r="N226" s="286" t="n">
        <v>-10000000</v>
      </c>
      <c r="O226" s="0" t="n">
        <v>4242.10071</v>
      </c>
      <c r="P226" s="0" t="n">
        <v>2.2</v>
      </c>
      <c r="Q226" s="0" t="n">
        <v>167.504465</v>
      </c>
      <c r="R226" s="0" t="n">
        <v>167.566102</v>
      </c>
      <c r="S226" s="0" t="n">
        <v>-0.00255053680335333</v>
      </c>
      <c r="T226" s="0" t="n">
        <v>-10.8196339843863</v>
      </c>
      <c r="U226" s="0" t="n">
        <v>-739.780634</v>
      </c>
      <c r="V226" s="0" t="n">
        <v>0</v>
      </c>
      <c r="W226" s="0" t="n">
        <v>-750.600267984386</v>
      </c>
      <c r="X226" s="0" t="n">
        <v>-263906.600024</v>
      </c>
      <c r="Y226" s="0" t="n">
        <v>-264389.458124</v>
      </c>
      <c r="Z226" s="0" t="n">
        <v>-482.858100000012</v>
      </c>
      <c r="AA226" s="0" t="n">
        <v>267.742167984374</v>
      </c>
      <c r="AB226" s="0" t="n">
        <v>-263906.600024</v>
      </c>
      <c r="AC226" s="0" t="n">
        <v>-264389.458124</v>
      </c>
      <c r="AD226" s="0" t="n">
        <v>-482.858100000012</v>
      </c>
      <c r="AF226" s="0" t="n">
        <v>31402.150505775</v>
      </c>
      <c r="AG226" s="0" t="n">
        <v>0</v>
      </c>
      <c r="AH226" s="565" t="n">
        <v>-264389.458124</v>
      </c>
      <c r="AI226" s="0" t="n">
        <v>-84074.540171</v>
      </c>
      <c r="AJ226" s="0" t="n">
        <v>-84074.540171</v>
      </c>
      <c r="AK226" s="0" t="n">
        <v>-27653.624597</v>
      </c>
      <c r="AL226" s="0" t="n">
        <v>-482.858100000012</v>
      </c>
      <c r="AM226" s="0" t="s">
        <v>461</v>
      </c>
      <c r="AN226" s="0" t="n">
        <v>7</v>
      </c>
      <c r="AO226" s="0" t="s">
        <v>469</v>
      </c>
      <c r="AP226" s="0" t="n">
        <v>7</v>
      </c>
    </row>
    <row r="227" customFormat="false" ht="12.75" hidden="false" customHeight="false" outlineLevel="0" collapsed="false">
      <c r="A227" s="0" t="n">
        <v>1341</v>
      </c>
      <c r="B227" s="0" t="n">
        <v>501</v>
      </c>
      <c r="C227" s="0" t="s">
        <v>2</v>
      </c>
      <c r="D227" s="0" t="s">
        <v>104</v>
      </c>
      <c r="E227" s="0" t="s">
        <v>347</v>
      </c>
      <c r="F227" s="0" t="s">
        <v>304</v>
      </c>
      <c r="G227" s="0" t="s">
        <v>160</v>
      </c>
      <c r="H227" s="0" t="s">
        <v>161</v>
      </c>
      <c r="I227" s="0" t="s">
        <v>156</v>
      </c>
      <c r="J227" s="0" t="s">
        <v>212</v>
      </c>
      <c r="K227" s="0" t="n">
        <v>36896</v>
      </c>
      <c r="L227" s="0" t="n">
        <v>38722</v>
      </c>
      <c r="M227" s="0" t="s">
        <v>155</v>
      </c>
      <c r="N227" s="286" t="n">
        <v>-10000000</v>
      </c>
      <c r="O227" s="0" t="n">
        <v>4047.300926</v>
      </c>
      <c r="P227" s="0" t="n">
        <v>0.14</v>
      </c>
      <c r="Q227" s="0" t="n">
        <v>15.358198</v>
      </c>
      <c r="R227" s="0" t="n">
        <v>15.36294</v>
      </c>
      <c r="S227" s="0" t="n">
        <v>-4.63755588017922E-005</v>
      </c>
      <c r="T227" s="0" t="n">
        <v>-0.187695842082261</v>
      </c>
      <c r="U227" s="0" t="n">
        <v>-53.639267</v>
      </c>
      <c r="V227" s="0" t="n">
        <v>0</v>
      </c>
      <c r="W227" s="0" t="n">
        <v>-53.8269628420823</v>
      </c>
      <c r="X227" s="0" t="n">
        <v>2678.912275</v>
      </c>
      <c r="Y227" s="0" t="n">
        <v>2663.663992</v>
      </c>
      <c r="Z227" s="0" t="n">
        <v>-15.2482830000004</v>
      </c>
      <c r="AA227" s="0" t="n">
        <v>38.5786798420819</v>
      </c>
      <c r="AB227" s="0" t="n">
        <v>2678.912275</v>
      </c>
      <c r="AC227" s="0" t="n">
        <v>2663.663992</v>
      </c>
      <c r="AD227" s="0" t="n">
        <v>-15.2482830000004</v>
      </c>
      <c r="AF227" s="0" t="n">
        <v>6058.6071211757</v>
      </c>
      <c r="AG227" s="0" t="n">
        <v>0</v>
      </c>
      <c r="AH227" s="565" t="n">
        <v>2663.663992</v>
      </c>
      <c r="AI227" s="0" t="n">
        <v>-22766.454407</v>
      </c>
      <c r="AJ227" s="0" t="n">
        <v>-22766.454407</v>
      </c>
      <c r="AK227" s="0" t="n">
        <v>1712.892372</v>
      </c>
      <c r="AL227" s="0" t="n">
        <v>-15.2482830000004</v>
      </c>
      <c r="AM227" s="0" t="s">
        <v>461</v>
      </c>
      <c r="AN227" s="0" t="n">
        <v>1</v>
      </c>
      <c r="AO227" s="0" t="s">
        <v>469</v>
      </c>
      <c r="AP227" s="0" t="n">
        <v>1</v>
      </c>
    </row>
    <row r="228" customFormat="false" ht="12.75" hidden="false" customHeight="false" outlineLevel="0" collapsed="false">
      <c r="A228" s="0" t="n">
        <v>1342</v>
      </c>
      <c r="B228" s="0" t="n">
        <v>630</v>
      </c>
      <c r="C228" s="0" t="s">
        <v>2</v>
      </c>
      <c r="D228" s="0" t="s">
        <v>104</v>
      </c>
      <c r="E228" s="0" t="s">
        <v>356</v>
      </c>
      <c r="F228" s="0" t="s">
        <v>116</v>
      </c>
      <c r="G228" s="0" t="s">
        <v>96</v>
      </c>
      <c r="H228" s="0" t="s">
        <v>110</v>
      </c>
      <c r="I228" s="0" t="s">
        <v>156</v>
      </c>
      <c r="J228" s="0" t="s">
        <v>105</v>
      </c>
      <c r="K228" s="0" t="n">
        <v>36896</v>
      </c>
      <c r="L228" s="0" t="n">
        <v>38722</v>
      </c>
      <c r="M228" s="0" t="s">
        <v>155</v>
      </c>
      <c r="N228" s="286" t="n">
        <v>-10000000</v>
      </c>
      <c r="O228" s="0" t="n">
        <v>4104.472668</v>
      </c>
      <c r="P228" s="0" t="n">
        <v>0.62</v>
      </c>
      <c r="Q228" s="0" t="n">
        <v>53.096258</v>
      </c>
      <c r="R228" s="0" t="n">
        <v>53.122379</v>
      </c>
      <c r="S228" s="0" t="n">
        <v>0.00557043442975515</v>
      </c>
      <c r="T228" s="0" t="n">
        <v>22.8636958658162</v>
      </c>
      <c r="U228" s="0" t="n">
        <v>-200.782425</v>
      </c>
      <c r="V228" s="0" t="n">
        <v>0</v>
      </c>
      <c r="W228" s="0" t="n">
        <v>-177.918729134184</v>
      </c>
      <c r="X228" s="0" t="n">
        <v>-51262.044271</v>
      </c>
      <c r="Y228" s="0" t="n">
        <v>-51345.958186</v>
      </c>
      <c r="Z228" s="0" t="n">
        <v>-83.9139150000046</v>
      </c>
      <c r="AA228" s="0" t="n">
        <v>94.0048141341792</v>
      </c>
      <c r="AB228" s="0" t="n">
        <v>-51262.044271</v>
      </c>
      <c r="AC228" s="0" t="n">
        <v>-51345.958186</v>
      </c>
      <c r="AD228" s="0" t="n">
        <v>-83.9139150000046</v>
      </c>
      <c r="AF228" s="0" t="n">
        <v>29708.173170984</v>
      </c>
      <c r="AG228" s="0" t="n">
        <v>0</v>
      </c>
      <c r="AH228" s="565" t="n">
        <v>-51345.958186</v>
      </c>
      <c r="AI228" s="0" t="n">
        <v>-45634.179649</v>
      </c>
      <c r="AJ228" s="0" t="n">
        <v>-45634.179649</v>
      </c>
      <c r="AK228" s="0" t="n">
        <v>-37696.443282</v>
      </c>
      <c r="AL228" s="0" t="n">
        <v>-83.9139150000046</v>
      </c>
      <c r="AM228" s="0" t="s">
        <v>461</v>
      </c>
      <c r="AN228" s="0" t="n">
        <v>8</v>
      </c>
      <c r="AO228" s="0" t="s">
        <v>469</v>
      </c>
      <c r="AP228" s="0" t="n">
        <v>8</v>
      </c>
    </row>
    <row r="229" customFormat="false" ht="12.75" hidden="false" customHeight="false" outlineLevel="0" collapsed="false">
      <c r="A229" s="0" t="n">
        <v>1343</v>
      </c>
      <c r="B229" s="0" t="n">
        <v>502</v>
      </c>
      <c r="C229" s="0" t="s">
        <v>2</v>
      </c>
      <c r="D229" s="0" t="s">
        <v>104</v>
      </c>
      <c r="E229" s="0" t="s">
        <v>357</v>
      </c>
      <c r="F229" s="0" t="s">
        <v>116</v>
      </c>
      <c r="G229" s="0" t="s">
        <v>112</v>
      </c>
      <c r="H229" s="0" t="s">
        <v>168</v>
      </c>
      <c r="I229" s="0" t="s">
        <v>156</v>
      </c>
      <c r="J229" s="0" t="s">
        <v>203</v>
      </c>
      <c r="K229" s="0" t="n">
        <v>36896</v>
      </c>
      <c r="L229" s="0" t="n">
        <v>38722</v>
      </c>
      <c r="M229" s="0" t="s">
        <v>155</v>
      </c>
      <c r="N229" s="286" t="n">
        <v>-10000000</v>
      </c>
      <c r="O229" s="0" t="n">
        <v>4135.903689</v>
      </c>
      <c r="P229" s="0" t="n">
        <v>1.15</v>
      </c>
      <c r="Q229" s="0" t="n">
        <v>159.935891</v>
      </c>
      <c r="R229" s="0" t="n">
        <v>159.998241</v>
      </c>
      <c r="S229" s="0" t="n">
        <v>0.0180621555649369</v>
      </c>
      <c r="T229" s="0" t="n">
        <v>74.7033358323144</v>
      </c>
      <c r="U229" s="0" t="n">
        <v>-459.44976</v>
      </c>
      <c r="V229" s="0" t="n">
        <v>0</v>
      </c>
      <c r="W229" s="0" t="n">
        <v>-384.746424167686</v>
      </c>
      <c r="X229" s="0" t="n">
        <v>156669.552266</v>
      </c>
      <c r="Y229" s="0" t="n">
        <v>156706.634756</v>
      </c>
      <c r="Z229" s="0" t="n">
        <v>37.0824900000007</v>
      </c>
      <c r="AA229" s="0" t="n">
        <v>421.828914167686</v>
      </c>
      <c r="AB229" s="0" t="n">
        <v>156669.552266</v>
      </c>
      <c r="AC229" s="0" t="n">
        <v>156706.634756</v>
      </c>
      <c r="AD229" s="0" t="n">
        <v>37.0824900000007</v>
      </c>
      <c r="AF229" s="0" t="n">
        <v>29935.670900982</v>
      </c>
      <c r="AG229" s="0" t="n">
        <v>0</v>
      </c>
      <c r="AH229" s="565" t="n">
        <v>156706.634756</v>
      </c>
      <c r="AI229" s="0" t="n">
        <v>171045.42001</v>
      </c>
      <c r="AJ229" s="0" t="n">
        <v>171045.42001</v>
      </c>
      <c r="AK229" s="0" t="n">
        <v>253489.400023</v>
      </c>
      <c r="AL229" s="0" t="n">
        <v>37.0824900000007</v>
      </c>
      <c r="AM229" s="0" t="s">
        <v>461</v>
      </c>
      <c r="AN229" s="0" t="n">
        <v>8</v>
      </c>
      <c r="AO229" s="0" t="s">
        <v>469</v>
      </c>
      <c r="AP229" s="0" t="n">
        <v>8</v>
      </c>
    </row>
    <row r="230" customFormat="false" ht="12.75" hidden="false" customHeight="false" outlineLevel="0" collapsed="false">
      <c r="A230" s="0" t="n">
        <v>1344</v>
      </c>
      <c r="B230" s="0" t="n">
        <v>503</v>
      </c>
      <c r="C230" s="0" t="s">
        <v>2</v>
      </c>
      <c r="D230" s="0" t="s">
        <v>104</v>
      </c>
      <c r="E230" s="0" t="s">
        <v>360</v>
      </c>
      <c r="F230" s="0" t="s">
        <v>102</v>
      </c>
      <c r="G230" s="0" t="s">
        <v>160</v>
      </c>
      <c r="H230" s="0" t="s">
        <v>168</v>
      </c>
      <c r="I230" s="0" t="s">
        <v>156</v>
      </c>
      <c r="J230" s="0" t="s">
        <v>170</v>
      </c>
      <c r="K230" s="0" t="n">
        <v>36896</v>
      </c>
      <c r="L230" s="0" t="n">
        <v>38722</v>
      </c>
      <c r="M230" s="0" t="s">
        <v>155</v>
      </c>
      <c r="N230" s="286" t="n">
        <v>-10000000</v>
      </c>
      <c r="O230" s="0" t="n">
        <v>4146.089103</v>
      </c>
      <c r="P230" s="0" t="n">
        <v>1.05</v>
      </c>
      <c r="Q230" s="0" t="n">
        <v>100.924544</v>
      </c>
      <c r="R230" s="0" t="n">
        <v>98.276517</v>
      </c>
      <c r="S230" s="0" t="n">
        <v>-2.71851543276247</v>
      </c>
      <c r="T230" s="0" t="n">
        <v>-11271.2072121138</v>
      </c>
      <c r="U230" s="0" t="n">
        <v>-393.88163</v>
      </c>
      <c r="V230" s="0" t="n">
        <v>0</v>
      </c>
      <c r="W230" s="0" t="n">
        <v>-11665.0888421138</v>
      </c>
      <c r="X230" s="0" t="n">
        <v>-40229.391488</v>
      </c>
      <c r="Y230" s="0" t="n">
        <v>-51530.060291</v>
      </c>
      <c r="Z230" s="0" t="n">
        <v>-11300.668803</v>
      </c>
      <c r="AA230" s="0" t="n">
        <v>364.42003911382</v>
      </c>
      <c r="AB230" s="0" t="n">
        <v>-40229.391488</v>
      </c>
      <c r="AC230" s="0" t="n">
        <v>-51530.060291</v>
      </c>
      <c r="AD230" s="0" t="n">
        <v>-11300.668803</v>
      </c>
      <c r="AF230" s="0" t="n">
        <v>23871.1080105225</v>
      </c>
      <c r="AG230" s="0" t="n">
        <v>0</v>
      </c>
      <c r="AH230" s="565" t="n">
        <v>-51530.060291</v>
      </c>
      <c r="AI230" s="0" t="n">
        <v>-35963.575317</v>
      </c>
      <c r="AJ230" s="0" t="n">
        <v>-35963.575317</v>
      </c>
      <c r="AK230" s="0" t="n">
        <v>-8895.559593</v>
      </c>
      <c r="AL230" s="0" t="n">
        <v>-11300.668803</v>
      </c>
      <c r="AM230" s="0" t="s">
        <v>461</v>
      </c>
      <c r="AN230" s="0" t="n">
        <v>6</v>
      </c>
      <c r="AO230" s="0" t="s">
        <v>469</v>
      </c>
      <c r="AP230" s="0" t="n">
        <v>6</v>
      </c>
    </row>
    <row r="231" customFormat="false" ht="12.75" hidden="false" customHeight="false" outlineLevel="0" collapsed="false">
      <c r="A231" s="0" t="n">
        <v>1345</v>
      </c>
      <c r="B231" s="0" t="n">
        <v>504</v>
      </c>
      <c r="C231" s="0" t="s">
        <v>2</v>
      </c>
      <c r="D231" s="0" t="s">
        <v>104</v>
      </c>
      <c r="E231" s="0" t="s">
        <v>362</v>
      </c>
      <c r="F231" s="0" t="s">
        <v>172</v>
      </c>
      <c r="G231" s="0" t="s">
        <v>151</v>
      </c>
      <c r="H231" s="0" t="s">
        <v>152</v>
      </c>
      <c r="I231" s="0" t="s">
        <v>156</v>
      </c>
      <c r="J231" s="0" t="s">
        <v>212</v>
      </c>
      <c r="K231" s="0" t="n">
        <v>36896</v>
      </c>
      <c r="L231" s="0" t="n">
        <v>38722</v>
      </c>
      <c r="M231" s="0" t="s">
        <v>155</v>
      </c>
      <c r="N231" s="286" t="n">
        <v>-10000000</v>
      </c>
      <c r="O231" s="0" t="n">
        <v>4226.534646</v>
      </c>
      <c r="P231" s="0" t="n">
        <v>1.65</v>
      </c>
      <c r="Q231" s="0" t="n">
        <v>163.383492</v>
      </c>
      <c r="R231" s="0" t="n">
        <v>163.433587</v>
      </c>
      <c r="S231" s="0" t="n">
        <v>0.000280902415051126</v>
      </c>
      <c r="T231" s="0" t="n">
        <v>1.18724378935866</v>
      </c>
      <c r="U231" s="0" t="n">
        <v>-566.33538</v>
      </c>
      <c r="V231" s="0" t="n">
        <v>0</v>
      </c>
      <c r="W231" s="0" t="n">
        <v>-565.148136210641</v>
      </c>
      <c r="X231" s="0" t="n">
        <v>-43177.910745</v>
      </c>
      <c r="Y231" s="0" t="n">
        <v>-43437.339999</v>
      </c>
      <c r="Z231" s="0" t="n">
        <v>-259.429254000002</v>
      </c>
      <c r="AA231" s="0" t="n">
        <v>305.718882210639</v>
      </c>
      <c r="AB231" s="0" t="n">
        <v>-43177.910745</v>
      </c>
      <c r="AC231" s="0" t="n">
        <v>-43437.339999</v>
      </c>
      <c r="AD231" s="0" t="n">
        <v>-259.429254000002</v>
      </c>
      <c r="AF231" s="0" t="n">
        <v>41715.89695602</v>
      </c>
      <c r="AG231" s="0" t="n">
        <v>0</v>
      </c>
      <c r="AH231" s="565" t="n">
        <v>-43437.339999</v>
      </c>
      <c r="AI231" s="0" t="n">
        <v>-81170.090305</v>
      </c>
      <c r="AJ231" s="0" t="n">
        <v>-81170.090305</v>
      </c>
      <c r="AK231" s="0" t="n">
        <v>-46321.649841</v>
      </c>
      <c r="AL231" s="0" t="n">
        <v>-259.429254000002</v>
      </c>
      <c r="AM231" s="0" t="s">
        <v>461</v>
      </c>
      <c r="AN231" s="0" t="s">
        <v>469</v>
      </c>
      <c r="AO231" s="0" t="n">
        <v>9</v>
      </c>
      <c r="AP231" s="0" t="n">
        <v>9</v>
      </c>
    </row>
    <row r="232" customFormat="false" ht="12.75" hidden="false" customHeight="false" outlineLevel="0" collapsed="false">
      <c r="A232" s="0" t="n">
        <v>1346</v>
      </c>
      <c r="B232" s="0" t="n">
        <v>631</v>
      </c>
      <c r="C232" s="0" t="s">
        <v>2</v>
      </c>
      <c r="D232" s="0" t="s">
        <v>104</v>
      </c>
      <c r="E232" s="0" t="s">
        <v>366</v>
      </c>
      <c r="F232" s="0" t="s">
        <v>116</v>
      </c>
      <c r="G232" s="0" t="s">
        <v>167</v>
      </c>
      <c r="H232" s="0" t="s">
        <v>110</v>
      </c>
      <c r="I232" s="0" t="s">
        <v>156</v>
      </c>
      <c r="J232" s="0" t="s">
        <v>212</v>
      </c>
      <c r="K232" s="0" t="n">
        <v>36896</v>
      </c>
      <c r="L232" s="0" t="n">
        <v>38722</v>
      </c>
      <c r="M232" s="0" t="s">
        <v>155</v>
      </c>
      <c r="N232" s="286" t="n">
        <v>-10000000</v>
      </c>
      <c r="O232" s="0" t="n">
        <v>4094.044325</v>
      </c>
      <c r="P232" s="0" t="n">
        <v>0.5</v>
      </c>
      <c r="Q232" s="0" t="n">
        <v>56.723393</v>
      </c>
      <c r="R232" s="0" t="n">
        <v>56.745846</v>
      </c>
      <c r="S232" s="0" t="n">
        <v>-0.000873614424266972</v>
      </c>
      <c r="T232" s="0" t="n">
        <v>-3.57661617590834</v>
      </c>
      <c r="U232" s="0" t="n">
        <v>-236.305261</v>
      </c>
      <c r="V232" s="0" t="n">
        <v>0</v>
      </c>
      <c r="W232" s="0" t="n">
        <v>-239.881877175908</v>
      </c>
      <c r="X232" s="0" t="n">
        <v>17138.379282</v>
      </c>
      <c r="Y232" s="0" t="n">
        <v>17110.422414</v>
      </c>
      <c r="Z232" s="0" t="n">
        <v>-27.9568680000011</v>
      </c>
      <c r="AA232" s="0" t="n">
        <v>211.925009175907</v>
      </c>
      <c r="AB232" s="0" t="n">
        <v>17138.379282</v>
      </c>
      <c r="AC232" s="0" t="n">
        <v>17110.422414</v>
      </c>
      <c r="AD232" s="0" t="n">
        <v>-27.9568680000011</v>
      </c>
      <c r="AF232" s="0" t="n">
        <v>29632.69282435</v>
      </c>
      <c r="AG232" s="0" t="n">
        <v>0</v>
      </c>
      <c r="AH232" s="565" t="n">
        <v>17110.422414</v>
      </c>
      <c r="AI232" s="0" t="n">
        <v>-49203.397571</v>
      </c>
      <c r="AJ232" s="0" t="n">
        <v>-49203.397571</v>
      </c>
      <c r="AK232" s="0" t="n">
        <v>-28780.401648</v>
      </c>
      <c r="AL232" s="0" t="n">
        <v>-27.9568680000011</v>
      </c>
      <c r="AM232" s="0" t="s">
        <v>461</v>
      </c>
      <c r="AN232" s="0" t="n">
        <v>8</v>
      </c>
      <c r="AO232" s="0" t="s">
        <v>469</v>
      </c>
      <c r="AP232" s="0" t="n">
        <v>8</v>
      </c>
    </row>
    <row r="233" customFormat="false" ht="12.75" hidden="false" customHeight="false" outlineLevel="0" collapsed="false">
      <c r="A233" s="0" t="n">
        <v>1347</v>
      </c>
      <c r="B233" s="0" t="n">
        <v>505</v>
      </c>
      <c r="C233" s="0" t="s">
        <v>2</v>
      </c>
      <c r="D233" s="0" t="s">
        <v>104</v>
      </c>
      <c r="E233" s="0" t="s">
        <v>370</v>
      </c>
      <c r="F233" s="0" t="s">
        <v>150</v>
      </c>
      <c r="G233" s="0" t="s">
        <v>112</v>
      </c>
      <c r="H233" s="0" t="s">
        <v>168</v>
      </c>
      <c r="I233" s="0" t="s">
        <v>156</v>
      </c>
      <c r="J233" s="0" t="s">
        <v>170</v>
      </c>
      <c r="K233" s="0" t="n">
        <v>36896</v>
      </c>
      <c r="L233" s="0" t="n">
        <v>38722</v>
      </c>
      <c r="M233" s="0" t="s">
        <v>155</v>
      </c>
      <c r="N233" s="286" t="n">
        <v>-10000000</v>
      </c>
      <c r="O233" s="0" t="n">
        <v>4255.24682</v>
      </c>
      <c r="P233" s="0" t="n">
        <v>1.6</v>
      </c>
      <c r="Q233" s="0" t="n">
        <v>121.619257</v>
      </c>
      <c r="R233" s="0" t="n">
        <v>121.84883</v>
      </c>
      <c r="S233" s="0" t="n">
        <v>0.183318328743348</v>
      </c>
      <c r="T233" s="0" t="n">
        <v>780.064735432847</v>
      </c>
      <c r="U233" s="0" t="n">
        <v>-491.023266</v>
      </c>
      <c r="V233" s="0" t="n">
        <v>0</v>
      </c>
      <c r="W233" s="0" t="n">
        <v>289.041469432847</v>
      </c>
      <c r="X233" s="0" t="n">
        <v>-192694.652713</v>
      </c>
      <c r="Y233" s="0" t="n">
        <v>-192277.290363</v>
      </c>
      <c r="Z233" s="0" t="n">
        <v>417.362349999981</v>
      </c>
      <c r="AA233" s="0" t="n">
        <v>128.320880567135</v>
      </c>
      <c r="AB233" s="0" t="n">
        <v>-192694.652713</v>
      </c>
      <c r="AC233" s="0" t="n">
        <v>-192277.290363</v>
      </c>
      <c r="AD233" s="0" t="n">
        <v>417.362349999981</v>
      </c>
      <c r="AF233" s="0" t="n">
        <v>53199.09574364</v>
      </c>
      <c r="AG233" s="0" t="n">
        <v>0</v>
      </c>
      <c r="AH233" s="565" t="n">
        <v>-192277.290363</v>
      </c>
      <c r="AI233" s="0" t="n">
        <v>-140732.472364</v>
      </c>
      <c r="AJ233" s="0" t="n">
        <v>-140732.472364</v>
      </c>
      <c r="AK233" s="0" t="n">
        <v>-46291.994963</v>
      </c>
      <c r="AL233" s="0" t="n">
        <v>417.362349999981</v>
      </c>
      <c r="AM233" s="0" t="s">
        <v>461</v>
      </c>
      <c r="AN233" s="0" t="s">
        <v>469</v>
      </c>
      <c r="AO233" s="0" t="n">
        <v>10</v>
      </c>
      <c r="AP233" s="0" t="n">
        <v>10</v>
      </c>
    </row>
    <row r="234" customFormat="false" ht="12.75" hidden="false" customHeight="false" outlineLevel="0" collapsed="false">
      <c r="A234" s="0" t="n">
        <v>1348</v>
      </c>
      <c r="B234" s="0" t="n">
        <v>506</v>
      </c>
      <c r="C234" s="0" t="s">
        <v>2</v>
      </c>
      <c r="D234" s="0" t="s">
        <v>104</v>
      </c>
      <c r="E234" s="0" t="s">
        <v>371</v>
      </c>
      <c r="F234" s="0" t="s">
        <v>150</v>
      </c>
      <c r="G234" s="0" t="s">
        <v>112</v>
      </c>
      <c r="H234" s="0" t="s">
        <v>168</v>
      </c>
      <c r="I234" s="0" t="s">
        <v>156</v>
      </c>
      <c r="J234" s="0" t="s">
        <v>170</v>
      </c>
      <c r="K234" s="0" t="n">
        <v>36896</v>
      </c>
      <c r="L234" s="0" t="n">
        <v>38722</v>
      </c>
      <c r="M234" s="0" t="s">
        <v>155</v>
      </c>
      <c r="N234" s="286" t="n">
        <v>-10000000</v>
      </c>
      <c r="O234" s="0" t="n">
        <v>4069.2257</v>
      </c>
      <c r="P234" s="0" t="n">
        <v>0.66</v>
      </c>
      <c r="Q234" s="0" t="n">
        <v>132.301803</v>
      </c>
      <c r="R234" s="0" t="n">
        <v>132.53639</v>
      </c>
      <c r="S234" s="0" t="n">
        <v>0.184717481990053</v>
      </c>
      <c r="T234" s="0" t="n">
        <v>751.657124953209</v>
      </c>
      <c r="U234" s="0" t="n">
        <v>-479.359569</v>
      </c>
      <c r="V234" s="0" t="n">
        <v>0</v>
      </c>
      <c r="W234" s="0" t="n">
        <v>272.297555953209</v>
      </c>
      <c r="X234" s="0" t="n">
        <v>258604.65149</v>
      </c>
      <c r="Y234" s="0" t="n">
        <v>259530.384145</v>
      </c>
      <c r="Z234" s="0" t="n">
        <v>925.732655</v>
      </c>
      <c r="AA234" s="0" t="n">
        <v>653.435099046791</v>
      </c>
      <c r="AB234" s="0" t="n">
        <v>258604.65149</v>
      </c>
      <c r="AC234" s="0" t="n">
        <v>259530.384145</v>
      </c>
      <c r="AD234" s="0" t="n">
        <v>925.732655</v>
      </c>
      <c r="AF234" s="0" t="n">
        <v>50873.4597014</v>
      </c>
      <c r="AG234" s="0" t="n">
        <v>0</v>
      </c>
      <c r="AH234" s="565" t="n">
        <v>259530.384145</v>
      </c>
      <c r="AI234" s="0" t="n">
        <v>198349.628424</v>
      </c>
      <c r="AJ234" s="0" t="n">
        <v>198349.628424</v>
      </c>
      <c r="AK234" s="0" t="n">
        <v>232539.89609</v>
      </c>
      <c r="AL234" s="0" t="n">
        <v>925.732655</v>
      </c>
      <c r="AM234" s="0" t="s">
        <v>461</v>
      </c>
      <c r="AN234" s="0" t="s">
        <v>469</v>
      </c>
      <c r="AO234" s="0" t="n">
        <v>10</v>
      </c>
      <c r="AP234" s="0" t="n">
        <v>10</v>
      </c>
    </row>
    <row r="235" customFormat="false" ht="12.75" hidden="false" customHeight="false" outlineLevel="0" collapsed="false">
      <c r="A235" s="0" t="n">
        <v>1349</v>
      </c>
      <c r="B235" s="0" t="n">
        <v>507</v>
      </c>
      <c r="C235" s="0" t="s">
        <v>2</v>
      </c>
      <c r="D235" s="0" t="s">
        <v>104</v>
      </c>
      <c r="E235" s="0" t="s">
        <v>372</v>
      </c>
      <c r="F235" s="0" t="s">
        <v>150</v>
      </c>
      <c r="G235" s="0" t="s">
        <v>191</v>
      </c>
      <c r="H235" s="0" t="s">
        <v>168</v>
      </c>
      <c r="I235" s="0" t="s">
        <v>156</v>
      </c>
      <c r="J235" s="0" t="s">
        <v>189</v>
      </c>
      <c r="K235" s="0" t="n">
        <v>36896</v>
      </c>
      <c r="L235" s="0" t="n">
        <v>38722</v>
      </c>
      <c r="M235" s="0" t="s">
        <v>155</v>
      </c>
      <c r="N235" s="286" t="n">
        <v>-10000000</v>
      </c>
      <c r="O235" s="0" t="n">
        <v>4212.680214</v>
      </c>
      <c r="P235" s="0" t="n">
        <v>2.1</v>
      </c>
      <c r="Q235" s="0" t="n">
        <v>187.406559</v>
      </c>
      <c r="R235" s="0" t="n">
        <v>187.657193</v>
      </c>
      <c r="S235" s="0" t="n">
        <v>0.179063149488973</v>
      </c>
      <c r="T235" s="0" t="n">
        <v>754.335786908722</v>
      </c>
      <c r="U235" s="0" t="n">
        <v>-767.785737</v>
      </c>
      <c r="V235" s="0" t="n">
        <v>0</v>
      </c>
      <c r="W235" s="0" t="n">
        <v>-13.4499500912783</v>
      </c>
      <c r="X235" s="0" t="n">
        <v>-138744.472276</v>
      </c>
      <c r="Y235" s="0" t="n">
        <v>-138353.616523</v>
      </c>
      <c r="Z235" s="0" t="n">
        <v>390.855752999982</v>
      </c>
      <c r="AA235" s="0" t="n">
        <v>404.30570309126</v>
      </c>
      <c r="AB235" s="0" t="n">
        <v>-138744.472276</v>
      </c>
      <c r="AC235" s="0" t="n">
        <v>-138353.616523</v>
      </c>
      <c r="AD235" s="0" t="n">
        <v>390.855752999982</v>
      </c>
      <c r="AF235" s="0" t="n">
        <v>52666.928035428</v>
      </c>
      <c r="AG235" s="0" t="n">
        <v>0</v>
      </c>
      <c r="AH235" s="565" t="n">
        <v>-138353.616523</v>
      </c>
      <c r="AI235" s="0" t="n">
        <v>-80172.959154</v>
      </c>
      <c r="AJ235" s="0" t="n">
        <v>-80172.959154</v>
      </c>
      <c r="AK235" s="0" t="n">
        <v>110518.164349</v>
      </c>
      <c r="AL235" s="0" t="n">
        <v>390.855752999982</v>
      </c>
      <c r="AM235" s="0" t="s">
        <v>461</v>
      </c>
      <c r="AN235" s="0" t="s">
        <v>469</v>
      </c>
      <c r="AO235" s="0" t="n">
        <v>10</v>
      </c>
      <c r="AP235" s="0" t="n">
        <v>10</v>
      </c>
    </row>
    <row r="236" customFormat="false" ht="12.75" hidden="false" customHeight="false" outlineLevel="0" collapsed="false">
      <c r="A236" s="0" t="n">
        <v>1350</v>
      </c>
      <c r="B236" s="0" t="n">
        <v>508</v>
      </c>
      <c r="C236" s="0" t="s">
        <v>2</v>
      </c>
      <c r="D236" s="0" t="s">
        <v>104</v>
      </c>
      <c r="E236" s="0" t="s">
        <v>376</v>
      </c>
      <c r="F236" s="0" t="s">
        <v>172</v>
      </c>
      <c r="G236" s="0" t="s">
        <v>112</v>
      </c>
      <c r="H236" s="0" t="s">
        <v>168</v>
      </c>
      <c r="I236" s="0" t="s">
        <v>156</v>
      </c>
      <c r="J236" s="0" t="s">
        <v>189</v>
      </c>
      <c r="K236" s="0" t="n">
        <v>36896</v>
      </c>
      <c r="L236" s="0" t="n">
        <v>38722</v>
      </c>
      <c r="M236" s="0" t="s">
        <v>155</v>
      </c>
      <c r="N236" s="286" t="n">
        <v>-10000000</v>
      </c>
      <c r="O236" s="0" t="n">
        <v>4217.543143</v>
      </c>
      <c r="P236" s="0" t="n">
        <v>1.3</v>
      </c>
      <c r="Q236" s="0" t="n">
        <v>118.619543</v>
      </c>
      <c r="R236" s="0" t="n">
        <v>118.649924</v>
      </c>
      <c r="S236" s="0" t="n">
        <v>-0.00586896714646838</v>
      </c>
      <c r="T236" s="0" t="n">
        <v>-24.75262214508</v>
      </c>
      <c r="U236" s="0" t="n">
        <v>-453.76628</v>
      </c>
      <c r="V236" s="0" t="n">
        <v>0</v>
      </c>
      <c r="W236" s="0" t="n">
        <v>-478.51890214508</v>
      </c>
      <c r="X236" s="0" t="n">
        <v>-75374.489364</v>
      </c>
      <c r="Y236" s="0" t="n">
        <v>-75638.529278</v>
      </c>
      <c r="Z236" s="0" t="n">
        <v>-264.039914000008</v>
      </c>
      <c r="AA236" s="0" t="n">
        <v>214.478988145072</v>
      </c>
      <c r="AB236" s="0" t="n">
        <v>-75374.489364</v>
      </c>
      <c r="AC236" s="0" t="n">
        <v>-75638.529278</v>
      </c>
      <c r="AD236" s="0" t="n">
        <v>-264.039914000008</v>
      </c>
      <c r="AF236" s="0" t="n">
        <v>41627.15082141</v>
      </c>
      <c r="AG236" s="0" t="n">
        <v>0</v>
      </c>
      <c r="AH236" s="565" t="n">
        <v>-75638.529278</v>
      </c>
      <c r="AI236" s="0" t="n">
        <v>-60426.0265</v>
      </c>
      <c r="AJ236" s="0" t="n">
        <v>-60426.0265</v>
      </c>
      <c r="AK236" s="0" t="n">
        <v>-5035.075631</v>
      </c>
      <c r="AL236" s="0" t="n">
        <v>-264.039914000008</v>
      </c>
      <c r="AM236" s="0" t="s">
        <v>461</v>
      </c>
      <c r="AN236" s="0" t="s">
        <v>469</v>
      </c>
      <c r="AO236" s="0" t="n">
        <v>9</v>
      </c>
      <c r="AP236" s="0" t="n">
        <v>9</v>
      </c>
    </row>
    <row r="237" customFormat="false" ht="12.75" hidden="false" customHeight="false" outlineLevel="0" collapsed="false">
      <c r="A237" s="0" t="n">
        <v>1351</v>
      </c>
      <c r="B237" s="0" t="n">
        <v>509</v>
      </c>
      <c r="C237" s="0" t="s">
        <v>2</v>
      </c>
      <c r="D237" s="0" t="s">
        <v>104</v>
      </c>
      <c r="E237" s="0" t="s">
        <v>377</v>
      </c>
      <c r="F237" s="0" t="s">
        <v>163</v>
      </c>
      <c r="G237" s="0" t="s">
        <v>96</v>
      </c>
      <c r="H237" s="0" t="s">
        <v>110</v>
      </c>
      <c r="I237" s="0" t="s">
        <v>156</v>
      </c>
      <c r="J237" s="0" t="s">
        <v>105</v>
      </c>
      <c r="K237" s="0" t="n">
        <v>36896</v>
      </c>
      <c r="L237" s="0" t="n">
        <v>38722</v>
      </c>
      <c r="M237" s="0" t="s">
        <v>155</v>
      </c>
      <c r="N237" s="286" t="n">
        <v>-10000000</v>
      </c>
      <c r="O237" s="0" t="n">
        <v>4053.57533</v>
      </c>
      <c r="P237" s="0" t="n">
        <v>0.18</v>
      </c>
      <c r="Q237" s="0" t="n">
        <v>19.549542</v>
      </c>
      <c r="R237" s="0" t="n">
        <v>19.562378</v>
      </c>
      <c r="S237" s="0" t="n">
        <v>0.00156201078889072</v>
      </c>
      <c r="T237" s="0" t="n">
        <v>6.33172839904128</v>
      </c>
      <c r="U237" s="0" t="n">
        <v>-102.479648</v>
      </c>
      <c r="V237" s="0" t="n">
        <v>0</v>
      </c>
      <c r="W237" s="0" t="n">
        <v>-96.1479196009587</v>
      </c>
      <c r="X237" s="0" t="n">
        <v>2603.451467</v>
      </c>
      <c r="Y237" s="0" t="n">
        <v>2612.052017</v>
      </c>
      <c r="Z237" s="0" t="n">
        <v>8.60055000000011</v>
      </c>
      <c r="AA237" s="0" t="n">
        <v>104.748469600959</v>
      </c>
      <c r="AB237" s="0" t="n">
        <v>2603.451467</v>
      </c>
      <c r="AC237" s="0" t="n">
        <v>2612.052017</v>
      </c>
      <c r="AD237" s="0" t="n">
        <v>8.60055000000011</v>
      </c>
      <c r="AF237" s="0" t="n">
        <v>12002.63655213</v>
      </c>
      <c r="AG237" s="0" t="n">
        <v>0</v>
      </c>
      <c r="AH237" s="565" t="n">
        <v>2612.052017</v>
      </c>
      <c r="AI237" s="0" t="n">
        <v>7587.63727</v>
      </c>
      <c r="AJ237" s="0" t="n">
        <v>7587.63727</v>
      </c>
      <c r="AK237" s="0" t="n">
        <v>-2769.847931</v>
      </c>
      <c r="AL237" s="0" t="n">
        <v>8.60055000000011</v>
      </c>
      <c r="AM237" s="0" t="s">
        <v>461</v>
      </c>
      <c r="AN237" s="0" t="n">
        <v>4</v>
      </c>
      <c r="AO237" s="0" t="s">
        <v>469</v>
      </c>
      <c r="AP237" s="0" t="n">
        <v>4</v>
      </c>
    </row>
    <row r="238" customFormat="false" ht="12.75" hidden="false" customHeight="false" outlineLevel="0" collapsed="false">
      <c r="A238" s="0" t="n">
        <v>1352</v>
      </c>
      <c r="B238" s="0" t="n">
        <v>510</v>
      </c>
      <c r="C238" s="0" t="s">
        <v>2</v>
      </c>
      <c r="D238" s="0" t="s">
        <v>104</v>
      </c>
      <c r="E238" s="0" t="s">
        <v>381</v>
      </c>
      <c r="F238" s="0" t="s">
        <v>172</v>
      </c>
      <c r="G238" s="0" t="s">
        <v>112</v>
      </c>
      <c r="H238" s="0" t="s">
        <v>168</v>
      </c>
      <c r="I238" s="0" t="s">
        <v>156</v>
      </c>
      <c r="J238" s="0" t="s">
        <v>170</v>
      </c>
      <c r="K238" s="0" t="n">
        <v>36896</v>
      </c>
      <c r="L238" s="0" t="n">
        <v>38722</v>
      </c>
      <c r="M238" s="0" t="s">
        <v>155</v>
      </c>
      <c r="N238" s="286" t="n">
        <v>-10000000</v>
      </c>
      <c r="O238" s="0" t="n">
        <v>4192.966553</v>
      </c>
      <c r="P238" s="0" t="n">
        <v>1.8</v>
      </c>
      <c r="Q238" s="0" t="n">
        <v>196.681863</v>
      </c>
      <c r="R238" s="0" t="n">
        <v>196.712622</v>
      </c>
      <c r="S238" s="0" t="n">
        <v>-0.0123528975667437</v>
      </c>
      <c r="T238" s="0" t="n">
        <v>-51.7952863299913</v>
      </c>
      <c r="U238" s="0" t="n">
        <v>-629.806694</v>
      </c>
      <c r="V238" s="0" t="n">
        <v>0</v>
      </c>
      <c r="W238" s="0" t="n">
        <v>-681.601980329991</v>
      </c>
      <c r="X238" s="0" t="n">
        <v>27136.849335</v>
      </c>
      <c r="Y238" s="0" t="n">
        <v>26800.459261</v>
      </c>
      <c r="Z238" s="0" t="n">
        <v>-336.390073999999</v>
      </c>
      <c r="AA238" s="0" t="n">
        <v>345.211906329992</v>
      </c>
      <c r="AB238" s="0" t="n">
        <v>27136.849335</v>
      </c>
      <c r="AC238" s="0" t="n">
        <v>26800.459261</v>
      </c>
      <c r="AD238" s="0" t="n">
        <v>-336.390073999999</v>
      </c>
      <c r="AF238" s="0" t="n">
        <v>41384.57987811</v>
      </c>
      <c r="AG238" s="0" t="n">
        <v>0</v>
      </c>
      <c r="AH238" s="565" t="n">
        <v>26800.459261</v>
      </c>
      <c r="AI238" s="0" t="n">
        <v>-59740.934951</v>
      </c>
      <c r="AJ238" s="0" t="n">
        <v>-59740.934951</v>
      </c>
      <c r="AK238" s="0" t="n">
        <v>-48903.893119</v>
      </c>
      <c r="AL238" s="0" t="n">
        <v>-336.390073999999</v>
      </c>
      <c r="AM238" s="0" t="s">
        <v>461</v>
      </c>
      <c r="AN238" s="0" t="s">
        <v>469</v>
      </c>
      <c r="AO238" s="0" t="n">
        <v>9</v>
      </c>
      <c r="AP238" s="0" t="n">
        <v>9</v>
      </c>
    </row>
    <row r="239" customFormat="false" ht="12.75" hidden="false" customHeight="false" outlineLevel="0" collapsed="false">
      <c r="A239" s="0" t="n">
        <v>1353</v>
      </c>
      <c r="B239" s="0" t="n">
        <v>511</v>
      </c>
      <c r="C239" s="0" t="s">
        <v>2</v>
      </c>
      <c r="D239" s="0" t="s">
        <v>104</v>
      </c>
      <c r="E239" s="0" t="s">
        <v>382</v>
      </c>
      <c r="F239" s="0" t="s">
        <v>172</v>
      </c>
      <c r="G239" s="0" t="s">
        <v>160</v>
      </c>
      <c r="H239" s="0" t="s">
        <v>168</v>
      </c>
      <c r="I239" s="0" t="s">
        <v>156</v>
      </c>
      <c r="J239" s="0" t="s">
        <v>189</v>
      </c>
      <c r="K239" s="0" t="n">
        <v>36896</v>
      </c>
      <c r="L239" s="0" t="n">
        <v>38722</v>
      </c>
      <c r="M239" s="0" t="s">
        <v>155</v>
      </c>
      <c r="N239" s="286" t="n">
        <v>-10000000</v>
      </c>
      <c r="O239" s="0" t="n">
        <v>4102.423684</v>
      </c>
      <c r="P239" s="0" t="n">
        <v>0.5</v>
      </c>
      <c r="Q239" s="0" t="n">
        <v>49.302551</v>
      </c>
      <c r="R239" s="0" t="n">
        <v>49.317463</v>
      </c>
      <c r="S239" s="0" t="n">
        <v>-0.00202171445333634</v>
      </c>
      <c r="T239" s="0" t="n">
        <v>-8.29392925565211</v>
      </c>
      <c r="U239" s="0" t="n">
        <v>-196.131557</v>
      </c>
      <c r="V239" s="0" t="n">
        <v>0</v>
      </c>
      <c r="W239" s="0" t="n">
        <v>-204.425486255652</v>
      </c>
      <c r="X239" s="0" t="n">
        <v>-14035.940034</v>
      </c>
      <c r="Y239" s="0" t="n">
        <v>-14113.804955</v>
      </c>
      <c r="Z239" s="0" t="n">
        <v>-77.8649210000003</v>
      </c>
      <c r="AA239" s="0" t="n">
        <v>126.560565255652</v>
      </c>
      <c r="AB239" s="0" t="n">
        <v>-14035.940034</v>
      </c>
      <c r="AC239" s="0" t="n">
        <v>-14113.804955</v>
      </c>
      <c r="AD239" s="0" t="n">
        <v>-77.8649210000003</v>
      </c>
      <c r="AF239" s="0" t="n">
        <v>40490.92176108</v>
      </c>
      <c r="AG239" s="0" t="n">
        <v>0</v>
      </c>
      <c r="AH239" s="565" t="n">
        <v>-14113.804955</v>
      </c>
      <c r="AI239" s="0" t="n">
        <v>-100804.605149</v>
      </c>
      <c r="AJ239" s="0" t="n">
        <v>-100804.605149</v>
      </c>
      <c r="AK239" s="0" t="n">
        <v>-1608.776151</v>
      </c>
      <c r="AL239" s="0" t="n">
        <v>-77.8649210000003</v>
      </c>
      <c r="AM239" s="0" t="s">
        <v>461</v>
      </c>
      <c r="AN239" s="0" t="s">
        <v>469</v>
      </c>
      <c r="AO239" s="0" t="n">
        <v>9</v>
      </c>
      <c r="AP239" s="0" t="n">
        <v>9</v>
      </c>
    </row>
    <row r="240" customFormat="false" ht="12.75" hidden="false" customHeight="false" outlineLevel="0" collapsed="false">
      <c r="A240" s="0" t="n">
        <v>1354</v>
      </c>
      <c r="B240" s="0" t="n">
        <v>512</v>
      </c>
      <c r="C240" s="0" t="s">
        <v>2</v>
      </c>
      <c r="D240" s="0" t="s">
        <v>104</v>
      </c>
      <c r="E240" s="0" t="s">
        <v>409</v>
      </c>
      <c r="F240" s="0" t="s">
        <v>172</v>
      </c>
      <c r="G240" s="0" t="s">
        <v>410</v>
      </c>
      <c r="H240" s="0" t="s">
        <v>107</v>
      </c>
      <c r="I240" s="0" t="s">
        <v>156</v>
      </c>
      <c r="J240" s="0" t="s">
        <v>154</v>
      </c>
      <c r="K240" s="0" t="n">
        <v>36896</v>
      </c>
      <c r="L240" s="0" t="n">
        <v>38722</v>
      </c>
      <c r="M240" s="0" t="s">
        <v>155</v>
      </c>
      <c r="N240" s="286" t="n">
        <v>-10000000</v>
      </c>
      <c r="O240" s="0" t="n">
        <v>4172.750484</v>
      </c>
      <c r="P240" s="0" t="n">
        <v>1.05</v>
      </c>
      <c r="Q240" s="0" t="n">
        <v>112.509644</v>
      </c>
      <c r="R240" s="0" t="n">
        <v>112.533357</v>
      </c>
      <c r="S240" s="0" t="n">
        <v>-0.00471773015083284</v>
      </c>
      <c r="T240" s="0" t="n">
        <v>-19.6859107702691</v>
      </c>
      <c r="U240" s="0" t="n">
        <v>-382.888343</v>
      </c>
      <c r="V240" s="0" t="n">
        <v>0</v>
      </c>
      <c r="W240" s="0" t="n">
        <v>-402.574253770269</v>
      </c>
      <c r="X240" s="0" t="n">
        <v>7401.236264</v>
      </c>
      <c r="Y240" s="0" t="n">
        <v>7224.764621</v>
      </c>
      <c r="Z240" s="0" t="n">
        <v>-176.471643</v>
      </c>
      <c r="AA240" s="0" t="n">
        <v>226.102610770269</v>
      </c>
      <c r="AB240" s="0" t="n">
        <v>7401.236264</v>
      </c>
      <c r="AC240" s="0" t="n">
        <v>7224.764621</v>
      </c>
      <c r="AD240" s="0" t="n">
        <v>-176.471643</v>
      </c>
      <c r="AF240" s="0" t="n">
        <v>41185.04727708</v>
      </c>
      <c r="AG240" s="0" t="n">
        <v>0</v>
      </c>
      <c r="AH240" s="565" t="n">
        <v>7224.764621</v>
      </c>
      <c r="AI240" s="0" t="n">
        <v>-9470.837952</v>
      </c>
      <c r="AJ240" s="0" t="n">
        <v>-9470.837952</v>
      </c>
      <c r="AK240" s="0" t="n">
        <v>32620.126979</v>
      </c>
      <c r="AL240" s="0" t="n">
        <v>-176.471643</v>
      </c>
      <c r="AM240" s="0" t="s">
        <v>461</v>
      </c>
      <c r="AN240" s="0" t="s">
        <v>469</v>
      </c>
      <c r="AO240" s="0" t="n">
        <v>9</v>
      </c>
      <c r="AP240" s="0" t="n">
        <v>9</v>
      </c>
    </row>
    <row r="241" customFormat="false" ht="12.75" hidden="false" customHeight="false" outlineLevel="0" collapsed="false">
      <c r="A241" s="0" t="n">
        <v>1356</v>
      </c>
      <c r="B241" s="0" t="n">
        <v>513</v>
      </c>
      <c r="C241" s="0" t="s">
        <v>2</v>
      </c>
      <c r="D241" s="0" t="s">
        <v>104</v>
      </c>
      <c r="E241" s="0" t="s">
        <v>385</v>
      </c>
      <c r="F241" s="0" t="s">
        <v>172</v>
      </c>
      <c r="G241" s="0" t="s">
        <v>112</v>
      </c>
      <c r="H241" s="0" t="s">
        <v>168</v>
      </c>
      <c r="I241" s="0" t="s">
        <v>156</v>
      </c>
      <c r="J241" s="0" t="s">
        <v>203</v>
      </c>
      <c r="K241" s="0" t="n">
        <v>36896</v>
      </c>
      <c r="L241" s="0" t="n">
        <v>38722</v>
      </c>
      <c r="M241" s="0" t="s">
        <v>155</v>
      </c>
      <c r="N241" s="286" t="n">
        <v>-10000000</v>
      </c>
      <c r="O241" s="0" t="n">
        <v>4119.57605</v>
      </c>
      <c r="P241" s="0" t="n">
        <v>1.5</v>
      </c>
      <c r="Q241" s="0" t="n">
        <v>317.269944</v>
      </c>
      <c r="R241" s="0" t="n">
        <v>317.289484</v>
      </c>
      <c r="S241" s="0" t="n">
        <v>-0.0182274694714064</v>
      </c>
      <c r="T241" s="0" t="n">
        <v>-75.0894466865121</v>
      </c>
      <c r="U241" s="0" t="n">
        <v>-725.25297</v>
      </c>
      <c r="V241" s="0" t="n">
        <v>0</v>
      </c>
      <c r="W241" s="0" t="n">
        <v>-800.342416686512</v>
      </c>
      <c r="X241" s="0" t="n">
        <v>606665.159126</v>
      </c>
      <c r="Y241" s="0" t="n">
        <v>606707.663981</v>
      </c>
      <c r="Z241" s="0" t="n">
        <v>42.5048549999483</v>
      </c>
      <c r="AA241" s="0" t="n">
        <v>842.84727168646</v>
      </c>
      <c r="AB241" s="0" t="n">
        <v>606665.159126</v>
      </c>
      <c r="AC241" s="0" t="n">
        <v>606707.663981</v>
      </c>
      <c r="AD241" s="0" t="n">
        <v>42.5048549999483</v>
      </c>
      <c r="AF241" s="0" t="n">
        <v>40660.2156135</v>
      </c>
      <c r="AG241" s="0" t="n">
        <v>0</v>
      </c>
      <c r="AH241" s="565" t="n">
        <v>606707.663981</v>
      </c>
      <c r="AI241" s="0" t="n">
        <v>-310463.902809</v>
      </c>
      <c r="AJ241" s="0" t="n">
        <v>-310463.902809</v>
      </c>
      <c r="AK241" s="0" t="n">
        <v>-127585.859524</v>
      </c>
      <c r="AL241" s="0" t="n">
        <v>42.5048549999483</v>
      </c>
      <c r="AM241" s="0" t="s">
        <v>461</v>
      </c>
      <c r="AN241" s="0" t="s">
        <v>469</v>
      </c>
      <c r="AO241" s="0" t="n">
        <v>9</v>
      </c>
      <c r="AP241" s="0" t="n">
        <v>9</v>
      </c>
    </row>
    <row r="242" customFormat="false" ht="12.75" hidden="false" customHeight="false" outlineLevel="0" collapsed="false">
      <c r="A242" s="0" t="n">
        <v>1357</v>
      </c>
      <c r="B242" s="0" t="n">
        <v>514</v>
      </c>
      <c r="C242" s="0" t="s">
        <v>2</v>
      </c>
      <c r="D242" s="0" t="s">
        <v>104</v>
      </c>
      <c r="E242" s="0" t="s">
        <v>386</v>
      </c>
      <c r="F242" s="0" t="s">
        <v>95</v>
      </c>
      <c r="G242" s="0" t="s">
        <v>191</v>
      </c>
      <c r="H242" s="0" t="s">
        <v>168</v>
      </c>
      <c r="I242" s="0" t="s">
        <v>156</v>
      </c>
      <c r="J242" s="0" t="s">
        <v>189</v>
      </c>
      <c r="K242" s="0" t="n">
        <v>36896</v>
      </c>
      <c r="L242" s="0" t="n">
        <v>38722</v>
      </c>
      <c r="M242" s="0" t="s">
        <v>155</v>
      </c>
      <c r="N242" s="286" t="n">
        <v>-10000000</v>
      </c>
      <c r="O242" s="0" t="n">
        <v>4197.747704</v>
      </c>
      <c r="P242" s="0" t="n">
        <v>1.3</v>
      </c>
      <c r="Q242" s="0" t="n">
        <v>78.761636</v>
      </c>
      <c r="R242" s="0" t="n">
        <v>78.791929</v>
      </c>
      <c r="S242" s="0" t="n">
        <v>-0.00106758959353615</v>
      </c>
      <c r="T242" s="0" t="n">
        <v>-4.48147176508065</v>
      </c>
      <c r="U242" s="0" t="n">
        <v>-375.001287</v>
      </c>
      <c r="V242" s="0" t="n">
        <v>0</v>
      </c>
      <c r="W242" s="0" t="n">
        <v>-379.482758765081</v>
      </c>
      <c r="X242" s="0" t="n">
        <v>-242992.54266</v>
      </c>
      <c r="Y242" s="0" t="n">
        <v>-243351.835772</v>
      </c>
      <c r="Z242" s="0" t="n">
        <v>-359.293111999985</v>
      </c>
      <c r="AA242" s="0" t="n">
        <v>20.1896467650958</v>
      </c>
      <c r="AB242" s="0" t="n">
        <v>-242992.54266</v>
      </c>
      <c r="AC242" s="0" t="n">
        <v>-243351.835772</v>
      </c>
      <c r="AD242" s="0" t="n">
        <v>-359.293111999985</v>
      </c>
      <c r="AF242" s="0" t="n">
        <v>31073.82737886</v>
      </c>
      <c r="AG242" s="0" t="n">
        <v>0</v>
      </c>
      <c r="AH242" s="565" t="n">
        <v>-243351.835772</v>
      </c>
      <c r="AI242" s="0" t="n">
        <v>-135834.902021</v>
      </c>
      <c r="AJ242" s="0" t="n">
        <v>-135834.902021</v>
      </c>
      <c r="AK242" s="0" t="n">
        <v>-8365.67816700001</v>
      </c>
      <c r="AL242" s="0" t="n">
        <v>-359.293111999985</v>
      </c>
      <c r="AM242" s="0" t="s">
        <v>461</v>
      </c>
      <c r="AN242" s="0" t="n">
        <v>7</v>
      </c>
      <c r="AO242" s="0" t="s">
        <v>469</v>
      </c>
      <c r="AP242" s="0" t="n">
        <v>7</v>
      </c>
    </row>
    <row r="243" customFormat="false" ht="12.75" hidden="false" customHeight="false" outlineLevel="0" collapsed="false">
      <c r="A243" s="0" t="n">
        <v>1358</v>
      </c>
      <c r="B243" s="0" t="n">
        <v>515</v>
      </c>
      <c r="C243" s="0" t="s">
        <v>2</v>
      </c>
      <c r="D243" s="0" t="s">
        <v>104</v>
      </c>
      <c r="E243" s="0" t="s">
        <v>388</v>
      </c>
      <c r="F243" s="0" t="s">
        <v>116</v>
      </c>
      <c r="G243" s="0" t="s">
        <v>112</v>
      </c>
      <c r="H243" s="0" t="s">
        <v>103</v>
      </c>
      <c r="I243" s="0" t="s">
        <v>156</v>
      </c>
      <c r="J243" s="0" t="s">
        <v>105</v>
      </c>
      <c r="K243" s="0" t="n">
        <v>36896</v>
      </c>
      <c r="L243" s="0" t="n">
        <v>38722</v>
      </c>
      <c r="M243" s="0" t="s">
        <v>155</v>
      </c>
      <c r="N243" s="286" t="n">
        <v>-10000000</v>
      </c>
      <c r="O243" s="0" t="n">
        <v>4161.786492</v>
      </c>
      <c r="P243" s="0" t="n">
        <v>0.98</v>
      </c>
      <c r="Q243" s="0" t="n">
        <v>96.244015</v>
      </c>
      <c r="R243" s="0" t="n">
        <v>96.260616</v>
      </c>
      <c r="S243" s="0" t="n">
        <v>-0.00897080500289452</v>
      </c>
      <c r="T243" s="0" t="n">
        <v>-37.3345750834124</v>
      </c>
      <c r="U243" s="0" t="n">
        <v>-368.76004</v>
      </c>
      <c r="V243" s="0" t="n">
        <v>0</v>
      </c>
      <c r="W243" s="0" t="n">
        <v>-406.094615083412</v>
      </c>
      <c r="X243" s="0" t="n">
        <v>-29011.284997</v>
      </c>
      <c r="Y243" s="0" t="n">
        <v>-29219.17233</v>
      </c>
      <c r="Z243" s="0" t="n">
        <v>-207.887333000002</v>
      </c>
      <c r="AA243" s="0" t="n">
        <v>198.20728208341</v>
      </c>
      <c r="AB243" s="0" t="n">
        <v>-29011.284997</v>
      </c>
      <c r="AC243" s="0" t="n">
        <v>-29219.17233</v>
      </c>
      <c r="AD243" s="0" t="n">
        <v>-207.887333000002</v>
      </c>
      <c r="AF243" s="0" t="n">
        <v>30123.010629096</v>
      </c>
      <c r="AG243" s="0" t="n">
        <v>0</v>
      </c>
      <c r="AH243" s="565" t="n">
        <v>-29219.17233</v>
      </c>
      <c r="AI243" s="0" t="n">
        <v>-31149.186216</v>
      </c>
      <c r="AJ243" s="0" t="n">
        <v>-31149.186216</v>
      </c>
      <c r="AK243" s="0" t="n">
        <v>-27687.30281</v>
      </c>
      <c r="AL243" s="0" t="n">
        <v>-207.887333000002</v>
      </c>
      <c r="AM243" s="0" t="s">
        <v>461</v>
      </c>
      <c r="AN243" s="0" t="n">
        <v>8</v>
      </c>
      <c r="AO243" s="0" t="s">
        <v>469</v>
      </c>
      <c r="AP243" s="0" t="n">
        <v>8</v>
      </c>
    </row>
    <row r="244" customFormat="false" ht="12.75" hidden="false" customHeight="false" outlineLevel="0" collapsed="false">
      <c r="A244" s="0" t="n">
        <v>1359</v>
      </c>
      <c r="B244" s="0" t="n">
        <v>516</v>
      </c>
      <c r="C244" s="0" t="s">
        <v>2</v>
      </c>
      <c r="D244" s="0" t="s">
        <v>104</v>
      </c>
      <c r="E244" s="0" t="s">
        <v>389</v>
      </c>
      <c r="F244" s="0" t="s">
        <v>172</v>
      </c>
      <c r="G244" s="0" t="s">
        <v>112</v>
      </c>
      <c r="H244" s="0" t="s">
        <v>168</v>
      </c>
      <c r="I244" s="0" t="s">
        <v>156</v>
      </c>
      <c r="J244" s="0" t="s">
        <v>154</v>
      </c>
      <c r="K244" s="0" t="n">
        <v>36896</v>
      </c>
      <c r="L244" s="0" t="n">
        <v>38722</v>
      </c>
      <c r="M244" s="0" t="s">
        <v>155</v>
      </c>
      <c r="N244" s="286" t="n">
        <v>-10000000</v>
      </c>
      <c r="O244" s="0" t="n">
        <v>4062.33872</v>
      </c>
      <c r="P244" s="0" t="n">
        <v>2.45</v>
      </c>
      <c r="Q244" s="0" t="n">
        <v>573.93181</v>
      </c>
      <c r="R244" s="0" t="n">
        <v>574.062859</v>
      </c>
      <c r="S244" s="0" t="n">
        <v>0.0222917583600309</v>
      </c>
      <c r="T244" s="0" t="n">
        <v>90.5566731228372</v>
      </c>
      <c r="U244" s="0" t="n">
        <v>-1476.434692</v>
      </c>
      <c r="V244" s="0" t="n">
        <v>0</v>
      </c>
      <c r="W244" s="0" t="n">
        <v>-1385.87801887716</v>
      </c>
      <c r="X244" s="0" t="n">
        <v>1164061</v>
      </c>
      <c r="Y244" s="0" t="n">
        <v>1164561</v>
      </c>
      <c r="Z244" s="0" t="n">
        <v>500</v>
      </c>
      <c r="AA244" s="0" t="n">
        <v>1885.87801887716</v>
      </c>
      <c r="AB244" s="0" t="n">
        <v>1164061</v>
      </c>
      <c r="AC244" s="0" t="n">
        <v>1164561</v>
      </c>
      <c r="AD244" s="0" t="n">
        <v>500</v>
      </c>
      <c r="AF244" s="0" t="n">
        <v>40095.2831664</v>
      </c>
      <c r="AG244" s="0" t="n">
        <v>0</v>
      </c>
      <c r="AH244" s="565" t="n">
        <v>1164561</v>
      </c>
      <c r="AI244" s="0" t="n">
        <v>830198.872939</v>
      </c>
      <c r="AJ244" s="0" t="n">
        <v>830198.872939</v>
      </c>
      <c r="AK244" s="0" t="n">
        <v>655461.545779</v>
      </c>
      <c r="AL244" s="0" t="n">
        <v>500</v>
      </c>
      <c r="AM244" s="0" t="s">
        <v>461</v>
      </c>
      <c r="AN244" s="0" t="s">
        <v>469</v>
      </c>
      <c r="AO244" s="0" t="n">
        <v>9</v>
      </c>
      <c r="AP244" s="0" t="n">
        <v>9</v>
      </c>
    </row>
    <row r="245" customFormat="false" ht="12.75" hidden="false" customHeight="false" outlineLevel="0" collapsed="false">
      <c r="A245" s="0" t="n">
        <v>1360</v>
      </c>
      <c r="B245" s="0" t="n">
        <v>517</v>
      </c>
      <c r="C245" s="0" t="s">
        <v>2</v>
      </c>
      <c r="D245" s="0" t="s">
        <v>104</v>
      </c>
      <c r="E245" s="0" t="s">
        <v>390</v>
      </c>
      <c r="F245" s="0" t="s">
        <v>102</v>
      </c>
      <c r="G245" s="0" t="s">
        <v>191</v>
      </c>
      <c r="H245" s="0" t="s">
        <v>168</v>
      </c>
      <c r="I245" s="0" t="s">
        <v>156</v>
      </c>
      <c r="J245" s="0" t="s">
        <v>170</v>
      </c>
      <c r="K245" s="0" t="n">
        <v>36896</v>
      </c>
      <c r="L245" s="0" t="n">
        <v>38722</v>
      </c>
      <c r="M245" s="0" t="s">
        <v>155</v>
      </c>
      <c r="N245" s="286" t="n">
        <v>-10000000</v>
      </c>
      <c r="O245" s="0" t="n">
        <v>4056.280888</v>
      </c>
      <c r="P245" s="0" t="n">
        <v>0.36</v>
      </c>
      <c r="Q245" s="0" t="n">
        <v>67.13036</v>
      </c>
      <c r="R245" s="0" t="n">
        <v>67.152858</v>
      </c>
      <c r="S245" s="0" t="n">
        <v>-0.00376411560515376</v>
      </c>
      <c r="T245" s="0" t="n">
        <v>-15.2683101894078</v>
      </c>
      <c r="U245" s="0" t="n">
        <v>-268.960771</v>
      </c>
      <c r="V245" s="0" t="n">
        <v>0</v>
      </c>
      <c r="W245" s="0" t="n">
        <v>-284.229081189408</v>
      </c>
      <c r="X245" s="0" t="n">
        <v>122781.951209</v>
      </c>
      <c r="Y245" s="0" t="n">
        <v>122853.33499</v>
      </c>
      <c r="Z245" s="0" t="n">
        <v>71.3837809999968</v>
      </c>
      <c r="AA245" s="0" t="n">
        <v>355.612862189405</v>
      </c>
      <c r="AB245" s="0" t="n">
        <v>122781.951209</v>
      </c>
      <c r="AC245" s="0" t="n">
        <v>122853.33499</v>
      </c>
      <c r="AD245" s="0" t="n">
        <v>71.3837809999968</v>
      </c>
      <c r="AF245" s="0" t="n">
        <v>23354.03721266</v>
      </c>
      <c r="AG245" s="0" t="n">
        <v>0</v>
      </c>
      <c r="AH245" s="565" t="n">
        <v>122853.33499</v>
      </c>
      <c r="AI245" s="0" t="n">
        <v>-19195.458345</v>
      </c>
      <c r="AJ245" s="0" t="n">
        <v>-19195.458345</v>
      </c>
      <c r="AK245" s="0" t="n">
        <v>-8443.952995</v>
      </c>
      <c r="AL245" s="0" t="n">
        <v>71.3837809999968</v>
      </c>
      <c r="AM245" s="0" t="s">
        <v>461</v>
      </c>
      <c r="AN245" s="0" t="n">
        <v>6</v>
      </c>
      <c r="AO245" s="0" t="s">
        <v>469</v>
      </c>
      <c r="AP245" s="0" t="n">
        <v>6</v>
      </c>
    </row>
    <row r="246" customFormat="false" ht="12.75" hidden="false" customHeight="false" outlineLevel="0" collapsed="false">
      <c r="A246" s="0" t="n">
        <v>1361</v>
      </c>
      <c r="B246" s="0" t="n">
        <v>632</v>
      </c>
      <c r="C246" s="0" t="s">
        <v>2</v>
      </c>
      <c r="D246" s="0" t="s">
        <v>104</v>
      </c>
      <c r="E246" s="0" t="s">
        <v>391</v>
      </c>
      <c r="F246" s="0" t="s">
        <v>116</v>
      </c>
      <c r="G246" s="0" t="s">
        <v>188</v>
      </c>
      <c r="H246" s="0" t="s">
        <v>152</v>
      </c>
      <c r="I246" s="0" t="s">
        <v>156</v>
      </c>
      <c r="J246" s="0" t="s">
        <v>212</v>
      </c>
      <c r="K246" s="0" t="n">
        <v>36896</v>
      </c>
      <c r="L246" s="0" t="n">
        <v>38722</v>
      </c>
      <c r="M246" s="0" t="s">
        <v>155</v>
      </c>
      <c r="N246" s="286" t="n">
        <v>-10000000</v>
      </c>
      <c r="O246" s="0" t="n">
        <v>4106.505728</v>
      </c>
      <c r="P246" s="0" t="n">
        <v>0.68</v>
      </c>
      <c r="Q246" s="0" t="n">
        <v>56.925841</v>
      </c>
      <c r="R246" s="0" t="n">
        <v>56.949261</v>
      </c>
      <c r="S246" s="0" t="n">
        <v>0.00212568723770959</v>
      </c>
      <c r="T246" s="0" t="n">
        <v>8.72914681759094</v>
      </c>
      <c r="U246" s="0" t="n">
        <v>-252.204388</v>
      </c>
      <c r="V246" s="0" t="n">
        <v>0</v>
      </c>
      <c r="W246" s="0" t="n">
        <v>-243.475241182409</v>
      </c>
      <c r="X246" s="0" t="n">
        <v>-61735.341394</v>
      </c>
      <c r="Y246" s="0" t="n">
        <v>-61852.746872</v>
      </c>
      <c r="Z246" s="0" t="n">
        <v>-117.405478000001</v>
      </c>
      <c r="AA246" s="0" t="n">
        <v>126.069763182408</v>
      </c>
      <c r="AB246" s="0" t="n">
        <v>-61735.341394</v>
      </c>
      <c r="AC246" s="0" t="n">
        <v>-61852.746872</v>
      </c>
      <c r="AD246" s="0" t="n">
        <v>-117.405478000001</v>
      </c>
      <c r="AF246" s="0" t="n">
        <v>29722.888459264</v>
      </c>
      <c r="AG246" s="0" t="n">
        <v>0</v>
      </c>
      <c r="AH246" s="565" t="n">
        <v>-61852.746872</v>
      </c>
      <c r="AI246" s="0" t="n">
        <v>-89879.011392</v>
      </c>
      <c r="AJ246" s="0" t="n">
        <v>-89879.011392</v>
      </c>
      <c r="AK246" s="0" t="n">
        <v>-25430.966001</v>
      </c>
      <c r="AL246" s="0" t="n">
        <v>-117.405478000001</v>
      </c>
      <c r="AM246" s="0" t="s">
        <v>461</v>
      </c>
      <c r="AN246" s="0" t="n">
        <v>8</v>
      </c>
      <c r="AO246" s="0" t="s">
        <v>469</v>
      </c>
      <c r="AP246" s="0" t="n">
        <v>8</v>
      </c>
    </row>
    <row r="247" customFormat="false" ht="12.75" hidden="false" customHeight="false" outlineLevel="0" collapsed="false">
      <c r="A247" s="0" t="n">
        <v>1362</v>
      </c>
      <c r="B247" s="0" t="n">
        <v>518</v>
      </c>
      <c r="C247" s="0" t="s">
        <v>2</v>
      </c>
      <c r="D247" s="0" t="s">
        <v>104</v>
      </c>
      <c r="E247" s="0" t="s">
        <v>392</v>
      </c>
      <c r="F247" s="0" t="s">
        <v>116</v>
      </c>
      <c r="G247" s="0" t="s">
        <v>160</v>
      </c>
      <c r="H247" s="0" t="s">
        <v>110</v>
      </c>
      <c r="I247" s="0" t="s">
        <v>156</v>
      </c>
      <c r="J247" s="0" t="s">
        <v>212</v>
      </c>
      <c r="K247" s="0" t="n">
        <v>36896</v>
      </c>
      <c r="L247" s="0" t="n">
        <v>38722</v>
      </c>
      <c r="M247" s="0" t="s">
        <v>155</v>
      </c>
      <c r="N247" s="286" t="n">
        <v>-10000000</v>
      </c>
      <c r="O247" s="0" t="n">
        <v>4127.160962</v>
      </c>
      <c r="P247" s="0" t="n">
        <v>0.7</v>
      </c>
      <c r="Q247" s="0" t="n">
        <v>72.61664</v>
      </c>
      <c r="R247" s="0" t="n">
        <v>72.65587</v>
      </c>
      <c r="S247" s="0" t="n">
        <v>0.00998143671276239</v>
      </c>
      <c r="T247" s="0" t="n">
        <v>41.1949959455865</v>
      </c>
      <c r="U247" s="0" t="n">
        <v>-284.073431</v>
      </c>
      <c r="V247" s="0" t="n">
        <v>0</v>
      </c>
      <c r="W247" s="0" t="n">
        <v>-242.878435054414</v>
      </c>
      <c r="X247" s="0" t="n">
        <v>-4635.498823</v>
      </c>
      <c r="Y247" s="0" t="n">
        <v>-4659.94943</v>
      </c>
      <c r="Z247" s="0" t="n">
        <v>-24.4506069999998</v>
      </c>
      <c r="AA247" s="0" t="n">
        <v>218.427828054414</v>
      </c>
      <c r="AB247" s="0" t="n">
        <v>-4635.498823</v>
      </c>
      <c r="AC247" s="0" t="n">
        <v>-4659.94943</v>
      </c>
      <c r="AD247" s="0" t="n">
        <v>-24.4506069999998</v>
      </c>
      <c r="AF247" s="0" t="n">
        <v>29872.391042956</v>
      </c>
      <c r="AG247" s="0" t="n">
        <v>0</v>
      </c>
      <c r="AH247" s="565" t="n">
        <v>-4659.94943</v>
      </c>
      <c r="AI247" s="0" t="n">
        <v>-115355.068969</v>
      </c>
      <c r="AJ247" s="0" t="n">
        <v>-115355.068969</v>
      </c>
      <c r="AK247" s="0" t="n">
        <v>-49507.684037</v>
      </c>
      <c r="AL247" s="0" t="n">
        <v>-24.4506069999998</v>
      </c>
      <c r="AM247" s="0" t="s">
        <v>461</v>
      </c>
      <c r="AN247" s="0" t="n">
        <v>8</v>
      </c>
      <c r="AO247" s="0" t="s">
        <v>469</v>
      </c>
      <c r="AP247" s="0" t="n">
        <v>8</v>
      </c>
    </row>
    <row r="248" customFormat="false" ht="12.75" hidden="false" customHeight="false" outlineLevel="0" collapsed="false">
      <c r="A248" s="0" t="n">
        <v>1363</v>
      </c>
      <c r="B248" s="0" t="n">
        <v>519</v>
      </c>
      <c r="C248" s="0" t="s">
        <v>2</v>
      </c>
      <c r="D248" s="0" t="s">
        <v>104</v>
      </c>
      <c r="E248" s="0" t="s">
        <v>394</v>
      </c>
      <c r="F248" s="0" t="s">
        <v>184</v>
      </c>
      <c r="G248" s="0" t="s">
        <v>96</v>
      </c>
      <c r="H248" s="0" t="s">
        <v>207</v>
      </c>
      <c r="I248" s="0" t="s">
        <v>156</v>
      </c>
      <c r="J248" s="0" t="s">
        <v>105</v>
      </c>
      <c r="K248" s="0" t="n">
        <v>36896</v>
      </c>
      <c r="L248" s="0" t="n">
        <v>38722</v>
      </c>
      <c r="M248" s="0" t="s">
        <v>155</v>
      </c>
      <c r="N248" s="286" t="n">
        <v>-10000000</v>
      </c>
      <c r="O248" s="0" t="n">
        <v>4105.621986</v>
      </c>
      <c r="P248" s="0" t="n">
        <v>0.75</v>
      </c>
      <c r="Q248" s="0" t="n">
        <v>92.803167</v>
      </c>
      <c r="R248" s="0" t="n">
        <v>92.833687</v>
      </c>
      <c r="S248" s="0" t="n">
        <v>0.00315796131352218</v>
      </c>
      <c r="T248" s="0" t="n">
        <v>12.9653953997341</v>
      </c>
      <c r="U248" s="0" t="n">
        <v>-304.440385</v>
      </c>
      <c r="V248" s="0" t="n">
        <v>0</v>
      </c>
      <c r="W248" s="0" t="n">
        <v>-291.474989600266</v>
      </c>
      <c r="X248" s="0" t="n">
        <v>57262.471504</v>
      </c>
      <c r="Y248" s="0" t="n">
        <v>57224.014147</v>
      </c>
      <c r="Z248" s="0" t="n">
        <v>-38.4573569999993</v>
      </c>
      <c r="AA248" s="0" t="n">
        <v>253.017632600267</v>
      </c>
      <c r="AB248" s="0" t="n">
        <v>57262.471504</v>
      </c>
      <c r="AC248" s="0" t="n">
        <v>57224.014147</v>
      </c>
      <c r="AD248" s="0" t="n">
        <v>-38.4573569999993</v>
      </c>
      <c r="AF248" s="0" t="n">
        <v>16884.370417425</v>
      </c>
      <c r="AG248" s="0" t="n">
        <v>0</v>
      </c>
      <c r="AH248" s="565" t="n">
        <v>57224.014147</v>
      </c>
      <c r="AI248" s="0" t="n">
        <v>-63464.0058</v>
      </c>
      <c r="AJ248" s="0" t="n">
        <v>-63464.0058</v>
      </c>
      <c r="AK248" s="0" t="n">
        <v>-74901.774924</v>
      </c>
      <c r="AL248" s="0" t="n">
        <v>-38.4573569999993</v>
      </c>
      <c r="AM248" s="0" t="s">
        <v>461</v>
      </c>
      <c r="AN248" s="0" t="n">
        <v>5</v>
      </c>
      <c r="AO248" s="0" t="s">
        <v>469</v>
      </c>
      <c r="AP248" s="0" t="n">
        <v>5</v>
      </c>
    </row>
    <row r="249" customFormat="false" ht="12.75" hidden="false" customHeight="false" outlineLevel="0" collapsed="false">
      <c r="A249" s="0" t="n">
        <v>1364</v>
      </c>
      <c r="B249" s="0" t="n">
        <v>520</v>
      </c>
      <c r="C249" s="0" t="s">
        <v>2</v>
      </c>
      <c r="D249" s="0" t="s">
        <v>104</v>
      </c>
      <c r="E249" s="0" t="s">
        <v>397</v>
      </c>
      <c r="F249" s="0" t="s">
        <v>163</v>
      </c>
      <c r="G249" s="0" t="s">
        <v>160</v>
      </c>
      <c r="H249" s="0" t="s">
        <v>110</v>
      </c>
      <c r="I249" s="0" t="s">
        <v>156</v>
      </c>
      <c r="J249" s="0" t="s">
        <v>105</v>
      </c>
      <c r="K249" s="0" t="n">
        <v>36896</v>
      </c>
      <c r="L249" s="0" t="n">
        <v>38722</v>
      </c>
      <c r="M249" s="0" t="s">
        <v>155</v>
      </c>
      <c r="N249" s="286" t="n">
        <v>-10000000</v>
      </c>
      <c r="O249" s="0" t="n">
        <v>4078.733746</v>
      </c>
      <c r="P249" s="0" t="n">
        <v>0.32</v>
      </c>
      <c r="Q249" s="0" t="n">
        <v>30.84634</v>
      </c>
      <c r="R249" s="0" t="n">
        <v>30.861259</v>
      </c>
      <c r="S249" s="0" t="n">
        <v>0.000856756377770993</v>
      </c>
      <c r="T249" s="0" t="n">
        <v>3.49448115011527</v>
      </c>
      <c r="U249" s="0" t="n">
        <v>-141.411123</v>
      </c>
      <c r="V249" s="0" t="n">
        <v>0</v>
      </c>
      <c r="W249" s="0" t="n">
        <v>-137.916641849885</v>
      </c>
      <c r="X249" s="0" t="n">
        <v>-11994.395588</v>
      </c>
      <c r="Y249" s="0" t="n">
        <v>-12022.88253</v>
      </c>
      <c r="Z249" s="0" t="n">
        <v>-28.4869420000014</v>
      </c>
      <c r="AA249" s="0" t="n">
        <v>109.429699849883</v>
      </c>
      <c r="AB249" s="0" t="n">
        <v>-11994.395588</v>
      </c>
      <c r="AC249" s="0" t="n">
        <v>-12022.88253</v>
      </c>
      <c r="AD249" s="0" t="n">
        <v>-28.4869420000014</v>
      </c>
      <c r="AF249" s="0" t="n">
        <v>12077.130621906</v>
      </c>
      <c r="AG249" s="0" t="n">
        <v>0</v>
      </c>
      <c r="AH249" s="565" t="n">
        <v>-12022.88253</v>
      </c>
      <c r="AI249" s="0" t="n">
        <v>-15272.610136</v>
      </c>
      <c r="AJ249" s="0" t="n">
        <v>-15272.610136</v>
      </c>
      <c r="AK249" s="0" t="n">
        <v>-89.5083350000004</v>
      </c>
      <c r="AL249" s="0" t="n">
        <v>-28.4869420000014</v>
      </c>
      <c r="AM249" s="0" t="s">
        <v>461</v>
      </c>
      <c r="AN249" s="0" t="n">
        <v>4</v>
      </c>
      <c r="AO249" s="0" t="s">
        <v>469</v>
      </c>
      <c r="AP249" s="0" t="n">
        <v>4</v>
      </c>
    </row>
    <row r="250" customFormat="false" ht="12.75" hidden="false" customHeight="false" outlineLevel="0" collapsed="false">
      <c r="A250" s="0" t="n">
        <v>1365</v>
      </c>
      <c r="B250" s="0" t="n">
        <v>521</v>
      </c>
      <c r="C250" s="0" t="s">
        <v>2</v>
      </c>
      <c r="D250" s="0" t="s">
        <v>104</v>
      </c>
      <c r="E250" s="0" t="s">
        <v>398</v>
      </c>
      <c r="F250" s="0" t="s">
        <v>116</v>
      </c>
      <c r="G250" s="0" t="s">
        <v>96</v>
      </c>
      <c r="H250" s="0" t="s">
        <v>168</v>
      </c>
      <c r="I250" s="0" t="s">
        <v>156</v>
      </c>
      <c r="J250" s="0" t="s">
        <v>203</v>
      </c>
      <c r="K250" s="0" t="n">
        <v>36896</v>
      </c>
      <c r="L250" s="0" t="n">
        <v>38722</v>
      </c>
      <c r="M250" s="0" t="s">
        <v>155</v>
      </c>
      <c r="N250" s="286" t="n">
        <v>-10000000</v>
      </c>
      <c r="O250" s="0" t="n">
        <v>4103.849579</v>
      </c>
      <c r="P250" s="0" t="n">
        <v>0.65</v>
      </c>
      <c r="Q250" s="0" t="n">
        <v>64.23418</v>
      </c>
      <c r="R250" s="0" t="n">
        <v>64.252249</v>
      </c>
      <c r="S250" s="0" t="n">
        <v>-0.0030717359235918</v>
      </c>
      <c r="T250" s="0" t="n">
        <v>-12.6059421768314</v>
      </c>
      <c r="U250" s="0" t="n">
        <v>-236.749144</v>
      </c>
      <c r="V250" s="0" t="n">
        <v>0</v>
      </c>
      <c r="W250" s="0" t="n">
        <v>-249.355086176831</v>
      </c>
      <c r="X250" s="0" t="n">
        <v>-17647.821821</v>
      </c>
      <c r="Y250" s="0" t="n">
        <v>-17754.39054</v>
      </c>
      <c r="Z250" s="0" t="n">
        <v>-106.568718999999</v>
      </c>
      <c r="AA250" s="0" t="n">
        <v>142.786367176832</v>
      </c>
      <c r="AB250" s="0" t="n">
        <v>-17647.821821</v>
      </c>
      <c r="AC250" s="0" t="n">
        <v>-17754.39054</v>
      </c>
      <c r="AD250" s="0" t="n">
        <v>-106.568718999999</v>
      </c>
      <c r="AF250" s="0" t="n">
        <v>29703.663252802</v>
      </c>
      <c r="AG250" s="0" t="n">
        <v>0</v>
      </c>
      <c r="AH250" s="565" t="n">
        <v>-17754.39054</v>
      </c>
      <c r="AI250" s="0" t="n">
        <v>-117202.913585</v>
      </c>
      <c r="AJ250" s="0" t="n">
        <v>-117202.913585</v>
      </c>
      <c r="AK250" s="0" t="n">
        <v>-37766.69834</v>
      </c>
      <c r="AL250" s="0" t="n">
        <v>-106.568718999999</v>
      </c>
      <c r="AM250" s="0" t="s">
        <v>461</v>
      </c>
      <c r="AN250" s="0" t="n">
        <v>8</v>
      </c>
      <c r="AO250" s="0" t="s">
        <v>469</v>
      </c>
      <c r="AP250" s="0" t="n">
        <v>8</v>
      </c>
    </row>
    <row r="251" customFormat="false" ht="12.75" hidden="false" customHeight="false" outlineLevel="0" collapsed="false">
      <c r="A251" s="0" t="n">
        <v>1366</v>
      </c>
      <c r="B251" s="0" t="n">
        <v>522</v>
      </c>
      <c r="C251" s="0" t="s">
        <v>2</v>
      </c>
      <c r="D251" s="0" t="s">
        <v>104</v>
      </c>
      <c r="E251" s="0" t="s">
        <v>401</v>
      </c>
      <c r="F251" s="0" t="s">
        <v>95</v>
      </c>
      <c r="G251" s="0" t="s">
        <v>188</v>
      </c>
      <c r="H251" s="0" t="s">
        <v>168</v>
      </c>
      <c r="I251" s="0" t="s">
        <v>156</v>
      </c>
      <c r="J251" s="0" t="s">
        <v>203</v>
      </c>
      <c r="K251" s="0" t="n">
        <v>36896</v>
      </c>
      <c r="L251" s="0" t="n">
        <v>38722</v>
      </c>
      <c r="M251" s="0" t="s">
        <v>155</v>
      </c>
      <c r="N251" s="286" t="n">
        <v>-10000000</v>
      </c>
      <c r="O251" s="0" t="n">
        <v>4110.713547</v>
      </c>
      <c r="P251" s="0" t="n">
        <v>0.8</v>
      </c>
      <c r="Q251" s="0" t="n">
        <v>84.478333</v>
      </c>
      <c r="R251" s="0" t="n">
        <v>84.490566</v>
      </c>
      <c r="S251" s="0" t="n">
        <v>-0.00859727212295325</v>
      </c>
      <c r="T251" s="0" t="n">
        <v>-35.3409229830694</v>
      </c>
      <c r="U251" s="0" t="n">
        <v>-328.00511</v>
      </c>
      <c r="V251" s="0" t="n">
        <v>0</v>
      </c>
      <c r="W251" s="0" t="n">
        <v>-363.346032983069</v>
      </c>
      <c r="X251" s="0" t="n">
        <v>900.777605</v>
      </c>
      <c r="Y251" s="0" t="n">
        <v>740.702081</v>
      </c>
      <c r="Z251" s="0" t="n">
        <v>-160.075524</v>
      </c>
      <c r="AA251" s="0" t="n">
        <v>203.270508983069</v>
      </c>
      <c r="AB251" s="0" t="n">
        <v>900.777605</v>
      </c>
      <c r="AC251" s="0" t="n">
        <v>740.702081</v>
      </c>
      <c r="AD251" s="0" t="n">
        <v>-160.075524</v>
      </c>
      <c r="AF251" s="0" t="n">
        <v>30429.5570316675</v>
      </c>
      <c r="AG251" s="0" t="n">
        <v>0</v>
      </c>
      <c r="AH251" s="565" t="n">
        <v>740.702081</v>
      </c>
      <c r="AI251" s="0" t="n">
        <v>-21656.368979</v>
      </c>
      <c r="AJ251" s="0" t="n">
        <v>-21656.368979</v>
      </c>
      <c r="AK251" s="0" t="n">
        <v>-12349.433416</v>
      </c>
      <c r="AL251" s="0" t="n">
        <v>-160.075524</v>
      </c>
      <c r="AM251" s="0" t="s">
        <v>461</v>
      </c>
      <c r="AN251" s="0" t="n">
        <v>7</v>
      </c>
      <c r="AO251" s="0" t="s">
        <v>469</v>
      </c>
      <c r="AP251" s="0" t="n">
        <v>7</v>
      </c>
    </row>
    <row r="252" customFormat="false" ht="12.75" hidden="false" customHeight="false" outlineLevel="0" collapsed="false">
      <c r="A252" s="0" t="n">
        <v>1367</v>
      </c>
      <c r="B252" s="0" t="n">
        <v>523</v>
      </c>
      <c r="C252" s="0" t="s">
        <v>2</v>
      </c>
      <c r="D252" s="0" t="s">
        <v>104</v>
      </c>
      <c r="E252" s="0" t="s">
        <v>402</v>
      </c>
      <c r="F252" s="0" t="s">
        <v>102</v>
      </c>
      <c r="G252" s="0" t="s">
        <v>96</v>
      </c>
      <c r="H252" s="0" t="s">
        <v>168</v>
      </c>
      <c r="I252" s="0" t="s">
        <v>156</v>
      </c>
      <c r="J252" s="0" t="s">
        <v>189</v>
      </c>
      <c r="K252" s="0" t="n">
        <v>36896</v>
      </c>
      <c r="L252" s="0" t="n">
        <v>38722</v>
      </c>
      <c r="M252" s="0" t="s">
        <v>155</v>
      </c>
      <c r="N252" s="286" t="n">
        <v>-10000000</v>
      </c>
      <c r="O252" s="0" t="n">
        <v>4065.90636</v>
      </c>
      <c r="P252" s="0" t="n">
        <v>0.35</v>
      </c>
      <c r="Q252" s="0" t="n">
        <v>49.285272</v>
      </c>
      <c r="R252" s="0" t="n">
        <v>49.300128</v>
      </c>
      <c r="S252" s="0" t="n">
        <v>-0.00201963707154648</v>
      </c>
      <c r="T252" s="0" t="n">
        <v>-8.21165521409262</v>
      </c>
      <c r="U252" s="0" t="n">
        <v>-185.995204</v>
      </c>
      <c r="V252" s="0" t="n">
        <v>0</v>
      </c>
      <c r="W252" s="0" t="n">
        <v>-194.206859214093</v>
      </c>
      <c r="X252" s="0" t="n">
        <v>52440.30497</v>
      </c>
      <c r="Y252" s="0" t="n">
        <v>52441.162146</v>
      </c>
      <c r="Z252" s="0" t="n">
        <v>0.857176000004984</v>
      </c>
      <c r="AA252" s="0" t="n">
        <v>195.064035214098</v>
      </c>
      <c r="AB252" s="0" t="n">
        <v>52440.30497</v>
      </c>
      <c r="AC252" s="0" t="n">
        <v>52441.162146</v>
      </c>
      <c r="AD252" s="0" t="n">
        <v>0.857176000004984</v>
      </c>
      <c r="AF252" s="0" t="n">
        <v>23409.4558677</v>
      </c>
      <c r="AG252" s="0" t="n">
        <v>0</v>
      </c>
      <c r="AH252" s="565" t="n">
        <v>52441.162146</v>
      </c>
      <c r="AI252" s="0" t="n">
        <v>-97954.491164</v>
      </c>
      <c r="AJ252" s="0" t="n">
        <v>-97954.491164</v>
      </c>
      <c r="AK252" s="0" t="n">
        <v>39242.691156</v>
      </c>
      <c r="AL252" s="0" t="n">
        <v>0.857176000004984</v>
      </c>
      <c r="AM252" s="0" t="s">
        <v>461</v>
      </c>
      <c r="AN252" s="0" t="n">
        <v>6</v>
      </c>
      <c r="AO252" s="0" t="s">
        <v>469</v>
      </c>
      <c r="AP252" s="0" t="n">
        <v>6</v>
      </c>
    </row>
    <row r="253" customFormat="false" ht="12.75" hidden="false" customHeight="false" outlineLevel="0" collapsed="false">
      <c r="A253" s="0" t="n">
        <v>1368</v>
      </c>
      <c r="B253" s="0" t="n">
        <v>524</v>
      </c>
      <c r="C253" s="0" t="s">
        <v>2</v>
      </c>
      <c r="D253" s="0" t="s">
        <v>104</v>
      </c>
      <c r="E253" s="0" t="s">
        <v>404</v>
      </c>
      <c r="F253" s="0" t="s">
        <v>116</v>
      </c>
      <c r="G253" s="0" t="s">
        <v>167</v>
      </c>
      <c r="H253" s="0" t="s">
        <v>168</v>
      </c>
      <c r="I253" s="0" t="s">
        <v>156</v>
      </c>
      <c r="J253" s="0" t="s">
        <v>154</v>
      </c>
      <c r="K253" s="0" t="n">
        <v>36896</v>
      </c>
      <c r="L253" s="0" t="n">
        <v>38722</v>
      </c>
      <c r="M253" s="0" t="s">
        <v>155</v>
      </c>
      <c r="N253" s="286" t="n">
        <v>-10000000</v>
      </c>
      <c r="O253" s="0" t="n">
        <v>4135.643033</v>
      </c>
      <c r="P253" s="0" t="n">
        <v>1</v>
      </c>
      <c r="Q253" s="0" t="n">
        <v>112.785428</v>
      </c>
      <c r="R253" s="0" t="n">
        <v>112.82032</v>
      </c>
      <c r="S253" s="0" t="n">
        <v>-0.00429345510270443</v>
      </c>
      <c r="T253" s="0" t="n">
        <v>-17.7561976829979</v>
      </c>
      <c r="U253" s="0" t="n">
        <v>-449.12033</v>
      </c>
      <c r="V253" s="0" t="n">
        <v>0</v>
      </c>
      <c r="W253" s="0" t="n">
        <v>-466.876527682998</v>
      </c>
      <c r="X253" s="0" t="n">
        <v>30621.331593</v>
      </c>
      <c r="Y253" s="0" t="n">
        <v>30518.785593</v>
      </c>
      <c r="Z253" s="0" t="n">
        <v>-102.545999999998</v>
      </c>
      <c r="AA253" s="0" t="n">
        <v>364.330527682999</v>
      </c>
      <c r="AB253" s="0" t="n">
        <v>30621.331593</v>
      </c>
      <c r="AC253" s="0" t="n">
        <v>30518.785593</v>
      </c>
      <c r="AD253" s="0" t="n">
        <v>-102.545999999998</v>
      </c>
      <c r="AF253" s="0" t="n">
        <v>29933.784272854</v>
      </c>
      <c r="AG253" s="0" t="n">
        <v>0</v>
      </c>
      <c r="AH253" s="565" t="n">
        <v>30518.785593</v>
      </c>
      <c r="AI253" s="0" t="n">
        <v>-104113.67483</v>
      </c>
      <c r="AJ253" s="0" t="n">
        <v>-104113.67483</v>
      </c>
      <c r="AK253" s="0" t="n">
        <v>-44546.037053</v>
      </c>
      <c r="AL253" s="0" t="n">
        <v>-102.545999999998</v>
      </c>
      <c r="AM253" s="0" t="s">
        <v>461</v>
      </c>
      <c r="AN253" s="0" t="n">
        <v>8</v>
      </c>
      <c r="AO253" s="0" t="s">
        <v>469</v>
      </c>
      <c r="AP253" s="0" t="n">
        <v>8</v>
      </c>
    </row>
    <row r="254" customFormat="false" ht="12.75" hidden="false" customHeight="false" outlineLevel="0" collapsed="false">
      <c r="A254" s="0" t="n">
        <v>1369</v>
      </c>
      <c r="B254" s="0" t="n">
        <v>525</v>
      </c>
      <c r="C254" s="0" t="s">
        <v>2</v>
      </c>
      <c r="D254" s="0" t="s">
        <v>104</v>
      </c>
      <c r="E254" s="0" t="s">
        <v>406</v>
      </c>
      <c r="F254" s="0" t="s">
        <v>150</v>
      </c>
      <c r="G254" s="0" t="s">
        <v>112</v>
      </c>
      <c r="H254" s="0" t="s">
        <v>168</v>
      </c>
      <c r="I254" s="0" t="s">
        <v>156</v>
      </c>
      <c r="J254" s="0" t="s">
        <v>170</v>
      </c>
      <c r="K254" s="0" t="n">
        <v>36896</v>
      </c>
      <c r="L254" s="0" t="n">
        <v>38722</v>
      </c>
      <c r="M254" s="0" t="s">
        <v>155</v>
      </c>
      <c r="N254" s="286" t="n">
        <v>-10000000</v>
      </c>
      <c r="O254" s="0" t="n">
        <v>4104.787731</v>
      </c>
      <c r="P254" s="0" t="n">
        <v>0.7</v>
      </c>
      <c r="Q254" s="0" t="n">
        <v>64.623197</v>
      </c>
      <c r="R254" s="0" t="n">
        <v>64.830737</v>
      </c>
      <c r="S254" s="0" t="n">
        <v>0.190079594699289</v>
      </c>
      <c r="T254" s="0" t="n">
        <v>780.236388235095</v>
      </c>
      <c r="U254" s="0" t="n">
        <v>-264.674749</v>
      </c>
      <c r="V254" s="0" t="n">
        <v>0</v>
      </c>
      <c r="W254" s="0" t="n">
        <v>515.561639235095</v>
      </c>
      <c r="X254" s="0" t="n">
        <v>-38130.575166</v>
      </c>
      <c r="Y254" s="0" t="n">
        <v>-37464.595321</v>
      </c>
      <c r="Z254" s="0" t="n">
        <v>665.979845000002</v>
      </c>
      <c r="AA254" s="0" t="n">
        <v>150.418205764906</v>
      </c>
      <c r="AB254" s="0" t="n">
        <v>-38130.575166</v>
      </c>
      <c r="AC254" s="0" t="n">
        <v>-37464.595321</v>
      </c>
      <c r="AD254" s="0" t="n">
        <v>665.979845000002</v>
      </c>
      <c r="AF254" s="0" t="n">
        <v>51318.056212962</v>
      </c>
      <c r="AG254" s="0" t="n">
        <v>0</v>
      </c>
      <c r="AH254" s="565" t="n">
        <v>-37464.595321</v>
      </c>
      <c r="AI254" s="0" t="n">
        <v>-56412.76292</v>
      </c>
      <c r="AJ254" s="0" t="n">
        <v>-56412.76292</v>
      </c>
      <c r="AK254" s="0" t="n">
        <v>-19138.803476</v>
      </c>
      <c r="AL254" s="0" t="n">
        <v>665.979845000002</v>
      </c>
      <c r="AM254" s="0" t="s">
        <v>461</v>
      </c>
      <c r="AN254" s="0" t="s">
        <v>469</v>
      </c>
      <c r="AO254" s="0" t="n">
        <v>10</v>
      </c>
      <c r="AP254" s="0" t="n">
        <v>10</v>
      </c>
    </row>
    <row r="255" customFormat="false" ht="12.75" hidden="false" customHeight="false" outlineLevel="0" collapsed="false">
      <c r="A255" s="0" t="n">
        <v>1370</v>
      </c>
      <c r="B255" s="0" t="n">
        <v>633</v>
      </c>
      <c r="C255" s="0" t="s">
        <v>2</v>
      </c>
      <c r="D255" s="0" t="s">
        <v>104</v>
      </c>
      <c r="E255" s="0" t="s">
        <v>407</v>
      </c>
      <c r="F255" s="0" t="s">
        <v>172</v>
      </c>
      <c r="G255" s="0" t="s">
        <v>151</v>
      </c>
      <c r="H255" s="0" t="s">
        <v>107</v>
      </c>
      <c r="I255" s="0" t="s">
        <v>156</v>
      </c>
      <c r="J255" s="0" t="s">
        <v>212</v>
      </c>
      <c r="K255" s="0" t="n">
        <v>36896</v>
      </c>
      <c r="L255" s="0" t="n">
        <v>38722</v>
      </c>
      <c r="M255" s="0" t="s">
        <v>155</v>
      </c>
      <c r="N255" s="286" t="n">
        <v>-10000000</v>
      </c>
      <c r="O255" s="0" t="n">
        <v>4217.98635</v>
      </c>
      <c r="P255" s="0" t="n">
        <v>1.3</v>
      </c>
      <c r="Q255" s="0" t="n">
        <v>109.797079</v>
      </c>
      <c r="R255" s="0" t="n">
        <v>109.833682</v>
      </c>
      <c r="S255" s="0" t="n">
        <v>-0.00115627296169898</v>
      </c>
      <c r="T255" s="0" t="n">
        <v>-4.87714356932036</v>
      </c>
      <c r="U255" s="0" t="n">
        <v>-452.110214</v>
      </c>
      <c r="V255" s="0" t="n">
        <v>0</v>
      </c>
      <c r="W255" s="0" t="n">
        <v>-456.98735756932</v>
      </c>
      <c r="X255" s="0" t="n">
        <v>-111862.640952</v>
      </c>
      <c r="Y255" s="0" t="n">
        <v>-112121.443068</v>
      </c>
      <c r="Z255" s="0" t="n">
        <v>-258.802115999992</v>
      </c>
      <c r="AA255" s="0" t="n">
        <v>198.185241569329</v>
      </c>
      <c r="AB255" s="0" t="n">
        <v>-111862.640952</v>
      </c>
      <c r="AC255" s="0" t="n">
        <v>-112121.443068</v>
      </c>
      <c r="AD255" s="0" t="n">
        <v>-258.802115999992</v>
      </c>
      <c r="AF255" s="0" t="n">
        <v>41631.5252745</v>
      </c>
      <c r="AG255" s="0" t="n">
        <v>0</v>
      </c>
      <c r="AH255" s="565" t="n">
        <v>-112121.443068</v>
      </c>
      <c r="AI255" s="0" t="n">
        <v>-158607.890741</v>
      </c>
      <c r="AJ255" s="0" t="n">
        <v>-158607.890741</v>
      </c>
      <c r="AK255" s="0" t="n">
        <v>-117331.480691</v>
      </c>
      <c r="AL255" s="0" t="n">
        <v>-258.802115999992</v>
      </c>
      <c r="AM255" s="0" t="s">
        <v>461</v>
      </c>
      <c r="AN255" s="0" t="s">
        <v>469</v>
      </c>
      <c r="AO255" s="0" t="n">
        <v>9</v>
      </c>
      <c r="AP255" s="0" t="n">
        <v>9</v>
      </c>
    </row>
    <row r="256" customFormat="false" ht="12.75" hidden="false" customHeight="false" outlineLevel="0" collapsed="false">
      <c r="A256" s="0" t="n">
        <v>1371</v>
      </c>
      <c r="B256" s="0" t="n">
        <v>526</v>
      </c>
      <c r="C256" s="0" t="s">
        <v>2</v>
      </c>
      <c r="D256" s="0" t="s">
        <v>104</v>
      </c>
      <c r="E256" s="0" t="s">
        <v>408</v>
      </c>
      <c r="F256" s="0" t="s">
        <v>95</v>
      </c>
      <c r="G256" s="0" t="s">
        <v>96</v>
      </c>
      <c r="H256" s="0" t="s">
        <v>168</v>
      </c>
      <c r="I256" s="0" t="s">
        <v>156</v>
      </c>
      <c r="J256" s="0" t="s">
        <v>203</v>
      </c>
      <c r="K256" s="0" t="n">
        <v>36896</v>
      </c>
      <c r="L256" s="0" t="n">
        <v>38722</v>
      </c>
      <c r="M256" s="0" t="s">
        <v>155</v>
      </c>
      <c r="N256" s="286" t="n">
        <v>-10000000</v>
      </c>
      <c r="O256" s="0" t="n">
        <v>4110.006467</v>
      </c>
      <c r="P256" s="0" t="n">
        <v>0.7</v>
      </c>
      <c r="Q256" s="0" t="n">
        <v>66.919655</v>
      </c>
      <c r="R256" s="0" t="n">
        <v>66.930798</v>
      </c>
      <c r="S256" s="0" t="n">
        <v>-0.00557806940947152</v>
      </c>
      <c r="T256" s="0" t="n">
        <v>-22.9259013463028</v>
      </c>
      <c r="U256" s="0" t="n">
        <v>-255.402386</v>
      </c>
      <c r="V256" s="0" t="n">
        <v>0</v>
      </c>
      <c r="W256" s="0" t="n">
        <v>-278.328287346303</v>
      </c>
      <c r="X256" s="0" t="n">
        <v>-28441.6628</v>
      </c>
      <c r="Y256" s="0" t="n">
        <v>-28596.994123</v>
      </c>
      <c r="Z256" s="0" t="n">
        <v>-155.331323000002</v>
      </c>
      <c r="AA256" s="0" t="n">
        <v>122.996964346301</v>
      </c>
      <c r="AB256" s="0" t="n">
        <v>-28441.6628</v>
      </c>
      <c r="AC256" s="0" t="n">
        <v>-28596.994123</v>
      </c>
      <c r="AD256" s="0" t="n">
        <v>-155.331323000002</v>
      </c>
      <c r="AF256" s="0" t="n">
        <v>30424.3228719675</v>
      </c>
      <c r="AG256" s="0" t="n">
        <v>0</v>
      </c>
      <c r="AH256" s="565" t="n">
        <v>-28596.994123</v>
      </c>
      <c r="AI256" s="0" t="n">
        <v>-160432.471667</v>
      </c>
      <c r="AJ256" s="0" t="n">
        <v>-160432.471667</v>
      </c>
      <c r="AK256" s="0" t="n">
        <v>-45724.479461</v>
      </c>
      <c r="AL256" s="0" t="n">
        <v>-155.331323000002</v>
      </c>
      <c r="AM256" s="0" t="s">
        <v>461</v>
      </c>
      <c r="AN256" s="0" t="n">
        <v>7</v>
      </c>
      <c r="AO256" s="0" t="s">
        <v>469</v>
      </c>
      <c r="AP256" s="0" t="n">
        <v>7</v>
      </c>
    </row>
    <row r="257" customFormat="false" ht="12.75" hidden="false" customHeight="false" outlineLevel="0" collapsed="false">
      <c r="A257" s="0" t="n">
        <v>1373</v>
      </c>
      <c r="B257" s="0" t="n">
        <v>527</v>
      </c>
      <c r="C257" s="0" t="s">
        <v>2</v>
      </c>
      <c r="D257" s="0" t="s">
        <v>104</v>
      </c>
      <c r="E257" s="0" t="s">
        <v>409</v>
      </c>
      <c r="F257" s="0" t="s">
        <v>172</v>
      </c>
      <c r="G257" s="0" t="s">
        <v>410</v>
      </c>
      <c r="H257" s="0" t="s">
        <v>107</v>
      </c>
      <c r="I257" s="0" t="s">
        <v>156</v>
      </c>
      <c r="J257" s="0" t="s">
        <v>212</v>
      </c>
      <c r="K257" s="0" t="n">
        <v>36896</v>
      </c>
      <c r="L257" s="0" t="n">
        <v>38722</v>
      </c>
      <c r="M257" s="0" t="s">
        <v>155</v>
      </c>
      <c r="N257" s="286" t="n">
        <v>-10000000</v>
      </c>
      <c r="O257" s="0" t="n">
        <v>4199.154909</v>
      </c>
      <c r="P257" s="0" t="n">
        <v>1.2</v>
      </c>
      <c r="Q257" s="0" t="n">
        <v>112.509644</v>
      </c>
      <c r="R257" s="0" t="n">
        <v>112.533357</v>
      </c>
      <c r="S257" s="0" t="n">
        <v>-0.00483678020671109</v>
      </c>
      <c r="T257" s="0" t="n">
        <v>-20.3103893487649</v>
      </c>
      <c r="U257" s="0" t="n">
        <v>-395.857597</v>
      </c>
      <c r="V257" s="0" t="n">
        <v>0</v>
      </c>
      <c r="W257" s="0" t="n">
        <v>-416.167986348765</v>
      </c>
      <c r="X257" s="0" t="n">
        <v>-57293.759395</v>
      </c>
      <c r="Y257" s="0" t="n">
        <v>-57547.928459</v>
      </c>
      <c r="Z257" s="0" t="n">
        <v>-254.169064000002</v>
      </c>
      <c r="AA257" s="0" t="n">
        <v>161.998922348763</v>
      </c>
      <c r="AB257" s="0" t="n">
        <v>-57293.759395</v>
      </c>
      <c r="AC257" s="0" t="n">
        <v>-57547.928459</v>
      </c>
      <c r="AD257" s="0" t="n">
        <v>-254.169064000002</v>
      </c>
      <c r="AF257" s="0" t="n">
        <v>41445.65895183</v>
      </c>
      <c r="AG257" s="0" t="n">
        <v>0</v>
      </c>
      <c r="AH257" s="565" t="n">
        <v>-57547.928459</v>
      </c>
      <c r="AI257" s="0" t="n">
        <v>-59097.488078</v>
      </c>
      <c r="AJ257" s="0" t="n">
        <v>-59097.488078</v>
      </c>
      <c r="AK257" s="0" t="n">
        <v>-134543.161402</v>
      </c>
      <c r="AL257" s="0" t="n">
        <v>-254.169064000002</v>
      </c>
      <c r="AM257" s="0" t="s">
        <v>461</v>
      </c>
      <c r="AN257" s="0" t="s">
        <v>469</v>
      </c>
      <c r="AO257" s="0" t="n">
        <v>9</v>
      </c>
      <c r="AP257" s="0" t="n">
        <v>9</v>
      </c>
    </row>
    <row r="258" customFormat="false" ht="12.75" hidden="false" customHeight="false" outlineLevel="0" collapsed="false">
      <c r="A258" s="0" t="n">
        <v>1374</v>
      </c>
      <c r="B258" s="0" t="n">
        <v>528</v>
      </c>
      <c r="C258" s="0" t="s">
        <v>2</v>
      </c>
      <c r="D258" s="0" t="s">
        <v>104</v>
      </c>
      <c r="E258" s="0" t="s">
        <v>411</v>
      </c>
      <c r="F258" s="0" t="s">
        <v>116</v>
      </c>
      <c r="G258" s="0" t="s">
        <v>96</v>
      </c>
      <c r="H258" s="0" t="s">
        <v>117</v>
      </c>
      <c r="I258" s="0" t="s">
        <v>156</v>
      </c>
      <c r="J258" s="0" t="s">
        <v>105</v>
      </c>
      <c r="K258" s="0" t="n">
        <v>36896</v>
      </c>
      <c r="L258" s="0" t="n">
        <v>38722</v>
      </c>
      <c r="M258" s="0" t="s">
        <v>155</v>
      </c>
      <c r="N258" s="286" t="n">
        <v>-10000000</v>
      </c>
      <c r="O258" s="0" t="n">
        <v>4098.84753</v>
      </c>
      <c r="P258" s="0" t="n">
        <v>0.6</v>
      </c>
      <c r="Q258" s="0" t="n">
        <v>59.068925</v>
      </c>
      <c r="R258" s="0" t="n">
        <v>59.095215</v>
      </c>
      <c r="S258" s="0" t="n">
        <v>0.000701292825373869</v>
      </c>
      <c r="T258" s="0" t="n">
        <v>2.8744923650904</v>
      </c>
      <c r="U258" s="0" t="n">
        <v>-248.481192</v>
      </c>
      <c r="V258" s="0" t="n">
        <v>0</v>
      </c>
      <c r="W258" s="0" t="n">
        <v>-245.60669963491</v>
      </c>
      <c r="X258" s="0" t="n">
        <v>-17242.9781</v>
      </c>
      <c r="Y258" s="0" t="n">
        <v>-17301.210084</v>
      </c>
      <c r="Z258" s="0" t="n">
        <v>-58.2319839999982</v>
      </c>
      <c r="AA258" s="0" t="n">
        <v>187.374715634911</v>
      </c>
      <c r="AB258" s="0" t="n">
        <v>-17242.9781</v>
      </c>
      <c r="AC258" s="0" t="n">
        <v>-17301.210084</v>
      </c>
      <c r="AD258" s="0" t="n">
        <v>-58.2319839999982</v>
      </c>
      <c r="AF258" s="0" t="n">
        <v>29667.45842214</v>
      </c>
      <c r="AG258" s="0" t="n">
        <v>0</v>
      </c>
      <c r="AH258" s="565" t="n">
        <v>-17301.210084</v>
      </c>
      <c r="AI258" s="0" t="n">
        <v>-53181.437472</v>
      </c>
      <c r="AJ258" s="0" t="n">
        <v>-53181.437472</v>
      </c>
      <c r="AK258" s="0" t="n">
        <v>-7758.548167</v>
      </c>
      <c r="AL258" s="0" t="n">
        <v>-58.2319839999982</v>
      </c>
      <c r="AM258" s="0" t="s">
        <v>461</v>
      </c>
      <c r="AN258" s="0" t="n">
        <v>8</v>
      </c>
      <c r="AO258" s="0" t="s">
        <v>469</v>
      </c>
      <c r="AP258" s="0" t="n">
        <v>8</v>
      </c>
    </row>
    <row r="259" customFormat="false" ht="12.75" hidden="false" customHeight="false" outlineLevel="0" collapsed="false">
      <c r="A259" s="0" t="n">
        <v>1375</v>
      </c>
      <c r="B259" s="0" t="n">
        <v>529</v>
      </c>
      <c r="C259" s="0" t="s">
        <v>2</v>
      </c>
      <c r="D259" s="0" t="s">
        <v>104</v>
      </c>
      <c r="E259" s="0" t="s">
        <v>417</v>
      </c>
      <c r="F259" s="0" t="s">
        <v>102</v>
      </c>
      <c r="G259" s="0" t="s">
        <v>151</v>
      </c>
      <c r="H259" s="0" t="s">
        <v>168</v>
      </c>
      <c r="I259" s="0" t="s">
        <v>156</v>
      </c>
      <c r="J259" s="0" t="s">
        <v>170</v>
      </c>
      <c r="K259" s="0" t="n">
        <v>36896</v>
      </c>
      <c r="L259" s="0" t="n">
        <v>38722</v>
      </c>
      <c r="M259" s="0" t="s">
        <v>155</v>
      </c>
      <c r="N259" s="286" t="n">
        <v>-10000000</v>
      </c>
      <c r="O259" s="0" t="n">
        <v>4147.500146</v>
      </c>
      <c r="P259" s="0" t="n">
        <v>0.98</v>
      </c>
      <c r="Q259" s="0" t="n">
        <v>101.206619</v>
      </c>
      <c r="R259" s="0" t="n">
        <v>101.21924</v>
      </c>
      <c r="S259" s="0" t="n">
        <v>-0.0106831975480358</v>
      </c>
      <c r="T259" s="0" t="n">
        <v>-44.3085633902254</v>
      </c>
      <c r="U259" s="0" t="n">
        <v>-324.796367</v>
      </c>
      <c r="V259" s="0" t="n">
        <v>0</v>
      </c>
      <c r="W259" s="0" t="n">
        <v>-369.104930390225</v>
      </c>
      <c r="X259" s="0" t="n">
        <v>-8542.524137</v>
      </c>
      <c r="Y259" s="0" t="n">
        <v>-8754.751249</v>
      </c>
      <c r="Z259" s="0" t="n">
        <v>-212.227112000001</v>
      </c>
      <c r="AA259" s="0" t="n">
        <v>156.877818390225</v>
      </c>
      <c r="AB259" s="0" t="n">
        <v>-8542.524137</v>
      </c>
      <c r="AC259" s="0" t="n">
        <v>-8754.751249</v>
      </c>
      <c r="AD259" s="0" t="n">
        <v>-212.227112000001</v>
      </c>
      <c r="AF259" s="0" t="n">
        <v>23879.232090595</v>
      </c>
      <c r="AG259" s="0" t="n">
        <v>0</v>
      </c>
      <c r="AH259" s="565" t="n">
        <v>-8754.751249</v>
      </c>
      <c r="AI259" s="0" t="n">
        <v>-211679.076615</v>
      </c>
      <c r="AJ259" s="0" t="n">
        <v>-211679.076615</v>
      </c>
      <c r="AK259" s="0" t="n">
        <v>-26512.780155</v>
      </c>
      <c r="AL259" s="0" t="n">
        <v>-212.227112000001</v>
      </c>
      <c r="AM259" s="0" t="s">
        <v>461</v>
      </c>
      <c r="AN259" s="0" t="n">
        <v>6</v>
      </c>
      <c r="AO259" s="0" t="s">
        <v>469</v>
      </c>
      <c r="AP259" s="0" t="n">
        <v>6</v>
      </c>
    </row>
    <row r="260" customFormat="false" ht="12.75" hidden="false" customHeight="false" outlineLevel="0" collapsed="false">
      <c r="A260" s="0" t="n">
        <v>1376</v>
      </c>
      <c r="B260" s="0" t="n">
        <v>433</v>
      </c>
      <c r="C260" s="0" t="s">
        <v>2</v>
      </c>
      <c r="D260" s="0" t="s">
        <v>104</v>
      </c>
      <c r="E260" s="0" t="s">
        <v>278</v>
      </c>
      <c r="F260" s="0" t="s">
        <v>194</v>
      </c>
      <c r="G260" s="0" t="s">
        <v>167</v>
      </c>
      <c r="H260" s="0" t="s">
        <v>168</v>
      </c>
      <c r="I260" s="0" t="s">
        <v>186</v>
      </c>
      <c r="J260" s="0" t="s">
        <v>154</v>
      </c>
      <c r="K260" s="0" t="n">
        <v>36879</v>
      </c>
      <c r="L260" s="0" t="n">
        <v>38453</v>
      </c>
      <c r="M260" s="0" t="s">
        <v>155</v>
      </c>
      <c r="N260" s="286" t="n">
        <v>-10000000</v>
      </c>
      <c r="O260" s="0" t="n">
        <v>3344.093801</v>
      </c>
      <c r="P260" s="0" t="n">
        <v>2.1</v>
      </c>
      <c r="Q260" s="0" t="n">
        <v>1273.9817</v>
      </c>
      <c r="R260" s="0" t="n">
        <v>1274.871722</v>
      </c>
      <c r="S260" s="0" t="n">
        <v>0.250339824908644</v>
      </c>
      <c r="T260" s="0" t="n">
        <v>837.159856620423</v>
      </c>
      <c r="U260" s="0" t="n">
        <v>-1512.394746</v>
      </c>
      <c r="V260" s="0" t="n">
        <v>0</v>
      </c>
      <c r="W260" s="0" t="n">
        <v>-675.234889379578</v>
      </c>
      <c r="X260" s="0" t="n">
        <v>1259167</v>
      </c>
      <c r="Y260" s="0" t="n">
        <v>1258583</v>
      </c>
      <c r="Z260" s="0" t="n">
        <v>-584</v>
      </c>
      <c r="AA260" s="0" t="n">
        <v>91.2348893795775</v>
      </c>
      <c r="AB260" s="0" t="n">
        <v>1259167</v>
      </c>
      <c r="AC260" s="0" t="n">
        <v>1258583</v>
      </c>
      <c r="AD260" s="0" t="n">
        <v>-584</v>
      </c>
      <c r="AF260" s="0" t="n">
        <v>93517.583144965</v>
      </c>
      <c r="AG260" s="0" t="n">
        <v>-13416.666667</v>
      </c>
      <c r="AH260" s="565" t="n">
        <v>1245166.333333</v>
      </c>
      <c r="AI260" s="0" t="n">
        <v>647199.84887</v>
      </c>
      <c r="AJ260" s="0" t="n">
        <v>647199.84887</v>
      </c>
      <c r="AK260" s="0" t="n">
        <v>-13417</v>
      </c>
      <c r="AL260" s="0" t="n">
        <v>-584</v>
      </c>
      <c r="AM260" s="0" t="s">
        <v>475</v>
      </c>
      <c r="AN260" s="0" t="s">
        <v>469</v>
      </c>
      <c r="AO260" s="0" t="n">
        <v>16</v>
      </c>
      <c r="AP260" s="0" t="n">
        <v>16</v>
      </c>
    </row>
    <row r="261" customFormat="false" ht="12.75" hidden="false" customHeight="false" outlineLevel="0" collapsed="false">
      <c r="A261" s="0" t="n">
        <v>1377</v>
      </c>
      <c r="B261" s="0" t="n">
        <v>434</v>
      </c>
      <c r="C261" s="0" t="s">
        <v>2</v>
      </c>
      <c r="D261" s="0" t="s">
        <v>104</v>
      </c>
      <c r="E261" s="0" t="s">
        <v>114</v>
      </c>
      <c r="F261" s="0" t="s">
        <v>102</v>
      </c>
      <c r="G261" s="0" t="s">
        <v>96</v>
      </c>
      <c r="H261" s="0" t="s">
        <v>110</v>
      </c>
      <c r="I261" s="0" t="s">
        <v>200</v>
      </c>
      <c r="J261" s="0" t="s">
        <v>105</v>
      </c>
      <c r="K261" s="0" t="n">
        <v>36880</v>
      </c>
      <c r="L261" s="0" t="n">
        <v>38706</v>
      </c>
      <c r="M261" s="0" t="s">
        <v>155</v>
      </c>
      <c r="N261" s="286" t="n">
        <v>10000000</v>
      </c>
      <c r="O261" s="0" t="n">
        <v>-4124.827617</v>
      </c>
      <c r="P261" s="0" t="n">
        <v>1.36</v>
      </c>
      <c r="Q261" s="0" t="n">
        <v>168.596081</v>
      </c>
      <c r="R261" s="0" t="n">
        <v>167.569812</v>
      </c>
      <c r="S261" s="0" t="n">
        <v>-0.969183633634983</v>
      </c>
      <c r="T261" s="0" t="n">
        <v>3997.71541796199</v>
      </c>
      <c r="U261" s="0" t="n">
        <v>541.98912</v>
      </c>
      <c r="V261" s="0" t="n">
        <v>0</v>
      </c>
      <c r="W261" s="0" t="n">
        <v>4539.70453796199</v>
      </c>
      <c r="X261" s="0" t="n">
        <v>-128835.329766</v>
      </c>
      <c r="Y261" s="0" t="n">
        <v>-124774.708441</v>
      </c>
      <c r="Z261" s="0" t="n">
        <v>4060.621325</v>
      </c>
      <c r="AA261" s="0" t="n">
        <v>-479.083212961987</v>
      </c>
      <c r="AB261" s="0" t="n">
        <v>-128835.329766</v>
      </c>
      <c r="AC261" s="0" t="n">
        <v>-124774.708441</v>
      </c>
      <c r="AD261" s="0" t="n">
        <v>4060.621325</v>
      </c>
      <c r="AF261" s="0" t="n">
        <v>-23748.6950048775</v>
      </c>
      <c r="AG261" s="0" t="n">
        <v>34000</v>
      </c>
      <c r="AH261" s="565" t="n">
        <v>-90774.708441</v>
      </c>
      <c r="AI261" s="0" t="n">
        <v>-103737.069724</v>
      </c>
      <c r="AJ261" s="0" t="n">
        <v>-103737.069724</v>
      </c>
      <c r="AK261" s="0" t="n">
        <v>-31801.472159</v>
      </c>
      <c r="AL261" s="0" t="n">
        <v>4060.621325</v>
      </c>
      <c r="AM261" s="0" t="s">
        <v>461</v>
      </c>
      <c r="AN261" s="0" t="n">
        <v>6</v>
      </c>
      <c r="AO261" s="0" t="s">
        <v>469</v>
      </c>
      <c r="AP261" s="0" t="n">
        <v>6</v>
      </c>
    </row>
    <row r="262" customFormat="false" ht="12.75" hidden="false" customHeight="false" outlineLevel="0" collapsed="false">
      <c r="A262" s="0" t="n">
        <v>1378</v>
      </c>
      <c r="B262" s="0" t="n">
        <v>436</v>
      </c>
      <c r="C262" s="0" t="s">
        <v>2</v>
      </c>
      <c r="D262" s="0" t="s">
        <v>104</v>
      </c>
      <c r="E262" s="0" t="s">
        <v>358</v>
      </c>
      <c r="F262" s="0" t="s">
        <v>194</v>
      </c>
      <c r="G262" s="0" t="s">
        <v>167</v>
      </c>
      <c r="H262" s="0" t="s">
        <v>168</v>
      </c>
      <c r="I262" s="0" t="s">
        <v>359</v>
      </c>
      <c r="J262" s="0" t="s">
        <v>154</v>
      </c>
      <c r="K262" s="0" t="n">
        <v>36879</v>
      </c>
      <c r="L262" s="0" t="n">
        <v>37609</v>
      </c>
      <c r="M262" s="0" t="s">
        <v>155</v>
      </c>
      <c r="N262" s="286" t="n">
        <v>2000000</v>
      </c>
      <c r="O262" s="0" t="n">
        <v>-462.651043</v>
      </c>
      <c r="P262" s="0" t="n">
        <v>2.15</v>
      </c>
      <c r="Q262" s="0" t="n">
        <v>2264.070355</v>
      </c>
      <c r="R262" s="0" t="n">
        <v>2264.336939</v>
      </c>
      <c r="S262" s="0" t="n">
        <v>-0.075105124425097</v>
      </c>
      <c r="T262" s="0" t="n">
        <v>34.7474641499159</v>
      </c>
      <c r="U262" s="0" t="n">
        <v>815.596117</v>
      </c>
      <c r="V262" s="0" t="n">
        <v>0</v>
      </c>
      <c r="W262" s="0" t="n">
        <v>850.343581149916</v>
      </c>
      <c r="X262" s="0" t="n">
        <v>-399641.666667</v>
      </c>
      <c r="Y262" s="0" t="n">
        <v>-399522.222222</v>
      </c>
      <c r="Z262" s="0" t="n">
        <v>119.444444999972</v>
      </c>
      <c r="AA262" s="0" t="n">
        <v>-730.899136149944</v>
      </c>
      <c r="AB262" s="0" t="n">
        <v>-399641.666667</v>
      </c>
      <c r="AC262" s="0" t="n">
        <v>-399522.222222</v>
      </c>
      <c r="AD262" s="0" t="n">
        <v>119.444444999972</v>
      </c>
      <c r="AF262" s="0" t="n">
        <v>-12938.036417495</v>
      </c>
      <c r="AG262" s="0" t="n">
        <v>10750</v>
      </c>
      <c r="AH262" s="565" t="n">
        <v>-388772.222222</v>
      </c>
      <c r="AI262" s="0" t="n">
        <v>-183330.609361</v>
      </c>
      <c r="AJ262" s="0" t="n">
        <v>-183330.609361</v>
      </c>
      <c r="AK262" s="0" t="n">
        <v>2747.22222200001</v>
      </c>
      <c r="AL262" s="0" t="n">
        <v>119.444444999972</v>
      </c>
      <c r="AM262" s="0" t="s">
        <v>473</v>
      </c>
      <c r="AN262" s="0" t="s">
        <v>469</v>
      </c>
      <c r="AO262" s="0" t="n">
        <v>16</v>
      </c>
      <c r="AP262" s="0" t="n">
        <v>16</v>
      </c>
    </row>
    <row r="263" customFormat="false" ht="12.75" hidden="false" customHeight="false" outlineLevel="0" collapsed="false">
      <c r="A263" s="0" t="n">
        <v>1379</v>
      </c>
      <c r="B263" s="0" t="n">
        <v>435</v>
      </c>
      <c r="C263" s="0" t="s">
        <v>2</v>
      </c>
      <c r="D263" s="0" t="s">
        <v>104</v>
      </c>
      <c r="E263" s="0" t="s">
        <v>210</v>
      </c>
      <c r="F263" s="0" t="s">
        <v>102</v>
      </c>
      <c r="G263" s="0" t="s">
        <v>164</v>
      </c>
      <c r="H263" s="0" t="s">
        <v>168</v>
      </c>
      <c r="I263" s="0" t="s">
        <v>200</v>
      </c>
      <c r="J263" s="0" t="s">
        <v>189</v>
      </c>
      <c r="K263" s="0" t="n">
        <v>36880</v>
      </c>
      <c r="L263" s="0" t="n">
        <v>38706</v>
      </c>
      <c r="M263" s="0" t="s">
        <v>155</v>
      </c>
      <c r="N263" s="286" t="n">
        <v>-10000000</v>
      </c>
      <c r="O263" s="0" t="n">
        <v>4121.052223</v>
      </c>
      <c r="P263" s="0" t="n">
        <v>1</v>
      </c>
      <c r="Q263" s="0" t="n">
        <v>84.196928</v>
      </c>
      <c r="R263" s="0" t="n">
        <v>84.225063</v>
      </c>
      <c r="S263" s="0" t="n">
        <v>-0.00764278786989715</v>
      </c>
      <c r="T263" s="0" t="n">
        <v>-31.4963279411571</v>
      </c>
      <c r="U263" s="0" t="n">
        <v>-299.158134</v>
      </c>
      <c r="V263" s="0" t="n">
        <v>0</v>
      </c>
      <c r="W263" s="0" t="n">
        <v>-330.654461941157</v>
      </c>
      <c r="X263" s="0" t="n">
        <v>-66911.556108</v>
      </c>
      <c r="Y263" s="0" t="n">
        <v>-67110.747766</v>
      </c>
      <c r="Z263" s="0" t="n">
        <v>-199.191657999996</v>
      </c>
      <c r="AA263" s="0" t="n">
        <v>131.462803941161</v>
      </c>
      <c r="AB263" s="0" t="n">
        <v>-66911.556108</v>
      </c>
      <c r="AC263" s="0" t="n">
        <v>-67110.747766</v>
      </c>
      <c r="AD263" s="0" t="n">
        <v>-199.191657999996</v>
      </c>
      <c r="AF263" s="0" t="n">
        <v>23726.9581739225</v>
      </c>
      <c r="AG263" s="0" t="n">
        <v>-25000</v>
      </c>
      <c r="AH263" s="565" t="n">
        <v>-92110.747766</v>
      </c>
      <c r="AI263" s="0" t="n">
        <v>-56019.235796</v>
      </c>
      <c r="AJ263" s="0" t="n">
        <v>-56019.235796</v>
      </c>
      <c r="AK263" s="0" t="n">
        <v>38048.172338</v>
      </c>
      <c r="AL263" s="0" t="n">
        <v>-199.191657999996</v>
      </c>
      <c r="AM263" s="0" t="s">
        <v>461</v>
      </c>
      <c r="AN263" s="0" t="n">
        <v>6</v>
      </c>
      <c r="AO263" s="0" t="s">
        <v>469</v>
      </c>
      <c r="AP263" s="0" t="n">
        <v>6</v>
      </c>
    </row>
    <row r="264" customFormat="false" ht="12.75" hidden="false" customHeight="false" outlineLevel="0" collapsed="false">
      <c r="A264" s="0" t="n">
        <v>1480</v>
      </c>
      <c r="B264" s="0" t="n">
        <v>531</v>
      </c>
      <c r="C264" s="0" t="s">
        <v>2</v>
      </c>
      <c r="D264" s="0" t="s">
        <v>157</v>
      </c>
      <c r="E264" s="0" t="s">
        <v>171</v>
      </c>
      <c r="F264" s="0" t="s">
        <v>172</v>
      </c>
      <c r="G264" s="0" t="s">
        <v>151</v>
      </c>
      <c r="H264" s="0" t="s">
        <v>152</v>
      </c>
      <c r="I264" s="0" t="s">
        <v>156</v>
      </c>
      <c r="J264" s="0" t="s">
        <v>158</v>
      </c>
      <c r="K264" s="0" t="n">
        <v>36896</v>
      </c>
      <c r="L264" s="0" t="n">
        <v>38722</v>
      </c>
      <c r="M264" s="0" t="s">
        <v>155</v>
      </c>
      <c r="N264" s="286" t="n">
        <v>10000000</v>
      </c>
      <c r="O264" s="0" t="n">
        <v>-4248.870299</v>
      </c>
      <c r="P264" s="0" t="n">
        <v>2.1</v>
      </c>
      <c r="Q264" s="0" t="n">
        <v>254.204529</v>
      </c>
      <c r="R264" s="0" t="n">
        <v>254.244552</v>
      </c>
      <c r="S264" s="0" t="n">
        <v>-0.0131107668213889</v>
      </c>
      <c r="T264" s="0" t="n">
        <v>55.7059477445139</v>
      </c>
      <c r="U264" s="0" t="n">
        <v>798.77508</v>
      </c>
      <c r="V264" s="0" t="n">
        <v>0</v>
      </c>
      <c r="W264" s="0" t="n">
        <v>854.481027744514</v>
      </c>
      <c r="X264" s="0" t="n">
        <v>-126095.83219</v>
      </c>
      <c r="Y264" s="0" t="n">
        <v>-125771.212556</v>
      </c>
      <c r="Z264" s="0" t="n">
        <v>324.619634000002</v>
      </c>
      <c r="AA264" s="0" t="n">
        <v>-529.861393744512</v>
      </c>
      <c r="AB264" s="0" t="n">
        <v>-126095.83219</v>
      </c>
      <c r="AC264" s="0" t="n">
        <v>-125771.212556</v>
      </c>
      <c r="AD264" s="0" t="n">
        <v>324.619634000002</v>
      </c>
      <c r="AF264" s="0" t="n">
        <v>-41936.34985113</v>
      </c>
      <c r="AG264" s="0" t="n">
        <v>0</v>
      </c>
      <c r="AH264" s="565" t="n">
        <v>-125771.212556</v>
      </c>
      <c r="AI264" s="0" t="n">
        <v>-2521.253528</v>
      </c>
      <c r="AJ264" s="0" t="n">
        <v>-2521.253528</v>
      </c>
      <c r="AK264" s="0" t="n">
        <v>48559.036715</v>
      </c>
      <c r="AL264" s="0" t="n">
        <v>324.619634000002</v>
      </c>
      <c r="AM264" s="0" t="s">
        <v>461</v>
      </c>
      <c r="AN264" s="0" t="s">
        <v>469</v>
      </c>
      <c r="AO264" s="0" t="n">
        <v>9</v>
      </c>
      <c r="AP264" s="0" t="n">
        <v>9</v>
      </c>
    </row>
    <row r="265" customFormat="false" ht="12.75" hidden="false" customHeight="false" outlineLevel="0" collapsed="false">
      <c r="A265" s="0" t="n">
        <v>1481</v>
      </c>
      <c r="B265" s="0" t="n">
        <v>532</v>
      </c>
      <c r="C265" s="0" t="s">
        <v>2</v>
      </c>
      <c r="D265" s="0" t="s">
        <v>157</v>
      </c>
      <c r="E265" s="0" t="s">
        <v>187</v>
      </c>
      <c r="F265" s="0" t="s">
        <v>116</v>
      </c>
      <c r="G265" s="0" t="s">
        <v>188</v>
      </c>
      <c r="H265" s="0" t="s">
        <v>168</v>
      </c>
      <c r="I265" s="0" t="s">
        <v>156</v>
      </c>
      <c r="J265" s="0" t="s">
        <v>158</v>
      </c>
      <c r="K265" s="0" t="n">
        <v>36896</v>
      </c>
      <c r="L265" s="0" t="n">
        <v>38722</v>
      </c>
      <c r="M265" s="0" t="s">
        <v>155</v>
      </c>
      <c r="N265" s="286" t="n">
        <v>10000000</v>
      </c>
      <c r="O265" s="0" t="n">
        <v>-4077.377769</v>
      </c>
      <c r="P265" s="0" t="n">
        <v>0.45</v>
      </c>
      <c r="Q265" s="0" t="n">
        <v>49.309268</v>
      </c>
      <c r="R265" s="0" t="n">
        <v>49.324108</v>
      </c>
      <c r="S265" s="0" t="n">
        <v>-0.00208392241551592</v>
      </c>
      <c r="T265" s="0" t="n">
        <v>8.49693892934541</v>
      </c>
      <c r="U265" s="0" t="n">
        <v>192.997683</v>
      </c>
      <c r="V265" s="0" t="n">
        <v>0</v>
      </c>
      <c r="W265" s="0" t="n">
        <v>201.494621929345</v>
      </c>
      <c r="X265" s="0" t="n">
        <v>-8183.89624</v>
      </c>
      <c r="Y265" s="0" t="n">
        <v>-8132.25923</v>
      </c>
      <c r="Z265" s="0" t="n">
        <v>51.6370100000004</v>
      </c>
      <c r="AA265" s="0" t="n">
        <v>-149.857611929345</v>
      </c>
      <c r="AB265" s="0" t="n">
        <v>-8183.89624</v>
      </c>
      <c r="AC265" s="0" t="n">
        <v>-8132.25923</v>
      </c>
      <c r="AD265" s="0" t="n">
        <v>51.6370100000004</v>
      </c>
      <c r="AF265" s="0" t="n">
        <v>-29512.060292022</v>
      </c>
      <c r="AG265" s="0" t="n">
        <v>0</v>
      </c>
      <c r="AH265" s="565" t="n">
        <v>-8132.25923</v>
      </c>
      <c r="AI265" s="0" t="n">
        <v>-971.968672</v>
      </c>
      <c r="AJ265" s="0" t="n">
        <v>-971.968672</v>
      </c>
      <c r="AK265" s="0" t="n">
        <v>-19933.819644</v>
      </c>
      <c r="AL265" s="0" t="n">
        <v>51.6370100000004</v>
      </c>
      <c r="AM265" s="0" t="s">
        <v>461</v>
      </c>
      <c r="AN265" s="0" t="n">
        <v>8</v>
      </c>
      <c r="AO265" s="0" t="s">
        <v>469</v>
      </c>
      <c r="AP265" s="0" t="n">
        <v>8</v>
      </c>
    </row>
    <row r="266" customFormat="false" ht="12.75" hidden="false" customHeight="false" outlineLevel="0" collapsed="false">
      <c r="A266" s="0" t="n">
        <v>1482</v>
      </c>
      <c r="B266" s="0" t="n">
        <v>533</v>
      </c>
      <c r="C266" s="0" t="s">
        <v>2</v>
      </c>
      <c r="D266" s="0" t="s">
        <v>157</v>
      </c>
      <c r="E266" s="0" t="s">
        <v>190</v>
      </c>
      <c r="F266" s="0" t="s">
        <v>150</v>
      </c>
      <c r="G266" s="0" t="s">
        <v>191</v>
      </c>
      <c r="H266" s="0" t="s">
        <v>168</v>
      </c>
      <c r="I266" s="0" t="s">
        <v>156</v>
      </c>
      <c r="J266" s="0" t="s">
        <v>158</v>
      </c>
      <c r="K266" s="0" t="n">
        <v>36896</v>
      </c>
      <c r="L266" s="0" t="n">
        <v>38722</v>
      </c>
      <c r="M266" s="0" t="s">
        <v>155</v>
      </c>
      <c r="N266" s="286" t="n">
        <v>10000000</v>
      </c>
      <c r="O266" s="0" t="n">
        <v>-4121.538473</v>
      </c>
      <c r="P266" s="0" t="n">
        <v>1.25</v>
      </c>
      <c r="Q266" s="0" t="n">
        <v>193.466857</v>
      </c>
      <c r="R266" s="0" t="n">
        <v>184.067987</v>
      </c>
      <c r="S266" s="0" t="n">
        <v>-9.29986114343779</v>
      </c>
      <c r="T266" s="0" t="n">
        <v>38329.7354962366</v>
      </c>
      <c r="U266" s="0" t="n">
        <v>564.755697</v>
      </c>
      <c r="V266" s="0" t="n">
        <v>0</v>
      </c>
      <c r="W266" s="0" t="n">
        <v>38894.4911932366</v>
      </c>
      <c r="X266" s="0" t="n">
        <v>-248162.708366</v>
      </c>
      <c r="Y266" s="0" t="n">
        <v>-210480.376568</v>
      </c>
      <c r="Z266" s="0" t="n">
        <v>37682.331798</v>
      </c>
      <c r="AA266" s="0" t="n">
        <v>-1212.15939523662</v>
      </c>
      <c r="AB266" s="0" t="n">
        <v>-248162.708366</v>
      </c>
      <c r="AC266" s="0" t="n">
        <v>-210480.376568</v>
      </c>
      <c r="AD266" s="0" t="n">
        <v>37682.331798</v>
      </c>
      <c r="AF266" s="0" t="n">
        <v>-51527.473989446</v>
      </c>
      <c r="AG266" s="0" t="n">
        <v>0</v>
      </c>
      <c r="AH266" s="565" t="n">
        <v>-210480.376568</v>
      </c>
      <c r="AI266" s="0" t="n">
        <v>-200877.548605</v>
      </c>
      <c r="AJ266" s="0" t="n">
        <v>-200877.548605</v>
      </c>
      <c r="AK266" s="0" t="n">
        <v>-5957.42235199999</v>
      </c>
      <c r="AL266" s="0" t="n">
        <v>37682.331798</v>
      </c>
      <c r="AM266" s="0" t="s">
        <v>461</v>
      </c>
      <c r="AN266" s="0" t="s">
        <v>469</v>
      </c>
      <c r="AO266" s="0" t="n">
        <v>10</v>
      </c>
      <c r="AP266" s="0" t="n">
        <v>10</v>
      </c>
    </row>
    <row r="267" customFormat="false" ht="12.75" hidden="false" customHeight="false" outlineLevel="0" collapsed="false">
      <c r="A267" s="0" t="n">
        <v>1483</v>
      </c>
      <c r="B267" s="0" t="n">
        <v>534</v>
      </c>
      <c r="C267" s="0" t="s">
        <v>2</v>
      </c>
      <c r="D267" s="0" t="s">
        <v>157</v>
      </c>
      <c r="E267" s="0" t="s">
        <v>202</v>
      </c>
      <c r="F267" s="0" t="s">
        <v>102</v>
      </c>
      <c r="G267" s="0" t="s">
        <v>160</v>
      </c>
      <c r="H267" s="0" t="s">
        <v>168</v>
      </c>
      <c r="I267" s="0" t="s">
        <v>156</v>
      </c>
      <c r="J267" s="0" t="s">
        <v>158</v>
      </c>
      <c r="K267" s="0" t="n">
        <v>36896</v>
      </c>
      <c r="L267" s="0" t="n">
        <v>38722</v>
      </c>
      <c r="M267" s="0" t="s">
        <v>155</v>
      </c>
      <c r="N267" s="286" t="n">
        <v>10000000</v>
      </c>
      <c r="O267" s="0" t="n">
        <v>-4106.199885</v>
      </c>
      <c r="P267" s="0" t="n">
        <v>0.6</v>
      </c>
      <c r="Q267" s="0" t="n">
        <v>48.173235</v>
      </c>
      <c r="R267" s="0" t="n">
        <v>48.185388</v>
      </c>
      <c r="S267" s="0" t="n">
        <v>-0.00543043730646707</v>
      </c>
      <c r="T267" s="0" t="n">
        <v>22.2984610433148</v>
      </c>
      <c r="U267" s="0" t="n">
        <v>214.0441</v>
      </c>
      <c r="V267" s="0" t="n">
        <v>0</v>
      </c>
      <c r="W267" s="0" t="n">
        <v>236.342561043315</v>
      </c>
      <c r="X267" s="0" t="n">
        <v>63194.204135</v>
      </c>
      <c r="Y267" s="0" t="n">
        <v>63338.970707</v>
      </c>
      <c r="Z267" s="0" t="n">
        <v>144.766572</v>
      </c>
      <c r="AA267" s="0" t="n">
        <v>-91.5759890433143</v>
      </c>
      <c r="AB267" s="0" t="n">
        <v>63194.204135</v>
      </c>
      <c r="AC267" s="0" t="n">
        <v>63338.970707</v>
      </c>
      <c r="AD267" s="0" t="n">
        <v>144.766572</v>
      </c>
      <c r="AF267" s="0" t="n">
        <v>-23641.4458378875</v>
      </c>
      <c r="AG267" s="0" t="n">
        <v>0</v>
      </c>
      <c r="AH267" s="565" t="n">
        <v>63338.970707</v>
      </c>
      <c r="AI267" s="0" t="n">
        <v>48140.076842</v>
      </c>
      <c r="AJ267" s="0" t="n">
        <v>48140.076842</v>
      </c>
      <c r="AK267" s="0" t="n">
        <v>20842.047288</v>
      </c>
      <c r="AL267" s="0" t="n">
        <v>144.766572</v>
      </c>
      <c r="AM267" s="0" t="s">
        <v>461</v>
      </c>
      <c r="AN267" s="0" t="n">
        <v>6</v>
      </c>
      <c r="AO267" s="0" t="s">
        <v>469</v>
      </c>
      <c r="AP267" s="0" t="n">
        <v>6</v>
      </c>
    </row>
    <row r="268" customFormat="false" ht="12.75" hidden="false" customHeight="false" outlineLevel="0" collapsed="false">
      <c r="A268" s="0" t="n">
        <v>1484</v>
      </c>
      <c r="B268" s="0" t="n">
        <v>535</v>
      </c>
      <c r="C268" s="0" t="s">
        <v>2</v>
      </c>
      <c r="D268" s="0" t="s">
        <v>157</v>
      </c>
      <c r="E268" s="0" t="s">
        <v>204</v>
      </c>
      <c r="F268" s="0" t="s">
        <v>102</v>
      </c>
      <c r="G268" s="0" t="s">
        <v>112</v>
      </c>
      <c r="H268" s="0" t="s">
        <v>110</v>
      </c>
      <c r="I268" s="0" t="s">
        <v>156</v>
      </c>
      <c r="J268" s="0" t="s">
        <v>158</v>
      </c>
      <c r="K268" s="0" t="n">
        <v>36896</v>
      </c>
      <c r="L268" s="0" t="n">
        <v>38722</v>
      </c>
      <c r="M268" s="0" t="s">
        <v>155</v>
      </c>
      <c r="N268" s="286" t="n">
        <v>10000000</v>
      </c>
      <c r="O268" s="0" t="n">
        <v>-4064.909802</v>
      </c>
      <c r="P268" s="0" t="n">
        <v>0.34</v>
      </c>
      <c r="Q268" s="0" t="n">
        <v>41.280737</v>
      </c>
      <c r="R268" s="0" t="n">
        <v>41.303124</v>
      </c>
      <c r="S268" s="0" t="n">
        <v>0.00084733564808937</v>
      </c>
      <c r="T268" s="0" t="n">
        <v>-3.4443429815025</v>
      </c>
      <c r="U268" s="0" t="n">
        <v>192.514128</v>
      </c>
      <c r="V268" s="0" t="n">
        <v>0</v>
      </c>
      <c r="W268" s="0" t="n">
        <v>189.069785018498</v>
      </c>
      <c r="X268" s="0" t="n">
        <v>-23294.241223</v>
      </c>
      <c r="Y268" s="0" t="n">
        <v>-23312.758824</v>
      </c>
      <c r="Z268" s="0" t="n">
        <v>-18.5176009999996</v>
      </c>
      <c r="AA268" s="0" t="n">
        <v>-207.587386018497</v>
      </c>
      <c r="AB268" s="0" t="n">
        <v>-23294.241223</v>
      </c>
      <c r="AC268" s="0" t="n">
        <v>-23312.758824</v>
      </c>
      <c r="AD268" s="0" t="n">
        <v>-18.5176009999996</v>
      </c>
      <c r="AF268" s="0" t="n">
        <v>-23403.718185015</v>
      </c>
      <c r="AG268" s="0" t="n">
        <v>0</v>
      </c>
      <c r="AH268" s="565" t="n">
        <v>-23312.758824</v>
      </c>
      <c r="AI268" s="0" t="n">
        <v>25810.467016</v>
      </c>
      <c r="AJ268" s="0" t="n">
        <v>25810.467016</v>
      </c>
      <c r="AK268" s="0" t="n">
        <v>65467.197745</v>
      </c>
      <c r="AL268" s="0" t="n">
        <v>-18.5176009999996</v>
      </c>
      <c r="AM268" s="0" t="s">
        <v>461</v>
      </c>
      <c r="AN268" s="0" t="n">
        <v>6</v>
      </c>
      <c r="AO268" s="0" t="s">
        <v>469</v>
      </c>
      <c r="AP268" s="0" t="n">
        <v>6</v>
      </c>
    </row>
    <row r="269" customFormat="false" ht="12.75" hidden="false" customHeight="false" outlineLevel="0" collapsed="false">
      <c r="A269" s="0" t="n">
        <v>1485</v>
      </c>
      <c r="B269" s="0" t="n">
        <v>536</v>
      </c>
      <c r="C269" s="0" t="s">
        <v>2</v>
      </c>
      <c r="D269" s="0" t="s">
        <v>157</v>
      </c>
      <c r="E269" s="0" t="s">
        <v>211</v>
      </c>
      <c r="F269" s="0" t="s">
        <v>163</v>
      </c>
      <c r="G269" s="0" t="s">
        <v>151</v>
      </c>
      <c r="H269" s="0" t="s">
        <v>97</v>
      </c>
      <c r="I269" s="0" t="s">
        <v>156</v>
      </c>
      <c r="J269" s="0" t="s">
        <v>158</v>
      </c>
      <c r="K269" s="0" t="n">
        <v>36896</v>
      </c>
      <c r="L269" s="0" t="n">
        <v>38722</v>
      </c>
      <c r="M269" s="0" t="s">
        <v>155</v>
      </c>
      <c r="N269" s="286" t="n">
        <v>10000000</v>
      </c>
      <c r="O269" s="0" t="n">
        <v>-4067.923897</v>
      </c>
      <c r="P269" s="0" t="n">
        <v>0.25</v>
      </c>
      <c r="Q269" s="0" t="n">
        <v>26.471557</v>
      </c>
      <c r="R269" s="0" t="n">
        <v>26.484274</v>
      </c>
      <c r="S269" s="0" t="n">
        <v>0.000663891190350122</v>
      </c>
      <c r="T269" s="0" t="n">
        <v>-2.70065883823304</v>
      </c>
      <c r="U269" s="0" t="n">
        <v>127.895611</v>
      </c>
      <c r="V269" s="0" t="n">
        <v>0</v>
      </c>
      <c r="W269" s="0" t="n">
        <v>125.194952161767</v>
      </c>
      <c r="X269" s="0" t="n">
        <v>-692.051398</v>
      </c>
      <c r="Y269" s="0" t="n">
        <v>-680.284378</v>
      </c>
      <c r="Z269" s="0" t="n">
        <v>11.76702</v>
      </c>
      <c r="AA269" s="0" t="n">
        <v>-113.427932161767</v>
      </c>
      <c r="AB269" s="0" t="n">
        <v>-692.051398</v>
      </c>
      <c r="AC269" s="0" t="n">
        <v>-680.284378</v>
      </c>
      <c r="AD269" s="0" t="n">
        <v>11.76702</v>
      </c>
      <c r="AF269" s="0" t="n">
        <v>-12045.122659017</v>
      </c>
      <c r="AG269" s="0" t="n">
        <v>0</v>
      </c>
      <c r="AH269" s="565" t="n">
        <v>-680.284378</v>
      </c>
      <c r="AI269" s="0" t="n">
        <v>133.241608</v>
      </c>
      <c r="AJ269" s="0" t="n">
        <v>133.241608</v>
      </c>
      <c r="AK269" s="0" t="n">
        <v>21159.234563</v>
      </c>
      <c r="AL269" s="0" t="n">
        <v>11.76702</v>
      </c>
      <c r="AM269" s="0" t="s">
        <v>461</v>
      </c>
      <c r="AN269" s="0" t="n">
        <v>4</v>
      </c>
      <c r="AO269" s="0" t="s">
        <v>469</v>
      </c>
      <c r="AP269" s="0" t="n">
        <v>4</v>
      </c>
    </row>
    <row r="270" customFormat="false" ht="12.75" hidden="false" customHeight="false" outlineLevel="0" collapsed="false">
      <c r="A270" s="0" t="n">
        <v>1486</v>
      </c>
      <c r="B270" s="0" t="n">
        <v>537</v>
      </c>
      <c r="C270" s="0" t="s">
        <v>2</v>
      </c>
      <c r="D270" s="0" t="s">
        <v>157</v>
      </c>
      <c r="E270" s="0" t="s">
        <v>231</v>
      </c>
      <c r="F270" s="0" t="s">
        <v>172</v>
      </c>
      <c r="G270" s="0" t="s">
        <v>112</v>
      </c>
      <c r="H270" s="0" t="s">
        <v>168</v>
      </c>
      <c r="I270" s="0" t="s">
        <v>156</v>
      </c>
      <c r="J270" s="0" t="s">
        <v>158</v>
      </c>
      <c r="K270" s="0" t="n">
        <v>36896</v>
      </c>
      <c r="L270" s="0" t="n">
        <v>38722</v>
      </c>
      <c r="M270" s="0" t="s">
        <v>155</v>
      </c>
      <c r="N270" s="286" t="n">
        <v>10000000</v>
      </c>
      <c r="O270" s="0" t="n">
        <v>-4167.90854</v>
      </c>
      <c r="P270" s="0" t="n">
        <v>0.9</v>
      </c>
      <c r="Q270" s="0" t="n">
        <v>75.349683</v>
      </c>
      <c r="R270" s="0" t="n">
        <v>75.371572</v>
      </c>
      <c r="S270" s="0" t="n">
        <v>-0.000192512603956199</v>
      </c>
      <c r="T270" s="0" t="n">
        <v>0.802374926086681</v>
      </c>
      <c r="U270" s="0" t="n">
        <v>278.932331</v>
      </c>
      <c r="V270" s="0" t="n">
        <v>0</v>
      </c>
      <c r="W270" s="0" t="n">
        <v>279.734705926087</v>
      </c>
      <c r="X270" s="0" t="n">
        <v>80805.850212</v>
      </c>
      <c r="Y270" s="0" t="n">
        <v>81000.39956</v>
      </c>
      <c r="Z270" s="0" t="n">
        <v>194.549348</v>
      </c>
      <c r="AA270" s="0" t="n">
        <v>-85.1853579260862</v>
      </c>
      <c r="AB270" s="0" t="n">
        <v>80805.850212</v>
      </c>
      <c r="AC270" s="0" t="n">
        <v>81000.39956</v>
      </c>
      <c r="AD270" s="0" t="n">
        <v>194.549348</v>
      </c>
      <c r="AF270" s="0" t="n">
        <v>-41137.2572898</v>
      </c>
      <c r="AG270" s="0" t="n">
        <v>0</v>
      </c>
      <c r="AH270" s="565" t="n">
        <v>81000.39956</v>
      </c>
      <c r="AI270" s="0" t="n">
        <v>359089.12932</v>
      </c>
      <c r="AJ270" s="0" t="n">
        <v>359089.12932</v>
      </c>
      <c r="AK270" s="0" t="n">
        <v>170135.329029</v>
      </c>
      <c r="AL270" s="0" t="n">
        <v>194.549348</v>
      </c>
      <c r="AM270" s="0" t="s">
        <v>461</v>
      </c>
      <c r="AN270" s="0" t="s">
        <v>469</v>
      </c>
      <c r="AO270" s="0" t="n">
        <v>9</v>
      </c>
      <c r="AP270" s="0" t="n">
        <v>9</v>
      </c>
    </row>
    <row r="271" customFormat="false" ht="12.75" hidden="false" customHeight="false" outlineLevel="0" collapsed="false">
      <c r="A271" s="0" t="n">
        <v>1487</v>
      </c>
      <c r="B271" s="0" t="n">
        <v>538</v>
      </c>
      <c r="C271" s="0" t="s">
        <v>2</v>
      </c>
      <c r="D271" s="0" t="s">
        <v>157</v>
      </c>
      <c r="E271" s="0" t="s">
        <v>226</v>
      </c>
      <c r="F271" s="0" t="s">
        <v>102</v>
      </c>
      <c r="G271" s="0" t="s">
        <v>160</v>
      </c>
      <c r="H271" s="0" t="s">
        <v>110</v>
      </c>
      <c r="I271" s="0" t="s">
        <v>156</v>
      </c>
      <c r="J271" s="0" t="s">
        <v>158</v>
      </c>
      <c r="K271" s="0" t="n">
        <v>36896</v>
      </c>
      <c r="L271" s="0" t="n">
        <v>38722</v>
      </c>
      <c r="M271" s="0" t="s">
        <v>155</v>
      </c>
      <c r="N271" s="286" t="n">
        <v>10000000</v>
      </c>
      <c r="O271" s="0" t="n">
        <v>-4144.110416</v>
      </c>
      <c r="P271" s="0" t="n">
        <v>0.8</v>
      </c>
      <c r="Q271" s="0" t="n">
        <v>74.103579</v>
      </c>
      <c r="R271" s="0" t="n">
        <v>74.133087</v>
      </c>
      <c r="S271" s="0" t="n">
        <v>0.000711589713968328</v>
      </c>
      <c r="T271" s="0" t="n">
        <v>-2.94890634557461</v>
      </c>
      <c r="U271" s="0" t="n">
        <v>307.563384</v>
      </c>
      <c r="V271" s="0" t="n">
        <v>0</v>
      </c>
      <c r="W271" s="0" t="n">
        <v>304.614477654425</v>
      </c>
      <c r="X271" s="0" t="n">
        <v>42343.724925</v>
      </c>
      <c r="Y271" s="0" t="n">
        <v>42457.118793</v>
      </c>
      <c r="Z271" s="0" t="n">
        <v>113.393867999999</v>
      </c>
      <c r="AA271" s="0" t="n">
        <v>-191.220609654426</v>
      </c>
      <c r="AB271" s="0" t="n">
        <v>42343.724925</v>
      </c>
      <c r="AC271" s="0" t="n">
        <v>42457.118793</v>
      </c>
      <c r="AD271" s="0" t="n">
        <v>113.393867999999</v>
      </c>
      <c r="AF271" s="0" t="n">
        <v>-23859.71572012</v>
      </c>
      <c r="AG271" s="0" t="n">
        <v>0</v>
      </c>
      <c r="AH271" s="565" t="n">
        <v>42457.118793</v>
      </c>
      <c r="AI271" s="0" t="n">
        <v>43908.349913</v>
      </c>
      <c r="AJ271" s="0" t="n">
        <v>43908.349913</v>
      </c>
      <c r="AK271" s="0" t="n">
        <v>-9475.467896</v>
      </c>
      <c r="AL271" s="0" t="n">
        <v>113.393867999999</v>
      </c>
      <c r="AM271" s="0" t="s">
        <v>461</v>
      </c>
      <c r="AN271" s="0" t="n">
        <v>6</v>
      </c>
      <c r="AO271" s="0" t="s">
        <v>469</v>
      </c>
      <c r="AP271" s="0" t="n">
        <v>6</v>
      </c>
    </row>
    <row r="272" customFormat="false" ht="12.75" hidden="false" customHeight="false" outlineLevel="0" collapsed="false">
      <c r="A272" s="0" t="n">
        <v>1488</v>
      </c>
      <c r="B272" s="0" t="n">
        <v>539</v>
      </c>
      <c r="C272" s="0" t="s">
        <v>2</v>
      </c>
      <c r="D272" s="0" t="s">
        <v>157</v>
      </c>
      <c r="E272" s="0" t="s">
        <v>114</v>
      </c>
      <c r="F272" s="0" t="s">
        <v>102</v>
      </c>
      <c r="G272" s="0" t="s">
        <v>96</v>
      </c>
      <c r="H272" s="0" t="s">
        <v>110</v>
      </c>
      <c r="I272" s="0" t="s">
        <v>156</v>
      </c>
      <c r="J272" s="0" t="s">
        <v>158</v>
      </c>
      <c r="K272" s="0" t="n">
        <v>36896</v>
      </c>
      <c r="L272" s="0" t="n">
        <v>38722</v>
      </c>
      <c r="M272" s="0" t="s">
        <v>155</v>
      </c>
      <c r="N272" s="286" t="n">
        <v>10000000</v>
      </c>
      <c r="O272" s="0" t="n">
        <v>-4129.322143</v>
      </c>
      <c r="P272" s="0" t="n">
        <v>1.15</v>
      </c>
      <c r="Q272" s="0" t="n">
        <v>169.023018</v>
      </c>
      <c r="R272" s="0" t="n">
        <v>168.217337</v>
      </c>
      <c r="S272" s="0" t="n">
        <v>-0.446613301582763</v>
      </c>
      <c r="T272" s="0" t="n">
        <v>1844.21019558404</v>
      </c>
      <c r="U272" s="0" t="n">
        <v>530.725093</v>
      </c>
      <c r="V272" s="0" t="n">
        <v>0</v>
      </c>
      <c r="W272" s="0" t="n">
        <v>2374.93528858404</v>
      </c>
      <c r="X272" s="0" t="n">
        <v>-193366.963512</v>
      </c>
      <c r="Y272" s="0" t="n">
        <v>-190532.580968</v>
      </c>
      <c r="Z272" s="0" t="n">
        <v>2834.38254399999</v>
      </c>
      <c r="AA272" s="0" t="n">
        <v>459.447255415954</v>
      </c>
      <c r="AB272" s="0" t="n">
        <v>-193366.963512</v>
      </c>
      <c r="AC272" s="0" t="n">
        <v>-190532.580968</v>
      </c>
      <c r="AD272" s="0" t="n">
        <v>2834.38254399999</v>
      </c>
      <c r="AF272" s="0" t="n">
        <v>-23774.5722383225</v>
      </c>
      <c r="AG272" s="0" t="n">
        <v>0</v>
      </c>
      <c r="AH272" s="565" t="n">
        <v>-190532.580968</v>
      </c>
      <c r="AI272" s="0" t="n">
        <v>-111340.602599</v>
      </c>
      <c r="AJ272" s="0" t="n">
        <v>-111340.602599</v>
      </c>
      <c r="AK272" s="0" t="n">
        <v>-34438.040066</v>
      </c>
      <c r="AL272" s="0" t="n">
        <v>2834.38254399999</v>
      </c>
      <c r="AM272" s="0" t="s">
        <v>461</v>
      </c>
      <c r="AN272" s="0" t="n">
        <v>6</v>
      </c>
      <c r="AO272" s="0" t="s">
        <v>469</v>
      </c>
      <c r="AP272" s="0" t="n">
        <v>6</v>
      </c>
    </row>
    <row r="273" customFormat="false" ht="12.75" hidden="false" customHeight="false" outlineLevel="0" collapsed="false">
      <c r="A273" s="0" t="n">
        <v>1489</v>
      </c>
      <c r="B273" s="0" t="n">
        <v>540</v>
      </c>
      <c r="C273" s="0" t="s">
        <v>2</v>
      </c>
      <c r="D273" s="0" t="s">
        <v>157</v>
      </c>
      <c r="E273" s="0" t="s">
        <v>237</v>
      </c>
      <c r="F273" s="0" t="s">
        <v>116</v>
      </c>
      <c r="G273" s="0" t="s">
        <v>112</v>
      </c>
      <c r="H273" s="0" t="s">
        <v>168</v>
      </c>
      <c r="I273" s="0" t="s">
        <v>156</v>
      </c>
      <c r="J273" s="0" t="s">
        <v>158</v>
      </c>
      <c r="K273" s="0" t="n">
        <v>36896</v>
      </c>
      <c r="L273" s="0" t="n">
        <v>38722</v>
      </c>
      <c r="M273" s="0" t="s">
        <v>155</v>
      </c>
      <c r="N273" s="286" t="n">
        <v>10000000</v>
      </c>
      <c r="O273" s="0" t="n">
        <v>-4078.507508</v>
      </c>
      <c r="P273" s="0" t="n">
        <v>0.52</v>
      </c>
      <c r="Q273" s="0" t="n">
        <v>67.200099</v>
      </c>
      <c r="R273" s="0" t="n">
        <v>67.214025</v>
      </c>
      <c r="S273" s="0" t="n">
        <v>-0.00609125405802884</v>
      </c>
      <c r="T273" s="0" t="n">
        <v>24.8432254088061</v>
      </c>
      <c r="U273" s="0" t="n">
        <v>249.577765</v>
      </c>
      <c r="V273" s="0" t="n">
        <v>0</v>
      </c>
      <c r="W273" s="0" t="n">
        <v>274.420990408806</v>
      </c>
      <c r="X273" s="0" t="n">
        <v>-52207.132958</v>
      </c>
      <c r="Y273" s="0" t="n">
        <v>-52158.809575</v>
      </c>
      <c r="Z273" s="0" t="n">
        <v>48.3233830000027</v>
      </c>
      <c r="AA273" s="0" t="n">
        <v>-226.097607408803</v>
      </c>
      <c r="AB273" s="0" t="n">
        <v>-52207.132958</v>
      </c>
      <c r="AC273" s="0" t="n">
        <v>-52158.809575</v>
      </c>
      <c r="AD273" s="0" t="n">
        <v>48.3233830000027</v>
      </c>
      <c r="AF273" s="0" t="n">
        <v>-29520.237342904</v>
      </c>
      <c r="AG273" s="0" t="n">
        <v>0</v>
      </c>
      <c r="AH273" s="565" t="n">
        <v>-52158.809575</v>
      </c>
      <c r="AI273" s="0" t="n">
        <v>60502.688435</v>
      </c>
      <c r="AJ273" s="0" t="n">
        <v>60502.688435</v>
      </c>
      <c r="AK273" s="0" t="n">
        <v>62140.339554</v>
      </c>
      <c r="AL273" s="0" t="n">
        <v>48.3233830000027</v>
      </c>
      <c r="AM273" s="0" t="s">
        <v>461</v>
      </c>
      <c r="AN273" s="0" t="n">
        <v>8</v>
      </c>
      <c r="AO273" s="0" t="s">
        <v>469</v>
      </c>
      <c r="AP273" s="0" t="n">
        <v>8</v>
      </c>
    </row>
    <row r="274" customFormat="false" ht="12.75" hidden="false" customHeight="false" outlineLevel="0" collapsed="false">
      <c r="A274" s="0" t="n">
        <v>1490</v>
      </c>
      <c r="B274" s="0" t="n">
        <v>541</v>
      </c>
      <c r="C274" s="0" t="s">
        <v>2</v>
      </c>
      <c r="D274" s="0" t="s">
        <v>157</v>
      </c>
      <c r="E274" s="0" t="s">
        <v>241</v>
      </c>
      <c r="F274" s="0" t="s">
        <v>172</v>
      </c>
      <c r="G274" s="0" t="s">
        <v>112</v>
      </c>
      <c r="H274" s="0" t="s">
        <v>152</v>
      </c>
      <c r="I274" s="0" t="s">
        <v>156</v>
      </c>
      <c r="J274" s="0" t="s">
        <v>158</v>
      </c>
      <c r="K274" s="0" t="n">
        <v>36896</v>
      </c>
      <c r="L274" s="0" t="n">
        <v>38722</v>
      </c>
      <c r="M274" s="0" t="s">
        <v>155</v>
      </c>
      <c r="N274" s="286" t="n">
        <v>10000000</v>
      </c>
      <c r="O274" s="0" t="n">
        <v>-4086.119682</v>
      </c>
      <c r="P274" s="0" t="n">
        <v>0.6</v>
      </c>
      <c r="Q274" s="0" t="n">
        <v>75.026384</v>
      </c>
      <c r="R274" s="0" t="n">
        <v>75.041791</v>
      </c>
      <c r="S274" s="0" t="n">
        <v>-0.00588064832320288</v>
      </c>
      <c r="T274" s="0" t="n">
        <v>24.0290328563596</v>
      </c>
      <c r="U274" s="0" t="n">
        <v>267.288203</v>
      </c>
      <c r="V274" s="0" t="n">
        <v>0</v>
      </c>
      <c r="W274" s="0" t="n">
        <v>291.31723585636</v>
      </c>
      <c r="X274" s="0" t="n">
        <v>-49532.014508</v>
      </c>
      <c r="Y274" s="0" t="n">
        <v>-49466.9566</v>
      </c>
      <c r="Z274" s="0" t="n">
        <v>65.0579080000025</v>
      </c>
      <c r="AA274" s="0" t="n">
        <v>-226.259327856357</v>
      </c>
      <c r="AB274" s="0" t="n">
        <v>-49532.014508</v>
      </c>
      <c r="AC274" s="0" t="n">
        <v>-49466.9566</v>
      </c>
      <c r="AD274" s="0" t="n">
        <v>65.0579080000025</v>
      </c>
      <c r="AF274" s="0" t="n">
        <v>-40330.00126134</v>
      </c>
      <c r="AG274" s="0" t="n">
        <v>0</v>
      </c>
      <c r="AH274" s="565" t="n">
        <v>-49466.9566</v>
      </c>
      <c r="AI274" s="0" t="n">
        <v>-51259.837428</v>
      </c>
      <c r="AJ274" s="0" t="n">
        <v>-51259.837428</v>
      </c>
      <c r="AK274" s="0" t="n">
        <v>33197.525361</v>
      </c>
      <c r="AL274" s="0" t="n">
        <v>65.0579080000025</v>
      </c>
      <c r="AM274" s="0" t="s">
        <v>461</v>
      </c>
      <c r="AN274" s="0" t="s">
        <v>469</v>
      </c>
      <c r="AO274" s="0" t="n">
        <v>9</v>
      </c>
      <c r="AP274" s="0" t="n">
        <v>9</v>
      </c>
    </row>
    <row r="275" customFormat="false" ht="12.75" hidden="false" customHeight="false" outlineLevel="0" collapsed="false">
      <c r="A275" s="0" t="n">
        <v>1491</v>
      </c>
      <c r="B275" s="0" t="n">
        <v>542</v>
      </c>
      <c r="C275" s="0" t="s">
        <v>2</v>
      </c>
      <c r="D275" s="0" t="s">
        <v>157</v>
      </c>
      <c r="E275" s="0" t="s">
        <v>243</v>
      </c>
      <c r="F275" s="0" t="s">
        <v>102</v>
      </c>
      <c r="G275" s="0" t="s">
        <v>191</v>
      </c>
      <c r="H275" s="0" t="s">
        <v>168</v>
      </c>
      <c r="I275" s="0" t="s">
        <v>156</v>
      </c>
      <c r="J275" s="0" t="s">
        <v>158</v>
      </c>
      <c r="K275" s="0" t="n">
        <v>36896</v>
      </c>
      <c r="L275" s="0" t="n">
        <v>38722</v>
      </c>
      <c r="M275" s="0" t="s">
        <v>155</v>
      </c>
      <c r="N275" s="286" t="n">
        <v>10000000</v>
      </c>
      <c r="O275" s="0" t="n">
        <v>-4136.142071</v>
      </c>
      <c r="P275" s="0" t="n">
        <v>0.8</v>
      </c>
      <c r="Q275" s="0" t="n">
        <v>53.104504</v>
      </c>
      <c r="R275" s="0" t="n">
        <v>53.116456</v>
      </c>
      <c r="S275" s="0" t="n">
        <v>-0.00613946038544874</v>
      </c>
      <c r="T275" s="0" t="n">
        <v>25.3936803934924</v>
      </c>
      <c r="U275" s="0" t="n">
        <v>242.554219</v>
      </c>
      <c r="V275" s="0" t="n">
        <v>0</v>
      </c>
      <c r="W275" s="0" t="n">
        <v>267.947899393492</v>
      </c>
      <c r="X275" s="0" t="n">
        <v>130938.906109</v>
      </c>
      <c r="Y275" s="0" t="n">
        <v>131177.570581</v>
      </c>
      <c r="Z275" s="0" t="n">
        <v>238.664472000004</v>
      </c>
      <c r="AA275" s="0" t="n">
        <v>-29.2834273934884</v>
      </c>
      <c r="AB275" s="0" t="n">
        <v>130938.906109</v>
      </c>
      <c r="AC275" s="0" t="n">
        <v>131177.570581</v>
      </c>
      <c r="AD275" s="0" t="n">
        <v>238.664472000004</v>
      </c>
      <c r="AF275" s="0" t="n">
        <v>-23813.8379737825</v>
      </c>
      <c r="AG275" s="0" t="n">
        <v>0</v>
      </c>
      <c r="AH275" s="565" t="n">
        <v>131177.570581</v>
      </c>
      <c r="AI275" s="0" t="n">
        <v>82008.926021</v>
      </c>
      <c r="AJ275" s="0" t="n">
        <v>82008.926021</v>
      </c>
      <c r="AK275" s="0" t="n">
        <v>27236.206724</v>
      </c>
      <c r="AL275" s="0" t="n">
        <v>238.664472000004</v>
      </c>
      <c r="AM275" s="0" t="s">
        <v>461</v>
      </c>
      <c r="AN275" s="0" t="n">
        <v>6</v>
      </c>
      <c r="AO275" s="0" t="s">
        <v>469</v>
      </c>
      <c r="AP275" s="0" t="n">
        <v>6</v>
      </c>
    </row>
    <row r="276" customFormat="false" ht="12.75" hidden="false" customHeight="false" outlineLevel="0" collapsed="false">
      <c r="A276" s="0" t="n">
        <v>1492</v>
      </c>
      <c r="B276" s="0" t="n">
        <v>543</v>
      </c>
      <c r="C276" s="0" t="s">
        <v>2</v>
      </c>
      <c r="D276" s="0" t="s">
        <v>157</v>
      </c>
      <c r="E276" s="0" t="s">
        <v>247</v>
      </c>
      <c r="F276" s="0" t="s">
        <v>172</v>
      </c>
      <c r="G276" s="0" t="s">
        <v>96</v>
      </c>
      <c r="H276" s="0" t="s">
        <v>168</v>
      </c>
      <c r="I276" s="0" t="s">
        <v>156</v>
      </c>
      <c r="J276" s="0" t="s">
        <v>158</v>
      </c>
      <c r="K276" s="0" t="n">
        <v>36896</v>
      </c>
      <c r="L276" s="0" t="n">
        <v>38722</v>
      </c>
      <c r="M276" s="0" t="s">
        <v>155</v>
      </c>
      <c r="N276" s="286" t="n">
        <v>10000000</v>
      </c>
      <c r="O276" s="0" t="n">
        <v>-4112.716552</v>
      </c>
      <c r="P276" s="0" t="n">
        <v>0.78</v>
      </c>
      <c r="Q276" s="0" t="n">
        <v>99.339092</v>
      </c>
      <c r="R276" s="0" t="n">
        <v>99.355333</v>
      </c>
      <c r="S276" s="0" t="n">
        <v>-0.0109618493942727</v>
      </c>
      <c r="T276" s="0" t="n">
        <v>45.0829794443565</v>
      </c>
      <c r="U276" s="0" t="n">
        <v>336.481613</v>
      </c>
      <c r="V276" s="0" t="n">
        <v>0</v>
      </c>
      <c r="W276" s="0" t="n">
        <v>381.564592444357</v>
      </c>
      <c r="X276" s="0" t="n">
        <v>-70951.824987</v>
      </c>
      <c r="Y276" s="0" t="n">
        <v>-70854.72439</v>
      </c>
      <c r="Z276" s="0" t="n">
        <v>97.1005969999969</v>
      </c>
      <c r="AA276" s="0" t="n">
        <v>-284.46399544436</v>
      </c>
      <c r="AB276" s="0" t="n">
        <v>-70951.824987</v>
      </c>
      <c r="AC276" s="0" t="n">
        <v>-70854.72439</v>
      </c>
      <c r="AD276" s="0" t="n">
        <v>97.1005969999969</v>
      </c>
      <c r="AF276" s="0" t="n">
        <v>-40592.51236824</v>
      </c>
      <c r="AG276" s="0" t="n">
        <v>0</v>
      </c>
      <c r="AH276" s="565" t="n">
        <v>-70854.72439</v>
      </c>
      <c r="AI276" s="0" t="n">
        <v>168686.053904</v>
      </c>
      <c r="AJ276" s="0" t="n">
        <v>168686.053904</v>
      </c>
      <c r="AK276" s="0" t="n">
        <v>3682.28131599999</v>
      </c>
      <c r="AL276" s="0" t="n">
        <v>97.1005969999969</v>
      </c>
      <c r="AM276" s="0" t="s">
        <v>461</v>
      </c>
      <c r="AN276" s="0" t="s">
        <v>469</v>
      </c>
      <c r="AO276" s="0" t="n">
        <v>9</v>
      </c>
      <c r="AP276" s="0" t="n">
        <v>9</v>
      </c>
    </row>
    <row r="277" customFormat="false" ht="12.75" hidden="false" customHeight="false" outlineLevel="0" collapsed="false">
      <c r="A277" s="0" t="n">
        <v>1493</v>
      </c>
      <c r="B277" s="0" t="n">
        <v>544</v>
      </c>
      <c r="C277" s="0" t="s">
        <v>2</v>
      </c>
      <c r="D277" s="0" t="s">
        <v>157</v>
      </c>
      <c r="E277" s="0" t="s">
        <v>248</v>
      </c>
      <c r="F277" s="0" t="s">
        <v>172</v>
      </c>
      <c r="G277" s="0" t="s">
        <v>160</v>
      </c>
      <c r="H277" s="0" t="s">
        <v>168</v>
      </c>
      <c r="I277" s="0" t="s">
        <v>156</v>
      </c>
      <c r="J277" s="0" t="s">
        <v>158</v>
      </c>
      <c r="K277" s="0" t="n">
        <v>36896</v>
      </c>
      <c r="L277" s="0" t="n">
        <v>38722</v>
      </c>
      <c r="M277" s="0" t="s">
        <v>155</v>
      </c>
      <c r="N277" s="286" t="n">
        <v>10000000</v>
      </c>
      <c r="O277" s="0" t="n">
        <v>-4495.953628</v>
      </c>
      <c r="P277" s="0" t="n">
        <v>4.3</v>
      </c>
      <c r="Q277" s="0" t="n">
        <v>550.779839</v>
      </c>
      <c r="R277" s="0" t="n">
        <v>550.809909</v>
      </c>
      <c r="S277" s="0" t="n">
        <v>-0.0158558109484454</v>
      </c>
      <c r="T277" s="0" t="n">
        <v>71.2869907585452</v>
      </c>
      <c r="U277" s="0" t="n">
        <v>1415.489217</v>
      </c>
      <c r="V277" s="0" t="n">
        <v>0</v>
      </c>
      <c r="W277" s="0" t="n">
        <v>1486.77620775855</v>
      </c>
      <c r="X277" s="0" t="n">
        <v>-320113.092052</v>
      </c>
      <c r="Y277" s="0" t="n">
        <v>-319275.956529</v>
      </c>
      <c r="Z277" s="0" t="n">
        <v>837.135522999975</v>
      </c>
      <c r="AA277" s="0" t="n">
        <v>-649.64068475857</v>
      </c>
      <c r="AB277" s="0" t="n">
        <v>-320113.092052</v>
      </c>
      <c r="AC277" s="0" t="n">
        <v>-319275.956529</v>
      </c>
      <c r="AD277" s="0" t="n">
        <v>837.135522999975</v>
      </c>
      <c r="AF277" s="0" t="n">
        <v>-44375.06230836</v>
      </c>
      <c r="AG277" s="0" t="n">
        <v>0</v>
      </c>
      <c r="AH277" s="565" t="n">
        <v>-319275.956529</v>
      </c>
      <c r="AI277" s="0" t="n">
        <v>-883637.3549</v>
      </c>
      <c r="AJ277" s="0" t="n">
        <v>-883637.3549</v>
      </c>
      <c r="AK277" s="0" t="n">
        <v>75621.495065</v>
      </c>
      <c r="AL277" s="0" t="n">
        <v>837.135522999975</v>
      </c>
      <c r="AM277" s="0" t="s">
        <v>461</v>
      </c>
      <c r="AN277" s="0" t="s">
        <v>469</v>
      </c>
      <c r="AO277" s="0" t="n">
        <v>9</v>
      </c>
      <c r="AP277" s="0" t="n">
        <v>9</v>
      </c>
    </row>
    <row r="278" customFormat="false" ht="12.75" hidden="false" customHeight="false" outlineLevel="0" collapsed="false">
      <c r="A278" s="0" t="n">
        <v>1494</v>
      </c>
      <c r="B278" s="0" t="n">
        <v>545</v>
      </c>
      <c r="C278" s="0" t="s">
        <v>2</v>
      </c>
      <c r="D278" s="0" t="s">
        <v>157</v>
      </c>
      <c r="E278" s="0" t="s">
        <v>252</v>
      </c>
      <c r="F278" s="0" t="s">
        <v>172</v>
      </c>
      <c r="G278" s="0" t="s">
        <v>151</v>
      </c>
      <c r="H278" s="0" t="s">
        <v>110</v>
      </c>
      <c r="I278" s="0" t="s">
        <v>156</v>
      </c>
      <c r="J278" s="0" t="s">
        <v>158</v>
      </c>
      <c r="K278" s="0" t="n">
        <v>36896</v>
      </c>
      <c r="L278" s="0" t="n">
        <v>38722</v>
      </c>
      <c r="M278" s="0" t="s">
        <v>155</v>
      </c>
      <c r="N278" s="286" t="n">
        <v>10000000</v>
      </c>
      <c r="O278" s="0" t="n">
        <v>-4370.094493</v>
      </c>
      <c r="P278" s="0" t="n">
        <v>3.5</v>
      </c>
      <c r="Q278" s="0" t="n">
        <v>344.738058</v>
      </c>
      <c r="R278" s="0" t="n">
        <v>344.280135</v>
      </c>
      <c r="S278" s="0" t="n">
        <v>-0.453333937225917</v>
      </c>
      <c r="T278" s="0" t="n">
        <v>1981.11214256099</v>
      </c>
      <c r="U278" s="0" t="n">
        <v>1065.684043</v>
      </c>
      <c r="V278" s="0" t="n">
        <v>0</v>
      </c>
      <c r="W278" s="0" t="n">
        <v>3046.79618556099</v>
      </c>
      <c r="X278" s="0" t="n">
        <v>97810.760427</v>
      </c>
      <c r="Y278" s="0" t="n">
        <v>100546.514946</v>
      </c>
      <c r="Z278" s="0" t="n">
        <v>2735.75451899999</v>
      </c>
      <c r="AA278" s="0" t="n">
        <v>-311.041666560993</v>
      </c>
      <c r="AB278" s="0" t="n">
        <v>97810.760427</v>
      </c>
      <c r="AC278" s="0" t="n">
        <v>100546.514946</v>
      </c>
      <c r="AD278" s="0" t="n">
        <v>2735.75451899999</v>
      </c>
      <c r="AF278" s="0" t="n">
        <v>-43132.83264591</v>
      </c>
      <c r="AG278" s="0" t="n">
        <v>0</v>
      </c>
      <c r="AH278" s="565" t="n">
        <v>100546.514946</v>
      </c>
      <c r="AI278" s="0" t="n">
        <v>308927.831166</v>
      </c>
      <c r="AJ278" s="0" t="n">
        <v>308927.831166</v>
      </c>
      <c r="AK278" s="0" t="n">
        <v>364668.981909</v>
      </c>
      <c r="AL278" s="0" t="n">
        <v>2735.75451899999</v>
      </c>
      <c r="AM278" s="0" t="s">
        <v>461</v>
      </c>
      <c r="AN278" s="0" t="s">
        <v>469</v>
      </c>
      <c r="AO278" s="0" t="n">
        <v>9</v>
      </c>
      <c r="AP278" s="0" t="n">
        <v>9</v>
      </c>
    </row>
    <row r="279" customFormat="false" ht="12.75" hidden="false" customHeight="false" outlineLevel="0" collapsed="false">
      <c r="A279" s="0" t="n">
        <v>1495</v>
      </c>
      <c r="B279" s="0" t="n">
        <v>546</v>
      </c>
      <c r="C279" s="0" t="s">
        <v>2</v>
      </c>
      <c r="D279" s="0" t="s">
        <v>157</v>
      </c>
      <c r="E279" s="0" t="s">
        <v>256</v>
      </c>
      <c r="F279" s="0" t="s">
        <v>172</v>
      </c>
      <c r="G279" s="0" t="s">
        <v>191</v>
      </c>
      <c r="H279" s="0" t="s">
        <v>168</v>
      </c>
      <c r="I279" s="0" t="s">
        <v>156</v>
      </c>
      <c r="J279" s="0" t="s">
        <v>158</v>
      </c>
      <c r="K279" s="0" t="n">
        <v>36896</v>
      </c>
      <c r="L279" s="0" t="n">
        <v>38722</v>
      </c>
      <c r="M279" s="0" t="s">
        <v>155</v>
      </c>
      <c r="N279" s="286" t="n">
        <v>10000000</v>
      </c>
      <c r="O279" s="0" t="n">
        <v>-4323.677917</v>
      </c>
      <c r="P279" s="0" t="n">
        <v>4.1</v>
      </c>
      <c r="Q279" s="0" t="n">
        <v>532.282985</v>
      </c>
      <c r="R279" s="0" t="n">
        <v>532.908866</v>
      </c>
      <c r="S279" s="0" t="n">
        <v>0.448142517022386</v>
      </c>
      <c r="T279" s="0" t="n">
        <v>-1937.62390451849</v>
      </c>
      <c r="U279" s="0" t="n">
        <v>1406.472388</v>
      </c>
      <c r="V279" s="0" t="n">
        <v>0</v>
      </c>
      <c r="W279" s="0" t="n">
        <v>-531.151516518488</v>
      </c>
      <c r="X279" s="0" t="n">
        <v>-352987.377395</v>
      </c>
      <c r="Y279" s="0" t="n">
        <v>-354314.352399</v>
      </c>
      <c r="Z279" s="0" t="n">
        <v>-1326.97500400001</v>
      </c>
      <c r="AA279" s="0" t="n">
        <v>-795.823487481519</v>
      </c>
      <c r="AB279" s="0" t="n">
        <v>-352987.377395</v>
      </c>
      <c r="AC279" s="0" t="n">
        <v>-354314.352399</v>
      </c>
      <c r="AD279" s="0" t="n">
        <v>-1326.97500400001</v>
      </c>
      <c r="AF279" s="0" t="n">
        <v>-42674.70104079</v>
      </c>
      <c r="AG279" s="0" t="n">
        <v>0</v>
      </c>
      <c r="AH279" s="565" t="n">
        <v>-354314.352399</v>
      </c>
      <c r="AI279" s="0" t="n">
        <v>164368.461989</v>
      </c>
      <c r="AJ279" s="0" t="n">
        <v>164368.461989</v>
      </c>
      <c r="AK279" s="0" t="n">
        <v>79409.139291</v>
      </c>
      <c r="AL279" s="0" t="n">
        <v>-1326.97500400001</v>
      </c>
      <c r="AM279" s="0" t="s">
        <v>461</v>
      </c>
      <c r="AN279" s="0" t="s">
        <v>469</v>
      </c>
      <c r="AO279" s="0" t="n">
        <v>9</v>
      </c>
      <c r="AP279" s="0" t="n">
        <v>9</v>
      </c>
    </row>
    <row r="280" customFormat="false" ht="12.75" hidden="false" customHeight="false" outlineLevel="0" collapsed="false">
      <c r="A280" s="0" t="n">
        <v>1496</v>
      </c>
      <c r="B280" s="0" t="n">
        <v>547</v>
      </c>
      <c r="C280" s="0" t="s">
        <v>2</v>
      </c>
      <c r="D280" s="0" t="s">
        <v>157</v>
      </c>
      <c r="E280" s="0" t="s">
        <v>259</v>
      </c>
      <c r="F280" s="0" t="s">
        <v>150</v>
      </c>
      <c r="G280" s="0" t="s">
        <v>191</v>
      </c>
      <c r="H280" s="0" t="s">
        <v>168</v>
      </c>
      <c r="I280" s="0" t="s">
        <v>156</v>
      </c>
      <c r="J280" s="0" t="s">
        <v>158</v>
      </c>
      <c r="K280" s="0" t="n">
        <v>36896</v>
      </c>
      <c r="L280" s="0" t="n">
        <v>38722</v>
      </c>
      <c r="M280" s="0" t="s">
        <v>155</v>
      </c>
      <c r="N280" s="286" t="n">
        <v>10000000</v>
      </c>
      <c r="O280" s="0" t="n">
        <v>-4140.296466</v>
      </c>
      <c r="P280" s="0" t="n">
        <v>1.4</v>
      </c>
      <c r="Q280" s="0" t="n">
        <v>195.865144</v>
      </c>
      <c r="R280" s="0" t="n">
        <v>208.006607</v>
      </c>
      <c r="S280" s="0" t="n">
        <v>11.8486596434665</v>
      </c>
      <c r="T280" s="0" t="n">
        <v>-49056.9636486813</v>
      </c>
      <c r="U280" s="0" t="n">
        <v>566.977138</v>
      </c>
      <c r="V280" s="0" t="n">
        <v>0</v>
      </c>
      <c r="W280" s="0" t="n">
        <v>-48489.9865106813</v>
      </c>
      <c r="X280" s="0" t="n">
        <v>-193715.611404</v>
      </c>
      <c r="Y280" s="0" t="n">
        <v>-241937.079344</v>
      </c>
      <c r="Z280" s="0" t="n">
        <v>-48221.46794</v>
      </c>
      <c r="AA280" s="0" t="n">
        <v>268.518570681248</v>
      </c>
      <c r="AB280" s="0" t="n">
        <v>-193715.611404</v>
      </c>
      <c r="AC280" s="0" t="n">
        <v>-241937.079344</v>
      </c>
      <c r="AD280" s="0" t="n">
        <v>-48221.46794</v>
      </c>
      <c r="AF280" s="0" t="n">
        <v>-51761.986417932</v>
      </c>
      <c r="AG280" s="0" t="n">
        <v>0</v>
      </c>
      <c r="AH280" s="565" t="n">
        <v>-241937.079344</v>
      </c>
      <c r="AI280" s="0" t="n">
        <v>-69550.303059</v>
      </c>
      <c r="AJ280" s="0" t="n">
        <v>-69550.303059</v>
      </c>
      <c r="AK280" s="0" t="n">
        <v>-36166.020263</v>
      </c>
      <c r="AL280" s="0" t="n">
        <v>-48221.46794</v>
      </c>
      <c r="AM280" s="0" t="s">
        <v>461</v>
      </c>
      <c r="AN280" s="0" t="s">
        <v>469</v>
      </c>
      <c r="AO280" s="0" t="n">
        <v>10</v>
      </c>
      <c r="AP280" s="0" t="n">
        <v>10</v>
      </c>
    </row>
    <row r="281" customFormat="false" ht="12.75" hidden="false" customHeight="false" outlineLevel="0" collapsed="false">
      <c r="A281" s="0" t="n">
        <v>1497</v>
      </c>
      <c r="B281" s="0" t="n">
        <v>548</v>
      </c>
      <c r="C281" s="0" t="s">
        <v>2</v>
      </c>
      <c r="D281" s="0" t="s">
        <v>157</v>
      </c>
      <c r="E281" s="0" t="s">
        <v>94</v>
      </c>
      <c r="F281" s="0" t="s">
        <v>95</v>
      </c>
      <c r="G281" s="0" t="s">
        <v>96</v>
      </c>
      <c r="H281" s="0" t="s">
        <v>97</v>
      </c>
      <c r="I281" s="0" t="s">
        <v>156</v>
      </c>
      <c r="J281" s="0" t="s">
        <v>158</v>
      </c>
      <c r="K281" s="0" t="n">
        <v>36896</v>
      </c>
      <c r="L281" s="0" t="n">
        <v>38722</v>
      </c>
      <c r="M281" s="0" t="s">
        <v>155</v>
      </c>
      <c r="N281" s="286" t="n">
        <v>10000000</v>
      </c>
      <c r="O281" s="0" t="n">
        <v>-4105.165542</v>
      </c>
      <c r="P281" s="0" t="n">
        <v>0.95</v>
      </c>
      <c r="Q281" s="0" t="n">
        <v>159.04575</v>
      </c>
      <c r="R281" s="0" t="n">
        <v>159.111086</v>
      </c>
      <c r="S281" s="0" t="n">
        <v>0.0152883507282198</v>
      </c>
      <c r="T281" s="0" t="n">
        <v>-62.7612106034986</v>
      </c>
      <c r="U281" s="0" t="n">
        <v>496.568655</v>
      </c>
      <c r="V281" s="0" t="n">
        <v>0</v>
      </c>
      <c r="W281" s="0" t="n">
        <v>433.807444396501</v>
      </c>
      <c r="X281" s="0" t="n">
        <v>-239382.872184</v>
      </c>
      <c r="Y281" s="0" t="n">
        <v>-239533.15696</v>
      </c>
      <c r="Z281" s="0" t="n">
        <v>-150.284775999986</v>
      </c>
      <c r="AA281" s="0" t="n">
        <v>-584.092220396487</v>
      </c>
      <c r="AB281" s="0" t="n">
        <v>-239382.872184</v>
      </c>
      <c r="AC281" s="0" t="n">
        <v>-239533.15696</v>
      </c>
      <c r="AD281" s="0" t="n">
        <v>-150.284775999986</v>
      </c>
      <c r="AF281" s="0" t="n">
        <v>-30388.487924655</v>
      </c>
      <c r="AG281" s="0" t="n">
        <v>0</v>
      </c>
      <c r="AH281" s="565" t="n">
        <v>-239533.15696</v>
      </c>
      <c r="AI281" s="0" t="n">
        <v>-195818.449657</v>
      </c>
      <c r="AJ281" s="0" t="n">
        <v>-195818.449657</v>
      </c>
      <c r="AK281" s="0" t="n">
        <v>13145.364106</v>
      </c>
      <c r="AL281" s="0" t="n">
        <v>-150.284775999986</v>
      </c>
      <c r="AM281" s="0" t="s">
        <v>461</v>
      </c>
      <c r="AN281" s="0" t="n">
        <v>7</v>
      </c>
      <c r="AO281" s="0" t="s">
        <v>469</v>
      </c>
      <c r="AP281" s="0" t="n">
        <v>7</v>
      </c>
    </row>
    <row r="282" customFormat="false" ht="12.75" hidden="false" customHeight="false" outlineLevel="0" collapsed="false">
      <c r="A282" s="0" t="n">
        <v>1498</v>
      </c>
      <c r="B282" s="0" t="n">
        <v>549</v>
      </c>
      <c r="C282" s="0" t="s">
        <v>2</v>
      </c>
      <c r="D282" s="0" t="s">
        <v>157</v>
      </c>
      <c r="E282" s="0" t="s">
        <v>262</v>
      </c>
      <c r="F282" s="0" t="s">
        <v>184</v>
      </c>
      <c r="G282" s="0" t="s">
        <v>160</v>
      </c>
      <c r="H282" s="0" t="s">
        <v>110</v>
      </c>
      <c r="I282" s="0" t="s">
        <v>156</v>
      </c>
      <c r="J282" s="0" t="s">
        <v>158</v>
      </c>
      <c r="K282" s="0" t="n">
        <v>36896</v>
      </c>
      <c r="L282" s="0" t="n">
        <v>38722</v>
      </c>
      <c r="M282" s="0" t="s">
        <v>155</v>
      </c>
      <c r="N282" s="286" t="n">
        <v>10000000</v>
      </c>
      <c r="O282" s="0" t="n">
        <v>-4060.410033</v>
      </c>
      <c r="P282" s="0" t="n">
        <v>0.22</v>
      </c>
      <c r="Q282" s="0" t="n">
        <v>31.842595</v>
      </c>
      <c r="R282" s="0" t="n">
        <v>31.857832</v>
      </c>
      <c r="S282" s="0" t="n">
        <v>0.000982091501658043</v>
      </c>
      <c r="T282" s="0" t="n">
        <v>-3.98769418665635</v>
      </c>
      <c r="U282" s="0" t="n">
        <v>133.082068</v>
      </c>
      <c r="V282" s="0" t="n">
        <v>0</v>
      </c>
      <c r="W282" s="0" t="n">
        <v>129.094373813344</v>
      </c>
      <c r="X282" s="0" t="n">
        <v>-36791.08609</v>
      </c>
      <c r="Y282" s="0" t="n">
        <v>-36818.94183</v>
      </c>
      <c r="Z282" s="0" t="n">
        <v>-27.8557400000063</v>
      </c>
      <c r="AA282" s="0" t="n">
        <v>-156.95011381335</v>
      </c>
      <c r="AB282" s="0" t="n">
        <v>-36791.08609</v>
      </c>
      <c r="AC282" s="0" t="n">
        <v>-36818.94183</v>
      </c>
      <c r="AD282" s="0" t="n">
        <v>-27.8557400000063</v>
      </c>
      <c r="AF282" s="0" t="n">
        <v>-16698.4362607125</v>
      </c>
      <c r="AG282" s="0" t="n">
        <v>0</v>
      </c>
      <c r="AH282" s="565" t="n">
        <v>-36818.94183</v>
      </c>
      <c r="AI282" s="0" t="n">
        <v>-6041.501735</v>
      </c>
      <c r="AJ282" s="0" t="n">
        <v>-6041.501735</v>
      </c>
      <c r="AK282" s="0" t="n">
        <v>20686.243735</v>
      </c>
      <c r="AL282" s="0" t="n">
        <v>-27.8557400000063</v>
      </c>
      <c r="AM282" s="0" t="s">
        <v>461</v>
      </c>
      <c r="AN282" s="0" t="n">
        <v>5</v>
      </c>
      <c r="AO282" s="0" t="s">
        <v>469</v>
      </c>
      <c r="AP282" s="0" t="n">
        <v>5</v>
      </c>
    </row>
    <row r="283" customFormat="false" ht="12.75" hidden="false" customHeight="false" outlineLevel="0" collapsed="false">
      <c r="A283" s="0" t="n">
        <v>1499</v>
      </c>
      <c r="B283" s="0" t="n">
        <v>550</v>
      </c>
      <c r="C283" s="0" t="s">
        <v>2</v>
      </c>
      <c r="D283" s="0" t="s">
        <v>157</v>
      </c>
      <c r="E283" s="0" t="s">
        <v>269</v>
      </c>
      <c r="F283" s="0" t="s">
        <v>184</v>
      </c>
      <c r="G283" s="0" t="s">
        <v>167</v>
      </c>
      <c r="H283" s="0" t="s">
        <v>168</v>
      </c>
      <c r="I283" s="0" t="s">
        <v>156</v>
      </c>
      <c r="J283" s="0" t="s">
        <v>158</v>
      </c>
      <c r="K283" s="0" t="n">
        <v>36896</v>
      </c>
      <c r="L283" s="0" t="n">
        <v>38722</v>
      </c>
      <c r="M283" s="0" t="s">
        <v>155</v>
      </c>
      <c r="N283" s="286" t="n">
        <v>10000000</v>
      </c>
      <c r="O283" s="0" t="n">
        <v>-4107.212674</v>
      </c>
      <c r="P283" s="0" t="n">
        <v>0.6</v>
      </c>
      <c r="Q283" s="0" t="n">
        <v>64.277795</v>
      </c>
      <c r="R283" s="0" t="n">
        <v>64.292608</v>
      </c>
      <c r="S283" s="0" t="n">
        <v>-0.00409715103633191</v>
      </c>
      <c r="T283" s="0" t="n">
        <v>16.8278706637146</v>
      </c>
      <c r="U283" s="0" t="n">
        <v>233.761879</v>
      </c>
      <c r="V283" s="0" t="n">
        <v>0</v>
      </c>
      <c r="W283" s="0" t="n">
        <v>250.589749663715</v>
      </c>
      <c r="X283" s="0" t="n">
        <v>-4561.035516</v>
      </c>
      <c r="Y283" s="0" t="n">
        <v>-4466.922669</v>
      </c>
      <c r="Z283" s="0" t="n">
        <v>94.1128470000003</v>
      </c>
      <c r="AA283" s="0" t="n">
        <v>-156.476902663714</v>
      </c>
      <c r="AB283" s="0" t="n">
        <v>-4561.035516</v>
      </c>
      <c r="AC283" s="0" t="n">
        <v>-4466.922669</v>
      </c>
      <c r="AD283" s="0" t="n">
        <v>94.1128470000003</v>
      </c>
      <c r="AF283" s="0" t="n">
        <v>-16890.912121825</v>
      </c>
      <c r="AG283" s="0" t="n">
        <v>0</v>
      </c>
      <c r="AH283" s="565" t="n">
        <v>-4466.922669</v>
      </c>
      <c r="AI283" s="0" t="n">
        <v>-201.245051999999</v>
      </c>
      <c r="AJ283" s="0" t="n">
        <v>-201.245051999999</v>
      </c>
      <c r="AK283" s="0" t="n">
        <v>22778.759467</v>
      </c>
      <c r="AL283" s="0" t="n">
        <v>94.1128470000003</v>
      </c>
      <c r="AM283" s="0" t="s">
        <v>461</v>
      </c>
      <c r="AN283" s="0" t="n">
        <v>5</v>
      </c>
      <c r="AO283" s="0" t="s">
        <v>469</v>
      </c>
      <c r="AP283" s="0" t="n">
        <v>5</v>
      </c>
    </row>
    <row r="284" customFormat="false" ht="12.75" hidden="false" customHeight="false" outlineLevel="0" collapsed="false">
      <c r="A284" s="0" t="n">
        <v>1500</v>
      </c>
      <c r="B284" s="0" t="n">
        <v>551</v>
      </c>
      <c r="C284" s="0" t="s">
        <v>2</v>
      </c>
      <c r="D284" s="0" t="s">
        <v>157</v>
      </c>
      <c r="E284" s="0" t="s">
        <v>275</v>
      </c>
      <c r="F284" s="0" t="s">
        <v>116</v>
      </c>
      <c r="G284" s="0" t="s">
        <v>151</v>
      </c>
      <c r="H284" s="0" t="s">
        <v>168</v>
      </c>
      <c r="I284" s="0" t="s">
        <v>156</v>
      </c>
      <c r="J284" s="0" t="s">
        <v>158</v>
      </c>
      <c r="K284" s="0" t="n">
        <v>36896</v>
      </c>
      <c r="L284" s="0" t="n">
        <v>38722</v>
      </c>
      <c r="M284" s="0" t="s">
        <v>155</v>
      </c>
      <c r="N284" s="286" t="n">
        <v>10000000</v>
      </c>
      <c r="O284" s="0" t="n">
        <v>-4211.629087</v>
      </c>
      <c r="P284" s="0" t="n">
        <v>1.2</v>
      </c>
      <c r="Q284" s="0" t="n">
        <v>120.609808</v>
      </c>
      <c r="R284" s="0" t="n">
        <v>120.636652</v>
      </c>
      <c r="S284" s="0" t="n">
        <v>-0.00596289029799964</v>
      </c>
      <c r="T284" s="0" t="n">
        <v>25.1134822216454</v>
      </c>
      <c r="U284" s="0" t="n">
        <v>429.693301</v>
      </c>
      <c r="V284" s="0" t="n">
        <v>0</v>
      </c>
      <c r="W284" s="0" t="n">
        <v>454.806783221645</v>
      </c>
      <c r="X284" s="0" t="n">
        <v>24171.744786</v>
      </c>
      <c r="Y284" s="0" t="n">
        <v>24394.303957</v>
      </c>
      <c r="Z284" s="0" t="n">
        <v>222.559171000001</v>
      </c>
      <c r="AA284" s="0" t="n">
        <v>-232.247612221645</v>
      </c>
      <c r="AB284" s="0" t="n">
        <v>24171.744786</v>
      </c>
      <c r="AC284" s="0" t="n">
        <v>24394.303957</v>
      </c>
      <c r="AD284" s="0" t="n">
        <v>222.559171000001</v>
      </c>
      <c r="AF284" s="0" t="n">
        <v>-30483.771331706</v>
      </c>
      <c r="AG284" s="0" t="n">
        <v>0</v>
      </c>
      <c r="AH284" s="565" t="n">
        <v>24394.303957</v>
      </c>
      <c r="AI284" s="0" t="n">
        <v>51308.346966</v>
      </c>
      <c r="AJ284" s="0" t="n">
        <v>51308.346966</v>
      </c>
      <c r="AK284" s="0" t="n">
        <v>27718.121333</v>
      </c>
      <c r="AL284" s="0" t="n">
        <v>222.559171000001</v>
      </c>
      <c r="AM284" s="0" t="s">
        <v>461</v>
      </c>
      <c r="AN284" s="0" t="n">
        <v>8</v>
      </c>
      <c r="AO284" s="0" t="s">
        <v>469</v>
      </c>
      <c r="AP284" s="0" t="n">
        <v>8</v>
      </c>
    </row>
    <row r="285" customFormat="false" ht="12.75" hidden="false" customHeight="false" outlineLevel="0" collapsed="false">
      <c r="A285" s="0" t="n">
        <v>1501</v>
      </c>
      <c r="B285" s="0" t="n">
        <v>552</v>
      </c>
      <c r="C285" s="0" t="s">
        <v>2</v>
      </c>
      <c r="D285" s="0" t="s">
        <v>157</v>
      </c>
      <c r="E285" s="0" t="s">
        <v>279</v>
      </c>
      <c r="F285" s="0" t="s">
        <v>116</v>
      </c>
      <c r="G285" s="0" t="s">
        <v>191</v>
      </c>
      <c r="H285" s="0" t="s">
        <v>103</v>
      </c>
      <c r="I285" s="0" t="s">
        <v>156</v>
      </c>
      <c r="J285" s="0" t="s">
        <v>158</v>
      </c>
      <c r="K285" s="0" t="n">
        <v>36896</v>
      </c>
      <c r="L285" s="0" t="n">
        <v>38722</v>
      </c>
      <c r="M285" s="0" t="s">
        <v>155</v>
      </c>
      <c r="N285" s="286" t="n">
        <v>10000000</v>
      </c>
      <c r="O285" s="0" t="n">
        <v>-4088.146524</v>
      </c>
      <c r="P285" s="0" t="n">
        <v>0.53</v>
      </c>
      <c r="Q285" s="0" t="n">
        <v>64.239673</v>
      </c>
      <c r="R285" s="0" t="n">
        <v>64.263129</v>
      </c>
      <c r="S285" s="0" t="n">
        <v>0.00319603651197154</v>
      </c>
      <c r="T285" s="0" t="n">
        <v>-13.0658655569936</v>
      </c>
      <c r="U285" s="0" t="n">
        <v>227.218858</v>
      </c>
      <c r="V285" s="0" t="n">
        <v>0</v>
      </c>
      <c r="W285" s="0" t="n">
        <v>214.152992443006</v>
      </c>
      <c r="X285" s="0" t="n">
        <v>-35327.697389</v>
      </c>
      <c r="Y285" s="0" t="n">
        <v>-35306.338325</v>
      </c>
      <c r="Z285" s="0" t="n">
        <v>21.3590640000039</v>
      </c>
      <c r="AA285" s="0" t="n">
        <v>-192.793928443003</v>
      </c>
      <c r="AB285" s="0" t="n">
        <v>-35327.697389</v>
      </c>
      <c r="AC285" s="0" t="n">
        <v>-35306.338325</v>
      </c>
      <c r="AD285" s="0" t="n">
        <v>21.3590640000039</v>
      </c>
      <c r="AF285" s="0" t="n">
        <v>-29590.004540712</v>
      </c>
      <c r="AG285" s="0" t="n">
        <v>0</v>
      </c>
      <c r="AH285" s="565" t="n">
        <v>-35306.338325</v>
      </c>
      <c r="AI285" s="0" t="n">
        <v>14031.366543</v>
      </c>
      <c r="AJ285" s="0" t="n">
        <v>14031.366543</v>
      </c>
      <c r="AK285" s="0" t="n">
        <v>12098.337181</v>
      </c>
      <c r="AL285" s="0" t="n">
        <v>21.3590640000039</v>
      </c>
      <c r="AM285" s="0" t="s">
        <v>461</v>
      </c>
      <c r="AN285" s="0" t="n">
        <v>8</v>
      </c>
      <c r="AO285" s="0" t="s">
        <v>469</v>
      </c>
      <c r="AP285" s="0" t="n">
        <v>8</v>
      </c>
    </row>
    <row r="286" customFormat="false" ht="12.75" hidden="false" customHeight="false" outlineLevel="0" collapsed="false">
      <c r="A286" s="0" t="n">
        <v>1502</v>
      </c>
      <c r="B286" s="0" t="n">
        <v>553</v>
      </c>
      <c r="C286" s="0" t="s">
        <v>2</v>
      </c>
      <c r="D286" s="0" t="s">
        <v>157</v>
      </c>
      <c r="E286" s="0" t="s">
        <v>284</v>
      </c>
      <c r="F286" s="0" t="s">
        <v>116</v>
      </c>
      <c r="G286" s="0" t="s">
        <v>188</v>
      </c>
      <c r="H286" s="0" t="s">
        <v>110</v>
      </c>
      <c r="I286" s="0" t="s">
        <v>156</v>
      </c>
      <c r="J286" s="0" t="s">
        <v>158</v>
      </c>
      <c r="K286" s="0" t="n">
        <v>36896</v>
      </c>
      <c r="L286" s="0" t="n">
        <v>38722</v>
      </c>
      <c r="M286" s="0" t="s">
        <v>155</v>
      </c>
      <c r="N286" s="286" t="n">
        <v>10000000</v>
      </c>
      <c r="O286" s="0" t="n">
        <v>-4095.681591</v>
      </c>
      <c r="P286" s="0" t="n">
        <v>0.61</v>
      </c>
      <c r="Q286" s="0" t="n">
        <v>59.071883</v>
      </c>
      <c r="R286" s="0" t="n">
        <v>59.098175</v>
      </c>
      <c r="S286" s="0" t="n">
        <v>0.000828921634289037</v>
      </c>
      <c r="T286" s="0" t="n">
        <v>-3.39499907793924</v>
      </c>
      <c r="U286" s="0" t="n">
        <v>264.664833</v>
      </c>
      <c r="V286" s="0" t="n">
        <v>0</v>
      </c>
      <c r="W286" s="0" t="n">
        <v>261.269833922061</v>
      </c>
      <c r="X286" s="0" t="n">
        <v>21668.320924</v>
      </c>
      <c r="Y286" s="0" t="n">
        <v>21731.662535</v>
      </c>
      <c r="Z286" s="0" t="n">
        <v>63.3416109999998</v>
      </c>
      <c r="AA286" s="0" t="n">
        <v>-197.928222922061</v>
      </c>
      <c r="AB286" s="0" t="n">
        <v>21668.320924</v>
      </c>
      <c r="AC286" s="0" t="n">
        <v>21731.662535</v>
      </c>
      <c r="AD286" s="0" t="n">
        <v>63.3416109999998</v>
      </c>
      <c r="AF286" s="0" t="n">
        <v>-29644.543355658</v>
      </c>
      <c r="AG286" s="0" t="n">
        <v>0</v>
      </c>
      <c r="AH286" s="565" t="n">
        <v>21731.662535</v>
      </c>
      <c r="AI286" s="0" t="n">
        <v>24514.758489</v>
      </c>
      <c r="AJ286" s="0" t="n">
        <v>24514.758489</v>
      </c>
      <c r="AK286" s="0" t="n">
        <v>21226.005884</v>
      </c>
      <c r="AL286" s="0" t="n">
        <v>63.3416109999998</v>
      </c>
      <c r="AM286" s="0" t="s">
        <v>461</v>
      </c>
      <c r="AN286" s="0" t="n">
        <v>8</v>
      </c>
      <c r="AO286" s="0" t="s">
        <v>469</v>
      </c>
      <c r="AP286" s="0" t="n">
        <v>8</v>
      </c>
    </row>
    <row r="287" customFormat="false" ht="12.75" hidden="false" customHeight="false" outlineLevel="0" collapsed="false">
      <c r="A287" s="0" t="n">
        <v>1503</v>
      </c>
      <c r="B287" s="0" t="n">
        <v>624</v>
      </c>
      <c r="C287" s="0" t="s">
        <v>2</v>
      </c>
      <c r="D287" s="0" t="s">
        <v>157</v>
      </c>
      <c r="E287" s="0" t="s">
        <v>290</v>
      </c>
      <c r="F287" s="0" t="s">
        <v>102</v>
      </c>
      <c r="G287" s="0" t="s">
        <v>191</v>
      </c>
      <c r="H287" s="0" t="s">
        <v>282</v>
      </c>
      <c r="I287" s="0" t="s">
        <v>156</v>
      </c>
      <c r="J287" s="0" t="s">
        <v>158</v>
      </c>
      <c r="K287" s="0" t="n">
        <v>36896</v>
      </c>
      <c r="L287" s="0" t="n">
        <v>38722</v>
      </c>
      <c r="M287" s="0" t="s">
        <v>155</v>
      </c>
      <c r="N287" s="286" t="n">
        <v>10000000</v>
      </c>
      <c r="O287" s="0" t="n">
        <v>-4086.237371</v>
      </c>
      <c r="P287" s="0" t="n">
        <v>0.68</v>
      </c>
      <c r="Q287" s="0" t="n">
        <v>99.932271</v>
      </c>
      <c r="R287" s="0" t="n">
        <v>99.97709</v>
      </c>
      <c r="S287" s="0" t="n">
        <v>0.00186566681585747</v>
      </c>
      <c r="T287" s="0" t="n">
        <v>-7.62355746479136</v>
      </c>
      <c r="U287" s="0" t="n">
        <v>424.943739</v>
      </c>
      <c r="V287" s="0" t="n">
        <v>0</v>
      </c>
      <c r="W287" s="0" t="n">
        <v>417.320181535209</v>
      </c>
      <c r="X287" s="0" t="n">
        <v>-117938.041669</v>
      </c>
      <c r="Y287" s="0" t="n">
        <v>-118013.19504</v>
      </c>
      <c r="Z287" s="0" t="n">
        <v>-75.1533710000076</v>
      </c>
      <c r="AA287" s="0" t="n">
        <v>-492.473552535216</v>
      </c>
      <c r="AB287" s="0" t="n">
        <v>-117938.041669</v>
      </c>
      <c r="AC287" s="0" t="n">
        <v>-118013.19504</v>
      </c>
      <c r="AD287" s="0" t="n">
        <v>-75.1533710000076</v>
      </c>
      <c r="AF287" s="0" t="n">
        <v>-23526.5116635325</v>
      </c>
      <c r="AG287" s="0" t="n">
        <v>0</v>
      </c>
      <c r="AH287" s="565" t="n">
        <v>-118013.19504</v>
      </c>
      <c r="AI287" s="0" t="n">
        <v>-73863.057748</v>
      </c>
      <c r="AJ287" s="0" t="n">
        <v>-73863.057748</v>
      </c>
      <c r="AK287" s="0" t="n">
        <v>59705.550396</v>
      </c>
      <c r="AL287" s="0" t="n">
        <v>-75.1533710000076</v>
      </c>
      <c r="AM287" s="0" t="s">
        <v>461</v>
      </c>
      <c r="AN287" s="0" t="n">
        <v>6</v>
      </c>
      <c r="AO287" s="0" t="s">
        <v>469</v>
      </c>
      <c r="AP287" s="0" t="n">
        <v>6</v>
      </c>
    </row>
    <row r="288" customFormat="false" ht="12.75" hidden="false" customHeight="false" outlineLevel="0" collapsed="false">
      <c r="A288" s="0" t="n">
        <v>1504</v>
      </c>
      <c r="B288" s="0" t="n">
        <v>554</v>
      </c>
      <c r="C288" s="0" t="s">
        <v>2</v>
      </c>
      <c r="D288" s="0" t="s">
        <v>157</v>
      </c>
      <c r="E288" s="0" t="s">
        <v>294</v>
      </c>
      <c r="F288" s="0" t="s">
        <v>150</v>
      </c>
      <c r="G288" s="0" t="s">
        <v>112</v>
      </c>
      <c r="H288" s="0" t="s">
        <v>168</v>
      </c>
      <c r="I288" s="0" t="s">
        <v>156</v>
      </c>
      <c r="J288" s="0" t="s">
        <v>158</v>
      </c>
      <c r="K288" s="0" t="n">
        <v>36896</v>
      </c>
      <c r="L288" s="0" t="n">
        <v>38722</v>
      </c>
      <c r="M288" s="0" t="s">
        <v>155</v>
      </c>
      <c r="N288" s="286" t="n">
        <v>10000000</v>
      </c>
      <c r="O288" s="0" t="n">
        <v>-4227.663137</v>
      </c>
      <c r="P288" s="0" t="n">
        <v>1.65</v>
      </c>
      <c r="Q288" s="0" t="n">
        <v>126.475983</v>
      </c>
      <c r="R288" s="0" t="n">
        <v>126.692036</v>
      </c>
      <c r="S288" s="0" t="n">
        <v>0.176002525081328</v>
      </c>
      <c r="T288" s="0" t="n">
        <v>-744.079387305248</v>
      </c>
      <c r="U288" s="0" t="n">
        <v>461.49758</v>
      </c>
      <c r="V288" s="0" t="n">
        <v>0</v>
      </c>
      <c r="W288" s="0" t="n">
        <v>-282.581807305248</v>
      </c>
      <c r="X288" s="0" t="n">
        <v>194706.757703</v>
      </c>
      <c r="Y288" s="0" t="n">
        <v>194360.13624</v>
      </c>
      <c r="Z288" s="0" t="n">
        <v>-346.621463000018</v>
      </c>
      <c r="AA288" s="0" t="n">
        <v>-64.0396556947698</v>
      </c>
      <c r="AB288" s="0" t="n">
        <v>194706.757703</v>
      </c>
      <c r="AC288" s="0" t="n">
        <v>194360.13624</v>
      </c>
      <c r="AD288" s="0" t="n">
        <v>-346.621463000018</v>
      </c>
      <c r="AF288" s="0" t="n">
        <v>-52854.244538774</v>
      </c>
      <c r="AG288" s="0" t="n">
        <v>0</v>
      </c>
      <c r="AH288" s="565" t="n">
        <v>194360.13624</v>
      </c>
      <c r="AI288" s="0" t="n">
        <v>117489.326741</v>
      </c>
      <c r="AJ288" s="0" t="n">
        <v>117489.326741</v>
      </c>
      <c r="AK288" s="0" t="n">
        <v>20704.565949</v>
      </c>
      <c r="AL288" s="0" t="n">
        <v>-346.621463000018</v>
      </c>
      <c r="AM288" s="0" t="s">
        <v>461</v>
      </c>
      <c r="AN288" s="0" t="s">
        <v>469</v>
      </c>
      <c r="AO288" s="0" t="n">
        <v>10</v>
      </c>
      <c r="AP288" s="0" t="n">
        <v>10</v>
      </c>
    </row>
    <row r="289" customFormat="false" ht="12.75" hidden="false" customHeight="false" outlineLevel="0" collapsed="false">
      <c r="A289" s="0" t="n">
        <v>1505</v>
      </c>
      <c r="B289" s="0" t="n">
        <v>555</v>
      </c>
      <c r="C289" s="0" t="s">
        <v>2</v>
      </c>
      <c r="D289" s="0" t="s">
        <v>157</v>
      </c>
      <c r="E289" s="0" t="s">
        <v>113</v>
      </c>
      <c r="F289" s="0" t="s">
        <v>102</v>
      </c>
      <c r="G289" s="0" t="s">
        <v>96</v>
      </c>
      <c r="H289" s="0" t="s">
        <v>107</v>
      </c>
      <c r="I289" s="0" t="s">
        <v>156</v>
      </c>
      <c r="J289" s="0" t="s">
        <v>158</v>
      </c>
      <c r="K289" s="0" t="n">
        <v>36896</v>
      </c>
      <c r="L289" s="0" t="n">
        <v>38722</v>
      </c>
      <c r="M289" s="0" t="s">
        <v>155</v>
      </c>
      <c r="N289" s="286" t="n">
        <v>10000000</v>
      </c>
      <c r="O289" s="0" t="n">
        <v>-4077.98585</v>
      </c>
      <c r="P289" s="0" t="n">
        <v>0.9</v>
      </c>
      <c r="Q289" s="0" t="n">
        <v>169.390087</v>
      </c>
      <c r="R289" s="0" t="n">
        <v>169.472366</v>
      </c>
      <c r="S289" s="0" t="n">
        <v>0.0280140348427319</v>
      </c>
      <c r="T289" s="0" t="n">
        <v>-114.240837690068</v>
      </c>
      <c r="U289" s="0" t="n">
        <v>511.38092</v>
      </c>
      <c r="V289" s="0" t="n">
        <v>0</v>
      </c>
      <c r="W289" s="0" t="n">
        <v>397.140082309932</v>
      </c>
      <c r="X289" s="0" t="n">
        <v>-303857.822451</v>
      </c>
      <c r="Y289" s="0" t="n">
        <v>-304125.975047</v>
      </c>
      <c r="Z289" s="0" t="n">
        <v>-268.152596</v>
      </c>
      <c r="AA289" s="0" t="n">
        <v>-665.292678309932</v>
      </c>
      <c r="AB289" s="0" t="n">
        <v>-303857.822451</v>
      </c>
      <c r="AC289" s="0" t="n">
        <v>-304125.975047</v>
      </c>
      <c r="AD289" s="0" t="n">
        <v>-268.152596</v>
      </c>
      <c r="AF289" s="0" t="n">
        <v>-23479.003531375</v>
      </c>
      <c r="AG289" s="0" t="n">
        <v>0</v>
      </c>
      <c r="AH289" s="565" t="n">
        <v>-304125.975047</v>
      </c>
      <c r="AI289" s="0" t="n">
        <v>-182678.634092</v>
      </c>
      <c r="AJ289" s="0" t="n">
        <v>-182678.634092</v>
      </c>
      <c r="AK289" s="0" t="n">
        <v>-40150.142336</v>
      </c>
      <c r="AL289" s="0" t="n">
        <v>-268.152596</v>
      </c>
      <c r="AM289" s="0" t="s">
        <v>461</v>
      </c>
      <c r="AN289" s="0" t="n">
        <v>6</v>
      </c>
      <c r="AO289" s="0" t="s">
        <v>469</v>
      </c>
      <c r="AP289" s="0" t="n">
        <v>6</v>
      </c>
    </row>
    <row r="290" customFormat="false" ht="12.75" hidden="false" customHeight="false" outlineLevel="0" collapsed="false">
      <c r="A290" s="0" t="n">
        <v>1506</v>
      </c>
      <c r="B290" s="0" t="n">
        <v>556</v>
      </c>
      <c r="C290" s="0" t="s">
        <v>2</v>
      </c>
      <c r="D290" s="0" t="s">
        <v>157</v>
      </c>
      <c r="E290" s="0" t="s">
        <v>297</v>
      </c>
      <c r="F290" s="0" t="s">
        <v>102</v>
      </c>
      <c r="G290" s="0" t="s">
        <v>191</v>
      </c>
      <c r="H290" s="0" t="s">
        <v>168</v>
      </c>
      <c r="I290" s="0" t="s">
        <v>156</v>
      </c>
      <c r="J290" s="0" t="s">
        <v>158</v>
      </c>
      <c r="K290" s="0" t="n">
        <v>36896</v>
      </c>
      <c r="L290" s="0" t="n">
        <v>38722</v>
      </c>
      <c r="M290" s="0" t="s">
        <v>155</v>
      </c>
      <c r="N290" s="286" t="n">
        <v>10000000</v>
      </c>
      <c r="O290" s="0" t="n">
        <v>-4086.588668</v>
      </c>
      <c r="P290" s="0" t="n">
        <v>0.65</v>
      </c>
      <c r="Q290" s="0" t="n">
        <v>89.397236</v>
      </c>
      <c r="R290" s="0" t="n">
        <v>89.42123</v>
      </c>
      <c r="S290" s="0" t="n">
        <v>-0.000823140930975253</v>
      </c>
      <c r="T290" s="0" t="n">
        <v>3.36383840069044</v>
      </c>
      <c r="U290" s="0" t="n">
        <v>286.743453</v>
      </c>
      <c r="V290" s="0" t="n">
        <v>0</v>
      </c>
      <c r="W290" s="0" t="n">
        <v>290.10729140069</v>
      </c>
      <c r="X290" s="0" t="n">
        <v>-87131.004194</v>
      </c>
      <c r="Y290" s="0" t="n">
        <v>-87109.937782</v>
      </c>
      <c r="Z290" s="0" t="n">
        <v>21.0664120000001</v>
      </c>
      <c r="AA290" s="0" t="n">
        <v>-269.04087940069</v>
      </c>
      <c r="AB290" s="0" t="n">
        <v>-87131.004194</v>
      </c>
      <c r="AC290" s="0" t="n">
        <v>-87109.937782</v>
      </c>
      <c r="AD290" s="0" t="n">
        <v>21.0664120000001</v>
      </c>
      <c r="AF290" s="0" t="n">
        <v>-23528.53425601</v>
      </c>
      <c r="AG290" s="0" t="n">
        <v>0</v>
      </c>
      <c r="AH290" s="565" t="n">
        <v>-87109.937782</v>
      </c>
      <c r="AI290" s="0" t="n">
        <v>-81290.864458</v>
      </c>
      <c r="AJ290" s="0" t="n">
        <v>-81290.864458</v>
      </c>
      <c r="AK290" s="0" t="n">
        <v>42030.678815</v>
      </c>
      <c r="AL290" s="0" t="n">
        <v>21.0664120000001</v>
      </c>
      <c r="AM290" s="0" t="s">
        <v>461</v>
      </c>
      <c r="AN290" s="0" t="n">
        <v>6</v>
      </c>
      <c r="AO290" s="0" t="s">
        <v>469</v>
      </c>
      <c r="AP290" s="0" t="n">
        <v>6</v>
      </c>
    </row>
    <row r="291" customFormat="false" ht="12.75" hidden="false" customHeight="false" outlineLevel="0" collapsed="false">
      <c r="A291" s="0" t="n">
        <v>1507</v>
      </c>
      <c r="B291" s="0" t="n">
        <v>557</v>
      </c>
      <c r="C291" s="0" t="s">
        <v>2</v>
      </c>
      <c r="D291" s="0" t="s">
        <v>157</v>
      </c>
      <c r="E291" s="0" t="s">
        <v>298</v>
      </c>
      <c r="F291" s="0" t="s">
        <v>150</v>
      </c>
      <c r="G291" s="0" t="s">
        <v>151</v>
      </c>
      <c r="H291" s="0" t="s">
        <v>168</v>
      </c>
      <c r="I291" s="0" t="s">
        <v>156</v>
      </c>
      <c r="J291" s="0" t="s">
        <v>158</v>
      </c>
      <c r="K291" s="0" t="n">
        <v>36896</v>
      </c>
      <c r="L291" s="0" t="n">
        <v>38722</v>
      </c>
      <c r="M291" s="0" t="s">
        <v>155</v>
      </c>
      <c r="N291" s="286" t="n">
        <v>10000000</v>
      </c>
      <c r="O291" s="0" t="n">
        <v>-4164.137769</v>
      </c>
      <c r="P291" s="0" t="n">
        <v>1.9</v>
      </c>
      <c r="Q291" s="0" t="n">
        <v>252.276769</v>
      </c>
      <c r="R291" s="0" t="n">
        <v>252.51153</v>
      </c>
      <c r="S291" s="0" t="n">
        <v>0.16189974487532</v>
      </c>
      <c r="T291" s="0" t="n">
        <v>-674.172842426786</v>
      </c>
      <c r="U291" s="0" t="n">
        <v>834.966403</v>
      </c>
      <c r="V291" s="0" t="n">
        <v>0</v>
      </c>
      <c r="W291" s="0" t="n">
        <v>160.793560573214</v>
      </c>
      <c r="X291" s="0" t="n">
        <v>-205902.667503</v>
      </c>
      <c r="Y291" s="0" t="n">
        <v>-206443.070078</v>
      </c>
      <c r="Z291" s="0" t="n">
        <v>-540.402574999986</v>
      </c>
      <c r="AA291" s="0" t="n">
        <v>-701.1961355732</v>
      </c>
      <c r="AB291" s="0" t="n">
        <v>-205902.667503</v>
      </c>
      <c r="AC291" s="0" t="n">
        <v>-206443.070078</v>
      </c>
      <c r="AD291" s="0" t="n">
        <v>-540.402574999986</v>
      </c>
      <c r="AF291" s="0" t="n">
        <v>-52060.050388038</v>
      </c>
      <c r="AG291" s="0" t="n">
        <v>0</v>
      </c>
      <c r="AH291" s="565" t="n">
        <v>-206443.070078</v>
      </c>
      <c r="AI291" s="0" t="n">
        <v>197833.171968</v>
      </c>
      <c r="AJ291" s="0" t="n">
        <v>197833.171968</v>
      </c>
      <c r="AK291" s="0" t="n">
        <v>45523.649637</v>
      </c>
      <c r="AL291" s="0" t="n">
        <v>-540.402574999986</v>
      </c>
      <c r="AM291" s="0" t="s">
        <v>461</v>
      </c>
      <c r="AN291" s="0" t="s">
        <v>469</v>
      </c>
      <c r="AO291" s="0" t="n">
        <v>10</v>
      </c>
      <c r="AP291" s="0" t="n">
        <v>10</v>
      </c>
    </row>
    <row r="292" customFormat="false" ht="12.75" hidden="false" customHeight="false" outlineLevel="0" collapsed="false">
      <c r="A292" s="0" t="n">
        <v>1508</v>
      </c>
      <c r="B292" s="0" t="n">
        <v>558</v>
      </c>
      <c r="C292" s="0" t="s">
        <v>2</v>
      </c>
      <c r="D292" s="0" t="s">
        <v>157</v>
      </c>
      <c r="E292" s="0" t="s">
        <v>302</v>
      </c>
      <c r="F292" s="0" t="s">
        <v>172</v>
      </c>
      <c r="G292" s="0" t="s">
        <v>191</v>
      </c>
      <c r="H292" s="0" t="s">
        <v>168</v>
      </c>
      <c r="I292" s="0" t="s">
        <v>156</v>
      </c>
      <c r="J292" s="0" t="s">
        <v>158</v>
      </c>
      <c r="K292" s="0" t="n">
        <v>36896</v>
      </c>
      <c r="L292" s="0" t="n">
        <v>38722</v>
      </c>
      <c r="M292" s="0" t="s">
        <v>155</v>
      </c>
      <c r="N292" s="286" t="n">
        <v>10000000</v>
      </c>
      <c r="O292" s="0" t="n">
        <v>-4351.464885</v>
      </c>
      <c r="P292" s="0" t="n">
        <v>3.55</v>
      </c>
      <c r="Q292" s="0" t="n">
        <v>338.255823</v>
      </c>
      <c r="R292" s="0" t="n">
        <v>338.350182</v>
      </c>
      <c r="S292" s="0" t="n">
        <v>0.00132557626684954</v>
      </c>
      <c r="T292" s="0" t="n">
        <v>-5.76819857758518</v>
      </c>
      <c r="U292" s="0" t="n">
        <v>1197.924128</v>
      </c>
      <c r="V292" s="0" t="n">
        <v>0</v>
      </c>
      <c r="W292" s="0" t="n">
        <v>1192.15592942241</v>
      </c>
      <c r="X292" s="0" t="n">
        <v>143672.628242</v>
      </c>
      <c r="Y292" s="0" t="n">
        <v>144330.068379</v>
      </c>
      <c r="Z292" s="0" t="n">
        <v>657.440136999998</v>
      </c>
      <c r="AA292" s="0" t="n">
        <v>-534.715792422417</v>
      </c>
      <c r="AB292" s="0" t="n">
        <v>143672.628242</v>
      </c>
      <c r="AC292" s="0" t="n">
        <v>144330.068379</v>
      </c>
      <c r="AD292" s="0" t="n">
        <v>657.440136999998</v>
      </c>
      <c r="AF292" s="0" t="n">
        <v>-42948.95841495</v>
      </c>
      <c r="AG292" s="0" t="n">
        <v>0</v>
      </c>
      <c r="AH292" s="565" t="n">
        <v>144330.068379</v>
      </c>
      <c r="AI292" s="0" t="n">
        <v>700202.526224</v>
      </c>
      <c r="AJ292" s="0" t="n">
        <v>700202.526224</v>
      </c>
      <c r="AK292" s="0" t="n">
        <v>52388.560911</v>
      </c>
      <c r="AL292" s="0" t="n">
        <v>657.440136999998</v>
      </c>
      <c r="AM292" s="0" t="s">
        <v>461</v>
      </c>
      <c r="AN292" s="0" t="s">
        <v>469</v>
      </c>
      <c r="AO292" s="0" t="n">
        <v>9</v>
      </c>
      <c r="AP292" s="0" t="n">
        <v>9</v>
      </c>
    </row>
    <row r="293" customFormat="false" ht="12.75" hidden="false" customHeight="false" outlineLevel="0" collapsed="false">
      <c r="A293" s="0" t="n">
        <v>1509</v>
      </c>
      <c r="B293" s="0" t="n">
        <v>559</v>
      </c>
      <c r="C293" s="0" t="s">
        <v>2</v>
      </c>
      <c r="D293" s="0" t="s">
        <v>157</v>
      </c>
      <c r="E293" s="0" t="s">
        <v>309</v>
      </c>
      <c r="F293" s="0" t="s">
        <v>116</v>
      </c>
      <c r="G293" s="0" t="s">
        <v>112</v>
      </c>
      <c r="H293" s="0" t="s">
        <v>97</v>
      </c>
      <c r="I293" s="0" t="s">
        <v>156</v>
      </c>
      <c r="J293" s="0" t="s">
        <v>158</v>
      </c>
      <c r="K293" s="0" t="n">
        <v>36896</v>
      </c>
      <c r="L293" s="0" t="n">
        <v>38722</v>
      </c>
      <c r="M293" s="0" t="s">
        <v>155</v>
      </c>
      <c r="N293" s="286" t="n">
        <v>10000000</v>
      </c>
      <c r="O293" s="0" t="n">
        <v>-4088.940346</v>
      </c>
      <c r="P293" s="0" t="n">
        <v>0.45</v>
      </c>
      <c r="Q293" s="0" t="n">
        <v>56.135601</v>
      </c>
      <c r="R293" s="0" t="n">
        <v>56.164076</v>
      </c>
      <c r="S293" s="0" t="n">
        <v>0.00404250669050689</v>
      </c>
      <c r="T293" s="0" t="n">
        <v>-16.5295687057886</v>
      </c>
      <c r="U293" s="0" t="n">
        <v>227.812855</v>
      </c>
      <c r="V293" s="0" t="n">
        <v>0</v>
      </c>
      <c r="W293" s="0" t="n">
        <v>211.283286294211</v>
      </c>
      <c r="X293" s="0" t="n">
        <v>-36768.588152</v>
      </c>
      <c r="Y293" s="0" t="n">
        <v>-36790.398258</v>
      </c>
      <c r="Z293" s="0" t="n">
        <v>-21.8101060000045</v>
      </c>
      <c r="AA293" s="0" t="n">
        <v>-233.093392294216</v>
      </c>
      <c r="AB293" s="0" t="n">
        <v>-36768.588152</v>
      </c>
      <c r="AC293" s="0" t="n">
        <v>-36790.398258</v>
      </c>
      <c r="AD293" s="0" t="n">
        <v>-21.8101060000045</v>
      </c>
      <c r="AF293" s="0" t="n">
        <v>-29595.750224348</v>
      </c>
      <c r="AG293" s="0" t="n">
        <v>0</v>
      </c>
      <c r="AH293" s="565" t="n">
        <v>-36790.398258</v>
      </c>
      <c r="AI293" s="0" t="n">
        <v>-12429.216536</v>
      </c>
      <c r="AJ293" s="0" t="n">
        <v>-12429.216536</v>
      </c>
      <c r="AK293" s="0" t="n">
        <v>25999.798281</v>
      </c>
      <c r="AL293" s="0" t="n">
        <v>-21.8101060000045</v>
      </c>
      <c r="AM293" s="0" t="s">
        <v>461</v>
      </c>
      <c r="AN293" s="0" t="n">
        <v>8</v>
      </c>
      <c r="AO293" s="0" t="s">
        <v>469</v>
      </c>
      <c r="AP293" s="0" t="n">
        <v>8</v>
      </c>
    </row>
    <row r="294" customFormat="false" ht="12.75" hidden="false" customHeight="false" outlineLevel="0" collapsed="false">
      <c r="A294" s="0" t="n">
        <v>1510</v>
      </c>
      <c r="B294" s="0" t="n">
        <v>560</v>
      </c>
      <c r="C294" s="0" t="s">
        <v>2</v>
      </c>
      <c r="D294" s="0" t="s">
        <v>157</v>
      </c>
      <c r="E294" s="0" t="s">
        <v>310</v>
      </c>
      <c r="F294" s="0" t="s">
        <v>150</v>
      </c>
      <c r="G294" s="0" t="s">
        <v>191</v>
      </c>
      <c r="H294" s="0" t="s">
        <v>168</v>
      </c>
      <c r="I294" s="0" t="s">
        <v>156</v>
      </c>
      <c r="J294" s="0" t="s">
        <v>158</v>
      </c>
      <c r="K294" s="0" t="n">
        <v>36896</v>
      </c>
      <c r="L294" s="0" t="n">
        <v>38722</v>
      </c>
      <c r="M294" s="0" t="s">
        <v>155</v>
      </c>
      <c r="N294" s="286" t="n">
        <v>10000000</v>
      </c>
      <c r="O294" s="0" t="n">
        <v>-4160.609808</v>
      </c>
      <c r="P294" s="0" t="n">
        <v>1.55</v>
      </c>
      <c r="Q294" s="0" t="n">
        <v>170.084366</v>
      </c>
      <c r="R294" s="0" t="n">
        <v>170.310874</v>
      </c>
      <c r="S294" s="0" t="n">
        <v>0.176569295641756</v>
      </c>
      <c r="T294" s="0" t="n">
        <v>-734.635943238741</v>
      </c>
      <c r="U294" s="0" t="n">
        <v>546.13127</v>
      </c>
      <c r="V294" s="0" t="n">
        <v>0</v>
      </c>
      <c r="W294" s="0" t="n">
        <v>-188.504673238741</v>
      </c>
      <c r="X294" s="0" t="n">
        <v>-27002.997535</v>
      </c>
      <c r="Y294" s="0" t="n">
        <v>-27527.844447</v>
      </c>
      <c r="Z294" s="0" t="n">
        <v>-524.846912000001</v>
      </c>
      <c r="AA294" s="0" t="n">
        <v>-336.34223876126</v>
      </c>
      <c r="AB294" s="0" t="n">
        <v>-27002.997535</v>
      </c>
      <c r="AC294" s="0" t="n">
        <v>-27527.844447</v>
      </c>
      <c r="AD294" s="0" t="n">
        <v>-524.846912000001</v>
      </c>
      <c r="AF294" s="0" t="n">
        <v>-52015.943819616</v>
      </c>
      <c r="AG294" s="0" t="n">
        <v>0</v>
      </c>
      <c r="AH294" s="565" t="n">
        <v>-27527.844447</v>
      </c>
      <c r="AI294" s="0" t="n">
        <v>63596.483912</v>
      </c>
      <c r="AJ294" s="0" t="n">
        <v>63596.483912</v>
      </c>
      <c r="AK294" s="0" t="n">
        <v>61158.089728</v>
      </c>
      <c r="AL294" s="0" t="n">
        <v>-524.846912000001</v>
      </c>
      <c r="AM294" s="0" t="s">
        <v>461</v>
      </c>
      <c r="AN294" s="0" t="s">
        <v>469</v>
      </c>
      <c r="AO294" s="0" t="n">
        <v>10</v>
      </c>
      <c r="AP294" s="0" t="n">
        <v>10</v>
      </c>
    </row>
    <row r="295" customFormat="false" ht="12.75" hidden="false" customHeight="false" outlineLevel="0" collapsed="false">
      <c r="A295" s="0" t="n">
        <v>1511</v>
      </c>
      <c r="B295" s="0" t="n">
        <v>561</v>
      </c>
      <c r="C295" s="0" t="s">
        <v>2</v>
      </c>
      <c r="D295" s="0" t="s">
        <v>157</v>
      </c>
      <c r="E295" s="0" t="s">
        <v>311</v>
      </c>
      <c r="F295" s="0" t="s">
        <v>150</v>
      </c>
      <c r="G295" s="0" t="s">
        <v>167</v>
      </c>
      <c r="H295" s="0" t="s">
        <v>110</v>
      </c>
      <c r="I295" s="0" t="s">
        <v>156</v>
      </c>
      <c r="J295" s="0" t="s">
        <v>158</v>
      </c>
      <c r="K295" s="0" t="n">
        <v>36896</v>
      </c>
      <c r="L295" s="0" t="n">
        <v>38722</v>
      </c>
      <c r="M295" s="0" t="s">
        <v>155</v>
      </c>
      <c r="N295" s="286" t="n">
        <v>10000000</v>
      </c>
      <c r="O295" s="0" t="n">
        <v>-4209.13039</v>
      </c>
      <c r="P295" s="0" t="n">
        <v>1.45</v>
      </c>
      <c r="Q295" s="0" t="n">
        <v>129.157543</v>
      </c>
      <c r="R295" s="0" t="n">
        <v>129.392934</v>
      </c>
      <c r="S295" s="0" t="n">
        <v>0.183155965900355</v>
      </c>
      <c r="T295" s="0" t="n">
        <v>-770.927342180989</v>
      </c>
      <c r="U295" s="0" t="n">
        <v>573.20821</v>
      </c>
      <c r="V295" s="0" t="n">
        <v>0</v>
      </c>
      <c r="W295" s="0" t="n">
        <v>-197.719132180989</v>
      </c>
      <c r="X295" s="0" t="n">
        <v>97235.655099</v>
      </c>
      <c r="Y295" s="0" t="n">
        <v>96704.561498</v>
      </c>
      <c r="Z295" s="0" t="n">
        <v>-531.093601000001</v>
      </c>
      <c r="AA295" s="0" t="n">
        <v>-333.374468819012</v>
      </c>
      <c r="AB295" s="0" t="n">
        <v>97235.655099</v>
      </c>
      <c r="AC295" s="0" t="n">
        <v>96704.561498</v>
      </c>
      <c r="AD295" s="0" t="n">
        <v>-531.093601000001</v>
      </c>
      <c r="AF295" s="0" t="n">
        <v>-52622.54813578</v>
      </c>
      <c r="AG295" s="0" t="n">
        <v>0</v>
      </c>
      <c r="AH295" s="565" t="n">
        <v>96704.561498</v>
      </c>
      <c r="AI295" s="0" t="n">
        <v>118727.200331</v>
      </c>
      <c r="AJ295" s="0" t="n">
        <v>118727.200331</v>
      </c>
      <c r="AK295" s="0" t="n">
        <v>44581.379541</v>
      </c>
      <c r="AL295" s="0" t="n">
        <v>-531.093601000001</v>
      </c>
      <c r="AM295" s="0" t="s">
        <v>461</v>
      </c>
      <c r="AN295" s="0" t="s">
        <v>469</v>
      </c>
      <c r="AO295" s="0" t="n">
        <v>10</v>
      </c>
      <c r="AP295" s="0" t="n">
        <v>10</v>
      </c>
    </row>
    <row r="296" customFormat="false" ht="12.75" hidden="false" customHeight="false" outlineLevel="0" collapsed="false">
      <c r="A296" s="0" t="n">
        <v>1512</v>
      </c>
      <c r="B296" s="0" t="n">
        <v>562</v>
      </c>
      <c r="C296" s="0" t="s">
        <v>2</v>
      </c>
      <c r="D296" s="0" t="s">
        <v>157</v>
      </c>
      <c r="E296" s="0" t="s">
        <v>314</v>
      </c>
      <c r="F296" s="0" t="s">
        <v>116</v>
      </c>
      <c r="G296" s="0" t="s">
        <v>151</v>
      </c>
      <c r="H296" s="0" t="s">
        <v>110</v>
      </c>
      <c r="I296" s="0" t="s">
        <v>156</v>
      </c>
      <c r="J296" s="0" t="s">
        <v>158</v>
      </c>
      <c r="K296" s="0" t="n">
        <v>36896</v>
      </c>
      <c r="L296" s="0" t="n">
        <v>38722</v>
      </c>
      <c r="M296" s="0" t="s">
        <v>155</v>
      </c>
      <c r="N296" s="286" t="n">
        <v>10000000</v>
      </c>
      <c r="O296" s="0" t="n">
        <v>-4117.632545</v>
      </c>
      <c r="P296" s="0" t="n">
        <v>0.7</v>
      </c>
      <c r="Q296" s="0" t="n">
        <v>92.215052</v>
      </c>
      <c r="R296" s="0" t="n">
        <v>92.253871</v>
      </c>
      <c r="S296" s="0" t="n">
        <v>0.00356682649203359</v>
      </c>
      <c r="T296" s="0" t="n">
        <v>-14.6868808459657</v>
      </c>
      <c r="U296" s="0" t="n">
        <v>370.737085</v>
      </c>
      <c r="V296" s="0" t="n">
        <v>0</v>
      </c>
      <c r="W296" s="0" t="n">
        <v>356.050204154034</v>
      </c>
      <c r="X296" s="0" t="n">
        <v>-76469.38135</v>
      </c>
      <c r="Y296" s="0" t="n">
        <v>-76489.075241</v>
      </c>
      <c r="Z296" s="0" t="n">
        <v>-19.6938910000026</v>
      </c>
      <c r="AA296" s="0" t="n">
        <v>-375.744095154037</v>
      </c>
      <c r="AB296" s="0" t="n">
        <v>-76469.38135</v>
      </c>
      <c r="AC296" s="0" t="n">
        <v>-76489.075241</v>
      </c>
      <c r="AD296" s="0" t="n">
        <v>-19.6938910000026</v>
      </c>
      <c r="AF296" s="0" t="n">
        <v>-29803.42436071</v>
      </c>
      <c r="AG296" s="0" t="n">
        <v>0</v>
      </c>
      <c r="AH296" s="565" t="n">
        <v>-76489.075241</v>
      </c>
      <c r="AI296" s="0" t="n">
        <v>-45581.495878</v>
      </c>
      <c r="AJ296" s="0" t="n">
        <v>-45581.495878</v>
      </c>
      <c r="AK296" s="0" t="n">
        <v>20160.794757</v>
      </c>
      <c r="AL296" s="0" t="n">
        <v>-19.6938910000026</v>
      </c>
      <c r="AM296" s="0" t="s">
        <v>461</v>
      </c>
      <c r="AN296" s="0" t="n">
        <v>8</v>
      </c>
      <c r="AO296" s="0" t="s">
        <v>469</v>
      </c>
      <c r="AP296" s="0" t="n">
        <v>8</v>
      </c>
    </row>
    <row r="297" customFormat="false" ht="12.75" hidden="false" customHeight="false" outlineLevel="0" collapsed="false">
      <c r="A297" s="0" t="n">
        <v>1513</v>
      </c>
      <c r="B297" s="0" t="n">
        <v>563</v>
      </c>
      <c r="C297" s="0" t="s">
        <v>2</v>
      </c>
      <c r="D297" s="0" t="s">
        <v>157</v>
      </c>
      <c r="E297" s="0" t="s">
        <v>315</v>
      </c>
      <c r="F297" s="0" t="s">
        <v>116</v>
      </c>
      <c r="G297" s="0" t="s">
        <v>151</v>
      </c>
      <c r="H297" s="0" t="s">
        <v>168</v>
      </c>
      <c r="I297" s="0" t="s">
        <v>156</v>
      </c>
      <c r="J297" s="0" t="s">
        <v>158</v>
      </c>
      <c r="K297" s="0" t="n">
        <v>36896</v>
      </c>
      <c r="L297" s="0" t="n">
        <v>38722</v>
      </c>
      <c r="M297" s="0" t="s">
        <v>155</v>
      </c>
      <c r="N297" s="286" t="n">
        <v>10000000</v>
      </c>
      <c r="O297" s="0" t="n">
        <v>-4112.634491</v>
      </c>
      <c r="P297" s="0" t="n">
        <v>0.72</v>
      </c>
      <c r="Q297" s="0" t="n">
        <v>87.278267</v>
      </c>
      <c r="R297" s="0" t="n">
        <v>87.299185</v>
      </c>
      <c r="S297" s="0" t="n">
        <v>-0.0034998705682425</v>
      </c>
      <c r="T297" s="0" t="n">
        <v>14.3936884129899</v>
      </c>
      <c r="U297" s="0" t="n">
        <v>288.543831</v>
      </c>
      <c r="V297" s="0" t="n">
        <v>0</v>
      </c>
      <c r="W297" s="0" t="n">
        <v>302.93751941299</v>
      </c>
      <c r="X297" s="0" t="n">
        <v>-47397.667355</v>
      </c>
      <c r="Y297" s="0" t="n">
        <v>-47321.778159</v>
      </c>
      <c r="Z297" s="0" t="n">
        <v>75.8891959999965</v>
      </c>
      <c r="AA297" s="0" t="n">
        <v>-227.048323412993</v>
      </c>
      <c r="AB297" s="0" t="n">
        <v>-47397.667355</v>
      </c>
      <c r="AC297" s="0" t="n">
        <v>-47321.778159</v>
      </c>
      <c r="AD297" s="0" t="n">
        <v>75.8891959999965</v>
      </c>
      <c r="AF297" s="0" t="n">
        <v>-29767.248445858</v>
      </c>
      <c r="AG297" s="0" t="n">
        <v>0</v>
      </c>
      <c r="AH297" s="565" t="n">
        <v>-47321.778159</v>
      </c>
      <c r="AI297" s="0" t="n">
        <v>137666.195178</v>
      </c>
      <c r="AJ297" s="0" t="n">
        <v>137666.195178</v>
      </c>
      <c r="AK297" s="0" t="n">
        <v>48882.852967</v>
      </c>
      <c r="AL297" s="0" t="n">
        <v>75.8891959999965</v>
      </c>
      <c r="AM297" s="0" t="s">
        <v>461</v>
      </c>
      <c r="AN297" s="0" t="n">
        <v>8</v>
      </c>
      <c r="AO297" s="0" t="s">
        <v>469</v>
      </c>
      <c r="AP297" s="0" t="n">
        <v>8</v>
      </c>
    </row>
    <row r="298" customFormat="false" ht="12.75" hidden="false" customHeight="false" outlineLevel="0" collapsed="false">
      <c r="A298" s="0" t="n">
        <v>1514</v>
      </c>
      <c r="B298" s="0" t="n">
        <v>564</v>
      </c>
      <c r="C298" s="0" t="s">
        <v>2</v>
      </c>
      <c r="D298" s="0" t="s">
        <v>157</v>
      </c>
      <c r="E298" s="0" t="s">
        <v>319</v>
      </c>
      <c r="F298" s="0" t="s">
        <v>116</v>
      </c>
      <c r="G298" s="0" t="s">
        <v>160</v>
      </c>
      <c r="H298" s="0" t="s">
        <v>117</v>
      </c>
      <c r="I298" s="0" t="s">
        <v>156</v>
      </c>
      <c r="J298" s="0" t="s">
        <v>158</v>
      </c>
      <c r="K298" s="0" t="n">
        <v>36896</v>
      </c>
      <c r="L298" s="0" t="n">
        <v>38722</v>
      </c>
      <c r="M298" s="0" t="s">
        <v>155</v>
      </c>
      <c r="N298" s="286" t="n">
        <v>10000000</v>
      </c>
      <c r="O298" s="0" t="n">
        <v>-4113.322299</v>
      </c>
      <c r="P298" s="0" t="n">
        <v>0.56</v>
      </c>
      <c r="Q298" s="0" t="n">
        <v>48.608413</v>
      </c>
      <c r="R298" s="0" t="n">
        <v>48.621636</v>
      </c>
      <c r="S298" s="0" t="n">
        <v>-0.00110453535078741</v>
      </c>
      <c r="T298" s="0" t="n">
        <v>4.54330988842763</v>
      </c>
      <c r="U298" s="0" t="n">
        <v>165.831997</v>
      </c>
      <c r="V298" s="0" t="n">
        <v>0</v>
      </c>
      <c r="W298" s="0" t="n">
        <v>170.375306888428</v>
      </c>
      <c r="X298" s="0" t="n">
        <v>43477.179179</v>
      </c>
      <c r="Y298" s="0" t="n">
        <v>43595.354767</v>
      </c>
      <c r="Z298" s="0" t="n">
        <v>118.175587999998</v>
      </c>
      <c r="AA298" s="0" t="n">
        <v>-52.1997188884294</v>
      </c>
      <c r="AB298" s="0" t="n">
        <v>43477.179179</v>
      </c>
      <c r="AC298" s="0" t="n">
        <v>43595.354767</v>
      </c>
      <c r="AD298" s="0" t="n">
        <v>118.175587999998</v>
      </c>
      <c r="AF298" s="0" t="n">
        <v>-29772.226800162</v>
      </c>
      <c r="AG298" s="0" t="n">
        <v>0</v>
      </c>
      <c r="AH298" s="565" t="n">
        <v>43595.354767</v>
      </c>
      <c r="AI298" s="0" t="n">
        <v>50056.6635</v>
      </c>
      <c r="AJ298" s="0" t="n">
        <v>50056.6635</v>
      </c>
      <c r="AK298" s="0" t="n">
        <v>90824.01764</v>
      </c>
      <c r="AL298" s="0" t="n">
        <v>118.175587999998</v>
      </c>
      <c r="AM298" s="0" t="s">
        <v>461</v>
      </c>
      <c r="AN298" s="0" t="n">
        <v>8</v>
      </c>
      <c r="AO298" s="0" t="s">
        <v>469</v>
      </c>
      <c r="AP298" s="0" t="n">
        <v>8</v>
      </c>
    </row>
    <row r="299" customFormat="false" ht="12.75" hidden="false" customHeight="false" outlineLevel="0" collapsed="false">
      <c r="A299" s="0" t="n">
        <v>1515</v>
      </c>
      <c r="B299" s="0" t="n">
        <v>565</v>
      </c>
      <c r="C299" s="0" t="s">
        <v>2</v>
      </c>
      <c r="D299" s="0" t="s">
        <v>157</v>
      </c>
      <c r="E299" s="0" t="s">
        <v>320</v>
      </c>
      <c r="F299" s="0" t="s">
        <v>150</v>
      </c>
      <c r="G299" s="0" t="s">
        <v>160</v>
      </c>
      <c r="H299" s="0" t="s">
        <v>168</v>
      </c>
      <c r="I299" s="0" t="s">
        <v>156</v>
      </c>
      <c r="J299" s="0" t="s">
        <v>158</v>
      </c>
      <c r="K299" s="0" t="n">
        <v>36896</v>
      </c>
      <c r="L299" s="0" t="n">
        <v>38722</v>
      </c>
      <c r="M299" s="0" t="s">
        <v>155</v>
      </c>
      <c r="N299" s="286" t="n">
        <v>10000000</v>
      </c>
      <c r="O299" s="0" t="n">
        <v>-4216.637414</v>
      </c>
      <c r="P299" s="0" t="n">
        <v>1.2</v>
      </c>
      <c r="Q299" s="0" t="n">
        <v>69.2193</v>
      </c>
      <c r="R299" s="0" t="n">
        <v>69.423028</v>
      </c>
      <c r="S299" s="0" t="n">
        <v>0.185656053910315</v>
      </c>
      <c r="T299" s="0" t="n">
        <v>-782.844263053835</v>
      </c>
      <c r="U299" s="0" t="n">
        <v>290.670275</v>
      </c>
      <c r="V299" s="0" t="n">
        <v>0</v>
      </c>
      <c r="W299" s="0" t="n">
        <v>-492.173988053835</v>
      </c>
      <c r="X299" s="0" t="n">
        <v>238224.401021</v>
      </c>
      <c r="Y299" s="0" t="n">
        <v>237815.716749</v>
      </c>
      <c r="Z299" s="0" t="n">
        <v>-408.684271999984</v>
      </c>
      <c r="AA299" s="0" t="n">
        <v>83.4897160538514</v>
      </c>
      <c r="AB299" s="0" t="n">
        <v>238224.401021</v>
      </c>
      <c r="AC299" s="0" t="n">
        <v>237815.716749</v>
      </c>
      <c r="AD299" s="0" t="n">
        <v>-408.684271999984</v>
      </c>
      <c r="AF299" s="0" t="n">
        <v>-52716.400949828</v>
      </c>
      <c r="AG299" s="0" t="n">
        <v>0</v>
      </c>
      <c r="AH299" s="565" t="n">
        <v>237815.716749</v>
      </c>
      <c r="AI299" s="0" t="n">
        <v>118506.422546</v>
      </c>
      <c r="AJ299" s="0" t="n">
        <v>118506.422546</v>
      </c>
      <c r="AK299" s="0" t="n">
        <v>-38133.074183</v>
      </c>
      <c r="AL299" s="0" t="n">
        <v>-408.684271999984</v>
      </c>
      <c r="AM299" s="0" t="s">
        <v>461</v>
      </c>
      <c r="AN299" s="0" t="s">
        <v>469</v>
      </c>
      <c r="AO299" s="0" t="n">
        <v>10</v>
      </c>
      <c r="AP299" s="0" t="n">
        <v>10</v>
      </c>
    </row>
    <row r="300" customFormat="false" ht="12.75" hidden="false" customHeight="false" outlineLevel="0" collapsed="false">
      <c r="A300" s="0" t="n">
        <v>1516</v>
      </c>
      <c r="B300" s="0" t="n">
        <v>566</v>
      </c>
      <c r="C300" s="0" t="s">
        <v>2</v>
      </c>
      <c r="D300" s="0" t="s">
        <v>157</v>
      </c>
      <c r="E300" s="0" t="s">
        <v>323</v>
      </c>
      <c r="F300" s="0" t="s">
        <v>95</v>
      </c>
      <c r="G300" s="0" t="s">
        <v>112</v>
      </c>
      <c r="H300" s="0" t="s">
        <v>107</v>
      </c>
      <c r="I300" s="0" t="s">
        <v>156</v>
      </c>
      <c r="J300" s="0" t="s">
        <v>158</v>
      </c>
      <c r="K300" s="0" t="n">
        <v>36896</v>
      </c>
      <c r="L300" s="0" t="n">
        <v>38722</v>
      </c>
      <c r="M300" s="0" t="s">
        <v>155</v>
      </c>
      <c r="N300" s="286" t="n">
        <v>10000000</v>
      </c>
      <c r="O300" s="0" t="n">
        <v>-4121.997932</v>
      </c>
      <c r="P300" s="0" t="n">
        <v>0.65</v>
      </c>
      <c r="Q300" s="0" t="n">
        <v>59.814057</v>
      </c>
      <c r="R300" s="0" t="n">
        <v>59.837887</v>
      </c>
      <c r="S300" s="0" t="n">
        <v>-0.00062529446500699</v>
      </c>
      <c r="T300" s="0" t="n">
        <v>2.57746249164986</v>
      </c>
      <c r="U300" s="0" t="n">
        <v>270.214148</v>
      </c>
      <c r="V300" s="0" t="n">
        <v>0</v>
      </c>
      <c r="W300" s="0" t="n">
        <v>272.79161049165</v>
      </c>
      <c r="X300" s="0" t="n">
        <v>36184.342582</v>
      </c>
      <c r="Y300" s="0" t="n">
        <v>36277.555544</v>
      </c>
      <c r="Z300" s="0" t="n">
        <v>93.2129620000051</v>
      </c>
      <c r="AA300" s="0" t="n">
        <v>-179.578648491645</v>
      </c>
      <c r="AB300" s="0" t="n">
        <v>36184.342582</v>
      </c>
      <c r="AC300" s="0" t="n">
        <v>36277.555544</v>
      </c>
      <c r="AD300" s="0" t="n">
        <v>93.2129620000051</v>
      </c>
      <c r="AF300" s="0" t="n">
        <v>-30513.08969163</v>
      </c>
      <c r="AG300" s="0" t="n">
        <v>0</v>
      </c>
      <c r="AH300" s="565" t="n">
        <v>36277.555544</v>
      </c>
      <c r="AI300" s="0" t="n">
        <v>46772.148867</v>
      </c>
      <c r="AJ300" s="0" t="n">
        <v>46772.148867</v>
      </c>
      <c r="AK300" s="0" t="n">
        <v>29648.565423</v>
      </c>
      <c r="AL300" s="0" t="n">
        <v>93.2129620000051</v>
      </c>
      <c r="AM300" s="0" t="s">
        <v>461</v>
      </c>
      <c r="AN300" s="0" t="n">
        <v>7</v>
      </c>
      <c r="AO300" s="0" t="s">
        <v>469</v>
      </c>
      <c r="AP300" s="0" t="n">
        <v>7</v>
      </c>
    </row>
    <row r="301" customFormat="false" ht="12.75" hidden="false" customHeight="false" outlineLevel="0" collapsed="false">
      <c r="A301" s="0" t="n">
        <v>1517</v>
      </c>
      <c r="B301" s="0" t="n">
        <v>567</v>
      </c>
      <c r="C301" s="0" t="s">
        <v>2</v>
      </c>
      <c r="D301" s="0" t="s">
        <v>157</v>
      </c>
      <c r="E301" s="0" t="s">
        <v>324</v>
      </c>
      <c r="F301" s="0" t="s">
        <v>95</v>
      </c>
      <c r="G301" s="0" t="s">
        <v>112</v>
      </c>
      <c r="H301" s="0" t="s">
        <v>107</v>
      </c>
      <c r="I301" s="0" t="s">
        <v>156</v>
      </c>
      <c r="J301" s="0" t="s">
        <v>158</v>
      </c>
      <c r="K301" s="0" t="n">
        <v>36896</v>
      </c>
      <c r="L301" s="0" t="n">
        <v>38722</v>
      </c>
      <c r="M301" s="0" t="s">
        <v>155</v>
      </c>
      <c r="N301" s="286" t="n">
        <v>10000000</v>
      </c>
      <c r="O301" s="0" t="n">
        <v>-4118.792176</v>
      </c>
      <c r="P301" s="0" t="n">
        <v>0.65</v>
      </c>
      <c r="Q301" s="0" t="n">
        <v>57.263243</v>
      </c>
      <c r="R301" s="0" t="n">
        <v>57.290989</v>
      </c>
      <c r="S301" s="0" t="n">
        <v>0.005942874033976</v>
      </c>
      <c r="T301" s="0" t="n">
        <v>-24.4774630740939</v>
      </c>
      <c r="U301" s="0" t="n">
        <v>230.701896</v>
      </c>
      <c r="V301" s="0" t="n">
        <v>0</v>
      </c>
      <c r="W301" s="0" t="n">
        <v>206.224432925906</v>
      </c>
      <c r="X301" s="0" t="n">
        <v>46906.447517</v>
      </c>
      <c r="Y301" s="0" t="n">
        <v>46989.266267</v>
      </c>
      <c r="Z301" s="0" t="n">
        <v>82.8187499999985</v>
      </c>
      <c r="AA301" s="0" t="n">
        <v>-123.405682925908</v>
      </c>
      <c r="AB301" s="0" t="n">
        <v>46906.447517</v>
      </c>
      <c r="AC301" s="0" t="n">
        <v>46989.266267</v>
      </c>
      <c r="AD301" s="0" t="n">
        <v>82.8187499999985</v>
      </c>
      <c r="AF301" s="0" t="n">
        <v>-30489.35908284</v>
      </c>
      <c r="AG301" s="0" t="n">
        <v>0</v>
      </c>
      <c r="AH301" s="565" t="n">
        <v>46989.266267</v>
      </c>
      <c r="AI301" s="0" t="n">
        <v>44831.335685</v>
      </c>
      <c r="AJ301" s="0" t="n">
        <v>44831.335685</v>
      </c>
      <c r="AK301" s="0" t="n">
        <v>9351.996194</v>
      </c>
      <c r="AL301" s="0" t="n">
        <v>82.8187499999985</v>
      </c>
      <c r="AM301" s="0" t="s">
        <v>461</v>
      </c>
      <c r="AN301" s="0" t="n">
        <v>7</v>
      </c>
      <c r="AO301" s="0" t="s">
        <v>469</v>
      </c>
      <c r="AP301" s="0" t="n">
        <v>7</v>
      </c>
    </row>
    <row r="302" customFormat="false" ht="12.75" hidden="false" customHeight="false" outlineLevel="0" collapsed="false">
      <c r="A302" s="0" t="n">
        <v>1518</v>
      </c>
      <c r="B302" s="0" t="n">
        <v>568</v>
      </c>
      <c r="C302" s="0" t="s">
        <v>2</v>
      </c>
      <c r="D302" s="0" t="s">
        <v>157</v>
      </c>
      <c r="E302" s="0" t="s">
        <v>326</v>
      </c>
      <c r="F302" s="0" t="s">
        <v>150</v>
      </c>
      <c r="G302" s="0" t="s">
        <v>112</v>
      </c>
      <c r="H302" s="0" t="s">
        <v>168</v>
      </c>
      <c r="I302" s="0" t="s">
        <v>156</v>
      </c>
      <c r="J302" s="0" t="s">
        <v>158</v>
      </c>
      <c r="K302" s="0" t="n">
        <v>36896</v>
      </c>
      <c r="L302" s="0" t="n">
        <v>38722</v>
      </c>
      <c r="M302" s="0" t="s">
        <v>155</v>
      </c>
      <c r="N302" s="286" t="n">
        <v>10000000</v>
      </c>
      <c r="O302" s="0" t="n">
        <v>-4076.476257</v>
      </c>
      <c r="P302" s="0" t="n">
        <v>0.52</v>
      </c>
      <c r="Q302" s="0" t="n">
        <v>71.78634</v>
      </c>
      <c r="R302" s="0" t="n">
        <v>74.224042</v>
      </c>
      <c r="S302" s="0" t="n">
        <v>2.51061263695395</v>
      </c>
      <c r="T302" s="0" t="n">
        <v>-10234.4528050669</v>
      </c>
      <c r="U302" s="0" t="n">
        <v>266.158733</v>
      </c>
      <c r="V302" s="0" t="n">
        <v>0</v>
      </c>
      <c r="W302" s="0" t="n">
        <v>-9968.29407206693</v>
      </c>
      <c r="X302" s="0" t="n">
        <v>-71382.023144</v>
      </c>
      <c r="Y302" s="0" t="n">
        <v>-81462.98898</v>
      </c>
      <c r="Z302" s="0" t="n">
        <v>-10080.965836</v>
      </c>
      <c r="AA302" s="0" t="n">
        <v>-112.671763933056</v>
      </c>
      <c r="AB302" s="0" t="n">
        <v>-71382.023144</v>
      </c>
      <c r="AC302" s="0" t="n">
        <v>-81462.98898</v>
      </c>
      <c r="AD302" s="0" t="n">
        <v>-10080.965836</v>
      </c>
      <c r="AF302" s="0" t="n">
        <v>-50964.106165014</v>
      </c>
      <c r="AG302" s="0" t="n">
        <v>0</v>
      </c>
      <c r="AH302" s="565" t="n">
        <v>-81462.98898</v>
      </c>
      <c r="AI302" s="0" t="n">
        <v>13794.14683</v>
      </c>
      <c r="AJ302" s="0" t="n">
        <v>13794.14683</v>
      </c>
      <c r="AK302" s="0" t="n">
        <v>13613.887231</v>
      </c>
      <c r="AL302" s="0" t="n">
        <v>-10080.965836</v>
      </c>
      <c r="AM302" s="0" t="s">
        <v>461</v>
      </c>
      <c r="AN302" s="0" t="s">
        <v>469</v>
      </c>
      <c r="AO302" s="0" t="n">
        <v>10</v>
      </c>
      <c r="AP302" s="0" t="n">
        <v>10</v>
      </c>
    </row>
    <row r="303" customFormat="false" ht="12.75" hidden="false" customHeight="false" outlineLevel="0" collapsed="false">
      <c r="A303" s="0" t="n">
        <v>1519</v>
      </c>
      <c r="B303" s="0" t="n">
        <v>569</v>
      </c>
      <c r="C303" s="0" t="s">
        <v>2</v>
      </c>
      <c r="D303" s="0" t="s">
        <v>157</v>
      </c>
      <c r="E303" s="0" t="s">
        <v>331</v>
      </c>
      <c r="F303" s="0" t="s">
        <v>102</v>
      </c>
      <c r="G303" s="0" t="s">
        <v>112</v>
      </c>
      <c r="H303" s="0" t="s">
        <v>97</v>
      </c>
      <c r="I303" s="0" t="s">
        <v>156</v>
      </c>
      <c r="J303" s="0" t="s">
        <v>158</v>
      </c>
      <c r="K303" s="0" t="n">
        <v>36896</v>
      </c>
      <c r="L303" s="0" t="n">
        <v>38722</v>
      </c>
      <c r="M303" s="0" t="s">
        <v>155</v>
      </c>
      <c r="N303" s="286" t="n">
        <v>10000000</v>
      </c>
      <c r="O303" s="0" t="n">
        <v>-4103.292925</v>
      </c>
      <c r="P303" s="0" t="n">
        <v>0.52</v>
      </c>
      <c r="Q303" s="0" t="n">
        <v>63.865292</v>
      </c>
      <c r="R303" s="0" t="n">
        <v>63.882028</v>
      </c>
      <c r="S303" s="0" t="n">
        <v>0.00653485683649567</v>
      </c>
      <c r="T303" s="0" t="n">
        <v>-26.8144318230806</v>
      </c>
      <c r="U303" s="0" t="n">
        <v>207.163283</v>
      </c>
      <c r="V303" s="0" t="n">
        <v>0</v>
      </c>
      <c r="W303" s="0" t="n">
        <v>180.348851176919</v>
      </c>
      <c r="X303" s="0" t="n">
        <v>-37820.433278</v>
      </c>
      <c r="Y303" s="0" t="n">
        <v>-37774.492191</v>
      </c>
      <c r="Z303" s="0" t="n">
        <v>45.9410869999992</v>
      </c>
      <c r="AA303" s="0" t="n">
        <v>-134.40776417692</v>
      </c>
      <c r="AB303" s="0" t="n">
        <v>-37820.433278</v>
      </c>
      <c r="AC303" s="0" t="n">
        <v>-37774.492191</v>
      </c>
      <c r="AD303" s="0" t="n">
        <v>45.9410869999992</v>
      </c>
      <c r="AF303" s="0" t="n">
        <v>-23624.7090156875</v>
      </c>
      <c r="AG303" s="0" t="n">
        <v>0</v>
      </c>
      <c r="AH303" s="565" t="n">
        <v>-37774.492191</v>
      </c>
      <c r="AI303" s="0" t="n">
        <v>-31602.605605</v>
      </c>
      <c r="AJ303" s="0" t="n">
        <v>-31602.605605</v>
      </c>
      <c r="AK303" s="0" t="n">
        <v>47508.981487</v>
      </c>
      <c r="AL303" s="0" t="n">
        <v>45.9410869999992</v>
      </c>
      <c r="AM303" s="0" t="s">
        <v>461</v>
      </c>
      <c r="AN303" s="0" t="n">
        <v>6</v>
      </c>
      <c r="AO303" s="0" t="s">
        <v>469</v>
      </c>
      <c r="AP303" s="0" t="n">
        <v>6</v>
      </c>
    </row>
    <row r="304" customFormat="false" ht="12.75" hidden="false" customHeight="false" outlineLevel="0" collapsed="false">
      <c r="A304" s="0" t="n">
        <v>1520</v>
      </c>
      <c r="B304" s="0" t="n">
        <v>570</v>
      </c>
      <c r="C304" s="0" t="s">
        <v>2</v>
      </c>
      <c r="D304" s="0" t="s">
        <v>157</v>
      </c>
      <c r="E304" s="0" t="s">
        <v>338</v>
      </c>
      <c r="F304" s="0" t="s">
        <v>172</v>
      </c>
      <c r="G304" s="0" t="s">
        <v>160</v>
      </c>
      <c r="H304" s="0" t="s">
        <v>168</v>
      </c>
      <c r="I304" s="0" t="s">
        <v>156</v>
      </c>
      <c r="J304" s="0" t="s">
        <v>158</v>
      </c>
      <c r="K304" s="0" t="n">
        <v>36896</v>
      </c>
      <c r="L304" s="0" t="n">
        <v>38722</v>
      </c>
      <c r="M304" s="0" t="s">
        <v>155</v>
      </c>
      <c r="N304" s="286" t="n">
        <v>10000000</v>
      </c>
      <c r="O304" s="0" t="n">
        <v>-4205.865577</v>
      </c>
      <c r="P304" s="0" t="n">
        <v>1.85</v>
      </c>
      <c r="Q304" s="0" t="n">
        <v>192.507385</v>
      </c>
      <c r="R304" s="0" t="n">
        <v>192.528758</v>
      </c>
      <c r="S304" s="0" t="n">
        <v>-0.0157216883789226</v>
      </c>
      <c r="T304" s="0" t="n">
        <v>66.1233079652315</v>
      </c>
      <c r="U304" s="0" t="n">
        <v>606.667152</v>
      </c>
      <c r="V304" s="0" t="n">
        <v>0</v>
      </c>
      <c r="W304" s="0" t="n">
        <v>672.790459965232</v>
      </c>
      <c r="X304" s="0" t="n">
        <v>10908.330668</v>
      </c>
      <c r="Y304" s="0" t="n">
        <v>11318.161575</v>
      </c>
      <c r="Z304" s="0" t="n">
        <v>409.830907</v>
      </c>
      <c r="AA304" s="0" t="n">
        <v>-262.959552965232</v>
      </c>
      <c r="AB304" s="0" t="n">
        <v>10908.330668</v>
      </c>
      <c r="AC304" s="0" t="n">
        <v>11318.161575</v>
      </c>
      <c r="AD304" s="0" t="n">
        <v>409.830907</v>
      </c>
      <c r="AF304" s="0" t="n">
        <v>-41511.89324499</v>
      </c>
      <c r="AG304" s="0" t="n">
        <v>0</v>
      </c>
      <c r="AH304" s="565" t="n">
        <v>11318.161575</v>
      </c>
      <c r="AI304" s="0" t="n">
        <v>76487.92347</v>
      </c>
      <c r="AJ304" s="0" t="n">
        <v>76487.92347</v>
      </c>
      <c r="AK304" s="0" t="n">
        <v>50172.859963</v>
      </c>
      <c r="AL304" s="0" t="n">
        <v>409.830907</v>
      </c>
      <c r="AM304" s="0" t="s">
        <v>461</v>
      </c>
      <c r="AN304" s="0" t="s">
        <v>469</v>
      </c>
      <c r="AO304" s="0" t="n">
        <v>9</v>
      </c>
      <c r="AP304" s="0" t="n">
        <v>9</v>
      </c>
    </row>
    <row r="305" customFormat="false" ht="12.75" hidden="false" customHeight="false" outlineLevel="0" collapsed="false">
      <c r="A305" s="0" t="n">
        <v>1521</v>
      </c>
      <c r="B305" s="0" t="n">
        <v>571</v>
      </c>
      <c r="C305" s="0" t="s">
        <v>2</v>
      </c>
      <c r="D305" s="0" t="s">
        <v>157</v>
      </c>
      <c r="E305" s="0" t="s">
        <v>341</v>
      </c>
      <c r="F305" s="0" t="s">
        <v>102</v>
      </c>
      <c r="G305" s="0" t="s">
        <v>191</v>
      </c>
      <c r="H305" s="0" t="s">
        <v>168</v>
      </c>
      <c r="I305" s="0" t="s">
        <v>156</v>
      </c>
      <c r="J305" s="0" t="s">
        <v>158</v>
      </c>
      <c r="K305" s="0" t="n">
        <v>36896</v>
      </c>
      <c r="L305" s="0" t="n">
        <v>38722</v>
      </c>
      <c r="M305" s="0" t="s">
        <v>155</v>
      </c>
      <c r="N305" s="286" t="n">
        <v>10000000</v>
      </c>
      <c r="O305" s="0" t="n">
        <v>-4089.588964</v>
      </c>
      <c r="P305" s="0" t="n">
        <v>0.54</v>
      </c>
      <c r="Q305" s="0" t="n">
        <v>64.556161</v>
      </c>
      <c r="R305" s="0" t="n">
        <v>64.568161</v>
      </c>
      <c r="S305" s="0" t="n">
        <v>-0.00793487494202235</v>
      </c>
      <c r="T305" s="0" t="n">
        <v>32.4503769936147</v>
      </c>
      <c r="U305" s="0" t="n">
        <v>279.461127</v>
      </c>
      <c r="V305" s="0" t="n">
        <v>0</v>
      </c>
      <c r="W305" s="0" t="n">
        <v>311.911503993615</v>
      </c>
      <c r="X305" s="0" t="n">
        <v>-32266.536568</v>
      </c>
      <c r="Y305" s="0" t="n">
        <v>-32193.123197</v>
      </c>
      <c r="Z305" s="0" t="n">
        <v>73.4133709999987</v>
      </c>
      <c r="AA305" s="0" t="n">
        <v>-238.498132993616</v>
      </c>
      <c r="AB305" s="0" t="n">
        <v>-32266.536568</v>
      </c>
      <c r="AC305" s="0" t="n">
        <v>-32193.123197</v>
      </c>
      <c r="AD305" s="0" t="n">
        <v>73.4133709999987</v>
      </c>
      <c r="AF305" s="0" t="n">
        <v>-23545.80846023</v>
      </c>
      <c r="AG305" s="0" t="n">
        <v>0</v>
      </c>
      <c r="AH305" s="565" t="n">
        <v>-32193.123197</v>
      </c>
      <c r="AI305" s="0" t="n">
        <v>16139.088566</v>
      </c>
      <c r="AJ305" s="0" t="n">
        <v>16139.088566</v>
      </c>
      <c r="AK305" s="0" t="n">
        <v>22219.161203</v>
      </c>
      <c r="AL305" s="0" t="n">
        <v>73.4133709999987</v>
      </c>
      <c r="AM305" s="0" t="s">
        <v>461</v>
      </c>
      <c r="AN305" s="0" t="n">
        <v>6</v>
      </c>
      <c r="AO305" s="0" t="s">
        <v>469</v>
      </c>
      <c r="AP305" s="0" t="n">
        <v>6</v>
      </c>
    </row>
    <row r="306" customFormat="false" ht="12.75" hidden="false" customHeight="false" outlineLevel="0" collapsed="false">
      <c r="A306" s="0" t="n">
        <v>1522</v>
      </c>
      <c r="B306" s="0" t="n">
        <v>572</v>
      </c>
      <c r="C306" s="0" t="s">
        <v>2</v>
      </c>
      <c r="D306" s="0" t="s">
        <v>157</v>
      </c>
      <c r="E306" s="0" t="s">
        <v>345</v>
      </c>
      <c r="F306" s="0" t="s">
        <v>95</v>
      </c>
      <c r="G306" s="0" t="s">
        <v>191</v>
      </c>
      <c r="H306" s="0" t="s">
        <v>168</v>
      </c>
      <c r="I306" s="0" t="s">
        <v>156</v>
      </c>
      <c r="J306" s="0" t="s">
        <v>158</v>
      </c>
      <c r="K306" s="0" t="n">
        <v>36896</v>
      </c>
      <c r="L306" s="0" t="n">
        <v>38722</v>
      </c>
      <c r="M306" s="0" t="s">
        <v>155</v>
      </c>
      <c r="N306" s="286" t="n">
        <v>10000000</v>
      </c>
      <c r="O306" s="0" t="n">
        <v>-4242.10071</v>
      </c>
      <c r="P306" s="0" t="n">
        <v>2.2</v>
      </c>
      <c r="Q306" s="0" t="n">
        <v>167.504465</v>
      </c>
      <c r="R306" s="0" t="n">
        <v>167.566102</v>
      </c>
      <c r="S306" s="0" t="n">
        <v>-0.00255053680335333</v>
      </c>
      <c r="T306" s="0" t="n">
        <v>10.8196339843863</v>
      </c>
      <c r="U306" s="0" t="n">
        <v>739.780634</v>
      </c>
      <c r="V306" s="0" t="n">
        <v>0</v>
      </c>
      <c r="W306" s="0" t="n">
        <v>750.600267984386</v>
      </c>
      <c r="X306" s="0" t="n">
        <v>263906.600024</v>
      </c>
      <c r="Y306" s="0" t="n">
        <v>264389.458124</v>
      </c>
      <c r="Z306" s="0" t="n">
        <v>482.858100000012</v>
      </c>
      <c r="AA306" s="0" t="n">
        <v>-267.742167984374</v>
      </c>
      <c r="AB306" s="0" t="n">
        <v>263906.600024</v>
      </c>
      <c r="AC306" s="0" t="n">
        <v>264389.458124</v>
      </c>
      <c r="AD306" s="0" t="n">
        <v>482.858100000012</v>
      </c>
      <c r="AF306" s="0" t="n">
        <v>-31402.150505775</v>
      </c>
      <c r="AG306" s="0" t="n">
        <v>0</v>
      </c>
      <c r="AH306" s="565" t="n">
        <v>264389.458124</v>
      </c>
      <c r="AI306" s="0" t="n">
        <v>84074.540171</v>
      </c>
      <c r="AJ306" s="0" t="n">
        <v>84074.540171</v>
      </c>
      <c r="AK306" s="0" t="n">
        <v>27653.624597</v>
      </c>
      <c r="AL306" s="0" t="n">
        <v>482.858100000012</v>
      </c>
      <c r="AM306" s="0" t="s">
        <v>461</v>
      </c>
      <c r="AN306" s="0" t="n">
        <v>7</v>
      </c>
      <c r="AO306" s="0" t="s">
        <v>469</v>
      </c>
      <c r="AP306" s="0" t="n">
        <v>7</v>
      </c>
    </row>
    <row r="307" customFormat="false" ht="12.75" hidden="false" customHeight="false" outlineLevel="0" collapsed="false">
      <c r="A307" s="0" t="n">
        <v>1523</v>
      </c>
      <c r="B307" s="0" t="n">
        <v>573</v>
      </c>
      <c r="C307" s="0" t="s">
        <v>2</v>
      </c>
      <c r="D307" s="0" t="s">
        <v>157</v>
      </c>
      <c r="E307" s="0" t="s">
        <v>347</v>
      </c>
      <c r="F307" s="0" t="s">
        <v>304</v>
      </c>
      <c r="G307" s="0" t="s">
        <v>160</v>
      </c>
      <c r="H307" s="0" t="s">
        <v>161</v>
      </c>
      <c r="I307" s="0" t="s">
        <v>156</v>
      </c>
      <c r="J307" s="0" t="s">
        <v>158</v>
      </c>
      <c r="K307" s="0" t="n">
        <v>36896</v>
      </c>
      <c r="L307" s="0" t="n">
        <v>38722</v>
      </c>
      <c r="M307" s="0" t="s">
        <v>155</v>
      </c>
      <c r="N307" s="286" t="n">
        <v>10000000</v>
      </c>
      <c r="O307" s="0" t="n">
        <v>-4047.300926</v>
      </c>
      <c r="P307" s="0" t="n">
        <v>0.14</v>
      </c>
      <c r="Q307" s="0" t="n">
        <v>15.358198</v>
      </c>
      <c r="R307" s="0" t="n">
        <v>15.36294</v>
      </c>
      <c r="S307" s="0" t="n">
        <v>-4.63755588017922E-005</v>
      </c>
      <c r="T307" s="0" t="n">
        <v>0.187695842082261</v>
      </c>
      <c r="U307" s="0" t="n">
        <v>53.639267</v>
      </c>
      <c r="V307" s="0" t="n">
        <v>0</v>
      </c>
      <c r="W307" s="0" t="n">
        <v>53.8269628420823</v>
      </c>
      <c r="X307" s="0" t="n">
        <v>-2678.912275</v>
      </c>
      <c r="Y307" s="0" t="n">
        <v>-2663.663992</v>
      </c>
      <c r="Z307" s="0" t="n">
        <v>15.2482830000004</v>
      </c>
      <c r="AA307" s="0" t="n">
        <v>-38.5786798420819</v>
      </c>
      <c r="AB307" s="0" t="n">
        <v>-2678.912275</v>
      </c>
      <c r="AC307" s="0" t="n">
        <v>-2663.663992</v>
      </c>
      <c r="AD307" s="0" t="n">
        <v>15.2482830000004</v>
      </c>
      <c r="AF307" s="0" t="n">
        <v>-6058.6071211757</v>
      </c>
      <c r="AG307" s="0" t="n">
        <v>0</v>
      </c>
      <c r="AH307" s="565" t="n">
        <v>-2663.663992</v>
      </c>
      <c r="AI307" s="0" t="n">
        <v>22766.454407</v>
      </c>
      <c r="AJ307" s="0" t="n">
        <v>22766.454407</v>
      </c>
      <c r="AK307" s="0" t="n">
        <v>-1712.892372</v>
      </c>
      <c r="AL307" s="0" t="n">
        <v>15.2482830000004</v>
      </c>
      <c r="AM307" s="0" t="s">
        <v>461</v>
      </c>
      <c r="AN307" s="0" t="n">
        <v>1</v>
      </c>
      <c r="AO307" s="0" t="s">
        <v>469</v>
      </c>
      <c r="AP307" s="0" t="n">
        <v>1</v>
      </c>
    </row>
    <row r="308" customFormat="false" ht="12.75" hidden="false" customHeight="false" outlineLevel="0" collapsed="false">
      <c r="A308" s="0" t="n">
        <v>1524</v>
      </c>
      <c r="B308" s="0" t="n">
        <v>625</v>
      </c>
      <c r="C308" s="0" t="s">
        <v>2</v>
      </c>
      <c r="D308" s="0" t="s">
        <v>157</v>
      </c>
      <c r="E308" s="0" t="s">
        <v>356</v>
      </c>
      <c r="F308" s="0" t="s">
        <v>116</v>
      </c>
      <c r="G308" s="0" t="s">
        <v>96</v>
      </c>
      <c r="H308" s="0" t="s">
        <v>110</v>
      </c>
      <c r="I308" s="0" t="s">
        <v>156</v>
      </c>
      <c r="J308" s="0" t="s">
        <v>158</v>
      </c>
      <c r="K308" s="0" t="n">
        <v>36896</v>
      </c>
      <c r="L308" s="0" t="n">
        <v>38722</v>
      </c>
      <c r="M308" s="0" t="s">
        <v>155</v>
      </c>
      <c r="N308" s="286" t="n">
        <v>10000000</v>
      </c>
      <c r="O308" s="0" t="n">
        <v>-4104.472668</v>
      </c>
      <c r="P308" s="0" t="n">
        <v>0.62</v>
      </c>
      <c r="Q308" s="0" t="n">
        <v>53.096258</v>
      </c>
      <c r="R308" s="0" t="n">
        <v>53.122379</v>
      </c>
      <c r="S308" s="0" t="n">
        <v>0.00557043442975515</v>
      </c>
      <c r="T308" s="0" t="n">
        <v>-22.8636958658162</v>
      </c>
      <c r="U308" s="0" t="n">
        <v>200.782425</v>
      </c>
      <c r="V308" s="0" t="n">
        <v>0</v>
      </c>
      <c r="W308" s="0" t="n">
        <v>177.918729134184</v>
      </c>
      <c r="X308" s="0" t="n">
        <v>51262.044271</v>
      </c>
      <c r="Y308" s="0" t="n">
        <v>51345.958186</v>
      </c>
      <c r="Z308" s="0" t="n">
        <v>83.9139150000046</v>
      </c>
      <c r="AA308" s="0" t="n">
        <v>-94.0048141341792</v>
      </c>
      <c r="AB308" s="0" t="n">
        <v>51262.044271</v>
      </c>
      <c r="AC308" s="0" t="n">
        <v>51345.958186</v>
      </c>
      <c r="AD308" s="0" t="n">
        <v>83.9139150000046</v>
      </c>
      <c r="AF308" s="0" t="n">
        <v>-29708.173170984</v>
      </c>
      <c r="AG308" s="0" t="n">
        <v>0</v>
      </c>
      <c r="AH308" s="565" t="n">
        <v>51345.958186</v>
      </c>
      <c r="AI308" s="0" t="n">
        <v>45634.179649</v>
      </c>
      <c r="AJ308" s="0" t="n">
        <v>45634.179649</v>
      </c>
      <c r="AK308" s="0" t="n">
        <v>37696.443282</v>
      </c>
      <c r="AL308" s="0" t="n">
        <v>83.9139150000046</v>
      </c>
      <c r="AM308" s="0" t="s">
        <v>461</v>
      </c>
      <c r="AN308" s="0" t="n">
        <v>8</v>
      </c>
      <c r="AO308" s="0" t="s">
        <v>469</v>
      </c>
      <c r="AP308" s="0" t="n">
        <v>8</v>
      </c>
    </row>
    <row r="309" customFormat="false" ht="12.75" hidden="false" customHeight="false" outlineLevel="0" collapsed="false">
      <c r="A309" s="0" t="n">
        <v>1525</v>
      </c>
      <c r="B309" s="0" t="n">
        <v>574</v>
      </c>
      <c r="C309" s="0" t="s">
        <v>2</v>
      </c>
      <c r="D309" s="0" t="s">
        <v>157</v>
      </c>
      <c r="E309" s="0" t="s">
        <v>360</v>
      </c>
      <c r="F309" s="0" t="s">
        <v>102</v>
      </c>
      <c r="G309" s="0" t="s">
        <v>160</v>
      </c>
      <c r="H309" s="0" t="s">
        <v>168</v>
      </c>
      <c r="I309" s="0" t="s">
        <v>156</v>
      </c>
      <c r="J309" s="0" t="s">
        <v>158</v>
      </c>
      <c r="K309" s="0" t="n">
        <v>36896</v>
      </c>
      <c r="L309" s="0" t="n">
        <v>38722</v>
      </c>
      <c r="M309" s="0" t="s">
        <v>155</v>
      </c>
      <c r="N309" s="286" t="n">
        <v>10000000</v>
      </c>
      <c r="O309" s="0" t="n">
        <v>-4146.089103</v>
      </c>
      <c r="P309" s="0" t="n">
        <v>1.05</v>
      </c>
      <c r="Q309" s="0" t="n">
        <v>100.924544</v>
      </c>
      <c r="R309" s="0" t="n">
        <v>98.276517</v>
      </c>
      <c r="S309" s="0" t="n">
        <v>-2.71851543276247</v>
      </c>
      <c r="T309" s="0" t="n">
        <v>11271.2072121138</v>
      </c>
      <c r="U309" s="0" t="n">
        <v>393.88163</v>
      </c>
      <c r="V309" s="0" t="n">
        <v>0</v>
      </c>
      <c r="W309" s="0" t="n">
        <v>11665.0888421138</v>
      </c>
      <c r="X309" s="0" t="n">
        <v>40229.391488</v>
      </c>
      <c r="Y309" s="0" t="n">
        <v>51530.060291</v>
      </c>
      <c r="Z309" s="0" t="n">
        <v>11300.668803</v>
      </c>
      <c r="AA309" s="0" t="n">
        <v>-364.42003911382</v>
      </c>
      <c r="AB309" s="0" t="n">
        <v>40229.391488</v>
      </c>
      <c r="AC309" s="0" t="n">
        <v>51530.060291</v>
      </c>
      <c r="AD309" s="0" t="n">
        <v>11300.668803</v>
      </c>
      <c r="AF309" s="0" t="n">
        <v>-23871.1080105225</v>
      </c>
      <c r="AG309" s="0" t="n">
        <v>0</v>
      </c>
      <c r="AH309" s="565" t="n">
        <v>51530.060291</v>
      </c>
      <c r="AI309" s="0" t="n">
        <v>35963.575317</v>
      </c>
      <c r="AJ309" s="0" t="n">
        <v>35963.575317</v>
      </c>
      <c r="AK309" s="0" t="n">
        <v>8895.559593</v>
      </c>
      <c r="AL309" s="0" t="n">
        <v>11300.668803</v>
      </c>
      <c r="AM309" s="0" t="s">
        <v>461</v>
      </c>
      <c r="AN309" s="0" t="n">
        <v>6</v>
      </c>
      <c r="AO309" s="0" t="s">
        <v>469</v>
      </c>
      <c r="AP309" s="0" t="n">
        <v>6</v>
      </c>
    </row>
    <row r="310" customFormat="false" ht="12.75" hidden="false" customHeight="false" outlineLevel="0" collapsed="false">
      <c r="A310" s="0" t="n">
        <v>1526</v>
      </c>
      <c r="B310" s="0" t="n">
        <v>575</v>
      </c>
      <c r="C310" s="0" t="s">
        <v>2</v>
      </c>
      <c r="D310" s="0" t="s">
        <v>157</v>
      </c>
      <c r="E310" s="0" t="s">
        <v>362</v>
      </c>
      <c r="F310" s="0" t="s">
        <v>172</v>
      </c>
      <c r="G310" s="0" t="s">
        <v>151</v>
      </c>
      <c r="H310" s="0" t="s">
        <v>152</v>
      </c>
      <c r="I310" s="0" t="s">
        <v>156</v>
      </c>
      <c r="J310" s="0" t="s">
        <v>158</v>
      </c>
      <c r="K310" s="0" t="n">
        <v>36896</v>
      </c>
      <c r="L310" s="0" t="n">
        <v>38722</v>
      </c>
      <c r="M310" s="0" t="s">
        <v>155</v>
      </c>
      <c r="N310" s="286" t="n">
        <v>10000000</v>
      </c>
      <c r="O310" s="0" t="n">
        <v>-4226.534646</v>
      </c>
      <c r="P310" s="0" t="n">
        <v>1.65</v>
      </c>
      <c r="Q310" s="0" t="n">
        <v>163.383492</v>
      </c>
      <c r="R310" s="0" t="n">
        <v>163.433587</v>
      </c>
      <c r="S310" s="0" t="n">
        <v>0.000280902415051126</v>
      </c>
      <c r="T310" s="0" t="n">
        <v>-1.18724378935866</v>
      </c>
      <c r="U310" s="0" t="n">
        <v>566.33538</v>
      </c>
      <c r="V310" s="0" t="n">
        <v>0</v>
      </c>
      <c r="W310" s="0" t="n">
        <v>565.148136210641</v>
      </c>
      <c r="X310" s="0" t="n">
        <v>43177.910745</v>
      </c>
      <c r="Y310" s="0" t="n">
        <v>43437.339999</v>
      </c>
      <c r="Z310" s="0" t="n">
        <v>259.429254000002</v>
      </c>
      <c r="AA310" s="0" t="n">
        <v>-305.718882210639</v>
      </c>
      <c r="AB310" s="0" t="n">
        <v>43177.910745</v>
      </c>
      <c r="AC310" s="0" t="n">
        <v>43437.339999</v>
      </c>
      <c r="AD310" s="0" t="n">
        <v>259.429254000002</v>
      </c>
      <c r="AF310" s="0" t="n">
        <v>-41715.89695602</v>
      </c>
      <c r="AG310" s="0" t="n">
        <v>0</v>
      </c>
      <c r="AH310" s="565" t="n">
        <v>43437.339999</v>
      </c>
      <c r="AI310" s="0" t="n">
        <v>81170.090305</v>
      </c>
      <c r="AJ310" s="0" t="n">
        <v>81170.090305</v>
      </c>
      <c r="AK310" s="0" t="n">
        <v>46321.649841</v>
      </c>
      <c r="AL310" s="0" t="n">
        <v>259.429254000002</v>
      </c>
      <c r="AM310" s="0" t="s">
        <v>461</v>
      </c>
      <c r="AN310" s="0" t="s">
        <v>469</v>
      </c>
      <c r="AO310" s="0" t="n">
        <v>9</v>
      </c>
      <c r="AP310" s="0" t="n">
        <v>9</v>
      </c>
    </row>
    <row r="311" customFormat="false" ht="12.75" hidden="false" customHeight="false" outlineLevel="0" collapsed="false">
      <c r="A311" s="0" t="n">
        <v>1527</v>
      </c>
      <c r="B311" s="0" t="n">
        <v>626</v>
      </c>
      <c r="C311" s="0" t="s">
        <v>2</v>
      </c>
      <c r="D311" s="0" t="s">
        <v>157</v>
      </c>
      <c r="E311" s="0" t="s">
        <v>366</v>
      </c>
      <c r="F311" s="0" t="s">
        <v>116</v>
      </c>
      <c r="G311" s="0" t="s">
        <v>167</v>
      </c>
      <c r="H311" s="0" t="s">
        <v>110</v>
      </c>
      <c r="I311" s="0" t="s">
        <v>156</v>
      </c>
      <c r="J311" s="0" t="s">
        <v>158</v>
      </c>
      <c r="K311" s="0" t="n">
        <v>36896</v>
      </c>
      <c r="L311" s="0" t="n">
        <v>38722</v>
      </c>
      <c r="M311" s="0" t="s">
        <v>155</v>
      </c>
      <c r="N311" s="286" t="n">
        <v>10000000</v>
      </c>
      <c r="O311" s="0" t="n">
        <v>-4094.044325</v>
      </c>
      <c r="P311" s="0" t="n">
        <v>0.5</v>
      </c>
      <c r="Q311" s="0" t="n">
        <v>56.723393</v>
      </c>
      <c r="R311" s="0" t="n">
        <v>56.745846</v>
      </c>
      <c r="S311" s="0" t="n">
        <v>-0.000873614424266972</v>
      </c>
      <c r="T311" s="0" t="n">
        <v>3.57661617590834</v>
      </c>
      <c r="U311" s="0" t="n">
        <v>236.305261</v>
      </c>
      <c r="V311" s="0" t="n">
        <v>0</v>
      </c>
      <c r="W311" s="0" t="n">
        <v>239.881877175908</v>
      </c>
      <c r="X311" s="0" t="n">
        <v>-17138.379282</v>
      </c>
      <c r="Y311" s="0" t="n">
        <v>-17110.422414</v>
      </c>
      <c r="Z311" s="0" t="n">
        <v>27.9568680000011</v>
      </c>
      <c r="AA311" s="0" t="n">
        <v>-211.925009175907</v>
      </c>
      <c r="AB311" s="0" t="n">
        <v>-17138.379282</v>
      </c>
      <c r="AC311" s="0" t="n">
        <v>-17110.422414</v>
      </c>
      <c r="AD311" s="0" t="n">
        <v>27.9568680000011</v>
      </c>
      <c r="AF311" s="0" t="n">
        <v>-29632.69282435</v>
      </c>
      <c r="AG311" s="0" t="n">
        <v>0</v>
      </c>
      <c r="AH311" s="565" t="n">
        <v>-17110.422414</v>
      </c>
      <c r="AI311" s="0" t="n">
        <v>49203.397571</v>
      </c>
      <c r="AJ311" s="0" t="n">
        <v>49203.397571</v>
      </c>
      <c r="AK311" s="0" t="n">
        <v>28780.401648</v>
      </c>
      <c r="AL311" s="0" t="n">
        <v>27.9568680000011</v>
      </c>
      <c r="AM311" s="0" t="s">
        <v>461</v>
      </c>
      <c r="AN311" s="0" t="n">
        <v>8</v>
      </c>
      <c r="AO311" s="0" t="s">
        <v>469</v>
      </c>
      <c r="AP311" s="0" t="n">
        <v>8</v>
      </c>
    </row>
    <row r="312" customFormat="false" ht="12.75" hidden="false" customHeight="false" outlineLevel="0" collapsed="false">
      <c r="A312" s="0" t="n">
        <v>1528</v>
      </c>
      <c r="B312" s="0" t="n">
        <v>576</v>
      </c>
      <c r="C312" s="0" t="s">
        <v>2</v>
      </c>
      <c r="D312" s="0" t="s">
        <v>157</v>
      </c>
      <c r="E312" s="0" t="s">
        <v>370</v>
      </c>
      <c r="F312" s="0" t="s">
        <v>150</v>
      </c>
      <c r="G312" s="0" t="s">
        <v>112</v>
      </c>
      <c r="H312" s="0" t="s">
        <v>168</v>
      </c>
      <c r="I312" s="0" t="s">
        <v>156</v>
      </c>
      <c r="J312" s="0" t="s">
        <v>158</v>
      </c>
      <c r="K312" s="0" t="n">
        <v>36896</v>
      </c>
      <c r="L312" s="0" t="n">
        <v>38722</v>
      </c>
      <c r="M312" s="0" t="s">
        <v>155</v>
      </c>
      <c r="N312" s="286" t="n">
        <v>10000000</v>
      </c>
      <c r="O312" s="0" t="n">
        <v>-4255.24682</v>
      </c>
      <c r="P312" s="0" t="n">
        <v>1.6</v>
      </c>
      <c r="Q312" s="0" t="n">
        <v>121.619257</v>
      </c>
      <c r="R312" s="0" t="n">
        <v>121.84883</v>
      </c>
      <c r="S312" s="0" t="n">
        <v>0.183318328743348</v>
      </c>
      <c r="T312" s="0" t="n">
        <v>-780.064735432847</v>
      </c>
      <c r="U312" s="0" t="n">
        <v>491.023266</v>
      </c>
      <c r="V312" s="0" t="n">
        <v>0</v>
      </c>
      <c r="W312" s="0" t="n">
        <v>-289.041469432847</v>
      </c>
      <c r="X312" s="0" t="n">
        <v>192694.652713</v>
      </c>
      <c r="Y312" s="0" t="n">
        <v>192277.290363</v>
      </c>
      <c r="Z312" s="0" t="n">
        <v>-417.362349999981</v>
      </c>
      <c r="AA312" s="0" t="n">
        <v>-128.320880567135</v>
      </c>
      <c r="AB312" s="0" t="n">
        <v>192694.652713</v>
      </c>
      <c r="AC312" s="0" t="n">
        <v>192277.290363</v>
      </c>
      <c r="AD312" s="0" t="n">
        <v>-417.362349999981</v>
      </c>
      <c r="AF312" s="0" t="n">
        <v>-53199.09574364</v>
      </c>
      <c r="AG312" s="0" t="n">
        <v>0</v>
      </c>
      <c r="AH312" s="565" t="n">
        <v>192277.290363</v>
      </c>
      <c r="AI312" s="0" t="n">
        <v>140732.472364</v>
      </c>
      <c r="AJ312" s="0" t="n">
        <v>140732.472364</v>
      </c>
      <c r="AK312" s="0" t="n">
        <v>46291.994963</v>
      </c>
      <c r="AL312" s="0" t="n">
        <v>-417.362349999981</v>
      </c>
      <c r="AM312" s="0" t="s">
        <v>461</v>
      </c>
      <c r="AN312" s="0" t="s">
        <v>469</v>
      </c>
      <c r="AO312" s="0" t="n">
        <v>10</v>
      </c>
      <c r="AP312" s="0" t="n">
        <v>10</v>
      </c>
    </row>
    <row r="313" customFormat="false" ht="12.75" hidden="false" customHeight="false" outlineLevel="0" collapsed="false">
      <c r="A313" s="0" t="n">
        <v>1529</v>
      </c>
      <c r="B313" s="0" t="n">
        <v>577</v>
      </c>
      <c r="C313" s="0" t="s">
        <v>2</v>
      </c>
      <c r="D313" s="0" t="s">
        <v>157</v>
      </c>
      <c r="E313" s="0" t="s">
        <v>371</v>
      </c>
      <c r="F313" s="0" t="s">
        <v>150</v>
      </c>
      <c r="G313" s="0" t="s">
        <v>112</v>
      </c>
      <c r="H313" s="0" t="s">
        <v>168</v>
      </c>
      <c r="I313" s="0" t="s">
        <v>156</v>
      </c>
      <c r="J313" s="0" t="s">
        <v>158</v>
      </c>
      <c r="K313" s="0" t="n">
        <v>36896</v>
      </c>
      <c r="L313" s="0" t="n">
        <v>38722</v>
      </c>
      <c r="M313" s="0" t="s">
        <v>155</v>
      </c>
      <c r="N313" s="286" t="n">
        <v>10000000</v>
      </c>
      <c r="O313" s="0" t="n">
        <v>-4069.2257</v>
      </c>
      <c r="P313" s="0" t="n">
        <v>0.66</v>
      </c>
      <c r="Q313" s="0" t="n">
        <v>132.301803</v>
      </c>
      <c r="R313" s="0" t="n">
        <v>132.53639</v>
      </c>
      <c r="S313" s="0" t="n">
        <v>0.184717481990053</v>
      </c>
      <c r="T313" s="0" t="n">
        <v>-751.657124953209</v>
      </c>
      <c r="U313" s="0" t="n">
        <v>479.359569</v>
      </c>
      <c r="V313" s="0" t="n">
        <v>0</v>
      </c>
      <c r="W313" s="0" t="n">
        <v>-272.297555953209</v>
      </c>
      <c r="X313" s="0" t="n">
        <v>-258604.65149</v>
      </c>
      <c r="Y313" s="0" t="n">
        <v>-259530.384145</v>
      </c>
      <c r="Z313" s="0" t="n">
        <v>-925.732655</v>
      </c>
      <c r="AA313" s="0" t="n">
        <v>-653.435099046791</v>
      </c>
      <c r="AB313" s="0" t="n">
        <v>-258604.65149</v>
      </c>
      <c r="AC313" s="0" t="n">
        <v>-259530.384145</v>
      </c>
      <c r="AD313" s="0" t="n">
        <v>-925.732655</v>
      </c>
      <c r="AF313" s="0" t="n">
        <v>-50873.4597014</v>
      </c>
      <c r="AG313" s="0" t="n">
        <v>0</v>
      </c>
      <c r="AH313" s="565" t="n">
        <v>-259530.384145</v>
      </c>
      <c r="AI313" s="0" t="n">
        <v>-198349.628424</v>
      </c>
      <c r="AJ313" s="0" t="n">
        <v>-198349.628424</v>
      </c>
      <c r="AK313" s="0" t="n">
        <v>-232539.89609</v>
      </c>
      <c r="AL313" s="0" t="n">
        <v>-925.732655</v>
      </c>
      <c r="AM313" s="0" t="s">
        <v>461</v>
      </c>
      <c r="AN313" s="0" t="s">
        <v>469</v>
      </c>
      <c r="AO313" s="0" t="n">
        <v>10</v>
      </c>
      <c r="AP313" s="0" t="n">
        <v>10</v>
      </c>
    </row>
    <row r="314" customFormat="false" ht="12.75" hidden="false" customHeight="false" outlineLevel="0" collapsed="false">
      <c r="A314" s="0" t="n">
        <v>1530</v>
      </c>
      <c r="B314" s="0" t="n">
        <v>578</v>
      </c>
      <c r="C314" s="0" t="s">
        <v>2</v>
      </c>
      <c r="D314" s="0" t="s">
        <v>157</v>
      </c>
      <c r="E314" s="0" t="s">
        <v>376</v>
      </c>
      <c r="F314" s="0" t="s">
        <v>172</v>
      </c>
      <c r="G314" s="0" t="s">
        <v>112</v>
      </c>
      <c r="H314" s="0" t="s">
        <v>168</v>
      </c>
      <c r="I314" s="0" t="s">
        <v>156</v>
      </c>
      <c r="J314" s="0" t="s">
        <v>158</v>
      </c>
      <c r="K314" s="0" t="n">
        <v>36896</v>
      </c>
      <c r="L314" s="0" t="n">
        <v>38722</v>
      </c>
      <c r="M314" s="0" t="s">
        <v>155</v>
      </c>
      <c r="N314" s="286" t="n">
        <v>10000000</v>
      </c>
      <c r="O314" s="0" t="n">
        <v>-4217.543143</v>
      </c>
      <c r="P314" s="0" t="n">
        <v>1.3</v>
      </c>
      <c r="Q314" s="0" t="n">
        <v>118.619543</v>
      </c>
      <c r="R314" s="0" t="n">
        <v>118.649924</v>
      </c>
      <c r="S314" s="0" t="n">
        <v>-0.00586896714646838</v>
      </c>
      <c r="T314" s="0" t="n">
        <v>24.75262214508</v>
      </c>
      <c r="U314" s="0" t="n">
        <v>453.76628</v>
      </c>
      <c r="V314" s="0" t="n">
        <v>0</v>
      </c>
      <c r="W314" s="0" t="n">
        <v>478.51890214508</v>
      </c>
      <c r="X314" s="0" t="n">
        <v>75374.489364</v>
      </c>
      <c r="Y314" s="0" t="n">
        <v>75638.529278</v>
      </c>
      <c r="Z314" s="0" t="n">
        <v>264.039914000008</v>
      </c>
      <c r="AA314" s="0" t="n">
        <v>-214.478988145072</v>
      </c>
      <c r="AB314" s="0" t="n">
        <v>75374.489364</v>
      </c>
      <c r="AC314" s="0" t="n">
        <v>75638.529278</v>
      </c>
      <c r="AD314" s="0" t="n">
        <v>264.039914000008</v>
      </c>
      <c r="AF314" s="0" t="n">
        <v>-41627.15082141</v>
      </c>
      <c r="AG314" s="0" t="n">
        <v>0</v>
      </c>
      <c r="AH314" s="565" t="n">
        <v>75638.529278</v>
      </c>
      <c r="AI314" s="0" t="n">
        <v>60426.0265</v>
      </c>
      <c r="AJ314" s="0" t="n">
        <v>60426.0265</v>
      </c>
      <c r="AK314" s="0" t="n">
        <v>5035.075631</v>
      </c>
      <c r="AL314" s="0" t="n">
        <v>264.039914000008</v>
      </c>
      <c r="AM314" s="0" t="s">
        <v>461</v>
      </c>
      <c r="AN314" s="0" t="s">
        <v>469</v>
      </c>
      <c r="AO314" s="0" t="n">
        <v>9</v>
      </c>
      <c r="AP314" s="0" t="n">
        <v>9</v>
      </c>
    </row>
    <row r="315" customFormat="false" ht="12.75" hidden="false" customHeight="false" outlineLevel="0" collapsed="false">
      <c r="A315" s="0" t="n">
        <v>1531</v>
      </c>
      <c r="B315" s="0" t="n">
        <v>579</v>
      </c>
      <c r="C315" s="0" t="s">
        <v>2</v>
      </c>
      <c r="D315" s="0" t="s">
        <v>157</v>
      </c>
      <c r="E315" s="0" t="s">
        <v>381</v>
      </c>
      <c r="F315" s="0" t="s">
        <v>172</v>
      </c>
      <c r="G315" s="0" t="s">
        <v>112</v>
      </c>
      <c r="H315" s="0" t="s">
        <v>168</v>
      </c>
      <c r="I315" s="0" t="s">
        <v>156</v>
      </c>
      <c r="J315" s="0" t="s">
        <v>158</v>
      </c>
      <c r="K315" s="0" t="n">
        <v>36896</v>
      </c>
      <c r="L315" s="0" t="n">
        <v>38722</v>
      </c>
      <c r="M315" s="0" t="s">
        <v>155</v>
      </c>
      <c r="N315" s="286" t="n">
        <v>10000000</v>
      </c>
      <c r="O315" s="0" t="n">
        <v>-4192.966553</v>
      </c>
      <c r="P315" s="0" t="n">
        <v>1.8</v>
      </c>
      <c r="Q315" s="0" t="n">
        <v>196.681863</v>
      </c>
      <c r="R315" s="0" t="n">
        <v>196.712622</v>
      </c>
      <c r="S315" s="0" t="n">
        <v>-0.0123528975667437</v>
      </c>
      <c r="T315" s="0" t="n">
        <v>51.7952863299913</v>
      </c>
      <c r="U315" s="0" t="n">
        <v>629.806694</v>
      </c>
      <c r="V315" s="0" t="n">
        <v>0</v>
      </c>
      <c r="W315" s="0" t="n">
        <v>681.601980329991</v>
      </c>
      <c r="X315" s="0" t="n">
        <v>-27136.849335</v>
      </c>
      <c r="Y315" s="0" t="n">
        <v>-26800.459261</v>
      </c>
      <c r="Z315" s="0" t="n">
        <v>336.390073999999</v>
      </c>
      <c r="AA315" s="0" t="n">
        <v>-345.211906329992</v>
      </c>
      <c r="AB315" s="0" t="n">
        <v>-27136.849335</v>
      </c>
      <c r="AC315" s="0" t="n">
        <v>-26800.459261</v>
      </c>
      <c r="AD315" s="0" t="n">
        <v>336.390073999999</v>
      </c>
      <c r="AF315" s="0" t="n">
        <v>-41384.57987811</v>
      </c>
      <c r="AG315" s="0" t="n">
        <v>0</v>
      </c>
      <c r="AH315" s="565" t="n">
        <v>-26800.459261</v>
      </c>
      <c r="AI315" s="0" t="n">
        <v>59740.934951</v>
      </c>
      <c r="AJ315" s="0" t="n">
        <v>59740.934951</v>
      </c>
      <c r="AK315" s="0" t="n">
        <v>48903.893119</v>
      </c>
      <c r="AL315" s="0" t="n">
        <v>336.390073999999</v>
      </c>
      <c r="AM315" s="0" t="s">
        <v>461</v>
      </c>
      <c r="AN315" s="0" t="s">
        <v>469</v>
      </c>
      <c r="AO315" s="0" t="n">
        <v>9</v>
      </c>
      <c r="AP315" s="0" t="n">
        <v>9</v>
      </c>
    </row>
    <row r="316" customFormat="false" ht="12.75" hidden="false" customHeight="false" outlineLevel="0" collapsed="false">
      <c r="A316" s="0" t="n">
        <v>1532</v>
      </c>
      <c r="B316" s="0" t="n">
        <v>580</v>
      </c>
      <c r="C316" s="0" t="s">
        <v>2</v>
      </c>
      <c r="D316" s="0" t="s">
        <v>157</v>
      </c>
      <c r="E316" s="0" t="s">
        <v>382</v>
      </c>
      <c r="F316" s="0" t="s">
        <v>172</v>
      </c>
      <c r="G316" s="0" t="s">
        <v>160</v>
      </c>
      <c r="H316" s="0" t="s">
        <v>168</v>
      </c>
      <c r="I316" s="0" t="s">
        <v>156</v>
      </c>
      <c r="J316" s="0" t="s">
        <v>158</v>
      </c>
      <c r="K316" s="0" t="n">
        <v>36896</v>
      </c>
      <c r="L316" s="0" t="n">
        <v>38722</v>
      </c>
      <c r="M316" s="0" t="s">
        <v>155</v>
      </c>
      <c r="N316" s="286" t="n">
        <v>10000000</v>
      </c>
      <c r="O316" s="0" t="n">
        <v>-4102.423684</v>
      </c>
      <c r="P316" s="0" t="n">
        <v>0.5</v>
      </c>
      <c r="Q316" s="0" t="n">
        <v>49.302551</v>
      </c>
      <c r="R316" s="0" t="n">
        <v>49.317463</v>
      </c>
      <c r="S316" s="0" t="n">
        <v>-0.00202171445333634</v>
      </c>
      <c r="T316" s="0" t="n">
        <v>8.29392925565211</v>
      </c>
      <c r="U316" s="0" t="n">
        <v>196.131557</v>
      </c>
      <c r="V316" s="0" t="n">
        <v>0</v>
      </c>
      <c r="W316" s="0" t="n">
        <v>204.425486255652</v>
      </c>
      <c r="X316" s="0" t="n">
        <v>14035.940034</v>
      </c>
      <c r="Y316" s="0" t="n">
        <v>14113.804955</v>
      </c>
      <c r="Z316" s="0" t="n">
        <v>77.8649210000003</v>
      </c>
      <c r="AA316" s="0" t="n">
        <v>-126.560565255652</v>
      </c>
      <c r="AB316" s="0" t="n">
        <v>14035.940034</v>
      </c>
      <c r="AC316" s="0" t="n">
        <v>14113.804955</v>
      </c>
      <c r="AD316" s="0" t="n">
        <v>77.8649210000003</v>
      </c>
      <c r="AF316" s="0" t="n">
        <v>-40490.92176108</v>
      </c>
      <c r="AG316" s="0" t="n">
        <v>0</v>
      </c>
      <c r="AH316" s="565" t="n">
        <v>14113.804955</v>
      </c>
      <c r="AI316" s="0" t="n">
        <v>100804.605149</v>
      </c>
      <c r="AJ316" s="0" t="n">
        <v>100804.605149</v>
      </c>
      <c r="AK316" s="0" t="n">
        <v>1608.776151</v>
      </c>
      <c r="AL316" s="0" t="n">
        <v>77.8649210000003</v>
      </c>
      <c r="AM316" s="0" t="s">
        <v>461</v>
      </c>
      <c r="AN316" s="0" t="s">
        <v>469</v>
      </c>
      <c r="AO316" s="0" t="n">
        <v>9</v>
      </c>
      <c r="AP316" s="0" t="n">
        <v>9</v>
      </c>
    </row>
    <row r="317" customFormat="false" ht="12.75" hidden="false" customHeight="false" outlineLevel="0" collapsed="false">
      <c r="A317" s="0" t="n">
        <v>1533</v>
      </c>
      <c r="B317" s="0" t="n">
        <v>581</v>
      </c>
      <c r="C317" s="0" t="s">
        <v>2</v>
      </c>
      <c r="D317" s="0" t="s">
        <v>157</v>
      </c>
      <c r="E317" s="0" t="s">
        <v>409</v>
      </c>
      <c r="F317" s="0" t="s">
        <v>172</v>
      </c>
      <c r="G317" s="0" t="s">
        <v>410</v>
      </c>
      <c r="H317" s="0" t="s">
        <v>107</v>
      </c>
      <c r="I317" s="0" t="s">
        <v>156</v>
      </c>
      <c r="J317" s="0" t="s">
        <v>158</v>
      </c>
      <c r="K317" s="0" t="n">
        <v>36896</v>
      </c>
      <c r="L317" s="0" t="n">
        <v>38722</v>
      </c>
      <c r="M317" s="0" t="s">
        <v>155</v>
      </c>
      <c r="N317" s="286" t="n">
        <v>10000000</v>
      </c>
      <c r="O317" s="0" t="n">
        <v>-4172.750484</v>
      </c>
      <c r="P317" s="0" t="n">
        <v>1.05</v>
      </c>
      <c r="Q317" s="0" t="n">
        <v>112.509644</v>
      </c>
      <c r="R317" s="0" t="n">
        <v>112.533357</v>
      </c>
      <c r="S317" s="0" t="n">
        <v>-0.00471773015083284</v>
      </c>
      <c r="T317" s="0" t="n">
        <v>19.6859107702691</v>
      </c>
      <c r="U317" s="0" t="n">
        <v>382.888343</v>
      </c>
      <c r="V317" s="0" t="n">
        <v>0</v>
      </c>
      <c r="W317" s="0" t="n">
        <v>402.574253770269</v>
      </c>
      <c r="X317" s="0" t="n">
        <v>-7401.236264</v>
      </c>
      <c r="Y317" s="0" t="n">
        <v>-7224.764621</v>
      </c>
      <c r="Z317" s="0" t="n">
        <v>176.471643</v>
      </c>
      <c r="AA317" s="0" t="n">
        <v>-226.102610770269</v>
      </c>
      <c r="AB317" s="0" t="n">
        <v>-7401.236264</v>
      </c>
      <c r="AC317" s="0" t="n">
        <v>-7224.764621</v>
      </c>
      <c r="AD317" s="0" t="n">
        <v>176.471643</v>
      </c>
      <c r="AF317" s="0" t="n">
        <v>-41185.04727708</v>
      </c>
      <c r="AG317" s="0" t="n">
        <v>0</v>
      </c>
      <c r="AH317" s="565" t="n">
        <v>-7224.764621</v>
      </c>
      <c r="AI317" s="0" t="n">
        <v>9470.837952</v>
      </c>
      <c r="AJ317" s="0" t="n">
        <v>9470.837952</v>
      </c>
      <c r="AK317" s="0" t="n">
        <v>-32620.126979</v>
      </c>
      <c r="AL317" s="0" t="n">
        <v>176.471643</v>
      </c>
      <c r="AM317" s="0" t="s">
        <v>461</v>
      </c>
      <c r="AN317" s="0" t="s">
        <v>469</v>
      </c>
      <c r="AO317" s="0" t="n">
        <v>9</v>
      </c>
      <c r="AP317" s="0" t="n">
        <v>9</v>
      </c>
    </row>
    <row r="318" customFormat="false" ht="12.75" hidden="false" customHeight="false" outlineLevel="0" collapsed="false">
      <c r="A318" s="0" t="n">
        <v>1534</v>
      </c>
      <c r="B318" s="0" t="n">
        <v>582</v>
      </c>
      <c r="C318" s="0" t="s">
        <v>2</v>
      </c>
      <c r="D318" s="0" t="s">
        <v>157</v>
      </c>
      <c r="E318" s="0" t="s">
        <v>386</v>
      </c>
      <c r="F318" s="0" t="s">
        <v>95</v>
      </c>
      <c r="G318" s="0" t="s">
        <v>191</v>
      </c>
      <c r="H318" s="0" t="s">
        <v>168</v>
      </c>
      <c r="I318" s="0" t="s">
        <v>156</v>
      </c>
      <c r="J318" s="0" t="s">
        <v>158</v>
      </c>
      <c r="K318" s="0" t="n">
        <v>36896</v>
      </c>
      <c r="L318" s="0" t="n">
        <v>38722</v>
      </c>
      <c r="M318" s="0" t="s">
        <v>155</v>
      </c>
      <c r="N318" s="286" t="n">
        <v>10000000</v>
      </c>
      <c r="O318" s="0" t="n">
        <v>-4197.747704</v>
      </c>
      <c r="P318" s="0" t="n">
        <v>1.3</v>
      </c>
      <c r="Q318" s="0" t="n">
        <v>78.761636</v>
      </c>
      <c r="R318" s="0" t="n">
        <v>78.791929</v>
      </c>
      <c r="S318" s="0" t="n">
        <v>-0.00106758959353615</v>
      </c>
      <c r="T318" s="0" t="n">
        <v>4.48147176508065</v>
      </c>
      <c r="U318" s="0" t="n">
        <v>375.001287</v>
      </c>
      <c r="V318" s="0" t="n">
        <v>0</v>
      </c>
      <c r="W318" s="0" t="n">
        <v>379.482758765081</v>
      </c>
      <c r="X318" s="0" t="n">
        <v>242992.54266</v>
      </c>
      <c r="Y318" s="0" t="n">
        <v>243351.835772</v>
      </c>
      <c r="Z318" s="0" t="n">
        <v>359.293111999985</v>
      </c>
      <c r="AA318" s="0" t="n">
        <v>-20.1896467650958</v>
      </c>
      <c r="AB318" s="0" t="n">
        <v>242992.54266</v>
      </c>
      <c r="AC318" s="0" t="n">
        <v>243351.835772</v>
      </c>
      <c r="AD318" s="0" t="n">
        <v>359.293111999985</v>
      </c>
      <c r="AF318" s="0" t="n">
        <v>-31073.82737886</v>
      </c>
      <c r="AG318" s="0" t="n">
        <v>0</v>
      </c>
      <c r="AH318" s="565" t="n">
        <v>243351.835772</v>
      </c>
      <c r="AI318" s="0" t="n">
        <v>135834.902021</v>
      </c>
      <c r="AJ318" s="0" t="n">
        <v>135834.902021</v>
      </c>
      <c r="AK318" s="0" t="n">
        <v>8365.67816700001</v>
      </c>
      <c r="AL318" s="0" t="n">
        <v>359.293111999985</v>
      </c>
      <c r="AM318" s="0" t="s">
        <v>461</v>
      </c>
      <c r="AN318" s="0" t="n">
        <v>7</v>
      </c>
      <c r="AO318" s="0" t="s">
        <v>469</v>
      </c>
      <c r="AP318" s="0" t="n">
        <v>7</v>
      </c>
    </row>
    <row r="319" customFormat="false" ht="12.75" hidden="false" customHeight="false" outlineLevel="0" collapsed="false">
      <c r="A319" s="0" t="n">
        <v>1535</v>
      </c>
      <c r="B319" s="0" t="n">
        <v>583</v>
      </c>
      <c r="C319" s="0" t="s">
        <v>2</v>
      </c>
      <c r="D319" s="0" t="s">
        <v>157</v>
      </c>
      <c r="E319" s="0" t="s">
        <v>389</v>
      </c>
      <c r="F319" s="0" t="s">
        <v>172</v>
      </c>
      <c r="G319" s="0" t="s">
        <v>112</v>
      </c>
      <c r="H319" s="0" t="s">
        <v>168</v>
      </c>
      <c r="I319" s="0" t="s">
        <v>156</v>
      </c>
      <c r="J319" s="0" t="s">
        <v>158</v>
      </c>
      <c r="K319" s="0" t="n">
        <v>36896</v>
      </c>
      <c r="L319" s="0" t="n">
        <v>38722</v>
      </c>
      <c r="M319" s="0" t="s">
        <v>155</v>
      </c>
      <c r="N319" s="286" t="n">
        <v>10000000</v>
      </c>
      <c r="O319" s="0" t="n">
        <v>-4062.33872</v>
      </c>
      <c r="P319" s="0" t="n">
        <v>2.45</v>
      </c>
      <c r="Q319" s="0" t="n">
        <v>573.93181</v>
      </c>
      <c r="R319" s="0" t="n">
        <v>574.062859</v>
      </c>
      <c r="S319" s="0" t="n">
        <v>0.0222917583600309</v>
      </c>
      <c r="T319" s="0" t="n">
        <v>-90.5566731228372</v>
      </c>
      <c r="U319" s="0" t="n">
        <v>1476.434692</v>
      </c>
      <c r="V319" s="0" t="n">
        <v>0</v>
      </c>
      <c r="W319" s="0" t="n">
        <v>1385.87801887716</v>
      </c>
      <c r="X319" s="0" t="n">
        <v>-1164061</v>
      </c>
      <c r="Y319" s="0" t="n">
        <v>-1164561</v>
      </c>
      <c r="Z319" s="0" t="n">
        <v>-500</v>
      </c>
      <c r="AA319" s="0" t="n">
        <v>-1885.87801887716</v>
      </c>
      <c r="AB319" s="0" t="n">
        <v>-1164061</v>
      </c>
      <c r="AC319" s="0" t="n">
        <v>-1164561</v>
      </c>
      <c r="AD319" s="0" t="n">
        <v>-500</v>
      </c>
      <c r="AF319" s="0" t="n">
        <v>-40095.2831664</v>
      </c>
      <c r="AG319" s="0" t="n">
        <v>0</v>
      </c>
      <c r="AH319" s="565" t="n">
        <v>-1164561</v>
      </c>
      <c r="AI319" s="0" t="n">
        <v>-830198.872939</v>
      </c>
      <c r="AJ319" s="0" t="n">
        <v>-830198.872939</v>
      </c>
      <c r="AK319" s="0" t="n">
        <v>-655461.545779</v>
      </c>
      <c r="AL319" s="0" t="n">
        <v>-500</v>
      </c>
      <c r="AM319" s="0" t="s">
        <v>461</v>
      </c>
      <c r="AN319" s="0" t="s">
        <v>469</v>
      </c>
      <c r="AO319" s="0" t="n">
        <v>9</v>
      </c>
      <c r="AP319" s="0" t="n">
        <v>9</v>
      </c>
    </row>
    <row r="320" customFormat="false" ht="12.75" hidden="false" customHeight="false" outlineLevel="0" collapsed="false">
      <c r="A320" s="0" t="n">
        <v>1536</v>
      </c>
      <c r="B320" s="0" t="n">
        <v>584</v>
      </c>
      <c r="C320" s="0" t="s">
        <v>2</v>
      </c>
      <c r="D320" s="0" t="s">
        <v>157</v>
      </c>
      <c r="E320" s="0" t="s">
        <v>390</v>
      </c>
      <c r="F320" s="0" t="s">
        <v>102</v>
      </c>
      <c r="G320" s="0" t="s">
        <v>191</v>
      </c>
      <c r="H320" s="0" t="s">
        <v>168</v>
      </c>
      <c r="I320" s="0" t="s">
        <v>156</v>
      </c>
      <c r="J320" s="0" t="s">
        <v>158</v>
      </c>
      <c r="K320" s="0" t="n">
        <v>36896</v>
      </c>
      <c r="L320" s="0" t="n">
        <v>38722</v>
      </c>
      <c r="M320" s="0" t="s">
        <v>155</v>
      </c>
      <c r="N320" s="286" t="n">
        <v>10000000</v>
      </c>
      <c r="O320" s="0" t="n">
        <v>-4056.280888</v>
      </c>
      <c r="P320" s="0" t="n">
        <v>0.36</v>
      </c>
      <c r="Q320" s="0" t="n">
        <v>67.13036</v>
      </c>
      <c r="R320" s="0" t="n">
        <v>67.152858</v>
      </c>
      <c r="S320" s="0" t="n">
        <v>-0.00376411560515376</v>
      </c>
      <c r="T320" s="0" t="n">
        <v>15.2683101894078</v>
      </c>
      <c r="U320" s="0" t="n">
        <v>268.960771</v>
      </c>
      <c r="V320" s="0" t="n">
        <v>0</v>
      </c>
      <c r="W320" s="0" t="n">
        <v>284.229081189408</v>
      </c>
      <c r="X320" s="0" t="n">
        <v>-122781.951209</v>
      </c>
      <c r="Y320" s="0" t="n">
        <v>-122853.33499</v>
      </c>
      <c r="Z320" s="0" t="n">
        <v>-71.3837809999968</v>
      </c>
      <c r="AA320" s="0" t="n">
        <v>-355.612862189405</v>
      </c>
      <c r="AB320" s="0" t="n">
        <v>-122781.951209</v>
      </c>
      <c r="AC320" s="0" t="n">
        <v>-122853.33499</v>
      </c>
      <c r="AD320" s="0" t="n">
        <v>-71.3837809999968</v>
      </c>
      <c r="AF320" s="0" t="n">
        <v>-23354.03721266</v>
      </c>
      <c r="AG320" s="0" t="n">
        <v>0</v>
      </c>
      <c r="AH320" s="565" t="n">
        <v>-122853.33499</v>
      </c>
      <c r="AI320" s="0" t="n">
        <v>19195.458345</v>
      </c>
      <c r="AJ320" s="0" t="n">
        <v>19195.458345</v>
      </c>
      <c r="AK320" s="0" t="n">
        <v>8443.952995</v>
      </c>
      <c r="AL320" s="0" t="n">
        <v>-71.3837809999968</v>
      </c>
      <c r="AM320" s="0" t="s">
        <v>461</v>
      </c>
      <c r="AN320" s="0" t="n">
        <v>6</v>
      </c>
      <c r="AO320" s="0" t="s">
        <v>469</v>
      </c>
      <c r="AP320" s="0" t="n">
        <v>6</v>
      </c>
    </row>
    <row r="321" customFormat="false" ht="12.75" hidden="false" customHeight="false" outlineLevel="0" collapsed="false">
      <c r="A321" s="0" t="n">
        <v>1537</v>
      </c>
      <c r="B321" s="0" t="n">
        <v>627</v>
      </c>
      <c r="C321" s="0" t="s">
        <v>2</v>
      </c>
      <c r="D321" s="0" t="s">
        <v>157</v>
      </c>
      <c r="E321" s="0" t="s">
        <v>391</v>
      </c>
      <c r="F321" s="0" t="s">
        <v>116</v>
      </c>
      <c r="G321" s="0" t="s">
        <v>188</v>
      </c>
      <c r="H321" s="0" t="s">
        <v>152</v>
      </c>
      <c r="I321" s="0" t="s">
        <v>156</v>
      </c>
      <c r="J321" s="0" t="s">
        <v>158</v>
      </c>
      <c r="K321" s="0" t="n">
        <v>36896</v>
      </c>
      <c r="L321" s="0" t="n">
        <v>38722</v>
      </c>
      <c r="M321" s="0" t="s">
        <v>155</v>
      </c>
      <c r="N321" s="286" t="n">
        <v>10000000</v>
      </c>
      <c r="O321" s="0" t="n">
        <v>-4106.505728</v>
      </c>
      <c r="P321" s="0" t="n">
        <v>0.68</v>
      </c>
      <c r="Q321" s="0" t="n">
        <v>56.925841</v>
      </c>
      <c r="R321" s="0" t="n">
        <v>56.949261</v>
      </c>
      <c r="S321" s="0" t="n">
        <v>0.00212568723770959</v>
      </c>
      <c r="T321" s="0" t="n">
        <v>-8.72914681759094</v>
      </c>
      <c r="U321" s="0" t="n">
        <v>252.204388</v>
      </c>
      <c r="V321" s="0" t="n">
        <v>0</v>
      </c>
      <c r="W321" s="0" t="n">
        <v>243.475241182409</v>
      </c>
      <c r="X321" s="0" t="n">
        <v>61735.341394</v>
      </c>
      <c r="Y321" s="0" t="n">
        <v>61852.746872</v>
      </c>
      <c r="Z321" s="0" t="n">
        <v>117.405478000001</v>
      </c>
      <c r="AA321" s="0" t="n">
        <v>-126.069763182408</v>
      </c>
      <c r="AB321" s="0" t="n">
        <v>61735.341394</v>
      </c>
      <c r="AC321" s="0" t="n">
        <v>61852.746872</v>
      </c>
      <c r="AD321" s="0" t="n">
        <v>117.405478000001</v>
      </c>
      <c r="AF321" s="0" t="n">
        <v>-29722.888459264</v>
      </c>
      <c r="AG321" s="0" t="n">
        <v>0</v>
      </c>
      <c r="AH321" s="565" t="n">
        <v>61852.746872</v>
      </c>
      <c r="AI321" s="0" t="n">
        <v>89879.011392</v>
      </c>
      <c r="AJ321" s="0" t="n">
        <v>89879.011392</v>
      </c>
      <c r="AK321" s="0" t="n">
        <v>25430.966001</v>
      </c>
      <c r="AL321" s="0" t="n">
        <v>117.405478000001</v>
      </c>
      <c r="AM321" s="0" t="s">
        <v>461</v>
      </c>
      <c r="AN321" s="0" t="n">
        <v>8</v>
      </c>
      <c r="AO321" s="0" t="s">
        <v>469</v>
      </c>
      <c r="AP321" s="0" t="n">
        <v>8</v>
      </c>
    </row>
    <row r="322" customFormat="false" ht="12.75" hidden="false" customHeight="false" outlineLevel="0" collapsed="false">
      <c r="A322" s="0" t="n">
        <v>1538</v>
      </c>
      <c r="B322" s="0" t="n">
        <v>585</v>
      </c>
      <c r="C322" s="0" t="s">
        <v>2</v>
      </c>
      <c r="D322" s="0" t="s">
        <v>157</v>
      </c>
      <c r="E322" s="0" t="s">
        <v>394</v>
      </c>
      <c r="F322" s="0" t="s">
        <v>184</v>
      </c>
      <c r="G322" s="0" t="s">
        <v>96</v>
      </c>
      <c r="H322" s="0" t="s">
        <v>207</v>
      </c>
      <c r="I322" s="0" t="s">
        <v>156</v>
      </c>
      <c r="J322" s="0" t="s">
        <v>158</v>
      </c>
      <c r="K322" s="0" t="n">
        <v>36896</v>
      </c>
      <c r="L322" s="0" t="n">
        <v>38722</v>
      </c>
      <c r="M322" s="0" t="s">
        <v>155</v>
      </c>
      <c r="N322" s="286" t="n">
        <v>10000000</v>
      </c>
      <c r="O322" s="0" t="n">
        <v>-4105.621986</v>
      </c>
      <c r="P322" s="0" t="n">
        <v>0.75</v>
      </c>
      <c r="Q322" s="0" t="n">
        <v>92.803167</v>
      </c>
      <c r="R322" s="0" t="n">
        <v>92.833687</v>
      </c>
      <c r="S322" s="0" t="n">
        <v>0.00315796131352218</v>
      </c>
      <c r="T322" s="0" t="n">
        <v>-12.9653953997341</v>
      </c>
      <c r="U322" s="0" t="n">
        <v>304.440385</v>
      </c>
      <c r="V322" s="0" t="n">
        <v>0</v>
      </c>
      <c r="W322" s="0" t="n">
        <v>291.474989600266</v>
      </c>
      <c r="X322" s="0" t="n">
        <v>-57262.471504</v>
      </c>
      <c r="Y322" s="0" t="n">
        <v>-57224.014147</v>
      </c>
      <c r="Z322" s="0" t="n">
        <v>38.4573569999993</v>
      </c>
      <c r="AA322" s="0" t="n">
        <v>-253.017632600267</v>
      </c>
      <c r="AB322" s="0" t="n">
        <v>-57262.471504</v>
      </c>
      <c r="AC322" s="0" t="n">
        <v>-57224.014147</v>
      </c>
      <c r="AD322" s="0" t="n">
        <v>38.4573569999993</v>
      </c>
      <c r="AF322" s="0" t="n">
        <v>-16884.370417425</v>
      </c>
      <c r="AG322" s="0" t="n">
        <v>0</v>
      </c>
      <c r="AH322" s="565" t="n">
        <v>-57224.014147</v>
      </c>
      <c r="AI322" s="0" t="n">
        <v>63464.0058</v>
      </c>
      <c r="AJ322" s="0" t="n">
        <v>63464.0058</v>
      </c>
      <c r="AK322" s="0" t="n">
        <v>74901.774924</v>
      </c>
      <c r="AL322" s="0" t="n">
        <v>38.4573569999993</v>
      </c>
      <c r="AM322" s="0" t="s">
        <v>461</v>
      </c>
      <c r="AN322" s="0" t="n">
        <v>5</v>
      </c>
      <c r="AO322" s="0" t="s">
        <v>469</v>
      </c>
      <c r="AP322" s="0" t="n">
        <v>5</v>
      </c>
    </row>
    <row r="323" customFormat="false" ht="12.75" hidden="false" customHeight="false" outlineLevel="0" collapsed="false">
      <c r="A323" s="0" t="n">
        <v>1539</v>
      </c>
      <c r="B323" s="0" t="n">
        <v>586</v>
      </c>
      <c r="C323" s="0" t="s">
        <v>2</v>
      </c>
      <c r="D323" s="0" t="s">
        <v>157</v>
      </c>
      <c r="E323" s="0" t="s">
        <v>398</v>
      </c>
      <c r="F323" s="0" t="s">
        <v>116</v>
      </c>
      <c r="G323" s="0" t="s">
        <v>96</v>
      </c>
      <c r="H323" s="0" t="s">
        <v>168</v>
      </c>
      <c r="I323" s="0" t="s">
        <v>156</v>
      </c>
      <c r="J323" s="0" t="s">
        <v>158</v>
      </c>
      <c r="K323" s="0" t="n">
        <v>36896</v>
      </c>
      <c r="L323" s="0" t="n">
        <v>38722</v>
      </c>
      <c r="M323" s="0" t="s">
        <v>155</v>
      </c>
      <c r="N323" s="286" t="n">
        <v>10000000</v>
      </c>
      <c r="O323" s="0" t="n">
        <v>-4103.849579</v>
      </c>
      <c r="P323" s="0" t="n">
        <v>0.65</v>
      </c>
      <c r="Q323" s="0" t="n">
        <v>64.23418</v>
      </c>
      <c r="R323" s="0" t="n">
        <v>64.252249</v>
      </c>
      <c r="S323" s="0" t="n">
        <v>-0.0030717359235918</v>
      </c>
      <c r="T323" s="0" t="n">
        <v>12.6059421768314</v>
      </c>
      <c r="U323" s="0" t="n">
        <v>236.749144</v>
      </c>
      <c r="V323" s="0" t="n">
        <v>0</v>
      </c>
      <c r="W323" s="0" t="n">
        <v>249.355086176831</v>
      </c>
      <c r="X323" s="0" t="n">
        <v>17647.821821</v>
      </c>
      <c r="Y323" s="0" t="n">
        <v>17754.39054</v>
      </c>
      <c r="Z323" s="0" t="n">
        <v>106.568718999999</v>
      </c>
      <c r="AA323" s="0" t="n">
        <v>-142.786367176832</v>
      </c>
      <c r="AB323" s="0" t="n">
        <v>17647.821821</v>
      </c>
      <c r="AC323" s="0" t="n">
        <v>17754.39054</v>
      </c>
      <c r="AD323" s="0" t="n">
        <v>106.568718999999</v>
      </c>
      <c r="AF323" s="0" t="n">
        <v>-29703.663252802</v>
      </c>
      <c r="AG323" s="0" t="n">
        <v>0</v>
      </c>
      <c r="AH323" s="565" t="n">
        <v>17754.39054</v>
      </c>
      <c r="AI323" s="0" t="n">
        <v>117202.913585</v>
      </c>
      <c r="AJ323" s="0" t="n">
        <v>117202.913585</v>
      </c>
      <c r="AK323" s="0" t="n">
        <v>37766.69834</v>
      </c>
      <c r="AL323" s="0" t="n">
        <v>106.568718999999</v>
      </c>
      <c r="AM323" s="0" t="s">
        <v>461</v>
      </c>
      <c r="AN323" s="0" t="n">
        <v>8</v>
      </c>
      <c r="AO323" s="0" t="s">
        <v>469</v>
      </c>
      <c r="AP323" s="0" t="n">
        <v>8</v>
      </c>
    </row>
    <row r="324" customFormat="false" ht="12.75" hidden="false" customHeight="false" outlineLevel="0" collapsed="false">
      <c r="A324" s="0" t="n">
        <v>1540</v>
      </c>
      <c r="B324" s="0" t="n">
        <v>587</v>
      </c>
      <c r="C324" s="0" t="s">
        <v>2</v>
      </c>
      <c r="D324" s="0" t="s">
        <v>157</v>
      </c>
      <c r="E324" s="0" t="s">
        <v>401</v>
      </c>
      <c r="F324" s="0" t="s">
        <v>95</v>
      </c>
      <c r="G324" s="0" t="s">
        <v>188</v>
      </c>
      <c r="H324" s="0" t="s">
        <v>168</v>
      </c>
      <c r="I324" s="0" t="s">
        <v>156</v>
      </c>
      <c r="J324" s="0" t="s">
        <v>158</v>
      </c>
      <c r="K324" s="0" t="n">
        <v>36896</v>
      </c>
      <c r="L324" s="0" t="n">
        <v>38722</v>
      </c>
      <c r="M324" s="0" t="s">
        <v>155</v>
      </c>
      <c r="N324" s="286" t="n">
        <v>10000000</v>
      </c>
      <c r="O324" s="0" t="n">
        <v>-4110.713547</v>
      </c>
      <c r="P324" s="0" t="n">
        <v>0.8</v>
      </c>
      <c r="Q324" s="0" t="n">
        <v>84.478333</v>
      </c>
      <c r="R324" s="0" t="n">
        <v>84.490566</v>
      </c>
      <c r="S324" s="0" t="n">
        <v>-0.00859727212295325</v>
      </c>
      <c r="T324" s="0" t="n">
        <v>35.3409229830694</v>
      </c>
      <c r="U324" s="0" t="n">
        <v>328.00511</v>
      </c>
      <c r="V324" s="0" t="n">
        <v>0</v>
      </c>
      <c r="W324" s="0" t="n">
        <v>363.346032983069</v>
      </c>
      <c r="X324" s="0" t="n">
        <v>-900.777605</v>
      </c>
      <c r="Y324" s="0" t="n">
        <v>-740.702081</v>
      </c>
      <c r="Z324" s="0" t="n">
        <v>160.075524</v>
      </c>
      <c r="AA324" s="0" t="n">
        <v>-203.270508983069</v>
      </c>
      <c r="AB324" s="0" t="n">
        <v>-900.777605</v>
      </c>
      <c r="AC324" s="0" t="n">
        <v>-740.702081</v>
      </c>
      <c r="AD324" s="0" t="n">
        <v>160.075524</v>
      </c>
      <c r="AF324" s="0" t="n">
        <v>-30429.5570316675</v>
      </c>
      <c r="AG324" s="0" t="n">
        <v>0</v>
      </c>
      <c r="AH324" s="565" t="n">
        <v>-740.702081</v>
      </c>
      <c r="AI324" s="0" t="n">
        <v>21656.368979</v>
      </c>
      <c r="AJ324" s="0" t="n">
        <v>21656.368979</v>
      </c>
      <c r="AK324" s="0" t="n">
        <v>12349.433416</v>
      </c>
      <c r="AL324" s="0" t="n">
        <v>160.075524</v>
      </c>
      <c r="AM324" s="0" t="s">
        <v>461</v>
      </c>
      <c r="AN324" s="0" t="n">
        <v>7</v>
      </c>
      <c r="AO324" s="0" t="s">
        <v>469</v>
      </c>
      <c r="AP324" s="0" t="n">
        <v>7</v>
      </c>
    </row>
    <row r="325" customFormat="false" ht="12.75" hidden="false" customHeight="false" outlineLevel="0" collapsed="false">
      <c r="A325" s="0" t="n">
        <v>1541</v>
      </c>
      <c r="B325" s="0" t="n">
        <v>588</v>
      </c>
      <c r="C325" s="0" t="s">
        <v>2</v>
      </c>
      <c r="D325" s="0" t="s">
        <v>157</v>
      </c>
      <c r="E325" s="0" t="s">
        <v>402</v>
      </c>
      <c r="F325" s="0" t="s">
        <v>102</v>
      </c>
      <c r="G325" s="0" t="s">
        <v>96</v>
      </c>
      <c r="H325" s="0" t="s">
        <v>168</v>
      </c>
      <c r="I325" s="0" t="s">
        <v>156</v>
      </c>
      <c r="J325" s="0" t="s">
        <v>158</v>
      </c>
      <c r="K325" s="0" t="n">
        <v>36896</v>
      </c>
      <c r="L325" s="0" t="n">
        <v>38722</v>
      </c>
      <c r="M325" s="0" t="s">
        <v>155</v>
      </c>
      <c r="N325" s="286" t="n">
        <v>10000000</v>
      </c>
      <c r="O325" s="0" t="n">
        <v>-4065.90636</v>
      </c>
      <c r="P325" s="0" t="n">
        <v>0.35</v>
      </c>
      <c r="Q325" s="0" t="n">
        <v>49.285272</v>
      </c>
      <c r="R325" s="0" t="n">
        <v>49.300128</v>
      </c>
      <c r="S325" s="0" t="n">
        <v>-0.00201963707154648</v>
      </c>
      <c r="T325" s="0" t="n">
        <v>8.21165521409262</v>
      </c>
      <c r="U325" s="0" t="n">
        <v>185.995204</v>
      </c>
      <c r="V325" s="0" t="n">
        <v>0</v>
      </c>
      <c r="W325" s="0" t="n">
        <v>194.206859214093</v>
      </c>
      <c r="X325" s="0" t="n">
        <v>-52440.30497</v>
      </c>
      <c r="Y325" s="0" t="n">
        <v>-52441.162146</v>
      </c>
      <c r="Z325" s="0" t="n">
        <v>-0.857176000004984</v>
      </c>
      <c r="AA325" s="0" t="n">
        <v>-195.064035214098</v>
      </c>
      <c r="AB325" s="0" t="n">
        <v>-52440.30497</v>
      </c>
      <c r="AC325" s="0" t="n">
        <v>-52441.162146</v>
      </c>
      <c r="AD325" s="0" t="n">
        <v>-0.857176000004984</v>
      </c>
      <c r="AF325" s="0" t="n">
        <v>-23409.4558677</v>
      </c>
      <c r="AG325" s="0" t="n">
        <v>0</v>
      </c>
      <c r="AH325" s="565" t="n">
        <v>-52441.162146</v>
      </c>
      <c r="AI325" s="0" t="n">
        <v>97954.491164</v>
      </c>
      <c r="AJ325" s="0" t="n">
        <v>97954.491164</v>
      </c>
      <c r="AK325" s="0" t="n">
        <v>-39242.691156</v>
      </c>
      <c r="AL325" s="0" t="n">
        <v>-0.857176000004984</v>
      </c>
      <c r="AM325" s="0" t="s">
        <v>461</v>
      </c>
      <c r="AN325" s="0" t="n">
        <v>6</v>
      </c>
      <c r="AO325" s="0" t="s">
        <v>469</v>
      </c>
      <c r="AP325" s="0" t="n">
        <v>6</v>
      </c>
    </row>
    <row r="326" customFormat="false" ht="12.75" hidden="false" customHeight="false" outlineLevel="0" collapsed="false">
      <c r="A326" s="0" t="n">
        <v>1542</v>
      </c>
      <c r="B326" s="0" t="n">
        <v>589</v>
      </c>
      <c r="C326" s="0" t="s">
        <v>2</v>
      </c>
      <c r="D326" s="0" t="s">
        <v>157</v>
      </c>
      <c r="E326" s="0" t="s">
        <v>404</v>
      </c>
      <c r="F326" s="0" t="s">
        <v>116</v>
      </c>
      <c r="G326" s="0" t="s">
        <v>167</v>
      </c>
      <c r="H326" s="0" t="s">
        <v>168</v>
      </c>
      <c r="I326" s="0" t="s">
        <v>156</v>
      </c>
      <c r="J326" s="0" t="s">
        <v>158</v>
      </c>
      <c r="K326" s="0" t="n">
        <v>36896</v>
      </c>
      <c r="L326" s="0" t="n">
        <v>38722</v>
      </c>
      <c r="M326" s="0" t="s">
        <v>155</v>
      </c>
      <c r="N326" s="286" t="n">
        <v>10000000</v>
      </c>
      <c r="O326" s="0" t="n">
        <v>-4135.643033</v>
      </c>
      <c r="P326" s="0" t="n">
        <v>1</v>
      </c>
      <c r="Q326" s="0" t="n">
        <v>112.785428</v>
      </c>
      <c r="R326" s="0" t="n">
        <v>112.82032</v>
      </c>
      <c r="S326" s="0" t="n">
        <v>-0.00429345510270443</v>
      </c>
      <c r="T326" s="0" t="n">
        <v>17.7561976829979</v>
      </c>
      <c r="U326" s="0" t="n">
        <v>449.12033</v>
      </c>
      <c r="V326" s="0" t="n">
        <v>0</v>
      </c>
      <c r="W326" s="0" t="n">
        <v>466.876527682998</v>
      </c>
      <c r="X326" s="0" t="n">
        <v>-30621.331593</v>
      </c>
      <c r="Y326" s="0" t="n">
        <v>-30518.785593</v>
      </c>
      <c r="Z326" s="0" t="n">
        <v>102.545999999998</v>
      </c>
      <c r="AA326" s="0" t="n">
        <v>-364.330527682999</v>
      </c>
      <c r="AB326" s="0" t="n">
        <v>-30621.331593</v>
      </c>
      <c r="AC326" s="0" t="n">
        <v>-30518.785593</v>
      </c>
      <c r="AD326" s="0" t="n">
        <v>102.545999999998</v>
      </c>
      <c r="AF326" s="0" t="n">
        <v>-29933.784272854</v>
      </c>
      <c r="AG326" s="0" t="n">
        <v>0</v>
      </c>
      <c r="AH326" s="565" t="n">
        <v>-30518.785593</v>
      </c>
      <c r="AI326" s="0" t="n">
        <v>104113.67483</v>
      </c>
      <c r="AJ326" s="0" t="n">
        <v>104113.67483</v>
      </c>
      <c r="AK326" s="0" t="n">
        <v>44546.037053</v>
      </c>
      <c r="AL326" s="0" t="n">
        <v>102.545999999998</v>
      </c>
      <c r="AM326" s="0" t="s">
        <v>461</v>
      </c>
      <c r="AN326" s="0" t="n">
        <v>8</v>
      </c>
      <c r="AO326" s="0" t="s">
        <v>469</v>
      </c>
      <c r="AP326" s="0" t="n">
        <v>8</v>
      </c>
    </row>
    <row r="327" customFormat="false" ht="12.75" hidden="false" customHeight="false" outlineLevel="0" collapsed="false">
      <c r="A327" s="0" t="n">
        <v>1543</v>
      </c>
      <c r="B327" s="0" t="n">
        <v>590</v>
      </c>
      <c r="C327" s="0" t="s">
        <v>2</v>
      </c>
      <c r="D327" s="0" t="s">
        <v>157</v>
      </c>
      <c r="E327" s="0" t="s">
        <v>406</v>
      </c>
      <c r="F327" s="0" t="s">
        <v>150</v>
      </c>
      <c r="G327" s="0" t="s">
        <v>112</v>
      </c>
      <c r="H327" s="0" t="s">
        <v>168</v>
      </c>
      <c r="I327" s="0" t="s">
        <v>156</v>
      </c>
      <c r="J327" s="0" t="s">
        <v>158</v>
      </c>
      <c r="K327" s="0" t="n">
        <v>36896</v>
      </c>
      <c r="L327" s="0" t="n">
        <v>38722</v>
      </c>
      <c r="M327" s="0" t="s">
        <v>155</v>
      </c>
      <c r="N327" s="286" t="n">
        <v>10000000</v>
      </c>
      <c r="O327" s="0" t="n">
        <v>-4104.787731</v>
      </c>
      <c r="P327" s="0" t="n">
        <v>0.7</v>
      </c>
      <c r="Q327" s="0" t="n">
        <v>64.623197</v>
      </c>
      <c r="R327" s="0" t="n">
        <v>64.830737</v>
      </c>
      <c r="S327" s="0" t="n">
        <v>0.190079594699289</v>
      </c>
      <c r="T327" s="0" t="n">
        <v>-780.236388235095</v>
      </c>
      <c r="U327" s="0" t="n">
        <v>264.674749</v>
      </c>
      <c r="V327" s="0" t="n">
        <v>0</v>
      </c>
      <c r="W327" s="0" t="n">
        <v>-515.561639235095</v>
      </c>
      <c r="X327" s="0" t="n">
        <v>38130.575166</v>
      </c>
      <c r="Y327" s="0" t="n">
        <v>37464.595321</v>
      </c>
      <c r="Z327" s="0" t="n">
        <v>-665.979845000002</v>
      </c>
      <c r="AA327" s="0" t="n">
        <v>-150.418205764906</v>
      </c>
      <c r="AB327" s="0" t="n">
        <v>38130.575166</v>
      </c>
      <c r="AC327" s="0" t="n">
        <v>37464.595321</v>
      </c>
      <c r="AD327" s="0" t="n">
        <v>-665.979845000002</v>
      </c>
      <c r="AF327" s="0" t="n">
        <v>-51318.056212962</v>
      </c>
      <c r="AG327" s="0" t="n">
        <v>0</v>
      </c>
      <c r="AH327" s="565" t="n">
        <v>37464.595321</v>
      </c>
      <c r="AI327" s="0" t="n">
        <v>56412.76292</v>
      </c>
      <c r="AJ327" s="0" t="n">
        <v>56412.76292</v>
      </c>
      <c r="AK327" s="0" t="n">
        <v>19138.803476</v>
      </c>
      <c r="AL327" s="0" t="n">
        <v>-665.979845000002</v>
      </c>
      <c r="AM327" s="0" t="s">
        <v>461</v>
      </c>
      <c r="AN327" s="0" t="s">
        <v>469</v>
      </c>
      <c r="AO327" s="0" t="n">
        <v>10</v>
      </c>
      <c r="AP327" s="0" t="n">
        <v>10</v>
      </c>
    </row>
    <row r="328" customFormat="false" ht="12.75" hidden="false" customHeight="false" outlineLevel="0" collapsed="false">
      <c r="A328" s="0" t="n">
        <v>1544</v>
      </c>
      <c r="B328" s="0" t="n">
        <v>591</v>
      </c>
      <c r="C328" s="0" t="s">
        <v>2</v>
      </c>
      <c r="D328" s="0" t="s">
        <v>157</v>
      </c>
      <c r="E328" s="0" t="s">
        <v>408</v>
      </c>
      <c r="F328" s="0" t="s">
        <v>95</v>
      </c>
      <c r="G328" s="0" t="s">
        <v>96</v>
      </c>
      <c r="H328" s="0" t="s">
        <v>168</v>
      </c>
      <c r="I328" s="0" t="s">
        <v>156</v>
      </c>
      <c r="J328" s="0" t="s">
        <v>158</v>
      </c>
      <c r="K328" s="0" t="n">
        <v>36896</v>
      </c>
      <c r="L328" s="0" t="n">
        <v>38722</v>
      </c>
      <c r="M328" s="0" t="s">
        <v>155</v>
      </c>
      <c r="N328" s="286" t="n">
        <v>10000000</v>
      </c>
      <c r="O328" s="0" t="n">
        <v>-4110.006467</v>
      </c>
      <c r="P328" s="0" t="n">
        <v>0.7</v>
      </c>
      <c r="Q328" s="0" t="n">
        <v>66.919655</v>
      </c>
      <c r="R328" s="0" t="n">
        <v>66.930798</v>
      </c>
      <c r="S328" s="0" t="n">
        <v>-0.00557806940947152</v>
      </c>
      <c r="T328" s="0" t="n">
        <v>22.9259013463028</v>
      </c>
      <c r="U328" s="0" t="n">
        <v>255.402386</v>
      </c>
      <c r="V328" s="0" t="n">
        <v>0</v>
      </c>
      <c r="W328" s="0" t="n">
        <v>278.328287346303</v>
      </c>
      <c r="X328" s="0" t="n">
        <v>28441.6628</v>
      </c>
      <c r="Y328" s="0" t="n">
        <v>28596.994123</v>
      </c>
      <c r="Z328" s="0" t="n">
        <v>155.331323000002</v>
      </c>
      <c r="AA328" s="0" t="n">
        <v>-122.996964346301</v>
      </c>
      <c r="AB328" s="0" t="n">
        <v>28441.6628</v>
      </c>
      <c r="AC328" s="0" t="n">
        <v>28596.994123</v>
      </c>
      <c r="AD328" s="0" t="n">
        <v>155.331323000002</v>
      </c>
      <c r="AF328" s="0" t="n">
        <v>-30424.3228719675</v>
      </c>
      <c r="AG328" s="0" t="n">
        <v>0</v>
      </c>
      <c r="AH328" s="565" t="n">
        <v>28596.994123</v>
      </c>
      <c r="AI328" s="0" t="n">
        <v>160432.471667</v>
      </c>
      <c r="AJ328" s="0" t="n">
        <v>160432.471667</v>
      </c>
      <c r="AK328" s="0" t="n">
        <v>45724.479461</v>
      </c>
      <c r="AL328" s="0" t="n">
        <v>155.331323000002</v>
      </c>
      <c r="AM328" s="0" t="s">
        <v>461</v>
      </c>
      <c r="AN328" s="0" t="n">
        <v>7</v>
      </c>
      <c r="AO328" s="0" t="s">
        <v>469</v>
      </c>
      <c r="AP328" s="0" t="n">
        <v>7</v>
      </c>
    </row>
    <row r="329" customFormat="false" ht="12.75" hidden="false" customHeight="false" outlineLevel="0" collapsed="false">
      <c r="A329" s="0" t="n">
        <v>1545</v>
      </c>
      <c r="B329" s="0" t="n">
        <v>592</v>
      </c>
      <c r="C329" s="0" t="s">
        <v>2</v>
      </c>
      <c r="D329" s="0" t="s">
        <v>157</v>
      </c>
      <c r="E329" s="0" t="s">
        <v>409</v>
      </c>
      <c r="F329" s="0" t="s">
        <v>172</v>
      </c>
      <c r="G329" s="0" t="s">
        <v>410</v>
      </c>
      <c r="H329" s="0" t="s">
        <v>107</v>
      </c>
      <c r="I329" s="0" t="s">
        <v>156</v>
      </c>
      <c r="J329" s="0" t="s">
        <v>212</v>
      </c>
      <c r="K329" s="0" t="n">
        <v>36896</v>
      </c>
      <c r="L329" s="0" t="n">
        <v>38722</v>
      </c>
      <c r="M329" s="0" t="s">
        <v>155</v>
      </c>
      <c r="N329" s="286" t="n">
        <v>10000000</v>
      </c>
      <c r="O329" s="0" t="n">
        <v>-4199.154909</v>
      </c>
      <c r="P329" s="0" t="n">
        <v>1.2</v>
      </c>
      <c r="Q329" s="0" t="n">
        <v>112.509644</v>
      </c>
      <c r="R329" s="0" t="n">
        <v>112.533357</v>
      </c>
      <c r="S329" s="0" t="n">
        <v>-0.00483678020671109</v>
      </c>
      <c r="T329" s="0" t="n">
        <v>20.3103893487649</v>
      </c>
      <c r="U329" s="0" t="n">
        <v>395.857597</v>
      </c>
      <c r="V329" s="0" t="n">
        <v>0</v>
      </c>
      <c r="W329" s="0" t="n">
        <v>416.167986348765</v>
      </c>
      <c r="X329" s="0" t="n">
        <v>57293.759395</v>
      </c>
      <c r="Y329" s="0" t="n">
        <v>57547.928459</v>
      </c>
      <c r="Z329" s="0" t="n">
        <v>254.169064000002</v>
      </c>
      <c r="AA329" s="0" t="n">
        <v>-161.998922348763</v>
      </c>
      <c r="AB329" s="0" t="n">
        <v>57293.759395</v>
      </c>
      <c r="AC329" s="0" t="n">
        <v>57547.928459</v>
      </c>
      <c r="AD329" s="0" t="n">
        <v>254.169064000002</v>
      </c>
      <c r="AF329" s="0" t="n">
        <v>-41445.65895183</v>
      </c>
      <c r="AG329" s="0" t="n">
        <v>0</v>
      </c>
      <c r="AH329" s="565" t="n">
        <v>57547.928459</v>
      </c>
      <c r="AI329" s="0" t="n">
        <v>59097.488078</v>
      </c>
      <c r="AJ329" s="0" t="n">
        <v>59097.488078</v>
      </c>
      <c r="AK329" s="0" t="n">
        <v>134543.161402</v>
      </c>
      <c r="AL329" s="0" t="n">
        <v>254.169064000002</v>
      </c>
      <c r="AM329" s="0" t="s">
        <v>461</v>
      </c>
      <c r="AN329" s="0" t="s">
        <v>469</v>
      </c>
      <c r="AO329" s="0" t="n">
        <v>9</v>
      </c>
      <c r="AP329" s="0" t="n">
        <v>9</v>
      </c>
    </row>
    <row r="330" customFormat="false" ht="12.75" hidden="false" customHeight="false" outlineLevel="0" collapsed="false">
      <c r="A330" s="0" t="n">
        <v>1546</v>
      </c>
      <c r="B330" s="0" t="n">
        <v>593</v>
      </c>
      <c r="C330" s="0" t="s">
        <v>2</v>
      </c>
      <c r="D330" s="0" t="s">
        <v>157</v>
      </c>
      <c r="E330" s="0" t="s">
        <v>417</v>
      </c>
      <c r="F330" s="0" t="s">
        <v>102</v>
      </c>
      <c r="G330" s="0" t="s">
        <v>151</v>
      </c>
      <c r="H330" s="0" t="s">
        <v>168</v>
      </c>
      <c r="I330" s="0" t="s">
        <v>156</v>
      </c>
      <c r="J330" s="0" t="s">
        <v>158</v>
      </c>
      <c r="K330" s="0" t="n">
        <v>36896</v>
      </c>
      <c r="L330" s="0" t="n">
        <v>38722</v>
      </c>
      <c r="M330" s="0" t="s">
        <v>155</v>
      </c>
      <c r="N330" s="286" t="n">
        <v>10000000</v>
      </c>
      <c r="O330" s="0" t="n">
        <v>-4147.500146</v>
      </c>
      <c r="P330" s="0" t="n">
        <v>0.98</v>
      </c>
      <c r="Q330" s="0" t="n">
        <v>101.206619</v>
      </c>
      <c r="R330" s="0" t="n">
        <v>101.21924</v>
      </c>
      <c r="S330" s="0" t="n">
        <v>-0.0106831975480358</v>
      </c>
      <c r="T330" s="0" t="n">
        <v>44.3085633902254</v>
      </c>
      <c r="U330" s="0" t="n">
        <v>324.796367</v>
      </c>
      <c r="V330" s="0" t="n">
        <v>0</v>
      </c>
      <c r="W330" s="0" t="n">
        <v>369.104930390225</v>
      </c>
      <c r="X330" s="0" t="n">
        <v>8542.524137</v>
      </c>
      <c r="Y330" s="0" t="n">
        <v>8754.751249</v>
      </c>
      <c r="Z330" s="0" t="n">
        <v>212.227112000001</v>
      </c>
      <c r="AA330" s="0" t="n">
        <v>-156.877818390225</v>
      </c>
      <c r="AB330" s="0" t="n">
        <v>8542.524137</v>
      </c>
      <c r="AC330" s="0" t="n">
        <v>8754.751249</v>
      </c>
      <c r="AD330" s="0" t="n">
        <v>212.227112000001</v>
      </c>
      <c r="AF330" s="0" t="n">
        <v>-23879.232090595</v>
      </c>
      <c r="AG330" s="0" t="n">
        <v>0</v>
      </c>
      <c r="AH330" s="565" t="n">
        <v>8754.751249</v>
      </c>
      <c r="AI330" s="0" t="n">
        <v>211679.076615</v>
      </c>
      <c r="AJ330" s="0" t="n">
        <v>211679.076615</v>
      </c>
      <c r="AK330" s="0" t="n">
        <v>26512.780155</v>
      </c>
      <c r="AL330" s="0" t="n">
        <v>212.227112000001</v>
      </c>
      <c r="AM330" s="0" t="s">
        <v>461</v>
      </c>
      <c r="AN330" s="0" t="n">
        <v>6</v>
      </c>
      <c r="AO330" s="0" t="s">
        <v>469</v>
      </c>
      <c r="AP330" s="0" t="n">
        <v>6</v>
      </c>
    </row>
    <row r="331" customFormat="false" ht="12.75" hidden="false" customHeight="false" outlineLevel="0" collapsed="false">
      <c r="A331" s="0" t="n">
        <v>1547</v>
      </c>
      <c r="B331" s="0" t="n">
        <v>594</v>
      </c>
      <c r="C331" s="0" t="s">
        <v>2</v>
      </c>
      <c r="D331" s="0" t="s">
        <v>157</v>
      </c>
      <c r="E331" s="0" t="s">
        <v>291</v>
      </c>
      <c r="F331" s="0" t="s">
        <v>102</v>
      </c>
      <c r="G331" s="0" t="s">
        <v>164</v>
      </c>
      <c r="H331" s="0" t="s">
        <v>168</v>
      </c>
      <c r="I331" s="0" t="s">
        <v>156</v>
      </c>
      <c r="J331" s="0" t="s">
        <v>158</v>
      </c>
      <c r="K331" s="0" t="n">
        <v>36896</v>
      </c>
      <c r="L331" s="0" t="n">
        <v>38722</v>
      </c>
      <c r="M331" s="0" t="s">
        <v>155</v>
      </c>
      <c r="N331" s="286" t="n">
        <v>10000000</v>
      </c>
      <c r="O331" s="0" t="n">
        <v>-4142.7524</v>
      </c>
      <c r="P331" s="0" t="n">
        <v>0.86</v>
      </c>
      <c r="Q331" s="0" t="n">
        <v>64.214</v>
      </c>
      <c r="R331" s="0" t="n">
        <v>64.228807</v>
      </c>
      <c r="S331" s="0" t="n">
        <v>-0.00415626826602351</v>
      </c>
      <c r="T331" s="0" t="n">
        <v>17.2183903341127</v>
      </c>
      <c r="U331" s="0" t="n">
        <v>254.343257</v>
      </c>
      <c r="V331" s="0" t="n">
        <v>0</v>
      </c>
      <c r="W331" s="0" t="n">
        <v>271.561647334113</v>
      </c>
      <c r="X331" s="0" t="n">
        <v>110311.53363</v>
      </c>
      <c r="Y331" s="0" t="n">
        <v>110542.037046</v>
      </c>
      <c r="Z331" s="0" t="n">
        <v>230.503415999992</v>
      </c>
      <c r="AA331" s="0" t="n">
        <v>-41.0582313341204</v>
      </c>
      <c r="AB331" s="0" t="n">
        <v>110311.53363</v>
      </c>
      <c r="AC331" s="0" t="n">
        <v>110542.037046</v>
      </c>
      <c r="AD331" s="0" t="n">
        <v>230.503415999992</v>
      </c>
      <c r="AF331" s="0" t="n">
        <v>-23851.896943</v>
      </c>
      <c r="AG331" s="0" t="n">
        <v>0</v>
      </c>
      <c r="AH331" s="565" t="n">
        <v>110542.037046</v>
      </c>
      <c r="AI331" s="0" t="n">
        <v>99056.227516</v>
      </c>
      <c r="AJ331" s="0" t="n">
        <v>99056.227516</v>
      </c>
      <c r="AK331" s="0" t="n">
        <v>3675.732737</v>
      </c>
      <c r="AL331" s="0" t="n">
        <v>230.503415999992</v>
      </c>
      <c r="AM331" s="0" t="s">
        <v>461</v>
      </c>
      <c r="AN331" s="0" t="n">
        <v>6</v>
      </c>
      <c r="AO331" s="0" t="s">
        <v>469</v>
      </c>
      <c r="AP331" s="0" t="n">
        <v>6</v>
      </c>
    </row>
    <row r="332" customFormat="false" ht="12.75" hidden="false" customHeight="false" outlineLevel="0" collapsed="false">
      <c r="A332" s="0" t="n">
        <v>1548</v>
      </c>
      <c r="B332" s="0" t="n">
        <v>595</v>
      </c>
      <c r="C332" s="0" t="s">
        <v>2</v>
      </c>
      <c r="D332" s="0" t="s">
        <v>157</v>
      </c>
      <c r="E332" s="0" t="s">
        <v>337</v>
      </c>
      <c r="F332" s="0" t="s">
        <v>172</v>
      </c>
      <c r="G332" s="0" t="s">
        <v>164</v>
      </c>
      <c r="H332" s="0" t="s">
        <v>168</v>
      </c>
      <c r="I332" s="0" t="s">
        <v>156</v>
      </c>
      <c r="J332" s="0" t="s">
        <v>158</v>
      </c>
      <c r="K332" s="0" t="n">
        <v>36896</v>
      </c>
      <c r="L332" s="0" t="n">
        <v>38722</v>
      </c>
      <c r="M332" s="0" t="s">
        <v>155</v>
      </c>
      <c r="N332" s="286" t="n">
        <v>10000000</v>
      </c>
      <c r="O332" s="0" t="n">
        <v>-4229.616076</v>
      </c>
      <c r="P332" s="0" t="n">
        <v>1.6</v>
      </c>
      <c r="Q332" s="0" t="n">
        <v>123.566701</v>
      </c>
      <c r="R332" s="0" t="n">
        <v>123.596881</v>
      </c>
      <c r="S332" s="0" t="n">
        <v>-0.00690186124340725</v>
      </c>
      <c r="T332" s="0" t="n">
        <v>29.1922232694367</v>
      </c>
      <c r="U332" s="0" t="n">
        <v>489.329375</v>
      </c>
      <c r="V332" s="0" t="n">
        <v>0</v>
      </c>
      <c r="W332" s="0" t="n">
        <v>518.521598269437</v>
      </c>
      <c r="X332" s="0" t="n">
        <v>185062.362168</v>
      </c>
      <c r="Y332" s="0" t="n">
        <v>185470.499053</v>
      </c>
      <c r="Z332" s="0" t="n">
        <v>408.136885000014</v>
      </c>
      <c r="AA332" s="0" t="n">
        <v>-110.384713269422</v>
      </c>
      <c r="AB332" s="0" t="n">
        <v>185062.362168</v>
      </c>
      <c r="AC332" s="0" t="n">
        <v>185470.499053</v>
      </c>
      <c r="AD332" s="0" t="n">
        <v>408.136885000014</v>
      </c>
      <c r="AF332" s="0" t="n">
        <v>-41746.31067012</v>
      </c>
      <c r="AG332" s="0" t="n">
        <v>0</v>
      </c>
      <c r="AH332" s="565" t="n">
        <v>185470.499053</v>
      </c>
      <c r="AI332" s="0" t="n">
        <v>103847.000153</v>
      </c>
      <c r="AJ332" s="0" t="n">
        <v>103847.000153</v>
      </c>
      <c r="AK332" s="0" t="n">
        <v>-14214.992427</v>
      </c>
      <c r="AL332" s="0" t="n">
        <v>408.136885000014</v>
      </c>
      <c r="AM332" s="0" t="s">
        <v>461</v>
      </c>
      <c r="AN332" s="0" t="s">
        <v>469</v>
      </c>
      <c r="AO332" s="0" t="n">
        <v>9</v>
      </c>
      <c r="AP332" s="0" t="n">
        <v>9</v>
      </c>
    </row>
    <row r="333" customFormat="false" ht="12.75" hidden="false" customHeight="false" outlineLevel="0" collapsed="false">
      <c r="A333" s="0" t="n">
        <v>1549</v>
      </c>
      <c r="B333" s="0" t="n">
        <v>628</v>
      </c>
      <c r="C333" s="0" t="s">
        <v>2</v>
      </c>
      <c r="D333" s="0" t="s">
        <v>157</v>
      </c>
      <c r="E333" s="0" t="s">
        <v>407</v>
      </c>
      <c r="F333" s="0" t="s">
        <v>172</v>
      </c>
      <c r="G333" s="0" t="s">
        <v>151</v>
      </c>
      <c r="H333" s="0" t="s">
        <v>107</v>
      </c>
      <c r="I333" s="0" t="s">
        <v>156</v>
      </c>
      <c r="J333" s="0" t="s">
        <v>158</v>
      </c>
      <c r="K333" s="0" t="n">
        <v>36896</v>
      </c>
      <c r="L333" s="0" t="n">
        <v>38722</v>
      </c>
      <c r="M333" s="0" t="s">
        <v>155</v>
      </c>
      <c r="N333" s="286" t="n">
        <v>10000000</v>
      </c>
      <c r="O333" s="0" t="n">
        <v>-4217.98635</v>
      </c>
      <c r="P333" s="0" t="n">
        <v>1.3</v>
      </c>
      <c r="Q333" s="0" t="n">
        <v>109.797079</v>
      </c>
      <c r="R333" s="0" t="n">
        <v>109.833682</v>
      </c>
      <c r="S333" s="0" t="n">
        <v>-0.00115627296169898</v>
      </c>
      <c r="T333" s="0" t="n">
        <v>4.87714356932036</v>
      </c>
      <c r="U333" s="0" t="n">
        <v>452.110214</v>
      </c>
      <c r="V333" s="0" t="n">
        <v>0</v>
      </c>
      <c r="W333" s="0" t="n">
        <v>456.98735756932</v>
      </c>
      <c r="X333" s="0" t="n">
        <v>111862.640952</v>
      </c>
      <c r="Y333" s="0" t="n">
        <v>112121.443068</v>
      </c>
      <c r="Z333" s="0" t="n">
        <v>258.802115999992</v>
      </c>
      <c r="AA333" s="0" t="n">
        <v>-198.185241569329</v>
      </c>
      <c r="AB333" s="0" t="n">
        <v>111862.640952</v>
      </c>
      <c r="AC333" s="0" t="n">
        <v>112121.443068</v>
      </c>
      <c r="AD333" s="0" t="n">
        <v>258.802115999992</v>
      </c>
      <c r="AF333" s="0" t="n">
        <v>-41631.5252745</v>
      </c>
      <c r="AG333" s="0" t="n">
        <v>0</v>
      </c>
      <c r="AH333" s="565" t="n">
        <v>112121.443068</v>
      </c>
      <c r="AI333" s="0" t="n">
        <v>158607.890741</v>
      </c>
      <c r="AJ333" s="0" t="n">
        <v>158607.890741</v>
      </c>
      <c r="AK333" s="0" t="n">
        <v>117331.480691</v>
      </c>
      <c r="AL333" s="0" t="n">
        <v>258.802115999992</v>
      </c>
      <c r="AM333" s="0" t="s">
        <v>461</v>
      </c>
      <c r="AN333" s="0" t="s">
        <v>469</v>
      </c>
      <c r="AO333" s="0" t="n">
        <v>9</v>
      </c>
      <c r="AP333" s="0" t="n">
        <v>9</v>
      </c>
    </row>
    <row r="334" customFormat="false" ht="12.75" hidden="false" customHeight="false" outlineLevel="0" collapsed="false">
      <c r="A334" s="0" t="n">
        <v>1550</v>
      </c>
      <c r="B334" s="0" t="n">
        <v>596</v>
      </c>
      <c r="C334" s="0" t="s">
        <v>2</v>
      </c>
      <c r="D334" s="0" t="s">
        <v>157</v>
      </c>
      <c r="E334" s="0" t="s">
        <v>296</v>
      </c>
      <c r="F334" s="0" t="s">
        <v>102</v>
      </c>
      <c r="G334" s="0" t="s">
        <v>191</v>
      </c>
      <c r="H334" s="0" t="s">
        <v>168</v>
      </c>
      <c r="I334" s="0" t="s">
        <v>156</v>
      </c>
      <c r="J334" s="0" t="s">
        <v>158</v>
      </c>
      <c r="K334" s="0" t="n">
        <v>36896</v>
      </c>
      <c r="L334" s="0" t="n">
        <v>38722</v>
      </c>
      <c r="M334" s="0" t="s">
        <v>155</v>
      </c>
      <c r="N334" s="286" t="n">
        <v>10000000</v>
      </c>
      <c r="O334" s="0" t="n">
        <v>-4233.000597</v>
      </c>
      <c r="P334" s="0" t="n">
        <v>1.6</v>
      </c>
      <c r="Q334" s="0" t="n">
        <v>98.65959</v>
      </c>
      <c r="R334" s="0" t="n">
        <v>98.689871</v>
      </c>
      <c r="S334" s="0" t="n">
        <v>-0.00381481806833607</v>
      </c>
      <c r="T334" s="0" t="n">
        <v>16.148127160713</v>
      </c>
      <c r="U334" s="0" t="n">
        <v>439.388481</v>
      </c>
      <c r="V334" s="0" t="n">
        <v>0</v>
      </c>
      <c r="W334" s="0" t="n">
        <v>455.536608160713</v>
      </c>
      <c r="X334" s="0" t="n">
        <v>289984.109656</v>
      </c>
      <c r="Y334" s="0" t="n">
        <v>290451.621683</v>
      </c>
      <c r="Z334" s="0" t="n">
        <v>467.512027000019</v>
      </c>
      <c r="AA334" s="0" t="n">
        <v>11.9754188393059</v>
      </c>
      <c r="AB334" s="0" t="n">
        <v>289984.109656</v>
      </c>
      <c r="AC334" s="0" t="n">
        <v>290451.621683</v>
      </c>
      <c r="AD334" s="0" t="n">
        <v>467.512027000019</v>
      </c>
      <c r="AF334" s="0" t="n">
        <v>-24371.5009372275</v>
      </c>
      <c r="AG334" s="0" t="n">
        <v>0</v>
      </c>
      <c r="AH334" s="565" t="n">
        <v>290451.621683</v>
      </c>
      <c r="AI334" s="0" t="n">
        <v>174544.358487</v>
      </c>
      <c r="AJ334" s="0" t="n">
        <v>174544.358487</v>
      </c>
      <c r="AK334" s="0" t="n">
        <v>-36256.878192</v>
      </c>
      <c r="AL334" s="0" t="n">
        <v>467.512027000019</v>
      </c>
      <c r="AM334" s="0" t="s">
        <v>461</v>
      </c>
      <c r="AN334" s="0" t="n">
        <v>6</v>
      </c>
      <c r="AO334" s="0" t="s">
        <v>469</v>
      </c>
      <c r="AP334" s="0" t="n">
        <v>6</v>
      </c>
    </row>
    <row r="335" customFormat="false" ht="12.75" hidden="false" customHeight="false" outlineLevel="0" collapsed="false">
      <c r="A335" s="0" t="n">
        <v>1551</v>
      </c>
      <c r="B335" s="0" t="n">
        <v>597</v>
      </c>
      <c r="C335" s="0" t="s">
        <v>2</v>
      </c>
      <c r="D335" s="0" t="s">
        <v>157</v>
      </c>
      <c r="E335" s="0" t="s">
        <v>251</v>
      </c>
      <c r="F335" s="0" t="s">
        <v>172</v>
      </c>
      <c r="G335" s="0" t="s">
        <v>198</v>
      </c>
      <c r="H335" s="0" t="s">
        <v>168</v>
      </c>
      <c r="I335" s="0" t="s">
        <v>156</v>
      </c>
      <c r="J335" s="0" t="s">
        <v>158</v>
      </c>
      <c r="K335" s="0" t="n">
        <v>36896</v>
      </c>
      <c r="L335" s="0" t="n">
        <v>38722</v>
      </c>
      <c r="M335" s="0" t="s">
        <v>155</v>
      </c>
      <c r="N335" s="286" t="n">
        <v>10000000</v>
      </c>
      <c r="O335" s="0" t="n">
        <v>-4176.137762</v>
      </c>
      <c r="P335" s="0" t="n">
        <v>1.15</v>
      </c>
      <c r="Q335" s="0" t="n">
        <v>154.410267</v>
      </c>
      <c r="R335" s="0" t="n">
        <v>154.429479</v>
      </c>
      <c r="S335" s="0" t="n">
        <v>-0.00726047489067084</v>
      </c>
      <c r="T335" s="0" t="n">
        <v>30.3207433609833</v>
      </c>
      <c r="U335" s="0" t="n">
        <v>426.132034</v>
      </c>
      <c r="V335" s="0" t="n">
        <v>0</v>
      </c>
      <c r="W335" s="0" t="n">
        <v>456.452777360983</v>
      </c>
      <c r="X335" s="0" t="n">
        <v>-132234.62668</v>
      </c>
      <c r="Y335" s="0" t="n">
        <v>-132085.509479</v>
      </c>
      <c r="Z335" s="0" t="n">
        <v>149.117200999986</v>
      </c>
      <c r="AA335" s="0" t="n">
        <v>-307.335576360997</v>
      </c>
      <c r="AB335" s="0" t="n">
        <v>-132234.62668</v>
      </c>
      <c r="AC335" s="0" t="n">
        <v>-132085.509479</v>
      </c>
      <c r="AD335" s="0" t="n">
        <v>149.117200999986</v>
      </c>
      <c r="AF335" s="0" t="n">
        <v>-41218.47971094</v>
      </c>
      <c r="AG335" s="0" t="n">
        <v>0</v>
      </c>
      <c r="AH335" s="565" t="n">
        <v>-132085.509479</v>
      </c>
      <c r="AI335" s="0" t="n">
        <v>-44638.806075</v>
      </c>
      <c r="AJ335" s="0" t="n">
        <v>-44638.806075</v>
      </c>
      <c r="AK335" s="0" t="n">
        <v>99530.776349</v>
      </c>
      <c r="AL335" s="0" t="n">
        <v>149.117200999986</v>
      </c>
      <c r="AM335" s="0" t="s">
        <v>461</v>
      </c>
      <c r="AN335" s="0" t="s">
        <v>469</v>
      </c>
      <c r="AO335" s="0" t="n">
        <v>9</v>
      </c>
      <c r="AP335" s="0" t="n">
        <v>9</v>
      </c>
    </row>
    <row r="336" customFormat="false" ht="12.75" hidden="false" customHeight="false" outlineLevel="0" collapsed="false">
      <c r="A336" s="0" t="n">
        <v>1552</v>
      </c>
      <c r="B336" s="0" t="n">
        <v>598</v>
      </c>
      <c r="C336" s="0" t="s">
        <v>2</v>
      </c>
      <c r="D336" s="0" t="s">
        <v>157</v>
      </c>
      <c r="E336" s="0" t="s">
        <v>159</v>
      </c>
      <c r="F336" s="0" t="s">
        <v>116</v>
      </c>
      <c r="G336" s="0" t="s">
        <v>160</v>
      </c>
      <c r="H336" s="0" t="s">
        <v>161</v>
      </c>
      <c r="I336" s="0" t="s">
        <v>156</v>
      </c>
      <c r="J336" s="0" t="s">
        <v>158</v>
      </c>
      <c r="K336" s="0" t="n">
        <v>36896</v>
      </c>
      <c r="L336" s="0" t="n">
        <v>38722</v>
      </c>
      <c r="M336" s="0" t="s">
        <v>155</v>
      </c>
      <c r="N336" s="286" t="n">
        <v>10000000</v>
      </c>
      <c r="O336" s="0" t="n">
        <v>-4071.727684</v>
      </c>
      <c r="P336" s="0" t="n">
        <v>0.46</v>
      </c>
      <c r="Q336" s="0" t="n">
        <v>105.859187</v>
      </c>
      <c r="R336" s="0" t="n">
        <v>105.91121</v>
      </c>
      <c r="S336" s="0" t="n">
        <v>0.0174121029472148</v>
      </c>
      <c r="T336" s="0" t="n">
        <v>-70.8973416068327</v>
      </c>
      <c r="U336" s="0" t="n">
        <v>314.151841</v>
      </c>
      <c r="V336" s="0" t="n">
        <v>0</v>
      </c>
      <c r="W336" s="0" t="n">
        <v>243.254499393167</v>
      </c>
      <c r="X336" s="0" t="n">
        <v>-235626.529164</v>
      </c>
      <c r="Y336" s="0" t="n">
        <v>-235851.789991</v>
      </c>
      <c r="Z336" s="0" t="n">
        <v>-225.260826999991</v>
      </c>
      <c r="AA336" s="0" t="n">
        <v>-468.515326393158</v>
      </c>
      <c r="AB336" s="0" t="n">
        <v>-235626.529164</v>
      </c>
      <c r="AC336" s="0" t="n">
        <v>-235851.789991</v>
      </c>
      <c r="AD336" s="0" t="n">
        <v>-225.260826999991</v>
      </c>
      <c r="AF336" s="0" t="n">
        <v>-29471.164976792</v>
      </c>
      <c r="AG336" s="0" t="n">
        <v>0</v>
      </c>
      <c r="AH336" s="565" t="n">
        <v>-235851.789991</v>
      </c>
      <c r="AI336" s="0" t="n">
        <v>-181811.766618</v>
      </c>
      <c r="AJ336" s="0" t="n">
        <v>-181811.766618</v>
      </c>
      <c r="AK336" s="0" t="n">
        <v>-176421.100267</v>
      </c>
      <c r="AL336" s="0" t="n">
        <v>-225.260826999991</v>
      </c>
      <c r="AM336" s="0" t="s">
        <v>461</v>
      </c>
      <c r="AN336" s="0" t="n">
        <v>8</v>
      </c>
      <c r="AO336" s="0" t="s">
        <v>469</v>
      </c>
      <c r="AP336" s="0" t="n">
        <v>8</v>
      </c>
    </row>
    <row r="337" customFormat="false" ht="12.75" hidden="false" customHeight="false" outlineLevel="0" collapsed="false">
      <c r="A337" s="0" t="n">
        <v>1553</v>
      </c>
      <c r="B337" s="0" t="n">
        <v>599</v>
      </c>
      <c r="C337" s="0" t="s">
        <v>2</v>
      </c>
      <c r="D337" s="0" t="s">
        <v>157</v>
      </c>
      <c r="E337" s="0" t="s">
        <v>162</v>
      </c>
      <c r="F337" s="0" t="s">
        <v>163</v>
      </c>
      <c r="G337" s="0" t="s">
        <v>164</v>
      </c>
      <c r="H337" s="0" t="s">
        <v>117</v>
      </c>
      <c r="I337" s="0" t="s">
        <v>156</v>
      </c>
      <c r="J337" s="0" t="s">
        <v>158</v>
      </c>
      <c r="K337" s="0" t="n">
        <v>36896</v>
      </c>
      <c r="L337" s="0" t="n">
        <v>38722</v>
      </c>
      <c r="M337" s="0" t="s">
        <v>155</v>
      </c>
      <c r="N337" s="286" t="n">
        <v>10000000</v>
      </c>
      <c r="O337" s="0" t="n">
        <v>-4053.740945</v>
      </c>
      <c r="P337" s="0" t="n">
        <v>0.18</v>
      </c>
      <c r="Q337" s="0" t="n">
        <v>22.839994</v>
      </c>
      <c r="R337" s="0" t="n">
        <v>22.84911</v>
      </c>
      <c r="S337" s="0" t="n">
        <v>0.000573614502967092</v>
      </c>
      <c r="T337" s="0" t="n">
        <v>-2.32528459732352</v>
      </c>
      <c r="U337" s="0" t="n">
        <v>85.621433</v>
      </c>
      <c r="V337" s="0" t="n">
        <v>0</v>
      </c>
      <c r="W337" s="0" t="n">
        <v>83.2961484026765</v>
      </c>
      <c r="X337" s="0" t="n">
        <v>-16567.28213</v>
      </c>
      <c r="Y337" s="0" t="n">
        <v>-16568.138868</v>
      </c>
      <c r="Z337" s="0" t="n">
        <v>-0.856737999998586</v>
      </c>
      <c r="AA337" s="0" t="n">
        <v>-84.1528864026751</v>
      </c>
      <c r="AB337" s="0" t="n">
        <v>-16567.28213</v>
      </c>
      <c r="AC337" s="0" t="n">
        <v>-16568.138868</v>
      </c>
      <c r="AD337" s="0" t="n">
        <v>-0.856737999998586</v>
      </c>
      <c r="AF337" s="0" t="n">
        <v>-12003.126938145</v>
      </c>
      <c r="AG337" s="0" t="n">
        <v>0</v>
      </c>
      <c r="AH337" s="565" t="n">
        <v>-16568.138868</v>
      </c>
      <c r="AI337" s="0" t="n">
        <v>21262.47545</v>
      </c>
      <c r="AJ337" s="0" t="n">
        <v>21262.47545</v>
      </c>
      <c r="AK337" s="0" t="n">
        <v>16493.011917</v>
      </c>
      <c r="AL337" s="0" t="n">
        <v>-0.856737999998586</v>
      </c>
      <c r="AM337" s="0" t="s">
        <v>461</v>
      </c>
      <c r="AN337" s="0" t="n">
        <v>4</v>
      </c>
      <c r="AO337" s="0" t="s">
        <v>469</v>
      </c>
      <c r="AP337" s="0" t="n">
        <v>4</v>
      </c>
    </row>
    <row r="338" customFormat="false" ht="12.75" hidden="false" customHeight="false" outlineLevel="0" collapsed="false">
      <c r="A338" s="0" t="n">
        <v>1554</v>
      </c>
      <c r="B338" s="0" t="n">
        <v>600</v>
      </c>
      <c r="C338" s="0" t="s">
        <v>2</v>
      </c>
      <c r="D338" s="0" t="s">
        <v>157</v>
      </c>
      <c r="E338" s="0" t="s">
        <v>233</v>
      </c>
      <c r="F338" s="0" t="s">
        <v>184</v>
      </c>
      <c r="G338" s="0" t="s">
        <v>164</v>
      </c>
      <c r="H338" s="0" t="s">
        <v>107</v>
      </c>
      <c r="I338" s="0" t="s">
        <v>156</v>
      </c>
      <c r="J338" s="0" t="s">
        <v>158</v>
      </c>
      <c r="K338" s="0" t="n">
        <v>36896</v>
      </c>
      <c r="L338" s="0" t="n">
        <v>38722</v>
      </c>
      <c r="M338" s="0" t="s">
        <v>155</v>
      </c>
      <c r="N338" s="286" t="n">
        <v>10000000</v>
      </c>
      <c r="O338" s="0" t="n">
        <v>-4047.013065</v>
      </c>
      <c r="P338" s="0" t="n">
        <v>0.12</v>
      </c>
      <c r="Q338" s="0" t="n">
        <v>16.328824</v>
      </c>
      <c r="R338" s="0" t="n">
        <v>16.334794</v>
      </c>
      <c r="S338" s="0" t="n">
        <v>-0.00046508282273861</v>
      </c>
      <c r="T338" s="0" t="n">
        <v>1.88219625993023</v>
      </c>
      <c r="U338" s="0" t="n">
        <v>66.894745</v>
      </c>
      <c r="V338" s="0" t="n">
        <v>0</v>
      </c>
      <c r="W338" s="0" t="n">
        <v>68.7769412599302</v>
      </c>
      <c r="X338" s="0" t="n">
        <v>-15770.420769</v>
      </c>
      <c r="Y338" s="0" t="n">
        <v>-15773.392085</v>
      </c>
      <c r="Z338" s="0" t="n">
        <v>-2.97131599999921</v>
      </c>
      <c r="AA338" s="0" t="n">
        <v>-71.7482572599294</v>
      </c>
      <c r="AB338" s="0" t="n">
        <v>-15770.420769</v>
      </c>
      <c r="AC338" s="0" t="n">
        <v>-15773.392085</v>
      </c>
      <c r="AD338" s="0" t="n">
        <v>-2.97131599999921</v>
      </c>
      <c r="AF338" s="0" t="n">
        <v>-16643.3412298125</v>
      </c>
      <c r="AG338" s="0" t="n">
        <v>0</v>
      </c>
      <c r="AH338" s="565" t="n">
        <v>-15773.392085</v>
      </c>
      <c r="AI338" s="0" t="n">
        <v>18051.660816</v>
      </c>
      <c r="AJ338" s="0" t="n">
        <v>18051.660816</v>
      </c>
      <c r="AK338" s="0" t="n">
        <v>16049.417545</v>
      </c>
      <c r="AL338" s="0" t="n">
        <v>-2.97131599999921</v>
      </c>
      <c r="AM338" s="0" t="s">
        <v>461</v>
      </c>
      <c r="AN338" s="0" t="n">
        <v>5</v>
      </c>
      <c r="AO338" s="0" t="s">
        <v>469</v>
      </c>
      <c r="AP338" s="0" t="n">
        <v>5</v>
      </c>
    </row>
    <row r="339" customFormat="false" ht="12.75" hidden="false" customHeight="false" outlineLevel="0" collapsed="false">
      <c r="A339" s="0" t="n">
        <v>1555</v>
      </c>
      <c r="B339" s="0" t="n">
        <v>601</v>
      </c>
      <c r="C339" s="0" t="s">
        <v>2</v>
      </c>
      <c r="D339" s="0" t="s">
        <v>157</v>
      </c>
      <c r="E339" s="0" t="s">
        <v>242</v>
      </c>
      <c r="F339" s="0" t="s">
        <v>102</v>
      </c>
      <c r="G339" s="0" t="s">
        <v>160</v>
      </c>
      <c r="H339" s="0" t="s">
        <v>168</v>
      </c>
      <c r="I339" s="0" t="s">
        <v>156</v>
      </c>
      <c r="J339" s="0" t="s">
        <v>158</v>
      </c>
      <c r="K339" s="0" t="n">
        <v>36896</v>
      </c>
      <c r="L339" s="0" t="n">
        <v>38722</v>
      </c>
      <c r="M339" s="0" t="s">
        <v>155</v>
      </c>
      <c r="N339" s="286" t="n">
        <v>10000000</v>
      </c>
      <c r="O339" s="0" t="n">
        <v>-4121.339584</v>
      </c>
      <c r="P339" s="0" t="n">
        <v>0.75</v>
      </c>
      <c r="Q339" s="0" t="n">
        <v>34.91813</v>
      </c>
      <c r="R339" s="0" t="n">
        <v>34.924</v>
      </c>
      <c r="S339" s="0" t="n">
        <v>-0.00420157617745625</v>
      </c>
      <c r="T339" s="0" t="n">
        <v>17.3161222153418</v>
      </c>
      <c r="U339" s="0" t="n">
        <v>148.502068</v>
      </c>
      <c r="V339" s="0" t="n">
        <v>0</v>
      </c>
      <c r="W339" s="0" t="n">
        <v>165.818190215342</v>
      </c>
      <c r="X339" s="0" t="n">
        <v>186454.910207</v>
      </c>
      <c r="Y339" s="0" t="n">
        <v>186738.605185</v>
      </c>
      <c r="Z339" s="0" t="n">
        <v>283.694977999985</v>
      </c>
      <c r="AA339" s="0" t="n">
        <v>117.876787784643</v>
      </c>
      <c r="AB339" s="0" t="n">
        <v>186454.910207</v>
      </c>
      <c r="AC339" s="0" t="n">
        <v>186738.605185</v>
      </c>
      <c r="AD339" s="0" t="n">
        <v>283.694977999985</v>
      </c>
      <c r="AF339" s="0" t="n">
        <v>-23728.61265488</v>
      </c>
      <c r="AG339" s="0" t="n">
        <v>0</v>
      </c>
      <c r="AH339" s="565" t="n">
        <v>186738.605185</v>
      </c>
      <c r="AI339" s="0" t="n">
        <v>43157.328361</v>
      </c>
      <c r="AJ339" s="0" t="n">
        <v>43157.328361</v>
      </c>
      <c r="AK339" s="0" t="n">
        <v>40784.203739</v>
      </c>
      <c r="AL339" s="0" t="n">
        <v>283.694977999985</v>
      </c>
      <c r="AM339" s="0" t="s">
        <v>461</v>
      </c>
      <c r="AN339" s="0" t="n">
        <v>6</v>
      </c>
      <c r="AO339" s="0" t="s">
        <v>469</v>
      </c>
      <c r="AP339" s="0" t="n">
        <v>6</v>
      </c>
    </row>
    <row r="340" customFormat="false" ht="12.75" hidden="false" customHeight="false" outlineLevel="0" collapsed="false">
      <c r="A340" s="0" t="n">
        <v>1556</v>
      </c>
      <c r="B340" s="0" t="n">
        <v>602</v>
      </c>
      <c r="C340" s="0" t="s">
        <v>2</v>
      </c>
      <c r="D340" s="0" t="s">
        <v>157</v>
      </c>
      <c r="E340" s="0" t="s">
        <v>244</v>
      </c>
      <c r="F340" s="0" t="s">
        <v>172</v>
      </c>
      <c r="G340" s="0" t="s">
        <v>160</v>
      </c>
      <c r="H340" s="0" t="s">
        <v>168</v>
      </c>
      <c r="I340" s="0" t="s">
        <v>156</v>
      </c>
      <c r="J340" s="0" t="s">
        <v>158</v>
      </c>
      <c r="K340" s="0" t="n">
        <v>36896</v>
      </c>
      <c r="L340" s="0" t="n">
        <v>38722</v>
      </c>
      <c r="M340" s="0" t="s">
        <v>155</v>
      </c>
      <c r="N340" s="286" t="n">
        <v>10000000</v>
      </c>
      <c r="O340" s="0" t="n">
        <v>-4216.530178</v>
      </c>
      <c r="P340" s="0" t="n">
        <v>2.15</v>
      </c>
      <c r="Q340" s="0" t="n">
        <v>254.929009</v>
      </c>
      <c r="R340" s="0" t="n">
        <v>254.953988</v>
      </c>
      <c r="S340" s="0" t="n">
        <v>-0.0209965860613742</v>
      </c>
      <c r="T340" s="0" t="n">
        <v>88.5327387627586</v>
      </c>
      <c r="U340" s="0" t="n">
        <v>753.237244</v>
      </c>
      <c r="V340" s="0" t="n">
        <v>0</v>
      </c>
      <c r="W340" s="0" t="n">
        <v>841.769982762759</v>
      </c>
      <c r="X340" s="0" t="n">
        <v>-109625.635128</v>
      </c>
      <c r="Y340" s="0" t="n">
        <v>-109221.057983</v>
      </c>
      <c r="Z340" s="0" t="n">
        <v>404.577144999988</v>
      </c>
      <c r="AA340" s="0" t="n">
        <v>-437.19283776277</v>
      </c>
      <c r="AB340" s="0" t="n">
        <v>-109625.635128</v>
      </c>
      <c r="AC340" s="0" t="n">
        <v>-109221.057983</v>
      </c>
      <c r="AD340" s="0" t="n">
        <v>404.577144999988</v>
      </c>
      <c r="AF340" s="0" t="n">
        <v>-41617.15285686</v>
      </c>
      <c r="AG340" s="0" t="n">
        <v>0</v>
      </c>
      <c r="AH340" s="565" t="n">
        <v>-109221.057983</v>
      </c>
      <c r="AI340" s="0" t="n">
        <v>-5648.980012</v>
      </c>
      <c r="AJ340" s="0" t="n">
        <v>-5648.980012</v>
      </c>
      <c r="AK340" s="0" t="n">
        <v>-8529.90747000001</v>
      </c>
      <c r="AL340" s="0" t="n">
        <v>404.577144999988</v>
      </c>
      <c r="AM340" s="0" t="s">
        <v>461</v>
      </c>
      <c r="AN340" s="0" t="s">
        <v>469</v>
      </c>
      <c r="AO340" s="0" t="n">
        <v>9</v>
      </c>
      <c r="AP340" s="0" t="n">
        <v>9</v>
      </c>
    </row>
    <row r="341" customFormat="false" ht="12.75" hidden="false" customHeight="false" outlineLevel="0" collapsed="false">
      <c r="A341" s="0" t="n">
        <v>1557</v>
      </c>
      <c r="B341" s="0" t="n">
        <v>603</v>
      </c>
      <c r="C341" s="0" t="s">
        <v>2</v>
      </c>
      <c r="D341" s="0" t="s">
        <v>157</v>
      </c>
      <c r="E341" s="0" t="s">
        <v>253</v>
      </c>
      <c r="F341" s="0" t="s">
        <v>102</v>
      </c>
      <c r="G341" s="0" t="s">
        <v>191</v>
      </c>
      <c r="H341" s="0" t="s">
        <v>168</v>
      </c>
      <c r="I341" s="0" t="s">
        <v>156</v>
      </c>
      <c r="J341" s="0" t="s">
        <v>158</v>
      </c>
      <c r="K341" s="0" t="n">
        <v>36896</v>
      </c>
      <c r="L341" s="0" t="n">
        <v>38722</v>
      </c>
      <c r="M341" s="0" t="s">
        <v>155</v>
      </c>
      <c r="N341" s="286" t="n">
        <v>10000000</v>
      </c>
      <c r="O341" s="0" t="n">
        <v>-4132.994257</v>
      </c>
      <c r="P341" s="0" t="n">
        <v>0.75</v>
      </c>
      <c r="Q341" s="0" t="n">
        <v>49.314153</v>
      </c>
      <c r="R341" s="0" t="n">
        <v>49.329019</v>
      </c>
      <c r="S341" s="0" t="n">
        <v>-0.002136958581792</v>
      </c>
      <c r="T341" s="0" t="n">
        <v>8.8320375459932</v>
      </c>
      <c r="U341" s="0" t="n">
        <v>215.018607</v>
      </c>
      <c r="V341" s="0" t="n">
        <v>0</v>
      </c>
      <c r="W341" s="0" t="n">
        <v>223.850644545993</v>
      </c>
      <c r="X341" s="0" t="n">
        <v>124813.46238</v>
      </c>
      <c r="Y341" s="0" t="n">
        <v>125022.660818</v>
      </c>
      <c r="Z341" s="0" t="n">
        <v>209.198438000007</v>
      </c>
      <c r="AA341" s="0" t="n">
        <v>-14.6522065459865</v>
      </c>
      <c r="AB341" s="0" t="n">
        <v>124813.46238</v>
      </c>
      <c r="AC341" s="0" t="n">
        <v>125022.660818</v>
      </c>
      <c r="AD341" s="0" t="n">
        <v>209.198438000007</v>
      </c>
      <c r="AF341" s="0" t="n">
        <v>-23795.7144346775</v>
      </c>
      <c r="AG341" s="0" t="n">
        <v>0</v>
      </c>
      <c r="AH341" s="565" t="n">
        <v>125022.660818</v>
      </c>
      <c r="AI341" s="0" t="n">
        <v>152785.144963</v>
      </c>
      <c r="AJ341" s="0" t="n">
        <v>152785.144963</v>
      </c>
      <c r="AK341" s="0" t="n">
        <v>23840.090965</v>
      </c>
      <c r="AL341" s="0" t="n">
        <v>209.198438000007</v>
      </c>
      <c r="AM341" s="0" t="s">
        <v>461</v>
      </c>
      <c r="AN341" s="0" t="n">
        <v>6</v>
      </c>
      <c r="AO341" s="0" t="s">
        <v>469</v>
      </c>
      <c r="AP341" s="0" t="n">
        <v>6</v>
      </c>
    </row>
    <row r="342" customFormat="false" ht="12.75" hidden="false" customHeight="false" outlineLevel="0" collapsed="false">
      <c r="A342" s="0" t="n">
        <v>1558</v>
      </c>
      <c r="B342" s="0" t="n">
        <v>604</v>
      </c>
      <c r="C342" s="0" t="s">
        <v>2</v>
      </c>
      <c r="D342" s="0" t="s">
        <v>157</v>
      </c>
      <c r="E342" s="0" t="s">
        <v>295</v>
      </c>
      <c r="F342" s="0" t="s">
        <v>150</v>
      </c>
      <c r="G342" s="0" t="s">
        <v>191</v>
      </c>
      <c r="H342" s="0" t="s">
        <v>152</v>
      </c>
      <c r="I342" s="0" t="s">
        <v>156</v>
      </c>
      <c r="J342" s="0" t="s">
        <v>158</v>
      </c>
      <c r="K342" s="0" t="n">
        <v>36896</v>
      </c>
      <c r="L342" s="0" t="n">
        <v>38722</v>
      </c>
      <c r="M342" s="0" t="s">
        <v>155</v>
      </c>
      <c r="N342" s="286" t="n">
        <v>10000000</v>
      </c>
      <c r="O342" s="0" t="n">
        <v>-4133.212212</v>
      </c>
      <c r="P342" s="0" t="n">
        <v>1.12</v>
      </c>
      <c r="Q342" s="0" t="n">
        <v>110.736492</v>
      </c>
      <c r="R342" s="0" t="n">
        <v>110.968058</v>
      </c>
      <c r="S342" s="0" t="n">
        <v>0.192480979621783</v>
      </c>
      <c r="T342" s="0" t="n">
        <v>-795.564735550476</v>
      </c>
      <c r="U342" s="0" t="n">
        <v>420.098623</v>
      </c>
      <c r="V342" s="0" t="n">
        <v>0</v>
      </c>
      <c r="W342" s="0" t="n">
        <v>-375.466112550476</v>
      </c>
      <c r="X342" s="0" t="n">
        <v>30120.461287</v>
      </c>
      <c r="Y342" s="0" t="n">
        <v>29472.299279</v>
      </c>
      <c r="Z342" s="0" t="n">
        <v>-648.162007999999</v>
      </c>
      <c r="AA342" s="0" t="n">
        <v>-272.695895449523</v>
      </c>
      <c r="AB342" s="0" t="n">
        <v>30120.461287</v>
      </c>
      <c r="AC342" s="0" t="n">
        <v>29472.299279</v>
      </c>
      <c r="AD342" s="0" t="n">
        <v>-648.162007999999</v>
      </c>
      <c r="AF342" s="0" t="n">
        <v>-51673.419074424</v>
      </c>
      <c r="AG342" s="0" t="n">
        <v>0</v>
      </c>
      <c r="AH342" s="565" t="n">
        <v>29472.299279</v>
      </c>
      <c r="AI342" s="0" t="n">
        <v>60284.72927</v>
      </c>
      <c r="AJ342" s="0" t="n">
        <v>60284.72927</v>
      </c>
      <c r="AK342" s="0" t="n">
        <v>42990.013125</v>
      </c>
      <c r="AL342" s="0" t="n">
        <v>-648.162007999999</v>
      </c>
      <c r="AM342" s="0" t="s">
        <v>461</v>
      </c>
      <c r="AN342" s="0" t="s">
        <v>469</v>
      </c>
      <c r="AO342" s="0" t="n">
        <v>10</v>
      </c>
      <c r="AP342" s="0" t="n">
        <v>10</v>
      </c>
    </row>
    <row r="343" customFormat="false" ht="12.75" hidden="false" customHeight="false" outlineLevel="0" collapsed="false">
      <c r="A343" s="0" t="n">
        <v>1559</v>
      </c>
      <c r="B343" s="0" t="n">
        <v>605</v>
      </c>
      <c r="C343" s="0" t="s">
        <v>2</v>
      </c>
      <c r="D343" s="0" t="s">
        <v>157</v>
      </c>
      <c r="E343" s="0" t="s">
        <v>299</v>
      </c>
      <c r="F343" s="0" t="s">
        <v>150</v>
      </c>
      <c r="G343" s="0" t="s">
        <v>198</v>
      </c>
      <c r="H343" s="0" t="s">
        <v>117</v>
      </c>
      <c r="I343" s="0" t="s">
        <v>156</v>
      </c>
      <c r="J343" s="0" t="s">
        <v>158</v>
      </c>
      <c r="K343" s="0" t="n">
        <v>36896</v>
      </c>
      <c r="L343" s="0" t="n">
        <v>38722</v>
      </c>
      <c r="M343" s="0" t="s">
        <v>155</v>
      </c>
      <c r="N343" s="286" t="n">
        <v>10000000</v>
      </c>
      <c r="O343" s="0" t="n">
        <v>-4440.434146</v>
      </c>
      <c r="P343" s="0" t="n">
        <v>3</v>
      </c>
      <c r="Q343" s="0" t="n">
        <v>273.133741</v>
      </c>
      <c r="R343" s="0" t="n">
        <v>273.549213</v>
      </c>
      <c r="S343" s="0" t="n">
        <v>0.316467226424404</v>
      </c>
      <c r="T343" s="0" t="n">
        <v>-1405.25187830484</v>
      </c>
      <c r="U343" s="0" t="n">
        <v>893.655556</v>
      </c>
      <c r="V343" s="0" t="n">
        <v>0</v>
      </c>
      <c r="W343" s="0" t="n">
        <v>-511.596322304837</v>
      </c>
      <c r="X343" s="0" t="n">
        <v>169261.599588</v>
      </c>
      <c r="Y343" s="0" t="n">
        <v>168551.779688</v>
      </c>
      <c r="Z343" s="0" t="n">
        <v>-709.819900000002</v>
      </c>
      <c r="AA343" s="0" t="n">
        <v>-198.223577695166</v>
      </c>
      <c r="AB343" s="0" t="n">
        <v>169261.599588</v>
      </c>
      <c r="AC343" s="0" t="n">
        <v>168551.779688</v>
      </c>
      <c r="AD343" s="0" t="n">
        <v>-709.819900000002</v>
      </c>
      <c r="AF343" s="0" t="n">
        <v>-55514.307693292</v>
      </c>
      <c r="AG343" s="0" t="n">
        <v>0</v>
      </c>
      <c r="AH343" s="565" t="n">
        <v>168551.779688</v>
      </c>
      <c r="AI343" s="0" t="n">
        <v>129600.203232</v>
      </c>
      <c r="AJ343" s="0" t="n">
        <v>129600.203232</v>
      </c>
      <c r="AK343" s="0" t="n">
        <v>54849.680972</v>
      </c>
      <c r="AL343" s="0" t="n">
        <v>-709.819900000002</v>
      </c>
      <c r="AM343" s="0" t="s">
        <v>461</v>
      </c>
      <c r="AN343" s="0" t="s">
        <v>469</v>
      </c>
      <c r="AO343" s="0" t="n">
        <v>10</v>
      </c>
      <c r="AP343" s="0" t="n">
        <v>10</v>
      </c>
    </row>
    <row r="344" customFormat="false" ht="12.75" hidden="false" customHeight="false" outlineLevel="0" collapsed="false">
      <c r="A344" s="0" t="n">
        <v>1560</v>
      </c>
      <c r="B344" s="0" t="n">
        <v>606</v>
      </c>
      <c r="C344" s="0" t="s">
        <v>2</v>
      </c>
      <c r="D344" s="0" t="s">
        <v>157</v>
      </c>
      <c r="E344" s="0" t="s">
        <v>306</v>
      </c>
      <c r="F344" s="0" t="s">
        <v>184</v>
      </c>
      <c r="G344" s="0" t="s">
        <v>160</v>
      </c>
      <c r="H344" s="0" t="s">
        <v>107</v>
      </c>
      <c r="I344" s="0" t="s">
        <v>156</v>
      </c>
      <c r="J344" s="0" t="s">
        <v>158</v>
      </c>
      <c r="K344" s="0" t="n">
        <v>36896</v>
      </c>
      <c r="L344" s="0" t="n">
        <v>38722</v>
      </c>
      <c r="M344" s="0" t="s">
        <v>155</v>
      </c>
      <c r="N344" s="286" t="n">
        <v>10000000</v>
      </c>
      <c r="O344" s="0" t="n">
        <v>-4064.262097</v>
      </c>
      <c r="P344" s="0" t="n">
        <v>0.24</v>
      </c>
      <c r="Q344" s="0" t="n">
        <v>31.161341</v>
      </c>
      <c r="R344" s="0" t="n">
        <v>31.17225</v>
      </c>
      <c r="S344" s="0" t="n">
        <v>0.000437413476266428</v>
      </c>
      <c r="T344" s="0" t="n">
        <v>-1.77776301230665</v>
      </c>
      <c r="U344" s="0" t="n">
        <v>108.378666</v>
      </c>
      <c r="V344" s="0" t="n">
        <v>0</v>
      </c>
      <c r="W344" s="0" t="n">
        <v>106.600902987693</v>
      </c>
      <c r="X344" s="0" t="n">
        <v>-24964.652754</v>
      </c>
      <c r="Y344" s="0" t="n">
        <v>-24961.961327</v>
      </c>
      <c r="Z344" s="0" t="n">
        <v>2.69142699999793</v>
      </c>
      <c r="AA344" s="0" t="n">
        <v>-103.909475987695</v>
      </c>
      <c r="AB344" s="0" t="n">
        <v>-24964.652754</v>
      </c>
      <c r="AC344" s="0" t="n">
        <v>-24961.961327</v>
      </c>
      <c r="AD344" s="0" t="n">
        <v>2.69142699999793</v>
      </c>
      <c r="AF344" s="0" t="n">
        <v>-16714.2778739125</v>
      </c>
      <c r="AG344" s="0" t="n">
        <v>0</v>
      </c>
      <c r="AH344" s="565" t="n">
        <v>-24961.961327</v>
      </c>
      <c r="AI344" s="0" t="n">
        <v>-19858.847785</v>
      </c>
      <c r="AJ344" s="0" t="n">
        <v>-19858.847785</v>
      </c>
      <c r="AK344" s="0" t="n">
        <v>59656.099456</v>
      </c>
      <c r="AL344" s="0" t="n">
        <v>2.69142699999793</v>
      </c>
      <c r="AM344" s="0" t="s">
        <v>461</v>
      </c>
      <c r="AN344" s="0" t="n">
        <v>5</v>
      </c>
      <c r="AO344" s="0" t="s">
        <v>469</v>
      </c>
      <c r="AP344" s="0" t="n">
        <v>5</v>
      </c>
    </row>
    <row r="345" customFormat="false" ht="12.75" hidden="false" customHeight="false" outlineLevel="0" collapsed="false">
      <c r="A345" s="0" t="n">
        <v>1561</v>
      </c>
      <c r="B345" s="0" t="n">
        <v>607</v>
      </c>
      <c r="C345" s="0" t="s">
        <v>2</v>
      </c>
      <c r="D345" s="0" t="s">
        <v>157</v>
      </c>
      <c r="E345" s="0" t="s">
        <v>200</v>
      </c>
      <c r="F345" s="0" t="s">
        <v>102</v>
      </c>
      <c r="G345" s="0" t="s">
        <v>164</v>
      </c>
      <c r="H345" s="0" t="s">
        <v>168</v>
      </c>
      <c r="I345" s="0" t="s">
        <v>156</v>
      </c>
      <c r="J345" s="0" t="s">
        <v>158</v>
      </c>
      <c r="K345" s="0" t="n">
        <v>36896</v>
      </c>
      <c r="L345" s="0" t="n">
        <v>38722</v>
      </c>
      <c r="M345" s="0" t="s">
        <v>155</v>
      </c>
      <c r="N345" s="286" t="n">
        <v>10000000</v>
      </c>
      <c r="O345" s="0" t="n">
        <v>-4124.021691</v>
      </c>
      <c r="P345" s="0" t="n">
        <v>0.8</v>
      </c>
      <c r="Q345" s="0" t="n">
        <v>84.413667</v>
      </c>
      <c r="R345" s="0" t="n">
        <v>84.441195</v>
      </c>
      <c r="S345" s="0" t="n">
        <v>-0.00185161169056198</v>
      </c>
      <c r="T345" s="0" t="n">
        <v>7.63608677518677</v>
      </c>
      <c r="U345" s="0" t="n">
        <v>288.432549</v>
      </c>
      <c r="V345" s="0" t="n">
        <v>0</v>
      </c>
      <c r="W345" s="0" t="n">
        <v>296.068635775187</v>
      </c>
      <c r="X345" s="0" t="n">
        <v>-596.009516</v>
      </c>
      <c r="Y345" s="0" t="n">
        <v>-499.180342</v>
      </c>
      <c r="Z345" s="0" t="n">
        <v>96.829174</v>
      </c>
      <c r="AA345" s="0" t="n">
        <v>-199.239461775187</v>
      </c>
      <c r="AB345" s="0" t="n">
        <v>-596.009516</v>
      </c>
      <c r="AC345" s="0" t="n">
        <v>-499.180342</v>
      </c>
      <c r="AD345" s="0" t="n">
        <v>96.829174</v>
      </c>
      <c r="AF345" s="0" t="n">
        <v>-23744.0548859325</v>
      </c>
      <c r="AG345" s="0" t="n">
        <v>0</v>
      </c>
      <c r="AH345" s="565" t="n">
        <v>-499.180342</v>
      </c>
      <c r="AI345" s="0" t="n">
        <v>50978.104381</v>
      </c>
      <c r="AJ345" s="0" t="n">
        <v>50978.104381</v>
      </c>
      <c r="AK345" s="0" t="n">
        <v>-39195.227402</v>
      </c>
      <c r="AL345" s="0" t="n">
        <v>96.829174</v>
      </c>
      <c r="AM345" s="0" t="s">
        <v>461</v>
      </c>
      <c r="AN345" s="0" t="n">
        <v>6</v>
      </c>
      <c r="AO345" s="0" t="s">
        <v>469</v>
      </c>
      <c r="AP345" s="0" t="n">
        <v>6</v>
      </c>
    </row>
    <row r="346" customFormat="false" ht="12.75" hidden="false" customHeight="false" outlineLevel="0" collapsed="false">
      <c r="A346" s="0" t="n">
        <v>1562</v>
      </c>
      <c r="B346" s="0" t="n">
        <v>608</v>
      </c>
      <c r="C346" s="0" t="s">
        <v>2</v>
      </c>
      <c r="D346" s="0" t="s">
        <v>157</v>
      </c>
      <c r="E346" s="0" t="s">
        <v>332</v>
      </c>
      <c r="F346" s="0" t="s">
        <v>116</v>
      </c>
      <c r="G346" s="0" t="s">
        <v>160</v>
      </c>
      <c r="H346" s="0" t="s">
        <v>168</v>
      </c>
      <c r="I346" s="0" t="s">
        <v>156</v>
      </c>
      <c r="J346" s="0" t="s">
        <v>158</v>
      </c>
      <c r="K346" s="0" t="n">
        <v>36896</v>
      </c>
      <c r="L346" s="0" t="n">
        <v>38722</v>
      </c>
      <c r="M346" s="0" t="s">
        <v>155</v>
      </c>
      <c r="N346" s="286" t="n">
        <v>10000000</v>
      </c>
      <c r="O346" s="0" t="n">
        <v>-4114.439089</v>
      </c>
      <c r="P346" s="0" t="n">
        <v>0.78</v>
      </c>
      <c r="Q346" s="0" t="n">
        <v>83.02371</v>
      </c>
      <c r="R346" s="0" t="n">
        <v>83.039718</v>
      </c>
      <c r="S346" s="0" t="n">
        <v>-0.00759133461357598</v>
      </c>
      <c r="T346" s="0" t="n">
        <v>31.2340838717757</v>
      </c>
      <c r="U346" s="0" t="n">
        <v>250.44575</v>
      </c>
      <c r="V346" s="0" t="n">
        <v>0</v>
      </c>
      <c r="W346" s="0" t="n">
        <v>281.679833871776</v>
      </c>
      <c r="X346" s="0" t="n">
        <v>-3592.541575</v>
      </c>
      <c r="Y346" s="0" t="n">
        <v>-3454.965576</v>
      </c>
      <c r="Z346" s="0" t="n">
        <v>137.575999</v>
      </c>
      <c r="AA346" s="0" t="n">
        <v>-144.103834871776</v>
      </c>
      <c r="AB346" s="0" t="n">
        <v>-3592.541575</v>
      </c>
      <c r="AC346" s="0" t="n">
        <v>-3454.965576</v>
      </c>
      <c r="AD346" s="0" t="n">
        <v>137.575999</v>
      </c>
      <c r="AF346" s="0" t="n">
        <v>-29780.310126182</v>
      </c>
      <c r="AG346" s="0" t="n">
        <v>0</v>
      </c>
      <c r="AH346" s="565" t="n">
        <v>-3454.965576</v>
      </c>
      <c r="AI346" s="0" t="n">
        <v>57659.953944</v>
      </c>
      <c r="AJ346" s="0" t="n">
        <v>57659.953944</v>
      </c>
      <c r="AK346" s="0" t="n">
        <v>18062.607849</v>
      </c>
      <c r="AL346" s="0" t="n">
        <v>137.575999</v>
      </c>
      <c r="AM346" s="0" t="s">
        <v>461</v>
      </c>
      <c r="AN346" s="0" t="n">
        <v>8</v>
      </c>
      <c r="AO346" s="0" t="s">
        <v>469</v>
      </c>
      <c r="AP346" s="0" t="n">
        <v>8</v>
      </c>
    </row>
    <row r="347" customFormat="false" ht="12.75" hidden="false" customHeight="false" outlineLevel="0" collapsed="false">
      <c r="A347" s="0" t="n">
        <v>1563</v>
      </c>
      <c r="B347" s="0" t="n">
        <v>609</v>
      </c>
      <c r="C347" s="0" t="s">
        <v>2</v>
      </c>
      <c r="D347" s="0" t="s">
        <v>157</v>
      </c>
      <c r="E347" s="0" t="s">
        <v>334</v>
      </c>
      <c r="F347" s="0" t="s">
        <v>116</v>
      </c>
      <c r="G347" s="0" t="s">
        <v>191</v>
      </c>
      <c r="H347" s="0" t="s">
        <v>168</v>
      </c>
      <c r="I347" s="0" t="s">
        <v>156</v>
      </c>
      <c r="J347" s="0" t="s">
        <v>158</v>
      </c>
      <c r="K347" s="0" t="n">
        <v>36896</v>
      </c>
      <c r="L347" s="0" t="n">
        <v>38722</v>
      </c>
      <c r="M347" s="0" t="s">
        <v>155</v>
      </c>
      <c r="N347" s="286" t="n">
        <v>10000000</v>
      </c>
      <c r="O347" s="0" t="n">
        <v>-4087.34753</v>
      </c>
      <c r="P347" s="0" t="n">
        <v>0.65</v>
      </c>
      <c r="Q347" s="0" t="n">
        <v>76.703544</v>
      </c>
      <c r="R347" s="0" t="n">
        <v>76.722209</v>
      </c>
      <c r="S347" s="0" t="n">
        <v>-0.00452750854677029</v>
      </c>
      <c r="T347" s="0" t="n">
        <v>18.5055008756954</v>
      </c>
      <c r="U347" s="0" t="n">
        <v>282.284083</v>
      </c>
      <c r="V347" s="0" t="n">
        <v>0</v>
      </c>
      <c r="W347" s="0" t="n">
        <v>300.789583875695</v>
      </c>
      <c r="X347" s="0" t="n">
        <v>-34574.301783</v>
      </c>
      <c r="Y347" s="0" t="n">
        <v>-34500.850803</v>
      </c>
      <c r="Z347" s="0" t="n">
        <v>73.4509800000014</v>
      </c>
      <c r="AA347" s="0" t="n">
        <v>-227.338603875694</v>
      </c>
      <c r="AB347" s="0" t="n">
        <v>-34574.301783</v>
      </c>
      <c r="AC347" s="0" t="n">
        <v>-34500.850803</v>
      </c>
      <c r="AD347" s="0" t="n">
        <v>73.4509800000014</v>
      </c>
      <c r="AF347" s="0" t="n">
        <v>-29584.22142214</v>
      </c>
      <c r="AG347" s="0" t="n">
        <v>0</v>
      </c>
      <c r="AH347" s="565" t="n">
        <v>-34500.850803</v>
      </c>
      <c r="AI347" s="0" t="n">
        <v>52534.7084</v>
      </c>
      <c r="AJ347" s="0" t="n">
        <v>52534.7084</v>
      </c>
      <c r="AK347" s="0" t="n">
        <v>25705.954251</v>
      </c>
      <c r="AL347" s="0" t="n">
        <v>73.4509800000014</v>
      </c>
      <c r="AM347" s="0" t="s">
        <v>461</v>
      </c>
      <c r="AN347" s="0" t="n">
        <v>8</v>
      </c>
      <c r="AO347" s="0" t="s">
        <v>469</v>
      </c>
      <c r="AP347" s="0" t="n">
        <v>8</v>
      </c>
    </row>
    <row r="348" customFormat="false" ht="12.75" hidden="false" customHeight="false" outlineLevel="0" collapsed="false">
      <c r="A348" s="0" t="n">
        <v>1564</v>
      </c>
      <c r="B348" s="0" t="n">
        <v>610</v>
      </c>
      <c r="C348" s="0" t="s">
        <v>2</v>
      </c>
      <c r="D348" s="0" t="s">
        <v>157</v>
      </c>
      <c r="E348" s="0" t="s">
        <v>335</v>
      </c>
      <c r="F348" s="0" t="s">
        <v>172</v>
      </c>
      <c r="G348" s="0" t="s">
        <v>191</v>
      </c>
      <c r="H348" s="0" t="s">
        <v>168</v>
      </c>
      <c r="I348" s="0" t="s">
        <v>156</v>
      </c>
      <c r="J348" s="0" t="s">
        <v>158</v>
      </c>
      <c r="K348" s="0" t="n">
        <v>36896</v>
      </c>
      <c r="L348" s="0" t="n">
        <v>38722</v>
      </c>
      <c r="M348" s="0" t="s">
        <v>155</v>
      </c>
      <c r="N348" s="286" t="n">
        <v>10000000</v>
      </c>
      <c r="O348" s="0" t="n">
        <v>-4421.777094</v>
      </c>
      <c r="P348" s="0" t="n">
        <v>3.3</v>
      </c>
      <c r="Q348" s="0" t="n">
        <v>221.861272</v>
      </c>
      <c r="R348" s="0" t="n">
        <v>222.32866</v>
      </c>
      <c r="S348" s="0" t="n">
        <v>0.359998314858326</v>
      </c>
      <c r="T348" s="0" t="n">
        <v>-1591.83230251915</v>
      </c>
      <c r="U348" s="0" t="n">
        <v>1000.645045</v>
      </c>
      <c r="V348" s="0" t="n">
        <v>0</v>
      </c>
      <c r="W348" s="0" t="n">
        <v>-591.187257519147</v>
      </c>
      <c r="X348" s="0" t="n">
        <v>505659.153994</v>
      </c>
      <c r="Y348" s="0" t="n">
        <v>504894.624441</v>
      </c>
      <c r="Z348" s="0" t="n">
        <v>-764.529553</v>
      </c>
      <c r="AA348" s="0" t="n">
        <v>-173.342295480854</v>
      </c>
      <c r="AB348" s="0" t="n">
        <v>505659.153994</v>
      </c>
      <c r="AC348" s="0" t="n">
        <v>504894.624441</v>
      </c>
      <c r="AD348" s="0" t="n">
        <v>-764.529553</v>
      </c>
      <c r="AF348" s="0" t="n">
        <v>-43642.93991778</v>
      </c>
      <c r="AG348" s="0" t="n">
        <v>0</v>
      </c>
      <c r="AH348" s="565" t="n">
        <v>504894.624441</v>
      </c>
      <c r="AI348" s="0" t="n">
        <v>619667.912909</v>
      </c>
      <c r="AJ348" s="0" t="n">
        <v>619667.912909</v>
      </c>
      <c r="AK348" s="0" t="n">
        <v>10282.297361</v>
      </c>
      <c r="AL348" s="0" t="n">
        <v>-764.529553</v>
      </c>
      <c r="AM348" s="0" t="s">
        <v>461</v>
      </c>
      <c r="AN348" s="0" t="s">
        <v>469</v>
      </c>
      <c r="AO348" s="0" t="n">
        <v>9</v>
      </c>
      <c r="AP348" s="0" t="n">
        <v>9</v>
      </c>
    </row>
    <row r="349" customFormat="false" ht="12.75" hidden="false" customHeight="false" outlineLevel="0" collapsed="false">
      <c r="A349" s="0" t="n">
        <v>1565</v>
      </c>
      <c r="B349" s="0" t="n">
        <v>611</v>
      </c>
      <c r="C349" s="0" t="s">
        <v>2</v>
      </c>
      <c r="D349" s="0" t="s">
        <v>157</v>
      </c>
      <c r="E349" s="0" t="s">
        <v>336</v>
      </c>
      <c r="F349" s="0" t="s">
        <v>260</v>
      </c>
      <c r="G349" s="0" t="s">
        <v>164</v>
      </c>
      <c r="H349" s="0" t="s">
        <v>168</v>
      </c>
      <c r="I349" s="0" t="s">
        <v>156</v>
      </c>
      <c r="J349" s="0" t="s">
        <v>158</v>
      </c>
      <c r="K349" s="0" t="n">
        <v>36896</v>
      </c>
      <c r="L349" s="0" t="n">
        <v>38722</v>
      </c>
      <c r="M349" s="0" t="s">
        <v>155</v>
      </c>
      <c r="N349" s="286" t="n">
        <v>10000000</v>
      </c>
      <c r="O349" s="0" t="n">
        <v>-4052.65621</v>
      </c>
      <c r="P349" s="0" t="n">
        <v>0.3</v>
      </c>
      <c r="Q349" s="0" t="n">
        <v>68.797051</v>
      </c>
      <c r="R349" s="0" t="n">
        <v>68.827441</v>
      </c>
      <c r="S349" s="0" t="n">
        <v>0.000653993441003808</v>
      </c>
      <c r="T349" s="0" t="n">
        <v>-2.65041057998335</v>
      </c>
      <c r="U349" s="0" t="n">
        <v>277.383001</v>
      </c>
      <c r="V349" s="0" t="n">
        <v>0</v>
      </c>
      <c r="W349" s="0" t="n">
        <v>274.732590420017</v>
      </c>
      <c r="X349" s="0" t="n">
        <v>-155946.441844</v>
      </c>
      <c r="Y349" s="0" t="n">
        <v>-156085.294395</v>
      </c>
      <c r="Z349" s="0" t="n">
        <v>-138.852551000018</v>
      </c>
      <c r="AA349" s="0" t="n">
        <v>-413.585141420035</v>
      </c>
      <c r="AB349" s="0" t="n">
        <v>-155946.441844</v>
      </c>
      <c r="AC349" s="0" t="n">
        <v>-156085.294395</v>
      </c>
      <c r="AD349" s="0" t="n">
        <v>-138.852551000018</v>
      </c>
      <c r="AF349" s="0" t="n">
        <v>-7999.94335854</v>
      </c>
      <c r="AG349" s="0" t="n">
        <v>0</v>
      </c>
      <c r="AH349" s="565" t="n">
        <v>-156085.294395</v>
      </c>
      <c r="AI349" s="0" t="n">
        <v>-139789.616697</v>
      </c>
      <c r="AJ349" s="0" t="n">
        <v>-139789.616697</v>
      </c>
      <c r="AK349" s="0" t="n">
        <v>-18597.580716</v>
      </c>
      <c r="AL349" s="0" t="n">
        <v>-138.852551000018</v>
      </c>
      <c r="AM349" s="0" t="s">
        <v>461</v>
      </c>
      <c r="AN349" s="0" t="n">
        <v>3</v>
      </c>
      <c r="AO349" s="0" t="s">
        <v>469</v>
      </c>
      <c r="AP349" s="0" t="n">
        <v>3</v>
      </c>
    </row>
    <row r="350" customFormat="false" ht="12.75" hidden="false" customHeight="false" outlineLevel="0" collapsed="false">
      <c r="A350" s="0" t="n">
        <v>1566</v>
      </c>
      <c r="B350" s="0" t="n">
        <v>612</v>
      </c>
      <c r="C350" s="0" t="s">
        <v>2</v>
      </c>
      <c r="D350" s="0" t="s">
        <v>157</v>
      </c>
      <c r="E350" s="0" t="s">
        <v>339</v>
      </c>
      <c r="F350" s="0" t="s">
        <v>166</v>
      </c>
      <c r="G350" s="0" t="s">
        <v>164</v>
      </c>
      <c r="H350" s="0" t="s">
        <v>110</v>
      </c>
      <c r="I350" s="0" t="s">
        <v>156</v>
      </c>
      <c r="J350" s="0" t="s">
        <v>158</v>
      </c>
      <c r="K350" s="0" t="n">
        <v>36896</v>
      </c>
      <c r="L350" s="0" t="n">
        <v>38722</v>
      </c>
      <c r="M350" s="0" t="s">
        <v>155</v>
      </c>
      <c r="N350" s="286" t="n">
        <v>10000000</v>
      </c>
      <c r="O350" s="0" t="n">
        <v>-4043.910825</v>
      </c>
      <c r="P350" s="0" t="n">
        <v>0.78</v>
      </c>
      <c r="Q350" s="0" t="n">
        <v>282.792801</v>
      </c>
      <c r="R350" s="0" t="n">
        <v>283.834272</v>
      </c>
      <c r="S350" s="0" t="n">
        <v>0.857267949304388</v>
      </c>
      <c r="T350" s="0" t="n">
        <v>-3466.71514011756</v>
      </c>
      <c r="U350" s="0" t="n">
        <v>786.915885</v>
      </c>
      <c r="V350" s="0" t="n">
        <v>0</v>
      </c>
      <c r="W350" s="0" t="n">
        <v>-2679.79925511757</v>
      </c>
      <c r="X350" s="0" t="n">
        <v>-775342.127902</v>
      </c>
      <c r="Y350" s="0" t="n">
        <v>-779332.163445</v>
      </c>
      <c r="Z350" s="0" t="n">
        <v>-3990.03554299998</v>
      </c>
      <c r="AA350" s="0" t="n">
        <v>-1310.23628788241</v>
      </c>
      <c r="AB350" s="0" t="n">
        <v>-775342.127902</v>
      </c>
      <c r="AC350" s="0" t="n">
        <v>-779332.163445</v>
      </c>
      <c r="AD350" s="0" t="n">
        <v>-3990.03554299998</v>
      </c>
      <c r="AF350" s="0" t="n">
        <v>-63861.4397484</v>
      </c>
      <c r="AG350" s="0" t="n">
        <v>0</v>
      </c>
      <c r="AH350" s="565" t="n">
        <v>-779332.163445</v>
      </c>
      <c r="AI350" s="0" t="n">
        <v>89662.574241</v>
      </c>
      <c r="AJ350" s="0" t="n">
        <v>89662.574241</v>
      </c>
      <c r="AK350" s="0" t="n">
        <v>14793.679828</v>
      </c>
      <c r="AL350" s="0" t="n">
        <v>-3990.03554299998</v>
      </c>
      <c r="AM350" s="0" t="s">
        <v>461</v>
      </c>
      <c r="AN350" s="0" t="s">
        <v>469</v>
      </c>
      <c r="AO350" s="0" t="n">
        <v>12</v>
      </c>
      <c r="AP350" s="0" t="n">
        <v>12</v>
      </c>
    </row>
    <row r="351" customFormat="false" ht="12.75" hidden="false" customHeight="false" outlineLevel="0" collapsed="false">
      <c r="A351" s="0" t="n">
        <v>1567</v>
      </c>
      <c r="B351" s="0" t="n">
        <v>613</v>
      </c>
      <c r="C351" s="0" t="s">
        <v>2</v>
      </c>
      <c r="D351" s="0" t="s">
        <v>157</v>
      </c>
      <c r="E351" s="0" t="s">
        <v>342</v>
      </c>
      <c r="F351" s="0" t="s">
        <v>102</v>
      </c>
      <c r="G351" s="0" t="s">
        <v>191</v>
      </c>
      <c r="H351" s="0" t="s">
        <v>168</v>
      </c>
      <c r="I351" s="0" t="s">
        <v>156</v>
      </c>
      <c r="J351" s="0" t="s">
        <v>158</v>
      </c>
      <c r="K351" s="0" t="n">
        <v>36896</v>
      </c>
      <c r="L351" s="0" t="n">
        <v>38722</v>
      </c>
      <c r="M351" s="0" t="s">
        <v>155</v>
      </c>
      <c r="N351" s="286" t="n">
        <v>10000000</v>
      </c>
      <c r="O351" s="0" t="n">
        <v>-4101.146027</v>
      </c>
      <c r="P351" s="0" t="n">
        <v>0.65</v>
      </c>
      <c r="Q351" s="0" t="n">
        <v>39.437455</v>
      </c>
      <c r="R351" s="0" t="n">
        <v>39.452364</v>
      </c>
      <c r="S351" s="0" t="n">
        <v>-0.000667013281543016</v>
      </c>
      <c r="T351" s="0" t="n">
        <v>2.73551886955637</v>
      </c>
      <c r="U351" s="0" t="n">
        <v>187.410382</v>
      </c>
      <c r="V351" s="0" t="n">
        <v>0</v>
      </c>
      <c r="W351" s="0" t="n">
        <v>190.145900869556</v>
      </c>
      <c r="X351" s="0" t="n">
        <v>122764.129854</v>
      </c>
      <c r="Y351" s="0" t="n">
        <v>122945.056714</v>
      </c>
      <c r="Z351" s="0" t="n">
        <v>180.926860000007</v>
      </c>
      <c r="AA351" s="0" t="n">
        <v>-9.21904086954953</v>
      </c>
      <c r="AB351" s="0" t="n">
        <v>122764.129854</v>
      </c>
      <c r="AC351" s="0" t="n">
        <v>122945.056714</v>
      </c>
      <c r="AD351" s="0" t="n">
        <v>180.926860000007</v>
      </c>
      <c r="AF351" s="0" t="n">
        <v>-23612.3482504525</v>
      </c>
      <c r="AG351" s="0" t="n">
        <v>0</v>
      </c>
      <c r="AH351" s="565" t="n">
        <v>122945.056714</v>
      </c>
      <c r="AI351" s="0" t="n">
        <v>69187.218727</v>
      </c>
      <c r="AJ351" s="0" t="n">
        <v>69187.218727</v>
      </c>
      <c r="AK351" s="0" t="n">
        <v>3915.89177</v>
      </c>
      <c r="AL351" s="0" t="n">
        <v>180.926860000007</v>
      </c>
      <c r="AM351" s="0" t="s">
        <v>461</v>
      </c>
      <c r="AN351" s="0" t="n">
        <v>6</v>
      </c>
      <c r="AO351" s="0" t="s">
        <v>469</v>
      </c>
      <c r="AP351" s="0" t="n">
        <v>6</v>
      </c>
    </row>
    <row r="352" customFormat="false" ht="12.75" hidden="false" customHeight="false" outlineLevel="0" collapsed="false">
      <c r="A352" s="0" t="n">
        <v>1568</v>
      </c>
      <c r="B352" s="0" t="n">
        <v>614</v>
      </c>
      <c r="C352" s="0" t="s">
        <v>2</v>
      </c>
      <c r="D352" s="0" t="s">
        <v>157</v>
      </c>
      <c r="E352" s="0" t="s">
        <v>357</v>
      </c>
      <c r="F352" s="0" t="s">
        <v>116</v>
      </c>
      <c r="G352" s="0" t="s">
        <v>112</v>
      </c>
      <c r="H352" s="0" t="s">
        <v>168</v>
      </c>
      <c r="I352" s="0" t="s">
        <v>156</v>
      </c>
      <c r="J352" s="0" t="s">
        <v>158</v>
      </c>
      <c r="K352" s="0" t="n">
        <v>36896</v>
      </c>
      <c r="L352" s="0" t="n">
        <v>38722</v>
      </c>
      <c r="M352" s="0" t="s">
        <v>155</v>
      </c>
      <c r="N352" s="286" t="n">
        <v>10000000</v>
      </c>
      <c r="O352" s="0" t="n">
        <v>-4135.903689</v>
      </c>
      <c r="P352" s="0" t="n">
        <v>1.15</v>
      </c>
      <c r="Q352" s="0" t="n">
        <v>159.935891</v>
      </c>
      <c r="R352" s="0" t="n">
        <v>159.998241</v>
      </c>
      <c r="S352" s="0" t="n">
        <v>0.0180621555649369</v>
      </c>
      <c r="T352" s="0" t="n">
        <v>-74.7033358323144</v>
      </c>
      <c r="U352" s="0" t="n">
        <v>459.44976</v>
      </c>
      <c r="V352" s="0" t="n">
        <v>0</v>
      </c>
      <c r="W352" s="0" t="n">
        <v>384.746424167686</v>
      </c>
      <c r="X352" s="0" t="n">
        <v>-156669.552266</v>
      </c>
      <c r="Y352" s="0" t="n">
        <v>-156706.634756</v>
      </c>
      <c r="Z352" s="0" t="n">
        <v>-37.0824900000007</v>
      </c>
      <c r="AA352" s="0" t="n">
        <v>-421.828914167686</v>
      </c>
      <c r="AB352" s="0" t="n">
        <v>-156669.552266</v>
      </c>
      <c r="AC352" s="0" t="n">
        <v>-156706.634756</v>
      </c>
      <c r="AD352" s="0" t="n">
        <v>-37.0824900000007</v>
      </c>
      <c r="AF352" s="0" t="n">
        <v>-29935.670900982</v>
      </c>
      <c r="AG352" s="0" t="n">
        <v>0</v>
      </c>
      <c r="AH352" s="565" t="n">
        <v>-156706.634756</v>
      </c>
      <c r="AI352" s="0" t="n">
        <v>-171045.42001</v>
      </c>
      <c r="AJ352" s="0" t="n">
        <v>-171045.42001</v>
      </c>
      <c r="AK352" s="0" t="n">
        <v>-253489.400023</v>
      </c>
      <c r="AL352" s="0" t="n">
        <v>-37.0824900000007</v>
      </c>
      <c r="AM352" s="0" t="s">
        <v>461</v>
      </c>
      <c r="AN352" s="0" t="n">
        <v>8</v>
      </c>
      <c r="AO352" s="0" t="s">
        <v>469</v>
      </c>
      <c r="AP352" s="0" t="n">
        <v>8</v>
      </c>
    </row>
    <row r="353" customFormat="false" ht="12.75" hidden="false" customHeight="false" outlineLevel="0" collapsed="false">
      <c r="A353" s="0" t="n">
        <v>1569</v>
      </c>
      <c r="B353" s="0" t="n">
        <v>615</v>
      </c>
      <c r="C353" s="0" t="s">
        <v>2</v>
      </c>
      <c r="D353" s="0" t="s">
        <v>157</v>
      </c>
      <c r="E353" s="0" t="s">
        <v>377</v>
      </c>
      <c r="F353" s="0" t="s">
        <v>163</v>
      </c>
      <c r="G353" s="0" t="s">
        <v>96</v>
      </c>
      <c r="H353" s="0" t="s">
        <v>110</v>
      </c>
      <c r="I353" s="0" t="s">
        <v>156</v>
      </c>
      <c r="J353" s="0" t="s">
        <v>158</v>
      </c>
      <c r="K353" s="0" t="n">
        <v>36896</v>
      </c>
      <c r="L353" s="0" t="n">
        <v>38722</v>
      </c>
      <c r="M353" s="0" t="s">
        <v>155</v>
      </c>
      <c r="N353" s="286" t="n">
        <v>10000000</v>
      </c>
      <c r="O353" s="0" t="n">
        <v>-4053.57533</v>
      </c>
      <c r="P353" s="0" t="n">
        <v>0.18</v>
      </c>
      <c r="Q353" s="0" t="n">
        <v>19.549542</v>
      </c>
      <c r="R353" s="0" t="n">
        <v>19.562378</v>
      </c>
      <c r="S353" s="0" t="n">
        <v>0.00156201078889072</v>
      </c>
      <c r="T353" s="0" t="n">
        <v>-6.33172839904128</v>
      </c>
      <c r="U353" s="0" t="n">
        <v>102.479648</v>
      </c>
      <c r="V353" s="0" t="n">
        <v>0</v>
      </c>
      <c r="W353" s="0" t="n">
        <v>96.1479196009587</v>
      </c>
      <c r="X353" s="0" t="n">
        <v>-2603.451467</v>
      </c>
      <c r="Y353" s="0" t="n">
        <v>-2612.052017</v>
      </c>
      <c r="Z353" s="0" t="n">
        <v>-8.60055000000011</v>
      </c>
      <c r="AA353" s="0" t="n">
        <v>-104.748469600959</v>
      </c>
      <c r="AB353" s="0" t="n">
        <v>-2603.451467</v>
      </c>
      <c r="AC353" s="0" t="n">
        <v>-2612.052017</v>
      </c>
      <c r="AD353" s="0" t="n">
        <v>-8.60055000000011</v>
      </c>
      <c r="AF353" s="0" t="n">
        <v>-12002.63655213</v>
      </c>
      <c r="AG353" s="0" t="n">
        <v>0</v>
      </c>
      <c r="AH353" s="565" t="n">
        <v>-2612.052017</v>
      </c>
      <c r="AI353" s="0" t="n">
        <v>-7587.63727</v>
      </c>
      <c r="AJ353" s="0" t="n">
        <v>-7587.63727</v>
      </c>
      <c r="AK353" s="0" t="n">
        <v>2769.847931</v>
      </c>
      <c r="AL353" s="0" t="n">
        <v>-8.60055000000011</v>
      </c>
      <c r="AM353" s="0" t="s">
        <v>461</v>
      </c>
      <c r="AN353" s="0" t="n">
        <v>4</v>
      </c>
      <c r="AO353" s="0" t="s">
        <v>469</v>
      </c>
      <c r="AP353" s="0" t="n">
        <v>4</v>
      </c>
    </row>
    <row r="354" customFormat="false" ht="12.75" hidden="false" customHeight="false" outlineLevel="0" collapsed="false">
      <c r="A354" s="0" t="n">
        <v>1570</v>
      </c>
      <c r="B354" s="0" t="n">
        <v>616</v>
      </c>
      <c r="C354" s="0" t="s">
        <v>2</v>
      </c>
      <c r="D354" s="0" t="s">
        <v>157</v>
      </c>
      <c r="E354" s="0" t="s">
        <v>385</v>
      </c>
      <c r="F354" s="0" t="s">
        <v>172</v>
      </c>
      <c r="G354" s="0" t="s">
        <v>112</v>
      </c>
      <c r="H354" s="0" t="s">
        <v>168</v>
      </c>
      <c r="I354" s="0" t="s">
        <v>156</v>
      </c>
      <c r="J354" s="0" t="s">
        <v>158</v>
      </c>
      <c r="K354" s="0" t="n">
        <v>36896</v>
      </c>
      <c r="L354" s="0" t="n">
        <v>38722</v>
      </c>
      <c r="M354" s="0" t="s">
        <v>155</v>
      </c>
      <c r="N354" s="286" t="n">
        <v>10000000</v>
      </c>
      <c r="O354" s="0" t="n">
        <v>-4119.57605</v>
      </c>
      <c r="P354" s="0" t="n">
        <v>1.5</v>
      </c>
      <c r="Q354" s="0" t="n">
        <v>317.269944</v>
      </c>
      <c r="R354" s="0" t="n">
        <v>317.289484</v>
      </c>
      <c r="S354" s="0" t="n">
        <v>-0.0182274694714064</v>
      </c>
      <c r="T354" s="0" t="n">
        <v>75.0894466865121</v>
      </c>
      <c r="U354" s="0" t="n">
        <v>725.25297</v>
      </c>
      <c r="V354" s="0" t="n">
        <v>0</v>
      </c>
      <c r="W354" s="0" t="n">
        <v>800.342416686512</v>
      </c>
      <c r="X354" s="0" t="n">
        <v>-606665.159126</v>
      </c>
      <c r="Y354" s="0" t="n">
        <v>-606707.663981</v>
      </c>
      <c r="Z354" s="0" t="n">
        <v>-42.5048549999483</v>
      </c>
      <c r="AA354" s="0" t="n">
        <v>-842.84727168646</v>
      </c>
      <c r="AB354" s="0" t="n">
        <v>-606665.159126</v>
      </c>
      <c r="AC354" s="0" t="n">
        <v>-606707.663981</v>
      </c>
      <c r="AD354" s="0" t="n">
        <v>-42.5048549999483</v>
      </c>
      <c r="AF354" s="0" t="n">
        <v>-40660.2156135</v>
      </c>
      <c r="AG354" s="0" t="n">
        <v>0</v>
      </c>
      <c r="AH354" s="565" t="n">
        <v>-606707.663981</v>
      </c>
      <c r="AI354" s="0" t="n">
        <v>310463.902809</v>
      </c>
      <c r="AJ354" s="0" t="n">
        <v>310463.902809</v>
      </c>
      <c r="AK354" s="0" t="n">
        <v>127585.859524</v>
      </c>
      <c r="AL354" s="0" t="n">
        <v>-42.5048549999483</v>
      </c>
      <c r="AM354" s="0" t="s">
        <v>461</v>
      </c>
      <c r="AN354" s="0" t="s">
        <v>469</v>
      </c>
      <c r="AO354" s="0" t="n">
        <v>9</v>
      </c>
      <c r="AP354" s="0" t="n">
        <v>9</v>
      </c>
    </row>
    <row r="355" customFormat="false" ht="12.75" hidden="false" customHeight="false" outlineLevel="0" collapsed="false">
      <c r="A355" s="0" t="n">
        <v>1571</v>
      </c>
      <c r="B355" s="0" t="n">
        <v>617</v>
      </c>
      <c r="C355" s="0" t="s">
        <v>2</v>
      </c>
      <c r="D355" s="0" t="s">
        <v>157</v>
      </c>
      <c r="E355" s="0" t="s">
        <v>388</v>
      </c>
      <c r="F355" s="0" t="s">
        <v>116</v>
      </c>
      <c r="G355" s="0" t="s">
        <v>112</v>
      </c>
      <c r="H355" s="0" t="s">
        <v>103</v>
      </c>
      <c r="I355" s="0" t="s">
        <v>156</v>
      </c>
      <c r="J355" s="0" t="s">
        <v>158</v>
      </c>
      <c r="K355" s="0" t="n">
        <v>36896</v>
      </c>
      <c r="L355" s="0" t="n">
        <v>38722</v>
      </c>
      <c r="M355" s="0" t="s">
        <v>155</v>
      </c>
      <c r="N355" s="286" t="n">
        <v>10000000</v>
      </c>
      <c r="O355" s="0" t="n">
        <v>-4161.786492</v>
      </c>
      <c r="P355" s="0" t="n">
        <v>0.98</v>
      </c>
      <c r="Q355" s="0" t="n">
        <v>96.244015</v>
      </c>
      <c r="R355" s="0" t="n">
        <v>96.260616</v>
      </c>
      <c r="S355" s="0" t="n">
        <v>-0.00897080500289452</v>
      </c>
      <c r="T355" s="0" t="n">
        <v>37.3345750834124</v>
      </c>
      <c r="U355" s="0" t="n">
        <v>368.76004</v>
      </c>
      <c r="V355" s="0" t="n">
        <v>0</v>
      </c>
      <c r="W355" s="0" t="n">
        <v>406.094615083412</v>
      </c>
      <c r="X355" s="0" t="n">
        <v>29011.284997</v>
      </c>
      <c r="Y355" s="0" t="n">
        <v>29219.17233</v>
      </c>
      <c r="Z355" s="0" t="n">
        <v>207.887333000002</v>
      </c>
      <c r="AA355" s="0" t="n">
        <v>-198.20728208341</v>
      </c>
      <c r="AB355" s="0" t="n">
        <v>29011.284997</v>
      </c>
      <c r="AC355" s="0" t="n">
        <v>29219.17233</v>
      </c>
      <c r="AD355" s="0" t="n">
        <v>207.887333000002</v>
      </c>
      <c r="AF355" s="0" t="n">
        <v>-30123.010629096</v>
      </c>
      <c r="AG355" s="0" t="n">
        <v>0</v>
      </c>
      <c r="AH355" s="565" t="n">
        <v>29219.17233</v>
      </c>
      <c r="AI355" s="0" t="n">
        <v>31149.186216</v>
      </c>
      <c r="AJ355" s="0" t="n">
        <v>31149.186216</v>
      </c>
      <c r="AK355" s="0" t="n">
        <v>27687.30281</v>
      </c>
      <c r="AL355" s="0" t="n">
        <v>207.887333000002</v>
      </c>
      <c r="AM355" s="0" t="s">
        <v>461</v>
      </c>
      <c r="AN355" s="0" t="n">
        <v>8</v>
      </c>
      <c r="AO355" s="0" t="s">
        <v>469</v>
      </c>
      <c r="AP355" s="0" t="n">
        <v>8</v>
      </c>
    </row>
    <row r="356" customFormat="false" ht="12.75" hidden="false" customHeight="false" outlineLevel="0" collapsed="false">
      <c r="A356" s="0" t="n">
        <v>1572</v>
      </c>
      <c r="B356" s="0" t="n">
        <v>618</v>
      </c>
      <c r="C356" s="0" t="s">
        <v>2</v>
      </c>
      <c r="D356" s="0" t="s">
        <v>157</v>
      </c>
      <c r="E356" s="0" t="s">
        <v>392</v>
      </c>
      <c r="F356" s="0" t="s">
        <v>116</v>
      </c>
      <c r="G356" s="0" t="s">
        <v>160</v>
      </c>
      <c r="H356" s="0" t="s">
        <v>110</v>
      </c>
      <c r="I356" s="0" t="s">
        <v>156</v>
      </c>
      <c r="J356" s="0" t="s">
        <v>158</v>
      </c>
      <c r="K356" s="0" t="n">
        <v>36896</v>
      </c>
      <c r="L356" s="0" t="n">
        <v>38722</v>
      </c>
      <c r="M356" s="0" t="s">
        <v>155</v>
      </c>
      <c r="N356" s="286" t="n">
        <v>10000000</v>
      </c>
      <c r="O356" s="0" t="n">
        <v>-4127.160962</v>
      </c>
      <c r="P356" s="0" t="n">
        <v>0.7</v>
      </c>
      <c r="Q356" s="0" t="n">
        <v>72.61664</v>
      </c>
      <c r="R356" s="0" t="n">
        <v>72.65587</v>
      </c>
      <c r="S356" s="0" t="n">
        <v>0.00998143671276239</v>
      </c>
      <c r="T356" s="0" t="n">
        <v>-41.1949959455865</v>
      </c>
      <c r="U356" s="0" t="n">
        <v>284.073431</v>
      </c>
      <c r="V356" s="0" t="n">
        <v>0</v>
      </c>
      <c r="W356" s="0" t="n">
        <v>242.878435054414</v>
      </c>
      <c r="X356" s="0" t="n">
        <v>4635.498823</v>
      </c>
      <c r="Y356" s="0" t="n">
        <v>4659.94943</v>
      </c>
      <c r="Z356" s="0" t="n">
        <v>24.4506069999998</v>
      </c>
      <c r="AA356" s="0" t="n">
        <v>-218.427828054414</v>
      </c>
      <c r="AB356" s="0" t="n">
        <v>4635.498823</v>
      </c>
      <c r="AC356" s="0" t="n">
        <v>4659.94943</v>
      </c>
      <c r="AD356" s="0" t="n">
        <v>24.4506069999998</v>
      </c>
      <c r="AF356" s="0" t="n">
        <v>-29872.391042956</v>
      </c>
      <c r="AG356" s="0" t="n">
        <v>0</v>
      </c>
      <c r="AH356" s="565" t="n">
        <v>4659.94943</v>
      </c>
      <c r="AI356" s="0" t="n">
        <v>115355.068969</v>
      </c>
      <c r="AJ356" s="0" t="n">
        <v>115355.068969</v>
      </c>
      <c r="AK356" s="0" t="n">
        <v>49507.684037</v>
      </c>
      <c r="AL356" s="0" t="n">
        <v>24.4506069999998</v>
      </c>
      <c r="AM356" s="0" t="s">
        <v>461</v>
      </c>
      <c r="AN356" s="0" t="n">
        <v>8</v>
      </c>
      <c r="AO356" s="0" t="s">
        <v>469</v>
      </c>
      <c r="AP356" s="0" t="n">
        <v>8</v>
      </c>
    </row>
    <row r="357" customFormat="false" ht="12.75" hidden="false" customHeight="false" outlineLevel="0" collapsed="false">
      <c r="A357" s="0" t="n">
        <v>1573</v>
      </c>
      <c r="B357" s="0" t="n">
        <v>619</v>
      </c>
      <c r="C357" s="0" t="s">
        <v>2</v>
      </c>
      <c r="D357" s="0" t="s">
        <v>157</v>
      </c>
      <c r="E357" s="0" t="s">
        <v>397</v>
      </c>
      <c r="F357" s="0" t="s">
        <v>163</v>
      </c>
      <c r="G357" s="0" t="s">
        <v>160</v>
      </c>
      <c r="H357" s="0" t="s">
        <v>110</v>
      </c>
      <c r="I357" s="0" t="s">
        <v>156</v>
      </c>
      <c r="J357" s="0" t="s">
        <v>158</v>
      </c>
      <c r="K357" s="0" t="n">
        <v>36896</v>
      </c>
      <c r="L357" s="0" t="n">
        <v>38722</v>
      </c>
      <c r="M357" s="0" t="s">
        <v>155</v>
      </c>
      <c r="N357" s="286" t="n">
        <v>10000000</v>
      </c>
      <c r="O357" s="0" t="n">
        <v>-4078.733746</v>
      </c>
      <c r="P357" s="0" t="n">
        <v>0.32</v>
      </c>
      <c r="Q357" s="0" t="n">
        <v>30.84634</v>
      </c>
      <c r="R357" s="0" t="n">
        <v>30.861259</v>
      </c>
      <c r="S357" s="0" t="n">
        <v>0.000856756377770993</v>
      </c>
      <c r="T357" s="0" t="n">
        <v>-3.49448115011527</v>
      </c>
      <c r="U357" s="0" t="n">
        <v>141.411123</v>
      </c>
      <c r="V357" s="0" t="n">
        <v>0</v>
      </c>
      <c r="W357" s="0" t="n">
        <v>137.916641849885</v>
      </c>
      <c r="X357" s="0" t="n">
        <v>11994.395588</v>
      </c>
      <c r="Y357" s="0" t="n">
        <v>12022.88253</v>
      </c>
      <c r="Z357" s="0" t="n">
        <v>28.4869420000014</v>
      </c>
      <c r="AA357" s="0" t="n">
        <v>-109.429699849883</v>
      </c>
      <c r="AB357" s="0" t="n">
        <v>11994.395588</v>
      </c>
      <c r="AC357" s="0" t="n">
        <v>12022.88253</v>
      </c>
      <c r="AD357" s="0" t="n">
        <v>28.4869420000014</v>
      </c>
      <c r="AF357" s="0" t="n">
        <v>-12077.130621906</v>
      </c>
      <c r="AG357" s="0" t="n">
        <v>0</v>
      </c>
      <c r="AH357" s="565" t="n">
        <v>12022.88253</v>
      </c>
      <c r="AI357" s="0" t="n">
        <v>15272.610136</v>
      </c>
      <c r="AJ357" s="0" t="n">
        <v>15272.610136</v>
      </c>
      <c r="AK357" s="0" t="n">
        <v>89.5083350000004</v>
      </c>
      <c r="AL357" s="0" t="n">
        <v>28.4869420000014</v>
      </c>
      <c r="AM357" s="0" t="s">
        <v>461</v>
      </c>
      <c r="AN357" s="0" t="n">
        <v>4</v>
      </c>
      <c r="AO357" s="0" t="s">
        <v>469</v>
      </c>
      <c r="AP357" s="0" t="n">
        <v>4</v>
      </c>
    </row>
    <row r="358" customFormat="false" ht="12.75" hidden="false" customHeight="false" outlineLevel="0" collapsed="false">
      <c r="A358" s="0" t="n">
        <v>1574</v>
      </c>
      <c r="B358" s="0" t="n">
        <v>620</v>
      </c>
      <c r="C358" s="0" t="s">
        <v>2</v>
      </c>
      <c r="D358" s="0" t="s">
        <v>157</v>
      </c>
      <c r="E358" s="0" t="s">
        <v>411</v>
      </c>
      <c r="F358" s="0" t="s">
        <v>116</v>
      </c>
      <c r="G358" s="0" t="s">
        <v>96</v>
      </c>
      <c r="H358" s="0" t="s">
        <v>117</v>
      </c>
      <c r="I358" s="0" t="s">
        <v>156</v>
      </c>
      <c r="J358" s="0" t="s">
        <v>158</v>
      </c>
      <c r="K358" s="0" t="n">
        <v>36896</v>
      </c>
      <c r="L358" s="0" t="n">
        <v>38722</v>
      </c>
      <c r="M358" s="0" t="s">
        <v>155</v>
      </c>
      <c r="N358" s="286" t="n">
        <v>10000000</v>
      </c>
      <c r="O358" s="0" t="n">
        <v>-4098.84753</v>
      </c>
      <c r="P358" s="0" t="n">
        <v>0.6</v>
      </c>
      <c r="Q358" s="0" t="n">
        <v>59.068925</v>
      </c>
      <c r="R358" s="0" t="n">
        <v>59.095215</v>
      </c>
      <c r="S358" s="0" t="n">
        <v>0.000701292825373869</v>
      </c>
      <c r="T358" s="0" t="n">
        <v>-2.8744923650904</v>
      </c>
      <c r="U358" s="0" t="n">
        <v>248.481192</v>
      </c>
      <c r="V358" s="0" t="n">
        <v>0</v>
      </c>
      <c r="W358" s="0" t="n">
        <v>245.60669963491</v>
      </c>
      <c r="X358" s="0" t="n">
        <v>17242.9781</v>
      </c>
      <c r="Y358" s="0" t="n">
        <v>17301.210084</v>
      </c>
      <c r="Z358" s="0" t="n">
        <v>58.2319839999982</v>
      </c>
      <c r="AA358" s="0" t="n">
        <v>-187.374715634911</v>
      </c>
      <c r="AB358" s="0" t="n">
        <v>17242.9781</v>
      </c>
      <c r="AC358" s="0" t="n">
        <v>17301.210084</v>
      </c>
      <c r="AD358" s="0" t="n">
        <v>58.2319839999982</v>
      </c>
      <c r="AF358" s="0" t="n">
        <v>-29667.45842214</v>
      </c>
      <c r="AG358" s="0" t="n">
        <v>0</v>
      </c>
      <c r="AH358" s="565" t="n">
        <v>17301.210084</v>
      </c>
      <c r="AI358" s="0" t="n">
        <v>53181.437472</v>
      </c>
      <c r="AJ358" s="0" t="n">
        <v>53181.437472</v>
      </c>
      <c r="AK358" s="0" t="n">
        <v>7758.548167</v>
      </c>
      <c r="AL358" s="0" t="n">
        <v>58.2319839999982</v>
      </c>
      <c r="AM358" s="0" t="s">
        <v>461</v>
      </c>
      <c r="AN358" s="0" t="n">
        <v>8</v>
      </c>
      <c r="AO358" s="0" t="s">
        <v>469</v>
      </c>
      <c r="AP358" s="0" t="n">
        <v>8</v>
      </c>
    </row>
    <row r="359" customFormat="false" ht="12.75" hidden="false" customHeight="false" outlineLevel="0" collapsed="false">
      <c r="A359" s="0" t="n">
        <v>1575</v>
      </c>
      <c r="B359" s="0" t="n">
        <v>621</v>
      </c>
      <c r="C359" s="0" t="s">
        <v>2</v>
      </c>
      <c r="D359" s="0" t="s">
        <v>157</v>
      </c>
      <c r="E359" s="0" t="s">
        <v>254</v>
      </c>
      <c r="F359" s="0" t="s">
        <v>102</v>
      </c>
      <c r="G359" s="0" t="s">
        <v>164</v>
      </c>
      <c r="H359" s="0" t="s">
        <v>168</v>
      </c>
      <c r="I359" s="0" t="s">
        <v>156</v>
      </c>
      <c r="J359" s="0" t="s">
        <v>158</v>
      </c>
      <c r="K359" s="0" t="n">
        <v>36896</v>
      </c>
      <c r="L359" s="0" t="n">
        <v>38722</v>
      </c>
      <c r="M359" s="0" t="s">
        <v>155</v>
      </c>
      <c r="N359" s="286" t="n">
        <v>10000000</v>
      </c>
      <c r="O359" s="0" t="n">
        <v>-4114.27356</v>
      </c>
      <c r="P359" s="0" t="n">
        <v>0.74</v>
      </c>
      <c r="Q359" s="0" t="n">
        <v>85.303158</v>
      </c>
      <c r="R359" s="0" t="n">
        <v>85.322991</v>
      </c>
      <c r="S359" s="0" t="n">
        <v>-0.00649579756577392</v>
      </c>
      <c r="T359" s="0" t="n">
        <v>26.725488175976</v>
      </c>
      <c r="U359" s="0" t="n">
        <v>327.692066</v>
      </c>
      <c r="V359" s="0" t="n">
        <v>0</v>
      </c>
      <c r="W359" s="0" t="n">
        <v>354.417554175976</v>
      </c>
      <c r="X359" s="0" t="n">
        <v>-30575.991294</v>
      </c>
      <c r="Y359" s="0" t="n">
        <v>-30480.727841</v>
      </c>
      <c r="Z359" s="0" t="n">
        <v>95.2634529999996</v>
      </c>
      <c r="AA359" s="0" t="n">
        <v>-259.154101175976</v>
      </c>
      <c r="AB359" s="0" t="n">
        <v>-30575.991294</v>
      </c>
      <c r="AC359" s="0" t="n">
        <v>-30480.727841</v>
      </c>
      <c r="AD359" s="0" t="n">
        <v>95.2634529999996</v>
      </c>
      <c r="AF359" s="0" t="n">
        <v>-23687.9300217</v>
      </c>
      <c r="AG359" s="0" t="n">
        <v>0</v>
      </c>
      <c r="AH359" s="565" t="n">
        <v>-30480.727841</v>
      </c>
      <c r="AI359" s="0" t="n">
        <v>-12233.784149</v>
      </c>
      <c r="AJ359" s="0" t="n">
        <v>-12233.784149</v>
      </c>
      <c r="AK359" s="0" t="n">
        <v>22528.580371</v>
      </c>
      <c r="AL359" s="0" t="n">
        <v>95.2634529999996</v>
      </c>
      <c r="AM359" s="0" t="s">
        <v>461</v>
      </c>
      <c r="AN359" s="0" t="n">
        <v>6</v>
      </c>
      <c r="AO359" s="0" t="s">
        <v>469</v>
      </c>
      <c r="AP359" s="0" t="n">
        <v>6</v>
      </c>
    </row>
    <row r="360" customFormat="false" ht="12.75" hidden="false" customHeight="false" outlineLevel="0" collapsed="false">
      <c r="A360" s="0" t="n">
        <v>1576</v>
      </c>
      <c r="B360" s="0" t="n">
        <v>622</v>
      </c>
      <c r="C360" s="0" t="s">
        <v>2</v>
      </c>
      <c r="D360" s="0" t="s">
        <v>157</v>
      </c>
      <c r="E360" s="0" t="s">
        <v>246</v>
      </c>
      <c r="F360" s="0" t="s">
        <v>172</v>
      </c>
      <c r="G360" s="0" t="s">
        <v>164</v>
      </c>
      <c r="H360" s="0" t="s">
        <v>168</v>
      </c>
      <c r="I360" s="0" t="s">
        <v>156</v>
      </c>
      <c r="J360" s="0" t="s">
        <v>158</v>
      </c>
      <c r="K360" s="0" t="n">
        <v>36896</v>
      </c>
      <c r="L360" s="0" t="n">
        <v>38722</v>
      </c>
      <c r="M360" s="0" t="s">
        <v>155</v>
      </c>
      <c r="N360" s="286" t="n">
        <v>10000000</v>
      </c>
      <c r="O360" s="0" t="n">
        <v>-4212.652545</v>
      </c>
      <c r="P360" s="0" t="n">
        <v>1.68</v>
      </c>
      <c r="Q360" s="0" t="n">
        <v>183.904325</v>
      </c>
      <c r="R360" s="0" t="n">
        <v>183.935064</v>
      </c>
      <c r="S360" s="0" t="n">
        <v>-0.0131935087552386</v>
      </c>
      <c r="T360" s="0" t="n">
        <v>55.5796682352356</v>
      </c>
      <c r="U360" s="0" t="n">
        <v>618.650487</v>
      </c>
      <c r="V360" s="0" t="n">
        <v>0</v>
      </c>
      <c r="W360" s="0" t="n">
        <v>674.230155235236</v>
      </c>
      <c r="X360" s="0" t="n">
        <v>-26524.205158</v>
      </c>
      <c r="Y360" s="0" t="n">
        <v>-26218.870051</v>
      </c>
      <c r="Z360" s="0" t="n">
        <v>305.335106999999</v>
      </c>
      <c r="AA360" s="0" t="n">
        <v>-368.895048235237</v>
      </c>
      <c r="AB360" s="0" t="n">
        <v>-26524.205158</v>
      </c>
      <c r="AC360" s="0" t="n">
        <v>-26218.870051</v>
      </c>
      <c r="AD360" s="0" t="n">
        <v>305.335106999999</v>
      </c>
      <c r="AF360" s="0" t="n">
        <v>-41578.88061915</v>
      </c>
      <c r="AG360" s="0" t="n">
        <v>0</v>
      </c>
      <c r="AH360" s="565" t="n">
        <v>-26218.870051</v>
      </c>
      <c r="AI360" s="0" t="n">
        <v>-464161.362237</v>
      </c>
      <c r="AJ360" s="0" t="n">
        <v>-464161.362237</v>
      </c>
      <c r="AK360" s="0" t="n">
        <v>48637.705628</v>
      </c>
      <c r="AL360" s="0" t="n">
        <v>305.335106999999</v>
      </c>
      <c r="AM360" s="0" t="s">
        <v>461</v>
      </c>
      <c r="AN360" s="0" t="s">
        <v>469</v>
      </c>
      <c r="AO360" s="0" t="n">
        <v>9</v>
      </c>
      <c r="AP360" s="0" t="n">
        <v>9</v>
      </c>
    </row>
    <row r="361" customFormat="false" ht="12.75" hidden="false" customHeight="false" outlineLevel="0" collapsed="false">
      <c r="A361" s="0" t="n">
        <v>1577</v>
      </c>
      <c r="B361" s="0" t="n">
        <v>623</v>
      </c>
      <c r="C361" s="0" t="s">
        <v>2</v>
      </c>
      <c r="D361" s="0" t="s">
        <v>157</v>
      </c>
      <c r="E361" s="0" t="s">
        <v>372</v>
      </c>
      <c r="F361" s="0" t="s">
        <v>150</v>
      </c>
      <c r="G361" s="0" t="s">
        <v>191</v>
      </c>
      <c r="H361" s="0" t="s">
        <v>168</v>
      </c>
      <c r="I361" s="0" t="s">
        <v>156</v>
      </c>
      <c r="J361" s="0" t="s">
        <v>158</v>
      </c>
      <c r="K361" s="0" t="n">
        <v>36896</v>
      </c>
      <c r="L361" s="0" t="n">
        <v>38722</v>
      </c>
      <c r="M361" s="0" t="s">
        <v>155</v>
      </c>
      <c r="N361" s="286" t="n">
        <v>10000000</v>
      </c>
      <c r="O361" s="0" t="n">
        <v>-4212.680214</v>
      </c>
      <c r="P361" s="0" t="n">
        <v>2.1</v>
      </c>
      <c r="Q361" s="0" t="n">
        <v>187.406559</v>
      </c>
      <c r="R361" s="0" t="n">
        <v>187.657193</v>
      </c>
      <c r="S361" s="0" t="n">
        <v>0.179063149488973</v>
      </c>
      <c r="T361" s="0" t="n">
        <v>-754.335786908722</v>
      </c>
      <c r="U361" s="0" t="n">
        <v>767.785737</v>
      </c>
      <c r="V361" s="0" t="n">
        <v>0</v>
      </c>
      <c r="W361" s="0" t="n">
        <v>13.4499500912783</v>
      </c>
      <c r="X361" s="0" t="n">
        <v>138744.472276</v>
      </c>
      <c r="Y361" s="0" t="n">
        <v>138353.616523</v>
      </c>
      <c r="Z361" s="0" t="n">
        <v>-390.855752999982</v>
      </c>
      <c r="AA361" s="0" t="n">
        <v>-404.30570309126</v>
      </c>
      <c r="AB361" s="0" t="n">
        <v>138744.472276</v>
      </c>
      <c r="AC361" s="0" t="n">
        <v>138353.616523</v>
      </c>
      <c r="AD361" s="0" t="n">
        <v>-390.855752999982</v>
      </c>
      <c r="AF361" s="0" t="n">
        <v>-52666.928035428</v>
      </c>
      <c r="AG361" s="0" t="n">
        <v>0</v>
      </c>
      <c r="AH361" s="565" t="n">
        <v>138353.616523</v>
      </c>
      <c r="AI361" s="0" t="n">
        <v>80172.959154</v>
      </c>
      <c r="AJ361" s="0" t="n">
        <v>80172.959154</v>
      </c>
      <c r="AK361" s="0" t="n">
        <v>-110518.164349</v>
      </c>
      <c r="AL361" s="0" t="n">
        <v>-390.855752999982</v>
      </c>
      <c r="AM361" s="0" t="s">
        <v>461</v>
      </c>
      <c r="AN361" s="0" t="s">
        <v>469</v>
      </c>
      <c r="AO361" s="0" t="n">
        <v>10</v>
      </c>
      <c r="AP361" s="0" t="n">
        <v>10</v>
      </c>
    </row>
    <row r="362" customFormat="false" ht="12.75" hidden="false" customHeight="false" outlineLevel="0" collapsed="false">
      <c r="A362" s="0" t="n">
        <v>1580</v>
      </c>
      <c r="B362" s="0" t="n">
        <v>634</v>
      </c>
      <c r="C362" s="0" t="s">
        <v>2</v>
      </c>
      <c r="D362" s="0" t="s">
        <v>157</v>
      </c>
      <c r="E362" s="0" t="s">
        <v>149</v>
      </c>
      <c r="F362" s="0" t="s">
        <v>150</v>
      </c>
      <c r="G362" s="0" t="s">
        <v>151</v>
      </c>
      <c r="H362" s="0" t="s">
        <v>152</v>
      </c>
      <c r="I362" s="0" t="s">
        <v>156</v>
      </c>
      <c r="J362" s="0" t="s">
        <v>158</v>
      </c>
      <c r="K362" s="0" t="n">
        <v>36896</v>
      </c>
      <c r="L362" s="0" t="n">
        <v>38722</v>
      </c>
      <c r="M362" s="0" t="s">
        <v>155</v>
      </c>
      <c r="N362" s="286" t="n">
        <v>10000000</v>
      </c>
      <c r="O362" s="0" t="n">
        <v>-4261.065622</v>
      </c>
      <c r="P362" s="0" t="n">
        <v>1.75</v>
      </c>
      <c r="Q362" s="0" t="n">
        <v>169.628753</v>
      </c>
      <c r="R362" s="0" t="n">
        <v>169.859844</v>
      </c>
      <c r="S362" s="0" t="n">
        <v>0.171918294081471</v>
      </c>
      <c r="T362" s="0" t="n">
        <v>-732.555132703442</v>
      </c>
      <c r="U362" s="0" t="n">
        <v>609.575552</v>
      </c>
      <c r="V362" s="0" t="n">
        <v>0</v>
      </c>
      <c r="W362" s="0" t="n">
        <v>-122.979580703442</v>
      </c>
      <c r="X362" s="0" t="n">
        <v>60419.906585</v>
      </c>
      <c r="Y362" s="0" t="n">
        <v>59989.00625</v>
      </c>
      <c r="Z362" s="0" t="n">
        <v>-430.900334999998</v>
      </c>
      <c r="AA362" s="0" t="n">
        <v>-307.920754296557</v>
      </c>
      <c r="AB362" s="0" t="n">
        <v>60419.906585</v>
      </c>
      <c r="AC362" s="0" t="n">
        <v>59989.00625</v>
      </c>
      <c r="AD362" s="0" t="n">
        <v>-430.900334999998</v>
      </c>
      <c r="AF362" s="0" t="n">
        <v>-53271.842406244</v>
      </c>
      <c r="AG362" s="0" t="n">
        <v>0</v>
      </c>
      <c r="AH362" s="565" t="n">
        <v>59989.00625</v>
      </c>
      <c r="AI362" s="0" t="n">
        <v>60581.274395</v>
      </c>
      <c r="AJ362" s="0" t="n">
        <v>60581.274395</v>
      </c>
      <c r="AK362" s="0" t="n">
        <v>46146.164474</v>
      </c>
      <c r="AL362" s="0" t="n">
        <v>-430.900334999998</v>
      </c>
      <c r="AM362" s="0" t="s">
        <v>461</v>
      </c>
      <c r="AN362" s="0" t="s">
        <v>469</v>
      </c>
      <c r="AO362" s="0" t="n">
        <v>10</v>
      </c>
      <c r="AP362" s="0" t="n">
        <v>10</v>
      </c>
    </row>
    <row r="363" customFormat="false" ht="12.75" hidden="false" customHeight="false" outlineLevel="0" collapsed="false">
      <c r="A363" s="0" t="n">
        <v>1581</v>
      </c>
      <c r="B363" s="0" t="n">
        <v>635</v>
      </c>
      <c r="C363" s="0" t="s">
        <v>2</v>
      </c>
      <c r="D363" s="0" t="s">
        <v>104</v>
      </c>
      <c r="E363" s="0" t="s">
        <v>209</v>
      </c>
      <c r="F363" s="0" t="s">
        <v>184</v>
      </c>
      <c r="G363" s="0" t="s">
        <v>164</v>
      </c>
      <c r="H363" s="0" t="s">
        <v>168</v>
      </c>
      <c r="I363" s="0" t="s">
        <v>156</v>
      </c>
      <c r="J363" s="0" t="s">
        <v>189</v>
      </c>
      <c r="K363" s="0" t="n">
        <v>36896</v>
      </c>
      <c r="L363" s="0" t="n">
        <v>38722</v>
      </c>
      <c r="M363" s="0" t="s">
        <v>155</v>
      </c>
      <c r="N363" s="286" t="n">
        <v>-10000000</v>
      </c>
      <c r="O363" s="0" t="n">
        <v>4114.973823</v>
      </c>
      <c r="P363" s="0" t="n">
        <v>0.64</v>
      </c>
      <c r="Q363" s="0" t="n">
        <v>49.348278</v>
      </c>
      <c r="R363" s="0" t="n">
        <v>49.363194</v>
      </c>
      <c r="S363" s="0" t="n">
        <v>-0.00207529404326348</v>
      </c>
      <c r="T363" s="0" t="n">
        <v>-8.53978066305707</v>
      </c>
      <c r="U363" s="0" t="n">
        <v>-206.616027</v>
      </c>
      <c r="V363" s="0" t="n">
        <v>0</v>
      </c>
      <c r="W363" s="0" t="n">
        <v>-215.155807663057</v>
      </c>
      <c r="X363" s="0" t="n">
        <v>-75912.696436</v>
      </c>
      <c r="Y363" s="0" t="n">
        <v>-76063.830267</v>
      </c>
      <c r="Z363" s="0" t="n">
        <v>-151.133830999999</v>
      </c>
      <c r="AA363" s="0" t="n">
        <v>64.0219766630579</v>
      </c>
      <c r="AB363" s="0" t="n">
        <v>-75912.696436</v>
      </c>
      <c r="AC363" s="0" t="n">
        <v>-76063.830267</v>
      </c>
      <c r="AD363" s="0" t="n">
        <v>-151.133830999999</v>
      </c>
      <c r="AF363" s="0" t="n">
        <v>16922.8298470875</v>
      </c>
      <c r="AG363" s="0" t="n">
        <v>0</v>
      </c>
      <c r="AH363" s="565" t="n">
        <v>-76063.830267</v>
      </c>
      <c r="AI363" s="0" t="n">
        <v>-84499.031653</v>
      </c>
      <c r="AJ363" s="0" t="n">
        <v>-84499.031653</v>
      </c>
      <c r="AK363" s="0" t="n">
        <v>-23066.080732</v>
      </c>
      <c r="AL363" s="0" t="n">
        <v>-151.133830999999</v>
      </c>
      <c r="AM363" s="0" t="s">
        <v>461</v>
      </c>
      <c r="AN363" s="0" t="n">
        <v>5</v>
      </c>
      <c r="AO363" s="0" t="s">
        <v>469</v>
      </c>
      <c r="AP363" s="0" t="n">
        <v>5</v>
      </c>
    </row>
    <row r="364" customFormat="false" ht="12.75" hidden="false" customHeight="false" outlineLevel="0" collapsed="false">
      <c r="A364" s="0" t="n">
        <v>1582</v>
      </c>
      <c r="B364" s="0" t="n">
        <v>636</v>
      </c>
      <c r="C364" s="0" t="s">
        <v>2</v>
      </c>
      <c r="D364" s="0" t="s">
        <v>157</v>
      </c>
      <c r="E364" s="0" t="s">
        <v>209</v>
      </c>
      <c r="F364" s="0" t="s">
        <v>184</v>
      </c>
      <c r="G364" s="0" t="s">
        <v>164</v>
      </c>
      <c r="H364" s="0" t="s">
        <v>168</v>
      </c>
      <c r="I364" s="0" t="s">
        <v>156</v>
      </c>
      <c r="J364" s="0" t="s">
        <v>158</v>
      </c>
      <c r="K364" s="0" t="n">
        <v>36896</v>
      </c>
      <c r="L364" s="0" t="n">
        <v>38722</v>
      </c>
      <c r="M364" s="0" t="s">
        <v>155</v>
      </c>
      <c r="N364" s="286" t="n">
        <v>10000000</v>
      </c>
      <c r="O364" s="0" t="n">
        <v>-4114.973823</v>
      </c>
      <c r="P364" s="0" t="n">
        <v>0.64</v>
      </c>
      <c r="Q364" s="0" t="n">
        <v>49.348278</v>
      </c>
      <c r="R364" s="0" t="n">
        <v>49.363194</v>
      </c>
      <c r="S364" s="0" t="n">
        <v>-0.00207529404326348</v>
      </c>
      <c r="T364" s="0" t="n">
        <v>8.53978066305707</v>
      </c>
      <c r="U364" s="0" t="n">
        <v>206.616027</v>
      </c>
      <c r="V364" s="0" t="n">
        <v>0</v>
      </c>
      <c r="W364" s="0" t="n">
        <v>215.155807663057</v>
      </c>
      <c r="X364" s="0" t="n">
        <v>75912.696436</v>
      </c>
      <c r="Y364" s="0" t="n">
        <v>76063.830267</v>
      </c>
      <c r="Z364" s="0" t="n">
        <v>151.133830999999</v>
      </c>
      <c r="AA364" s="0" t="n">
        <v>-64.0219766630579</v>
      </c>
      <c r="AB364" s="0" t="n">
        <v>75912.696436</v>
      </c>
      <c r="AC364" s="0" t="n">
        <v>76063.830267</v>
      </c>
      <c r="AD364" s="0" t="n">
        <v>151.133830999999</v>
      </c>
      <c r="AF364" s="0" t="n">
        <v>-16922.8298470875</v>
      </c>
      <c r="AG364" s="0" t="n">
        <v>0</v>
      </c>
      <c r="AH364" s="565" t="n">
        <v>76063.830267</v>
      </c>
      <c r="AI364" s="0" t="n">
        <v>84499.031653</v>
      </c>
      <c r="AJ364" s="0" t="n">
        <v>84499.031653</v>
      </c>
      <c r="AK364" s="0" t="n">
        <v>23066.080732</v>
      </c>
      <c r="AL364" s="0" t="n">
        <v>151.133830999999</v>
      </c>
      <c r="AM364" s="0" t="s">
        <v>461</v>
      </c>
      <c r="AN364" s="0" t="n">
        <v>5</v>
      </c>
      <c r="AO364" s="0" t="s">
        <v>469</v>
      </c>
      <c r="AP364" s="0" t="n">
        <v>5</v>
      </c>
    </row>
    <row r="365" customFormat="false" ht="12.75" hidden="false" customHeight="false" outlineLevel="0" collapsed="false">
      <c r="A365" s="0" t="n">
        <v>1583</v>
      </c>
      <c r="B365" s="0" t="n">
        <v>637</v>
      </c>
      <c r="C365" s="0" t="s">
        <v>2</v>
      </c>
      <c r="D365" s="0" t="s">
        <v>104</v>
      </c>
      <c r="E365" s="0" t="s">
        <v>277</v>
      </c>
      <c r="F365" s="0" t="s">
        <v>194</v>
      </c>
      <c r="G365" s="0" t="s">
        <v>167</v>
      </c>
      <c r="H365" s="0" t="s">
        <v>168</v>
      </c>
      <c r="I365" s="0" t="s">
        <v>180</v>
      </c>
      <c r="J365" s="0" t="s">
        <v>154</v>
      </c>
      <c r="K365" s="0" t="n">
        <v>36882</v>
      </c>
      <c r="L365" s="0" t="n">
        <v>38275</v>
      </c>
      <c r="M365" s="0" t="s">
        <v>155</v>
      </c>
      <c r="N365" s="286" t="n">
        <v>5000000</v>
      </c>
      <c r="O365" s="0" t="n">
        <v>-1450.713436</v>
      </c>
      <c r="P365" s="0" t="n">
        <v>3</v>
      </c>
      <c r="Q365" s="0" t="n">
        <v>1795.704289</v>
      </c>
      <c r="R365" s="0" t="n">
        <v>1796.552418</v>
      </c>
      <c r="S365" s="0" t="n">
        <v>0.235121005509528</v>
      </c>
      <c r="T365" s="0" t="n">
        <v>-341.093201778503</v>
      </c>
      <c r="U365" s="0" t="n">
        <v>1030.504552</v>
      </c>
      <c r="V365" s="0" t="n">
        <v>0</v>
      </c>
      <c r="W365" s="0" t="n">
        <v>689.411350221497</v>
      </c>
      <c r="X365" s="0" t="n">
        <v>-612500</v>
      </c>
      <c r="Y365" s="0" t="n">
        <v>-612083.333333</v>
      </c>
      <c r="Z365" s="0" t="n">
        <v>416.666667000041</v>
      </c>
      <c r="AA365" s="0" t="n">
        <v>-272.744683221456</v>
      </c>
      <c r="AB365" s="0" t="n">
        <v>-612500</v>
      </c>
      <c r="AC365" s="0" t="n">
        <v>-612083.333333</v>
      </c>
      <c r="AD365" s="0" t="n">
        <v>416.666667000041</v>
      </c>
      <c r="AF365" s="0" t="n">
        <v>-40569.20123774</v>
      </c>
      <c r="AG365" s="0" t="n">
        <v>0</v>
      </c>
      <c r="AH365" s="565" t="n">
        <v>-612083.333333</v>
      </c>
      <c r="AI365" s="0" t="n">
        <v>-496311.788457</v>
      </c>
      <c r="AJ365" s="0" t="n">
        <v>-496311.788457</v>
      </c>
      <c r="AK365" s="0" t="n">
        <v>9583.33333400008</v>
      </c>
      <c r="AL365" s="0" t="n">
        <v>416.666667000041</v>
      </c>
      <c r="AM365" s="0" t="s">
        <v>475</v>
      </c>
      <c r="AN365" s="0" t="s">
        <v>469</v>
      </c>
      <c r="AO365" s="0" t="n">
        <v>16</v>
      </c>
      <c r="AP365" s="0" t="n">
        <v>16</v>
      </c>
    </row>
    <row r="366" customFormat="false" ht="12.75" hidden="false" customHeight="false" outlineLevel="0" collapsed="false">
      <c r="A366" s="0" t="n">
        <v>1584</v>
      </c>
      <c r="B366" s="0" t="n">
        <v>638</v>
      </c>
      <c r="C366" s="0" t="s">
        <v>2</v>
      </c>
      <c r="D366" s="0" t="s">
        <v>104</v>
      </c>
      <c r="E366" s="0" t="s">
        <v>231</v>
      </c>
      <c r="F366" s="0" t="s">
        <v>172</v>
      </c>
      <c r="G366" s="0" t="s">
        <v>112</v>
      </c>
      <c r="H366" s="0" t="s">
        <v>168</v>
      </c>
      <c r="I366" s="0" t="s">
        <v>180</v>
      </c>
      <c r="J366" s="0" t="s">
        <v>170</v>
      </c>
      <c r="K366" s="0" t="n">
        <v>36887</v>
      </c>
      <c r="L366" s="0" t="n">
        <v>38713</v>
      </c>
      <c r="M366" s="0" t="s">
        <v>155</v>
      </c>
      <c r="N366" s="286" t="n">
        <v>10000000</v>
      </c>
      <c r="O366" s="0" t="n">
        <v>-4203.029759</v>
      </c>
      <c r="P366" s="0" t="n">
        <v>1.2</v>
      </c>
      <c r="Q366" s="0" t="n">
        <v>75.224218</v>
      </c>
      <c r="R366" s="0" t="n">
        <v>75.245425</v>
      </c>
      <c r="S366" s="0" t="n">
        <v>-0.00535840486037877</v>
      </c>
      <c r="T366" s="0" t="n">
        <v>22.5215350889422</v>
      </c>
      <c r="U366" s="0" t="n">
        <v>302.809807</v>
      </c>
      <c r="V366" s="0" t="n">
        <v>0</v>
      </c>
      <c r="W366" s="0" t="n">
        <v>325.331342088942</v>
      </c>
      <c r="X366" s="0" t="n">
        <v>214727.470187</v>
      </c>
      <c r="Y366" s="0" t="n">
        <v>215080.044808</v>
      </c>
      <c r="Z366" s="0" t="n">
        <v>352.574621000007</v>
      </c>
      <c r="AA366" s="0" t="n">
        <v>27.2432789110648</v>
      </c>
      <c r="AB366" s="0" t="n">
        <v>214727.470187</v>
      </c>
      <c r="AC366" s="0" t="n">
        <v>215080.044808</v>
      </c>
      <c r="AD366" s="0" t="n">
        <v>352.574621000007</v>
      </c>
      <c r="AF366" s="0" t="n">
        <v>-41483.90372133</v>
      </c>
      <c r="AG366" s="0" t="n">
        <v>0</v>
      </c>
      <c r="AH366" s="565" t="n">
        <v>215080.044808</v>
      </c>
      <c r="AI366" s="0" t="n">
        <v>214435.887354</v>
      </c>
      <c r="AJ366" s="0" t="n">
        <v>214435.887354</v>
      </c>
      <c r="AK366" s="0" t="n">
        <v>172753.216669</v>
      </c>
      <c r="AL366" s="0" t="n">
        <v>352.574621000007</v>
      </c>
      <c r="AM366" s="0" t="s">
        <v>461</v>
      </c>
      <c r="AN366" s="0" t="s">
        <v>469</v>
      </c>
      <c r="AO366" s="0" t="n">
        <v>9</v>
      </c>
      <c r="AP366" s="0" t="n">
        <v>9</v>
      </c>
    </row>
    <row r="367" customFormat="false" ht="12.75" hidden="false" customHeight="false" outlineLevel="0" collapsed="false">
      <c r="A367" s="0" t="n">
        <v>1585</v>
      </c>
      <c r="B367" s="0" t="n">
        <v>640</v>
      </c>
      <c r="C367" s="0" t="s">
        <v>2</v>
      </c>
      <c r="D367" s="0" t="s">
        <v>104</v>
      </c>
      <c r="E367" s="0" t="s">
        <v>307</v>
      </c>
      <c r="F367" s="0" t="s">
        <v>116</v>
      </c>
      <c r="G367" s="0" t="s">
        <v>112</v>
      </c>
      <c r="H367" s="0" t="s">
        <v>110</v>
      </c>
      <c r="I367" s="0" t="s">
        <v>219</v>
      </c>
      <c r="J367" s="0" t="s">
        <v>105</v>
      </c>
      <c r="K367" s="0" t="n">
        <v>36888</v>
      </c>
      <c r="L367" s="0" t="n">
        <v>37113</v>
      </c>
      <c r="M367" s="0" t="s">
        <v>272</v>
      </c>
      <c r="N367" s="286" t="n">
        <v>5700000</v>
      </c>
      <c r="O367" s="0" t="n">
        <v>-205.598981</v>
      </c>
      <c r="P367" s="0" t="n">
        <v>0.45</v>
      </c>
      <c r="Q367" s="0" t="n">
        <v>37.761053</v>
      </c>
      <c r="R367" s="0" t="n">
        <v>37.816838</v>
      </c>
      <c r="S367" s="0" t="n">
        <v>0.040539808854323</v>
      </c>
      <c r="T367" s="0" t="n">
        <v>-8.33494339038358</v>
      </c>
      <c r="U367" s="0" t="n">
        <v>67.31046</v>
      </c>
      <c r="V367" s="0" t="n">
        <v>0</v>
      </c>
      <c r="W367" s="0" t="n">
        <v>58.9755166096164</v>
      </c>
      <c r="X367" s="0" t="n">
        <v>4528.223847</v>
      </c>
      <c r="Y367" s="0" t="n">
        <v>4576.692241</v>
      </c>
      <c r="Z367" s="0" t="n">
        <v>48.4683939999995</v>
      </c>
      <c r="AA367" s="0" t="n">
        <v>-10.5071226096169</v>
      </c>
      <c r="AB367" s="0" t="n">
        <v>6470.831877363</v>
      </c>
      <c r="AC367" s="0" t="n">
        <v>6499.8183206682</v>
      </c>
      <c r="AD367" s="0" t="n">
        <v>28.986443305198</v>
      </c>
      <c r="AF367" s="0" t="n">
        <v>-1488.125424478</v>
      </c>
      <c r="AG367" s="0" t="n">
        <v>4654.7055</v>
      </c>
      <c r="AH367" s="565" t="n">
        <v>11154.5238206682</v>
      </c>
      <c r="AI367" s="0" t="n">
        <v>17888.8774169515</v>
      </c>
      <c r="AJ367" s="0" t="n">
        <v>17888.8774169515</v>
      </c>
      <c r="AK367" s="0" t="n">
        <v>6213.2797000142</v>
      </c>
      <c r="AL367" s="0" t="n">
        <v>28.986443305198</v>
      </c>
      <c r="AM367" s="0" t="s">
        <v>471</v>
      </c>
      <c r="AN367" s="0" t="n">
        <v>8</v>
      </c>
      <c r="AO367" s="0" t="s">
        <v>469</v>
      </c>
      <c r="AP367" s="0" t="n">
        <v>8</v>
      </c>
    </row>
    <row r="368" customFormat="false" ht="12.75" hidden="false" customHeight="false" outlineLevel="0" collapsed="false">
      <c r="A368" s="0" t="n">
        <v>1586</v>
      </c>
      <c r="B368" s="0" t="n">
        <v>643</v>
      </c>
      <c r="C368" s="0" t="s">
        <v>2</v>
      </c>
      <c r="D368" s="0" t="s">
        <v>104</v>
      </c>
      <c r="E368" s="0" t="s">
        <v>308</v>
      </c>
      <c r="F368" s="0" t="s">
        <v>116</v>
      </c>
      <c r="G368" s="0" t="s">
        <v>160</v>
      </c>
      <c r="H368" s="0" t="s">
        <v>110</v>
      </c>
      <c r="I368" s="0" t="s">
        <v>219</v>
      </c>
      <c r="J368" s="0" t="s">
        <v>105</v>
      </c>
      <c r="K368" s="0" t="n">
        <v>36888</v>
      </c>
      <c r="L368" s="0" t="n">
        <v>37004</v>
      </c>
      <c r="M368" s="0" t="s">
        <v>272</v>
      </c>
      <c r="N368" s="286" t="n">
        <v>17000000</v>
      </c>
      <c r="O368" s="0" t="n">
        <v>-139.945654</v>
      </c>
      <c r="P368" s="0" t="n">
        <v>0.15</v>
      </c>
      <c r="Q368" s="0" t="n">
        <v>21.169476</v>
      </c>
      <c r="R368" s="0" t="n">
        <v>21.317979</v>
      </c>
      <c r="S368" s="0" t="n">
        <v>-0.00250173660898412</v>
      </c>
      <c r="T368" s="0" t="n">
        <v>0.350107165880025</v>
      </c>
      <c r="U368" s="0" t="n">
        <v>97.107524</v>
      </c>
      <c r="V368" s="0" t="n">
        <v>0</v>
      </c>
      <c r="W368" s="0" t="n">
        <v>97.45763116588</v>
      </c>
      <c r="X368" s="0" t="n">
        <v>5429.9583</v>
      </c>
      <c r="Y368" s="0" t="n">
        <v>5510.725727</v>
      </c>
      <c r="Z368" s="0" t="n">
        <v>80.7674269999998</v>
      </c>
      <c r="AA368" s="0" t="n">
        <v>-16.6902041658802</v>
      </c>
      <c r="AB368" s="0" t="n">
        <v>7759.4104107</v>
      </c>
      <c r="AC368" s="0" t="n">
        <v>7826.3326774854</v>
      </c>
      <c r="AD368" s="0" t="n">
        <v>66.9222667853992</v>
      </c>
      <c r="AF368" s="0" t="n">
        <v>-1012.926643652</v>
      </c>
      <c r="AG368" s="0" t="n">
        <v>0</v>
      </c>
      <c r="AH368" s="565" t="n">
        <v>7826.3326774854</v>
      </c>
      <c r="AI368" s="0" t="n">
        <v>11910.4027410683</v>
      </c>
      <c r="AJ368" s="0" t="n">
        <v>11910.4027410683</v>
      </c>
      <c r="AK368" s="0" t="n">
        <v>4181.17698140095</v>
      </c>
      <c r="AL368" s="0" t="n">
        <v>66.9222667853992</v>
      </c>
      <c r="AM368" s="0" t="s">
        <v>471</v>
      </c>
      <c r="AN368" s="0" t="n">
        <v>8</v>
      </c>
      <c r="AO368" s="0" t="s">
        <v>469</v>
      </c>
      <c r="AP368" s="0" t="n">
        <v>8</v>
      </c>
    </row>
    <row r="369" customFormat="false" ht="12.75" hidden="false" customHeight="false" outlineLevel="0" collapsed="false">
      <c r="A369" s="0" t="n">
        <v>1587</v>
      </c>
      <c r="B369" s="0" t="n">
        <v>641</v>
      </c>
      <c r="C369" s="0" t="s">
        <v>2</v>
      </c>
      <c r="D369" s="0" t="s">
        <v>104</v>
      </c>
      <c r="E369" s="0" t="s">
        <v>387</v>
      </c>
      <c r="F369" s="0" t="s">
        <v>116</v>
      </c>
      <c r="G369" s="0" t="s">
        <v>160</v>
      </c>
      <c r="H369" s="0" t="s">
        <v>103</v>
      </c>
      <c r="I369" s="0" t="s">
        <v>219</v>
      </c>
      <c r="J369" s="0" t="s">
        <v>105</v>
      </c>
      <c r="K369" s="0" t="n">
        <v>36888</v>
      </c>
      <c r="L369" s="0" t="n">
        <v>36987</v>
      </c>
      <c r="M369" s="0" t="s">
        <v>155</v>
      </c>
      <c r="N369" s="286" t="n">
        <v>27000000</v>
      </c>
      <c r="O369" s="0" t="n">
        <v>-104.830268</v>
      </c>
      <c r="P369" s="0" t="n">
        <v>0.18</v>
      </c>
      <c r="Q369" s="0" t="n">
        <v>47.373773</v>
      </c>
      <c r="R369" s="0" t="n">
        <v>48.658566</v>
      </c>
      <c r="S369" s="0" t="n">
        <v>-0.0110158020372175</v>
      </c>
      <c r="T369" s="0" t="n">
        <v>1.15478947979646</v>
      </c>
      <c r="U369" s="0" t="n">
        <v>265.357804</v>
      </c>
      <c r="V369" s="0" t="n">
        <v>0</v>
      </c>
      <c r="W369" s="0" t="n">
        <v>266.512593479796</v>
      </c>
      <c r="X369" s="0" t="n">
        <v>9491.110699</v>
      </c>
      <c r="Y369" s="0" t="n">
        <v>9747.866307</v>
      </c>
      <c r="Z369" s="0" t="n">
        <v>256.755608</v>
      </c>
      <c r="AA369" s="0" t="n">
        <v>-9.75698547979698</v>
      </c>
      <c r="AB369" s="0" t="n">
        <v>9491.110699</v>
      </c>
      <c r="AC369" s="0" t="n">
        <v>9747.866307</v>
      </c>
      <c r="AD369" s="0" t="n">
        <v>256.755608</v>
      </c>
      <c r="AF369" s="0" t="n">
        <v>-758.761479784</v>
      </c>
      <c r="AG369" s="0" t="n">
        <v>0</v>
      </c>
      <c r="AH369" s="565" t="n">
        <v>9747.866307</v>
      </c>
      <c r="AI369" s="0" t="n">
        <v>39994.456549</v>
      </c>
      <c r="AJ369" s="0" t="n">
        <v>39994.456549</v>
      </c>
      <c r="AK369" s="0" t="n">
        <v>7380.006888</v>
      </c>
      <c r="AL369" s="0" t="n">
        <v>256.755608</v>
      </c>
      <c r="AM369" s="0" t="s">
        <v>471</v>
      </c>
      <c r="AN369" s="0" t="n">
        <v>8</v>
      </c>
      <c r="AO369" s="0" t="s">
        <v>469</v>
      </c>
      <c r="AP369" s="0" t="n">
        <v>8</v>
      </c>
    </row>
    <row r="370" customFormat="false" ht="12.75" hidden="false" customHeight="false" outlineLevel="0" collapsed="false">
      <c r="A370" s="0" t="n">
        <v>1588</v>
      </c>
      <c r="B370" s="0" t="n">
        <v>642</v>
      </c>
      <c r="C370" s="0" t="s">
        <v>2</v>
      </c>
      <c r="D370" s="0" t="s">
        <v>104</v>
      </c>
      <c r="E370" s="0" t="s">
        <v>378</v>
      </c>
      <c r="F370" s="0" t="s">
        <v>102</v>
      </c>
      <c r="G370" s="0" t="s">
        <v>112</v>
      </c>
      <c r="H370" s="0" t="s">
        <v>110</v>
      </c>
      <c r="I370" s="0" t="s">
        <v>219</v>
      </c>
      <c r="J370" s="0" t="s">
        <v>105</v>
      </c>
      <c r="K370" s="0" t="n">
        <v>36888</v>
      </c>
      <c r="L370" s="0" t="n">
        <v>36987</v>
      </c>
      <c r="M370" s="0" t="s">
        <v>155</v>
      </c>
      <c r="N370" s="286" t="n">
        <v>20000000</v>
      </c>
      <c r="O370" s="0" t="n">
        <v>-77.725496</v>
      </c>
      <c r="P370" s="0" t="n">
        <v>0.6</v>
      </c>
      <c r="Q370" s="0" t="n">
        <v>57.056334</v>
      </c>
      <c r="R370" s="0" t="n">
        <v>58.594716</v>
      </c>
      <c r="S370" s="0" t="n">
        <v>-0.0133879990182884</v>
      </c>
      <c r="T370" s="0" t="n">
        <v>1.04058886414398</v>
      </c>
      <c r="U370" s="0" t="n">
        <v>236.617893</v>
      </c>
      <c r="V370" s="0" t="n">
        <v>0</v>
      </c>
      <c r="W370" s="0" t="n">
        <v>237.658481864144</v>
      </c>
      <c r="X370" s="0" t="n">
        <v>29493.389269</v>
      </c>
      <c r="Y370" s="0" t="n">
        <v>29726.55482</v>
      </c>
      <c r="Z370" s="0" t="n">
        <v>233.165551000002</v>
      </c>
      <c r="AA370" s="0" t="n">
        <v>-4.49293086414212</v>
      </c>
      <c r="AB370" s="0" t="n">
        <v>29493.389269</v>
      </c>
      <c r="AC370" s="0" t="n">
        <v>29726.55482</v>
      </c>
      <c r="AD370" s="0" t="n">
        <v>233.165551000002</v>
      </c>
      <c r="AF370" s="0" t="n">
        <v>-447.50454322</v>
      </c>
      <c r="AG370" s="0" t="n">
        <v>0</v>
      </c>
      <c r="AH370" s="565" t="n">
        <v>29726.55482</v>
      </c>
      <c r="AI370" s="0" t="n">
        <v>31408.948941</v>
      </c>
      <c r="AJ370" s="0" t="n">
        <v>31408.948941</v>
      </c>
      <c r="AK370" s="0" t="n">
        <v>8891.336172</v>
      </c>
      <c r="AL370" s="0" t="n">
        <v>233.165551000002</v>
      </c>
      <c r="AM370" s="0" t="s">
        <v>471</v>
      </c>
      <c r="AN370" s="0" t="n">
        <v>6</v>
      </c>
      <c r="AO370" s="0" t="s">
        <v>469</v>
      </c>
      <c r="AP370" s="0" t="n">
        <v>6</v>
      </c>
    </row>
    <row r="371" customFormat="false" ht="12.75" hidden="false" customHeight="false" outlineLevel="0" collapsed="false">
      <c r="A371" s="0" t="n">
        <v>1590</v>
      </c>
      <c r="B371" s="0" t="n">
        <v>644</v>
      </c>
      <c r="C371" s="0" t="s">
        <v>3</v>
      </c>
      <c r="D371" s="0" t="s">
        <v>222</v>
      </c>
      <c r="E371" s="0" t="s">
        <v>346</v>
      </c>
      <c r="F371" s="0" t="s">
        <v>116</v>
      </c>
      <c r="G371" s="0" t="s">
        <v>167</v>
      </c>
      <c r="H371" s="0" t="s">
        <v>168</v>
      </c>
      <c r="I371" s="0" t="s">
        <v>177</v>
      </c>
      <c r="J371" s="0" t="s">
        <v>154</v>
      </c>
      <c r="K371" s="0" t="n">
        <v>36593</v>
      </c>
      <c r="L371" s="0" t="n">
        <v>36951</v>
      </c>
      <c r="M371" s="0" t="s">
        <v>155</v>
      </c>
      <c r="N371" s="286" t="n">
        <v>0</v>
      </c>
      <c r="O371" s="0" t="n">
        <v>0</v>
      </c>
      <c r="P371" s="0" t="n">
        <v>1.4</v>
      </c>
      <c r="Q371" s="0" t="n">
        <v>0</v>
      </c>
      <c r="R371" s="0" t="n">
        <v>0</v>
      </c>
      <c r="T371" s="0" t="n">
        <v>0</v>
      </c>
      <c r="U371" s="0" t="n">
        <v>0</v>
      </c>
      <c r="V371" s="0" t="n">
        <v>0</v>
      </c>
      <c r="W371" s="0" t="n">
        <v>0</v>
      </c>
      <c r="X371" s="0" t="n">
        <v>0</v>
      </c>
      <c r="Y371" s="0" t="n">
        <v>0</v>
      </c>
      <c r="Z371" s="0" t="n">
        <v>0</v>
      </c>
      <c r="AA371" s="0" t="n">
        <v>0</v>
      </c>
      <c r="AB371" s="0" t="n">
        <v>0</v>
      </c>
      <c r="AC371" s="0" t="n">
        <v>0</v>
      </c>
      <c r="AD371" s="0" t="n">
        <v>0</v>
      </c>
      <c r="AF371" s="0" t="n">
        <v>0</v>
      </c>
      <c r="AG371" s="0" t="n">
        <v>-358891.815556</v>
      </c>
      <c r="AH371" s="565" t="n">
        <v>-358891.815556</v>
      </c>
      <c r="AI371" s="0" t="n">
        <v>-83859.174837</v>
      </c>
      <c r="AJ371" s="0" t="n">
        <v>-83859.174837</v>
      </c>
      <c r="AK371" s="0" t="n">
        <v>-1072.55968899996</v>
      </c>
      <c r="AL371" s="0" t="n">
        <v>0</v>
      </c>
      <c r="AM371" s="0" t="s">
        <v>471</v>
      </c>
      <c r="AN371" s="0" t="n">
        <v>8</v>
      </c>
      <c r="AO371" s="0" t="s">
        <v>469</v>
      </c>
      <c r="AP371" s="0" t="n">
        <v>8</v>
      </c>
    </row>
    <row r="372" customFormat="false" ht="12.75" hidden="false" customHeight="false" outlineLevel="0" collapsed="false">
      <c r="A372" s="0" t="n">
        <v>1591</v>
      </c>
      <c r="B372" s="0" t="n">
        <v>645</v>
      </c>
      <c r="C372" s="0" t="s">
        <v>2</v>
      </c>
      <c r="D372" s="0" t="s">
        <v>223</v>
      </c>
      <c r="E372" s="0" t="s">
        <v>346</v>
      </c>
      <c r="F372" s="0" t="s">
        <v>116</v>
      </c>
      <c r="G372" s="0" t="s">
        <v>167</v>
      </c>
      <c r="H372" s="0" t="s">
        <v>168</v>
      </c>
      <c r="I372" s="0" t="s">
        <v>179</v>
      </c>
      <c r="J372" s="0" t="s">
        <v>154</v>
      </c>
      <c r="K372" s="0" t="n">
        <v>36593</v>
      </c>
      <c r="L372" s="0" t="n">
        <v>36951</v>
      </c>
      <c r="M372" s="0" t="s">
        <v>155</v>
      </c>
      <c r="N372" s="286" t="n">
        <v>0</v>
      </c>
      <c r="O372" s="0" t="n">
        <v>0</v>
      </c>
      <c r="P372" s="0" t="n">
        <v>1.4</v>
      </c>
      <c r="Q372" s="0" t="n">
        <v>0</v>
      </c>
      <c r="R372" s="0" t="n">
        <v>0</v>
      </c>
      <c r="T372" s="0" t="n">
        <v>0</v>
      </c>
      <c r="U372" s="0" t="n">
        <v>0</v>
      </c>
      <c r="V372" s="0" t="n">
        <v>0</v>
      </c>
      <c r="W372" s="0" t="n">
        <v>0</v>
      </c>
      <c r="X372" s="0" t="n">
        <v>0</v>
      </c>
      <c r="Y372" s="0" t="n">
        <v>0</v>
      </c>
      <c r="Z372" s="0" t="n">
        <v>0</v>
      </c>
      <c r="AA372" s="0" t="n">
        <v>0</v>
      </c>
      <c r="AB372" s="0" t="n">
        <v>0</v>
      </c>
      <c r="AC372" s="0" t="n">
        <v>0</v>
      </c>
      <c r="AD372" s="0" t="n">
        <v>0</v>
      </c>
      <c r="AF372" s="0" t="n">
        <v>0</v>
      </c>
      <c r="AG372" s="0" t="n">
        <v>358891.815556</v>
      </c>
      <c r="AH372" s="565" t="n">
        <v>358891.815556</v>
      </c>
      <c r="AI372" s="0" t="n">
        <v>83859.174837</v>
      </c>
      <c r="AJ372" s="0" t="n">
        <v>83859.174837</v>
      </c>
      <c r="AK372" s="0" t="n">
        <v>1072.55968899996</v>
      </c>
      <c r="AL372" s="0" t="n">
        <v>0</v>
      </c>
      <c r="AM372" s="0" t="s">
        <v>471</v>
      </c>
      <c r="AN372" s="0" t="n">
        <v>8</v>
      </c>
      <c r="AO372" s="0" t="s">
        <v>469</v>
      </c>
      <c r="AP372" s="0" t="n">
        <v>8</v>
      </c>
    </row>
    <row r="373" customFormat="false" ht="12.75" hidden="false" customHeight="false" outlineLevel="0" collapsed="false">
      <c r="A373" s="0" t="n">
        <v>1592</v>
      </c>
      <c r="B373" s="0" t="n">
        <v>646</v>
      </c>
      <c r="C373" s="0" t="s">
        <v>3</v>
      </c>
      <c r="D373" s="0" t="s">
        <v>222</v>
      </c>
      <c r="E373" s="0" t="s">
        <v>220</v>
      </c>
      <c r="F373" s="0" t="s">
        <v>163</v>
      </c>
      <c r="G373" s="0" t="s">
        <v>160</v>
      </c>
      <c r="H373" s="0" t="s">
        <v>168</v>
      </c>
      <c r="I373" s="0" t="s">
        <v>177</v>
      </c>
      <c r="J373" s="0" t="s">
        <v>158</v>
      </c>
      <c r="K373" s="0" t="n">
        <v>36784</v>
      </c>
      <c r="L373" s="0" t="n">
        <v>38610</v>
      </c>
      <c r="M373" s="0" t="s">
        <v>155</v>
      </c>
      <c r="N373" s="286" t="n">
        <v>-60000000</v>
      </c>
      <c r="O373" s="0" t="n">
        <v>22947.22906</v>
      </c>
      <c r="P373" s="0" t="n">
        <v>0.225</v>
      </c>
      <c r="Q373" s="0" t="n">
        <v>42.04155</v>
      </c>
      <c r="R373" s="0" t="n">
        <v>36.558133</v>
      </c>
      <c r="S373" s="0" t="n">
        <v>-5.74092664061342</v>
      </c>
      <c r="T373" s="0" t="n">
        <v>-131738.358638813</v>
      </c>
      <c r="U373" s="0" t="n">
        <v>-718.670649</v>
      </c>
      <c r="V373" s="0" t="n">
        <v>0</v>
      </c>
      <c r="W373" s="0" t="n">
        <v>-132457.029287813</v>
      </c>
      <c r="X373" s="0" t="n">
        <v>462567.345128</v>
      </c>
      <c r="Y373" s="0" t="n">
        <v>332218.530545</v>
      </c>
      <c r="Z373" s="0" t="n">
        <v>-130348.814583</v>
      </c>
      <c r="AA373" s="0" t="n">
        <v>2108.21470481253</v>
      </c>
      <c r="AB373" s="0" t="n">
        <v>462567.345128</v>
      </c>
      <c r="AC373" s="0" t="n">
        <v>332218.530545</v>
      </c>
      <c r="AD373" s="0" t="n">
        <v>-130348.814583</v>
      </c>
      <c r="AF373" s="0" t="n">
        <v>67946.74524666</v>
      </c>
      <c r="AG373" s="0" t="n">
        <v>-67875</v>
      </c>
      <c r="AH373" s="565" t="n">
        <v>264343.530545</v>
      </c>
      <c r="AI373" s="0" t="n">
        <v>-300906.623956</v>
      </c>
      <c r="AJ373" s="0" t="n">
        <v>-300906.623956</v>
      </c>
      <c r="AK373" s="0" t="n">
        <v>-141502.982796</v>
      </c>
      <c r="AL373" s="0" t="n">
        <v>-130348.814583</v>
      </c>
      <c r="AM373" s="0" t="s">
        <v>475</v>
      </c>
      <c r="AN373" s="0" t="n">
        <v>4</v>
      </c>
      <c r="AO373" s="0" t="s">
        <v>469</v>
      </c>
      <c r="AP373" s="0" t="n">
        <v>4</v>
      </c>
    </row>
    <row r="374" customFormat="false" ht="12.75" hidden="false" customHeight="false" outlineLevel="0" collapsed="false">
      <c r="A374" s="0" t="n">
        <v>1593</v>
      </c>
      <c r="B374" s="0" t="n">
        <v>647</v>
      </c>
      <c r="C374" s="0" t="s">
        <v>2</v>
      </c>
      <c r="D374" s="0" t="s">
        <v>223</v>
      </c>
      <c r="E374" s="0" t="s">
        <v>220</v>
      </c>
      <c r="F374" s="0" t="s">
        <v>163</v>
      </c>
      <c r="G374" s="0" t="s">
        <v>160</v>
      </c>
      <c r="H374" s="0" t="s">
        <v>168</v>
      </c>
      <c r="I374" s="0" t="s">
        <v>179</v>
      </c>
      <c r="J374" s="0" t="s">
        <v>158</v>
      </c>
      <c r="K374" s="0" t="n">
        <v>36784</v>
      </c>
      <c r="L374" s="0" t="n">
        <v>38610</v>
      </c>
      <c r="M374" s="0" t="s">
        <v>155</v>
      </c>
      <c r="N374" s="286" t="n">
        <v>60000000</v>
      </c>
      <c r="O374" s="0" t="n">
        <v>-22947.22906</v>
      </c>
      <c r="P374" s="0" t="n">
        <v>0.225</v>
      </c>
      <c r="Q374" s="0" t="n">
        <v>42.04155</v>
      </c>
      <c r="R374" s="0" t="n">
        <v>36.558133</v>
      </c>
      <c r="S374" s="0" t="n">
        <v>-5.74092664061342</v>
      </c>
      <c r="T374" s="0" t="n">
        <v>131738.358638813</v>
      </c>
      <c r="U374" s="0" t="n">
        <v>718.670649</v>
      </c>
      <c r="V374" s="0" t="n">
        <v>0</v>
      </c>
      <c r="W374" s="0" t="n">
        <v>132457.029287813</v>
      </c>
      <c r="X374" s="0" t="n">
        <v>-462567.345128</v>
      </c>
      <c r="Y374" s="0" t="n">
        <v>-332218.530545</v>
      </c>
      <c r="Z374" s="0" t="n">
        <v>130348.814583</v>
      </c>
      <c r="AA374" s="0" t="n">
        <v>-2108.21470481253</v>
      </c>
      <c r="AB374" s="0" t="n">
        <v>-462567.345128</v>
      </c>
      <c r="AC374" s="0" t="n">
        <v>-332218.530545</v>
      </c>
      <c r="AD374" s="0" t="n">
        <v>130348.814583</v>
      </c>
      <c r="AF374" s="0" t="n">
        <v>-67946.74524666</v>
      </c>
      <c r="AG374" s="0" t="n">
        <v>67875</v>
      </c>
      <c r="AH374" s="565" t="n">
        <v>-264343.530545</v>
      </c>
      <c r="AI374" s="0" t="n">
        <v>300906.623956</v>
      </c>
      <c r="AJ374" s="0" t="n">
        <v>300906.623956</v>
      </c>
      <c r="AK374" s="0" t="n">
        <v>141502.982796</v>
      </c>
      <c r="AL374" s="0" t="n">
        <v>130348.814583</v>
      </c>
      <c r="AM374" s="0" t="s">
        <v>475</v>
      </c>
      <c r="AN374" s="0" t="n">
        <v>4</v>
      </c>
      <c r="AO374" s="0" t="s">
        <v>469</v>
      </c>
      <c r="AP374" s="0" t="n">
        <v>4</v>
      </c>
    </row>
    <row r="375" customFormat="false" ht="12.75" hidden="false" customHeight="false" outlineLevel="0" collapsed="false">
      <c r="A375" s="0" t="n">
        <v>1594</v>
      </c>
      <c r="B375" s="0" t="n">
        <v>648</v>
      </c>
      <c r="C375" s="0" t="s">
        <v>3</v>
      </c>
      <c r="D375" s="0" t="s">
        <v>222</v>
      </c>
      <c r="E375" s="0" t="s">
        <v>321</v>
      </c>
      <c r="F375" s="0" t="s">
        <v>322</v>
      </c>
      <c r="G375" s="0" t="s">
        <v>96</v>
      </c>
      <c r="H375" s="0" t="s">
        <v>168</v>
      </c>
      <c r="I375" s="0" t="s">
        <v>177</v>
      </c>
      <c r="J375" s="0" t="s">
        <v>170</v>
      </c>
      <c r="K375" s="0" t="n">
        <v>36595</v>
      </c>
      <c r="L375" s="0" t="n">
        <v>37695</v>
      </c>
      <c r="M375" s="0" t="s">
        <v>155</v>
      </c>
      <c r="N375" s="286" t="n">
        <v>-3000000</v>
      </c>
      <c r="O375" s="0" t="n">
        <v>534.747915</v>
      </c>
      <c r="P375" s="0" t="n">
        <v>3.6</v>
      </c>
      <c r="Q375" s="0" t="n">
        <v>694.06915</v>
      </c>
      <c r="R375" s="0" t="n">
        <v>694.195206</v>
      </c>
      <c r="S375" s="0" t="n">
        <v>-0.126738185504279</v>
      </c>
      <c r="T375" s="0" t="n">
        <v>-67.7729804492965</v>
      </c>
      <c r="U375" s="0" t="n">
        <v>-528.180473</v>
      </c>
      <c r="V375" s="0" t="n">
        <v>0</v>
      </c>
      <c r="W375" s="0" t="n">
        <v>-595.953453449297</v>
      </c>
      <c r="X375" s="0" t="n">
        <v>165573.516882</v>
      </c>
      <c r="Y375" s="0" t="n">
        <v>165206.777308</v>
      </c>
      <c r="Z375" s="0" t="n">
        <v>-366.739574000007</v>
      </c>
      <c r="AA375" s="0" t="n">
        <v>229.21387944929</v>
      </c>
      <c r="AB375" s="0" t="n">
        <v>165573.516882</v>
      </c>
      <c r="AC375" s="0" t="n">
        <v>165206.777308</v>
      </c>
      <c r="AD375" s="0" t="n">
        <v>-366.739574000007</v>
      </c>
      <c r="AF375" s="0" t="n">
        <v>11435.584162275</v>
      </c>
      <c r="AG375" s="0" t="n">
        <v>-111000</v>
      </c>
      <c r="AH375" s="565" t="n">
        <v>54206.777308</v>
      </c>
      <c r="AI375" s="0" t="n">
        <v>-91909.042648</v>
      </c>
      <c r="AJ375" s="0" t="n">
        <v>-91909.042648</v>
      </c>
      <c r="AK375" s="0" t="n">
        <v>144786.701267</v>
      </c>
      <c r="AL375" s="0" t="n">
        <v>-366.739574000007</v>
      </c>
      <c r="AM375" s="0" t="s">
        <v>473</v>
      </c>
      <c r="AN375" s="0" t="s">
        <v>469</v>
      </c>
      <c r="AO375" s="0" t="n">
        <v>15</v>
      </c>
      <c r="AP375" s="0" t="n">
        <v>15</v>
      </c>
    </row>
    <row r="376" customFormat="false" ht="12.75" hidden="false" customHeight="false" outlineLevel="0" collapsed="false">
      <c r="A376" s="0" t="n">
        <v>1595</v>
      </c>
      <c r="B376" s="0" t="n">
        <v>649</v>
      </c>
      <c r="C376" s="0" t="s">
        <v>2</v>
      </c>
      <c r="D376" s="0" t="s">
        <v>223</v>
      </c>
      <c r="E376" s="0" t="s">
        <v>321</v>
      </c>
      <c r="F376" s="0" t="s">
        <v>322</v>
      </c>
      <c r="G376" s="0" t="s">
        <v>96</v>
      </c>
      <c r="H376" s="0" t="s">
        <v>168</v>
      </c>
      <c r="I376" s="0" t="s">
        <v>179</v>
      </c>
      <c r="J376" s="0" t="s">
        <v>170</v>
      </c>
      <c r="K376" s="0" t="n">
        <v>36595</v>
      </c>
      <c r="L376" s="0" t="n">
        <v>37695</v>
      </c>
      <c r="M376" s="0" t="s">
        <v>155</v>
      </c>
      <c r="N376" s="286" t="n">
        <v>3000000</v>
      </c>
      <c r="O376" s="0" t="n">
        <v>-534.747915</v>
      </c>
      <c r="P376" s="0" t="n">
        <v>3.6</v>
      </c>
      <c r="Q376" s="0" t="n">
        <v>694.06915</v>
      </c>
      <c r="R376" s="0" t="n">
        <v>694.195206</v>
      </c>
      <c r="S376" s="0" t="n">
        <v>-0.126738185504279</v>
      </c>
      <c r="T376" s="0" t="n">
        <v>67.7729804492965</v>
      </c>
      <c r="U376" s="0" t="n">
        <v>528.180473</v>
      </c>
      <c r="V376" s="0" t="n">
        <v>0</v>
      </c>
      <c r="W376" s="0" t="n">
        <v>595.953453449297</v>
      </c>
      <c r="X376" s="0" t="n">
        <v>-165573.516882</v>
      </c>
      <c r="Y376" s="0" t="n">
        <v>-165206.777308</v>
      </c>
      <c r="Z376" s="0" t="n">
        <v>366.739574000007</v>
      </c>
      <c r="AA376" s="0" t="n">
        <v>-229.21387944929</v>
      </c>
      <c r="AB376" s="0" t="n">
        <v>-165573.516882</v>
      </c>
      <c r="AC376" s="0" t="n">
        <v>-165206.777308</v>
      </c>
      <c r="AD376" s="0" t="n">
        <v>366.739574000007</v>
      </c>
      <c r="AF376" s="0" t="n">
        <v>-11435.584162275</v>
      </c>
      <c r="AG376" s="0" t="n">
        <v>111000</v>
      </c>
      <c r="AH376" s="565" t="n">
        <v>-54206.777308</v>
      </c>
      <c r="AI376" s="0" t="n">
        <v>91909.042648</v>
      </c>
      <c r="AJ376" s="0" t="n">
        <v>91909.042648</v>
      </c>
      <c r="AK376" s="0" t="n">
        <v>-144786.701267</v>
      </c>
      <c r="AL376" s="0" t="n">
        <v>366.739574000007</v>
      </c>
      <c r="AM376" s="0" t="s">
        <v>473</v>
      </c>
      <c r="AN376" s="0" t="s">
        <v>469</v>
      </c>
      <c r="AO376" s="0" t="n">
        <v>15</v>
      </c>
      <c r="AP376" s="0" t="n">
        <v>15</v>
      </c>
    </row>
    <row r="377" customFormat="false" ht="12.75" hidden="false" customHeight="false" outlineLevel="0" collapsed="false">
      <c r="A377" s="0" t="n">
        <v>1596</v>
      </c>
      <c r="B377" s="0" t="n">
        <v>650</v>
      </c>
      <c r="C377" s="0" t="s">
        <v>2</v>
      </c>
      <c r="D377" s="0" t="s">
        <v>104</v>
      </c>
      <c r="E377" s="0" t="s">
        <v>113</v>
      </c>
      <c r="F377" s="0" t="s">
        <v>102</v>
      </c>
      <c r="G377" s="0" t="s">
        <v>96</v>
      </c>
      <c r="H377" s="0" t="s">
        <v>107</v>
      </c>
      <c r="I377" s="0" t="s">
        <v>180</v>
      </c>
      <c r="J377" s="0" t="s">
        <v>105</v>
      </c>
      <c r="K377" s="0" t="n">
        <v>36896</v>
      </c>
      <c r="L377" s="0" t="n">
        <v>38722</v>
      </c>
      <c r="M377" s="0" t="s">
        <v>155</v>
      </c>
      <c r="N377" s="286" t="n">
        <v>10000000</v>
      </c>
      <c r="O377" s="0" t="n">
        <v>-4127.135374</v>
      </c>
      <c r="P377" s="0" t="n">
        <v>1.29</v>
      </c>
      <c r="Q377" s="0" t="n">
        <v>169.390087</v>
      </c>
      <c r="R377" s="0" t="n">
        <v>169.472366</v>
      </c>
      <c r="S377" s="0" t="n">
        <v>0.0278483376870183</v>
      </c>
      <c r="T377" s="0" t="n">
        <v>-114.933859575191</v>
      </c>
      <c r="U377" s="0" t="n">
        <v>545.714224</v>
      </c>
      <c r="V377" s="0" t="n">
        <v>0</v>
      </c>
      <c r="W377" s="0" t="n">
        <v>430.780364424809</v>
      </c>
      <c r="X377" s="0" t="n">
        <v>-136108.119421</v>
      </c>
      <c r="Y377" s="0" t="n">
        <v>-136178.435526</v>
      </c>
      <c r="Z377" s="0" t="n">
        <v>-70.3161049999762</v>
      </c>
      <c r="AA377" s="0" t="n">
        <v>-501.096469424786</v>
      </c>
      <c r="AB377" s="0" t="n">
        <v>-136108.119421</v>
      </c>
      <c r="AC377" s="0" t="n">
        <v>-136178.435526</v>
      </c>
      <c r="AD377" s="0" t="n">
        <v>-70.3161049999762</v>
      </c>
      <c r="AF377" s="0" t="n">
        <v>-23761.981915805</v>
      </c>
      <c r="AG377" s="0" t="n">
        <v>20220</v>
      </c>
      <c r="AH377" s="565" t="n">
        <v>-115958.435526</v>
      </c>
      <c r="AI377" s="0" t="n">
        <v>-115958.435526</v>
      </c>
      <c r="AJ377" s="0" t="n">
        <v>-115958.435526</v>
      </c>
      <c r="AK377" s="0" t="n">
        <v>-18470.549213</v>
      </c>
      <c r="AL377" s="0" t="n">
        <v>-70.3161049999762</v>
      </c>
      <c r="AM377" s="0" t="s">
        <v>461</v>
      </c>
      <c r="AN377" s="0" t="n">
        <v>6</v>
      </c>
      <c r="AO377" s="0" t="s">
        <v>469</v>
      </c>
      <c r="AP377" s="0" t="n">
        <v>6</v>
      </c>
    </row>
    <row r="378" customFormat="false" ht="12.75" hidden="false" customHeight="false" outlineLevel="0" collapsed="false">
      <c r="A378" s="0" t="n">
        <v>1597</v>
      </c>
      <c r="B378" s="0" t="n">
        <v>651</v>
      </c>
      <c r="C378" s="0" t="s">
        <v>2</v>
      </c>
      <c r="D378" s="0" t="s">
        <v>104</v>
      </c>
      <c r="E378" s="0" t="s">
        <v>381</v>
      </c>
      <c r="F378" s="0" t="s">
        <v>172</v>
      </c>
      <c r="G378" s="0" t="s">
        <v>112</v>
      </c>
      <c r="H378" s="0" t="s">
        <v>168</v>
      </c>
      <c r="I378" s="0" t="s">
        <v>245</v>
      </c>
      <c r="J378" s="0" t="s">
        <v>170</v>
      </c>
      <c r="K378" s="0" t="n">
        <v>36896</v>
      </c>
      <c r="L378" s="0" t="n">
        <v>38722</v>
      </c>
      <c r="M378" s="0" t="s">
        <v>155</v>
      </c>
      <c r="N378" s="286" t="n">
        <v>10000000</v>
      </c>
      <c r="O378" s="0" t="n">
        <v>-4244.64811</v>
      </c>
      <c r="P378" s="0" t="n">
        <v>2.19</v>
      </c>
      <c r="Q378" s="0" t="n">
        <v>196.681863</v>
      </c>
      <c r="R378" s="0" t="n">
        <v>196.712622</v>
      </c>
      <c r="S378" s="0" t="n">
        <v>-0.0127918302129709</v>
      </c>
      <c r="T378" s="0" t="n">
        <v>54.2968179369278</v>
      </c>
      <c r="U378" s="0" t="n">
        <v>666.082665</v>
      </c>
      <c r="V378" s="0" t="n">
        <v>0</v>
      </c>
      <c r="W378" s="0" t="n">
        <v>720.379482936928</v>
      </c>
      <c r="X378" s="0" t="n">
        <v>138428.536638</v>
      </c>
      <c r="Y378" s="0" t="n">
        <v>138965.910525</v>
      </c>
      <c r="Z378" s="0" t="n">
        <v>537.373887000023</v>
      </c>
      <c r="AA378" s="0" t="n">
        <v>-183.005595936904</v>
      </c>
      <c r="AB378" s="0" t="n">
        <v>138428.536638</v>
      </c>
      <c r="AC378" s="0" t="n">
        <v>138965.910525</v>
      </c>
      <c r="AD378" s="0" t="n">
        <v>537.373887000023</v>
      </c>
      <c r="AF378" s="0" t="n">
        <v>-41894.6768457</v>
      </c>
      <c r="AG378" s="0" t="n">
        <v>0</v>
      </c>
      <c r="AH378" s="565" t="n">
        <v>138965.910525</v>
      </c>
      <c r="AI378" s="0" t="n">
        <v>138965.910525</v>
      </c>
      <c r="AJ378" s="0" t="n">
        <v>138965.910525</v>
      </c>
      <c r="AK378" s="0" t="n">
        <v>51507.286647</v>
      </c>
      <c r="AL378" s="0" t="n">
        <v>537.373887000023</v>
      </c>
      <c r="AM378" s="0" t="s">
        <v>461</v>
      </c>
      <c r="AN378" s="0" t="s">
        <v>469</v>
      </c>
      <c r="AO378" s="0" t="n">
        <v>9</v>
      </c>
      <c r="AP378" s="0" t="n">
        <v>9</v>
      </c>
    </row>
    <row r="379" customFormat="false" ht="12.75" hidden="false" customHeight="false" outlineLevel="0" collapsed="false">
      <c r="A379" s="0" t="n">
        <v>1598</v>
      </c>
      <c r="B379" s="0" t="n">
        <v>652</v>
      </c>
      <c r="C379" s="0" t="s">
        <v>2</v>
      </c>
      <c r="D379" s="0" t="s">
        <v>104</v>
      </c>
      <c r="E379" s="0" t="s">
        <v>262</v>
      </c>
      <c r="F379" s="0" t="s">
        <v>184</v>
      </c>
      <c r="G379" s="0" t="s">
        <v>160</v>
      </c>
      <c r="H379" s="0" t="s">
        <v>110</v>
      </c>
      <c r="I379" s="0" t="s">
        <v>181</v>
      </c>
      <c r="J379" s="0" t="s">
        <v>212</v>
      </c>
      <c r="K379" s="0" t="n">
        <v>36899</v>
      </c>
      <c r="L379" s="0" t="n">
        <v>38725</v>
      </c>
      <c r="M379" s="0" t="s">
        <v>155</v>
      </c>
      <c r="N379" s="286" t="n">
        <v>10000000</v>
      </c>
      <c r="O379" s="0" t="n">
        <v>-4080.841684</v>
      </c>
      <c r="P379" s="0" t="n">
        <v>0.3</v>
      </c>
      <c r="Q379" s="0" t="n">
        <v>31.879538</v>
      </c>
      <c r="R379" s="0" t="n">
        <v>31.894842</v>
      </c>
      <c r="S379" s="0" t="n">
        <v>0.000971949466056943</v>
      </c>
      <c r="T379" s="0" t="n">
        <v>-3.96637189582672</v>
      </c>
      <c r="U379" s="0" t="n">
        <v>138.846114</v>
      </c>
      <c r="V379" s="0" t="n">
        <v>0</v>
      </c>
      <c r="W379" s="0" t="n">
        <v>134.879742104173</v>
      </c>
      <c r="X379" s="0" t="n">
        <v>-1557.195923</v>
      </c>
      <c r="Y379" s="0" t="n">
        <v>-1543.477315</v>
      </c>
      <c r="Z379" s="0" t="n">
        <v>13.7186079999999</v>
      </c>
      <c r="AA379" s="0" t="n">
        <v>-121.161134104173</v>
      </c>
      <c r="AB379" s="0" t="n">
        <v>-1557.195923</v>
      </c>
      <c r="AC379" s="0" t="n">
        <v>-1543.477315</v>
      </c>
      <c r="AD379" s="0" t="n">
        <v>13.7186079999999</v>
      </c>
      <c r="AF379" s="0" t="n">
        <v>-16782.46142545</v>
      </c>
      <c r="AG379" s="0" t="n">
        <v>0</v>
      </c>
      <c r="AH379" s="565" t="n">
        <v>-1543.477315</v>
      </c>
      <c r="AI379" s="0" t="n">
        <v>-1543.477315</v>
      </c>
      <c r="AJ379" s="0" t="n">
        <v>-1543.477315</v>
      </c>
      <c r="AK379" s="0" t="n">
        <v>21153.412314</v>
      </c>
      <c r="AL379" s="0" t="n">
        <v>13.7186079999999</v>
      </c>
      <c r="AM379" s="0" t="s">
        <v>461</v>
      </c>
      <c r="AN379" s="0" t="n">
        <v>5</v>
      </c>
      <c r="AO379" s="0" t="s">
        <v>469</v>
      </c>
      <c r="AP379" s="0" t="n">
        <v>5</v>
      </c>
    </row>
    <row r="380" customFormat="false" ht="12.75" hidden="false" customHeight="false" outlineLevel="0" collapsed="false">
      <c r="A380" s="0" t="n">
        <v>1599</v>
      </c>
      <c r="B380" s="0" t="n">
        <v>653</v>
      </c>
      <c r="C380" s="0" t="s">
        <v>2</v>
      </c>
      <c r="D380" s="0" t="s">
        <v>104</v>
      </c>
      <c r="E380" s="0" t="s">
        <v>394</v>
      </c>
      <c r="F380" s="0" t="s">
        <v>184</v>
      </c>
      <c r="G380" s="0" t="s">
        <v>96</v>
      </c>
      <c r="H380" s="0" t="s">
        <v>207</v>
      </c>
      <c r="I380" s="0" t="s">
        <v>181</v>
      </c>
      <c r="J380" s="0" t="s">
        <v>105</v>
      </c>
      <c r="K380" s="0" t="n">
        <v>36899</v>
      </c>
      <c r="L380" s="0" t="n">
        <v>38725</v>
      </c>
      <c r="M380" s="0" t="s">
        <v>155</v>
      </c>
      <c r="N380" s="286" t="n">
        <v>10000000</v>
      </c>
      <c r="O380" s="0" t="n">
        <v>-4176.671186</v>
      </c>
      <c r="P380" s="0" t="n">
        <v>1.19</v>
      </c>
      <c r="Q380" s="0" t="n">
        <v>92.848186</v>
      </c>
      <c r="R380" s="0" t="n">
        <v>92.878867</v>
      </c>
      <c r="S380" s="0" t="n">
        <v>0.00295736383094982</v>
      </c>
      <c r="T380" s="0" t="n">
        <v>-12.3519362992467</v>
      </c>
      <c r="U380" s="0" t="n">
        <v>339.51069</v>
      </c>
      <c r="V380" s="0" t="n">
        <v>0</v>
      </c>
      <c r="W380" s="0" t="n">
        <v>327.158753700753</v>
      </c>
      <c r="X380" s="0" t="n">
        <v>134175.725509</v>
      </c>
      <c r="Y380" s="0" t="n">
        <v>134441.660225</v>
      </c>
      <c r="Z380" s="0" t="n">
        <v>265.934715999989</v>
      </c>
      <c r="AA380" s="0" t="n">
        <v>-61.2240377007645</v>
      </c>
      <c r="AB380" s="0" t="n">
        <v>134175.725509</v>
      </c>
      <c r="AC380" s="0" t="n">
        <v>134441.660225</v>
      </c>
      <c r="AD380" s="0" t="n">
        <v>265.934715999989</v>
      </c>
      <c r="AF380" s="0" t="n">
        <v>-17176.560252425</v>
      </c>
      <c r="AG380" s="0" t="n">
        <v>0</v>
      </c>
      <c r="AH380" s="565" t="n">
        <v>134441.660225</v>
      </c>
      <c r="AI380" s="0" t="n">
        <v>134441.660225</v>
      </c>
      <c r="AJ380" s="0" t="n">
        <v>134441.660225</v>
      </c>
      <c r="AK380" s="0" t="n">
        <v>78358.317683</v>
      </c>
      <c r="AL380" s="0" t="n">
        <v>265.934715999989</v>
      </c>
      <c r="AM380" s="0" t="s">
        <v>461</v>
      </c>
      <c r="AN380" s="0" t="n">
        <v>5</v>
      </c>
      <c r="AO380" s="0" t="s">
        <v>469</v>
      </c>
      <c r="AP380" s="0" t="n">
        <v>5</v>
      </c>
    </row>
    <row r="381" customFormat="false" ht="12.75" hidden="false" customHeight="false" outlineLevel="0" collapsed="false">
      <c r="A381" s="0" t="n">
        <v>1600</v>
      </c>
      <c r="B381" s="0" t="n">
        <v>654</v>
      </c>
      <c r="C381" s="0" t="s">
        <v>2</v>
      </c>
      <c r="D381" s="0" t="s">
        <v>104</v>
      </c>
      <c r="E381" s="0" t="s">
        <v>175</v>
      </c>
      <c r="F381" s="0" t="s">
        <v>260</v>
      </c>
      <c r="G381" s="0" t="s">
        <v>164</v>
      </c>
      <c r="H381" s="0" t="s">
        <v>97</v>
      </c>
      <c r="I381" s="0" t="s">
        <v>201</v>
      </c>
      <c r="J381" s="0" t="s">
        <v>105</v>
      </c>
      <c r="K381" s="0" t="n">
        <v>36899</v>
      </c>
      <c r="L381" s="0" t="n">
        <v>38726</v>
      </c>
      <c r="M381" s="0" t="s">
        <v>100</v>
      </c>
      <c r="N381" s="286" t="n">
        <v>-10000000</v>
      </c>
      <c r="O381" s="0" t="n">
        <v>4145.072972</v>
      </c>
      <c r="P381" s="0" t="n">
        <v>0.27</v>
      </c>
      <c r="Q381" s="0" t="n">
        <v>23.732866</v>
      </c>
      <c r="R381" s="0" t="n">
        <v>23.745151</v>
      </c>
      <c r="S381" s="0" t="n">
        <v>-0.0167237950143946</v>
      </c>
      <c r="T381" s="0" t="n">
        <v>-69.3213507034353</v>
      </c>
      <c r="U381" s="0" t="n">
        <v>-103.719405</v>
      </c>
      <c r="V381" s="0" t="n">
        <v>0</v>
      </c>
      <c r="W381" s="0" t="n">
        <v>-173.040755703435</v>
      </c>
      <c r="X381" s="0" t="n">
        <v>-19846.01287</v>
      </c>
      <c r="Y381" s="0" t="n">
        <v>-19890.62765</v>
      </c>
      <c r="Z381" s="0" t="n">
        <v>-44.6147799999999</v>
      </c>
      <c r="AA381" s="0" t="n">
        <v>128.425975703435</v>
      </c>
      <c r="AB381" s="0" t="n">
        <v>-17774.089126372</v>
      </c>
      <c r="AC381" s="0" t="n">
        <v>-17698.68048297</v>
      </c>
      <c r="AD381" s="0" t="n">
        <v>75.4086434019991</v>
      </c>
      <c r="AF381" s="0" t="n">
        <v>8182.374046728</v>
      </c>
      <c r="AG381" s="0" t="n">
        <v>0</v>
      </c>
      <c r="AH381" s="565" t="n">
        <v>-17698.68048297</v>
      </c>
      <c r="AI381" s="0" t="n">
        <v>-17698.68048297</v>
      </c>
      <c r="AJ381" s="0" t="n">
        <v>-17698.68048297</v>
      </c>
      <c r="AK381" s="0" t="n">
        <v>11433.7111393808</v>
      </c>
      <c r="AL381" s="0" t="n">
        <v>75.4086434019991</v>
      </c>
      <c r="AM381" s="0" t="s">
        <v>461</v>
      </c>
      <c r="AN381" s="0" t="n">
        <v>3</v>
      </c>
      <c r="AO381" s="0" t="s">
        <v>469</v>
      </c>
      <c r="AP381" s="0" t="n">
        <v>3</v>
      </c>
    </row>
    <row r="382" customFormat="false" ht="12.75" hidden="false" customHeight="false" outlineLevel="0" collapsed="false">
      <c r="A382" s="0" t="n">
        <v>1601</v>
      </c>
      <c r="B382" s="0" t="n">
        <v>655</v>
      </c>
      <c r="C382" s="0" t="s">
        <v>2</v>
      </c>
      <c r="D382" s="0" t="s">
        <v>104</v>
      </c>
      <c r="E382" s="0" t="s">
        <v>290</v>
      </c>
      <c r="F382" s="0" t="s">
        <v>102</v>
      </c>
      <c r="G382" s="0" t="s">
        <v>191</v>
      </c>
      <c r="H382" s="0" t="s">
        <v>282</v>
      </c>
      <c r="I382" s="0" t="s">
        <v>180</v>
      </c>
      <c r="J382" s="0" t="s">
        <v>212</v>
      </c>
      <c r="K382" s="0" t="n">
        <v>36901</v>
      </c>
      <c r="L382" s="0" t="n">
        <v>38727</v>
      </c>
      <c r="M382" s="0" t="s">
        <v>155</v>
      </c>
      <c r="N382" s="286" t="n">
        <v>10000000</v>
      </c>
      <c r="O382" s="0" t="n">
        <v>-4133.97341</v>
      </c>
      <c r="P382" s="0" t="n">
        <v>0.95</v>
      </c>
      <c r="Q382" s="0" t="n">
        <v>100.139833</v>
      </c>
      <c r="R382" s="0" t="n">
        <v>100.184954</v>
      </c>
      <c r="S382" s="0" t="n">
        <v>0.0017802129469832</v>
      </c>
      <c r="T382" s="0" t="n">
        <v>-7.3593529869663</v>
      </c>
      <c r="U382" s="0" t="n">
        <v>446.896101</v>
      </c>
      <c r="V382" s="0" t="n">
        <v>0</v>
      </c>
      <c r="W382" s="0" t="n">
        <v>439.536748013034</v>
      </c>
      <c r="X382" s="0" t="n">
        <v>-1684.554609</v>
      </c>
      <c r="Y382" s="0" t="n">
        <v>-1621.700363</v>
      </c>
      <c r="Z382" s="0" t="n">
        <v>62.8542460000001</v>
      </c>
      <c r="AA382" s="0" t="n">
        <v>-376.682502013034</v>
      </c>
      <c r="AB382" s="0" t="n">
        <v>-1684.554609</v>
      </c>
      <c r="AC382" s="0" t="n">
        <v>-1621.700363</v>
      </c>
      <c r="AD382" s="0" t="n">
        <v>62.8542460000001</v>
      </c>
      <c r="AF382" s="0" t="n">
        <v>-23801.351908075</v>
      </c>
      <c r="AG382" s="0" t="n">
        <v>0</v>
      </c>
      <c r="AH382" s="565" t="n">
        <v>-1621.700363</v>
      </c>
      <c r="AI382" s="0" t="n">
        <v>-1621.700363</v>
      </c>
      <c r="AJ382" s="0" t="n">
        <v>-1621.700363</v>
      </c>
      <c r="AK382" s="0" t="n">
        <v>61605.177257</v>
      </c>
      <c r="AL382" s="0" t="n">
        <v>62.8542460000001</v>
      </c>
      <c r="AM382" s="0" t="s">
        <v>461</v>
      </c>
      <c r="AN382" s="0" t="n">
        <v>6</v>
      </c>
      <c r="AO382" s="0" t="s">
        <v>469</v>
      </c>
      <c r="AP382" s="0" t="n">
        <v>6</v>
      </c>
    </row>
    <row r="383" customFormat="false" ht="12.75" hidden="false" customHeight="false" outlineLevel="0" collapsed="false">
      <c r="A383" s="0" t="n">
        <v>1603</v>
      </c>
      <c r="B383" s="0" t="n">
        <v>657</v>
      </c>
      <c r="C383" s="0" t="s">
        <v>2</v>
      </c>
      <c r="D383" s="0" t="s">
        <v>104</v>
      </c>
      <c r="E383" s="0" t="s">
        <v>323</v>
      </c>
      <c r="F383" s="0" t="s">
        <v>95</v>
      </c>
      <c r="G383" s="0" t="s">
        <v>112</v>
      </c>
      <c r="H383" s="0" t="s">
        <v>107</v>
      </c>
      <c r="I383" s="0" t="s">
        <v>180</v>
      </c>
      <c r="J383" s="0" t="s">
        <v>212</v>
      </c>
      <c r="K383" s="0" t="n">
        <v>36902</v>
      </c>
      <c r="L383" s="0" t="n">
        <v>38728</v>
      </c>
      <c r="M383" s="0" t="s">
        <v>155</v>
      </c>
      <c r="N383" s="286" t="n">
        <v>10000000</v>
      </c>
      <c r="O383" s="0" t="n">
        <v>-4160.732228</v>
      </c>
      <c r="P383" s="0" t="n">
        <v>0.8</v>
      </c>
      <c r="Q383" s="0" t="n">
        <v>59.957159</v>
      </c>
      <c r="R383" s="0" t="n">
        <v>59.981209</v>
      </c>
      <c r="S383" s="0" t="n">
        <v>-0.000664830809355055</v>
      </c>
      <c r="T383" s="0" t="n">
        <v>2.7661829746509</v>
      </c>
      <c r="U383" s="0" t="n">
        <v>281.877078</v>
      </c>
      <c r="V383" s="0" t="n">
        <v>0</v>
      </c>
      <c r="W383" s="0" t="n">
        <v>284.643260974651</v>
      </c>
      <c r="X383" s="0" t="n">
        <v>100729.674578</v>
      </c>
      <c r="Y383" s="0" t="n">
        <v>100899.687531</v>
      </c>
      <c r="Z383" s="0" t="n">
        <v>170.012952999998</v>
      </c>
      <c r="AA383" s="0" t="n">
        <v>-114.630307974653</v>
      </c>
      <c r="AB383" s="0" t="n">
        <v>100729.674578</v>
      </c>
      <c r="AC383" s="0" t="n">
        <v>100899.687531</v>
      </c>
      <c r="AD383" s="0" t="n">
        <v>170.012952999998</v>
      </c>
      <c r="AF383" s="0" t="n">
        <v>-30799.82031777</v>
      </c>
      <c r="AG383" s="0" t="n">
        <v>0</v>
      </c>
      <c r="AH383" s="565" t="n">
        <v>100899.687531</v>
      </c>
      <c r="AI383" s="0" t="n">
        <v>100899.687531</v>
      </c>
      <c r="AJ383" s="0" t="n">
        <v>100899.687531</v>
      </c>
      <c r="AK383" s="0" t="n">
        <v>30524.655543</v>
      </c>
      <c r="AL383" s="0" t="n">
        <v>170.012952999998</v>
      </c>
      <c r="AM383" s="0" t="s">
        <v>461</v>
      </c>
      <c r="AN383" s="0" t="n">
        <v>7</v>
      </c>
      <c r="AO383" s="0" t="s">
        <v>469</v>
      </c>
      <c r="AP383" s="0" t="n">
        <v>7</v>
      </c>
    </row>
    <row r="384" customFormat="false" ht="12.75" hidden="false" customHeight="false" outlineLevel="0" collapsed="false">
      <c r="A384" s="0" t="n">
        <v>1604</v>
      </c>
      <c r="B384" s="0" t="n">
        <v>660</v>
      </c>
      <c r="C384" s="0" t="s">
        <v>2</v>
      </c>
      <c r="D384" s="0" t="s">
        <v>104</v>
      </c>
      <c r="E384" s="0" t="s">
        <v>277</v>
      </c>
      <c r="F384" s="0" t="s">
        <v>194</v>
      </c>
      <c r="G384" s="0" t="s">
        <v>167</v>
      </c>
      <c r="H384" s="0" t="s">
        <v>168</v>
      </c>
      <c r="I384" s="0" t="s">
        <v>245</v>
      </c>
      <c r="J384" s="0" t="s">
        <v>154</v>
      </c>
      <c r="K384" s="0" t="n">
        <v>36901</v>
      </c>
      <c r="L384" s="0" t="n">
        <v>38727</v>
      </c>
      <c r="M384" s="0" t="s">
        <v>155</v>
      </c>
      <c r="N384" s="286" t="n">
        <v>5000000</v>
      </c>
      <c r="O384" s="0" t="n">
        <v>-2188.345411</v>
      </c>
      <c r="P384" s="0" t="n">
        <v>8.25</v>
      </c>
      <c r="Q384" s="0" t="n">
        <v>1706.093463</v>
      </c>
      <c r="R384" s="0" t="n">
        <v>1706.877866</v>
      </c>
      <c r="S384" s="0" t="n">
        <v>0.516638320982298</v>
      </c>
      <c r="T384" s="0" t="n">
        <v>-1130.58309886836</v>
      </c>
      <c r="U384" s="0" t="n">
        <v>1296.610877</v>
      </c>
      <c r="V384" s="0" t="n">
        <v>0</v>
      </c>
      <c r="W384" s="0" t="n">
        <v>166.027778131642</v>
      </c>
      <c r="X384" s="0" t="n">
        <v>-568645.833333</v>
      </c>
      <c r="Y384" s="0" t="n">
        <v>-567500</v>
      </c>
      <c r="Z384" s="0" t="n">
        <v>1145.83333299996</v>
      </c>
      <c r="AA384" s="0" t="n">
        <v>979.805554868316</v>
      </c>
      <c r="AB384" s="0" t="n">
        <v>-568645.833333</v>
      </c>
      <c r="AC384" s="0" t="n">
        <v>-567500</v>
      </c>
      <c r="AD384" s="0" t="n">
        <v>1145.83333299996</v>
      </c>
      <c r="AF384" s="0" t="n">
        <v>-61197.079418615</v>
      </c>
      <c r="AG384" s="0" t="n">
        <v>0</v>
      </c>
      <c r="AH384" s="565" t="n">
        <v>-567500</v>
      </c>
      <c r="AI384" s="0" t="n">
        <v>-567500</v>
      </c>
      <c r="AJ384" s="0" t="n">
        <v>-567500</v>
      </c>
      <c r="AK384" s="0" t="n">
        <v>26354.166667</v>
      </c>
      <c r="AL384" s="0" t="n">
        <v>1145.83333299996</v>
      </c>
      <c r="AM384" s="0" t="s">
        <v>461</v>
      </c>
      <c r="AN384" s="0" t="s">
        <v>469</v>
      </c>
      <c r="AO384" s="0" t="n">
        <v>16</v>
      </c>
      <c r="AP384" s="0" t="n">
        <v>16</v>
      </c>
    </row>
    <row r="385" customFormat="false" ht="12.75" hidden="false" customHeight="false" outlineLevel="0" collapsed="false">
      <c r="A385" s="0" t="n">
        <v>1605</v>
      </c>
      <c r="B385" s="0" t="n">
        <v>658</v>
      </c>
      <c r="C385" s="0" t="s">
        <v>2</v>
      </c>
      <c r="D385" s="0" t="s">
        <v>104</v>
      </c>
      <c r="E385" s="0" t="s">
        <v>319</v>
      </c>
      <c r="F385" s="0" t="s">
        <v>116</v>
      </c>
      <c r="G385" s="0" t="s">
        <v>160</v>
      </c>
      <c r="H385" s="0" t="s">
        <v>117</v>
      </c>
      <c r="I385" s="0" t="s">
        <v>180</v>
      </c>
      <c r="J385" s="0" t="s">
        <v>105</v>
      </c>
      <c r="K385" s="0" t="n">
        <v>36902</v>
      </c>
      <c r="L385" s="0" t="n">
        <v>38728</v>
      </c>
      <c r="M385" s="0" t="s">
        <v>155</v>
      </c>
      <c r="N385" s="286" t="n">
        <v>10000000</v>
      </c>
      <c r="O385" s="0" t="n">
        <v>-4132.994857</v>
      </c>
      <c r="P385" s="0" t="n">
        <v>0.6</v>
      </c>
      <c r="Q385" s="0" t="n">
        <v>48.644505</v>
      </c>
      <c r="R385" s="0" t="n">
        <v>48.657845</v>
      </c>
      <c r="S385" s="0" t="n">
        <v>-0.00111409553390399</v>
      </c>
      <c r="T385" s="0" t="n">
        <v>4.60455111183186</v>
      </c>
      <c r="U385" s="0" t="n">
        <v>168.686151</v>
      </c>
      <c r="V385" s="0" t="n">
        <v>0</v>
      </c>
      <c r="W385" s="0" t="n">
        <v>173.290702111832</v>
      </c>
      <c r="X385" s="0" t="n">
        <v>60150.2904</v>
      </c>
      <c r="Y385" s="0" t="n">
        <v>60288.662674</v>
      </c>
      <c r="Z385" s="0" t="n">
        <v>138.372274000001</v>
      </c>
      <c r="AA385" s="0" t="n">
        <v>-34.9184281118307</v>
      </c>
      <c r="AB385" s="0" t="n">
        <v>60150.2904</v>
      </c>
      <c r="AC385" s="0" t="n">
        <v>60288.662674</v>
      </c>
      <c r="AD385" s="0" t="n">
        <v>138.372274000001</v>
      </c>
      <c r="AF385" s="0" t="n">
        <v>-29914.616774966</v>
      </c>
      <c r="AG385" s="0" t="n">
        <v>0</v>
      </c>
      <c r="AH385" s="565" t="n">
        <v>60288.662674</v>
      </c>
      <c r="AI385" s="0" t="n">
        <v>60288.662674</v>
      </c>
      <c r="AJ385" s="0" t="n">
        <v>60288.662674</v>
      </c>
      <c r="AK385" s="0" t="n">
        <v>91562.884024</v>
      </c>
      <c r="AL385" s="0" t="n">
        <v>138.372274000001</v>
      </c>
      <c r="AM385" s="0" t="s">
        <v>461</v>
      </c>
      <c r="AN385" s="0" t="n">
        <v>8</v>
      </c>
      <c r="AO385" s="0" t="s">
        <v>469</v>
      </c>
      <c r="AP385" s="0" t="n">
        <v>8</v>
      </c>
    </row>
    <row r="386" customFormat="false" ht="12.75" hidden="false" customHeight="false" outlineLevel="0" collapsed="false">
      <c r="A386" s="0" t="n">
        <v>1606</v>
      </c>
      <c r="B386" s="0" t="n">
        <v>659</v>
      </c>
      <c r="C386" s="0" t="s">
        <v>2</v>
      </c>
      <c r="D386" s="0" t="s">
        <v>104</v>
      </c>
      <c r="E386" s="0" t="s">
        <v>306</v>
      </c>
      <c r="F386" s="0" t="s">
        <v>184</v>
      </c>
      <c r="G386" s="0" t="s">
        <v>160</v>
      </c>
      <c r="H386" s="0" t="s">
        <v>107</v>
      </c>
      <c r="I386" s="0" t="s">
        <v>180</v>
      </c>
      <c r="J386" s="0" t="s">
        <v>105</v>
      </c>
      <c r="K386" s="0" t="n">
        <v>36902</v>
      </c>
      <c r="L386" s="0" t="n">
        <v>38728</v>
      </c>
      <c r="M386" s="0" t="s">
        <v>155</v>
      </c>
      <c r="N386" s="286" t="n">
        <v>10000000</v>
      </c>
      <c r="O386" s="0" t="n">
        <v>-4085.456546</v>
      </c>
      <c r="P386" s="0" t="n">
        <v>0.29</v>
      </c>
      <c r="Q386" s="0" t="n">
        <v>31.199491</v>
      </c>
      <c r="R386" s="0" t="n">
        <v>31.210482</v>
      </c>
      <c r="S386" s="0" t="n">
        <v>0.000430490748758186</v>
      </c>
      <c r="T386" s="0" t="n">
        <v>-1.75875124750657</v>
      </c>
      <c r="U386" s="0" t="n">
        <v>111.916821</v>
      </c>
      <c r="V386" s="0" t="n">
        <v>0</v>
      </c>
      <c r="W386" s="0" t="n">
        <v>110.158069752493</v>
      </c>
      <c r="X386" s="0" t="n">
        <v>-3374.125954</v>
      </c>
      <c r="Y386" s="0" t="n">
        <v>-3345.707371</v>
      </c>
      <c r="Z386" s="0" t="n">
        <v>28.4185830000001</v>
      </c>
      <c r="AA386" s="0" t="n">
        <v>-81.7394867524933</v>
      </c>
      <c r="AB386" s="0" t="n">
        <v>-3374.125954</v>
      </c>
      <c r="AC386" s="0" t="n">
        <v>-3345.707371</v>
      </c>
      <c r="AD386" s="0" t="n">
        <v>28.4185830000001</v>
      </c>
      <c r="AF386" s="0" t="n">
        <v>-16801.440045425</v>
      </c>
      <c r="AG386" s="0" t="n">
        <v>0</v>
      </c>
      <c r="AH386" s="565" t="n">
        <v>-3345.707371</v>
      </c>
      <c r="AI386" s="0" t="n">
        <v>-3345.707371</v>
      </c>
      <c r="AJ386" s="0" t="n">
        <v>-3345.707371</v>
      </c>
      <c r="AK386" s="0" t="n">
        <v>60176.83388</v>
      </c>
      <c r="AL386" s="0" t="n">
        <v>28.4185830000001</v>
      </c>
      <c r="AM386" s="0" t="s">
        <v>461</v>
      </c>
      <c r="AN386" s="0" t="n">
        <v>5</v>
      </c>
      <c r="AO386" s="0" t="s">
        <v>469</v>
      </c>
      <c r="AP386" s="0" t="n">
        <v>5</v>
      </c>
    </row>
    <row r="387" customFormat="false" ht="12.75" hidden="false" customHeight="false" outlineLevel="0" collapsed="false">
      <c r="A387" s="0" t="n">
        <v>1607</v>
      </c>
      <c r="B387" s="0" t="n">
        <v>661</v>
      </c>
      <c r="C387" s="0" t="s">
        <v>2</v>
      </c>
      <c r="D387" s="0" t="s">
        <v>104</v>
      </c>
      <c r="E387" s="0" t="s">
        <v>371</v>
      </c>
      <c r="F387" s="0" t="s">
        <v>150</v>
      </c>
      <c r="G387" s="0" t="s">
        <v>112</v>
      </c>
      <c r="H387" s="0" t="s">
        <v>168</v>
      </c>
      <c r="I387" s="0" t="s">
        <v>200</v>
      </c>
      <c r="J387" s="0" t="s">
        <v>170</v>
      </c>
      <c r="K387" s="0" t="n">
        <v>36907</v>
      </c>
      <c r="L387" s="0" t="n">
        <v>38733</v>
      </c>
      <c r="M387" s="0" t="s">
        <v>155</v>
      </c>
      <c r="N387" s="286" t="n">
        <v>-10000000</v>
      </c>
      <c r="O387" s="0" t="n">
        <v>4087.595429</v>
      </c>
      <c r="P387" s="0" t="n">
        <v>0.63</v>
      </c>
      <c r="Q387" s="0" t="n">
        <v>132.750467</v>
      </c>
      <c r="R387" s="0" t="n">
        <v>132.985833</v>
      </c>
      <c r="S387" s="0" t="n">
        <v>0.184742456926142</v>
      </c>
      <c r="T387" s="0" t="n">
        <v>755.152422473527</v>
      </c>
      <c r="U387" s="0" t="n">
        <v>-476.858058</v>
      </c>
      <c r="V387" s="0" t="n">
        <v>0</v>
      </c>
      <c r="W387" s="0" t="n">
        <v>278.294364473527</v>
      </c>
      <c r="X387" s="0" t="n">
        <v>276883.526833</v>
      </c>
      <c r="Y387" s="0" t="n">
        <v>277832.710064</v>
      </c>
      <c r="Z387" s="0" t="n">
        <v>949.183230999974</v>
      </c>
      <c r="AA387" s="0" t="n">
        <v>670.888866526447</v>
      </c>
      <c r="AB387" s="0" t="n">
        <v>276883.526833</v>
      </c>
      <c r="AC387" s="0" t="n">
        <v>277832.710064</v>
      </c>
      <c r="AD387" s="0" t="n">
        <v>949.183230999974</v>
      </c>
      <c r="AF387" s="0" t="n">
        <v>51103.118053358</v>
      </c>
      <c r="AG387" s="0" t="n">
        <v>0</v>
      </c>
      <c r="AH387" s="565" t="n">
        <v>277832.710064</v>
      </c>
      <c r="AI387" s="0" t="n">
        <v>277832.710064</v>
      </c>
      <c r="AJ387" s="0" t="n">
        <v>277832.710064</v>
      </c>
      <c r="AK387" s="0" t="n">
        <v>235062.345773</v>
      </c>
      <c r="AL387" s="0" t="n">
        <v>949.183230999974</v>
      </c>
      <c r="AM387" s="0" t="s">
        <v>461</v>
      </c>
      <c r="AN387" s="0" t="s">
        <v>469</v>
      </c>
      <c r="AO387" s="0" t="n">
        <v>10</v>
      </c>
      <c r="AP387" s="0" t="n">
        <v>10</v>
      </c>
    </row>
    <row r="388" customFormat="false" ht="12.75" hidden="false" customHeight="false" outlineLevel="0" collapsed="false">
      <c r="A388" s="0" t="n">
        <v>1608</v>
      </c>
      <c r="B388" s="0" t="n">
        <v>662</v>
      </c>
      <c r="C388" s="0" t="s">
        <v>2</v>
      </c>
      <c r="D388" s="0" t="s">
        <v>104</v>
      </c>
      <c r="E388" s="0" t="s">
        <v>313</v>
      </c>
      <c r="F388" s="0" t="s">
        <v>184</v>
      </c>
      <c r="G388" s="0" t="s">
        <v>198</v>
      </c>
      <c r="H388" s="0" t="s">
        <v>168</v>
      </c>
      <c r="I388" s="0" t="s">
        <v>210</v>
      </c>
      <c r="J388" s="0" t="s">
        <v>170</v>
      </c>
      <c r="K388" s="0" t="n">
        <v>36908</v>
      </c>
      <c r="L388" s="0" t="n">
        <v>38734</v>
      </c>
      <c r="M388" s="0" t="s">
        <v>155</v>
      </c>
      <c r="N388" s="286" t="n">
        <v>-10000000</v>
      </c>
      <c r="O388" s="0" t="n">
        <v>4111.455474</v>
      </c>
      <c r="P388" s="0" t="n">
        <v>0.4</v>
      </c>
      <c r="Q388" s="0" t="n">
        <v>51.715759</v>
      </c>
      <c r="R388" s="0" t="n">
        <v>51.730635</v>
      </c>
      <c r="S388" s="0" t="n">
        <v>-0.00139010058138161</v>
      </c>
      <c r="T388" s="0" t="n">
        <v>-5.71533664473201</v>
      </c>
      <c r="U388" s="0" t="n">
        <v>-171.740252</v>
      </c>
      <c r="V388" s="0" t="n">
        <v>0</v>
      </c>
      <c r="W388" s="0" t="n">
        <v>-177.455588644732</v>
      </c>
      <c r="X388" s="0" t="n">
        <v>41847.713936</v>
      </c>
      <c r="Y388" s="0" t="n">
        <v>41828.187664</v>
      </c>
      <c r="Z388" s="0" t="n">
        <v>-19.5262720000028</v>
      </c>
      <c r="AA388" s="0" t="n">
        <v>157.929316644729</v>
      </c>
      <c r="AB388" s="0" t="n">
        <v>41847.713936</v>
      </c>
      <c r="AC388" s="0" t="n">
        <v>41828.187664</v>
      </c>
      <c r="AD388" s="0" t="n">
        <v>-19.5262720000028</v>
      </c>
      <c r="AF388" s="0" t="n">
        <v>16908.360636825</v>
      </c>
      <c r="AG388" s="0" t="n">
        <v>0</v>
      </c>
      <c r="AH388" s="565" t="n">
        <v>41828.187664</v>
      </c>
      <c r="AI388" s="0" t="n">
        <v>41828.187664</v>
      </c>
      <c r="AJ388" s="0" t="n">
        <v>41828.187664</v>
      </c>
      <c r="AK388" s="0" t="n">
        <v>-24892.641508</v>
      </c>
      <c r="AL388" s="0" t="n">
        <v>-19.5262720000028</v>
      </c>
      <c r="AM388" s="0" t="s">
        <v>461</v>
      </c>
      <c r="AN388" s="0" t="n">
        <v>5</v>
      </c>
      <c r="AO388" s="0" t="s">
        <v>469</v>
      </c>
      <c r="AP388" s="0" t="n">
        <v>5</v>
      </c>
    </row>
    <row r="389" customFormat="false" ht="12.75" hidden="false" customHeight="false" outlineLevel="0" collapsed="false">
      <c r="A389" s="0" t="n">
        <v>1609</v>
      </c>
      <c r="B389" s="0" t="n">
        <v>663</v>
      </c>
      <c r="C389" s="0" t="s">
        <v>2</v>
      </c>
      <c r="D389" s="0" t="s">
        <v>104</v>
      </c>
      <c r="E389" s="0" t="s">
        <v>204</v>
      </c>
      <c r="F389" s="0" t="s">
        <v>102</v>
      </c>
      <c r="G389" s="0" t="s">
        <v>112</v>
      </c>
      <c r="H389" s="0" t="s">
        <v>110</v>
      </c>
      <c r="I389" s="0" t="s">
        <v>186</v>
      </c>
      <c r="J389" s="0" t="s">
        <v>105</v>
      </c>
      <c r="K389" s="0" t="n">
        <v>36908</v>
      </c>
      <c r="L389" s="0" t="n">
        <v>38734</v>
      </c>
      <c r="M389" s="0" t="s">
        <v>155</v>
      </c>
      <c r="N389" s="286" t="n">
        <v>10000000</v>
      </c>
      <c r="O389" s="0" t="n">
        <v>-4129.916633</v>
      </c>
      <c r="P389" s="0" t="n">
        <v>0.625</v>
      </c>
      <c r="Q389" s="0" t="n">
        <v>41.515388</v>
      </c>
      <c r="R389" s="0" t="n">
        <v>41.538032</v>
      </c>
      <c r="S389" s="0" t="n">
        <v>0.00082374614355512</v>
      </c>
      <c r="T389" s="0" t="n">
        <v>-3.40200289963789</v>
      </c>
      <c r="U389" s="0" t="n">
        <v>213.30408</v>
      </c>
      <c r="V389" s="0" t="n">
        <v>0</v>
      </c>
      <c r="W389" s="0" t="n">
        <v>209.902077100362</v>
      </c>
      <c r="X389" s="0" t="n">
        <v>101220.385781</v>
      </c>
      <c r="Y389" s="0" t="n">
        <v>101349.303615</v>
      </c>
      <c r="Z389" s="0" t="n">
        <v>128.917833999993</v>
      </c>
      <c r="AA389" s="0" t="n">
        <v>-80.9842431003695</v>
      </c>
      <c r="AB389" s="0" t="n">
        <v>101220.385781</v>
      </c>
      <c r="AC389" s="0" t="n">
        <v>101349.303615</v>
      </c>
      <c r="AD389" s="0" t="n">
        <v>128.917833999993</v>
      </c>
      <c r="AF389" s="0" t="n">
        <v>-23777.9950144975</v>
      </c>
      <c r="AG389" s="0" t="n">
        <v>0</v>
      </c>
      <c r="AH389" s="565" t="n">
        <v>101349.303615</v>
      </c>
      <c r="AI389" s="0" t="n">
        <v>101349.303615</v>
      </c>
      <c r="AJ389" s="0" t="n">
        <v>101349.303615</v>
      </c>
      <c r="AK389" s="0" t="n">
        <v>67485.139908</v>
      </c>
      <c r="AL389" s="0" t="n">
        <v>128.917833999993</v>
      </c>
      <c r="AM389" s="0" t="s">
        <v>461</v>
      </c>
      <c r="AN389" s="0" t="n">
        <v>6</v>
      </c>
      <c r="AO389" s="0" t="s">
        <v>469</v>
      </c>
      <c r="AP389" s="0" t="n">
        <v>6</v>
      </c>
    </row>
    <row r="390" customFormat="false" ht="12.75" hidden="false" customHeight="false" outlineLevel="0" collapsed="false">
      <c r="A390" s="0" t="n">
        <v>1610</v>
      </c>
      <c r="B390" s="0" t="n">
        <v>818</v>
      </c>
      <c r="C390" s="0" t="s">
        <v>2</v>
      </c>
      <c r="D390" s="0" t="s">
        <v>104</v>
      </c>
      <c r="E390" s="0" t="s">
        <v>313</v>
      </c>
      <c r="F390" s="0" t="s">
        <v>184</v>
      </c>
      <c r="G390" s="0" t="s">
        <v>198</v>
      </c>
      <c r="H390" s="0" t="s">
        <v>168</v>
      </c>
      <c r="I390" s="0" t="s">
        <v>180</v>
      </c>
      <c r="J390" s="0" t="s">
        <v>170</v>
      </c>
      <c r="K390" s="0" t="n">
        <v>36909</v>
      </c>
      <c r="L390" s="0" t="n">
        <v>38735</v>
      </c>
      <c r="M390" s="0" t="s">
        <v>155</v>
      </c>
      <c r="N390" s="286" t="n">
        <v>-10000000</v>
      </c>
      <c r="O390" s="0" t="n">
        <v>4124.755912</v>
      </c>
      <c r="P390" s="0" t="n">
        <v>0.46</v>
      </c>
      <c r="Q390" s="0" t="n">
        <v>51.724532</v>
      </c>
      <c r="R390" s="0" t="n">
        <v>51.739432</v>
      </c>
      <c r="S390" s="0" t="n">
        <v>-0.00141174151557074</v>
      </c>
      <c r="T390" s="0" t="n">
        <v>-5.82308916256626</v>
      </c>
      <c r="U390" s="0" t="n">
        <v>-176.256037</v>
      </c>
      <c r="V390" s="0" t="n">
        <v>0</v>
      </c>
      <c r="W390" s="0" t="n">
        <v>-182.079126162566</v>
      </c>
      <c r="X390" s="0" t="n">
        <v>15592.57242</v>
      </c>
      <c r="Y390" s="0" t="n">
        <v>15541.789218</v>
      </c>
      <c r="Z390" s="0" t="n">
        <v>-50.7832020000005</v>
      </c>
      <c r="AA390" s="0" t="n">
        <v>131.295924162566</v>
      </c>
      <c r="AB390" s="0" t="n">
        <v>15592.57242</v>
      </c>
      <c r="AC390" s="0" t="n">
        <v>15541.789218</v>
      </c>
      <c r="AD390" s="0" t="n">
        <v>-50.7832020000005</v>
      </c>
      <c r="AF390" s="0" t="n">
        <v>16963.0586881</v>
      </c>
      <c r="AG390" s="0" t="n">
        <v>0</v>
      </c>
      <c r="AH390" s="565" t="n">
        <v>15541.789218</v>
      </c>
      <c r="AI390" s="0" t="n">
        <v>15541.789218</v>
      </c>
      <c r="AJ390" s="0" t="n">
        <v>15541.789218</v>
      </c>
      <c r="AK390" s="0" t="n">
        <v>-25280.927522</v>
      </c>
      <c r="AL390" s="0" t="n">
        <v>-50.7832020000005</v>
      </c>
      <c r="AM390" s="0" t="s">
        <v>461</v>
      </c>
      <c r="AN390" s="0" t="n">
        <v>5</v>
      </c>
      <c r="AO390" s="0" t="s">
        <v>469</v>
      </c>
      <c r="AP390" s="0" t="n">
        <v>5</v>
      </c>
    </row>
    <row r="391" customFormat="false" ht="12.75" hidden="false" customHeight="false" outlineLevel="0" collapsed="false">
      <c r="A391" s="0" t="n">
        <v>1611</v>
      </c>
      <c r="B391" s="0" t="n">
        <v>819</v>
      </c>
      <c r="C391" s="0" t="s">
        <v>2</v>
      </c>
      <c r="D391" s="0" t="s">
        <v>104</v>
      </c>
      <c r="E391" s="0" t="s">
        <v>235</v>
      </c>
      <c r="F391" s="0" t="s">
        <v>116</v>
      </c>
      <c r="G391" s="0" t="s">
        <v>191</v>
      </c>
      <c r="H391" s="0" t="s">
        <v>110</v>
      </c>
      <c r="I391" s="0" t="s">
        <v>186</v>
      </c>
      <c r="J391" s="0" t="s">
        <v>212</v>
      </c>
      <c r="K391" s="0" t="n">
        <v>36909</v>
      </c>
      <c r="L391" s="0" t="n">
        <v>37839</v>
      </c>
      <c r="M391" s="0" t="s">
        <v>155</v>
      </c>
      <c r="N391" s="286" t="n">
        <v>-17000000</v>
      </c>
      <c r="O391" s="0" t="n">
        <v>3649.436163</v>
      </c>
      <c r="P391" s="0" t="n">
        <v>0.44</v>
      </c>
      <c r="Q391" s="0" t="n">
        <v>30.493851</v>
      </c>
      <c r="R391" s="0" t="n">
        <v>30.518319</v>
      </c>
      <c r="S391" s="0" t="n">
        <v>0.00433582465379577</v>
      </c>
      <c r="T391" s="0" t="n">
        <v>15.8233152879892</v>
      </c>
      <c r="U391" s="0" t="n">
        <v>-236.409609</v>
      </c>
      <c r="V391" s="0" t="n">
        <v>0</v>
      </c>
      <c r="W391" s="0" t="n">
        <v>-220.586293712011</v>
      </c>
      <c r="X391" s="0" t="n">
        <v>-65394.470526</v>
      </c>
      <c r="Y391" s="0" t="n">
        <v>-65482.869237</v>
      </c>
      <c r="Z391" s="0" t="n">
        <v>-88.3987110000016</v>
      </c>
      <c r="AA391" s="0" t="n">
        <v>132.187582712009</v>
      </c>
      <c r="AB391" s="0" t="n">
        <v>-65394.470526</v>
      </c>
      <c r="AC391" s="0" t="n">
        <v>-65482.869237</v>
      </c>
      <c r="AD391" s="0" t="n">
        <v>-88.3987110000016</v>
      </c>
      <c r="AF391" s="0" t="n">
        <v>26414.618947794</v>
      </c>
      <c r="AG391" s="0" t="n">
        <v>0</v>
      </c>
      <c r="AH391" s="565" t="n">
        <v>-65482.869237</v>
      </c>
      <c r="AI391" s="0" t="n">
        <v>-65482.869237</v>
      </c>
      <c r="AJ391" s="0" t="n">
        <v>-65482.869237</v>
      </c>
      <c r="AK391" s="0" t="n">
        <v>-24448.599189</v>
      </c>
      <c r="AL391" s="0" t="n">
        <v>-88.3987110000016</v>
      </c>
      <c r="AM391" s="0" t="s">
        <v>473</v>
      </c>
      <c r="AN391" s="0" t="n">
        <v>8</v>
      </c>
      <c r="AO391" s="0" t="s">
        <v>469</v>
      </c>
      <c r="AP391" s="0" t="n">
        <v>8</v>
      </c>
    </row>
    <row r="392" customFormat="false" ht="12.75" hidden="false" customHeight="false" outlineLevel="0" collapsed="false">
      <c r="A392" s="0" t="n">
        <v>1612</v>
      </c>
      <c r="B392" s="0" t="n">
        <v>821</v>
      </c>
      <c r="C392" s="0" t="s">
        <v>2</v>
      </c>
      <c r="D392" s="0" t="s">
        <v>104</v>
      </c>
      <c r="E392" s="0" t="s">
        <v>261</v>
      </c>
      <c r="F392" s="0" t="s">
        <v>102</v>
      </c>
      <c r="G392" s="0" t="s">
        <v>191</v>
      </c>
      <c r="H392" s="0" t="s">
        <v>97</v>
      </c>
      <c r="I392" s="0" t="s">
        <v>186</v>
      </c>
      <c r="J392" s="0" t="s">
        <v>212</v>
      </c>
      <c r="K392" s="0" t="n">
        <v>36909</v>
      </c>
      <c r="L392" s="0" t="n">
        <v>37839</v>
      </c>
      <c r="M392" s="0" t="s">
        <v>155</v>
      </c>
      <c r="N392" s="286" t="n">
        <v>-17000000</v>
      </c>
      <c r="O392" s="0" t="n">
        <v>3644.68383</v>
      </c>
      <c r="P392" s="0" t="n">
        <v>0.32</v>
      </c>
      <c r="Q392" s="0" t="n">
        <v>21.77657</v>
      </c>
      <c r="R392" s="0" t="n">
        <v>21.794043</v>
      </c>
      <c r="S392" s="0" t="n">
        <v>0.00313766405056442</v>
      </c>
      <c r="T392" s="0" t="n">
        <v>11.4357934290645</v>
      </c>
      <c r="U392" s="0" t="n">
        <v>-166.952731</v>
      </c>
      <c r="V392" s="0" t="n">
        <v>0</v>
      </c>
      <c r="W392" s="0" t="n">
        <v>-155.516937570936</v>
      </c>
      <c r="X392" s="0" t="n">
        <v>-49138.247782</v>
      </c>
      <c r="Y392" s="0" t="n">
        <v>-49202.900952</v>
      </c>
      <c r="Z392" s="0" t="n">
        <v>-64.6531700000051</v>
      </c>
      <c r="AA392" s="0" t="n">
        <v>90.8637675709305</v>
      </c>
      <c r="AB392" s="0" t="n">
        <v>-49138.247782</v>
      </c>
      <c r="AC392" s="0" t="n">
        <v>-49202.900952</v>
      </c>
      <c r="AD392" s="0" t="n">
        <v>-64.6531700000051</v>
      </c>
      <c r="AF392" s="0" t="n">
        <v>20984.267151225</v>
      </c>
      <c r="AG392" s="0" t="n">
        <v>0</v>
      </c>
      <c r="AH392" s="565" t="n">
        <v>-49202.900952</v>
      </c>
      <c r="AI392" s="0" t="n">
        <v>-49202.900952</v>
      </c>
      <c r="AJ392" s="0" t="n">
        <v>-49202.900952</v>
      </c>
      <c r="AK392" s="0" t="n">
        <v>-34615.542369</v>
      </c>
      <c r="AL392" s="0" t="n">
        <v>-64.6531700000051</v>
      </c>
      <c r="AM392" s="0" t="s">
        <v>473</v>
      </c>
      <c r="AN392" s="0" t="n">
        <v>6</v>
      </c>
      <c r="AO392" s="0" t="s">
        <v>469</v>
      </c>
      <c r="AP392" s="0" t="n">
        <v>6</v>
      </c>
    </row>
    <row r="393" customFormat="false" ht="12.75" hidden="false" customHeight="false" outlineLevel="0" collapsed="false">
      <c r="A393" s="0" t="n">
        <v>1613</v>
      </c>
      <c r="B393" s="0" t="n">
        <v>822</v>
      </c>
      <c r="C393" s="0" t="s">
        <v>2</v>
      </c>
      <c r="D393" s="0" t="s">
        <v>104</v>
      </c>
      <c r="E393" s="0" t="s">
        <v>361</v>
      </c>
      <c r="F393" s="0" t="s">
        <v>95</v>
      </c>
      <c r="G393" s="0" t="s">
        <v>112</v>
      </c>
      <c r="H393" s="0" t="s">
        <v>117</v>
      </c>
      <c r="I393" s="0" t="s">
        <v>186</v>
      </c>
      <c r="J393" s="0" t="s">
        <v>105</v>
      </c>
      <c r="K393" s="0" t="n">
        <v>36909</v>
      </c>
      <c r="L393" s="0" t="n">
        <v>37839</v>
      </c>
      <c r="M393" s="0" t="s">
        <v>155</v>
      </c>
      <c r="N393" s="286" t="n">
        <v>-17000000</v>
      </c>
      <c r="O393" s="0" t="n">
        <v>3637.31587</v>
      </c>
      <c r="P393" s="0" t="n">
        <v>0.22</v>
      </c>
      <c r="Q393" s="0" t="n">
        <v>35.393864</v>
      </c>
      <c r="R393" s="0" t="n">
        <v>35.415053</v>
      </c>
      <c r="S393" s="0" t="n">
        <v>-0.000178861492331587</v>
      </c>
      <c r="T393" s="0" t="n">
        <v>-0.650575744589564</v>
      </c>
      <c r="U393" s="0" t="n">
        <v>-205.242313</v>
      </c>
      <c r="V393" s="0" t="n">
        <v>0</v>
      </c>
      <c r="W393" s="0" t="n">
        <v>-205.89288874459</v>
      </c>
      <c r="X393" s="0" t="n">
        <v>43942.623672</v>
      </c>
      <c r="Y393" s="0" t="n">
        <v>43893.512553</v>
      </c>
      <c r="Z393" s="0" t="n">
        <v>-49.1111190000011</v>
      </c>
      <c r="AA393" s="0" t="n">
        <v>156.781769744589</v>
      </c>
      <c r="AB393" s="0" t="n">
        <v>43942.623672</v>
      </c>
      <c r="AC393" s="0" t="n">
        <v>43893.512553</v>
      </c>
      <c r="AD393" s="0" t="n">
        <v>-49.1111190000011</v>
      </c>
      <c r="AF393" s="0" t="n">
        <v>26925.230727675</v>
      </c>
      <c r="AG393" s="0" t="n">
        <v>0</v>
      </c>
      <c r="AH393" s="565" t="n">
        <v>43893.512553</v>
      </c>
      <c r="AI393" s="0" t="n">
        <v>43893.512553</v>
      </c>
      <c r="AJ393" s="0" t="n">
        <v>43893.512553</v>
      </c>
      <c r="AK393" s="0" t="n">
        <v>-34642.92149</v>
      </c>
      <c r="AL393" s="0" t="n">
        <v>-49.1111190000011</v>
      </c>
      <c r="AM393" s="0" t="s">
        <v>473</v>
      </c>
      <c r="AN393" s="0" t="n">
        <v>7</v>
      </c>
      <c r="AO393" s="0" t="s">
        <v>469</v>
      </c>
      <c r="AP393" s="0" t="n">
        <v>7</v>
      </c>
    </row>
    <row r="394" customFormat="false" ht="12.75" hidden="false" customHeight="false" outlineLevel="0" collapsed="false">
      <c r="A394" s="0" t="n">
        <v>1614</v>
      </c>
      <c r="B394" s="0" t="n">
        <v>820</v>
      </c>
      <c r="C394" s="0" t="s">
        <v>2</v>
      </c>
      <c r="D394" s="0" t="s">
        <v>104</v>
      </c>
      <c r="E394" s="0" t="s">
        <v>101</v>
      </c>
      <c r="F394" s="0" t="s">
        <v>102</v>
      </c>
      <c r="G394" s="0" t="s">
        <v>96</v>
      </c>
      <c r="H394" s="0" t="s">
        <v>103</v>
      </c>
      <c r="I394" s="0" t="s">
        <v>186</v>
      </c>
      <c r="J394" s="0" t="s">
        <v>105</v>
      </c>
      <c r="K394" s="0" t="n">
        <v>36909</v>
      </c>
      <c r="L394" s="0" t="n">
        <v>37839</v>
      </c>
      <c r="M394" s="0" t="s">
        <v>155</v>
      </c>
      <c r="N394" s="286" t="n">
        <v>-17000000</v>
      </c>
      <c r="O394" s="0" t="n">
        <v>3654.817308</v>
      </c>
      <c r="P394" s="0" t="n">
        <v>0.6</v>
      </c>
      <c r="Q394" s="0" t="n">
        <v>77.687713</v>
      </c>
      <c r="R394" s="0" t="n">
        <v>77.716768</v>
      </c>
      <c r="S394" s="0" t="n">
        <v>-0.0159963579422509</v>
      </c>
      <c r="T394" s="0" t="n">
        <v>-58.4637658723019</v>
      </c>
      <c r="U394" s="0" t="n">
        <v>-509.843408</v>
      </c>
      <c r="V394" s="0" t="n">
        <v>0</v>
      </c>
      <c r="W394" s="0" t="n">
        <v>-568.307173872302</v>
      </c>
      <c r="X394" s="0" t="n">
        <v>47612.677452</v>
      </c>
      <c r="Y394" s="0" t="n">
        <v>47405.481611</v>
      </c>
      <c r="Z394" s="0" t="n">
        <v>-207.195841000001</v>
      </c>
      <c r="AA394" s="0" t="n">
        <v>361.111332872301</v>
      </c>
      <c r="AB394" s="0" t="n">
        <v>47612.677452</v>
      </c>
      <c r="AC394" s="0" t="n">
        <v>47405.481611</v>
      </c>
      <c r="AD394" s="0" t="n">
        <v>-207.195841000001</v>
      </c>
      <c r="AF394" s="0" t="n">
        <v>21042.61065081</v>
      </c>
      <c r="AG394" s="0" t="n">
        <v>0</v>
      </c>
      <c r="AH394" s="565" t="n">
        <v>47405.481611</v>
      </c>
      <c r="AI394" s="0" t="n">
        <v>47405.481611</v>
      </c>
      <c r="AJ394" s="0" t="n">
        <v>47405.481611</v>
      </c>
      <c r="AK394" s="0" t="n">
        <v>-21323.860178</v>
      </c>
      <c r="AL394" s="0" t="n">
        <v>-207.195841000001</v>
      </c>
      <c r="AM394" s="0" t="s">
        <v>473</v>
      </c>
      <c r="AN394" s="0" t="n">
        <v>6</v>
      </c>
      <c r="AO394" s="0" t="s">
        <v>469</v>
      </c>
      <c r="AP394" s="0" t="n">
        <v>6</v>
      </c>
    </row>
    <row r="395" customFormat="false" ht="12.75" hidden="false" customHeight="false" outlineLevel="0" collapsed="false">
      <c r="A395" s="0" t="n">
        <v>1618</v>
      </c>
      <c r="B395" s="0" t="n">
        <v>823</v>
      </c>
      <c r="C395" s="0" t="s">
        <v>2</v>
      </c>
      <c r="D395" s="0" t="s">
        <v>104</v>
      </c>
      <c r="E395" s="0" t="s">
        <v>230</v>
      </c>
      <c r="F395" s="0" t="s">
        <v>172</v>
      </c>
      <c r="G395" s="0" t="s">
        <v>96</v>
      </c>
      <c r="H395" s="0" t="s">
        <v>97</v>
      </c>
      <c r="I395" s="0" t="s">
        <v>186</v>
      </c>
      <c r="J395" s="0" t="s">
        <v>154</v>
      </c>
      <c r="K395" s="0" t="n">
        <v>36909</v>
      </c>
      <c r="L395" s="0" t="n">
        <v>37839</v>
      </c>
      <c r="M395" s="0" t="s">
        <v>155</v>
      </c>
      <c r="N395" s="286" t="n">
        <v>-17000000</v>
      </c>
      <c r="O395" s="0" t="n">
        <v>3644.886977</v>
      </c>
      <c r="P395" s="0" t="n">
        <v>0.32</v>
      </c>
      <c r="Q395" s="0" t="n">
        <v>27.207795</v>
      </c>
      <c r="R395" s="0" t="n">
        <v>27.230087</v>
      </c>
      <c r="S395" s="0" t="n">
        <v>0.00407677533467306</v>
      </c>
      <c r="T395" s="0" t="n">
        <v>14.8593853255046</v>
      </c>
      <c r="U395" s="0" t="n">
        <v>-215.429093</v>
      </c>
      <c r="V395" s="0" t="n">
        <v>0</v>
      </c>
      <c r="W395" s="0" t="n">
        <v>-200.569707674495</v>
      </c>
      <c r="X395" s="0" t="n">
        <v>-28387.108866</v>
      </c>
      <c r="Y395" s="0" t="n">
        <v>-28443.972359</v>
      </c>
      <c r="Z395" s="0" t="n">
        <v>-56.8634930000007</v>
      </c>
      <c r="AA395" s="0" t="n">
        <v>143.706214674495</v>
      </c>
      <c r="AB395" s="0" t="n">
        <v>-28387.108866</v>
      </c>
      <c r="AC395" s="0" t="n">
        <v>-28443.972359</v>
      </c>
      <c r="AD395" s="0" t="n">
        <v>-56.8634930000007</v>
      </c>
      <c r="AF395" s="0" t="n">
        <v>35975.03446299</v>
      </c>
      <c r="AG395" s="0" t="n">
        <v>0</v>
      </c>
      <c r="AH395" s="565" t="n">
        <v>-28443.972359</v>
      </c>
      <c r="AI395" s="0" t="n">
        <v>-28443.972359</v>
      </c>
      <c r="AJ395" s="0" t="n">
        <v>-28443.972359</v>
      </c>
      <c r="AK395" s="0" t="n">
        <v>-28934.069591</v>
      </c>
      <c r="AL395" s="0" t="n">
        <v>-56.8634930000007</v>
      </c>
      <c r="AM395" s="0" t="s">
        <v>473</v>
      </c>
      <c r="AN395" s="0" t="s">
        <v>469</v>
      </c>
      <c r="AO395" s="0" t="n">
        <v>9</v>
      </c>
      <c r="AP395" s="0" t="n">
        <v>9</v>
      </c>
    </row>
    <row r="396" customFormat="false" ht="12.75" hidden="false" customHeight="false" outlineLevel="0" collapsed="false">
      <c r="A396" s="0" t="n">
        <v>1624</v>
      </c>
      <c r="B396" s="0" t="n">
        <v>824</v>
      </c>
      <c r="C396" s="0" t="s">
        <v>2</v>
      </c>
      <c r="D396" s="0" t="s">
        <v>104</v>
      </c>
      <c r="E396" s="0" t="s">
        <v>298</v>
      </c>
      <c r="F396" s="0" t="s">
        <v>150</v>
      </c>
      <c r="G396" s="0" t="s">
        <v>151</v>
      </c>
      <c r="H396" s="0" t="s">
        <v>168</v>
      </c>
      <c r="I396" s="0" t="s">
        <v>180</v>
      </c>
      <c r="J396" s="0" t="s">
        <v>170</v>
      </c>
      <c r="K396" s="0" t="n">
        <v>36910</v>
      </c>
      <c r="L396" s="0" t="n">
        <v>38736</v>
      </c>
      <c r="M396" s="0" t="s">
        <v>155</v>
      </c>
      <c r="N396" s="286" t="n">
        <v>10000000</v>
      </c>
      <c r="O396" s="0" t="n">
        <v>-4305.371906</v>
      </c>
      <c r="P396" s="0" t="n">
        <v>2.8</v>
      </c>
      <c r="Q396" s="0" t="n">
        <v>252.957006</v>
      </c>
      <c r="R396" s="0" t="n">
        <v>253.193614</v>
      </c>
      <c r="S396" s="0" t="n">
        <v>0.160949008324955</v>
      </c>
      <c r="T396" s="0" t="n">
        <v>-692.945338740823</v>
      </c>
      <c r="U396" s="0" t="n">
        <v>921.370717</v>
      </c>
      <c r="V396" s="0" t="n">
        <v>0</v>
      </c>
      <c r="W396" s="0" t="n">
        <v>228.425378259177</v>
      </c>
      <c r="X396" s="0" t="n">
        <v>159718.983671</v>
      </c>
      <c r="Y396" s="0" t="n">
        <v>159604.659692</v>
      </c>
      <c r="Z396" s="0" t="n">
        <v>-114.323979000008</v>
      </c>
      <c r="AA396" s="0" t="n">
        <v>-342.749357259185</v>
      </c>
      <c r="AB396" s="0" t="n">
        <v>159718.983671</v>
      </c>
      <c r="AC396" s="0" t="n">
        <v>159604.659692</v>
      </c>
      <c r="AD396" s="0" t="n">
        <v>-114.323979000008</v>
      </c>
      <c r="AF396" s="0" t="n">
        <v>-53825.759568812</v>
      </c>
      <c r="AG396" s="0" t="n">
        <v>0</v>
      </c>
      <c r="AH396" s="565" t="n">
        <v>159604.659692</v>
      </c>
      <c r="AI396" s="0" t="n">
        <v>159604.659692</v>
      </c>
      <c r="AJ396" s="0" t="n">
        <v>159604.659692</v>
      </c>
      <c r="AK396" s="0" t="n">
        <v>51439.182214</v>
      </c>
      <c r="AL396" s="0" t="n">
        <v>-114.323979000008</v>
      </c>
      <c r="AM396" s="0" t="s">
        <v>461</v>
      </c>
      <c r="AN396" s="0" t="s">
        <v>469</v>
      </c>
      <c r="AO396" s="0" t="n">
        <v>10</v>
      </c>
      <c r="AP396" s="0" t="n">
        <v>10</v>
      </c>
    </row>
    <row r="397" customFormat="false" ht="12.75" hidden="false" customHeight="false" outlineLevel="0" collapsed="false">
      <c r="A397" s="0" t="n">
        <v>1625</v>
      </c>
      <c r="B397" s="0" t="n">
        <v>825</v>
      </c>
      <c r="C397" s="0" t="s">
        <v>2</v>
      </c>
      <c r="D397" s="0" t="s">
        <v>104</v>
      </c>
      <c r="E397" s="0" t="s">
        <v>113</v>
      </c>
      <c r="F397" s="0" t="s">
        <v>102</v>
      </c>
      <c r="G397" s="0" t="s">
        <v>96</v>
      </c>
      <c r="H397" s="0" t="s">
        <v>107</v>
      </c>
      <c r="I397" s="0" t="s">
        <v>219</v>
      </c>
      <c r="J397" s="0" t="s">
        <v>105</v>
      </c>
      <c r="K397" s="0" t="n">
        <v>36913</v>
      </c>
      <c r="L397" s="0" t="n">
        <v>37278</v>
      </c>
      <c r="M397" s="0" t="s">
        <v>100</v>
      </c>
      <c r="N397" s="286" t="n">
        <v>20000000</v>
      </c>
      <c r="O397" s="0" t="n">
        <v>-1562.792742</v>
      </c>
      <c r="P397" s="0" t="n">
        <v>0.6</v>
      </c>
      <c r="Q397" s="0" t="n">
        <v>86.328955</v>
      </c>
      <c r="R397" s="0" t="n">
        <v>86.475488</v>
      </c>
      <c r="S397" s="0" t="n">
        <v>0.0641857665883983</v>
      </c>
      <c r="T397" s="0" t="n">
        <v>-100.309050164055</v>
      </c>
      <c r="U397" s="0" t="n">
        <v>691.896959</v>
      </c>
      <c r="V397" s="0" t="n">
        <v>0</v>
      </c>
      <c r="W397" s="0" t="n">
        <v>591.587908835945</v>
      </c>
      <c r="X397" s="0" t="n">
        <v>-21829.60718</v>
      </c>
      <c r="Y397" s="0" t="n">
        <v>-21618.983585</v>
      </c>
      <c r="Z397" s="0" t="n">
        <v>210.623594999997</v>
      </c>
      <c r="AA397" s="0" t="n">
        <v>-380.964313835948</v>
      </c>
      <c r="AB397" s="0" t="n">
        <v>-19550.596190408</v>
      </c>
      <c r="AC397" s="0" t="n">
        <v>-19236.571593933</v>
      </c>
      <c r="AD397" s="0" t="n">
        <v>314.024596474996</v>
      </c>
      <c r="AF397" s="0" t="n">
        <v>-8997.779212065</v>
      </c>
      <c r="AG397" s="0" t="n">
        <v>0</v>
      </c>
      <c r="AH397" s="565" t="n">
        <v>-19236.571593933</v>
      </c>
      <c r="AI397" s="0" t="n">
        <v>-19236.571593933</v>
      </c>
      <c r="AJ397" s="0" t="n">
        <v>-19236.571593933</v>
      </c>
      <c r="AK397" s="0" t="n">
        <v>-2188.5508380042</v>
      </c>
      <c r="AL397" s="0" t="n">
        <v>314.024596474996</v>
      </c>
      <c r="AM397" s="0" t="s">
        <v>472</v>
      </c>
      <c r="AN397" s="0" t="n">
        <v>6</v>
      </c>
      <c r="AO397" s="0" t="s">
        <v>469</v>
      </c>
      <c r="AP397" s="0" t="n">
        <v>6</v>
      </c>
    </row>
    <row r="398" customFormat="false" ht="12.75" hidden="false" customHeight="false" outlineLevel="0" collapsed="false">
      <c r="A398" s="0" t="n">
        <v>1626</v>
      </c>
      <c r="B398" s="0" t="n">
        <v>826</v>
      </c>
      <c r="C398" s="0" t="s">
        <v>2</v>
      </c>
      <c r="D398" s="0" t="s">
        <v>104</v>
      </c>
      <c r="E398" s="0" t="s">
        <v>331</v>
      </c>
      <c r="F398" s="0" t="s">
        <v>102</v>
      </c>
      <c r="G398" s="0" t="s">
        <v>112</v>
      </c>
      <c r="H398" s="0" t="s">
        <v>97</v>
      </c>
      <c r="I398" s="0" t="s">
        <v>181</v>
      </c>
      <c r="J398" s="0" t="s">
        <v>105</v>
      </c>
      <c r="K398" s="0" t="n">
        <v>36913</v>
      </c>
      <c r="L398" s="0" t="n">
        <v>38739</v>
      </c>
      <c r="M398" s="0" t="s">
        <v>155</v>
      </c>
      <c r="N398" s="286" t="n">
        <v>10000000</v>
      </c>
      <c r="O398" s="0" t="n">
        <v>-4183.476658</v>
      </c>
      <c r="P398" s="0" t="n">
        <v>0.76</v>
      </c>
      <c r="Q398" s="0" t="n">
        <v>64.023461</v>
      </c>
      <c r="R398" s="0" t="n">
        <v>64.040604</v>
      </c>
      <c r="S398" s="0" t="n">
        <v>0.00643811821952041</v>
      </c>
      <c r="T398" s="0" t="n">
        <v>-26.9337172928082</v>
      </c>
      <c r="U398" s="0" t="n">
        <v>225.435534</v>
      </c>
      <c r="V398" s="0" t="n">
        <v>0</v>
      </c>
      <c r="W398" s="0" t="n">
        <v>198.501816707192</v>
      </c>
      <c r="X398" s="0" t="n">
        <v>63531.231351</v>
      </c>
      <c r="Y398" s="0" t="n">
        <v>63699.280651</v>
      </c>
      <c r="Z398" s="0" t="n">
        <v>168.049299999999</v>
      </c>
      <c r="AA398" s="0" t="n">
        <v>-30.4525167071931</v>
      </c>
      <c r="AB398" s="0" t="n">
        <v>63531.231351</v>
      </c>
      <c r="AC398" s="0" t="n">
        <v>63699.280651</v>
      </c>
      <c r="AD398" s="0" t="n">
        <v>168.049299999999</v>
      </c>
      <c r="AF398" s="0" t="n">
        <v>-24086.366858435</v>
      </c>
      <c r="AG398" s="0" t="n">
        <v>0</v>
      </c>
      <c r="AH398" s="565" t="n">
        <v>63699.280651</v>
      </c>
      <c r="AI398" s="0" t="n">
        <v>63699.280651</v>
      </c>
      <c r="AJ398" s="0" t="n">
        <v>63699.280651</v>
      </c>
      <c r="AK398" s="0" t="n">
        <v>49383.476056</v>
      </c>
      <c r="AL398" s="0" t="n">
        <v>168.049299999999</v>
      </c>
      <c r="AM398" s="0" t="s">
        <v>461</v>
      </c>
      <c r="AN398" s="0" t="n">
        <v>6</v>
      </c>
      <c r="AO398" s="0" t="s">
        <v>469</v>
      </c>
      <c r="AP398" s="0" t="n">
        <v>6</v>
      </c>
    </row>
    <row r="399" customFormat="false" ht="12.75" hidden="false" customHeight="false" outlineLevel="0" collapsed="false">
      <c r="A399" s="0" t="n">
        <v>1627</v>
      </c>
      <c r="B399" s="0" t="n">
        <v>831</v>
      </c>
      <c r="C399" s="0" t="s">
        <v>2</v>
      </c>
      <c r="D399" s="0" t="s">
        <v>104</v>
      </c>
      <c r="E399" s="0" t="s">
        <v>366</v>
      </c>
      <c r="F399" s="0" t="s">
        <v>116</v>
      </c>
      <c r="G399" s="0" t="s">
        <v>167</v>
      </c>
      <c r="H399" s="0" t="s">
        <v>110</v>
      </c>
      <c r="I399" s="0" t="s">
        <v>180</v>
      </c>
      <c r="J399" s="0" t="s">
        <v>212</v>
      </c>
      <c r="K399" s="0" t="n">
        <v>36915</v>
      </c>
      <c r="L399" s="0" t="n">
        <v>38741</v>
      </c>
      <c r="M399" s="0" t="s">
        <v>155</v>
      </c>
      <c r="N399" s="286" t="n">
        <v>10000000</v>
      </c>
      <c r="O399" s="0" t="n">
        <v>-4158.721986</v>
      </c>
      <c r="P399" s="0" t="n">
        <v>0.65</v>
      </c>
      <c r="Q399" s="0" t="n">
        <v>57.100258</v>
      </c>
      <c r="R399" s="0" t="n">
        <v>57.123166</v>
      </c>
      <c r="S399" s="0" t="n">
        <v>-0.000904967912340857</v>
      </c>
      <c r="T399" s="0" t="n">
        <v>3.76350995367644</v>
      </c>
      <c r="U399" s="0" t="n">
        <v>247.958936</v>
      </c>
      <c r="V399" s="0" t="n">
        <v>0</v>
      </c>
      <c r="W399" s="0" t="n">
        <v>251.722445953676</v>
      </c>
      <c r="X399" s="0" t="n">
        <v>44495.33968</v>
      </c>
      <c r="Y399" s="0" t="n">
        <v>44598.032397</v>
      </c>
      <c r="Z399" s="0" t="n">
        <v>102.692717000005</v>
      </c>
      <c r="AA399" s="0" t="n">
        <v>-149.029728953671</v>
      </c>
      <c r="AB399" s="0" t="n">
        <v>44495.33968</v>
      </c>
      <c r="AC399" s="0" t="n">
        <v>44598.032397</v>
      </c>
      <c r="AD399" s="0" t="n">
        <v>102.692717000005</v>
      </c>
      <c r="AF399" s="0" t="n">
        <v>-30100.829734668</v>
      </c>
      <c r="AG399" s="0" t="n">
        <v>0</v>
      </c>
      <c r="AH399" s="565" t="n">
        <v>44598.032397</v>
      </c>
      <c r="AI399" s="0" t="n">
        <v>44598.032397</v>
      </c>
      <c r="AJ399" s="0" t="n">
        <v>44598.032397</v>
      </c>
      <c r="AK399" s="0" t="n">
        <v>29512.21868</v>
      </c>
      <c r="AL399" s="0" t="n">
        <v>102.692717000005</v>
      </c>
      <c r="AM399" s="0" t="s">
        <v>461</v>
      </c>
      <c r="AN399" s="0" t="n">
        <v>8</v>
      </c>
      <c r="AO399" s="0" t="s">
        <v>469</v>
      </c>
      <c r="AP399" s="0" t="n">
        <v>8</v>
      </c>
    </row>
    <row r="400" customFormat="false" ht="12.75" hidden="false" customHeight="false" outlineLevel="0" collapsed="false">
      <c r="A400" s="0" t="n">
        <v>1628</v>
      </c>
      <c r="B400" s="0" t="n">
        <v>832</v>
      </c>
      <c r="C400" s="0" t="s">
        <v>2</v>
      </c>
      <c r="D400" s="0" t="s">
        <v>104</v>
      </c>
      <c r="E400" s="0" t="s">
        <v>292</v>
      </c>
      <c r="F400" s="0" t="s">
        <v>288</v>
      </c>
      <c r="G400" s="0" t="s">
        <v>112</v>
      </c>
      <c r="H400" s="0" t="s">
        <v>110</v>
      </c>
      <c r="I400" s="0" t="s">
        <v>293</v>
      </c>
      <c r="J400" s="0" t="s">
        <v>105</v>
      </c>
      <c r="K400" s="0" t="n">
        <v>36915</v>
      </c>
      <c r="L400" s="0" t="n">
        <v>37645</v>
      </c>
      <c r="M400" s="0" t="s">
        <v>155</v>
      </c>
      <c r="N400" s="286" t="n">
        <v>10000000</v>
      </c>
      <c r="O400" s="0" t="n">
        <v>-2398.916952</v>
      </c>
      <c r="P400" s="0" t="n">
        <v>1.6</v>
      </c>
      <c r="Q400" s="0" t="n">
        <v>167.444057</v>
      </c>
      <c r="R400" s="0" t="n">
        <v>167.641486</v>
      </c>
      <c r="S400" s="0" t="n">
        <v>0.021044673827108</v>
      </c>
      <c r="T400" s="0" t="n">
        <v>-50.4844247931602</v>
      </c>
      <c r="U400" s="0" t="n">
        <v>636.218761</v>
      </c>
      <c r="V400" s="0" t="n">
        <v>0</v>
      </c>
      <c r="W400" s="0" t="n">
        <v>585.73433620684</v>
      </c>
      <c r="X400" s="0" t="n">
        <v>-306728.921914</v>
      </c>
      <c r="Y400" s="0" t="n">
        <v>-306632.607862</v>
      </c>
      <c r="Z400" s="0" t="n">
        <v>96.3140520000015</v>
      </c>
      <c r="AA400" s="0" t="n">
        <v>-489.420284206838</v>
      </c>
      <c r="AB400" s="0" t="n">
        <v>-306728.921914</v>
      </c>
      <c r="AC400" s="0" t="n">
        <v>-306632.607862</v>
      </c>
      <c r="AD400" s="0" t="n">
        <v>96.3140520000015</v>
      </c>
      <c r="AF400" s="0" t="n">
        <v>-28412.772379488</v>
      </c>
      <c r="AG400" s="0" t="n">
        <v>320000</v>
      </c>
      <c r="AH400" s="565" t="n">
        <v>13367.392138</v>
      </c>
      <c r="AI400" s="0" t="n">
        <v>13367.392138</v>
      </c>
      <c r="AJ400" s="0" t="n">
        <v>13367.392138</v>
      </c>
      <c r="AK400" s="0" t="n">
        <v>-35673.314502</v>
      </c>
      <c r="AL400" s="0" t="n">
        <v>96.3140520000015</v>
      </c>
      <c r="AM400" s="0" t="s">
        <v>473</v>
      </c>
      <c r="AN400" s="0" t="s">
        <v>469</v>
      </c>
      <c r="AO400" s="0" t="n">
        <v>11</v>
      </c>
      <c r="AP400" s="0" t="n">
        <v>11</v>
      </c>
    </row>
    <row r="401" customFormat="false" ht="12.75" hidden="false" customHeight="false" outlineLevel="0" collapsed="false">
      <c r="A401" s="0" t="n">
        <v>1629</v>
      </c>
      <c r="B401" s="0" t="n">
        <v>833</v>
      </c>
      <c r="C401" s="0" t="s">
        <v>2</v>
      </c>
      <c r="D401" s="0" t="s">
        <v>104</v>
      </c>
      <c r="E401" s="0" t="s">
        <v>315</v>
      </c>
      <c r="F401" s="0" t="s">
        <v>116</v>
      </c>
      <c r="G401" s="0" t="s">
        <v>151</v>
      </c>
      <c r="H401" s="0" t="s">
        <v>168</v>
      </c>
      <c r="I401" s="0" t="s">
        <v>186</v>
      </c>
      <c r="J401" s="0" t="s">
        <v>170</v>
      </c>
      <c r="K401" s="0" t="n">
        <v>36917</v>
      </c>
      <c r="L401" s="0" t="n">
        <v>38743</v>
      </c>
      <c r="M401" s="0" t="s">
        <v>155</v>
      </c>
      <c r="N401" s="286" t="n">
        <v>-10000000</v>
      </c>
      <c r="O401" s="0" t="n">
        <v>4195.534932</v>
      </c>
      <c r="P401" s="0" t="n">
        <v>0.96</v>
      </c>
      <c r="Q401" s="0" t="n">
        <v>87.570021</v>
      </c>
      <c r="R401" s="0" t="n">
        <v>87.591267</v>
      </c>
      <c r="S401" s="0" t="n">
        <v>-0.00360962355594557</v>
      </c>
      <c r="T401" s="0" t="n">
        <v>-15.1443017203397</v>
      </c>
      <c r="U401" s="0" t="n">
        <v>-308.443794</v>
      </c>
      <c r="V401" s="0" t="n">
        <v>0</v>
      </c>
      <c r="W401" s="0" t="n">
        <v>-323.58809572034</v>
      </c>
      <c r="X401" s="0" t="n">
        <v>-51049.232194</v>
      </c>
      <c r="Y401" s="0" t="n">
        <v>-51247.203067</v>
      </c>
      <c r="Z401" s="0" t="n">
        <v>-197.970873000006</v>
      </c>
      <c r="AA401" s="0" t="n">
        <v>125.617222720334</v>
      </c>
      <c r="AB401" s="0" t="n">
        <v>-51049.232194</v>
      </c>
      <c r="AC401" s="0" t="n">
        <v>-51247.203067</v>
      </c>
      <c r="AD401" s="0" t="n">
        <v>-197.970873000006</v>
      </c>
      <c r="AF401" s="0" t="n">
        <v>30367.281837816</v>
      </c>
      <c r="AG401" s="0" t="n">
        <v>0</v>
      </c>
      <c r="AH401" s="565" t="n">
        <v>-51247.203067</v>
      </c>
      <c r="AI401" s="0" t="n">
        <v>-51247.203067</v>
      </c>
      <c r="AJ401" s="0" t="n">
        <v>-51247.203067</v>
      </c>
      <c r="AK401" s="0" t="n">
        <v>-50802.705402</v>
      </c>
      <c r="AL401" s="0" t="n">
        <v>-197.970873000006</v>
      </c>
      <c r="AM401" s="0" t="s">
        <v>461</v>
      </c>
      <c r="AN401" s="0" t="n">
        <v>8</v>
      </c>
      <c r="AO401" s="0" t="s">
        <v>469</v>
      </c>
      <c r="AP401" s="0" t="n">
        <v>8</v>
      </c>
    </row>
    <row r="402" customFormat="false" ht="12.75" hidden="false" customHeight="false" outlineLevel="0" collapsed="false">
      <c r="A402" s="0" t="n">
        <v>1630</v>
      </c>
      <c r="B402" s="0" t="n">
        <v>834</v>
      </c>
      <c r="C402" s="0" t="s">
        <v>2</v>
      </c>
      <c r="D402" s="0" t="s">
        <v>104</v>
      </c>
      <c r="E402" s="0" t="s">
        <v>341</v>
      </c>
      <c r="F402" s="0" t="s">
        <v>102</v>
      </c>
      <c r="G402" s="0" t="s">
        <v>191</v>
      </c>
      <c r="H402" s="0" t="s">
        <v>168</v>
      </c>
      <c r="I402" s="0" t="s">
        <v>245</v>
      </c>
      <c r="J402" s="0" t="s">
        <v>170</v>
      </c>
      <c r="K402" s="0" t="n">
        <v>36921</v>
      </c>
      <c r="L402" s="0" t="n">
        <v>38683</v>
      </c>
      <c r="M402" s="0" t="s">
        <v>155</v>
      </c>
      <c r="N402" s="286" t="n">
        <v>10000000</v>
      </c>
      <c r="O402" s="0" t="n">
        <v>-4029.736945</v>
      </c>
      <c r="P402" s="0" t="n">
        <v>0.68</v>
      </c>
      <c r="Q402" s="0" t="n">
        <v>63.578172</v>
      </c>
      <c r="R402" s="0" t="n">
        <v>63.589313</v>
      </c>
      <c r="S402" s="0" t="n">
        <v>-0.0174879266868364</v>
      </c>
      <c r="T402" s="0" t="n">
        <v>70.4717442613959</v>
      </c>
      <c r="U402" s="0" t="n">
        <v>281.957266</v>
      </c>
      <c r="V402" s="0" t="n">
        <v>0</v>
      </c>
      <c r="W402" s="0" t="n">
        <v>352.429010261396</v>
      </c>
      <c r="X402" s="0" t="n">
        <v>28566.51221</v>
      </c>
      <c r="Y402" s="0" t="n">
        <v>28720.294815</v>
      </c>
      <c r="Z402" s="0" t="n">
        <v>153.782605</v>
      </c>
      <c r="AA402" s="0" t="n">
        <v>-198.646405261396</v>
      </c>
      <c r="AB402" s="0" t="n">
        <v>28566.51221</v>
      </c>
      <c r="AC402" s="0" t="n">
        <v>28720.294815</v>
      </c>
      <c r="AD402" s="0" t="n">
        <v>153.782605</v>
      </c>
      <c r="AF402" s="0" t="n">
        <v>-23201.2104608375</v>
      </c>
      <c r="AG402" s="0" t="n">
        <v>0</v>
      </c>
      <c r="AH402" s="565" t="n">
        <v>28720.294815</v>
      </c>
      <c r="AI402" s="0" t="n">
        <v>28720.294815</v>
      </c>
      <c r="AJ402" s="0" t="n">
        <v>28720.294815</v>
      </c>
      <c r="AK402" s="0" t="n">
        <v>23870.904945</v>
      </c>
      <c r="AL402" s="0" t="n">
        <v>153.782605</v>
      </c>
      <c r="AM402" s="0" t="s">
        <v>461</v>
      </c>
      <c r="AN402" s="0" t="n">
        <v>6</v>
      </c>
      <c r="AO402" s="0" t="s">
        <v>469</v>
      </c>
      <c r="AP402" s="0" t="n">
        <v>6</v>
      </c>
    </row>
    <row r="403" customFormat="false" ht="12.75" hidden="false" customHeight="false" outlineLevel="0" collapsed="false">
      <c r="A403" s="0" t="n">
        <v>1631</v>
      </c>
      <c r="B403" s="0" t="n">
        <v>835</v>
      </c>
      <c r="C403" s="0" t="s">
        <v>2</v>
      </c>
      <c r="D403" s="0" t="s">
        <v>104</v>
      </c>
      <c r="E403" s="0" t="s">
        <v>394</v>
      </c>
      <c r="F403" s="0" t="s">
        <v>184</v>
      </c>
      <c r="G403" s="0" t="s">
        <v>96</v>
      </c>
      <c r="H403" s="0" t="s">
        <v>207</v>
      </c>
      <c r="I403" s="0" t="s">
        <v>181</v>
      </c>
      <c r="J403" s="0" t="s">
        <v>105</v>
      </c>
      <c r="K403" s="0" t="n">
        <v>36924</v>
      </c>
      <c r="L403" s="0" t="n">
        <v>38750</v>
      </c>
      <c r="M403" s="0" t="s">
        <v>100</v>
      </c>
      <c r="N403" s="286" t="n">
        <v>-10000000</v>
      </c>
      <c r="O403" s="0" t="n">
        <v>4274.253666</v>
      </c>
      <c r="P403" s="0" t="n">
        <v>1</v>
      </c>
      <c r="Q403" s="0" t="n">
        <v>93.328438</v>
      </c>
      <c r="R403" s="0" t="n">
        <v>93.362626</v>
      </c>
      <c r="S403" s="0" t="n">
        <v>-0.0573505709456214</v>
      </c>
      <c r="T403" s="0" t="n">
        <v>-245.130888111515</v>
      </c>
      <c r="U403" s="0" t="n">
        <v>-319.815905</v>
      </c>
      <c r="V403" s="0" t="n">
        <v>0</v>
      </c>
      <c r="W403" s="0" t="n">
        <v>-564.946793111515</v>
      </c>
      <c r="X403" s="0" t="n">
        <v>-42836.925751</v>
      </c>
      <c r="Y403" s="0" t="n">
        <v>-43014.853317</v>
      </c>
      <c r="Z403" s="0" t="n">
        <v>-177.927565999998</v>
      </c>
      <c r="AA403" s="0" t="n">
        <v>387.019227111517</v>
      </c>
      <c r="AB403" s="0" t="n">
        <v>-38364.7507025956</v>
      </c>
      <c r="AC403" s="0" t="n">
        <v>-38274.6164814666</v>
      </c>
      <c r="AD403" s="0" t="n">
        <v>90.1342211289957</v>
      </c>
      <c r="AF403" s="0" t="n">
        <v>17577.868201425</v>
      </c>
      <c r="AG403" s="0" t="n">
        <v>0</v>
      </c>
      <c r="AH403" s="565" t="n">
        <v>-38274.6164814666</v>
      </c>
      <c r="AI403" s="0" t="n">
        <v>-38274.6164814666</v>
      </c>
      <c r="AJ403" s="0" t="n">
        <v>-38274.6164814666</v>
      </c>
      <c r="AK403" s="0" t="n">
        <v>-71342.7542875716</v>
      </c>
      <c r="AL403" s="0" t="n">
        <v>90.1342211289957</v>
      </c>
      <c r="AM403" s="0" t="s">
        <v>461</v>
      </c>
      <c r="AN403" s="0" t="n">
        <v>5</v>
      </c>
      <c r="AO403" s="0" t="s">
        <v>469</v>
      </c>
      <c r="AP403" s="0" t="n">
        <v>5</v>
      </c>
    </row>
    <row r="404" customFormat="false" ht="12.75" hidden="false" customHeight="false" outlineLevel="0" collapsed="false">
      <c r="A404" s="0" t="n">
        <v>1632</v>
      </c>
      <c r="B404" s="0" t="n">
        <v>836</v>
      </c>
      <c r="C404" s="0" t="s">
        <v>2</v>
      </c>
      <c r="D404" s="0" t="s">
        <v>104</v>
      </c>
      <c r="E404" s="0" t="s">
        <v>165</v>
      </c>
      <c r="F404" s="0" t="s">
        <v>166</v>
      </c>
      <c r="G404" s="0" t="s">
        <v>167</v>
      </c>
      <c r="H404" s="0" t="s">
        <v>168</v>
      </c>
      <c r="I404" s="0" t="s">
        <v>169</v>
      </c>
      <c r="J404" s="0" t="s">
        <v>170</v>
      </c>
      <c r="K404" s="0" t="n">
        <v>36928</v>
      </c>
      <c r="L404" s="0" t="n">
        <v>37285</v>
      </c>
      <c r="M404" s="0" t="s">
        <v>155</v>
      </c>
      <c r="N404" s="286" t="n">
        <v>10000000</v>
      </c>
      <c r="O404" s="0" t="n">
        <v>-799.429872</v>
      </c>
      <c r="P404" s="0" t="n">
        <v>2.85</v>
      </c>
      <c r="Q404" s="0" t="n">
        <v>255.422682</v>
      </c>
      <c r="R404" s="0" t="n">
        <v>256.48521</v>
      </c>
      <c r="S404" s="0" t="n">
        <v>1.0140576442752</v>
      </c>
      <c r="T404" s="0" t="n">
        <v>-810.667972763546</v>
      </c>
      <c r="U404" s="0" t="n">
        <v>739.051388</v>
      </c>
      <c r="V404" s="0" t="n">
        <v>0</v>
      </c>
      <c r="W404" s="0" t="n">
        <v>-71.6165847635459</v>
      </c>
      <c r="X404" s="0" t="n">
        <v>62144.768444</v>
      </c>
      <c r="Y404" s="0" t="n">
        <v>61996.041152</v>
      </c>
      <c r="Z404" s="0" t="n">
        <v>-148.727292000003</v>
      </c>
      <c r="AA404" s="0" t="n">
        <v>-77.1107072364573</v>
      </c>
      <c r="AB404" s="0" t="n">
        <v>62144.768444</v>
      </c>
      <c r="AC404" s="0" t="n">
        <v>61996.041152</v>
      </c>
      <c r="AD404" s="0" t="n">
        <v>-148.727292000003</v>
      </c>
      <c r="AF404" s="0" t="n">
        <v>-12624.596538624</v>
      </c>
      <c r="AG404" s="0" t="n">
        <v>0</v>
      </c>
      <c r="AH404" s="565" t="n">
        <v>61996.041152</v>
      </c>
      <c r="AI404" s="0" t="n">
        <v>61996.041152</v>
      </c>
      <c r="AJ404" s="0" t="n">
        <v>61996.041152</v>
      </c>
      <c r="AK404" s="0" t="n">
        <v>39660.629113</v>
      </c>
      <c r="AL404" s="0" t="n">
        <v>-148.727292000003</v>
      </c>
      <c r="AM404" s="0" t="s">
        <v>472</v>
      </c>
      <c r="AN404" s="0" t="s">
        <v>469</v>
      </c>
      <c r="AO404" s="0" t="n">
        <v>12</v>
      </c>
      <c r="AP404" s="0" t="n">
        <v>12</v>
      </c>
    </row>
    <row r="405" customFormat="false" ht="12.75" hidden="false" customHeight="false" outlineLevel="0" collapsed="false">
      <c r="A405" s="0" t="n">
        <v>1633</v>
      </c>
      <c r="B405" s="0" t="n">
        <v>837</v>
      </c>
      <c r="C405" s="0" t="s">
        <v>2</v>
      </c>
      <c r="D405" s="0" t="s">
        <v>104</v>
      </c>
      <c r="E405" s="0" t="s">
        <v>254</v>
      </c>
      <c r="F405" s="0" t="s">
        <v>102</v>
      </c>
      <c r="G405" s="0" t="s">
        <v>164</v>
      </c>
      <c r="H405" s="0" t="s">
        <v>168</v>
      </c>
      <c r="I405" s="0" t="s">
        <v>180</v>
      </c>
      <c r="J405" s="0" t="s">
        <v>189</v>
      </c>
      <c r="K405" s="0" t="n">
        <v>36929</v>
      </c>
      <c r="L405" s="0" t="n">
        <v>38755</v>
      </c>
      <c r="M405" s="0" t="s">
        <v>155</v>
      </c>
      <c r="N405" s="286" t="n">
        <v>10000000</v>
      </c>
      <c r="O405" s="0" t="n">
        <v>-4192.745043</v>
      </c>
      <c r="P405" s="0" t="n">
        <v>0.8</v>
      </c>
      <c r="Q405" s="0" t="n">
        <v>86.07423</v>
      </c>
      <c r="R405" s="0" t="n">
        <v>86.09496</v>
      </c>
      <c r="S405" s="0" t="n">
        <v>-2.73982949311653E-005</v>
      </c>
      <c r="T405" s="0" t="n">
        <v>0.114874065259295</v>
      </c>
      <c r="U405" s="0" t="n">
        <v>324.084182</v>
      </c>
      <c r="V405" s="0" t="n">
        <v>0</v>
      </c>
      <c r="W405" s="0" t="n">
        <v>324.199056065259</v>
      </c>
      <c r="X405" s="0" t="n">
        <v>-15221.58086</v>
      </c>
      <c r="Y405" s="0" t="n">
        <v>-15101.893063</v>
      </c>
      <c r="Z405" s="0" t="n">
        <v>119.687797000001</v>
      </c>
      <c r="AA405" s="0" t="n">
        <v>-204.511259065259</v>
      </c>
      <c r="AB405" s="0" t="n">
        <v>-15221.58086</v>
      </c>
      <c r="AC405" s="0" t="n">
        <v>-15101.893063</v>
      </c>
      <c r="AD405" s="0" t="n">
        <v>119.687797000001</v>
      </c>
      <c r="AF405" s="0" t="n">
        <v>-24139.7295850725</v>
      </c>
      <c r="AG405" s="0" t="n">
        <v>0</v>
      </c>
      <c r="AH405" s="565" t="n">
        <v>-15101.893063</v>
      </c>
      <c r="AI405" s="0" t="n">
        <v>-15101.893063</v>
      </c>
      <c r="AJ405" s="0" t="n">
        <v>-15101.893063</v>
      </c>
      <c r="AK405" s="0" t="n">
        <v>22182.688544</v>
      </c>
      <c r="AL405" s="0" t="n">
        <v>119.687797000001</v>
      </c>
      <c r="AM405" s="0" t="s">
        <v>461</v>
      </c>
      <c r="AN405" s="0" t="n">
        <v>6</v>
      </c>
      <c r="AO405" s="0" t="s">
        <v>469</v>
      </c>
      <c r="AP405" s="0" t="n">
        <v>6</v>
      </c>
    </row>
    <row r="406" customFormat="false" ht="12.75" hidden="false" customHeight="false" outlineLevel="0" collapsed="false">
      <c r="A406" s="0" t="n">
        <v>1634</v>
      </c>
      <c r="B406" s="0" t="n">
        <v>838</v>
      </c>
      <c r="C406" s="0" t="s">
        <v>2</v>
      </c>
      <c r="D406" s="0" t="s">
        <v>104</v>
      </c>
      <c r="E406" s="0" t="s">
        <v>398</v>
      </c>
      <c r="F406" s="0" t="s">
        <v>116</v>
      </c>
      <c r="G406" s="0" t="s">
        <v>96</v>
      </c>
      <c r="H406" s="0" t="s">
        <v>168</v>
      </c>
      <c r="I406" s="0" t="s">
        <v>201</v>
      </c>
      <c r="J406" s="0" t="s">
        <v>203</v>
      </c>
      <c r="K406" s="0" t="n">
        <v>36931</v>
      </c>
      <c r="L406" s="0" t="n">
        <v>38757</v>
      </c>
      <c r="M406" s="0" t="s">
        <v>155</v>
      </c>
      <c r="N406" s="286" t="n">
        <v>10000000</v>
      </c>
      <c r="O406" s="0" t="n">
        <v>-4168.736006</v>
      </c>
      <c r="P406" s="0" t="n">
        <v>0.6</v>
      </c>
      <c r="Q406" s="0" t="n">
        <v>64.700331</v>
      </c>
      <c r="R406" s="0" t="n">
        <v>64.718999</v>
      </c>
      <c r="S406" s="0" t="n">
        <v>0.00168066097882591</v>
      </c>
      <c r="T406" s="0" t="n">
        <v>-7.00623193631076</v>
      </c>
      <c r="U406" s="0" t="n">
        <v>227.900572</v>
      </c>
      <c r="V406" s="0" t="n">
        <v>0</v>
      </c>
      <c r="W406" s="0" t="n">
        <v>220.894340063689</v>
      </c>
      <c r="X406" s="0" t="n">
        <v>-12548.570748</v>
      </c>
      <c r="Y406" s="0" t="n">
        <v>-12473.144921</v>
      </c>
      <c r="Z406" s="0" t="n">
        <v>75.4258270000009</v>
      </c>
      <c r="AA406" s="0" t="n">
        <v>-145.468513063688</v>
      </c>
      <c r="AB406" s="0" t="n">
        <v>-12548.570748</v>
      </c>
      <c r="AC406" s="0" t="n">
        <v>-12473.144921</v>
      </c>
      <c r="AD406" s="0" t="n">
        <v>75.4258270000009</v>
      </c>
      <c r="AF406" s="0" t="n">
        <v>-30173.311211428</v>
      </c>
      <c r="AG406" s="0" t="n">
        <v>0</v>
      </c>
      <c r="AH406" s="565" t="n">
        <v>-12473.144921</v>
      </c>
      <c r="AI406" s="0" t="n">
        <v>-12473.144921</v>
      </c>
      <c r="AJ406" s="0" t="n">
        <v>-12473.144921</v>
      </c>
      <c r="AK406" s="0" t="n">
        <v>37240.979239</v>
      </c>
      <c r="AL406" s="0" t="n">
        <v>75.4258270000009</v>
      </c>
      <c r="AM406" s="0" t="s">
        <v>461</v>
      </c>
      <c r="AN406" s="0" t="n">
        <v>8</v>
      </c>
      <c r="AO406" s="0" t="s">
        <v>469</v>
      </c>
      <c r="AP406" s="0" t="n">
        <v>8</v>
      </c>
    </row>
    <row r="407" customFormat="false" ht="12.75" hidden="false" customHeight="false" outlineLevel="0" collapsed="false">
      <c r="A407" s="0" t="n">
        <v>1636</v>
      </c>
      <c r="B407" s="0" t="n">
        <v>840</v>
      </c>
      <c r="C407" s="0" t="s">
        <v>2</v>
      </c>
      <c r="D407" s="0" t="s">
        <v>104</v>
      </c>
      <c r="E407" s="0" t="s">
        <v>204</v>
      </c>
      <c r="F407" s="0" t="s">
        <v>102</v>
      </c>
      <c r="G407" s="0" t="s">
        <v>112</v>
      </c>
      <c r="H407" s="0" t="s">
        <v>110</v>
      </c>
      <c r="I407" s="0" t="s">
        <v>181</v>
      </c>
      <c r="J407" s="0" t="s">
        <v>105</v>
      </c>
      <c r="K407" s="0" t="n">
        <v>36931</v>
      </c>
      <c r="L407" s="0" t="n">
        <v>38757</v>
      </c>
      <c r="M407" s="0" t="s">
        <v>155</v>
      </c>
      <c r="N407" s="286" t="n">
        <v>-10000000</v>
      </c>
      <c r="O407" s="0" t="n">
        <v>4181.065651</v>
      </c>
      <c r="P407" s="0" t="n">
        <v>0.65</v>
      </c>
      <c r="Q407" s="0" t="n">
        <v>41.948338</v>
      </c>
      <c r="R407" s="0" t="n">
        <v>41.971158</v>
      </c>
      <c r="S407" s="0" t="n">
        <v>0.00437269262792401</v>
      </c>
      <c r="T407" s="0" t="n">
        <v>18.282514948994</v>
      </c>
      <c r="U407" s="0" t="n">
        <v>-208.41832</v>
      </c>
      <c r="V407" s="0" t="n">
        <v>0</v>
      </c>
      <c r="W407" s="0" t="n">
        <v>-190.135805051006</v>
      </c>
      <c r="X407" s="0" t="n">
        <v>-107442.279515</v>
      </c>
      <c r="Y407" s="0" t="n">
        <v>-107581.174618</v>
      </c>
      <c r="Z407" s="0" t="n">
        <v>-138.895103000003</v>
      </c>
      <c r="AA407" s="0" t="n">
        <v>51.2407020510034</v>
      </c>
      <c r="AB407" s="0" t="n">
        <v>-107442.279515</v>
      </c>
      <c r="AC407" s="0" t="n">
        <v>-107581.174618</v>
      </c>
      <c r="AD407" s="0" t="n">
        <v>-138.895103000003</v>
      </c>
      <c r="AF407" s="0" t="n">
        <v>24072.4854856325</v>
      </c>
      <c r="AG407" s="0" t="n">
        <v>0</v>
      </c>
      <c r="AH407" s="565" t="n">
        <v>-107581.174618</v>
      </c>
      <c r="AI407" s="0" t="n">
        <v>-107581.174618</v>
      </c>
      <c r="AJ407" s="0" t="n">
        <v>-107581.174618</v>
      </c>
      <c r="AK407" s="0" t="n">
        <v>-67066.602604</v>
      </c>
      <c r="AL407" s="0" t="n">
        <v>-138.895103000003</v>
      </c>
      <c r="AM407" s="0" t="s">
        <v>461</v>
      </c>
      <c r="AN407" s="0" t="n">
        <v>6</v>
      </c>
      <c r="AO407" s="0" t="s">
        <v>469</v>
      </c>
      <c r="AP407" s="0" t="n">
        <v>6</v>
      </c>
    </row>
    <row r="408" customFormat="false" ht="12.75" hidden="false" customHeight="false" outlineLevel="0" collapsed="false">
      <c r="A408" s="0" t="n">
        <v>1637</v>
      </c>
      <c r="B408" s="0" t="n">
        <v>841</v>
      </c>
      <c r="C408" s="0" t="s">
        <v>2</v>
      </c>
      <c r="D408" s="0" t="s">
        <v>104</v>
      </c>
      <c r="E408" s="0" t="s">
        <v>106</v>
      </c>
      <c r="F408" s="0" t="s">
        <v>102</v>
      </c>
      <c r="G408" s="0" t="s">
        <v>96</v>
      </c>
      <c r="H408" s="0" t="s">
        <v>107</v>
      </c>
      <c r="I408" s="0" t="s">
        <v>181</v>
      </c>
      <c r="J408" s="0" t="s">
        <v>105</v>
      </c>
      <c r="K408" s="0" t="n">
        <v>36931</v>
      </c>
      <c r="L408" s="0" t="n">
        <v>38757</v>
      </c>
      <c r="M408" s="0" t="s">
        <v>155</v>
      </c>
      <c r="N408" s="286" t="n">
        <v>-10000000</v>
      </c>
      <c r="O408" s="0" t="n">
        <v>4180.010906</v>
      </c>
      <c r="P408" s="0" t="n">
        <v>0.72</v>
      </c>
      <c r="Q408" s="0" t="n">
        <v>80.035579</v>
      </c>
      <c r="R408" s="0" t="n">
        <v>80.063612</v>
      </c>
      <c r="S408" s="0" t="n">
        <v>0.00960858799249678</v>
      </c>
      <c r="T408" s="0" t="n">
        <v>40.1640025998972</v>
      </c>
      <c r="U408" s="0" t="n">
        <v>-271.789971</v>
      </c>
      <c r="V408" s="0" t="n">
        <v>0</v>
      </c>
      <c r="W408" s="0" t="n">
        <v>-231.625968400103</v>
      </c>
      <c r="X408" s="0" t="n">
        <v>25078.661124</v>
      </c>
      <c r="Y408" s="0" t="n">
        <v>25017.086169</v>
      </c>
      <c r="Z408" s="0" t="n">
        <v>-61.574955</v>
      </c>
      <c r="AA408" s="0" t="n">
        <v>170.051013400103</v>
      </c>
      <c r="AB408" s="0" t="n">
        <v>25078.661124</v>
      </c>
      <c r="AC408" s="0" t="n">
        <v>25017.086169</v>
      </c>
      <c r="AD408" s="0" t="n">
        <v>-61.574955</v>
      </c>
      <c r="AF408" s="0" t="n">
        <v>24066.412791295</v>
      </c>
      <c r="AG408" s="0" t="n">
        <v>0</v>
      </c>
      <c r="AH408" s="565" t="n">
        <v>25017.086169</v>
      </c>
      <c r="AI408" s="0" t="n">
        <v>25017.086169</v>
      </c>
      <c r="AJ408" s="0" t="n">
        <v>25017.086169</v>
      </c>
      <c r="AK408" s="0" t="n">
        <v>-64619.164233</v>
      </c>
      <c r="AL408" s="0" t="n">
        <v>-61.574955</v>
      </c>
      <c r="AM408" s="0" t="s">
        <v>461</v>
      </c>
      <c r="AN408" s="0" t="n">
        <v>6</v>
      </c>
      <c r="AO408" s="0" t="s">
        <v>469</v>
      </c>
      <c r="AP408" s="0" t="n">
        <v>6</v>
      </c>
    </row>
    <row r="409" customFormat="false" ht="12.75" hidden="false" customHeight="false" outlineLevel="0" collapsed="false">
      <c r="A409" s="0" t="n">
        <v>1638</v>
      </c>
      <c r="B409" s="0" t="n">
        <v>842</v>
      </c>
      <c r="C409" s="0" t="s">
        <v>2</v>
      </c>
      <c r="D409" s="0" t="s">
        <v>104</v>
      </c>
      <c r="E409" s="0" t="s">
        <v>392</v>
      </c>
      <c r="F409" s="0" t="s">
        <v>116</v>
      </c>
      <c r="G409" s="0" t="s">
        <v>160</v>
      </c>
      <c r="H409" s="0" t="s">
        <v>110</v>
      </c>
      <c r="I409" s="0" t="s">
        <v>186</v>
      </c>
      <c r="J409" s="0" t="s">
        <v>212</v>
      </c>
      <c r="K409" s="0" t="n">
        <v>36934</v>
      </c>
      <c r="L409" s="0" t="n">
        <v>38760</v>
      </c>
      <c r="M409" s="0" t="s">
        <v>155</v>
      </c>
      <c r="N409" s="286" t="n">
        <v>10000000</v>
      </c>
      <c r="O409" s="0" t="n">
        <v>-4214.100196</v>
      </c>
      <c r="P409" s="0" t="n">
        <v>0.74</v>
      </c>
      <c r="Q409" s="0" t="n">
        <v>73.358723</v>
      </c>
      <c r="R409" s="0" t="n">
        <v>73.398516</v>
      </c>
      <c r="S409" s="0" t="n">
        <v>0.0152848928293797</v>
      </c>
      <c r="T409" s="0" t="n">
        <v>-64.4120698681279</v>
      </c>
      <c r="U409" s="0" t="n">
        <v>280.199671</v>
      </c>
      <c r="V409" s="0" t="n">
        <v>0</v>
      </c>
      <c r="W409" s="0" t="n">
        <v>215.787601131872</v>
      </c>
      <c r="X409" s="0" t="n">
        <v>11350.806918</v>
      </c>
      <c r="Y409" s="0" t="n">
        <v>11388.771566</v>
      </c>
      <c r="Z409" s="0" t="n">
        <v>37.9646479999992</v>
      </c>
      <c r="AA409" s="0" t="n">
        <v>-177.822953131873</v>
      </c>
      <c r="AB409" s="0" t="n">
        <v>11350.806918</v>
      </c>
      <c r="AC409" s="0" t="n">
        <v>11388.771566</v>
      </c>
      <c r="AD409" s="0" t="n">
        <v>37.9646479999992</v>
      </c>
      <c r="AF409" s="0" t="n">
        <v>-30501.657218648</v>
      </c>
      <c r="AG409" s="0" t="n">
        <v>0</v>
      </c>
      <c r="AH409" s="565" t="n">
        <v>11388.771566</v>
      </c>
      <c r="AI409" s="0" t="n">
        <v>11388.771566</v>
      </c>
      <c r="AJ409" s="0" t="n">
        <v>11388.771566</v>
      </c>
      <c r="AK409" s="0" t="n">
        <v>50659.712941</v>
      </c>
      <c r="AL409" s="0" t="n">
        <v>37.9646479999992</v>
      </c>
      <c r="AM409" s="0" t="s">
        <v>461</v>
      </c>
      <c r="AN409" s="0" t="n">
        <v>8</v>
      </c>
      <c r="AO409" s="0" t="s">
        <v>469</v>
      </c>
      <c r="AP409" s="0" t="n">
        <v>8</v>
      </c>
    </row>
    <row r="410" customFormat="false" ht="12.75" hidden="false" customHeight="false" outlineLevel="0" collapsed="false">
      <c r="A410" s="0" t="n">
        <v>1639</v>
      </c>
      <c r="B410" s="0" t="n">
        <v>843</v>
      </c>
      <c r="C410" s="0" t="s">
        <v>2</v>
      </c>
      <c r="D410" s="0" t="s">
        <v>104</v>
      </c>
      <c r="E410" s="0" t="s">
        <v>225</v>
      </c>
      <c r="F410" s="0" t="s">
        <v>116</v>
      </c>
      <c r="G410" s="0" t="s">
        <v>164</v>
      </c>
      <c r="H410" s="0" t="s">
        <v>216</v>
      </c>
      <c r="I410" s="0" t="s">
        <v>217</v>
      </c>
      <c r="J410" s="0" t="s">
        <v>158</v>
      </c>
      <c r="K410" s="0" t="n">
        <v>36931</v>
      </c>
      <c r="L410" s="0" t="n">
        <v>38222</v>
      </c>
      <c r="M410" s="0" t="s">
        <v>155</v>
      </c>
      <c r="N410" s="286" t="n">
        <v>-23000000</v>
      </c>
      <c r="O410" s="0" t="n">
        <v>6975.261296</v>
      </c>
      <c r="P410" s="0" t="n">
        <v>2</v>
      </c>
      <c r="Q410" s="0" t="n">
        <v>289.950762</v>
      </c>
      <c r="R410" s="0" t="n">
        <v>285.686902</v>
      </c>
      <c r="S410" s="0" t="n">
        <v>-4.27645858150572</v>
      </c>
      <c r="T410" s="0" t="n">
        <v>-29829.4160275239</v>
      </c>
      <c r="U410" s="0" t="n">
        <v>-1885.014034</v>
      </c>
      <c r="V410" s="0" t="n">
        <v>0</v>
      </c>
      <c r="W410" s="0" t="n">
        <v>-31714.4300615239</v>
      </c>
      <c r="X410" s="0" t="n">
        <v>559207.040839</v>
      </c>
      <c r="Y410" s="0" t="n">
        <v>529221.678602</v>
      </c>
      <c r="Z410" s="0" t="n">
        <v>-29985.362237</v>
      </c>
      <c r="AA410" s="0" t="n">
        <v>1729.06782452385</v>
      </c>
      <c r="AB410" s="0" t="n">
        <v>559207.040839</v>
      </c>
      <c r="AC410" s="0" t="n">
        <v>529221.678602</v>
      </c>
      <c r="AD410" s="0" t="n">
        <v>-29985.362237</v>
      </c>
      <c r="AF410" s="0" t="n">
        <v>50486.941260448</v>
      </c>
      <c r="AG410" s="0" t="n">
        <v>0</v>
      </c>
      <c r="AH410" s="565" t="n">
        <v>529221.678602</v>
      </c>
      <c r="AI410" s="0" t="n">
        <v>529221.678602</v>
      </c>
      <c r="AJ410" s="0" t="n">
        <v>529221.678602</v>
      </c>
      <c r="AK410" s="0" t="n">
        <v>206942.459267</v>
      </c>
      <c r="AL410" s="0" t="n">
        <v>-29985.362237</v>
      </c>
      <c r="AM410" s="0" t="s">
        <v>474</v>
      </c>
      <c r="AN410" s="0" t="n">
        <v>8</v>
      </c>
      <c r="AO410" s="0" t="s">
        <v>469</v>
      </c>
      <c r="AP410" s="0" t="n">
        <v>8</v>
      </c>
    </row>
    <row r="411" customFormat="false" ht="12.75" hidden="false" customHeight="false" outlineLevel="0" collapsed="false">
      <c r="A411" s="0" t="n">
        <v>1640</v>
      </c>
      <c r="B411" s="0" t="n">
        <v>844</v>
      </c>
      <c r="C411" s="0" t="s">
        <v>2</v>
      </c>
      <c r="D411" s="0" t="s">
        <v>104</v>
      </c>
      <c r="E411" s="0" t="s">
        <v>310</v>
      </c>
      <c r="F411" s="0" t="s">
        <v>150</v>
      </c>
      <c r="G411" s="0" t="s">
        <v>191</v>
      </c>
      <c r="H411" s="0" t="s">
        <v>168</v>
      </c>
      <c r="I411" s="0" t="s">
        <v>186</v>
      </c>
      <c r="J411" s="0" t="s">
        <v>170</v>
      </c>
      <c r="K411" s="0" t="n">
        <v>36934</v>
      </c>
      <c r="L411" s="0" t="n">
        <v>38760</v>
      </c>
      <c r="M411" s="0" t="s">
        <v>155</v>
      </c>
      <c r="N411" s="286" t="n">
        <v>10000000</v>
      </c>
      <c r="O411" s="0" t="n">
        <v>-4261.936838</v>
      </c>
      <c r="P411" s="0" t="n">
        <v>1.7</v>
      </c>
      <c r="Q411" s="0" t="n">
        <v>170.856962</v>
      </c>
      <c r="R411" s="0" t="n">
        <v>171.085265</v>
      </c>
      <c r="S411" s="0" t="n">
        <v>0.18741423392253</v>
      </c>
      <c r="T411" s="0" t="n">
        <v>-798.747627519981</v>
      </c>
      <c r="U411" s="0" t="n">
        <v>549.321379</v>
      </c>
      <c r="V411" s="0" t="n">
        <v>0</v>
      </c>
      <c r="W411" s="0" t="n">
        <v>-249.426248519981</v>
      </c>
      <c r="X411" s="0" t="n">
        <v>16270.55607</v>
      </c>
      <c r="Y411" s="0" t="n">
        <v>15794.141003</v>
      </c>
      <c r="Z411" s="0" t="n">
        <v>-476.415067</v>
      </c>
      <c r="AA411" s="0" t="n">
        <v>-226.988818480019</v>
      </c>
      <c r="AB411" s="0" t="n">
        <v>16270.55607</v>
      </c>
      <c r="AC411" s="0" t="n">
        <v>15794.141003</v>
      </c>
      <c r="AD411" s="0" t="n">
        <v>-476.415067</v>
      </c>
      <c r="AF411" s="0" t="n">
        <v>-53282.734348676</v>
      </c>
      <c r="AG411" s="0" t="n">
        <v>0</v>
      </c>
      <c r="AH411" s="565" t="n">
        <v>15794.141003</v>
      </c>
      <c r="AI411" s="0" t="n">
        <v>15794.141003</v>
      </c>
      <c r="AJ411" s="0" t="n">
        <v>15794.141003</v>
      </c>
      <c r="AK411" s="0" t="n">
        <v>63309.317365</v>
      </c>
      <c r="AL411" s="0" t="n">
        <v>-476.415067</v>
      </c>
      <c r="AM411" s="0" t="s">
        <v>461</v>
      </c>
      <c r="AN411" s="0" t="s">
        <v>469</v>
      </c>
      <c r="AO411" s="0" t="n">
        <v>10</v>
      </c>
      <c r="AP411" s="0" t="n">
        <v>10</v>
      </c>
    </row>
    <row r="412" customFormat="false" ht="12.75" hidden="false" customHeight="false" outlineLevel="0" collapsed="false">
      <c r="A412" s="0" t="n">
        <v>1641</v>
      </c>
      <c r="B412" s="0" t="n">
        <v>845</v>
      </c>
      <c r="C412" s="0" t="s">
        <v>2</v>
      </c>
      <c r="D412" s="0" t="s">
        <v>104</v>
      </c>
      <c r="E412" s="0" t="s">
        <v>244</v>
      </c>
      <c r="F412" s="0" t="s">
        <v>172</v>
      </c>
      <c r="G412" s="0" t="s">
        <v>160</v>
      </c>
      <c r="H412" s="0" t="s">
        <v>168</v>
      </c>
      <c r="I412" s="0" t="s">
        <v>245</v>
      </c>
      <c r="J412" s="0" t="s">
        <v>203</v>
      </c>
      <c r="K412" s="0" t="n">
        <v>36935</v>
      </c>
      <c r="L412" s="0" t="n">
        <v>38761</v>
      </c>
      <c r="M412" s="0" t="s">
        <v>155</v>
      </c>
      <c r="N412" s="286" t="n">
        <v>10000000</v>
      </c>
      <c r="O412" s="0" t="n">
        <v>-4316.7531</v>
      </c>
      <c r="P412" s="0" t="n">
        <v>2.25</v>
      </c>
      <c r="Q412" s="0" t="n">
        <v>255.710782</v>
      </c>
      <c r="R412" s="0" t="n">
        <v>255.739045</v>
      </c>
      <c r="S412" s="0" t="n">
        <v>-0.00525950820425606</v>
      </c>
      <c r="T412" s="0" t="n">
        <v>22.7039983451978</v>
      </c>
      <c r="U412" s="0" t="n">
        <v>749.710995</v>
      </c>
      <c r="V412" s="0" t="n">
        <v>0</v>
      </c>
      <c r="W412" s="0" t="n">
        <v>772.414993345198</v>
      </c>
      <c r="X412" s="0" t="n">
        <v>-97557.846135</v>
      </c>
      <c r="Y412" s="0" t="n">
        <v>-97118.22677</v>
      </c>
      <c r="Z412" s="0" t="n">
        <v>439.619365000006</v>
      </c>
      <c r="AA412" s="0" t="n">
        <v>-332.795628345192</v>
      </c>
      <c r="AB412" s="0" t="n">
        <v>-97557.846135</v>
      </c>
      <c r="AC412" s="0" t="n">
        <v>-97118.22677</v>
      </c>
      <c r="AD412" s="0" t="n">
        <v>439.619365000006</v>
      </c>
      <c r="AF412" s="0" t="n">
        <v>-42606.353097</v>
      </c>
      <c r="AG412" s="0" t="n">
        <v>0</v>
      </c>
      <c r="AH412" s="565" t="n">
        <v>-97118.22677</v>
      </c>
      <c r="AI412" s="0" t="n">
        <v>-97118.22677</v>
      </c>
      <c r="AJ412" s="0" t="n">
        <v>-97118.22677</v>
      </c>
      <c r="AK412" s="0" t="n">
        <v>-9684.79182</v>
      </c>
      <c r="AL412" s="0" t="n">
        <v>439.619365000006</v>
      </c>
      <c r="AM412" s="0" t="s">
        <v>461</v>
      </c>
      <c r="AN412" s="0" t="s">
        <v>469</v>
      </c>
      <c r="AO412" s="0" t="n">
        <v>9</v>
      </c>
      <c r="AP412" s="0" t="n">
        <v>9</v>
      </c>
    </row>
    <row r="413" customFormat="false" ht="12.75" hidden="false" customHeight="false" outlineLevel="0" collapsed="false">
      <c r="A413" s="0" t="n">
        <v>1642</v>
      </c>
      <c r="B413" s="0" t="n">
        <v>846</v>
      </c>
      <c r="C413" s="0" t="s">
        <v>2</v>
      </c>
      <c r="D413" s="0" t="s">
        <v>104</v>
      </c>
      <c r="E413" s="0" t="s">
        <v>376</v>
      </c>
      <c r="F413" s="0" t="s">
        <v>172</v>
      </c>
      <c r="G413" s="0" t="s">
        <v>112</v>
      </c>
      <c r="H413" s="0" t="s">
        <v>168</v>
      </c>
      <c r="I413" s="0" t="s">
        <v>180</v>
      </c>
      <c r="J413" s="0" t="s">
        <v>189</v>
      </c>
      <c r="K413" s="0" t="n">
        <v>36935</v>
      </c>
      <c r="L413" s="0" t="n">
        <v>38761</v>
      </c>
      <c r="M413" s="0" t="s">
        <v>155</v>
      </c>
      <c r="N413" s="286" t="n">
        <v>-10000000</v>
      </c>
      <c r="O413" s="0" t="n">
        <v>4303.026134</v>
      </c>
      <c r="P413" s="0" t="n">
        <v>1.3</v>
      </c>
      <c r="Q413" s="0" t="n">
        <v>119.663966</v>
      </c>
      <c r="R413" s="0" t="n">
        <v>119.695822</v>
      </c>
      <c r="S413" s="0" t="n">
        <v>0.00260290882611861</v>
      </c>
      <c r="T413" s="0" t="n">
        <v>11.2003847032076</v>
      </c>
      <c r="U413" s="0" t="n">
        <v>-443.166333</v>
      </c>
      <c r="V413" s="0" t="n">
        <v>0</v>
      </c>
      <c r="W413" s="0" t="n">
        <v>-431.965948296792</v>
      </c>
      <c r="X413" s="0" t="n">
        <v>-57796.22962</v>
      </c>
      <c r="Y413" s="0" t="n">
        <v>-58049.165548</v>
      </c>
      <c r="Z413" s="0" t="n">
        <v>-252.935927999999</v>
      </c>
      <c r="AA413" s="0" t="n">
        <v>179.030020296793</v>
      </c>
      <c r="AB413" s="0" t="n">
        <v>-57796.22962</v>
      </c>
      <c r="AC413" s="0" t="n">
        <v>-58049.165548</v>
      </c>
      <c r="AD413" s="0" t="n">
        <v>-252.935927999999</v>
      </c>
      <c r="AF413" s="0" t="n">
        <v>42470.86794258</v>
      </c>
      <c r="AG413" s="0" t="n">
        <v>0</v>
      </c>
      <c r="AH413" s="565" t="n">
        <v>-58049.165548</v>
      </c>
      <c r="AI413" s="0" t="n">
        <v>-58049.165548</v>
      </c>
      <c r="AJ413" s="0" t="n">
        <v>-58049.165548</v>
      </c>
      <c r="AK413" s="0" t="n">
        <v>-4974.244992</v>
      </c>
      <c r="AL413" s="0" t="n">
        <v>-252.935927999999</v>
      </c>
      <c r="AM413" s="0" t="s">
        <v>461</v>
      </c>
      <c r="AN413" s="0" t="s">
        <v>469</v>
      </c>
      <c r="AO413" s="0" t="n">
        <v>9</v>
      </c>
      <c r="AP413" s="0" t="n">
        <v>9</v>
      </c>
    </row>
    <row r="414" customFormat="false" ht="12.75" hidden="false" customHeight="false" outlineLevel="0" collapsed="false">
      <c r="A414" s="0" t="n">
        <v>1643</v>
      </c>
      <c r="B414" s="0" t="n">
        <v>847</v>
      </c>
      <c r="C414" s="0" t="s">
        <v>2</v>
      </c>
      <c r="D414" s="0" t="s">
        <v>104</v>
      </c>
      <c r="E414" s="0" t="s">
        <v>233</v>
      </c>
      <c r="F414" s="0" t="s">
        <v>184</v>
      </c>
      <c r="G414" s="0" t="s">
        <v>164</v>
      </c>
      <c r="H414" s="0" t="s">
        <v>107</v>
      </c>
      <c r="I414" s="0" t="s">
        <v>201</v>
      </c>
      <c r="J414" s="0" t="s">
        <v>105</v>
      </c>
      <c r="K414" s="0" t="n">
        <v>36937</v>
      </c>
      <c r="L414" s="0" t="n">
        <v>38763</v>
      </c>
      <c r="M414" s="0" t="s">
        <v>155</v>
      </c>
      <c r="N414" s="286" t="n">
        <v>10000000</v>
      </c>
      <c r="O414" s="0" t="n">
        <v>-4137.666355</v>
      </c>
      <c r="P414" s="0" t="n">
        <v>0.17</v>
      </c>
      <c r="Q414" s="0" t="n">
        <v>16.554991</v>
      </c>
      <c r="R414" s="0" t="n">
        <v>16.561161</v>
      </c>
      <c r="S414" s="0" t="n">
        <v>0.000866720019520761</v>
      </c>
      <c r="T414" s="0" t="n">
        <v>-3.586198263976</v>
      </c>
      <c r="U414" s="0" t="n">
        <v>68.415806</v>
      </c>
      <c r="V414" s="0" t="n">
        <v>0</v>
      </c>
      <c r="W414" s="0" t="n">
        <v>64.829607736024</v>
      </c>
      <c r="X414" s="0" t="n">
        <v>3774.07716</v>
      </c>
      <c r="Y414" s="0" t="n">
        <v>3795.562513</v>
      </c>
      <c r="Z414" s="0" t="n">
        <v>21.485353</v>
      </c>
      <c r="AA414" s="0" t="n">
        <v>-43.344254736024</v>
      </c>
      <c r="AB414" s="0" t="n">
        <v>3774.07716</v>
      </c>
      <c r="AC414" s="0" t="n">
        <v>3795.562513</v>
      </c>
      <c r="AD414" s="0" t="n">
        <v>21.485353</v>
      </c>
      <c r="AF414" s="0" t="n">
        <v>-17016.1528849375</v>
      </c>
      <c r="AG414" s="0" t="n">
        <v>0</v>
      </c>
      <c r="AH414" s="565" t="n">
        <v>3795.562513</v>
      </c>
      <c r="AI414" s="0" t="n">
        <v>3795.562513</v>
      </c>
      <c r="AJ414" s="0" t="n">
        <v>3795.562513</v>
      </c>
      <c r="AK414" s="0" t="n">
        <v>15894.822518</v>
      </c>
      <c r="AL414" s="0" t="n">
        <v>21.485353</v>
      </c>
      <c r="AM414" s="0" t="s">
        <v>461</v>
      </c>
      <c r="AN414" s="0" t="n">
        <v>5</v>
      </c>
      <c r="AO414" s="0" t="s">
        <v>469</v>
      </c>
      <c r="AP414" s="0" t="n">
        <v>5</v>
      </c>
    </row>
    <row r="415" customFormat="false" ht="12.75" hidden="false" customHeight="false" outlineLevel="0" collapsed="false">
      <c r="A415" s="0" t="n">
        <v>1644</v>
      </c>
      <c r="B415" s="0" t="n">
        <v>848</v>
      </c>
      <c r="C415" s="0" t="s">
        <v>2</v>
      </c>
      <c r="D415" s="0" t="s">
        <v>104</v>
      </c>
      <c r="E415" s="0" t="s">
        <v>199</v>
      </c>
      <c r="F415" s="0" t="s">
        <v>102</v>
      </c>
      <c r="G415" s="0" t="s">
        <v>96</v>
      </c>
      <c r="H415" s="0" t="s">
        <v>168</v>
      </c>
      <c r="I415" s="0" t="s">
        <v>201</v>
      </c>
      <c r="J415" s="0" t="s">
        <v>170</v>
      </c>
      <c r="K415" s="0" t="n">
        <v>36937</v>
      </c>
      <c r="L415" s="0" t="n">
        <v>37302</v>
      </c>
      <c r="M415" s="0" t="s">
        <v>155</v>
      </c>
      <c r="N415" s="286" t="n">
        <v>20000000</v>
      </c>
      <c r="O415" s="0" t="n">
        <v>-1683.23811</v>
      </c>
      <c r="P415" s="0" t="n">
        <v>0.75</v>
      </c>
      <c r="Q415" s="0" t="n">
        <v>82.737542</v>
      </c>
      <c r="R415" s="0" t="n">
        <v>82.765438</v>
      </c>
      <c r="S415" s="0" t="n">
        <v>-0.00246978842932677</v>
      </c>
      <c r="T415" s="0" t="n">
        <v>4.15724200787986</v>
      </c>
      <c r="U415" s="0" t="n">
        <v>489.45274</v>
      </c>
      <c r="V415" s="0" t="n">
        <v>0</v>
      </c>
      <c r="W415" s="0" t="n">
        <v>493.60998200788</v>
      </c>
      <c r="X415" s="0" t="n">
        <v>2710.366372</v>
      </c>
      <c r="Y415" s="0" t="n">
        <v>3116.780747</v>
      </c>
      <c r="Z415" s="0" t="n">
        <v>406.414375</v>
      </c>
      <c r="AA415" s="0" t="n">
        <v>-87.19560700788</v>
      </c>
      <c r="AB415" s="0" t="n">
        <v>2710.366372</v>
      </c>
      <c r="AC415" s="0" t="n">
        <v>3116.780747</v>
      </c>
      <c r="AD415" s="0" t="n">
        <v>406.414375</v>
      </c>
      <c r="AF415" s="0" t="n">
        <v>-9691.243418325</v>
      </c>
      <c r="AG415" s="0" t="n">
        <v>0</v>
      </c>
      <c r="AH415" s="565" t="n">
        <v>3116.780747</v>
      </c>
      <c r="AI415" s="0" t="n">
        <v>3116.780747</v>
      </c>
      <c r="AJ415" s="0" t="n">
        <v>3116.780747</v>
      </c>
      <c r="AK415" s="0" t="n">
        <v>23904.084154</v>
      </c>
      <c r="AL415" s="0" t="n">
        <v>406.414375</v>
      </c>
      <c r="AM415" s="0" t="s">
        <v>472</v>
      </c>
      <c r="AN415" s="0" t="n">
        <v>6</v>
      </c>
      <c r="AO415" s="0" t="s">
        <v>469</v>
      </c>
      <c r="AP415" s="0" t="n">
        <v>6</v>
      </c>
    </row>
    <row r="416" customFormat="false" ht="12.75" hidden="false" customHeight="false" outlineLevel="0" collapsed="false">
      <c r="A416" s="0" t="n">
        <v>1646</v>
      </c>
      <c r="B416" s="0" t="n">
        <v>849</v>
      </c>
      <c r="C416" s="0" t="s">
        <v>2</v>
      </c>
      <c r="D416" s="0" t="s">
        <v>104</v>
      </c>
      <c r="E416" s="0" t="s">
        <v>224</v>
      </c>
      <c r="F416" s="0" t="s">
        <v>116</v>
      </c>
      <c r="G416" s="0" t="s">
        <v>164</v>
      </c>
      <c r="H416" s="0" t="s">
        <v>216</v>
      </c>
      <c r="I416" s="0" t="s">
        <v>217</v>
      </c>
      <c r="J416" s="0" t="s">
        <v>158</v>
      </c>
      <c r="K416" s="0" t="n">
        <v>36941</v>
      </c>
      <c r="L416" s="0" t="n">
        <v>38243</v>
      </c>
      <c r="M416" s="0" t="s">
        <v>155</v>
      </c>
      <c r="N416" s="286" t="n">
        <v>-18000000</v>
      </c>
      <c r="O416" s="0" t="n">
        <v>5560.004517</v>
      </c>
      <c r="P416" s="0" t="n">
        <v>2.55</v>
      </c>
      <c r="Q416" s="0" t="n">
        <v>373.994253</v>
      </c>
      <c r="R416" s="0" t="n">
        <v>369.680633</v>
      </c>
      <c r="S416" s="0" t="n">
        <v>-4.26476900396699</v>
      </c>
      <c r="T416" s="0" t="n">
        <v>-23712.134926018</v>
      </c>
      <c r="U416" s="0" t="n">
        <v>-1733.732438</v>
      </c>
      <c r="V416" s="0" t="n">
        <v>0</v>
      </c>
      <c r="W416" s="0" t="n">
        <v>-25445.867364018</v>
      </c>
      <c r="X416" s="0" t="n">
        <v>619531.093992</v>
      </c>
      <c r="Y416" s="0" t="n">
        <v>595760.458801</v>
      </c>
      <c r="Z416" s="0" t="n">
        <v>-23770.635191</v>
      </c>
      <c r="AA416" s="0" t="n">
        <v>1675.23217301808</v>
      </c>
      <c r="AB416" s="0" t="n">
        <v>619531.093992</v>
      </c>
      <c r="AC416" s="0" t="n">
        <v>595760.458801</v>
      </c>
      <c r="AD416" s="0" t="n">
        <v>-23770.635191</v>
      </c>
      <c r="AF416" s="0" t="n">
        <v>40243.312694046</v>
      </c>
      <c r="AG416" s="0" t="n">
        <v>-28050</v>
      </c>
      <c r="AH416" s="565" t="n">
        <v>567710.458801</v>
      </c>
      <c r="AI416" s="0" t="n">
        <v>567710.458801</v>
      </c>
      <c r="AJ416" s="0" t="n">
        <v>567710.458801</v>
      </c>
      <c r="AK416" s="0" t="n">
        <v>138084.969949</v>
      </c>
      <c r="AL416" s="0" t="n">
        <v>-23770.635191</v>
      </c>
      <c r="AM416" s="0" t="s">
        <v>474</v>
      </c>
      <c r="AN416" s="0" t="n">
        <v>8</v>
      </c>
      <c r="AO416" s="0" t="s">
        <v>469</v>
      </c>
      <c r="AP416" s="0" t="n">
        <v>8</v>
      </c>
    </row>
    <row r="417" customFormat="false" ht="12.75" hidden="false" customHeight="false" outlineLevel="0" collapsed="false">
      <c r="A417" s="0" t="n">
        <v>1647</v>
      </c>
      <c r="B417" s="0" t="n">
        <v>852</v>
      </c>
      <c r="C417" s="0" t="s">
        <v>2</v>
      </c>
      <c r="D417" s="0" t="s">
        <v>104</v>
      </c>
      <c r="E417" s="0" t="s">
        <v>240</v>
      </c>
      <c r="F417" s="0" t="s">
        <v>102</v>
      </c>
      <c r="G417" s="0" t="s">
        <v>160</v>
      </c>
      <c r="H417" s="0" t="s">
        <v>168</v>
      </c>
      <c r="I417" s="0" t="s">
        <v>180</v>
      </c>
      <c r="J417" s="0" t="s">
        <v>189</v>
      </c>
      <c r="K417" s="0" t="n">
        <v>36943</v>
      </c>
      <c r="L417" s="0" t="n">
        <v>38769</v>
      </c>
      <c r="M417" s="0" t="s">
        <v>155</v>
      </c>
      <c r="N417" s="286" t="n">
        <v>-10000000</v>
      </c>
      <c r="O417" s="0" t="n">
        <v>4198.351859</v>
      </c>
      <c r="P417" s="0" t="n">
        <v>0.56</v>
      </c>
      <c r="Q417" s="0" t="n">
        <v>49.966576</v>
      </c>
      <c r="R417" s="0" t="n">
        <v>49.982141</v>
      </c>
      <c r="S417" s="0" t="n">
        <v>0.00179497498184896</v>
      </c>
      <c r="T417" s="0" t="n">
        <v>7.53593655190405</v>
      </c>
      <c r="U417" s="0" t="n">
        <v>-196.902898</v>
      </c>
      <c r="V417" s="0" t="n">
        <v>0</v>
      </c>
      <c r="W417" s="0" t="n">
        <v>-189.366961448096</v>
      </c>
      <c r="X417" s="0" t="n">
        <v>-31121.003915</v>
      </c>
      <c r="Y417" s="0" t="n">
        <v>-31224.224558</v>
      </c>
      <c r="Z417" s="0" t="n">
        <v>-103.220643000001</v>
      </c>
      <c r="AA417" s="0" t="n">
        <v>86.1463184480954</v>
      </c>
      <c r="AB417" s="0" t="n">
        <v>-31121.003915</v>
      </c>
      <c r="AC417" s="0" t="n">
        <v>-31224.224558</v>
      </c>
      <c r="AD417" s="0" t="n">
        <v>-103.220643000001</v>
      </c>
      <c r="AF417" s="0" t="n">
        <v>24172.0108281925</v>
      </c>
      <c r="AG417" s="0" t="n">
        <v>0</v>
      </c>
      <c r="AH417" s="565" t="n">
        <v>-31224.224558</v>
      </c>
      <c r="AI417" s="0" t="n">
        <v>-31224.224558</v>
      </c>
      <c r="AJ417" s="0" t="n">
        <v>-31224.224558</v>
      </c>
      <c r="AK417" s="0" t="n">
        <v>-23002.329041</v>
      </c>
      <c r="AL417" s="0" t="n">
        <v>-103.220643000001</v>
      </c>
      <c r="AM417" s="0" t="s">
        <v>461</v>
      </c>
      <c r="AN417" s="0" t="n">
        <v>6</v>
      </c>
      <c r="AO417" s="0" t="s">
        <v>469</v>
      </c>
      <c r="AP417" s="0" t="n">
        <v>6</v>
      </c>
    </row>
    <row r="418" customFormat="false" ht="12.75" hidden="false" customHeight="false" outlineLevel="0" collapsed="false">
      <c r="A418" s="0" t="n">
        <v>1648</v>
      </c>
      <c r="B418" s="0" t="n">
        <v>853</v>
      </c>
      <c r="C418" s="0" t="s">
        <v>2</v>
      </c>
      <c r="D418" s="0" t="s">
        <v>104</v>
      </c>
      <c r="E418" s="0" t="s">
        <v>240</v>
      </c>
      <c r="F418" s="0" t="s">
        <v>102</v>
      </c>
      <c r="G418" s="0" t="s">
        <v>160</v>
      </c>
      <c r="H418" s="0" t="s">
        <v>168</v>
      </c>
      <c r="I418" s="0" t="s">
        <v>182</v>
      </c>
      <c r="J418" s="0" t="s">
        <v>189</v>
      </c>
      <c r="K418" s="0" t="n">
        <v>36943</v>
      </c>
      <c r="L418" s="0" t="n">
        <v>38769</v>
      </c>
      <c r="M418" s="0" t="s">
        <v>155</v>
      </c>
      <c r="N418" s="286" t="n">
        <v>-10000000</v>
      </c>
      <c r="O418" s="0" t="n">
        <v>4196.711795</v>
      </c>
      <c r="P418" s="0" t="n">
        <v>0.55</v>
      </c>
      <c r="Q418" s="0" t="n">
        <v>49.966576</v>
      </c>
      <c r="R418" s="0" t="n">
        <v>49.982141</v>
      </c>
      <c r="S418" s="0" t="n">
        <v>0.00179867192353097</v>
      </c>
      <c r="T418" s="0" t="n">
        <v>7.54850767681774</v>
      </c>
      <c r="U418" s="0" t="n">
        <v>-196.169941</v>
      </c>
      <c r="V418" s="0" t="n">
        <v>0</v>
      </c>
      <c r="W418" s="0" t="n">
        <v>-188.621433323182</v>
      </c>
      <c r="X418" s="0" t="n">
        <v>-26721.619244</v>
      </c>
      <c r="Y418" s="0" t="n">
        <v>-26819.60662</v>
      </c>
      <c r="Z418" s="0" t="n">
        <v>-97.9873759999973</v>
      </c>
      <c r="AA418" s="0" t="n">
        <v>90.634057323185</v>
      </c>
      <c r="AB418" s="0" t="n">
        <v>-26721.619244</v>
      </c>
      <c r="AC418" s="0" t="n">
        <v>-26819.60662</v>
      </c>
      <c r="AD418" s="0" t="n">
        <v>-97.9873759999973</v>
      </c>
      <c r="AF418" s="0" t="n">
        <v>24162.5681597125</v>
      </c>
      <c r="AG418" s="0" t="n">
        <v>0</v>
      </c>
      <c r="AH418" s="565" t="n">
        <v>-26819.60662</v>
      </c>
      <c r="AI418" s="0" t="n">
        <v>-26819.60662</v>
      </c>
      <c r="AJ418" s="0" t="n">
        <v>-26819.60662</v>
      </c>
      <c r="AK418" s="0" t="n">
        <v>-22942.042908</v>
      </c>
      <c r="AL418" s="0" t="n">
        <v>-97.9873759999973</v>
      </c>
      <c r="AM418" s="0" t="s">
        <v>461</v>
      </c>
      <c r="AN418" s="0" t="n">
        <v>6</v>
      </c>
      <c r="AO418" s="0" t="s">
        <v>469</v>
      </c>
      <c r="AP418" s="0" t="n">
        <v>6</v>
      </c>
    </row>
    <row r="419" customFormat="false" ht="12.75" hidden="false" customHeight="false" outlineLevel="0" collapsed="false">
      <c r="A419" s="0" t="n">
        <v>1649</v>
      </c>
      <c r="B419" s="0" t="n">
        <v>859</v>
      </c>
      <c r="C419" s="0" t="s">
        <v>2</v>
      </c>
      <c r="D419" s="0" t="s">
        <v>104</v>
      </c>
      <c r="E419" s="0" t="s">
        <v>210</v>
      </c>
      <c r="F419" s="0" t="s">
        <v>102</v>
      </c>
      <c r="G419" s="0" t="s">
        <v>164</v>
      </c>
      <c r="H419" s="0" t="s">
        <v>168</v>
      </c>
      <c r="I419" s="0" t="s">
        <v>200</v>
      </c>
      <c r="J419" s="0" t="s">
        <v>189</v>
      </c>
      <c r="K419" s="0" t="n">
        <v>36945</v>
      </c>
      <c r="L419" s="0" t="n">
        <v>38771</v>
      </c>
      <c r="M419" s="0" t="s">
        <v>155</v>
      </c>
      <c r="N419" s="286" t="n">
        <v>-10000000</v>
      </c>
      <c r="O419" s="0" t="n">
        <v>4210.261471</v>
      </c>
      <c r="P419" s="0" t="n">
        <v>0.7</v>
      </c>
      <c r="Q419" s="0" t="n">
        <v>85.047012</v>
      </c>
      <c r="R419" s="0" t="n">
        <v>85.075417</v>
      </c>
      <c r="S419" s="0" t="n">
        <v>0.00415024454244124</v>
      </c>
      <c r="T419" s="0" t="n">
        <v>17.4736146922684</v>
      </c>
      <c r="U419" s="0" t="n">
        <v>-274.511013</v>
      </c>
      <c r="V419" s="0" t="n">
        <v>0</v>
      </c>
      <c r="W419" s="0" t="n">
        <v>-257.037398307732</v>
      </c>
      <c r="X419" s="0" t="n">
        <v>58042.261617</v>
      </c>
      <c r="Y419" s="0" t="n">
        <v>58005.150275</v>
      </c>
      <c r="Z419" s="0" t="n">
        <v>-37.1113419999965</v>
      </c>
      <c r="AA419" s="0" t="n">
        <v>219.926056307735</v>
      </c>
      <c r="AB419" s="0" t="n">
        <v>58042.261617</v>
      </c>
      <c r="AC419" s="0" t="n">
        <v>58005.150275</v>
      </c>
      <c r="AD419" s="0" t="n">
        <v>-37.1113419999965</v>
      </c>
      <c r="AF419" s="0" t="n">
        <v>24240.5804192825</v>
      </c>
      <c r="AG419" s="0" t="n">
        <v>0</v>
      </c>
      <c r="AH419" s="565" t="n">
        <v>58005.150275</v>
      </c>
      <c r="AI419" s="0" t="n">
        <v>58005.150275</v>
      </c>
      <c r="AJ419" s="0" t="n">
        <v>58005.150275</v>
      </c>
      <c r="AK419" s="0" t="n">
        <v>40627.474434</v>
      </c>
      <c r="AL419" s="0" t="n">
        <v>-37.1113419999965</v>
      </c>
      <c r="AM419" s="0" t="s">
        <v>461</v>
      </c>
      <c r="AN419" s="0" t="n">
        <v>6</v>
      </c>
      <c r="AO419" s="0" t="s">
        <v>469</v>
      </c>
      <c r="AP419" s="0" t="n">
        <v>6</v>
      </c>
    </row>
    <row r="420" customFormat="false" ht="12.75" hidden="false" customHeight="false" outlineLevel="0" collapsed="false">
      <c r="A420" s="0" t="n">
        <v>1650</v>
      </c>
      <c r="B420" s="0" t="n">
        <v>860</v>
      </c>
      <c r="C420" s="0" t="s">
        <v>2</v>
      </c>
      <c r="D420" s="0" t="s">
        <v>104</v>
      </c>
      <c r="E420" s="0" t="s">
        <v>301</v>
      </c>
      <c r="F420" s="0" t="s">
        <v>184</v>
      </c>
      <c r="G420" s="0" t="s">
        <v>164</v>
      </c>
      <c r="H420" s="0" t="s">
        <v>168</v>
      </c>
      <c r="I420" s="0" t="s">
        <v>200</v>
      </c>
      <c r="J420" s="0" t="s">
        <v>189</v>
      </c>
      <c r="K420" s="0" t="n">
        <v>36945</v>
      </c>
      <c r="L420" s="0" t="n">
        <v>38771</v>
      </c>
      <c r="M420" s="0" t="s">
        <v>155</v>
      </c>
      <c r="N420" s="286" t="n">
        <v>-10000000</v>
      </c>
      <c r="O420" s="0" t="n">
        <v>4191.160205</v>
      </c>
      <c r="P420" s="0" t="n">
        <v>0.5</v>
      </c>
      <c r="Q420" s="0" t="n">
        <v>55.10399</v>
      </c>
      <c r="R420" s="0" t="n">
        <v>55.125694</v>
      </c>
      <c r="S420" s="0" t="n">
        <v>0.00655805043595195</v>
      </c>
      <c r="T420" s="0" t="n">
        <v>27.4858400095447</v>
      </c>
      <c r="U420" s="0" t="n">
        <v>-202.423543</v>
      </c>
      <c r="V420" s="0" t="n">
        <v>0</v>
      </c>
      <c r="W420" s="0" t="n">
        <v>-174.937702990455</v>
      </c>
      <c r="X420" s="0" t="n">
        <v>17658.802801</v>
      </c>
      <c r="Y420" s="0" t="n">
        <v>17625.833763</v>
      </c>
      <c r="Z420" s="0" t="n">
        <v>-32.9690380000029</v>
      </c>
      <c r="AA420" s="0" t="n">
        <v>141.968664990452</v>
      </c>
      <c r="AB420" s="0" t="n">
        <v>17658.802801</v>
      </c>
      <c r="AC420" s="0" t="n">
        <v>17625.833763</v>
      </c>
      <c r="AD420" s="0" t="n">
        <v>-32.9690380000029</v>
      </c>
      <c r="AF420" s="0" t="n">
        <v>17236.1463430625</v>
      </c>
      <c r="AG420" s="0" t="n">
        <v>0</v>
      </c>
      <c r="AH420" s="565" t="n">
        <v>17625.833763</v>
      </c>
      <c r="AI420" s="0" t="n">
        <v>17625.833763</v>
      </c>
      <c r="AJ420" s="0" t="n">
        <v>17625.833763</v>
      </c>
      <c r="AK420" s="0" t="n">
        <v>-616.199004000002</v>
      </c>
      <c r="AL420" s="0" t="n">
        <v>-32.9690380000029</v>
      </c>
      <c r="AM420" s="0" t="s">
        <v>461</v>
      </c>
      <c r="AN420" s="0" t="n">
        <v>5</v>
      </c>
      <c r="AO420" s="0" t="s">
        <v>469</v>
      </c>
      <c r="AP420" s="0" t="n">
        <v>5</v>
      </c>
    </row>
    <row r="421" customFormat="false" ht="12.75" hidden="false" customHeight="false" outlineLevel="0" collapsed="false">
      <c r="A421" s="0" t="n">
        <v>1651</v>
      </c>
      <c r="B421" s="0" t="n">
        <v>861</v>
      </c>
      <c r="C421" s="0" t="s">
        <v>2</v>
      </c>
      <c r="D421" s="0" t="s">
        <v>104</v>
      </c>
      <c r="E421" s="0" t="s">
        <v>232</v>
      </c>
      <c r="F421" s="0" t="s">
        <v>184</v>
      </c>
      <c r="G421" s="0" t="s">
        <v>191</v>
      </c>
      <c r="H421" s="0" t="s">
        <v>97</v>
      </c>
      <c r="I421" s="0" t="s">
        <v>180</v>
      </c>
      <c r="J421" s="0" t="s">
        <v>212</v>
      </c>
      <c r="K421" s="0" t="n">
        <v>36948</v>
      </c>
      <c r="L421" s="0" t="n">
        <v>38774</v>
      </c>
      <c r="M421" s="0" t="s">
        <v>100</v>
      </c>
      <c r="N421" s="286" t="n">
        <v>-10000000</v>
      </c>
      <c r="O421" s="0" t="n">
        <v>4264.413914</v>
      </c>
      <c r="P421" s="0" t="n">
        <v>0.51</v>
      </c>
      <c r="Q421" s="0" t="n">
        <v>50.639314</v>
      </c>
      <c r="R421" s="0" t="n">
        <v>50.672775</v>
      </c>
      <c r="S421" s="0" t="n">
        <v>-0.0336731154651576</v>
      </c>
      <c r="T421" s="0" t="n">
        <v>-143.596102117347</v>
      </c>
      <c r="U421" s="0" t="n">
        <v>-241.353254</v>
      </c>
      <c r="V421" s="0" t="n">
        <v>0</v>
      </c>
      <c r="W421" s="0" t="n">
        <v>-384.949356117347</v>
      </c>
      <c r="X421" s="0" t="n">
        <v>-5546.15431</v>
      </c>
      <c r="Y421" s="0" t="n">
        <v>-5543.412087</v>
      </c>
      <c r="Z421" s="0" t="n">
        <v>2.74222300000019</v>
      </c>
      <c r="AA421" s="0" t="n">
        <v>387.691579117347</v>
      </c>
      <c r="AB421" s="0" t="n">
        <v>-4967.135800036</v>
      </c>
      <c r="AC421" s="0" t="n">
        <v>-4932.5280750126</v>
      </c>
      <c r="AD421" s="0" t="n">
        <v>34.6077250233993</v>
      </c>
      <c r="AF421" s="0" t="n">
        <v>17537.402221325</v>
      </c>
      <c r="AG421" s="0" t="n">
        <v>0</v>
      </c>
      <c r="AH421" s="565" t="n">
        <v>-4932.5280750126</v>
      </c>
      <c r="AI421" s="0" t="n">
        <v>-4932.5280750126</v>
      </c>
      <c r="AJ421" s="0" t="n">
        <v>-4932.5280750126</v>
      </c>
      <c r="AK421" s="0" t="n">
        <v>-10385.6116042237</v>
      </c>
      <c r="AL421" s="0" t="n">
        <v>34.6077250233993</v>
      </c>
      <c r="AM421" s="0" t="s">
        <v>461</v>
      </c>
      <c r="AN421" s="0" t="n">
        <v>5</v>
      </c>
      <c r="AO421" s="0" t="s">
        <v>469</v>
      </c>
      <c r="AP421" s="0" t="n">
        <v>5</v>
      </c>
    </row>
    <row r="422" customFormat="false" ht="12.75" hidden="false" customHeight="false" outlineLevel="0" collapsed="false">
      <c r="A422" s="0" t="n">
        <v>1652</v>
      </c>
      <c r="B422" s="0" t="n">
        <v>862</v>
      </c>
      <c r="C422" s="0" t="s">
        <v>2</v>
      </c>
      <c r="D422" s="0" t="s">
        <v>104</v>
      </c>
      <c r="E422" s="0" t="s">
        <v>106</v>
      </c>
      <c r="F422" s="0" t="s">
        <v>102</v>
      </c>
      <c r="G422" s="0" t="s">
        <v>96</v>
      </c>
      <c r="H422" s="0" t="s">
        <v>107</v>
      </c>
      <c r="I422" s="0" t="s">
        <v>182</v>
      </c>
      <c r="J422" s="0" t="s">
        <v>105</v>
      </c>
      <c r="K422" s="0" t="n">
        <v>36949</v>
      </c>
      <c r="L422" s="0" t="n">
        <v>38775</v>
      </c>
      <c r="M422" s="0" t="s">
        <v>155</v>
      </c>
      <c r="N422" s="286" t="n">
        <v>10000000</v>
      </c>
      <c r="O422" s="0" t="n">
        <v>-4237.43987</v>
      </c>
      <c r="P422" s="0" t="n">
        <v>0.85</v>
      </c>
      <c r="Q422" s="0" t="n">
        <v>80.27036</v>
      </c>
      <c r="R422" s="0" t="n">
        <v>80.298413</v>
      </c>
      <c r="S422" s="0" t="n">
        <v>0.0095616901288542</v>
      </c>
      <c r="T422" s="0" t="n">
        <v>-40.5170869765922</v>
      </c>
      <c r="U422" s="0" t="n">
        <v>282.621116</v>
      </c>
      <c r="V422" s="0" t="n">
        <v>0</v>
      </c>
      <c r="W422" s="0" t="n">
        <v>242.104029023408</v>
      </c>
      <c r="X422" s="0" t="n">
        <v>26596.881708</v>
      </c>
      <c r="Y422" s="0" t="n">
        <v>26724.209934</v>
      </c>
      <c r="Z422" s="0" t="n">
        <v>127.328225999998</v>
      </c>
      <c r="AA422" s="0" t="n">
        <v>-114.77580302341</v>
      </c>
      <c r="AB422" s="0" t="n">
        <v>26596.881708</v>
      </c>
      <c r="AC422" s="0" t="n">
        <v>26724.209934</v>
      </c>
      <c r="AD422" s="0" t="n">
        <v>127.328225999998</v>
      </c>
      <c r="AF422" s="0" t="n">
        <v>-24397.060051525</v>
      </c>
      <c r="AG422" s="0" t="n">
        <v>0</v>
      </c>
      <c r="AH422" s="565" t="n">
        <v>26724.209934</v>
      </c>
      <c r="AI422" s="0" t="n">
        <v>26724.209934</v>
      </c>
      <c r="AJ422" s="0" t="n">
        <v>26724.209934</v>
      </c>
      <c r="AK422" s="0" t="n">
        <v>65948.148275</v>
      </c>
      <c r="AL422" s="0" t="n">
        <v>127.328225999998</v>
      </c>
      <c r="AM422" s="0" t="s">
        <v>461</v>
      </c>
      <c r="AN422" s="0" t="n">
        <v>6</v>
      </c>
      <c r="AO422" s="0" t="s">
        <v>469</v>
      </c>
      <c r="AP422" s="0" t="n">
        <v>6</v>
      </c>
    </row>
    <row r="423" customFormat="false" ht="12.75" hidden="false" customHeight="false" outlineLevel="0" collapsed="false">
      <c r="A423" s="0" t="n">
        <v>1653</v>
      </c>
      <c r="B423" s="0" t="n">
        <v>863</v>
      </c>
      <c r="C423" s="0" t="s">
        <v>2</v>
      </c>
      <c r="D423" s="0" t="s">
        <v>104</v>
      </c>
      <c r="E423" s="0" t="s">
        <v>343</v>
      </c>
      <c r="F423" s="0" t="s">
        <v>102</v>
      </c>
      <c r="G423" s="0" t="s">
        <v>96</v>
      </c>
      <c r="H423" s="0" t="s">
        <v>344</v>
      </c>
      <c r="I423" s="0" t="s">
        <v>182</v>
      </c>
      <c r="J423" s="0" t="s">
        <v>105</v>
      </c>
      <c r="K423" s="0" t="n">
        <v>36949</v>
      </c>
      <c r="L423" s="0" t="n">
        <v>38775</v>
      </c>
      <c r="M423" s="0" t="s">
        <v>155</v>
      </c>
      <c r="N423" s="286" t="n">
        <v>10000000</v>
      </c>
      <c r="O423" s="0" t="n">
        <v>-4219.77151</v>
      </c>
      <c r="P423" s="0" t="n">
        <v>0.7</v>
      </c>
      <c r="Q423" s="0" t="n">
        <v>68.295001</v>
      </c>
      <c r="R423" s="0" t="n">
        <v>68.324551</v>
      </c>
      <c r="S423" s="0" t="n">
        <v>0.0103052172304696</v>
      </c>
      <c r="T423" s="0" t="n">
        <v>-43.4856620734965</v>
      </c>
      <c r="U423" s="0" t="n">
        <v>243.830503</v>
      </c>
      <c r="V423" s="0" t="n">
        <v>0</v>
      </c>
      <c r="W423" s="0" t="n">
        <v>200.344840926503</v>
      </c>
      <c r="X423" s="0" t="n">
        <v>12573.090501</v>
      </c>
      <c r="Y423" s="0" t="n">
        <v>12644.507371</v>
      </c>
      <c r="Z423" s="0" t="n">
        <v>71.4168699999991</v>
      </c>
      <c r="AA423" s="0" t="n">
        <v>-128.927970926504</v>
      </c>
      <c r="AB423" s="0" t="n">
        <v>12573.090501</v>
      </c>
      <c r="AC423" s="0" t="n">
        <v>12644.507371</v>
      </c>
      <c r="AD423" s="0" t="n">
        <v>71.4168699999991</v>
      </c>
      <c r="AF423" s="0" t="n">
        <v>-24295.334468825</v>
      </c>
      <c r="AG423" s="0" t="n">
        <v>0</v>
      </c>
      <c r="AH423" s="565" t="n">
        <v>12644.507371</v>
      </c>
      <c r="AI423" s="0" t="n">
        <v>12644.507371</v>
      </c>
      <c r="AJ423" s="0" t="n">
        <v>12644.507371</v>
      </c>
      <c r="AK423" s="0" t="n">
        <v>31014.535946</v>
      </c>
      <c r="AL423" s="0" t="n">
        <v>71.4168699999991</v>
      </c>
      <c r="AM423" s="0" t="s">
        <v>461</v>
      </c>
      <c r="AN423" s="0" t="n">
        <v>6</v>
      </c>
      <c r="AO423" s="0" t="s">
        <v>469</v>
      </c>
      <c r="AP423" s="0" t="n">
        <v>6</v>
      </c>
    </row>
    <row r="424" customFormat="false" ht="12.75" hidden="false" customHeight="false" outlineLevel="0" collapsed="false">
      <c r="A424" s="0" t="n">
        <v>1654</v>
      </c>
      <c r="B424" s="0" t="n">
        <v>864</v>
      </c>
      <c r="C424" s="0" t="s">
        <v>2</v>
      </c>
      <c r="D424" s="0" t="s">
        <v>173</v>
      </c>
      <c r="E424" s="0" t="s">
        <v>276</v>
      </c>
      <c r="F424" s="0" t="s">
        <v>184</v>
      </c>
      <c r="G424" s="0" t="s">
        <v>112</v>
      </c>
      <c r="H424" s="0" t="s">
        <v>168</v>
      </c>
      <c r="I424" s="0" t="s">
        <v>228</v>
      </c>
      <c r="J424" s="0" t="s">
        <v>189</v>
      </c>
      <c r="K424" s="0" t="n">
        <v>36949</v>
      </c>
      <c r="L424" s="0" t="n">
        <v>38775</v>
      </c>
      <c r="M424" s="0" t="s">
        <v>155</v>
      </c>
      <c r="N424" s="286" t="n">
        <v>-10000000</v>
      </c>
      <c r="O424" s="0" t="n">
        <v>4271.467241</v>
      </c>
      <c r="P424" s="0" t="n">
        <v>1.1</v>
      </c>
      <c r="Q424" s="0" t="n">
        <v>100.093516</v>
      </c>
      <c r="R424" s="0" t="n">
        <v>100.124959</v>
      </c>
      <c r="S424" s="0" t="n">
        <v>0.00382742120374768</v>
      </c>
      <c r="T424" s="0" t="n">
        <v>16.348704289317</v>
      </c>
      <c r="U424" s="0" t="n">
        <v>-390.824331</v>
      </c>
      <c r="V424" s="0" t="n">
        <v>0</v>
      </c>
      <c r="W424" s="0" t="n">
        <v>-374.475626710683</v>
      </c>
      <c r="X424" s="0" t="n">
        <v>-50363.087406</v>
      </c>
      <c r="Y424" s="0" t="n">
        <v>-50558.522495</v>
      </c>
      <c r="Z424" s="0" t="n">
        <v>-195.435088999999</v>
      </c>
      <c r="AA424" s="0" t="n">
        <v>179.040537710684</v>
      </c>
      <c r="AB424" s="0" t="n">
        <v>-50363.087406</v>
      </c>
      <c r="AC424" s="0" t="n">
        <v>-50558.522495</v>
      </c>
      <c r="AD424" s="0" t="n">
        <v>-195.435088999999</v>
      </c>
      <c r="AF424" s="0" t="n">
        <v>17566.4090286125</v>
      </c>
      <c r="AG424" s="0" t="n">
        <v>0</v>
      </c>
      <c r="AH424" s="565" t="n">
        <v>-50558.522495</v>
      </c>
      <c r="AI424" s="0" t="n">
        <v>-50558.522495</v>
      </c>
      <c r="AJ424" s="0" t="n">
        <v>-50558.522495</v>
      </c>
      <c r="AK424" s="0" t="n">
        <v>-45751.699614</v>
      </c>
      <c r="AL424" s="0" t="n">
        <v>-195.435088999999</v>
      </c>
      <c r="AM424" s="0" t="s">
        <v>461</v>
      </c>
      <c r="AN424" s="0" t="n">
        <v>5</v>
      </c>
      <c r="AO424" s="0" t="s">
        <v>469</v>
      </c>
      <c r="AP424" s="0" t="n">
        <v>5</v>
      </c>
    </row>
    <row r="425" customFormat="false" ht="12.75" hidden="false" customHeight="false" outlineLevel="0" collapsed="false">
      <c r="A425" s="0" t="n">
        <v>1655</v>
      </c>
      <c r="B425" s="0" t="n">
        <v>865</v>
      </c>
      <c r="C425" s="0" t="s">
        <v>2</v>
      </c>
      <c r="D425" s="0" t="s">
        <v>176</v>
      </c>
      <c r="E425" s="0" t="s">
        <v>276</v>
      </c>
      <c r="F425" s="0" t="s">
        <v>184</v>
      </c>
      <c r="G425" s="0" t="s">
        <v>112</v>
      </c>
      <c r="H425" s="0" t="s">
        <v>168</v>
      </c>
      <c r="I425" s="0" t="s">
        <v>177</v>
      </c>
      <c r="J425" s="0" t="s">
        <v>189</v>
      </c>
      <c r="K425" s="0" t="n">
        <v>36949</v>
      </c>
      <c r="L425" s="0" t="n">
        <v>38775</v>
      </c>
      <c r="M425" s="0" t="s">
        <v>155</v>
      </c>
      <c r="N425" s="286" t="n">
        <v>10000000</v>
      </c>
      <c r="O425" s="0" t="n">
        <v>-4271.467241</v>
      </c>
      <c r="P425" s="0" t="n">
        <v>1.1</v>
      </c>
      <c r="Q425" s="0" t="n">
        <v>100.093516</v>
      </c>
      <c r="R425" s="0" t="n">
        <v>100.124959</v>
      </c>
      <c r="S425" s="0" t="n">
        <v>0.00382742120374768</v>
      </c>
      <c r="T425" s="0" t="n">
        <v>-16.348704289317</v>
      </c>
      <c r="U425" s="0" t="n">
        <v>390.824331</v>
      </c>
      <c r="V425" s="0" t="n">
        <v>0</v>
      </c>
      <c r="W425" s="0" t="n">
        <v>374.475626710683</v>
      </c>
      <c r="X425" s="0" t="n">
        <v>50363.087406</v>
      </c>
      <c r="Y425" s="0" t="n">
        <v>50558.522495</v>
      </c>
      <c r="Z425" s="0" t="n">
        <v>195.435088999999</v>
      </c>
      <c r="AA425" s="0" t="n">
        <v>-179.040537710684</v>
      </c>
      <c r="AB425" s="0" t="n">
        <v>50363.087406</v>
      </c>
      <c r="AC425" s="0" t="n">
        <v>50558.522495</v>
      </c>
      <c r="AD425" s="0" t="n">
        <v>195.435088999999</v>
      </c>
      <c r="AF425" s="0" t="n">
        <v>-17566.4090286125</v>
      </c>
      <c r="AG425" s="0" t="n">
        <v>0</v>
      </c>
      <c r="AH425" s="565" t="n">
        <v>50558.522495</v>
      </c>
      <c r="AI425" s="0" t="n">
        <v>50558.522495</v>
      </c>
      <c r="AJ425" s="0" t="n">
        <v>50558.522495</v>
      </c>
      <c r="AK425" s="0" t="n">
        <v>45751.699614</v>
      </c>
      <c r="AL425" s="0" t="n">
        <v>195.435088999999</v>
      </c>
      <c r="AM425" s="0" t="s">
        <v>461</v>
      </c>
      <c r="AN425" s="0" t="n">
        <v>5</v>
      </c>
      <c r="AO425" s="0" t="s">
        <v>469</v>
      </c>
      <c r="AP425" s="0" t="n">
        <v>5</v>
      </c>
    </row>
    <row r="426" customFormat="false" ht="12.75" hidden="false" customHeight="false" outlineLevel="0" collapsed="false">
      <c r="A426" s="0" t="n">
        <v>1656</v>
      </c>
      <c r="B426" s="0" t="n">
        <v>866</v>
      </c>
      <c r="C426" s="0" t="s">
        <v>2</v>
      </c>
      <c r="D426" s="0" t="s">
        <v>178</v>
      </c>
      <c r="E426" s="0" t="s">
        <v>276</v>
      </c>
      <c r="F426" s="0" t="s">
        <v>184</v>
      </c>
      <c r="G426" s="0" t="s">
        <v>112</v>
      </c>
      <c r="H426" s="0" t="s">
        <v>168</v>
      </c>
      <c r="I426" s="0" t="s">
        <v>179</v>
      </c>
      <c r="J426" s="0" t="s">
        <v>189</v>
      </c>
      <c r="K426" s="0" t="n">
        <v>36949</v>
      </c>
      <c r="L426" s="0" t="n">
        <v>38775</v>
      </c>
      <c r="M426" s="0" t="s">
        <v>155</v>
      </c>
      <c r="N426" s="286" t="n">
        <v>-10000000</v>
      </c>
      <c r="O426" s="0" t="n">
        <v>4271.467241</v>
      </c>
      <c r="P426" s="0" t="n">
        <v>1.1</v>
      </c>
      <c r="Q426" s="0" t="n">
        <v>100.093516</v>
      </c>
      <c r="R426" s="0" t="n">
        <v>100.124959</v>
      </c>
      <c r="S426" s="0" t="n">
        <v>0.00382742120374768</v>
      </c>
      <c r="T426" s="0" t="n">
        <v>16.348704289317</v>
      </c>
      <c r="U426" s="0" t="n">
        <v>-390.824331</v>
      </c>
      <c r="V426" s="0" t="n">
        <v>0</v>
      </c>
      <c r="W426" s="0" t="n">
        <v>-374.475626710683</v>
      </c>
      <c r="X426" s="0" t="n">
        <v>-50363.087406</v>
      </c>
      <c r="Y426" s="0" t="n">
        <v>-50558.522495</v>
      </c>
      <c r="Z426" s="0" t="n">
        <v>-195.435088999999</v>
      </c>
      <c r="AA426" s="0" t="n">
        <v>179.040537710684</v>
      </c>
      <c r="AB426" s="0" t="n">
        <v>-50363.087406</v>
      </c>
      <c r="AC426" s="0" t="n">
        <v>-50558.522495</v>
      </c>
      <c r="AD426" s="0" t="n">
        <v>-195.435088999999</v>
      </c>
      <c r="AF426" s="0" t="n">
        <v>17566.4090286125</v>
      </c>
      <c r="AG426" s="0" t="n">
        <v>0</v>
      </c>
      <c r="AH426" s="565" t="n">
        <v>-50558.522495</v>
      </c>
      <c r="AI426" s="0" t="n">
        <v>-50558.522495</v>
      </c>
      <c r="AJ426" s="0" t="n">
        <v>-50558.522495</v>
      </c>
      <c r="AK426" s="0" t="n">
        <v>-45751.699614</v>
      </c>
      <c r="AL426" s="0" t="n">
        <v>-195.435088999999</v>
      </c>
      <c r="AM426" s="0" t="s">
        <v>461</v>
      </c>
      <c r="AN426" s="0" t="n">
        <v>5</v>
      </c>
      <c r="AO426" s="0" t="s">
        <v>469</v>
      </c>
      <c r="AP426" s="0" t="n">
        <v>5</v>
      </c>
    </row>
    <row r="427" customFormat="false" ht="12.75" hidden="false" customHeight="false" outlineLevel="0" collapsed="false">
      <c r="A427" s="0" t="n">
        <v>1657</v>
      </c>
      <c r="B427" s="0" t="n">
        <v>867</v>
      </c>
      <c r="C427" s="0" t="s">
        <v>2</v>
      </c>
      <c r="D427" s="0" t="s">
        <v>104</v>
      </c>
      <c r="E427" s="0" t="s">
        <v>408</v>
      </c>
      <c r="F427" s="0" t="s">
        <v>95</v>
      </c>
      <c r="G427" s="0" t="s">
        <v>96</v>
      </c>
      <c r="H427" s="0" t="s">
        <v>168</v>
      </c>
      <c r="I427" s="0" t="s">
        <v>182</v>
      </c>
      <c r="J427" s="0" t="s">
        <v>203</v>
      </c>
      <c r="K427" s="0" t="n">
        <v>36949</v>
      </c>
      <c r="L427" s="0" t="n">
        <v>38775</v>
      </c>
      <c r="M427" s="0" t="s">
        <v>155</v>
      </c>
      <c r="N427" s="286" t="n">
        <v>10000000</v>
      </c>
      <c r="O427" s="0" t="n">
        <v>-4227.816842</v>
      </c>
      <c r="P427" s="0" t="n">
        <v>0.75</v>
      </c>
      <c r="Q427" s="0" t="n">
        <v>67.716746</v>
      </c>
      <c r="R427" s="0" t="n">
        <v>67.728825</v>
      </c>
      <c r="S427" s="0" t="n">
        <v>-0.000585557983104711</v>
      </c>
      <c r="T427" s="0" t="n">
        <v>2.47563190293765</v>
      </c>
      <c r="U427" s="0" t="n">
        <v>254.214099</v>
      </c>
      <c r="V427" s="0" t="n">
        <v>0</v>
      </c>
      <c r="W427" s="0" t="n">
        <v>256.689730902938</v>
      </c>
      <c r="X427" s="0" t="n">
        <v>36890.133072</v>
      </c>
      <c r="Y427" s="0" t="n">
        <v>37064.29686</v>
      </c>
      <c r="Z427" s="0" t="n">
        <v>174.163788000005</v>
      </c>
      <c r="AA427" s="0" t="n">
        <v>-82.5259429029323</v>
      </c>
      <c r="AB427" s="0" t="n">
        <v>36890.133072</v>
      </c>
      <c r="AC427" s="0" t="n">
        <v>37064.29686</v>
      </c>
      <c r="AD427" s="0" t="n">
        <v>174.163788000005</v>
      </c>
      <c r="AF427" s="0" t="n">
        <v>-31296.414172905</v>
      </c>
      <c r="AG427" s="0" t="n">
        <v>0</v>
      </c>
      <c r="AH427" s="565" t="n">
        <v>37064.29686</v>
      </c>
      <c r="AI427" s="0" t="n">
        <v>37064.29686</v>
      </c>
      <c r="AJ427" s="0" t="n">
        <v>37064.29686</v>
      </c>
      <c r="AK427" s="0" t="n">
        <v>47207.476838</v>
      </c>
      <c r="AL427" s="0" t="n">
        <v>174.163788000005</v>
      </c>
      <c r="AM427" s="0" t="s">
        <v>461</v>
      </c>
      <c r="AN427" s="0" t="n">
        <v>7</v>
      </c>
      <c r="AO427" s="0" t="s">
        <v>469</v>
      </c>
      <c r="AP427" s="0" t="n">
        <v>7</v>
      </c>
    </row>
    <row r="428" customFormat="false" ht="12.75" hidden="false" customHeight="false" outlineLevel="0" collapsed="false">
      <c r="A428" s="0" t="n">
        <v>1658</v>
      </c>
      <c r="B428" s="0" t="n">
        <v>868</v>
      </c>
      <c r="C428" s="0" t="s">
        <v>2</v>
      </c>
      <c r="D428" s="0" t="s">
        <v>104</v>
      </c>
      <c r="E428" s="0" t="s">
        <v>303</v>
      </c>
      <c r="F428" s="0" t="s">
        <v>304</v>
      </c>
      <c r="G428" s="0" t="s">
        <v>305</v>
      </c>
      <c r="H428" s="0" t="s">
        <v>303</v>
      </c>
      <c r="I428" s="0" t="s">
        <v>201</v>
      </c>
      <c r="J428" s="0" t="s">
        <v>154</v>
      </c>
      <c r="K428" s="0" t="n">
        <v>36949</v>
      </c>
      <c r="L428" s="0" t="n">
        <v>40602</v>
      </c>
      <c r="M428" s="0" t="s">
        <v>100</v>
      </c>
      <c r="N428" s="286" t="n">
        <v>-20000000</v>
      </c>
      <c r="O428" s="0" t="n">
        <v>0</v>
      </c>
      <c r="P428" s="0" t="n">
        <v>0</v>
      </c>
      <c r="Q428" s="0" t="n">
        <v>0</v>
      </c>
      <c r="R428" s="0" t="n">
        <v>0</v>
      </c>
      <c r="S428" s="0" t="n">
        <v>0</v>
      </c>
      <c r="T428" s="0" t="n">
        <v>0</v>
      </c>
      <c r="U428" s="0" t="n">
        <v>0</v>
      </c>
      <c r="V428" s="0" t="n">
        <v>0</v>
      </c>
      <c r="W428" s="0" t="n">
        <v>0</v>
      </c>
      <c r="X428" s="0" t="n">
        <v>0</v>
      </c>
      <c r="Y428" s="0" t="n">
        <v>0</v>
      </c>
      <c r="Z428" s="0" t="n">
        <v>0</v>
      </c>
      <c r="AA428" s="0" t="n">
        <v>0</v>
      </c>
      <c r="AB428" s="0" t="n">
        <v>0</v>
      </c>
      <c r="AC428" s="0" t="n">
        <v>0</v>
      </c>
      <c r="AD428" s="0" t="n">
        <v>0</v>
      </c>
      <c r="AF428" s="0" t="n">
        <v>2325.67993697585</v>
      </c>
      <c r="AG428" s="0" t="n">
        <v>0</v>
      </c>
      <c r="AH428" s="565" t="n">
        <v>0</v>
      </c>
      <c r="AI428" s="0" t="n">
        <v>0</v>
      </c>
      <c r="AJ428" s="0" t="n">
        <v>0</v>
      </c>
      <c r="AK428" s="0" t="n">
        <v>0</v>
      </c>
      <c r="AL428" s="0" t="n">
        <v>0</v>
      </c>
      <c r="AM428" s="0" t="s">
        <v>621</v>
      </c>
      <c r="AN428" s="0" t="n">
        <v>1</v>
      </c>
      <c r="AO428" s="0" t="s">
        <v>469</v>
      </c>
      <c r="AP428" s="0" t="n">
        <v>1</v>
      </c>
    </row>
    <row r="429" customFormat="false" ht="12.75" hidden="false" customHeight="false" outlineLevel="0" collapsed="false">
      <c r="A429" s="0" t="n">
        <v>1659</v>
      </c>
      <c r="B429" s="0" t="n">
        <v>869</v>
      </c>
      <c r="C429" s="0" t="s">
        <v>2</v>
      </c>
      <c r="D429" s="0" t="s">
        <v>104</v>
      </c>
      <c r="E429" s="0" t="s">
        <v>347</v>
      </c>
      <c r="F429" s="0" t="s">
        <v>304</v>
      </c>
      <c r="G429" s="0" t="s">
        <v>160</v>
      </c>
      <c r="H429" s="0" t="s">
        <v>161</v>
      </c>
      <c r="I429" s="0" t="s">
        <v>348</v>
      </c>
      <c r="J429" s="0" t="s">
        <v>212</v>
      </c>
      <c r="K429" s="0" t="n">
        <v>36950</v>
      </c>
      <c r="L429" s="0" t="n">
        <v>38776</v>
      </c>
      <c r="M429" s="0" t="s">
        <v>155</v>
      </c>
      <c r="N429" s="286" t="n">
        <v>-10000000</v>
      </c>
      <c r="O429" s="0" t="n">
        <v>4157.078829</v>
      </c>
      <c r="P429" s="0" t="n">
        <v>0.15</v>
      </c>
      <c r="Q429" s="0" t="n">
        <v>15.498916</v>
      </c>
      <c r="R429" s="0" t="n">
        <v>15.503768</v>
      </c>
      <c r="S429" s="0" t="n">
        <v>0.00108036783635585</v>
      </c>
      <c r="T429" s="0" t="n">
        <v>4.49117426004743</v>
      </c>
      <c r="U429" s="0" t="n">
        <v>-53.393759</v>
      </c>
      <c r="V429" s="0" t="n">
        <v>0</v>
      </c>
      <c r="W429" s="0" t="n">
        <v>-48.9025847399526</v>
      </c>
      <c r="X429" s="0" t="n">
        <v>1100.211482</v>
      </c>
      <c r="Y429" s="0" t="n">
        <v>1081.046884</v>
      </c>
      <c r="Z429" s="0" t="n">
        <v>-19.1645979999998</v>
      </c>
      <c r="AA429" s="0" t="n">
        <v>29.7379867399527</v>
      </c>
      <c r="AB429" s="0" t="n">
        <v>1100.211482</v>
      </c>
      <c r="AC429" s="0" t="n">
        <v>1081.046884</v>
      </c>
      <c r="AD429" s="0" t="n">
        <v>-19.1645979999998</v>
      </c>
      <c r="AF429" s="0" t="n">
        <v>6222.93915307155</v>
      </c>
      <c r="AG429" s="0" t="n">
        <v>0</v>
      </c>
      <c r="AH429" s="565" t="n">
        <v>1081.046884</v>
      </c>
      <c r="AI429" s="0" t="n">
        <v>1081.046884</v>
      </c>
      <c r="AJ429" s="0" t="n">
        <v>1081.046884</v>
      </c>
      <c r="AK429" s="0" t="n">
        <v>430.015489</v>
      </c>
      <c r="AL429" s="0" t="n">
        <v>-19.1645979999998</v>
      </c>
      <c r="AM429" s="0" t="s">
        <v>461</v>
      </c>
      <c r="AN429" s="0" t="n">
        <v>1</v>
      </c>
      <c r="AO429" s="0" t="s">
        <v>469</v>
      </c>
      <c r="AP429" s="0" t="n">
        <v>1</v>
      </c>
    </row>
    <row r="430" customFormat="false" ht="12.75" hidden="false" customHeight="false" outlineLevel="0" collapsed="false">
      <c r="A430" s="0" t="n">
        <v>1660</v>
      </c>
      <c r="B430" s="0" t="n">
        <v>871</v>
      </c>
      <c r="C430" s="0" t="s">
        <v>2</v>
      </c>
      <c r="D430" s="0" t="s">
        <v>104</v>
      </c>
      <c r="E430" s="0" t="s">
        <v>313</v>
      </c>
      <c r="F430" s="0" t="s">
        <v>184</v>
      </c>
      <c r="G430" s="0" t="s">
        <v>198</v>
      </c>
      <c r="H430" s="0" t="s">
        <v>168</v>
      </c>
      <c r="I430" s="0" t="s">
        <v>180</v>
      </c>
      <c r="J430" s="0" t="s">
        <v>170</v>
      </c>
      <c r="K430" s="0" t="n">
        <v>36951</v>
      </c>
      <c r="L430" s="0" t="n">
        <v>38777</v>
      </c>
      <c r="M430" s="0" t="s">
        <v>155</v>
      </c>
      <c r="N430" s="286" t="n">
        <v>-10000000</v>
      </c>
      <c r="O430" s="0" t="n">
        <v>4234.738122</v>
      </c>
      <c r="P430" s="0" t="n">
        <v>0.58</v>
      </c>
      <c r="Q430" s="0" t="n">
        <v>52.064991</v>
      </c>
      <c r="R430" s="0" t="n">
        <v>52.08006</v>
      </c>
      <c r="S430" s="0" t="n">
        <v>0.00557313033485086</v>
      </c>
      <c r="T430" s="0" t="n">
        <v>23.6007474878675</v>
      </c>
      <c r="U430" s="0" t="n">
        <v>-182.516625</v>
      </c>
      <c r="V430" s="0" t="n">
        <v>0</v>
      </c>
      <c r="W430" s="0" t="n">
        <v>-158.915877512132</v>
      </c>
      <c r="X430" s="0" t="n">
        <v>-29566.518193</v>
      </c>
      <c r="Y430" s="0" t="n">
        <v>-29677.133459</v>
      </c>
      <c r="Z430" s="0" t="n">
        <v>-110.615266000001</v>
      </c>
      <c r="AA430" s="0" t="n">
        <v>48.3006115121318</v>
      </c>
      <c r="AB430" s="0" t="n">
        <v>-29566.518193</v>
      </c>
      <c r="AC430" s="0" t="n">
        <v>-29677.133459</v>
      </c>
      <c r="AD430" s="0" t="n">
        <v>-110.615266000001</v>
      </c>
      <c r="AF430" s="0" t="n">
        <v>17415.360526725</v>
      </c>
      <c r="AG430" s="0" t="n">
        <v>0</v>
      </c>
      <c r="AH430" s="565" t="n">
        <v>-29677.133459</v>
      </c>
      <c r="AI430" s="0" t="n">
        <v>-29677.133459</v>
      </c>
      <c r="AJ430" s="0" t="n">
        <v>-29677.133459</v>
      </c>
      <c r="AK430" s="0" t="n">
        <v>-26403.726541</v>
      </c>
      <c r="AL430" s="0" t="n">
        <v>-110.615266000001</v>
      </c>
      <c r="AM430" s="0" t="s">
        <v>461</v>
      </c>
      <c r="AN430" s="0" t="n">
        <v>5</v>
      </c>
      <c r="AO430" s="0" t="s">
        <v>469</v>
      </c>
      <c r="AP430" s="0" t="n">
        <v>5</v>
      </c>
    </row>
    <row r="431" customFormat="false" ht="12.75" hidden="false" customHeight="false" outlineLevel="0" collapsed="false">
      <c r="A431" s="0" t="n">
        <v>1661</v>
      </c>
      <c r="B431" s="0" t="n">
        <v>872</v>
      </c>
      <c r="C431" s="0" t="s">
        <v>2</v>
      </c>
      <c r="D431" s="0" t="s">
        <v>104</v>
      </c>
      <c r="E431" s="0" t="s">
        <v>106</v>
      </c>
      <c r="F431" s="0" t="s">
        <v>102</v>
      </c>
      <c r="G431" s="0" t="s">
        <v>96</v>
      </c>
      <c r="H431" s="0" t="s">
        <v>107</v>
      </c>
      <c r="I431" s="0" t="s">
        <v>182</v>
      </c>
      <c r="J431" s="0" t="s">
        <v>105</v>
      </c>
      <c r="K431" s="0" t="n">
        <v>36952</v>
      </c>
      <c r="L431" s="0" t="n">
        <v>38778</v>
      </c>
      <c r="M431" s="0" t="s">
        <v>155</v>
      </c>
      <c r="N431" s="286" t="n">
        <v>10000000</v>
      </c>
      <c r="O431" s="0" t="n">
        <v>-4262.412927</v>
      </c>
      <c r="P431" s="0" t="n">
        <v>0.97</v>
      </c>
      <c r="Q431" s="0" t="n">
        <v>80.310922</v>
      </c>
      <c r="R431" s="0" t="n">
        <v>80.338976</v>
      </c>
      <c r="S431" s="0" t="n">
        <v>0.0146031112764332</v>
      </c>
      <c r="T431" s="0" t="n">
        <v>-62.2444902790885</v>
      </c>
      <c r="U431" s="0" t="n">
        <v>298.328573</v>
      </c>
      <c r="V431" s="0" t="n">
        <v>0</v>
      </c>
      <c r="W431" s="0" t="n">
        <v>236.084082720912</v>
      </c>
      <c r="X431" s="0" t="n">
        <v>77931.43144</v>
      </c>
      <c r="Y431" s="0" t="n">
        <v>78120.641004</v>
      </c>
      <c r="Z431" s="0" t="n">
        <v>189.209564000004</v>
      </c>
      <c r="AA431" s="0" t="n">
        <v>-46.8745187209072</v>
      </c>
      <c r="AB431" s="0" t="n">
        <v>77931.43144</v>
      </c>
      <c r="AC431" s="0" t="n">
        <v>78120.641004</v>
      </c>
      <c r="AD431" s="0" t="n">
        <v>189.209564000004</v>
      </c>
      <c r="AF431" s="0" t="n">
        <v>-24540.8424272025</v>
      </c>
      <c r="AG431" s="0" t="n">
        <v>0</v>
      </c>
      <c r="AH431" s="565" t="n">
        <v>78120.641004</v>
      </c>
      <c r="AI431" s="0" t="n">
        <v>78120.641004</v>
      </c>
      <c r="AJ431" s="0" t="n">
        <v>78120.641004</v>
      </c>
      <c r="AK431" s="0" t="n">
        <v>66846.818556</v>
      </c>
      <c r="AL431" s="0" t="n">
        <v>189.209564000004</v>
      </c>
      <c r="AM431" s="0" t="s">
        <v>461</v>
      </c>
      <c r="AN431" s="0" t="n">
        <v>6</v>
      </c>
      <c r="AO431" s="0" t="s">
        <v>469</v>
      </c>
      <c r="AP431" s="0" t="n">
        <v>6</v>
      </c>
    </row>
    <row r="432" customFormat="false" ht="12.75" hidden="false" customHeight="false" outlineLevel="0" collapsed="false">
      <c r="A432" s="0" t="n">
        <v>1662</v>
      </c>
      <c r="B432" s="0" t="n">
        <v>873</v>
      </c>
      <c r="C432" s="0" t="s">
        <v>2</v>
      </c>
      <c r="D432" s="0" t="s">
        <v>104</v>
      </c>
      <c r="E432" s="0" t="s">
        <v>300</v>
      </c>
      <c r="F432" s="0" t="s">
        <v>102</v>
      </c>
      <c r="G432" s="0" t="s">
        <v>164</v>
      </c>
      <c r="H432" s="0" t="s">
        <v>168</v>
      </c>
      <c r="I432" s="0" t="s">
        <v>201</v>
      </c>
      <c r="J432" s="0" t="s">
        <v>170</v>
      </c>
      <c r="K432" s="0" t="n">
        <v>36952</v>
      </c>
      <c r="L432" s="0" t="n">
        <v>38778</v>
      </c>
      <c r="M432" s="0" t="s">
        <v>155</v>
      </c>
      <c r="N432" s="286" t="n">
        <v>10000000</v>
      </c>
      <c r="O432" s="0" t="n">
        <v>-4286.306095</v>
      </c>
      <c r="P432" s="0" t="n">
        <v>1.1</v>
      </c>
      <c r="Q432" s="0" t="n">
        <v>94.077752</v>
      </c>
      <c r="R432" s="0" t="n">
        <v>94.102206</v>
      </c>
      <c r="S432" s="0" t="n">
        <v>0.00932668210525541</v>
      </c>
      <c r="T432" s="0" t="n">
        <v>-39.9770143538837</v>
      </c>
      <c r="U432" s="0" t="n">
        <v>320.414949</v>
      </c>
      <c r="V432" s="0" t="n">
        <v>0</v>
      </c>
      <c r="W432" s="0" t="n">
        <v>280.437934646116</v>
      </c>
      <c r="X432" s="0" t="n">
        <v>75047.418559</v>
      </c>
      <c r="Y432" s="0" t="n">
        <v>75287.014814</v>
      </c>
      <c r="Z432" s="0" t="n">
        <v>239.596254999997</v>
      </c>
      <c r="AA432" s="0" t="n">
        <v>-40.8416796461195</v>
      </c>
      <c r="AB432" s="0" t="n">
        <v>75047.418559</v>
      </c>
      <c r="AC432" s="0" t="n">
        <v>75287.014814</v>
      </c>
      <c r="AD432" s="0" t="n">
        <v>239.596254999997</v>
      </c>
      <c r="AF432" s="0" t="n">
        <v>-24678.4073419625</v>
      </c>
      <c r="AG432" s="0" t="n">
        <v>0</v>
      </c>
      <c r="AH432" s="565" t="n">
        <v>75287.014814</v>
      </c>
      <c r="AI432" s="0" t="n">
        <v>75287.014814</v>
      </c>
      <c r="AJ432" s="0" t="n">
        <v>75287.014814</v>
      </c>
      <c r="AK432" s="0" t="n">
        <v>84411.616484</v>
      </c>
      <c r="AL432" s="0" t="n">
        <v>239.596254999997</v>
      </c>
      <c r="AM432" s="0" t="s">
        <v>461</v>
      </c>
      <c r="AN432" s="0" t="n">
        <v>6</v>
      </c>
      <c r="AO432" s="0" t="s">
        <v>469</v>
      </c>
      <c r="AP432" s="0" t="n">
        <v>6</v>
      </c>
    </row>
    <row r="433" customFormat="false" ht="12.75" hidden="false" customHeight="false" outlineLevel="0" collapsed="false">
      <c r="A433" s="0" t="n">
        <v>1663</v>
      </c>
      <c r="B433" s="0" t="n">
        <v>874</v>
      </c>
      <c r="C433" s="0" t="s">
        <v>2</v>
      </c>
      <c r="D433" s="0" t="s">
        <v>104</v>
      </c>
      <c r="E433" s="0" t="s">
        <v>414</v>
      </c>
      <c r="F433" s="0" t="s">
        <v>95</v>
      </c>
      <c r="G433" s="0" t="s">
        <v>191</v>
      </c>
      <c r="H433" s="0" t="s">
        <v>103</v>
      </c>
      <c r="I433" s="0" t="s">
        <v>200</v>
      </c>
      <c r="J433" s="0" t="s">
        <v>212</v>
      </c>
      <c r="K433" s="0" t="n">
        <v>36952</v>
      </c>
      <c r="L433" s="0" t="n">
        <v>38778</v>
      </c>
      <c r="M433" s="0" t="s">
        <v>155</v>
      </c>
      <c r="N433" s="286" t="n">
        <v>-10000000</v>
      </c>
      <c r="O433" s="0" t="n">
        <v>4225.651882</v>
      </c>
      <c r="P433" s="0" t="n">
        <v>0.74</v>
      </c>
      <c r="Q433" s="0" t="n">
        <v>67.449523</v>
      </c>
      <c r="R433" s="0" t="n">
        <v>67.47994</v>
      </c>
      <c r="S433" s="0" t="n">
        <v>0.0110724057205447</v>
      </c>
      <c r="T433" s="0" t="n">
        <v>46.7881320712874</v>
      </c>
      <c r="U433" s="0" t="n">
        <v>-193.226633</v>
      </c>
      <c r="V433" s="0" t="n">
        <v>0</v>
      </c>
      <c r="W433" s="0" t="n">
        <v>-146.438500928713</v>
      </c>
      <c r="X433" s="0" t="n">
        <v>-33188.855534</v>
      </c>
      <c r="Y433" s="0" t="n">
        <v>-33278.878403</v>
      </c>
      <c r="Z433" s="0" t="n">
        <v>-90.0228690000004</v>
      </c>
      <c r="AA433" s="0" t="n">
        <v>56.4156319287122</v>
      </c>
      <c r="AB433" s="0" t="n">
        <v>-33188.855534</v>
      </c>
      <c r="AC433" s="0" t="n">
        <v>-33278.878403</v>
      </c>
      <c r="AD433" s="0" t="n">
        <v>-90.0228690000004</v>
      </c>
      <c r="AF433" s="0" t="n">
        <v>31280.388056505</v>
      </c>
      <c r="AG433" s="0" t="n">
        <v>0</v>
      </c>
      <c r="AH433" s="565" t="n">
        <v>-33278.878403</v>
      </c>
      <c r="AI433" s="0" t="n">
        <v>-33278.878403</v>
      </c>
      <c r="AJ433" s="0" t="n">
        <v>-33278.878403</v>
      </c>
      <c r="AK433" s="0" t="n">
        <v>-35613.949219</v>
      </c>
      <c r="AL433" s="0" t="n">
        <v>-90.0228690000004</v>
      </c>
      <c r="AM433" s="0" t="s">
        <v>461</v>
      </c>
      <c r="AN433" s="0" t="n">
        <v>7</v>
      </c>
      <c r="AO433" s="0" t="s">
        <v>469</v>
      </c>
      <c r="AP433" s="0" t="n">
        <v>7</v>
      </c>
    </row>
    <row r="434" customFormat="false" ht="12.75" hidden="false" customHeight="false" outlineLevel="0" collapsed="false">
      <c r="A434" s="0" t="n">
        <v>1667</v>
      </c>
      <c r="B434" s="0" t="n">
        <v>877</v>
      </c>
      <c r="C434" s="0" t="s">
        <v>2</v>
      </c>
      <c r="D434" s="0" t="s">
        <v>104</v>
      </c>
      <c r="E434" s="0" t="s">
        <v>367</v>
      </c>
      <c r="F434" s="0" t="s">
        <v>116</v>
      </c>
      <c r="G434" s="0" t="s">
        <v>188</v>
      </c>
      <c r="H434" s="0" t="s">
        <v>110</v>
      </c>
      <c r="I434" s="0" t="s">
        <v>330</v>
      </c>
      <c r="J434" s="0" t="s">
        <v>212</v>
      </c>
      <c r="K434" s="0" t="n">
        <v>36956</v>
      </c>
      <c r="L434" s="0" t="n">
        <v>38764</v>
      </c>
      <c r="M434" s="0" t="s">
        <v>155</v>
      </c>
      <c r="N434" s="286" t="n">
        <v>-10000000</v>
      </c>
      <c r="O434" s="0" t="n">
        <v>4185.545002</v>
      </c>
      <c r="P434" s="0" t="n">
        <v>0.52</v>
      </c>
      <c r="Q434" s="0" t="n">
        <v>53.895378</v>
      </c>
      <c r="R434" s="0" t="n">
        <v>53.914793</v>
      </c>
      <c r="S434" s="0" t="n">
        <v>0.00244643686174583</v>
      </c>
      <c r="T434" s="0" t="n">
        <v>10.2396715793888</v>
      </c>
      <c r="U434" s="0" t="n">
        <v>-210.811198</v>
      </c>
      <c r="V434" s="0" t="n">
        <v>0</v>
      </c>
      <c r="W434" s="0" t="n">
        <v>-200.571526420611</v>
      </c>
      <c r="X434" s="0" t="n">
        <v>5242.451448</v>
      </c>
      <c r="Y434" s="0" t="n">
        <v>5186.022368</v>
      </c>
      <c r="Z434" s="0" t="n">
        <v>-56.4290799999999</v>
      </c>
      <c r="AA434" s="0" t="n">
        <v>144.142446420611</v>
      </c>
      <c r="AB434" s="0" t="n">
        <v>5242.451448</v>
      </c>
      <c r="AC434" s="0" t="n">
        <v>5186.022368</v>
      </c>
      <c r="AD434" s="0" t="n">
        <v>-56.4290799999999</v>
      </c>
      <c r="AF434" s="0" t="n">
        <v>30294.974724476</v>
      </c>
      <c r="AG434" s="0" t="n">
        <v>0</v>
      </c>
      <c r="AH434" s="565" t="n">
        <v>5186.022368</v>
      </c>
      <c r="AI434" s="0" t="n">
        <v>5186.022368</v>
      </c>
      <c r="AJ434" s="0" t="n">
        <v>5186.022368</v>
      </c>
      <c r="AK434" s="0" t="n">
        <v>5186.022368</v>
      </c>
      <c r="AL434" s="0" t="n">
        <v>-56.4290799999999</v>
      </c>
      <c r="AM434" s="0" t="s">
        <v>461</v>
      </c>
      <c r="AN434" s="0" t="n">
        <v>8</v>
      </c>
      <c r="AO434" s="0" t="s">
        <v>469</v>
      </c>
      <c r="AP434" s="0" t="n">
        <v>8</v>
      </c>
    </row>
    <row r="435" customFormat="false" ht="12.75" hidden="false" customHeight="false" outlineLevel="0" collapsed="false">
      <c r="A435" s="0" t="n">
        <v>1668</v>
      </c>
      <c r="B435" s="0" t="n">
        <v>875</v>
      </c>
      <c r="C435" s="0" t="s">
        <v>2</v>
      </c>
      <c r="D435" s="0" t="s">
        <v>104</v>
      </c>
      <c r="E435" s="0" t="s">
        <v>414</v>
      </c>
      <c r="F435" s="0" t="s">
        <v>95</v>
      </c>
      <c r="G435" s="0" t="s">
        <v>191</v>
      </c>
      <c r="H435" s="0" t="s">
        <v>103</v>
      </c>
      <c r="I435" s="0" t="s">
        <v>182</v>
      </c>
      <c r="J435" s="0" t="s">
        <v>212</v>
      </c>
      <c r="K435" s="0" t="n">
        <v>36955</v>
      </c>
      <c r="L435" s="0" t="n">
        <v>38781</v>
      </c>
      <c r="M435" s="0" t="s">
        <v>155</v>
      </c>
      <c r="N435" s="286" t="n">
        <v>-10000000</v>
      </c>
      <c r="O435" s="0" t="n">
        <v>4227.443122</v>
      </c>
      <c r="P435" s="0" t="n">
        <v>0.71</v>
      </c>
      <c r="Q435" s="0" t="n">
        <v>67.450731</v>
      </c>
      <c r="R435" s="0" t="n">
        <v>67.481277</v>
      </c>
      <c r="S435" s="0" t="n">
        <v>0.0110857736818124</v>
      </c>
      <c r="T435" s="0" t="n">
        <v>46.8644777032266</v>
      </c>
      <c r="U435" s="0" t="n">
        <v>-190.827337</v>
      </c>
      <c r="V435" s="0" t="n">
        <v>0</v>
      </c>
      <c r="W435" s="0" t="n">
        <v>-143.962859296773</v>
      </c>
      <c r="X435" s="0" t="n">
        <v>-19472.088027</v>
      </c>
      <c r="Y435" s="0" t="n">
        <v>-19545.75905</v>
      </c>
      <c r="Z435" s="0" t="n">
        <v>-73.671022999999</v>
      </c>
      <c r="AA435" s="0" t="n">
        <v>70.2918362967745</v>
      </c>
      <c r="AB435" s="0" t="n">
        <v>-19472.088027</v>
      </c>
      <c r="AC435" s="0" t="n">
        <v>-19545.75905</v>
      </c>
      <c r="AD435" s="0" t="n">
        <v>-73.671022999999</v>
      </c>
      <c r="AF435" s="0" t="n">
        <v>31293.647710605</v>
      </c>
      <c r="AG435" s="0" t="n">
        <v>0</v>
      </c>
      <c r="AH435" s="565" t="n">
        <v>-19545.75905</v>
      </c>
      <c r="AI435" s="0" t="n">
        <v>-19545.75905</v>
      </c>
      <c r="AJ435" s="0" t="n">
        <v>-19545.75905</v>
      </c>
      <c r="AK435" s="0" t="n">
        <v>-19545.75905</v>
      </c>
      <c r="AL435" s="0" t="n">
        <v>-73.671022999999</v>
      </c>
      <c r="AM435" s="0" t="s">
        <v>461</v>
      </c>
      <c r="AN435" s="0" t="n">
        <v>7</v>
      </c>
      <c r="AO435" s="0" t="s">
        <v>469</v>
      </c>
      <c r="AP435" s="0" t="n">
        <v>7</v>
      </c>
    </row>
    <row r="436" customFormat="false" ht="12.75" hidden="false" customHeight="false" outlineLevel="0" collapsed="false">
      <c r="A436" s="0" t="n">
        <v>1669</v>
      </c>
      <c r="B436" s="0" t="n">
        <v>876</v>
      </c>
      <c r="C436" s="0" t="s">
        <v>2</v>
      </c>
      <c r="D436" s="0" t="s">
        <v>104</v>
      </c>
      <c r="E436" s="0" t="s">
        <v>210</v>
      </c>
      <c r="F436" s="0" t="s">
        <v>102</v>
      </c>
      <c r="G436" s="0" t="s">
        <v>164</v>
      </c>
      <c r="H436" s="0" t="s">
        <v>168</v>
      </c>
      <c r="I436" s="0" t="s">
        <v>186</v>
      </c>
      <c r="J436" s="0" t="s">
        <v>189</v>
      </c>
      <c r="K436" s="0" t="n">
        <v>36957</v>
      </c>
      <c r="L436" s="0" t="n">
        <v>38783</v>
      </c>
      <c r="M436" s="0" t="s">
        <v>155</v>
      </c>
      <c r="N436" s="286" t="n">
        <v>10000000</v>
      </c>
      <c r="O436" s="0" t="n">
        <v>-4250.071289</v>
      </c>
      <c r="P436" s="0" t="n">
        <v>0.79</v>
      </c>
      <c r="Q436" s="0" t="n">
        <v>85.139285</v>
      </c>
      <c r="R436" s="0" t="n">
        <v>85.167711</v>
      </c>
      <c r="S436" s="0" t="n">
        <v>0.009525647779478</v>
      </c>
      <c r="T436" s="0" t="n">
        <v>-40.4846821366861</v>
      </c>
      <c r="U436" s="0" t="n">
        <v>245.968989</v>
      </c>
      <c r="V436" s="0" t="n">
        <v>0</v>
      </c>
      <c r="W436" s="0" t="n">
        <v>205.484306863314</v>
      </c>
      <c r="X436" s="0" t="n">
        <v>-22118.931447</v>
      </c>
      <c r="Y436" s="0" t="n">
        <v>-22036.0994</v>
      </c>
      <c r="Z436" s="0" t="n">
        <v>82.8320469999999</v>
      </c>
      <c r="AA436" s="0" t="n">
        <v>-122.652259863314</v>
      </c>
      <c r="AB436" s="0" t="n">
        <v>-22118.931447</v>
      </c>
      <c r="AC436" s="0" t="n">
        <v>-22036.0994</v>
      </c>
      <c r="AD436" s="0" t="n">
        <v>82.8320469999999</v>
      </c>
      <c r="AF436" s="0" t="n">
        <v>-24469.7854464175</v>
      </c>
      <c r="AG436" s="0" t="n">
        <v>0</v>
      </c>
      <c r="AH436" s="565" t="n">
        <v>-22036.0994</v>
      </c>
      <c r="AI436" s="0" t="n">
        <v>-22036.0994</v>
      </c>
      <c r="AJ436" s="0" t="n">
        <v>-22036.0994</v>
      </c>
      <c r="AK436" s="0" t="n">
        <v>-22036.0994</v>
      </c>
      <c r="AL436" s="0" t="n">
        <v>82.8320469999999</v>
      </c>
      <c r="AM436" s="0" t="s">
        <v>461</v>
      </c>
      <c r="AN436" s="0" t="n">
        <v>6</v>
      </c>
      <c r="AO436" s="0" t="s">
        <v>469</v>
      </c>
      <c r="AP436" s="0" t="n">
        <v>6</v>
      </c>
    </row>
    <row r="437" customFormat="false" ht="12.75" hidden="false" customHeight="false" outlineLevel="0" collapsed="false">
      <c r="A437" s="0" t="n">
        <v>1670</v>
      </c>
      <c r="B437" s="0" t="n">
        <v>878</v>
      </c>
      <c r="C437" s="0" t="s">
        <v>2</v>
      </c>
      <c r="D437" s="0" t="s">
        <v>104</v>
      </c>
      <c r="E437" s="0" t="s">
        <v>418</v>
      </c>
      <c r="F437" s="0" t="s">
        <v>95</v>
      </c>
      <c r="G437" s="0" t="s">
        <v>96</v>
      </c>
      <c r="H437" s="0" t="s">
        <v>168</v>
      </c>
      <c r="I437" s="0" t="s">
        <v>182</v>
      </c>
      <c r="J437" s="0" t="s">
        <v>203</v>
      </c>
      <c r="K437" s="0" t="n">
        <v>36957</v>
      </c>
      <c r="L437" s="0" t="n">
        <v>38783</v>
      </c>
      <c r="M437" s="0" t="s">
        <v>155</v>
      </c>
      <c r="N437" s="286" t="n">
        <v>10000000</v>
      </c>
      <c r="O437" s="0" t="n">
        <v>-4331.475118</v>
      </c>
      <c r="P437" s="0" t="n">
        <v>1.615</v>
      </c>
      <c r="Q437" s="0" t="n">
        <v>164.082048</v>
      </c>
      <c r="R437" s="0" t="n">
        <v>164.116713</v>
      </c>
      <c r="S437" s="0" t="n">
        <v>0.0143921866834284</v>
      </c>
      <c r="T437" s="0" t="n">
        <v>-62.3393985128811</v>
      </c>
      <c r="U437" s="0" t="n">
        <v>556.602926</v>
      </c>
      <c r="V437" s="0" t="n">
        <v>0</v>
      </c>
      <c r="W437" s="0" t="n">
        <v>494.263527487119</v>
      </c>
      <c r="X437" s="0" t="n">
        <v>-2246.297976</v>
      </c>
      <c r="Y437" s="0" t="n">
        <v>-1948.583707</v>
      </c>
      <c r="Z437" s="0" t="n">
        <v>297.714269</v>
      </c>
      <c r="AA437" s="0" t="n">
        <v>-196.549258487119</v>
      </c>
      <c r="AB437" s="0" t="n">
        <v>-2246.297976</v>
      </c>
      <c r="AC437" s="0" t="n">
        <v>-1948.583707</v>
      </c>
      <c r="AD437" s="0" t="n">
        <v>297.714269</v>
      </c>
      <c r="AF437" s="0" t="n">
        <v>-32063.744560995</v>
      </c>
      <c r="AG437" s="0" t="n">
        <v>0</v>
      </c>
      <c r="AH437" s="565" t="n">
        <v>-1948.583707</v>
      </c>
      <c r="AI437" s="0" t="n">
        <v>-1948.583707</v>
      </c>
      <c r="AJ437" s="0" t="n">
        <v>-1948.583707</v>
      </c>
      <c r="AK437" s="0" t="n">
        <v>-1948.583707</v>
      </c>
      <c r="AL437" s="0" t="n">
        <v>297.714269</v>
      </c>
      <c r="AM437" s="0" t="s">
        <v>461</v>
      </c>
      <c r="AN437" s="0" t="n">
        <v>7</v>
      </c>
      <c r="AO437" s="0" t="s">
        <v>469</v>
      </c>
      <c r="AP437" s="0" t="n">
        <v>7</v>
      </c>
    </row>
    <row r="438" customFormat="false" ht="12.75" hidden="false" customHeight="false" outlineLevel="0" collapsed="false">
      <c r="A438" s="0" t="n">
        <v>1671</v>
      </c>
      <c r="B438" s="0" t="n">
        <v>879</v>
      </c>
      <c r="C438" s="0" t="s">
        <v>2</v>
      </c>
      <c r="D438" s="0" t="s">
        <v>104</v>
      </c>
      <c r="E438" s="0" t="s">
        <v>418</v>
      </c>
      <c r="F438" s="0" t="s">
        <v>95</v>
      </c>
      <c r="G438" s="0" t="s">
        <v>96</v>
      </c>
      <c r="H438" s="0" t="s">
        <v>168</v>
      </c>
      <c r="I438" s="0" t="s">
        <v>182</v>
      </c>
      <c r="J438" s="0" t="s">
        <v>203</v>
      </c>
      <c r="K438" s="0" t="n">
        <v>36957</v>
      </c>
      <c r="L438" s="0" t="n">
        <v>38783</v>
      </c>
      <c r="M438" s="0" t="s">
        <v>155</v>
      </c>
      <c r="N438" s="286" t="n">
        <v>5000000</v>
      </c>
      <c r="O438" s="0" t="n">
        <v>-2172.17992</v>
      </c>
      <c r="P438" s="0" t="n">
        <v>1.7</v>
      </c>
      <c r="Q438" s="0" t="n">
        <v>164.082048</v>
      </c>
      <c r="R438" s="0" t="n">
        <v>164.116713</v>
      </c>
      <c r="S438" s="0" t="n">
        <v>0.0142726855391827</v>
      </c>
      <c r="T438" s="0" t="n">
        <v>-31.002840932687</v>
      </c>
      <c r="U438" s="0" t="n">
        <v>282.105143</v>
      </c>
      <c r="V438" s="0" t="n">
        <v>0</v>
      </c>
      <c r="W438" s="0" t="n">
        <v>251.102302067313</v>
      </c>
      <c r="X438" s="0" t="n">
        <v>16820.070658</v>
      </c>
      <c r="Y438" s="0" t="n">
        <v>16990.706282</v>
      </c>
      <c r="Z438" s="0" t="n">
        <v>170.635623999999</v>
      </c>
      <c r="AA438" s="0" t="n">
        <v>-80.4666780673144</v>
      </c>
      <c r="AB438" s="0" t="n">
        <v>16820.070658</v>
      </c>
      <c r="AC438" s="0" t="n">
        <v>16990.706282</v>
      </c>
      <c r="AD438" s="0" t="n">
        <v>170.635623999999</v>
      </c>
      <c r="AF438" s="0" t="n">
        <v>-16079.5618578</v>
      </c>
      <c r="AG438" s="0" t="n">
        <v>0</v>
      </c>
      <c r="AH438" s="565" t="n">
        <v>16990.706282</v>
      </c>
      <c r="AI438" s="0" t="n">
        <v>16990.706282</v>
      </c>
      <c r="AJ438" s="0" t="n">
        <v>16990.706282</v>
      </c>
      <c r="AK438" s="0" t="n">
        <v>16990.706282</v>
      </c>
      <c r="AL438" s="0" t="n">
        <v>170.635623999999</v>
      </c>
      <c r="AM438" s="0" t="s">
        <v>461</v>
      </c>
      <c r="AN438" s="0" t="n">
        <v>7</v>
      </c>
      <c r="AO438" s="0" t="s">
        <v>469</v>
      </c>
      <c r="AP438" s="0" t="n">
        <v>7</v>
      </c>
    </row>
    <row r="439" customFormat="false" ht="12.75" hidden="false" customHeight="false" outlineLevel="0" collapsed="false">
      <c r="A439" s="0" t="n">
        <v>1672</v>
      </c>
      <c r="B439" s="0" t="n">
        <v>880</v>
      </c>
      <c r="C439" s="0" t="s">
        <v>2</v>
      </c>
      <c r="D439" s="0" t="s">
        <v>104</v>
      </c>
      <c r="E439" s="0" t="s">
        <v>371</v>
      </c>
      <c r="F439" s="0" t="s">
        <v>150</v>
      </c>
      <c r="G439" s="0" t="s">
        <v>112</v>
      </c>
      <c r="H439" s="0" t="s">
        <v>168</v>
      </c>
      <c r="I439" s="0" t="s">
        <v>182</v>
      </c>
      <c r="J439" s="0" t="s">
        <v>170</v>
      </c>
      <c r="K439" s="0" t="n">
        <v>36959</v>
      </c>
      <c r="L439" s="0" t="n">
        <v>38785</v>
      </c>
      <c r="M439" s="0" t="s">
        <v>155</v>
      </c>
      <c r="N439" s="286" t="n">
        <v>10000000</v>
      </c>
      <c r="O439" s="0" t="n">
        <v>-4207.671372</v>
      </c>
      <c r="P439" s="0" t="n">
        <v>0.73</v>
      </c>
      <c r="Q439" s="0" t="n">
        <v>134.716094</v>
      </c>
      <c r="R439" s="0" t="n">
        <v>134.952697</v>
      </c>
      <c r="S439" s="0" t="n">
        <v>0.203599833295874</v>
      </c>
      <c r="T439" s="0" t="n">
        <v>-856.68118990302</v>
      </c>
      <c r="U439" s="0" t="n">
        <v>485.903824</v>
      </c>
      <c r="V439" s="0" t="n">
        <v>0</v>
      </c>
      <c r="W439" s="0" t="n">
        <v>-370.77736590302</v>
      </c>
      <c r="X439" s="0" t="n">
        <v>-258415.950885</v>
      </c>
      <c r="Y439" s="0" t="n">
        <v>-259346.346605</v>
      </c>
      <c r="Z439" s="0" t="n">
        <v>-930.39572</v>
      </c>
      <c r="AA439" s="0" t="n">
        <v>-559.61835409698</v>
      </c>
      <c r="AB439" s="0" t="n">
        <v>-258415.950885</v>
      </c>
      <c r="AC439" s="0" t="n">
        <v>-259346.346605</v>
      </c>
      <c r="AD439" s="0" t="n">
        <v>-930.39572</v>
      </c>
      <c r="AF439" s="0" t="n">
        <v>-52604.307492744</v>
      </c>
      <c r="AG439" s="0" t="n">
        <v>0</v>
      </c>
      <c r="AH439" s="565" t="n">
        <v>-259346.346605</v>
      </c>
      <c r="AI439" s="0" t="n">
        <v>-259346.346605</v>
      </c>
      <c r="AJ439" s="0" t="n">
        <v>-259346.346605</v>
      </c>
      <c r="AK439" s="0" t="n">
        <v>-259346.346605</v>
      </c>
      <c r="AL439" s="0" t="n">
        <v>-930.39572</v>
      </c>
      <c r="AM439" s="0" t="s">
        <v>461</v>
      </c>
      <c r="AN439" s="0" t="s">
        <v>469</v>
      </c>
      <c r="AO439" s="0" t="n">
        <v>10</v>
      </c>
      <c r="AP439" s="0" t="n">
        <v>10</v>
      </c>
    </row>
    <row r="440" customFormat="false" ht="12.75" hidden="false" customHeight="false" outlineLevel="0" collapsed="false">
      <c r="A440" s="0" t="n">
        <v>1673</v>
      </c>
      <c r="B440" s="0" t="n">
        <v>881</v>
      </c>
      <c r="C440" s="0" t="s">
        <v>2</v>
      </c>
      <c r="D440" s="0" t="s">
        <v>104</v>
      </c>
      <c r="E440" s="0" t="s">
        <v>371</v>
      </c>
      <c r="F440" s="0" t="s">
        <v>150</v>
      </c>
      <c r="G440" s="0" t="s">
        <v>112</v>
      </c>
      <c r="H440" s="0" t="s">
        <v>168</v>
      </c>
      <c r="I440" s="0" t="s">
        <v>182</v>
      </c>
      <c r="J440" s="0" t="s">
        <v>170</v>
      </c>
      <c r="K440" s="0" t="n">
        <v>36959</v>
      </c>
      <c r="L440" s="0" t="n">
        <v>38785</v>
      </c>
      <c r="M440" s="0" t="s">
        <v>155</v>
      </c>
      <c r="N440" s="286" t="n">
        <v>5000000</v>
      </c>
      <c r="O440" s="0" t="n">
        <v>-2106.006546</v>
      </c>
      <c r="P440" s="0" t="n">
        <v>0.76</v>
      </c>
      <c r="Q440" s="0" t="n">
        <v>134.716094</v>
      </c>
      <c r="R440" s="0" t="n">
        <v>134.952697</v>
      </c>
      <c r="S440" s="0" t="n">
        <v>0.203573618085712</v>
      </c>
      <c r="T440" s="0" t="n">
        <v>-428.727372281413</v>
      </c>
      <c r="U440" s="0" t="n">
        <v>244.223157</v>
      </c>
      <c r="V440" s="0" t="n">
        <v>0</v>
      </c>
      <c r="W440" s="0" t="n">
        <v>-184.504215281413</v>
      </c>
      <c r="X440" s="0" t="n">
        <v>-122772.687063</v>
      </c>
      <c r="Y440" s="0" t="n">
        <v>-123230.593</v>
      </c>
      <c r="Z440" s="0" t="n">
        <v>-457.905936999989</v>
      </c>
      <c r="AA440" s="0" t="n">
        <v>-273.401721718576</v>
      </c>
      <c r="AB440" s="0" t="n">
        <v>-122772.687063</v>
      </c>
      <c r="AC440" s="0" t="n">
        <v>-123230.593</v>
      </c>
      <c r="AD440" s="0" t="n">
        <v>-457.905936999989</v>
      </c>
      <c r="AF440" s="0" t="n">
        <v>-26329.293838092</v>
      </c>
      <c r="AG440" s="0" t="n">
        <v>0</v>
      </c>
      <c r="AH440" s="565" t="n">
        <v>-123230.593</v>
      </c>
      <c r="AI440" s="0" t="n">
        <v>-123230.593</v>
      </c>
      <c r="AJ440" s="0" t="n">
        <v>-123230.593</v>
      </c>
      <c r="AK440" s="0" t="n">
        <v>-123230.593</v>
      </c>
      <c r="AL440" s="0" t="n">
        <v>-457.905936999989</v>
      </c>
      <c r="AM440" s="0" t="s">
        <v>461</v>
      </c>
      <c r="AN440" s="0" t="s">
        <v>469</v>
      </c>
      <c r="AO440" s="0" t="n">
        <v>10</v>
      </c>
      <c r="AP440" s="0" t="n">
        <v>10</v>
      </c>
    </row>
    <row r="441" customFormat="false" ht="12.75" hidden="false" customHeight="false" outlineLevel="0" collapsed="false">
      <c r="A441" s="0" t="n">
        <v>1674</v>
      </c>
      <c r="B441" s="0" t="n">
        <v>882</v>
      </c>
      <c r="C441" s="0" t="s">
        <v>2</v>
      </c>
      <c r="D441" s="0" t="s">
        <v>104</v>
      </c>
      <c r="E441" s="0" t="s">
        <v>371</v>
      </c>
      <c r="F441" s="0" t="s">
        <v>150</v>
      </c>
      <c r="G441" s="0" t="s">
        <v>112</v>
      </c>
      <c r="H441" s="0" t="s">
        <v>168</v>
      </c>
      <c r="I441" s="0" t="s">
        <v>182</v>
      </c>
      <c r="J441" s="0" t="s">
        <v>170</v>
      </c>
      <c r="K441" s="0" t="n">
        <v>36962</v>
      </c>
      <c r="L441" s="0" t="n">
        <v>38788</v>
      </c>
      <c r="M441" s="0" t="s">
        <v>155</v>
      </c>
      <c r="N441" s="286" t="n">
        <v>5000000</v>
      </c>
      <c r="O441" s="0" t="n">
        <v>-2115.594897</v>
      </c>
      <c r="P441" s="0" t="n">
        <v>0.85</v>
      </c>
      <c r="Q441" s="0" t="n">
        <v>134.833403</v>
      </c>
      <c r="R441" s="0" t="n">
        <v>135.070129</v>
      </c>
      <c r="S441" s="0" t="n">
        <v>0.203496337435674</v>
      </c>
      <c r="T441" s="0" t="n">
        <v>-430.515813037102</v>
      </c>
      <c r="U441" s="0" t="n">
        <v>248.034405</v>
      </c>
      <c r="V441" s="0" t="n">
        <v>0</v>
      </c>
      <c r="W441" s="0" t="n">
        <v>-182.481408037102</v>
      </c>
      <c r="X441" s="0" t="n">
        <v>-104212.754306</v>
      </c>
      <c r="Y441" s="0" t="n">
        <v>-104649.735395</v>
      </c>
      <c r="Z441" s="0" t="n">
        <v>-436.981088999994</v>
      </c>
      <c r="AA441" s="0" t="n">
        <v>-254.499680962892</v>
      </c>
      <c r="AB441" s="0" t="n">
        <v>-104212.754306</v>
      </c>
      <c r="AC441" s="0" t="n">
        <v>-104649.735395</v>
      </c>
      <c r="AD441" s="0" t="n">
        <v>-436.981088999994</v>
      </c>
      <c r="AF441" s="0" t="n">
        <v>-26449.167402294</v>
      </c>
      <c r="AG441" s="0" t="n">
        <v>0</v>
      </c>
      <c r="AH441" s="565" t="n">
        <v>-104649.735395</v>
      </c>
      <c r="AI441" s="0" t="n">
        <v>-104649.735395</v>
      </c>
      <c r="AJ441" s="0" t="n">
        <v>-104649.735395</v>
      </c>
      <c r="AK441" s="0" t="n">
        <v>-104649.735395</v>
      </c>
      <c r="AL441" s="0" t="n">
        <v>-436.981088999994</v>
      </c>
      <c r="AM441" s="0" t="s">
        <v>461</v>
      </c>
      <c r="AN441" s="0" t="s">
        <v>469</v>
      </c>
      <c r="AO441" s="0" t="n">
        <v>10</v>
      </c>
      <c r="AP441" s="0" t="n">
        <v>10</v>
      </c>
    </row>
    <row r="442" customFormat="false" ht="12.75" hidden="false" customHeight="false" outlineLevel="0" collapsed="false">
      <c r="A442" s="0" t="n">
        <v>1675</v>
      </c>
      <c r="B442" s="0" t="n">
        <v>883</v>
      </c>
      <c r="C442" s="0" t="s">
        <v>2</v>
      </c>
      <c r="D442" s="0" t="s">
        <v>104</v>
      </c>
      <c r="E442" s="0" t="s">
        <v>255</v>
      </c>
      <c r="F442" s="0" t="s">
        <v>102</v>
      </c>
      <c r="G442" s="0" t="s">
        <v>191</v>
      </c>
      <c r="H442" s="0" t="s">
        <v>97</v>
      </c>
      <c r="I442" s="0" t="s">
        <v>182</v>
      </c>
      <c r="J442" s="0" t="s">
        <v>170</v>
      </c>
      <c r="K442" s="0" t="n">
        <v>36963</v>
      </c>
      <c r="L442" s="0" t="n">
        <v>38789</v>
      </c>
      <c r="M442" s="0" t="s">
        <v>155</v>
      </c>
      <c r="N442" s="286" t="n">
        <v>10000000</v>
      </c>
      <c r="O442" s="0" t="n">
        <v>-4311.785152</v>
      </c>
      <c r="P442" s="0" t="n">
        <v>1.42</v>
      </c>
      <c r="Q442" s="0" t="n">
        <v>143.505446</v>
      </c>
      <c r="R442" s="0" t="n">
        <v>143.835425</v>
      </c>
      <c r="S442" s="0" t="n">
        <v>0.438101799138245</v>
      </c>
      <c r="T442" s="0" t="n">
        <v>-1889.00083258877</v>
      </c>
      <c r="U442" s="0" t="n">
        <v>570.361362</v>
      </c>
      <c r="V442" s="0" t="n">
        <v>0</v>
      </c>
      <c r="W442" s="0" t="n">
        <v>-1318.63947058877</v>
      </c>
      <c r="X442" s="0" t="n">
        <v>-1253.567897</v>
      </c>
      <c r="Y442" s="0" t="n">
        <v>-2265.392995</v>
      </c>
      <c r="Z442" s="0" t="n">
        <v>-1011.825098</v>
      </c>
      <c r="AA442" s="0" t="n">
        <v>306.81437258877</v>
      </c>
      <c r="AB442" s="0" t="n">
        <v>-1253.567897</v>
      </c>
      <c r="AC442" s="0" t="n">
        <v>-2265.392995</v>
      </c>
      <c r="AD442" s="0" t="n">
        <v>-1011.825098</v>
      </c>
      <c r="AF442" s="0" t="n">
        <v>-24825.10301264</v>
      </c>
      <c r="AG442" s="0" t="n">
        <v>0</v>
      </c>
      <c r="AH442" s="565" t="n">
        <v>-2265.392995</v>
      </c>
      <c r="AI442" s="0" t="n">
        <v>-2265.392995</v>
      </c>
      <c r="AJ442" s="0" t="n">
        <v>-2265.392995</v>
      </c>
      <c r="AK442" s="0" t="n">
        <v>-2265.392995</v>
      </c>
      <c r="AL442" s="0" t="n">
        <v>-1011.825098</v>
      </c>
      <c r="AM442" s="0" t="s">
        <v>461</v>
      </c>
      <c r="AN442" s="0" t="n">
        <v>6</v>
      </c>
      <c r="AO442" s="0" t="s">
        <v>469</v>
      </c>
      <c r="AP442" s="0" t="n">
        <v>6</v>
      </c>
    </row>
    <row r="443" customFormat="false" ht="12.75" hidden="false" customHeight="false" outlineLevel="0" collapsed="false">
      <c r="A443" s="0" t="n">
        <v>1676</v>
      </c>
      <c r="B443" s="0" t="n">
        <v>884</v>
      </c>
      <c r="C443" s="0" t="s">
        <v>2</v>
      </c>
      <c r="D443" s="0" t="s">
        <v>104</v>
      </c>
      <c r="E443" s="0" t="s">
        <v>405</v>
      </c>
      <c r="F443" s="0" t="s">
        <v>184</v>
      </c>
      <c r="G443" s="0" t="s">
        <v>160</v>
      </c>
      <c r="H443" s="0" t="s">
        <v>117</v>
      </c>
      <c r="I443" s="0" t="s">
        <v>181</v>
      </c>
      <c r="J443" s="0" t="s">
        <v>105</v>
      </c>
      <c r="K443" s="0" t="n">
        <v>36963</v>
      </c>
      <c r="L443" s="0" t="n">
        <v>38789</v>
      </c>
      <c r="M443" s="0" t="s">
        <v>100</v>
      </c>
      <c r="N443" s="286" t="n">
        <v>10000000</v>
      </c>
      <c r="O443" s="0" t="n">
        <v>-4278.776273</v>
      </c>
      <c r="P443" s="0" t="n">
        <v>0.245</v>
      </c>
      <c r="Q443" s="0" t="n">
        <v>22.193971</v>
      </c>
      <c r="R443" s="0" t="n">
        <v>22.205706</v>
      </c>
      <c r="S443" s="0" t="n">
        <v>-0.0152927404136724</v>
      </c>
      <c r="T443" s="0" t="n">
        <v>65.4342148311697</v>
      </c>
      <c r="U443" s="0" t="n">
        <v>99.234305</v>
      </c>
      <c r="V443" s="0" t="n">
        <v>0</v>
      </c>
      <c r="W443" s="0" t="n">
        <v>164.66851983117</v>
      </c>
      <c r="X443" s="0" t="n">
        <v>11127.347434</v>
      </c>
      <c r="Y443" s="0" t="n">
        <v>11160.318824</v>
      </c>
      <c r="Z443" s="0" t="n">
        <v>32.9713900000006</v>
      </c>
      <c r="AA443" s="0" t="n">
        <v>-131.697129831169</v>
      </c>
      <c r="AB443" s="0" t="n">
        <v>9965.6523618904</v>
      </c>
      <c r="AC443" s="0" t="n">
        <v>9930.4516895952</v>
      </c>
      <c r="AD443" s="0" t="n">
        <v>-35.2006722951992</v>
      </c>
      <c r="AF443" s="0" t="n">
        <v>-17596.4674227125</v>
      </c>
      <c r="AG443" s="0" t="n">
        <v>0</v>
      </c>
      <c r="AH443" s="565" t="n">
        <v>9930.4516895952</v>
      </c>
      <c r="AI443" s="0" t="n">
        <v>9930.4516895952</v>
      </c>
      <c r="AJ443" s="0" t="n">
        <v>9930.4516895952</v>
      </c>
      <c r="AK443" s="0" t="n">
        <v>9930.4516895952</v>
      </c>
      <c r="AL443" s="0" t="n">
        <v>-35.2006722951992</v>
      </c>
      <c r="AM443" s="0" t="s">
        <v>461</v>
      </c>
      <c r="AN443" s="0" t="n">
        <v>5</v>
      </c>
      <c r="AO443" s="0" t="s">
        <v>469</v>
      </c>
      <c r="AP443" s="0" t="n">
        <v>5</v>
      </c>
    </row>
    <row r="444" customFormat="false" ht="12.75" hidden="false" customHeight="false" outlineLevel="0" collapsed="false">
      <c r="A444" s="0" t="n">
        <v>1677</v>
      </c>
      <c r="B444" s="0" t="n">
        <v>885</v>
      </c>
      <c r="C444" s="0" t="s">
        <v>2</v>
      </c>
      <c r="D444" s="0" t="s">
        <v>104</v>
      </c>
      <c r="E444" s="0" t="s">
        <v>255</v>
      </c>
      <c r="F444" s="0" t="s">
        <v>102</v>
      </c>
      <c r="G444" s="0" t="s">
        <v>191</v>
      </c>
      <c r="H444" s="0" t="s">
        <v>97</v>
      </c>
      <c r="I444" s="0" t="s">
        <v>186</v>
      </c>
      <c r="J444" s="0" t="s">
        <v>170</v>
      </c>
      <c r="K444" s="0" t="n">
        <v>36963</v>
      </c>
      <c r="L444" s="0" t="n">
        <v>38789</v>
      </c>
      <c r="M444" s="0" t="s">
        <v>155</v>
      </c>
      <c r="N444" s="286" t="n">
        <v>-10000000</v>
      </c>
      <c r="O444" s="0" t="n">
        <v>4304.548023</v>
      </c>
      <c r="P444" s="0" t="n">
        <v>1.37</v>
      </c>
      <c r="Q444" s="0" t="n">
        <v>143.505446</v>
      </c>
      <c r="R444" s="0" t="n">
        <v>143.835425</v>
      </c>
      <c r="S444" s="0" t="n">
        <v>0.439883653346103</v>
      </c>
      <c r="T444" s="0" t="n">
        <v>1893.50031036099</v>
      </c>
      <c r="U444" s="0" t="n">
        <v>-566.068105</v>
      </c>
      <c r="V444" s="0" t="n">
        <v>0</v>
      </c>
      <c r="W444" s="0" t="n">
        <v>1327.43220536099</v>
      </c>
      <c r="X444" s="0" t="n">
        <v>22618.485733</v>
      </c>
      <c r="Y444" s="0" t="n">
        <v>23665.924454</v>
      </c>
      <c r="Z444" s="0" t="n">
        <v>1047.438721</v>
      </c>
      <c r="AA444" s="0" t="n">
        <v>-279.993484360988</v>
      </c>
      <c r="AB444" s="0" t="n">
        <v>22618.485733</v>
      </c>
      <c r="AC444" s="0" t="n">
        <v>23665.924454</v>
      </c>
      <c r="AD444" s="0" t="n">
        <v>1047.438721</v>
      </c>
      <c r="AF444" s="0" t="n">
        <v>24783.4352424225</v>
      </c>
      <c r="AG444" s="0" t="n">
        <v>0</v>
      </c>
      <c r="AH444" s="565" t="n">
        <v>23665.924454</v>
      </c>
      <c r="AI444" s="0" t="n">
        <v>23665.924454</v>
      </c>
      <c r="AJ444" s="0" t="n">
        <v>23665.924454</v>
      </c>
      <c r="AK444" s="0" t="n">
        <v>23665.924454</v>
      </c>
      <c r="AL444" s="0" t="n">
        <v>1047.438721</v>
      </c>
      <c r="AM444" s="0" t="s">
        <v>461</v>
      </c>
      <c r="AN444" s="0" t="n">
        <v>6</v>
      </c>
      <c r="AO444" s="0" t="s">
        <v>469</v>
      </c>
      <c r="AP444" s="0" t="n">
        <v>6</v>
      </c>
    </row>
    <row r="445" customFormat="false" ht="12.75" hidden="false" customHeight="false" outlineLevel="0" collapsed="false">
      <c r="A445" s="0" t="n">
        <v>1678</v>
      </c>
      <c r="B445" s="0" t="n">
        <v>886</v>
      </c>
      <c r="C445" s="0" t="s">
        <v>2</v>
      </c>
      <c r="D445" s="0" t="s">
        <v>104</v>
      </c>
      <c r="E445" s="0" t="s">
        <v>200</v>
      </c>
      <c r="F445" s="0" t="s">
        <v>102</v>
      </c>
      <c r="G445" s="0" t="s">
        <v>164</v>
      </c>
      <c r="H445" s="0" t="s">
        <v>168</v>
      </c>
      <c r="I445" s="0" t="s">
        <v>186</v>
      </c>
      <c r="J445" s="0" t="s">
        <v>189</v>
      </c>
      <c r="K445" s="0" t="n">
        <v>36963</v>
      </c>
      <c r="L445" s="0" t="n">
        <v>36969</v>
      </c>
      <c r="M445" s="0" t="s">
        <v>155</v>
      </c>
      <c r="N445" s="286" t="n">
        <v>0</v>
      </c>
      <c r="O445" s="0" t="n">
        <v>0</v>
      </c>
      <c r="P445" s="0" t="n">
        <v>0.74</v>
      </c>
      <c r="Q445" s="0" t="n">
        <v>0</v>
      </c>
      <c r="R445" s="0" t="n">
        <v>0</v>
      </c>
      <c r="T445" s="0" t="n">
        <v>0</v>
      </c>
      <c r="U445" s="0" t="n">
        <v>0</v>
      </c>
      <c r="V445" s="0" t="n">
        <v>0</v>
      </c>
      <c r="W445" s="0" t="n">
        <v>0</v>
      </c>
      <c r="X445" s="0" t="n">
        <v>0</v>
      </c>
      <c r="Y445" s="0" t="n">
        <v>0</v>
      </c>
      <c r="Z445" s="0" t="n">
        <v>0</v>
      </c>
      <c r="AA445" s="0" t="n">
        <v>0</v>
      </c>
      <c r="AB445" s="0" t="n">
        <v>0</v>
      </c>
      <c r="AC445" s="0" t="n">
        <v>0</v>
      </c>
      <c r="AD445" s="0" t="n">
        <v>0</v>
      </c>
      <c r="AF445" s="0" t="n">
        <v>0</v>
      </c>
      <c r="AG445" s="0" t="n">
        <v>-45499.996667</v>
      </c>
      <c r="AH445" s="565" t="n">
        <v>-45499.996667</v>
      </c>
      <c r="AI445" s="0" t="n">
        <v>-45499.996667</v>
      </c>
      <c r="AJ445" s="0" t="n">
        <v>-45499.996667</v>
      </c>
      <c r="AK445" s="0" t="n">
        <v>-45499.996667</v>
      </c>
      <c r="AL445" s="0" t="n">
        <v>0</v>
      </c>
      <c r="AM445" s="0" t="s">
        <v>471</v>
      </c>
      <c r="AN445" s="0" t="n">
        <v>6</v>
      </c>
      <c r="AO445" s="0" t="s">
        <v>469</v>
      </c>
      <c r="AP445" s="0" t="n">
        <v>6</v>
      </c>
    </row>
    <row r="446" customFormat="false" ht="12.75" hidden="false" customHeight="false" outlineLevel="0" collapsed="false">
      <c r="A446" s="0" t="n">
        <v>1679</v>
      </c>
      <c r="B446" s="0" t="n">
        <v>887</v>
      </c>
      <c r="C446" s="0" t="s">
        <v>2</v>
      </c>
      <c r="D446" s="0" t="s">
        <v>104</v>
      </c>
      <c r="E446" s="0" t="s">
        <v>183</v>
      </c>
      <c r="F446" s="0" t="s">
        <v>184</v>
      </c>
      <c r="G446" s="0" t="s">
        <v>151</v>
      </c>
      <c r="H446" s="0" t="s">
        <v>168</v>
      </c>
      <c r="I446" s="0" t="s">
        <v>186</v>
      </c>
      <c r="J446" s="0" t="s">
        <v>170</v>
      </c>
      <c r="K446" s="0" t="n">
        <v>36963</v>
      </c>
      <c r="L446" s="0" t="n">
        <v>38502</v>
      </c>
      <c r="M446" s="0" t="s">
        <v>155</v>
      </c>
      <c r="N446" s="286" t="n">
        <v>10000000</v>
      </c>
      <c r="O446" s="0" t="n">
        <v>-3623.368361</v>
      </c>
      <c r="P446" s="0" t="n">
        <v>0.37</v>
      </c>
      <c r="Q446" s="0" t="n">
        <v>36.99861</v>
      </c>
      <c r="R446" s="0" t="n">
        <v>37.016322</v>
      </c>
      <c r="S446" s="0" t="n">
        <v>-0.0118808122836556</v>
      </c>
      <c r="T446" s="0" t="n">
        <v>43.0485593315778</v>
      </c>
      <c r="U446" s="0" t="n">
        <v>144.861239</v>
      </c>
      <c r="V446" s="0" t="n">
        <v>0</v>
      </c>
      <c r="W446" s="0" t="n">
        <v>187.909798331578</v>
      </c>
      <c r="X446" s="0" t="n">
        <v>1340.570511</v>
      </c>
      <c r="Y446" s="0" t="n">
        <v>1376.706484</v>
      </c>
      <c r="Z446" s="0" t="n">
        <v>36.1359730000002</v>
      </c>
      <c r="AA446" s="0" t="n">
        <v>-151.773825331578</v>
      </c>
      <c r="AB446" s="0" t="n">
        <v>1340.570511</v>
      </c>
      <c r="AC446" s="0" t="n">
        <v>1376.706484</v>
      </c>
      <c r="AD446" s="0" t="n">
        <v>36.1359730000002</v>
      </c>
      <c r="AF446" s="0" t="n">
        <v>-14901.1023846125</v>
      </c>
      <c r="AG446" s="0" t="n">
        <v>0</v>
      </c>
      <c r="AH446" s="565" t="n">
        <v>1376.706484</v>
      </c>
      <c r="AI446" s="0" t="n">
        <v>1376.706484</v>
      </c>
      <c r="AJ446" s="0" t="n">
        <v>1376.706484</v>
      </c>
      <c r="AK446" s="0" t="n">
        <v>1376.706484</v>
      </c>
      <c r="AL446" s="0" t="n">
        <v>36.1359730000002</v>
      </c>
      <c r="AM446" s="0" t="s">
        <v>475</v>
      </c>
      <c r="AN446" s="0" t="n">
        <v>5</v>
      </c>
      <c r="AO446" s="0" t="s">
        <v>469</v>
      </c>
      <c r="AP446" s="0" t="n">
        <v>5</v>
      </c>
    </row>
    <row r="447" customFormat="false" ht="12.75" hidden="false" customHeight="false" outlineLevel="0" collapsed="false">
      <c r="A447" s="0" t="n">
        <v>1680</v>
      </c>
      <c r="B447" s="0" t="n">
        <v>888</v>
      </c>
      <c r="C447" s="0" t="s">
        <v>2</v>
      </c>
      <c r="D447" s="0" t="s">
        <v>104</v>
      </c>
      <c r="E447" s="0" t="s">
        <v>236</v>
      </c>
      <c r="F447" s="0" t="s">
        <v>116</v>
      </c>
      <c r="G447" s="0" t="s">
        <v>167</v>
      </c>
      <c r="H447" s="0" t="s">
        <v>110</v>
      </c>
      <c r="I447" s="0" t="s">
        <v>180</v>
      </c>
      <c r="J447" s="0" t="s">
        <v>154</v>
      </c>
      <c r="K447" s="0" t="n">
        <v>36963</v>
      </c>
      <c r="L447" s="0" t="n">
        <v>38789</v>
      </c>
      <c r="M447" s="0" t="s">
        <v>155</v>
      </c>
      <c r="N447" s="286" t="n">
        <v>-30000000</v>
      </c>
      <c r="O447" s="0" t="n">
        <v>12722.856956</v>
      </c>
      <c r="P447" s="0" t="n">
        <v>0.58</v>
      </c>
      <c r="Q447" s="0" t="n">
        <v>68.361889</v>
      </c>
      <c r="R447" s="0" t="n">
        <v>68.383586</v>
      </c>
      <c r="S447" s="0" t="n">
        <v>0.00834960495842851</v>
      </c>
      <c r="T447" s="0" t="n">
        <v>106.230829525194</v>
      </c>
      <c r="U447" s="0" t="n">
        <v>-767.940567</v>
      </c>
      <c r="V447" s="0" t="n">
        <v>0</v>
      </c>
      <c r="W447" s="0" t="n">
        <v>-661.709737474806</v>
      </c>
      <c r="X447" s="0" t="n">
        <v>127819.340907</v>
      </c>
      <c r="Y447" s="0" t="n">
        <v>127692.027355</v>
      </c>
      <c r="Z447" s="0" t="n">
        <v>-127.313552000007</v>
      </c>
      <c r="AA447" s="0" t="n">
        <v>534.396185474799</v>
      </c>
      <c r="AB447" s="0" t="n">
        <v>127819.340907</v>
      </c>
      <c r="AC447" s="0" t="n">
        <v>127692.027355</v>
      </c>
      <c r="AD447" s="0" t="n">
        <v>-127.313552000007</v>
      </c>
      <c r="AF447" s="0" t="n">
        <v>92088.038647528</v>
      </c>
      <c r="AG447" s="0" t="n">
        <v>0</v>
      </c>
      <c r="AH447" s="565" t="n">
        <v>127692.027355</v>
      </c>
      <c r="AI447" s="0" t="n">
        <v>127692.027355</v>
      </c>
      <c r="AJ447" s="0" t="n">
        <v>127692.027355</v>
      </c>
      <c r="AK447" s="0" t="n">
        <v>127692.027355</v>
      </c>
      <c r="AL447" s="0" t="n">
        <v>-127.313552000007</v>
      </c>
      <c r="AM447" s="0" t="s">
        <v>461</v>
      </c>
      <c r="AN447" s="0" t="n">
        <v>8</v>
      </c>
      <c r="AO447" s="0" t="s">
        <v>469</v>
      </c>
      <c r="AP447" s="0" t="n">
        <v>8</v>
      </c>
    </row>
    <row r="448" customFormat="false" ht="12.75" hidden="false" customHeight="false" outlineLevel="0" collapsed="false">
      <c r="A448" s="0" t="n">
        <v>1681</v>
      </c>
      <c r="B448" s="0" t="n">
        <v>889</v>
      </c>
      <c r="C448" s="0" t="s">
        <v>2</v>
      </c>
      <c r="D448" s="0" t="s">
        <v>104</v>
      </c>
      <c r="E448" s="0" t="s">
        <v>389</v>
      </c>
      <c r="F448" s="0" t="s">
        <v>172</v>
      </c>
      <c r="G448" s="0" t="s">
        <v>112</v>
      </c>
      <c r="H448" s="0" t="s">
        <v>168</v>
      </c>
      <c r="I448" s="0" t="s">
        <v>182</v>
      </c>
      <c r="J448" s="0" t="s">
        <v>154</v>
      </c>
      <c r="K448" s="0" t="n">
        <v>36963</v>
      </c>
      <c r="L448" s="0" t="n">
        <v>37749</v>
      </c>
      <c r="M448" s="0" t="s">
        <v>155</v>
      </c>
      <c r="N448" s="286" t="n">
        <v>10000000</v>
      </c>
      <c r="O448" s="0" t="n">
        <v>-1919.558182</v>
      </c>
      <c r="P448" s="0" t="n">
        <v>3.8</v>
      </c>
      <c r="Q448" s="0" t="n">
        <v>530.031542</v>
      </c>
      <c r="R448" s="0" t="n">
        <v>530.22896</v>
      </c>
      <c r="S448" s="0" t="n">
        <v>-0.0671524926984327</v>
      </c>
      <c r="T448" s="0" t="n">
        <v>128.903116800972</v>
      </c>
      <c r="U448" s="0" t="n">
        <v>1455.300037</v>
      </c>
      <c r="V448" s="0" t="n">
        <v>0</v>
      </c>
      <c r="W448" s="0" t="n">
        <v>1584.20315380097</v>
      </c>
      <c r="X448" s="0" t="n">
        <v>-271010.161084</v>
      </c>
      <c r="Y448" s="0" t="n">
        <v>-270128.612746</v>
      </c>
      <c r="Z448" s="0" t="n">
        <v>881.548338000022</v>
      </c>
      <c r="AA448" s="0" t="n">
        <v>-702.654815800949</v>
      </c>
      <c r="AB448" s="0" t="n">
        <v>-271010.161084</v>
      </c>
      <c r="AC448" s="0" t="n">
        <v>-270128.612746</v>
      </c>
      <c r="AD448" s="0" t="n">
        <v>881.548338000022</v>
      </c>
      <c r="AF448" s="0" t="n">
        <v>-18946.03925634</v>
      </c>
      <c r="AG448" s="0" t="n">
        <v>0</v>
      </c>
      <c r="AH448" s="565" t="n">
        <v>-270128.612746</v>
      </c>
      <c r="AI448" s="0" t="n">
        <v>-270128.612746</v>
      </c>
      <c r="AJ448" s="0" t="n">
        <v>-270128.612746</v>
      </c>
      <c r="AK448" s="0" t="n">
        <v>-270128.612746</v>
      </c>
      <c r="AL448" s="0" t="n">
        <v>881.548338000022</v>
      </c>
      <c r="AM448" s="0" t="s">
        <v>473</v>
      </c>
      <c r="AN448" s="0" t="s">
        <v>469</v>
      </c>
      <c r="AO448" s="0" t="n">
        <v>9</v>
      </c>
      <c r="AP448" s="0" t="n">
        <v>9</v>
      </c>
    </row>
    <row r="449" customFormat="false" ht="12.75" hidden="false" customHeight="false" outlineLevel="0" collapsed="false">
      <c r="A449" s="0" t="n">
        <v>1682</v>
      </c>
      <c r="B449" s="0" t="n">
        <v>890</v>
      </c>
      <c r="C449" s="0" t="s">
        <v>2</v>
      </c>
      <c r="D449" s="0" t="s">
        <v>104</v>
      </c>
      <c r="E449" s="0" t="s">
        <v>236</v>
      </c>
      <c r="F449" s="0" t="s">
        <v>116</v>
      </c>
      <c r="G449" s="0" t="s">
        <v>167</v>
      </c>
      <c r="H449" s="0" t="s">
        <v>110</v>
      </c>
      <c r="I449" s="0" t="s">
        <v>186</v>
      </c>
      <c r="J449" s="0" t="s">
        <v>154</v>
      </c>
      <c r="K449" s="0" t="n">
        <v>36964</v>
      </c>
      <c r="L449" s="0" t="n">
        <v>38908</v>
      </c>
      <c r="M449" s="0" t="s">
        <v>155</v>
      </c>
      <c r="N449" s="286" t="n">
        <v>-20000000</v>
      </c>
      <c r="O449" s="0" t="n">
        <v>8983.016866</v>
      </c>
      <c r="P449" s="0" t="n">
        <v>0.62</v>
      </c>
      <c r="Q449" s="0" t="n">
        <v>70.414989</v>
      </c>
      <c r="R449" s="0" t="n">
        <v>70.43593</v>
      </c>
      <c r="S449" s="0" t="n">
        <v>0.0121710303298831</v>
      </c>
      <c r="T449" s="0" t="n">
        <v>109.332570729937</v>
      </c>
      <c r="U449" s="0" t="n">
        <v>-532.73661</v>
      </c>
      <c r="V449" s="0" t="n">
        <v>0</v>
      </c>
      <c r="W449" s="0" t="n">
        <v>-423.404039270063</v>
      </c>
      <c r="X449" s="0" t="n">
        <v>72396.862754</v>
      </c>
      <c r="Y449" s="0" t="n">
        <v>72283.11075</v>
      </c>
      <c r="Z449" s="0" t="n">
        <v>-113.752003999994</v>
      </c>
      <c r="AA449" s="0" t="n">
        <v>309.652035270068</v>
      </c>
      <c r="AB449" s="0" t="n">
        <v>72396.862754</v>
      </c>
      <c r="AC449" s="0" t="n">
        <v>72283.11075</v>
      </c>
      <c r="AD449" s="0" t="n">
        <v>-113.752003999994</v>
      </c>
      <c r="AF449" s="0" t="n">
        <v>65019.076076108</v>
      </c>
      <c r="AG449" s="0" t="n">
        <v>0</v>
      </c>
      <c r="AH449" s="565" t="n">
        <v>72283.11075</v>
      </c>
      <c r="AI449" s="0" t="n">
        <v>72283.11075</v>
      </c>
      <c r="AJ449" s="0" t="n">
        <v>72283.11075</v>
      </c>
      <c r="AK449" s="0" t="n">
        <v>72283.11075</v>
      </c>
      <c r="AL449" s="0" t="n">
        <v>-113.752003999994</v>
      </c>
      <c r="AM449" s="0" t="s">
        <v>461</v>
      </c>
      <c r="AN449" s="0" t="n">
        <v>8</v>
      </c>
      <c r="AO449" s="0" t="s">
        <v>469</v>
      </c>
      <c r="AP449" s="0" t="n">
        <v>8</v>
      </c>
    </row>
    <row r="450" customFormat="false" ht="12.75" hidden="false" customHeight="false" outlineLevel="0" collapsed="false">
      <c r="A450" s="0" t="n">
        <v>1683</v>
      </c>
      <c r="B450" s="0" t="n">
        <v>891</v>
      </c>
      <c r="C450" s="0" t="s">
        <v>2</v>
      </c>
      <c r="D450" s="0" t="s">
        <v>104</v>
      </c>
      <c r="E450" s="0" t="s">
        <v>200</v>
      </c>
      <c r="F450" s="0" t="s">
        <v>102</v>
      </c>
      <c r="G450" s="0" t="s">
        <v>164</v>
      </c>
      <c r="H450" s="0" t="s">
        <v>168</v>
      </c>
      <c r="I450" s="0" t="s">
        <v>180</v>
      </c>
      <c r="J450" s="0" t="s">
        <v>189</v>
      </c>
      <c r="K450" s="0" t="n">
        <v>36964</v>
      </c>
      <c r="L450" s="0" t="n">
        <v>37694</v>
      </c>
      <c r="M450" s="0" t="s">
        <v>155</v>
      </c>
      <c r="N450" s="286" t="n">
        <v>10000000</v>
      </c>
      <c r="O450" s="0" t="n">
        <v>-1804.395187</v>
      </c>
      <c r="P450" s="0" t="n">
        <v>0.57</v>
      </c>
      <c r="Q450" s="0" t="n">
        <v>60.892853</v>
      </c>
      <c r="R450" s="0" t="n">
        <v>60.920401</v>
      </c>
      <c r="S450" s="0" t="n">
        <v>-0.00572941611230247</v>
      </c>
      <c r="T450" s="0" t="n">
        <v>10.3381308573588</v>
      </c>
      <c r="U450" s="0" t="n">
        <v>218.46369</v>
      </c>
      <c r="V450" s="0" t="n">
        <v>0</v>
      </c>
      <c r="W450" s="0" t="n">
        <v>228.801820857359</v>
      </c>
      <c r="X450" s="0" t="n">
        <v>-5396.853812</v>
      </c>
      <c r="Y450" s="0" t="n">
        <v>-5283.872296</v>
      </c>
      <c r="Z450" s="0" t="n">
        <v>112.981516000001</v>
      </c>
      <c r="AA450" s="0" t="n">
        <v>-115.820304857358</v>
      </c>
      <c r="AB450" s="0" t="n">
        <v>-5396.853812</v>
      </c>
      <c r="AC450" s="0" t="n">
        <v>-5283.872296</v>
      </c>
      <c r="AD450" s="0" t="n">
        <v>112.981516000001</v>
      </c>
      <c r="AF450" s="0" t="n">
        <v>-10388.8052891525</v>
      </c>
      <c r="AG450" s="0" t="n">
        <v>0</v>
      </c>
      <c r="AH450" s="565" t="n">
        <v>-5283.872296</v>
      </c>
      <c r="AI450" s="0" t="n">
        <v>-5283.872296</v>
      </c>
      <c r="AJ450" s="0" t="n">
        <v>-5283.872296</v>
      </c>
      <c r="AK450" s="0" t="n">
        <v>-5283.872296</v>
      </c>
      <c r="AL450" s="0" t="n">
        <v>112.981516000001</v>
      </c>
      <c r="AM450" s="0" t="s">
        <v>473</v>
      </c>
      <c r="AN450" s="0" t="n">
        <v>6</v>
      </c>
      <c r="AO450" s="0" t="s">
        <v>469</v>
      </c>
      <c r="AP450" s="0" t="n">
        <v>6</v>
      </c>
    </row>
    <row r="451" customFormat="false" ht="12.75" hidden="false" customHeight="false" outlineLevel="0" collapsed="false">
      <c r="A451" s="0" t="n">
        <v>1684</v>
      </c>
      <c r="B451" s="0" t="n">
        <v>892</v>
      </c>
      <c r="C451" s="0" t="s">
        <v>2</v>
      </c>
      <c r="D451" s="0" t="s">
        <v>104</v>
      </c>
      <c r="E451" s="0" t="s">
        <v>300</v>
      </c>
      <c r="F451" s="0" t="s">
        <v>102</v>
      </c>
      <c r="G451" s="0" t="s">
        <v>164</v>
      </c>
      <c r="H451" s="0" t="s">
        <v>168</v>
      </c>
      <c r="I451" s="0" t="s">
        <v>186</v>
      </c>
      <c r="J451" s="0" t="s">
        <v>170</v>
      </c>
      <c r="K451" s="0" t="n">
        <v>36964</v>
      </c>
      <c r="L451" s="0" t="n">
        <v>38790</v>
      </c>
      <c r="M451" s="0" t="s">
        <v>155</v>
      </c>
      <c r="N451" s="286" t="n">
        <v>20000000</v>
      </c>
      <c r="O451" s="0" t="n">
        <v>-8577.134406</v>
      </c>
      <c r="P451" s="0" t="n">
        <v>0.96</v>
      </c>
      <c r="Q451" s="0" t="n">
        <v>94.207207</v>
      </c>
      <c r="R451" s="0" t="n">
        <v>94.232094</v>
      </c>
      <c r="S451" s="0" t="n">
        <v>0.00946374143150811</v>
      </c>
      <c r="T451" s="0" t="n">
        <v>-81.1717822416759</v>
      </c>
      <c r="U451" s="0" t="n">
        <v>617.20405</v>
      </c>
      <c r="V451" s="0" t="n">
        <v>0</v>
      </c>
      <c r="W451" s="0" t="n">
        <v>536.032267758324</v>
      </c>
      <c r="X451" s="0" t="n">
        <v>21730.935288</v>
      </c>
      <c r="Y451" s="0" t="n">
        <v>22059.547638</v>
      </c>
      <c r="Z451" s="0" t="n">
        <v>328.612349999999</v>
      </c>
      <c r="AA451" s="0" t="n">
        <v>-207.419917758325</v>
      </c>
      <c r="AB451" s="0" t="n">
        <v>21730.935288</v>
      </c>
      <c r="AC451" s="0" t="n">
        <v>22059.547638</v>
      </c>
      <c r="AD451" s="0" t="n">
        <v>328.612349999999</v>
      </c>
      <c r="AF451" s="0" t="n">
        <v>-49382.851342545</v>
      </c>
      <c r="AG451" s="0" t="n">
        <v>0</v>
      </c>
      <c r="AH451" s="565" t="n">
        <v>22059.547638</v>
      </c>
      <c r="AI451" s="0" t="n">
        <v>22059.547638</v>
      </c>
      <c r="AJ451" s="0" t="n">
        <v>22059.547638</v>
      </c>
      <c r="AK451" s="0" t="n">
        <v>22059.547638</v>
      </c>
      <c r="AL451" s="0" t="n">
        <v>328.612349999999</v>
      </c>
      <c r="AM451" s="0" t="s">
        <v>461</v>
      </c>
      <c r="AN451" s="0" t="n">
        <v>6</v>
      </c>
      <c r="AO451" s="0" t="s">
        <v>469</v>
      </c>
      <c r="AP451" s="0" t="n">
        <v>6</v>
      </c>
    </row>
    <row r="452" customFormat="false" ht="12.75" hidden="false" customHeight="false" outlineLevel="0" collapsed="false">
      <c r="A452" s="0" t="n">
        <v>1685</v>
      </c>
      <c r="B452" s="0" t="n">
        <v>894</v>
      </c>
      <c r="C452" s="0" t="s">
        <v>2</v>
      </c>
      <c r="D452" s="0" t="s">
        <v>104</v>
      </c>
      <c r="E452" s="0" t="s">
        <v>301</v>
      </c>
      <c r="F452" s="0" t="s">
        <v>184</v>
      </c>
      <c r="G452" s="0" t="s">
        <v>164</v>
      </c>
      <c r="H452" s="0" t="s">
        <v>168</v>
      </c>
      <c r="I452" s="0" t="s">
        <v>186</v>
      </c>
      <c r="J452" s="0" t="s">
        <v>189</v>
      </c>
      <c r="K452" s="0" t="n">
        <v>36964</v>
      </c>
      <c r="L452" s="0" t="n">
        <v>38790</v>
      </c>
      <c r="M452" s="0" t="s">
        <v>155</v>
      </c>
      <c r="N452" s="286" t="n">
        <v>-10000000</v>
      </c>
      <c r="O452" s="0" t="n">
        <v>4238.454705</v>
      </c>
      <c r="P452" s="0" t="n">
        <v>0.55</v>
      </c>
      <c r="Q452" s="0" t="n">
        <v>55.358544</v>
      </c>
      <c r="R452" s="0" t="n">
        <v>55.380297</v>
      </c>
      <c r="S452" s="0" t="n">
        <v>0.0103009199480802</v>
      </c>
      <c r="T452" s="0" t="n">
        <v>43.6599826197688</v>
      </c>
      <c r="U452" s="0" t="n">
        <v>-213.048363</v>
      </c>
      <c r="V452" s="0" t="n">
        <v>0</v>
      </c>
      <c r="W452" s="0" t="n">
        <v>-169.388380380231</v>
      </c>
      <c r="X452" s="0" t="n">
        <v>-275.654706</v>
      </c>
      <c r="Y452" s="0" t="n">
        <v>-332.994086</v>
      </c>
      <c r="Z452" s="0" t="n">
        <v>-57.33938</v>
      </c>
      <c r="AA452" s="0" t="n">
        <v>112.049000380231</v>
      </c>
      <c r="AB452" s="0" t="n">
        <v>-275.654706</v>
      </c>
      <c r="AC452" s="0" t="n">
        <v>-332.994086</v>
      </c>
      <c r="AD452" s="0" t="n">
        <v>-57.33938</v>
      </c>
      <c r="AF452" s="0" t="n">
        <v>17430.6449743125</v>
      </c>
      <c r="AG452" s="0" t="n">
        <v>0</v>
      </c>
      <c r="AH452" s="565" t="n">
        <v>-332.994086</v>
      </c>
      <c r="AI452" s="0" t="n">
        <v>-332.994086</v>
      </c>
      <c r="AJ452" s="0" t="n">
        <v>-332.994086</v>
      </c>
      <c r="AK452" s="0" t="n">
        <v>-332.994086</v>
      </c>
      <c r="AL452" s="0" t="n">
        <v>-57.33938</v>
      </c>
      <c r="AM452" s="0" t="s">
        <v>461</v>
      </c>
      <c r="AN452" s="0" t="n">
        <v>5</v>
      </c>
      <c r="AO452" s="0" t="s">
        <v>469</v>
      </c>
      <c r="AP452" s="0" t="n">
        <v>5</v>
      </c>
    </row>
    <row r="453" customFormat="false" ht="12.75" hidden="false" customHeight="false" outlineLevel="0" collapsed="false">
      <c r="A453" s="0" t="n">
        <v>1686</v>
      </c>
      <c r="B453" s="0" t="n">
        <v>893</v>
      </c>
      <c r="C453" s="0" t="s">
        <v>2</v>
      </c>
      <c r="D453" s="0" t="s">
        <v>104</v>
      </c>
      <c r="E453" s="0" t="s">
        <v>310</v>
      </c>
      <c r="F453" s="0" t="s">
        <v>150</v>
      </c>
      <c r="G453" s="0" t="s">
        <v>191</v>
      </c>
      <c r="H453" s="0" t="s">
        <v>168</v>
      </c>
      <c r="I453" s="0" t="s">
        <v>180</v>
      </c>
      <c r="J453" s="0" t="s">
        <v>170</v>
      </c>
      <c r="K453" s="0" t="n">
        <v>36964</v>
      </c>
      <c r="L453" s="0" t="n">
        <v>38671</v>
      </c>
      <c r="M453" s="0" t="s">
        <v>155</v>
      </c>
      <c r="N453" s="286" t="n">
        <v>5000000</v>
      </c>
      <c r="O453" s="0" t="n">
        <v>-2028.204695</v>
      </c>
      <c r="P453" s="0" t="n">
        <v>1.6</v>
      </c>
      <c r="Q453" s="0" t="n">
        <v>169.032393</v>
      </c>
      <c r="R453" s="0" t="n">
        <v>169.259314</v>
      </c>
      <c r="S453" s="0" t="n">
        <v>0.155777482535779</v>
      </c>
      <c r="T453" s="0" t="n">
        <v>-315.948621454347</v>
      </c>
      <c r="U453" s="0" t="n">
        <v>268.705101</v>
      </c>
      <c r="V453" s="0" t="n">
        <v>0</v>
      </c>
      <c r="W453" s="0" t="n">
        <v>-47.2435204543468</v>
      </c>
      <c r="X453" s="0" t="n">
        <v>-15284.837265</v>
      </c>
      <c r="Y453" s="0" t="n">
        <v>-15523.322575</v>
      </c>
      <c r="Z453" s="0" t="n">
        <v>-238.48531</v>
      </c>
      <c r="AA453" s="0" t="n">
        <v>-191.241789545653</v>
      </c>
      <c r="AB453" s="0" t="n">
        <v>-15284.837265</v>
      </c>
      <c r="AC453" s="0" t="n">
        <v>-15523.322575</v>
      </c>
      <c r="AD453" s="0" t="n">
        <v>-238.48531</v>
      </c>
      <c r="AF453" s="0" t="n">
        <v>-25356.61509689</v>
      </c>
      <c r="AG453" s="0" t="n">
        <v>0</v>
      </c>
      <c r="AH453" s="565" t="n">
        <v>-15523.322575</v>
      </c>
      <c r="AI453" s="0" t="n">
        <v>-15523.322575</v>
      </c>
      <c r="AJ453" s="0" t="n">
        <v>-15523.322575</v>
      </c>
      <c r="AK453" s="0" t="n">
        <v>-15523.322575</v>
      </c>
      <c r="AL453" s="0" t="n">
        <v>-238.48531</v>
      </c>
      <c r="AM453" s="0" t="s">
        <v>461</v>
      </c>
      <c r="AN453" s="0" t="s">
        <v>469</v>
      </c>
      <c r="AO453" s="0" t="n">
        <v>10</v>
      </c>
      <c r="AP453" s="0" t="n">
        <v>10</v>
      </c>
    </row>
    <row r="454" customFormat="false" ht="12.75" hidden="false" customHeight="false" outlineLevel="0" collapsed="false">
      <c r="A454" s="0" t="n">
        <v>1687</v>
      </c>
      <c r="B454" s="0" t="n">
        <v>895</v>
      </c>
      <c r="C454" s="0" t="s">
        <v>2</v>
      </c>
      <c r="D454" s="0" t="s">
        <v>104</v>
      </c>
      <c r="E454" s="0" t="s">
        <v>296</v>
      </c>
      <c r="F454" s="0" t="s">
        <v>102</v>
      </c>
      <c r="G454" s="0" t="s">
        <v>191</v>
      </c>
      <c r="H454" s="0" t="s">
        <v>168</v>
      </c>
      <c r="I454" s="0" t="s">
        <v>186</v>
      </c>
      <c r="J454" s="0" t="s">
        <v>189</v>
      </c>
      <c r="K454" s="0" t="n">
        <v>36965</v>
      </c>
      <c r="L454" s="0" t="n">
        <v>38791</v>
      </c>
      <c r="M454" s="0" t="s">
        <v>155</v>
      </c>
      <c r="N454" s="286" t="n">
        <v>5000000</v>
      </c>
      <c r="O454" s="0" t="n">
        <v>-2160.253327</v>
      </c>
      <c r="P454" s="0" t="n">
        <v>1.2</v>
      </c>
      <c r="Q454" s="0" t="n">
        <v>100.460566</v>
      </c>
      <c r="R454" s="0" t="n">
        <v>100.492538</v>
      </c>
      <c r="S454" s="0" t="n">
        <v>0.0106432544027795</v>
      </c>
      <c r="T454" s="0" t="n">
        <v>-22.9921257337119</v>
      </c>
      <c r="U454" s="0" t="n">
        <v>203.281003</v>
      </c>
      <c r="V454" s="0" t="n">
        <v>0</v>
      </c>
      <c r="W454" s="0" t="n">
        <v>180.288877266288</v>
      </c>
      <c r="X454" s="0" t="n">
        <v>43682.713998</v>
      </c>
      <c r="Y454" s="0" t="n">
        <v>43804.055155</v>
      </c>
      <c r="Z454" s="0" t="n">
        <v>121.341157000003</v>
      </c>
      <c r="AA454" s="0" t="n">
        <v>-58.9477202662856</v>
      </c>
      <c r="AB454" s="0" t="n">
        <v>43682.713998</v>
      </c>
      <c r="AC454" s="0" t="n">
        <v>43804.055155</v>
      </c>
      <c r="AD454" s="0" t="n">
        <v>121.341157000003</v>
      </c>
      <c r="AF454" s="0" t="n">
        <v>-12437.6585302025</v>
      </c>
      <c r="AG454" s="0" t="n">
        <v>0</v>
      </c>
      <c r="AH454" s="565" t="n">
        <v>43804.055155</v>
      </c>
      <c r="AI454" s="0" t="n">
        <v>43804.055155</v>
      </c>
      <c r="AJ454" s="0" t="n">
        <v>43804.055155</v>
      </c>
      <c r="AK454" s="0" t="n">
        <v>43804.055155</v>
      </c>
      <c r="AL454" s="0" t="n">
        <v>121.341157000003</v>
      </c>
      <c r="AM454" s="0" t="s">
        <v>461</v>
      </c>
      <c r="AN454" s="0" t="n">
        <v>6</v>
      </c>
      <c r="AO454" s="0" t="s">
        <v>469</v>
      </c>
      <c r="AP454" s="0" t="n">
        <v>6</v>
      </c>
    </row>
    <row r="455" customFormat="false" ht="12.75" hidden="false" customHeight="false" outlineLevel="0" collapsed="false">
      <c r="A455" s="0" t="n">
        <v>1688</v>
      </c>
      <c r="B455" s="0" t="n">
        <v>896</v>
      </c>
      <c r="C455" s="0" t="s">
        <v>2</v>
      </c>
      <c r="D455" s="0" t="s">
        <v>104</v>
      </c>
      <c r="E455" s="0" t="s">
        <v>216</v>
      </c>
      <c r="F455" s="0" t="s">
        <v>318</v>
      </c>
      <c r="G455" s="0" t="s">
        <v>305</v>
      </c>
      <c r="H455" s="0" t="s">
        <v>216</v>
      </c>
      <c r="I455" s="0" t="s">
        <v>209</v>
      </c>
      <c r="J455" s="0" t="s">
        <v>212</v>
      </c>
      <c r="K455" s="0" t="n">
        <v>36966</v>
      </c>
      <c r="L455" s="0" t="n">
        <v>38853</v>
      </c>
      <c r="M455" s="0" t="s">
        <v>155</v>
      </c>
      <c r="N455" s="286" t="n">
        <v>20000000</v>
      </c>
      <c r="O455" s="0" t="n">
        <v>-8628.396757</v>
      </c>
      <c r="P455" s="0" t="n">
        <v>0.16</v>
      </c>
      <c r="Q455" s="0" t="n">
        <v>19.760039</v>
      </c>
      <c r="R455" s="0" t="n">
        <v>19.767045</v>
      </c>
      <c r="S455" s="0" t="n">
        <v>0.00415257882582724</v>
      </c>
      <c r="T455" s="0" t="n">
        <v>-35.8300976739546</v>
      </c>
      <c r="U455" s="0" t="n">
        <v>130.693534</v>
      </c>
      <c r="V455" s="0" t="n">
        <v>0</v>
      </c>
      <c r="W455" s="0" t="n">
        <v>94.8634363260454</v>
      </c>
      <c r="X455" s="0" t="n">
        <v>-33148.190718</v>
      </c>
      <c r="Y455" s="0" t="n">
        <v>-33141.203698</v>
      </c>
      <c r="Z455" s="0" t="n">
        <v>6.98702000000048</v>
      </c>
      <c r="AA455" s="0" t="n">
        <v>-87.8764163260449</v>
      </c>
      <c r="AB455" s="0" t="n">
        <v>-33148.190718</v>
      </c>
      <c r="AC455" s="0" t="n">
        <v>-33141.203698</v>
      </c>
      <c r="AD455" s="0" t="n">
        <v>6.98702000000048</v>
      </c>
      <c r="AF455" s="0" t="n">
        <v>-13625.9641586544</v>
      </c>
      <c r="AG455" s="0" t="n">
        <v>0</v>
      </c>
      <c r="AH455" s="565" t="n">
        <v>-33141.203698</v>
      </c>
      <c r="AI455" s="0" t="n">
        <v>-33141.203698</v>
      </c>
      <c r="AJ455" s="0" t="n">
        <v>-33141.203698</v>
      </c>
      <c r="AK455" s="0" t="n">
        <v>-33141.203698</v>
      </c>
      <c r="AL455" s="0" t="n">
        <v>6.98702000000048</v>
      </c>
      <c r="AM455" s="0" t="s">
        <v>461</v>
      </c>
      <c r="AN455" s="0" t="n">
        <v>2</v>
      </c>
      <c r="AO455" s="0" t="s">
        <v>469</v>
      </c>
      <c r="AP455" s="0" t="n">
        <v>2</v>
      </c>
    </row>
    <row r="456" customFormat="false" ht="12.75" hidden="false" customHeight="false" outlineLevel="0" collapsed="false">
      <c r="A456" s="0" t="n">
        <v>1689</v>
      </c>
      <c r="B456" s="0" t="n">
        <v>897</v>
      </c>
      <c r="C456" s="0" t="s">
        <v>2</v>
      </c>
      <c r="D456" s="0" t="s">
        <v>104</v>
      </c>
      <c r="E456" s="0" t="s">
        <v>190</v>
      </c>
      <c r="F456" s="0" t="s">
        <v>150</v>
      </c>
      <c r="G456" s="0" t="s">
        <v>191</v>
      </c>
      <c r="H456" s="0" t="s">
        <v>168</v>
      </c>
      <c r="I456" s="0" t="s">
        <v>186</v>
      </c>
      <c r="J456" s="0" t="s">
        <v>170</v>
      </c>
      <c r="K456" s="0" t="n">
        <v>36966</v>
      </c>
      <c r="L456" s="0" t="n">
        <v>38792</v>
      </c>
      <c r="M456" s="0" t="s">
        <v>155</v>
      </c>
      <c r="N456" s="286" t="n">
        <v>10000000</v>
      </c>
      <c r="O456" s="0" t="n">
        <v>-4357.032931</v>
      </c>
      <c r="P456" s="0" t="n">
        <v>1.87</v>
      </c>
      <c r="Q456" s="0" t="n">
        <v>194.78647</v>
      </c>
      <c r="R456" s="0" t="n">
        <v>185.082395</v>
      </c>
      <c r="S456" s="0" t="n">
        <v>-9.4704262654078</v>
      </c>
      <c r="T456" s="0" t="n">
        <v>41262.9591089891</v>
      </c>
      <c r="U456" s="0" t="n">
        <v>584.827131</v>
      </c>
      <c r="V456" s="0" t="n">
        <v>0</v>
      </c>
      <c r="W456" s="0" t="n">
        <v>41847.7862399891</v>
      </c>
      <c r="X456" s="0" t="n">
        <v>-27199.34034</v>
      </c>
      <c r="Y456" s="0" t="n">
        <v>13706.97176</v>
      </c>
      <c r="Z456" s="0" t="n">
        <v>40906.3121</v>
      </c>
      <c r="AA456" s="0" t="n">
        <v>-941.474139989114</v>
      </c>
      <c r="AB456" s="0" t="n">
        <v>-27199.34034</v>
      </c>
      <c r="AC456" s="0" t="n">
        <v>13706.97176</v>
      </c>
      <c r="AD456" s="0" t="n">
        <v>40906.3121</v>
      </c>
      <c r="AF456" s="0" t="n">
        <v>-54471.625703362</v>
      </c>
      <c r="AG456" s="0" t="n">
        <v>0</v>
      </c>
      <c r="AH456" s="565" t="n">
        <v>13706.97176</v>
      </c>
      <c r="AI456" s="0" t="n">
        <v>13706.97176</v>
      </c>
      <c r="AJ456" s="0" t="n">
        <v>13706.97176</v>
      </c>
      <c r="AK456" s="0" t="n">
        <v>13706.97176</v>
      </c>
      <c r="AL456" s="0" t="n">
        <v>40906.3121</v>
      </c>
      <c r="AM456" s="0" t="s">
        <v>461</v>
      </c>
      <c r="AN456" s="0" t="s">
        <v>469</v>
      </c>
      <c r="AO456" s="0" t="n">
        <v>10</v>
      </c>
      <c r="AP456" s="0" t="n">
        <v>10</v>
      </c>
    </row>
    <row r="457" customFormat="false" ht="12.75" hidden="false" customHeight="false" outlineLevel="0" collapsed="false">
      <c r="A457" s="0" t="n">
        <v>1690</v>
      </c>
      <c r="B457" s="0" t="n">
        <v>898</v>
      </c>
      <c r="C457" s="0" t="s">
        <v>2</v>
      </c>
      <c r="D457" s="0" t="s">
        <v>104</v>
      </c>
      <c r="E457" s="0" t="s">
        <v>400</v>
      </c>
      <c r="F457" s="0" t="s">
        <v>304</v>
      </c>
      <c r="G457" s="0" t="s">
        <v>191</v>
      </c>
      <c r="H457" s="0" t="s">
        <v>216</v>
      </c>
      <c r="I457" s="0" t="s">
        <v>209</v>
      </c>
      <c r="J457" s="0" t="s">
        <v>212</v>
      </c>
      <c r="K457" s="0" t="n">
        <v>36966</v>
      </c>
      <c r="L457" s="0" t="n">
        <v>38754</v>
      </c>
      <c r="M457" s="0" t="s">
        <v>155</v>
      </c>
      <c r="N457" s="286" t="n">
        <v>-20000000</v>
      </c>
      <c r="O457" s="0" t="n">
        <v>8246.535826</v>
      </c>
      <c r="P457" s="0" t="n">
        <v>0.24</v>
      </c>
      <c r="Q457" s="0" t="n">
        <v>23.822796</v>
      </c>
      <c r="R457" s="0" t="n">
        <v>23.830219</v>
      </c>
      <c r="S457" s="0" t="n">
        <v>0.000337844608631205</v>
      </c>
      <c r="T457" s="0" t="n">
        <v>2.78604766869818</v>
      </c>
      <c r="U457" s="0" t="n">
        <v>-195.542394</v>
      </c>
      <c r="V457" s="0" t="n">
        <v>0</v>
      </c>
      <c r="W457" s="0" t="n">
        <v>-192.756346331302</v>
      </c>
      <c r="X457" s="0" t="n">
        <v>-2863.466446</v>
      </c>
      <c r="Y457" s="0" t="n">
        <v>-2933.443835</v>
      </c>
      <c r="Z457" s="0" t="n">
        <v>-69.9773890000001</v>
      </c>
      <c r="AA457" s="0" t="n">
        <v>122.778957331302</v>
      </c>
      <c r="AB457" s="0" t="n">
        <v>-2863.466446</v>
      </c>
      <c r="AC457" s="0" t="n">
        <v>-2933.443835</v>
      </c>
      <c r="AD457" s="0" t="n">
        <v>-69.9773890000001</v>
      </c>
      <c r="AF457" s="0" t="n">
        <v>12344.6518047307</v>
      </c>
      <c r="AG457" s="0" t="n">
        <v>0</v>
      </c>
      <c r="AH457" s="565" t="n">
        <v>-2933.443835</v>
      </c>
      <c r="AI457" s="0" t="n">
        <v>-2933.443835</v>
      </c>
      <c r="AJ457" s="0" t="n">
        <v>-2933.443835</v>
      </c>
      <c r="AK457" s="0" t="n">
        <v>-2933.443835</v>
      </c>
      <c r="AL457" s="0" t="n">
        <v>-69.9773890000001</v>
      </c>
      <c r="AM457" s="0" t="s">
        <v>461</v>
      </c>
      <c r="AN457" s="0" t="n">
        <v>1</v>
      </c>
      <c r="AO457" s="0" t="s">
        <v>469</v>
      </c>
      <c r="AP457" s="0" t="n">
        <v>1</v>
      </c>
    </row>
    <row r="458" customFormat="false" ht="12.75" hidden="false" customHeight="false" outlineLevel="0" collapsed="false">
      <c r="A458" s="0" t="n">
        <v>1691</v>
      </c>
      <c r="B458" s="0" t="n">
        <v>899</v>
      </c>
      <c r="C458" s="0" t="s">
        <v>2</v>
      </c>
      <c r="D458" s="0" t="s">
        <v>104</v>
      </c>
      <c r="E458" s="0" t="s">
        <v>210</v>
      </c>
      <c r="F458" s="0" t="s">
        <v>102</v>
      </c>
      <c r="G458" s="0" t="s">
        <v>164</v>
      </c>
      <c r="H458" s="0" t="s">
        <v>168</v>
      </c>
      <c r="I458" s="0" t="s">
        <v>180</v>
      </c>
      <c r="J458" s="0" t="s">
        <v>189</v>
      </c>
      <c r="K458" s="0" t="n">
        <v>36969</v>
      </c>
      <c r="L458" s="0" t="n">
        <v>38795</v>
      </c>
      <c r="M458" s="0" t="s">
        <v>155</v>
      </c>
      <c r="N458" s="286" t="n">
        <v>-10000000</v>
      </c>
      <c r="O458" s="0" t="n">
        <v>4285.107252</v>
      </c>
      <c r="P458" s="0" t="n">
        <v>0.85</v>
      </c>
      <c r="Q458" s="0" t="n">
        <v>85.179175</v>
      </c>
      <c r="R458" s="0" t="n">
        <v>85.208122</v>
      </c>
      <c r="S458" s="0" t="n">
        <v>0.00949280667861827</v>
      </c>
      <c r="T458" s="0" t="n">
        <v>40.6776947403812</v>
      </c>
      <c r="U458" s="0" t="n">
        <v>-249.969903</v>
      </c>
      <c r="V458" s="0" t="n">
        <v>0</v>
      </c>
      <c r="W458" s="0" t="n">
        <v>-209.292208259619</v>
      </c>
      <c r="X458" s="0" t="n">
        <v>-880.409788</v>
      </c>
      <c r="Y458" s="0" t="n">
        <v>-991.269564</v>
      </c>
      <c r="Z458" s="0" t="n">
        <v>-110.859776</v>
      </c>
      <c r="AA458" s="0" t="n">
        <v>98.4324322596189</v>
      </c>
      <c r="AB458" s="0" t="n">
        <v>-880.409788</v>
      </c>
      <c r="AC458" s="0" t="n">
        <v>-991.269564</v>
      </c>
      <c r="AD458" s="0" t="n">
        <v>-110.859776</v>
      </c>
      <c r="AF458" s="0" t="n">
        <v>24671.50500339</v>
      </c>
      <c r="AG458" s="0" t="n">
        <v>0</v>
      </c>
      <c r="AH458" s="565" t="n">
        <v>-991.269564</v>
      </c>
      <c r="AI458" s="0" t="n">
        <v>-991.269564</v>
      </c>
      <c r="AJ458" s="0" t="n">
        <v>-991.269564</v>
      </c>
      <c r="AK458" s="0" t="n">
        <v>-991.269564</v>
      </c>
      <c r="AL458" s="0" t="n">
        <v>-110.859776</v>
      </c>
      <c r="AM458" s="0" t="s">
        <v>461</v>
      </c>
      <c r="AN458" s="0" t="n">
        <v>6</v>
      </c>
      <c r="AO458" s="0" t="s">
        <v>469</v>
      </c>
      <c r="AP458" s="0" t="n">
        <v>6</v>
      </c>
    </row>
    <row r="459" customFormat="false" ht="12.75" hidden="false" customHeight="false" outlineLevel="0" collapsed="false">
      <c r="A459" s="565" t="n">
        <v>1695</v>
      </c>
      <c r="B459" s="565" t="n">
        <v>901</v>
      </c>
      <c r="C459" s="565" t="s">
        <v>2</v>
      </c>
      <c r="D459" s="565" t="s">
        <v>173</v>
      </c>
      <c r="E459" s="565" t="s">
        <v>415</v>
      </c>
      <c r="F459" s="565" t="s">
        <v>172</v>
      </c>
      <c r="G459" s="565" t="s">
        <v>112</v>
      </c>
      <c r="H459" s="565" t="s">
        <v>168</v>
      </c>
      <c r="I459" s="565" t="s">
        <v>201</v>
      </c>
      <c r="J459" s="565" t="s">
        <v>154</v>
      </c>
      <c r="K459" s="565" t="n">
        <v>36742</v>
      </c>
      <c r="L459" s="565" t="n">
        <v>37837</v>
      </c>
      <c r="M459" s="565" t="s">
        <v>155</v>
      </c>
      <c r="N459" s="292" t="n">
        <v>-10000000</v>
      </c>
      <c r="O459" s="565" t="n">
        <v>2158.681983</v>
      </c>
      <c r="P459" s="565" t="n">
        <v>2</v>
      </c>
      <c r="Q459" s="565" t="n">
        <v>168.805398</v>
      </c>
      <c r="R459" s="565" t="n">
        <v>168.828285</v>
      </c>
      <c r="S459" s="565" t="n">
        <v>-0.0631016141407426</v>
      </c>
      <c r="T459" s="565" t="n">
        <v>-136.216317543839</v>
      </c>
      <c r="U459" s="565" t="n">
        <v>-542.264765</v>
      </c>
      <c r="V459" s="565" t="n">
        <v>0</v>
      </c>
      <c r="W459" s="565" t="n">
        <v>-678.481082543839</v>
      </c>
      <c r="X459" s="565" t="n">
        <v>-95583.071294</v>
      </c>
      <c r="Y459" s="565" t="n">
        <v>-96054.186035</v>
      </c>
      <c r="Z459" s="565" t="n">
        <v>-471.114741000012</v>
      </c>
      <c r="AA459" s="565" t="n">
        <v>207.366341543827</v>
      </c>
      <c r="AB459" s="565" t="n">
        <v>-95583.071294</v>
      </c>
      <c r="AC459" s="565" t="n">
        <v>-96054.186035</v>
      </c>
      <c r="AD459" s="565" t="n">
        <v>-471.114741000012</v>
      </c>
      <c r="AE459" s="565"/>
      <c r="AF459" s="565" t="n">
        <v>21306.19117221</v>
      </c>
      <c r="AG459" s="565" t="n">
        <v>-102777.777778</v>
      </c>
      <c r="AH459" s="565" t="n">
        <v>-198831.963813</v>
      </c>
      <c r="AI459" s="565" t="n">
        <v>-122694.434174</v>
      </c>
      <c r="AJ459" s="565" t="n">
        <v>-122694.434174</v>
      </c>
      <c r="AK459" s="565" t="n">
        <v>-70662.095973</v>
      </c>
      <c r="AL459" s="565" t="n">
        <v>-471.114741000012</v>
      </c>
      <c r="AM459" s="565" t="s">
        <v>473</v>
      </c>
      <c r="AN459" s="565" t="s">
        <v>469</v>
      </c>
      <c r="AO459" s="565" t="n">
        <v>9</v>
      </c>
      <c r="AP459" s="565" t="n">
        <v>9</v>
      </c>
    </row>
    <row r="460" customFormat="false" ht="12.75" hidden="false" customHeight="false" outlineLevel="0" collapsed="false">
      <c r="A460" s="565" t="n">
        <v>1696</v>
      </c>
      <c r="B460" s="565" t="n">
        <v>902</v>
      </c>
      <c r="C460" s="565" t="s">
        <v>2</v>
      </c>
      <c r="D460" s="565" t="s">
        <v>176</v>
      </c>
      <c r="E460" s="565" t="s">
        <v>415</v>
      </c>
      <c r="F460" s="565" t="s">
        <v>172</v>
      </c>
      <c r="G460" s="565" t="s">
        <v>112</v>
      </c>
      <c r="H460" s="565" t="s">
        <v>168</v>
      </c>
      <c r="I460" s="565" t="s">
        <v>177</v>
      </c>
      <c r="J460" s="565" t="s">
        <v>154</v>
      </c>
      <c r="K460" s="565" t="n">
        <v>36742</v>
      </c>
      <c r="L460" s="565" t="n">
        <v>37837</v>
      </c>
      <c r="M460" s="565" t="s">
        <v>155</v>
      </c>
      <c r="N460" s="292" t="n">
        <v>10000000</v>
      </c>
      <c r="O460" s="565" t="n">
        <v>-2158.681983</v>
      </c>
      <c r="P460" s="565" t="n">
        <v>2</v>
      </c>
      <c r="Q460" s="565" t="n">
        <v>168.805398</v>
      </c>
      <c r="R460" s="565" t="n">
        <v>168.828285</v>
      </c>
      <c r="S460" s="565" t="n">
        <v>-0.0631016141407426</v>
      </c>
      <c r="T460" s="565" t="n">
        <v>136.216317543839</v>
      </c>
      <c r="U460" s="565" t="n">
        <v>542.264765</v>
      </c>
      <c r="V460" s="565" t="n">
        <v>0</v>
      </c>
      <c r="W460" s="565" t="n">
        <v>678.481082543839</v>
      </c>
      <c r="X460" s="565" t="n">
        <v>95583.071294</v>
      </c>
      <c r="Y460" s="565" t="n">
        <v>96054.186035</v>
      </c>
      <c r="Z460" s="565" t="n">
        <v>471.114741000012</v>
      </c>
      <c r="AA460" s="565" t="n">
        <v>-207.366341543827</v>
      </c>
      <c r="AB460" s="565" t="n">
        <v>95583.071294</v>
      </c>
      <c r="AC460" s="565" t="n">
        <v>96054.186035</v>
      </c>
      <c r="AD460" s="565" t="n">
        <v>471.114741000012</v>
      </c>
      <c r="AE460" s="565"/>
      <c r="AF460" s="565" t="n">
        <v>-21306.19117221</v>
      </c>
      <c r="AG460" s="565" t="n">
        <v>102777.777778</v>
      </c>
      <c r="AH460" s="565" t="n">
        <v>198831.963813</v>
      </c>
      <c r="AI460" s="565" t="n">
        <v>122694.434174</v>
      </c>
      <c r="AJ460" s="565" t="n">
        <v>122694.434174</v>
      </c>
      <c r="AK460" s="565" t="n">
        <v>70662.095973</v>
      </c>
      <c r="AL460" s="565" t="n">
        <v>471.114741000012</v>
      </c>
      <c r="AM460" s="565" t="s">
        <v>473</v>
      </c>
      <c r="AN460" s="565" t="s">
        <v>469</v>
      </c>
      <c r="AO460" s="565" t="n">
        <v>9</v>
      </c>
      <c r="AP460" s="565" t="n">
        <v>9</v>
      </c>
    </row>
    <row r="461" customFormat="false" ht="12.75" hidden="false" customHeight="false" outlineLevel="0" collapsed="false">
      <c r="A461" s="565" t="n">
        <v>1697</v>
      </c>
      <c r="B461" s="565" t="n">
        <v>903</v>
      </c>
      <c r="C461" s="565" t="s">
        <v>2</v>
      </c>
      <c r="D461" s="565" t="s">
        <v>178</v>
      </c>
      <c r="E461" s="565" t="s">
        <v>415</v>
      </c>
      <c r="F461" s="565" t="s">
        <v>172</v>
      </c>
      <c r="G461" s="565" t="s">
        <v>112</v>
      </c>
      <c r="H461" s="565" t="s">
        <v>168</v>
      </c>
      <c r="I461" s="565" t="s">
        <v>179</v>
      </c>
      <c r="J461" s="565" t="s">
        <v>154</v>
      </c>
      <c r="K461" s="565" t="n">
        <v>36742</v>
      </c>
      <c r="L461" s="565" t="n">
        <v>37837</v>
      </c>
      <c r="M461" s="565" t="s">
        <v>155</v>
      </c>
      <c r="N461" s="292" t="n">
        <v>-10000000</v>
      </c>
      <c r="O461" s="565" t="n">
        <v>2158.681983</v>
      </c>
      <c r="P461" s="565" t="n">
        <v>2</v>
      </c>
      <c r="Q461" s="565" t="n">
        <v>168.805398</v>
      </c>
      <c r="R461" s="565" t="n">
        <v>168.828285</v>
      </c>
      <c r="S461" s="565" t="n">
        <v>-0.0631016141407426</v>
      </c>
      <c r="T461" s="565" t="n">
        <v>-136.216317543839</v>
      </c>
      <c r="U461" s="565" t="n">
        <v>-542.264765</v>
      </c>
      <c r="V461" s="565" t="n">
        <v>0</v>
      </c>
      <c r="W461" s="565" t="n">
        <v>-678.481082543839</v>
      </c>
      <c r="X461" s="565" t="n">
        <v>-95583.071294</v>
      </c>
      <c r="Y461" s="565" t="n">
        <v>-96054.186035</v>
      </c>
      <c r="Z461" s="565" t="n">
        <v>-471.114741000012</v>
      </c>
      <c r="AA461" s="565" t="n">
        <v>207.366341543827</v>
      </c>
      <c r="AB461" s="565" t="n">
        <v>-95583.071294</v>
      </c>
      <c r="AC461" s="565" t="n">
        <v>-96054.186035</v>
      </c>
      <c r="AD461" s="565" t="n">
        <v>-471.114741000012</v>
      </c>
      <c r="AE461" s="565"/>
      <c r="AF461" s="565" t="n">
        <v>21306.19117221</v>
      </c>
      <c r="AG461" s="565" t="n">
        <v>-102777.777778</v>
      </c>
      <c r="AH461" s="565" t="n">
        <v>-198831.963813</v>
      </c>
      <c r="AI461" s="565" t="n">
        <v>-122694.434174</v>
      </c>
      <c r="AJ461" s="565" t="n">
        <v>-122694.434174</v>
      </c>
      <c r="AK461" s="565" t="n">
        <v>-70662.095973</v>
      </c>
      <c r="AL461" s="565" t="n">
        <v>-471.114741000012</v>
      </c>
      <c r="AM461" s="565" t="s">
        <v>473</v>
      </c>
      <c r="AN461" s="565" t="s">
        <v>469</v>
      </c>
      <c r="AO461" s="565" t="n">
        <v>9</v>
      </c>
      <c r="AP461" s="565" t="n">
        <v>9</v>
      </c>
    </row>
    <row r="462" customFormat="false" ht="12.75" hidden="false" customHeight="false" outlineLevel="0" collapsed="false">
      <c r="A462" s="565" t="n">
        <v>1698</v>
      </c>
      <c r="B462" s="565" t="n">
        <v>904</v>
      </c>
      <c r="C462" s="565" t="s">
        <v>2</v>
      </c>
      <c r="D462" s="565" t="s">
        <v>173</v>
      </c>
      <c r="E462" s="565" t="s">
        <v>94</v>
      </c>
      <c r="F462" s="565" t="s">
        <v>95</v>
      </c>
      <c r="G462" s="565" t="s">
        <v>96</v>
      </c>
      <c r="H462" s="565" t="s">
        <v>97</v>
      </c>
      <c r="I462" s="565" t="s">
        <v>201</v>
      </c>
      <c r="J462" s="565" t="s">
        <v>154</v>
      </c>
      <c r="K462" s="565" t="n">
        <v>36761</v>
      </c>
      <c r="L462" s="565" t="n">
        <v>38587</v>
      </c>
      <c r="M462" s="565" t="s">
        <v>155</v>
      </c>
      <c r="N462" s="292" t="n">
        <v>10000000</v>
      </c>
      <c r="O462" s="565" t="n">
        <v>-3766.365542</v>
      </c>
      <c r="P462" s="565" t="n">
        <v>0.52</v>
      </c>
      <c r="Q462" s="565" t="n">
        <v>155.483722</v>
      </c>
      <c r="R462" s="565" t="n">
        <v>155.548718</v>
      </c>
      <c r="S462" s="565" t="n">
        <v>-0.0318309834477922</v>
      </c>
      <c r="T462" s="565" t="n">
        <v>119.887119225737</v>
      </c>
      <c r="U462" s="565" t="n">
        <v>448.409213</v>
      </c>
      <c r="V462" s="565" t="n">
        <v>0</v>
      </c>
      <c r="W462" s="565" t="n">
        <v>568.296332225737</v>
      </c>
      <c r="X462" s="565" t="n">
        <v>-389420.725625</v>
      </c>
      <c r="Y462" s="565" t="n">
        <v>-389737.335213</v>
      </c>
      <c r="Z462" s="565" t="n">
        <v>-316.609587999992</v>
      </c>
      <c r="AA462" s="565" t="n">
        <v>-884.905920225729</v>
      </c>
      <c r="AB462" s="565" t="n">
        <v>-389420.725625</v>
      </c>
      <c r="AC462" s="565" t="n">
        <v>-389737.335213</v>
      </c>
      <c r="AD462" s="565" t="n">
        <v>-316.609587999992</v>
      </c>
      <c r="AE462" s="565"/>
      <c r="AF462" s="565" t="n">
        <v>-27880.520924655</v>
      </c>
      <c r="AG462" s="565" t="n">
        <v>26577.777778</v>
      </c>
      <c r="AH462" s="565" t="n">
        <v>-363159.557435</v>
      </c>
      <c r="AI462" s="565" t="n">
        <v>-174607.063212</v>
      </c>
      <c r="AJ462" s="565" t="n">
        <v>-174607.063212</v>
      </c>
      <c r="AK462" s="565" t="n">
        <v>17542.841757</v>
      </c>
      <c r="AL462" s="565" t="n">
        <v>-316.609587999992</v>
      </c>
      <c r="AM462" s="565" t="s">
        <v>475</v>
      </c>
      <c r="AN462" s="565" t="n">
        <v>7</v>
      </c>
      <c r="AO462" s="565" t="s">
        <v>469</v>
      </c>
      <c r="AP462" s="565" t="n">
        <v>7</v>
      </c>
    </row>
    <row r="463" customFormat="false" ht="12.75" hidden="false" customHeight="false" outlineLevel="0" collapsed="false">
      <c r="A463" s="565" t="n">
        <v>1699</v>
      </c>
      <c r="B463" s="565" t="n">
        <v>905</v>
      </c>
      <c r="C463" s="565" t="s">
        <v>2</v>
      </c>
      <c r="D463" s="565" t="s">
        <v>176</v>
      </c>
      <c r="E463" s="565" t="s">
        <v>94</v>
      </c>
      <c r="F463" s="565" t="s">
        <v>95</v>
      </c>
      <c r="G463" s="565" t="s">
        <v>96</v>
      </c>
      <c r="H463" s="565" t="s">
        <v>97</v>
      </c>
      <c r="I463" s="565" t="s">
        <v>177</v>
      </c>
      <c r="J463" s="565" t="s">
        <v>154</v>
      </c>
      <c r="K463" s="565" t="n">
        <v>36761</v>
      </c>
      <c r="L463" s="565" t="n">
        <v>38587</v>
      </c>
      <c r="M463" s="565" t="s">
        <v>155</v>
      </c>
      <c r="N463" s="292" t="n">
        <v>-10000000</v>
      </c>
      <c r="O463" s="565" t="n">
        <v>3766.365542</v>
      </c>
      <c r="P463" s="565" t="n">
        <v>0.52</v>
      </c>
      <c r="Q463" s="565" t="n">
        <v>155.483722</v>
      </c>
      <c r="R463" s="565" t="n">
        <v>155.548718</v>
      </c>
      <c r="S463" s="565" t="n">
        <v>-0.0318309834477922</v>
      </c>
      <c r="T463" s="565" t="n">
        <v>-119.887119225737</v>
      </c>
      <c r="U463" s="565" t="n">
        <v>-448.409213</v>
      </c>
      <c r="V463" s="565" t="n">
        <v>0</v>
      </c>
      <c r="W463" s="565" t="n">
        <v>-568.296332225737</v>
      </c>
      <c r="X463" s="565" t="n">
        <v>389420.725625</v>
      </c>
      <c r="Y463" s="565" t="n">
        <v>389737.335213</v>
      </c>
      <c r="Z463" s="565" t="n">
        <v>316.609587999992</v>
      </c>
      <c r="AA463" s="565" t="n">
        <v>884.905920225729</v>
      </c>
      <c r="AB463" s="565" t="n">
        <v>389420.725625</v>
      </c>
      <c r="AC463" s="565" t="n">
        <v>389737.335213</v>
      </c>
      <c r="AD463" s="565" t="n">
        <v>316.609587999992</v>
      </c>
      <c r="AE463" s="565"/>
      <c r="AF463" s="565" t="n">
        <v>27880.520924655</v>
      </c>
      <c r="AG463" s="565" t="n">
        <v>-26577.777778</v>
      </c>
      <c r="AH463" s="565" t="n">
        <v>363159.557435</v>
      </c>
      <c r="AI463" s="565" t="n">
        <v>174607.063212</v>
      </c>
      <c r="AJ463" s="565" t="n">
        <v>174607.063212</v>
      </c>
      <c r="AK463" s="565" t="n">
        <v>-17542.841757</v>
      </c>
      <c r="AL463" s="565" t="n">
        <v>316.609587999992</v>
      </c>
      <c r="AM463" s="565" t="s">
        <v>475</v>
      </c>
      <c r="AN463" s="565" t="n">
        <v>7</v>
      </c>
      <c r="AO463" s="565" t="s">
        <v>469</v>
      </c>
      <c r="AP463" s="565" t="n">
        <v>7</v>
      </c>
    </row>
    <row r="464" customFormat="false" ht="12.75" hidden="false" customHeight="false" outlineLevel="0" collapsed="false">
      <c r="A464" s="565" t="n">
        <v>1700</v>
      </c>
      <c r="B464" s="565" t="n">
        <v>906</v>
      </c>
      <c r="C464" s="565" t="s">
        <v>2</v>
      </c>
      <c r="D464" s="565" t="s">
        <v>178</v>
      </c>
      <c r="E464" s="565" t="s">
        <v>94</v>
      </c>
      <c r="F464" s="565" t="s">
        <v>95</v>
      </c>
      <c r="G464" s="565" t="s">
        <v>96</v>
      </c>
      <c r="H464" s="565" t="s">
        <v>97</v>
      </c>
      <c r="I464" s="565" t="s">
        <v>179</v>
      </c>
      <c r="J464" s="565" t="s">
        <v>154</v>
      </c>
      <c r="K464" s="565" t="n">
        <v>36761</v>
      </c>
      <c r="L464" s="565" t="n">
        <v>38587</v>
      </c>
      <c r="M464" s="565" t="s">
        <v>155</v>
      </c>
      <c r="N464" s="292" t="n">
        <v>10000000</v>
      </c>
      <c r="O464" s="565" t="n">
        <v>-3766.365542</v>
      </c>
      <c r="P464" s="565" t="n">
        <v>0.52</v>
      </c>
      <c r="Q464" s="565" t="n">
        <v>155.483722</v>
      </c>
      <c r="R464" s="565" t="n">
        <v>155.548718</v>
      </c>
      <c r="S464" s="565" t="n">
        <v>-0.0318309834477922</v>
      </c>
      <c r="T464" s="565" t="n">
        <v>119.887119225737</v>
      </c>
      <c r="U464" s="565" t="n">
        <v>448.409213</v>
      </c>
      <c r="V464" s="565" t="n">
        <v>0</v>
      </c>
      <c r="W464" s="565" t="n">
        <v>568.296332225737</v>
      </c>
      <c r="X464" s="565" t="n">
        <v>-389420.725625</v>
      </c>
      <c r="Y464" s="565" t="n">
        <v>-389737.335213</v>
      </c>
      <c r="Z464" s="565" t="n">
        <v>-316.609587999992</v>
      </c>
      <c r="AA464" s="565" t="n">
        <v>-884.905920225729</v>
      </c>
      <c r="AB464" s="565" t="n">
        <v>-389420.725625</v>
      </c>
      <c r="AC464" s="565" t="n">
        <v>-389737.335213</v>
      </c>
      <c r="AD464" s="565" t="n">
        <v>-316.609587999992</v>
      </c>
      <c r="AE464" s="565"/>
      <c r="AF464" s="565" t="n">
        <v>-27880.520924655</v>
      </c>
      <c r="AG464" s="565" t="n">
        <v>26577.777778</v>
      </c>
      <c r="AH464" s="565" t="n">
        <v>-363159.557435</v>
      </c>
      <c r="AI464" s="565" t="n">
        <v>-174607.063212</v>
      </c>
      <c r="AJ464" s="565" t="n">
        <v>-174607.063212</v>
      </c>
      <c r="AK464" s="565" t="n">
        <v>17542.841757</v>
      </c>
      <c r="AL464" s="565" t="n">
        <v>-316.609587999992</v>
      </c>
      <c r="AM464" s="565" t="s">
        <v>475</v>
      </c>
      <c r="AN464" s="565" t="n">
        <v>7</v>
      </c>
      <c r="AO464" s="565" t="s">
        <v>469</v>
      </c>
      <c r="AP464" s="565" t="n">
        <v>7</v>
      </c>
    </row>
    <row r="465" customFormat="false" ht="12.75" hidden="false" customHeight="false" outlineLevel="0" collapsed="false">
      <c r="A465" s="0" t="n">
        <v>1701</v>
      </c>
      <c r="B465" s="0" t="n">
        <v>907</v>
      </c>
      <c r="C465" s="0" t="s">
        <v>2</v>
      </c>
      <c r="D465" s="0" t="s">
        <v>104</v>
      </c>
      <c r="E465" s="0" t="s">
        <v>114</v>
      </c>
      <c r="F465" s="0" t="s">
        <v>102</v>
      </c>
      <c r="G465" s="0" t="s">
        <v>96</v>
      </c>
      <c r="H465" s="0" t="s">
        <v>110</v>
      </c>
      <c r="I465" s="0" t="s">
        <v>181</v>
      </c>
      <c r="J465" s="0" t="s">
        <v>105</v>
      </c>
      <c r="K465" s="0" t="n">
        <v>36969</v>
      </c>
      <c r="L465" s="0" t="n">
        <v>38795</v>
      </c>
      <c r="M465" s="0" t="s">
        <v>155</v>
      </c>
      <c r="N465" s="0" t="n">
        <v>-10000000</v>
      </c>
      <c r="O465" s="0" t="n">
        <v>4351.778485</v>
      </c>
      <c r="P465" s="0" t="n">
        <v>1.6</v>
      </c>
      <c r="Q465" s="0" t="n">
        <v>170.832125</v>
      </c>
      <c r="R465" s="0" t="n">
        <v>170.992825</v>
      </c>
      <c r="S465" s="0" t="n">
        <v>0.262703766031062</v>
      </c>
      <c r="T465" s="0" t="n">
        <v>1143.22859694245</v>
      </c>
      <c r="U465" s="0" t="n">
        <v>-568.109799</v>
      </c>
      <c r="V465" s="0" t="n">
        <v>0</v>
      </c>
      <c r="W465" s="0" t="n">
        <v>575.118797942448</v>
      </c>
      <c r="X465" s="0" t="n">
        <v>42268.989568</v>
      </c>
      <c r="Y465" s="0" t="n">
        <v>42650.483856</v>
      </c>
      <c r="Z465" s="0" t="n">
        <v>381.494288000002</v>
      </c>
      <c r="AA465" s="0" t="n">
        <v>-193.624509942446</v>
      </c>
      <c r="AB465" s="0" t="n">
        <v>42268.989568</v>
      </c>
      <c r="AC465" s="0" t="n">
        <v>42650.483856</v>
      </c>
      <c r="AD465" s="0" t="n">
        <v>381.494288000002</v>
      </c>
      <c r="AF465" s="0" t="n">
        <v>25055.3646273875</v>
      </c>
      <c r="AG465" s="0" t="n">
        <v>0</v>
      </c>
      <c r="AH465" s="0" t="n">
        <v>42650.483856</v>
      </c>
      <c r="AI465" s="0" t="n">
        <v>42650.483856</v>
      </c>
      <c r="AJ465" s="0" t="n">
        <v>42650.483856</v>
      </c>
      <c r="AK465" s="0" t="n">
        <v>42650.483856</v>
      </c>
      <c r="AL465" s="0" t="n">
        <v>381.494288000002</v>
      </c>
      <c r="AM465" s="0" t="s">
        <v>461</v>
      </c>
      <c r="AN465" s="0" t="n">
        <v>6</v>
      </c>
      <c r="AO465" s="0" t="s">
        <v>469</v>
      </c>
      <c r="AP465" s="0" t="n">
        <v>6</v>
      </c>
    </row>
    <row r="466" customFormat="false" ht="12.75" hidden="false" customHeight="false" outlineLevel="0" collapsed="false">
      <c r="A466" s="0" t="n">
        <v>1702</v>
      </c>
      <c r="B466" s="0" t="n">
        <v>908</v>
      </c>
      <c r="C466" s="0" t="s">
        <v>2</v>
      </c>
      <c r="D466" s="0" t="s">
        <v>104</v>
      </c>
      <c r="E466" s="0" t="s">
        <v>259</v>
      </c>
      <c r="F466" s="0" t="s">
        <v>150</v>
      </c>
      <c r="G466" s="0" t="s">
        <v>191</v>
      </c>
      <c r="H466" s="0" t="s">
        <v>168</v>
      </c>
      <c r="I466" s="0" t="s">
        <v>186</v>
      </c>
      <c r="J466" s="0" t="s">
        <v>170</v>
      </c>
      <c r="K466" s="0" t="n">
        <v>36969</v>
      </c>
      <c r="L466" s="0" t="n">
        <v>38795</v>
      </c>
      <c r="M466" s="0" t="s">
        <v>155</v>
      </c>
      <c r="N466" s="0" t="n">
        <v>10000000</v>
      </c>
      <c r="O466" s="0" t="n">
        <v>-4380.827198</v>
      </c>
      <c r="P466" s="0" t="n">
        <v>2</v>
      </c>
      <c r="Q466" s="0" t="n">
        <v>196.974046</v>
      </c>
      <c r="R466" s="0" t="n">
        <v>210.934132</v>
      </c>
      <c r="S466" s="0" t="n">
        <v>13.0129686488607</v>
      </c>
      <c r="T466" s="0" t="n">
        <v>-57007.5669836503</v>
      </c>
      <c r="U466" s="0" t="n">
        <v>590.287592</v>
      </c>
      <c r="V466" s="0" t="n">
        <v>0</v>
      </c>
      <c r="W466" s="0" t="n">
        <v>-56417.2793916503</v>
      </c>
      <c r="X466" s="0" t="n">
        <v>16472.720197</v>
      </c>
      <c r="Y466" s="0" t="n">
        <v>-40980.737518</v>
      </c>
      <c r="Z466" s="0" t="n">
        <v>-57453.457715</v>
      </c>
      <c r="AA466" s="0" t="n">
        <v>-1036.17832334974</v>
      </c>
      <c r="AB466" s="0" t="n">
        <v>16472.720197</v>
      </c>
      <c r="AC466" s="0" t="n">
        <v>-40980.737518</v>
      </c>
      <c r="AD466" s="0" t="n">
        <v>-57453.457715</v>
      </c>
      <c r="AF466" s="0" t="n">
        <v>-54769.101629396</v>
      </c>
      <c r="AG466" s="0" t="n">
        <v>0</v>
      </c>
      <c r="AH466" s="0" t="n">
        <v>-40980.737518</v>
      </c>
      <c r="AI466" s="0" t="n">
        <v>-40980.737518</v>
      </c>
      <c r="AJ466" s="0" t="n">
        <v>-40980.737518</v>
      </c>
      <c r="AK466" s="0" t="n">
        <v>-40980.737518</v>
      </c>
      <c r="AL466" s="0" t="n">
        <v>-57453.457715</v>
      </c>
      <c r="AM466" s="0" t="s">
        <v>461</v>
      </c>
      <c r="AN466" s="0" t="s">
        <v>469</v>
      </c>
      <c r="AO466" s="0" t="n">
        <v>10</v>
      </c>
      <c r="AP466" s="0" t="n">
        <v>10</v>
      </c>
    </row>
    <row r="467" customFormat="false" ht="12.75" hidden="false" customHeight="false" outlineLevel="0" collapsed="false">
      <c r="A467" s="0" t="n">
        <v>1703</v>
      </c>
      <c r="B467" s="0" t="n">
        <v>909</v>
      </c>
      <c r="C467" s="0" t="s">
        <v>2</v>
      </c>
      <c r="D467" s="0" t="s">
        <v>104</v>
      </c>
      <c r="E467" s="0" t="s">
        <v>399</v>
      </c>
      <c r="F467" s="0" t="s">
        <v>109</v>
      </c>
      <c r="G467" s="0" t="s">
        <v>167</v>
      </c>
      <c r="H467" s="0" t="s">
        <v>216</v>
      </c>
      <c r="I467" s="0" t="s">
        <v>200</v>
      </c>
      <c r="J467" s="0" t="s">
        <v>212</v>
      </c>
      <c r="K467" s="0" t="n">
        <v>36970</v>
      </c>
      <c r="L467" s="0" t="n">
        <v>38796</v>
      </c>
      <c r="M467" s="0" t="s">
        <v>155</v>
      </c>
      <c r="N467" s="0" t="n">
        <v>-20000000</v>
      </c>
      <c r="O467" s="0" t="n">
        <v>8453.821597</v>
      </c>
      <c r="P467" s="0" t="n">
        <v>0.32</v>
      </c>
      <c r="Q467" s="0" t="n">
        <v>29.152495</v>
      </c>
      <c r="R467" s="0" t="n">
        <v>29.16446</v>
      </c>
      <c r="S467" s="0" t="n">
        <v>0.00516013463353756</v>
      </c>
      <c r="T467" s="0" t="n">
        <v>43.6228576084275</v>
      </c>
      <c r="U467" s="0" t="n">
        <v>-200.576174</v>
      </c>
      <c r="V467" s="0" t="n">
        <v>0</v>
      </c>
      <c r="W467" s="0" t="n">
        <v>-156.953316391572</v>
      </c>
      <c r="X467" s="0" t="n">
        <v>-26073.694287</v>
      </c>
      <c r="Y467" s="0" t="n">
        <v>-26160.078834</v>
      </c>
      <c r="Z467" s="0" t="n">
        <v>-86.3845470000015</v>
      </c>
      <c r="AA467" s="0" t="n">
        <v>70.568769391571</v>
      </c>
      <c r="AB467" s="0" t="n">
        <v>-26073.694287</v>
      </c>
      <c r="AC467" s="0" t="n">
        <v>-26160.078834</v>
      </c>
      <c r="AD467" s="0" t="n">
        <v>-86.3845470000015</v>
      </c>
      <c r="AG467" s="0" t="n">
        <v>0</v>
      </c>
      <c r="AH467" s="0" t="n">
        <v>-26160.078834</v>
      </c>
      <c r="AI467" s="0" t="n">
        <v>-26160.078834</v>
      </c>
      <c r="AJ467" s="0" t="n">
        <v>-26160.078834</v>
      </c>
      <c r="AK467" s="0" t="n">
        <v>-26160.078834</v>
      </c>
      <c r="AL467" s="0" t="n">
        <v>-86.3845470000015</v>
      </c>
      <c r="AM467" s="0" t="s">
        <v>461</v>
      </c>
      <c r="AN467" s="0" t="s">
        <v>469</v>
      </c>
      <c r="AO467" s="0" t="s">
        <v>469</v>
      </c>
      <c r="AP467" s="0" t="s">
        <v>469</v>
      </c>
    </row>
    <row r="468" customFormat="false" ht="12.75" hidden="false" customHeight="false" outlineLevel="0" collapsed="false">
      <c r="A468" s="0" t="n">
        <v>1704</v>
      </c>
      <c r="B468" s="0" t="n">
        <v>910</v>
      </c>
      <c r="C468" s="0" t="s">
        <v>2</v>
      </c>
      <c r="D468" s="0" t="s">
        <v>104</v>
      </c>
      <c r="E468" s="0" t="s">
        <v>290</v>
      </c>
      <c r="F468" s="0" t="s">
        <v>102</v>
      </c>
      <c r="G468" s="0" t="s">
        <v>191</v>
      </c>
      <c r="H468" s="0" t="s">
        <v>282</v>
      </c>
      <c r="I468" s="0" t="s">
        <v>200</v>
      </c>
      <c r="J468" s="0" t="s">
        <v>212</v>
      </c>
      <c r="K468" s="0" t="n">
        <v>36969</v>
      </c>
      <c r="L468" s="0" t="n">
        <v>38795</v>
      </c>
      <c r="M468" s="0" t="s">
        <v>100</v>
      </c>
      <c r="N468" s="0" t="n">
        <v>-10000000</v>
      </c>
      <c r="O468" s="0" t="n">
        <v>4365.89371</v>
      </c>
      <c r="P468" s="0" t="n">
        <v>1.05</v>
      </c>
      <c r="Q468" s="0" t="n">
        <v>103.212716</v>
      </c>
      <c r="R468" s="0" t="n">
        <v>103.278868</v>
      </c>
      <c r="S468" s="0" t="n">
        <v>-0.0623074188033412</v>
      </c>
      <c r="T468" s="0" t="n">
        <v>-272.027567839843</v>
      </c>
      <c r="U468" s="0" t="n">
        <v>-474.568254</v>
      </c>
      <c r="V468" s="0" t="n">
        <v>0</v>
      </c>
      <c r="W468" s="0" t="n">
        <v>-746.595821839843</v>
      </c>
      <c r="X468" s="0" t="n">
        <v>-9837.57514</v>
      </c>
      <c r="Y468" s="0" t="n">
        <v>-9853.000674</v>
      </c>
      <c r="Z468" s="0" t="n">
        <v>-15.425534</v>
      </c>
      <c r="AA468" s="0" t="n">
        <v>731.170287839843</v>
      </c>
      <c r="AB468" s="0" t="n">
        <v>-8810.532295384</v>
      </c>
      <c r="AC468" s="0" t="n">
        <v>-8767.1999997252</v>
      </c>
      <c r="AD468" s="0" t="n">
        <v>43.3322956587999</v>
      </c>
      <c r="AF468" s="0" t="n">
        <v>25136.633035325</v>
      </c>
      <c r="AG468" s="0" t="n">
        <v>0</v>
      </c>
      <c r="AH468" s="0" t="n">
        <v>-8767.1999997252</v>
      </c>
      <c r="AI468" s="0" t="n">
        <v>-8767.1999997252</v>
      </c>
      <c r="AJ468" s="0" t="n">
        <v>-8767.1999997252</v>
      </c>
      <c r="AK468" s="0" t="n">
        <v>-8767.1999997252</v>
      </c>
      <c r="AL468" s="0" t="n">
        <v>43.3322956587999</v>
      </c>
      <c r="AM468" s="0" t="s">
        <v>461</v>
      </c>
      <c r="AN468" s="0" t="n">
        <v>6</v>
      </c>
      <c r="AO468" s="0" t="s">
        <v>469</v>
      </c>
      <c r="AP468" s="0" t="n">
        <v>6</v>
      </c>
    </row>
    <row r="469" customFormat="false" ht="12.75" hidden="false" customHeight="false" outlineLevel="0" collapsed="false">
      <c r="A469" s="0" t="n">
        <v>1706</v>
      </c>
      <c r="B469" s="0" t="n">
        <v>911</v>
      </c>
      <c r="C469" s="0" t="s">
        <v>2</v>
      </c>
      <c r="D469" s="0" t="s">
        <v>104</v>
      </c>
      <c r="E469" s="0" t="s">
        <v>329</v>
      </c>
      <c r="F469" s="0" t="s">
        <v>109</v>
      </c>
      <c r="G469" s="0" t="s">
        <v>191</v>
      </c>
      <c r="H469" s="0" t="s">
        <v>110</v>
      </c>
      <c r="I469" s="0" t="s">
        <v>330</v>
      </c>
      <c r="J469" s="0" t="s">
        <v>105</v>
      </c>
      <c r="K469" s="0" t="n">
        <v>36970</v>
      </c>
      <c r="L469" s="0" t="n">
        <v>38764</v>
      </c>
      <c r="M469" s="0" t="s">
        <v>155</v>
      </c>
      <c r="N469" s="0" t="n">
        <v>-10000000</v>
      </c>
      <c r="O469" s="0" t="n">
        <v>4175.98441</v>
      </c>
      <c r="P469" s="0" t="n">
        <v>0.52</v>
      </c>
      <c r="Q469" s="0" t="n">
        <v>56.943502</v>
      </c>
      <c r="R469" s="0" t="n">
        <v>56.96218</v>
      </c>
      <c r="S469" s="0" t="n">
        <v>0.00623578161204443</v>
      </c>
      <c r="T469" s="0" t="n">
        <v>26.0405267960622</v>
      </c>
      <c r="U469" s="0" t="n">
        <v>-184.146723</v>
      </c>
      <c r="V469" s="0" t="n">
        <v>0</v>
      </c>
      <c r="W469" s="0" t="n">
        <v>-158.106196203938</v>
      </c>
      <c r="X469" s="0" t="n">
        <v>20314.926273</v>
      </c>
      <c r="Y469" s="0" t="n">
        <v>20262.613988</v>
      </c>
      <c r="Z469" s="0" t="n">
        <v>-52.312285</v>
      </c>
      <c r="AA469" s="0" t="n">
        <v>105.793911203938</v>
      </c>
      <c r="AB469" s="0" t="n">
        <v>20314.926273</v>
      </c>
      <c r="AC469" s="0" t="n">
        <v>20262.613988</v>
      </c>
      <c r="AD469" s="0" t="n">
        <v>-52.312285</v>
      </c>
      <c r="AG469" s="0" t="n">
        <v>0</v>
      </c>
      <c r="AH469" s="0" t="n">
        <v>20262.613988</v>
      </c>
      <c r="AI469" s="0" t="n">
        <v>20262.613988</v>
      </c>
      <c r="AJ469" s="0" t="n">
        <v>20262.613988</v>
      </c>
      <c r="AK469" s="0" t="n">
        <v>20262.613988</v>
      </c>
      <c r="AL469" s="0" t="n">
        <v>-52.312285</v>
      </c>
      <c r="AM469" s="0" t="s">
        <v>461</v>
      </c>
      <c r="AN469" s="0" t="s">
        <v>469</v>
      </c>
      <c r="AO469" s="0" t="s">
        <v>469</v>
      </c>
      <c r="AP469" s="0" t="s">
        <v>469</v>
      </c>
    </row>
    <row r="470" customFormat="false" ht="12.75" hidden="false" customHeight="false" outlineLevel="0" collapsed="false">
      <c r="A470" s="0" t="n">
        <v>1708</v>
      </c>
      <c r="B470" s="0" t="n">
        <v>917</v>
      </c>
      <c r="C470" s="0" t="s">
        <v>2</v>
      </c>
      <c r="D470" s="0" t="s">
        <v>173</v>
      </c>
      <c r="E470" s="0" t="s">
        <v>249</v>
      </c>
      <c r="F470" s="0" t="s">
        <v>109</v>
      </c>
      <c r="G470" s="0" t="s">
        <v>151</v>
      </c>
      <c r="H470" s="0" t="s">
        <v>168</v>
      </c>
      <c r="I470" s="0" t="s">
        <v>250</v>
      </c>
      <c r="J470" s="0" t="s">
        <v>154</v>
      </c>
      <c r="K470" s="0" t="n">
        <v>36971</v>
      </c>
      <c r="L470" s="0" t="n">
        <v>37336</v>
      </c>
      <c r="M470" s="0" t="s">
        <v>155</v>
      </c>
      <c r="N470" s="0" t="n">
        <v>2000000</v>
      </c>
      <c r="O470" s="0" t="n">
        <v>-334.549119</v>
      </c>
      <c r="P470" s="0" t="n">
        <v>10</v>
      </c>
      <c r="Q470" s="0" t="n">
        <v>936.972644</v>
      </c>
      <c r="R470" s="0" t="n">
        <v>938.195</v>
      </c>
      <c r="S470" s="0" t="n">
        <v>0.628916475089447</v>
      </c>
      <c r="T470" s="0" t="n">
        <v>-210.40345266576</v>
      </c>
      <c r="U470" s="0" t="n">
        <v>441.161469</v>
      </c>
      <c r="V470" s="0" t="n">
        <v>0</v>
      </c>
      <c r="W470" s="0" t="n">
        <v>230.75801633424</v>
      </c>
      <c r="X470" s="0" t="n">
        <v>14317.146183</v>
      </c>
      <c r="Y470" s="0" t="n">
        <v>14619.717407</v>
      </c>
      <c r="Z470" s="0" t="n">
        <v>302.571223999999</v>
      </c>
      <c r="AA470" s="0" t="n">
        <v>71.8132076657593</v>
      </c>
      <c r="AB470" s="0" t="n">
        <v>14317.146183</v>
      </c>
      <c r="AC470" s="0" t="n">
        <v>14619.717407</v>
      </c>
      <c r="AD470" s="0" t="n">
        <v>302.571223999999</v>
      </c>
      <c r="AG470" s="0" t="n">
        <v>0</v>
      </c>
      <c r="AH470" s="0" t="n">
        <v>14619.717407</v>
      </c>
      <c r="AI470" s="0" t="n">
        <v>14619.717407</v>
      </c>
      <c r="AJ470" s="0" t="n">
        <v>14619.717407</v>
      </c>
      <c r="AK470" s="0" t="n">
        <v>14619.717407</v>
      </c>
      <c r="AL470" s="0" t="n">
        <v>302.571223999999</v>
      </c>
      <c r="AM470" s="0" t="s">
        <v>472</v>
      </c>
      <c r="AN470" s="0" t="s">
        <v>469</v>
      </c>
      <c r="AO470" s="0" t="s">
        <v>469</v>
      </c>
      <c r="AP470" s="0" t="s">
        <v>469</v>
      </c>
    </row>
    <row r="471" customFormat="false" ht="12.75" hidden="false" customHeight="false" outlineLevel="0" collapsed="false">
      <c r="A471" s="0" t="n">
        <v>1709</v>
      </c>
      <c r="B471" s="0" t="n">
        <v>912</v>
      </c>
      <c r="C471" s="0" t="s">
        <v>2</v>
      </c>
      <c r="D471" s="0" t="s">
        <v>176</v>
      </c>
      <c r="E471" s="0" t="s">
        <v>249</v>
      </c>
      <c r="F471" s="0" t="s">
        <v>109</v>
      </c>
      <c r="G471" s="0" t="s">
        <v>151</v>
      </c>
      <c r="H471" s="0" t="s">
        <v>168</v>
      </c>
      <c r="I471" s="0" t="s">
        <v>177</v>
      </c>
      <c r="J471" s="0" t="s">
        <v>154</v>
      </c>
      <c r="K471" s="0" t="n">
        <v>36971</v>
      </c>
      <c r="L471" s="0" t="n">
        <v>37336</v>
      </c>
      <c r="M471" s="0" t="s">
        <v>155</v>
      </c>
      <c r="N471" s="0" t="n">
        <v>-2000000</v>
      </c>
      <c r="O471" s="0" t="n">
        <v>334.549119</v>
      </c>
      <c r="P471" s="0" t="n">
        <v>10</v>
      </c>
      <c r="Q471" s="0" t="n">
        <v>936.972644</v>
      </c>
      <c r="R471" s="0" t="n">
        <v>938.195</v>
      </c>
      <c r="S471" s="0" t="n">
        <v>0.628916475089447</v>
      </c>
      <c r="T471" s="0" t="n">
        <v>210.40345266576</v>
      </c>
      <c r="U471" s="0" t="n">
        <v>-441.161469</v>
      </c>
      <c r="V471" s="0" t="n">
        <v>0</v>
      </c>
      <c r="W471" s="0" t="n">
        <v>-230.75801633424</v>
      </c>
      <c r="X471" s="0" t="n">
        <v>-14317.146183</v>
      </c>
      <c r="Y471" s="0" t="n">
        <v>-14619.717407</v>
      </c>
      <c r="Z471" s="0" t="n">
        <v>-302.571223999999</v>
      </c>
      <c r="AA471" s="0" t="n">
        <v>-71.8132076657593</v>
      </c>
      <c r="AB471" s="0" t="n">
        <v>-14317.146183</v>
      </c>
      <c r="AC471" s="0" t="n">
        <v>-14619.717407</v>
      </c>
      <c r="AD471" s="0" t="n">
        <v>-302.571223999999</v>
      </c>
      <c r="AG471" s="0" t="n">
        <v>0</v>
      </c>
      <c r="AH471" s="0" t="n">
        <v>-14619.717407</v>
      </c>
      <c r="AI471" s="0" t="n">
        <v>-14619.717407</v>
      </c>
      <c r="AJ471" s="0" t="n">
        <v>-14619.717407</v>
      </c>
      <c r="AK471" s="0" t="n">
        <v>-14619.717407</v>
      </c>
      <c r="AL471" s="0" t="n">
        <v>-302.571223999999</v>
      </c>
      <c r="AM471" s="0" t="s">
        <v>472</v>
      </c>
      <c r="AN471" s="0" t="s">
        <v>469</v>
      </c>
      <c r="AO471" s="0" t="s">
        <v>469</v>
      </c>
      <c r="AP471" s="0" t="s">
        <v>469</v>
      </c>
    </row>
    <row r="472" customFormat="false" ht="12.75" hidden="false" customHeight="false" outlineLevel="0" collapsed="false">
      <c r="A472" s="0" t="n">
        <v>1710</v>
      </c>
      <c r="B472" s="0" t="n">
        <v>913</v>
      </c>
      <c r="C472" s="0" t="s">
        <v>2</v>
      </c>
      <c r="D472" s="0" t="s">
        <v>178</v>
      </c>
      <c r="E472" s="0" t="s">
        <v>249</v>
      </c>
      <c r="F472" s="0" t="s">
        <v>109</v>
      </c>
      <c r="G472" s="0" t="s">
        <v>151</v>
      </c>
      <c r="H472" s="0" t="s">
        <v>168</v>
      </c>
      <c r="I472" s="0" t="s">
        <v>179</v>
      </c>
      <c r="J472" s="0" t="s">
        <v>154</v>
      </c>
      <c r="K472" s="0" t="n">
        <v>36971</v>
      </c>
      <c r="L472" s="0" t="n">
        <v>37336</v>
      </c>
      <c r="M472" s="0" t="s">
        <v>155</v>
      </c>
      <c r="N472" s="0" t="n">
        <v>2000000</v>
      </c>
      <c r="O472" s="0" t="n">
        <v>-334.549119</v>
      </c>
      <c r="P472" s="0" t="n">
        <v>10</v>
      </c>
      <c r="Q472" s="0" t="n">
        <v>936.972644</v>
      </c>
      <c r="R472" s="0" t="n">
        <v>938.195</v>
      </c>
      <c r="S472" s="0" t="n">
        <v>0.628916475089447</v>
      </c>
      <c r="T472" s="0" t="n">
        <v>-210.40345266576</v>
      </c>
      <c r="U472" s="0" t="n">
        <v>441.161469</v>
      </c>
      <c r="V472" s="0" t="n">
        <v>0</v>
      </c>
      <c r="W472" s="0" t="n">
        <v>230.75801633424</v>
      </c>
      <c r="X472" s="0" t="n">
        <v>14317.146183</v>
      </c>
      <c r="Y472" s="0" t="n">
        <v>14619.717407</v>
      </c>
      <c r="Z472" s="0" t="n">
        <v>302.571223999999</v>
      </c>
      <c r="AA472" s="0" t="n">
        <v>71.8132076657593</v>
      </c>
      <c r="AB472" s="0" t="n">
        <v>14317.146183</v>
      </c>
      <c r="AC472" s="0" t="n">
        <v>14619.717407</v>
      </c>
      <c r="AD472" s="0" t="n">
        <v>302.571223999999</v>
      </c>
      <c r="AG472" s="0" t="n">
        <v>0</v>
      </c>
      <c r="AH472" s="0" t="n">
        <v>14619.717407</v>
      </c>
      <c r="AI472" s="0" t="n">
        <v>14619.717407</v>
      </c>
      <c r="AJ472" s="0" t="n">
        <v>14619.717407</v>
      </c>
      <c r="AK472" s="0" t="n">
        <v>14619.717407</v>
      </c>
      <c r="AL472" s="0" t="n">
        <v>302.571223999999</v>
      </c>
      <c r="AM472" s="0" t="s">
        <v>472</v>
      </c>
      <c r="AN472" s="0" t="s">
        <v>469</v>
      </c>
      <c r="AO472" s="0" t="s">
        <v>469</v>
      </c>
      <c r="AP472" s="0" t="s">
        <v>469</v>
      </c>
    </row>
    <row r="473" customFormat="false" ht="12.75" hidden="false" customHeight="false" outlineLevel="0" collapsed="false">
      <c r="A473" s="0" t="n">
        <v>1711</v>
      </c>
      <c r="B473" s="0" t="n">
        <v>914</v>
      </c>
      <c r="C473" s="0" t="s">
        <v>2</v>
      </c>
      <c r="D473" s="0" t="s">
        <v>104</v>
      </c>
      <c r="E473" s="0" t="s">
        <v>409</v>
      </c>
      <c r="F473" s="0" t="s">
        <v>172</v>
      </c>
      <c r="G473" s="0" t="s">
        <v>410</v>
      </c>
      <c r="H473" s="0" t="s">
        <v>107</v>
      </c>
      <c r="I473" s="0" t="s">
        <v>181</v>
      </c>
      <c r="J473" s="0" t="s">
        <v>212</v>
      </c>
      <c r="K473" s="0" t="n">
        <v>36972</v>
      </c>
      <c r="L473" s="0" t="n">
        <v>37816</v>
      </c>
      <c r="M473" s="0" t="s">
        <v>100</v>
      </c>
      <c r="N473" s="0" t="n">
        <v>10000000</v>
      </c>
      <c r="O473" s="0" t="n">
        <v>-2127.244559</v>
      </c>
      <c r="P473" s="0" t="n">
        <v>1.03</v>
      </c>
      <c r="Q473" s="0" t="n">
        <v>97.008911</v>
      </c>
      <c r="R473" s="0" t="n">
        <v>97.033461</v>
      </c>
      <c r="S473" s="0" t="n">
        <v>-0.0662607193539901</v>
      </c>
      <c r="T473" s="0" t="n">
        <v>140.952754721201</v>
      </c>
      <c r="U473" s="0" t="n">
        <v>310.529403</v>
      </c>
      <c r="V473" s="0" t="n">
        <v>0</v>
      </c>
      <c r="W473" s="0" t="n">
        <v>451.482157721202</v>
      </c>
      <c r="X473" s="0" t="n">
        <v>14078.867186</v>
      </c>
      <c r="Y473" s="0" t="n">
        <v>14313.013495</v>
      </c>
      <c r="Z473" s="0" t="n">
        <v>234.146309</v>
      </c>
      <c r="AA473" s="0" t="n">
        <v>-217.335848721202</v>
      </c>
      <c r="AB473" s="0" t="n">
        <v>12609.0334517816</v>
      </c>
      <c r="AC473" s="0" t="n">
        <v>12735.719407851</v>
      </c>
      <c r="AD473" s="0" t="n">
        <v>126.685956069401</v>
      </c>
      <c r="AF473" s="0" t="n">
        <v>-20995.90379733</v>
      </c>
      <c r="AG473" s="0" t="n">
        <v>0</v>
      </c>
      <c r="AH473" s="0" t="n">
        <v>12735.719407851</v>
      </c>
      <c r="AI473" s="0" t="n">
        <v>12735.719407851</v>
      </c>
      <c r="AJ473" s="0" t="n">
        <v>12735.719407851</v>
      </c>
      <c r="AK473" s="0" t="n">
        <v>12735.719407851</v>
      </c>
      <c r="AL473" s="0" t="n">
        <v>126.685956069401</v>
      </c>
      <c r="AM473" s="0" t="s">
        <v>473</v>
      </c>
      <c r="AN473" s="0" t="s">
        <v>469</v>
      </c>
      <c r="AO473" s="0" t="n">
        <v>9</v>
      </c>
      <c r="AP473" s="0" t="n">
        <v>9</v>
      </c>
    </row>
    <row r="474" customFormat="false" ht="12.75" hidden="false" customHeight="false" outlineLevel="0" collapsed="false">
      <c r="A474" s="0" t="n">
        <v>1712</v>
      </c>
      <c r="B474" s="0" t="n">
        <v>915</v>
      </c>
      <c r="C474" s="0" t="s">
        <v>2</v>
      </c>
      <c r="D474" s="0" t="s">
        <v>104</v>
      </c>
      <c r="E474" s="0" t="s">
        <v>380</v>
      </c>
      <c r="F474" s="0" t="s">
        <v>109</v>
      </c>
      <c r="G474" s="0" t="s">
        <v>167</v>
      </c>
      <c r="H474" s="0" t="s">
        <v>97</v>
      </c>
      <c r="I474" s="0" t="s">
        <v>175</v>
      </c>
      <c r="J474" s="0" t="s">
        <v>283</v>
      </c>
      <c r="K474" s="0" t="n">
        <v>36972</v>
      </c>
      <c r="L474" s="0" t="n">
        <v>38798</v>
      </c>
      <c r="M474" s="0" t="s">
        <v>155</v>
      </c>
      <c r="N474" s="0" t="n">
        <v>-10000000</v>
      </c>
      <c r="O474" s="0" t="n">
        <v>4227</v>
      </c>
      <c r="P474" s="0" t="n">
        <v>0.34</v>
      </c>
      <c r="Q474" s="0" t="n">
        <v>35.168212</v>
      </c>
      <c r="R474" s="0" t="n">
        <v>33</v>
      </c>
      <c r="S474" s="0" t="n">
        <v>-2.168212</v>
      </c>
      <c r="T474" s="0" t="n">
        <v>-9165.03212399999</v>
      </c>
      <c r="U474" s="0" t="n">
        <v>-175.807448</v>
      </c>
      <c r="V474" s="0" t="n">
        <v>0</v>
      </c>
      <c r="W474" s="0" t="n">
        <v>-9340.83957199999</v>
      </c>
      <c r="X474" s="0" t="n">
        <v>4751.624096</v>
      </c>
      <c r="Y474" s="0" t="n">
        <v>-4589.21547599999</v>
      </c>
      <c r="Z474" s="0" t="n">
        <v>-9340.83957199999</v>
      </c>
      <c r="AA474" s="0" t="n">
        <v>0</v>
      </c>
      <c r="AB474" s="0" t="n">
        <v>4751.624096</v>
      </c>
      <c r="AC474" s="0" t="n">
        <v>-4589.21547599999</v>
      </c>
      <c r="AD474" s="0" t="n">
        <v>-9340.83957199999</v>
      </c>
      <c r="AG474" s="0" t="n">
        <v>0</v>
      </c>
      <c r="AH474" s="0" t="n">
        <v>-4589.21547599999</v>
      </c>
      <c r="AI474" s="0" t="n">
        <v>-4589.21547599999</v>
      </c>
      <c r="AJ474" s="0" t="n">
        <v>-4589.21547599999</v>
      </c>
      <c r="AK474" s="0" t="n">
        <v>-4589.21547599999</v>
      </c>
      <c r="AL474" s="0" t="n">
        <v>-9340.83957199999</v>
      </c>
      <c r="AM474" s="0" t="s">
        <v>461</v>
      </c>
      <c r="AN474" s="0" t="s">
        <v>469</v>
      </c>
      <c r="AO474" s="0" t="s">
        <v>469</v>
      </c>
      <c r="AP474" s="0" t="s">
        <v>469</v>
      </c>
    </row>
    <row r="475" customFormat="false" ht="12.75" hidden="false" customHeight="false" outlineLevel="0" collapsed="false">
      <c r="A475" s="0" t="n">
        <v>1713</v>
      </c>
      <c r="B475" s="0" t="n">
        <v>916</v>
      </c>
      <c r="C475" s="0" t="s">
        <v>2</v>
      </c>
      <c r="D475" s="0" t="s">
        <v>104</v>
      </c>
      <c r="E475" s="0" t="s">
        <v>281</v>
      </c>
      <c r="F475" s="0" t="s">
        <v>109</v>
      </c>
      <c r="G475" s="0" t="s">
        <v>167</v>
      </c>
      <c r="H475" s="0" t="s">
        <v>282</v>
      </c>
      <c r="I475" s="0" t="s">
        <v>175</v>
      </c>
      <c r="J475" s="0" t="s">
        <v>283</v>
      </c>
      <c r="K475" s="0" t="n">
        <v>36972</v>
      </c>
      <c r="L475" s="0" t="n">
        <v>38798</v>
      </c>
      <c r="M475" s="0" t="s">
        <v>100</v>
      </c>
      <c r="N475" s="0" t="n">
        <v>-10000000</v>
      </c>
      <c r="O475" s="0" t="n">
        <v>4309.143059</v>
      </c>
      <c r="P475" s="0" t="n">
        <v>0.36</v>
      </c>
      <c r="Q475" s="0" t="n">
        <v>36.907199</v>
      </c>
      <c r="R475" s="0" t="n">
        <v>35.368573</v>
      </c>
      <c r="S475" s="0" t="n">
        <v>-1.5905596548344</v>
      </c>
      <c r="T475" s="0" t="n">
        <v>-6853.94909655511</v>
      </c>
      <c r="U475" s="0" t="n">
        <v>-153.862846</v>
      </c>
      <c r="V475" s="0" t="n">
        <v>0</v>
      </c>
      <c r="W475" s="0" t="n">
        <v>-7007.81194255511</v>
      </c>
      <c r="X475" s="0" t="n">
        <v>3625.337666</v>
      </c>
      <c r="Y475" s="0" t="n">
        <v>-3308.636867</v>
      </c>
      <c r="Z475" s="0" t="n">
        <v>-6933.974533</v>
      </c>
      <c r="AA475" s="0" t="n">
        <v>73.8374095551044</v>
      </c>
      <c r="AB475" s="0" t="n">
        <v>3246.8524136696</v>
      </c>
      <c r="AC475" s="0" t="n">
        <v>-2944.0250842566</v>
      </c>
      <c r="AD475" s="0" t="n">
        <v>-6190.8774979262</v>
      </c>
      <c r="AG475" s="0" t="n">
        <v>0</v>
      </c>
      <c r="AH475" s="0" t="n">
        <v>-2944.0250842566</v>
      </c>
      <c r="AI475" s="0" t="n">
        <v>-2944.0250842566</v>
      </c>
      <c r="AJ475" s="0" t="n">
        <v>-2944.0250842566</v>
      </c>
      <c r="AK475" s="0" t="n">
        <v>-2944.0250842566</v>
      </c>
      <c r="AL475" s="0" t="n">
        <v>-6190.8774979262</v>
      </c>
      <c r="AM475" s="0" t="s">
        <v>461</v>
      </c>
      <c r="AN475" s="0" t="s">
        <v>469</v>
      </c>
      <c r="AO475" s="0" t="s">
        <v>469</v>
      </c>
      <c r="AP475" s="0" t="s">
        <v>469</v>
      </c>
    </row>
    <row r="476" customFormat="false" ht="12.75" hidden="false" customHeight="false" outlineLevel="0" collapsed="false">
      <c r="A476" s="0" t="n">
        <v>1714</v>
      </c>
      <c r="B476" s="0" t="n">
        <v>918</v>
      </c>
      <c r="C476" s="0" t="s">
        <v>2</v>
      </c>
      <c r="D476" s="0" t="s">
        <v>104</v>
      </c>
      <c r="E476" s="0" t="s">
        <v>418</v>
      </c>
      <c r="F476" s="0" t="s">
        <v>95</v>
      </c>
      <c r="G476" s="0" t="s">
        <v>96</v>
      </c>
      <c r="H476" s="0" t="s">
        <v>168</v>
      </c>
      <c r="I476" s="0" t="s">
        <v>180</v>
      </c>
      <c r="J476" s="0" t="s">
        <v>203</v>
      </c>
      <c r="K476" s="0" t="n">
        <v>36972</v>
      </c>
      <c r="L476" s="0" t="n">
        <v>38798</v>
      </c>
      <c r="M476" s="0" t="s">
        <v>155</v>
      </c>
      <c r="N476" s="0" t="n">
        <v>-10000000</v>
      </c>
      <c r="O476" s="0" t="n">
        <v>4361.554339</v>
      </c>
      <c r="P476" s="0" t="n">
        <v>1.6</v>
      </c>
      <c r="Q476" s="0" t="n">
        <v>164.449026</v>
      </c>
      <c r="R476" s="0" t="n">
        <v>164.484545</v>
      </c>
      <c r="S476" s="0" t="n">
        <v>0.0143994169645733</v>
      </c>
      <c r="T476" s="0" t="n">
        <v>62.8038395409048</v>
      </c>
      <c r="U476" s="0" t="n">
        <v>-554.017101</v>
      </c>
      <c r="V476" s="0" t="n">
        <v>0</v>
      </c>
      <c r="W476" s="0" t="n">
        <v>-491.213261459095</v>
      </c>
      <c r="X476" s="0" t="n">
        <v>16897.665387</v>
      </c>
      <c r="Y476" s="0" t="n">
        <v>16612.978138</v>
      </c>
      <c r="Z476" s="0" t="n">
        <v>-284.687249000002</v>
      </c>
      <c r="AA476" s="0" t="n">
        <v>206.526012459093</v>
      </c>
      <c r="AB476" s="0" t="n">
        <v>16897.665387</v>
      </c>
      <c r="AC476" s="0" t="n">
        <v>16612.978138</v>
      </c>
      <c r="AD476" s="0" t="n">
        <v>-284.687249000002</v>
      </c>
      <c r="AF476" s="0" t="n">
        <v>32286.4059944475</v>
      </c>
      <c r="AG476" s="0" t="n">
        <v>0</v>
      </c>
      <c r="AH476" s="0" t="n">
        <v>16612.978138</v>
      </c>
      <c r="AI476" s="0" t="n">
        <v>16612.978138</v>
      </c>
      <c r="AJ476" s="0" t="n">
        <v>16612.978138</v>
      </c>
      <c r="AK476" s="0" t="n">
        <v>16612.978138</v>
      </c>
      <c r="AL476" s="0" t="n">
        <v>-284.687249000002</v>
      </c>
      <c r="AM476" s="0" t="s">
        <v>461</v>
      </c>
      <c r="AN476" s="0" t="n">
        <v>7</v>
      </c>
      <c r="AO476" s="0" t="s">
        <v>469</v>
      </c>
      <c r="AP476" s="0" t="n">
        <v>7</v>
      </c>
    </row>
    <row r="477" customFormat="false" ht="12.75" hidden="false" customHeight="false" outlineLevel="0" collapsed="false">
      <c r="A477" s="0" t="n">
        <v>1715</v>
      </c>
      <c r="B477" s="0" t="n">
        <v>919</v>
      </c>
      <c r="C477" s="0" t="s">
        <v>2</v>
      </c>
      <c r="D477" s="0" t="s">
        <v>104</v>
      </c>
      <c r="E477" s="0" t="s">
        <v>357</v>
      </c>
      <c r="F477" s="0" t="s">
        <v>116</v>
      </c>
      <c r="G477" s="0" t="s">
        <v>112</v>
      </c>
      <c r="H477" s="0" t="s">
        <v>168</v>
      </c>
      <c r="I477" s="0" t="s">
        <v>245</v>
      </c>
      <c r="J477" s="0" t="s">
        <v>203</v>
      </c>
      <c r="K477" s="0" t="n">
        <v>36972</v>
      </c>
      <c r="L477" s="0" t="n">
        <v>37840</v>
      </c>
      <c r="M477" s="0" t="s">
        <v>155</v>
      </c>
      <c r="N477" s="0" t="n">
        <v>10000000</v>
      </c>
      <c r="O477" s="0" t="n">
        <v>-2154.299234</v>
      </c>
      <c r="P477" s="0" t="n">
        <v>1.15</v>
      </c>
      <c r="Q477" s="0" t="n">
        <v>144.072954</v>
      </c>
      <c r="R477" s="0" t="n">
        <v>144.169206</v>
      </c>
      <c r="S477" s="0" t="n">
        <v>0.0100040899500779</v>
      </c>
      <c r="T477" s="0" t="n">
        <v>-21.5518033163199</v>
      </c>
      <c r="U477" s="0" t="n">
        <v>408.943749</v>
      </c>
      <c r="V477" s="0" t="n">
        <v>0</v>
      </c>
      <c r="W477" s="0" t="n">
        <v>387.39194568368</v>
      </c>
      <c r="X477" s="0" t="n">
        <v>-62659.388841</v>
      </c>
      <c r="Y477" s="0" t="n">
        <v>-62518.138804</v>
      </c>
      <c r="Z477" s="0" t="n">
        <v>141.250036999998</v>
      </c>
      <c r="AA477" s="0" t="n">
        <v>-246.141908683682</v>
      </c>
      <c r="AB477" s="0" t="n">
        <v>-62659.388841</v>
      </c>
      <c r="AC477" s="0" t="n">
        <v>-62518.138804</v>
      </c>
      <c r="AD477" s="0" t="n">
        <v>141.250036999998</v>
      </c>
      <c r="AF477" s="0" t="n">
        <v>-15592.817855692</v>
      </c>
      <c r="AG477" s="0" t="n">
        <v>0</v>
      </c>
      <c r="AH477" s="0" t="n">
        <v>-62518.138804</v>
      </c>
      <c r="AI477" s="0" t="n">
        <v>-62518.138804</v>
      </c>
      <c r="AJ477" s="0" t="n">
        <v>-62518.138804</v>
      </c>
      <c r="AK477" s="0" t="n">
        <v>-62518.138804</v>
      </c>
      <c r="AL477" s="0" t="n">
        <v>141.250036999998</v>
      </c>
      <c r="AM477" s="0" t="s">
        <v>473</v>
      </c>
      <c r="AN477" s="0" t="n">
        <v>8</v>
      </c>
      <c r="AO477" s="0" t="s">
        <v>469</v>
      </c>
      <c r="AP477" s="0" t="n">
        <v>8</v>
      </c>
    </row>
    <row r="478" customFormat="false" ht="12.75" hidden="false" customHeight="false" outlineLevel="0" collapsed="false">
      <c r="A478" s="0" t="n">
        <v>1716</v>
      </c>
      <c r="B478" s="0" t="n">
        <v>920</v>
      </c>
      <c r="C478" s="0" t="s">
        <v>2</v>
      </c>
      <c r="D478" s="0" t="s">
        <v>104</v>
      </c>
      <c r="E478" s="0" t="s">
        <v>357</v>
      </c>
      <c r="F478" s="0" t="s">
        <v>116</v>
      </c>
      <c r="G478" s="0" t="s">
        <v>112</v>
      </c>
      <c r="H478" s="0" t="s">
        <v>168</v>
      </c>
      <c r="I478" s="0" t="s">
        <v>180</v>
      </c>
      <c r="J478" s="0" t="s">
        <v>203</v>
      </c>
      <c r="K478" s="0" t="n">
        <v>36972</v>
      </c>
      <c r="L478" s="0" t="n">
        <v>37840</v>
      </c>
      <c r="M478" s="0" t="s">
        <v>155</v>
      </c>
      <c r="N478" s="0" t="n">
        <v>10000000</v>
      </c>
      <c r="O478" s="0" t="n">
        <v>-2154.299234</v>
      </c>
      <c r="P478" s="0" t="n">
        <v>1.15</v>
      </c>
      <c r="Q478" s="0" t="n">
        <v>144.072954</v>
      </c>
      <c r="R478" s="0" t="n">
        <v>144.169206</v>
      </c>
      <c r="S478" s="0" t="n">
        <v>0.0100040899500779</v>
      </c>
      <c r="T478" s="0" t="n">
        <v>-21.5518033163199</v>
      </c>
      <c r="U478" s="0" t="n">
        <v>408.943749</v>
      </c>
      <c r="V478" s="0" t="n">
        <v>0</v>
      </c>
      <c r="W478" s="0" t="n">
        <v>387.39194568368</v>
      </c>
      <c r="X478" s="0" t="n">
        <v>-62659.388841</v>
      </c>
      <c r="Y478" s="0" t="n">
        <v>-62518.138804</v>
      </c>
      <c r="Z478" s="0" t="n">
        <v>141.250036999998</v>
      </c>
      <c r="AA478" s="0" t="n">
        <v>-246.141908683682</v>
      </c>
      <c r="AB478" s="0" t="n">
        <v>-62659.388841</v>
      </c>
      <c r="AC478" s="0" t="n">
        <v>-62518.138804</v>
      </c>
      <c r="AD478" s="0" t="n">
        <v>141.250036999998</v>
      </c>
      <c r="AF478" s="0" t="n">
        <v>-15592.817855692</v>
      </c>
      <c r="AG478" s="0" t="n">
        <v>0</v>
      </c>
      <c r="AH478" s="0" t="n">
        <v>-62518.138804</v>
      </c>
      <c r="AI478" s="0" t="n">
        <v>-62518.138804</v>
      </c>
      <c r="AJ478" s="0" t="n">
        <v>-62518.138804</v>
      </c>
      <c r="AK478" s="0" t="n">
        <v>-62518.138804</v>
      </c>
      <c r="AL478" s="0" t="n">
        <v>141.250036999998</v>
      </c>
      <c r="AM478" s="0" t="s">
        <v>473</v>
      </c>
      <c r="AN478" s="0" t="n">
        <v>8</v>
      </c>
      <c r="AO478" s="0" t="s">
        <v>469</v>
      </c>
      <c r="AP478" s="0" t="n">
        <v>8</v>
      </c>
    </row>
    <row r="479" customFormat="false" ht="12.75" hidden="false" customHeight="false" outlineLevel="0" collapsed="false">
      <c r="A479" s="0" t="n">
        <v>1717</v>
      </c>
      <c r="B479" s="0" t="n">
        <v>921</v>
      </c>
      <c r="C479" s="0" t="s">
        <v>2</v>
      </c>
      <c r="D479" s="0" t="s">
        <v>104</v>
      </c>
      <c r="E479" s="0" t="s">
        <v>343</v>
      </c>
      <c r="F479" s="0" t="s">
        <v>102</v>
      </c>
      <c r="G479" s="0" t="s">
        <v>96</v>
      </c>
      <c r="H479" s="0" t="s">
        <v>344</v>
      </c>
      <c r="I479" s="0" t="s">
        <v>180</v>
      </c>
      <c r="J479" s="0" t="s">
        <v>105</v>
      </c>
      <c r="K479" s="0" t="n">
        <v>36973</v>
      </c>
      <c r="L479" s="0" t="n">
        <v>38069</v>
      </c>
      <c r="M479" s="0" t="s">
        <v>155</v>
      </c>
      <c r="N479" s="0" t="n">
        <v>-5000000</v>
      </c>
      <c r="O479" s="0" t="n">
        <v>1338.159545</v>
      </c>
      <c r="P479" s="0" t="n">
        <v>0.55</v>
      </c>
      <c r="Q479" s="0" t="n">
        <v>57.041534</v>
      </c>
      <c r="R479" s="0" t="n">
        <v>57.074661</v>
      </c>
      <c r="S479" s="0" t="n">
        <v>-0.00400635586060662</v>
      </c>
      <c r="T479" s="0" t="n">
        <v>-5.36114333553744</v>
      </c>
      <c r="U479" s="0" t="n">
        <v>-104.298063</v>
      </c>
      <c r="V479" s="0" t="n">
        <v>0</v>
      </c>
      <c r="W479" s="0" t="n">
        <v>-109.659206335537</v>
      </c>
      <c r="X479" s="0" t="n">
        <v>2603.462406</v>
      </c>
      <c r="Y479" s="0" t="n">
        <v>2572.783472</v>
      </c>
      <c r="Z479" s="0" t="n">
        <v>-30.678934</v>
      </c>
      <c r="AA479" s="0" t="n">
        <v>78.9802723355374</v>
      </c>
      <c r="AB479" s="0" t="n">
        <v>2603.462406</v>
      </c>
      <c r="AC479" s="0" t="n">
        <v>2572.783472</v>
      </c>
      <c r="AD479" s="0" t="n">
        <v>-30.678934</v>
      </c>
      <c r="AF479" s="0" t="n">
        <v>7704.4535803375</v>
      </c>
      <c r="AG479" s="0" t="n">
        <v>0</v>
      </c>
      <c r="AH479" s="0" t="n">
        <v>2572.783472</v>
      </c>
      <c r="AI479" s="0" t="n">
        <v>2572.783472</v>
      </c>
      <c r="AJ479" s="0" t="n">
        <v>2572.783472</v>
      </c>
      <c r="AK479" s="0" t="n">
        <v>2572.783472</v>
      </c>
      <c r="AL479" s="0" t="n">
        <v>-30.678934</v>
      </c>
      <c r="AM479" s="0" t="s">
        <v>474</v>
      </c>
      <c r="AN479" s="0" t="n">
        <v>6</v>
      </c>
      <c r="AO479" s="0" t="s">
        <v>469</v>
      </c>
      <c r="AP479" s="0" t="n">
        <v>6</v>
      </c>
    </row>
    <row r="480" customFormat="false" ht="12.75" hidden="false" customHeight="false" outlineLevel="0" collapsed="false">
      <c r="A480" s="0" t="n">
        <v>1718</v>
      </c>
      <c r="B480" s="0" t="n">
        <v>922</v>
      </c>
      <c r="C480" s="0" t="s">
        <v>2</v>
      </c>
      <c r="D480" s="0" t="s">
        <v>104</v>
      </c>
      <c r="E480" s="0" t="s">
        <v>412</v>
      </c>
      <c r="F480" s="0" t="s">
        <v>109</v>
      </c>
      <c r="G480" s="0" t="s">
        <v>96</v>
      </c>
      <c r="H480" s="0" t="s">
        <v>110</v>
      </c>
      <c r="I480" s="0" t="s">
        <v>180</v>
      </c>
      <c r="J480" s="0" t="s">
        <v>105</v>
      </c>
      <c r="K480" s="0" t="n">
        <v>36973</v>
      </c>
      <c r="L480" s="0" t="n">
        <v>38069</v>
      </c>
      <c r="M480" s="0" t="s">
        <v>155</v>
      </c>
      <c r="N480" s="0" t="n">
        <v>-5000000</v>
      </c>
      <c r="O480" s="0" t="n">
        <v>1337.824941</v>
      </c>
      <c r="P480" s="0" t="n">
        <v>0.53</v>
      </c>
      <c r="Q480" s="0" t="n">
        <v>64.793691</v>
      </c>
      <c r="R480" s="0" t="n">
        <v>64.8227</v>
      </c>
      <c r="S480" s="0" t="n">
        <v>-0.0113836772953202</v>
      </c>
      <c r="T480" s="0" t="n">
        <v>-15.2293674059748</v>
      </c>
      <c r="U480" s="0" t="n">
        <v>-101.628512</v>
      </c>
      <c r="V480" s="0" t="n">
        <v>0</v>
      </c>
      <c r="W480" s="0" t="n">
        <v>-116.857879405975</v>
      </c>
      <c r="X480" s="0" t="n">
        <v>16089.827736</v>
      </c>
      <c r="Y480" s="0" t="n">
        <v>16054.736764</v>
      </c>
      <c r="Z480" s="0" t="n">
        <v>-35.090972</v>
      </c>
      <c r="AA480" s="0" t="n">
        <v>81.7669074059749</v>
      </c>
      <c r="AB480" s="0" t="n">
        <v>16089.827736</v>
      </c>
      <c r="AC480" s="0" t="n">
        <v>16054.736764</v>
      </c>
      <c r="AD480" s="0" t="n">
        <v>-35.090972</v>
      </c>
      <c r="AG480" s="0" t="n">
        <v>0</v>
      </c>
      <c r="AH480" s="0" t="n">
        <v>16054.736764</v>
      </c>
      <c r="AI480" s="0" t="n">
        <v>16054.736764</v>
      </c>
      <c r="AJ480" s="0" t="n">
        <v>16054.736764</v>
      </c>
      <c r="AK480" s="0" t="n">
        <v>16054.736764</v>
      </c>
      <c r="AL480" s="0" t="n">
        <v>-35.090972</v>
      </c>
      <c r="AM480" s="0" t="s">
        <v>474</v>
      </c>
      <c r="AN480" s="0" t="s">
        <v>469</v>
      </c>
      <c r="AO480" s="0" t="s">
        <v>469</v>
      </c>
      <c r="AP480" s="0" t="s">
        <v>469</v>
      </c>
    </row>
    <row r="481" customFormat="false" ht="12.75" hidden="false" customHeight="false" outlineLevel="0" collapsed="false">
      <c r="A481" s="0" t="n">
        <v>1719</v>
      </c>
      <c r="B481" s="0" t="n">
        <v>923</v>
      </c>
      <c r="C481" s="0" t="s">
        <v>2</v>
      </c>
      <c r="D481" s="0" t="s">
        <v>104</v>
      </c>
      <c r="E481" s="0" t="s">
        <v>312</v>
      </c>
      <c r="F481" s="0" t="s">
        <v>109</v>
      </c>
      <c r="G481" s="0" t="s">
        <v>167</v>
      </c>
      <c r="H481" s="0" t="s">
        <v>207</v>
      </c>
      <c r="I481" s="0" t="s">
        <v>180</v>
      </c>
      <c r="J481" s="0" t="s">
        <v>283</v>
      </c>
      <c r="K481" s="0" t="n">
        <v>36976</v>
      </c>
      <c r="L481" s="0" t="n">
        <v>38072</v>
      </c>
      <c r="M481" s="0" t="s">
        <v>155</v>
      </c>
      <c r="N481" s="0" t="n">
        <v>-5000000</v>
      </c>
      <c r="O481" s="0" t="n">
        <v>1337.857541</v>
      </c>
      <c r="P481" s="0" t="n">
        <v>0.28</v>
      </c>
      <c r="Q481" s="0" t="n">
        <v>29.473866</v>
      </c>
      <c r="R481" s="0" t="n">
        <v>29.48483</v>
      </c>
      <c r="S481" s="0" t="n">
        <v>-0.00805094531891486</v>
      </c>
      <c r="T481" s="0" t="n">
        <v>-10.7710179070889</v>
      </c>
      <c r="U481" s="0" t="n">
        <v>-59.790192</v>
      </c>
      <c r="V481" s="0" t="n">
        <v>0</v>
      </c>
      <c r="W481" s="0" t="n">
        <v>-70.5612099070889</v>
      </c>
      <c r="X481" s="0" t="n">
        <v>2060.416256</v>
      </c>
      <c r="Y481" s="0" t="n">
        <v>2036.684404</v>
      </c>
      <c r="Z481" s="0" t="n">
        <v>-23.7318519999999</v>
      </c>
      <c r="AA481" s="0" t="n">
        <v>46.829357907089</v>
      </c>
      <c r="AB481" s="0" t="n">
        <v>2060.416256</v>
      </c>
      <c r="AC481" s="0" t="n">
        <v>2036.684404</v>
      </c>
      <c r="AD481" s="0" t="n">
        <v>-23.7318519999999</v>
      </c>
      <c r="AG481" s="0" t="n">
        <v>0</v>
      </c>
      <c r="AH481" s="0" t="n">
        <v>2036.684404</v>
      </c>
      <c r="AI481" s="0" t="n">
        <v>2036.684404</v>
      </c>
      <c r="AJ481" s="0" t="n">
        <v>2036.684404</v>
      </c>
      <c r="AK481" s="0" t="n">
        <v>2036.684404</v>
      </c>
      <c r="AL481" s="0" t="n">
        <v>-23.7318519999999</v>
      </c>
      <c r="AM481" s="0" t="s">
        <v>474</v>
      </c>
      <c r="AN481" s="0" t="s">
        <v>469</v>
      </c>
      <c r="AO481" s="0" t="s">
        <v>469</v>
      </c>
      <c r="AP481" s="0" t="s">
        <v>469</v>
      </c>
    </row>
    <row r="482" customFormat="false" ht="12.75" hidden="false" customHeight="false" outlineLevel="0" collapsed="false">
      <c r="A482" s="0" t="n">
        <v>1720</v>
      </c>
      <c r="B482" s="0" t="n">
        <v>924</v>
      </c>
      <c r="C482" s="0" t="s">
        <v>2</v>
      </c>
      <c r="D482" s="0" t="s">
        <v>104</v>
      </c>
      <c r="E482" s="0" t="s">
        <v>412</v>
      </c>
      <c r="F482" s="0" t="s">
        <v>109</v>
      </c>
      <c r="G482" s="0" t="s">
        <v>96</v>
      </c>
      <c r="H482" s="0" t="s">
        <v>110</v>
      </c>
      <c r="I482" s="0" t="s">
        <v>181</v>
      </c>
      <c r="J482" s="0" t="s">
        <v>105</v>
      </c>
      <c r="K482" s="0" t="n">
        <v>36976</v>
      </c>
      <c r="L482" s="0" t="n">
        <v>38072</v>
      </c>
      <c r="M482" s="0" t="s">
        <v>155</v>
      </c>
      <c r="N482" s="0" t="n">
        <v>-5000000</v>
      </c>
      <c r="O482" s="0" t="n">
        <v>1339.809851</v>
      </c>
      <c r="P482" s="0" t="n">
        <v>0.49</v>
      </c>
      <c r="Q482" s="0" t="n">
        <v>64.824989</v>
      </c>
      <c r="R482" s="0" t="n">
        <v>64.853991</v>
      </c>
      <c r="S482" s="0" t="n">
        <v>-0.0113909919556422</v>
      </c>
      <c r="T482" s="0" t="n">
        <v>-15.2617632348312</v>
      </c>
      <c r="U482" s="0" t="n">
        <v>-100.687594</v>
      </c>
      <c r="V482" s="0" t="n">
        <v>0</v>
      </c>
      <c r="W482" s="0" t="n">
        <v>-115.949357234831</v>
      </c>
      <c r="X482" s="0" t="n">
        <v>21940.646939</v>
      </c>
      <c r="Y482" s="0" t="n">
        <v>21910.7371</v>
      </c>
      <c r="Z482" s="0" t="n">
        <v>-29.9098389999999</v>
      </c>
      <c r="AA482" s="0" t="n">
        <v>86.0395182348313</v>
      </c>
      <c r="AB482" s="0" t="n">
        <v>21940.646939</v>
      </c>
      <c r="AC482" s="0" t="n">
        <v>21910.7371</v>
      </c>
      <c r="AD482" s="0" t="n">
        <v>-29.9098389999999</v>
      </c>
      <c r="AG482" s="0" t="n">
        <v>0</v>
      </c>
      <c r="AH482" s="0" t="n">
        <v>21910.7371</v>
      </c>
      <c r="AI482" s="0" t="n">
        <v>21910.7371</v>
      </c>
      <c r="AJ482" s="0" t="n">
        <v>21910.7371</v>
      </c>
      <c r="AK482" s="0" t="n">
        <v>21910.7371</v>
      </c>
      <c r="AL482" s="0" t="n">
        <v>-29.9098389999999</v>
      </c>
      <c r="AM482" s="0" t="s">
        <v>474</v>
      </c>
      <c r="AN482" s="0" t="s">
        <v>469</v>
      </c>
      <c r="AO482" s="0" t="s">
        <v>469</v>
      </c>
      <c r="AP482" s="0" t="s">
        <v>469</v>
      </c>
    </row>
    <row r="483" customFormat="false" ht="12.75" hidden="false" customHeight="false" outlineLevel="0" collapsed="false">
      <c r="A483" s="0" t="n">
        <v>1721</v>
      </c>
      <c r="B483" s="0" t="n">
        <v>925</v>
      </c>
      <c r="C483" s="0" t="s">
        <v>2</v>
      </c>
      <c r="D483" s="0" t="s">
        <v>104</v>
      </c>
      <c r="E483" s="0" t="s">
        <v>300</v>
      </c>
      <c r="F483" s="0" t="s">
        <v>102</v>
      </c>
      <c r="G483" s="0" t="s">
        <v>164</v>
      </c>
      <c r="H483" s="0" t="s">
        <v>168</v>
      </c>
      <c r="I483" s="0" t="s">
        <v>245</v>
      </c>
      <c r="J483" s="0" t="s">
        <v>170</v>
      </c>
      <c r="K483" s="0" t="n">
        <v>36976</v>
      </c>
      <c r="L483" s="0" t="n">
        <v>38802</v>
      </c>
      <c r="M483" s="0" t="s">
        <v>155</v>
      </c>
      <c r="N483" s="0" t="n">
        <v>-5000000</v>
      </c>
      <c r="O483" s="0" t="n">
        <v>2154.341644</v>
      </c>
      <c r="P483" s="0" t="n">
        <v>0.93</v>
      </c>
      <c r="Q483" s="0" t="n">
        <v>94.334694</v>
      </c>
      <c r="R483" s="0" t="n">
        <v>94.359925</v>
      </c>
      <c r="S483" s="0" t="n">
        <v>0.00958073214628795</v>
      </c>
      <c r="T483" s="0" t="n">
        <v>20.6401702427576</v>
      </c>
      <c r="U483" s="0" t="n">
        <v>-152.812915</v>
      </c>
      <c r="V483" s="0" t="n">
        <v>0</v>
      </c>
      <c r="W483" s="0" t="n">
        <v>-132.172744757242</v>
      </c>
      <c r="X483" s="0" t="n">
        <v>2869.837827</v>
      </c>
      <c r="Y483" s="0" t="n">
        <v>2796.602193</v>
      </c>
      <c r="Z483" s="0" t="n">
        <v>-73.2356339999997</v>
      </c>
      <c r="AA483" s="0" t="n">
        <v>58.9371107572427</v>
      </c>
      <c r="AB483" s="0" t="n">
        <v>2869.837827</v>
      </c>
      <c r="AC483" s="0" t="n">
        <v>2796.602193</v>
      </c>
      <c r="AD483" s="0" t="n">
        <v>-73.2356339999997</v>
      </c>
      <c r="AF483" s="0" t="n">
        <v>12403.62201533</v>
      </c>
      <c r="AG483" s="0" t="n">
        <v>0</v>
      </c>
      <c r="AH483" s="0" t="n">
        <v>2796.602193</v>
      </c>
      <c r="AI483" s="0" t="n">
        <v>2796.602193</v>
      </c>
      <c r="AJ483" s="0" t="n">
        <v>2796.602193</v>
      </c>
      <c r="AK483" s="0" t="n">
        <v>2796.602193</v>
      </c>
      <c r="AL483" s="0" t="n">
        <v>-73.2356339999997</v>
      </c>
      <c r="AM483" s="0" t="s">
        <v>461</v>
      </c>
      <c r="AN483" s="0" t="n">
        <v>6</v>
      </c>
      <c r="AO483" s="0" t="s">
        <v>469</v>
      </c>
      <c r="AP483" s="0" t="n">
        <v>6</v>
      </c>
    </row>
    <row r="484" customFormat="false" ht="12.75" hidden="false" customHeight="false" outlineLevel="0" collapsed="false">
      <c r="A484" s="0" t="n">
        <v>1722</v>
      </c>
      <c r="B484" s="0" t="n">
        <v>926</v>
      </c>
      <c r="C484" s="0" t="s">
        <v>2</v>
      </c>
      <c r="D484" s="0" t="s">
        <v>104</v>
      </c>
      <c r="E484" s="0" t="s">
        <v>413</v>
      </c>
      <c r="F484" s="0" t="s">
        <v>109</v>
      </c>
      <c r="G484" s="0" t="s">
        <v>191</v>
      </c>
      <c r="H484" s="0" t="s">
        <v>97</v>
      </c>
      <c r="I484" s="0" t="s">
        <v>181</v>
      </c>
      <c r="J484" s="0" t="s">
        <v>212</v>
      </c>
      <c r="K484" s="0" t="n">
        <v>36976</v>
      </c>
      <c r="L484" s="0" t="n">
        <v>38802</v>
      </c>
      <c r="M484" s="0" t="s">
        <v>155</v>
      </c>
      <c r="N484" s="0" t="n">
        <v>-5000000</v>
      </c>
      <c r="O484" s="0" t="n">
        <v>2116.542301</v>
      </c>
      <c r="P484" s="0" t="n">
        <v>0.4</v>
      </c>
      <c r="Q484" s="0" t="n">
        <v>47.84195</v>
      </c>
      <c r="R484" s="0" t="n">
        <v>47.862399</v>
      </c>
      <c r="S484" s="0" t="n">
        <v>0.00745491804197969</v>
      </c>
      <c r="T484" s="0" t="n">
        <v>15.7786493863381</v>
      </c>
      <c r="U484" s="0" t="n">
        <v>-95.441772</v>
      </c>
      <c r="V484" s="0" t="n">
        <v>0</v>
      </c>
      <c r="W484" s="0" t="n">
        <v>-79.6631226136619</v>
      </c>
      <c r="X484" s="0" t="n">
        <v>17213.750537</v>
      </c>
      <c r="Y484" s="0" t="n">
        <v>17212.593751</v>
      </c>
      <c r="Z484" s="0" t="n">
        <v>-1.15678599999956</v>
      </c>
      <c r="AA484" s="0" t="n">
        <v>78.5063366136623</v>
      </c>
      <c r="AB484" s="0" t="n">
        <v>17213.750537</v>
      </c>
      <c r="AC484" s="0" t="n">
        <v>17212.593751</v>
      </c>
      <c r="AD484" s="0" t="n">
        <v>-1.15678599999956</v>
      </c>
      <c r="AG484" s="0" t="n">
        <v>0</v>
      </c>
      <c r="AH484" s="0" t="n">
        <v>17212.593751</v>
      </c>
      <c r="AI484" s="0" t="n">
        <v>17212.593751</v>
      </c>
      <c r="AJ484" s="0" t="n">
        <v>17212.593751</v>
      </c>
      <c r="AK484" s="0" t="n">
        <v>17212.593751</v>
      </c>
      <c r="AL484" s="0" t="n">
        <v>-1.15678599999956</v>
      </c>
      <c r="AM484" s="0" t="s">
        <v>461</v>
      </c>
      <c r="AN484" s="0" t="s">
        <v>469</v>
      </c>
      <c r="AO484" s="0" t="s">
        <v>469</v>
      </c>
      <c r="AP484" s="0" t="s">
        <v>469</v>
      </c>
    </row>
    <row r="485" customFormat="false" ht="12.75" hidden="false" customHeight="false" outlineLevel="0" collapsed="false">
      <c r="A485" s="0" t="n">
        <v>1723</v>
      </c>
      <c r="B485" s="0" t="n">
        <v>927</v>
      </c>
      <c r="C485" s="0" t="s">
        <v>2</v>
      </c>
      <c r="D485" s="0" t="s">
        <v>104</v>
      </c>
      <c r="E485" s="0" t="s">
        <v>414</v>
      </c>
      <c r="F485" s="0" t="s">
        <v>95</v>
      </c>
      <c r="G485" s="0" t="s">
        <v>191</v>
      </c>
      <c r="H485" s="0" t="s">
        <v>103</v>
      </c>
      <c r="I485" s="0" t="s">
        <v>210</v>
      </c>
      <c r="J485" s="0" t="s">
        <v>212</v>
      </c>
      <c r="K485" s="0" t="n">
        <v>36972</v>
      </c>
      <c r="L485" s="0" t="n">
        <v>38798</v>
      </c>
      <c r="M485" s="0" t="s">
        <v>155</v>
      </c>
      <c r="N485" s="0" t="n">
        <v>-5000000</v>
      </c>
      <c r="O485" s="0" t="n">
        <v>2128.991796</v>
      </c>
      <c r="P485" s="0" t="n">
        <v>0.68</v>
      </c>
      <c r="Q485" s="0" t="n">
        <v>67.451732</v>
      </c>
      <c r="R485" s="0" t="n">
        <v>67.482942</v>
      </c>
      <c r="S485" s="0" t="n">
        <v>0.0111017104134253</v>
      </c>
      <c r="T485" s="0" t="n">
        <v>23.6354503917502</v>
      </c>
      <c r="U485" s="0" t="n">
        <v>-93.812215</v>
      </c>
      <c r="V485" s="0" t="n">
        <v>0</v>
      </c>
      <c r="W485" s="0" t="n">
        <v>-70.1767646082498</v>
      </c>
      <c r="X485" s="0" t="n">
        <v>-1571.278671</v>
      </c>
      <c r="Y485" s="0" t="n">
        <v>-1598.336421</v>
      </c>
      <c r="Z485" s="0" t="n">
        <v>-27.0577499999999</v>
      </c>
      <c r="AA485" s="0" t="n">
        <v>43.1190146082499</v>
      </c>
      <c r="AB485" s="0" t="n">
        <v>-1571.278671</v>
      </c>
      <c r="AC485" s="0" t="n">
        <v>-1598.336421</v>
      </c>
      <c r="AD485" s="0" t="n">
        <v>-27.0577499999999</v>
      </c>
      <c r="AF485" s="0" t="n">
        <v>15759.86176989</v>
      </c>
      <c r="AG485" s="0" t="n">
        <v>0</v>
      </c>
      <c r="AH485" s="0" t="n">
        <v>-1598.336421</v>
      </c>
      <c r="AI485" s="0" t="n">
        <v>-1598.336421</v>
      </c>
      <c r="AJ485" s="0" t="n">
        <v>-1598.336421</v>
      </c>
      <c r="AK485" s="0" t="n">
        <v>-1598.336421</v>
      </c>
      <c r="AL485" s="0" t="n">
        <v>-27.0577499999999</v>
      </c>
      <c r="AM485" s="0" t="s">
        <v>461</v>
      </c>
      <c r="AN485" s="0" t="n">
        <v>7</v>
      </c>
      <c r="AO485" s="0" t="s">
        <v>469</v>
      </c>
      <c r="AP485" s="0" t="n">
        <v>7</v>
      </c>
    </row>
    <row r="486" customFormat="false" ht="12.75" hidden="false" customHeight="false" outlineLevel="0" collapsed="false">
      <c r="A486" s="0" t="n">
        <v>1724</v>
      </c>
      <c r="B486" s="0" t="n">
        <v>928</v>
      </c>
      <c r="C486" s="0" t="s">
        <v>2</v>
      </c>
      <c r="D486" s="0" t="s">
        <v>104</v>
      </c>
      <c r="E486" s="0" t="s">
        <v>412</v>
      </c>
      <c r="F486" s="0" t="s">
        <v>109</v>
      </c>
      <c r="G486" s="0" t="s">
        <v>96</v>
      </c>
      <c r="H486" s="0" t="s">
        <v>110</v>
      </c>
      <c r="I486" s="0" t="s">
        <v>182</v>
      </c>
      <c r="J486" s="0" t="s">
        <v>105</v>
      </c>
      <c r="K486" s="0" t="n">
        <v>36977</v>
      </c>
      <c r="L486" s="0" t="n">
        <v>38803</v>
      </c>
      <c r="M486" s="0" t="s">
        <v>155</v>
      </c>
      <c r="N486" s="0" t="n">
        <v>10000000</v>
      </c>
      <c r="O486" s="0" t="n">
        <v>-4274.460185</v>
      </c>
      <c r="P486" s="0" t="n">
        <v>0.64</v>
      </c>
      <c r="Q486" s="0" t="n">
        <v>72.856484</v>
      </c>
      <c r="R486" s="0" t="n">
        <v>72.834881</v>
      </c>
      <c r="S486" s="0" t="n">
        <v>0.0130334714601658</v>
      </c>
      <c r="T486" s="0" t="n">
        <v>-55.7110548288126</v>
      </c>
      <c r="U486" s="0" t="n">
        <v>242.114246</v>
      </c>
      <c r="V486" s="0" t="n">
        <v>0</v>
      </c>
      <c r="W486" s="0" t="n">
        <v>186.403191171187</v>
      </c>
      <c r="X486" s="0" t="n">
        <v>-38358.942695</v>
      </c>
      <c r="Y486" s="0" t="n">
        <v>-38310.800746</v>
      </c>
      <c r="Z486" s="0" t="n">
        <v>48.1419489999971</v>
      </c>
      <c r="AA486" s="0" t="n">
        <v>-138.26124217119</v>
      </c>
      <c r="AB486" s="0" t="n">
        <v>-38358.942695</v>
      </c>
      <c r="AC486" s="0" t="n">
        <v>-38310.800746</v>
      </c>
      <c r="AD486" s="0" t="n">
        <v>48.1419489999971</v>
      </c>
      <c r="AG486" s="0" t="n">
        <v>0</v>
      </c>
      <c r="AH486" s="0" t="n">
        <v>-38310.800746</v>
      </c>
      <c r="AI486" s="0" t="n">
        <v>-38310.800746</v>
      </c>
      <c r="AJ486" s="0" t="n">
        <v>-38310.800746</v>
      </c>
      <c r="AK486" s="0" t="n">
        <v>-38310.800746</v>
      </c>
      <c r="AL486" s="0" t="n">
        <v>48.1419489999971</v>
      </c>
      <c r="AM486" s="0" t="s">
        <v>461</v>
      </c>
      <c r="AN486" s="0" t="s">
        <v>469</v>
      </c>
      <c r="AO486" s="0" t="s">
        <v>469</v>
      </c>
      <c r="AP486" s="0" t="s">
        <v>469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041"/>
  <sheetViews>
    <sheetView showFormulas="false" showGridLines="true" showRowColHeaders="tru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E20" activeCellId="0" sqref="E20"/>
    </sheetView>
  </sheetViews>
  <sheetFormatPr defaultColWidth="9.13671875" defaultRowHeight="12.75" customHeight="true" zeroHeight="false" outlineLevelRow="0" outlineLevelCol="1"/>
  <cols>
    <col collapsed="false" customWidth="false" hidden="false" outlineLevel="0" max="1" min="1" style="22" width="9.14"/>
    <col collapsed="false" customWidth="true" hidden="false" outlineLevel="0" max="2" min="2" style="23" width="38.28"/>
    <col collapsed="false" customWidth="true" hidden="false" outlineLevel="0" max="3" min="3" style="23" width="20.41"/>
    <col collapsed="false" customWidth="true" hidden="false" outlineLevel="0" max="4" min="4" style="24" width="17.28"/>
    <col collapsed="false" customWidth="true" hidden="false" outlineLevel="0" max="5" min="5" style="24" width="19.99"/>
    <col collapsed="false" customWidth="true" hidden="false" outlineLevel="0" max="6" min="6" style="24" width="20.13"/>
    <col collapsed="false" customWidth="true" hidden="false" outlineLevel="0" max="7" min="7" style="22" width="14.7"/>
    <col collapsed="false" customWidth="true" hidden="false" outlineLevel="0" max="8" min="8" style="25" width="14.14"/>
    <col collapsed="false" customWidth="true" hidden="false" outlineLevel="0" max="9" min="9" style="26" width="14.14"/>
    <col collapsed="false" customWidth="true" hidden="false" outlineLevel="0" max="10" min="10" style="25" width="14.14"/>
    <col collapsed="false" customWidth="true" hidden="false" outlineLevel="0" max="11" min="11" style="22" width="9.99"/>
    <col collapsed="false" customWidth="true" hidden="true" outlineLevel="1" max="12" min="12" style="27" width="15.56"/>
    <col collapsed="false" customWidth="true" hidden="true" outlineLevel="1" max="14" min="13" style="27" width="12.7"/>
    <col collapsed="false" customWidth="false" hidden="false" outlineLevel="0" max="257" min="15" style="22" width="9.14"/>
  </cols>
  <sheetData>
    <row r="1" customFormat="false" ht="12.75" hidden="false" customHeight="false" outlineLevel="0" collapsed="false">
      <c r="B1" s="22"/>
      <c r="C1" s="22"/>
      <c r="D1" s="27"/>
      <c r="E1" s="27"/>
      <c r="F1" s="28" t="n">
        <f aca="false">Control!C3</f>
        <v>45926</v>
      </c>
      <c r="H1" s="29"/>
      <c r="I1" s="30"/>
      <c r="J1" s="29"/>
    </row>
    <row r="2" customFormat="false" ht="18.75" hidden="false" customHeight="false" outlineLevel="0" collapsed="false">
      <c r="B2" s="31" t="s">
        <v>11</v>
      </c>
      <c r="C2" s="31"/>
      <c r="D2" s="31"/>
      <c r="E2" s="31"/>
      <c r="F2" s="31"/>
      <c r="H2" s="29"/>
      <c r="I2" s="30"/>
      <c r="J2" s="29"/>
    </row>
    <row r="3" customFormat="false" ht="13.5" hidden="false" customHeight="false" outlineLevel="0" collapsed="false">
      <c r="B3" s="22"/>
      <c r="C3" s="22" t="s">
        <v>12</v>
      </c>
      <c r="D3" s="27"/>
      <c r="E3" s="27"/>
      <c r="F3" s="27"/>
      <c r="H3" s="29"/>
      <c r="I3" s="30"/>
      <c r="J3" s="29"/>
    </row>
    <row r="4" customFormat="false" ht="13.5" hidden="false" customHeight="false" outlineLevel="0" collapsed="false">
      <c r="A4" s="32"/>
      <c r="B4" s="136"/>
      <c r="C4" s="137"/>
      <c r="D4" s="138" t="s">
        <v>14</v>
      </c>
      <c r="E4" s="138" t="s">
        <v>15</v>
      </c>
      <c r="F4" s="139" t="s">
        <v>16</v>
      </c>
      <c r="G4" s="32"/>
      <c r="H4" s="140" t="s">
        <v>17</v>
      </c>
      <c r="I4" s="141" t="s">
        <v>18</v>
      </c>
      <c r="J4" s="142" t="s">
        <v>19</v>
      </c>
      <c r="K4" s="32"/>
      <c r="L4" s="143" t="s">
        <v>20</v>
      </c>
      <c r="M4" s="143" t="s">
        <v>21</v>
      </c>
      <c r="N4" s="143" t="s">
        <v>22</v>
      </c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2"/>
      <c r="GD4" s="32"/>
      <c r="GE4" s="32"/>
      <c r="GF4" s="32"/>
      <c r="GG4" s="32"/>
      <c r="GH4" s="32"/>
      <c r="GI4" s="32"/>
      <c r="GJ4" s="32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</row>
    <row r="5" customFormat="false" ht="12.75" hidden="false" customHeight="false" outlineLevel="0" collapsed="false">
      <c r="B5" s="180" t="s">
        <v>71</v>
      </c>
      <c r="C5" s="53" t="s">
        <v>12</v>
      </c>
      <c r="D5" s="145"/>
      <c r="E5" s="145"/>
      <c r="F5" s="146"/>
      <c r="H5" s="147"/>
      <c r="I5" s="148"/>
      <c r="J5" s="149"/>
    </row>
    <row r="6" customFormat="false" ht="12.75" hidden="false" customHeight="false" outlineLevel="0" collapsed="false">
      <c r="B6" s="150" t="s">
        <v>38</v>
      </c>
      <c r="C6" s="151"/>
      <c r="D6" s="152"/>
      <c r="E6" s="152"/>
      <c r="F6" s="153"/>
      <c r="H6" s="154"/>
      <c r="I6" s="155"/>
      <c r="J6" s="156"/>
      <c r="K6" s="49"/>
    </row>
    <row r="7" customFormat="false" ht="12.75" hidden="false" customHeight="false" outlineLevel="0" collapsed="false">
      <c r="B7" s="144" t="s">
        <v>39</v>
      </c>
      <c r="C7" s="53" t="s">
        <v>72</v>
      </c>
      <c r="D7" s="157" t="n">
        <v>-4367012.966554</v>
      </c>
      <c r="E7" s="157" t="n">
        <f aca="false">F7-D7</f>
        <v>951.53520799987</v>
      </c>
      <c r="F7" s="149" t="n">
        <f aca="false">SUMIF(Summary!B:B,$C$7:$C$9,Summary!N:N)</f>
        <v>-4366061.431346</v>
      </c>
      <c r="G7" s="49"/>
      <c r="H7" s="147" t="n">
        <f aca="false">F7-L7</f>
        <v>951.53520799987</v>
      </c>
      <c r="I7" s="148" t="n">
        <f aca="false">F7-M7</f>
        <v>951.53520799987</v>
      </c>
      <c r="J7" s="158" t="n">
        <f aca="false">F7-N7</f>
        <v>-1995440.311024</v>
      </c>
      <c r="K7" s="49"/>
      <c r="L7" s="224" t="n">
        <v>-4367012.966554</v>
      </c>
      <c r="M7" s="225" t="n">
        <v>-4367012.966554</v>
      </c>
      <c r="N7" s="226" t="n">
        <f aca="false">-2370621.120322</f>
        <v>-2370621.120322</v>
      </c>
    </row>
    <row r="8" customFormat="false" ht="12.75" hidden="false" customHeight="false" outlineLevel="0" collapsed="false">
      <c r="B8" s="159" t="s">
        <v>41</v>
      </c>
      <c r="C8" s="151" t="s">
        <v>73</v>
      </c>
      <c r="D8" s="160" t="n">
        <v>489887.999887</v>
      </c>
      <c r="E8" s="160" t="n">
        <f aca="false">F8-D8</f>
        <v>-3243.20187400008</v>
      </c>
      <c r="F8" s="161" t="n">
        <f aca="false">SUMIF(Summary!B:B,$C$7:$C$9,Summary!N:N)</f>
        <v>486644.798013</v>
      </c>
      <c r="H8" s="154" t="n">
        <f aca="false">F8-L8</f>
        <v>-3243.20187400008</v>
      </c>
      <c r="I8" s="155" t="n">
        <f aca="false">F8-M8</f>
        <v>-3243.20187400008</v>
      </c>
      <c r="J8" s="162" t="n">
        <f aca="false">F8-N8</f>
        <v>-290568.322309</v>
      </c>
      <c r="K8" s="49"/>
      <c r="L8" s="227" t="n">
        <v>489887.999887</v>
      </c>
      <c r="M8" s="27" t="n">
        <v>489887.999887</v>
      </c>
      <c r="N8" s="228" t="n">
        <v>777213.120322</v>
      </c>
    </row>
    <row r="9" customFormat="false" ht="12.75" hidden="false" customHeight="false" outlineLevel="0" collapsed="false">
      <c r="B9" s="144"/>
      <c r="C9" s="42" t="s">
        <v>43</v>
      </c>
      <c r="D9" s="163" t="n">
        <v>-3877124.966667</v>
      </c>
      <c r="E9" s="164" t="n">
        <f aca="false">E8+E7</f>
        <v>-2291.66666600021</v>
      </c>
      <c r="F9" s="165" t="n">
        <f aca="false">F8+F7</f>
        <v>-3879416.633333</v>
      </c>
      <c r="H9" s="166" t="n">
        <f aca="false">SUM(H7:H8)</f>
        <v>-2291.66666600021</v>
      </c>
      <c r="I9" s="164" t="n">
        <f aca="false">I8+I7</f>
        <v>-2291.66666600021</v>
      </c>
      <c r="J9" s="165" t="n">
        <f aca="false">F9-N9</f>
        <v>-2286008.633333</v>
      </c>
      <c r="K9" s="49"/>
      <c r="L9" s="229" t="n">
        <v>-3877124.966667</v>
      </c>
      <c r="M9" s="229" t="n">
        <v>-3877124.966667</v>
      </c>
      <c r="N9" s="229" t="n">
        <f aca="false">SUM(N7:N8)</f>
        <v>-1593408</v>
      </c>
    </row>
    <row r="10" customFormat="false" ht="12.75" hidden="false" customHeight="false" outlineLevel="0" collapsed="false">
      <c r="B10" s="150" t="s">
        <v>44</v>
      </c>
      <c r="C10" s="151"/>
      <c r="D10" s="160"/>
      <c r="E10" s="160"/>
      <c r="F10" s="161"/>
      <c r="H10" s="154"/>
      <c r="I10" s="155"/>
      <c r="J10" s="162"/>
      <c r="K10" s="49"/>
      <c r="L10" s="227"/>
      <c r="N10" s="228"/>
    </row>
    <row r="11" customFormat="false" ht="12.75" hidden="false" customHeight="false" outlineLevel="0" collapsed="false">
      <c r="B11" s="144" t="s">
        <v>39</v>
      </c>
      <c r="C11" s="53" t="s">
        <v>72</v>
      </c>
      <c r="D11" s="230" t="n">
        <v>509353.371112</v>
      </c>
      <c r="E11" s="157" t="n">
        <f aca="false">F11-D11</f>
        <v>0</v>
      </c>
      <c r="F11" s="149" t="n">
        <f aca="false">SUMIF(Summary!B:B,$C$11:$C$12,Summary!Q:Q)+'Houston P&amp;L Data'!F16-(293781*0)</f>
        <v>509353.371112</v>
      </c>
      <c r="H11" s="147" t="n">
        <f aca="false">F11-L11</f>
        <v>0</v>
      </c>
      <c r="I11" s="231" t="n">
        <f aca="false">F11-M11</f>
        <v>0</v>
      </c>
      <c r="J11" s="158" t="n">
        <f aca="false">F11-N11</f>
        <v>1115063.071112</v>
      </c>
      <c r="K11" s="49"/>
      <c r="L11" s="227" t="n">
        <v>509353.371112</v>
      </c>
      <c r="M11" s="27" t="n">
        <v>509353.371112</v>
      </c>
      <c r="N11" s="228" t="n">
        <f aca="false">-605709.7</f>
        <v>-605709.7</v>
      </c>
    </row>
    <row r="12" customFormat="false" ht="12.75" hidden="false" customHeight="false" outlineLevel="0" collapsed="false">
      <c r="B12" s="159" t="s">
        <v>41</v>
      </c>
      <c r="C12" s="151" t="s">
        <v>73</v>
      </c>
      <c r="D12" s="160" t="n">
        <v>-755891.815556</v>
      </c>
      <c r="E12" s="160" t="n">
        <f aca="false">F12-D12</f>
        <v>0</v>
      </c>
      <c r="F12" s="161" t="n">
        <f aca="false">SUMIF(Summary!B:B,$C$11:$C$12,Summary!Q:Q)</f>
        <v>-755891.815556</v>
      </c>
      <c r="H12" s="154" t="n">
        <f aca="false">F12-L12</f>
        <v>0</v>
      </c>
      <c r="I12" s="172" t="n">
        <f aca="false">F12-M12</f>
        <v>0</v>
      </c>
      <c r="J12" s="156" t="n">
        <f aca="false">F12-N12</f>
        <v>-358018.215556</v>
      </c>
      <c r="K12" s="49"/>
      <c r="L12" s="227" t="n">
        <v>-755891.815556</v>
      </c>
      <c r="M12" s="27" t="n">
        <v>-755891.815556</v>
      </c>
      <c r="N12" s="228" t="n">
        <v>-397873.6</v>
      </c>
    </row>
    <row r="13" customFormat="false" ht="12.75" hidden="false" customHeight="false" outlineLevel="0" collapsed="false">
      <c r="B13" s="144"/>
      <c r="C13" s="42" t="s">
        <v>43</v>
      </c>
      <c r="D13" s="163" t="n">
        <v>-246538.444444</v>
      </c>
      <c r="E13" s="164" t="n">
        <f aca="false">SUM(E11:E12)</f>
        <v>0</v>
      </c>
      <c r="F13" s="165" t="n">
        <f aca="false">SUM(F11:F12)</f>
        <v>-246538.444444</v>
      </c>
      <c r="H13" s="166" t="n">
        <f aca="false">SUM(H11:H12)</f>
        <v>0</v>
      </c>
      <c r="I13" s="163" t="n">
        <f aca="false">SUM(I11:I12)</f>
        <v>0</v>
      </c>
      <c r="J13" s="168" t="n">
        <f aca="false">J11+J12</f>
        <v>757044.855556</v>
      </c>
      <c r="K13" s="49"/>
      <c r="L13" s="229" t="n">
        <v>-246538.444444</v>
      </c>
      <c r="M13" s="229" t="n">
        <v>-246538.444444</v>
      </c>
      <c r="N13" s="229" t="n">
        <f aca="false">SUM(N11:N12)</f>
        <v>-1003583.3</v>
      </c>
    </row>
    <row r="14" customFormat="false" ht="12.75" hidden="false" customHeight="false" outlineLevel="0" collapsed="false">
      <c r="B14" s="159"/>
      <c r="C14" s="151"/>
      <c r="D14" s="160"/>
      <c r="E14" s="160"/>
      <c r="F14" s="161"/>
      <c r="H14" s="154"/>
      <c r="I14" s="155"/>
      <c r="J14" s="162"/>
      <c r="K14" s="49"/>
      <c r="L14" s="227"/>
      <c r="N14" s="228"/>
    </row>
    <row r="15" customFormat="false" ht="12.75" hidden="false" customHeight="false" outlineLevel="0" collapsed="false">
      <c r="B15" s="180" t="s">
        <v>74</v>
      </c>
      <c r="C15" s="42" t="s">
        <v>43</v>
      </c>
      <c r="D15" s="163" t="n">
        <v>-3571556</v>
      </c>
      <c r="E15" s="164" t="n">
        <f aca="false">F15-D15</f>
        <v>0</v>
      </c>
      <c r="F15" s="165" t="n">
        <v>-3571556</v>
      </c>
      <c r="G15" s="30"/>
      <c r="H15" s="166" t="n">
        <f aca="false">F15-L15</f>
        <v>0</v>
      </c>
      <c r="I15" s="232" t="n">
        <f aca="false">F15-M15</f>
        <v>0</v>
      </c>
      <c r="J15" s="165" t="n">
        <f aca="false">F15-N15</f>
        <v>0</v>
      </c>
      <c r="K15" s="49"/>
      <c r="L15" s="229" t="n">
        <v>-3571556</v>
      </c>
      <c r="M15" s="170" t="n">
        <v>-3571556</v>
      </c>
      <c r="N15" s="233" t="n">
        <v>-3571556</v>
      </c>
    </row>
    <row r="16" customFormat="false" ht="12.75" hidden="false" customHeight="false" outlineLevel="0" collapsed="false">
      <c r="B16" s="159"/>
      <c r="C16" s="151"/>
      <c r="D16" s="160"/>
      <c r="E16" s="160"/>
      <c r="F16" s="161"/>
      <c r="H16" s="154"/>
      <c r="I16" s="155"/>
      <c r="J16" s="162"/>
      <c r="K16" s="49"/>
      <c r="L16" s="227"/>
      <c r="N16" s="228"/>
    </row>
    <row r="17" customFormat="false" ht="12.75" hidden="false" customHeight="false" outlineLevel="0" collapsed="false">
      <c r="B17" s="180" t="s">
        <v>54</v>
      </c>
      <c r="C17" s="53"/>
      <c r="D17" s="157"/>
      <c r="E17" s="157"/>
      <c r="F17" s="149"/>
      <c r="H17" s="147"/>
      <c r="I17" s="148"/>
      <c r="J17" s="158"/>
      <c r="K17" s="49"/>
      <c r="L17" s="227"/>
      <c r="N17" s="228"/>
    </row>
    <row r="18" customFormat="false" ht="12.75" hidden="false" customHeight="false" outlineLevel="0" collapsed="false">
      <c r="B18" s="159" t="s">
        <v>51</v>
      </c>
      <c r="C18" s="151"/>
      <c r="D18" s="160" t="n">
        <v>3913750.97920048</v>
      </c>
      <c r="E18" s="160" t="n">
        <f aca="false">F18-D18</f>
        <v>124870.782670151</v>
      </c>
      <c r="F18" s="161" t="n">
        <f aca="false">'Houston P&amp;L Data'!F8</f>
        <v>4038621.76187063</v>
      </c>
      <c r="H18" s="154" t="n">
        <f aca="false">F18-L18</f>
        <v>124870.782670151</v>
      </c>
      <c r="I18" s="155" t="n">
        <f aca="false">F18-M18</f>
        <v>124870.782670151</v>
      </c>
      <c r="J18" s="162" t="n">
        <f aca="false">F18-N18</f>
        <v>3245984.19211146</v>
      </c>
      <c r="K18" s="49"/>
      <c r="L18" s="227" t="n">
        <v>3913750.97920048</v>
      </c>
      <c r="M18" s="228" t="n">
        <v>3913750.97920048</v>
      </c>
      <c r="N18" s="228" t="n">
        <f aca="false">-552830.430240833-779202+2124670</f>
        <v>792637.569759167</v>
      </c>
    </row>
    <row r="19" customFormat="false" ht="12.75" hidden="false" customHeight="false" outlineLevel="0" collapsed="false">
      <c r="B19" s="144" t="s">
        <v>53</v>
      </c>
      <c r="C19" s="53"/>
      <c r="D19" s="157" t="n">
        <v>-1559390.97599999</v>
      </c>
      <c r="E19" s="157" t="n">
        <f aca="false">F19-D19</f>
        <v>0</v>
      </c>
      <c r="F19" s="149" t="n">
        <f aca="false">'Houston P&amp;L Data'!F10</f>
        <v>-1559390.97599999</v>
      </c>
      <c r="H19" s="147" t="n">
        <f aca="false">F19-L19</f>
        <v>0</v>
      </c>
      <c r="I19" s="148" t="n">
        <f aca="false">F19-M19</f>
        <v>0</v>
      </c>
      <c r="J19" s="158" t="n">
        <f aca="false">F19-N19</f>
        <v>-4103148.60763299</v>
      </c>
      <c r="K19" s="49"/>
      <c r="L19" s="227" t="n">
        <v>-1559390.97599999</v>
      </c>
      <c r="M19" s="27" t="n">
        <v>-1559390.97599999</v>
      </c>
      <c r="N19" s="228" t="n">
        <v>2543757.631633</v>
      </c>
    </row>
    <row r="20" customFormat="false" ht="12.75" hidden="false" customHeight="false" outlineLevel="0" collapsed="false">
      <c r="B20" s="159"/>
      <c r="C20" s="173" t="s">
        <v>43</v>
      </c>
      <c r="D20" s="174" t="n">
        <v>2354360.00320049</v>
      </c>
      <c r="E20" s="175" t="n">
        <f aca="false">SUM(E18:E19)</f>
        <v>124870.782670151</v>
      </c>
      <c r="F20" s="176" t="n">
        <f aca="false">SUM(F18:F19)</f>
        <v>2479230.78587064</v>
      </c>
      <c r="H20" s="177" t="n">
        <f aca="false">SUM(H18:H19)</f>
        <v>124870.782670151</v>
      </c>
      <c r="I20" s="234" t="n">
        <f aca="false">SUM(I18:I19)</f>
        <v>124870.782670151</v>
      </c>
      <c r="J20" s="235" t="n">
        <f aca="false">SUM(J18:J19)</f>
        <v>-857164.415521531</v>
      </c>
      <c r="K20" s="49"/>
      <c r="L20" s="233" t="n">
        <v>2354360.00320049</v>
      </c>
      <c r="M20" s="233" t="n">
        <v>2354360.00320049</v>
      </c>
      <c r="N20" s="233" t="n">
        <f aca="false">SUM(N18:N19)</f>
        <v>3336395.20139217</v>
      </c>
    </row>
    <row r="21" customFormat="false" ht="12.75" hidden="false" customHeight="false" outlineLevel="0" collapsed="false">
      <c r="B21" s="144"/>
      <c r="C21" s="53"/>
      <c r="D21" s="157"/>
      <c r="E21" s="157"/>
      <c r="F21" s="149"/>
      <c r="H21" s="147"/>
      <c r="I21" s="148"/>
      <c r="J21" s="158"/>
      <c r="K21" s="49"/>
      <c r="L21" s="227"/>
      <c r="N21" s="228"/>
    </row>
    <row r="22" customFormat="false" ht="12.75" hidden="false" customHeight="false" outlineLevel="0" collapsed="false">
      <c r="B22" s="159" t="s">
        <v>58</v>
      </c>
      <c r="C22" s="173" t="s">
        <v>43</v>
      </c>
      <c r="D22" s="236"/>
      <c r="E22" s="237" t="n">
        <f aca="false">F22-D22</f>
        <v>0</v>
      </c>
      <c r="F22" s="238"/>
      <c r="H22" s="177" t="n">
        <f aca="false">F22-L22</f>
        <v>0</v>
      </c>
      <c r="I22" s="234" t="n">
        <f aca="false">F22-M22</f>
        <v>0</v>
      </c>
      <c r="J22" s="235" t="n">
        <f aca="false">F22-N22</f>
        <v>0</v>
      </c>
      <c r="K22" s="49"/>
      <c r="L22" s="229"/>
      <c r="M22" s="170"/>
      <c r="N22" s="233"/>
    </row>
    <row r="23" customFormat="false" ht="12.75" hidden="false" customHeight="false" outlineLevel="0" collapsed="false">
      <c r="B23" s="144" t="s">
        <v>75</v>
      </c>
      <c r="C23" s="42" t="s">
        <v>43</v>
      </c>
      <c r="D23" s="183" t="n">
        <v>-2186212</v>
      </c>
      <c r="E23" s="186" t="n">
        <f aca="false">F23-D23</f>
        <v>52777.2799999998</v>
      </c>
      <c r="F23" s="187" t="n">
        <f aca="false">'Houston P&amp;L Data'!F18</f>
        <v>-2133434.72</v>
      </c>
      <c r="G23" s="30"/>
      <c r="H23" s="166" t="n">
        <f aca="false">F23-L23</f>
        <v>52777.2799999998</v>
      </c>
      <c r="I23" s="232" t="n">
        <f aca="false">F23-M23</f>
        <v>52777.2799999998</v>
      </c>
      <c r="J23" s="165" t="n">
        <f aca="false">F23-N23</f>
        <v>532053.28</v>
      </c>
      <c r="K23" s="49"/>
      <c r="L23" s="229" t="n">
        <v>-2186212</v>
      </c>
      <c r="M23" s="233" t="n">
        <v>-2186212</v>
      </c>
      <c r="N23" s="233" t="n">
        <v>-2665488</v>
      </c>
    </row>
    <row r="24" customFormat="false" ht="13.5" hidden="false" customHeight="false" outlineLevel="0" collapsed="false">
      <c r="B24" s="159"/>
      <c r="C24" s="151"/>
      <c r="D24" s="160"/>
      <c r="E24" s="160"/>
      <c r="F24" s="161"/>
      <c r="H24" s="154"/>
      <c r="I24" s="155"/>
      <c r="J24" s="162"/>
      <c r="K24" s="49"/>
      <c r="L24" s="227"/>
      <c r="N24" s="228"/>
    </row>
    <row r="25" customFormat="false" ht="13.5" hidden="false" customHeight="false" outlineLevel="0" collapsed="false">
      <c r="B25" s="188" t="s">
        <v>23</v>
      </c>
      <c r="C25" s="189" t="s">
        <v>59</v>
      </c>
      <c r="D25" s="191" t="n">
        <v>-7527071.40791051</v>
      </c>
      <c r="E25" s="190" t="n">
        <f aca="false">E23+E22+E20+E15+E13+E9</f>
        <v>175356.396004151</v>
      </c>
      <c r="F25" s="191" t="n">
        <f aca="false">F23+F22+F20+F15+F13+F9</f>
        <v>-7351715.01190636</v>
      </c>
      <c r="H25" s="239" t="n">
        <f aca="false">H23+H20+H15+H13+H9</f>
        <v>175356.396004151</v>
      </c>
      <c r="I25" s="239" t="n">
        <f aca="false">I23+I20+I15+I13+I9</f>
        <v>175356.396004151</v>
      </c>
      <c r="J25" s="239" t="n">
        <f aca="false">J23+J20+J15+J13+J9</f>
        <v>-1854074.91329853</v>
      </c>
      <c r="K25" s="49"/>
      <c r="L25" s="233" t="n">
        <v>-7527071.40791051</v>
      </c>
      <c r="M25" s="233" t="n">
        <v>-7527071.40791051</v>
      </c>
      <c r="N25" s="233" t="n">
        <f aca="false">N23+N20+N15+N13+N9</f>
        <v>-5497640.09860783</v>
      </c>
    </row>
    <row r="26" customFormat="false" ht="12.75" hidden="false" customHeight="false" outlineLevel="0" collapsed="false">
      <c r="B26" s="159"/>
      <c r="C26" s="151"/>
      <c r="D26" s="160"/>
      <c r="E26" s="160"/>
      <c r="F26" s="161"/>
      <c r="H26" s="154"/>
      <c r="I26" s="155"/>
      <c r="J26" s="162"/>
      <c r="K26" s="49"/>
      <c r="L26" s="227"/>
      <c r="N26" s="228"/>
    </row>
    <row r="27" customFormat="false" ht="12.75" hidden="false" customHeight="false" outlineLevel="0" collapsed="false">
      <c r="B27" s="144" t="s">
        <v>60</v>
      </c>
      <c r="C27" s="53"/>
      <c r="D27" s="157"/>
      <c r="E27" s="157" t="n">
        <f aca="false">F27-D27</f>
        <v>0</v>
      </c>
      <c r="F27" s="149"/>
      <c r="H27" s="147" t="n">
        <f aca="false">F27-L27</f>
        <v>0</v>
      </c>
      <c r="I27" s="148" t="n">
        <f aca="false">F27-M27</f>
        <v>0</v>
      </c>
      <c r="J27" s="158" t="n">
        <f aca="false">F27-N27</f>
        <v>0</v>
      </c>
      <c r="K27" s="49"/>
      <c r="L27" s="227"/>
      <c r="N27" s="228"/>
    </row>
    <row r="28" customFormat="false" ht="12.75" hidden="false" customHeight="false" outlineLevel="0" collapsed="false">
      <c r="B28" s="159" t="s">
        <v>61</v>
      </c>
      <c r="C28" s="151"/>
      <c r="D28" s="160" t="n">
        <v>0</v>
      </c>
      <c r="E28" s="160" t="n">
        <f aca="false">F28-D28</f>
        <v>0</v>
      </c>
      <c r="F28" s="161" t="n">
        <f aca="false">'Houston P&amp;L Data'!F20</f>
        <v>0</v>
      </c>
      <c r="H28" s="154" t="n">
        <f aca="false">F28-L28</f>
        <v>0</v>
      </c>
      <c r="I28" s="155" t="n">
        <f aca="false">F28-M28</f>
        <v>0</v>
      </c>
      <c r="J28" s="162" t="n">
        <f aca="false">F28-N28</f>
        <v>0</v>
      </c>
      <c r="K28" s="49"/>
      <c r="L28" s="227" t="n">
        <v>0</v>
      </c>
      <c r="M28" s="27" t="n">
        <v>0</v>
      </c>
      <c r="N28" s="228" t="n">
        <v>0</v>
      </c>
    </row>
    <row r="29" customFormat="false" ht="12.75" hidden="false" customHeight="false" outlineLevel="0" collapsed="false">
      <c r="B29" s="144" t="s">
        <v>62</v>
      </c>
      <c r="C29" s="53"/>
      <c r="D29" s="157"/>
      <c r="E29" s="157"/>
      <c r="F29" s="149"/>
      <c r="H29" s="147" t="n">
        <f aca="false">F29-L29</f>
        <v>0</v>
      </c>
      <c r="I29" s="148" t="n">
        <f aca="false">F29-M29</f>
        <v>0</v>
      </c>
      <c r="J29" s="158" t="n">
        <f aca="false">F29-N29</f>
        <v>0</v>
      </c>
      <c r="K29" s="49"/>
      <c r="L29" s="227"/>
      <c r="N29" s="228"/>
    </row>
    <row r="30" customFormat="false" ht="12.75" hidden="false" customHeight="false" outlineLevel="0" collapsed="false">
      <c r="B30" s="159"/>
      <c r="C30" s="151"/>
      <c r="D30" s="160"/>
      <c r="E30" s="160"/>
      <c r="F30" s="161"/>
      <c r="H30" s="154"/>
      <c r="I30" s="155"/>
      <c r="J30" s="162"/>
      <c r="K30" s="49"/>
      <c r="L30" s="227"/>
      <c r="N30" s="228"/>
    </row>
    <row r="31" customFormat="false" ht="12.75" hidden="false" customHeight="false" outlineLevel="0" collapsed="false">
      <c r="B31" s="192" t="s">
        <v>24</v>
      </c>
      <c r="C31" s="193"/>
      <c r="D31" s="186" t="n">
        <v>0</v>
      </c>
      <c r="E31" s="186" t="n">
        <f aca="false">SUM(E27:E29)</f>
        <v>0</v>
      </c>
      <c r="F31" s="187" t="n">
        <f aca="false">SUM(F27:F29)</f>
        <v>0</v>
      </c>
      <c r="H31" s="166" t="n">
        <f aca="false">SUM(H26:H30)</f>
        <v>0</v>
      </c>
      <c r="I31" s="232" t="n">
        <f aca="false">SUM(I26:I30)</f>
        <v>0</v>
      </c>
      <c r="J31" s="165" t="n">
        <f aca="false">F31-N31</f>
        <v>0</v>
      </c>
      <c r="K31" s="49"/>
      <c r="L31" s="229" t="n">
        <v>0</v>
      </c>
      <c r="M31" s="170" t="n">
        <v>0</v>
      </c>
      <c r="N31" s="233" t="n">
        <v>0</v>
      </c>
    </row>
    <row r="32" customFormat="false" ht="13.5" hidden="false" customHeight="false" outlineLevel="0" collapsed="false">
      <c r="B32" s="159"/>
      <c r="C32" s="151"/>
      <c r="D32" s="240"/>
      <c r="E32" s="160"/>
      <c r="F32" s="161"/>
      <c r="H32" s="154"/>
      <c r="I32" s="155"/>
      <c r="J32" s="162"/>
      <c r="K32" s="49"/>
      <c r="L32" s="227"/>
      <c r="N32" s="228"/>
    </row>
    <row r="33" customFormat="false" ht="13.5" hidden="false" customHeight="false" outlineLevel="0" collapsed="false">
      <c r="B33" s="188" t="s">
        <v>25</v>
      </c>
      <c r="C33" s="189"/>
      <c r="D33" s="190" t="n">
        <v>-7527071.40791051</v>
      </c>
      <c r="E33" s="190" t="n">
        <f aca="false">E25+E31</f>
        <v>175356.396004151</v>
      </c>
      <c r="F33" s="191" t="n">
        <f aca="false">F25+F31</f>
        <v>-7351715.01190636</v>
      </c>
      <c r="H33" s="241" t="n">
        <f aca="false">H25+H31</f>
        <v>175356.396004151</v>
      </c>
      <c r="I33" s="202" t="n">
        <f aca="false">I25+I31</f>
        <v>175356.396004151</v>
      </c>
      <c r="J33" s="202" t="n">
        <f aca="false">J25+J31</f>
        <v>-1854074.91329853</v>
      </c>
      <c r="K33" s="49"/>
      <c r="L33" s="229" t="n">
        <v>-7527071.40791051</v>
      </c>
      <c r="M33" s="170" t="n">
        <v>-7527071.40791051</v>
      </c>
      <c r="N33" s="233" t="n">
        <f aca="false">N25+N31</f>
        <v>-5497640.09860783</v>
      </c>
    </row>
    <row r="34" customFormat="false" ht="13.5" hidden="false" customHeight="false" outlineLevel="0" collapsed="false">
      <c r="B34" s="22"/>
      <c r="C34" s="22"/>
      <c r="D34" s="27"/>
      <c r="E34" s="27"/>
      <c r="F34" s="27"/>
      <c r="H34" s="29"/>
      <c r="I34" s="30"/>
      <c r="J34" s="29"/>
      <c r="K34" s="49"/>
      <c r="N34" s="27" t="n">
        <v>-5497640.058416</v>
      </c>
    </row>
    <row r="35" customFormat="false" ht="19.5" hidden="false" customHeight="false" outlineLevel="0" collapsed="false">
      <c r="B35" s="242" t="s">
        <v>76</v>
      </c>
      <c r="C35" s="242"/>
      <c r="D35" s="242"/>
      <c r="E35" s="242"/>
      <c r="F35" s="242"/>
      <c r="G35" s="242"/>
      <c r="H35" s="242"/>
      <c r="I35" s="242"/>
      <c r="J35" s="242"/>
      <c r="K35" s="49"/>
      <c r="N35" s="27" t="n">
        <f aca="false">N33-N34</f>
        <v>-0.0401918329298496</v>
      </c>
    </row>
    <row r="36" customFormat="false" ht="18.75" hidden="false" customHeight="false" outlineLevel="0" collapsed="false">
      <c r="B36" s="243"/>
      <c r="C36" s="244"/>
      <c r="D36" s="245"/>
      <c r="E36" s="145"/>
      <c r="F36" s="157"/>
      <c r="G36" s="246"/>
      <c r="H36" s="247"/>
      <c r="I36" s="247"/>
      <c r="J36" s="248"/>
      <c r="K36" s="49"/>
    </row>
    <row r="37" customFormat="false" ht="12.75" hidden="false" customHeight="false" outlineLevel="0" collapsed="false">
      <c r="B37" s="243"/>
      <c r="C37" s="249"/>
      <c r="D37" s="250"/>
      <c r="E37" s="145"/>
      <c r="F37" s="157"/>
      <c r="G37" s="157"/>
      <c r="H37" s="157"/>
      <c r="I37" s="148"/>
      <c r="J37" s="149"/>
      <c r="K37" s="49"/>
    </row>
    <row r="38" customFormat="false" ht="12.75" hidden="false" customHeight="false" outlineLevel="0" collapsed="false">
      <c r="B38" s="243"/>
      <c r="C38" s="249"/>
      <c r="D38" s="249"/>
      <c r="E38" s="157"/>
      <c r="F38" s="145"/>
      <c r="G38" s="157"/>
      <c r="H38" s="157"/>
      <c r="I38" s="157"/>
      <c r="J38" s="149"/>
      <c r="K38" s="49"/>
    </row>
    <row r="39" customFormat="false" ht="18.75" hidden="false" customHeight="false" outlineLevel="0" collapsed="false">
      <c r="B39" s="243"/>
      <c r="C39" s="244"/>
      <c r="D39" s="244"/>
      <c r="E39" s="145"/>
      <c r="F39" s="157"/>
      <c r="G39" s="157"/>
      <c r="H39" s="157"/>
      <c r="I39" s="157"/>
      <c r="J39" s="149"/>
    </row>
    <row r="40" customFormat="false" ht="18.75" hidden="false" customHeight="false" outlineLevel="0" collapsed="false">
      <c r="B40" s="243"/>
      <c r="C40" s="244"/>
      <c r="D40" s="244"/>
      <c r="E40" s="53"/>
      <c r="F40" s="53"/>
      <c r="G40" s="53"/>
      <c r="H40" s="157"/>
      <c r="I40" s="157"/>
      <c r="J40" s="149"/>
    </row>
    <row r="41" customFormat="false" ht="13.5" hidden="false" customHeight="false" outlineLevel="0" collapsed="false">
      <c r="B41" s="251"/>
      <c r="C41" s="252"/>
      <c r="D41" s="252"/>
      <c r="E41" s="252"/>
      <c r="F41" s="252"/>
      <c r="G41" s="252"/>
      <c r="H41" s="215"/>
      <c r="I41" s="215"/>
      <c r="J41" s="217"/>
    </row>
    <row r="42" customFormat="false" ht="12.75" hidden="false" customHeight="false" outlineLevel="0" collapsed="false">
      <c r="B42" s="22"/>
      <c r="C42" s="22"/>
      <c r="D42" s="27"/>
      <c r="E42" s="27"/>
      <c r="F42" s="27"/>
      <c r="H42" s="29"/>
      <c r="I42" s="29"/>
      <c r="J42" s="29"/>
    </row>
    <row r="43" customFormat="false" ht="12.75" hidden="false" customHeight="false" outlineLevel="0" collapsed="false">
      <c r="B43" s="22"/>
      <c r="C43" s="22"/>
      <c r="D43" s="27"/>
      <c r="E43" s="27"/>
      <c r="F43" s="27"/>
      <c r="H43" s="29"/>
      <c r="I43" s="29"/>
      <c r="J43" s="29"/>
    </row>
    <row r="44" customFormat="false" ht="12.75" hidden="false" customHeight="false" outlineLevel="0" collapsed="false">
      <c r="B44" s="22"/>
      <c r="C44" s="22"/>
      <c r="D44" s="27"/>
      <c r="E44" s="27"/>
      <c r="F44" s="27"/>
      <c r="H44" s="29"/>
      <c r="I44" s="29"/>
      <c r="J44" s="29"/>
    </row>
    <row r="45" customFormat="false" ht="12.75" hidden="false" customHeight="false" outlineLevel="0" collapsed="false">
      <c r="B45" s="22"/>
      <c r="C45" s="22"/>
      <c r="D45" s="27"/>
      <c r="E45" s="27"/>
      <c r="F45" s="27"/>
      <c r="H45" s="29"/>
      <c r="I45" s="29"/>
      <c r="J45" s="29"/>
    </row>
    <row r="46" customFormat="false" ht="12.75" hidden="false" customHeight="false" outlineLevel="0" collapsed="false">
      <c r="B46" s="22"/>
      <c r="C46" s="22"/>
      <c r="D46" s="27"/>
      <c r="E46" s="27"/>
      <c r="F46" s="27"/>
      <c r="H46" s="29"/>
      <c r="I46" s="29"/>
      <c r="J46" s="29"/>
    </row>
    <row r="47" customFormat="false" ht="12.75" hidden="false" customHeight="false" outlineLevel="0" collapsed="false">
      <c r="B47" s="22"/>
      <c r="C47" s="22"/>
      <c r="D47" s="27"/>
      <c r="E47" s="27"/>
      <c r="F47" s="27"/>
      <c r="H47" s="29"/>
      <c r="I47" s="29"/>
      <c r="J47" s="29"/>
    </row>
    <row r="48" customFormat="false" ht="12.75" hidden="false" customHeight="false" outlineLevel="0" collapsed="false">
      <c r="B48" s="22"/>
      <c r="C48" s="22"/>
      <c r="D48" s="27"/>
      <c r="E48" s="27"/>
      <c r="F48" s="27"/>
      <c r="H48" s="29"/>
      <c r="I48" s="29"/>
      <c r="J48" s="29"/>
    </row>
    <row r="49" customFormat="false" ht="12.75" hidden="false" customHeight="false" outlineLevel="0" collapsed="false">
      <c r="B49" s="22"/>
      <c r="C49" s="22"/>
      <c r="D49" s="27"/>
      <c r="E49" s="27"/>
      <c r="F49" s="27"/>
      <c r="H49" s="29"/>
      <c r="I49" s="29"/>
      <c r="J49" s="29"/>
    </row>
    <row r="50" customFormat="false" ht="12.75" hidden="false" customHeight="false" outlineLevel="0" collapsed="false">
      <c r="B50" s="22"/>
      <c r="C50" s="22"/>
      <c r="D50" s="27"/>
      <c r="E50" s="27"/>
      <c r="F50" s="27"/>
      <c r="H50" s="29"/>
      <c r="I50" s="29"/>
      <c r="J50" s="29"/>
    </row>
    <row r="51" customFormat="false" ht="12.75" hidden="false" customHeight="false" outlineLevel="0" collapsed="false">
      <c r="B51" s="22"/>
      <c r="C51" s="22"/>
      <c r="D51" s="27"/>
      <c r="E51" s="27"/>
      <c r="F51" s="27"/>
      <c r="H51" s="29"/>
      <c r="I51" s="29"/>
      <c r="J51" s="29"/>
    </row>
    <row r="52" customFormat="false" ht="12.75" hidden="false" customHeight="false" outlineLevel="0" collapsed="false">
      <c r="B52" s="22"/>
      <c r="C52" s="22"/>
      <c r="D52" s="27"/>
      <c r="E52" s="27"/>
      <c r="F52" s="27"/>
      <c r="H52" s="29"/>
      <c r="I52" s="30"/>
      <c r="J52" s="29"/>
    </row>
    <row r="53" customFormat="false" ht="12.75" hidden="false" customHeight="false" outlineLevel="0" collapsed="false">
      <c r="B53" s="22"/>
      <c r="C53" s="22"/>
      <c r="D53" s="27"/>
      <c r="E53" s="27"/>
      <c r="F53" s="27"/>
      <c r="H53" s="29"/>
      <c r="I53" s="30"/>
      <c r="J53" s="29"/>
    </row>
    <row r="54" customFormat="false" ht="12.75" hidden="false" customHeight="false" outlineLevel="0" collapsed="false">
      <c r="B54" s="22"/>
      <c r="C54" s="22"/>
      <c r="D54" s="27"/>
      <c r="E54" s="27"/>
      <c r="F54" s="27"/>
      <c r="H54" s="29"/>
      <c r="I54" s="30"/>
      <c r="J54" s="29"/>
    </row>
    <row r="55" customFormat="false" ht="12.75" hidden="false" customHeight="false" outlineLevel="0" collapsed="false">
      <c r="B55" s="22"/>
      <c r="C55" s="22"/>
      <c r="D55" s="27"/>
      <c r="E55" s="27"/>
      <c r="F55" s="27"/>
      <c r="H55" s="29"/>
      <c r="I55" s="30"/>
      <c r="J55" s="29"/>
    </row>
    <row r="56" customFormat="false" ht="12.75" hidden="false" customHeight="false" outlineLevel="0" collapsed="false">
      <c r="B56" s="22"/>
      <c r="C56" s="22"/>
      <c r="D56" s="27"/>
      <c r="E56" s="27"/>
      <c r="F56" s="27"/>
      <c r="H56" s="29"/>
      <c r="I56" s="30"/>
      <c r="J56" s="29"/>
    </row>
    <row r="57" customFormat="false" ht="12.75" hidden="false" customHeight="false" outlineLevel="0" collapsed="false">
      <c r="B57" s="22"/>
      <c r="C57" s="22"/>
      <c r="D57" s="27"/>
      <c r="E57" s="27"/>
      <c r="F57" s="27"/>
      <c r="H57" s="29"/>
      <c r="I57" s="30"/>
      <c r="J57" s="29"/>
    </row>
    <row r="58" customFormat="false" ht="12.75" hidden="false" customHeight="false" outlineLevel="0" collapsed="false">
      <c r="B58" s="22"/>
      <c r="C58" s="22"/>
      <c r="D58" s="27"/>
      <c r="E58" s="27"/>
      <c r="F58" s="27"/>
      <c r="H58" s="29"/>
      <c r="I58" s="30"/>
      <c r="J58" s="29"/>
    </row>
    <row r="59" customFormat="false" ht="12.75" hidden="false" customHeight="false" outlineLevel="0" collapsed="false">
      <c r="B59" s="22"/>
      <c r="C59" s="22"/>
      <c r="D59" s="27"/>
      <c r="E59" s="27"/>
      <c r="F59" s="27"/>
      <c r="H59" s="29"/>
      <c r="I59" s="30"/>
      <c r="J59" s="29"/>
    </row>
    <row r="60" customFormat="false" ht="12.75" hidden="false" customHeight="false" outlineLevel="0" collapsed="false">
      <c r="B60" s="22"/>
      <c r="C60" s="22"/>
      <c r="D60" s="27"/>
      <c r="E60" s="27"/>
      <c r="F60" s="27"/>
      <c r="H60" s="29"/>
      <c r="I60" s="30"/>
      <c r="J60" s="29"/>
    </row>
    <row r="61" customFormat="false" ht="12.75" hidden="false" customHeight="false" outlineLevel="0" collapsed="false">
      <c r="B61" s="22"/>
      <c r="C61" s="22"/>
      <c r="D61" s="27"/>
      <c r="E61" s="27"/>
      <c r="F61" s="27"/>
      <c r="H61" s="29"/>
      <c r="I61" s="30"/>
      <c r="J61" s="29"/>
    </row>
    <row r="62" customFormat="false" ht="12.75" hidden="false" customHeight="false" outlineLevel="0" collapsed="false">
      <c r="B62" s="22"/>
      <c r="C62" s="22"/>
      <c r="D62" s="27"/>
      <c r="E62" s="27"/>
      <c r="F62" s="27"/>
      <c r="H62" s="29"/>
      <c r="I62" s="30"/>
      <c r="J62" s="29"/>
    </row>
    <row r="63" customFormat="false" ht="12.75" hidden="false" customHeight="false" outlineLevel="0" collapsed="false">
      <c r="B63" s="22"/>
      <c r="C63" s="22"/>
      <c r="D63" s="27"/>
      <c r="E63" s="27"/>
      <c r="F63" s="27"/>
      <c r="H63" s="29"/>
      <c r="I63" s="30"/>
      <c r="J63" s="29"/>
    </row>
    <row r="64" customFormat="false" ht="12.75" hidden="false" customHeight="false" outlineLevel="0" collapsed="false">
      <c r="B64" s="22"/>
      <c r="C64" s="22"/>
      <c r="D64" s="27"/>
      <c r="E64" s="27"/>
      <c r="F64" s="27"/>
      <c r="H64" s="29"/>
      <c r="I64" s="30"/>
      <c r="J64" s="29"/>
    </row>
    <row r="65" customFormat="false" ht="12.75" hidden="false" customHeight="false" outlineLevel="0" collapsed="false">
      <c r="B65" s="22"/>
      <c r="C65" s="22"/>
      <c r="D65" s="27"/>
      <c r="E65" s="27"/>
      <c r="F65" s="27"/>
      <c r="H65" s="29"/>
      <c r="I65" s="30"/>
      <c r="J65" s="29"/>
    </row>
    <row r="66" customFormat="false" ht="12.75" hidden="false" customHeight="false" outlineLevel="0" collapsed="false">
      <c r="B66" s="22"/>
      <c r="C66" s="22"/>
      <c r="D66" s="27"/>
      <c r="E66" s="27"/>
      <c r="F66" s="27"/>
      <c r="H66" s="29"/>
      <c r="I66" s="30"/>
      <c r="J66" s="29"/>
    </row>
    <row r="67" customFormat="false" ht="12.75" hidden="false" customHeight="false" outlineLevel="0" collapsed="false">
      <c r="B67" s="22"/>
      <c r="C67" s="22"/>
      <c r="D67" s="27"/>
      <c r="E67" s="27"/>
      <c r="F67" s="27"/>
      <c r="H67" s="29"/>
      <c r="I67" s="30"/>
      <c r="J67" s="29"/>
    </row>
    <row r="68" customFormat="false" ht="12.75" hidden="false" customHeight="false" outlineLevel="0" collapsed="false">
      <c r="B68" s="22"/>
      <c r="C68" s="22"/>
      <c r="D68" s="27"/>
      <c r="E68" s="27"/>
      <c r="F68" s="27"/>
      <c r="H68" s="29"/>
      <c r="I68" s="30"/>
      <c r="J68" s="29"/>
    </row>
    <row r="69" customFormat="false" ht="12.75" hidden="false" customHeight="false" outlineLevel="0" collapsed="false">
      <c r="B69" s="22"/>
      <c r="C69" s="22"/>
      <c r="D69" s="27"/>
      <c r="E69" s="27"/>
      <c r="F69" s="27"/>
      <c r="H69" s="29"/>
      <c r="I69" s="30"/>
      <c r="J69" s="29"/>
    </row>
    <row r="70" customFormat="false" ht="12.75" hidden="false" customHeight="false" outlineLevel="0" collapsed="false">
      <c r="B70" s="22"/>
      <c r="C70" s="22"/>
      <c r="D70" s="27"/>
      <c r="E70" s="27"/>
      <c r="F70" s="27"/>
      <c r="H70" s="29"/>
      <c r="I70" s="30"/>
      <c r="J70" s="29"/>
    </row>
    <row r="71" customFormat="false" ht="12.75" hidden="false" customHeight="false" outlineLevel="0" collapsed="false">
      <c r="B71" s="22"/>
      <c r="C71" s="22"/>
      <c r="D71" s="27"/>
      <c r="E71" s="27"/>
      <c r="F71" s="27"/>
      <c r="H71" s="29"/>
      <c r="I71" s="30"/>
      <c r="J71" s="29"/>
    </row>
    <row r="72" customFormat="false" ht="12.75" hidden="false" customHeight="false" outlineLevel="0" collapsed="false">
      <c r="B72" s="22"/>
      <c r="C72" s="22"/>
      <c r="D72" s="27"/>
      <c r="E72" s="27"/>
      <c r="F72" s="27"/>
      <c r="H72" s="29"/>
      <c r="I72" s="30"/>
      <c r="J72" s="29"/>
    </row>
    <row r="73" customFormat="false" ht="12.75" hidden="false" customHeight="false" outlineLevel="0" collapsed="false">
      <c r="B73" s="22"/>
      <c r="C73" s="22"/>
      <c r="D73" s="27"/>
      <c r="E73" s="27"/>
      <c r="F73" s="27"/>
      <c r="H73" s="29"/>
      <c r="I73" s="30"/>
      <c r="J73" s="29"/>
    </row>
    <row r="74" customFormat="false" ht="12.75" hidden="false" customHeight="false" outlineLevel="0" collapsed="false">
      <c r="B74" s="22"/>
      <c r="C74" s="22"/>
      <c r="D74" s="27"/>
      <c r="E74" s="27"/>
      <c r="F74" s="27"/>
      <c r="H74" s="29"/>
      <c r="I74" s="30"/>
      <c r="J74" s="29"/>
    </row>
    <row r="75" customFormat="false" ht="12.75" hidden="false" customHeight="false" outlineLevel="0" collapsed="false">
      <c r="B75" s="22"/>
      <c r="C75" s="22"/>
      <c r="D75" s="27"/>
      <c r="E75" s="27"/>
      <c r="F75" s="27"/>
      <c r="H75" s="29"/>
      <c r="I75" s="30"/>
      <c r="J75" s="29"/>
    </row>
    <row r="76" customFormat="false" ht="12.75" hidden="false" customHeight="false" outlineLevel="0" collapsed="false">
      <c r="B76" s="22"/>
      <c r="C76" s="22"/>
      <c r="D76" s="27"/>
      <c r="E76" s="27"/>
      <c r="F76" s="27"/>
      <c r="H76" s="29"/>
      <c r="I76" s="30"/>
      <c r="J76" s="29"/>
    </row>
    <row r="77" customFormat="false" ht="12.75" hidden="false" customHeight="false" outlineLevel="0" collapsed="false">
      <c r="B77" s="22"/>
      <c r="C77" s="22"/>
      <c r="D77" s="27"/>
      <c r="E77" s="27"/>
      <c r="F77" s="27"/>
      <c r="H77" s="29"/>
      <c r="I77" s="30"/>
      <c r="J77" s="29"/>
    </row>
    <row r="78" customFormat="false" ht="12.75" hidden="false" customHeight="false" outlineLevel="0" collapsed="false">
      <c r="B78" s="22"/>
      <c r="C78" s="22"/>
      <c r="D78" s="27"/>
      <c r="E78" s="27"/>
      <c r="F78" s="27"/>
      <c r="H78" s="29"/>
      <c r="I78" s="30"/>
      <c r="J78" s="29"/>
    </row>
    <row r="79" customFormat="false" ht="12.75" hidden="false" customHeight="false" outlineLevel="0" collapsed="false">
      <c r="B79" s="22"/>
      <c r="C79" s="22"/>
      <c r="D79" s="27"/>
      <c r="E79" s="27"/>
      <c r="F79" s="27"/>
      <c r="H79" s="29"/>
      <c r="I79" s="30"/>
      <c r="J79" s="29"/>
    </row>
    <row r="80" customFormat="false" ht="12.75" hidden="false" customHeight="false" outlineLevel="0" collapsed="false">
      <c r="B80" s="22"/>
      <c r="C80" s="22"/>
      <c r="D80" s="27"/>
      <c r="E80" s="27"/>
      <c r="F80" s="27"/>
      <c r="H80" s="29"/>
      <c r="I80" s="30"/>
      <c r="J80" s="29"/>
    </row>
    <row r="81" customFormat="false" ht="12.75" hidden="false" customHeight="false" outlineLevel="0" collapsed="false">
      <c r="B81" s="22"/>
      <c r="C81" s="22"/>
      <c r="D81" s="27"/>
      <c r="E81" s="27"/>
      <c r="F81" s="27"/>
      <c r="H81" s="29"/>
      <c r="I81" s="30"/>
      <c r="J81" s="29"/>
    </row>
    <row r="82" customFormat="false" ht="12.75" hidden="false" customHeight="false" outlineLevel="0" collapsed="false">
      <c r="B82" s="22"/>
      <c r="C82" s="22"/>
      <c r="D82" s="27"/>
      <c r="E82" s="27"/>
      <c r="F82" s="27"/>
      <c r="H82" s="29"/>
      <c r="I82" s="30"/>
      <c r="J82" s="29"/>
    </row>
    <row r="83" customFormat="false" ht="12.75" hidden="false" customHeight="false" outlineLevel="0" collapsed="false">
      <c r="B83" s="22"/>
      <c r="C83" s="22"/>
      <c r="D83" s="27"/>
      <c r="E83" s="27"/>
      <c r="F83" s="27"/>
      <c r="H83" s="29"/>
      <c r="I83" s="30"/>
      <c r="J83" s="29"/>
    </row>
    <row r="84" customFormat="false" ht="12.75" hidden="false" customHeight="false" outlineLevel="0" collapsed="false">
      <c r="B84" s="22"/>
      <c r="C84" s="22"/>
      <c r="D84" s="27"/>
      <c r="E84" s="27"/>
      <c r="F84" s="27"/>
      <c r="H84" s="29"/>
      <c r="I84" s="30"/>
      <c r="J84" s="29"/>
    </row>
    <row r="85" customFormat="false" ht="12.75" hidden="false" customHeight="false" outlineLevel="0" collapsed="false">
      <c r="B85" s="22"/>
      <c r="C85" s="22"/>
      <c r="D85" s="27"/>
      <c r="E85" s="27"/>
      <c r="F85" s="27"/>
      <c r="H85" s="29"/>
      <c r="I85" s="30"/>
      <c r="J85" s="29"/>
    </row>
    <row r="86" customFormat="false" ht="12.75" hidden="false" customHeight="false" outlineLevel="0" collapsed="false">
      <c r="B86" s="22"/>
      <c r="C86" s="22"/>
      <c r="D86" s="27"/>
      <c r="E86" s="27"/>
      <c r="F86" s="27"/>
      <c r="H86" s="29"/>
      <c r="I86" s="30"/>
      <c r="J86" s="29"/>
    </row>
    <row r="87" customFormat="false" ht="12.75" hidden="false" customHeight="false" outlineLevel="0" collapsed="false">
      <c r="B87" s="22"/>
      <c r="C87" s="22"/>
      <c r="D87" s="27"/>
      <c r="E87" s="27"/>
      <c r="F87" s="27"/>
      <c r="H87" s="29"/>
      <c r="I87" s="30"/>
      <c r="J87" s="29"/>
    </row>
    <row r="88" customFormat="false" ht="12.75" hidden="false" customHeight="false" outlineLevel="0" collapsed="false">
      <c r="B88" s="22"/>
      <c r="C88" s="22"/>
      <c r="D88" s="27"/>
      <c r="E88" s="27"/>
      <c r="F88" s="27"/>
      <c r="H88" s="29"/>
      <c r="I88" s="30"/>
      <c r="J88" s="29"/>
    </row>
    <row r="89" customFormat="false" ht="12.75" hidden="false" customHeight="false" outlineLevel="0" collapsed="false">
      <c r="B89" s="22"/>
      <c r="C89" s="22"/>
      <c r="D89" s="27"/>
      <c r="E89" s="27"/>
      <c r="F89" s="27"/>
      <c r="H89" s="29"/>
      <c r="I89" s="30"/>
      <c r="J89" s="29"/>
    </row>
    <row r="90" customFormat="false" ht="12.75" hidden="false" customHeight="false" outlineLevel="0" collapsed="false">
      <c r="B90" s="22"/>
      <c r="C90" s="22"/>
      <c r="D90" s="27"/>
      <c r="E90" s="27"/>
      <c r="F90" s="27"/>
      <c r="H90" s="29"/>
      <c r="I90" s="30"/>
      <c r="J90" s="29"/>
    </row>
    <row r="91" customFormat="false" ht="12.75" hidden="false" customHeight="false" outlineLevel="0" collapsed="false">
      <c r="B91" s="22"/>
      <c r="C91" s="22"/>
      <c r="D91" s="27"/>
      <c r="E91" s="27"/>
      <c r="F91" s="27"/>
      <c r="H91" s="29"/>
      <c r="I91" s="30"/>
      <c r="J91" s="29"/>
    </row>
    <row r="92" customFormat="false" ht="12.75" hidden="false" customHeight="false" outlineLevel="0" collapsed="false">
      <c r="B92" s="22"/>
      <c r="C92" s="22"/>
      <c r="D92" s="27"/>
      <c r="E92" s="27"/>
      <c r="F92" s="27"/>
      <c r="H92" s="29"/>
      <c r="I92" s="30"/>
      <c r="J92" s="29"/>
    </row>
    <row r="93" customFormat="false" ht="12.75" hidden="false" customHeight="false" outlineLevel="0" collapsed="false">
      <c r="B93" s="22"/>
      <c r="C93" s="22"/>
      <c r="D93" s="27"/>
      <c r="E93" s="27"/>
      <c r="F93" s="27"/>
      <c r="H93" s="29"/>
      <c r="I93" s="30"/>
      <c r="J93" s="29"/>
    </row>
    <row r="94" customFormat="false" ht="12.75" hidden="false" customHeight="false" outlineLevel="0" collapsed="false">
      <c r="B94" s="22"/>
      <c r="C94" s="22"/>
      <c r="D94" s="27"/>
      <c r="E94" s="27"/>
      <c r="F94" s="27"/>
      <c r="H94" s="29"/>
      <c r="I94" s="30"/>
      <c r="J94" s="29"/>
    </row>
    <row r="95" customFormat="false" ht="12.75" hidden="false" customHeight="false" outlineLevel="0" collapsed="false">
      <c r="B95" s="22"/>
      <c r="C95" s="22"/>
      <c r="D95" s="27"/>
      <c r="E95" s="27"/>
      <c r="F95" s="27"/>
      <c r="H95" s="29"/>
      <c r="I95" s="30"/>
      <c r="J95" s="29"/>
    </row>
    <row r="96" customFormat="false" ht="12.75" hidden="false" customHeight="false" outlineLevel="0" collapsed="false">
      <c r="B96" s="22"/>
      <c r="C96" s="22"/>
      <c r="D96" s="27"/>
      <c r="E96" s="27"/>
      <c r="F96" s="27"/>
      <c r="H96" s="29"/>
      <c r="I96" s="30"/>
      <c r="J96" s="29"/>
    </row>
    <row r="97" customFormat="false" ht="12.75" hidden="false" customHeight="false" outlineLevel="0" collapsed="false">
      <c r="B97" s="22"/>
      <c r="C97" s="22"/>
      <c r="D97" s="27"/>
      <c r="E97" s="27"/>
      <c r="F97" s="27"/>
      <c r="H97" s="29"/>
      <c r="I97" s="30"/>
      <c r="J97" s="29"/>
    </row>
    <row r="98" customFormat="false" ht="12.75" hidden="false" customHeight="false" outlineLevel="0" collapsed="false">
      <c r="B98" s="22"/>
      <c r="C98" s="22"/>
      <c r="D98" s="27"/>
      <c r="E98" s="27"/>
      <c r="F98" s="27"/>
      <c r="H98" s="29"/>
      <c r="I98" s="30"/>
      <c r="J98" s="29"/>
    </row>
    <row r="99" customFormat="false" ht="12.75" hidden="false" customHeight="false" outlineLevel="0" collapsed="false">
      <c r="B99" s="22"/>
      <c r="C99" s="22"/>
      <c r="D99" s="27"/>
      <c r="E99" s="27"/>
      <c r="F99" s="27"/>
      <c r="H99" s="29"/>
      <c r="I99" s="30"/>
      <c r="J99" s="29"/>
    </row>
    <row r="100" customFormat="false" ht="12.75" hidden="false" customHeight="false" outlineLevel="0" collapsed="false">
      <c r="B100" s="22"/>
      <c r="C100" s="22"/>
      <c r="D100" s="27"/>
      <c r="E100" s="27"/>
      <c r="F100" s="27"/>
      <c r="H100" s="29"/>
      <c r="I100" s="30"/>
      <c r="J100" s="29"/>
    </row>
    <row r="101" customFormat="false" ht="12.75" hidden="false" customHeight="false" outlineLevel="0" collapsed="false">
      <c r="B101" s="22"/>
      <c r="C101" s="22"/>
      <c r="D101" s="27"/>
      <c r="E101" s="27"/>
      <c r="F101" s="27"/>
      <c r="H101" s="29"/>
      <c r="I101" s="30"/>
      <c r="J101" s="29"/>
    </row>
    <row r="102" customFormat="false" ht="12.75" hidden="false" customHeight="false" outlineLevel="0" collapsed="false">
      <c r="B102" s="22"/>
      <c r="C102" s="22"/>
      <c r="D102" s="27"/>
      <c r="E102" s="27"/>
      <c r="F102" s="27"/>
      <c r="H102" s="29"/>
      <c r="I102" s="30"/>
      <c r="J102" s="29"/>
    </row>
    <row r="103" customFormat="false" ht="12.75" hidden="false" customHeight="false" outlineLevel="0" collapsed="false">
      <c r="B103" s="22"/>
      <c r="C103" s="22"/>
      <c r="D103" s="27"/>
      <c r="E103" s="27"/>
      <c r="F103" s="27"/>
      <c r="H103" s="29"/>
      <c r="I103" s="30"/>
      <c r="J103" s="29"/>
    </row>
    <row r="104" customFormat="false" ht="12.75" hidden="false" customHeight="false" outlineLevel="0" collapsed="false">
      <c r="B104" s="22"/>
      <c r="C104" s="22"/>
      <c r="D104" s="27"/>
      <c r="E104" s="27"/>
      <c r="F104" s="27"/>
      <c r="H104" s="29"/>
      <c r="I104" s="30"/>
      <c r="J104" s="29"/>
    </row>
    <row r="105" customFormat="false" ht="12.75" hidden="false" customHeight="false" outlineLevel="0" collapsed="false">
      <c r="B105" s="22"/>
      <c r="C105" s="22"/>
      <c r="D105" s="27"/>
      <c r="E105" s="27"/>
      <c r="F105" s="27"/>
      <c r="H105" s="29"/>
      <c r="I105" s="30"/>
      <c r="J105" s="29"/>
    </row>
    <row r="106" customFormat="false" ht="12.75" hidden="false" customHeight="false" outlineLevel="0" collapsed="false">
      <c r="B106" s="22"/>
      <c r="C106" s="22"/>
      <c r="D106" s="27"/>
      <c r="E106" s="27"/>
      <c r="F106" s="27"/>
      <c r="H106" s="29"/>
      <c r="I106" s="30"/>
      <c r="J106" s="29"/>
    </row>
    <row r="107" customFormat="false" ht="12.75" hidden="false" customHeight="false" outlineLevel="0" collapsed="false">
      <c r="B107" s="22"/>
      <c r="C107" s="22"/>
      <c r="D107" s="27"/>
      <c r="E107" s="27"/>
      <c r="F107" s="27"/>
      <c r="H107" s="29"/>
      <c r="I107" s="30"/>
      <c r="J107" s="29"/>
    </row>
    <row r="108" customFormat="false" ht="12.75" hidden="false" customHeight="false" outlineLevel="0" collapsed="false">
      <c r="B108" s="22"/>
      <c r="C108" s="22"/>
      <c r="D108" s="27"/>
      <c r="E108" s="27"/>
      <c r="F108" s="27"/>
      <c r="H108" s="29"/>
      <c r="I108" s="30"/>
      <c r="J108" s="29"/>
    </row>
    <row r="109" customFormat="false" ht="12.75" hidden="false" customHeight="false" outlineLevel="0" collapsed="false">
      <c r="B109" s="22"/>
      <c r="C109" s="22"/>
      <c r="D109" s="27"/>
      <c r="E109" s="27"/>
      <c r="F109" s="27"/>
      <c r="H109" s="29"/>
      <c r="I109" s="30"/>
      <c r="J109" s="29"/>
    </row>
    <row r="110" customFormat="false" ht="12.75" hidden="false" customHeight="false" outlineLevel="0" collapsed="false">
      <c r="B110" s="22"/>
      <c r="C110" s="22"/>
      <c r="D110" s="27"/>
      <c r="E110" s="27"/>
      <c r="F110" s="27"/>
      <c r="H110" s="29"/>
      <c r="I110" s="30"/>
      <c r="J110" s="29"/>
    </row>
    <row r="111" customFormat="false" ht="12.75" hidden="false" customHeight="false" outlineLevel="0" collapsed="false">
      <c r="B111" s="22"/>
      <c r="C111" s="22"/>
      <c r="D111" s="27"/>
      <c r="E111" s="27"/>
      <c r="F111" s="27"/>
      <c r="H111" s="29"/>
      <c r="I111" s="30"/>
      <c r="J111" s="29"/>
    </row>
    <row r="112" customFormat="false" ht="12.75" hidden="false" customHeight="false" outlineLevel="0" collapsed="false">
      <c r="B112" s="22"/>
      <c r="C112" s="22"/>
      <c r="D112" s="27"/>
      <c r="E112" s="27"/>
      <c r="F112" s="27"/>
      <c r="H112" s="29"/>
      <c r="I112" s="30"/>
      <c r="J112" s="29"/>
    </row>
    <row r="113" customFormat="false" ht="12.75" hidden="false" customHeight="false" outlineLevel="0" collapsed="false">
      <c r="B113" s="22"/>
      <c r="C113" s="22"/>
      <c r="D113" s="27"/>
      <c r="E113" s="27"/>
      <c r="F113" s="27"/>
      <c r="H113" s="29"/>
      <c r="I113" s="30"/>
      <c r="J113" s="29"/>
    </row>
    <row r="114" customFormat="false" ht="12.75" hidden="false" customHeight="false" outlineLevel="0" collapsed="false">
      <c r="B114" s="22"/>
      <c r="C114" s="22"/>
      <c r="D114" s="27"/>
      <c r="E114" s="27"/>
      <c r="F114" s="27"/>
      <c r="H114" s="29"/>
      <c r="I114" s="30"/>
      <c r="J114" s="29"/>
    </row>
    <row r="115" customFormat="false" ht="12.75" hidden="false" customHeight="false" outlineLevel="0" collapsed="false">
      <c r="B115" s="22"/>
      <c r="C115" s="22"/>
      <c r="D115" s="27"/>
      <c r="E115" s="27"/>
      <c r="F115" s="27"/>
      <c r="H115" s="29"/>
      <c r="I115" s="30"/>
      <c r="J115" s="29"/>
    </row>
    <row r="116" customFormat="false" ht="12.75" hidden="false" customHeight="false" outlineLevel="0" collapsed="false">
      <c r="B116" s="22"/>
      <c r="C116" s="22"/>
      <c r="D116" s="27"/>
      <c r="E116" s="27"/>
      <c r="F116" s="27"/>
      <c r="H116" s="29"/>
      <c r="I116" s="30"/>
      <c r="J116" s="29"/>
    </row>
    <row r="117" customFormat="false" ht="12.75" hidden="false" customHeight="false" outlineLevel="0" collapsed="false">
      <c r="B117" s="22"/>
      <c r="C117" s="22"/>
      <c r="D117" s="27"/>
      <c r="E117" s="27"/>
      <c r="F117" s="27"/>
      <c r="H117" s="29"/>
      <c r="I117" s="30"/>
      <c r="J117" s="29"/>
    </row>
    <row r="118" customFormat="false" ht="12.75" hidden="false" customHeight="false" outlineLevel="0" collapsed="false">
      <c r="B118" s="22"/>
      <c r="C118" s="22"/>
      <c r="D118" s="27"/>
      <c r="E118" s="27"/>
      <c r="F118" s="27"/>
      <c r="H118" s="29"/>
      <c r="I118" s="30"/>
      <c r="J118" s="29"/>
    </row>
    <row r="119" customFormat="false" ht="12.75" hidden="false" customHeight="false" outlineLevel="0" collapsed="false">
      <c r="B119" s="22"/>
      <c r="C119" s="22"/>
      <c r="D119" s="27"/>
      <c r="E119" s="27"/>
      <c r="F119" s="27"/>
      <c r="H119" s="29"/>
      <c r="I119" s="30"/>
      <c r="J119" s="29"/>
    </row>
    <row r="120" customFormat="false" ht="12.75" hidden="false" customHeight="false" outlineLevel="0" collapsed="false">
      <c r="B120" s="22"/>
      <c r="C120" s="22"/>
      <c r="D120" s="27"/>
      <c r="E120" s="27"/>
      <c r="F120" s="27"/>
      <c r="H120" s="29"/>
      <c r="I120" s="30"/>
      <c r="J120" s="29"/>
    </row>
    <row r="121" customFormat="false" ht="12.75" hidden="false" customHeight="false" outlineLevel="0" collapsed="false">
      <c r="B121" s="22"/>
      <c r="C121" s="22"/>
      <c r="D121" s="27"/>
      <c r="E121" s="27"/>
      <c r="F121" s="27"/>
      <c r="H121" s="29"/>
      <c r="I121" s="30"/>
      <c r="J121" s="29"/>
    </row>
    <row r="122" customFormat="false" ht="12.75" hidden="false" customHeight="false" outlineLevel="0" collapsed="false">
      <c r="B122" s="22"/>
      <c r="C122" s="22"/>
      <c r="D122" s="27"/>
      <c r="E122" s="27"/>
      <c r="F122" s="27"/>
      <c r="H122" s="29"/>
      <c r="I122" s="30"/>
      <c r="J122" s="29"/>
    </row>
    <row r="123" customFormat="false" ht="12.75" hidden="false" customHeight="false" outlineLevel="0" collapsed="false">
      <c r="B123" s="22"/>
      <c r="C123" s="22"/>
      <c r="D123" s="27"/>
      <c r="E123" s="27"/>
      <c r="F123" s="27"/>
      <c r="H123" s="29"/>
      <c r="I123" s="30"/>
      <c r="J123" s="29"/>
    </row>
    <row r="124" customFormat="false" ht="12.75" hidden="false" customHeight="false" outlineLevel="0" collapsed="false">
      <c r="B124" s="22"/>
      <c r="C124" s="22"/>
      <c r="D124" s="27"/>
      <c r="E124" s="27"/>
      <c r="F124" s="27"/>
      <c r="H124" s="29"/>
      <c r="I124" s="30"/>
      <c r="J124" s="29"/>
    </row>
    <row r="125" customFormat="false" ht="12.75" hidden="false" customHeight="false" outlineLevel="0" collapsed="false">
      <c r="B125" s="22"/>
      <c r="C125" s="22"/>
      <c r="D125" s="27"/>
      <c r="E125" s="27"/>
      <c r="F125" s="27"/>
      <c r="H125" s="29"/>
      <c r="I125" s="30"/>
      <c r="J125" s="29"/>
    </row>
    <row r="126" customFormat="false" ht="12.75" hidden="false" customHeight="false" outlineLevel="0" collapsed="false">
      <c r="B126" s="22"/>
      <c r="C126" s="22"/>
      <c r="D126" s="27"/>
      <c r="E126" s="27"/>
      <c r="F126" s="27"/>
      <c r="H126" s="29"/>
      <c r="I126" s="30"/>
      <c r="J126" s="29"/>
    </row>
    <row r="127" customFormat="false" ht="12.75" hidden="false" customHeight="false" outlineLevel="0" collapsed="false">
      <c r="B127" s="22"/>
      <c r="C127" s="22"/>
      <c r="D127" s="27"/>
      <c r="E127" s="27"/>
      <c r="F127" s="27"/>
      <c r="H127" s="29"/>
      <c r="I127" s="30"/>
      <c r="J127" s="29"/>
    </row>
    <row r="128" customFormat="false" ht="12.75" hidden="false" customHeight="false" outlineLevel="0" collapsed="false">
      <c r="B128" s="22"/>
      <c r="C128" s="22"/>
      <c r="D128" s="27"/>
      <c r="E128" s="27"/>
      <c r="F128" s="27"/>
      <c r="H128" s="29"/>
      <c r="I128" s="30"/>
      <c r="J128" s="29"/>
    </row>
    <row r="129" customFormat="false" ht="12.75" hidden="false" customHeight="false" outlineLevel="0" collapsed="false">
      <c r="B129" s="22"/>
      <c r="C129" s="22"/>
      <c r="D129" s="27"/>
      <c r="E129" s="27"/>
      <c r="F129" s="27"/>
      <c r="H129" s="29"/>
      <c r="I129" s="30"/>
      <c r="J129" s="29"/>
    </row>
    <row r="130" customFormat="false" ht="12.75" hidden="false" customHeight="false" outlineLevel="0" collapsed="false">
      <c r="B130" s="22"/>
      <c r="C130" s="22"/>
      <c r="D130" s="27"/>
      <c r="E130" s="27"/>
      <c r="F130" s="27"/>
      <c r="H130" s="29"/>
      <c r="I130" s="30"/>
      <c r="J130" s="29"/>
    </row>
    <row r="131" customFormat="false" ht="12.75" hidden="false" customHeight="false" outlineLevel="0" collapsed="false">
      <c r="B131" s="22"/>
      <c r="C131" s="22"/>
      <c r="D131" s="27"/>
      <c r="E131" s="27"/>
      <c r="F131" s="27"/>
      <c r="H131" s="29"/>
      <c r="I131" s="30"/>
      <c r="J131" s="29"/>
    </row>
    <row r="132" customFormat="false" ht="12.75" hidden="false" customHeight="false" outlineLevel="0" collapsed="false">
      <c r="B132" s="22"/>
      <c r="C132" s="22"/>
      <c r="D132" s="27"/>
      <c r="E132" s="27"/>
      <c r="F132" s="27"/>
      <c r="H132" s="29"/>
      <c r="I132" s="30"/>
      <c r="J132" s="29"/>
    </row>
    <row r="133" customFormat="false" ht="12.75" hidden="false" customHeight="false" outlineLevel="0" collapsed="false">
      <c r="B133" s="22"/>
      <c r="C133" s="22"/>
      <c r="D133" s="27"/>
      <c r="E133" s="27"/>
      <c r="F133" s="27"/>
      <c r="H133" s="29"/>
      <c r="I133" s="30"/>
      <c r="J133" s="29"/>
    </row>
    <row r="134" customFormat="false" ht="12.75" hidden="false" customHeight="false" outlineLevel="0" collapsed="false">
      <c r="B134" s="22"/>
      <c r="C134" s="22"/>
      <c r="D134" s="27"/>
      <c r="E134" s="27"/>
      <c r="F134" s="27"/>
      <c r="H134" s="29"/>
      <c r="I134" s="30"/>
      <c r="J134" s="29"/>
    </row>
    <row r="135" customFormat="false" ht="12.75" hidden="false" customHeight="false" outlineLevel="0" collapsed="false">
      <c r="B135" s="22"/>
      <c r="C135" s="22"/>
      <c r="D135" s="27"/>
      <c r="E135" s="27"/>
      <c r="F135" s="27"/>
      <c r="H135" s="29"/>
      <c r="I135" s="30"/>
      <c r="J135" s="29"/>
    </row>
    <row r="136" customFormat="false" ht="12.75" hidden="false" customHeight="false" outlineLevel="0" collapsed="false">
      <c r="B136" s="22"/>
      <c r="C136" s="22"/>
      <c r="D136" s="27"/>
      <c r="E136" s="27"/>
      <c r="F136" s="27"/>
      <c r="H136" s="29"/>
      <c r="I136" s="30"/>
      <c r="J136" s="29"/>
    </row>
    <row r="137" customFormat="false" ht="12.75" hidden="false" customHeight="false" outlineLevel="0" collapsed="false">
      <c r="B137" s="22"/>
      <c r="C137" s="22"/>
      <c r="D137" s="27"/>
      <c r="E137" s="27"/>
      <c r="F137" s="27"/>
      <c r="H137" s="29"/>
      <c r="I137" s="30"/>
      <c r="J137" s="29"/>
    </row>
    <row r="138" customFormat="false" ht="12.75" hidden="false" customHeight="false" outlineLevel="0" collapsed="false">
      <c r="B138" s="22"/>
      <c r="C138" s="22"/>
      <c r="D138" s="27"/>
      <c r="E138" s="27"/>
      <c r="F138" s="27"/>
      <c r="H138" s="29"/>
      <c r="I138" s="30"/>
      <c r="J138" s="29"/>
    </row>
    <row r="139" customFormat="false" ht="12.75" hidden="false" customHeight="false" outlineLevel="0" collapsed="false">
      <c r="B139" s="22"/>
      <c r="C139" s="22"/>
      <c r="D139" s="27"/>
      <c r="E139" s="27"/>
      <c r="F139" s="27"/>
      <c r="H139" s="29"/>
      <c r="I139" s="30"/>
      <c r="J139" s="29"/>
    </row>
    <row r="140" customFormat="false" ht="12.75" hidden="false" customHeight="false" outlineLevel="0" collapsed="false">
      <c r="B140" s="22"/>
      <c r="C140" s="22"/>
      <c r="D140" s="27"/>
      <c r="E140" s="27"/>
      <c r="F140" s="27"/>
      <c r="H140" s="29"/>
      <c r="I140" s="30"/>
      <c r="J140" s="29"/>
    </row>
    <row r="141" customFormat="false" ht="12.75" hidden="false" customHeight="false" outlineLevel="0" collapsed="false">
      <c r="B141" s="22"/>
      <c r="C141" s="22"/>
      <c r="D141" s="27"/>
      <c r="E141" s="27"/>
      <c r="F141" s="27"/>
      <c r="H141" s="29"/>
      <c r="I141" s="30"/>
      <c r="J141" s="29"/>
    </row>
    <row r="142" customFormat="false" ht="12.75" hidden="false" customHeight="false" outlineLevel="0" collapsed="false">
      <c r="B142" s="22"/>
      <c r="C142" s="22"/>
      <c r="D142" s="27"/>
      <c r="E142" s="27"/>
      <c r="F142" s="27"/>
      <c r="H142" s="29"/>
      <c r="I142" s="30"/>
      <c r="J142" s="29"/>
    </row>
    <row r="143" customFormat="false" ht="12.75" hidden="false" customHeight="false" outlineLevel="0" collapsed="false">
      <c r="B143" s="22"/>
      <c r="C143" s="22"/>
      <c r="D143" s="27"/>
      <c r="E143" s="27"/>
      <c r="F143" s="27"/>
      <c r="H143" s="29"/>
      <c r="I143" s="30"/>
      <c r="J143" s="29"/>
    </row>
    <row r="144" customFormat="false" ht="12.75" hidden="false" customHeight="false" outlineLevel="0" collapsed="false">
      <c r="B144" s="22"/>
      <c r="C144" s="22"/>
      <c r="D144" s="27"/>
      <c r="E144" s="27"/>
      <c r="F144" s="27"/>
      <c r="H144" s="29"/>
      <c r="I144" s="30"/>
      <c r="J144" s="29"/>
    </row>
    <row r="145" customFormat="false" ht="12.75" hidden="false" customHeight="false" outlineLevel="0" collapsed="false">
      <c r="B145" s="22"/>
      <c r="C145" s="22"/>
      <c r="D145" s="27"/>
      <c r="E145" s="27"/>
      <c r="F145" s="27"/>
      <c r="H145" s="29"/>
      <c r="I145" s="30"/>
      <c r="J145" s="29"/>
    </row>
    <row r="146" customFormat="false" ht="12.75" hidden="false" customHeight="false" outlineLevel="0" collapsed="false">
      <c r="B146" s="22"/>
      <c r="C146" s="22"/>
      <c r="D146" s="27"/>
      <c r="E146" s="27"/>
      <c r="F146" s="27"/>
      <c r="H146" s="29"/>
      <c r="I146" s="30"/>
      <c r="J146" s="29"/>
    </row>
    <row r="147" customFormat="false" ht="12.75" hidden="false" customHeight="false" outlineLevel="0" collapsed="false">
      <c r="B147" s="22"/>
      <c r="C147" s="22"/>
      <c r="D147" s="27"/>
      <c r="E147" s="27"/>
      <c r="F147" s="27"/>
      <c r="H147" s="29"/>
      <c r="I147" s="30"/>
      <c r="J147" s="29"/>
    </row>
    <row r="148" customFormat="false" ht="12.75" hidden="false" customHeight="false" outlineLevel="0" collapsed="false">
      <c r="B148" s="22"/>
      <c r="C148" s="22"/>
      <c r="D148" s="27"/>
      <c r="E148" s="27"/>
      <c r="F148" s="27"/>
      <c r="H148" s="29"/>
      <c r="I148" s="30"/>
      <c r="J148" s="29"/>
    </row>
    <row r="149" customFormat="false" ht="12.75" hidden="false" customHeight="false" outlineLevel="0" collapsed="false">
      <c r="B149" s="22"/>
      <c r="C149" s="22"/>
      <c r="D149" s="27"/>
      <c r="E149" s="27"/>
      <c r="F149" s="27"/>
      <c r="H149" s="29"/>
      <c r="I149" s="30"/>
      <c r="J149" s="29"/>
    </row>
    <row r="150" customFormat="false" ht="12.75" hidden="false" customHeight="false" outlineLevel="0" collapsed="false">
      <c r="B150" s="22"/>
      <c r="C150" s="22"/>
      <c r="D150" s="27"/>
      <c r="E150" s="27"/>
      <c r="F150" s="27"/>
      <c r="H150" s="29"/>
      <c r="I150" s="30"/>
      <c r="J150" s="29"/>
    </row>
    <row r="151" customFormat="false" ht="12.75" hidden="false" customHeight="false" outlineLevel="0" collapsed="false">
      <c r="B151" s="22"/>
      <c r="C151" s="22"/>
      <c r="D151" s="27"/>
      <c r="E151" s="27"/>
      <c r="F151" s="27"/>
      <c r="H151" s="29"/>
      <c r="I151" s="30"/>
      <c r="J151" s="29"/>
    </row>
    <row r="152" customFormat="false" ht="12.75" hidden="false" customHeight="false" outlineLevel="0" collapsed="false">
      <c r="B152" s="22"/>
      <c r="C152" s="22"/>
      <c r="D152" s="27"/>
      <c r="E152" s="27"/>
      <c r="F152" s="27"/>
      <c r="H152" s="29"/>
      <c r="I152" s="30"/>
      <c r="J152" s="29"/>
    </row>
    <row r="153" customFormat="false" ht="12.75" hidden="false" customHeight="false" outlineLevel="0" collapsed="false">
      <c r="B153" s="22"/>
      <c r="C153" s="22"/>
      <c r="D153" s="27"/>
      <c r="E153" s="27"/>
      <c r="F153" s="27"/>
      <c r="H153" s="29"/>
      <c r="I153" s="30"/>
      <c r="J153" s="29"/>
    </row>
    <row r="154" customFormat="false" ht="12.75" hidden="false" customHeight="false" outlineLevel="0" collapsed="false">
      <c r="B154" s="22"/>
      <c r="C154" s="22"/>
      <c r="D154" s="27"/>
      <c r="E154" s="27"/>
      <c r="F154" s="27"/>
      <c r="H154" s="29"/>
      <c r="I154" s="30"/>
      <c r="J154" s="29"/>
    </row>
    <row r="155" customFormat="false" ht="12.75" hidden="false" customHeight="false" outlineLevel="0" collapsed="false">
      <c r="B155" s="22"/>
      <c r="C155" s="22"/>
      <c r="D155" s="27"/>
      <c r="E155" s="27"/>
      <c r="F155" s="27"/>
      <c r="H155" s="29"/>
      <c r="I155" s="30"/>
      <c r="J155" s="29"/>
    </row>
    <row r="156" customFormat="false" ht="12.75" hidden="false" customHeight="false" outlineLevel="0" collapsed="false">
      <c r="B156" s="22"/>
      <c r="C156" s="22"/>
      <c r="D156" s="27"/>
      <c r="E156" s="27"/>
      <c r="F156" s="27"/>
      <c r="H156" s="29"/>
      <c r="I156" s="30"/>
      <c r="J156" s="29"/>
    </row>
    <row r="157" customFormat="false" ht="12.75" hidden="false" customHeight="false" outlineLevel="0" collapsed="false">
      <c r="B157" s="22"/>
      <c r="C157" s="22"/>
      <c r="D157" s="27"/>
      <c r="E157" s="27"/>
      <c r="F157" s="27"/>
      <c r="H157" s="29"/>
      <c r="I157" s="30"/>
      <c r="J157" s="29"/>
    </row>
    <row r="158" customFormat="false" ht="12.75" hidden="false" customHeight="false" outlineLevel="0" collapsed="false">
      <c r="B158" s="22"/>
      <c r="C158" s="22"/>
      <c r="D158" s="27"/>
      <c r="E158" s="27"/>
      <c r="F158" s="27"/>
      <c r="H158" s="29"/>
      <c r="I158" s="30"/>
      <c r="J158" s="29"/>
    </row>
    <row r="159" customFormat="false" ht="12.75" hidden="false" customHeight="false" outlineLevel="0" collapsed="false">
      <c r="B159" s="22"/>
      <c r="C159" s="22"/>
      <c r="D159" s="27"/>
      <c r="E159" s="27"/>
      <c r="F159" s="27"/>
      <c r="H159" s="29"/>
      <c r="I159" s="30"/>
      <c r="J159" s="29"/>
    </row>
    <row r="160" customFormat="false" ht="12.75" hidden="false" customHeight="false" outlineLevel="0" collapsed="false">
      <c r="B160" s="22"/>
      <c r="C160" s="22"/>
      <c r="D160" s="27"/>
      <c r="E160" s="27"/>
      <c r="F160" s="27"/>
      <c r="H160" s="29"/>
      <c r="I160" s="30"/>
      <c r="J160" s="29"/>
    </row>
    <row r="161" customFormat="false" ht="12.75" hidden="false" customHeight="false" outlineLevel="0" collapsed="false">
      <c r="B161" s="22"/>
      <c r="C161" s="22"/>
      <c r="D161" s="27"/>
      <c r="E161" s="27"/>
      <c r="F161" s="27"/>
      <c r="H161" s="29"/>
      <c r="I161" s="30"/>
      <c r="J161" s="29"/>
    </row>
    <row r="162" customFormat="false" ht="12.75" hidden="false" customHeight="false" outlineLevel="0" collapsed="false">
      <c r="B162" s="22"/>
      <c r="C162" s="22"/>
      <c r="D162" s="27"/>
      <c r="E162" s="27"/>
      <c r="F162" s="27"/>
      <c r="H162" s="29"/>
      <c r="I162" s="30"/>
      <c r="J162" s="29"/>
    </row>
    <row r="163" customFormat="false" ht="12.75" hidden="false" customHeight="false" outlineLevel="0" collapsed="false">
      <c r="B163" s="22"/>
      <c r="C163" s="22"/>
      <c r="D163" s="27"/>
      <c r="E163" s="27"/>
      <c r="F163" s="27"/>
      <c r="H163" s="29"/>
      <c r="I163" s="30"/>
      <c r="J163" s="29"/>
    </row>
    <row r="164" customFormat="false" ht="12.75" hidden="false" customHeight="false" outlineLevel="0" collapsed="false">
      <c r="B164" s="22"/>
      <c r="C164" s="22"/>
      <c r="D164" s="27"/>
      <c r="E164" s="27"/>
      <c r="F164" s="27"/>
      <c r="H164" s="29"/>
      <c r="I164" s="30"/>
      <c r="J164" s="29"/>
    </row>
    <row r="165" customFormat="false" ht="12.75" hidden="false" customHeight="false" outlineLevel="0" collapsed="false">
      <c r="B165" s="22"/>
      <c r="C165" s="22"/>
      <c r="D165" s="27"/>
      <c r="E165" s="27"/>
      <c r="F165" s="27"/>
      <c r="H165" s="29"/>
      <c r="I165" s="30"/>
      <c r="J165" s="29"/>
    </row>
    <row r="166" customFormat="false" ht="12.75" hidden="false" customHeight="false" outlineLevel="0" collapsed="false">
      <c r="B166" s="22"/>
      <c r="C166" s="22"/>
      <c r="D166" s="27"/>
      <c r="E166" s="27"/>
      <c r="F166" s="27"/>
      <c r="H166" s="29"/>
      <c r="I166" s="30"/>
      <c r="J166" s="29"/>
    </row>
    <row r="167" customFormat="false" ht="12.75" hidden="false" customHeight="false" outlineLevel="0" collapsed="false">
      <c r="B167" s="22"/>
      <c r="C167" s="22"/>
      <c r="D167" s="27"/>
      <c r="E167" s="27"/>
      <c r="F167" s="27"/>
      <c r="H167" s="29"/>
      <c r="I167" s="30"/>
      <c r="J167" s="29"/>
    </row>
    <row r="168" customFormat="false" ht="12.75" hidden="false" customHeight="false" outlineLevel="0" collapsed="false">
      <c r="B168" s="22"/>
      <c r="C168" s="22"/>
      <c r="D168" s="27"/>
      <c r="E168" s="27"/>
      <c r="F168" s="27"/>
      <c r="H168" s="29"/>
      <c r="I168" s="30"/>
      <c r="J168" s="29"/>
    </row>
    <row r="169" customFormat="false" ht="12.75" hidden="false" customHeight="false" outlineLevel="0" collapsed="false">
      <c r="B169" s="22"/>
      <c r="C169" s="22"/>
      <c r="D169" s="27"/>
      <c r="E169" s="27"/>
      <c r="F169" s="27"/>
      <c r="H169" s="29"/>
      <c r="I169" s="30"/>
      <c r="J169" s="29"/>
    </row>
    <row r="170" customFormat="false" ht="12.75" hidden="false" customHeight="false" outlineLevel="0" collapsed="false">
      <c r="B170" s="22"/>
      <c r="C170" s="22"/>
      <c r="D170" s="27"/>
      <c r="E170" s="27"/>
      <c r="F170" s="27"/>
      <c r="H170" s="29"/>
      <c r="I170" s="30"/>
      <c r="J170" s="29"/>
    </row>
    <row r="171" customFormat="false" ht="12.75" hidden="false" customHeight="false" outlineLevel="0" collapsed="false">
      <c r="B171" s="22"/>
      <c r="C171" s="22"/>
      <c r="D171" s="27"/>
      <c r="E171" s="27"/>
      <c r="F171" s="27"/>
      <c r="H171" s="29"/>
      <c r="I171" s="30"/>
      <c r="J171" s="29"/>
    </row>
    <row r="172" customFormat="false" ht="12.75" hidden="false" customHeight="false" outlineLevel="0" collapsed="false">
      <c r="B172" s="22"/>
      <c r="C172" s="22"/>
      <c r="D172" s="27"/>
      <c r="E172" s="27"/>
      <c r="F172" s="27"/>
      <c r="H172" s="29"/>
      <c r="I172" s="30"/>
      <c r="J172" s="29"/>
    </row>
    <row r="173" customFormat="false" ht="12.75" hidden="false" customHeight="false" outlineLevel="0" collapsed="false">
      <c r="B173" s="22"/>
      <c r="C173" s="22"/>
      <c r="D173" s="27"/>
      <c r="E173" s="27"/>
      <c r="F173" s="27"/>
      <c r="H173" s="29"/>
      <c r="I173" s="30"/>
      <c r="J173" s="29"/>
    </row>
    <row r="174" customFormat="false" ht="12.75" hidden="false" customHeight="false" outlineLevel="0" collapsed="false">
      <c r="B174" s="22"/>
      <c r="C174" s="22"/>
      <c r="D174" s="27"/>
      <c r="E174" s="27"/>
      <c r="F174" s="27"/>
      <c r="H174" s="29"/>
      <c r="I174" s="30"/>
      <c r="J174" s="29"/>
    </row>
    <row r="175" customFormat="false" ht="12.75" hidden="false" customHeight="false" outlineLevel="0" collapsed="false">
      <c r="B175" s="22"/>
      <c r="C175" s="22"/>
      <c r="D175" s="27"/>
      <c r="E175" s="27"/>
      <c r="F175" s="27"/>
      <c r="H175" s="29"/>
      <c r="I175" s="30"/>
      <c r="J175" s="29"/>
    </row>
    <row r="176" customFormat="false" ht="12.75" hidden="false" customHeight="false" outlineLevel="0" collapsed="false">
      <c r="B176" s="22"/>
      <c r="C176" s="22"/>
      <c r="D176" s="27"/>
      <c r="E176" s="27"/>
      <c r="F176" s="27"/>
      <c r="H176" s="29"/>
      <c r="I176" s="30"/>
      <c r="J176" s="29"/>
    </row>
    <row r="177" customFormat="false" ht="12.75" hidden="false" customHeight="false" outlineLevel="0" collapsed="false">
      <c r="B177" s="22"/>
      <c r="C177" s="22"/>
      <c r="D177" s="27"/>
      <c r="E177" s="27"/>
      <c r="F177" s="27"/>
      <c r="H177" s="29"/>
      <c r="I177" s="30"/>
      <c r="J177" s="29"/>
    </row>
    <row r="178" customFormat="false" ht="12.75" hidden="false" customHeight="false" outlineLevel="0" collapsed="false">
      <c r="B178" s="22"/>
      <c r="C178" s="22"/>
      <c r="D178" s="27"/>
      <c r="E178" s="27"/>
      <c r="F178" s="27"/>
      <c r="H178" s="29"/>
      <c r="I178" s="30"/>
      <c r="J178" s="29"/>
    </row>
    <row r="179" customFormat="false" ht="12.75" hidden="false" customHeight="false" outlineLevel="0" collapsed="false">
      <c r="B179" s="22"/>
      <c r="C179" s="22"/>
      <c r="D179" s="27"/>
      <c r="E179" s="27"/>
      <c r="F179" s="27"/>
      <c r="H179" s="29"/>
      <c r="I179" s="30"/>
      <c r="J179" s="29"/>
    </row>
    <row r="180" customFormat="false" ht="12.75" hidden="false" customHeight="false" outlineLevel="0" collapsed="false">
      <c r="B180" s="22"/>
      <c r="C180" s="22"/>
      <c r="D180" s="27"/>
      <c r="E180" s="27"/>
      <c r="F180" s="27"/>
      <c r="H180" s="29"/>
      <c r="I180" s="30"/>
      <c r="J180" s="29"/>
    </row>
    <row r="181" customFormat="false" ht="12.75" hidden="false" customHeight="false" outlineLevel="0" collapsed="false">
      <c r="B181" s="22"/>
      <c r="C181" s="22"/>
      <c r="D181" s="27"/>
      <c r="E181" s="27"/>
      <c r="F181" s="27"/>
      <c r="H181" s="29"/>
      <c r="I181" s="30"/>
      <c r="J181" s="29"/>
    </row>
    <row r="182" customFormat="false" ht="12.75" hidden="false" customHeight="false" outlineLevel="0" collapsed="false">
      <c r="B182" s="22"/>
      <c r="C182" s="22"/>
      <c r="D182" s="27"/>
      <c r="E182" s="27"/>
      <c r="F182" s="27"/>
      <c r="H182" s="29"/>
      <c r="I182" s="30"/>
      <c r="J182" s="29"/>
    </row>
    <row r="183" customFormat="false" ht="12.75" hidden="false" customHeight="false" outlineLevel="0" collapsed="false">
      <c r="B183" s="22"/>
      <c r="C183" s="22"/>
      <c r="D183" s="27"/>
      <c r="E183" s="27"/>
      <c r="F183" s="27"/>
      <c r="H183" s="29"/>
      <c r="I183" s="30"/>
      <c r="J183" s="29"/>
    </row>
    <row r="184" customFormat="false" ht="12.75" hidden="false" customHeight="false" outlineLevel="0" collapsed="false">
      <c r="B184" s="22"/>
      <c r="C184" s="22"/>
      <c r="D184" s="27"/>
      <c r="E184" s="27"/>
      <c r="F184" s="27"/>
      <c r="H184" s="29"/>
      <c r="I184" s="30"/>
      <c r="J184" s="29"/>
    </row>
    <row r="185" customFormat="false" ht="12.75" hidden="false" customHeight="false" outlineLevel="0" collapsed="false">
      <c r="B185" s="22"/>
      <c r="C185" s="22"/>
      <c r="D185" s="27"/>
      <c r="E185" s="27"/>
      <c r="F185" s="27"/>
      <c r="H185" s="29"/>
      <c r="I185" s="30"/>
      <c r="J185" s="29"/>
    </row>
    <row r="186" customFormat="false" ht="12.75" hidden="false" customHeight="false" outlineLevel="0" collapsed="false">
      <c r="B186" s="22"/>
      <c r="C186" s="22"/>
      <c r="D186" s="27"/>
      <c r="E186" s="27"/>
      <c r="F186" s="27"/>
      <c r="H186" s="29"/>
      <c r="I186" s="30"/>
      <c r="J186" s="29"/>
    </row>
    <row r="187" customFormat="false" ht="12.75" hidden="false" customHeight="false" outlineLevel="0" collapsed="false">
      <c r="B187" s="22"/>
      <c r="C187" s="22"/>
      <c r="D187" s="27"/>
      <c r="E187" s="27"/>
      <c r="F187" s="27"/>
      <c r="H187" s="29"/>
      <c r="I187" s="30"/>
      <c r="J187" s="29"/>
    </row>
    <row r="188" customFormat="false" ht="12.75" hidden="false" customHeight="false" outlineLevel="0" collapsed="false">
      <c r="B188" s="22"/>
      <c r="C188" s="22"/>
      <c r="D188" s="27"/>
      <c r="E188" s="27"/>
      <c r="F188" s="27"/>
      <c r="H188" s="29"/>
      <c r="I188" s="30"/>
      <c r="J188" s="29"/>
    </row>
    <row r="189" customFormat="false" ht="12.75" hidden="false" customHeight="false" outlineLevel="0" collapsed="false">
      <c r="B189" s="22"/>
      <c r="C189" s="22"/>
      <c r="D189" s="27"/>
      <c r="E189" s="27"/>
      <c r="F189" s="27"/>
      <c r="H189" s="29"/>
      <c r="I189" s="30"/>
      <c r="J189" s="29"/>
    </row>
    <row r="190" customFormat="false" ht="12.75" hidden="false" customHeight="false" outlineLevel="0" collapsed="false">
      <c r="B190" s="22"/>
      <c r="C190" s="22"/>
      <c r="D190" s="27"/>
      <c r="E190" s="27"/>
      <c r="F190" s="27"/>
      <c r="H190" s="29"/>
      <c r="I190" s="30"/>
      <c r="J190" s="29"/>
    </row>
    <row r="191" customFormat="false" ht="12.75" hidden="false" customHeight="false" outlineLevel="0" collapsed="false">
      <c r="B191" s="22"/>
      <c r="C191" s="22"/>
      <c r="D191" s="27"/>
      <c r="E191" s="27"/>
      <c r="F191" s="27"/>
      <c r="H191" s="29"/>
      <c r="I191" s="30"/>
      <c r="J191" s="29"/>
    </row>
    <row r="192" customFormat="false" ht="12.75" hidden="false" customHeight="false" outlineLevel="0" collapsed="false">
      <c r="B192" s="22"/>
      <c r="C192" s="22"/>
      <c r="D192" s="27"/>
      <c r="E192" s="27"/>
      <c r="F192" s="27"/>
      <c r="H192" s="29"/>
      <c r="I192" s="30"/>
      <c r="J192" s="29"/>
    </row>
    <row r="193" customFormat="false" ht="12.75" hidden="false" customHeight="false" outlineLevel="0" collapsed="false">
      <c r="B193" s="22"/>
      <c r="C193" s="22"/>
      <c r="D193" s="27"/>
      <c r="E193" s="27"/>
      <c r="F193" s="27"/>
      <c r="H193" s="29"/>
      <c r="I193" s="30"/>
      <c r="J193" s="29"/>
    </row>
    <row r="194" customFormat="false" ht="12.75" hidden="false" customHeight="false" outlineLevel="0" collapsed="false">
      <c r="B194" s="22"/>
      <c r="C194" s="22"/>
      <c r="D194" s="27"/>
      <c r="E194" s="27"/>
      <c r="F194" s="27"/>
      <c r="H194" s="29"/>
      <c r="I194" s="30"/>
      <c r="J194" s="29"/>
    </row>
    <row r="195" customFormat="false" ht="12.75" hidden="false" customHeight="false" outlineLevel="0" collapsed="false">
      <c r="B195" s="22"/>
      <c r="C195" s="22"/>
      <c r="D195" s="27"/>
      <c r="E195" s="27"/>
      <c r="F195" s="27"/>
      <c r="H195" s="29"/>
      <c r="I195" s="30"/>
      <c r="J195" s="29"/>
    </row>
    <row r="196" customFormat="false" ht="12.75" hidden="false" customHeight="false" outlineLevel="0" collapsed="false">
      <c r="B196" s="22"/>
      <c r="C196" s="22"/>
      <c r="D196" s="27"/>
      <c r="E196" s="27"/>
      <c r="F196" s="27"/>
      <c r="H196" s="29"/>
      <c r="I196" s="30"/>
      <c r="J196" s="29"/>
    </row>
    <row r="197" customFormat="false" ht="12.75" hidden="false" customHeight="false" outlineLevel="0" collapsed="false">
      <c r="B197" s="22"/>
      <c r="C197" s="22"/>
      <c r="D197" s="27"/>
      <c r="E197" s="27"/>
      <c r="F197" s="27"/>
      <c r="H197" s="29"/>
      <c r="I197" s="30"/>
      <c r="J197" s="29"/>
    </row>
    <row r="198" customFormat="false" ht="12.75" hidden="false" customHeight="false" outlineLevel="0" collapsed="false">
      <c r="B198" s="22"/>
      <c r="C198" s="22"/>
      <c r="D198" s="27"/>
      <c r="E198" s="27"/>
      <c r="F198" s="27"/>
      <c r="H198" s="29"/>
      <c r="I198" s="30"/>
      <c r="J198" s="29"/>
    </row>
    <row r="199" customFormat="false" ht="12.75" hidden="false" customHeight="false" outlineLevel="0" collapsed="false">
      <c r="B199" s="22"/>
      <c r="C199" s="22"/>
      <c r="D199" s="27"/>
      <c r="E199" s="27"/>
      <c r="F199" s="27"/>
      <c r="H199" s="29"/>
      <c r="I199" s="30"/>
      <c r="J199" s="29"/>
    </row>
    <row r="200" customFormat="false" ht="12.75" hidden="false" customHeight="false" outlineLevel="0" collapsed="false">
      <c r="B200" s="22"/>
      <c r="C200" s="22"/>
      <c r="D200" s="27"/>
      <c r="E200" s="27"/>
      <c r="F200" s="27"/>
      <c r="H200" s="29"/>
      <c r="I200" s="30"/>
      <c r="J200" s="29"/>
    </row>
    <row r="201" customFormat="false" ht="12.75" hidden="false" customHeight="false" outlineLevel="0" collapsed="false">
      <c r="B201" s="22"/>
      <c r="C201" s="22"/>
      <c r="D201" s="27"/>
      <c r="E201" s="27"/>
      <c r="F201" s="27"/>
      <c r="H201" s="29"/>
      <c r="I201" s="30"/>
      <c r="J201" s="29"/>
    </row>
    <row r="202" customFormat="false" ht="12.75" hidden="false" customHeight="false" outlineLevel="0" collapsed="false">
      <c r="B202" s="22"/>
      <c r="C202" s="22"/>
      <c r="D202" s="27"/>
      <c r="E202" s="27"/>
      <c r="F202" s="27"/>
      <c r="H202" s="29"/>
      <c r="I202" s="30"/>
      <c r="J202" s="29"/>
    </row>
    <row r="203" customFormat="false" ht="12.75" hidden="false" customHeight="false" outlineLevel="0" collapsed="false">
      <c r="B203" s="22"/>
      <c r="C203" s="22"/>
      <c r="D203" s="27"/>
      <c r="E203" s="27"/>
      <c r="F203" s="27"/>
      <c r="H203" s="29"/>
      <c r="I203" s="30"/>
      <c r="J203" s="29"/>
    </row>
    <row r="204" customFormat="false" ht="12.75" hidden="false" customHeight="false" outlineLevel="0" collapsed="false">
      <c r="B204" s="22"/>
      <c r="C204" s="22"/>
      <c r="D204" s="27"/>
      <c r="E204" s="27"/>
      <c r="F204" s="27"/>
      <c r="H204" s="29"/>
      <c r="I204" s="30"/>
      <c r="J204" s="29"/>
    </row>
    <row r="205" customFormat="false" ht="12.75" hidden="false" customHeight="false" outlineLevel="0" collapsed="false">
      <c r="B205" s="22"/>
      <c r="C205" s="22"/>
      <c r="D205" s="27"/>
      <c r="E205" s="27"/>
      <c r="F205" s="27"/>
      <c r="H205" s="29"/>
      <c r="I205" s="30"/>
      <c r="J205" s="29"/>
    </row>
    <row r="206" customFormat="false" ht="12.75" hidden="false" customHeight="false" outlineLevel="0" collapsed="false">
      <c r="B206" s="22"/>
      <c r="C206" s="22"/>
      <c r="D206" s="27"/>
      <c r="E206" s="27"/>
      <c r="F206" s="27"/>
      <c r="H206" s="29"/>
      <c r="I206" s="30"/>
      <c r="J206" s="29"/>
    </row>
    <row r="207" customFormat="false" ht="12.75" hidden="false" customHeight="false" outlineLevel="0" collapsed="false">
      <c r="B207" s="22"/>
      <c r="C207" s="22"/>
      <c r="D207" s="27"/>
      <c r="E207" s="27"/>
      <c r="F207" s="27"/>
      <c r="H207" s="29"/>
      <c r="I207" s="30"/>
      <c r="J207" s="29"/>
    </row>
    <row r="208" customFormat="false" ht="12.75" hidden="false" customHeight="false" outlineLevel="0" collapsed="false">
      <c r="B208" s="22"/>
      <c r="C208" s="22"/>
      <c r="D208" s="27"/>
      <c r="E208" s="27"/>
      <c r="F208" s="27"/>
      <c r="H208" s="29"/>
      <c r="I208" s="30"/>
      <c r="J208" s="29"/>
    </row>
    <row r="209" customFormat="false" ht="12.75" hidden="false" customHeight="false" outlineLevel="0" collapsed="false">
      <c r="B209" s="22"/>
      <c r="C209" s="22"/>
      <c r="D209" s="27"/>
      <c r="E209" s="27"/>
      <c r="F209" s="27"/>
      <c r="H209" s="29"/>
      <c r="I209" s="30"/>
      <c r="J209" s="29"/>
    </row>
    <row r="210" customFormat="false" ht="12.75" hidden="false" customHeight="false" outlineLevel="0" collapsed="false">
      <c r="B210" s="22"/>
      <c r="C210" s="22"/>
      <c r="D210" s="27"/>
      <c r="E210" s="27"/>
      <c r="F210" s="27"/>
      <c r="H210" s="29"/>
      <c r="I210" s="30"/>
      <c r="J210" s="29"/>
    </row>
    <row r="211" customFormat="false" ht="12.75" hidden="false" customHeight="false" outlineLevel="0" collapsed="false">
      <c r="B211" s="22"/>
      <c r="C211" s="22"/>
      <c r="D211" s="27"/>
      <c r="E211" s="27"/>
      <c r="F211" s="27"/>
      <c r="H211" s="29"/>
      <c r="I211" s="30"/>
      <c r="J211" s="29"/>
    </row>
    <row r="212" customFormat="false" ht="12.75" hidden="false" customHeight="false" outlineLevel="0" collapsed="false">
      <c r="B212" s="22"/>
      <c r="C212" s="22"/>
      <c r="D212" s="27"/>
      <c r="E212" s="27"/>
      <c r="F212" s="27"/>
      <c r="H212" s="29"/>
      <c r="I212" s="30"/>
      <c r="J212" s="29"/>
    </row>
    <row r="213" customFormat="false" ht="12.75" hidden="false" customHeight="false" outlineLevel="0" collapsed="false">
      <c r="B213" s="22"/>
      <c r="C213" s="22"/>
      <c r="D213" s="27"/>
      <c r="E213" s="27"/>
      <c r="F213" s="27"/>
      <c r="H213" s="29"/>
      <c r="I213" s="30"/>
      <c r="J213" s="29"/>
    </row>
    <row r="214" customFormat="false" ht="12.75" hidden="false" customHeight="false" outlineLevel="0" collapsed="false">
      <c r="B214" s="22"/>
      <c r="C214" s="22"/>
      <c r="D214" s="27"/>
      <c r="E214" s="27"/>
      <c r="F214" s="27"/>
      <c r="H214" s="29"/>
      <c r="I214" s="30"/>
      <c r="J214" s="29"/>
    </row>
    <row r="215" customFormat="false" ht="12.75" hidden="false" customHeight="false" outlineLevel="0" collapsed="false">
      <c r="B215" s="22"/>
      <c r="C215" s="22"/>
      <c r="D215" s="27"/>
      <c r="E215" s="27"/>
      <c r="F215" s="27"/>
      <c r="H215" s="29"/>
      <c r="I215" s="30"/>
      <c r="J215" s="29"/>
    </row>
    <row r="216" customFormat="false" ht="12.75" hidden="false" customHeight="false" outlineLevel="0" collapsed="false">
      <c r="B216" s="22"/>
      <c r="C216" s="22"/>
      <c r="D216" s="27"/>
      <c r="E216" s="27"/>
      <c r="F216" s="27"/>
      <c r="H216" s="29"/>
      <c r="I216" s="30"/>
      <c r="J216" s="29"/>
    </row>
    <row r="217" customFormat="false" ht="12.75" hidden="false" customHeight="false" outlineLevel="0" collapsed="false">
      <c r="B217" s="22"/>
      <c r="C217" s="22"/>
      <c r="D217" s="27"/>
      <c r="E217" s="27"/>
      <c r="F217" s="27"/>
      <c r="H217" s="29"/>
      <c r="I217" s="30"/>
      <c r="J217" s="29"/>
    </row>
    <row r="218" customFormat="false" ht="12.75" hidden="false" customHeight="false" outlineLevel="0" collapsed="false">
      <c r="B218" s="22"/>
      <c r="C218" s="22"/>
      <c r="D218" s="27"/>
      <c r="E218" s="27"/>
      <c r="F218" s="27"/>
      <c r="H218" s="29"/>
      <c r="I218" s="30"/>
      <c r="J218" s="29"/>
    </row>
    <row r="219" customFormat="false" ht="12.75" hidden="false" customHeight="false" outlineLevel="0" collapsed="false">
      <c r="B219" s="22"/>
      <c r="C219" s="22"/>
      <c r="D219" s="27"/>
      <c r="E219" s="27"/>
      <c r="F219" s="27"/>
      <c r="H219" s="29"/>
      <c r="I219" s="30"/>
      <c r="J219" s="29"/>
    </row>
    <row r="220" customFormat="false" ht="12.75" hidden="false" customHeight="false" outlineLevel="0" collapsed="false">
      <c r="B220" s="22"/>
      <c r="C220" s="22"/>
      <c r="D220" s="27"/>
      <c r="E220" s="27"/>
      <c r="F220" s="27"/>
      <c r="H220" s="29"/>
      <c r="I220" s="30"/>
      <c r="J220" s="29"/>
    </row>
    <row r="221" customFormat="false" ht="12.75" hidden="false" customHeight="false" outlineLevel="0" collapsed="false">
      <c r="B221" s="22"/>
      <c r="C221" s="22"/>
      <c r="D221" s="27"/>
      <c r="E221" s="27"/>
      <c r="F221" s="27"/>
      <c r="H221" s="29"/>
      <c r="I221" s="30"/>
      <c r="J221" s="29"/>
    </row>
    <row r="222" customFormat="false" ht="12.75" hidden="false" customHeight="false" outlineLevel="0" collapsed="false">
      <c r="B222" s="22"/>
      <c r="C222" s="22"/>
      <c r="D222" s="27"/>
      <c r="E222" s="27"/>
      <c r="F222" s="27"/>
      <c r="H222" s="29"/>
      <c r="I222" s="30"/>
      <c r="J222" s="29"/>
    </row>
    <row r="223" customFormat="false" ht="12.75" hidden="false" customHeight="false" outlineLevel="0" collapsed="false">
      <c r="B223" s="22"/>
      <c r="C223" s="22"/>
      <c r="D223" s="27"/>
      <c r="E223" s="27"/>
      <c r="F223" s="27"/>
      <c r="H223" s="29"/>
      <c r="I223" s="30"/>
      <c r="J223" s="29"/>
    </row>
    <row r="224" customFormat="false" ht="12.75" hidden="false" customHeight="false" outlineLevel="0" collapsed="false">
      <c r="B224" s="22"/>
      <c r="C224" s="22"/>
      <c r="D224" s="27"/>
      <c r="E224" s="27"/>
      <c r="F224" s="27"/>
      <c r="H224" s="29"/>
      <c r="I224" s="30"/>
      <c r="J224" s="29"/>
    </row>
    <row r="225" customFormat="false" ht="12.75" hidden="false" customHeight="false" outlineLevel="0" collapsed="false">
      <c r="B225" s="22"/>
      <c r="C225" s="22"/>
      <c r="D225" s="27"/>
      <c r="E225" s="27"/>
      <c r="F225" s="27"/>
      <c r="H225" s="29"/>
      <c r="I225" s="30"/>
      <c r="J225" s="29"/>
    </row>
    <row r="226" customFormat="false" ht="12.75" hidden="false" customHeight="false" outlineLevel="0" collapsed="false">
      <c r="B226" s="22"/>
      <c r="C226" s="22"/>
      <c r="D226" s="27"/>
      <c r="E226" s="27"/>
      <c r="F226" s="27"/>
      <c r="H226" s="29"/>
      <c r="I226" s="30"/>
      <c r="J226" s="29"/>
    </row>
    <row r="227" customFormat="false" ht="12.75" hidden="false" customHeight="false" outlineLevel="0" collapsed="false">
      <c r="B227" s="22"/>
      <c r="C227" s="22"/>
      <c r="D227" s="27"/>
      <c r="E227" s="27"/>
      <c r="F227" s="27"/>
      <c r="H227" s="29"/>
      <c r="I227" s="30"/>
      <c r="J227" s="29"/>
    </row>
    <row r="228" customFormat="false" ht="12.75" hidden="false" customHeight="false" outlineLevel="0" collapsed="false">
      <c r="B228" s="22"/>
      <c r="C228" s="22"/>
      <c r="D228" s="27"/>
      <c r="E228" s="27"/>
      <c r="F228" s="27"/>
      <c r="H228" s="29"/>
      <c r="I228" s="30"/>
      <c r="J228" s="29"/>
    </row>
    <row r="229" customFormat="false" ht="12.75" hidden="false" customHeight="false" outlineLevel="0" collapsed="false">
      <c r="B229" s="22"/>
      <c r="C229" s="22"/>
      <c r="D229" s="27"/>
      <c r="E229" s="27"/>
      <c r="F229" s="27"/>
      <c r="H229" s="29"/>
      <c r="I229" s="30"/>
      <c r="J229" s="29"/>
    </row>
    <row r="230" customFormat="false" ht="12.75" hidden="false" customHeight="false" outlineLevel="0" collapsed="false">
      <c r="B230" s="22"/>
      <c r="C230" s="22"/>
      <c r="D230" s="27"/>
      <c r="E230" s="27"/>
      <c r="F230" s="27"/>
      <c r="H230" s="29"/>
      <c r="I230" s="30"/>
      <c r="J230" s="29"/>
    </row>
    <row r="231" customFormat="false" ht="12.75" hidden="false" customHeight="false" outlineLevel="0" collapsed="false">
      <c r="B231" s="22"/>
      <c r="C231" s="22"/>
      <c r="D231" s="27"/>
      <c r="E231" s="27"/>
      <c r="F231" s="27"/>
      <c r="H231" s="29"/>
      <c r="I231" s="30"/>
      <c r="J231" s="29"/>
    </row>
    <row r="232" customFormat="false" ht="12.75" hidden="false" customHeight="false" outlineLevel="0" collapsed="false">
      <c r="B232" s="22"/>
      <c r="C232" s="22"/>
      <c r="D232" s="27"/>
      <c r="E232" s="27"/>
      <c r="F232" s="27"/>
      <c r="H232" s="29"/>
      <c r="I232" s="30"/>
      <c r="J232" s="29"/>
    </row>
    <row r="233" customFormat="false" ht="12.75" hidden="false" customHeight="false" outlineLevel="0" collapsed="false">
      <c r="B233" s="22"/>
      <c r="C233" s="22"/>
      <c r="D233" s="27"/>
      <c r="E233" s="27"/>
      <c r="F233" s="27"/>
      <c r="H233" s="29"/>
      <c r="I233" s="30"/>
      <c r="J233" s="29"/>
    </row>
    <row r="234" customFormat="false" ht="12.75" hidden="false" customHeight="false" outlineLevel="0" collapsed="false">
      <c r="B234" s="22"/>
      <c r="C234" s="22"/>
      <c r="D234" s="27"/>
      <c r="E234" s="27"/>
      <c r="F234" s="27"/>
      <c r="H234" s="29"/>
      <c r="I234" s="30"/>
      <c r="J234" s="29"/>
    </row>
    <row r="235" customFormat="false" ht="12.75" hidden="false" customHeight="false" outlineLevel="0" collapsed="false">
      <c r="B235" s="22"/>
      <c r="C235" s="22"/>
      <c r="D235" s="27"/>
      <c r="E235" s="27"/>
      <c r="F235" s="27"/>
      <c r="H235" s="29"/>
      <c r="I235" s="30"/>
      <c r="J235" s="29"/>
    </row>
    <row r="236" customFormat="false" ht="12.75" hidden="false" customHeight="false" outlineLevel="0" collapsed="false">
      <c r="B236" s="22"/>
      <c r="C236" s="22"/>
      <c r="D236" s="27"/>
      <c r="E236" s="27"/>
      <c r="F236" s="27"/>
      <c r="H236" s="29"/>
      <c r="I236" s="30"/>
      <c r="J236" s="29"/>
    </row>
    <row r="237" customFormat="false" ht="12.75" hidden="false" customHeight="false" outlineLevel="0" collapsed="false">
      <c r="B237" s="22"/>
      <c r="C237" s="22"/>
      <c r="D237" s="27"/>
      <c r="E237" s="27"/>
      <c r="F237" s="27"/>
      <c r="H237" s="29"/>
      <c r="I237" s="30"/>
      <c r="J237" s="29"/>
    </row>
    <row r="238" customFormat="false" ht="12.75" hidden="false" customHeight="false" outlineLevel="0" collapsed="false">
      <c r="B238" s="22"/>
      <c r="C238" s="22"/>
      <c r="D238" s="27"/>
      <c r="E238" s="27"/>
      <c r="F238" s="27"/>
      <c r="H238" s="29"/>
      <c r="I238" s="30"/>
      <c r="J238" s="29"/>
    </row>
    <row r="239" customFormat="false" ht="12.75" hidden="false" customHeight="false" outlineLevel="0" collapsed="false">
      <c r="B239" s="22"/>
      <c r="C239" s="22"/>
      <c r="D239" s="27"/>
      <c r="E239" s="27"/>
      <c r="F239" s="27"/>
      <c r="H239" s="29"/>
      <c r="I239" s="30"/>
      <c r="J239" s="29"/>
    </row>
    <row r="240" customFormat="false" ht="12.75" hidden="false" customHeight="false" outlineLevel="0" collapsed="false">
      <c r="B240" s="22"/>
      <c r="C240" s="22"/>
      <c r="D240" s="27"/>
      <c r="E240" s="27"/>
      <c r="F240" s="27"/>
      <c r="H240" s="29"/>
      <c r="I240" s="30"/>
      <c r="J240" s="29"/>
    </row>
    <row r="241" customFormat="false" ht="12.75" hidden="false" customHeight="false" outlineLevel="0" collapsed="false">
      <c r="B241" s="22"/>
      <c r="C241" s="22"/>
      <c r="D241" s="27"/>
      <c r="E241" s="27"/>
      <c r="F241" s="27"/>
      <c r="H241" s="29"/>
      <c r="I241" s="30"/>
      <c r="J241" s="29"/>
    </row>
    <row r="242" customFormat="false" ht="12.75" hidden="false" customHeight="false" outlineLevel="0" collapsed="false">
      <c r="B242" s="22"/>
      <c r="C242" s="22"/>
      <c r="D242" s="27"/>
      <c r="E242" s="27"/>
      <c r="F242" s="27"/>
      <c r="H242" s="29"/>
      <c r="I242" s="30"/>
      <c r="J242" s="29"/>
    </row>
    <row r="243" customFormat="false" ht="12.75" hidden="false" customHeight="false" outlineLevel="0" collapsed="false">
      <c r="B243" s="22"/>
      <c r="C243" s="22"/>
      <c r="D243" s="27"/>
      <c r="E243" s="27"/>
      <c r="F243" s="27"/>
      <c r="H243" s="29"/>
      <c r="I243" s="30"/>
      <c r="J243" s="29"/>
    </row>
    <row r="244" customFormat="false" ht="12.75" hidden="false" customHeight="false" outlineLevel="0" collapsed="false">
      <c r="B244" s="22"/>
      <c r="C244" s="22"/>
      <c r="D244" s="27"/>
      <c r="E244" s="27"/>
      <c r="F244" s="27"/>
      <c r="H244" s="29"/>
      <c r="I244" s="30"/>
      <c r="J244" s="29"/>
    </row>
    <row r="245" customFormat="false" ht="12.75" hidden="false" customHeight="false" outlineLevel="0" collapsed="false">
      <c r="B245" s="22"/>
      <c r="C245" s="22"/>
      <c r="D245" s="27"/>
      <c r="E245" s="27"/>
      <c r="F245" s="27"/>
      <c r="H245" s="29"/>
      <c r="I245" s="30"/>
      <c r="J245" s="29"/>
    </row>
    <row r="246" customFormat="false" ht="12.75" hidden="false" customHeight="false" outlineLevel="0" collapsed="false">
      <c r="B246" s="22"/>
      <c r="C246" s="22"/>
      <c r="D246" s="27"/>
      <c r="E246" s="27"/>
      <c r="F246" s="27"/>
      <c r="H246" s="29"/>
      <c r="I246" s="30"/>
      <c r="J246" s="29"/>
    </row>
    <row r="247" customFormat="false" ht="12.75" hidden="false" customHeight="false" outlineLevel="0" collapsed="false">
      <c r="B247" s="22"/>
      <c r="C247" s="22"/>
      <c r="D247" s="27"/>
      <c r="E247" s="27"/>
      <c r="F247" s="27"/>
      <c r="H247" s="29"/>
      <c r="I247" s="30"/>
      <c r="J247" s="29"/>
    </row>
    <row r="248" customFormat="false" ht="12.75" hidden="false" customHeight="false" outlineLevel="0" collapsed="false">
      <c r="B248" s="22"/>
      <c r="C248" s="22"/>
      <c r="D248" s="27"/>
      <c r="E248" s="27"/>
      <c r="F248" s="27"/>
      <c r="H248" s="29"/>
      <c r="I248" s="30"/>
      <c r="J248" s="29"/>
    </row>
    <row r="249" customFormat="false" ht="12.75" hidden="false" customHeight="false" outlineLevel="0" collapsed="false">
      <c r="B249" s="22"/>
      <c r="C249" s="22"/>
      <c r="D249" s="27"/>
      <c r="E249" s="27"/>
      <c r="F249" s="27"/>
      <c r="H249" s="29"/>
      <c r="I249" s="30"/>
      <c r="J249" s="29"/>
    </row>
    <row r="250" customFormat="false" ht="12.75" hidden="false" customHeight="false" outlineLevel="0" collapsed="false">
      <c r="B250" s="22"/>
      <c r="C250" s="22"/>
      <c r="D250" s="27"/>
      <c r="E250" s="27"/>
      <c r="F250" s="27"/>
      <c r="H250" s="29"/>
      <c r="I250" s="30"/>
      <c r="J250" s="29"/>
    </row>
    <row r="251" customFormat="false" ht="12.75" hidden="false" customHeight="false" outlineLevel="0" collapsed="false">
      <c r="B251" s="22"/>
      <c r="C251" s="22"/>
      <c r="D251" s="27"/>
      <c r="E251" s="27"/>
      <c r="F251" s="27"/>
      <c r="H251" s="29"/>
      <c r="I251" s="30"/>
      <c r="J251" s="29"/>
    </row>
    <row r="252" customFormat="false" ht="12.75" hidden="false" customHeight="false" outlineLevel="0" collapsed="false">
      <c r="B252" s="22"/>
      <c r="C252" s="22"/>
      <c r="D252" s="27"/>
      <c r="E252" s="27"/>
      <c r="F252" s="27"/>
      <c r="H252" s="29"/>
      <c r="I252" s="30"/>
      <c r="J252" s="29"/>
    </row>
    <row r="253" customFormat="false" ht="12.75" hidden="false" customHeight="false" outlineLevel="0" collapsed="false">
      <c r="B253" s="22"/>
      <c r="C253" s="22"/>
      <c r="D253" s="27"/>
      <c r="E253" s="27"/>
      <c r="F253" s="27"/>
      <c r="H253" s="29"/>
      <c r="I253" s="30"/>
      <c r="J253" s="29"/>
    </row>
    <row r="254" customFormat="false" ht="12.75" hidden="false" customHeight="false" outlineLevel="0" collapsed="false">
      <c r="B254" s="22"/>
      <c r="C254" s="22"/>
      <c r="D254" s="27"/>
      <c r="E254" s="27"/>
      <c r="F254" s="27"/>
      <c r="H254" s="29"/>
      <c r="I254" s="30"/>
      <c r="J254" s="29"/>
    </row>
    <row r="255" customFormat="false" ht="12.75" hidden="false" customHeight="false" outlineLevel="0" collapsed="false">
      <c r="B255" s="22"/>
      <c r="C255" s="22"/>
      <c r="D255" s="27"/>
      <c r="E255" s="27"/>
      <c r="F255" s="27"/>
      <c r="H255" s="29"/>
      <c r="I255" s="30"/>
      <c r="J255" s="29"/>
    </row>
    <row r="256" customFormat="false" ht="12.75" hidden="false" customHeight="false" outlineLevel="0" collapsed="false">
      <c r="B256" s="22"/>
      <c r="C256" s="22"/>
      <c r="D256" s="27"/>
      <c r="E256" s="27"/>
      <c r="F256" s="27"/>
      <c r="H256" s="29"/>
      <c r="I256" s="30"/>
      <c r="J256" s="29"/>
    </row>
    <row r="257" customFormat="false" ht="12.75" hidden="false" customHeight="false" outlineLevel="0" collapsed="false">
      <c r="B257" s="22"/>
      <c r="C257" s="22"/>
      <c r="D257" s="27"/>
      <c r="E257" s="27"/>
      <c r="F257" s="27"/>
      <c r="H257" s="29"/>
      <c r="I257" s="30"/>
      <c r="J257" s="29"/>
    </row>
    <row r="258" customFormat="false" ht="12.75" hidden="false" customHeight="false" outlineLevel="0" collapsed="false">
      <c r="B258" s="22"/>
      <c r="C258" s="22"/>
      <c r="D258" s="27"/>
      <c r="E258" s="27"/>
      <c r="F258" s="27"/>
      <c r="H258" s="29"/>
      <c r="I258" s="30"/>
      <c r="J258" s="29"/>
    </row>
    <row r="259" customFormat="false" ht="12.75" hidden="false" customHeight="false" outlineLevel="0" collapsed="false">
      <c r="B259" s="22"/>
      <c r="C259" s="22"/>
      <c r="D259" s="27"/>
      <c r="E259" s="27"/>
      <c r="F259" s="27"/>
      <c r="H259" s="29"/>
      <c r="I259" s="30"/>
      <c r="J259" s="29"/>
    </row>
    <row r="260" customFormat="false" ht="12.75" hidden="false" customHeight="false" outlineLevel="0" collapsed="false">
      <c r="B260" s="22"/>
      <c r="C260" s="22"/>
      <c r="D260" s="27"/>
      <c r="E260" s="27"/>
      <c r="F260" s="27"/>
      <c r="H260" s="29"/>
      <c r="I260" s="30"/>
      <c r="J260" s="29"/>
    </row>
    <row r="261" customFormat="false" ht="12.75" hidden="false" customHeight="false" outlineLevel="0" collapsed="false">
      <c r="B261" s="22"/>
      <c r="C261" s="22"/>
      <c r="D261" s="27"/>
      <c r="E261" s="27"/>
      <c r="F261" s="27"/>
      <c r="H261" s="29"/>
      <c r="I261" s="30"/>
      <c r="J261" s="29"/>
    </row>
    <row r="262" customFormat="false" ht="12.75" hidden="false" customHeight="false" outlineLevel="0" collapsed="false">
      <c r="B262" s="22"/>
      <c r="C262" s="22"/>
      <c r="D262" s="27"/>
      <c r="E262" s="27"/>
      <c r="F262" s="27"/>
      <c r="H262" s="29"/>
      <c r="I262" s="30"/>
      <c r="J262" s="29"/>
    </row>
    <row r="263" customFormat="false" ht="12.75" hidden="false" customHeight="false" outlineLevel="0" collapsed="false">
      <c r="B263" s="22"/>
      <c r="C263" s="22"/>
      <c r="D263" s="27"/>
      <c r="E263" s="27"/>
      <c r="F263" s="27"/>
      <c r="H263" s="29"/>
      <c r="I263" s="30"/>
      <c r="J263" s="29"/>
    </row>
    <row r="264" customFormat="false" ht="12.75" hidden="false" customHeight="false" outlineLevel="0" collapsed="false">
      <c r="B264" s="22"/>
      <c r="C264" s="22"/>
      <c r="D264" s="27"/>
      <c r="E264" s="27"/>
      <c r="F264" s="27"/>
      <c r="H264" s="29"/>
      <c r="I264" s="30"/>
      <c r="J264" s="29"/>
    </row>
    <row r="265" customFormat="false" ht="12.75" hidden="false" customHeight="false" outlineLevel="0" collapsed="false">
      <c r="B265" s="22"/>
      <c r="C265" s="22"/>
      <c r="D265" s="27"/>
      <c r="E265" s="27"/>
      <c r="F265" s="27"/>
      <c r="H265" s="29"/>
      <c r="I265" s="30"/>
      <c r="J265" s="29"/>
    </row>
    <row r="266" customFormat="false" ht="12.75" hidden="false" customHeight="false" outlineLevel="0" collapsed="false">
      <c r="B266" s="22"/>
      <c r="C266" s="22"/>
      <c r="D266" s="27"/>
      <c r="E266" s="27"/>
      <c r="F266" s="27"/>
      <c r="H266" s="29"/>
      <c r="I266" s="30"/>
      <c r="J266" s="29"/>
    </row>
    <row r="267" customFormat="false" ht="12.75" hidden="false" customHeight="false" outlineLevel="0" collapsed="false">
      <c r="B267" s="22"/>
      <c r="C267" s="22"/>
      <c r="D267" s="27"/>
      <c r="E267" s="27"/>
      <c r="F267" s="27"/>
      <c r="H267" s="29"/>
      <c r="I267" s="30"/>
      <c r="J267" s="29"/>
    </row>
    <row r="268" customFormat="false" ht="12.75" hidden="false" customHeight="false" outlineLevel="0" collapsed="false">
      <c r="B268" s="22"/>
      <c r="C268" s="22"/>
      <c r="D268" s="27"/>
      <c r="E268" s="27"/>
      <c r="F268" s="27"/>
      <c r="H268" s="29"/>
      <c r="I268" s="30"/>
      <c r="J268" s="29"/>
    </row>
    <row r="269" customFormat="false" ht="12.75" hidden="false" customHeight="false" outlineLevel="0" collapsed="false">
      <c r="B269" s="22"/>
      <c r="C269" s="22"/>
      <c r="D269" s="27"/>
      <c r="E269" s="27"/>
      <c r="F269" s="27"/>
      <c r="H269" s="29"/>
      <c r="I269" s="30"/>
      <c r="J269" s="29"/>
    </row>
    <row r="270" customFormat="false" ht="12.75" hidden="false" customHeight="false" outlineLevel="0" collapsed="false">
      <c r="B270" s="22"/>
      <c r="C270" s="22"/>
      <c r="D270" s="27"/>
      <c r="E270" s="27"/>
      <c r="F270" s="27"/>
      <c r="H270" s="29"/>
      <c r="I270" s="30"/>
      <c r="J270" s="29"/>
    </row>
    <row r="271" customFormat="false" ht="12.75" hidden="false" customHeight="false" outlineLevel="0" collapsed="false">
      <c r="B271" s="22"/>
      <c r="C271" s="22"/>
      <c r="D271" s="27"/>
      <c r="E271" s="27"/>
      <c r="F271" s="27"/>
      <c r="H271" s="29"/>
      <c r="I271" s="30"/>
      <c r="J271" s="29"/>
    </row>
    <row r="272" customFormat="false" ht="12.75" hidden="false" customHeight="false" outlineLevel="0" collapsed="false">
      <c r="B272" s="22"/>
      <c r="C272" s="22"/>
      <c r="D272" s="27"/>
      <c r="E272" s="27"/>
      <c r="F272" s="27"/>
      <c r="H272" s="29"/>
      <c r="I272" s="30"/>
      <c r="J272" s="29"/>
    </row>
    <row r="273" customFormat="false" ht="12.75" hidden="false" customHeight="false" outlineLevel="0" collapsed="false">
      <c r="B273" s="22"/>
      <c r="C273" s="22"/>
      <c r="D273" s="27"/>
      <c r="E273" s="27"/>
      <c r="F273" s="27"/>
      <c r="H273" s="29"/>
      <c r="I273" s="30"/>
      <c r="J273" s="29"/>
    </row>
    <row r="274" customFormat="false" ht="12.75" hidden="false" customHeight="false" outlineLevel="0" collapsed="false">
      <c r="B274" s="22"/>
      <c r="C274" s="22"/>
      <c r="D274" s="27"/>
      <c r="E274" s="27"/>
      <c r="F274" s="27"/>
      <c r="H274" s="29"/>
      <c r="I274" s="30"/>
      <c r="J274" s="29"/>
    </row>
    <row r="275" customFormat="false" ht="12.75" hidden="false" customHeight="false" outlineLevel="0" collapsed="false">
      <c r="B275" s="22"/>
      <c r="C275" s="22"/>
      <c r="D275" s="27"/>
      <c r="E275" s="27"/>
      <c r="F275" s="27"/>
      <c r="H275" s="29"/>
      <c r="I275" s="30"/>
      <c r="J275" s="29"/>
    </row>
    <row r="276" customFormat="false" ht="12.75" hidden="false" customHeight="false" outlineLevel="0" collapsed="false">
      <c r="B276" s="22"/>
      <c r="C276" s="22"/>
      <c r="D276" s="27"/>
      <c r="E276" s="27"/>
      <c r="F276" s="27"/>
      <c r="H276" s="29"/>
      <c r="I276" s="30"/>
      <c r="J276" s="29"/>
    </row>
    <row r="277" customFormat="false" ht="12.75" hidden="false" customHeight="false" outlineLevel="0" collapsed="false">
      <c r="B277" s="22"/>
      <c r="C277" s="22"/>
      <c r="D277" s="27"/>
      <c r="E277" s="27"/>
      <c r="F277" s="27"/>
      <c r="H277" s="29"/>
      <c r="I277" s="30"/>
      <c r="J277" s="29"/>
    </row>
    <row r="278" customFormat="false" ht="12.75" hidden="false" customHeight="false" outlineLevel="0" collapsed="false">
      <c r="B278" s="22"/>
      <c r="C278" s="22"/>
      <c r="D278" s="27"/>
      <c r="E278" s="27"/>
      <c r="F278" s="27"/>
      <c r="H278" s="29"/>
      <c r="I278" s="30"/>
      <c r="J278" s="29"/>
    </row>
    <row r="279" customFormat="false" ht="12.75" hidden="false" customHeight="false" outlineLevel="0" collapsed="false">
      <c r="B279" s="22"/>
      <c r="C279" s="22"/>
      <c r="D279" s="27"/>
      <c r="E279" s="27"/>
      <c r="F279" s="27"/>
      <c r="H279" s="29"/>
      <c r="I279" s="30"/>
      <c r="J279" s="29"/>
    </row>
    <row r="280" customFormat="false" ht="12.75" hidden="false" customHeight="false" outlineLevel="0" collapsed="false">
      <c r="B280" s="22"/>
      <c r="C280" s="22"/>
      <c r="D280" s="27"/>
      <c r="E280" s="27"/>
      <c r="F280" s="27"/>
      <c r="H280" s="29"/>
      <c r="I280" s="30"/>
      <c r="J280" s="29"/>
    </row>
    <row r="281" customFormat="false" ht="12.75" hidden="false" customHeight="false" outlineLevel="0" collapsed="false">
      <c r="B281" s="22"/>
      <c r="C281" s="22"/>
      <c r="D281" s="27"/>
      <c r="E281" s="27"/>
      <c r="F281" s="27"/>
      <c r="H281" s="29"/>
      <c r="I281" s="30"/>
      <c r="J281" s="29"/>
    </row>
    <row r="282" customFormat="false" ht="12.75" hidden="false" customHeight="false" outlineLevel="0" collapsed="false">
      <c r="B282" s="22"/>
      <c r="C282" s="22"/>
      <c r="D282" s="27"/>
      <c r="E282" s="27"/>
      <c r="F282" s="27"/>
      <c r="H282" s="29"/>
      <c r="I282" s="30"/>
      <c r="J282" s="29"/>
    </row>
    <row r="283" customFormat="false" ht="12.75" hidden="false" customHeight="false" outlineLevel="0" collapsed="false">
      <c r="B283" s="22"/>
      <c r="C283" s="22"/>
      <c r="D283" s="27"/>
      <c r="E283" s="27"/>
      <c r="F283" s="27"/>
      <c r="H283" s="29"/>
      <c r="I283" s="30"/>
      <c r="J283" s="29"/>
    </row>
    <row r="284" customFormat="false" ht="12.75" hidden="false" customHeight="false" outlineLevel="0" collapsed="false">
      <c r="B284" s="22"/>
      <c r="C284" s="22"/>
      <c r="D284" s="27"/>
      <c r="E284" s="27"/>
      <c r="F284" s="27"/>
      <c r="H284" s="29"/>
      <c r="I284" s="30"/>
      <c r="J284" s="29"/>
    </row>
    <row r="285" customFormat="false" ht="12.75" hidden="false" customHeight="false" outlineLevel="0" collapsed="false">
      <c r="B285" s="22"/>
      <c r="C285" s="22"/>
      <c r="D285" s="27"/>
      <c r="E285" s="27"/>
      <c r="F285" s="27"/>
      <c r="H285" s="29"/>
      <c r="I285" s="30"/>
      <c r="J285" s="29"/>
    </row>
    <row r="286" customFormat="false" ht="12.75" hidden="false" customHeight="false" outlineLevel="0" collapsed="false">
      <c r="B286" s="22"/>
      <c r="C286" s="22"/>
      <c r="D286" s="27"/>
      <c r="E286" s="27"/>
      <c r="F286" s="27"/>
      <c r="H286" s="29"/>
      <c r="I286" s="30"/>
      <c r="J286" s="29"/>
    </row>
    <row r="287" customFormat="false" ht="12.75" hidden="false" customHeight="false" outlineLevel="0" collapsed="false">
      <c r="B287" s="22"/>
      <c r="C287" s="22"/>
      <c r="D287" s="27"/>
      <c r="E287" s="27"/>
      <c r="F287" s="27"/>
      <c r="H287" s="29"/>
      <c r="I287" s="30"/>
      <c r="J287" s="29"/>
    </row>
    <row r="288" customFormat="false" ht="12.75" hidden="false" customHeight="false" outlineLevel="0" collapsed="false">
      <c r="B288" s="22"/>
      <c r="C288" s="22"/>
      <c r="D288" s="27"/>
      <c r="E288" s="27"/>
      <c r="F288" s="27"/>
      <c r="H288" s="29"/>
      <c r="I288" s="30"/>
      <c r="J288" s="29"/>
    </row>
    <row r="289" customFormat="false" ht="12.75" hidden="false" customHeight="false" outlineLevel="0" collapsed="false">
      <c r="B289" s="22"/>
      <c r="C289" s="22"/>
      <c r="D289" s="27"/>
      <c r="E289" s="27"/>
      <c r="F289" s="27"/>
      <c r="H289" s="29"/>
      <c r="I289" s="30"/>
      <c r="J289" s="29"/>
    </row>
    <row r="290" customFormat="false" ht="12.75" hidden="false" customHeight="false" outlineLevel="0" collapsed="false">
      <c r="B290" s="22"/>
      <c r="C290" s="22"/>
      <c r="D290" s="27"/>
      <c r="E290" s="27"/>
      <c r="F290" s="27"/>
      <c r="H290" s="29"/>
      <c r="I290" s="30"/>
      <c r="J290" s="29"/>
    </row>
    <row r="291" customFormat="false" ht="12.75" hidden="false" customHeight="false" outlineLevel="0" collapsed="false">
      <c r="B291" s="22"/>
      <c r="C291" s="22"/>
      <c r="D291" s="27"/>
      <c r="E291" s="27"/>
      <c r="F291" s="27"/>
      <c r="H291" s="29"/>
      <c r="I291" s="30"/>
      <c r="J291" s="29"/>
    </row>
    <row r="292" customFormat="false" ht="12.75" hidden="false" customHeight="false" outlineLevel="0" collapsed="false">
      <c r="B292" s="22"/>
      <c r="C292" s="22"/>
      <c r="D292" s="27"/>
      <c r="E292" s="27"/>
      <c r="F292" s="27"/>
      <c r="H292" s="29"/>
      <c r="I292" s="30"/>
      <c r="J292" s="29"/>
    </row>
    <row r="293" customFormat="false" ht="12.75" hidden="false" customHeight="false" outlineLevel="0" collapsed="false">
      <c r="B293" s="22"/>
      <c r="C293" s="22"/>
      <c r="D293" s="27"/>
      <c r="E293" s="27"/>
      <c r="F293" s="27"/>
      <c r="H293" s="29"/>
      <c r="I293" s="30"/>
      <c r="J293" s="29"/>
    </row>
    <row r="294" customFormat="false" ht="12.75" hidden="false" customHeight="false" outlineLevel="0" collapsed="false">
      <c r="B294" s="22"/>
      <c r="C294" s="22"/>
      <c r="D294" s="27"/>
      <c r="E294" s="27"/>
      <c r="F294" s="27"/>
      <c r="H294" s="29"/>
      <c r="I294" s="30"/>
      <c r="J294" s="29"/>
    </row>
    <row r="295" customFormat="false" ht="12.75" hidden="false" customHeight="false" outlineLevel="0" collapsed="false">
      <c r="B295" s="22"/>
      <c r="C295" s="22"/>
      <c r="D295" s="27"/>
      <c r="E295" s="27"/>
      <c r="F295" s="27"/>
      <c r="H295" s="29"/>
      <c r="I295" s="30"/>
      <c r="J295" s="29"/>
    </row>
    <row r="296" customFormat="false" ht="12.75" hidden="false" customHeight="false" outlineLevel="0" collapsed="false">
      <c r="B296" s="22"/>
      <c r="C296" s="22"/>
      <c r="D296" s="27"/>
      <c r="E296" s="27"/>
      <c r="F296" s="27"/>
      <c r="H296" s="29"/>
      <c r="I296" s="30"/>
      <c r="J296" s="29"/>
    </row>
    <row r="297" customFormat="false" ht="12.75" hidden="false" customHeight="false" outlineLevel="0" collapsed="false">
      <c r="B297" s="22"/>
      <c r="C297" s="22"/>
      <c r="D297" s="27"/>
      <c r="E297" s="27"/>
      <c r="F297" s="27"/>
      <c r="H297" s="29"/>
      <c r="I297" s="30"/>
      <c r="J297" s="29"/>
    </row>
    <row r="298" customFormat="false" ht="12.75" hidden="false" customHeight="false" outlineLevel="0" collapsed="false">
      <c r="B298" s="22"/>
      <c r="C298" s="22"/>
      <c r="D298" s="27"/>
      <c r="E298" s="27"/>
      <c r="F298" s="27"/>
      <c r="H298" s="29"/>
      <c r="I298" s="30"/>
      <c r="J298" s="29"/>
    </row>
    <row r="299" customFormat="false" ht="12.75" hidden="false" customHeight="false" outlineLevel="0" collapsed="false">
      <c r="B299" s="22"/>
      <c r="C299" s="22"/>
      <c r="D299" s="27"/>
      <c r="E299" s="27"/>
      <c r="F299" s="27"/>
      <c r="H299" s="29"/>
      <c r="I299" s="30"/>
      <c r="J299" s="29"/>
    </row>
    <row r="300" customFormat="false" ht="12.75" hidden="false" customHeight="false" outlineLevel="0" collapsed="false">
      <c r="B300" s="22"/>
      <c r="C300" s="22"/>
      <c r="D300" s="27"/>
      <c r="E300" s="27"/>
      <c r="F300" s="27"/>
      <c r="H300" s="29"/>
      <c r="I300" s="30"/>
      <c r="J300" s="29"/>
    </row>
    <row r="301" customFormat="false" ht="12.75" hidden="false" customHeight="false" outlineLevel="0" collapsed="false">
      <c r="B301" s="22"/>
      <c r="C301" s="22"/>
      <c r="D301" s="27"/>
      <c r="E301" s="27"/>
      <c r="F301" s="27"/>
      <c r="H301" s="29"/>
      <c r="I301" s="30"/>
      <c r="J301" s="29"/>
    </row>
    <row r="302" customFormat="false" ht="12.75" hidden="false" customHeight="false" outlineLevel="0" collapsed="false">
      <c r="B302" s="22"/>
      <c r="C302" s="22"/>
      <c r="D302" s="27"/>
      <c r="E302" s="27"/>
      <c r="F302" s="27"/>
      <c r="H302" s="29"/>
      <c r="I302" s="30"/>
      <c r="J302" s="29"/>
    </row>
    <row r="303" customFormat="false" ht="12.75" hidden="false" customHeight="false" outlineLevel="0" collapsed="false">
      <c r="B303" s="22"/>
      <c r="C303" s="22"/>
      <c r="D303" s="27"/>
      <c r="E303" s="27"/>
      <c r="F303" s="27"/>
      <c r="H303" s="29"/>
      <c r="I303" s="30"/>
      <c r="J303" s="29"/>
    </row>
    <row r="304" customFormat="false" ht="12.75" hidden="false" customHeight="false" outlineLevel="0" collapsed="false">
      <c r="B304" s="22"/>
      <c r="C304" s="22"/>
      <c r="D304" s="27"/>
      <c r="E304" s="27"/>
      <c r="F304" s="27"/>
      <c r="H304" s="29"/>
      <c r="I304" s="30"/>
      <c r="J304" s="29"/>
    </row>
    <row r="305" customFormat="false" ht="12.75" hidden="false" customHeight="false" outlineLevel="0" collapsed="false">
      <c r="B305" s="22"/>
      <c r="C305" s="22"/>
      <c r="D305" s="27"/>
      <c r="E305" s="27"/>
      <c r="F305" s="27"/>
      <c r="H305" s="29"/>
      <c r="I305" s="30"/>
      <c r="J305" s="29"/>
    </row>
    <row r="306" customFormat="false" ht="12.75" hidden="false" customHeight="false" outlineLevel="0" collapsed="false">
      <c r="B306" s="22"/>
      <c r="C306" s="22"/>
      <c r="D306" s="27"/>
      <c r="E306" s="27"/>
      <c r="F306" s="27"/>
      <c r="H306" s="29"/>
      <c r="I306" s="30"/>
      <c r="J306" s="29"/>
    </row>
    <row r="307" customFormat="false" ht="12.75" hidden="false" customHeight="false" outlineLevel="0" collapsed="false">
      <c r="B307" s="22"/>
      <c r="C307" s="22"/>
      <c r="D307" s="27"/>
      <c r="E307" s="27"/>
      <c r="F307" s="27"/>
      <c r="H307" s="29"/>
      <c r="I307" s="30"/>
      <c r="J307" s="29"/>
    </row>
    <row r="308" customFormat="false" ht="12.75" hidden="false" customHeight="false" outlineLevel="0" collapsed="false">
      <c r="B308" s="22"/>
      <c r="C308" s="22"/>
      <c r="D308" s="27"/>
      <c r="E308" s="27"/>
      <c r="F308" s="27"/>
      <c r="H308" s="29"/>
      <c r="I308" s="30"/>
      <c r="J308" s="29"/>
    </row>
    <row r="309" customFormat="false" ht="12.75" hidden="false" customHeight="false" outlineLevel="0" collapsed="false">
      <c r="B309" s="22"/>
      <c r="C309" s="22"/>
      <c r="D309" s="27"/>
      <c r="E309" s="27"/>
      <c r="F309" s="27"/>
      <c r="H309" s="29"/>
      <c r="I309" s="30"/>
      <c r="J309" s="29"/>
    </row>
    <row r="310" customFormat="false" ht="12.75" hidden="false" customHeight="false" outlineLevel="0" collapsed="false">
      <c r="B310" s="22"/>
      <c r="C310" s="22"/>
      <c r="D310" s="27"/>
      <c r="E310" s="27"/>
      <c r="F310" s="27"/>
      <c r="H310" s="29"/>
      <c r="I310" s="30"/>
      <c r="J310" s="29"/>
    </row>
    <row r="311" customFormat="false" ht="12.75" hidden="false" customHeight="false" outlineLevel="0" collapsed="false">
      <c r="B311" s="22"/>
      <c r="C311" s="22"/>
      <c r="D311" s="27"/>
      <c r="E311" s="27"/>
      <c r="F311" s="27"/>
      <c r="H311" s="29"/>
      <c r="I311" s="30"/>
      <c r="J311" s="29"/>
    </row>
    <row r="312" customFormat="false" ht="12.75" hidden="false" customHeight="false" outlineLevel="0" collapsed="false">
      <c r="B312" s="22"/>
      <c r="C312" s="22"/>
      <c r="D312" s="27"/>
      <c r="E312" s="27"/>
      <c r="F312" s="27"/>
      <c r="H312" s="29"/>
      <c r="I312" s="30"/>
      <c r="J312" s="29"/>
    </row>
    <row r="313" customFormat="false" ht="12.75" hidden="false" customHeight="false" outlineLevel="0" collapsed="false">
      <c r="B313" s="22"/>
      <c r="C313" s="22"/>
      <c r="D313" s="27"/>
      <c r="E313" s="27"/>
      <c r="F313" s="27"/>
      <c r="H313" s="29"/>
      <c r="I313" s="30"/>
      <c r="J313" s="29"/>
    </row>
    <row r="314" customFormat="false" ht="12.75" hidden="false" customHeight="false" outlineLevel="0" collapsed="false">
      <c r="B314" s="22"/>
      <c r="C314" s="22"/>
      <c r="D314" s="27"/>
      <c r="E314" s="27"/>
      <c r="F314" s="27"/>
      <c r="H314" s="29"/>
      <c r="I314" s="30"/>
      <c r="J314" s="29"/>
    </row>
    <row r="315" customFormat="false" ht="12.75" hidden="false" customHeight="false" outlineLevel="0" collapsed="false">
      <c r="B315" s="22"/>
      <c r="C315" s="22"/>
      <c r="D315" s="27"/>
      <c r="E315" s="27"/>
      <c r="F315" s="27"/>
      <c r="H315" s="29"/>
      <c r="I315" s="30"/>
      <c r="J315" s="29"/>
    </row>
    <row r="316" customFormat="false" ht="12.75" hidden="false" customHeight="false" outlineLevel="0" collapsed="false">
      <c r="B316" s="22"/>
      <c r="C316" s="22"/>
      <c r="D316" s="27"/>
      <c r="E316" s="27"/>
      <c r="F316" s="27"/>
      <c r="H316" s="29"/>
      <c r="I316" s="30"/>
      <c r="J316" s="29"/>
    </row>
    <row r="317" customFormat="false" ht="12.75" hidden="false" customHeight="false" outlineLevel="0" collapsed="false">
      <c r="B317" s="22"/>
      <c r="C317" s="22"/>
      <c r="D317" s="27"/>
      <c r="E317" s="27"/>
      <c r="F317" s="27"/>
      <c r="H317" s="29"/>
      <c r="I317" s="30"/>
      <c r="J317" s="29"/>
    </row>
    <row r="318" customFormat="false" ht="12.75" hidden="false" customHeight="false" outlineLevel="0" collapsed="false">
      <c r="B318" s="22"/>
      <c r="C318" s="22"/>
      <c r="D318" s="27"/>
      <c r="E318" s="27"/>
      <c r="F318" s="27"/>
      <c r="H318" s="29"/>
      <c r="I318" s="30"/>
      <c r="J318" s="29"/>
    </row>
    <row r="319" customFormat="false" ht="12.75" hidden="false" customHeight="false" outlineLevel="0" collapsed="false">
      <c r="B319" s="22"/>
      <c r="C319" s="22"/>
      <c r="D319" s="27"/>
      <c r="E319" s="27"/>
      <c r="F319" s="27"/>
      <c r="H319" s="29"/>
      <c r="I319" s="30"/>
      <c r="J319" s="29"/>
    </row>
    <row r="320" customFormat="false" ht="12.75" hidden="false" customHeight="false" outlineLevel="0" collapsed="false">
      <c r="B320" s="22"/>
      <c r="C320" s="22"/>
      <c r="D320" s="27"/>
      <c r="E320" s="27"/>
      <c r="F320" s="27"/>
      <c r="H320" s="29"/>
      <c r="I320" s="30"/>
      <c r="J320" s="29"/>
    </row>
    <row r="321" customFormat="false" ht="12.75" hidden="false" customHeight="false" outlineLevel="0" collapsed="false">
      <c r="B321" s="22"/>
      <c r="C321" s="22"/>
      <c r="D321" s="27"/>
      <c r="E321" s="27"/>
      <c r="F321" s="27"/>
      <c r="H321" s="29"/>
      <c r="I321" s="30"/>
      <c r="J321" s="29"/>
    </row>
    <row r="322" customFormat="false" ht="12.75" hidden="false" customHeight="false" outlineLevel="0" collapsed="false">
      <c r="B322" s="22"/>
      <c r="C322" s="22"/>
      <c r="D322" s="27"/>
      <c r="E322" s="27"/>
      <c r="F322" s="27"/>
      <c r="H322" s="29"/>
      <c r="I322" s="30"/>
      <c r="J322" s="29"/>
    </row>
    <row r="323" customFormat="false" ht="12.75" hidden="false" customHeight="false" outlineLevel="0" collapsed="false">
      <c r="B323" s="22"/>
      <c r="C323" s="22"/>
      <c r="D323" s="27"/>
      <c r="E323" s="27"/>
      <c r="F323" s="27"/>
      <c r="H323" s="29"/>
      <c r="I323" s="30"/>
      <c r="J323" s="29"/>
    </row>
    <row r="324" customFormat="false" ht="12.75" hidden="false" customHeight="false" outlineLevel="0" collapsed="false">
      <c r="B324" s="22"/>
      <c r="C324" s="22"/>
      <c r="D324" s="27"/>
      <c r="E324" s="27"/>
      <c r="F324" s="27"/>
      <c r="H324" s="29"/>
      <c r="I324" s="30"/>
      <c r="J324" s="29"/>
    </row>
    <row r="325" customFormat="false" ht="12.75" hidden="false" customHeight="false" outlineLevel="0" collapsed="false">
      <c r="B325" s="22"/>
      <c r="C325" s="22"/>
      <c r="D325" s="27"/>
      <c r="E325" s="27"/>
      <c r="F325" s="27"/>
      <c r="H325" s="29"/>
      <c r="I325" s="30"/>
      <c r="J325" s="29"/>
    </row>
    <row r="326" customFormat="false" ht="12.75" hidden="false" customHeight="false" outlineLevel="0" collapsed="false">
      <c r="B326" s="22"/>
      <c r="C326" s="22"/>
      <c r="D326" s="27"/>
      <c r="E326" s="27"/>
      <c r="F326" s="27"/>
      <c r="H326" s="29"/>
      <c r="I326" s="30"/>
      <c r="J326" s="29"/>
    </row>
    <row r="327" customFormat="false" ht="12.75" hidden="false" customHeight="false" outlineLevel="0" collapsed="false">
      <c r="B327" s="22"/>
      <c r="C327" s="22"/>
      <c r="D327" s="27"/>
      <c r="E327" s="27"/>
      <c r="F327" s="27"/>
      <c r="H327" s="29"/>
      <c r="I327" s="30"/>
      <c r="J327" s="29"/>
    </row>
    <row r="328" customFormat="false" ht="12.75" hidden="false" customHeight="false" outlineLevel="0" collapsed="false">
      <c r="B328" s="22"/>
      <c r="C328" s="22"/>
      <c r="D328" s="27"/>
      <c r="E328" s="27"/>
      <c r="F328" s="27"/>
      <c r="H328" s="29"/>
      <c r="I328" s="30"/>
      <c r="J328" s="29"/>
    </row>
    <row r="329" customFormat="false" ht="12.75" hidden="false" customHeight="false" outlineLevel="0" collapsed="false">
      <c r="B329" s="22"/>
      <c r="C329" s="22"/>
      <c r="D329" s="27"/>
      <c r="E329" s="27"/>
      <c r="F329" s="27"/>
      <c r="H329" s="29"/>
      <c r="I329" s="30"/>
      <c r="J329" s="29"/>
    </row>
    <row r="330" customFormat="false" ht="12.75" hidden="false" customHeight="false" outlineLevel="0" collapsed="false">
      <c r="B330" s="22"/>
      <c r="C330" s="22"/>
      <c r="D330" s="27"/>
      <c r="E330" s="27"/>
      <c r="F330" s="27"/>
      <c r="H330" s="29"/>
      <c r="I330" s="30"/>
      <c r="J330" s="29"/>
    </row>
    <row r="331" customFormat="false" ht="12.75" hidden="false" customHeight="false" outlineLevel="0" collapsed="false">
      <c r="B331" s="22"/>
      <c r="C331" s="22"/>
      <c r="D331" s="27"/>
      <c r="E331" s="27"/>
      <c r="F331" s="27"/>
      <c r="H331" s="29"/>
      <c r="I331" s="30"/>
      <c r="J331" s="29"/>
    </row>
    <row r="332" customFormat="false" ht="12.75" hidden="false" customHeight="false" outlineLevel="0" collapsed="false">
      <c r="B332" s="22"/>
      <c r="C332" s="22"/>
      <c r="D332" s="27"/>
      <c r="E332" s="27"/>
      <c r="F332" s="27"/>
      <c r="H332" s="29"/>
      <c r="I332" s="30"/>
      <c r="J332" s="29"/>
    </row>
    <row r="333" customFormat="false" ht="12.75" hidden="false" customHeight="false" outlineLevel="0" collapsed="false">
      <c r="B333" s="22"/>
      <c r="C333" s="22"/>
      <c r="D333" s="27"/>
      <c r="E333" s="27"/>
      <c r="F333" s="27"/>
      <c r="H333" s="29"/>
      <c r="I333" s="30"/>
      <c r="J333" s="29"/>
    </row>
    <row r="334" customFormat="false" ht="12.75" hidden="false" customHeight="false" outlineLevel="0" collapsed="false">
      <c r="B334" s="22"/>
      <c r="C334" s="22"/>
      <c r="D334" s="27"/>
      <c r="E334" s="27"/>
      <c r="F334" s="27"/>
      <c r="H334" s="29"/>
      <c r="I334" s="30"/>
      <c r="J334" s="29"/>
    </row>
    <row r="335" customFormat="false" ht="12.75" hidden="false" customHeight="false" outlineLevel="0" collapsed="false">
      <c r="B335" s="22"/>
      <c r="C335" s="22"/>
      <c r="D335" s="27"/>
      <c r="E335" s="27"/>
      <c r="F335" s="27"/>
      <c r="H335" s="29"/>
      <c r="I335" s="30"/>
      <c r="J335" s="29"/>
    </row>
    <row r="336" customFormat="false" ht="12.75" hidden="false" customHeight="false" outlineLevel="0" collapsed="false">
      <c r="B336" s="22"/>
      <c r="C336" s="22"/>
      <c r="D336" s="27"/>
      <c r="E336" s="27"/>
      <c r="F336" s="27"/>
      <c r="H336" s="29"/>
      <c r="I336" s="30"/>
      <c r="J336" s="29"/>
    </row>
    <row r="337" customFormat="false" ht="12.75" hidden="false" customHeight="false" outlineLevel="0" collapsed="false">
      <c r="B337" s="22"/>
      <c r="C337" s="22"/>
      <c r="D337" s="27"/>
      <c r="E337" s="27"/>
      <c r="F337" s="27"/>
      <c r="H337" s="29"/>
      <c r="I337" s="30"/>
      <c r="J337" s="29"/>
    </row>
    <row r="338" customFormat="false" ht="12.75" hidden="false" customHeight="false" outlineLevel="0" collapsed="false">
      <c r="B338" s="22"/>
      <c r="C338" s="22"/>
      <c r="D338" s="27"/>
      <c r="E338" s="27"/>
      <c r="F338" s="27"/>
      <c r="H338" s="29"/>
      <c r="I338" s="30"/>
      <c r="J338" s="29"/>
    </row>
    <row r="339" customFormat="false" ht="12.75" hidden="false" customHeight="false" outlineLevel="0" collapsed="false">
      <c r="B339" s="22"/>
      <c r="C339" s="22"/>
      <c r="D339" s="27"/>
      <c r="E339" s="27"/>
      <c r="F339" s="27"/>
      <c r="H339" s="29"/>
      <c r="I339" s="30"/>
      <c r="J339" s="29"/>
    </row>
    <row r="340" customFormat="false" ht="12.75" hidden="false" customHeight="false" outlineLevel="0" collapsed="false">
      <c r="B340" s="22"/>
      <c r="C340" s="22"/>
      <c r="D340" s="27"/>
      <c r="E340" s="27"/>
      <c r="F340" s="27"/>
      <c r="H340" s="29"/>
      <c r="I340" s="30"/>
      <c r="J340" s="29"/>
    </row>
    <row r="341" customFormat="false" ht="12.75" hidden="false" customHeight="false" outlineLevel="0" collapsed="false">
      <c r="B341" s="22"/>
      <c r="C341" s="22"/>
      <c r="D341" s="27"/>
      <c r="E341" s="27"/>
      <c r="F341" s="27"/>
      <c r="H341" s="29"/>
      <c r="I341" s="30"/>
      <c r="J341" s="29"/>
    </row>
    <row r="342" customFormat="false" ht="12.75" hidden="false" customHeight="false" outlineLevel="0" collapsed="false">
      <c r="B342" s="22"/>
      <c r="C342" s="22"/>
      <c r="D342" s="27"/>
      <c r="E342" s="27"/>
      <c r="F342" s="27"/>
      <c r="H342" s="29"/>
      <c r="I342" s="30"/>
      <c r="J342" s="29"/>
    </row>
    <row r="343" customFormat="false" ht="12.75" hidden="false" customHeight="false" outlineLevel="0" collapsed="false">
      <c r="B343" s="22"/>
      <c r="C343" s="22"/>
      <c r="D343" s="27"/>
      <c r="E343" s="27"/>
      <c r="F343" s="27"/>
      <c r="H343" s="29"/>
      <c r="I343" s="30"/>
      <c r="J343" s="29"/>
    </row>
    <row r="344" customFormat="false" ht="12.75" hidden="false" customHeight="false" outlineLevel="0" collapsed="false">
      <c r="B344" s="22"/>
      <c r="C344" s="22"/>
      <c r="D344" s="27"/>
      <c r="E344" s="27"/>
      <c r="F344" s="27"/>
      <c r="H344" s="29"/>
      <c r="I344" s="30"/>
      <c r="J344" s="29"/>
    </row>
    <row r="345" customFormat="false" ht="12.75" hidden="false" customHeight="false" outlineLevel="0" collapsed="false">
      <c r="B345" s="22"/>
      <c r="C345" s="22"/>
      <c r="D345" s="27"/>
      <c r="E345" s="27"/>
      <c r="F345" s="27"/>
      <c r="H345" s="29"/>
      <c r="I345" s="30"/>
      <c r="J345" s="29"/>
    </row>
    <row r="346" customFormat="false" ht="12.75" hidden="false" customHeight="false" outlineLevel="0" collapsed="false">
      <c r="B346" s="22"/>
      <c r="C346" s="22"/>
      <c r="D346" s="27"/>
      <c r="E346" s="27"/>
      <c r="F346" s="27"/>
      <c r="H346" s="29"/>
      <c r="I346" s="30"/>
      <c r="J346" s="29"/>
    </row>
    <row r="347" customFormat="false" ht="12.75" hidden="false" customHeight="false" outlineLevel="0" collapsed="false">
      <c r="B347" s="22"/>
      <c r="C347" s="22"/>
      <c r="D347" s="27"/>
      <c r="E347" s="27"/>
      <c r="F347" s="27"/>
      <c r="H347" s="29"/>
      <c r="I347" s="30"/>
      <c r="J347" s="29"/>
    </row>
    <row r="348" customFormat="false" ht="12.75" hidden="false" customHeight="false" outlineLevel="0" collapsed="false">
      <c r="B348" s="22"/>
      <c r="C348" s="22"/>
      <c r="D348" s="27"/>
      <c r="E348" s="27"/>
      <c r="F348" s="27"/>
      <c r="H348" s="29"/>
      <c r="I348" s="30"/>
      <c r="J348" s="29"/>
    </row>
    <row r="349" customFormat="false" ht="12.75" hidden="false" customHeight="false" outlineLevel="0" collapsed="false">
      <c r="B349" s="22"/>
      <c r="C349" s="22"/>
      <c r="D349" s="27"/>
      <c r="E349" s="27"/>
      <c r="F349" s="27"/>
      <c r="H349" s="29"/>
      <c r="I349" s="30"/>
      <c r="J349" s="29"/>
    </row>
    <row r="350" customFormat="false" ht="12.75" hidden="false" customHeight="false" outlineLevel="0" collapsed="false">
      <c r="B350" s="22"/>
      <c r="C350" s="22"/>
      <c r="D350" s="27"/>
      <c r="E350" s="27"/>
      <c r="F350" s="27"/>
      <c r="H350" s="29"/>
      <c r="I350" s="30"/>
      <c r="J350" s="29"/>
    </row>
    <row r="351" customFormat="false" ht="12.75" hidden="false" customHeight="false" outlineLevel="0" collapsed="false">
      <c r="B351" s="22"/>
      <c r="C351" s="22"/>
      <c r="D351" s="27"/>
      <c r="E351" s="27"/>
      <c r="F351" s="27"/>
      <c r="H351" s="29"/>
      <c r="I351" s="30"/>
      <c r="J351" s="29"/>
    </row>
    <row r="352" customFormat="false" ht="12.75" hidden="false" customHeight="false" outlineLevel="0" collapsed="false">
      <c r="B352" s="22"/>
      <c r="C352" s="22"/>
      <c r="D352" s="27"/>
      <c r="E352" s="27"/>
      <c r="F352" s="27"/>
      <c r="H352" s="29"/>
      <c r="I352" s="30"/>
      <c r="J352" s="29"/>
    </row>
    <row r="353" customFormat="false" ht="12.75" hidden="false" customHeight="false" outlineLevel="0" collapsed="false">
      <c r="B353" s="22"/>
      <c r="C353" s="22"/>
      <c r="D353" s="27"/>
      <c r="E353" s="27"/>
      <c r="F353" s="27"/>
      <c r="H353" s="29"/>
      <c r="I353" s="30"/>
      <c r="J353" s="29"/>
    </row>
    <row r="354" customFormat="false" ht="12.75" hidden="false" customHeight="false" outlineLevel="0" collapsed="false">
      <c r="B354" s="22"/>
      <c r="C354" s="22"/>
      <c r="D354" s="27"/>
      <c r="E354" s="27"/>
      <c r="F354" s="27"/>
      <c r="H354" s="29"/>
      <c r="I354" s="30"/>
      <c r="J354" s="29"/>
    </row>
    <row r="355" customFormat="false" ht="12.75" hidden="false" customHeight="false" outlineLevel="0" collapsed="false">
      <c r="B355" s="22"/>
      <c r="C355" s="22"/>
      <c r="D355" s="27"/>
      <c r="E355" s="27"/>
      <c r="F355" s="27"/>
      <c r="H355" s="29"/>
      <c r="I355" s="30"/>
      <c r="J355" s="29"/>
    </row>
    <row r="356" customFormat="false" ht="12.75" hidden="false" customHeight="false" outlineLevel="0" collapsed="false">
      <c r="B356" s="22"/>
      <c r="C356" s="22"/>
      <c r="D356" s="27"/>
      <c r="E356" s="27"/>
      <c r="F356" s="27"/>
      <c r="H356" s="29"/>
      <c r="I356" s="30"/>
      <c r="J356" s="29"/>
    </row>
    <row r="357" customFormat="false" ht="12.75" hidden="false" customHeight="false" outlineLevel="0" collapsed="false">
      <c r="B357" s="22"/>
      <c r="C357" s="22"/>
      <c r="D357" s="27"/>
      <c r="E357" s="27"/>
      <c r="F357" s="27"/>
      <c r="H357" s="29"/>
      <c r="I357" s="30"/>
      <c r="J357" s="29"/>
    </row>
    <row r="358" customFormat="false" ht="12.75" hidden="false" customHeight="false" outlineLevel="0" collapsed="false">
      <c r="B358" s="22"/>
      <c r="C358" s="22"/>
      <c r="D358" s="27"/>
      <c r="E358" s="27"/>
      <c r="F358" s="27"/>
      <c r="H358" s="29"/>
      <c r="I358" s="30"/>
      <c r="J358" s="29"/>
    </row>
    <row r="359" customFormat="false" ht="12.75" hidden="false" customHeight="false" outlineLevel="0" collapsed="false">
      <c r="B359" s="22"/>
      <c r="C359" s="22"/>
      <c r="D359" s="27"/>
      <c r="E359" s="27"/>
      <c r="F359" s="27"/>
      <c r="H359" s="29"/>
      <c r="I359" s="30"/>
      <c r="J359" s="29"/>
    </row>
    <row r="360" customFormat="false" ht="12.75" hidden="false" customHeight="false" outlineLevel="0" collapsed="false">
      <c r="B360" s="22"/>
      <c r="C360" s="22"/>
      <c r="D360" s="27"/>
      <c r="E360" s="27"/>
      <c r="F360" s="27"/>
      <c r="H360" s="29"/>
      <c r="I360" s="30"/>
      <c r="J360" s="29"/>
    </row>
    <row r="361" customFormat="false" ht="12.75" hidden="false" customHeight="false" outlineLevel="0" collapsed="false">
      <c r="B361" s="22"/>
      <c r="C361" s="22"/>
      <c r="D361" s="27"/>
      <c r="E361" s="27"/>
      <c r="F361" s="27"/>
      <c r="H361" s="29"/>
      <c r="I361" s="30"/>
      <c r="J361" s="29"/>
    </row>
    <row r="362" customFormat="false" ht="12.75" hidden="false" customHeight="false" outlineLevel="0" collapsed="false">
      <c r="B362" s="22"/>
      <c r="C362" s="22"/>
      <c r="D362" s="27"/>
      <c r="E362" s="27"/>
      <c r="F362" s="27"/>
      <c r="H362" s="29"/>
      <c r="I362" s="30"/>
      <c r="J362" s="29"/>
    </row>
    <row r="363" customFormat="false" ht="12.75" hidden="false" customHeight="false" outlineLevel="0" collapsed="false">
      <c r="B363" s="22"/>
      <c r="C363" s="22"/>
      <c r="D363" s="27"/>
      <c r="E363" s="27"/>
      <c r="F363" s="27"/>
      <c r="H363" s="29"/>
      <c r="I363" s="30"/>
      <c r="J363" s="29"/>
    </row>
    <row r="364" customFormat="false" ht="12.75" hidden="false" customHeight="false" outlineLevel="0" collapsed="false">
      <c r="B364" s="22"/>
      <c r="C364" s="22"/>
      <c r="D364" s="27"/>
      <c r="E364" s="27"/>
      <c r="F364" s="27"/>
      <c r="H364" s="29"/>
      <c r="I364" s="30"/>
      <c r="J364" s="29"/>
    </row>
    <row r="365" customFormat="false" ht="12.75" hidden="false" customHeight="false" outlineLevel="0" collapsed="false">
      <c r="B365" s="22"/>
      <c r="C365" s="22"/>
      <c r="D365" s="27"/>
      <c r="E365" s="27"/>
      <c r="F365" s="27"/>
      <c r="H365" s="29"/>
      <c r="I365" s="30"/>
      <c r="J365" s="29"/>
    </row>
    <row r="366" customFormat="false" ht="12.75" hidden="false" customHeight="false" outlineLevel="0" collapsed="false">
      <c r="B366" s="22"/>
      <c r="C366" s="22"/>
      <c r="D366" s="27"/>
      <c r="E366" s="27"/>
      <c r="F366" s="27"/>
      <c r="H366" s="29"/>
      <c r="I366" s="30"/>
      <c r="J366" s="29"/>
    </row>
    <row r="367" customFormat="false" ht="12.75" hidden="false" customHeight="false" outlineLevel="0" collapsed="false">
      <c r="B367" s="22"/>
      <c r="C367" s="22"/>
      <c r="D367" s="27"/>
      <c r="E367" s="27"/>
      <c r="F367" s="27"/>
      <c r="H367" s="29"/>
      <c r="I367" s="30"/>
      <c r="J367" s="29"/>
    </row>
    <row r="368" customFormat="false" ht="12.75" hidden="false" customHeight="false" outlineLevel="0" collapsed="false">
      <c r="B368" s="22"/>
      <c r="C368" s="22"/>
      <c r="D368" s="27"/>
      <c r="E368" s="27"/>
      <c r="F368" s="27"/>
      <c r="H368" s="29"/>
      <c r="I368" s="30"/>
      <c r="J368" s="29"/>
    </row>
    <row r="369" customFormat="false" ht="12.75" hidden="false" customHeight="false" outlineLevel="0" collapsed="false">
      <c r="B369" s="22"/>
      <c r="C369" s="22"/>
      <c r="D369" s="27"/>
      <c r="E369" s="27"/>
      <c r="F369" s="27"/>
      <c r="H369" s="29"/>
      <c r="I369" s="30"/>
      <c r="J369" s="29"/>
    </row>
    <row r="370" customFormat="false" ht="12.75" hidden="false" customHeight="false" outlineLevel="0" collapsed="false">
      <c r="B370" s="22"/>
      <c r="C370" s="22"/>
      <c r="D370" s="27"/>
      <c r="E370" s="27"/>
      <c r="F370" s="27"/>
      <c r="H370" s="29"/>
      <c r="I370" s="30"/>
      <c r="J370" s="29"/>
    </row>
    <row r="371" customFormat="false" ht="12.75" hidden="false" customHeight="false" outlineLevel="0" collapsed="false">
      <c r="B371" s="22"/>
      <c r="C371" s="22"/>
      <c r="D371" s="27"/>
      <c r="E371" s="27"/>
      <c r="F371" s="27"/>
      <c r="H371" s="29"/>
      <c r="I371" s="30"/>
      <c r="J371" s="29"/>
    </row>
    <row r="372" customFormat="false" ht="12.75" hidden="false" customHeight="false" outlineLevel="0" collapsed="false">
      <c r="B372" s="22"/>
      <c r="C372" s="22"/>
      <c r="D372" s="27"/>
      <c r="E372" s="27"/>
      <c r="F372" s="27"/>
      <c r="H372" s="29"/>
      <c r="I372" s="30"/>
      <c r="J372" s="29"/>
    </row>
    <row r="373" customFormat="false" ht="12.75" hidden="false" customHeight="false" outlineLevel="0" collapsed="false">
      <c r="B373" s="22"/>
      <c r="C373" s="22"/>
      <c r="D373" s="27"/>
      <c r="E373" s="27"/>
      <c r="F373" s="27"/>
      <c r="H373" s="29"/>
      <c r="I373" s="30"/>
      <c r="J373" s="29"/>
    </row>
    <row r="374" customFormat="false" ht="12.75" hidden="false" customHeight="false" outlineLevel="0" collapsed="false">
      <c r="B374" s="22"/>
      <c r="C374" s="22"/>
      <c r="D374" s="27"/>
      <c r="E374" s="27"/>
      <c r="F374" s="27"/>
      <c r="H374" s="29"/>
      <c r="I374" s="30"/>
      <c r="J374" s="29"/>
    </row>
    <row r="375" customFormat="false" ht="12.75" hidden="false" customHeight="false" outlineLevel="0" collapsed="false">
      <c r="B375" s="22"/>
      <c r="C375" s="22"/>
      <c r="D375" s="27"/>
      <c r="E375" s="27"/>
      <c r="F375" s="27"/>
      <c r="H375" s="29"/>
      <c r="I375" s="30"/>
      <c r="J375" s="29"/>
    </row>
    <row r="376" customFormat="false" ht="12.75" hidden="false" customHeight="false" outlineLevel="0" collapsed="false">
      <c r="B376" s="22"/>
      <c r="C376" s="22"/>
      <c r="D376" s="27"/>
      <c r="E376" s="27"/>
      <c r="F376" s="27"/>
      <c r="H376" s="29"/>
      <c r="I376" s="30"/>
      <c r="J376" s="29"/>
    </row>
    <row r="377" customFormat="false" ht="12.75" hidden="false" customHeight="false" outlineLevel="0" collapsed="false">
      <c r="B377" s="22"/>
      <c r="C377" s="22"/>
      <c r="D377" s="27"/>
      <c r="E377" s="27"/>
      <c r="F377" s="27"/>
      <c r="H377" s="29"/>
      <c r="I377" s="30"/>
      <c r="J377" s="29"/>
    </row>
    <row r="378" customFormat="false" ht="12.75" hidden="false" customHeight="false" outlineLevel="0" collapsed="false">
      <c r="B378" s="22"/>
      <c r="C378" s="22"/>
      <c r="D378" s="27"/>
      <c r="E378" s="27"/>
      <c r="F378" s="27"/>
      <c r="H378" s="29"/>
      <c r="I378" s="30"/>
      <c r="J378" s="29"/>
    </row>
    <row r="379" customFormat="false" ht="12.75" hidden="false" customHeight="false" outlineLevel="0" collapsed="false">
      <c r="B379" s="22"/>
      <c r="C379" s="22"/>
      <c r="D379" s="27"/>
      <c r="E379" s="27"/>
      <c r="F379" s="27"/>
      <c r="H379" s="29"/>
      <c r="I379" s="30"/>
      <c r="J379" s="29"/>
    </row>
    <row r="380" customFormat="false" ht="12.75" hidden="false" customHeight="false" outlineLevel="0" collapsed="false">
      <c r="B380" s="22"/>
      <c r="C380" s="22"/>
      <c r="D380" s="27"/>
      <c r="E380" s="27"/>
      <c r="F380" s="27"/>
      <c r="H380" s="29"/>
      <c r="I380" s="30"/>
      <c r="J380" s="29"/>
    </row>
    <row r="381" customFormat="false" ht="12.75" hidden="false" customHeight="false" outlineLevel="0" collapsed="false">
      <c r="B381" s="22"/>
      <c r="C381" s="22"/>
      <c r="D381" s="27"/>
      <c r="E381" s="27"/>
      <c r="F381" s="27"/>
      <c r="H381" s="29"/>
      <c r="I381" s="30"/>
      <c r="J381" s="29"/>
    </row>
    <row r="382" customFormat="false" ht="12.75" hidden="false" customHeight="false" outlineLevel="0" collapsed="false">
      <c r="B382" s="22"/>
      <c r="C382" s="22"/>
      <c r="D382" s="27"/>
      <c r="E382" s="27"/>
      <c r="F382" s="27"/>
      <c r="H382" s="29"/>
      <c r="I382" s="30"/>
      <c r="J382" s="29"/>
    </row>
    <row r="383" customFormat="false" ht="12.75" hidden="false" customHeight="false" outlineLevel="0" collapsed="false">
      <c r="B383" s="22"/>
      <c r="C383" s="22"/>
      <c r="D383" s="27"/>
      <c r="E383" s="27"/>
      <c r="F383" s="27"/>
      <c r="H383" s="29"/>
      <c r="I383" s="30"/>
      <c r="J383" s="29"/>
    </row>
    <row r="384" customFormat="false" ht="12.75" hidden="false" customHeight="false" outlineLevel="0" collapsed="false">
      <c r="B384" s="22"/>
      <c r="C384" s="22"/>
      <c r="D384" s="27"/>
      <c r="E384" s="27"/>
      <c r="F384" s="27"/>
      <c r="H384" s="29"/>
      <c r="I384" s="30"/>
      <c r="J384" s="29"/>
    </row>
    <row r="385" customFormat="false" ht="12.75" hidden="false" customHeight="false" outlineLevel="0" collapsed="false">
      <c r="B385" s="22"/>
      <c r="C385" s="22"/>
      <c r="D385" s="27"/>
      <c r="E385" s="27"/>
      <c r="F385" s="27"/>
      <c r="H385" s="29"/>
      <c r="I385" s="30"/>
      <c r="J385" s="29"/>
    </row>
    <row r="386" customFormat="false" ht="12.75" hidden="false" customHeight="false" outlineLevel="0" collapsed="false">
      <c r="B386" s="22"/>
      <c r="C386" s="22"/>
      <c r="D386" s="27"/>
      <c r="E386" s="27"/>
      <c r="F386" s="27"/>
      <c r="H386" s="29"/>
      <c r="I386" s="30"/>
      <c r="J386" s="29"/>
    </row>
    <row r="387" customFormat="false" ht="12.75" hidden="false" customHeight="false" outlineLevel="0" collapsed="false">
      <c r="B387" s="22"/>
      <c r="C387" s="22"/>
      <c r="D387" s="27"/>
      <c r="E387" s="27"/>
      <c r="F387" s="27"/>
      <c r="H387" s="29"/>
      <c r="I387" s="30"/>
      <c r="J387" s="29"/>
    </row>
    <row r="388" customFormat="false" ht="12.75" hidden="false" customHeight="false" outlineLevel="0" collapsed="false">
      <c r="B388" s="22"/>
      <c r="C388" s="22"/>
      <c r="D388" s="27"/>
      <c r="E388" s="27"/>
      <c r="F388" s="27"/>
      <c r="H388" s="29"/>
      <c r="I388" s="30"/>
      <c r="J388" s="29"/>
    </row>
    <row r="389" customFormat="false" ht="12.75" hidden="false" customHeight="false" outlineLevel="0" collapsed="false">
      <c r="B389" s="22"/>
      <c r="C389" s="22"/>
      <c r="D389" s="27"/>
      <c r="E389" s="27"/>
      <c r="F389" s="27"/>
      <c r="H389" s="29"/>
      <c r="I389" s="30"/>
      <c r="J389" s="29"/>
    </row>
    <row r="390" customFormat="false" ht="12.75" hidden="false" customHeight="false" outlineLevel="0" collapsed="false">
      <c r="B390" s="22"/>
      <c r="C390" s="22"/>
      <c r="D390" s="27"/>
      <c r="E390" s="27"/>
      <c r="F390" s="27"/>
      <c r="H390" s="29"/>
      <c r="I390" s="30"/>
      <c r="J390" s="29"/>
    </row>
    <row r="391" customFormat="false" ht="12.75" hidden="false" customHeight="false" outlineLevel="0" collapsed="false">
      <c r="B391" s="22"/>
      <c r="C391" s="22"/>
      <c r="D391" s="27"/>
      <c r="E391" s="27"/>
      <c r="F391" s="27"/>
      <c r="H391" s="29"/>
      <c r="I391" s="30"/>
      <c r="J391" s="29"/>
    </row>
    <row r="392" customFormat="false" ht="12.75" hidden="false" customHeight="false" outlineLevel="0" collapsed="false">
      <c r="B392" s="22"/>
      <c r="C392" s="22"/>
      <c r="D392" s="27"/>
      <c r="E392" s="27"/>
      <c r="F392" s="27"/>
      <c r="H392" s="29"/>
      <c r="I392" s="30"/>
      <c r="J392" s="29"/>
    </row>
    <row r="393" customFormat="false" ht="12.75" hidden="false" customHeight="false" outlineLevel="0" collapsed="false">
      <c r="B393" s="22"/>
      <c r="C393" s="22"/>
      <c r="D393" s="27"/>
      <c r="E393" s="27"/>
      <c r="F393" s="27"/>
      <c r="H393" s="29"/>
      <c r="I393" s="30"/>
      <c r="J393" s="29"/>
    </row>
    <row r="394" customFormat="false" ht="12.75" hidden="false" customHeight="false" outlineLevel="0" collapsed="false">
      <c r="B394" s="22"/>
      <c r="C394" s="22"/>
      <c r="D394" s="27"/>
      <c r="E394" s="27"/>
      <c r="F394" s="27"/>
      <c r="H394" s="29"/>
      <c r="I394" s="30"/>
      <c r="J394" s="29"/>
    </row>
    <row r="395" customFormat="false" ht="12.75" hidden="false" customHeight="false" outlineLevel="0" collapsed="false">
      <c r="B395" s="22"/>
      <c r="C395" s="22"/>
      <c r="D395" s="27"/>
      <c r="E395" s="27"/>
      <c r="F395" s="27"/>
      <c r="H395" s="29"/>
      <c r="I395" s="30"/>
      <c r="J395" s="29"/>
    </row>
    <row r="396" customFormat="false" ht="12.75" hidden="false" customHeight="false" outlineLevel="0" collapsed="false">
      <c r="B396" s="22"/>
      <c r="C396" s="22"/>
      <c r="D396" s="27"/>
      <c r="E396" s="27"/>
      <c r="F396" s="27"/>
      <c r="H396" s="29"/>
      <c r="I396" s="30"/>
      <c r="J396" s="29"/>
    </row>
    <row r="397" customFormat="false" ht="12.75" hidden="false" customHeight="false" outlineLevel="0" collapsed="false">
      <c r="B397" s="22"/>
      <c r="C397" s="22"/>
      <c r="D397" s="27"/>
      <c r="E397" s="27"/>
      <c r="F397" s="27"/>
      <c r="H397" s="29"/>
      <c r="I397" s="30"/>
      <c r="J397" s="29"/>
    </row>
    <row r="398" customFormat="false" ht="12.75" hidden="false" customHeight="false" outlineLevel="0" collapsed="false">
      <c r="B398" s="22"/>
      <c r="C398" s="22"/>
      <c r="D398" s="27"/>
      <c r="E398" s="27"/>
      <c r="F398" s="27"/>
      <c r="H398" s="29"/>
      <c r="I398" s="30"/>
      <c r="J398" s="29"/>
    </row>
    <row r="399" customFormat="false" ht="12.75" hidden="false" customHeight="false" outlineLevel="0" collapsed="false">
      <c r="B399" s="22"/>
      <c r="C399" s="22"/>
      <c r="D399" s="27"/>
      <c r="E399" s="27"/>
      <c r="F399" s="27"/>
      <c r="H399" s="29"/>
      <c r="I399" s="30"/>
      <c r="J399" s="29"/>
    </row>
    <row r="400" customFormat="false" ht="12.75" hidden="false" customHeight="false" outlineLevel="0" collapsed="false">
      <c r="B400" s="22"/>
      <c r="C400" s="22"/>
      <c r="D400" s="27"/>
      <c r="E400" s="27"/>
      <c r="F400" s="27"/>
      <c r="H400" s="29"/>
      <c r="I400" s="30"/>
      <c r="J400" s="29"/>
    </row>
    <row r="401" customFormat="false" ht="12.75" hidden="false" customHeight="false" outlineLevel="0" collapsed="false">
      <c r="B401" s="22"/>
      <c r="C401" s="22"/>
      <c r="D401" s="27"/>
      <c r="E401" s="27"/>
      <c r="F401" s="27"/>
      <c r="H401" s="29"/>
      <c r="I401" s="30"/>
      <c r="J401" s="29"/>
    </row>
    <row r="402" customFormat="false" ht="12.75" hidden="false" customHeight="false" outlineLevel="0" collapsed="false">
      <c r="B402" s="22"/>
      <c r="C402" s="22"/>
      <c r="D402" s="27"/>
      <c r="E402" s="27"/>
      <c r="F402" s="27"/>
      <c r="H402" s="29"/>
      <c r="I402" s="30"/>
      <c r="J402" s="29"/>
    </row>
    <row r="403" customFormat="false" ht="12.75" hidden="false" customHeight="false" outlineLevel="0" collapsed="false">
      <c r="B403" s="22"/>
      <c r="C403" s="22"/>
      <c r="D403" s="27"/>
      <c r="E403" s="27"/>
      <c r="F403" s="27"/>
      <c r="H403" s="29"/>
      <c r="I403" s="30"/>
      <c r="J403" s="29"/>
    </row>
    <row r="404" customFormat="false" ht="12.75" hidden="false" customHeight="false" outlineLevel="0" collapsed="false">
      <c r="B404" s="22"/>
      <c r="C404" s="22"/>
      <c r="D404" s="27"/>
      <c r="E404" s="27"/>
      <c r="F404" s="27"/>
      <c r="H404" s="29"/>
      <c r="I404" s="30"/>
      <c r="J404" s="29"/>
    </row>
    <row r="405" customFormat="false" ht="12.75" hidden="false" customHeight="false" outlineLevel="0" collapsed="false">
      <c r="B405" s="22"/>
      <c r="C405" s="22"/>
      <c r="D405" s="27"/>
      <c r="E405" s="27"/>
      <c r="F405" s="27"/>
      <c r="H405" s="29"/>
      <c r="I405" s="30"/>
      <c r="J405" s="29"/>
    </row>
    <row r="406" customFormat="false" ht="12.75" hidden="false" customHeight="false" outlineLevel="0" collapsed="false">
      <c r="B406" s="22"/>
      <c r="C406" s="22"/>
      <c r="D406" s="27"/>
      <c r="E406" s="27"/>
      <c r="F406" s="27"/>
      <c r="H406" s="29"/>
      <c r="I406" s="30"/>
      <c r="J406" s="29"/>
    </row>
    <row r="407" customFormat="false" ht="12.75" hidden="false" customHeight="false" outlineLevel="0" collapsed="false">
      <c r="B407" s="22"/>
      <c r="C407" s="22"/>
      <c r="D407" s="27"/>
      <c r="E407" s="27"/>
      <c r="F407" s="27"/>
      <c r="H407" s="29"/>
      <c r="I407" s="30"/>
      <c r="J407" s="29"/>
    </row>
    <row r="408" customFormat="false" ht="12.75" hidden="false" customHeight="false" outlineLevel="0" collapsed="false">
      <c r="B408" s="22"/>
      <c r="C408" s="22"/>
      <c r="D408" s="27"/>
      <c r="E408" s="27"/>
      <c r="F408" s="27"/>
      <c r="H408" s="29"/>
      <c r="I408" s="30"/>
      <c r="J408" s="29"/>
    </row>
    <row r="409" customFormat="false" ht="12.75" hidden="false" customHeight="false" outlineLevel="0" collapsed="false">
      <c r="B409" s="22"/>
      <c r="C409" s="22"/>
      <c r="D409" s="27"/>
      <c r="E409" s="27"/>
      <c r="F409" s="27"/>
      <c r="H409" s="29"/>
      <c r="I409" s="30"/>
      <c r="J409" s="29"/>
    </row>
    <row r="410" customFormat="false" ht="12.75" hidden="false" customHeight="false" outlineLevel="0" collapsed="false">
      <c r="B410" s="22"/>
      <c r="C410" s="22"/>
      <c r="D410" s="27"/>
      <c r="E410" s="27"/>
      <c r="F410" s="27"/>
      <c r="H410" s="29"/>
      <c r="I410" s="30"/>
      <c r="J410" s="29"/>
    </row>
    <row r="411" customFormat="false" ht="12.75" hidden="false" customHeight="false" outlineLevel="0" collapsed="false">
      <c r="B411" s="22"/>
      <c r="C411" s="22"/>
      <c r="D411" s="27"/>
      <c r="E411" s="27"/>
      <c r="F411" s="27"/>
      <c r="H411" s="29"/>
      <c r="I411" s="30"/>
      <c r="J411" s="29"/>
    </row>
    <row r="412" customFormat="false" ht="12.75" hidden="false" customHeight="false" outlineLevel="0" collapsed="false">
      <c r="B412" s="22"/>
      <c r="C412" s="22"/>
      <c r="D412" s="27"/>
      <c r="E412" s="27"/>
      <c r="F412" s="27"/>
      <c r="H412" s="29"/>
      <c r="I412" s="30"/>
      <c r="J412" s="29"/>
    </row>
    <row r="413" customFormat="false" ht="12.75" hidden="false" customHeight="false" outlineLevel="0" collapsed="false">
      <c r="B413" s="22"/>
      <c r="C413" s="22"/>
      <c r="D413" s="27"/>
      <c r="E413" s="27"/>
      <c r="F413" s="27"/>
      <c r="H413" s="29"/>
      <c r="I413" s="30"/>
      <c r="J413" s="29"/>
    </row>
    <row r="414" customFormat="false" ht="12.75" hidden="false" customHeight="false" outlineLevel="0" collapsed="false">
      <c r="B414" s="22"/>
      <c r="C414" s="22"/>
      <c r="D414" s="27"/>
      <c r="E414" s="27"/>
      <c r="F414" s="27"/>
      <c r="H414" s="29"/>
      <c r="I414" s="30"/>
      <c r="J414" s="29"/>
    </row>
    <row r="415" customFormat="false" ht="12.75" hidden="false" customHeight="false" outlineLevel="0" collapsed="false">
      <c r="B415" s="22"/>
      <c r="C415" s="22"/>
      <c r="D415" s="27"/>
      <c r="E415" s="27"/>
      <c r="F415" s="27"/>
      <c r="H415" s="29"/>
      <c r="I415" s="30"/>
      <c r="J415" s="29"/>
    </row>
    <row r="416" customFormat="false" ht="12.75" hidden="false" customHeight="false" outlineLevel="0" collapsed="false">
      <c r="B416" s="22"/>
      <c r="C416" s="22"/>
      <c r="D416" s="27"/>
      <c r="E416" s="27"/>
      <c r="F416" s="27"/>
      <c r="H416" s="29"/>
      <c r="I416" s="30"/>
      <c r="J416" s="29"/>
    </row>
    <row r="417" customFormat="false" ht="12.75" hidden="false" customHeight="false" outlineLevel="0" collapsed="false">
      <c r="B417" s="22"/>
      <c r="C417" s="22"/>
      <c r="D417" s="27"/>
      <c r="E417" s="27"/>
      <c r="F417" s="27"/>
      <c r="H417" s="29"/>
      <c r="I417" s="30"/>
      <c r="J417" s="29"/>
    </row>
    <row r="418" customFormat="false" ht="12.75" hidden="false" customHeight="false" outlineLevel="0" collapsed="false">
      <c r="B418" s="22"/>
      <c r="C418" s="22"/>
      <c r="D418" s="27"/>
      <c r="E418" s="27"/>
      <c r="F418" s="27"/>
      <c r="H418" s="29"/>
      <c r="I418" s="30"/>
      <c r="J418" s="29"/>
    </row>
    <row r="419" customFormat="false" ht="12.75" hidden="false" customHeight="false" outlineLevel="0" collapsed="false">
      <c r="B419" s="22"/>
      <c r="C419" s="22"/>
      <c r="D419" s="27"/>
      <c r="E419" s="27"/>
      <c r="F419" s="27"/>
      <c r="H419" s="29"/>
      <c r="I419" s="30"/>
      <c r="J419" s="29"/>
    </row>
    <row r="420" customFormat="false" ht="12.75" hidden="false" customHeight="false" outlineLevel="0" collapsed="false">
      <c r="B420" s="22"/>
      <c r="C420" s="22"/>
      <c r="D420" s="27"/>
      <c r="E420" s="27"/>
      <c r="F420" s="27"/>
      <c r="H420" s="29"/>
      <c r="I420" s="30"/>
      <c r="J420" s="29"/>
    </row>
    <row r="421" customFormat="false" ht="12.75" hidden="false" customHeight="false" outlineLevel="0" collapsed="false">
      <c r="B421" s="22"/>
      <c r="C421" s="22"/>
      <c r="D421" s="27"/>
      <c r="E421" s="27"/>
      <c r="F421" s="27"/>
      <c r="H421" s="29"/>
      <c r="I421" s="30"/>
      <c r="J421" s="29"/>
    </row>
    <row r="422" customFormat="false" ht="12.75" hidden="false" customHeight="false" outlineLevel="0" collapsed="false">
      <c r="B422" s="22"/>
      <c r="C422" s="22"/>
      <c r="D422" s="27"/>
      <c r="E422" s="27"/>
      <c r="F422" s="27"/>
      <c r="H422" s="29"/>
      <c r="I422" s="30"/>
      <c r="J422" s="29"/>
    </row>
    <row r="423" customFormat="false" ht="12.75" hidden="false" customHeight="false" outlineLevel="0" collapsed="false">
      <c r="B423" s="22"/>
      <c r="C423" s="22"/>
      <c r="D423" s="27"/>
      <c r="E423" s="27"/>
      <c r="F423" s="27"/>
      <c r="H423" s="29"/>
      <c r="I423" s="30"/>
      <c r="J423" s="29"/>
    </row>
    <row r="424" customFormat="false" ht="12.75" hidden="false" customHeight="false" outlineLevel="0" collapsed="false">
      <c r="B424" s="22"/>
      <c r="C424" s="22"/>
      <c r="D424" s="27"/>
      <c r="E424" s="27"/>
      <c r="F424" s="27"/>
      <c r="H424" s="29"/>
      <c r="I424" s="30"/>
      <c r="J424" s="29"/>
    </row>
    <row r="425" customFormat="false" ht="12.75" hidden="false" customHeight="false" outlineLevel="0" collapsed="false">
      <c r="B425" s="22"/>
      <c r="C425" s="22"/>
      <c r="D425" s="27"/>
      <c r="E425" s="27"/>
      <c r="F425" s="27"/>
      <c r="H425" s="29"/>
      <c r="I425" s="30"/>
      <c r="J425" s="29"/>
    </row>
    <row r="426" customFormat="false" ht="12.75" hidden="false" customHeight="false" outlineLevel="0" collapsed="false">
      <c r="B426" s="22"/>
      <c r="C426" s="22"/>
      <c r="D426" s="27"/>
      <c r="E426" s="27"/>
      <c r="F426" s="27"/>
      <c r="H426" s="29"/>
      <c r="I426" s="30"/>
      <c r="J426" s="29"/>
    </row>
    <row r="427" customFormat="false" ht="12.75" hidden="false" customHeight="false" outlineLevel="0" collapsed="false">
      <c r="B427" s="22"/>
      <c r="C427" s="22"/>
      <c r="D427" s="27"/>
      <c r="E427" s="27"/>
      <c r="F427" s="27"/>
      <c r="H427" s="29"/>
      <c r="I427" s="30"/>
      <c r="J427" s="29"/>
    </row>
    <row r="428" customFormat="false" ht="12.75" hidden="false" customHeight="false" outlineLevel="0" collapsed="false">
      <c r="B428" s="22"/>
      <c r="C428" s="22"/>
      <c r="D428" s="27"/>
      <c r="E428" s="27"/>
      <c r="F428" s="27"/>
      <c r="H428" s="29"/>
      <c r="I428" s="30"/>
      <c r="J428" s="29"/>
    </row>
    <row r="429" customFormat="false" ht="12.75" hidden="false" customHeight="false" outlineLevel="0" collapsed="false">
      <c r="B429" s="22"/>
      <c r="C429" s="22"/>
      <c r="D429" s="27"/>
      <c r="E429" s="27"/>
      <c r="F429" s="27"/>
      <c r="H429" s="29"/>
      <c r="I429" s="30"/>
      <c r="J429" s="29"/>
    </row>
    <row r="430" customFormat="false" ht="12.75" hidden="false" customHeight="false" outlineLevel="0" collapsed="false">
      <c r="B430" s="22"/>
      <c r="C430" s="22"/>
      <c r="D430" s="27"/>
      <c r="E430" s="27"/>
      <c r="F430" s="27"/>
      <c r="H430" s="29"/>
      <c r="I430" s="30"/>
      <c r="J430" s="29"/>
    </row>
    <row r="431" customFormat="false" ht="12.75" hidden="false" customHeight="false" outlineLevel="0" collapsed="false">
      <c r="B431" s="22"/>
      <c r="C431" s="22"/>
      <c r="D431" s="27"/>
      <c r="E431" s="27"/>
      <c r="F431" s="27"/>
      <c r="H431" s="29"/>
      <c r="I431" s="30"/>
      <c r="J431" s="29"/>
    </row>
    <row r="432" customFormat="false" ht="12.75" hidden="false" customHeight="false" outlineLevel="0" collapsed="false">
      <c r="B432" s="22"/>
      <c r="C432" s="22"/>
      <c r="D432" s="27"/>
      <c r="E432" s="27"/>
      <c r="F432" s="27"/>
      <c r="H432" s="29"/>
      <c r="I432" s="30"/>
      <c r="J432" s="29"/>
    </row>
    <row r="433" customFormat="false" ht="12.75" hidden="false" customHeight="false" outlineLevel="0" collapsed="false">
      <c r="B433" s="22"/>
      <c r="C433" s="22"/>
      <c r="D433" s="27"/>
      <c r="E433" s="27"/>
      <c r="F433" s="27"/>
      <c r="H433" s="29"/>
      <c r="I433" s="30"/>
      <c r="J433" s="29"/>
    </row>
    <row r="434" customFormat="false" ht="12.75" hidden="false" customHeight="false" outlineLevel="0" collapsed="false">
      <c r="B434" s="22"/>
      <c r="C434" s="22"/>
      <c r="D434" s="27"/>
      <c r="E434" s="27"/>
      <c r="F434" s="27"/>
      <c r="H434" s="29"/>
      <c r="I434" s="30"/>
      <c r="J434" s="29"/>
    </row>
    <row r="435" customFormat="false" ht="12.75" hidden="false" customHeight="false" outlineLevel="0" collapsed="false">
      <c r="B435" s="22"/>
      <c r="C435" s="22"/>
      <c r="D435" s="27"/>
      <c r="E435" s="27"/>
      <c r="F435" s="27"/>
      <c r="H435" s="29"/>
      <c r="I435" s="30"/>
      <c r="J435" s="29"/>
    </row>
    <row r="436" customFormat="false" ht="12.75" hidden="false" customHeight="false" outlineLevel="0" collapsed="false">
      <c r="B436" s="22"/>
      <c r="C436" s="22"/>
      <c r="D436" s="27"/>
      <c r="E436" s="27"/>
      <c r="F436" s="27"/>
      <c r="H436" s="29"/>
      <c r="I436" s="30"/>
      <c r="J436" s="29"/>
    </row>
    <row r="437" customFormat="false" ht="12.75" hidden="false" customHeight="false" outlineLevel="0" collapsed="false">
      <c r="B437" s="22"/>
      <c r="C437" s="22"/>
      <c r="D437" s="27"/>
      <c r="E437" s="27"/>
      <c r="F437" s="27"/>
      <c r="H437" s="29"/>
      <c r="I437" s="30"/>
      <c r="J437" s="29"/>
    </row>
    <row r="438" customFormat="false" ht="12.75" hidden="false" customHeight="false" outlineLevel="0" collapsed="false">
      <c r="B438" s="22"/>
      <c r="C438" s="22"/>
      <c r="D438" s="27"/>
      <c r="E438" s="27"/>
      <c r="F438" s="27"/>
      <c r="H438" s="29"/>
      <c r="I438" s="30"/>
      <c r="J438" s="29"/>
    </row>
    <row r="439" customFormat="false" ht="12.75" hidden="false" customHeight="false" outlineLevel="0" collapsed="false">
      <c r="B439" s="22"/>
      <c r="C439" s="22"/>
      <c r="D439" s="27"/>
      <c r="E439" s="27"/>
      <c r="F439" s="27"/>
      <c r="H439" s="29"/>
      <c r="I439" s="30"/>
      <c r="J439" s="29"/>
    </row>
    <row r="440" customFormat="false" ht="12.75" hidden="false" customHeight="false" outlineLevel="0" collapsed="false">
      <c r="B440" s="22"/>
      <c r="C440" s="22"/>
      <c r="D440" s="27"/>
      <c r="E440" s="27"/>
      <c r="F440" s="27"/>
      <c r="H440" s="29"/>
      <c r="I440" s="30"/>
      <c r="J440" s="29"/>
    </row>
    <row r="441" customFormat="false" ht="12.75" hidden="false" customHeight="false" outlineLevel="0" collapsed="false">
      <c r="B441" s="22"/>
      <c r="C441" s="22"/>
      <c r="D441" s="27"/>
      <c r="E441" s="27"/>
      <c r="F441" s="27"/>
      <c r="H441" s="29"/>
      <c r="I441" s="30"/>
      <c r="J441" s="29"/>
    </row>
    <row r="442" customFormat="false" ht="12.75" hidden="false" customHeight="false" outlineLevel="0" collapsed="false">
      <c r="B442" s="22"/>
      <c r="C442" s="22"/>
      <c r="D442" s="27"/>
      <c r="E442" s="27"/>
      <c r="F442" s="27"/>
      <c r="H442" s="29"/>
      <c r="I442" s="30"/>
      <c r="J442" s="29"/>
    </row>
    <row r="443" customFormat="false" ht="12.75" hidden="false" customHeight="false" outlineLevel="0" collapsed="false">
      <c r="B443" s="22"/>
      <c r="C443" s="22"/>
      <c r="D443" s="27"/>
      <c r="E443" s="27"/>
      <c r="F443" s="27"/>
      <c r="H443" s="29"/>
      <c r="I443" s="30"/>
      <c r="J443" s="29"/>
    </row>
    <row r="444" customFormat="false" ht="12.75" hidden="false" customHeight="false" outlineLevel="0" collapsed="false">
      <c r="B444" s="22"/>
      <c r="C444" s="22"/>
      <c r="D444" s="27"/>
      <c r="E444" s="27"/>
      <c r="F444" s="27"/>
      <c r="H444" s="29"/>
      <c r="I444" s="30"/>
      <c r="J444" s="29"/>
    </row>
    <row r="445" customFormat="false" ht="12.75" hidden="false" customHeight="false" outlineLevel="0" collapsed="false">
      <c r="B445" s="22"/>
      <c r="C445" s="22"/>
      <c r="D445" s="27"/>
      <c r="E445" s="27"/>
      <c r="F445" s="27"/>
      <c r="H445" s="29"/>
      <c r="I445" s="30"/>
      <c r="J445" s="29"/>
    </row>
    <row r="446" customFormat="false" ht="12.75" hidden="false" customHeight="false" outlineLevel="0" collapsed="false">
      <c r="B446" s="22"/>
      <c r="C446" s="22"/>
      <c r="D446" s="27"/>
      <c r="E446" s="27"/>
      <c r="F446" s="27"/>
      <c r="H446" s="29"/>
      <c r="I446" s="30"/>
      <c r="J446" s="29"/>
    </row>
    <row r="447" customFormat="false" ht="12.75" hidden="false" customHeight="false" outlineLevel="0" collapsed="false">
      <c r="B447" s="22"/>
      <c r="C447" s="22"/>
      <c r="D447" s="27"/>
      <c r="E447" s="27"/>
      <c r="F447" s="27"/>
      <c r="H447" s="29"/>
      <c r="I447" s="30"/>
      <c r="J447" s="29"/>
    </row>
    <row r="448" customFormat="false" ht="12.75" hidden="false" customHeight="false" outlineLevel="0" collapsed="false">
      <c r="B448" s="22"/>
      <c r="C448" s="22"/>
      <c r="D448" s="27"/>
      <c r="E448" s="27"/>
      <c r="F448" s="27"/>
      <c r="H448" s="29"/>
      <c r="I448" s="30"/>
      <c r="J448" s="29"/>
    </row>
    <row r="449" customFormat="false" ht="12.75" hidden="false" customHeight="false" outlineLevel="0" collapsed="false">
      <c r="B449" s="22"/>
      <c r="C449" s="22"/>
      <c r="D449" s="27"/>
      <c r="E449" s="27"/>
      <c r="F449" s="27"/>
      <c r="H449" s="29"/>
      <c r="I449" s="30"/>
      <c r="J449" s="29"/>
    </row>
    <row r="450" customFormat="false" ht="12.75" hidden="false" customHeight="false" outlineLevel="0" collapsed="false">
      <c r="B450" s="22"/>
      <c r="C450" s="22"/>
      <c r="D450" s="27"/>
      <c r="E450" s="27"/>
      <c r="F450" s="27"/>
      <c r="H450" s="29"/>
      <c r="I450" s="30"/>
      <c r="J450" s="29"/>
    </row>
    <row r="451" customFormat="false" ht="12.75" hidden="false" customHeight="false" outlineLevel="0" collapsed="false">
      <c r="B451" s="22"/>
      <c r="C451" s="22"/>
      <c r="D451" s="27"/>
      <c r="E451" s="27"/>
      <c r="F451" s="27"/>
      <c r="H451" s="29"/>
      <c r="I451" s="30"/>
      <c r="J451" s="29"/>
    </row>
    <row r="452" customFormat="false" ht="12.75" hidden="false" customHeight="false" outlineLevel="0" collapsed="false">
      <c r="B452" s="22"/>
      <c r="C452" s="22"/>
      <c r="D452" s="27"/>
      <c r="E452" s="27"/>
      <c r="F452" s="27"/>
      <c r="H452" s="29"/>
      <c r="I452" s="30"/>
      <c r="J452" s="29"/>
    </row>
    <row r="453" customFormat="false" ht="12.75" hidden="false" customHeight="false" outlineLevel="0" collapsed="false">
      <c r="B453" s="22"/>
      <c r="C453" s="22"/>
      <c r="D453" s="27"/>
      <c r="E453" s="27"/>
      <c r="F453" s="27"/>
      <c r="H453" s="29"/>
      <c r="I453" s="30"/>
      <c r="J453" s="29"/>
    </row>
    <row r="454" customFormat="false" ht="12.75" hidden="false" customHeight="false" outlineLevel="0" collapsed="false">
      <c r="B454" s="22"/>
      <c r="C454" s="22"/>
      <c r="D454" s="27"/>
      <c r="E454" s="27"/>
      <c r="F454" s="27"/>
      <c r="H454" s="29"/>
      <c r="I454" s="30"/>
      <c r="J454" s="29"/>
    </row>
    <row r="455" customFormat="false" ht="12.75" hidden="false" customHeight="false" outlineLevel="0" collapsed="false">
      <c r="B455" s="22"/>
      <c r="C455" s="22"/>
      <c r="D455" s="27"/>
      <c r="E455" s="27"/>
      <c r="F455" s="27"/>
      <c r="H455" s="29"/>
      <c r="I455" s="30"/>
      <c r="J455" s="29"/>
    </row>
    <row r="456" customFormat="false" ht="12.75" hidden="false" customHeight="false" outlineLevel="0" collapsed="false">
      <c r="B456" s="22"/>
      <c r="C456" s="22"/>
      <c r="D456" s="27"/>
      <c r="E456" s="27"/>
      <c r="F456" s="27"/>
      <c r="H456" s="29"/>
      <c r="I456" s="30"/>
      <c r="J456" s="29"/>
    </row>
    <row r="457" customFormat="false" ht="12.75" hidden="false" customHeight="false" outlineLevel="0" collapsed="false">
      <c r="B457" s="22"/>
      <c r="C457" s="22"/>
      <c r="D457" s="27"/>
      <c r="E457" s="27"/>
      <c r="F457" s="27"/>
      <c r="H457" s="29"/>
      <c r="I457" s="30"/>
      <c r="J457" s="29"/>
    </row>
    <row r="458" customFormat="false" ht="12.75" hidden="false" customHeight="false" outlineLevel="0" collapsed="false">
      <c r="B458" s="22"/>
      <c r="C458" s="22"/>
      <c r="D458" s="27"/>
      <c r="E458" s="27"/>
      <c r="F458" s="27"/>
      <c r="H458" s="29"/>
      <c r="I458" s="30"/>
      <c r="J458" s="29"/>
    </row>
    <row r="459" customFormat="false" ht="12.75" hidden="false" customHeight="false" outlineLevel="0" collapsed="false">
      <c r="B459" s="22"/>
      <c r="C459" s="22"/>
      <c r="D459" s="27"/>
      <c r="E459" s="27"/>
      <c r="F459" s="27"/>
      <c r="H459" s="29"/>
      <c r="I459" s="30"/>
      <c r="J459" s="29"/>
    </row>
    <row r="460" customFormat="false" ht="12.75" hidden="false" customHeight="false" outlineLevel="0" collapsed="false">
      <c r="B460" s="22"/>
      <c r="C460" s="22"/>
      <c r="D460" s="27"/>
      <c r="E460" s="27"/>
      <c r="F460" s="27"/>
      <c r="H460" s="29"/>
      <c r="I460" s="30"/>
      <c r="J460" s="29"/>
    </row>
    <row r="461" customFormat="false" ht="12.75" hidden="false" customHeight="false" outlineLevel="0" collapsed="false">
      <c r="B461" s="22"/>
      <c r="C461" s="22"/>
      <c r="D461" s="27"/>
      <c r="E461" s="27"/>
      <c r="F461" s="27"/>
      <c r="H461" s="29"/>
      <c r="I461" s="30"/>
      <c r="J461" s="29"/>
    </row>
    <row r="462" customFormat="false" ht="12.75" hidden="false" customHeight="false" outlineLevel="0" collapsed="false">
      <c r="B462" s="22"/>
      <c r="C462" s="22"/>
      <c r="D462" s="27"/>
      <c r="E462" s="27"/>
      <c r="F462" s="27"/>
      <c r="H462" s="29"/>
      <c r="I462" s="30"/>
      <c r="J462" s="29"/>
    </row>
    <row r="463" customFormat="false" ht="12.75" hidden="false" customHeight="false" outlineLevel="0" collapsed="false">
      <c r="B463" s="22"/>
      <c r="C463" s="22"/>
      <c r="D463" s="27"/>
      <c r="E463" s="27"/>
      <c r="F463" s="27"/>
      <c r="H463" s="29"/>
      <c r="I463" s="30"/>
      <c r="J463" s="29"/>
    </row>
    <row r="464" customFormat="false" ht="12.75" hidden="false" customHeight="false" outlineLevel="0" collapsed="false">
      <c r="B464" s="22"/>
      <c r="C464" s="22"/>
      <c r="D464" s="27"/>
      <c r="E464" s="27"/>
      <c r="F464" s="27"/>
      <c r="H464" s="29"/>
      <c r="I464" s="30"/>
      <c r="J464" s="29"/>
    </row>
    <row r="465" customFormat="false" ht="12.75" hidden="false" customHeight="false" outlineLevel="0" collapsed="false">
      <c r="B465" s="22"/>
      <c r="C465" s="22"/>
      <c r="D465" s="27"/>
      <c r="E465" s="27"/>
      <c r="F465" s="27"/>
      <c r="H465" s="29"/>
      <c r="I465" s="30"/>
      <c r="J465" s="29"/>
    </row>
    <row r="466" customFormat="false" ht="12.75" hidden="false" customHeight="false" outlineLevel="0" collapsed="false">
      <c r="B466" s="22"/>
      <c r="C466" s="22"/>
      <c r="D466" s="27"/>
      <c r="E466" s="27"/>
      <c r="F466" s="27"/>
      <c r="H466" s="29"/>
      <c r="I466" s="30"/>
      <c r="J466" s="29"/>
    </row>
    <row r="467" customFormat="false" ht="12.75" hidden="false" customHeight="false" outlineLevel="0" collapsed="false">
      <c r="B467" s="22"/>
      <c r="C467" s="22"/>
      <c r="D467" s="27"/>
      <c r="E467" s="27"/>
      <c r="F467" s="27"/>
      <c r="H467" s="29"/>
      <c r="I467" s="30"/>
      <c r="J467" s="29"/>
    </row>
    <row r="468" customFormat="false" ht="12.75" hidden="false" customHeight="false" outlineLevel="0" collapsed="false">
      <c r="B468" s="22"/>
      <c r="C468" s="22"/>
      <c r="D468" s="27"/>
      <c r="E468" s="27"/>
      <c r="F468" s="27"/>
      <c r="H468" s="29"/>
      <c r="I468" s="30"/>
      <c r="J468" s="29"/>
    </row>
    <row r="469" customFormat="false" ht="12.75" hidden="false" customHeight="false" outlineLevel="0" collapsed="false">
      <c r="B469" s="22"/>
      <c r="C469" s="22"/>
      <c r="D469" s="27"/>
      <c r="E469" s="27"/>
      <c r="F469" s="27"/>
      <c r="H469" s="29"/>
      <c r="I469" s="30"/>
      <c r="J469" s="29"/>
    </row>
    <row r="470" customFormat="false" ht="12.75" hidden="false" customHeight="false" outlineLevel="0" collapsed="false">
      <c r="B470" s="22"/>
      <c r="C470" s="22"/>
      <c r="D470" s="27"/>
      <c r="E470" s="27"/>
      <c r="F470" s="27"/>
      <c r="H470" s="29"/>
      <c r="I470" s="30"/>
      <c r="J470" s="29"/>
    </row>
    <row r="471" customFormat="false" ht="12.75" hidden="false" customHeight="false" outlineLevel="0" collapsed="false">
      <c r="B471" s="22"/>
      <c r="C471" s="22"/>
      <c r="D471" s="27"/>
      <c r="E471" s="27"/>
      <c r="F471" s="27"/>
      <c r="H471" s="29"/>
      <c r="I471" s="30"/>
      <c r="J471" s="29"/>
    </row>
    <row r="472" customFormat="false" ht="12.75" hidden="false" customHeight="false" outlineLevel="0" collapsed="false">
      <c r="B472" s="22"/>
      <c r="C472" s="22"/>
      <c r="D472" s="27"/>
      <c r="E472" s="27"/>
      <c r="F472" s="27"/>
      <c r="H472" s="29"/>
      <c r="I472" s="30"/>
      <c r="J472" s="29"/>
    </row>
    <row r="473" customFormat="false" ht="12.75" hidden="false" customHeight="false" outlineLevel="0" collapsed="false">
      <c r="B473" s="22"/>
      <c r="C473" s="22"/>
      <c r="D473" s="27"/>
      <c r="E473" s="27"/>
      <c r="F473" s="27"/>
      <c r="H473" s="29"/>
      <c r="I473" s="30"/>
      <c r="J473" s="29"/>
    </row>
    <row r="474" customFormat="false" ht="12.75" hidden="false" customHeight="false" outlineLevel="0" collapsed="false">
      <c r="B474" s="22"/>
      <c r="C474" s="22"/>
      <c r="D474" s="27"/>
      <c r="E474" s="27"/>
      <c r="F474" s="27"/>
      <c r="H474" s="29"/>
      <c r="I474" s="30"/>
      <c r="J474" s="29"/>
    </row>
    <row r="475" customFormat="false" ht="12.75" hidden="false" customHeight="false" outlineLevel="0" collapsed="false">
      <c r="B475" s="22"/>
      <c r="C475" s="22"/>
      <c r="D475" s="27"/>
      <c r="E475" s="27"/>
      <c r="F475" s="27"/>
      <c r="H475" s="29"/>
      <c r="I475" s="30"/>
      <c r="J475" s="29"/>
    </row>
    <row r="476" customFormat="false" ht="12.75" hidden="false" customHeight="false" outlineLevel="0" collapsed="false">
      <c r="B476" s="22"/>
      <c r="C476" s="22"/>
      <c r="D476" s="27"/>
      <c r="E476" s="27"/>
      <c r="F476" s="27"/>
      <c r="H476" s="29"/>
      <c r="I476" s="30"/>
      <c r="J476" s="29"/>
    </row>
    <row r="477" customFormat="false" ht="12.75" hidden="false" customHeight="false" outlineLevel="0" collapsed="false">
      <c r="B477" s="22"/>
      <c r="C477" s="22"/>
      <c r="D477" s="27"/>
      <c r="E477" s="27"/>
      <c r="F477" s="27"/>
      <c r="H477" s="29"/>
      <c r="I477" s="30"/>
      <c r="J477" s="29"/>
    </row>
    <row r="478" customFormat="false" ht="12.75" hidden="false" customHeight="false" outlineLevel="0" collapsed="false">
      <c r="B478" s="22"/>
      <c r="C478" s="22"/>
      <c r="D478" s="27"/>
      <c r="E478" s="27"/>
      <c r="F478" s="27"/>
      <c r="H478" s="29"/>
      <c r="I478" s="30"/>
      <c r="J478" s="29"/>
    </row>
    <row r="479" customFormat="false" ht="12.75" hidden="false" customHeight="false" outlineLevel="0" collapsed="false">
      <c r="B479" s="22"/>
      <c r="C479" s="22"/>
      <c r="D479" s="27"/>
      <c r="E479" s="27"/>
      <c r="F479" s="27"/>
      <c r="H479" s="29"/>
      <c r="I479" s="30"/>
      <c r="J479" s="29"/>
    </row>
    <row r="480" customFormat="false" ht="12.75" hidden="false" customHeight="false" outlineLevel="0" collapsed="false">
      <c r="B480" s="22"/>
      <c r="C480" s="22"/>
      <c r="D480" s="27"/>
      <c r="E480" s="27"/>
      <c r="F480" s="27"/>
      <c r="H480" s="29"/>
      <c r="I480" s="30"/>
      <c r="J480" s="29"/>
    </row>
    <row r="481" customFormat="false" ht="12.75" hidden="false" customHeight="false" outlineLevel="0" collapsed="false">
      <c r="B481" s="22"/>
      <c r="C481" s="22"/>
      <c r="D481" s="27"/>
      <c r="E481" s="27"/>
      <c r="F481" s="27"/>
      <c r="H481" s="29"/>
      <c r="I481" s="30"/>
      <c r="J481" s="29"/>
    </row>
    <row r="482" customFormat="false" ht="12.75" hidden="false" customHeight="false" outlineLevel="0" collapsed="false">
      <c r="B482" s="22"/>
      <c r="C482" s="22"/>
      <c r="D482" s="27"/>
      <c r="E482" s="27"/>
      <c r="F482" s="27"/>
      <c r="H482" s="29"/>
      <c r="I482" s="30"/>
      <c r="J482" s="29"/>
    </row>
    <row r="483" customFormat="false" ht="12.75" hidden="false" customHeight="false" outlineLevel="0" collapsed="false">
      <c r="B483" s="22"/>
      <c r="C483" s="22"/>
      <c r="D483" s="27"/>
      <c r="E483" s="27"/>
      <c r="F483" s="27"/>
      <c r="H483" s="29"/>
      <c r="I483" s="30"/>
      <c r="J483" s="29"/>
    </row>
    <row r="484" customFormat="false" ht="12.75" hidden="false" customHeight="false" outlineLevel="0" collapsed="false">
      <c r="B484" s="22"/>
      <c r="C484" s="22"/>
      <c r="D484" s="27"/>
      <c r="E484" s="27"/>
      <c r="F484" s="27"/>
      <c r="H484" s="29"/>
      <c r="I484" s="30"/>
      <c r="J484" s="29"/>
    </row>
    <row r="485" customFormat="false" ht="12.75" hidden="false" customHeight="false" outlineLevel="0" collapsed="false">
      <c r="B485" s="22"/>
      <c r="C485" s="22"/>
      <c r="D485" s="27"/>
      <c r="E485" s="27"/>
      <c r="F485" s="27"/>
      <c r="H485" s="29"/>
      <c r="I485" s="30"/>
      <c r="J485" s="29"/>
    </row>
    <row r="486" customFormat="false" ht="12.75" hidden="false" customHeight="false" outlineLevel="0" collapsed="false">
      <c r="B486" s="22"/>
      <c r="C486" s="22"/>
      <c r="D486" s="27"/>
      <c r="E486" s="27"/>
      <c r="F486" s="27"/>
      <c r="H486" s="29"/>
      <c r="I486" s="30"/>
      <c r="J486" s="29"/>
    </row>
    <row r="487" customFormat="false" ht="12.75" hidden="false" customHeight="false" outlineLevel="0" collapsed="false">
      <c r="B487" s="22"/>
      <c r="C487" s="22"/>
      <c r="D487" s="27"/>
      <c r="E487" s="27"/>
      <c r="F487" s="27"/>
      <c r="H487" s="29"/>
      <c r="I487" s="30"/>
      <c r="J487" s="29"/>
    </row>
    <row r="488" customFormat="false" ht="12.75" hidden="false" customHeight="false" outlineLevel="0" collapsed="false">
      <c r="B488" s="22"/>
      <c r="C488" s="22"/>
      <c r="D488" s="27"/>
      <c r="E488" s="27"/>
      <c r="F488" s="27"/>
      <c r="H488" s="29"/>
      <c r="I488" s="30"/>
      <c r="J488" s="29"/>
    </row>
    <row r="489" customFormat="false" ht="12.75" hidden="false" customHeight="false" outlineLevel="0" collapsed="false">
      <c r="B489" s="22"/>
      <c r="C489" s="22"/>
      <c r="D489" s="27"/>
      <c r="E489" s="27"/>
      <c r="F489" s="27"/>
      <c r="H489" s="29"/>
      <c r="I489" s="30"/>
      <c r="J489" s="29"/>
    </row>
    <row r="490" customFormat="false" ht="12.75" hidden="false" customHeight="false" outlineLevel="0" collapsed="false">
      <c r="B490" s="22"/>
      <c r="C490" s="22"/>
      <c r="D490" s="27"/>
      <c r="E490" s="27"/>
      <c r="F490" s="27"/>
      <c r="H490" s="29"/>
      <c r="I490" s="30"/>
      <c r="J490" s="29"/>
    </row>
    <row r="491" customFormat="false" ht="12.75" hidden="false" customHeight="false" outlineLevel="0" collapsed="false">
      <c r="B491" s="22"/>
      <c r="C491" s="22"/>
      <c r="D491" s="27"/>
      <c r="E491" s="27"/>
      <c r="F491" s="27"/>
      <c r="H491" s="29"/>
      <c r="I491" s="30"/>
      <c r="J491" s="29"/>
    </row>
    <row r="492" customFormat="false" ht="12.75" hidden="false" customHeight="false" outlineLevel="0" collapsed="false">
      <c r="B492" s="22"/>
      <c r="C492" s="22"/>
      <c r="D492" s="27"/>
      <c r="E492" s="27"/>
      <c r="F492" s="27"/>
      <c r="H492" s="29"/>
      <c r="I492" s="30"/>
      <c r="J492" s="29"/>
    </row>
    <row r="493" customFormat="false" ht="12.75" hidden="false" customHeight="false" outlineLevel="0" collapsed="false">
      <c r="B493" s="22"/>
      <c r="C493" s="22"/>
      <c r="D493" s="27"/>
      <c r="E493" s="27"/>
      <c r="F493" s="27"/>
      <c r="H493" s="29"/>
      <c r="I493" s="30"/>
      <c r="J493" s="29"/>
    </row>
    <row r="494" customFormat="false" ht="12.75" hidden="false" customHeight="false" outlineLevel="0" collapsed="false">
      <c r="B494" s="22"/>
      <c r="C494" s="22"/>
      <c r="D494" s="27"/>
      <c r="E494" s="27"/>
      <c r="F494" s="27"/>
      <c r="H494" s="29"/>
      <c r="I494" s="30"/>
      <c r="J494" s="29"/>
    </row>
    <row r="495" customFormat="false" ht="12.75" hidden="false" customHeight="false" outlineLevel="0" collapsed="false">
      <c r="B495" s="22"/>
      <c r="C495" s="22"/>
      <c r="D495" s="27"/>
      <c r="E495" s="27"/>
      <c r="F495" s="27"/>
      <c r="H495" s="29"/>
      <c r="I495" s="30"/>
      <c r="J495" s="29"/>
    </row>
    <row r="496" customFormat="false" ht="12.75" hidden="false" customHeight="false" outlineLevel="0" collapsed="false">
      <c r="B496" s="22"/>
      <c r="C496" s="22"/>
      <c r="D496" s="27"/>
      <c r="E496" s="27"/>
      <c r="F496" s="27"/>
      <c r="H496" s="29"/>
      <c r="I496" s="30"/>
      <c r="J496" s="29"/>
    </row>
    <row r="497" customFormat="false" ht="12.75" hidden="false" customHeight="false" outlineLevel="0" collapsed="false">
      <c r="B497" s="22"/>
      <c r="C497" s="22"/>
      <c r="D497" s="27"/>
      <c r="E497" s="27"/>
      <c r="F497" s="27"/>
      <c r="H497" s="29"/>
      <c r="I497" s="30"/>
      <c r="J497" s="29"/>
    </row>
    <row r="498" customFormat="false" ht="12.75" hidden="false" customHeight="false" outlineLevel="0" collapsed="false">
      <c r="B498" s="22"/>
      <c r="C498" s="22"/>
      <c r="D498" s="27"/>
      <c r="E498" s="27"/>
      <c r="F498" s="27"/>
      <c r="H498" s="29"/>
      <c r="I498" s="30"/>
      <c r="J498" s="29"/>
    </row>
    <row r="499" customFormat="false" ht="12.75" hidden="false" customHeight="false" outlineLevel="0" collapsed="false">
      <c r="B499" s="22"/>
      <c r="C499" s="22"/>
      <c r="D499" s="27"/>
      <c r="E499" s="27"/>
      <c r="F499" s="27"/>
      <c r="H499" s="29"/>
      <c r="I499" s="30"/>
      <c r="J499" s="29"/>
    </row>
    <row r="500" customFormat="false" ht="12.75" hidden="false" customHeight="false" outlineLevel="0" collapsed="false">
      <c r="B500" s="22"/>
      <c r="C500" s="22"/>
      <c r="D500" s="27"/>
      <c r="E500" s="27"/>
      <c r="F500" s="27"/>
      <c r="H500" s="29"/>
      <c r="I500" s="30"/>
      <c r="J500" s="29"/>
    </row>
    <row r="501" customFormat="false" ht="12.75" hidden="false" customHeight="false" outlineLevel="0" collapsed="false">
      <c r="B501" s="22"/>
      <c r="C501" s="22"/>
      <c r="D501" s="27"/>
      <c r="E501" s="27"/>
      <c r="F501" s="27"/>
      <c r="H501" s="29"/>
      <c r="I501" s="30"/>
      <c r="J501" s="29"/>
    </row>
    <row r="502" customFormat="false" ht="12.75" hidden="false" customHeight="false" outlineLevel="0" collapsed="false">
      <c r="B502" s="22"/>
      <c r="C502" s="22"/>
      <c r="D502" s="27"/>
      <c r="E502" s="27"/>
      <c r="F502" s="27"/>
      <c r="H502" s="29"/>
      <c r="I502" s="30"/>
      <c r="J502" s="29"/>
    </row>
    <row r="503" customFormat="false" ht="12.75" hidden="false" customHeight="false" outlineLevel="0" collapsed="false">
      <c r="B503" s="22"/>
      <c r="C503" s="22"/>
      <c r="D503" s="27"/>
      <c r="E503" s="27"/>
      <c r="F503" s="27"/>
      <c r="H503" s="29"/>
      <c r="I503" s="30"/>
      <c r="J503" s="29"/>
    </row>
    <row r="504" customFormat="false" ht="12.75" hidden="false" customHeight="false" outlineLevel="0" collapsed="false">
      <c r="B504" s="22"/>
      <c r="C504" s="22"/>
      <c r="D504" s="27"/>
      <c r="E504" s="27"/>
      <c r="F504" s="27"/>
      <c r="H504" s="29"/>
      <c r="I504" s="30"/>
      <c r="J504" s="29"/>
    </row>
    <row r="505" customFormat="false" ht="12.75" hidden="false" customHeight="false" outlineLevel="0" collapsed="false">
      <c r="B505" s="22"/>
      <c r="C505" s="22"/>
      <c r="D505" s="27"/>
      <c r="E505" s="27"/>
      <c r="F505" s="27"/>
      <c r="H505" s="29"/>
      <c r="I505" s="30"/>
      <c r="J505" s="29"/>
    </row>
    <row r="506" customFormat="false" ht="12.75" hidden="false" customHeight="false" outlineLevel="0" collapsed="false">
      <c r="B506" s="22"/>
      <c r="C506" s="22"/>
      <c r="D506" s="27"/>
      <c r="E506" s="27"/>
      <c r="F506" s="27"/>
      <c r="H506" s="29"/>
      <c r="I506" s="30"/>
      <c r="J506" s="29"/>
    </row>
    <row r="507" customFormat="false" ht="12.75" hidden="false" customHeight="false" outlineLevel="0" collapsed="false">
      <c r="B507" s="22"/>
      <c r="C507" s="22"/>
      <c r="D507" s="27"/>
      <c r="E507" s="27"/>
      <c r="F507" s="27"/>
      <c r="H507" s="29"/>
      <c r="I507" s="30"/>
      <c r="J507" s="29"/>
    </row>
    <row r="508" customFormat="false" ht="12.75" hidden="false" customHeight="false" outlineLevel="0" collapsed="false">
      <c r="B508" s="22"/>
      <c r="C508" s="22"/>
      <c r="D508" s="27"/>
      <c r="E508" s="27"/>
      <c r="F508" s="27"/>
      <c r="H508" s="29"/>
      <c r="I508" s="30"/>
      <c r="J508" s="29"/>
    </row>
    <row r="509" customFormat="false" ht="12.75" hidden="false" customHeight="false" outlineLevel="0" collapsed="false">
      <c r="B509" s="22"/>
      <c r="C509" s="22"/>
      <c r="D509" s="27"/>
      <c r="E509" s="27"/>
      <c r="F509" s="27"/>
      <c r="H509" s="29"/>
      <c r="I509" s="30"/>
      <c r="J509" s="29"/>
    </row>
    <row r="510" customFormat="false" ht="12.75" hidden="false" customHeight="false" outlineLevel="0" collapsed="false">
      <c r="B510" s="22"/>
      <c r="C510" s="22"/>
      <c r="D510" s="27"/>
      <c r="E510" s="27"/>
      <c r="F510" s="27"/>
      <c r="H510" s="29"/>
      <c r="I510" s="30"/>
      <c r="J510" s="29"/>
    </row>
    <row r="511" customFormat="false" ht="12.75" hidden="false" customHeight="false" outlineLevel="0" collapsed="false">
      <c r="B511" s="22"/>
      <c r="C511" s="22"/>
      <c r="D511" s="27"/>
      <c r="E511" s="27"/>
      <c r="F511" s="27"/>
      <c r="H511" s="29"/>
      <c r="I511" s="30"/>
      <c r="J511" s="29"/>
    </row>
    <row r="512" customFormat="false" ht="12.75" hidden="false" customHeight="false" outlineLevel="0" collapsed="false">
      <c r="B512" s="22"/>
      <c r="C512" s="22"/>
      <c r="D512" s="27"/>
      <c r="E512" s="27"/>
      <c r="F512" s="27"/>
      <c r="H512" s="29"/>
      <c r="I512" s="30"/>
      <c r="J512" s="29"/>
    </row>
    <row r="513" customFormat="false" ht="12.75" hidden="false" customHeight="false" outlineLevel="0" collapsed="false">
      <c r="B513" s="22"/>
      <c r="C513" s="22"/>
      <c r="D513" s="27"/>
      <c r="E513" s="27"/>
      <c r="F513" s="27"/>
      <c r="H513" s="29"/>
      <c r="I513" s="30"/>
      <c r="J513" s="29"/>
    </row>
    <row r="514" customFormat="false" ht="12.75" hidden="false" customHeight="false" outlineLevel="0" collapsed="false">
      <c r="B514" s="22"/>
      <c r="C514" s="22"/>
      <c r="D514" s="27"/>
      <c r="E514" s="27"/>
      <c r="F514" s="27"/>
      <c r="H514" s="29"/>
      <c r="I514" s="30"/>
      <c r="J514" s="29"/>
    </row>
    <row r="515" customFormat="false" ht="12.75" hidden="false" customHeight="false" outlineLevel="0" collapsed="false">
      <c r="B515" s="22"/>
      <c r="C515" s="22"/>
      <c r="D515" s="27"/>
      <c r="E515" s="27"/>
      <c r="F515" s="27"/>
      <c r="H515" s="29"/>
      <c r="I515" s="30"/>
      <c r="J515" s="29"/>
    </row>
    <row r="516" customFormat="false" ht="12.75" hidden="false" customHeight="false" outlineLevel="0" collapsed="false">
      <c r="B516" s="22"/>
      <c r="C516" s="22"/>
      <c r="D516" s="27"/>
      <c r="E516" s="27"/>
      <c r="F516" s="27"/>
      <c r="H516" s="29"/>
      <c r="I516" s="30"/>
      <c r="J516" s="29"/>
    </row>
    <row r="517" customFormat="false" ht="12.75" hidden="false" customHeight="false" outlineLevel="0" collapsed="false">
      <c r="B517" s="22"/>
      <c r="C517" s="22"/>
      <c r="D517" s="27"/>
      <c r="E517" s="27"/>
      <c r="F517" s="27"/>
      <c r="H517" s="29"/>
      <c r="I517" s="30"/>
      <c r="J517" s="29"/>
    </row>
    <row r="518" customFormat="false" ht="12.75" hidden="false" customHeight="false" outlineLevel="0" collapsed="false">
      <c r="B518" s="22"/>
      <c r="C518" s="22"/>
      <c r="D518" s="27"/>
      <c r="E518" s="27"/>
      <c r="F518" s="27"/>
      <c r="H518" s="29"/>
      <c r="I518" s="30"/>
      <c r="J518" s="29"/>
    </row>
    <row r="519" customFormat="false" ht="12.75" hidden="false" customHeight="false" outlineLevel="0" collapsed="false">
      <c r="B519" s="22"/>
      <c r="C519" s="22"/>
      <c r="D519" s="27"/>
      <c r="E519" s="27"/>
      <c r="F519" s="27"/>
      <c r="H519" s="29"/>
      <c r="I519" s="30"/>
      <c r="J519" s="29"/>
    </row>
    <row r="520" customFormat="false" ht="12.75" hidden="false" customHeight="false" outlineLevel="0" collapsed="false">
      <c r="B520" s="22"/>
      <c r="C520" s="22"/>
      <c r="D520" s="27"/>
      <c r="E520" s="27"/>
      <c r="F520" s="27"/>
      <c r="H520" s="29"/>
      <c r="I520" s="30"/>
      <c r="J520" s="29"/>
    </row>
    <row r="521" customFormat="false" ht="12.75" hidden="false" customHeight="false" outlineLevel="0" collapsed="false">
      <c r="B521" s="22"/>
      <c r="C521" s="22"/>
      <c r="D521" s="27"/>
      <c r="E521" s="27"/>
      <c r="F521" s="27"/>
      <c r="H521" s="29"/>
      <c r="I521" s="30"/>
      <c r="J521" s="29"/>
    </row>
    <row r="522" customFormat="false" ht="12.75" hidden="false" customHeight="false" outlineLevel="0" collapsed="false">
      <c r="B522" s="22"/>
      <c r="C522" s="22"/>
      <c r="D522" s="27"/>
      <c r="E522" s="27"/>
      <c r="F522" s="27"/>
      <c r="H522" s="29"/>
      <c r="I522" s="30"/>
      <c r="J522" s="29"/>
    </row>
    <row r="523" customFormat="false" ht="12.75" hidden="false" customHeight="false" outlineLevel="0" collapsed="false">
      <c r="B523" s="22"/>
      <c r="C523" s="22"/>
      <c r="D523" s="27"/>
      <c r="E523" s="27"/>
      <c r="F523" s="27"/>
      <c r="H523" s="29"/>
      <c r="I523" s="30"/>
      <c r="J523" s="29"/>
    </row>
    <row r="524" customFormat="false" ht="12.75" hidden="false" customHeight="false" outlineLevel="0" collapsed="false">
      <c r="B524" s="22"/>
      <c r="C524" s="22"/>
      <c r="D524" s="27"/>
      <c r="E524" s="27"/>
      <c r="F524" s="27"/>
      <c r="H524" s="29"/>
      <c r="I524" s="30"/>
      <c r="J524" s="29"/>
    </row>
    <row r="525" customFormat="false" ht="12.75" hidden="false" customHeight="false" outlineLevel="0" collapsed="false">
      <c r="B525" s="22"/>
      <c r="C525" s="22"/>
      <c r="D525" s="27"/>
      <c r="E525" s="27"/>
      <c r="F525" s="27"/>
      <c r="H525" s="29"/>
      <c r="I525" s="30"/>
      <c r="J525" s="29"/>
    </row>
    <row r="526" customFormat="false" ht="12.75" hidden="false" customHeight="false" outlineLevel="0" collapsed="false">
      <c r="B526" s="22"/>
      <c r="C526" s="22"/>
      <c r="D526" s="27"/>
      <c r="E526" s="27"/>
      <c r="F526" s="27"/>
      <c r="H526" s="29"/>
      <c r="I526" s="30"/>
      <c r="J526" s="29"/>
    </row>
    <row r="527" customFormat="false" ht="12.75" hidden="false" customHeight="false" outlineLevel="0" collapsed="false">
      <c r="B527" s="22"/>
      <c r="C527" s="22"/>
      <c r="D527" s="27"/>
      <c r="E527" s="27"/>
      <c r="F527" s="27"/>
      <c r="H527" s="29"/>
      <c r="I527" s="30"/>
      <c r="J527" s="29"/>
    </row>
    <row r="528" customFormat="false" ht="12.75" hidden="false" customHeight="false" outlineLevel="0" collapsed="false">
      <c r="B528" s="22"/>
      <c r="C528" s="22"/>
      <c r="D528" s="27"/>
      <c r="E528" s="27"/>
      <c r="F528" s="27"/>
      <c r="H528" s="29"/>
      <c r="I528" s="30"/>
      <c r="J528" s="29"/>
    </row>
    <row r="529" customFormat="false" ht="12.75" hidden="false" customHeight="false" outlineLevel="0" collapsed="false">
      <c r="B529" s="22"/>
      <c r="C529" s="22"/>
      <c r="D529" s="27"/>
      <c r="E529" s="27"/>
      <c r="F529" s="27"/>
      <c r="H529" s="29"/>
      <c r="I529" s="30"/>
      <c r="J529" s="29"/>
    </row>
    <row r="530" customFormat="false" ht="12.75" hidden="false" customHeight="false" outlineLevel="0" collapsed="false">
      <c r="B530" s="22"/>
      <c r="C530" s="22"/>
      <c r="D530" s="27"/>
      <c r="E530" s="27"/>
      <c r="F530" s="27"/>
      <c r="H530" s="29"/>
      <c r="I530" s="30"/>
      <c r="J530" s="29"/>
    </row>
    <row r="531" customFormat="false" ht="12.75" hidden="false" customHeight="false" outlineLevel="0" collapsed="false">
      <c r="B531" s="22"/>
      <c r="C531" s="22"/>
      <c r="D531" s="27"/>
      <c r="E531" s="27"/>
      <c r="F531" s="27"/>
      <c r="H531" s="29"/>
      <c r="I531" s="30"/>
      <c r="J531" s="29"/>
    </row>
    <row r="532" customFormat="false" ht="12.75" hidden="false" customHeight="false" outlineLevel="0" collapsed="false">
      <c r="B532" s="22"/>
      <c r="C532" s="22"/>
      <c r="D532" s="27"/>
      <c r="E532" s="27"/>
      <c r="F532" s="27"/>
      <c r="H532" s="29"/>
      <c r="I532" s="30"/>
      <c r="J532" s="29"/>
    </row>
    <row r="533" customFormat="false" ht="12.75" hidden="false" customHeight="false" outlineLevel="0" collapsed="false">
      <c r="B533" s="22"/>
      <c r="C533" s="22"/>
      <c r="D533" s="27"/>
      <c r="E533" s="27"/>
      <c r="F533" s="27"/>
      <c r="H533" s="29"/>
      <c r="I533" s="30"/>
      <c r="J533" s="29"/>
    </row>
    <row r="534" customFormat="false" ht="12.75" hidden="false" customHeight="false" outlineLevel="0" collapsed="false">
      <c r="B534" s="22"/>
      <c r="C534" s="22"/>
      <c r="D534" s="27"/>
      <c r="E534" s="27"/>
      <c r="F534" s="27"/>
      <c r="H534" s="29"/>
      <c r="I534" s="30"/>
      <c r="J534" s="29"/>
    </row>
    <row r="535" customFormat="false" ht="12.75" hidden="false" customHeight="false" outlineLevel="0" collapsed="false">
      <c r="B535" s="22"/>
      <c r="C535" s="22"/>
      <c r="D535" s="27"/>
      <c r="E535" s="27"/>
      <c r="F535" s="27"/>
      <c r="H535" s="29"/>
      <c r="I535" s="30"/>
      <c r="J535" s="29"/>
    </row>
    <row r="536" customFormat="false" ht="12.75" hidden="false" customHeight="false" outlineLevel="0" collapsed="false">
      <c r="B536" s="22"/>
      <c r="C536" s="22"/>
      <c r="D536" s="27"/>
      <c r="E536" s="27"/>
      <c r="F536" s="27"/>
      <c r="H536" s="29"/>
      <c r="I536" s="30"/>
      <c r="J536" s="29"/>
    </row>
    <row r="537" customFormat="false" ht="12.75" hidden="false" customHeight="false" outlineLevel="0" collapsed="false">
      <c r="B537" s="22"/>
      <c r="C537" s="22"/>
      <c r="D537" s="27"/>
      <c r="E537" s="27"/>
      <c r="F537" s="27"/>
      <c r="H537" s="29"/>
      <c r="I537" s="30"/>
      <c r="J537" s="29"/>
    </row>
    <row r="538" customFormat="false" ht="12.75" hidden="false" customHeight="false" outlineLevel="0" collapsed="false">
      <c r="B538" s="22"/>
      <c r="C538" s="22"/>
      <c r="D538" s="27"/>
      <c r="E538" s="27"/>
      <c r="F538" s="27"/>
      <c r="H538" s="29"/>
      <c r="I538" s="30"/>
      <c r="J538" s="29"/>
    </row>
    <row r="539" customFormat="false" ht="12.75" hidden="false" customHeight="false" outlineLevel="0" collapsed="false">
      <c r="B539" s="22"/>
      <c r="C539" s="22"/>
      <c r="D539" s="27"/>
      <c r="E539" s="27"/>
      <c r="F539" s="27"/>
      <c r="H539" s="29"/>
      <c r="I539" s="30"/>
      <c r="J539" s="29"/>
    </row>
    <row r="540" customFormat="false" ht="12.75" hidden="false" customHeight="false" outlineLevel="0" collapsed="false">
      <c r="B540" s="22"/>
      <c r="C540" s="22"/>
      <c r="D540" s="27"/>
      <c r="E540" s="27"/>
      <c r="F540" s="27"/>
      <c r="H540" s="29"/>
      <c r="I540" s="30"/>
      <c r="J540" s="29"/>
    </row>
    <row r="541" customFormat="false" ht="12.75" hidden="false" customHeight="false" outlineLevel="0" collapsed="false">
      <c r="B541" s="22"/>
      <c r="C541" s="22"/>
      <c r="D541" s="27"/>
      <c r="E541" s="27"/>
      <c r="F541" s="27"/>
      <c r="H541" s="29"/>
      <c r="I541" s="30"/>
      <c r="J541" s="29"/>
    </row>
    <row r="542" customFormat="false" ht="12.75" hidden="false" customHeight="false" outlineLevel="0" collapsed="false">
      <c r="B542" s="22"/>
      <c r="C542" s="22"/>
      <c r="D542" s="27"/>
      <c r="E542" s="27"/>
      <c r="F542" s="27"/>
      <c r="H542" s="29"/>
      <c r="I542" s="30"/>
      <c r="J542" s="29"/>
    </row>
    <row r="543" customFormat="false" ht="12.75" hidden="false" customHeight="false" outlineLevel="0" collapsed="false">
      <c r="B543" s="22"/>
      <c r="C543" s="22"/>
      <c r="D543" s="27"/>
      <c r="E543" s="27"/>
      <c r="F543" s="27"/>
      <c r="H543" s="29"/>
      <c r="I543" s="30"/>
      <c r="J543" s="29"/>
    </row>
    <row r="544" customFormat="false" ht="12.75" hidden="false" customHeight="false" outlineLevel="0" collapsed="false">
      <c r="B544" s="22"/>
      <c r="C544" s="22"/>
      <c r="D544" s="27"/>
      <c r="E544" s="27"/>
      <c r="F544" s="27"/>
      <c r="H544" s="29"/>
      <c r="I544" s="30"/>
      <c r="J544" s="29"/>
    </row>
    <row r="545" customFormat="false" ht="12.75" hidden="false" customHeight="false" outlineLevel="0" collapsed="false">
      <c r="B545" s="22"/>
      <c r="C545" s="22"/>
      <c r="D545" s="27"/>
      <c r="E545" s="27"/>
      <c r="F545" s="27"/>
      <c r="H545" s="29"/>
      <c r="I545" s="30"/>
      <c r="J545" s="29"/>
    </row>
    <row r="546" customFormat="false" ht="12.75" hidden="false" customHeight="false" outlineLevel="0" collapsed="false">
      <c r="B546" s="22"/>
      <c r="C546" s="22"/>
      <c r="D546" s="27"/>
      <c r="E546" s="27"/>
      <c r="F546" s="27"/>
      <c r="H546" s="29"/>
      <c r="I546" s="30"/>
      <c r="J546" s="29"/>
    </row>
    <row r="547" customFormat="false" ht="12.75" hidden="false" customHeight="false" outlineLevel="0" collapsed="false">
      <c r="B547" s="22"/>
      <c r="C547" s="22"/>
      <c r="D547" s="27"/>
      <c r="E547" s="27"/>
      <c r="F547" s="27"/>
      <c r="H547" s="29"/>
      <c r="I547" s="30"/>
      <c r="J547" s="29"/>
    </row>
    <row r="548" customFormat="false" ht="12.75" hidden="false" customHeight="false" outlineLevel="0" collapsed="false">
      <c r="B548" s="22"/>
      <c r="C548" s="22"/>
      <c r="D548" s="27"/>
      <c r="E548" s="27"/>
      <c r="F548" s="27"/>
      <c r="H548" s="29"/>
      <c r="I548" s="30"/>
      <c r="J548" s="29"/>
    </row>
    <row r="549" customFormat="false" ht="12.75" hidden="false" customHeight="false" outlineLevel="0" collapsed="false">
      <c r="B549" s="22"/>
      <c r="C549" s="22"/>
      <c r="D549" s="27"/>
      <c r="E549" s="27"/>
      <c r="F549" s="27"/>
      <c r="H549" s="29"/>
      <c r="I549" s="30"/>
      <c r="J549" s="29"/>
    </row>
    <row r="550" customFormat="false" ht="12.75" hidden="false" customHeight="false" outlineLevel="0" collapsed="false">
      <c r="B550" s="22"/>
      <c r="C550" s="22"/>
      <c r="D550" s="27"/>
      <c r="E550" s="27"/>
      <c r="F550" s="27"/>
      <c r="H550" s="29"/>
      <c r="I550" s="30"/>
      <c r="J550" s="29"/>
    </row>
    <row r="551" customFormat="false" ht="12.75" hidden="false" customHeight="false" outlineLevel="0" collapsed="false">
      <c r="B551" s="22"/>
      <c r="C551" s="22"/>
      <c r="D551" s="27"/>
      <c r="E551" s="27"/>
      <c r="F551" s="27"/>
      <c r="H551" s="29"/>
      <c r="I551" s="30"/>
      <c r="J551" s="29"/>
    </row>
    <row r="552" customFormat="false" ht="12.75" hidden="false" customHeight="false" outlineLevel="0" collapsed="false">
      <c r="B552" s="22"/>
      <c r="C552" s="22"/>
      <c r="D552" s="27"/>
      <c r="E552" s="27"/>
      <c r="F552" s="27"/>
      <c r="H552" s="29"/>
      <c r="I552" s="30"/>
      <c r="J552" s="29"/>
    </row>
    <row r="553" customFormat="false" ht="12.75" hidden="false" customHeight="false" outlineLevel="0" collapsed="false">
      <c r="B553" s="22"/>
      <c r="C553" s="22"/>
      <c r="D553" s="27"/>
      <c r="E553" s="27"/>
      <c r="F553" s="27"/>
      <c r="H553" s="29"/>
      <c r="I553" s="30"/>
      <c r="J553" s="29"/>
    </row>
    <row r="554" customFormat="false" ht="12.75" hidden="false" customHeight="false" outlineLevel="0" collapsed="false">
      <c r="B554" s="22"/>
      <c r="C554" s="22"/>
      <c r="D554" s="27"/>
      <c r="E554" s="27"/>
      <c r="F554" s="27"/>
      <c r="H554" s="29"/>
      <c r="I554" s="30"/>
      <c r="J554" s="29"/>
    </row>
    <row r="555" customFormat="false" ht="12.75" hidden="false" customHeight="false" outlineLevel="0" collapsed="false">
      <c r="B555" s="22"/>
      <c r="C555" s="22"/>
      <c r="D555" s="27"/>
      <c r="E555" s="27"/>
      <c r="F555" s="27"/>
      <c r="H555" s="29"/>
      <c r="I555" s="30"/>
      <c r="J555" s="29"/>
    </row>
    <row r="556" customFormat="false" ht="12.75" hidden="false" customHeight="false" outlineLevel="0" collapsed="false">
      <c r="B556" s="22"/>
      <c r="C556" s="22"/>
      <c r="D556" s="27"/>
      <c r="E556" s="27"/>
      <c r="F556" s="27"/>
      <c r="H556" s="29"/>
      <c r="I556" s="30"/>
      <c r="J556" s="29"/>
    </row>
    <row r="557" customFormat="false" ht="12.75" hidden="false" customHeight="false" outlineLevel="0" collapsed="false">
      <c r="B557" s="22"/>
      <c r="C557" s="22"/>
      <c r="D557" s="27"/>
      <c r="E557" s="27"/>
      <c r="F557" s="27"/>
      <c r="H557" s="29"/>
      <c r="I557" s="30"/>
      <c r="J557" s="29"/>
    </row>
    <row r="558" customFormat="false" ht="12.75" hidden="false" customHeight="false" outlineLevel="0" collapsed="false">
      <c r="B558" s="22"/>
      <c r="C558" s="22"/>
      <c r="D558" s="27"/>
      <c r="E558" s="27"/>
      <c r="F558" s="27"/>
      <c r="H558" s="29"/>
      <c r="I558" s="30"/>
      <c r="J558" s="29"/>
    </row>
    <row r="559" customFormat="false" ht="12.75" hidden="false" customHeight="false" outlineLevel="0" collapsed="false">
      <c r="B559" s="22"/>
      <c r="C559" s="22"/>
      <c r="D559" s="27"/>
      <c r="E559" s="27"/>
      <c r="F559" s="27"/>
      <c r="H559" s="29"/>
      <c r="I559" s="30"/>
      <c r="J559" s="29"/>
    </row>
    <row r="560" customFormat="false" ht="12.75" hidden="false" customHeight="false" outlineLevel="0" collapsed="false">
      <c r="B560" s="22"/>
      <c r="C560" s="22"/>
      <c r="D560" s="27"/>
      <c r="E560" s="27"/>
      <c r="F560" s="27"/>
      <c r="H560" s="29"/>
      <c r="I560" s="30"/>
      <c r="J560" s="29"/>
    </row>
    <row r="561" customFormat="false" ht="12.75" hidden="false" customHeight="false" outlineLevel="0" collapsed="false">
      <c r="B561" s="22"/>
      <c r="C561" s="22"/>
      <c r="D561" s="27"/>
      <c r="E561" s="27"/>
      <c r="F561" s="27"/>
      <c r="H561" s="29"/>
      <c r="I561" s="30"/>
      <c r="J561" s="29"/>
    </row>
    <row r="562" customFormat="false" ht="12.75" hidden="false" customHeight="false" outlineLevel="0" collapsed="false">
      <c r="B562" s="22"/>
      <c r="C562" s="22"/>
      <c r="D562" s="27"/>
      <c r="E562" s="27"/>
      <c r="F562" s="27"/>
      <c r="H562" s="29"/>
      <c r="I562" s="30"/>
      <c r="J562" s="29"/>
    </row>
    <row r="563" customFormat="false" ht="12.75" hidden="false" customHeight="false" outlineLevel="0" collapsed="false">
      <c r="B563" s="22"/>
      <c r="C563" s="22"/>
      <c r="D563" s="27"/>
      <c r="E563" s="27"/>
      <c r="F563" s="27"/>
      <c r="H563" s="29"/>
      <c r="I563" s="30"/>
      <c r="J563" s="29"/>
    </row>
    <row r="564" customFormat="false" ht="12.75" hidden="false" customHeight="false" outlineLevel="0" collapsed="false">
      <c r="B564" s="22"/>
      <c r="C564" s="22"/>
      <c r="D564" s="27"/>
      <c r="E564" s="27"/>
      <c r="F564" s="27"/>
      <c r="H564" s="29"/>
      <c r="I564" s="30"/>
      <c r="J564" s="29"/>
    </row>
    <row r="565" customFormat="false" ht="12.75" hidden="false" customHeight="false" outlineLevel="0" collapsed="false">
      <c r="B565" s="22"/>
      <c r="C565" s="22"/>
      <c r="D565" s="27"/>
      <c r="E565" s="27"/>
      <c r="F565" s="27"/>
      <c r="H565" s="29"/>
      <c r="I565" s="30"/>
      <c r="J565" s="29"/>
    </row>
    <row r="566" customFormat="false" ht="12.75" hidden="false" customHeight="false" outlineLevel="0" collapsed="false">
      <c r="B566" s="22"/>
      <c r="C566" s="22"/>
      <c r="D566" s="27"/>
      <c r="E566" s="27"/>
      <c r="F566" s="27"/>
      <c r="H566" s="29"/>
      <c r="I566" s="30"/>
      <c r="J566" s="29"/>
    </row>
    <row r="567" customFormat="false" ht="12.75" hidden="false" customHeight="false" outlineLevel="0" collapsed="false">
      <c r="B567" s="22"/>
      <c r="C567" s="22"/>
      <c r="D567" s="27"/>
      <c r="E567" s="27"/>
      <c r="F567" s="27"/>
      <c r="H567" s="29"/>
      <c r="I567" s="30"/>
      <c r="J567" s="29"/>
    </row>
    <row r="568" customFormat="false" ht="12.75" hidden="false" customHeight="false" outlineLevel="0" collapsed="false">
      <c r="B568" s="22"/>
      <c r="C568" s="22"/>
      <c r="D568" s="27"/>
      <c r="E568" s="27"/>
      <c r="F568" s="27"/>
      <c r="H568" s="29"/>
      <c r="I568" s="30"/>
      <c r="J568" s="29"/>
    </row>
    <row r="569" customFormat="false" ht="12.75" hidden="false" customHeight="false" outlineLevel="0" collapsed="false">
      <c r="B569" s="22"/>
      <c r="C569" s="22"/>
      <c r="D569" s="27"/>
      <c r="E569" s="27"/>
      <c r="F569" s="27"/>
      <c r="H569" s="29"/>
      <c r="I569" s="30"/>
      <c r="J569" s="29"/>
    </row>
    <row r="570" customFormat="false" ht="12.75" hidden="false" customHeight="false" outlineLevel="0" collapsed="false">
      <c r="B570" s="22"/>
      <c r="C570" s="22"/>
      <c r="D570" s="27"/>
      <c r="E570" s="27"/>
      <c r="F570" s="27"/>
      <c r="H570" s="29"/>
      <c r="I570" s="30"/>
      <c r="J570" s="29"/>
    </row>
    <row r="571" customFormat="false" ht="12.75" hidden="false" customHeight="false" outlineLevel="0" collapsed="false">
      <c r="B571" s="22"/>
      <c r="C571" s="22"/>
      <c r="D571" s="27"/>
      <c r="E571" s="27"/>
      <c r="F571" s="27"/>
      <c r="H571" s="29"/>
      <c r="I571" s="30"/>
      <c r="J571" s="29"/>
    </row>
    <row r="572" customFormat="false" ht="12.75" hidden="false" customHeight="false" outlineLevel="0" collapsed="false">
      <c r="B572" s="22"/>
      <c r="C572" s="22"/>
      <c r="D572" s="27"/>
      <c r="E572" s="27"/>
      <c r="F572" s="27"/>
      <c r="H572" s="29"/>
      <c r="I572" s="30"/>
      <c r="J572" s="29"/>
    </row>
    <row r="573" customFormat="false" ht="12.75" hidden="false" customHeight="false" outlineLevel="0" collapsed="false">
      <c r="B573" s="22"/>
      <c r="C573" s="22"/>
      <c r="D573" s="27"/>
      <c r="E573" s="27"/>
      <c r="F573" s="27"/>
      <c r="H573" s="29"/>
      <c r="I573" s="30"/>
      <c r="J573" s="29"/>
    </row>
    <row r="574" customFormat="false" ht="12.75" hidden="false" customHeight="false" outlineLevel="0" collapsed="false">
      <c r="B574" s="22"/>
      <c r="C574" s="22"/>
      <c r="D574" s="27"/>
      <c r="E574" s="27"/>
      <c r="F574" s="27"/>
      <c r="H574" s="29"/>
      <c r="I574" s="30"/>
      <c r="J574" s="29"/>
    </row>
    <row r="575" customFormat="false" ht="12.75" hidden="false" customHeight="false" outlineLevel="0" collapsed="false">
      <c r="B575" s="22"/>
      <c r="C575" s="22"/>
      <c r="D575" s="27"/>
      <c r="E575" s="27"/>
      <c r="F575" s="27"/>
      <c r="H575" s="29"/>
      <c r="I575" s="30"/>
      <c r="J575" s="29"/>
    </row>
    <row r="576" customFormat="false" ht="12.75" hidden="false" customHeight="false" outlineLevel="0" collapsed="false">
      <c r="B576" s="22"/>
      <c r="C576" s="22"/>
      <c r="D576" s="27"/>
      <c r="E576" s="27"/>
      <c r="F576" s="27"/>
      <c r="H576" s="29"/>
      <c r="I576" s="30"/>
      <c r="J576" s="29"/>
    </row>
    <row r="577" customFormat="false" ht="12.75" hidden="false" customHeight="false" outlineLevel="0" collapsed="false">
      <c r="B577" s="22"/>
      <c r="C577" s="22"/>
      <c r="D577" s="27"/>
      <c r="E577" s="27"/>
      <c r="F577" s="27"/>
      <c r="H577" s="29"/>
      <c r="I577" s="30"/>
      <c r="J577" s="29"/>
    </row>
    <row r="578" customFormat="false" ht="12.75" hidden="false" customHeight="false" outlineLevel="0" collapsed="false">
      <c r="B578" s="22"/>
      <c r="C578" s="22"/>
      <c r="D578" s="27"/>
      <c r="E578" s="27"/>
      <c r="F578" s="27"/>
      <c r="H578" s="29"/>
      <c r="I578" s="30"/>
      <c r="J578" s="29"/>
    </row>
    <row r="579" customFormat="false" ht="12.75" hidden="false" customHeight="false" outlineLevel="0" collapsed="false">
      <c r="B579" s="22"/>
      <c r="C579" s="22"/>
      <c r="D579" s="27"/>
      <c r="E579" s="27"/>
      <c r="F579" s="27"/>
      <c r="H579" s="29"/>
      <c r="I579" s="30"/>
      <c r="J579" s="29"/>
    </row>
    <row r="580" customFormat="false" ht="12.75" hidden="false" customHeight="false" outlineLevel="0" collapsed="false">
      <c r="B580" s="22"/>
      <c r="C580" s="22"/>
      <c r="D580" s="27"/>
      <c r="E580" s="27"/>
      <c r="F580" s="27"/>
      <c r="H580" s="29"/>
      <c r="I580" s="30"/>
      <c r="J580" s="29"/>
    </row>
    <row r="581" customFormat="false" ht="12.75" hidden="false" customHeight="false" outlineLevel="0" collapsed="false">
      <c r="B581" s="22"/>
      <c r="C581" s="22"/>
      <c r="D581" s="27"/>
      <c r="E581" s="27"/>
      <c r="F581" s="27"/>
      <c r="H581" s="29"/>
      <c r="I581" s="30"/>
      <c r="J581" s="29"/>
    </row>
    <row r="582" customFormat="false" ht="12.75" hidden="false" customHeight="false" outlineLevel="0" collapsed="false">
      <c r="B582" s="22"/>
      <c r="C582" s="22"/>
      <c r="D582" s="27"/>
      <c r="E582" s="27"/>
      <c r="F582" s="27"/>
      <c r="H582" s="29"/>
      <c r="I582" s="30"/>
      <c r="J582" s="29"/>
    </row>
    <row r="583" customFormat="false" ht="12.75" hidden="false" customHeight="false" outlineLevel="0" collapsed="false">
      <c r="B583" s="22"/>
      <c r="C583" s="22"/>
      <c r="D583" s="27"/>
      <c r="E583" s="27"/>
      <c r="F583" s="27"/>
      <c r="H583" s="29"/>
      <c r="I583" s="30"/>
      <c r="J583" s="29"/>
    </row>
    <row r="584" customFormat="false" ht="12.75" hidden="false" customHeight="false" outlineLevel="0" collapsed="false">
      <c r="B584" s="22"/>
      <c r="C584" s="22"/>
      <c r="D584" s="27"/>
      <c r="E584" s="27"/>
      <c r="F584" s="27"/>
      <c r="H584" s="29"/>
      <c r="I584" s="30"/>
      <c r="J584" s="29"/>
    </row>
    <row r="585" customFormat="false" ht="12.75" hidden="false" customHeight="false" outlineLevel="0" collapsed="false">
      <c r="B585" s="22"/>
      <c r="C585" s="22"/>
      <c r="D585" s="27"/>
      <c r="E585" s="27"/>
      <c r="F585" s="27"/>
      <c r="H585" s="29"/>
      <c r="I585" s="30"/>
      <c r="J585" s="29"/>
    </row>
    <row r="586" customFormat="false" ht="12.75" hidden="false" customHeight="false" outlineLevel="0" collapsed="false">
      <c r="B586" s="22"/>
      <c r="C586" s="22"/>
      <c r="D586" s="27"/>
      <c r="E586" s="27"/>
      <c r="F586" s="27"/>
      <c r="H586" s="29"/>
      <c r="I586" s="30"/>
      <c r="J586" s="29"/>
    </row>
    <row r="587" customFormat="false" ht="12.75" hidden="false" customHeight="false" outlineLevel="0" collapsed="false">
      <c r="B587" s="22"/>
      <c r="C587" s="22"/>
      <c r="D587" s="27"/>
      <c r="E587" s="27"/>
      <c r="F587" s="27"/>
      <c r="H587" s="29"/>
      <c r="I587" s="30"/>
      <c r="J587" s="29"/>
    </row>
    <row r="588" customFormat="false" ht="12.75" hidden="false" customHeight="false" outlineLevel="0" collapsed="false">
      <c r="B588" s="22"/>
      <c r="C588" s="22"/>
      <c r="D588" s="27"/>
      <c r="E588" s="27"/>
      <c r="F588" s="27"/>
      <c r="H588" s="29"/>
      <c r="I588" s="30"/>
      <c r="J588" s="29"/>
    </row>
    <row r="589" customFormat="false" ht="12.75" hidden="false" customHeight="false" outlineLevel="0" collapsed="false">
      <c r="B589" s="22"/>
      <c r="C589" s="22"/>
      <c r="D589" s="27"/>
      <c r="E589" s="27"/>
      <c r="F589" s="27"/>
      <c r="H589" s="29"/>
      <c r="I589" s="30"/>
      <c r="J589" s="29"/>
    </row>
    <row r="590" customFormat="false" ht="12.75" hidden="false" customHeight="false" outlineLevel="0" collapsed="false">
      <c r="B590" s="22"/>
      <c r="C590" s="22"/>
      <c r="D590" s="27"/>
      <c r="E590" s="27"/>
      <c r="F590" s="27"/>
      <c r="H590" s="29"/>
      <c r="I590" s="30"/>
      <c r="J590" s="29"/>
    </row>
    <row r="591" customFormat="false" ht="12.75" hidden="false" customHeight="false" outlineLevel="0" collapsed="false">
      <c r="B591" s="22"/>
      <c r="C591" s="22"/>
      <c r="D591" s="27"/>
      <c r="E591" s="27"/>
      <c r="F591" s="27"/>
      <c r="H591" s="29"/>
      <c r="I591" s="30"/>
      <c r="J591" s="29"/>
    </row>
    <row r="592" customFormat="false" ht="12.75" hidden="false" customHeight="false" outlineLevel="0" collapsed="false">
      <c r="B592" s="22"/>
      <c r="C592" s="22"/>
      <c r="D592" s="27"/>
      <c r="E592" s="27"/>
      <c r="F592" s="27"/>
      <c r="H592" s="29"/>
      <c r="I592" s="30"/>
      <c r="J592" s="29"/>
    </row>
    <row r="593" customFormat="false" ht="12.75" hidden="false" customHeight="false" outlineLevel="0" collapsed="false">
      <c r="B593" s="22"/>
      <c r="C593" s="22"/>
      <c r="D593" s="27"/>
      <c r="E593" s="27"/>
      <c r="F593" s="27"/>
      <c r="H593" s="29"/>
      <c r="I593" s="30"/>
      <c r="J593" s="29"/>
    </row>
    <row r="594" customFormat="false" ht="12.75" hidden="false" customHeight="false" outlineLevel="0" collapsed="false">
      <c r="B594" s="22"/>
      <c r="C594" s="22"/>
      <c r="D594" s="27"/>
      <c r="E594" s="27"/>
      <c r="F594" s="27"/>
      <c r="H594" s="29"/>
      <c r="I594" s="30"/>
      <c r="J594" s="29"/>
    </row>
    <row r="595" customFormat="false" ht="12.75" hidden="false" customHeight="false" outlineLevel="0" collapsed="false">
      <c r="B595" s="22"/>
      <c r="C595" s="22"/>
      <c r="D595" s="27"/>
      <c r="E595" s="27"/>
      <c r="F595" s="27"/>
      <c r="H595" s="29"/>
      <c r="I595" s="30"/>
      <c r="J595" s="29"/>
    </row>
    <row r="596" customFormat="false" ht="12.75" hidden="false" customHeight="false" outlineLevel="0" collapsed="false">
      <c r="B596" s="22"/>
      <c r="C596" s="22"/>
      <c r="D596" s="27"/>
      <c r="E596" s="27"/>
      <c r="F596" s="27"/>
      <c r="H596" s="29"/>
      <c r="I596" s="30"/>
      <c r="J596" s="29"/>
    </row>
    <row r="597" customFormat="false" ht="12.75" hidden="false" customHeight="false" outlineLevel="0" collapsed="false">
      <c r="B597" s="22"/>
      <c r="C597" s="22"/>
      <c r="D597" s="27"/>
      <c r="E597" s="27"/>
      <c r="F597" s="27"/>
      <c r="H597" s="29"/>
      <c r="I597" s="30"/>
      <c r="J597" s="29"/>
    </row>
    <row r="598" customFormat="false" ht="12.75" hidden="false" customHeight="false" outlineLevel="0" collapsed="false">
      <c r="B598" s="22"/>
      <c r="C598" s="22"/>
      <c r="D598" s="27"/>
      <c r="E598" s="27"/>
      <c r="F598" s="27"/>
      <c r="H598" s="29"/>
      <c r="I598" s="30"/>
      <c r="J598" s="29"/>
    </row>
    <row r="599" customFormat="false" ht="12.75" hidden="false" customHeight="false" outlineLevel="0" collapsed="false">
      <c r="B599" s="22"/>
      <c r="C599" s="22"/>
      <c r="D599" s="27"/>
      <c r="E599" s="27"/>
      <c r="F599" s="27"/>
      <c r="H599" s="29"/>
      <c r="I599" s="30"/>
      <c r="J599" s="29"/>
    </row>
    <row r="600" customFormat="false" ht="12.75" hidden="false" customHeight="false" outlineLevel="0" collapsed="false">
      <c r="B600" s="22"/>
      <c r="C600" s="22"/>
      <c r="D600" s="27"/>
      <c r="E600" s="27"/>
      <c r="F600" s="27"/>
      <c r="H600" s="29"/>
      <c r="I600" s="30"/>
      <c r="J600" s="29"/>
    </row>
    <row r="601" customFormat="false" ht="12.75" hidden="false" customHeight="false" outlineLevel="0" collapsed="false">
      <c r="B601" s="22"/>
      <c r="C601" s="22"/>
      <c r="D601" s="27"/>
      <c r="E601" s="27"/>
      <c r="F601" s="27"/>
      <c r="H601" s="29"/>
      <c r="I601" s="30"/>
      <c r="J601" s="29"/>
    </row>
    <row r="602" customFormat="false" ht="12.75" hidden="false" customHeight="false" outlineLevel="0" collapsed="false">
      <c r="B602" s="22"/>
      <c r="C602" s="22"/>
      <c r="D602" s="27"/>
      <c r="E602" s="27"/>
      <c r="F602" s="27"/>
      <c r="H602" s="29"/>
      <c r="I602" s="30"/>
      <c r="J602" s="29"/>
    </row>
    <row r="603" customFormat="false" ht="12.75" hidden="false" customHeight="false" outlineLevel="0" collapsed="false">
      <c r="B603" s="22"/>
      <c r="C603" s="22"/>
      <c r="D603" s="27"/>
      <c r="E603" s="27"/>
      <c r="F603" s="27"/>
      <c r="H603" s="29"/>
      <c r="I603" s="30"/>
      <c r="J603" s="29"/>
    </row>
    <row r="604" customFormat="false" ht="12.75" hidden="false" customHeight="false" outlineLevel="0" collapsed="false">
      <c r="B604" s="22"/>
      <c r="C604" s="22"/>
      <c r="D604" s="27"/>
      <c r="E604" s="27"/>
      <c r="F604" s="27"/>
      <c r="H604" s="29"/>
      <c r="I604" s="30"/>
      <c r="J604" s="29"/>
    </row>
    <row r="605" customFormat="false" ht="12.75" hidden="false" customHeight="false" outlineLevel="0" collapsed="false">
      <c r="B605" s="22"/>
      <c r="C605" s="22"/>
      <c r="D605" s="27"/>
      <c r="E605" s="27"/>
      <c r="F605" s="27"/>
      <c r="H605" s="29"/>
      <c r="I605" s="30"/>
      <c r="J605" s="29"/>
    </row>
    <row r="606" customFormat="false" ht="12.75" hidden="false" customHeight="false" outlineLevel="0" collapsed="false">
      <c r="B606" s="22"/>
      <c r="C606" s="22"/>
      <c r="D606" s="27"/>
      <c r="E606" s="27"/>
      <c r="F606" s="27"/>
      <c r="H606" s="29"/>
      <c r="I606" s="30"/>
      <c r="J606" s="29"/>
    </row>
    <row r="607" customFormat="false" ht="12.75" hidden="false" customHeight="false" outlineLevel="0" collapsed="false">
      <c r="B607" s="22"/>
      <c r="C607" s="22"/>
      <c r="D607" s="27"/>
      <c r="E607" s="27"/>
      <c r="F607" s="27"/>
      <c r="H607" s="29"/>
      <c r="I607" s="30"/>
      <c r="J607" s="29"/>
    </row>
    <row r="608" customFormat="false" ht="12.75" hidden="false" customHeight="false" outlineLevel="0" collapsed="false">
      <c r="B608" s="22"/>
      <c r="C608" s="22"/>
      <c r="D608" s="27"/>
      <c r="E608" s="27"/>
      <c r="F608" s="27"/>
      <c r="H608" s="29"/>
      <c r="I608" s="30"/>
      <c r="J608" s="29"/>
    </row>
    <row r="609" customFormat="false" ht="12.75" hidden="false" customHeight="false" outlineLevel="0" collapsed="false">
      <c r="B609" s="22"/>
      <c r="C609" s="22"/>
      <c r="D609" s="27"/>
      <c r="E609" s="27"/>
      <c r="F609" s="27"/>
      <c r="H609" s="29"/>
      <c r="I609" s="30"/>
      <c r="J609" s="29"/>
    </row>
    <row r="610" customFormat="false" ht="12.75" hidden="false" customHeight="false" outlineLevel="0" collapsed="false">
      <c r="B610" s="22"/>
      <c r="C610" s="22"/>
      <c r="D610" s="27"/>
      <c r="E610" s="27"/>
      <c r="F610" s="27"/>
      <c r="H610" s="29"/>
      <c r="I610" s="30"/>
      <c r="J610" s="29"/>
    </row>
    <row r="611" customFormat="false" ht="12.75" hidden="false" customHeight="false" outlineLevel="0" collapsed="false">
      <c r="B611" s="22"/>
      <c r="C611" s="22"/>
      <c r="D611" s="27"/>
      <c r="E611" s="27"/>
      <c r="F611" s="27"/>
      <c r="H611" s="29"/>
      <c r="I611" s="30"/>
      <c r="J611" s="29"/>
    </row>
    <row r="612" customFormat="false" ht="12.75" hidden="false" customHeight="false" outlineLevel="0" collapsed="false">
      <c r="B612" s="22"/>
      <c r="C612" s="22"/>
      <c r="D612" s="27"/>
      <c r="E612" s="27"/>
      <c r="F612" s="27"/>
      <c r="H612" s="29"/>
      <c r="I612" s="30"/>
      <c r="J612" s="29"/>
    </row>
    <row r="613" customFormat="false" ht="12.75" hidden="false" customHeight="false" outlineLevel="0" collapsed="false">
      <c r="B613" s="22"/>
      <c r="C613" s="22"/>
      <c r="D613" s="27"/>
      <c r="E613" s="27"/>
      <c r="F613" s="27"/>
      <c r="H613" s="29"/>
      <c r="I613" s="30"/>
      <c r="J613" s="29"/>
    </row>
    <row r="614" customFormat="false" ht="12.75" hidden="false" customHeight="false" outlineLevel="0" collapsed="false">
      <c r="B614" s="22"/>
      <c r="C614" s="22"/>
      <c r="D614" s="27"/>
      <c r="E614" s="27"/>
      <c r="F614" s="27"/>
      <c r="H614" s="29"/>
      <c r="I614" s="30"/>
      <c r="J614" s="29"/>
    </row>
    <row r="615" customFormat="false" ht="12.75" hidden="false" customHeight="false" outlineLevel="0" collapsed="false">
      <c r="B615" s="22"/>
      <c r="C615" s="22"/>
      <c r="D615" s="27"/>
      <c r="E615" s="27"/>
      <c r="F615" s="27"/>
      <c r="H615" s="29"/>
      <c r="I615" s="30"/>
      <c r="J615" s="29"/>
    </row>
    <row r="616" customFormat="false" ht="12.75" hidden="false" customHeight="false" outlineLevel="0" collapsed="false">
      <c r="B616" s="22"/>
      <c r="C616" s="22"/>
      <c r="D616" s="27"/>
      <c r="E616" s="27"/>
      <c r="F616" s="27"/>
      <c r="H616" s="29"/>
      <c r="I616" s="30"/>
      <c r="J616" s="29"/>
    </row>
    <row r="617" customFormat="false" ht="12.75" hidden="false" customHeight="false" outlineLevel="0" collapsed="false">
      <c r="B617" s="22"/>
      <c r="C617" s="22"/>
      <c r="D617" s="27"/>
      <c r="E617" s="27"/>
      <c r="F617" s="27"/>
      <c r="H617" s="29"/>
      <c r="I617" s="30"/>
      <c r="J617" s="29"/>
    </row>
    <row r="618" customFormat="false" ht="12.75" hidden="false" customHeight="false" outlineLevel="0" collapsed="false">
      <c r="B618" s="22"/>
      <c r="C618" s="22"/>
      <c r="D618" s="27"/>
      <c r="E618" s="27"/>
      <c r="F618" s="27"/>
      <c r="H618" s="29"/>
      <c r="I618" s="30"/>
      <c r="J618" s="29"/>
    </row>
    <row r="619" customFormat="false" ht="12.75" hidden="false" customHeight="false" outlineLevel="0" collapsed="false">
      <c r="B619" s="22"/>
      <c r="C619" s="22"/>
      <c r="D619" s="27"/>
      <c r="E619" s="27"/>
      <c r="F619" s="27"/>
      <c r="H619" s="29"/>
      <c r="I619" s="30"/>
      <c r="J619" s="29"/>
    </row>
    <row r="620" customFormat="false" ht="12.75" hidden="false" customHeight="false" outlineLevel="0" collapsed="false">
      <c r="B620" s="22"/>
      <c r="C620" s="22"/>
      <c r="D620" s="27"/>
      <c r="E620" s="27"/>
      <c r="F620" s="27"/>
      <c r="H620" s="29"/>
      <c r="I620" s="30"/>
      <c r="J620" s="29"/>
    </row>
    <row r="621" customFormat="false" ht="12.75" hidden="false" customHeight="false" outlineLevel="0" collapsed="false">
      <c r="B621" s="22"/>
      <c r="C621" s="22"/>
      <c r="D621" s="27"/>
      <c r="E621" s="27"/>
      <c r="F621" s="27"/>
      <c r="H621" s="29"/>
      <c r="I621" s="30"/>
      <c r="J621" s="29"/>
    </row>
    <row r="622" customFormat="false" ht="12.75" hidden="false" customHeight="false" outlineLevel="0" collapsed="false">
      <c r="B622" s="22"/>
      <c r="C622" s="22"/>
      <c r="D622" s="27"/>
      <c r="E622" s="27"/>
      <c r="F622" s="27"/>
      <c r="H622" s="29"/>
      <c r="I622" s="30"/>
      <c r="J622" s="29"/>
    </row>
    <row r="623" customFormat="false" ht="12.75" hidden="false" customHeight="false" outlineLevel="0" collapsed="false">
      <c r="B623" s="22"/>
      <c r="C623" s="22"/>
      <c r="D623" s="27"/>
      <c r="E623" s="27"/>
      <c r="F623" s="27"/>
      <c r="H623" s="29"/>
      <c r="I623" s="30"/>
      <c r="J623" s="29"/>
    </row>
    <row r="624" customFormat="false" ht="12.75" hidden="false" customHeight="false" outlineLevel="0" collapsed="false">
      <c r="B624" s="22"/>
      <c r="C624" s="22"/>
      <c r="D624" s="27"/>
      <c r="E624" s="27"/>
      <c r="F624" s="27"/>
      <c r="H624" s="29"/>
      <c r="I624" s="30"/>
      <c r="J624" s="29"/>
    </row>
    <row r="625" customFormat="false" ht="12.75" hidden="false" customHeight="false" outlineLevel="0" collapsed="false">
      <c r="B625" s="22"/>
      <c r="C625" s="22"/>
      <c r="D625" s="27"/>
      <c r="E625" s="27"/>
      <c r="F625" s="27"/>
      <c r="H625" s="29"/>
      <c r="I625" s="30"/>
      <c r="J625" s="29"/>
    </row>
    <row r="626" customFormat="false" ht="12.75" hidden="false" customHeight="false" outlineLevel="0" collapsed="false">
      <c r="B626" s="22"/>
      <c r="C626" s="22"/>
      <c r="D626" s="27"/>
      <c r="E626" s="27"/>
      <c r="F626" s="27"/>
      <c r="H626" s="29"/>
      <c r="I626" s="30"/>
      <c r="J626" s="29"/>
    </row>
    <row r="627" customFormat="false" ht="12.75" hidden="false" customHeight="false" outlineLevel="0" collapsed="false">
      <c r="B627" s="22"/>
      <c r="C627" s="22"/>
      <c r="D627" s="27"/>
      <c r="E627" s="27"/>
      <c r="F627" s="27"/>
      <c r="H627" s="29"/>
      <c r="I627" s="30"/>
      <c r="J627" s="29"/>
    </row>
    <row r="628" customFormat="false" ht="12.75" hidden="false" customHeight="false" outlineLevel="0" collapsed="false">
      <c r="B628" s="22"/>
      <c r="C628" s="22"/>
      <c r="D628" s="27"/>
      <c r="E628" s="27"/>
      <c r="F628" s="27"/>
      <c r="H628" s="29"/>
      <c r="I628" s="30"/>
      <c r="J628" s="29"/>
    </row>
    <row r="629" customFormat="false" ht="12.75" hidden="false" customHeight="false" outlineLevel="0" collapsed="false">
      <c r="B629" s="22"/>
      <c r="C629" s="22"/>
      <c r="D629" s="27"/>
      <c r="E629" s="27"/>
      <c r="F629" s="27"/>
      <c r="H629" s="29"/>
      <c r="I629" s="30"/>
      <c r="J629" s="29"/>
    </row>
    <row r="630" customFormat="false" ht="12.75" hidden="false" customHeight="false" outlineLevel="0" collapsed="false">
      <c r="B630" s="22"/>
      <c r="C630" s="22"/>
      <c r="D630" s="27"/>
      <c r="E630" s="27"/>
      <c r="F630" s="27"/>
      <c r="H630" s="29"/>
      <c r="I630" s="30"/>
      <c r="J630" s="29"/>
    </row>
    <row r="631" customFormat="false" ht="12.75" hidden="false" customHeight="false" outlineLevel="0" collapsed="false">
      <c r="B631" s="22"/>
      <c r="C631" s="22"/>
      <c r="D631" s="27"/>
      <c r="E631" s="27"/>
      <c r="F631" s="27"/>
      <c r="H631" s="29"/>
      <c r="I631" s="30"/>
      <c r="J631" s="29"/>
    </row>
    <row r="632" customFormat="false" ht="12.75" hidden="false" customHeight="false" outlineLevel="0" collapsed="false">
      <c r="B632" s="22"/>
      <c r="C632" s="22"/>
      <c r="D632" s="27"/>
      <c r="E632" s="27"/>
      <c r="F632" s="27"/>
      <c r="H632" s="29"/>
      <c r="I632" s="30"/>
      <c r="J632" s="29"/>
    </row>
    <row r="633" customFormat="false" ht="12.75" hidden="false" customHeight="false" outlineLevel="0" collapsed="false">
      <c r="B633" s="22"/>
      <c r="C633" s="22"/>
      <c r="D633" s="27"/>
      <c r="E633" s="27"/>
      <c r="F633" s="27"/>
      <c r="H633" s="29"/>
      <c r="I633" s="30"/>
      <c r="J633" s="29"/>
    </row>
    <row r="634" customFormat="false" ht="12.75" hidden="false" customHeight="false" outlineLevel="0" collapsed="false">
      <c r="B634" s="22"/>
      <c r="C634" s="22"/>
      <c r="D634" s="27"/>
      <c r="E634" s="27"/>
      <c r="F634" s="27"/>
      <c r="H634" s="29"/>
      <c r="I634" s="30"/>
      <c r="J634" s="29"/>
    </row>
    <row r="635" customFormat="false" ht="12.75" hidden="false" customHeight="false" outlineLevel="0" collapsed="false">
      <c r="B635" s="22"/>
      <c r="C635" s="22"/>
      <c r="D635" s="27"/>
      <c r="E635" s="27"/>
      <c r="F635" s="27"/>
      <c r="H635" s="29"/>
      <c r="I635" s="30"/>
      <c r="J635" s="29"/>
    </row>
    <row r="636" customFormat="false" ht="12.75" hidden="false" customHeight="false" outlineLevel="0" collapsed="false">
      <c r="B636" s="22"/>
      <c r="C636" s="22"/>
      <c r="D636" s="27"/>
      <c r="E636" s="27"/>
      <c r="F636" s="27"/>
      <c r="H636" s="29"/>
      <c r="I636" s="30"/>
      <c r="J636" s="29"/>
    </row>
    <row r="637" customFormat="false" ht="12.75" hidden="false" customHeight="false" outlineLevel="0" collapsed="false">
      <c r="B637" s="22"/>
      <c r="C637" s="22"/>
      <c r="D637" s="27"/>
      <c r="E637" s="27"/>
      <c r="F637" s="27"/>
      <c r="H637" s="29"/>
      <c r="I637" s="30"/>
      <c r="J637" s="29"/>
    </row>
    <row r="638" customFormat="false" ht="12.75" hidden="false" customHeight="false" outlineLevel="0" collapsed="false">
      <c r="B638" s="22"/>
      <c r="C638" s="22"/>
      <c r="D638" s="27"/>
      <c r="E638" s="27"/>
      <c r="F638" s="27"/>
      <c r="H638" s="29"/>
      <c r="I638" s="30"/>
      <c r="J638" s="29"/>
    </row>
    <row r="639" customFormat="false" ht="12.75" hidden="false" customHeight="false" outlineLevel="0" collapsed="false">
      <c r="B639" s="22"/>
      <c r="C639" s="22"/>
      <c r="D639" s="27"/>
      <c r="E639" s="27"/>
      <c r="F639" s="27"/>
      <c r="H639" s="29"/>
      <c r="I639" s="30"/>
      <c r="J639" s="29"/>
    </row>
    <row r="640" customFormat="false" ht="12.75" hidden="false" customHeight="false" outlineLevel="0" collapsed="false">
      <c r="B640" s="22"/>
      <c r="C640" s="22"/>
      <c r="D640" s="27"/>
      <c r="E640" s="27"/>
      <c r="F640" s="27"/>
      <c r="H640" s="29"/>
      <c r="I640" s="30"/>
      <c r="J640" s="29"/>
    </row>
    <row r="641" customFormat="false" ht="12.75" hidden="false" customHeight="false" outlineLevel="0" collapsed="false">
      <c r="B641" s="22"/>
      <c r="C641" s="22"/>
      <c r="D641" s="27"/>
      <c r="E641" s="27"/>
      <c r="F641" s="27"/>
      <c r="H641" s="29"/>
      <c r="I641" s="30"/>
      <c r="J641" s="29"/>
    </row>
    <row r="642" customFormat="false" ht="12.75" hidden="false" customHeight="false" outlineLevel="0" collapsed="false">
      <c r="B642" s="22"/>
      <c r="C642" s="22"/>
      <c r="D642" s="27"/>
      <c r="E642" s="27"/>
      <c r="F642" s="27"/>
      <c r="H642" s="29"/>
      <c r="I642" s="30"/>
      <c r="J642" s="29"/>
    </row>
    <row r="643" customFormat="false" ht="12.75" hidden="false" customHeight="false" outlineLevel="0" collapsed="false">
      <c r="B643" s="22"/>
      <c r="C643" s="22"/>
      <c r="D643" s="27"/>
      <c r="E643" s="27"/>
      <c r="F643" s="27"/>
      <c r="H643" s="29"/>
      <c r="I643" s="30"/>
      <c r="J643" s="29"/>
    </row>
    <row r="644" customFormat="false" ht="12.75" hidden="false" customHeight="false" outlineLevel="0" collapsed="false">
      <c r="B644" s="22"/>
      <c r="C644" s="22"/>
      <c r="D644" s="27"/>
      <c r="E644" s="27"/>
      <c r="F644" s="27"/>
      <c r="H644" s="29"/>
      <c r="I644" s="30"/>
      <c r="J644" s="29"/>
    </row>
    <row r="645" customFormat="false" ht="12.75" hidden="false" customHeight="false" outlineLevel="0" collapsed="false">
      <c r="B645" s="22"/>
      <c r="C645" s="22"/>
      <c r="D645" s="27"/>
      <c r="E645" s="27"/>
      <c r="F645" s="27"/>
      <c r="H645" s="29"/>
      <c r="I645" s="30"/>
      <c r="J645" s="29"/>
    </row>
    <row r="646" customFormat="false" ht="12.75" hidden="false" customHeight="false" outlineLevel="0" collapsed="false">
      <c r="B646" s="22"/>
      <c r="C646" s="22"/>
      <c r="D646" s="27"/>
      <c r="E646" s="27"/>
      <c r="F646" s="27"/>
      <c r="H646" s="29"/>
      <c r="I646" s="30"/>
      <c r="J646" s="29"/>
    </row>
    <row r="647" customFormat="false" ht="12.75" hidden="false" customHeight="false" outlineLevel="0" collapsed="false">
      <c r="B647" s="22"/>
      <c r="C647" s="22"/>
      <c r="D647" s="27"/>
      <c r="E647" s="27"/>
      <c r="F647" s="27"/>
      <c r="H647" s="29"/>
      <c r="I647" s="30"/>
      <c r="J647" s="29"/>
    </row>
    <row r="648" customFormat="false" ht="12.75" hidden="false" customHeight="false" outlineLevel="0" collapsed="false">
      <c r="B648" s="22"/>
      <c r="C648" s="22"/>
      <c r="D648" s="27"/>
      <c r="E648" s="27"/>
      <c r="F648" s="27"/>
      <c r="H648" s="29"/>
      <c r="I648" s="30"/>
      <c r="J648" s="29"/>
    </row>
    <row r="649" customFormat="false" ht="12.75" hidden="false" customHeight="false" outlineLevel="0" collapsed="false">
      <c r="B649" s="22"/>
      <c r="C649" s="22"/>
      <c r="D649" s="27"/>
      <c r="E649" s="27"/>
      <c r="F649" s="27"/>
      <c r="H649" s="29"/>
      <c r="I649" s="30"/>
      <c r="J649" s="29"/>
    </row>
    <row r="650" customFormat="false" ht="12.75" hidden="false" customHeight="false" outlineLevel="0" collapsed="false">
      <c r="B650" s="22"/>
      <c r="C650" s="22"/>
      <c r="D650" s="27"/>
      <c r="E650" s="27"/>
      <c r="F650" s="27"/>
      <c r="H650" s="29"/>
      <c r="I650" s="30"/>
      <c r="J650" s="29"/>
    </row>
    <row r="651" customFormat="false" ht="12.75" hidden="false" customHeight="false" outlineLevel="0" collapsed="false">
      <c r="B651" s="22"/>
      <c r="C651" s="22"/>
      <c r="D651" s="27"/>
      <c r="E651" s="27"/>
      <c r="F651" s="27"/>
      <c r="H651" s="29"/>
      <c r="I651" s="30"/>
      <c r="J651" s="29"/>
    </row>
    <row r="652" customFormat="false" ht="12.75" hidden="false" customHeight="false" outlineLevel="0" collapsed="false">
      <c r="B652" s="22"/>
      <c r="C652" s="22"/>
      <c r="D652" s="27"/>
      <c r="E652" s="27"/>
      <c r="F652" s="27"/>
      <c r="H652" s="29"/>
      <c r="I652" s="30"/>
      <c r="J652" s="29"/>
    </row>
    <row r="653" customFormat="false" ht="12.75" hidden="false" customHeight="false" outlineLevel="0" collapsed="false">
      <c r="B653" s="22"/>
      <c r="C653" s="22"/>
      <c r="D653" s="27"/>
      <c r="E653" s="27"/>
      <c r="F653" s="27"/>
      <c r="H653" s="29"/>
      <c r="I653" s="30"/>
      <c r="J653" s="29"/>
    </row>
    <row r="654" customFormat="false" ht="12.75" hidden="false" customHeight="false" outlineLevel="0" collapsed="false">
      <c r="B654" s="22"/>
      <c r="C654" s="22"/>
      <c r="D654" s="27"/>
      <c r="E654" s="27"/>
      <c r="F654" s="27"/>
      <c r="H654" s="29"/>
      <c r="I654" s="30"/>
      <c r="J654" s="29"/>
    </row>
    <row r="655" customFormat="false" ht="12.75" hidden="false" customHeight="false" outlineLevel="0" collapsed="false">
      <c r="B655" s="22"/>
      <c r="C655" s="22"/>
      <c r="D655" s="27"/>
      <c r="E655" s="27"/>
      <c r="F655" s="27"/>
      <c r="H655" s="29"/>
      <c r="I655" s="30"/>
      <c r="J655" s="29"/>
    </row>
    <row r="656" customFormat="false" ht="12.75" hidden="false" customHeight="false" outlineLevel="0" collapsed="false">
      <c r="B656" s="22"/>
      <c r="C656" s="22"/>
      <c r="D656" s="27"/>
      <c r="E656" s="27"/>
      <c r="F656" s="27"/>
      <c r="H656" s="29"/>
      <c r="I656" s="30"/>
      <c r="J656" s="29"/>
    </row>
    <row r="657" customFormat="false" ht="12.75" hidden="false" customHeight="false" outlineLevel="0" collapsed="false">
      <c r="B657" s="22"/>
      <c r="C657" s="22"/>
      <c r="D657" s="27"/>
      <c r="E657" s="27"/>
      <c r="F657" s="27"/>
      <c r="H657" s="29"/>
      <c r="I657" s="30"/>
      <c r="J657" s="29"/>
    </row>
    <row r="658" customFormat="false" ht="12.75" hidden="false" customHeight="false" outlineLevel="0" collapsed="false">
      <c r="B658" s="22"/>
      <c r="C658" s="22"/>
      <c r="D658" s="27"/>
      <c r="E658" s="27"/>
      <c r="F658" s="27"/>
      <c r="H658" s="29"/>
      <c r="I658" s="30"/>
      <c r="J658" s="29"/>
    </row>
    <row r="659" customFormat="false" ht="12.75" hidden="false" customHeight="false" outlineLevel="0" collapsed="false">
      <c r="B659" s="22"/>
      <c r="C659" s="22"/>
      <c r="D659" s="27"/>
      <c r="E659" s="27"/>
      <c r="F659" s="27"/>
      <c r="H659" s="29"/>
      <c r="I659" s="30"/>
      <c r="J659" s="29"/>
    </row>
    <row r="660" customFormat="false" ht="12.75" hidden="false" customHeight="false" outlineLevel="0" collapsed="false">
      <c r="B660" s="22"/>
      <c r="C660" s="22"/>
      <c r="D660" s="27"/>
      <c r="E660" s="27"/>
      <c r="F660" s="27"/>
      <c r="H660" s="29"/>
      <c r="I660" s="30"/>
      <c r="J660" s="29"/>
    </row>
    <row r="661" customFormat="false" ht="12.75" hidden="false" customHeight="false" outlineLevel="0" collapsed="false">
      <c r="B661" s="22"/>
      <c r="C661" s="22"/>
      <c r="D661" s="27"/>
      <c r="E661" s="27"/>
      <c r="F661" s="27"/>
      <c r="H661" s="29"/>
      <c r="I661" s="30"/>
      <c r="J661" s="29"/>
    </row>
    <row r="662" customFormat="false" ht="12.75" hidden="false" customHeight="false" outlineLevel="0" collapsed="false">
      <c r="B662" s="22"/>
      <c r="C662" s="22"/>
      <c r="D662" s="27"/>
      <c r="E662" s="27"/>
      <c r="F662" s="27"/>
      <c r="H662" s="29"/>
      <c r="I662" s="30"/>
      <c r="J662" s="29"/>
    </row>
    <row r="663" customFormat="false" ht="12.75" hidden="false" customHeight="false" outlineLevel="0" collapsed="false">
      <c r="B663" s="22"/>
      <c r="C663" s="22"/>
      <c r="D663" s="27"/>
      <c r="E663" s="27"/>
      <c r="F663" s="27"/>
      <c r="H663" s="29"/>
      <c r="I663" s="30"/>
      <c r="J663" s="29"/>
    </row>
    <row r="664" customFormat="false" ht="12.75" hidden="false" customHeight="false" outlineLevel="0" collapsed="false">
      <c r="B664" s="22"/>
      <c r="C664" s="22"/>
      <c r="D664" s="27"/>
      <c r="E664" s="27"/>
      <c r="F664" s="27"/>
      <c r="H664" s="29"/>
      <c r="I664" s="30"/>
      <c r="J664" s="29"/>
    </row>
    <row r="665" customFormat="false" ht="12.75" hidden="false" customHeight="false" outlineLevel="0" collapsed="false">
      <c r="B665" s="22"/>
      <c r="C665" s="22"/>
      <c r="D665" s="27"/>
      <c r="E665" s="27"/>
      <c r="F665" s="27"/>
      <c r="H665" s="29"/>
      <c r="I665" s="30"/>
      <c r="J665" s="29"/>
    </row>
    <row r="666" customFormat="false" ht="12.75" hidden="false" customHeight="false" outlineLevel="0" collapsed="false">
      <c r="B666" s="22"/>
      <c r="C666" s="22"/>
      <c r="D666" s="27"/>
      <c r="E666" s="27"/>
      <c r="F666" s="27"/>
      <c r="H666" s="29"/>
      <c r="I666" s="30"/>
      <c r="J666" s="29"/>
    </row>
    <row r="667" customFormat="false" ht="12.75" hidden="false" customHeight="false" outlineLevel="0" collapsed="false">
      <c r="B667" s="22"/>
      <c r="C667" s="22"/>
      <c r="D667" s="27"/>
      <c r="E667" s="27"/>
      <c r="F667" s="27"/>
      <c r="H667" s="29"/>
      <c r="I667" s="30"/>
      <c r="J667" s="29"/>
    </row>
    <row r="668" customFormat="false" ht="12.75" hidden="false" customHeight="false" outlineLevel="0" collapsed="false">
      <c r="B668" s="22"/>
      <c r="C668" s="22"/>
      <c r="D668" s="27"/>
      <c r="E668" s="27"/>
      <c r="F668" s="27"/>
      <c r="H668" s="29"/>
      <c r="I668" s="30"/>
      <c r="J668" s="29"/>
    </row>
    <row r="669" customFormat="false" ht="12.75" hidden="false" customHeight="false" outlineLevel="0" collapsed="false">
      <c r="B669" s="22"/>
      <c r="C669" s="22"/>
      <c r="D669" s="27"/>
      <c r="E669" s="27"/>
      <c r="F669" s="27"/>
      <c r="H669" s="29"/>
      <c r="I669" s="30"/>
      <c r="J669" s="29"/>
    </row>
    <row r="670" customFormat="false" ht="12.75" hidden="false" customHeight="false" outlineLevel="0" collapsed="false">
      <c r="B670" s="22"/>
      <c r="C670" s="22"/>
      <c r="D670" s="27"/>
      <c r="E670" s="27"/>
      <c r="F670" s="27"/>
      <c r="H670" s="29"/>
      <c r="I670" s="30"/>
      <c r="J670" s="29"/>
    </row>
    <row r="671" customFormat="false" ht="12.75" hidden="false" customHeight="false" outlineLevel="0" collapsed="false">
      <c r="B671" s="22"/>
      <c r="C671" s="22"/>
      <c r="D671" s="27"/>
      <c r="E671" s="27"/>
      <c r="F671" s="27"/>
      <c r="H671" s="29"/>
      <c r="I671" s="30"/>
      <c r="J671" s="29"/>
    </row>
    <row r="672" customFormat="false" ht="12.75" hidden="false" customHeight="false" outlineLevel="0" collapsed="false">
      <c r="B672" s="22"/>
      <c r="C672" s="22"/>
      <c r="D672" s="27"/>
      <c r="E672" s="27"/>
      <c r="F672" s="27"/>
      <c r="H672" s="29"/>
      <c r="I672" s="30"/>
      <c r="J672" s="29"/>
    </row>
    <row r="673" customFormat="false" ht="12.75" hidden="false" customHeight="false" outlineLevel="0" collapsed="false">
      <c r="B673" s="22"/>
      <c r="C673" s="22"/>
      <c r="D673" s="27"/>
      <c r="E673" s="27"/>
      <c r="F673" s="27"/>
      <c r="H673" s="29"/>
      <c r="I673" s="30"/>
      <c r="J673" s="29"/>
    </row>
    <row r="674" customFormat="false" ht="12.75" hidden="false" customHeight="false" outlineLevel="0" collapsed="false">
      <c r="B674" s="22"/>
      <c r="C674" s="22"/>
      <c r="D674" s="27"/>
      <c r="E674" s="27"/>
      <c r="F674" s="27"/>
      <c r="H674" s="29"/>
      <c r="I674" s="30"/>
      <c r="J674" s="29"/>
    </row>
    <row r="675" customFormat="false" ht="12.75" hidden="false" customHeight="false" outlineLevel="0" collapsed="false">
      <c r="B675" s="22"/>
      <c r="C675" s="22"/>
      <c r="D675" s="27"/>
      <c r="E675" s="27"/>
      <c r="F675" s="27"/>
      <c r="H675" s="29"/>
      <c r="I675" s="30"/>
      <c r="J675" s="29"/>
    </row>
    <row r="676" customFormat="false" ht="12.75" hidden="false" customHeight="false" outlineLevel="0" collapsed="false">
      <c r="B676" s="22"/>
      <c r="C676" s="22"/>
      <c r="D676" s="27"/>
      <c r="E676" s="27"/>
      <c r="F676" s="27"/>
      <c r="H676" s="29"/>
      <c r="I676" s="30"/>
      <c r="J676" s="29"/>
    </row>
    <row r="677" customFormat="false" ht="12.75" hidden="false" customHeight="false" outlineLevel="0" collapsed="false">
      <c r="B677" s="22"/>
      <c r="C677" s="22"/>
      <c r="D677" s="27"/>
      <c r="E677" s="27"/>
      <c r="F677" s="27"/>
      <c r="H677" s="29"/>
      <c r="I677" s="30"/>
      <c r="J677" s="29"/>
    </row>
    <row r="678" customFormat="false" ht="12.75" hidden="false" customHeight="false" outlineLevel="0" collapsed="false">
      <c r="B678" s="22"/>
      <c r="C678" s="22"/>
      <c r="D678" s="27"/>
      <c r="E678" s="27"/>
      <c r="F678" s="27"/>
      <c r="H678" s="29"/>
      <c r="I678" s="30"/>
      <c r="J678" s="29"/>
    </row>
    <row r="679" customFormat="false" ht="12.75" hidden="false" customHeight="false" outlineLevel="0" collapsed="false">
      <c r="B679" s="22"/>
      <c r="C679" s="22"/>
      <c r="D679" s="27"/>
      <c r="E679" s="27"/>
      <c r="F679" s="27"/>
      <c r="H679" s="29"/>
      <c r="I679" s="30"/>
      <c r="J679" s="29"/>
    </row>
    <row r="680" customFormat="false" ht="12.75" hidden="false" customHeight="false" outlineLevel="0" collapsed="false">
      <c r="B680" s="22"/>
      <c r="C680" s="22"/>
      <c r="D680" s="27"/>
      <c r="E680" s="27"/>
      <c r="F680" s="27"/>
      <c r="H680" s="29"/>
      <c r="I680" s="30"/>
      <c r="J680" s="29"/>
    </row>
    <row r="681" customFormat="false" ht="12.75" hidden="false" customHeight="false" outlineLevel="0" collapsed="false">
      <c r="B681" s="22"/>
      <c r="C681" s="22"/>
      <c r="D681" s="27"/>
      <c r="E681" s="27"/>
      <c r="F681" s="27"/>
      <c r="H681" s="29"/>
      <c r="I681" s="30"/>
      <c r="J681" s="29"/>
    </row>
    <row r="682" customFormat="false" ht="12.75" hidden="false" customHeight="false" outlineLevel="0" collapsed="false">
      <c r="B682" s="22"/>
      <c r="C682" s="22"/>
      <c r="D682" s="27"/>
      <c r="E682" s="27"/>
      <c r="F682" s="27"/>
      <c r="H682" s="29"/>
      <c r="I682" s="30"/>
      <c r="J682" s="29"/>
    </row>
    <row r="683" customFormat="false" ht="12.75" hidden="false" customHeight="false" outlineLevel="0" collapsed="false">
      <c r="B683" s="22"/>
      <c r="C683" s="22"/>
      <c r="D683" s="27"/>
      <c r="E683" s="27"/>
      <c r="F683" s="27"/>
      <c r="H683" s="29"/>
      <c r="I683" s="30"/>
      <c r="J683" s="29"/>
    </row>
    <row r="684" customFormat="false" ht="12.75" hidden="false" customHeight="false" outlineLevel="0" collapsed="false">
      <c r="B684" s="22"/>
      <c r="C684" s="22"/>
      <c r="D684" s="27"/>
      <c r="E684" s="27"/>
      <c r="F684" s="27"/>
      <c r="H684" s="29"/>
      <c r="I684" s="30"/>
      <c r="J684" s="29"/>
    </row>
    <row r="685" customFormat="false" ht="12.75" hidden="false" customHeight="false" outlineLevel="0" collapsed="false">
      <c r="B685" s="22"/>
      <c r="C685" s="22"/>
      <c r="D685" s="27"/>
      <c r="E685" s="27"/>
      <c r="F685" s="27"/>
      <c r="H685" s="29"/>
      <c r="I685" s="30"/>
      <c r="J685" s="29"/>
    </row>
    <row r="686" customFormat="false" ht="12.75" hidden="false" customHeight="false" outlineLevel="0" collapsed="false">
      <c r="B686" s="22"/>
      <c r="C686" s="22"/>
      <c r="D686" s="27"/>
      <c r="E686" s="27"/>
      <c r="F686" s="27"/>
      <c r="H686" s="29"/>
      <c r="I686" s="30"/>
      <c r="J686" s="29"/>
    </row>
    <row r="687" customFormat="false" ht="12.75" hidden="false" customHeight="false" outlineLevel="0" collapsed="false">
      <c r="B687" s="22"/>
      <c r="C687" s="22"/>
      <c r="D687" s="27"/>
      <c r="E687" s="27"/>
      <c r="F687" s="27"/>
      <c r="H687" s="29"/>
      <c r="I687" s="30"/>
      <c r="J687" s="29"/>
    </row>
    <row r="688" customFormat="false" ht="12.75" hidden="false" customHeight="false" outlineLevel="0" collapsed="false">
      <c r="B688" s="22"/>
      <c r="C688" s="22"/>
      <c r="D688" s="27"/>
      <c r="E688" s="27"/>
      <c r="F688" s="27"/>
      <c r="H688" s="29"/>
      <c r="I688" s="30"/>
      <c r="J688" s="29"/>
    </row>
    <row r="689" customFormat="false" ht="12.75" hidden="false" customHeight="false" outlineLevel="0" collapsed="false">
      <c r="B689" s="22"/>
      <c r="C689" s="22"/>
      <c r="D689" s="27"/>
      <c r="E689" s="27"/>
      <c r="F689" s="27"/>
      <c r="H689" s="29"/>
      <c r="I689" s="30"/>
      <c r="J689" s="29"/>
    </row>
    <row r="690" customFormat="false" ht="12.75" hidden="false" customHeight="false" outlineLevel="0" collapsed="false">
      <c r="B690" s="22"/>
      <c r="C690" s="22"/>
      <c r="D690" s="27"/>
      <c r="E690" s="27"/>
      <c r="F690" s="27"/>
      <c r="H690" s="29"/>
      <c r="I690" s="30"/>
      <c r="J690" s="29"/>
    </row>
    <row r="691" customFormat="false" ht="12.75" hidden="false" customHeight="false" outlineLevel="0" collapsed="false">
      <c r="B691" s="22"/>
      <c r="C691" s="22"/>
      <c r="D691" s="27"/>
      <c r="E691" s="27"/>
      <c r="F691" s="27"/>
      <c r="H691" s="29"/>
      <c r="I691" s="30"/>
      <c r="J691" s="29"/>
    </row>
    <row r="692" customFormat="false" ht="12.75" hidden="false" customHeight="false" outlineLevel="0" collapsed="false">
      <c r="B692" s="22"/>
      <c r="C692" s="22"/>
      <c r="D692" s="27"/>
      <c r="E692" s="27"/>
      <c r="F692" s="27"/>
      <c r="H692" s="29"/>
      <c r="I692" s="30"/>
      <c r="J692" s="29"/>
    </row>
    <row r="693" customFormat="false" ht="12.75" hidden="false" customHeight="false" outlineLevel="0" collapsed="false">
      <c r="B693" s="22"/>
      <c r="C693" s="22"/>
      <c r="D693" s="27"/>
      <c r="E693" s="27"/>
      <c r="F693" s="27"/>
      <c r="H693" s="29"/>
      <c r="I693" s="30"/>
      <c r="J693" s="29"/>
    </row>
    <row r="694" customFormat="false" ht="12.75" hidden="false" customHeight="false" outlineLevel="0" collapsed="false">
      <c r="B694" s="22"/>
      <c r="C694" s="22"/>
      <c r="D694" s="27"/>
      <c r="E694" s="27"/>
      <c r="F694" s="27"/>
      <c r="H694" s="29"/>
      <c r="I694" s="30"/>
      <c r="J694" s="29"/>
    </row>
    <row r="695" customFormat="false" ht="12.75" hidden="false" customHeight="false" outlineLevel="0" collapsed="false">
      <c r="B695" s="22"/>
      <c r="C695" s="22"/>
      <c r="D695" s="27"/>
      <c r="E695" s="27"/>
      <c r="F695" s="27"/>
      <c r="H695" s="29"/>
      <c r="I695" s="30"/>
      <c r="J695" s="29"/>
    </row>
    <row r="696" customFormat="false" ht="12.75" hidden="false" customHeight="false" outlineLevel="0" collapsed="false">
      <c r="B696" s="22"/>
      <c r="C696" s="22"/>
      <c r="D696" s="27"/>
      <c r="E696" s="27"/>
      <c r="F696" s="27"/>
      <c r="H696" s="29"/>
      <c r="I696" s="30"/>
      <c r="J696" s="29"/>
    </row>
    <row r="697" customFormat="false" ht="12.75" hidden="false" customHeight="false" outlineLevel="0" collapsed="false">
      <c r="B697" s="22"/>
      <c r="C697" s="22"/>
      <c r="D697" s="27"/>
      <c r="E697" s="27"/>
      <c r="F697" s="27"/>
      <c r="H697" s="29"/>
      <c r="I697" s="30"/>
      <c r="J697" s="29"/>
    </row>
    <row r="698" customFormat="false" ht="12.75" hidden="false" customHeight="false" outlineLevel="0" collapsed="false">
      <c r="B698" s="22"/>
      <c r="C698" s="22"/>
      <c r="D698" s="27"/>
      <c r="E698" s="27"/>
      <c r="F698" s="27"/>
      <c r="H698" s="29"/>
      <c r="I698" s="30"/>
      <c r="J698" s="29"/>
    </row>
    <row r="699" customFormat="false" ht="12.75" hidden="false" customHeight="false" outlineLevel="0" collapsed="false">
      <c r="B699" s="22"/>
      <c r="C699" s="22"/>
      <c r="D699" s="27"/>
      <c r="E699" s="27"/>
      <c r="F699" s="27"/>
      <c r="H699" s="29"/>
      <c r="I699" s="30"/>
      <c r="J699" s="29"/>
    </row>
    <row r="700" customFormat="false" ht="12.75" hidden="false" customHeight="false" outlineLevel="0" collapsed="false">
      <c r="B700" s="22"/>
      <c r="C700" s="22"/>
      <c r="D700" s="27"/>
      <c r="E700" s="27"/>
      <c r="F700" s="27"/>
      <c r="H700" s="29"/>
      <c r="I700" s="30"/>
      <c r="J700" s="29"/>
    </row>
    <row r="701" customFormat="false" ht="12.75" hidden="false" customHeight="false" outlineLevel="0" collapsed="false">
      <c r="B701" s="22"/>
      <c r="C701" s="22"/>
      <c r="D701" s="27"/>
      <c r="E701" s="27"/>
      <c r="F701" s="27"/>
      <c r="H701" s="29"/>
      <c r="I701" s="30"/>
      <c r="J701" s="29"/>
    </row>
    <row r="702" customFormat="false" ht="12.75" hidden="false" customHeight="false" outlineLevel="0" collapsed="false">
      <c r="B702" s="22"/>
      <c r="C702" s="22"/>
      <c r="D702" s="27"/>
      <c r="E702" s="27"/>
      <c r="F702" s="27"/>
      <c r="H702" s="29"/>
      <c r="I702" s="30"/>
      <c r="J702" s="29"/>
    </row>
    <row r="703" customFormat="false" ht="12.75" hidden="false" customHeight="false" outlineLevel="0" collapsed="false">
      <c r="B703" s="22"/>
      <c r="C703" s="22"/>
      <c r="D703" s="27"/>
      <c r="E703" s="27"/>
      <c r="F703" s="27"/>
      <c r="H703" s="29"/>
      <c r="I703" s="30"/>
      <c r="J703" s="29"/>
    </row>
    <row r="704" customFormat="false" ht="12.75" hidden="false" customHeight="false" outlineLevel="0" collapsed="false">
      <c r="B704" s="22"/>
      <c r="C704" s="22"/>
      <c r="D704" s="27"/>
      <c r="E704" s="27"/>
      <c r="F704" s="27"/>
      <c r="H704" s="29"/>
      <c r="I704" s="30"/>
      <c r="J704" s="29"/>
    </row>
    <row r="705" customFormat="false" ht="12.75" hidden="false" customHeight="false" outlineLevel="0" collapsed="false">
      <c r="B705" s="22"/>
      <c r="C705" s="22"/>
      <c r="D705" s="27"/>
      <c r="E705" s="27"/>
      <c r="F705" s="27"/>
      <c r="H705" s="29"/>
      <c r="I705" s="30"/>
      <c r="J705" s="29"/>
    </row>
    <row r="706" customFormat="false" ht="12.75" hidden="false" customHeight="false" outlineLevel="0" collapsed="false">
      <c r="B706" s="22"/>
      <c r="C706" s="22"/>
      <c r="D706" s="27"/>
      <c r="E706" s="27"/>
      <c r="F706" s="27"/>
      <c r="H706" s="29"/>
      <c r="I706" s="30"/>
      <c r="J706" s="29"/>
    </row>
    <row r="707" customFormat="false" ht="12.75" hidden="false" customHeight="false" outlineLevel="0" collapsed="false">
      <c r="B707" s="22"/>
      <c r="C707" s="22"/>
      <c r="D707" s="27"/>
      <c r="E707" s="27"/>
      <c r="F707" s="27"/>
      <c r="H707" s="29"/>
      <c r="I707" s="30"/>
      <c r="J707" s="29"/>
    </row>
    <row r="708" customFormat="false" ht="12.75" hidden="false" customHeight="false" outlineLevel="0" collapsed="false">
      <c r="B708" s="22"/>
      <c r="C708" s="22"/>
      <c r="D708" s="27"/>
      <c r="E708" s="27"/>
      <c r="F708" s="27"/>
      <c r="H708" s="29"/>
      <c r="I708" s="30"/>
      <c r="J708" s="29"/>
    </row>
    <row r="709" customFormat="false" ht="12.75" hidden="false" customHeight="false" outlineLevel="0" collapsed="false">
      <c r="B709" s="22"/>
      <c r="C709" s="22"/>
      <c r="D709" s="27"/>
      <c r="E709" s="27"/>
      <c r="F709" s="27"/>
      <c r="H709" s="29"/>
      <c r="I709" s="30"/>
      <c r="J709" s="29"/>
    </row>
    <row r="710" customFormat="false" ht="12.75" hidden="false" customHeight="false" outlineLevel="0" collapsed="false">
      <c r="B710" s="22"/>
      <c r="C710" s="22"/>
      <c r="D710" s="27"/>
      <c r="E710" s="27"/>
      <c r="F710" s="27"/>
      <c r="H710" s="29"/>
      <c r="I710" s="30"/>
      <c r="J710" s="29"/>
    </row>
    <row r="711" customFormat="false" ht="12.75" hidden="false" customHeight="false" outlineLevel="0" collapsed="false">
      <c r="B711" s="22"/>
      <c r="C711" s="22"/>
      <c r="D711" s="27"/>
      <c r="E711" s="27"/>
      <c r="F711" s="27"/>
      <c r="H711" s="29"/>
      <c r="I711" s="30"/>
      <c r="J711" s="29"/>
    </row>
    <row r="712" customFormat="false" ht="12.75" hidden="false" customHeight="false" outlineLevel="0" collapsed="false">
      <c r="B712" s="22"/>
      <c r="C712" s="22"/>
      <c r="D712" s="27"/>
      <c r="E712" s="27"/>
      <c r="F712" s="27"/>
      <c r="H712" s="29"/>
      <c r="I712" s="30"/>
      <c r="J712" s="29"/>
    </row>
    <row r="713" customFormat="false" ht="12.75" hidden="false" customHeight="false" outlineLevel="0" collapsed="false">
      <c r="B713" s="22"/>
      <c r="C713" s="22"/>
      <c r="D713" s="27"/>
      <c r="E713" s="27"/>
      <c r="F713" s="27"/>
      <c r="H713" s="29"/>
      <c r="I713" s="30"/>
      <c r="J713" s="29"/>
    </row>
    <row r="714" customFormat="false" ht="12.75" hidden="false" customHeight="false" outlineLevel="0" collapsed="false">
      <c r="B714" s="22"/>
      <c r="C714" s="22"/>
      <c r="D714" s="27"/>
      <c r="E714" s="27"/>
      <c r="F714" s="27"/>
      <c r="H714" s="29"/>
      <c r="I714" s="30"/>
      <c r="J714" s="29"/>
    </row>
    <row r="715" customFormat="false" ht="12.75" hidden="false" customHeight="false" outlineLevel="0" collapsed="false">
      <c r="B715" s="22"/>
      <c r="C715" s="22"/>
      <c r="D715" s="27"/>
      <c r="E715" s="27"/>
      <c r="F715" s="27"/>
      <c r="H715" s="29"/>
      <c r="I715" s="30"/>
      <c r="J715" s="29"/>
    </row>
    <row r="716" customFormat="false" ht="12.75" hidden="false" customHeight="false" outlineLevel="0" collapsed="false">
      <c r="B716" s="22"/>
      <c r="C716" s="22"/>
      <c r="D716" s="27"/>
      <c r="E716" s="27"/>
      <c r="F716" s="27"/>
      <c r="H716" s="29"/>
      <c r="I716" s="30"/>
      <c r="J716" s="29"/>
    </row>
    <row r="717" customFormat="false" ht="12.75" hidden="false" customHeight="false" outlineLevel="0" collapsed="false">
      <c r="B717" s="22"/>
      <c r="C717" s="22"/>
      <c r="D717" s="27"/>
      <c r="E717" s="27"/>
      <c r="F717" s="27"/>
      <c r="H717" s="29"/>
      <c r="I717" s="30"/>
      <c r="J717" s="29"/>
    </row>
    <row r="718" customFormat="false" ht="12.75" hidden="false" customHeight="false" outlineLevel="0" collapsed="false">
      <c r="B718" s="22"/>
      <c r="C718" s="22"/>
      <c r="D718" s="27"/>
      <c r="E718" s="27"/>
      <c r="F718" s="27"/>
      <c r="H718" s="29"/>
      <c r="I718" s="30"/>
      <c r="J718" s="29"/>
    </row>
    <row r="719" customFormat="false" ht="12.75" hidden="false" customHeight="false" outlineLevel="0" collapsed="false">
      <c r="B719" s="22"/>
      <c r="C719" s="22"/>
      <c r="D719" s="27"/>
      <c r="E719" s="27"/>
      <c r="F719" s="27"/>
      <c r="H719" s="29"/>
      <c r="I719" s="30"/>
      <c r="J719" s="29"/>
    </row>
    <row r="720" customFormat="false" ht="12.75" hidden="false" customHeight="false" outlineLevel="0" collapsed="false">
      <c r="B720" s="22"/>
      <c r="C720" s="22"/>
      <c r="D720" s="27"/>
      <c r="E720" s="27"/>
      <c r="F720" s="27"/>
      <c r="H720" s="29"/>
      <c r="I720" s="30"/>
      <c r="J720" s="29"/>
    </row>
    <row r="721" customFormat="false" ht="12.75" hidden="false" customHeight="false" outlineLevel="0" collapsed="false">
      <c r="B721" s="22"/>
      <c r="C721" s="22"/>
      <c r="D721" s="27"/>
      <c r="E721" s="27"/>
      <c r="F721" s="27"/>
      <c r="H721" s="29"/>
      <c r="I721" s="30"/>
      <c r="J721" s="29"/>
    </row>
    <row r="722" customFormat="false" ht="12.75" hidden="false" customHeight="false" outlineLevel="0" collapsed="false">
      <c r="B722" s="22"/>
      <c r="C722" s="22"/>
      <c r="D722" s="27"/>
      <c r="E722" s="27"/>
      <c r="F722" s="27"/>
      <c r="H722" s="29"/>
      <c r="I722" s="30"/>
      <c r="J722" s="29"/>
    </row>
    <row r="723" customFormat="false" ht="12.75" hidden="false" customHeight="false" outlineLevel="0" collapsed="false">
      <c r="B723" s="22"/>
      <c r="C723" s="22"/>
      <c r="D723" s="27"/>
      <c r="E723" s="27"/>
      <c r="F723" s="27"/>
      <c r="H723" s="29"/>
      <c r="I723" s="30"/>
      <c r="J723" s="29"/>
    </row>
    <row r="724" customFormat="false" ht="12.75" hidden="false" customHeight="false" outlineLevel="0" collapsed="false">
      <c r="B724" s="22"/>
      <c r="C724" s="22"/>
      <c r="D724" s="27"/>
      <c r="E724" s="27"/>
      <c r="F724" s="27"/>
      <c r="H724" s="29"/>
      <c r="I724" s="30"/>
      <c r="J724" s="29"/>
    </row>
    <row r="725" customFormat="false" ht="12.75" hidden="false" customHeight="false" outlineLevel="0" collapsed="false">
      <c r="B725" s="22"/>
      <c r="C725" s="22"/>
      <c r="D725" s="27"/>
      <c r="E725" s="27"/>
      <c r="F725" s="27"/>
      <c r="H725" s="29"/>
      <c r="I725" s="30"/>
      <c r="J725" s="29"/>
    </row>
    <row r="726" customFormat="false" ht="12.75" hidden="false" customHeight="false" outlineLevel="0" collapsed="false">
      <c r="B726" s="22"/>
      <c r="C726" s="22"/>
      <c r="D726" s="27"/>
      <c r="E726" s="27"/>
      <c r="F726" s="27"/>
      <c r="H726" s="29"/>
      <c r="I726" s="30"/>
      <c r="J726" s="29"/>
    </row>
    <row r="727" customFormat="false" ht="12.75" hidden="false" customHeight="false" outlineLevel="0" collapsed="false">
      <c r="B727" s="22"/>
      <c r="C727" s="22"/>
      <c r="D727" s="27"/>
      <c r="E727" s="27"/>
      <c r="F727" s="27"/>
      <c r="H727" s="29"/>
      <c r="I727" s="30"/>
      <c r="J727" s="29"/>
    </row>
    <row r="728" customFormat="false" ht="12.75" hidden="false" customHeight="false" outlineLevel="0" collapsed="false">
      <c r="B728" s="22"/>
      <c r="C728" s="22"/>
      <c r="D728" s="27"/>
      <c r="E728" s="27"/>
      <c r="F728" s="27"/>
      <c r="H728" s="29"/>
      <c r="I728" s="30"/>
      <c r="J728" s="29"/>
    </row>
    <row r="729" customFormat="false" ht="12.75" hidden="false" customHeight="false" outlineLevel="0" collapsed="false">
      <c r="B729" s="22"/>
      <c r="C729" s="22"/>
      <c r="D729" s="27"/>
      <c r="E729" s="27"/>
      <c r="F729" s="27"/>
      <c r="H729" s="29"/>
      <c r="I729" s="30"/>
      <c r="J729" s="29"/>
    </row>
    <row r="730" customFormat="false" ht="12.75" hidden="false" customHeight="false" outlineLevel="0" collapsed="false">
      <c r="B730" s="22"/>
      <c r="C730" s="22"/>
      <c r="D730" s="27"/>
      <c r="E730" s="27"/>
      <c r="F730" s="27"/>
      <c r="H730" s="29"/>
      <c r="I730" s="30"/>
      <c r="J730" s="29"/>
    </row>
    <row r="731" customFormat="false" ht="12.75" hidden="false" customHeight="false" outlineLevel="0" collapsed="false">
      <c r="B731" s="22"/>
      <c r="C731" s="22"/>
      <c r="D731" s="27"/>
      <c r="E731" s="27"/>
      <c r="F731" s="27"/>
      <c r="H731" s="29"/>
      <c r="I731" s="30"/>
      <c r="J731" s="29"/>
    </row>
    <row r="732" customFormat="false" ht="12.75" hidden="false" customHeight="false" outlineLevel="0" collapsed="false">
      <c r="B732" s="22"/>
      <c r="C732" s="22"/>
      <c r="D732" s="27"/>
      <c r="E732" s="27"/>
      <c r="F732" s="27"/>
      <c r="H732" s="29"/>
      <c r="I732" s="30"/>
      <c r="J732" s="29"/>
    </row>
    <row r="733" customFormat="false" ht="12.75" hidden="false" customHeight="false" outlineLevel="0" collapsed="false">
      <c r="B733" s="22"/>
      <c r="C733" s="22"/>
      <c r="D733" s="27"/>
      <c r="E733" s="27"/>
      <c r="F733" s="27"/>
      <c r="H733" s="29"/>
      <c r="I733" s="30"/>
      <c r="J733" s="29"/>
    </row>
    <row r="734" customFormat="false" ht="12.75" hidden="false" customHeight="false" outlineLevel="0" collapsed="false">
      <c r="B734" s="22"/>
      <c r="C734" s="22"/>
      <c r="D734" s="27"/>
      <c r="E734" s="27"/>
      <c r="F734" s="27"/>
      <c r="H734" s="29"/>
      <c r="I734" s="30"/>
      <c r="J734" s="29"/>
    </row>
    <row r="735" customFormat="false" ht="12.75" hidden="false" customHeight="false" outlineLevel="0" collapsed="false">
      <c r="B735" s="22"/>
      <c r="C735" s="22"/>
      <c r="D735" s="27"/>
      <c r="E735" s="27"/>
      <c r="F735" s="27"/>
      <c r="H735" s="29"/>
      <c r="I735" s="30"/>
      <c r="J735" s="29"/>
    </row>
    <row r="736" customFormat="false" ht="12.75" hidden="false" customHeight="false" outlineLevel="0" collapsed="false">
      <c r="B736" s="22"/>
      <c r="C736" s="22"/>
      <c r="D736" s="27"/>
      <c r="E736" s="27"/>
      <c r="F736" s="27"/>
      <c r="H736" s="29"/>
      <c r="I736" s="30"/>
      <c r="J736" s="29"/>
    </row>
    <row r="737" customFormat="false" ht="12.75" hidden="false" customHeight="false" outlineLevel="0" collapsed="false">
      <c r="B737" s="22"/>
      <c r="C737" s="22"/>
      <c r="D737" s="27"/>
      <c r="E737" s="27"/>
      <c r="F737" s="27"/>
      <c r="H737" s="29"/>
      <c r="I737" s="30"/>
      <c r="J737" s="29"/>
    </row>
    <row r="738" customFormat="false" ht="12.75" hidden="false" customHeight="false" outlineLevel="0" collapsed="false">
      <c r="B738" s="22"/>
      <c r="C738" s="22"/>
      <c r="D738" s="27"/>
      <c r="E738" s="27"/>
      <c r="F738" s="27"/>
      <c r="H738" s="29"/>
      <c r="I738" s="30"/>
      <c r="J738" s="29"/>
    </row>
    <row r="739" customFormat="false" ht="12.75" hidden="false" customHeight="false" outlineLevel="0" collapsed="false">
      <c r="B739" s="22"/>
      <c r="C739" s="22"/>
      <c r="D739" s="27"/>
      <c r="E739" s="27"/>
      <c r="F739" s="27"/>
      <c r="H739" s="29"/>
      <c r="I739" s="30"/>
      <c r="J739" s="29"/>
    </row>
    <row r="740" customFormat="false" ht="12.75" hidden="false" customHeight="false" outlineLevel="0" collapsed="false">
      <c r="B740" s="22"/>
      <c r="C740" s="22"/>
      <c r="D740" s="27"/>
      <c r="E740" s="27"/>
      <c r="F740" s="27"/>
      <c r="H740" s="29"/>
      <c r="I740" s="30"/>
      <c r="J740" s="29"/>
    </row>
    <row r="741" customFormat="false" ht="12.75" hidden="false" customHeight="false" outlineLevel="0" collapsed="false">
      <c r="B741" s="22"/>
      <c r="C741" s="22"/>
      <c r="D741" s="27"/>
      <c r="E741" s="27"/>
      <c r="F741" s="27"/>
      <c r="H741" s="29"/>
      <c r="I741" s="30"/>
      <c r="J741" s="29"/>
    </row>
    <row r="742" customFormat="false" ht="12.75" hidden="false" customHeight="false" outlineLevel="0" collapsed="false">
      <c r="B742" s="22"/>
      <c r="C742" s="22"/>
      <c r="D742" s="27"/>
      <c r="E742" s="27"/>
      <c r="F742" s="27"/>
      <c r="H742" s="29"/>
      <c r="I742" s="30"/>
      <c r="J742" s="29"/>
    </row>
    <row r="743" customFormat="false" ht="12.75" hidden="false" customHeight="false" outlineLevel="0" collapsed="false">
      <c r="B743" s="22"/>
      <c r="C743" s="22"/>
      <c r="D743" s="27"/>
      <c r="E743" s="27"/>
      <c r="F743" s="27"/>
      <c r="H743" s="29"/>
      <c r="I743" s="30"/>
      <c r="J743" s="29"/>
    </row>
    <row r="744" customFormat="false" ht="12.75" hidden="false" customHeight="false" outlineLevel="0" collapsed="false">
      <c r="B744" s="22"/>
      <c r="C744" s="22"/>
      <c r="D744" s="27"/>
      <c r="E744" s="27"/>
      <c r="F744" s="27"/>
      <c r="H744" s="29"/>
      <c r="I744" s="30"/>
      <c r="J744" s="29"/>
    </row>
    <row r="745" customFormat="false" ht="12.75" hidden="false" customHeight="false" outlineLevel="0" collapsed="false">
      <c r="B745" s="22"/>
      <c r="C745" s="22"/>
      <c r="D745" s="27"/>
      <c r="E745" s="27"/>
      <c r="F745" s="27"/>
      <c r="H745" s="29"/>
      <c r="I745" s="30"/>
      <c r="J745" s="29"/>
    </row>
    <row r="746" customFormat="false" ht="12.75" hidden="false" customHeight="false" outlineLevel="0" collapsed="false">
      <c r="B746" s="22"/>
      <c r="C746" s="22"/>
      <c r="D746" s="27"/>
      <c r="E746" s="27"/>
      <c r="F746" s="27"/>
      <c r="H746" s="29"/>
      <c r="I746" s="30"/>
      <c r="J746" s="29"/>
    </row>
    <row r="747" customFormat="false" ht="12.75" hidden="false" customHeight="false" outlineLevel="0" collapsed="false">
      <c r="B747" s="22"/>
      <c r="C747" s="22"/>
      <c r="D747" s="27"/>
      <c r="E747" s="27"/>
      <c r="F747" s="27"/>
      <c r="H747" s="29"/>
      <c r="I747" s="30"/>
      <c r="J747" s="29"/>
    </row>
    <row r="748" customFormat="false" ht="12.75" hidden="false" customHeight="false" outlineLevel="0" collapsed="false">
      <c r="B748" s="22"/>
      <c r="C748" s="22"/>
      <c r="D748" s="27"/>
      <c r="E748" s="27"/>
      <c r="F748" s="27"/>
      <c r="H748" s="29"/>
      <c r="I748" s="30"/>
      <c r="J748" s="29"/>
    </row>
    <row r="749" customFormat="false" ht="12.75" hidden="false" customHeight="false" outlineLevel="0" collapsed="false">
      <c r="B749" s="22"/>
      <c r="C749" s="22"/>
      <c r="D749" s="27"/>
      <c r="E749" s="27"/>
      <c r="F749" s="27"/>
      <c r="H749" s="29"/>
      <c r="I749" s="30"/>
      <c r="J749" s="29"/>
    </row>
    <row r="750" customFormat="false" ht="12.75" hidden="false" customHeight="false" outlineLevel="0" collapsed="false">
      <c r="B750" s="22"/>
      <c r="C750" s="22"/>
      <c r="D750" s="27"/>
      <c r="E750" s="27"/>
      <c r="F750" s="27"/>
      <c r="H750" s="29"/>
      <c r="I750" s="30"/>
      <c r="J750" s="29"/>
    </row>
    <row r="751" customFormat="false" ht="12.75" hidden="false" customHeight="false" outlineLevel="0" collapsed="false">
      <c r="B751" s="22"/>
      <c r="C751" s="22"/>
      <c r="D751" s="27"/>
      <c r="E751" s="27"/>
      <c r="F751" s="27"/>
      <c r="H751" s="29"/>
      <c r="I751" s="30"/>
      <c r="J751" s="29"/>
    </row>
    <row r="752" customFormat="false" ht="12.75" hidden="false" customHeight="false" outlineLevel="0" collapsed="false">
      <c r="B752" s="22"/>
      <c r="C752" s="22"/>
      <c r="D752" s="27"/>
      <c r="E752" s="27"/>
      <c r="F752" s="27"/>
      <c r="H752" s="29"/>
      <c r="I752" s="30"/>
      <c r="J752" s="29"/>
    </row>
    <row r="753" customFormat="false" ht="12.75" hidden="false" customHeight="false" outlineLevel="0" collapsed="false">
      <c r="B753" s="22"/>
      <c r="C753" s="22"/>
      <c r="D753" s="27"/>
      <c r="E753" s="27"/>
      <c r="F753" s="27"/>
      <c r="H753" s="29"/>
      <c r="I753" s="30"/>
      <c r="J753" s="29"/>
    </row>
    <row r="754" customFormat="false" ht="12.75" hidden="false" customHeight="false" outlineLevel="0" collapsed="false">
      <c r="B754" s="22"/>
      <c r="C754" s="22"/>
      <c r="D754" s="27"/>
      <c r="E754" s="27"/>
      <c r="F754" s="27"/>
      <c r="H754" s="29"/>
      <c r="I754" s="30"/>
      <c r="J754" s="29"/>
    </row>
    <row r="755" customFormat="false" ht="12.75" hidden="false" customHeight="false" outlineLevel="0" collapsed="false">
      <c r="B755" s="22"/>
      <c r="C755" s="22"/>
      <c r="D755" s="27"/>
      <c r="E755" s="27"/>
      <c r="F755" s="27"/>
      <c r="H755" s="29"/>
      <c r="I755" s="30"/>
      <c r="J755" s="29"/>
    </row>
    <row r="756" customFormat="false" ht="12.75" hidden="false" customHeight="false" outlineLevel="0" collapsed="false">
      <c r="B756" s="22"/>
      <c r="C756" s="22"/>
      <c r="D756" s="27"/>
      <c r="E756" s="27"/>
      <c r="F756" s="27"/>
      <c r="H756" s="29"/>
      <c r="I756" s="30"/>
      <c r="J756" s="29"/>
    </row>
    <row r="757" customFormat="false" ht="12.75" hidden="false" customHeight="false" outlineLevel="0" collapsed="false">
      <c r="B757" s="22"/>
      <c r="C757" s="22"/>
      <c r="D757" s="27"/>
      <c r="E757" s="27"/>
      <c r="F757" s="27"/>
      <c r="H757" s="29"/>
      <c r="I757" s="30"/>
      <c r="J757" s="29"/>
    </row>
    <row r="758" customFormat="false" ht="12.75" hidden="false" customHeight="false" outlineLevel="0" collapsed="false">
      <c r="B758" s="22"/>
      <c r="C758" s="22"/>
      <c r="D758" s="27"/>
      <c r="E758" s="27"/>
      <c r="F758" s="27"/>
      <c r="H758" s="29"/>
      <c r="I758" s="30"/>
      <c r="J758" s="29"/>
    </row>
    <row r="759" customFormat="false" ht="12.75" hidden="false" customHeight="false" outlineLevel="0" collapsed="false">
      <c r="B759" s="22"/>
      <c r="C759" s="22"/>
      <c r="D759" s="27"/>
      <c r="E759" s="27"/>
      <c r="F759" s="27"/>
      <c r="H759" s="29"/>
      <c r="I759" s="30"/>
      <c r="J759" s="29"/>
    </row>
    <row r="760" customFormat="false" ht="12.75" hidden="false" customHeight="false" outlineLevel="0" collapsed="false">
      <c r="B760" s="22"/>
      <c r="C760" s="22"/>
      <c r="D760" s="27"/>
      <c r="E760" s="27"/>
      <c r="F760" s="27"/>
      <c r="H760" s="29"/>
      <c r="I760" s="30"/>
      <c r="J760" s="29"/>
    </row>
    <row r="761" customFormat="false" ht="12.75" hidden="false" customHeight="false" outlineLevel="0" collapsed="false">
      <c r="B761" s="22"/>
      <c r="C761" s="22"/>
      <c r="D761" s="27"/>
      <c r="E761" s="27"/>
      <c r="F761" s="27"/>
      <c r="H761" s="29"/>
      <c r="I761" s="30"/>
      <c r="J761" s="29"/>
    </row>
    <row r="762" customFormat="false" ht="12.75" hidden="false" customHeight="false" outlineLevel="0" collapsed="false">
      <c r="B762" s="22"/>
      <c r="C762" s="22"/>
      <c r="D762" s="27"/>
      <c r="E762" s="27"/>
      <c r="F762" s="27"/>
      <c r="H762" s="29"/>
      <c r="I762" s="30"/>
      <c r="J762" s="29"/>
    </row>
    <row r="763" customFormat="false" ht="12.75" hidden="false" customHeight="false" outlineLevel="0" collapsed="false">
      <c r="B763" s="22"/>
      <c r="C763" s="22"/>
      <c r="D763" s="27"/>
      <c r="E763" s="27"/>
      <c r="F763" s="27"/>
      <c r="H763" s="29"/>
      <c r="I763" s="30"/>
      <c r="J763" s="29"/>
    </row>
    <row r="764" customFormat="false" ht="12.75" hidden="false" customHeight="false" outlineLevel="0" collapsed="false">
      <c r="B764" s="22"/>
      <c r="C764" s="22"/>
      <c r="D764" s="27"/>
      <c r="E764" s="27"/>
      <c r="F764" s="27"/>
      <c r="H764" s="29"/>
      <c r="I764" s="30"/>
      <c r="J764" s="29"/>
    </row>
    <row r="765" customFormat="false" ht="12.75" hidden="false" customHeight="false" outlineLevel="0" collapsed="false">
      <c r="B765" s="22"/>
      <c r="C765" s="22"/>
      <c r="D765" s="27"/>
      <c r="E765" s="27"/>
      <c r="F765" s="27"/>
      <c r="H765" s="29"/>
      <c r="I765" s="30"/>
      <c r="J765" s="29"/>
    </row>
    <row r="766" customFormat="false" ht="12.75" hidden="false" customHeight="false" outlineLevel="0" collapsed="false">
      <c r="B766" s="22"/>
      <c r="C766" s="22"/>
      <c r="D766" s="27"/>
      <c r="E766" s="27"/>
      <c r="F766" s="27"/>
      <c r="H766" s="29"/>
      <c r="I766" s="30"/>
      <c r="J766" s="29"/>
    </row>
    <row r="767" customFormat="false" ht="12.75" hidden="false" customHeight="false" outlineLevel="0" collapsed="false">
      <c r="B767" s="22"/>
      <c r="C767" s="22"/>
      <c r="D767" s="27"/>
      <c r="E767" s="27"/>
      <c r="F767" s="27"/>
      <c r="H767" s="29"/>
      <c r="I767" s="30"/>
      <c r="J767" s="29"/>
    </row>
    <row r="768" customFormat="false" ht="12.75" hidden="false" customHeight="false" outlineLevel="0" collapsed="false">
      <c r="B768" s="22"/>
      <c r="C768" s="22"/>
      <c r="D768" s="27"/>
      <c r="E768" s="27"/>
      <c r="F768" s="27"/>
      <c r="H768" s="29"/>
      <c r="I768" s="30"/>
      <c r="J768" s="29"/>
    </row>
    <row r="769" customFormat="false" ht="12.75" hidden="false" customHeight="false" outlineLevel="0" collapsed="false">
      <c r="B769" s="22"/>
      <c r="C769" s="22"/>
      <c r="D769" s="27"/>
      <c r="E769" s="27"/>
      <c r="F769" s="27"/>
      <c r="H769" s="29"/>
      <c r="I769" s="30"/>
      <c r="J769" s="29"/>
    </row>
    <row r="770" customFormat="false" ht="12.75" hidden="false" customHeight="false" outlineLevel="0" collapsed="false">
      <c r="B770" s="22"/>
      <c r="C770" s="22"/>
      <c r="D770" s="27"/>
      <c r="E770" s="27"/>
      <c r="F770" s="27"/>
      <c r="H770" s="29"/>
      <c r="I770" s="30"/>
      <c r="J770" s="29"/>
    </row>
    <row r="771" customFormat="false" ht="12.75" hidden="false" customHeight="false" outlineLevel="0" collapsed="false">
      <c r="B771" s="22"/>
      <c r="C771" s="22"/>
      <c r="D771" s="27"/>
      <c r="E771" s="27"/>
      <c r="F771" s="27"/>
      <c r="H771" s="29"/>
      <c r="I771" s="30"/>
      <c r="J771" s="29"/>
    </row>
    <row r="772" customFormat="false" ht="12.75" hidden="false" customHeight="false" outlineLevel="0" collapsed="false">
      <c r="B772" s="22"/>
      <c r="C772" s="22"/>
      <c r="D772" s="27"/>
      <c r="E772" s="27"/>
      <c r="F772" s="27"/>
      <c r="H772" s="29"/>
      <c r="I772" s="30"/>
      <c r="J772" s="29"/>
    </row>
    <row r="773" customFormat="false" ht="12.75" hidden="false" customHeight="false" outlineLevel="0" collapsed="false">
      <c r="B773" s="22"/>
      <c r="C773" s="22"/>
      <c r="D773" s="27"/>
      <c r="E773" s="27"/>
      <c r="F773" s="27"/>
      <c r="H773" s="29"/>
      <c r="I773" s="30"/>
      <c r="J773" s="29"/>
    </row>
    <row r="774" customFormat="false" ht="12.75" hidden="false" customHeight="false" outlineLevel="0" collapsed="false">
      <c r="B774" s="22"/>
      <c r="C774" s="22"/>
      <c r="D774" s="27"/>
      <c r="E774" s="27"/>
      <c r="F774" s="27"/>
      <c r="H774" s="29"/>
      <c r="I774" s="30"/>
      <c r="J774" s="29"/>
    </row>
    <row r="775" customFormat="false" ht="12.75" hidden="false" customHeight="false" outlineLevel="0" collapsed="false">
      <c r="B775" s="22"/>
      <c r="C775" s="22"/>
      <c r="D775" s="27"/>
      <c r="E775" s="27"/>
      <c r="F775" s="27"/>
      <c r="H775" s="29"/>
      <c r="I775" s="30"/>
      <c r="J775" s="29"/>
    </row>
    <row r="776" customFormat="false" ht="12.75" hidden="false" customHeight="false" outlineLevel="0" collapsed="false">
      <c r="B776" s="22"/>
      <c r="C776" s="22"/>
      <c r="D776" s="27"/>
      <c r="E776" s="27"/>
      <c r="F776" s="27"/>
      <c r="H776" s="29"/>
      <c r="I776" s="30"/>
      <c r="J776" s="29"/>
    </row>
    <row r="777" customFormat="false" ht="12.75" hidden="false" customHeight="false" outlineLevel="0" collapsed="false">
      <c r="B777" s="22"/>
      <c r="C777" s="22"/>
      <c r="D777" s="27"/>
      <c r="E777" s="27"/>
      <c r="F777" s="27"/>
      <c r="H777" s="29"/>
      <c r="I777" s="30"/>
      <c r="J777" s="29"/>
    </row>
    <row r="778" customFormat="false" ht="12.75" hidden="false" customHeight="false" outlineLevel="0" collapsed="false">
      <c r="B778" s="22"/>
      <c r="C778" s="22"/>
      <c r="D778" s="27"/>
      <c r="E778" s="27"/>
      <c r="F778" s="27"/>
      <c r="H778" s="29"/>
      <c r="I778" s="30"/>
      <c r="J778" s="29"/>
    </row>
    <row r="779" customFormat="false" ht="12.75" hidden="false" customHeight="false" outlineLevel="0" collapsed="false">
      <c r="B779" s="22"/>
      <c r="C779" s="22"/>
      <c r="D779" s="27"/>
      <c r="E779" s="27"/>
      <c r="F779" s="27"/>
      <c r="H779" s="29"/>
      <c r="I779" s="30"/>
      <c r="J779" s="29"/>
    </row>
    <row r="780" customFormat="false" ht="12.75" hidden="false" customHeight="false" outlineLevel="0" collapsed="false">
      <c r="B780" s="22"/>
      <c r="C780" s="22"/>
      <c r="D780" s="27"/>
      <c r="E780" s="27"/>
      <c r="F780" s="27"/>
      <c r="H780" s="29"/>
      <c r="I780" s="30"/>
      <c r="J780" s="29"/>
    </row>
    <row r="781" customFormat="false" ht="12.75" hidden="false" customHeight="false" outlineLevel="0" collapsed="false">
      <c r="B781" s="22"/>
      <c r="C781" s="22"/>
      <c r="D781" s="27"/>
      <c r="E781" s="27"/>
      <c r="F781" s="27"/>
      <c r="H781" s="29"/>
      <c r="I781" s="30"/>
      <c r="J781" s="29"/>
    </row>
    <row r="782" customFormat="false" ht="12.75" hidden="false" customHeight="false" outlineLevel="0" collapsed="false">
      <c r="B782" s="22"/>
      <c r="C782" s="22"/>
      <c r="D782" s="27"/>
      <c r="E782" s="27"/>
      <c r="F782" s="27"/>
      <c r="H782" s="29"/>
      <c r="I782" s="30"/>
      <c r="J782" s="29"/>
    </row>
    <row r="783" customFormat="false" ht="12.75" hidden="false" customHeight="false" outlineLevel="0" collapsed="false">
      <c r="B783" s="22"/>
      <c r="C783" s="22"/>
      <c r="D783" s="27"/>
      <c r="E783" s="27"/>
      <c r="F783" s="27"/>
      <c r="H783" s="29"/>
      <c r="I783" s="30"/>
      <c r="J783" s="29"/>
    </row>
    <row r="784" customFormat="false" ht="12.75" hidden="false" customHeight="false" outlineLevel="0" collapsed="false">
      <c r="B784" s="22"/>
      <c r="C784" s="22"/>
      <c r="D784" s="27"/>
      <c r="E784" s="27"/>
      <c r="F784" s="27"/>
      <c r="H784" s="29"/>
      <c r="I784" s="30"/>
      <c r="J784" s="29"/>
    </row>
    <row r="785" customFormat="false" ht="12.75" hidden="false" customHeight="false" outlineLevel="0" collapsed="false">
      <c r="B785" s="22"/>
      <c r="C785" s="22"/>
      <c r="D785" s="27"/>
      <c r="E785" s="27"/>
      <c r="F785" s="27"/>
      <c r="H785" s="29"/>
      <c r="I785" s="30"/>
      <c r="J785" s="29"/>
    </row>
    <row r="786" customFormat="false" ht="12.75" hidden="false" customHeight="false" outlineLevel="0" collapsed="false">
      <c r="B786" s="22"/>
      <c r="C786" s="22"/>
      <c r="D786" s="27"/>
      <c r="E786" s="27"/>
      <c r="F786" s="27"/>
      <c r="H786" s="29"/>
      <c r="I786" s="30"/>
      <c r="J786" s="29"/>
    </row>
    <row r="787" customFormat="false" ht="12.75" hidden="false" customHeight="false" outlineLevel="0" collapsed="false">
      <c r="B787" s="22"/>
      <c r="C787" s="22"/>
      <c r="D787" s="27"/>
      <c r="E787" s="27"/>
      <c r="F787" s="27"/>
      <c r="H787" s="29"/>
      <c r="I787" s="30"/>
      <c r="J787" s="29"/>
    </row>
    <row r="788" customFormat="false" ht="12.75" hidden="false" customHeight="false" outlineLevel="0" collapsed="false">
      <c r="B788" s="22"/>
      <c r="C788" s="22"/>
      <c r="D788" s="27"/>
      <c r="E788" s="27"/>
      <c r="F788" s="27"/>
      <c r="H788" s="29"/>
      <c r="I788" s="30"/>
      <c r="J788" s="29"/>
    </row>
    <row r="789" customFormat="false" ht="12.75" hidden="false" customHeight="false" outlineLevel="0" collapsed="false">
      <c r="B789" s="22"/>
      <c r="C789" s="22"/>
      <c r="D789" s="27"/>
      <c r="E789" s="27"/>
      <c r="F789" s="27"/>
      <c r="H789" s="29"/>
      <c r="I789" s="30"/>
      <c r="J789" s="29"/>
    </row>
    <row r="790" customFormat="false" ht="12.75" hidden="false" customHeight="false" outlineLevel="0" collapsed="false">
      <c r="B790" s="22"/>
      <c r="C790" s="22"/>
      <c r="D790" s="27"/>
      <c r="E790" s="27"/>
      <c r="F790" s="27"/>
      <c r="H790" s="29"/>
      <c r="I790" s="30"/>
      <c r="J790" s="29"/>
    </row>
    <row r="791" customFormat="false" ht="12.75" hidden="false" customHeight="false" outlineLevel="0" collapsed="false">
      <c r="B791" s="22"/>
      <c r="C791" s="22"/>
      <c r="D791" s="27"/>
      <c r="E791" s="27"/>
      <c r="F791" s="27"/>
      <c r="H791" s="29"/>
      <c r="I791" s="30"/>
      <c r="J791" s="29"/>
    </row>
    <row r="792" customFormat="false" ht="12.75" hidden="false" customHeight="false" outlineLevel="0" collapsed="false">
      <c r="B792" s="22"/>
      <c r="C792" s="22"/>
      <c r="D792" s="27"/>
      <c r="E792" s="27"/>
      <c r="F792" s="27"/>
      <c r="H792" s="29"/>
      <c r="I792" s="30"/>
      <c r="J792" s="29"/>
    </row>
    <row r="793" customFormat="false" ht="12.75" hidden="false" customHeight="false" outlineLevel="0" collapsed="false">
      <c r="B793" s="22"/>
      <c r="C793" s="22"/>
      <c r="D793" s="27"/>
      <c r="E793" s="27"/>
      <c r="F793" s="27"/>
      <c r="H793" s="29"/>
      <c r="I793" s="30"/>
      <c r="J793" s="29"/>
    </row>
    <row r="794" customFormat="false" ht="12.75" hidden="false" customHeight="false" outlineLevel="0" collapsed="false">
      <c r="B794" s="22"/>
      <c r="C794" s="22"/>
      <c r="D794" s="27"/>
      <c r="E794" s="27"/>
      <c r="F794" s="27"/>
      <c r="H794" s="29"/>
      <c r="I794" s="30"/>
      <c r="J794" s="29"/>
    </row>
    <row r="795" customFormat="false" ht="12.75" hidden="false" customHeight="false" outlineLevel="0" collapsed="false">
      <c r="B795" s="22"/>
      <c r="C795" s="22"/>
      <c r="D795" s="27"/>
      <c r="E795" s="27"/>
      <c r="F795" s="27"/>
      <c r="H795" s="29"/>
      <c r="I795" s="30"/>
      <c r="J795" s="29"/>
    </row>
    <row r="796" customFormat="false" ht="12.75" hidden="false" customHeight="false" outlineLevel="0" collapsed="false">
      <c r="B796" s="22"/>
      <c r="C796" s="22"/>
      <c r="D796" s="27"/>
      <c r="E796" s="27"/>
      <c r="F796" s="27"/>
      <c r="H796" s="29"/>
      <c r="I796" s="30"/>
      <c r="J796" s="29"/>
    </row>
    <row r="797" customFormat="false" ht="12.75" hidden="false" customHeight="false" outlineLevel="0" collapsed="false">
      <c r="B797" s="22"/>
      <c r="C797" s="22"/>
      <c r="D797" s="27"/>
      <c r="E797" s="27"/>
      <c r="F797" s="27"/>
      <c r="H797" s="29"/>
      <c r="I797" s="30"/>
      <c r="J797" s="29"/>
    </row>
    <row r="798" customFormat="false" ht="12.75" hidden="false" customHeight="false" outlineLevel="0" collapsed="false">
      <c r="B798" s="22"/>
      <c r="C798" s="22"/>
      <c r="D798" s="27"/>
      <c r="E798" s="27"/>
      <c r="F798" s="27"/>
      <c r="H798" s="29"/>
      <c r="I798" s="30"/>
      <c r="J798" s="29"/>
    </row>
    <row r="799" customFormat="false" ht="12.75" hidden="false" customHeight="false" outlineLevel="0" collapsed="false">
      <c r="B799" s="22"/>
      <c r="C799" s="22"/>
      <c r="D799" s="27"/>
      <c r="E799" s="27"/>
      <c r="F799" s="27"/>
      <c r="H799" s="29"/>
      <c r="I799" s="30"/>
      <c r="J799" s="29"/>
    </row>
    <row r="800" customFormat="false" ht="12.75" hidden="false" customHeight="false" outlineLevel="0" collapsed="false">
      <c r="B800" s="22"/>
      <c r="C800" s="22"/>
      <c r="D800" s="27"/>
      <c r="E800" s="27"/>
      <c r="F800" s="27"/>
      <c r="H800" s="29"/>
      <c r="I800" s="30"/>
      <c r="J800" s="29"/>
    </row>
    <row r="801" customFormat="false" ht="12.75" hidden="false" customHeight="false" outlineLevel="0" collapsed="false">
      <c r="B801" s="22"/>
      <c r="C801" s="22"/>
      <c r="D801" s="27"/>
      <c r="E801" s="27"/>
      <c r="F801" s="27"/>
      <c r="H801" s="29"/>
      <c r="I801" s="30"/>
      <c r="J801" s="29"/>
    </row>
    <row r="802" customFormat="false" ht="12.75" hidden="false" customHeight="false" outlineLevel="0" collapsed="false">
      <c r="B802" s="22"/>
      <c r="C802" s="22"/>
      <c r="D802" s="27"/>
      <c r="E802" s="27"/>
      <c r="F802" s="27"/>
      <c r="H802" s="29"/>
      <c r="I802" s="30"/>
      <c r="J802" s="29"/>
    </row>
    <row r="803" customFormat="false" ht="12.75" hidden="false" customHeight="false" outlineLevel="0" collapsed="false">
      <c r="B803" s="22"/>
      <c r="C803" s="22"/>
      <c r="D803" s="27"/>
      <c r="E803" s="27"/>
      <c r="F803" s="27"/>
      <c r="H803" s="29"/>
      <c r="I803" s="30"/>
      <c r="J803" s="29"/>
    </row>
    <row r="804" customFormat="false" ht="12.75" hidden="false" customHeight="false" outlineLevel="0" collapsed="false">
      <c r="B804" s="22"/>
      <c r="C804" s="22"/>
      <c r="D804" s="27"/>
      <c r="E804" s="27"/>
      <c r="F804" s="27"/>
      <c r="H804" s="29"/>
      <c r="I804" s="30"/>
      <c r="J804" s="29"/>
    </row>
    <row r="805" customFormat="false" ht="12.75" hidden="false" customHeight="false" outlineLevel="0" collapsed="false">
      <c r="B805" s="22"/>
      <c r="C805" s="22"/>
      <c r="D805" s="27"/>
      <c r="E805" s="27"/>
      <c r="F805" s="27"/>
      <c r="H805" s="29"/>
      <c r="I805" s="30"/>
      <c r="J805" s="29"/>
    </row>
    <row r="806" customFormat="false" ht="12.75" hidden="false" customHeight="false" outlineLevel="0" collapsed="false">
      <c r="B806" s="22"/>
      <c r="C806" s="22"/>
      <c r="D806" s="27"/>
      <c r="E806" s="27"/>
      <c r="F806" s="27"/>
      <c r="H806" s="29"/>
      <c r="I806" s="30"/>
      <c r="J806" s="29"/>
    </row>
    <row r="807" customFormat="false" ht="12.75" hidden="false" customHeight="false" outlineLevel="0" collapsed="false">
      <c r="B807" s="22"/>
      <c r="C807" s="22"/>
      <c r="D807" s="27"/>
      <c r="E807" s="27"/>
      <c r="F807" s="27"/>
      <c r="H807" s="29"/>
      <c r="I807" s="30"/>
      <c r="J807" s="29"/>
    </row>
    <row r="808" customFormat="false" ht="12.75" hidden="false" customHeight="false" outlineLevel="0" collapsed="false">
      <c r="B808" s="22"/>
      <c r="C808" s="22"/>
      <c r="D808" s="27"/>
      <c r="E808" s="27"/>
      <c r="F808" s="27"/>
      <c r="H808" s="29"/>
      <c r="I808" s="30"/>
      <c r="J808" s="29"/>
    </row>
    <row r="809" customFormat="false" ht="12.75" hidden="false" customHeight="false" outlineLevel="0" collapsed="false">
      <c r="B809" s="22"/>
      <c r="C809" s="22"/>
      <c r="D809" s="27"/>
      <c r="E809" s="27"/>
      <c r="F809" s="27"/>
      <c r="H809" s="29"/>
      <c r="I809" s="30"/>
      <c r="J809" s="29"/>
    </row>
    <row r="810" customFormat="false" ht="12.75" hidden="false" customHeight="false" outlineLevel="0" collapsed="false">
      <c r="B810" s="22"/>
      <c r="C810" s="22"/>
      <c r="D810" s="27"/>
      <c r="E810" s="27"/>
      <c r="F810" s="27"/>
      <c r="H810" s="29"/>
      <c r="I810" s="30"/>
      <c r="J810" s="29"/>
    </row>
    <row r="811" customFormat="false" ht="12.75" hidden="false" customHeight="false" outlineLevel="0" collapsed="false">
      <c r="B811" s="22"/>
      <c r="C811" s="22"/>
      <c r="D811" s="27"/>
      <c r="E811" s="27"/>
      <c r="F811" s="27"/>
      <c r="H811" s="29"/>
      <c r="I811" s="30"/>
      <c r="J811" s="29"/>
    </row>
    <row r="812" customFormat="false" ht="12.75" hidden="false" customHeight="false" outlineLevel="0" collapsed="false">
      <c r="B812" s="22"/>
      <c r="C812" s="22"/>
      <c r="D812" s="27"/>
      <c r="E812" s="27"/>
      <c r="F812" s="27"/>
      <c r="H812" s="29"/>
      <c r="I812" s="30"/>
      <c r="J812" s="29"/>
    </row>
    <row r="813" customFormat="false" ht="12.75" hidden="false" customHeight="false" outlineLevel="0" collapsed="false">
      <c r="B813" s="22"/>
      <c r="C813" s="22"/>
      <c r="D813" s="27"/>
      <c r="E813" s="27"/>
      <c r="F813" s="27"/>
      <c r="H813" s="29"/>
      <c r="I813" s="30"/>
      <c r="J813" s="29"/>
    </row>
    <row r="814" customFormat="false" ht="12.75" hidden="false" customHeight="false" outlineLevel="0" collapsed="false">
      <c r="B814" s="22"/>
      <c r="C814" s="22"/>
      <c r="D814" s="27"/>
      <c r="E814" s="27"/>
      <c r="F814" s="27"/>
      <c r="H814" s="29"/>
      <c r="I814" s="30"/>
      <c r="J814" s="29"/>
    </row>
    <row r="815" customFormat="false" ht="12.75" hidden="false" customHeight="false" outlineLevel="0" collapsed="false">
      <c r="B815" s="22"/>
      <c r="C815" s="22"/>
      <c r="D815" s="27"/>
      <c r="E815" s="27"/>
      <c r="F815" s="27"/>
      <c r="H815" s="29"/>
      <c r="I815" s="30"/>
      <c r="J815" s="29"/>
    </row>
    <row r="816" customFormat="false" ht="12.75" hidden="false" customHeight="false" outlineLevel="0" collapsed="false">
      <c r="B816" s="22"/>
      <c r="C816" s="22"/>
      <c r="D816" s="27"/>
      <c r="E816" s="27"/>
      <c r="F816" s="27"/>
      <c r="H816" s="29"/>
      <c r="I816" s="30"/>
      <c r="J816" s="29"/>
    </row>
    <row r="817" customFormat="false" ht="12.75" hidden="false" customHeight="false" outlineLevel="0" collapsed="false">
      <c r="B817" s="22"/>
      <c r="C817" s="22"/>
      <c r="D817" s="27"/>
      <c r="E817" s="27"/>
      <c r="F817" s="27"/>
      <c r="H817" s="29"/>
      <c r="I817" s="30"/>
      <c r="J817" s="29"/>
    </row>
    <row r="818" customFormat="false" ht="12.75" hidden="false" customHeight="false" outlineLevel="0" collapsed="false">
      <c r="B818" s="22"/>
      <c r="C818" s="22"/>
      <c r="D818" s="27"/>
      <c r="E818" s="27"/>
      <c r="F818" s="27"/>
      <c r="H818" s="29"/>
      <c r="I818" s="30"/>
      <c r="J818" s="29"/>
    </row>
    <row r="819" customFormat="false" ht="12.75" hidden="false" customHeight="false" outlineLevel="0" collapsed="false">
      <c r="B819" s="22"/>
      <c r="C819" s="22"/>
      <c r="D819" s="27"/>
      <c r="E819" s="27"/>
      <c r="F819" s="27"/>
      <c r="H819" s="29"/>
      <c r="I819" s="30"/>
      <c r="J819" s="29"/>
    </row>
    <row r="820" customFormat="false" ht="12.75" hidden="false" customHeight="false" outlineLevel="0" collapsed="false">
      <c r="B820" s="22"/>
      <c r="C820" s="22"/>
      <c r="D820" s="27"/>
      <c r="E820" s="27"/>
      <c r="F820" s="27"/>
      <c r="H820" s="29"/>
      <c r="I820" s="30"/>
      <c r="J820" s="29"/>
    </row>
    <row r="821" customFormat="false" ht="12.75" hidden="false" customHeight="false" outlineLevel="0" collapsed="false">
      <c r="B821" s="22"/>
      <c r="C821" s="22"/>
      <c r="D821" s="27"/>
      <c r="E821" s="27"/>
      <c r="F821" s="27"/>
      <c r="H821" s="29"/>
      <c r="I821" s="30"/>
      <c r="J821" s="29"/>
    </row>
    <row r="822" customFormat="false" ht="12.75" hidden="false" customHeight="false" outlineLevel="0" collapsed="false">
      <c r="B822" s="22"/>
      <c r="C822" s="22"/>
      <c r="D822" s="27"/>
      <c r="E822" s="27"/>
      <c r="F822" s="27"/>
      <c r="H822" s="29"/>
      <c r="I822" s="30"/>
      <c r="J822" s="29"/>
    </row>
    <row r="823" customFormat="false" ht="12.75" hidden="false" customHeight="false" outlineLevel="0" collapsed="false">
      <c r="B823" s="22"/>
      <c r="C823" s="22"/>
      <c r="D823" s="27"/>
      <c r="E823" s="27"/>
      <c r="F823" s="27"/>
      <c r="H823" s="29"/>
      <c r="I823" s="30"/>
      <c r="J823" s="29"/>
    </row>
    <row r="824" customFormat="false" ht="12.75" hidden="false" customHeight="false" outlineLevel="0" collapsed="false">
      <c r="B824" s="22"/>
      <c r="C824" s="22"/>
      <c r="D824" s="27"/>
      <c r="E824" s="27"/>
      <c r="F824" s="27"/>
      <c r="H824" s="29"/>
      <c r="I824" s="30"/>
      <c r="J824" s="29"/>
    </row>
    <row r="825" customFormat="false" ht="12.75" hidden="false" customHeight="false" outlineLevel="0" collapsed="false">
      <c r="B825" s="22"/>
      <c r="C825" s="22"/>
      <c r="D825" s="27"/>
      <c r="E825" s="27"/>
      <c r="F825" s="27"/>
      <c r="H825" s="29"/>
      <c r="I825" s="30"/>
      <c r="J825" s="29"/>
    </row>
    <row r="826" customFormat="false" ht="12.75" hidden="false" customHeight="false" outlineLevel="0" collapsed="false">
      <c r="B826" s="22"/>
      <c r="C826" s="22"/>
      <c r="D826" s="27"/>
      <c r="E826" s="27"/>
      <c r="F826" s="27"/>
      <c r="H826" s="29"/>
      <c r="I826" s="30"/>
      <c r="J826" s="29"/>
    </row>
    <row r="827" customFormat="false" ht="12.75" hidden="false" customHeight="false" outlineLevel="0" collapsed="false">
      <c r="B827" s="22"/>
      <c r="C827" s="22"/>
      <c r="D827" s="27"/>
      <c r="E827" s="27"/>
      <c r="F827" s="27"/>
      <c r="H827" s="29"/>
      <c r="I827" s="30"/>
      <c r="J827" s="29"/>
    </row>
    <row r="828" customFormat="false" ht="12.75" hidden="false" customHeight="false" outlineLevel="0" collapsed="false">
      <c r="B828" s="22"/>
      <c r="C828" s="22"/>
      <c r="D828" s="27"/>
      <c r="E828" s="27"/>
      <c r="F828" s="27"/>
      <c r="H828" s="29"/>
      <c r="I828" s="30"/>
      <c r="J828" s="29"/>
    </row>
    <row r="829" customFormat="false" ht="12.75" hidden="false" customHeight="false" outlineLevel="0" collapsed="false">
      <c r="B829" s="22"/>
      <c r="C829" s="22"/>
      <c r="D829" s="27"/>
      <c r="E829" s="27"/>
      <c r="F829" s="27"/>
      <c r="H829" s="29"/>
      <c r="I829" s="30"/>
      <c r="J829" s="29"/>
    </row>
    <row r="830" customFormat="false" ht="12.75" hidden="false" customHeight="false" outlineLevel="0" collapsed="false">
      <c r="B830" s="22"/>
      <c r="C830" s="22"/>
      <c r="D830" s="27"/>
      <c r="E830" s="27"/>
      <c r="F830" s="27"/>
      <c r="H830" s="29"/>
      <c r="I830" s="30"/>
      <c r="J830" s="29"/>
    </row>
    <row r="831" customFormat="false" ht="12.75" hidden="false" customHeight="false" outlineLevel="0" collapsed="false">
      <c r="B831" s="22"/>
      <c r="C831" s="22"/>
      <c r="D831" s="27"/>
      <c r="E831" s="27"/>
      <c r="F831" s="27"/>
      <c r="H831" s="29"/>
      <c r="I831" s="30"/>
      <c r="J831" s="29"/>
    </row>
    <row r="832" customFormat="false" ht="12.75" hidden="false" customHeight="false" outlineLevel="0" collapsed="false">
      <c r="B832" s="22"/>
      <c r="C832" s="22"/>
      <c r="D832" s="27"/>
      <c r="E832" s="27"/>
      <c r="F832" s="27"/>
      <c r="H832" s="29"/>
      <c r="I832" s="30"/>
      <c r="J832" s="29"/>
    </row>
    <row r="833" customFormat="false" ht="12.75" hidden="false" customHeight="false" outlineLevel="0" collapsed="false">
      <c r="B833" s="22"/>
      <c r="C833" s="22"/>
      <c r="D833" s="27"/>
      <c r="E833" s="27"/>
      <c r="F833" s="27"/>
      <c r="H833" s="29"/>
      <c r="I833" s="30"/>
      <c r="J833" s="29"/>
    </row>
    <row r="834" customFormat="false" ht="12.75" hidden="false" customHeight="false" outlineLevel="0" collapsed="false">
      <c r="B834" s="22"/>
      <c r="C834" s="22"/>
      <c r="D834" s="27"/>
      <c r="E834" s="27"/>
      <c r="F834" s="27"/>
      <c r="H834" s="29"/>
      <c r="I834" s="30"/>
      <c r="J834" s="29"/>
    </row>
    <row r="835" customFormat="false" ht="12.75" hidden="false" customHeight="false" outlineLevel="0" collapsed="false">
      <c r="B835" s="22"/>
      <c r="C835" s="22"/>
      <c r="D835" s="27"/>
      <c r="E835" s="27"/>
      <c r="F835" s="27"/>
      <c r="H835" s="29"/>
      <c r="I835" s="30"/>
      <c r="J835" s="29"/>
    </row>
    <row r="836" customFormat="false" ht="12.75" hidden="false" customHeight="false" outlineLevel="0" collapsed="false">
      <c r="B836" s="22"/>
      <c r="C836" s="22"/>
      <c r="D836" s="27"/>
      <c r="E836" s="27"/>
      <c r="F836" s="27"/>
      <c r="H836" s="29"/>
      <c r="I836" s="30"/>
      <c r="J836" s="29"/>
    </row>
    <row r="837" customFormat="false" ht="12.75" hidden="false" customHeight="false" outlineLevel="0" collapsed="false">
      <c r="B837" s="22"/>
      <c r="C837" s="22"/>
      <c r="D837" s="27"/>
      <c r="E837" s="27"/>
      <c r="F837" s="27"/>
      <c r="H837" s="29"/>
      <c r="I837" s="30"/>
      <c r="J837" s="29"/>
    </row>
    <row r="838" customFormat="false" ht="12.75" hidden="false" customHeight="false" outlineLevel="0" collapsed="false">
      <c r="B838" s="22"/>
      <c r="C838" s="22"/>
      <c r="D838" s="27"/>
      <c r="E838" s="27"/>
      <c r="F838" s="27"/>
      <c r="H838" s="29"/>
      <c r="I838" s="30"/>
      <c r="J838" s="29"/>
    </row>
    <row r="839" customFormat="false" ht="12.75" hidden="false" customHeight="false" outlineLevel="0" collapsed="false">
      <c r="B839" s="22"/>
      <c r="C839" s="22"/>
      <c r="D839" s="27"/>
      <c r="E839" s="27"/>
      <c r="F839" s="27"/>
      <c r="H839" s="29"/>
      <c r="I839" s="30"/>
      <c r="J839" s="29"/>
    </row>
    <row r="840" customFormat="false" ht="12.75" hidden="false" customHeight="false" outlineLevel="0" collapsed="false">
      <c r="B840" s="22"/>
      <c r="C840" s="22"/>
      <c r="D840" s="27"/>
      <c r="E840" s="27"/>
      <c r="F840" s="27"/>
      <c r="H840" s="29"/>
      <c r="I840" s="30"/>
      <c r="J840" s="29"/>
    </row>
    <row r="841" customFormat="false" ht="12.75" hidden="false" customHeight="false" outlineLevel="0" collapsed="false">
      <c r="B841" s="22"/>
      <c r="C841" s="22"/>
      <c r="D841" s="27"/>
      <c r="E841" s="27"/>
      <c r="F841" s="27"/>
      <c r="H841" s="29"/>
      <c r="I841" s="30"/>
      <c r="J841" s="29"/>
    </row>
    <row r="842" customFormat="false" ht="12.75" hidden="false" customHeight="false" outlineLevel="0" collapsed="false">
      <c r="B842" s="22"/>
      <c r="C842" s="22"/>
      <c r="D842" s="27"/>
      <c r="E842" s="27"/>
      <c r="F842" s="27"/>
      <c r="H842" s="29"/>
      <c r="I842" s="30"/>
      <c r="J842" s="29"/>
    </row>
    <row r="843" customFormat="false" ht="12.75" hidden="false" customHeight="false" outlineLevel="0" collapsed="false">
      <c r="B843" s="22"/>
      <c r="C843" s="22"/>
      <c r="D843" s="27"/>
      <c r="E843" s="27"/>
      <c r="F843" s="27"/>
      <c r="H843" s="29"/>
      <c r="I843" s="30"/>
      <c r="J843" s="29"/>
    </row>
    <row r="844" customFormat="false" ht="12.75" hidden="false" customHeight="false" outlineLevel="0" collapsed="false">
      <c r="B844" s="22"/>
      <c r="C844" s="22"/>
      <c r="D844" s="27"/>
      <c r="E844" s="27"/>
      <c r="F844" s="27"/>
      <c r="H844" s="29"/>
      <c r="I844" s="30"/>
      <c r="J844" s="29"/>
    </row>
    <row r="845" customFormat="false" ht="12.75" hidden="false" customHeight="false" outlineLevel="0" collapsed="false">
      <c r="B845" s="22"/>
      <c r="C845" s="22"/>
      <c r="D845" s="27"/>
      <c r="E845" s="27"/>
      <c r="F845" s="27"/>
      <c r="H845" s="29"/>
      <c r="I845" s="30"/>
      <c r="J845" s="29"/>
    </row>
    <row r="846" customFormat="false" ht="12.75" hidden="false" customHeight="false" outlineLevel="0" collapsed="false">
      <c r="B846" s="22"/>
      <c r="C846" s="22"/>
      <c r="D846" s="27"/>
      <c r="E846" s="27"/>
      <c r="F846" s="27"/>
      <c r="H846" s="29"/>
      <c r="I846" s="30"/>
      <c r="J846" s="29"/>
    </row>
    <row r="847" customFormat="false" ht="12.75" hidden="false" customHeight="false" outlineLevel="0" collapsed="false">
      <c r="B847" s="22"/>
      <c r="C847" s="22"/>
      <c r="D847" s="27"/>
      <c r="E847" s="27"/>
      <c r="F847" s="27"/>
      <c r="H847" s="29"/>
      <c r="I847" s="30"/>
      <c r="J847" s="29"/>
    </row>
    <row r="848" customFormat="false" ht="12.75" hidden="false" customHeight="false" outlineLevel="0" collapsed="false">
      <c r="B848" s="22"/>
      <c r="C848" s="22"/>
      <c r="D848" s="27"/>
      <c r="E848" s="27"/>
      <c r="F848" s="27"/>
      <c r="H848" s="29"/>
      <c r="I848" s="30"/>
      <c r="J848" s="29"/>
    </row>
    <row r="849" customFormat="false" ht="12.75" hidden="false" customHeight="false" outlineLevel="0" collapsed="false">
      <c r="B849" s="22"/>
      <c r="C849" s="22"/>
      <c r="D849" s="27"/>
      <c r="E849" s="27"/>
      <c r="F849" s="27"/>
      <c r="H849" s="29"/>
      <c r="I849" s="30"/>
      <c r="J849" s="29"/>
    </row>
    <row r="850" customFormat="false" ht="12.75" hidden="false" customHeight="false" outlineLevel="0" collapsed="false">
      <c r="B850" s="22"/>
      <c r="C850" s="22"/>
      <c r="D850" s="27"/>
      <c r="E850" s="27"/>
      <c r="F850" s="27"/>
      <c r="H850" s="29"/>
      <c r="I850" s="30"/>
      <c r="J850" s="29"/>
    </row>
    <row r="851" customFormat="false" ht="12.75" hidden="false" customHeight="false" outlineLevel="0" collapsed="false">
      <c r="B851" s="22"/>
      <c r="C851" s="22"/>
      <c r="D851" s="27"/>
      <c r="E851" s="27"/>
      <c r="F851" s="27"/>
      <c r="H851" s="29"/>
      <c r="I851" s="30"/>
      <c r="J851" s="29"/>
    </row>
    <row r="852" customFormat="false" ht="12.75" hidden="false" customHeight="false" outlineLevel="0" collapsed="false">
      <c r="B852" s="22"/>
      <c r="C852" s="22"/>
      <c r="D852" s="27"/>
      <c r="E852" s="27"/>
      <c r="F852" s="27"/>
      <c r="H852" s="29"/>
      <c r="I852" s="30"/>
      <c r="J852" s="29"/>
    </row>
    <row r="853" customFormat="false" ht="12.75" hidden="false" customHeight="false" outlineLevel="0" collapsed="false">
      <c r="B853" s="22"/>
      <c r="C853" s="22"/>
      <c r="D853" s="27"/>
      <c r="E853" s="27"/>
      <c r="F853" s="27"/>
      <c r="H853" s="29"/>
      <c r="I853" s="30"/>
      <c r="J853" s="29"/>
    </row>
    <row r="854" customFormat="false" ht="12.75" hidden="false" customHeight="false" outlineLevel="0" collapsed="false">
      <c r="B854" s="22"/>
      <c r="C854" s="22"/>
      <c r="D854" s="27"/>
      <c r="E854" s="27"/>
      <c r="F854" s="27"/>
      <c r="H854" s="29"/>
      <c r="I854" s="30"/>
      <c r="J854" s="29"/>
    </row>
    <row r="855" customFormat="false" ht="12.75" hidden="false" customHeight="false" outlineLevel="0" collapsed="false">
      <c r="B855" s="22"/>
      <c r="C855" s="22"/>
      <c r="D855" s="27"/>
      <c r="E855" s="27"/>
      <c r="F855" s="27"/>
      <c r="H855" s="29"/>
      <c r="I855" s="30"/>
      <c r="J855" s="29"/>
    </row>
    <row r="856" customFormat="false" ht="12.75" hidden="false" customHeight="false" outlineLevel="0" collapsed="false">
      <c r="B856" s="22"/>
      <c r="C856" s="22"/>
      <c r="D856" s="27"/>
      <c r="E856" s="27"/>
      <c r="F856" s="27"/>
      <c r="H856" s="29"/>
      <c r="I856" s="30"/>
      <c r="J856" s="29"/>
    </row>
    <row r="857" customFormat="false" ht="12.75" hidden="false" customHeight="false" outlineLevel="0" collapsed="false">
      <c r="B857" s="22"/>
      <c r="C857" s="22"/>
      <c r="D857" s="27"/>
      <c r="E857" s="27"/>
      <c r="F857" s="27"/>
      <c r="H857" s="29"/>
      <c r="I857" s="30"/>
      <c r="J857" s="29"/>
    </row>
    <row r="858" customFormat="false" ht="12.75" hidden="false" customHeight="false" outlineLevel="0" collapsed="false">
      <c r="B858" s="22"/>
      <c r="C858" s="22"/>
      <c r="D858" s="27"/>
      <c r="E858" s="27"/>
      <c r="F858" s="27"/>
      <c r="H858" s="29"/>
      <c r="I858" s="30"/>
      <c r="J858" s="29"/>
    </row>
    <row r="859" customFormat="false" ht="12.75" hidden="false" customHeight="false" outlineLevel="0" collapsed="false">
      <c r="B859" s="22"/>
      <c r="C859" s="22"/>
      <c r="D859" s="27"/>
      <c r="E859" s="27"/>
      <c r="F859" s="27"/>
      <c r="H859" s="29"/>
      <c r="I859" s="30"/>
      <c r="J859" s="29"/>
    </row>
    <row r="860" customFormat="false" ht="12.75" hidden="false" customHeight="false" outlineLevel="0" collapsed="false">
      <c r="B860" s="22"/>
      <c r="C860" s="22"/>
      <c r="D860" s="27"/>
      <c r="E860" s="27"/>
      <c r="F860" s="27"/>
      <c r="H860" s="29"/>
      <c r="I860" s="30"/>
      <c r="J860" s="29"/>
    </row>
    <row r="861" customFormat="false" ht="12.75" hidden="false" customHeight="false" outlineLevel="0" collapsed="false">
      <c r="B861" s="22"/>
      <c r="C861" s="22"/>
      <c r="D861" s="27"/>
      <c r="E861" s="27"/>
      <c r="F861" s="27"/>
      <c r="H861" s="29"/>
      <c r="I861" s="30"/>
      <c r="J861" s="29"/>
    </row>
    <row r="862" customFormat="false" ht="12.75" hidden="false" customHeight="false" outlineLevel="0" collapsed="false">
      <c r="B862" s="22"/>
      <c r="C862" s="22"/>
      <c r="D862" s="27"/>
      <c r="E862" s="27"/>
      <c r="F862" s="27"/>
      <c r="H862" s="29"/>
      <c r="I862" s="30"/>
      <c r="J862" s="29"/>
    </row>
    <row r="863" customFormat="false" ht="12.75" hidden="false" customHeight="false" outlineLevel="0" collapsed="false">
      <c r="B863" s="22"/>
      <c r="C863" s="22"/>
      <c r="D863" s="27"/>
      <c r="E863" s="27"/>
      <c r="F863" s="27"/>
      <c r="H863" s="29"/>
      <c r="I863" s="30"/>
      <c r="J863" s="29"/>
    </row>
    <row r="864" customFormat="false" ht="12.75" hidden="false" customHeight="false" outlineLevel="0" collapsed="false">
      <c r="B864" s="22"/>
      <c r="C864" s="22"/>
      <c r="D864" s="27"/>
      <c r="E864" s="27"/>
      <c r="F864" s="27"/>
      <c r="H864" s="29"/>
      <c r="I864" s="30"/>
      <c r="J864" s="29"/>
    </row>
    <row r="865" customFormat="false" ht="12.75" hidden="false" customHeight="false" outlineLevel="0" collapsed="false">
      <c r="B865" s="22"/>
      <c r="C865" s="22"/>
      <c r="D865" s="27"/>
      <c r="E865" s="27"/>
      <c r="F865" s="27"/>
      <c r="H865" s="29"/>
      <c r="I865" s="30"/>
      <c r="J865" s="29"/>
    </row>
    <row r="866" customFormat="false" ht="12.75" hidden="false" customHeight="false" outlineLevel="0" collapsed="false">
      <c r="B866" s="22"/>
      <c r="C866" s="22"/>
      <c r="D866" s="27"/>
      <c r="E866" s="27"/>
      <c r="F866" s="27"/>
      <c r="H866" s="29"/>
      <c r="I866" s="30"/>
      <c r="J866" s="29"/>
    </row>
    <row r="867" customFormat="false" ht="12.75" hidden="false" customHeight="false" outlineLevel="0" collapsed="false">
      <c r="B867" s="22"/>
      <c r="C867" s="22"/>
      <c r="D867" s="27"/>
      <c r="E867" s="27"/>
      <c r="F867" s="27"/>
      <c r="H867" s="29"/>
      <c r="I867" s="30"/>
      <c r="J867" s="29"/>
    </row>
    <row r="868" customFormat="false" ht="12.75" hidden="false" customHeight="false" outlineLevel="0" collapsed="false">
      <c r="B868" s="22"/>
      <c r="C868" s="22"/>
      <c r="D868" s="27"/>
      <c r="E868" s="27"/>
      <c r="F868" s="27"/>
      <c r="H868" s="29"/>
      <c r="I868" s="30"/>
      <c r="J868" s="29"/>
    </row>
    <row r="869" customFormat="false" ht="12.75" hidden="false" customHeight="false" outlineLevel="0" collapsed="false">
      <c r="B869" s="22"/>
      <c r="C869" s="22"/>
      <c r="D869" s="27"/>
      <c r="E869" s="27"/>
      <c r="F869" s="27"/>
      <c r="H869" s="29"/>
      <c r="I869" s="30"/>
      <c r="J869" s="29"/>
    </row>
    <row r="870" customFormat="false" ht="12.75" hidden="false" customHeight="false" outlineLevel="0" collapsed="false">
      <c r="B870" s="22"/>
      <c r="C870" s="22"/>
      <c r="D870" s="27"/>
      <c r="E870" s="27"/>
      <c r="F870" s="27"/>
      <c r="H870" s="29"/>
      <c r="I870" s="30"/>
      <c r="J870" s="29"/>
    </row>
    <row r="871" customFormat="false" ht="12.75" hidden="false" customHeight="false" outlineLevel="0" collapsed="false">
      <c r="B871" s="22"/>
      <c r="C871" s="22"/>
      <c r="D871" s="27"/>
      <c r="E871" s="27"/>
      <c r="F871" s="27"/>
      <c r="H871" s="29"/>
      <c r="I871" s="30"/>
      <c r="J871" s="29"/>
    </row>
    <row r="872" customFormat="false" ht="12.75" hidden="false" customHeight="false" outlineLevel="0" collapsed="false">
      <c r="B872" s="22"/>
      <c r="C872" s="22"/>
      <c r="D872" s="27"/>
      <c r="E872" s="27"/>
      <c r="F872" s="27"/>
      <c r="H872" s="29"/>
      <c r="I872" s="30"/>
      <c r="J872" s="29"/>
    </row>
    <row r="873" customFormat="false" ht="12.75" hidden="false" customHeight="false" outlineLevel="0" collapsed="false">
      <c r="B873" s="22"/>
      <c r="C873" s="22"/>
      <c r="D873" s="27"/>
      <c r="E873" s="27"/>
      <c r="F873" s="27"/>
      <c r="H873" s="29"/>
      <c r="I873" s="30"/>
      <c r="J873" s="29"/>
    </row>
    <row r="874" customFormat="false" ht="12.75" hidden="false" customHeight="false" outlineLevel="0" collapsed="false">
      <c r="B874" s="22"/>
      <c r="C874" s="22"/>
      <c r="D874" s="27"/>
      <c r="E874" s="27"/>
      <c r="F874" s="27"/>
      <c r="H874" s="29"/>
      <c r="I874" s="30"/>
      <c r="J874" s="29"/>
    </row>
    <row r="875" customFormat="false" ht="12.75" hidden="false" customHeight="false" outlineLevel="0" collapsed="false">
      <c r="B875" s="22"/>
      <c r="C875" s="22"/>
      <c r="D875" s="27"/>
      <c r="E875" s="27"/>
      <c r="F875" s="27"/>
      <c r="H875" s="29"/>
      <c r="I875" s="30"/>
      <c r="J875" s="29"/>
    </row>
    <row r="876" customFormat="false" ht="12.75" hidden="false" customHeight="false" outlineLevel="0" collapsed="false">
      <c r="B876" s="22"/>
      <c r="C876" s="22"/>
      <c r="D876" s="27"/>
      <c r="E876" s="27"/>
      <c r="F876" s="27"/>
      <c r="H876" s="29"/>
      <c r="I876" s="30"/>
      <c r="J876" s="29"/>
    </row>
    <row r="877" customFormat="false" ht="12.75" hidden="false" customHeight="false" outlineLevel="0" collapsed="false">
      <c r="B877" s="22"/>
      <c r="C877" s="22"/>
      <c r="D877" s="27"/>
      <c r="E877" s="27"/>
      <c r="F877" s="27"/>
      <c r="H877" s="29"/>
      <c r="I877" s="30"/>
      <c r="J877" s="29"/>
    </row>
    <row r="878" customFormat="false" ht="12.75" hidden="false" customHeight="false" outlineLevel="0" collapsed="false">
      <c r="B878" s="22"/>
      <c r="C878" s="22"/>
      <c r="D878" s="27"/>
      <c r="E878" s="27"/>
      <c r="F878" s="27"/>
      <c r="H878" s="29"/>
      <c r="I878" s="30"/>
      <c r="J878" s="29"/>
    </row>
    <row r="879" customFormat="false" ht="12.75" hidden="false" customHeight="false" outlineLevel="0" collapsed="false">
      <c r="B879" s="22"/>
      <c r="C879" s="22"/>
      <c r="D879" s="27"/>
      <c r="E879" s="27"/>
      <c r="F879" s="27"/>
      <c r="H879" s="29"/>
      <c r="I879" s="30"/>
      <c r="J879" s="29"/>
    </row>
    <row r="880" customFormat="false" ht="12.75" hidden="false" customHeight="false" outlineLevel="0" collapsed="false">
      <c r="B880" s="22"/>
      <c r="C880" s="22"/>
      <c r="D880" s="27"/>
      <c r="E880" s="27"/>
      <c r="F880" s="27"/>
      <c r="H880" s="29"/>
      <c r="I880" s="30"/>
      <c r="J880" s="29"/>
    </row>
    <row r="881" customFormat="false" ht="12.75" hidden="false" customHeight="false" outlineLevel="0" collapsed="false">
      <c r="B881" s="22"/>
      <c r="C881" s="22"/>
      <c r="D881" s="27"/>
      <c r="E881" s="27"/>
      <c r="F881" s="27"/>
      <c r="H881" s="29"/>
      <c r="I881" s="30"/>
      <c r="J881" s="29"/>
    </row>
    <row r="882" customFormat="false" ht="12.75" hidden="false" customHeight="false" outlineLevel="0" collapsed="false">
      <c r="B882" s="22"/>
      <c r="C882" s="22"/>
      <c r="D882" s="27"/>
      <c r="E882" s="27"/>
      <c r="F882" s="27"/>
      <c r="H882" s="29"/>
      <c r="I882" s="30"/>
      <c r="J882" s="29"/>
    </row>
    <row r="883" customFormat="false" ht="12.75" hidden="false" customHeight="false" outlineLevel="0" collapsed="false">
      <c r="B883" s="22"/>
      <c r="C883" s="22"/>
      <c r="D883" s="27"/>
      <c r="E883" s="27"/>
      <c r="F883" s="27"/>
      <c r="H883" s="29"/>
      <c r="I883" s="30"/>
      <c r="J883" s="29"/>
    </row>
    <row r="884" customFormat="false" ht="12.75" hidden="false" customHeight="false" outlineLevel="0" collapsed="false">
      <c r="B884" s="22"/>
      <c r="C884" s="22"/>
      <c r="D884" s="27"/>
      <c r="E884" s="27"/>
      <c r="F884" s="27"/>
      <c r="H884" s="29"/>
      <c r="I884" s="30"/>
      <c r="J884" s="29"/>
    </row>
    <row r="885" customFormat="false" ht="12.75" hidden="false" customHeight="false" outlineLevel="0" collapsed="false">
      <c r="B885" s="22"/>
      <c r="C885" s="22"/>
      <c r="D885" s="27"/>
      <c r="E885" s="27"/>
      <c r="F885" s="27"/>
      <c r="H885" s="29"/>
      <c r="I885" s="30"/>
      <c r="J885" s="29"/>
    </row>
    <row r="886" customFormat="false" ht="12.75" hidden="false" customHeight="false" outlineLevel="0" collapsed="false">
      <c r="B886" s="22"/>
      <c r="C886" s="22"/>
      <c r="D886" s="27"/>
      <c r="E886" s="27"/>
      <c r="F886" s="27"/>
      <c r="H886" s="29"/>
      <c r="I886" s="30"/>
      <c r="J886" s="29"/>
    </row>
    <row r="887" customFormat="false" ht="12.75" hidden="false" customHeight="false" outlineLevel="0" collapsed="false">
      <c r="B887" s="22"/>
      <c r="C887" s="22"/>
      <c r="D887" s="27"/>
      <c r="E887" s="27"/>
      <c r="F887" s="27"/>
      <c r="H887" s="29"/>
      <c r="I887" s="30"/>
      <c r="J887" s="29"/>
    </row>
    <row r="888" customFormat="false" ht="12.75" hidden="false" customHeight="false" outlineLevel="0" collapsed="false">
      <c r="B888" s="22"/>
      <c r="C888" s="22"/>
      <c r="D888" s="27"/>
      <c r="E888" s="27"/>
      <c r="F888" s="27"/>
      <c r="H888" s="29"/>
      <c r="I888" s="30"/>
      <c r="J888" s="29"/>
    </row>
    <row r="889" customFormat="false" ht="12.75" hidden="false" customHeight="false" outlineLevel="0" collapsed="false">
      <c r="B889" s="22"/>
      <c r="C889" s="22"/>
      <c r="D889" s="27"/>
      <c r="E889" s="27"/>
      <c r="F889" s="27"/>
      <c r="H889" s="29"/>
      <c r="I889" s="30"/>
      <c r="J889" s="29"/>
    </row>
    <row r="890" customFormat="false" ht="12.75" hidden="false" customHeight="false" outlineLevel="0" collapsed="false">
      <c r="B890" s="22"/>
      <c r="C890" s="22"/>
      <c r="D890" s="27"/>
      <c r="E890" s="27"/>
      <c r="F890" s="27"/>
      <c r="H890" s="29"/>
      <c r="I890" s="30"/>
      <c r="J890" s="29"/>
    </row>
    <row r="891" customFormat="false" ht="12.75" hidden="false" customHeight="false" outlineLevel="0" collapsed="false">
      <c r="B891" s="22"/>
      <c r="C891" s="22"/>
      <c r="D891" s="27"/>
      <c r="E891" s="27"/>
      <c r="F891" s="27"/>
      <c r="H891" s="29"/>
      <c r="I891" s="30"/>
      <c r="J891" s="29"/>
    </row>
    <row r="892" customFormat="false" ht="12.75" hidden="false" customHeight="false" outlineLevel="0" collapsed="false">
      <c r="B892" s="22"/>
      <c r="C892" s="22"/>
      <c r="D892" s="27"/>
      <c r="E892" s="27"/>
      <c r="F892" s="27"/>
      <c r="H892" s="29"/>
      <c r="I892" s="30"/>
      <c r="J892" s="29"/>
    </row>
    <row r="893" customFormat="false" ht="12.75" hidden="false" customHeight="false" outlineLevel="0" collapsed="false">
      <c r="B893" s="22"/>
      <c r="C893" s="22"/>
      <c r="D893" s="27"/>
      <c r="E893" s="27"/>
      <c r="F893" s="27"/>
      <c r="H893" s="29"/>
      <c r="I893" s="30"/>
      <c r="J893" s="29"/>
    </row>
    <row r="894" customFormat="false" ht="12.75" hidden="false" customHeight="false" outlineLevel="0" collapsed="false">
      <c r="B894" s="22"/>
      <c r="C894" s="22"/>
      <c r="D894" s="27"/>
      <c r="E894" s="27"/>
      <c r="F894" s="27"/>
      <c r="H894" s="29"/>
      <c r="I894" s="30"/>
      <c r="J894" s="29"/>
    </row>
    <row r="895" customFormat="false" ht="12.75" hidden="false" customHeight="false" outlineLevel="0" collapsed="false">
      <c r="B895" s="22"/>
      <c r="C895" s="22"/>
      <c r="D895" s="27"/>
      <c r="E895" s="27"/>
      <c r="F895" s="27"/>
      <c r="H895" s="29"/>
      <c r="I895" s="30"/>
      <c r="J895" s="29"/>
    </row>
    <row r="896" customFormat="false" ht="12.75" hidden="false" customHeight="false" outlineLevel="0" collapsed="false">
      <c r="B896" s="22"/>
      <c r="C896" s="22"/>
      <c r="D896" s="27"/>
      <c r="E896" s="27"/>
      <c r="F896" s="27"/>
      <c r="H896" s="29"/>
      <c r="I896" s="30"/>
      <c r="J896" s="29"/>
    </row>
    <row r="897" customFormat="false" ht="12.75" hidden="false" customHeight="false" outlineLevel="0" collapsed="false">
      <c r="B897" s="22"/>
      <c r="C897" s="22"/>
      <c r="D897" s="27"/>
      <c r="E897" s="27"/>
      <c r="F897" s="27"/>
      <c r="H897" s="29"/>
      <c r="I897" s="30"/>
      <c r="J897" s="29"/>
    </row>
    <row r="898" customFormat="false" ht="12.75" hidden="false" customHeight="false" outlineLevel="0" collapsed="false">
      <c r="B898" s="22"/>
      <c r="C898" s="22"/>
      <c r="D898" s="27"/>
      <c r="E898" s="27"/>
      <c r="F898" s="27"/>
      <c r="H898" s="29"/>
      <c r="I898" s="30"/>
      <c r="J898" s="29"/>
    </row>
    <row r="899" customFormat="false" ht="12.75" hidden="false" customHeight="false" outlineLevel="0" collapsed="false">
      <c r="B899" s="22"/>
      <c r="C899" s="22"/>
      <c r="D899" s="27"/>
      <c r="E899" s="27"/>
      <c r="F899" s="27"/>
      <c r="H899" s="29"/>
      <c r="I899" s="30"/>
      <c r="J899" s="29"/>
    </row>
    <row r="900" customFormat="false" ht="12.75" hidden="false" customHeight="false" outlineLevel="0" collapsed="false">
      <c r="B900" s="22"/>
      <c r="C900" s="22"/>
      <c r="D900" s="27"/>
      <c r="E900" s="27"/>
      <c r="F900" s="27"/>
      <c r="H900" s="29"/>
      <c r="I900" s="30"/>
      <c r="J900" s="29"/>
    </row>
    <row r="901" customFormat="false" ht="12.75" hidden="false" customHeight="false" outlineLevel="0" collapsed="false">
      <c r="B901" s="22"/>
      <c r="C901" s="22"/>
      <c r="D901" s="27"/>
      <c r="E901" s="27"/>
      <c r="F901" s="27"/>
      <c r="H901" s="29"/>
      <c r="I901" s="30"/>
      <c r="J901" s="29"/>
    </row>
    <row r="902" customFormat="false" ht="12.75" hidden="false" customHeight="false" outlineLevel="0" collapsed="false">
      <c r="B902" s="22"/>
      <c r="C902" s="22"/>
      <c r="D902" s="27"/>
      <c r="E902" s="27"/>
      <c r="F902" s="27"/>
      <c r="H902" s="29"/>
      <c r="I902" s="30"/>
      <c r="J902" s="29"/>
    </row>
    <row r="903" customFormat="false" ht="12.75" hidden="false" customHeight="false" outlineLevel="0" collapsed="false">
      <c r="B903" s="22"/>
      <c r="C903" s="22"/>
      <c r="D903" s="27"/>
      <c r="E903" s="27"/>
      <c r="F903" s="27"/>
      <c r="H903" s="29"/>
      <c r="I903" s="30"/>
      <c r="J903" s="29"/>
    </row>
    <row r="904" customFormat="false" ht="12.75" hidden="false" customHeight="false" outlineLevel="0" collapsed="false">
      <c r="B904" s="22"/>
      <c r="C904" s="22"/>
      <c r="D904" s="27"/>
      <c r="E904" s="27"/>
      <c r="F904" s="27"/>
      <c r="H904" s="29"/>
      <c r="I904" s="30"/>
      <c r="J904" s="29"/>
    </row>
    <row r="905" customFormat="false" ht="12.75" hidden="false" customHeight="false" outlineLevel="0" collapsed="false">
      <c r="B905" s="22"/>
      <c r="C905" s="22"/>
      <c r="D905" s="27"/>
      <c r="E905" s="27"/>
      <c r="F905" s="27"/>
      <c r="H905" s="29"/>
      <c r="I905" s="30"/>
      <c r="J905" s="29"/>
    </row>
    <row r="906" customFormat="false" ht="12.75" hidden="false" customHeight="false" outlineLevel="0" collapsed="false">
      <c r="B906" s="22"/>
      <c r="C906" s="22"/>
      <c r="D906" s="27"/>
      <c r="E906" s="27"/>
      <c r="F906" s="27"/>
      <c r="H906" s="29"/>
      <c r="I906" s="30"/>
      <c r="J906" s="29"/>
    </row>
    <row r="907" customFormat="false" ht="12.75" hidden="false" customHeight="false" outlineLevel="0" collapsed="false">
      <c r="B907" s="22"/>
      <c r="C907" s="22"/>
      <c r="D907" s="27"/>
      <c r="E907" s="27"/>
      <c r="F907" s="27"/>
      <c r="H907" s="29"/>
      <c r="I907" s="30"/>
      <c r="J907" s="29"/>
    </row>
    <row r="908" customFormat="false" ht="12.75" hidden="false" customHeight="false" outlineLevel="0" collapsed="false">
      <c r="B908" s="22"/>
      <c r="C908" s="22"/>
      <c r="D908" s="27"/>
      <c r="E908" s="27"/>
      <c r="F908" s="27"/>
      <c r="H908" s="29"/>
      <c r="I908" s="30"/>
      <c r="J908" s="29"/>
    </row>
    <row r="909" customFormat="false" ht="12.75" hidden="false" customHeight="false" outlineLevel="0" collapsed="false">
      <c r="B909" s="22"/>
      <c r="C909" s="22"/>
      <c r="D909" s="27"/>
      <c r="E909" s="27"/>
      <c r="F909" s="27"/>
      <c r="H909" s="29"/>
      <c r="I909" s="30"/>
      <c r="J909" s="29"/>
    </row>
    <row r="910" customFormat="false" ht="12.75" hidden="false" customHeight="false" outlineLevel="0" collapsed="false">
      <c r="B910" s="22"/>
      <c r="C910" s="22"/>
      <c r="D910" s="27"/>
      <c r="E910" s="27"/>
      <c r="F910" s="27"/>
      <c r="H910" s="29"/>
      <c r="I910" s="30"/>
      <c r="J910" s="29"/>
    </row>
    <row r="911" customFormat="false" ht="12.75" hidden="false" customHeight="false" outlineLevel="0" collapsed="false">
      <c r="B911" s="22"/>
      <c r="C911" s="22"/>
      <c r="D911" s="27"/>
      <c r="E911" s="27"/>
      <c r="F911" s="27"/>
      <c r="H911" s="29"/>
      <c r="I911" s="30"/>
      <c r="J911" s="29"/>
    </row>
    <row r="912" customFormat="false" ht="12.75" hidden="false" customHeight="false" outlineLevel="0" collapsed="false">
      <c r="B912" s="22"/>
      <c r="C912" s="22"/>
      <c r="D912" s="27"/>
      <c r="E912" s="27"/>
      <c r="F912" s="27"/>
      <c r="H912" s="29"/>
      <c r="I912" s="30"/>
      <c r="J912" s="29"/>
    </row>
    <row r="913" customFormat="false" ht="12.75" hidden="false" customHeight="false" outlineLevel="0" collapsed="false">
      <c r="B913" s="22"/>
      <c r="C913" s="22"/>
      <c r="D913" s="27"/>
      <c r="E913" s="27"/>
      <c r="F913" s="27"/>
      <c r="H913" s="29"/>
      <c r="I913" s="30"/>
      <c r="J913" s="29"/>
    </row>
    <row r="914" customFormat="false" ht="12.75" hidden="false" customHeight="false" outlineLevel="0" collapsed="false">
      <c r="B914" s="22"/>
      <c r="C914" s="22"/>
      <c r="D914" s="27"/>
      <c r="E914" s="27"/>
      <c r="F914" s="27"/>
      <c r="H914" s="29"/>
      <c r="I914" s="30"/>
      <c r="J914" s="29"/>
    </row>
    <row r="915" customFormat="false" ht="12.75" hidden="false" customHeight="false" outlineLevel="0" collapsed="false">
      <c r="B915" s="22"/>
      <c r="C915" s="22"/>
      <c r="D915" s="27"/>
      <c r="E915" s="27"/>
      <c r="F915" s="27"/>
      <c r="H915" s="29"/>
      <c r="I915" s="30"/>
      <c r="J915" s="29"/>
    </row>
    <row r="916" customFormat="false" ht="12.75" hidden="false" customHeight="false" outlineLevel="0" collapsed="false">
      <c r="B916" s="22"/>
      <c r="C916" s="22"/>
      <c r="D916" s="27"/>
      <c r="E916" s="27"/>
      <c r="F916" s="27"/>
      <c r="H916" s="29"/>
      <c r="I916" s="30"/>
      <c r="J916" s="29"/>
    </row>
    <row r="917" customFormat="false" ht="12.75" hidden="false" customHeight="false" outlineLevel="0" collapsed="false">
      <c r="B917" s="22"/>
      <c r="C917" s="22"/>
      <c r="D917" s="27"/>
      <c r="E917" s="27"/>
      <c r="F917" s="27"/>
      <c r="H917" s="29"/>
      <c r="I917" s="30"/>
      <c r="J917" s="29"/>
    </row>
    <row r="918" customFormat="false" ht="12.75" hidden="false" customHeight="false" outlineLevel="0" collapsed="false">
      <c r="B918" s="22"/>
      <c r="C918" s="22"/>
      <c r="D918" s="27"/>
      <c r="E918" s="27"/>
      <c r="F918" s="27"/>
      <c r="H918" s="29"/>
      <c r="I918" s="30"/>
      <c r="J918" s="29"/>
    </row>
    <row r="919" customFormat="false" ht="12.75" hidden="false" customHeight="false" outlineLevel="0" collapsed="false">
      <c r="B919" s="22"/>
      <c r="C919" s="22"/>
      <c r="D919" s="27"/>
      <c r="E919" s="27"/>
      <c r="F919" s="27"/>
      <c r="H919" s="29"/>
      <c r="I919" s="30"/>
      <c r="J919" s="29"/>
    </row>
    <row r="920" customFormat="false" ht="12.75" hidden="false" customHeight="false" outlineLevel="0" collapsed="false">
      <c r="B920" s="22"/>
      <c r="C920" s="22"/>
      <c r="D920" s="27"/>
      <c r="E920" s="27"/>
      <c r="F920" s="27"/>
      <c r="H920" s="29"/>
      <c r="I920" s="30"/>
      <c r="J920" s="29"/>
    </row>
    <row r="921" customFormat="false" ht="12.75" hidden="false" customHeight="false" outlineLevel="0" collapsed="false">
      <c r="B921" s="22"/>
      <c r="C921" s="22"/>
      <c r="D921" s="27"/>
      <c r="E921" s="27"/>
      <c r="F921" s="27"/>
      <c r="H921" s="29"/>
      <c r="I921" s="30"/>
      <c r="J921" s="29"/>
    </row>
    <row r="922" customFormat="false" ht="12.75" hidden="false" customHeight="false" outlineLevel="0" collapsed="false">
      <c r="B922" s="22"/>
      <c r="C922" s="22"/>
      <c r="D922" s="27"/>
      <c r="E922" s="27"/>
      <c r="F922" s="27"/>
      <c r="H922" s="29"/>
      <c r="I922" s="30"/>
      <c r="J922" s="29"/>
    </row>
    <row r="923" customFormat="false" ht="12.75" hidden="false" customHeight="false" outlineLevel="0" collapsed="false">
      <c r="B923" s="22"/>
      <c r="C923" s="22"/>
      <c r="D923" s="27"/>
      <c r="E923" s="27"/>
      <c r="F923" s="27"/>
      <c r="H923" s="29"/>
      <c r="I923" s="30"/>
      <c r="J923" s="29"/>
    </row>
    <row r="924" customFormat="false" ht="12.75" hidden="false" customHeight="false" outlineLevel="0" collapsed="false">
      <c r="B924" s="22"/>
      <c r="C924" s="22"/>
      <c r="D924" s="27"/>
      <c r="E924" s="27"/>
      <c r="F924" s="27"/>
      <c r="H924" s="29"/>
      <c r="I924" s="30"/>
      <c r="J924" s="29"/>
    </row>
    <row r="925" customFormat="false" ht="12.75" hidden="false" customHeight="false" outlineLevel="0" collapsed="false">
      <c r="B925" s="22"/>
      <c r="C925" s="22"/>
      <c r="D925" s="27"/>
      <c r="E925" s="27"/>
      <c r="F925" s="27"/>
      <c r="H925" s="29"/>
      <c r="I925" s="30"/>
      <c r="J925" s="29"/>
    </row>
    <row r="926" customFormat="false" ht="12.75" hidden="false" customHeight="false" outlineLevel="0" collapsed="false">
      <c r="B926" s="22"/>
      <c r="C926" s="22"/>
      <c r="D926" s="27"/>
      <c r="E926" s="27"/>
      <c r="F926" s="27"/>
      <c r="H926" s="29"/>
      <c r="I926" s="30"/>
      <c r="J926" s="29"/>
    </row>
    <row r="927" customFormat="false" ht="12.75" hidden="false" customHeight="false" outlineLevel="0" collapsed="false">
      <c r="B927" s="22"/>
      <c r="C927" s="22"/>
      <c r="D927" s="27"/>
      <c r="E927" s="27"/>
      <c r="F927" s="27"/>
      <c r="H927" s="29"/>
      <c r="I927" s="30"/>
      <c r="J927" s="29"/>
    </row>
    <row r="928" customFormat="false" ht="12.75" hidden="false" customHeight="false" outlineLevel="0" collapsed="false">
      <c r="B928" s="22"/>
      <c r="C928" s="22"/>
      <c r="D928" s="27"/>
      <c r="E928" s="27"/>
      <c r="F928" s="27"/>
      <c r="H928" s="29"/>
      <c r="I928" s="30"/>
      <c r="J928" s="29"/>
    </row>
    <row r="929" customFormat="false" ht="12.75" hidden="false" customHeight="false" outlineLevel="0" collapsed="false">
      <c r="B929" s="22"/>
      <c r="C929" s="22"/>
      <c r="D929" s="27"/>
      <c r="E929" s="27"/>
      <c r="F929" s="27"/>
      <c r="H929" s="29"/>
      <c r="I929" s="30"/>
      <c r="J929" s="29"/>
    </row>
    <row r="930" customFormat="false" ht="12.75" hidden="false" customHeight="false" outlineLevel="0" collapsed="false">
      <c r="B930" s="22"/>
      <c r="C930" s="22"/>
      <c r="D930" s="27"/>
      <c r="E930" s="27"/>
      <c r="F930" s="27"/>
      <c r="H930" s="29"/>
      <c r="I930" s="30"/>
      <c r="J930" s="29"/>
    </row>
    <row r="931" customFormat="false" ht="12.75" hidden="false" customHeight="false" outlineLevel="0" collapsed="false">
      <c r="B931" s="22"/>
      <c r="C931" s="22"/>
      <c r="D931" s="27"/>
      <c r="E931" s="27"/>
      <c r="F931" s="27"/>
      <c r="H931" s="29"/>
      <c r="I931" s="30"/>
      <c r="J931" s="29"/>
    </row>
    <row r="932" customFormat="false" ht="12.75" hidden="false" customHeight="false" outlineLevel="0" collapsed="false">
      <c r="B932" s="22"/>
      <c r="C932" s="22"/>
      <c r="D932" s="27"/>
      <c r="E932" s="27"/>
      <c r="F932" s="27"/>
      <c r="H932" s="29"/>
      <c r="I932" s="30"/>
      <c r="J932" s="29"/>
    </row>
    <row r="933" customFormat="false" ht="12.75" hidden="false" customHeight="false" outlineLevel="0" collapsed="false">
      <c r="B933" s="22"/>
      <c r="C933" s="22"/>
      <c r="D933" s="27"/>
      <c r="E933" s="27"/>
      <c r="F933" s="27"/>
      <c r="H933" s="29"/>
      <c r="I933" s="30"/>
      <c r="J933" s="29"/>
    </row>
    <row r="934" customFormat="false" ht="12.75" hidden="false" customHeight="false" outlineLevel="0" collapsed="false">
      <c r="B934" s="22"/>
      <c r="C934" s="22"/>
      <c r="D934" s="27"/>
      <c r="E934" s="27"/>
      <c r="F934" s="27"/>
      <c r="H934" s="29"/>
      <c r="I934" s="30"/>
      <c r="J934" s="29"/>
    </row>
    <row r="935" customFormat="false" ht="12.75" hidden="false" customHeight="false" outlineLevel="0" collapsed="false">
      <c r="B935" s="22"/>
      <c r="C935" s="22"/>
      <c r="D935" s="27"/>
      <c r="E935" s="27"/>
      <c r="F935" s="27"/>
      <c r="H935" s="29"/>
      <c r="I935" s="30"/>
      <c r="J935" s="29"/>
    </row>
    <row r="936" customFormat="false" ht="12.75" hidden="false" customHeight="false" outlineLevel="0" collapsed="false">
      <c r="B936" s="22"/>
      <c r="C936" s="22"/>
      <c r="D936" s="27"/>
      <c r="E936" s="27"/>
      <c r="F936" s="27"/>
      <c r="H936" s="29"/>
      <c r="I936" s="30"/>
      <c r="J936" s="29"/>
    </row>
    <row r="937" customFormat="false" ht="12.75" hidden="false" customHeight="false" outlineLevel="0" collapsed="false">
      <c r="B937" s="22"/>
      <c r="C937" s="22"/>
      <c r="D937" s="27"/>
      <c r="E937" s="27"/>
      <c r="F937" s="27"/>
      <c r="H937" s="29"/>
      <c r="I937" s="30"/>
      <c r="J937" s="29"/>
    </row>
    <row r="938" customFormat="false" ht="12.75" hidden="false" customHeight="false" outlineLevel="0" collapsed="false">
      <c r="B938" s="22"/>
      <c r="C938" s="22"/>
      <c r="D938" s="27"/>
      <c r="E938" s="27"/>
      <c r="F938" s="27"/>
      <c r="H938" s="29"/>
      <c r="I938" s="30"/>
      <c r="J938" s="29"/>
    </row>
    <row r="939" customFormat="false" ht="12.75" hidden="false" customHeight="false" outlineLevel="0" collapsed="false">
      <c r="B939" s="22"/>
      <c r="C939" s="22"/>
      <c r="D939" s="27"/>
      <c r="E939" s="27"/>
      <c r="F939" s="27"/>
      <c r="H939" s="29"/>
      <c r="I939" s="30"/>
      <c r="J939" s="29"/>
    </row>
    <row r="940" customFormat="false" ht="12.75" hidden="false" customHeight="false" outlineLevel="0" collapsed="false">
      <c r="B940" s="22"/>
      <c r="C940" s="22"/>
      <c r="D940" s="27"/>
      <c r="E940" s="27"/>
      <c r="F940" s="27"/>
      <c r="H940" s="29"/>
      <c r="I940" s="30"/>
      <c r="J940" s="29"/>
    </row>
    <row r="941" customFormat="false" ht="12.75" hidden="false" customHeight="false" outlineLevel="0" collapsed="false">
      <c r="B941" s="22"/>
      <c r="C941" s="22"/>
      <c r="D941" s="27"/>
      <c r="E941" s="27"/>
      <c r="F941" s="27"/>
      <c r="H941" s="29"/>
      <c r="I941" s="30"/>
      <c r="J941" s="29"/>
    </row>
    <row r="942" customFormat="false" ht="12.75" hidden="false" customHeight="false" outlineLevel="0" collapsed="false">
      <c r="B942" s="22"/>
      <c r="C942" s="22"/>
      <c r="D942" s="27"/>
      <c r="E942" s="27"/>
      <c r="F942" s="27"/>
      <c r="H942" s="29"/>
      <c r="I942" s="30"/>
      <c r="J942" s="29"/>
    </row>
    <row r="943" customFormat="false" ht="12.75" hidden="false" customHeight="false" outlineLevel="0" collapsed="false">
      <c r="B943" s="22"/>
      <c r="C943" s="22"/>
      <c r="D943" s="27"/>
      <c r="E943" s="27"/>
      <c r="F943" s="27"/>
      <c r="H943" s="29"/>
      <c r="I943" s="30"/>
      <c r="J943" s="29"/>
    </row>
    <row r="944" customFormat="false" ht="12.75" hidden="false" customHeight="false" outlineLevel="0" collapsed="false">
      <c r="B944" s="22"/>
      <c r="C944" s="22"/>
      <c r="D944" s="27"/>
      <c r="E944" s="27"/>
      <c r="F944" s="27"/>
      <c r="H944" s="29"/>
      <c r="I944" s="30"/>
      <c r="J944" s="29"/>
    </row>
    <row r="945" customFormat="false" ht="12.75" hidden="false" customHeight="false" outlineLevel="0" collapsed="false">
      <c r="B945" s="22"/>
      <c r="C945" s="22"/>
      <c r="D945" s="27"/>
      <c r="E945" s="27"/>
      <c r="F945" s="27"/>
      <c r="H945" s="29"/>
      <c r="I945" s="30"/>
      <c r="J945" s="29"/>
    </row>
    <row r="946" customFormat="false" ht="12.75" hidden="false" customHeight="false" outlineLevel="0" collapsed="false">
      <c r="B946" s="22"/>
      <c r="C946" s="22"/>
      <c r="D946" s="27"/>
      <c r="E946" s="27"/>
      <c r="F946" s="27"/>
      <c r="H946" s="29"/>
      <c r="I946" s="30"/>
      <c r="J946" s="29"/>
    </row>
    <row r="947" customFormat="false" ht="12.75" hidden="false" customHeight="false" outlineLevel="0" collapsed="false">
      <c r="B947" s="22"/>
      <c r="C947" s="22"/>
      <c r="D947" s="27"/>
      <c r="E947" s="27"/>
      <c r="F947" s="27"/>
      <c r="H947" s="29"/>
      <c r="I947" s="30"/>
      <c r="J947" s="29"/>
    </row>
    <row r="948" customFormat="false" ht="12.75" hidden="false" customHeight="false" outlineLevel="0" collapsed="false">
      <c r="B948" s="22"/>
      <c r="C948" s="22"/>
      <c r="D948" s="27"/>
      <c r="E948" s="27"/>
      <c r="F948" s="27"/>
      <c r="H948" s="29"/>
      <c r="I948" s="30"/>
      <c r="J948" s="29"/>
    </row>
    <row r="949" customFormat="false" ht="12.75" hidden="false" customHeight="false" outlineLevel="0" collapsed="false">
      <c r="B949" s="22"/>
      <c r="C949" s="22"/>
      <c r="D949" s="27"/>
      <c r="E949" s="27"/>
      <c r="F949" s="27"/>
      <c r="H949" s="29"/>
      <c r="I949" s="30"/>
      <c r="J949" s="29"/>
    </row>
    <row r="950" customFormat="false" ht="12.75" hidden="false" customHeight="false" outlineLevel="0" collapsed="false">
      <c r="B950" s="22"/>
      <c r="C950" s="22"/>
      <c r="D950" s="27"/>
      <c r="E950" s="27"/>
      <c r="F950" s="27"/>
      <c r="H950" s="29"/>
      <c r="I950" s="30"/>
      <c r="J950" s="29"/>
    </row>
    <row r="951" customFormat="false" ht="12.75" hidden="false" customHeight="false" outlineLevel="0" collapsed="false">
      <c r="B951" s="22"/>
      <c r="C951" s="22"/>
      <c r="D951" s="27"/>
      <c r="E951" s="27"/>
      <c r="F951" s="27"/>
      <c r="H951" s="29"/>
      <c r="I951" s="30"/>
      <c r="J951" s="29"/>
    </row>
    <row r="952" customFormat="false" ht="12.75" hidden="false" customHeight="false" outlineLevel="0" collapsed="false">
      <c r="B952" s="22"/>
      <c r="C952" s="22"/>
      <c r="D952" s="27"/>
      <c r="E952" s="27"/>
      <c r="F952" s="27"/>
      <c r="H952" s="29"/>
      <c r="I952" s="30"/>
      <c r="J952" s="29"/>
    </row>
    <row r="953" customFormat="false" ht="12.75" hidden="false" customHeight="false" outlineLevel="0" collapsed="false">
      <c r="B953" s="22"/>
      <c r="C953" s="22"/>
      <c r="D953" s="27"/>
      <c r="E953" s="27"/>
      <c r="F953" s="27"/>
      <c r="H953" s="29"/>
      <c r="I953" s="30"/>
      <c r="J953" s="29"/>
    </row>
    <row r="954" customFormat="false" ht="12.75" hidden="false" customHeight="false" outlineLevel="0" collapsed="false">
      <c r="B954" s="22"/>
      <c r="C954" s="22"/>
      <c r="D954" s="27"/>
      <c r="E954" s="27"/>
      <c r="F954" s="27"/>
      <c r="H954" s="29"/>
      <c r="I954" s="30"/>
      <c r="J954" s="29"/>
    </row>
    <row r="955" customFormat="false" ht="12.75" hidden="false" customHeight="false" outlineLevel="0" collapsed="false">
      <c r="B955" s="22"/>
      <c r="C955" s="22"/>
      <c r="D955" s="27"/>
      <c r="E955" s="27"/>
      <c r="F955" s="27"/>
      <c r="H955" s="29"/>
      <c r="I955" s="30"/>
      <c r="J955" s="29"/>
    </row>
    <row r="956" customFormat="false" ht="12.75" hidden="false" customHeight="false" outlineLevel="0" collapsed="false">
      <c r="B956" s="22"/>
      <c r="C956" s="22"/>
      <c r="D956" s="27"/>
      <c r="E956" s="27"/>
      <c r="F956" s="27"/>
      <c r="H956" s="29"/>
      <c r="I956" s="30"/>
      <c r="J956" s="29"/>
    </row>
    <row r="957" customFormat="false" ht="12.75" hidden="false" customHeight="false" outlineLevel="0" collapsed="false">
      <c r="B957" s="22"/>
      <c r="C957" s="22"/>
      <c r="D957" s="27"/>
      <c r="E957" s="27"/>
      <c r="F957" s="27"/>
      <c r="H957" s="29"/>
      <c r="I957" s="30"/>
      <c r="J957" s="29"/>
    </row>
    <row r="958" customFormat="false" ht="12.75" hidden="false" customHeight="false" outlineLevel="0" collapsed="false">
      <c r="B958" s="22"/>
      <c r="C958" s="22"/>
      <c r="D958" s="27"/>
      <c r="E958" s="27"/>
      <c r="F958" s="27"/>
      <c r="H958" s="29"/>
      <c r="I958" s="30"/>
      <c r="J958" s="29"/>
    </row>
    <row r="959" customFormat="false" ht="12.75" hidden="false" customHeight="false" outlineLevel="0" collapsed="false">
      <c r="B959" s="22"/>
      <c r="C959" s="22"/>
      <c r="D959" s="27"/>
      <c r="E959" s="27"/>
      <c r="F959" s="27"/>
      <c r="H959" s="29"/>
      <c r="I959" s="30"/>
      <c r="J959" s="29"/>
    </row>
    <row r="960" customFormat="false" ht="12.75" hidden="false" customHeight="false" outlineLevel="0" collapsed="false">
      <c r="B960" s="22"/>
      <c r="C960" s="22"/>
      <c r="D960" s="27"/>
      <c r="E960" s="27"/>
      <c r="F960" s="27"/>
      <c r="H960" s="29"/>
      <c r="I960" s="30"/>
      <c r="J960" s="29"/>
    </row>
    <row r="961" customFormat="false" ht="12.75" hidden="false" customHeight="false" outlineLevel="0" collapsed="false">
      <c r="B961" s="22"/>
      <c r="C961" s="22"/>
      <c r="D961" s="27"/>
      <c r="E961" s="27"/>
      <c r="F961" s="27"/>
      <c r="H961" s="29"/>
      <c r="I961" s="30"/>
      <c r="J961" s="29"/>
    </row>
    <row r="962" customFormat="false" ht="12.75" hidden="false" customHeight="false" outlineLevel="0" collapsed="false">
      <c r="B962" s="22"/>
      <c r="C962" s="22"/>
      <c r="D962" s="27"/>
      <c r="E962" s="27"/>
      <c r="F962" s="27"/>
      <c r="H962" s="29"/>
      <c r="I962" s="30"/>
      <c r="J962" s="29"/>
    </row>
    <row r="963" customFormat="false" ht="12.75" hidden="false" customHeight="false" outlineLevel="0" collapsed="false">
      <c r="B963" s="22"/>
      <c r="C963" s="22"/>
      <c r="D963" s="27"/>
      <c r="E963" s="27"/>
      <c r="F963" s="27"/>
      <c r="H963" s="29"/>
      <c r="I963" s="30"/>
      <c r="J963" s="29"/>
    </row>
    <row r="964" customFormat="false" ht="12.75" hidden="false" customHeight="false" outlineLevel="0" collapsed="false">
      <c r="B964" s="22"/>
      <c r="C964" s="22"/>
      <c r="D964" s="27"/>
      <c r="E964" s="27"/>
      <c r="F964" s="27"/>
      <c r="H964" s="29"/>
      <c r="I964" s="30"/>
      <c r="J964" s="29"/>
    </row>
    <row r="965" customFormat="false" ht="12.75" hidden="false" customHeight="false" outlineLevel="0" collapsed="false">
      <c r="B965" s="22"/>
      <c r="C965" s="22"/>
      <c r="D965" s="27"/>
      <c r="E965" s="27"/>
      <c r="F965" s="27"/>
      <c r="H965" s="29"/>
      <c r="I965" s="30"/>
      <c r="J965" s="29"/>
    </row>
    <row r="966" customFormat="false" ht="12.75" hidden="false" customHeight="false" outlineLevel="0" collapsed="false">
      <c r="B966" s="22"/>
      <c r="C966" s="22"/>
      <c r="D966" s="27"/>
      <c r="E966" s="27"/>
      <c r="F966" s="27"/>
      <c r="H966" s="29"/>
      <c r="I966" s="30"/>
      <c r="J966" s="29"/>
    </row>
    <row r="967" customFormat="false" ht="12.75" hidden="false" customHeight="false" outlineLevel="0" collapsed="false">
      <c r="B967" s="22"/>
      <c r="C967" s="22"/>
      <c r="D967" s="27"/>
      <c r="E967" s="27"/>
      <c r="F967" s="27"/>
      <c r="H967" s="29"/>
      <c r="I967" s="30"/>
      <c r="J967" s="29"/>
    </row>
    <row r="968" customFormat="false" ht="12.75" hidden="false" customHeight="false" outlineLevel="0" collapsed="false">
      <c r="B968" s="22"/>
      <c r="C968" s="22"/>
      <c r="D968" s="27"/>
      <c r="E968" s="27"/>
      <c r="F968" s="27"/>
      <c r="H968" s="29"/>
      <c r="I968" s="30"/>
      <c r="J968" s="29"/>
    </row>
    <row r="969" customFormat="false" ht="12.75" hidden="false" customHeight="false" outlineLevel="0" collapsed="false">
      <c r="B969" s="22"/>
      <c r="C969" s="22"/>
      <c r="D969" s="27"/>
      <c r="E969" s="27"/>
      <c r="F969" s="27"/>
      <c r="H969" s="29"/>
      <c r="I969" s="30"/>
      <c r="J969" s="29"/>
    </row>
    <row r="970" customFormat="false" ht="12.75" hidden="false" customHeight="false" outlineLevel="0" collapsed="false">
      <c r="B970" s="22"/>
      <c r="C970" s="22"/>
      <c r="D970" s="27"/>
      <c r="E970" s="27"/>
      <c r="F970" s="27"/>
      <c r="H970" s="29"/>
      <c r="I970" s="30"/>
      <c r="J970" s="29"/>
    </row>
    <row r="971" customFormat="false" ht="12.75" hidden="false" customHeight="false" outlineLevel="0" collapsed="false">
      <c r="B971" s="22"/>
      <c r="C971" s="22"/>
      <c r="D971" s="27"/>
      <c r="E971" s="27"/>
      <c r="F971" s="27"/>
      <c r="H971" s="29"/>
      <c r="I971" s="30"/>
      <c r="J971" s="29"/>
    </row>
    <row r="972" customFormat="false" ht="12.75" hidden="false" customHeight="false" outlineLevel="0" collapsed="false">
      <c r="B972" s="22"/>
      <c r="C972" s="22"/>
      <c r="D972" s="27"/>
      <c r="E972" s="27"/>
      <c r="F972" s="27"/>
      <c r="H972" s="29"/>
      <c r="I972" s="30"/>
      <c r="J972" s="29"/>
    </row>
    <row r="973" customFormat="false" ht="12.75" hidden="false" customHeight="false" outlineLevel="0" collapsed="false">
      <c r="B973" s="22"/>
      <c r="C973" s="22"/>
      <c r="D973" s="27"/>
      <c r="E973" s="27"/>
      <c r="F973" s="27"/>
      <c r="H973" s="29"/>
      <c r="I973" s="30"/>
      <c r="J973" s="29"/>
    </row>
    <row r="974" customFormat="false" ht="12.75" hidden="false" customHeight="false" outlineLevel="0" collapsed="false">
      <c r="B974" s="22"/>
      <c r="C974" s="22"/>
      <c r="D974" s="27"/>
      <c r="E974" s="27"/>
      <c r="F974" s="27"/>
      <c r="H974" s="29"/>
      <c r="I974" s="30"/>
      <c r="J974" s="29"/>
    </row>
    <row r="975" customFormat="false" ht="12.75" hidden="false" customHeight="false" outlineLevel="0" collapsed="false">
      <c r="B975" s="22"/>
      <c r="C975" s="22"/>
      <c r="D975" s="27"/>
      <c r="E975" s="27"/>
      <c r="F975" s="27"/>
      <c r="H975" s="29"/>
      <c r="I975" s="30"/>
      <c r="J975" s="29"/>
    </row>
    <row r="976" customFormat="false" ht="12.75" hidden="false" customHeight="false" outlineLevel="0" collapsed="false">
      <c r="B976" s="22"/>
      <c r="C976" s="22"/>
      <c r="D976" s="27"/>
      <c r="E976" s="27"/>
      <c r="F976" s="27"/>
      <c r="H976" s="29"/>
      <c r="I976" s="30"/>
      <c r="J976" s="29"/>
    </row>
    <row r="977" customFormat="false" ht="12.75" hidden="false" customHeight="false" outlineLevel="0" collapsed="false">
      <c r="B977" s="22"/>
      <c r="C977" s="22"/>
      <c r="D977" s="27"/>
      <c r="E977" s="27"/>
      <c r="F977" s="27"/>
      <c r="H977" s="29"/>
      <c r="I977" s="30"/>
      <c r="J977" s="29"/>
    </row>
    <row r="978" customFormat="false" ht="12.75" hidden="false" customHeight="false" outlineLevel="0" collapsed="false">
      <c r="B978" s="22"/>
      <c r="C978" s="22"/>
      <c r="D978" s="27"/>
      <c r="E978" s="27"/>
      <c r="F978" s="27"/>
      <c r="H978" s="29"/>
      <c r="I978" s="30"/>
      <c r="J978" s="29"/>
    </row>
    <row r="979" customFormat="false" ht="12.75" hidden="false" customHeight="false" outlineLevel="0" collapsed="false">
      <c r="B979" s="22"/>
      <c r="C979" s="22"/>
      <c r="D979" s="27"/>
      <c r="E979" s="27"/>
      <c r="F979" s="27"/>
      <c r="H979" s="29"/>
      <c r="I979" s="30"/>
      <c r="J979" s="29"/>
    </row>
    <row r="980" customFormat="false" ht="12.75" hidden="false" customHeight="false" outlineLevel="0" collapsed="false">
      <c r="B980" s="22"/>
      <c r="C980" s="22"/>
      <c r="D980" s="27"/>
      <c r="E980" s="27"/>
      <c r="F980" s="27"/>
      <c r="H980" s="29"/>
      <c r="I980" s="30"/>
      <c r="J980" s="29"/>
    </row>
    <row r="981" customFormat="false" ht="12.75" hidden="false" customHeight="false" outlineLevel="0" collapsed="false">
      <c r="B981" s="22"/>
      <c r="C981" s="22"/>
      <c r="D981" s="27"/>
      <c r="E981" s="27"/>
      <c r="F981" s="27"/>
      <c r="H981" s="29"/>
      <c r="I981" s="30"/>
      <c r="J981" s="29"/>
    </row>
    <row r="982" customFormat="false" ht="12.75" hidden="false" customHeight="false" outlineLevel="0" collapsed="false">
      <c r="B982" s="22"/>
      <c r="C982" s="22"/>
      <c r="D982" s="27"/>
      <c r="E982" s="27"/>
      <c r="F982" s="27"/>
      <c r="H982" s="29"/>
      <c r="I982" s="30"/>
      <c r="J982" s="29"/>
    </row>
    <row r="983" customFormat="false" ht="12.75" hidden="false" customHeight="false" outlineLevel="0" collapsed="false">
      <c r="B983" s="22"/>
      <c r="C983" s="22"/>
      <c r="D983" s="27"/>
      <c r="E983" s="27"/>
      <c r="F983" s="27"/>
      <c r="H983" s="29"/>
      <c r="I983" s="30"/>
      <c r="J983" s="29"/>
    </row>
    <row r="984" customFormat="false" ht="12.75" hidden="false" customHeight="false" outlineLevel="0" collapsed="false">
      <c r="B984" s="22"/>
      <c r="C984" s="22"/>
      <c r="D984" s="27"/>
      <c r="E984" s="27"/>
      <c r="F984" s="27"/>
      <c r="H984" s="29"/>
      <c r="I984" s="30"/>
      <c r="J984" s="29"/>
    </row>
    <row r="985" customFormat="false" ht="12.75" hidden="false" customHeight="false" outlineLevel="0" collapsed="false">
      <c r="B985" s="22"/>
      <c r="C985" s="22"/>
      <c r="D985" s="27"/>
      <c r="E985" s="27"/>
      <c r="F985" s="27"/>
      <c r="H985" s="29"/>
      <c r="I985" s="30"/>
      <c r="J985" s="29"/>
    </row>
    <row r="986" customFormat="false" ht="12.75" hidden="false" customHeight="false" outlineLevel="0" collapsed="false">
      <c r="B986" s="22"/>
      <c r="C986" s="22"/>
      <c r="D986" s="27"/>
      <c r="E986" s="27"/>
      <c r="F986" s="27"/>
      <c r="H986" s="29"/>
      <c r="I986" s="30"/>
      <c r="J986" s="29"/>
    </row>
    <row r="987" customFormat="false" ht="12.75" hidden="false" customHeight="false" outlineLevel="0" collapsed="false">
      <c r="B987" s="22"/>
      <c r="C987" s="22"/>
      <c r="D987" s="27"/>
      <c r="E987" s="27"/>
      <c r="F987" s="27"/>
      <c r="H987" s="29"/>
      <c r="I987" s="30"/>
      <c r="J987" s="29"/>
    </row>
    <row r="988" customFormat="false" ht="12.75" hidden="false" customHeight="false" outlineLevel="0" collapsed="false">
      <c r="B988" s="22"/>
      <c r="C988" s="22"/>
      <c r="D988" s="27"/>
      <c r="E988" s="27"/>
      <c r="F988" s="27"/>
      <c r="H988" s="29"/>
      <c r="I988" s="30"/>
      <c r="J988" s="29"/>
    </row>
    <row r="989" customFormat="false" ht="12.75" hidden="false" customHeight="false" outlineLevel="0" collapsed="false">
      <c r="B989" s="22"/>
      <c r="C989" s="22"/>
      <c r="D989" s="27"/>
      <c r="E989" s="27"/>
      <c r="F989" s="27"/>
      <c r="H989" s="29"/>
      <c r="I989" s="30"/>
      <c r="J989" s="29"/>
    </row>
    <row r="990" customFormat="false" ht="12.75" hidden="false" customHeight="false" outlineLevel="0" collapsed="false">
      <c r="B990" s="22"/>
      <c r="C990" s="22"/>
      <c r="D990" s="27"/>
      <c r="E990" s="27"/>
      <c r="F990" s="27"/>
      <c r="H990" s="29"/>
      <c r="I990" s="30"/>
      <c r="J990" s="29"/>
    </row>
    <row r="991" customFormat="false" ht="12.75" hidden="false" customHeight="false" outlineLevel="0" collapsed="false">
      <c r="B991" s="22"/>
      <c r="C991" s="22"/>
      <c r="D991" s="27"/>
      <c r="E991" s="27"/>
      <c r="F991" s="27"/>
      <c r="H991" s="29"/>
      <c r="I991" s="30"/>
      <c r="J991" s="29"/>
    </row>
    <row r="992" customFormat="false" ht="12.75" hidden="false" customHeight="false" outlineLevel="0" collapsed="false">
      <c r="B992" s="22"/>
      <c r="C992" s="22"/>
      <c r="D992" s="27"/>
      <c r="E992" s="27"/>
      <c r="F992" s="27"/>
      <c r="H992" s="29"/>
      <c r="I992" s="30"/>
      <c r="J992" s="29"/>
    </row>
    <row r="993" customFormat="false" ht="12.75" hidden="false" customHeight="false" outlineLevel="0" collapsed="false">
      <c r="B993" s="22"/>
      <c r="C993" s="22"/>
      <c r="D993" s="27"/>
      <c r="E993" s="27"/>
      <c r="F993" s="27"/>
      <c r="H993" s="29"/>
      <c r="I993" s="30"/>
      <c r="J993" s="29"/>
    </row>
    <row r="994" customFormat="false" ht="12.75" hidden="false" customHeight="false" outlineLevel="0" collapsed="false">
      <c r="B994" s="22"/>
      <c r="C994" s="22"/>
      <c r="D994" s="27"/>
      <c r="E994" s="27"/>
      <c r="F994" s="27"/>
      <c r="H994" s="29"/>
      <c r="I994" s="30"/>
      <c r="J994" s="29"/>
    </row>
    <row r="995" customFormat="false" ht="12.75" hidden="false" customHeight="false" outlineLevel="0" collapsed="false">
      <c r="B995" s="22"/>
      <c r="C995" s="22"/>
      <c r="D995" s="27"/>
      <c r="E995" s="27"/>
      <c r="F995" s="27"/>
      <c r="H995" s="29"/>
      <c r="I995" s="30"/>
      <c r="J995" s="29"/>
    </row>
    <row r="996" customFormat="false" ht="12.75" hidden="false" customHeight="false" outlineLevel="0" collapsed="false">
      <c r="B996" s="22"/>
      <c r="C996" s="22"/>
      <c r="D996" s="27"/>
      <c r="E996" s="27"/>
      <c r="F996" s="27"/>
      <c r="H996" s="29"/>
      <c r="I996" s="30"/>
      <c r="J996" s="29"/>
    </row>
    <row r="997" customFormat="false" ht="12.75" hidden="false" customHeight="false" outlineLevel="0" collapsed="false">
      <c r="B997" s="22"/>
      <c r="C997" s="22"/>
      <c r="D997" s="27"/>
      <c r="E997" s="27"/>
      <c r="F997" s="27"/>
      <c r="H997" s="29"/>
      <c r="I997" s="30"/>
      <c r="J997" s="29"/>
    </row>
    <row r="998" customFormat="false" ht="12.75" hidden="false" customHeight="false" outlineLevel="0" collapsed="false">
      <c r="B998" s="22"/>
      <c r="C998" s="22"/>
      <c r="D998" s="27"/>
      <c r="E998" s="27"/>
      <c r="F998" s="27"/>
      <c r="H998" s="29"/>
      <c r="I998" s="30"/>
      <c r="J998" s="29"/>
    </row>
    <row r="999" customFormat="false" ht="12.75" hidden="false" customHeight="false" outlineLevel="0" collapsed="false">
      <c r="B999" s="22"/>
      <c r="C999" s="22"/>
      <c r="D999" s="27"/>
      <c r="E999" s="27"/>
      <c r="F999" s="27"/>
      <c r="H999" s="29"/>
      <c r="I999" s="30"/>
      <c r="J999" s="29"/>
    </row>
    <row r="1000" customFormat="false" ht="12.75" hidden="false" customHeight="false" outlineLevel="0" collapsed="false">
      <c r="B1000" s="22"/>
      <c r="C1000" s="22"/>
      <c r="D1000" s="27"/>
      <c r="E1000" s="27"/>
      <c r="F1000" s="27"/>
      <c r="H1000" s="29"/>
      <c r="I1000" s="30"/>
      <c r="J1000" s="29"/>
    </row>
    <row r="1001" customFormat="false" ht="12.75" hidden="false" customHeight="false" outlineLevel="0" collapsed="false">
      <c r="B1001" s="22"/>
      <c r="C1001" s="22"/>
      <c r="D1001" s="27"/>
      <c r="E1001" s="27"/>
      <c r="F1001" s="27"/>
      <c r="H1001" s="29"/>
      <c r="I1001" s="30"/>
      <c r="J1001" s="29"/>
    </row>
    <row r="1002" customFormat="false" ht="12.75" hidden="false" customHeight="false" outlineLevel="0" collapsed="false">
      <c r="B1002" s="22"/>
      <c r="C1002" s="22"/>
      <c r="D1002" s="27"/>
      <c r="E1002" s="27"/>
      <c r="F1002" s="27"/>
      <c r="H1002" s="29"/>
      <c r="I1002" s="30"/>
      <c r="J1002" s="29"/>
    </row>
    <row r="1003" customFormat="false" ht="12.75" hidden="false" customHeight="false" outlineLevel="0" collapsed="false">
      <c r="B1003" s="22"/>
      <c r="C1003" s="22"/>
      <c r="D1003" s="27"/>
      <c r="E1003" s="27"/>
      <c r="F1003" s="27"/>
      <c r="H1003" s="29"/>
      <c r="I1003" s="30"/>
      <c r="J1003" s="29"/>
    </row>
    <row r="1004" customFormat="false" ht="12.75" hidden="false" customHeight="false" outlineLevel="0" collapsed="false">
      <c r="B1004" s="22"/>
      <c r="C1004" s="22"/>
      <c r="D1004" s="27"/>
      <c r="E1004" s="27"/>
      <c r="F1004" s="27"/>
      <c r="H1004" s="29"/>
      <c r="I1004" s="30"/>
      <c r="J1004" s="29"/>
    </row>
    <row r="1005" customFormat="false" ht="12.75" hidden="false" customHeight="false" outlineLevel="0" collapsed="false">
      <c r="B1005" s="22"/>
      <c r="C1005" s="22"/>
      <c r="D1005" s="27"/>
      <c r="E1005" s="27"/>
      <c r="F1005" s="27"/>
      <c r="H1005" s="29"/>
      <c r="I1005" s="30"/>
      <c r="J1005" s="29"/>
    </row>
    <row r="1006" customFormat="false" ht="12.75" hidden="false" customHeight="false" outlineLevel="0" collapsed="false">
      <c r="B1006" s="22"/>
      <c r="C1006" s="22"/>
      <c r="D1006" s="27"/>
      <c r="E1006" s="27"/>
      <c r="F1006" s="27"/>
      <c r="H1006" s="29"/>
      <c r="I1006" s="30"/>
      <c r="J1006" s="29"/>
    </row>
    <row r="1007" customFormat="false" ht="12.75" hidden="false" customHeight="false" outlineLevel="0" collapsed="false">
      <c r="B1007" s="22"/>
      <c r="C1007" s="22"/>
      <c r="D1007" s="27"/>
      <c r="E1007" s="27"/>
      <c r="F1007" s="27"/>
      <c r="H1007" s="29"/>
      <c r="I1007" s="30"/>
      <c r="J1007" s="29"/>
    </row>
    <row r="1008" customFormat="false" ht="12.75" hidden="false" customHeight="false" outlineLevel="0" collapsed="false">
      <c r="B1008" s="22"/>
      <c r="C1008" s="22"/>
      <c r="D1008" s="27"/>
      <c r="E1008" s="27"/>
      <c r="F1008" s="27"/>
      <c r="H1008" s="29"/>
      <c r="I1008" s="30"/>
      <c r="J1008" s="29"/>
    </row>
    <row r="1009" customFormat="false" ht="12.75" hidden="false" customHeight="false" outlineLevel="0" collapsed="false">
      <c r="B1009" s="22"/>
      <c r="C1009" s="22"/>
      <c r="D1009" s="27"/>
      <c r="E1009" s="27"/>
      <c r="F1009" s="27"/>
      <c r="H1009" s="29"/>
      <c r="I1009" s="30"/>
      <c r="J1009" s="29"/>
    </row>
    <row r="1010" customFormat="false" ht="12.75" hidden="false" customHeight="false" outlineLevel="0" collapsed="false">
      <c r="B1010" s="22"/>
      <c r="C1010" s="22"/>
      <c r="D1010" s="27"/>
      <c r="E1010" s="27"/>
      <c r="F1010" s="27"/>
      <c r="H1010" s="29"/>
      <c r="I1010" s="30"/>
      <c r="J1010" s="29"/>
    </row>
    <row r="1011" customFormat="false" ht="12.75" hidden="false" customHeight="false" outlineLevel="0" collapsed="false">
      <c r="B1011" s="22"/>
      <c r="C1011" s="22"/>
      <c r="D1011" s="27"/>
      <c r="E1011" s="27"/>
      <c r="F1011" s="27"/>
      <c r="H1011" s="29"/>
      <c r="I1011" s="30"/>
      <c r="J1011" s="29"/>
    </row>
    <row r="1012" customFormat="false" ht="12.75" hidden="false" customHeight="false" outlineLevel="0" collapsed="false">
      <c r="B1012" s="22"/>
      <c r="C1012" s="22"/>
      <c r="D1012" s="27"/>
      <c r="E1012" s="27"/>
      <c r="F1012" s="27"/>
      <c r="H1012" s="29"/>
      <c r="I1012" s="30"/>
      <c r="J1012" s="29"/>
    </row>
    <row r="1013" customFormat="false" ht="12.75" hidden="false" customHeight="false" outlineLevel="0" collapsed="false">
      <c r="B1013" s="22"/>
      <c r="C1013" s="22"/>
      <c r="D1013" s="27"/>
      <c r="E1013" s="27"/>
      <c r="F1013" s="27"/>
      <c r="H1013" s="29"/>
      <c r="I1013" s="30"/>
      <c r="J1013" s="29"/>
    </row>
    <row r="1014" customFormat="false" ht="12.75" hidden="false" customHeight="false" outlineLevel="0" collapsed="false">
      <c r="B1014" s="22"/>
      <c r="C1014" s="22"/>
      <c r="D1014" s="27"/>
      <c r="E1014" s="27"/>
      <c r="F1014" s="27"/>
      <c r="H1014" s="29"/>
      <c r="I1014" s="30"/>
      <c r="J1014" s="29"/>
    </row>
    <row r="1015" customFormat="false" ht="12.75" hidden="false" customHeight="false" outlineLevel="0" collapsed="false">
      <c r="B1015" s="22"/>
      <c r="C1015" s="22"/>
      <c r="D1015" s="27"/>
      <c r="E1015" s="27"/>
      <c r="F1015" s="27"/>
      <c r="H1015" s="29"/>
      <c r="I1015" s="30"/>
      <c r="J1015" s="29"/>
    </row>
    <row r="1016" customFormat="false" ht="12.75" hidden="false" customHeight="false" outlineLevel="0" collapsed="false">
      <c r="B1016" s="22"/>
      <c r="C1016" s="22"/>
      <c r="D1016" s="27"/>
      <c r="E1016" s="27"/>
      <c r="F1016" s="27"/>
      <c r="H1016" s="29"/>
      <c r="I1016" s="30"/>
      <c r="J1016" s="29"/>
    </row>
    <row r="1017" customFormat="false" ht="12.75" hidden="false" customHeight="false" outlineLevel="0" collapsed="false">
      <c r="B1017" s="22"/>
      <c r="C1017" s="22"/>
      <c r="D1017" s="27"/>
      <c r="E1017" s="27"/>
      <c r="F1017" s="27"/>
      <c r="H1017" s="29"/>
      <c r="I1017" s="30"/>
      <c r="J1017" s="29"/>
    </row>
    <row r="1018" customFormat="false" ht="12.75" hidden="false" customHeight="false" outlineLevel="0" collapsed="false">
      <c r="B1018" s="22"/>
      <c r="C1018" s="22"/>
      <c r="D1018" s="27"/>
      <c r="E1018" s="27"/>
      <c r="F1018" s="27"/>
      <c r="H1018" s="29"/>
      <c r="I1018" s="30"/>
      <c r="J1018" s="29"/>
    </row>
    <row r="1019" customFormat="false" ht="12.75" hidden="false" customHeight="false" outlineLevel="0" collapsed="false">
      <c r="B1019" s="22"/>
      <c r="C1019" s="22"/>
      <c r="D1019" s="27"/>
      <c r="E1019" s="27"/>
      <c r="F1019" s="27"/>
      <c r="H1019" s="29"/>
      <c r="I1019" s="30"/>
      <c r="J1019" s="29"/>
    </row>
    <row r="1020" customFormat="false" ht="12.75" hidden="false" customHeight="false" outlineLevel="0" collapsed="false">
      <c r="B1020" s="22"/>
      <c r="C1020" s="22"/>
      <c r="D1020" s="27"/>
      <c r="E1020" s="27"/>
      <c r="F1020" s="27"/>
      <c r="H1020" s="29"/>
      <c r="I1020" s="30"/>
      <c r="J1020" s="29"/>
    </row>
    <row r="1021" customFormat="false" ht="12.75" hidden="false" customHeight="false" outlineLevel="0" collapsed="false">
      <c r="B1021" s="22"/>
      <c r="C1021" s="22"/>
      <c r="D1021" s="27"/>
      <c r="E1021" s="27"/>
      <c r="F1021" s="27"/>
      <c r="H1021" s="29"/>
      <c r="I1021" s="30"/>
      <c r="J1021" s="29"/>
    </row>
    <row r="1022" customFormat="false" ht="12.75" hidden="false" customHeight="false" outlineLevel="0" collapsed="false">
      <c r="B1022" s="22"/>
      <c r="C1022" s="22"/>
      <c r="D1022" s="27"/>
      <c r="E1022" s="27"/>
      <c r="F1022" s="27"/>
      <c r="H1022" s="29"/>
      <c r="I1022" s="30"/>
      <c r="J1022" s="29"/>
    </row>
    <row r="1023" customFormat="false" ht="12.75" hidden="false" customHeight="false" outlineLevel="0" collapsed="false">
      <c r="B1023" s="22"/>
      <c r="C1023" s="22"/>
      <c r="D1023" s="27"/>
      <c r="E1023" s="27"/>
      <c r="F1023" s="27"/>
      <c r="H1023" s="29"/>
      <c r="I1023" s="30"/>
      <c r="J1023" s="29"/>
    </row>
    <row r="1024" customFormat="false" ht="12.75" hidden="false" customHeight="false" outlineLevel="0" collapsed="false">
      <c r="B1024" s="22"/>
      <c r="C1024" s="22"/>
      <c r="D1024" s="27"/>
      <c r="E1024" s="27"/>
      <c r="F1024" s="27"/>
      <c r="H1024" s="29"/>
      <c r="I1024" s="30"/>
      <c r="J1024" s="29"/>
    </row>
    <row r="1025" customFormat="false" ht="12.75" hidden="false" customHeight="false" outlineLevel="0" collapsed="false">
      <c r="B1025" s="22"/>
      <c r="C1025" s="22"/>
      <c r="D1025" s="27"/>
      <c r="E1025" s="27"/>
      <c r="F1025" s="27"/>
      <c r="H1025" s="29"/>
      <c r="I1025" s="30"/>
      <c r="J1025" s="29"/>
    </row>
    <row r="1026" customFormat="false" ht="12.75" hidden="false" customHeight="false" outlineLevel="0" collapsed="false">
      <c r="B1026" s="22"/>
      <c r="C1026" s="22"/>
      <c r="D1026" s="27"/>
      <c r="E1026" s="27"/>
      <c r="F1026" s="27"/>
      <c r="H1026" s="29"/>
      <c r="I1026" s="30"/>
      <c r="J1026" s="29"/>
    </row>
    <row r="1027" customFormat="false" ht="12.75" hidden="false" customHeight="false" outlineLevel="0" collapsed="false">
      <c r="B1027" s="22"/>
      <c r="C1027" s="22"/>
      <c r="D1027" s="27"/>
      <c r="E1027" s="27"/>
      <c r="F1027" s="27"/>
      <c r="H1027" s="29"/>
      <c r="I1027" s="30"/>
      <c r="J1027" s="29"/>
    </row>
    <row r="1028" customFormat="false" ht="12.75" hidden="false" customHeight="false" outlineLevel="0" collapsed="false">
      <c r="B1028" s="22"/>
      <c r="C1028" s="22"/>
      <c r="D1028" s="27"/>
      <c r="E1028" s="27"/>
      <c r="F1028" s="27"/>
      <c r="H1028" s="29"/>
      <c r="I1028" s="30"/>
      <c r="J1028" s="29"/>
    </row>
    <row r="1029" customFormat="false" ht="12.75" hidden="false" customHeight="false" outlineLevel="0" collapsed="false">
      <c r="B1029" s="22"/>
      <c r="C1029" s="22"/>
      <c r="D1029" s="27"/>
      <c r="E1029" s="27"/>
      <c r="F1029" s="27"/>
      <c r="H1029" s="29"/>
      <c r="I1029" s="30"/>
      <c r="J1029" s="29"/>
    </row>
    <row r="1030" customFormat="false" ht="12.75" hidden="false" customHeight="false" outlineLevel="0" collapsed="false">
      <c r="B1030" s="22"/>
      <c r="C1030" s="22"/>
      <c r="D1030" s="27"/>
      <c r="E1030" s="27"/>
      <c r="F1030" s="27"/>
      <c r="H1030" s="29"/>
      <c r="I1030" s="30"/>
      <c r="J1030" s="29"/>
    </row>
    <row r="1031" customFormat="false" ht="12.75" hidden="false" customHeight="false" outlineLevel="0" collapsed="false">
      <c r="B1031" s="22"/>
      <c r="C1031" s="22"/>
      <c r="D1031" s="27"/>
      <c r="E1031" s="27"/>
      <c r="F1031" s="27"/>
      <c r="H1031" s="29"/>
      <c r="I1031" s="30"/>
      <c r="J1031" s="29"/>
    </row>
    <row r="1032" customFormat="false" ht="12.75" hidden="false" customHeight="false" outlineLevel="0" collapsed="false">
      <c r="B1032" s="22"/>
      <c r="C1032" s="22"/>
      <c r="D1032" s="27"/>
      <c r="E1032" s="27"/>
      <c r="F1032" s="27"/>
      <c r="H1032" s="29"/>
      <c r="I1032" s="30"/>
      <c r="J1032" s="29"/>
    </row>
    <row r="1033" customFormat="false" ht="12.75" hidden="false" customHeight="false" outlineLevel="0" collapsed="false">
      <c r="B1033" s="22"/>
      <c r="C1033" s="22"/>
      <c r="D1033" s="27"/>
      <c r="E1033" s="27"/>
      <c r="F1033" s="27"/>
      <c r="H1033" s="29"/>
      <c r="I1033" s="30"/>
      <c r="J1033" s="29"/>
    </row>
    <row r="1034" customFormat="false" ht="12.75" hidden="false" customHeight="false" outlineLevel="0" collapsed="false">
      <c r="B1034" s="22"/>
      <c r="C1034" s="22"/>
      <c r="D1034" s="27"/>
      <c r="E1034" s="27"/>
      <c r="F1034" s="27"/>
      <c r="H1034" s="29"/>
      <c r="I1034" s="30"/>
      <c r="J1034" s="29"/>
    </row>
    <row r="1035" customFormat="false" ht="12.75" hidden="false" customHeight="false" outlineLevel="0" collapsed="false">
      <c r="B1035" s="22"/>
      <c r="C1035" s="22"/>
      <c r="D1035" s="27"/>
      <c r="E1035" s="27"/>
      <c r="F1035" s="27"/>
      <c r="H1035" s="29"/>
      <c r="I1035" s="30"/>
      <c r="J1035" s="29"/>
    </row>
    <row r="1036" customFormat="false" ht="12.75" hidden="false" customHeight="false" outlineLevel="0" collapsed="false">
      <c r="B1036" s="22"/>
      <c r="C1036" s="22"/>
      <c r="D1036" s="27"/>
      <c r="E1036" s="27"/>
      <c r="F1036" s="27"/>
      <c r="H1036" s="29"/>
      <c r="I1036" s="30"/>
      <c r="J1036" s="29"/>
    </row>
    <row r="1037" customFormat="false" ht="12.75" hidden="false" customHeight="false" outlineLevel="0" collapsed="false">
      <c r="B1037" s="22"/>
      <c r="C1037" s="22"/>
      <c r="D1037" s="27"/>
      <c r="E1037" s="27"/>
      <c r="F1037" s="27"/>
      <c r="H1037" s="29"/>
      <c r="I1037" s="30"/>
      <c r="J1037" s="29"/>
    </row>
    <row r="1038" customFormat="false" ht="12.75" hidden="false" customHeight="false" outlineLevel="0" collapsed="false">
      <c r="B1038" s="22"/>
      <c r="C1038" s="22"/>
      <c r="D1038" s="27"/>
      <c r="E1038" s="27"/>
      <c r="F1038" s="27"/>
      <c r="H1038" s="29"/>
      <c r="I1038" s="30"/>
      <c r="J1038" s="29"/>
    </row>
    <row r="1039" customFormat="false" ht="12.75" hidden="false" customHeight="false" outlineLevel="0" collapsed="false">
      <c r="B1039" s="22"/>
      <c r="C1039" s="22"/>
      <c r="D1039" s="27"/>
      <c r="E1039" s="27"/>
      <c r="F1039" s="27"/>
      <c r="H1039" s="29"/>
      <c r="I1039" s="30"/>
      <c r="J1039" s="29"/>
    </row>
    <row r="1040" customFormat="false" ht="12.75" hidden="false" customHeight="false" outlineLevel="0" collapsed="false">
      <c r="B1040" s="22"/>
      <c r="C1040" s="22"/>
      <c r="D1040" s="27"/>
      <c r="E1040" s="27"/>
      <c r="F1040" s="27"/>
      <c r="H1040" s="29"/>
      <c r="I1040" s="30"/>
      <c r="J1040" s="29"/>
    </row>
    <row r="1041" customFormat="false" ht="12.75" hidden="false" customHeight="false" outlineLevel="0" collapsed="false">
      <c r="B1041" s="22"/>
      <c r="C1041" s="22"/>
      <c r="D1041" s="27"/>
      <c r="E1041" s="27"/>
      <c r="F1041" s="27"/>
      <c r="H1041" s="29"/>
      <c r="I1041" s="30"/>
      <c r="J1041" s="29"/>
    </row>
  </sheetData>
  <mergeCells count="2">
    <mergeCell ref="B2:F2"/>
    <mergeCell ref="B35:J35"/>
  </mergeCells>
  <printOptions headings="false" gridLines="true" gridLinesSet="true" horizontalCentered="false" verticalCentered="false"/>
  <pageMargins left="0.747916666666667" right="0.747916666666667" top="0.984027777777778" bottom="0.984027777777778" header="0.511805555555556" footer="0.511805555555556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&amp;C&amp;A</oddHeader>
    <oddFooter>&amp;LS:\Reporting Financial\Credit\Credit trading\DPR\FRONT_MTM\&amp;F&amp;RPage  &amp;P  of  &amp;N
&amp;D &amp;T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P37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E20" activeCellId="0" sqref="E2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2" style="0" width="4.85"/>
    <col collapsed="false" customWidth="true" hidden="false" outlineLevel="0" max="4" min="4" style="0" width="18.14"/>
    <col collapsed="false" customWidth="true" hidden="false" outlineLevel="0" max="5" min="5" style="0" width="19.41"/>
    <col collapsed="false" customWidth="true" hidden="false" outlineLevel="0" max="6" min="6" style="0" width="6.99"/>
    <col collapsed="false" customWidth="true" hidden="false" outlineLevel="0" max="7" min="7" style="0" width="15.13"/>
    <col collapsed="false" customWidth="true" hidden="false" outlineLevel="0" max="8" min="8" style="0" width="12.99"/>
    <col collapsed="false" customWidth="true" hidden="false" outlineLevel="0" max="10" min="9" style="0" width="17.14"/>
    <col collapsed="false" customWidth="true" hidden="false" outlineLevel="0" max="12" min="11" style="0" width="10.13"/>
    <col collapsed="false" customWidth="true" hidden="false" outlineLevel="0" max="13" min="13" style="0" width="4.41"/>
  </cols>
  <sheetData>
    <row r="1" customFormat="false" ht="12.75" hidden="false" customHeight="false" outlineLevel="0" collapsed="false">
      <c r="A1" s="0" t="s">
        <v>77</v>
      </c>
      <c r="B1" s="0" t="s">
        <v>78</v>
      </c>
      <c r="C1" s="0" t="s">
        <v>79</v>
      </c>
      <c r="D1" s="0" t="s">
        <v>80</v>
      </c>
      <c r="E1" s="0" t="s">
        <v>81</v>
      </c>
      <c r="F1" s="0" t="s">
        <v>82</v>
      </c>
      <c r="G1" s="0" t="s">
        <v>83</v>
      </c>
      <c r="H1" s="0" t="s">
        <v>84</v>
      </c>
      <c r="I1" s="0" t="s">
        <v>85</v>
      </c>
      <c r="J1" s="0" t="s">
        <v>86</v>
      </c>
      <c r="K1" s="0" t="s">
        <v>87</v>
      </c>
      <c r="L1" s="0" t="s">
        <v>88</v>
      </c>
      <c r="M1" s="0" t="s">
        <v>89</v>
      </c>
      <c r="N1" s="0" t="s">
        <v>90</v>
      </c>
      <c r="O1" s="0" t="s">
        <v>91</v>
      </c>
      <c r="P1" s="0" t="s">
        <v>92</v>
      </c>
    </row>
    <row r="2" customFormat="false" ht="12.75" hidden="false" customHeight="false" outlineLevel="0" collapsed="false">
      <c r="A2" s="0" t="n">
        <v>1751</v>
      </c>
      <c r="B2" s="0" t="n">
        <v>957</v>
      </c>
      <c r="C2" s="0" t="s">
        <v>2</v>
      </c>
      <c r="D2" s="0" t="s">
        <v>93</v>
      </c>
      <c r="E2" s="0" t="s">
        <v>94</v>
      </c>
      <c r="F2" s="0" t="s">
        <v>95</v>
      </c>
      <c r="G2" s="0" t="s">
        <v>96</v>
      </c>
      <c r="H2" s="0" t="s">
        <v>97</v>
      </c>
      <c r="I2" s="0" t="s">
        <v>98</v>
      </c>
      <c r="J2" s="0" t="s">
        <v>99</v>
      </c>
      <c r="K2" s="253" t="n">
        <v>36979</v>
      </c>
      <c r="L2" s="253" t="n">
        <v>38812</v>
      </c>
      <c r="M2" s="0" t="s">
        <v>100</v>
      </c>
      <c r="N2" s="0" t="n">
        <v>20000000</v>
      </c>
      <c r="O2" s="0" t="n">
        <v>-8933.55723</v>
      </c>
      <c r="P2" s="0" t="n">
        <v>1.65</v>
      </c>
    </row>
    <row r="3" customFormat="false" ht="12.75" hidden="false" customHeight="false" outlineLevel="0" collapsed="false">
      <c r="A3" s="0" t="n">
        <v>1752</v>
      </c>
      <c r="B3" s="0" t="n">
        <v>958</v>
      </c>
      <c r="C3" s="0" t="s">
        <v>2</v>
      </c>
      <c r="D3" s="0" t="s">
        <v>93</v>
      </c>
      <c r="E3" s="0" t="s">
        <v>101</v>
      </c>
      <c r="F3" s="0" t="s">
        <v>102</v>
      </c>
      <c r="G3" s="0" t="s">
        <v>96</v>
      </c>
      <c r="H3" s="0" t="s">
        <v>103</v>
      </c>
      <c r="I3" s="0" t="s">
        <v>98</v>
      </c>
      <c r="J3" s="0" t="s">
        <v>99</v>
      </c>
      <c r="K3" s="253" t="n">
        <v>36979</v>
      </c>
      <c r="L3" s="253" t="n">
        <v>38898</v>
      </c>
      <c r="M3" s="0" t="s">
        <v>100</v>
      </c>
      <c r="N3" s="0" t="n">
        <v>20000000</v>
      </c>
      <c r="O3" s="0" t="n">
        <v>-9236.982687</v>
      </c>
      <c r="P3" s="0" t="n">
        <v>1</v>
      </c>
    </row>
    <row r="4" customFormat="false" ht="12.75" hidden="false" customHeight="false" outlineLevel="0" collapsed="false">
      <c r="A4" s="0" t="n">
        <v>1753</v>
      </c>
      <c r="B4" s="0" t="n">
        <v>959</v>
      </c>
      <c r="C4" s="0" t="s">
        <v>2</v>
      </c>
      <c r="D4" s="0" t="s">
        <v>104</v>
      </c>
      <c r="E4" s="0" t="s">
        <v>101</v>
      </c>
      <c r="F4" s="0" t="s">
        <v>102</v>
      </c>
      <c r="G4" s="0" t="s">
        <v>96</v>
      </c>
      <c r="H4" s="0" t="s">
        <v>103</v>
      </c>
      <c r="I4" s="0" t="s">
        <v>98</v>
      </c>
      <c r="J4" s="0" t="s">
        <v>105</v>
      </c>
      <c r="K4" s="253" t="n">
        <v>36979</v>
      </c>
      <c r="L4" s="253" t="n">
        <v>38898</v>
      </c>
      <c r="M4" s="0" t="s">
        <v>100</v>
      </c>
      <c r="N4" s="0" t="n">
        <v>-20000000</v>
      </c>
      <c r="O4" s="0" t="n">
        <v>9236.982687</v>
      </c>
      <c r="P4" s="0" t="n">
        <v>1</v>
      </c>
    </row>
    <row r="5" customFormat="false" ht="12.75" hidden="false" customHeight="false" outlineLevel="0" collapsed="false">
      <c r="A5" s="0" t="n">
        <v>1754</v>
      </c>
      <c r="B5" s="0" t="n">
        <v>960</v>
      </c>
      <c r="C5" s="0" t="s">
        <v>2</v>
      </c>
      <c r="D5" s="0" t="s">
        <v>93</v>
      </c>
      <c r="E5" s="0" t="s">
        <v>106</v>
      </c>
      <c r="F5" s="0" t="s">
        <v>102</v>
      </c>
      <c r="G5" s="0" t="s">
        <v>96</v>
      </c>
      <c r="H5" s="0" t="s">
        <v>107</v>
      </c>
      <c r="I5" s="0" t="s">
        <v>98</v>
      </c>
      <c r="J5" s="0" t="s">
        <v>99</v>
      </c>
      <c r="K5" s="253" t="n">
        <v>36979</v>
      </c>
      <c r="L5" s="253" t="n">
        <v>38898</v>
      </c>
      <c r="M5" s="0" t="s">
        <v>100</v>
      </c>
      <c r="N5" s="0" t="n">
        <v>20000000</v>
      </c>
      <c r="O5" s="254" t="n">
        <v>-9095.500964</v>
      </c>
      <c r="P5" s="0" t="n">
        <v>0.75</v>
      </c>
    </row>
    <row r="6" customFormat="false" ht="12.75" hidden="false" customHeight="false" outlineLevel="0" collapsed="false">
      <c r="A6" s="0" t="n">
        <v>1755</v>
      </c>
      <c r="B6" s="0" t="n">
        <v>961</v>
      </c>
      <c r="C6" s="0" t="s">
        <v>2</v>
      </c>
      <c r="D6" s="0" t="s">
        <v>104</v>
      </c>
      <c r="E6" s="0" t="s">
        <v>106</v>
      </c>
      <c r="F6" s="0" t="s">
        <v>102</v>
      </c>
      <c r="G6" s="0" t="s">
        <v>96</v>
      </c>
      <c r="H6" s="0" t="s">
        <v>107</v>
      </c>
      <c r="I6" s="0" t="s">
        <v>98</v>
      </c>
      <c r="J6" s="0" t="s">
        <v>105</v>
      </c>
      <c r="K6" s="253" t="n">
        <v>36979</v>
      </c>
      <c r="L6" s="253" t="n">
        <v>38898</v>
      </c>
      <c r="M6" s="0" t="s">
        <v>100</v>
      </c>
      <c r="N6" s="0" t="n">
        <v>-20000000</v>
      </c>
      <c r="O6" s="254" t="n">
        <v>9095.500964</v>
      </c>
      <c r="P6" s="0" t="n">
        <v>0.75</v>
      </c>
    </row>
    <row r="7" customFormat="false" ht="12.75" hidden="false" customHeight="false" outlineLevel="0" collapsed="false">
      <c r="A7" s="0" t="n">
        <v>1756</v>
      </c>
      <c r="B7" s="0" t="n">
        <v>962</v>
      </c>
      <c r="C7" s="0" t="s">
        <v>2</v>
      </c>
      <c r="D7" s="0" t="s">
        <v>93</v>
      </c>
      <c r="E7" s="0" t="s">
        <v>108</v>
      </c>
      <c r="F7" s="0" t="s">
        <v>109</v>
      </c>
      <c r="G7" s="0" t="s">
        <v>96</v>
      </c>
      <c r="H7" s="0" t="s">
        <v>110</v>
      </c>
      <c r="I7" s="0" t="s">
        <v>98</v>
      </c>
      <c r="J7" s="0" t="s">
        <v>99</v>
      </c>
      <c r="K7" s="253" t="n">
        <v>36979</v>
      </c>
      <c r="L7" s="253" t="n">
        <v>38898</v>
      </c>
      <c r="M7" s="0" t="s">
        <v>100</v>
      </c>
      <c r="N7" s="0" t="n">
        <v>20000000</v>
      </c>
      <c r="O7" s="254" t="n">
        <v>-9265.087378</v>
      </c>
      <c r="P7" s="0" t="n">
        <v>1.45</v>
      </c>
    </row>
    <row r="8" customFormat="false" ht="12.75" hidden="false" customHeight="false" outlineLevel="0" collapsed="false">
      <c r="A8" s="0" t="n">
        <v>1757</v>
      </c>
      <c r="B8" s="0" t="n">
        <v>963</v>
      </c>
      <c r="C8" s="0" t="s">
        <v>2</v>
      </c>
      <c r="D8" s="0" t="s">
        <v>104</v>
      </c>
      <c r="E8" s="0" t="s">
        <v>108</v>
      </c>
      <c r="F8" s="0" t="s">
        <v>109</v>
      </c>
      <c r="G8" s="0" t="s">
        <v>96</v>
      </c>
      <c r="H8" s="0" t="s">
        <v>110</v>
      </c>
      <c r="I8" s="0" t="s">
        <v>98</v>
      </c>
      <c r="J8" s="0" t="s">
        <v>105</v>
      </c>
      <c r="K8" s="253" t="n">
        <v>36979</v>
      </c>
      <c r="L8" s="253" t="n">
        <v>38898</v>
      </c>
      <c r="M8" s="0" t="s">
        <v>100</v>
      </c>
      <c r="N8" s="0" t="n">
        <v>-20000000</v>
      </c>
      <c r="O8" s="254" t="n">
        <v>9265.087378</v>
      </c>
      <c r="P8" s="0" t="n">
        <v>1.45</v>
      </c>
    </row>
    <row r="9" customFormat="false" ht="12.75" hidden="false" customHeight="false" outlineLevel="0" collapsed="false">
      <c r="A9" s="0" t="n">
        <v>1758</v>
      </c>
      <c r="B9" s="0" t="n">
        <v>964</v>
      </c>
      <c r="C9" s="0" t="s">
        <v>2</v>
      </c>
      <c r="D9" s="0" t="s">
        <v>93</v>
      </c>
      <c r="E9" s="0" t="s">
        <v>111</v>
      </c>
      <c r="F9" s="0" t="s">
        <v>109</v>
      </c>
      <c r="G9" s="0" t="s">
        <v>112</v>
      </c>
      <c r="H9" s="0" t="s">
        <v>97</v>
      </c>
      <c r="I9" s="0" t="s">
        <v>98</v>
      </c>
      <c r="J9" s="0" t="s">
        <v>99</v>
      </c>
      <c r="K9" s="253" t="n">
        <v>36979</v>
      </c>
      <c r="L9" s="253" t="n">
        <v>38898</v>
      </c>
      <c r="M9" s="0" t="s">
        <v>100</v>
      </c>
      <c r="N9" s="0" t="n">
        <v>20000000</v>
      </c>
      <c r="O9" s="254" t="n">
        <v>-8985.566319</v>
      </c>
      <c r="P9" s="0" t="n">
        <v>0.35</v>
      </c>
    </row>
    <row r="10" customFormat="false" ht="12.75" hidden="false" customHeight="false" outlineLevel="0" collapsed="false">
      <c r="A10" s="0" t="n">
        <v>1759</v>
      </c>
      <c r="B10" s="0" t="n">
        <v>965</v>
      </c>
      <c r="C10" s="0" t="s">
        <v>2</v>
      </c>
      <c r="D10" s="0" t="s">
        <v>104</v>
      </c>
      <c r="E10" s="0" t="s">
        <v>111</v>
      </c>
      <c r="F10" s="0" t="s">
        <v>109</v>
      </c>
      <c r="G10" s="0" t="s">
        <v>112</v>
      </c>
      <c r="H10" s="0" t="s">
        <v>97</v>
      </c>
      <c r="I10" s="0" t="s">
        <v>98</v>
      </c>
      <c r="J10" s="0" t="s">
        <v>105</v>
      </c>
      <c r="K10" s="253" t="n">
        <v>36979</v>
      </c>
      <c r="L10" s="253" t="n">
        <v>38898</v>
      </c>
      <c r="M10" s="0" t="s">
        <v>100</v>
      </c>
      <c r="N10" s="0" t="n">
        <v>-20000000</v>
      </c>
      <c r="O10" s="254" t="n">
        <v>8985.566319</v>
      </c>
      <c r="P10" s="0" t="n">
        <v>0.35</v>
      </c>
    </row>
    <row r="11" customFormat="false" ht="12.75" hidden="false" customHeight="false" outlineLevel="0" collapsed="false">
      <c r="A11" s="0" t="n">
        <v>1760</v>
      </c>
      <c r="B11" s="0" t="n">
        <v>966</v>
      </c>
      <c r="C11" s="0" t="s">
        <v>2</v>
      </c>
      <c r="D11" s="0" t="s">
        <v>104</v>
      </c>
      <c r="E11" s="0" t="s">
        <v>94</v>
      </c>
      <c r="F11" s="0" t="s">
        <v>95</v>
      </c>
      <c r="G11" s="0" t="s">
        <v>96</v>
      </c>
      <c r="H11" s="0" t="s">
        <v>97</v>
      </c>
      <c r="I11" s="0" t="s">
        <v>98</v>
      </c>
      <c r="J11" s="0" t="s">
        <v>105</v>
      </c>
      <c r="K11" s="253" t="n">
        <v>36979</v>
      </c>
      <c r="L11" s="253" t="n">
        <v>38898</v>
      </c>
      <c r="M11" s="0" t="s">
        <v>100</v>
      </c>
      <c r="N11" s="0" t="n">
        <v>-20000000</v>
      </c>
      <c r="O11" s="254" t="n">
        <v>9319.453519</v>
      </c>
      <c r="P11" s="0" t="n">
        <v>1.65</v>
      </c>
    </row>
    <row r="12" customFormat="false" ht="12.75" hidden="false" customHeight="false" outlineLevel="0" collapsed="false">
      <c r="A12" s="0" t="n">
        <v>1761</v>
      </c>
      <c r="B12" s="0" t="n">
        <v>967</v>
      </c>
      <c r="C12" s="0" t="s">
        <v>2</v>
      </c>
      <c r="D12" s="0" t="s">
        <v>93</v>
      </c>
      <c r="E12" s="0" t="s">
        <v>113</v>
      </c>
      <c r="F12" s="0" t="s">
        <v>102</v>
      </c>
      <c r="G12" s="0" t="s">
        <v>96</v>
      </c>
      <c r="H12" s="0" t="s">
        <v>107</v>
      </c>
      <c r="I12" s="0" t="s">
        <v>98</v>
      </c>
      <c r="J12" s="0" t="s">
        <v>99</v>
      </c>
      <c r="K12" s="253" t="n">
        <v>36979</v>
      </c>
      <c r="L12" s="253" t="n">
        <v>38898</v>
      </c>
      <c r="M12" s="0" t="s">
        <v>100</v>
      </c>
      <c r="N12" s="0" t="n">
        <v>20000000</v>
      </c>
      <c r="O12" s="254" t="n">
        <v>-9257.539747</v>
      </c>
      <c r="P12" s="0" t="n">
        <v>1.65</v>
      </c>
    </row>
    <row r="13" customFormat="false" ht="12.75" hidden="false" customHeight="false" outlineLevel="0" collapsed="false">
      <c r="A13" s="0" t="n">
        <v>1762</v>
      </c>
      <c r="B13" s="0" t="n">
        <v>968</v>
      </c>
      <c r="C13" s="0" t="s">
        <v>2</v>
      </c>
      <c r="D13" s="0" t="s">
        <v>104</v>
      </c>
      <c r="E13" s="0" t="s">
        <v>113</v>
      </c>
      <c r="F13" s="0" t="s">
        <v>102</v>
      </c>
      <c r="G13" s="0" t="s">
        <v>96</v>
      </c>
      <c r="H13" s="0" t="s">
        <v>107</v>
      </c>
      <c r="I13" s="0" t="s">
        <v>98</v>
      </c>
      <c r="J13" s="0" t="s">
        <v>105</v>
      </c>
      <c r="K13" s="253" t="n">
        <v>36979</v>
      </c>
      <c r="L13" s="253" t="n">
        <v>38898</v>
      </c>
      <c r="M13" s="0" t="s">
        <v>100</v>
      </c>
      <c r="N13" s="0" t="n">
        <v>-20000000</v>
      </c>
      <c r="O13" s="254" t="n">
        <v>9257.539747</v>
      </c>
      <c r="P13" s="0" t="n">
        <v>1.65</v>
      </c>
    </row>
    <row r="14" customFormat="false" ht="12.75" hidden="false" customHeight="false" outlineLevel="0" collapsed="false">
      <c r="A14" s="0" t="n">
        <v>1763</v>
      </c>
      <c r="B14" s="0" t="n">
        <v>969</v>
      </c>
      <c r="C14" s="0" t="s">
        <v>2</v>
      </c>
      <c r="D14" s="0" t="s">
        <v>93</v>
      </c>
      <c r="E14" s="0" t="s">
        <v>114</v>
      </c>
      <c r="F14" s="0" t="s">
        <v>102</v>
      </c>
      <c r="G14" s="0" t="s">
        <v>96</v>
      </c>
      <c r="H14" s="0" t="s">
        <v>110</v>
      </c>
      <c r="I14" s="0" t="s">
        <v>98</v>
      </c>
      <c r="J14" s="0" t="s">
        <v>99</v>
      </c>
      <c r="K14" s="253" t="n">
        <v>36979</v>
      </c>
      <c r="L14" s="253" t="n">
        <v>38898</v>
      </c>
      <c r="M14" s="0" t="s">
        <v>100</v>
      </c>
      <c r="N14" s="0" t="n">
        <v>20000000</v>
      </c>
      <c r="O14" s="254" t="n">
        <v>-9320.075485</v>
      </c>
      <c r="P14" s="0" t="n">
        <v>1.65</v>
      </c>
    </row>
    <row r="15" customFormat="false" ht="12.75" hidden="false" customHeight="false" outlineLevel="0" collapsed="false">
      <c r="A15" s="0" t="n">
        <v>1764</v>
      </c>
      <c r="B15" s="0" t="n">
        <v>970</v>
      </c>
      <c r="C15" s="0" t="s">
        <v>2</v>
      </c>
      <c r="D15" s="0" t="s">
        <v>104</v>
      </c>
      <c r="E15" s="0" t="s">
        <v>114</v>
      </c>
      <c r="F15" s="0" t="s">
        <v>102</v>
      </c>
      <c r="G15" s="0" t="s">
        <v>96</v>
      </c>
      <c r="H15" s="0" t="s">
        <v>110</v>
      </c>
      <c r="I15" s="0" t="s">
        <v>98</v>
      </c>
      <c r="J15" s="0" t="s">
        <v>105</v>
      </c>
      <c r="K15" s="253" t="n">
        <v>36979</v>
      </c>
      <c r="L15" s="253" t="n">
        <v>38898</v>
      </c>
      <c r="M15" s="0" t="s">
        <v>100</v>
      </c>
      <c r="N15" s="0" t="n">
        <v>-20000000</v>
      </c>
      <c r="O15" s="254" t="n">
        <v>9320.075485</v>
      </c>
      <c r="P15" s="0" t="n">
        <v>1.65</v>
      </c>
    </row>
    <row r="16" customFormat="false" ht="12.75" hidden="false" customHeight="false" outlineLevel="0" collapsed="false">
      <c r="A16" s="0" t="n">
        <v>1765</v>
      </c>
      <c r="B16" s="0" t="n">
        <v>971</v>
      </c>
      <c r="C16" s="0" t="s">
        <v>2</v>
      </c>
      <c r="D16" s="0" t="s">
        <v>93</v>
      </c>
      <c r="E16" s="0" t="s">
        <v>115</v>
      </c>
      <c r="F16" s="0" t="s">
        <v>116</v>
      </c>
      <c r="G16" s="0" t="s">
        <v>96</v>
      </c>
      <c r="H16" s="0" t="s">
        <v>117</v>
      </c>
      <c r="I16" s="0" t="s">
        <v>98</v>
      </c>
      <c r="J16" s="0" t="s">
        <v>99</v>
      </c>
      <c r="K16" s="253" t="n">
        <v>36979</v>
      </c>
      <c r="L16" s="253" t="n">
        <v>38898</v>
      </c>
      <c r="M16" s="0" t="s">
        <v>100</v>
      </c>
      <c r="N16" s="0" t="n">
        <v>20000000</v>
      </c>
      <c r="O16" s="254" t="n">
        <v>-9425.938735</v>
      </c>
      <c r="P16" s="0" t="n">
        <v>2.3</v>
      </c>
    </row>
    <row r="17" customFormat="false" ht="12.75" hidden="false" customHeight="false" outlineLevel="0" collapsed="false">
      <c r="A17" s="0" t="n">
        <v>1766</v>
      </c>
      <c r="B17" s="0" t="n">
        <v>972</v>
      </c>
      <c r="C17" s="0" t="s">
        <v>2</v>
      </c>
      <c r="D17" s="0" t="s">
        <v>104</v>
      </c>
      <c r="E17" s="0" t="s">
        <v>115</v>
      </c>
      <c r="F17" s="0" t="s">
        <v>116</v>
      </c>
      <c r="G17" s="0" t="s">
        <v>96</v>
      </c>
      <c r="H17" s="0" t="s">
        <v>117</v>
      </c>
      <c r="I17" s="0" t="s">
        <v>98</v>
      </c>
      <c r="J17" s="0" t="s">
        <v>105</v>
      </c>
      <c r="K17" s="253" t="n">
        <v>36979</v>
      </c>
      <c r="L17" s="253" t="n">
        <v>38898</v>
      </c>
      <c r="M17" s="0" t="s">
        <v>100</v>
      </c>
      <c r="N17" s="0" t="n">
        <v>-20000000</v>
      </c>
      <c r="O17" s="254" t="n">
        <v>9425.938735</v>
      </c>
      <c r="P17" s="0" t="n">
        <v>2.3</v>
      </c>
    </row>
    <row r="18" customFormat="false" ht="12.75" hidden="false" customHeight="false" outlineLevel="0" collapsed="false">
      <c r="K18" s="253"/>
      <c r="L18" s="253"/>
      <c r="O18" s="254"/>
    </row>
    <row r="19" customFormat="false" ht="12.75" hidden="false" customHeight="false" outlineLevel="0" collapsed="false">
      <c r="K19" s="253"/>
      <c r="L19" s="253"/>
      <c r="O19" s="254"/>
    </row>
    <row r="20" customFormat="false" ht="12.75" hidden="false" customHeight="false" outlineLevel="0" collapsed="false">
      <c r="K20" s="253"/>
      <c r="L20" s="253"/>
      <c r="O20" s="254"/>
    </row>
    <row r="21" customFormat="false" ht="12.75" hidden="false" customHeight="false" outlineLevel="0" collapsed="false">
      <c r="K21" s="253"/>
      <c r="L21" s="253"/>
      <c r="O21" s="254"/>
    </row>
    <row r="22" customFormat="false" ht="12.75" hidden="false" customHeight="false" outlineLevel="0" collapsed="false">
      <c r="K22" s="253"/>
      <c r="L22" s="253"/>
      <c r="O22" s="254"/>
    </row>
    <row r="23" customFormat="false" ht="12.75" hidden="false" customHeight="false" outlineLevel="0" collapsed="false">
      <c r="K23" s="253"/>
      <c r="L23" s="253"/>
      <c r="O23" s="254"/>
    </row>
    <row r="24" customFormat="false" ht="12.75" hidden="false" customHeight="false" outlineLevel="0" collapsed="false">
      <c r="K24" s="253"/>
      <c r="L24" s="253"/>
      <c r="O24" s="254"/>
    </row>
    <row r="25" customFormat="false" ht="12.75" hidden="false" customHeight="false" outlineLevel="0" collapsed="false">
      <c r="K25" s="253"/>
      <c r="L25" s="253"/>
      <c r="O25" s="254"/>
    </row>
    <row r="26" customFormat="false" ht="12.75" hidden="false" customHeight="false" outlineLevel="0" collapsed="false">
      <c r="K26" s="253"/>
      <c r="L26" s="253"/>
      <c r="O26" s="254"/>
    </row>
    <row r="27" customFormat="false" ht="12.75" hidden="false" customHeight="false" outlineLevel="0" collapsed="false">
      <c r="K27" s="253"/>
      <c r="L27" s="253"/>
      <c r="O27" s="254"/>
    </row>
    <row r="28" customFormat="false" ht="12.75" hidden="false" customHeight="false" outlineLevel="0" collapsed="false">
      <c r="K28" s="253"/>
      <c r="L28" s="253"/>
      <c r="O28" s="254"/>
    </row>
    <row r="29" customFormat="false" ht="12.75" hidden="false" customHeight="false" outlineLevel="0" collapsed="false">
      <c r="K29" s="253"/>
      <c r="L29" s="253"/>
      <c r="O29" s="254"/>
    </row>
    <row r="30" customFormat="false" ht="12.75" hidden="false" customHeight="false" outlineLevel="0" collapsed="false">
      <c r="K30" s="253"/>
      <c r="L30" s="253"/>
      <c r="O30" s="254"/>
    </row>
    <row r="31" customFormat="false" ht="12.75" hidden="false" customHeight="false" outlineLevel="0" collapsed="false">
      <c r="K31" s="253"/>
      <c r="L31" s="253"/>
      <c r="O31" s="254"/>
    </row>
    <row r="32" customFormat="false" ht="12.75" hidden="false" customHeight="false" outlineLevel="0" collapsed="false">
      <c r="K32" s="253"/>
      <c r="L32" s="253"/>
      <c r="O32" s="254"/>
    </row>
    <row r="33" customFormat="false" ht="12.75" hidden="false" customHeight="false" outlineLevel="0" collapsed="false">
      <c r="K33" s="253"/>
      <c r="L33" s="253"/>
      <c r="O33" s="254"/>
    </row>
    <row r="34" customFormat="false" ht="12.75" hidden="false" customHeight="false" outlineLevel="0" collapsed="false">
      <c r="K34" s="253"/>
      <c r="L34" s="253"/>
      <c r="O34" s="254"/>
    </row>
    <row r="35" customFormat="false" ht="12.75" hidden="false" customHeight="false" outlineLevel="0" collapsed="false">
      <c r="K35" s="253"/>
      <c r="L35" s="253"/>
      <c r="O35" s="254"/>
    </row>
    <row r="36" customFormat="false" ht="12.75" hidden="false" customHeight="false" outlineLevel="0" collapsed="false">
      <c r="K36" s="253"/>
      <c r="L36" s="253"/>
      <c r="O36" s="254"/>
    </row>
    <row r="37" customFormat="false" ht="12.75" hidden="false" customHeight="false" outlineLevel="0" collapsed="false">
      <c r="K37" s="253"/>
      <c r="L37" s="253"/>
      <c r="O37" s="254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1530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5" ySplit="1" topLeftCell="T38" activePane="bottomRight" state="frozen"/>
      <selection pane="topLeft" activeCell="A1" activeCellId="0" sqref="A1"/>
      <selection pane="topRight" activeCell="T1" activeCellId="0" sqref="T1"/>
      <selection pane="bottomLeft" activeCell="A38" activeCellId="0" sqref="A38"/>
      <selection pane="bottomRight" activeCell="E20" activeCellId="0" sqref="E20"/>
    </sheetView>
  </sheetViews>
  <sheetFormatPr defaultColWidth="9.13671875" defaultRowHeight="12.75" customHeight="true" zeroHeight="false" outlineLevelRow="0" outlineLevelCol="1"/>
  <cols>
    <col collapsed="false" customWidth="true" hidden="false" outlineLevel="0" max="1" min="1" style="255" width="11.7"/>
    <col collapsed="false" customWidth="true" hidden="false" outlineLevel="0" max="2" min="2" style="255" width="10.41"/>
    <col collapsed="false" customWidth="true" hidden="false" outlineLevel="0" max="3" min="3" style="255" width="13.7"/>
    <col collapsed="false" customWidth="true" hidden="false" outlineLevel="0" max="4" min="4" style="255" width="26.84"/>
    <col collapsed="false" customWidth="true" hidden="false" outlineLevel="0" max="5" min="5" style="255" width="20.41"/>
    <col collapsed="false" customWidth="true" hidden="false" outlineLevel="0" max="6" min="6" style="255" width="15.7"/>
    <col collapsed="false" customWidth="true" hidden="false" outlineLevel="0" max="7" min="7" style="255" width="21.13"/>
    <col collapsed="false" customWidth="true" hidden="false" outlineLevel="0" max="8" min="8" style="255" width="12.99"/>
    <col collapsed="false" customWidth="true" hidden="false" outlineLevel="0" max="9" min="9" style="255" width="20.28"/>
    <col collapsed="false" customWidth="true" hidden="false" outlineLevel="0" max="10" min="10" style="256" width="16.99"/>
    <col collapsed="false" customWidth="true" hidden="false" outlineLevel="0" max="12" min="11" style="255" width="10.13"/>
    <col collapsed="false" customWidth="true" hidden="false" outlineLevel="0" max="13" min="13" style="255" width="8.28"/>
    <col collapsed="false" customWidth="true" hidden="false" outlineLevel="0" max="14" min="14" style="257" width="13.14"/>
    <col collapsed="false" customWidth="true" hidden="false" outlineLevel="0" max="15" min="15" style="257" width="12.56"/>
    <col collapsed="false" customWidth="true" hidden="false" outlineLevel="0" max="16" min="16" style="258" width="14.28"/>
    <col collapsed="false" customWidth="true" hidden="false" outlineLevel="0" max="17" min="17" style="257" width="21.7"/>
    <col collapsed="false" customWidth="true" hidden="false" outlineLevel="0" max="18" min="18" style="257" width="21.28"/>
    <col collapsed="false" customWidth="true" hidden="false" outlineLevel="0" max="19" min="19" style="258" width="21.84"/>
    <col collapsed="false" customWidth="true" hidden="false" outlineLevel="0" max="20" min="20" style="257" width="16.28"/>
    <col collapsed="false" customWidth="true" hidden="false" outlineLevel="0" max="21" min="21" style="257" width="10.28"/>
    <col collapsed="false" customWidth="true" hidden="false" outlineLevel="0" max="22" min="22" style="257" width="13.7"/>
    <col collapsed="false" customWidth="true" hidden="false" outlineLevel="0" max="23" min="23" style="257" width="24.7"/>
    <col collapsed="false" customWidth="true" hidden="false" outlineLevel="0" max="24" min="24" style="257" width="15.99"/>
    <col collapsed="false" customWidth="true" hidden="false" outlineLevel="0" max="26" min="25" style="257" width="15.56"/>
    <col collapsed="false" customWidth="true" hidden="false" outlineLevel="0" max="27" min="27" style="257" width="9.99"/>
    <col collapsed="false" customWidth="true" hidden="false" outlineLevel="0" max="28" min="28" style="257" width="20.7"/>
    <col collapsed="false" customWidth="true" hidden="false" outlineLevel="0" max="30" min="29" style="257" width="20.28"/>
    <col collapsed="false" customWidth="true" hidden="false" outlineLevel="0" max="31" min="31" style="257" width="17.85"/>
    <col collapsed="false" customWidth="true" hidden="false" outlineLevel="0" max="32" min="32" style="257" width="21.84"/>
    <col collapsed="false" customWidth="true" hidden="false" outlineLevel="0" max="33" min="33" style="259" width="24.13"/>
    <col collapsed="false" customWidth="true" hidden="false" outlineLevel="0" max="34" min="34" style="260" width="13.28"/>
    <col collapsed="false" customWidth="true" hidden="false" outlineLevel="0" max="35" min="35" style="259" width="13.41"/>
    <col collapsed="false" customWidth="true" hidden="false" outlineLevel="0" max="36" min="36" style="259" width="13.7"/>
    <col collapsed="false" customWidth="true" hidden="false" outlineLevel="0" max="37" min="37" style="259" width="13.99"/>
    <col collapsed="false" customWidth="true" hidden="false" outlineLevel="0" max="38" min="38" style="260" width="13.99"/>
    <col collapsed="false" customWidth="true" hidden="false" outlineLevel="0" max="39" min="39" style="260" width="10.41"/>
    <col collapsed="false" customWidth="true" hidden="false" outlineLevel="1" max="40" min="40" style="260" width="15.99"/>
    <col collapsed="false" customWidth="true" hidden="false" outlineLevel="1" max="42" min="41" style="260" width="24.28"/>
    <col collapsed="false" customWidth="true" hidden="false" outlineLevel="0" max="44" min="43" style="260" width="24.28"/>
    <col collapsed="false" customWidth="true" hidden="false" outlineLevel="0" max="45" min="45" style="260" width="27.85"/>
    <col collapsed="false" customWidth="true" hidden="false" outlineLevel="0" max="46" min="46" style="260" width="14.56"/>
    <col collapsed="false" customWidth="true" hidden="false" outlineLevel="0" max="47" min="47" style="261" width="20.28"/>
    <col collapsed="false" customWidth="true" hidden="false" outlineLevel="0" max="48" min="48" style="261" width="15.56"/>
    <col collapsed="false" customWidth="true" hidden="false" outlineLevel="0" max="49" min="49" style="0" width="9.06"/>
    <col collapsed="false" customWidth="true" hidden="false" outlineLevel="0" max="50" min="50" style="0" width="20.99"/>
    <col collapsed="false" customWidth="true" hidden="false" outlineLevel="0" max="51" min="51" style="0" width="21.13"/>
    <col collapsed="false" customWidth="true" hidden="false" outlineLevel="0" max="52" min="52" style="0" width="9.7"/>
    <col collapsed="false" customWidth="true" hidden="false" outlineLevel="0" max="53" min="53" style="0" width="10.41"/>
    <col collapsed="false" customWidth="true" hidden="false" outlineLevel="0" max="54" min="54" style="0" width="7.99"/>
    <col collapsed="false" customWidth="true" hidden="false" outlineLevel="0" max="233" min="55" style="0" width="9.06"/>
    <col collapsed="false" customWidth="false" hidden="false" outlineLevel="0" max="257" min="234" style="255" width="9.14"/>
  </cols>
  <sheetData>
    <row r="1" customFormat="false" ht="17.25" hidden="false" customHeight="true" outlineLevel="0" collapsed="false">
      <c r="A1" s="262" t="s">
        <v>77</v>
      </c>
      <c r="B1" s="262" t="s">
        <v>78</v>
      </c>
      <c r="C1" s="262" t="s">
        <v>79</v>
      </c>
      <c r="D1" s="262" t="s">
        <v>80</v>
      </c>
      <c r="E1" s="262" t="s">
        <v>81</v>
      </c>
      <c r="F1" s="262" t="s">
        <v>82</v>
      </c>
      <c r="G1" s="262" t="s">
        <v>83</v>
      </c>
      <c r="H1" s="262" t="s">
        <v>84</v>
      </c>
      <c r="I1" s="262" t="s">
        <v>85</v>
      </c>
      <c r="J1" s="262" t="s">
        <v>86</v>
      </c>
      <c r="K1" s="262" t="s">
        <v>87</v>
      </c>
      <c r="L1" s="262" t="s">
        <v>88</v>
      </c>
      <c r="M1" s="262" t="s">
        <v>89</v>
      </c>
      <c r="N1" s="263" t="s">
        <v>90</v>
      </c>
      <c r="O1" s="263" t="s">
        <v>91</v>
      </c>
      <c r="P1" s="264" t="s">
        <v>92</v>
      </c>
      <c r="Q1" s="263" t="s">
        <v>118</v>
      </c>
      <c r="R1" s="263" t="s">
        <v>119</v>
      </c>
      <c r="S1" s="264" t="s">
        <v>120</v>
      </c>
      <c r="T1" s="263" t="s">
        <v>121</v>
      </c>
      <c r="U1" s="263" t="s">
        <v>122</v>
      </c>
      <c r="V1" s="263" t="s">
        <v>123</v>
      </c>
      <c r="W1" s="263" t="s">
        <v>124</v>
      </c>
      <c r="X1" s="263" t="s">
        <v>125</v>
      </c>
      <c r="Y1" s="263" t="s">
        <v>126</v>
      </c>
      <c r="Z1" s="263" t="s">
        <v>127</v>
      </c>
      <c r="AA1" s="263" t="s">
        <v>7</v>
      </c>
      <c r="AB1" s="263" t="s">
        <v>128</v>
      </c>
      <c r="AC1" s="263" t="s">
        <v>129</v>
      </c>
      <c r="AD1" s="263" t="s">
        <v>130</v>
      </c>
      <c r="AE1" s="263" t="s">
        <v>131</v>
      </c>
      <c r="AF1" s="263" t="s">
        <v>132</v>
      </c>
      <c r="AG1" s="265" t="s">
        <v>133</v>
      </c>
      <c r="AH1" s="266" t="s">
        <v>134</v>
      </c>
      <c r="AI1" s="265" t="s">
        <v>135</v>
      </c>
      <c r="AJ1" s="265" t="s">
        <v>136</v>
      </c>
      <c r="AK1" s="265" t="s">
        <v>137</v>
      </c>
      <c r="AL1" s="266" t="s">
        <v>138</v>
      </c>
      <c r="AM1" s="266" t="s">
        <v>139</v>
      </c>
      <c r="AN1" s="266" t="s">
        <v>140</v>
      </c>
      <c r="AO1" s="266" t="s">
        <v>141</v>
      </c>
      <c r="AP1" s="266" t="s">
        <v>142</v>
      </c>
      <c r="AQ1" s="266" t="s">
        <v>143</v>
      </c>
      <c r="AR1" s="266" t="s">
        <v>144</v>
      </c>
      <c r="AS1" s="266" t="s">
        <v>145</v>
      </c>
      <c r="AT1" s="266" t="s">
        <v>146</v>
      </c>
      <c r="AU1" s="267" t="s">
        <v>147</v>
      </c>
      <c r="AV1" s="267" t="s">
        <v>148</v>
      </c>
      <c r="HZ1" s="262"/>
      <c r="IA1" s="262"/>
      <c r="IB1" s="262"/>
      <c r="IC1" s="262"/>
      <c r="ID1" s="262"/>
      <c r="IE1" s="262"/>
      <c r="IF1" s="262"/>
      <c r="IG1" s="262"/>
      <c r="IH1" s="262"/>
      <c r="II1" s="262"/>
      <c r="IJ1" s="262"/>
      <c r="IK1" s="262"/>
      <c r="IL1" s="262"/>
      <c r="IM1" s="262"/>
      <c r="IN1" s="262"/>
      <c r="IO1" s="262"/>
      <c r="IP1" s="262"/>
      <c r="IQ1" s="262"/>
      <c r="IR1" s="262"/>
      <c r="IS1" s="262"/>
      <c r="IT1" s="262"/>
      <c r="IU1" s="262"/>
      <c r="IV1" s="262"/>
      <c r="IW1" s="262"/>
    </row>
    <row r="2" customFormat="false" ht="12.75" hidden="false" customHeight="false" outlineLevel="0" collapsed="false">
      <c r="A2" s="255" t="n">
        <v>151</v>
      </c>
      <c r="B2" s="255" t="n">
        <v>209</v>
      </c>
      <c r="C2" s="255" t="s">
        <v>2</v>
      </c>
      <c r="D2" s="255" t="s">
        <v>104</v>
      </c>
      <c r="E2" s="255" t="s">
        <v>149</v>
      </c>
      <c r="F2" s="255" t="s">
        <v>150</v>
      </c>
      <c r="G2" s="255" t="s">
        <v>151</v>
      </c>
      <c r="H2" s="255" t="s">
        <v>152</v>
      </c>
      <c r="I2" s="255" t="s">
        <v>153</v>
      </c>
      <c r="J2" s="256" t="s">
        <v>154</v>
      </c>
      <c r="K2" s="268" t="n">
        <v>36795</v>
      </c>
      <c r="L2" s="268" t="n">
        <v>38621</v>
      </c>
      <c r="M2" s="255" t="s">
        <v>155</v>
      </c>
      <c r="N2" s="257" t="n">
        <v>10000000</v>
      </c>
      <c r="O2" s="257" t="n">
        <v>-3898.814523</v>
      </c>
      <c r="P2" s="258" t="n">
        <v>1.05</v>
      </c>
      <c r="Q2" s="257" t="n">
        <v>146.602925</v>
      </c>
      <c r="R2" s="257" t="n">
        <v>145.830073</v>
      </c>
      <c r="S2" s="258" t="n">
        <v>-0.6579835957853</v>
      </c>
      <c r="T2" s="257" t="n">
        <v>2565.35599914349</v>
      </c>
      <c r="U2" s="257" t="n">
        <v>1561.097115</v>
      </c>
      <c r="V2" s="257" t="n">
        <v>0</v>
      </c>
      <c r="W2" s="257" t="n">
        <v>4126.45311414349</v>
      </c>
      <c r="X2" s="257" t="n">
        <v>-157140.738149</v>
      </c>
      <c r="Y2" s="257" t="n">
        <v>-154088.592926</v>
      </c>
      <c r="Z2" s="257" t="n">
        <v>3052.145223</v>
      </c>
      <c r="AA2" s="257" t="n">
        <v>-1074.30789114349</v>
      </c>
      <c r="AB2" s="257" t="n">
        <v>-157140.738149</v>
      </c>
      <c r="AC2" s="257" t="n">
        <v>-154088.592926</v>
      </c>
      <c r="AD2" s="257" t="n">
        <v>3052.145223</v>
      </c>
      <c r="AF2" s="257" t="n">
        <v>-48742.979166546</v>
      </c>
      <c r="AG2" s="259" t="n">
        <f aca="false">IF(ISERROR(VLOOKUP(B2,Acc_Cash!$A:$H,3,FALSE())),0,VLOOKUP(B2,Acc_Cash!$A:$H,3,FALSE()))</f>
        <v>52791.666667</v>
      </c>
      <c r="AH2" s="259" t="n">
        <f aca="false">AG2+AC2</f>
        <v>-101296.926259</v>
      </c>
      <c r="AI2" s="259" t="n">
        <f aca="false">AH2-(IF(ISERROR(VLOOKUP(A2,'YTD Last'!$E$2:$Z$500,21,0)),0,VLOOKUP(A2,'YTD Last'!$E$2:$Z$500,21,0)))</f>
        <v>137223.834495</v>
      </c>
      <c r="AJ2" s="259" t="n">
        <f aca="false">AH2-IF(ISERROR(VLOOKUP(A2,'QTD Last'!$A$2:$AH$600,34,0)),0,VLOOKUP(A2,'QTD Last'!$A$2:$AH$600,34,0))</f>
        <v>3052.145223</v>
      </c>
      <c r="AK2" s="259" t="n">
        <f aca="false">AH2-IF(ISERROR(VLOOKUP(A2,'MTD Last'!$A$2:$AH$600,34,0)),0,VLOOKUP(A2,'MTD Last'!$A$2:$AH$600,34,0))</f>
        <v>3052.145223</v>
      </c>
      <c r="AL2" s="259" t="n">
        <f aca="false">AD2-AE2</f>
        <v>3052.145223</v>
      </c>
      <c r="AM2" s="269" t="str">
        <f aca="false">ROUND((L2-Control!$C$3)/365,0)&amp;" Year"</f>
        <v>-20 Year</v>
      </c>
      <c r="AN2" s="260" t="str">
        <f aca="false">IF(F2="AAA",1,IF(F2="AA+",2,IF(F2="AA",3,IF(F2="AA-",4,IF(F2="A+",5,IF(F2="A",6,IF(F2="A-",7,IF(F2="BBB+",8,"Code"))))))))</f>
        <v>Code</v>
      </c>
      <c r="AO2" s="260" t="n">
        <f aca="false">IF(F2="BBB",9,IF(F2="BBB-",10,IF(F2="BB+",11,IF(F2="BB",12,IF(F2="BB-",13,IF(F2="B+",14,IF(F2="B",15,IF(F2="B-",16,"Code"))))))))</f>
        <v>10</v>
      </c>
      <c r="AP2" s="260" t="n">
        <f aca="false">IF(AN2="Code",AO2,AN2)</f>
        <v>10</v>
      </c>
      <c r="AQ2" s="259" t="n">
        <f aca="false">AH2-(IF(ISERROR(VLOOKUP(A2,'WTD Last'!$A$1:$AQ$605,34,0)),0,VLOOKUP(A2,'WTD Last'!$A$1:$AQ$605,34,0)))</f>
        <v>81405.477651</v>
      </c>
      <c r="AR2" s="270" t="n">
        <f aca="false">R2-(IF(ISERROR(VLOOKUP(A2,'WTD Last'!$A$1:$AQ$605,18,0)),0,VLOOKUP(A2,'WTD Last'!$A$1:$AQ$605,18,0)))</f>
        <v>-20.785726</v>
      </c>
      <c r="AS2" s="259" t="n">
        <f aca="false">O2-(IF(ISERROR(VLOOKUP(A2,'WTD Last'!$A$1:$AQ$605,15,0)),0,VLOOKUP(A2,'WTD Last'!$A$1:$AQ$605,15,0)))</f>
        <v>27.5104090000004</v>
      </c>
      <c r="AT2" s="259" t="n">
        <f aca="false">N2*(P2/100)/360</f>
        <v>291.666666666667</v>
      </c>
      <c r="AU2" s="261" t="n">
        <v>86945</v>
      </c>
      <c r="AV2" s="261" t="n">
        <v>57220</v>
      </c>
      <c r="AW2" s="255"/>
      <c r="AX2" s="257"/>
    </row>
    <row r="3" customFormat="false" ht="12.75" hidden="false" customHeight="false" outlineLevel="0" collapsed="false">
      <c r="A3" s="255" t="n">
        <v>1074</v>
      </c>
      <c r="B3" s="255" t="n">
        <v>530</v>
      </c>
      <c r="C3" s="255" t="s">
        <v>2</v>
      </c>
      <c r="D3" s="255" t="s">
        <v>104</v>
      </c>
      <c r="E3" s="255" t="s">
        <v>149</v>
      </c>
      <c r="F3" s="255" t="s">
        <v>150</v>
      </c>
      <c r="G3" s="255" t="s">
        <v>151</v>
      </c>
      <c r="H3" s="255" t="s">
        <v>152</v>
      </c>
      <c r="I3" s="255" t="s">
        <v>156</v>
      </c>
      <c r="J3" s="256" t="s">
        <v>154</v>
      </c>
      <c r="K3" s="268" t="n">
        <v>36896</v>
      </c>
      <c r="L3" s="268" t="n">
        <v>38722</v>
      </c>
      <c r="M3" s="255" t="s">
        <v>155</v>
      </c>
      <c r="N3" s="257" t="n">
        <v>-10000000</v>
      </c>
      <c r="O3" s="257" t="n">
        <v>4229.629225</v>
      </c>
      <c r="P3" s="258" t="n">
        <v>1.75</v>
      </c>
      <c r="Q3" s="257" t="n">
        <v>150.692366</v>
      </c>
      <c r="R3" s="257" t="n">
        <v>149.920775</v>
      </c>
      <c r="S3" s="258" t="n">
        <v>-0.685343675293216</v>
      </c>
      <c r="T3" s="257" t="n">
        <v>-2898.7496381891</v>
      </c>
      <c r="U3" s="257" t="n">
        <v>-1832.567712</v>
      </c>
      <c r="V3" s="257" t="n">
        <v>0</v>
      </c>
      <c r="W3" s="257" t="n">
        <v>-4731.3173501891</v>
      </c>
      <c r="X3" s="257" t="n">
        <v>-140539.47255</v>
      </c>
      <c r="Y3" s="257" t="n">
        <v>-144290.553594</v>
      </c>
      <c r="Z3" s="257" t="n">
        <v>-3751.08104399999</v>
      </c>
      <c r="AA3" s="257" t="n">
        <v>980.236306189107</v>
      </c>
      <c r="AB3" s="257" t="n">
        <v>-140539.47255</v>
      </c>
      <c r="AC3" s="257" t="n">
        <v>-144290.553594</v>
      </c>
      <c r="AD3" s="257" t="n">
        <v>-3751.08104399999</v>
      </c>
      <c r="AF3" s="257" t="n">
        <v>52878.82457095</v>
      </c>
      <c r="AG3" s="259" t="n">
        <f aca="false">IF(ISERROR(VLOOKUP(B3,Acc_Cash!$A:$H,3,FALSE())),0,VLOOKUP(B3,Acc_Cash!$A:$H,3,FALSE()))</f>
        <v>0</v>
      </c>
      <c r="AH3" s="259" t="n">
        <f aca="false">AG3+AC3</f>
        <v>-144290.553594</v>
      </c>
      <c r="AI3" s="259" t="n">
        <f aca="false">AH3-(IF(ISERROR(VLOOKUP(A3,'YTD Last'!$E$2:$Z$500,21,0)),0,VLOOKUP(A3,'YTD Last'!$E$2:$Z$500,21,0)))</f>
        <v>-144882.821739</v>
      </c>
      <c r="AJ3" s="259" t="n">
        <f aca="false">AH3-IF(ISERROR(VLOOKUP(A3,'QTD Last'!$A$2:$AH$600,34,0)),0,VLOOKUP(A3,'QTD Last'!$A$2:$AH$600,34,0))</f>
        <v>-3751.08104399999</v>
      </c>
      <c r="AK3" s="259" t="n">
        <f aca="false">AH3-IF(ISERROR(VLOOKUP(A3,'MTD Last'!$A$2:$AH$600,34,0)),0,VLOOKUP(A3,'MTD Last'!$A$2:$AH$600,34,0))</f>
        <v>-3751.08104399999</v>
      </c>
      <c r="AL3" s="259" t="n">
        <f aca="false">AD3-AE3</f>
        <v>-3751.08104399999</v>
      </c>
      <c r="AM3" s="269" t="str">
        <f aca="false">ROUND((L3-Control!$C$3)/365,0)&amp;" Year"</f>
        <v>-20 Year</v>
      </c>
      <c r="AN3" s="260" t="str">
        <f aca="false">IF(F3="AAA",1,IF(F3="AA+",2,IF(F3="AA",3,IF(F3="AA-",4,IF(F3="A+",5,IF(F3="A",6,IF(F3="A-",7,IF(F3="BBB+",8,"Code"))))))))</f>
        <v>Code</v>
      </c>
      <c r="AO3" s="260" t="n">
        <f aca="false">IF(F3="BBB",9,IF(F3="BBB-",10,IF(F3="BB+",11,IF(F3="BB",12,IF(F3="BB-",13,IF(F3="B+",14,IF(F3="B",15,IF(F3="B-",16,"Code"))))))))</f>
        <v>10</v>
      </c>
      <c r="AP3" s="260" t="n">
        <f aca="false">IF(AN3="Code",AO3,AN3)</f>
        <v>10</v>
      </c>
      <c r="AQ3" s="259" t="n">
        <f aca="false">AH3-(IF(ISERROR(VLOOKUP(A3,'WTD Last'!$A$1:$AQ$605,34,0)),0,VLOOKUP(A3,'WTD Last'!$A$1:$AQ$605,34,0)))</f>
        <v>-84301.547344</v>
      </c>
      <c r="AR3" s="270" t="n">
        <f aca="false">R3-(IF(ISERROR(VLOOKUP(A3,'WTD Last'!$A$1:$AQ$605,18,0)),0,VLOOKUP(A3,'WTD Last'!$A$1:$AQ$605,18,0)))</f>
        <v>-19.939069</v>
      </c>
      <c r="AS3" s="259" t="n">
        <f aca="false">O3-(IF(ISERROR(VLOOKUP(A3,'WTD Last'!$A$1:$AQ$605,15,0)),0,VLOOKUP(A3,'WTD Last'!$A$1:$AQ$605,15,0)))</f>
        <v>-31.4363969999995</v>
      </c>
      <c r="AT3" s="259" t="n">
        <f aca="false">N3*(P3/100)/360</f>
        <v>-486.111111111111</v>
      </c>
      <c r="AV3" s="261" t="n">
        <v>57220</v>
      </c>
      <c r="AW3" s="255"/>
      <c r="AX3" s="257"/>
    </row>
    <row r="4" customFormat="false" ht="12.75" hidden="false" customHeight="false" outlineLevel="0" collapsed="false">
      <c r="A4" s="255" t="n">
        <v>1580</v>
      </c>
      <c r="B4" s="255" t="n">
        <v>634</v>
      </c>
      <c r="C4" s="255" t="s">
        <v>2</v>
      </c>
      <c r="D4" s="255" t="s">
        <v>157</v>
      </c>
      <c r="E4" s="255" t="s">
        <v>149</v>
      </c>
      <c r="F4" s="255" t="s">
        <v>150</v>
      </c>
      <c r="G4" s="255" t="s">
        <v>151</v>
      </c>
      <c r="H4" s="255" t="s">
        <v>152</v>
      </c>
      <c r="I4" s="255" t="s">
        <v>156</v>
      </c>
      <c r="J4" s="256" t="s">
        <v>158</v>
      </c>
      <c r="K4" s="268" t="n">
        <v>36896</v>
      </c>
      <c r="L4" s="268" t="n">
        <v>38722</v>
      </c>
      <c r="M4" s="255" t="s">
        <v>155</v>
      </c>
      <c r="N4" s="257" t="n">
        <v>10000000</v>
      </c>
      <c r="O4" s="257" t="n">
        <v>-4229.629225</v>
      </c>
      <c r="P4" s="258" t="n">
        <v>1.75</v>
      </c>
      <c r="Q4" s="257" t="n">
        <v>150.692366</v>
      </c>
      <c r="R4" s="257" t="n">
        <v>149.920775</v>
      </c>
      <c r="S4" s="258" t="n">
        <v>-0.685343675293216</v>
      </c>
      <c r="T4" s="257" t="n">
        <v>2898.7496381891</v>
      </c>
      <c r="U4" s="257" t="n">
        <v>1832.567712</v>
      </c>
      <c r="V4" s="257" t="n">
        <v>0</v>
      </c>
      <c r="W4" s="257" t="n">
        <v>4731.3173501891</v>
      </c>
      <c r="X4" s="257" t="n">
        <v>140539.47255</v>
      </c>
      <c r="Y4" s="257" t="n">
        <v>144290.553594</v>
      </c>
      <c r="Z4" s="257" t="n">
        <v>3751.08104399999</v>
      </c>
      <c r="AA4" s="257" t="n">
        <v>-980.236306189107</v>
      </c>
      <c r="AB4" s="257" t="n">
        <v>140539.47255</v>
      </c>
      <c r="AC4" s="257" t="n">
        <v>144290.553594</v>
      </c>
      <c r="AD4" s="257" t="n">
        <v>3751.08104399999</v>
      </c>
      <c r="AF4" s="257" t="n">
        <v>-52878.82457095</v>
      </c>
      <c r="AG4" s="259" t="n">
        <f aca="false">IF(ISERROR(VLOOKUP(B4,Acc_Cash!$A:$H,3,FALSE())),0,VLOOKUP(B4,Acc_Cash!$A:$H,3,FALSE()))</f>
        <v>0</v>
      </c>
      <c r="AH4" s="259" t="n">
        <f aca="false">AG4+AC4</f>
        <v>144290.553594</v>
      </c>
      <c r="AI4" s="259" t="n">
        <f aca="false">AH4-(IF(ISERROR(VLOOKUP(A4,'YTD Last'!$E$2:$Z$500,21,0)),0,VLOOKUP(A4,'YTD Last'!$E$2:$Z$500,21,0)))</f>
        <v>144882.821739</v>
      </c>
      <c r="AJ4" s="259" t="n">
        <f aca="false">AH4-IF(ISERROR(VLOOKUP(A4,'QTD Last'!$A$2:$AH$600,34,0)),0,VLOOKUP(A4,'QTD Last'!$A$2:$AH$600,34,0))</f>
        <v>3751.08104399999</v>
      </c>
      <c r="AK4" s="259" t="n">
        <f aca="false">AH4-IF(ISERROR(VLOOKUP(A4,'MTD Last'!$A$2:$AH$600,34,0)),0,VLOOKUP(A4,'MTD Last'!$A$2:$AH$600,34,0))</f>
        <v>3751.08104399999</v>
      </c>
      <c r="AL4" s="259" t="n">
        <f aca="false">AD4-AE4</f>
        <v>3751.08104399999</v>
      </c>
      <c r="AM4" s="269" t="str">
        <f aca="false">ROUND((L4-Control!$C$3)/365,0)&amp;" Year"</f>
        <v>-20 Year</v>
      </c>
      <c r="AN4" s="260" t="str">
        <f aca="false">IF(F4="AAA",1,IF(F4="AA+",2,IF(F4="AA",3,IF(F4="AA-",4,IF(F4="A+",5,IF(F4="A",6,IF(F4="A-",7,IF(F4="BBB+",8,"Code"))))))))</f>
        <v>Code</v>
      </c>
      <c r="AO4" s="260" t="n">
        <f aca="false">IF(F4="BBB",9,IF(F4="BBB-",10,IF(F4="BB+",11,IF(F4="BB",12,IF(F4="BB-",13,IF(F4="B+",14,IF(F4="B",15,IF(F4="B-",16,"Code"))))))))</f>
        <v>10</v>
      </c>
      <c r="AP4" s="260" t="n">
        <f aca="false">IF(AN4="Code",AO4,AN4)</f>
        <v>10</v>
      </c>
      <c r="AQ4" s="259" t="n">
        <f aca="false">AH4-(IF(ISERROR(VLOOKUP(A4,'WTD Last'!$A$1:$AQ$605,34,0)),0,VLOOKUP(A4,'WTD Last'!$A$1:$AQ$605,34,0)))</f>
        <v>84301.547344</v>
      </c>
      <c r="AR4" s="270" t="n">
        <f aca="false">R4-(IF(ISERROR(VLOOKUP(A4,'WTD Last'!$A$1:$AQ$605,18,0)),0,VLOOKUP(A4,'WTD Last'!$A$1:$AQ$605,18,0)))</f>
        <v>-19.939069</v>
      </c>
      <c r="AS4" s="259" t="n">
        <f aca="false">O4-(IF(ISERROR(VLOOKUP(A4,'WTD Last'!$A$1:$AQ$605,15,0)),0,VLOOKUP(A4,'WTD Last'!$A$1:$AQ$605,15,0)))</f>
        <v>31.4363969999995</v>
      </c>
      <c r="AT4" s="259" t="n">
        <f aca="false">N4*(P4/100)/360</f>
        <v>486.111111111111</v>
      </c>
      <c r="AV4" s="261" t="n">
        <v>57220</v>
      </c>
      <c r="AW4" s="255"/>
      <c r="AX4" s="257"/>
    </row>
    <row r="5" customFormat="false" ht="12.75" hidden="false" customHeight="false" outlineLevel="0" collapsed="false">
      <c r="A5" s="255" t="n">
        <v>1276</v>
      </c>
      <c r="B5" s="255" t="n">
        <v>437</v>
      </c>
      <c r="C5" s="255" t="s">
        <v>2</v>
      </c>
      <c r="D5" s="255" t="s">
        <v>104</v>
      </c>
      <c r="E5" s="255" t="s">
        <v>159</v>
      </c>
      <c r="F5" s="255" t="s">
        <v>116</v>
      </c>
      <c r="G5" s="255" t="s">
        <v>160</v>
      </c>
      <c r="H5" s="255" t="s">
        <v>161</v>
      </c>
      <c r="I5" s="255" t="s">
        <v>156</v>
      </c>
      <c r="J5" s="256" t="s">
        <v>105</v>
      </c>
      <c r="K5" s="268" t="n">
        <v>36896</v>
      </c>
      <c r="L5" s="268" t="n">
        <v>38722</v>
      </c>
      <c r="M5" s="255" t="s">
        <v>155</v>
      </c>
      <c r="N5" s="257" t="n">
        <v>-10000000</v>
      </c>
      <c r="O5" s="257" t="n">
        <v>4035.051316</v>
      </c>
      <c r="P5" s="258" t="n">
        <v>0.46</v>
      </c>
      <c r="Q5" s="257" t="n">
        <v>102.573634</v>
      </c>
      <c r="R5" s="257" t="n">
        <v>101.961777</v>
      </c>
      <c r="S5" s="258" t="n">
        <v>-0.567469865612917</v>
      </c>
      <c r="T5" s="257" t="n">
        <v>-2289.77002803174</v>
      </c>
      <c r="U5" s="257" t="n">
        <v>-925.586634</v>
      </c>
      <c r="V5" s="257" t="n">
        <v>0</v>
      </c>
      <c r="W5" s="257" t="n">
        <v>-3215.35666203174</v>
      </c>
      <c r="X5" s="257" t="n">
        <v>219833.134572</v>
      </c>
      <c r="Y5" s="257" t="n">
        <v>217524.151152</v>
      </c>
      <c r="Z5" s="257" t="n">
        <v>-2308.98342</v>
      </c>
      <c r="AA5" s="257" t="n">
        <v>906.373242031738</v>
      </c>
      <c r="AB5" s="257" t="n">
        <v>219833.134572</v>
      </c>
      <c r="AC5" s="257" t="n">
        <v>217524.151152</v>
      </c>
      <c r="AD5" s="257" t="n">
        <v>-2308.98342</v>
      </c>
      <c r="AF5" s="257" t="n">
        <v>29205.701425208</v>
      </c>
      <c r="AG5" s="259" t="n">
        <f aca="false">IF(ISERROR(VLOOKUP(B5,Acc_Cash!$A:$H,3,FALSE())),0,VLOOKUP(B5,Acc_Cash!$A:$H,3,FALSE()))</f>
        <v>0</v>
      </c>
      <c r="AH5" s="259" t="n">
        <f aca="false">AG5+AC5</f>
        <v>217524.151152</v>
      </c>
      <c r="AI5" s="259" t="n">
        <f aca="false">AH5-(IF(ISERROR(VLOOKUP(A5,'YTD Last'!$E$2:$Z$500,21,0)),0,VLOOKUP(A5,'YTD Last'!$E$2:$Z$500,21,0)))</f>
        <v>163484.127779</v>
      </c>
      <c r="AJ5" s="259" t="n">
        <f aca="false">AH5-IF(ISERROR(VLOOKUP(A5,'QTD Last'!$A$2:$AH$600,34,0)),0,VLOOKUP(A5,'QTD Last'!$A$2:$AH$600,34,0))</f>
        <v>-2308.98342</v>
      </c>
      <c r="AK5" s="259" t="n">
        <f aca="false">AH5-IF(ISERROR(VLOOKUP(A5,'MTD Last'!$A$2:$AH$600,34,0)),0,VLOOKUP(A5,'MTD Last'!$A$2:$AH$600,34,0))</f>
        <v>-2308.98342</v>
      </c>
      <c r="AL5" s="259" t="n">
        <f aca="false">AD5-AE5</f>
        <v>-2308.98342</v>
      </c>
      <c r="AM5" s="269" t="str">
        <f aca="false">ROUND((L5-Control!$C$3)/365,0)&amp;" Year"</f>
        <v>-20 Year</v>
      </c>
      <c r="AN5" s="260" t="n">
        <f aca="false">IF(F5="AAA",1,IF(F5="AA+",2,IF(F5="AA",3,IF(F5="AA-",4,IF(F5="A+",5,IF(F5="A",6,IF(F5="A-",7,IF(F5="BBB+",8,"Code"))))))))</f>
        <v>8</v>
      </c>
      <c r="AO5" s="260" t="str">
        <f aca="false">IF(F5="BBB",9,IF(F5="BBB-",10,IF(F5="BB+",11,IF(F5="BB",12,IF(F5="BB-",13,IF(F5="B+",14,IF(F5="B",15,IF(F5="B-",16,"Code"))))))))</f>
        <v>Code</v>
      </c>
      <c r="AP5" s="260" t="n">
        <f aca="false">IF(AN5="Code",AO5,AN5)</f>
        <v>8</v>
      </c>
      <c r="AQ5" s="259" t="n">
        <f aca="false">AH5-(IF(ISERROR(VLOOKUP(A5,'WTD Last'!$A$1:$AQ$605,34,0)),0,VLOOKUP(A5,'WTD Last'!$A$1:$AQ$605,34,0)))</f>
        <v>-18327.638839</v>
      </c>
      <c r="AR5" s="270" t="n">
        <f aca="false">R5-(IF(ISERROR(VLOOKUP(A5,'WTD Last'!$A$1:$AQ$605,18,0)),0,VLOOKUP(A5,'WTD Last'!$A$1:$AQ$605,18,0)))</f>
        <v>-3.949433</v>
      </c>
      <c r="AS5" s="259" t="n">
        <f aca="false">O5-(IF(ISERROR(VLOOKUP(A5,'WTD Last'!$A$1:$AQ$605,15,0)),0,VLOOKUP(A5,'WTD Last'!$A$1:$AQ$605,15,0)))</f>
        <v>-36.6763679999999</v>
      </c>
      <c r="AT5" s="259" t="n">
        <f aca="false">N5*(P5/100)/360</f>
        <v>-127.777777777778</v>
      </c>
      <c r="AV5" s="261" t="n">
        <v>92929</v>
      </c>
      <c r="AW5" s="255"/>
      <c r="AX5" s="257"/>
    </row>
    <row r="6" customFormat="false" ht="12.75" hidden="false" customHeight="false" outlineLevel="0" collapsed="false">
      <c r="A6" s="255" t="n">
        <v>1552</v>
      </c>
      <c r="B6" s="255" t="n">
        <v>598</v>
      </c>
      <c r="C6" s="255" t="s">
        <v>2</v>
      </c>
      <c r="D6" s="255" t="s">
        <v>157</v>
      </c>
      <c r="E6" s="255" t="s">
        <v>159</v>
      </c>
      <c r="F6" s="255" t="s">
        <v>116</v>
      </c>
      <c r="G6" s="255" t="s">
        <v>160</v>
      </c>
      <c r="H6" s="255" t="s">
        <v>161</v>
      </c>
      <c r="I6" s="255" t="s">
        <v>156</v>
      </c>
      <c r="J6" s="256" t="s">
        <v>158</v>
      </c>
      <c r="K6" s="268" t="n">
        <v>36896</v>
      </c>
      <c r="L6" s="268" t="n">
        <v>38722</v>
      </c>
      <c r="M6" s="255" t="s">
        <v>155</v>
      </c>
      <c r="N6" s="257" t="n">
        <v>10000000</v>
      </c>
      <c r="O6" s="257" t="n">
        <v>-4035.051316</v>
      </c>
      <c r="P6" s="258" t="n">
        <v>0.46</v>
      </c>
      <c r="Q6" s="257" t="n">
        <v>102.573634</v>
      </c>
      <c r="R6" s="257" t="n">
        <v>101.961777</v>
      </c>
      <c r="S6" s="258" t="n">
        <v>-0.567469865612917</v>
      </c>
      <c r="T6" s="257" t="n">
        <v>2289.77002803174</v>
      </c>
      <c r="U6" s="257" t="n">
        <v>925.586634</v>
      </c>
      <c r="V6" s="257" t="n">
        <v>0</v>
      </c>
      <c r="W6" s="257" t="n">
        <v>3215.35666203174</v>
      </c>
      <c r="X6" s="257" t="n">
        <v>-219833.134572</v>
      </c>
      <c r="Y6" s="257" t="n">
        <v>-217524.151152</v>
      </c>
      <c r="Z6" s="257" t="n">
        <v>2308.98342</v>
      </c>
      <c r="AA6" s="257" t="n">
        <v>-906.373242031738</v>
      </c>
      <c r="AB6" s="257" t="n">
        <v>-219833.134572</v>
      </c>
      <c r="AC6" s="257" t="n">
        <v>-217524.151152</v>
      </c>
      <c r="AD6" s="257" t="n">
        <v>2308.98342</v>
      </c>
      <c r="AF6" s="257" t="n">
        <v>-29205.701425208</v>
      </c>
      <c r="AG6" s="259" t="n">
        <f aca="false">IF(ISERROR(VLOOKUP(B6,Acc_Cash!$A:$H,3,FALSE())),0,VLOOKUP(B6,Acc_Cash!$A:$H,3,FALSE()))</f>
        <v>0</v>
      </c>
      <c r="AH6" s="259" t="n">
        <f aca="false">AG6+AC6</f>
        <v>-217524.151152</v>
      </c>
      <c r="AI6" s="259" t="n">
        <f aca="false">AH6-(IF(ISERROR(VLOOKUP(A6,'YTD Last'!$E$2:$Z$383,21,0)),0,VLOOKUP(A6,'YTD Last'!$E$2:$Z$383,21,0)))</f>
        <v>-163484.127779</v>
      </c>
      <c r="AJ6" s="259" t="n">
        <f aca="false">AH6-IF(ISERROR(VLOOKUP(A6,'QTD Last'!$A$2:$AH$600,34,0)),0,VLOOKUP(A6,'QTD Last'!$A$2:$AH$600,34,0))</f>
        <v>2308.98342</v>
      </c>
      <c r="AK6" s="259" t="n">
        <f aca="false">AH6-IF(ISERROR(VLOOKUP(A6,'MTD Last'!$A$2:$AH$600,34,0)),0,VLOOKUP(A6,'MTD Last'!$A$2:$AH$600,34,0))</f>
        <v>2308.98342</v>
      </c>
      <c r="AL6" s="259" t="n">
        <f aca="false">AD6-AE6</f>
        <v>2308.98342</v>
      </c>
      <c r="AM6" s="269" t="str">
        <f aca="false">ROUND((L6-Control!$C$3)/365,0)&amp;" Year"</f>
        <v>-20 Year</v>
      </c>
      <c r="AN6" s="260" t="n">
        <f aca="false">IF(F6="AAA",1,IF(F6="AA+",2,IF(F6="AA",3,IF(F6="AA-",4,IF(F6="A+",5,IF(F6="A",6,IF(F6="A-",7,IF(F6="BBB+",8,"Code"))))))))</f>
        <v>8</v>
      </c>
      <c r="AO6" s="260" t="str">
        <f aca="false">IF(F6="BBB",9,IF(F6="BBB-",10,IF(F6="BB+",11,IF(F6="BB",12,IF(F6="BB-",13,IF(F6="B+",14,IF(F6="B",15,IF(F6="B-",16,"Code"))))))))</f>
        <v>Code</v>
      </c>
      <c r="AP6" s="260" t="n">
        <f aca="false">IF(AN6="Code",AO6,AN6)</f>
        <v>8</v>
      </c>
      <c r="AQ6" s="259" t="n">
        <f aca="false">AH6-(IF(ISERROR(VLOOKUP(A6,'WTD Last'!$A$1:$AQ$605,34,0)),0,VLOOKUP(A6,'WTD Last'!$A$1:$AQ$605,34,0)))</f>
        <v>18327.638839</v>
      </c>
      <c r="AR6" s="270" t="n">
        <f aca="false">R6-(IF(ISERROR(VLOOKUP(A6,'WTD Last'!$A$1:$AQ$605,18,0)),0,VLOOKUP(A6,'WTD Last'!$A$1:$AQ$605,18,0)))</f>
        <v>-3.949433</v>
      </c>
      <c r="AS6" s="259" t="n">
        <f aca="false">O6-(IF(ISERROR(VLOOKUP(A6,'WTD Last'!$A$1:$AQ$605,15,0)),0,VLOOKUP(A6,'WTD Last'!$A$1:$AQ$605,15,0)))</f>
        <v>36.6763679999999</v>
      </c>
      <c r="AT6" s="259" t="n">
        <f aca="false">N6*(P6/100)/360</f>
        <v>127.777777777778</v>
      </c>
      <c r="AV6" s="261" t="n">
        <v>92929</v>
      </c>
      <c r="AW6" s="255"/>
      <c r="AX6" s="257"/>
    </row>
    <row r="7" customFormat="false" ht="12.75" hidden="false" customHeight="false" outlineLevel="0" collapsed="false">
      <c r="A7" s="255" t="n">
        <v>1277</v>
      </c>
      <c r="B7" s="255" t="n">
        <v>438</v>
      </c>
      <c r="C7" s="255" t="s">
        <v>2</v>
      </c>
      <c r="D7" s="255" t="s">
        <v>104</v>
      </c>
      <c r="E7" s="255" t="s">
        <v>162</v>
      </c>
      <c r="F7" s="255" t="s">
        <v>163</v>
      </c>
      <c r="G7" s="255" t="s">
        <v>164</v>
      </c>
      <c r="H7" s="255" t="s">
        <v>117</v>
      </c>
      <c r="I7" s="255" t="s">
        <v>156</v>
      </c>
      <c r="J7" s="256" t="s">
        <v>105</v>
      </c>
      <c r="K7" s="268" t="n">
        <v>36896</v>
      </c>
      <c r="L7" s="268" t="n">
        <v>38722</v>
      </c>
      <c r="M7" s="255" t="s">
        <v>155</v>
      </c>
      <c r="N7" s="257" t="n">
        <v>-10000000</v>
      </c>
      <c r="O7" s="257" t="n">
        <v>4016.805608</v>
      </c>
      <c r="P7" s="258" t="n">
        <v>0.18</v>
      </c>
      <c r="Q7" s="257" t="n">
        <v>21.256535</v>
      </c>
      <c r="R7" s="257" t="n">
        <v>21.139048</v>
      </c>
      <c r="S7" s="258" t="n">
        <v>-0.118390298303136</v>
      </c>
      <c r="T7" s="257" t="n">
        <v>-475.55081415683</v>
      </c>
      <c r="U7" s="257" t="n">
        <v>-246.993402</v>
      </c>
      <c r="V7" s="257" t="n">
        <v>0</v>
      </c>
      <c r="W7" s="257" t="n">
        <v>-722.54421615683</v>
      </c>
      <c r="X7" s="257" t="n">
        <v>9346.611993</v>
      </c>
      <c r="Y7" s="257" t="n">
        <v>8815.135902</v>
      </c>
      <c r="Z7" s="257" t="n">
        <v>-531.476091000001</v>
      </c>
      <c r="AA7" s="257" t="n">
        <v>191.068125156829</v>
      </c>
      <c r="AB7" s="257" t="n">
        <v>9346.611993</v>
      </c>
      <c r="AC7" s="257" t="n">
        <v>8815.135902</v>
      </c>
      <c r="AD7" s="257" t="n">
        <v>-531.476091000001</v>
      </c>
      <c r="AF7" s="257" t="n">
        <v>11893.761405288</v>
      </c>
      <c r="AG7" s="259" t="n">
        <f aca="false">IF(ISERROR(VLOOKUP(B7,Acc_Cash!$A:$H,3,FALSE())),0,VLOOKUP(B7,Acc_Cash!$A:$H,3,FALSE()))</f>
        <v>0</v>
      </c>
      <c r="AH7" s="259" t="n">
        <f aca="false">AG7+AC7</f>
        <v>8815.135902</v>
      </c>
      <c r="AI7" s="259" t="n">
        <f aca="false">AH7-(IF(ISERROR(VLOOKUP(A7,'YTD Last'!$E$2:$Z$383,21,0)),0,VLOOKUP(A7,'YTD Last'!$E$2:$Z$383,21,0)))</f>
        <v>-29015.478416</v>
      </c>
      <c r="AJ7" s="259" t="n">
        <f aca="false">AH7-IF(ISERROR(VLOOKUP(A7,'QTD Last'!$A$2:$AH$600,34,0)),0,VLOOKUP(A7,'QTD Last'!$A$2:$AH$600,34,0))</f>
        <v>-531.476091000001</v>
      </c>
      <c r="AK7" s="259" t="n">
        <f aca="false">AH7-IF(ISERROR(VLOOKUP(A7,'MTD Last'!$A$2:$AH$600,34,0)),0,VLOOKUP(A7,'MTD Last'!$A$2:$AH$600,34,0))</f>
        <v>-531.476091000001</v>
      </c>
      <c r="AL7" s="259" t="n">
        <f aca="false">AD7-AE7</f>
        <v>-531.476091000001</v>
      </c>
      <c r="AM7" s="269" t="str">
        <f aca="false">ROUND((L7-Control!$C$3)/365,0)&amp;" Year"</f>
        <v>-20 Year</v>
      </c>
      <c r="AN7" s="260" t="n">
        <f aca="false">IF(F7="AAA",1,IF(F7="AA+",2,IF(F7="AA",3,IF(F7="AA-",4,IF(F7="A+",5,IF(F7="A",6,IF(F7="A-",7,IF(F7="BBB+",8,"Code"))))))))</f>
        <v>4</v>
      </c>
      <c r="AO7" s="260" t="str">
        <f aca="false">IF(F7="BBB",9,IF(F7="BBB-",10,IF(F7="BB+",11,IF(F7="BB",12,IF(F7="BB-",13,IF(F7="B+",14,IF(F7="B",15,IF(F7="B-",16,"Code"))))))))</f>
        <v>Code</v>
      </c>
      <c r="AP7" s="260" t="n">
        <f aca="false">IF(AN7="Code",AO7,AN7)</f>
        <v>4</v>
      </c>
      <c r="AQ7" s="259" t="n">
        <f aca="false">AH7-(IF(ISERROR(VLOOKUP(A7,'WTD Last'!$A$1:$AQ$605,34,0)),0,VLOOKUP(A7,'WTD Last'!$A$1:$AQ$605,34,0)))</f>
        <v>-7753.002966</v>
      </c>
      <c r="AR7" s="270" t="n">
        <f aca="false">R7-(IF(ISERROR(VLOOKUP(A7,'WTD Last'!$A$1:$AQ$605,18,0)),0,VLOOKUP(A7,'WTD Last'!$A$1:$AQ$605,18,0)))</f>
        <v>-1.710062</v>
      </c>
      <c r="AS7" s="259" t="n">
        <f aca="false">O7-(IF(ISERROR(VLOOKUP(A7,'WTD Last'!$A$1:$AQ$605,15,0)),0,VLOOKUP(A7,'WTD Last'!$A$1:$AQ$605,15,0)))</f>
        <v>-36.9353370000003</v>
      </c>
      <c r="AT7" s="259" t="n">
        <f aca="false">N7*(P7/100)/360</f>
        <v>-50</v>
      </c>
      <c r="AV7" s="261" t="n">
        <v>92932</v>
      </c>
      <c r="AW7" s="255"/>
      <c r="AX7" s="257"/>
    </row>
    <row r="8" customFormat="false" ht="12.75" hidden="false" customHeight="false" outlineLevel="0" collapsed="false">
      <c r="A8" s="255" t="n">
        <v>1553</v>
      </c>
      <c r="B8" s="255" t="n">
        <v>599</v>
      </c>
      <c r="C8" s="255" t="s">
        <v>2</v>
      </c>
      <c r="D8" s="255" t="s">
        <v>157</v>
      </c>
      <c r="E8" s="255" t="s">
        <v>162</v>
      </c>
      <c r="F8" s="255" t="s">
        <v>163</v>
      </c>
      <c r="G8" s="255" t="s">
        <v>164</v>
      </c>
      <c r="H8" s="255" t="s">
        <v>117</v>
      </c>
      <c r="I8" s="255" t="s">
        <v>156</v>
      </c>
      <c r="J8" s="256" t="s">
        <v>158</v>
      </c>
      <c r="K8" s="268" t="n">
        <v>36896</v>
      </c>
      <c r="L8" s="268" t="n">
        <v>38722</v>
      </c>
      <c r="M8" s="255" t="s">
        <v>155</v>
      </c>
      <c r="N8" s="257" t="n">
        <v>10000000</v>
      </c>
      <c r="O8" s="257" t="n">
        <v>-4016.805608</v>
      </c>
      <c r="P8" s="258" t="n">
        <v>0.18</v>
      </c>
      <c r="Q8" s="257" t="n">
        <v>21.256535</v>
      </c>
      <c r="R8" s="257" t="n">
        <v>21.139048</v>
      </c>
      <c r="S8" s="258" t="n">
        <v>-0.118390298303136</v>
      </c>
      <c r="T8" s="257" t="n">
        <v>475.55081415683</v>
      </c>
      <c r="U8" s="257" t="n">
        <v>246.993402</v>
      </c>
      <c r="V8" s="257" t="n">
        <v>0</v>
      </c>
      <c r="W8" s="257" t="n">
        <v>722.54421615683</v>
      </c>
      <c r="X8" s="257" t="n">
        <v>-9346.611993</v>
      </c>
      <c r="Y8" s="257" t="n">
        <v>-8815.135902</v>
      </c>
      <c r="Z8" s="257" t="n">
        <v>531.476091000001</v>
      </c>
      <c r="AA8" s="257" t="n">
        <v>-191.068125156829</v>
      </c>
      <c r="AB8" s="257" t="n">
        <v>-9346.611993</v>
      </c>
      <c r="AC8" s="257" t="n">
        <v>-8815.135902</v>
      </c>
      <c r="AD8" s="257" t="n">
        <v>531.476091000001</v>
      </c>
      <c r="AF8" s="257" t="n">
        <v>-11893.761405288</v>
      </c>
      <c r="AG8" s="259" t="n">
        <f aca="false">IF(ISERROR(VLOOKUP(B8,Acc_Cash!$A:$H,3,FALSE())),0,VLOOKUP(B8,Acc_Cash!$A:$H,3,FALSE()))</f>
        <v>0</v>
      </c>
      <c r="AH8" s="259" t="n">
        <f aca="false">AG8+AC8</f>
        <v>-8815.135902</v>
      </c>
      <c r="AI8" s="259" t="n">
        <f aca="false">AH8-(IF(ISERROR(VLOOKUP(A8,'YTD Last'!$E$2:$Z$500,21,0)),0,VLOOKUP(A8,'YTD Last'!$E$2:$Z$500,21,0)))</f>
        <v>29015.478416</v>
      </c>
      <c r="AJ8" s="259" t="n">
        <f aca="false">AH8-IF(ISERROR(VLOOKUP(A8,'QTD Last'!$A$2:$AH$600,34,0)),0,VLOOKUP(A8,'QTD Last'!$A$2:$AH$600,34,0))</f>
        <v>531.476091000001</v>
      </c>
      <c r="AK8" s="259" t="n">
        <f aca="false">AH8-IF(ISERROR(VLOOKUP(A8,'MTD Last'!$A$2:$AH$600,34,0)),0,VLOOKUP(A8,'MTD Last'!$A$2:$AH$600,34,0))</f>
        <v>531.476091000001</v>
      </c>
      <c r="AL8" s="259" t="n">
        <f aca="false">AD8-AE8</f>
        <v>531.476091000001</v>
      </c>
      <c r="AM8" s="269" t="str">
        <f aca="false">ROUND((L8-Control!$C$3)/365,0)&amp;" Year"</f>
        <v>-20 Year</v>
      </c>
      <c r="AN8" s="260" t="n">
        <f aca="false">IF(F8="AAA",1,IF(F8="AA+",2,IF(F8="AA",3,IF(F8="AA-",4,IF(F8="A+",5,IF(F8="A",6,IF(F8="A-",7,IF(F8="BBB+",8,"Code"))))))))</f>
        <v>4</v>
      </c>
      <c r="AO8" s="260" t="str">
        <f aca="false">IF(F8="BBB",9,IF(F8="BBB-",10,IF(F8="BB+",11,IF(F8="BB",12,IF(F8="BB-",13,IF(F8="B+",14,IF(F8="B",15,IF(F8="B-",16,"Code"))))))))</f>
        <v>Code</v>
      </c>
      <c r="AP8" s="260" t="n">
        <f aca="false">IF(AN8="Code",AO8,AN8)</f>
        <v>4</v>
      </c>
      <c r="AQ8" s="259" t="n">
        <f aca="false">AH8-(IF(ISERROR(VLOOKUP(A8,'WTD Last'!$A$1:$AQ$605,34,0)),0,VLOOKUP(A8,'WTD Last'!$A$1:$AQ$605,34,0)))</f>
        <v>7753.002966</v>
      </c>
      <c r="AR8" s="270" t="n">
        <f aca="false">R8-(IF(ISERROR(VLOOKUP(A8,'WTD Last'!$A$1:$AQ$605,18,0)),0,VLOOKUP(A8,'WTD Last'!$A$1:$AQ$605,18,0)))</f>
        <v>-1.710062</v>
      </c>
      <c r="AS8" s="259" t="n">
        <f aca="false">O8-(IF(ISERROR(VLOOKUP(A8,'WTD Last'!$A$1:$AQ$605,15,0)),0,VLOOKUP(A8,'WTD Last'!$A$1:$AQ$605,15,0)))</f>
        <v>36.9353370000003</v>
      </c>
      <c r="AT8" s="259" t="n">
        <f aca="false">N8*(P8/100)/360</f>
        <v>50</v>
      </c>
      <c r="AV8" s="261" t="n">
        <v>92932</v>
      </c>
      <c r="AW8" s="255"/>
      <c r="AX8" s="257"/>
    </row>
    <row r="9" customFormat="false" ht="12.75" hidden="false" customHeight="false" outlineLevel="0" collapsed="false">
      <c r="A9" s="255" t="n">
        <v>1632</v>
      </c>
      <c r="B9" s="255" t="n">
        <v>836</v>
      </c>
      <c r="C9" s="255" t="s">
        <v>2</v>
      </c>
      <c r="D9" s="255" t="s">
        <v>104</v>
      </c>
      <c r="E9" s="255" t="s">
        <v>165</v>
      </c>
      <c r="F9" s="255" t="s">
        <v>166</v>
      </c>
      <c r="G9" s="255" t="s">
        <v>167</v>
      </c>
      <c r="H9" s="255" t="s">
        <v>168</v>
      </c>
      <c r="I9" s="255" t="s">
        <v>169</v>
      </c>
      <c r="J9" s="256" t="s">
        <v>170</v>
      </c>
      <c r="K9" s="268" t="n">
        <v>36928</v>
      </c>
      <c r="L9" s="268" t="n">
        <v>37285</v>
      </c>
      <c r="M9" s="255" t="s">
        <v>155</v>
      </c>
      <c r="N9" s="257" t="n">
        <v>10000000</v>
      </c>
      <c r="O9" s="257" t="n">
        <v>-778.468627</v>
      </c>
      <c r="P9" s="258" t="n">
        <v>2.85</v>
      </c>
      <c r="Q9" s="257" t="n">
        <v>254.484524</v>
      </c>
      <c r="R9" s="257" t="n">
        <v>251.733851</v>
      </c>
      <c r="S9" s="258" t="n">
        <v>-1.12138681205964</v>
      </c>
      <c r="T9" s="257" t="n">
        <v>872.964451919978</v>
      </c>
      <c r="U9" s="257" t="n">
        <v>2211.039114</v>
      </c>
      <c r="V9" s="257" t="n">
        <v>0</v>
      </c>
      <c r="W9" s="257" t="n">
        <v>3084.00356591998</v>
      </c>
      <c r="X9" s="257" t="n">
        <v>68614.740736</v>
      </c>
      <c r="Y9" s="257" t="n">
        <v>71546.640412</v>
      </c>
      <c r="Z9" s="257" t="n">
        <v>2931.89967599999</v>
      </c>
      <c r="AA9" s="257" t="n">
        <v>-152.103889919992</v>
      </c>
      <c r="AB9" s="257" t="n">
        <v>68614.740736</v>
      </c>
      <c r="AC9" s="257" t="n">
        <v>71546.640412</v>
      </c>
      <c r="AD9" s="257" t="n">
        <v>2931.89967599999</v>
      </c>
      <c r="AF9" s="257" t="n">
        <v>-12293.576557584</v>
      </c>
      <c r="AG9" s="259" t="n">
        <f aca="false">IF(ISERROR(VLOOKUP(B9,Acc_Cash!$A:$H,3,FALSE())),0,VLOOKUP(B9,Acc_Cash!$A:$H,3,FALSE()))</f>
        <v>0</v>
      </c>
      <c r="AH9" s="259" t="n">
        <f aca="false">AG9+AC9</f>
        <v>71546.640412</v>
      </c>
      <c r="AI9" s="259" t="n">
        <f aca="false">AH9-(IF(ISERROR(VLOOKUP(A9,'YTD Last'!$E$2:$Z$383,21,0)),0,VLOOKUP(A9,'YTD Last'!$E$2:$Z$383,21,0)))</f>
        <v>71546.640412</v>
      </c>
      <c r="AJ9" s="259" t="n">
        <f aca="false">AH9-IF(ISERROR(VLOOKUP(A9,'QTD Last'!$A$2:$AH$600,34,0)),0,VLOOKUP(A9,'QTD Last'!$A$2:$AH$600,34,0))</f>
        <v>2931.89967599999</v>
      </c>
      <c r="AK9" s="259" t="n">
        <f aca="false">AH9-IF(ISERROR(VLOOKUP(A9,'MTD Last'!$A$2:$AH$600,34,0)),0,VLOOKUP(A9,'MTD Last'!$A$2:$AH$600,34,0))</f>
        <v>2931.89967599999</v>
      </c>
      <c r="AL9" s="259" t="n">
        <f aca="false">AD9-AE9</f>
        <v>2931.89967599999</v>
      </c>
      <c r="AM9" s="269" t="str">
        <f aca="false">ROUND((L9-Control!$C$3)/365,0)&amp;" Year"</f>
        <v>-24 Year</v>
      </c>
      <c r="AN9" s="260" t="str">
        <f aca="false">IF(F9="AAA",1,IF(F9="AA+",2,IF(F9="AA",3,IF(F9="AA-",4,IF(F9="A+",5,IF(F9="A",6,IF(F9="A-",7,IF(F9="BBB+",8,"Code"))))))))</f>
        <v>Code</v>
      </c>
      <c r="AO9" s="260" t="n">
        <f aca="false">IF(F9="BBB",9,IF(F9="BBB-",10,IF(F9="BB+",11,IF(F9="BB",12,IF(F9="BB-",13,IF(F9="B+",14,IF(F9="B",15,IF(F9="B-",16,"Code"))))))))</f>
        <v>12</v>
      </c>
      <c r="AP9" s="260" t="n">
        <f aca="false">IF(AN9="Code",AO9,AN9)</f>
        <v>12</v>
      </c>
      <c r="AQ9" s="259" t="n">
        <f aca="false">AH9-(IF(ISERROR(VLOOKUP(A9,'WTD Last'!$A$1:$AQ$605,34,0)),0,VLOOKUP(A9,'WTD Last'!$A$1:$AQ$605,34,0)))</f>
        <v>9550.59926</v>
      </c>
      <c r="AR9" s="270" t="n">
        <f aca="false">R9-(IF(ISERROR(VLOOKUP(A9,'WTD Last'!$A$1:$AQ$605,18,0)),0,VLOOKUP(A9,'WTD Last'!$A$1:$AQ$605,18,0)))</f>
        <v>-4.75135900000001</v>
      </c>
      <c r="AS9" s="259" t="n">
        <f aca="false">O9-(IF(ISERROR(VLOOKUP(A9,'WTD Last'!$A$1:$AQ$605,15,0)),0,VLOOKUP(A9,'WTD Last'!$A$1:$AQ$605,15,0)))</f>
        <v>20.9612450000001</v>
      </c>
      <c r="AT9" s="259" t="n">
        <f aca="false">N9*(P9/100)/360</f>
        <v>791.666666666667</v>
      </c>
      <c r="AU9" s="261" t="n">
        <v>76452</v>
      </c>
      <c r="AV9" s="261" t="n">
        <v>46759</v>
      </c>
      <c r="AW9" s="255"/>
      <c r="AX9" s="257"/>
    </row>
    <row r="10" customFormat="false" ht="12.75" hidden="false" customHeight="false" outlineLevel="0" collapsed="false">
      <c r="A10" s="255" t="n">
        <v>1278</v>
      </c>
      <c r="B10" s="255" t="n">
        <v>439</v>
      </c>
      <c r="C10" s="255" t="s">
        <v>2</v>
      </c>
      <c r="D10" s="255" t="s">
        <v>104</v>
      </c>
      <c r="E10" s="255" t="s">
        <v>171</v>
      </c>
      <c r="F10" s="255" t="s">
        <v>172</v>
      </c>
      <c r="G10" s="255" t="s">
        <v>151</v>
      </c>
      <c r="H10" s="255" t="s">
        <v>152</v>
      </c>
      <c r="I10" s="255" t="s">
        <v>156</v>
      </c>
      <c r="J10" s="256" t="s">
        <v>170</v>
      </c>
      <c r="K10" s="268" t="n">
        <v>36896</v>
      </c>
      <c r="L10" s="268" t="n">
        <v>38722</v>
      </c>
      <c r="M10" s="255" t="s">
        <v>155</v>
      </c>
      <c r="N10" s="257" t="n">
        <v>-10000000</v>
      </c>
      <c r="O10" s="257" t="n">
        <v>4209.261803</v>
      </c>
      <c r="P10" s="258" t="n">
        <v>2.1</v>
      </c>
      <c r="Q10" s="257" t="n">
        <v>251.310096</v>
      </c>
      <c r="R10" s="257" t="n">
        <v>250.472023</v>
      </c>
      <c r="S10" s="258" t="n">
        <v>-0.607380030656356</v>
      </c>
      <c r="T10" s="257" t="n">
        <v>-2556.62156294677</v>
      </c>
      <c r="U10" s="257" t="n">
        <v>-2360.9238</v>
      </c>
      <c r="V10" s="257" t="n">
        <v>0</v>
      </c>
      <c r="W10" s="257" t="n">
        <v>-4917.54536294677</v>
      </c>
      <c r="X10" s="257" t="n">
        <v>109157.397699</v>
      </c>
      <c r="Y10" s="257" t="n">
        <v>105541.616379</v>
      </c>
      <c r="Z10" s="257" t="n">
        <v>-3615.78131999999</v>
      </c>
      <c r="AA10" s="257" t="n">
        <v>1301.76404294677</v>
      </c>
      <c r="AB10" s="257" t="n">
        <v>109157.397699</v>
      </c>
      <c r="AC10" s="257" t="n">
        <v>105541.616379</v>
      </c>
      <c r="AD10" s="257" t="n">
        <v>-3615.78131999999</v>
      </c>
      <c r="AF10" s="257" t="n">
        <v>41545.41399561</v>
      </c>
      <c r="AG10" s="259" t="n">
        <f aca="false">IF(ISERROR(VLOOKUP(B10,Acc_Cash!$A:$H,3,FALSE())),0,VLOOKUP(B10,Acc_Cash!$A:$H,3,FALSE()))</f>
        <v>0</v>
      </c>
      <c r="AH10" s="259" t="n">
        <f aca="false">AG10+AC10</f>
        <v>105541.616379</v>
      </c>
      <c r="AI10" s="259" t="n">
        <f aca="false">AH10-(IF(ISERROR(VLOOKUP(A10,'YTD Last'!$E$2:$Z$500,21,0)),0,VLOOKUP(A10,'YTD Last'!$E$2:$Z$500,21,0)))</f>
        <v>-17708.342649</v>
      </c>
      <c r="AJ10" s="259" t="n">
        <f aca="false">AH10-IF(ISERROR(VLOOKUP(A10,'QTD Last'!$A$2:$AH$600,34,0)),0,VLOOKUP(A10,'QTD Last'!$A$2:$AH$600,34,0))</f>
        <v>-3615.78131999999</v>
      </c>
      <c r="AK10" s="259" t="n">
        <f aca="false">AH10-IF(ISERROR(VLOOKUP(A10,'MTD Last'!$A$2:$AH$600,34,0)),0,VLOOKUP(A10,'MTD Last'!$A$2:$AH$600,34,0))</f>
        <v>-3615.78131999999</v>
      </c>
      <c r="AL10" s="259" t="n">
        <f aca="false">AD10-AE10</f>
        <v>-3615.78131999999</v>
      </c>
      <c r="AM10" s="269" t="str">
        <f aca="false">ROUND((L10-Control!$C$3)/365,0)&amp;" Year"</f>
        <v>-20 Year</v>
      </c>
      <c r="AN10" s="260" t="str">
        <f aca="false">IF(F10="AAA",1,IF(F10="AA+",2,IF(F10="AA",3,IF(F10="AA-",4,IF(F10="A+",5,IF(F10="A",6,IF(F10="A-",7,IF(F10="BBB+",8,"Code"))))))))</f>
        <v>Code</v>
      </c>
      <c r="AO10" s="260" t="n">
        <f aca="false">IF(F10="BBB",9,IF(F10="BBB-",10,IF(F10="BB+",11,IF(F10="BB",12,IF(F10="BB-",13,IF(F10="B+",14,IF(F10="B",15,IF(F10="B-",16,"Code"))))))))</f>
        <v>9</v>
      </c>
      <c r="AP10" s="260" t="n">
        <f aca="false">IF(AN10="Code",AO10,AN10)</f>
        <v>9</v>
      </c>
      <c r="AQ10" s="259" t="n">
        <f aca="false">AH10-(IF(ISERROR(VLOOKUP(A10,'WTD Last'!$A$1:$AQ$605,34,0)),0,VLOOKUP(A10,'WTD Last'!$A$1:$AQ$605,34,0)))</f>
        <v>-20229.596177</v>
      </c>
      <c r="AR10" s="270" t="n">
        <f aca="false">R10-(IF(ISERROR(VLOOKUP(A10,'WTD Last'!$A$1:$AQ$605,18,0)),0,VLOOKUP(A10,'WTD Last'!$A$1:$AQ$605,18,0)))</f>
        <v>-3.77252899999999</v>
      </c>
      <c r="AS10" s="259" t="n">
        <f aca="false">O10-(IF(ISERROR(VLOOKUP(A10,'WTD Last'!$A$1:$AQ$605,15,0)),0,VLOOKUP(A10,'WTD Last'!$A$1:$AQ$605,15,0)))</f>
        <v>-39.6084960000007</v>
      </c>
      <c r="AT10" s="259" t="n">
        <f aca="false">N10*(P10/100)/360</f>
        <v>-583.333333333333</v>
      </c>
      <c r="AV10" s="261" t="n">
        <v>53490</v>
      </c>
      <c r="AW10" s="255"/>
      <c r="AX10" s="257"/>
    </row>
    <row r="11" customFormat="false" ht="12.75" hidden="false" customHeight="false" outlineLevel="0" collapsed="false">
      <c r="A11" s="255" t="n">
        <v>1480</v>
      </c>
      <c r="B11" s="255" t="n">
        <v>531</v>
      </c>
      <c r="C11" s="255" t="s">
        <v>2</v>
      </c>
      <c r="D11" s="255" t="s">
        <v>157</v>
      </c>
      <c r="E11" s="255" t="s">
        <v>171</v>
      </c>
      <c r="F11" s="255" t="s">
        <v>172</v>
      </c>
      <c r="G11" s="255" t="s">
        <v>151</v>
      </c>
      <c r="H11" s="255" t="s">
        <v>152</v>
      </c>
      <c r="I11" s="255" t="s">
        <v>156</v>
      </c>
      <c r="J11" s="256" t="s">
        <v>158</v>
      </c>
      <c r="K11" s="268" t="n">
        <v>36896</v>
      </c>
      <c r="L11" s="268" t="n">
        <v>38722</v>
      </c>
      <c r="M11" s="255" t="s">
        <v>155</v>
      </c>
      <c r="N11" s="257" t="n">
        <v>10000000</v>
      </c>
      <c r="O11" s="257" t="n">
        <v>-4209.261803</v>
      </c>
      <c r="P11" s="258" t="n">
        <v>2.1</v>
      </c>
      <c r="Q11" s="257" t="n">
        <v>251.310096</v>
      </c>
      <c r="R11" s="257" t="n">
        <v>250.472023</v>
      </c>
      <c r="S11" s="258" t="n">
        <v>-0.607380030656356</v>
      </c>
      <c r="T11" s="257" t="n">
        <v>2556.62156294677</v>
      </c>
      <c r="U11" s="257" t="n">
        <v>2360.9238</v>
      </c>
      <c r="V11" s="257" t="n">
        <v>0</v>
      </c>
      <c r="W11" s="257" t="n">
        <v>4917.54536294677</v>
      </c>
      <c r="X11" s="257" t="n">
        <v>-109157.397699</v>
      </c>
      <c r="Y11" s="257" t="n">
        <v>-105541.616379</v>
      </c>
      <c r="Z11" s="257" t="n">
        <v>3615.78131999999</v>
      </c>
      <c r="AA11" s="257" t="n">
        <v>-1301.76404294677</v>
      </c>
      <c r="AB11" s="257" t="n">
        <v>-109157.397699</v>
      </c>
      <c r="AC11" s="257" t="n">
        <v>-105541.616379</v>
      </c>
      <c r="AD11" s="257" t="n">
        <v>3615.78131999999</v>
      </c>
      <c r="AF11" s="257" t="n">
        <v>-41545.41399561</v>
      </c>
      <c r="AG11" s="259" t="n">
        <f aca="false">IF(ISERROR(VLOOKUP(B11,Acc_Cash!$A:$H,3,FALSE())),0,VLOOKUP(B11,Acc_Cash!$A:$H,3,FALSE()))</f>
        <v>0</v>
      </c>
      <c r="AH11" s="259" t="n">
        <f aca="false">AG11+AC11</f>
        <v>-105541.616379</v>
      </c>
      <c r="AI11" s="259" t="n">
        <f aca="false">AH11-(IF(ISERROR(VLOOKUP(A11,'YTD Last'!$E$2:$Z$500,21,0)),0,VLOOKUP(A11,'YTD Last'!$E$2:$Z$500,21,0)))</f>
        <v>17708.342649</v>
      </c>
      <c r="AJ11" s="259" t="n">
        <f aca="false">AH11-IF(ISERROR(VLOOKUP(A11,'QTD Last'!$A$2:$AH$600,34,0)),0,VLOOKUP(A11,'QTD Last'!$A$2:$AH$600,34,0))</f>
        <v>3615.78131999999</v>
      </c>
      <c r="AK11" s="259" t="n">
        <f aca="false">AH11-IF(ISERROR(VLOOKUP(A11,'MTD Last'!$A$2:$AH$600,34,0)),0,VLOOKUP(A11,'MTD Last'!$A$2:$AH$600,34,0))</f>
        <v>3615.78131999999</v>
      </c>
      <c r="AL11" s="259" t="n">
        <f aca="false">AD11-AE11</f>
        <v>3615.78131999999</v>
      </c>
      <c r="AM11" s="269" t="str">
        <f aca="false">ROUND((L11-Control!$C$3)/365,0)&amp;" Year"</f>
        <v>-20 Year</v>
      </c>
      <c r="AN11" s="260" t="str">
        <f aca="false">IF(F11="AAA",1,IF(F11="AA+",2,IF(F11="AA",3,IF(F11="AA-",4,IF(F11="A+",5,IF(F11="A",6,IF(F11="A-",7,IF(F11="BBB+",8,"Code"))))))))</f>
        <v>Code</v>
      </c>
      <c r="AO11" s="260" t="n">
        <f aca="false">IF(F11="BBB",9,IF(F11="BBB-",10,IF(F11="BB+",11,IF(F11="BB",12,IF(F11="BB-",13,IF(F11="B+",14,IF(F11="B",15,IF(F11="B-",16,"Code"))))))))</f>
        <v>9</v>
      </c>
      <c r="AP11" s="260" t="n">
        <f aca="false">IF(AN11="Code",AO11,AN11)</f>
        <v>9</v>
      </c>
      <c r="AQ11" s="259" t="n">
        <f aca="false">AH11-(IF(ISERROR(VLOOKUP(A11,'WTD Last'!$A$1:$AQ$605,34,0)),0,VLOOKUP(A11,'WTD Last'!$A$1:$AQ$605,34,0)))</f>
        <v>20229.596177</v>
      </c>
      <c r="AR11" s="270" t="n">
        <f aca="false">R11-(IF(ISERROR(VLOOKUP(A11,'WTD Last'!$A$1:$AQ$605,18,0)),0,VLOOKUP(A11,'WTD Last'!$A$1:$AQ$605,18,0)))</f>
        <v>-3.77252899999999</v>
      </c>
      <c r="AS11" s="259" t="n">
        <f aca="false">O11-(IF(ISERROR(VLOOKUP(A11,'WTD Last'!$A$1:$AQ$605,15,0)),0,VLOOKUP(A11,'WTD Last'!$A$1:$AQ$605,15,0)))</f>
        <v>39.6084960000007</v>
      </c>
      <c r="AT11" s="259" t="n">
        <f aca="false">N11*(P11/100)/360</f>
        <v>583.333333333333</v>
      </c>
      <c r="AV11" s="261" t="n">
        <v>53490</v>
      </c>
      <c r="AW11" s="255"/>
      <c r="AX11" s="257"/>
    </row>
    <row r="12" customFormat="false" ht="12.75" hidden="false" customHeight="false" outlineLevel="0" collapsed="false">
      <c r="A12" s="255" t="n">
        <v>155</v>
      </c>
      <c r="B12" s="255" t="n">
        <v>314</v>
      </c>
      <c r="C12" s="255" t="s">
        <v>2</v>
      </c>
      <c r="D12" s="255" t="s">
        <v>173</v>
      </c>
      <c r="E12" s="255" t="s">
        <v>174</v>
      </c>
      <c r="F12" s="255" t="s">
        <v>102</v>
      </c>
      <c r="G12" s="255" t="s">
        <v>151</v>
      </c>
      <c r="H12" s="255" t="s">
        <v>168</v>
      </c>
      <c r="I12" s="255" t="s">
        <v>175</v>
      </c>
      <c r="J12" s="256" t="s">
        <v>170</v>
      </c>
      <c r="K12" s="268" t="n">
        <v>36794</v>
      </c>
      <c r="L12" s="268" t="n">
        <v>38483</v>
      </c>
      <c r="M12" s="255" t="s">
        <v>155</v>
      </c>
      <c r="N12" s="257" t="n">
        <v>-10000000</v>
      </c>
      <c r="O12" s="257" t="n">
        <v>3574.878049</v>
      </c>
      <c r="P12" s="258" t="n">
        <v>0.59</v>
      </c>
      <c r="Q12" s="257" t="n">
        <v>44.077782</v>
      </c>
      <c r="R12" s="257" t="n">
        <v>43.542004</v>
      </c>
      <c r="S12" s="258" t="n">
        <v>-0.524756250325012</v>
      </c>
      <c r="T12" s="257" t="n">
        <v>-1875.93960036243</v>
      </c>
      <c r="U12" s="257" t="n">
        <v>-529.014951</v>
      </c>
      <c r="V12" s="257" t="n">
        <v>0</v>
      </c>
      <c r="W12" s="257" t="n">
        <v>-2404.95455136243</v>
      </c>
      <c r="X12" s="257" t="n">
        <v>-63163.716255</v>
      </c>
      <c r="Y12" s="257" t="n">
        <v>-65359.763741</v>
      </c>
      <c r="Z12" s="257" t="n">
        <v>-2196.047486</v>
      </c>
      <c r="AA12" s="257" t="n">
        <v>208.90706536243</v>
      </c>
      <c r="AB12" s="257" t="n">
        <v>-63163.716255</v>
      </c>
      <c r="AC12" s="257" t="n">
        <v>-65359.763741</v>
      </c>
      <c r="AD12" s="257" t="n">
        <v>-2196.047486</v>
      </c>
      <c r="AF12" s="257" t="n">
        <v>20582.3603671175</v>
      </c>
      <c r="AG12" s="259" t="n">
        <f aca="false">IF(ISERROR(VLOOKUP(B12,Acc_Cash!$A:$H,3,FALSE())),0,VLOOKUP(B12,Acc_Cash!$A:$H,3,FALSE()))</f>
        <v>-22944.444444</v>
      </c>
      <c r="AH12" s="259" t="n">
        <f aca="false">AG12+AC12</f>
        <v>-88304.208185</v>
      </c>
      <c r="AI12" s="259" t="n">
        <f aca="false">AH12-(IF(ISERROR(VLOOKUP(A12,'YTD Last'!$E$2:$Z$383,21,0)),0,VLOOKUP(A12,'YTD Last'!$E$2:$Z$383,21,0)))</f>
        <v>-76045.404317</v>
      </c>
      <c r="AJ12" s="259" t="n">
        <f aca="false">AH12-IF(ISERROR(VLOOKUP(A12,'QTD Last'!$A$2:$AH$600,34,0)),0,VLOOKUP(A12,'QTD Last'!$A$2:$AH$600,34,0))</f>
        <v>-2196.047486</v>
      </c>
      <c r="AK12" s="259" t="n">
        <f aca="false">AH12-IF(ISERROR(VLOOKUP(A12,'MTD Last'!$A$2:$AH$600,34,0)),0,VLOOKUP(A12,'MTD Last'!$A$2:$AH$600,34,0))</f>
        <v>-2196.047486</v>
      </c>
      <c r="AL12" s="259" t="n">
        <f aca="false">AD12-AE12</f>
        <v>-2196.047486</v>
      </c>
      <c r="AM12" s="269" t="str">
        <f aca="false">ROUND((L12-Control!$C$3)/365,0)&amp;" Year"</f>
        <v>-20 Year</v>
      </c>
      <c r="AN12" s="260" t="n">
        <f aca="false">IF(F12="AAA",1,IF(F12="AA+",2,IF(F12="AA",3,IF(F12="AA-",4,IF(F12="A+",5,IF(F12="A",6,IF(F12="A-",7,IF(F12="BBB+",8,"Code"))))))))</f>
        <v>6</v>
      </c>
      <c r="AO12" s="260" t="str">
        <f aca="false">IF(F12="BBB",9,IF(F12="BBB-",10,IF(F12="BB+",11,IF(F12="BB",12,IF(F12="BB-",13,IF(F12="B+",14,IF(F12="B",15,IF(F12="B-",16,"Code"))))))))</f>
        <v>Code</v>
      </c>
      <c r="AP12" s="260" t="n">
        <f aca="false">IF(AN12="Code",AO12,AN12)</f>
        <v>6</v>
      </c>
      <c r="AQ12" s="259" t="n">
        <f aca="false">AH12-(IF(ISERROR(VLOOKUP(A12,'WTD Last'!$A$1:$AQ$605,34,0)),0,VLOOKUP(A12,'WTD Last'!$A$1:$AQ$605,34,0)))</f>
        <v>-10632.206603</v>
      </c>
      <c r="AR12" s="270" t="n">
        <f aca="false">R12-(IF(ISERROR(VLOOKUP(A12,'WTD Last'!$A$1:$AQ$605,18,0)),0,VLOOKUP(A12,'WTD Last'!$A$1:$AQ$605,18,0)))</f>
        <v>-2.604076</v>
      </c>
      <c r="AS12" s="259" t="n">
        <f aca="false">O12-(IF(ISERROR(VLOOKUP(A12,'WTD Last'!$A$1:$AQ$605,15,0)),0,VLOOKUP(A12,'WTD Last'!$A$1:$AQ$605,15,0)))</f>
        <v>-31.175487</v>
      </c>
      <c r="AT12" s="259" t="n">
        <f aca="false">N12*(P12/100)/360</f>
        <v>-163.888888888889</v>
      </c>
      <c r="AU12" s="261" t="n">
        <v>93466</v>
      </c>
      <c r="AV12" s="261" t="n">
        <v>492</v>
      </c>
      <c r="AW12" s="255"/>
      <c r="AX12" s="257"/>
    </row>
    <row r="13" customFormat="false" ht="12.75" hidden="false" customHeight="false" outlineLevel="0" collapsed="false">
      <c r="A13" s="255" t="n">
        <v>200</v>
      </c>
      <c r="B13" s="255" t="n">
        <v>319</v>
      </c>
      <c r="C13" s="255" t="s">
        <v>2</v>
      </c>
      <c r="D13" s="255" t="s">
        <v>176</v>
      </c>
      <c r="E13" s="255" t="s">
        <v>174</v>
      </c>
      <c r="F13" s="255" t="s">
        <v>102</v>
      </c>
      <c r="G13" s="255" t="s">
        <v>151</v>
      </c>
      <c r="H13" s="255" t="s">
        <v>168</v>
      </c>
      <c r="I13" s="255" t="s">
        <v>177</v>
      </c>
      <c r="J13" s="256" t="s">
        <v>170</v>
      </c>
      <c r="K13" s="268" t="n">
        <v>36794</v>
      </c>
      <c r="L13" s="268" t="n">
        <v>38483</v>
      </c>
      <c r="M13" s="255" t="s">
        <v>155</v>
      </c>
      <c r="N13" s="257" t="n">
        <v>10000000</v>
      </c>
      <c r="O13" s="257" t="n">
        <v>-3574.878049</v>
      </c>
      <c r="P13" s="258" t="n">
        <v>0.59</v>
      </c>
      <c r="Q13" s="257" t="n">
        <v>44.077782</v>
      </c>
      <c r="R13" s="257" t="n">
        <v>43.542004</v>
      </c>
      <c r="S13" s="258" t="n">
        <v>-0.524756250325012</v>
      </c>
      <c r="T13" s="257" t="n">
        <v>1875.93960036243</v>
      </c>
      <c r="U13" s="257" t="n">
        <v>529.014951</v>
      </c>
      <c r="V13" s="257" t="n">
        <v>0</v>
      </c>
      <c r="W13" s="257" t="n">
        <v>2404.95455136243</v>
      </c>
      <c r="X13" s="257" t="n">
        <v>63163.716255</v>
      </c>
      <c r="Y13" s="257" t="n">
        <v>65359.763741</v>
      </c>
      <c r="Z13" s="257" t="n">
        <v>2196.047486</v>
      </c>
      <c r="AA13" s="257" t="n">
        <v>-208.90706536243</v>
      </c>
      <c r="AB13" s="257" t="n">
        <v>63163.716255</v>
      </c>
      <c r="AC13" s="257" t="n">
        <v>65359.763741</v>
      </c>
      <c r="AD13" s="257" t="n">
        <v>2196.047486</v>
      </c>
      <c r="AF13" s="257" t="n">
        <v>-20582.3603671175</v>
      </c>
      <c r="AG13" s="259" t="n">
        <f aca="false">IF(ISERROR(VLOOKUP(B13,Acc_Cash!$A:$H,3,FALSE())),0,VLOOKUP(B13,Acc_Cash!$A:$H,3,FALSE()))</f>
        <v>22944.444444</v>
      </c>
      <c r="AH13" s="259" t="n">
        <f aca="false">AG13+AC13</f>
        <v>88304.208185</v>
      </c>
      <c r="AI13" s="259" t="n">
        <f aca="false">AH13-(IF(ISERROR(VLOOKUP(A13,'YTD Last'!$E$2:$Z$383,21,0)),0,VLOOKUP(A13,'YTD Last'!$E$2:$Z$383,21,0)))</f>
        <v>76045.404317</v>
      </c>
      <c r="AJ13" s="259" t="n">
        <f aca="false">AH13-IF(ISERROR(VLOOKUP(A13,'QTD Last'!$A$2:$AH$600,34,0)),0,VLOOKUP(A13,'QTD Last'!$A$2:$AH$600,34,0))</f>
        <v>2196.047486</v>
      </c>
      <c r="AK13" s="259" t="n">
        <f aca="false">AH13-IF(ISERROR(VLOOKUP(A13,'MTD Last'!$A$2:$AH$600,34,0)),0,VLOOKUP(A13,'MTD Last'!$A$2:$AH$600,34,0))</f>
        <v>2196.047486</v>
      </c>
      <c r="AL13" s="259" t="n">
        <f aca="false">AD13-AE13</f>
        <v>2196.047486</v>
      </c>
      <c r="AM13" s="269" t="str">
        <f aca="false">ROUND((L13-Control!$C$3)/365,0)&amp;" Year"</f>
        <v>-20 Year</v>
      </c>
      <c r="AN13" s="260" t="n">
        <f aca="false">IF(F13="AAA",1,IF(F13="AA+",2,IF(F13="AA",3,IF(F13="AA-",4,IF(F13="A+",5,IF(F13="A",6,IF(F13="A-",7,IF(F13="BBB+",8,"Code"))))))))</f>
        <v>6</v>
      </c>
      <c r="AO13" s="260" t="str">
        <f aca="false">IF(F13="BBB",9,IF(F13="BBB-",10,IF(F13="BB+",11,IF(F13="BB",12,IF(F13="BB-",13,IF(F13="B+",14,IF(F13="B",15,IF(F13="B-",16,"Code"))))))))</f>
        <v>Code</v>
      </c>
      <c r="AP13" s="260" t="n">
        <f aca="false">IF(AN13="Code",AO13,AN13)</f>
        <v>6</v>
      </c>
      <c r="AQ13" s="259" t="n">
        <f aca="false">AH13-(IF(ISERROR(VLOOKUP(A13,'WTD Last'!$A$1:$AQ$605,34,0)),0,VLOOKUP(A13,'WTD Last'!$A$1:$AQ$605,34,0)))</f>
        <v>10632.206603</v>
      </c>
      <c r="AR13" s="270" t="n">
        <f aca="false">R13-(IF(ISERROR(VLOOKUP(A13,'WTD Last'!$A$1:$AQ$605,18,0)),0,VLOOKUP(A13,'WTD Last'!$A$1:$AQ$605,18,0)))</f>
        <v>-2.604076</v>
      </c>
      <c r="AS13" s="259" t="n">
        <f aca="false">O13-(IF(ISERROR(VLOOKUP(A13,'WTD Last'!$A$1:$AQ$605,15,0)),0,VLOOKUP(A13,'WTD Last'!$A$1:$AQ$605,15,0)))</f>
        <v>31.175487</v>
      </c>
      <c r="AT13" s="259" t="n">
        <f aca="false">N13*(P13/100)/360</f>
        <v>163.888888888889</v>
      </c>
      <c r="AU13" s="261" t="n">
        <v>45549</v>
      </c>
      <c r="AV13" s="261" t="n">
        <v>492</v>
      </c>
      <c r="AW13" s="255"/>
      <c r="AX13" s="257"/>
    </row>
    <row r="14" customFormat="false" ht="12.75" hidden="false" customHeight="false" outlineLevel="0" collapsed="false">
      <c r="A14" s="255" t="n">
        <v>201</v>
      </c>
      <c r="B14" s="255" t="n">
        <v>320</v>
      </c>
      <c r="C14" s="255" t="s">
        <v>2</v>
      </c>
      <c r="D14" s="255" t="s">
        <v>178</v>
      </c>
      <c r="E14" s="255" t="s">
        <v>174</v>
      </c>
      <c r="F14" s="255" t="s">
        <v>102</v>
      </c>
      <c r="G14" s="255" t="s">
        <v>151</v>
      </c>
      <c r="H14" s="255" t="s">
        <v>168</v>
      </c>
      <c r="I14" s="255" t="s">
        <v>179</v>
      </c>
      <c r="J14" s="256" t="s">
        <v>170</v>
      </c>
      <c r="K14" s="268" t="n">
        <v>36794</v>
      </c>
      <c r="L14" s="268" t="n">
        <v>38483</v>
      </c>
      <c r="M14" s="255" t="s">
        <v>155</v>
      </c>
      <c r="N14" s="257" t="n">
        <v>-10000000</v>
      </c>
      <c r="O14" s="257" t="n">
        <v>3574.878049</v>
      </c>
      <c r="P14" s="258" t="n">
        <v>0.59</v>
      </c>
      <c r="Q14" s="257" t="n">
        <v>44.077782</v>
      </c>
      <c r="R14" s="257" t="n">
        <v>43.542004</v>
      </c>
      <c r="S14" s="258" t="n">
        <v>-0.524756250325012</v>
      </c>
      <c r="T14" s="257" t="n">
        <v>-1875.93960036243</v>
      </c>
      <c r="U14" s="257" t="n">
        <v>-529.014951</v>
      </c>
      <c r="V14" s="257" t="n">
        <v>0</v>
      </c>
      <c r="W14" s="257" t="n">
        <v>-2404.95455136243</v>
      </c>
      <c r="X14" s="257" t="n">
        <v>-63163.716255</v>
      </c>
      <c r="Y14" s="257" t="n">
        <v>-65359.763741</v>
      </c>
      <c r="Z14" s="257" t="n">
        <v>-2196.047486</v>
      </c>
      <c r="AA14" s="257" t="n">
        <v>208.90706536243</v>
      </c>
      <c r="AB14" s="257" t="n">
        <v>-63163.716255</v>
      </c>
      <c r="AC14" s="257" t="n">
        <v>-65359.763741</v>
      </c>
      <c r="AD14" s="257" t="n">
        <v>-2196.047486</v>
      </c>
      <c r="AF14" s="257" t="n">
        <v>20582.3603671175</v>
      </c>
      <c r="AG14" s="259" t="n">
        <f aca="false">IF(ISERROR(VLOOKUP(B14,Acc_Cash!$A:$H,3,FALSE())),0,VLOOKUP(B14,Acc_Cash!$A:$H,3,FALSE()))</f>
        <v>-22944.444444</v>
      </c>
      <c r="AH14" s="259" t="n">
        <f aca="false">AG14+AC14</f>
        <v>-88304.208185</v>
      </c>
      <c r="AI14" s="259" t="n">
        <f aca="false">AH14-(IF(ISERROR(VLOOKUP(A14,'YTD Last'!$E$2:$Z$383,21,0)),0,VLOOKUP(A14,'YTD Last'!$E$2:$Z$383,21,0)))</f>
        <v>-76045.404317</v>
      </c>
      <c r="AJ14" s="259" t="n">
        <f aca="false">AH14-IF(ISERROR(VLOOKUP(A14,'QTD Last'!$A$2:$AH$600,34,0)),0,VLOOKUP(A14,'QTD Last'!$A$2:$AH$600,34,0))</f>
        <v>-2196.047486</v>
      </c>
      <c r="AK14" s="259" t="n">
        <f aca="false">AH14-IF(ISERROR(VLOOKUP(A14,'MTD Last'!$A$2:$AH$600,34,0)),0,VLOOKUP(A14,'MTD Last'!$A$2:$AH$600,34,0))</f>
        <v>-2196.047486</v>
      </c>
      <c r="AL14" s="259" t="n">
        <f aca="false">AD14-AE14</f>
        <v>-2196.047486</v>
      </c>
      <c r="AM14" s="269" t="str">
        <f aca="false">ROUND((L14-Control!$C$3)/365,0)&amp;" Year"</f>
        <v>-20 Year</v>
      </c>
      <c r="AN14" s="260" t="n">
        <f aca="false">IF(F14="AAA",1,IF(F14="AA+",2,IF(F14="AA",3,IF(F14="AA-",4,IF(F14="A+",5,IF(F14="A",6,IF(F14="A-",7,IF(F14="BBB+",8,"Code"))))))))</f>
        <v>6</v>
      </c>
      <c r="AO14" s="260" t="str">
        <f aca="false">IF(F14="BBB",9,IF(F14="BBB-",10,IF(F14="BB+",11,IF(F14="BB",12,IF(F14="BB-",13,IF(F14="B+",14,IF(F14="B",15,IF(F14="B-",16,"Code"))))))))</f>
        <v>Code</v>
      </c>
      <c r="AP14" s="260" t="n">
        <f aca="false">IF(AN14="Code",AO14,AN14)</f>
        <v>6</v>
      </c>
      <c r="AQ14" s="259" t="n">
        <f aca="false">AH14-(IF(ISERROR(VLOOKUP(A14,'WTD Last'!$A$1:$AQ$605,34,0)),0,VLOOKUP(A14,'WTD Last'!$A$1:$AQ$605,34,0)))</f>
        <v>-10632.206603</v>
      </c>
      <c r="AR14" s="270" t="n">
        <f aca="false">R14-(IF(ISERROR(VLOOKUP(A14,'WTD Last'!$A$1:$AQ$605,18,0)),0,VLOOKUP(A14,'WTD Last'!$A$1:$AQ$605,18,0)))</f>
        <v>-2.604076</v>
      </c>
      <c r="AS14" s="259" t="n">
        <f aca="false">O14-(IF(ISERROR(VLOOKUP(A14,'WTD Last'!$A$1:$AQ$605,15,0)),0,VLOOKUP(A14,'WTD Last'!$A$1:$AQ$605,15,0)))</f>
        <v>-31.175487</v>
      </c>
      <c r="AT14" s="259" t="n">
        <f aca="false">N14*(P14/100)/360</f>
        <v>-163.888888888889</v>
      </c>
      <c r="AU14" s="261" t="n">
        <v>1305</v>
      </c>
      <c r="AV14" s="261" t="n">
        <v>492</v>
      </c>
      <c r="AW14" s="255"/>
      <c r="AX14" s="257"/>
    </row>
    <row r="15" customFormat="false" ht="12.75" hidden="false" customHeight="false" outlineLevel="0" collapsed="false">
      <c r="A15" s="255" t="n">
        <v>234</v>
      </c>
      <c r="B15" s="255" t="n">
        <v>349</v>
      </c>
      <c r="C15" s="255" t="s">
        <v>2</v>
      </c>
      <c r="D15" s="255" t="s">
        <v>104</v>
      </c>
      <c r="E15" s="255" t="s">
        <v>106</v>
      </c>
      <c r="F15" s="255" t="s">
        <v>102</v>
      </c>
      <c r="G15" s="255" t="s">
        <v>96</v>
      </c>
      <c r="H15" s="255" t="s">
        <v>107</v>
      </c>
      <c r="I15" s="255" t="s">
        <v>180</v>
      </c>
      <c r="J15" s="256" t="s">
        <v>105</v>
      </c>
      <c r="K15" s="268" t="n">
        <v>36819</v>
      </c>
      <c r="L15" s="268" t="n">
        <v>38645</v>
      </c>
      <c r="M15" s="255" t="s">
        <v>155</v>
      </c>
      <c r="N15" s="257" t="n">
        <v>-20000000</v>
      </c>
      <c r="O15" s="257" t="n">
        <v>7734.714008</v>
      </c>
      <c r="P15" s="258" t="n">
        <v>0.37</v>
      </c>
      <c r="Q15" s="257" t="n">
        <v>67.441137</v>
      </c>
      <c r="R15" s="257" t="n">
        <v>66.877345</v>
      </c>
      <c r="S15" s="258" t="n">
        <v>-0.541691637827592</v>
      </c>
      <c r="T15" s="257" t="n">
        <v>-4189.82989912154</v>
      </c>
      <c r="U15" s="257" t="n">
        <v>-1319.463495</v>
      </c>
      <c r="V15" s="257" t="n">
        <v>0</v>
      </c>
      <c r="W15" s="257" t="n">
        <v>-5509.29339412154</v>
      </c>
      <c r="X15" s="257" t="n">
        <v>229080.616606</v>
      </c>
      <c r="Y15" s="257" t="n">
        <v>224648.000206</v>
      </c>
      <c r="Z15" s="257" t="n">
        <v>-4432.6164</v>
      </c>
      <c r="AA15" s="257" t="n">
        <v>1076.67699412154</v>
      </c>
      <c r="AB15" s="257" t="n">
        <v>229080.616606</v>
      </c>
      <c r="AC15" s="257" t="n">
        <v>224648.000206</v>
      </c>
      <c r="AD15" s="257" t="n">
        <v>-4432.6164</v>
      </c>
      <c r="AF15" s="257" t="n">
        <v>44532.61590106</v>
      </c>
      <c r="AG15" s="259" t="n">
        <f aca="false">IF(ISERROR(VLOOKUP(B15,Acc_Cash!$A:$H,3,FALSE())),0,VLOOKUP(B15,Acc_Cash!$A:$H,3,FALSE()))</f>
        <v>-19322.222222</v>
      </c>
      <c r="AH15" s="259" t="n">
        <f aca="false">AG15+AC15</f>
        <v>205325.777984</v>
      </c>
      <c r="AI15" s="259" t="n">
        <f aca="false">AH15-(IF(ISERROR(VLOOKUP(A15,'YTD Last'!$E$2:$Z$500,21,0)),0,VLOOKUP(A15,'YTD Last'!$E$2:$Z$500,21,0)))</f>
        <v>23404.115069</v>
      </c>
      <c r="AJ15" s="259" t="n">
        <f aca="false">AH15-IF(ISERROR(VLOOKUP(A15,'QTD Last'!$A$2:$AH$600,34,0)),0,VLOOKUP(A15,'QTD Last'!$A$2:$AH$600,34,0))</f>
        <v>-4432.6164</v>
      </c>
      <c r="AK15" s="259" t="n">
        <f aca="false">AH15-IF(ISERROR(VLOOKUP(A15,'MTD Last'!$A$2:$AH$600,34,0)),0,VLOOKUP(A15,'MTD Last'!$A$2:$AH$600,34,0))</f>
        <v>-4432.6164</v>
      </c>
      <c r="AL15" s="259" t="n">
        <f aca="false">AD15-AE15</f>
        <v>-4432.6164</v>
      </c>
      <c r="AM15" s="269" t="str">
        <f aca="false">ROUND((L15-Control!$C$3)/365,0)&amp;" Year"</f>
        <v>-20 Year</v>
      </c>
      <c r="AN15" s="260" t="n">
        <f aca="false">IF(F15="AAA",1,IF(F15="AA+",2,IF(F15="AA",3,IF(F15="AA-",4,IF(F15="A+",5,IF(F15="A",6,IF(F15="A-",7,IF(F15="BBB+",8,"Code"))))))))</f>
        <v>6</v>
      </c>
      <c r="AO15" s="260" t="str">
        <f aca="false">IF(F15="BBB",9,IF(F15="BBB-",10,IF(F15="BB+",11,IF(F15="BB",12,IF(F15="BB-",13,IF(F15="B+",14,IF(F15="B",15,IF(F15="B-",16,"Code"))))))))</f>
        <v>Code</v>
      </c>
      <c r="AP15" s="260" t="n">
        <f aca="false">IF(AN15="Code",AO15,AN15)</f>
        <v>6</v>
      </c>
      <c r="AQ15" s="259" t="n">
        <f aca="false">AH15-(IF(ISERROR(VLOOKUP(A15,'WTD Last'!$A$1:$AQ$605,34,0)),0,VLOOKUP(A15,'WTD Last'!$A$1:$AQ$605,34,0)))</f>
        <v>-95140.542248</v>
      </c>
      <c r="AR15" s="270" t="n">
        <f aca="false">R15-(IF(ISERROR(VLOOKUP(A15,'WTD Last'!$A$1:$AQ$605,18,0)),0,VLOOKUP(A15,'WTD Last'!$A$1:$AQ$605,18,0)))</f>
        <v>-11.57066</v>
      </c>
      <c r="AS15" s="259" t="n">
        <f aca="false">O15-(IF(ISERROR(VLOOKUP(A15,'WTD Last'!$A$1:$AQ$605,15,0)),0,VLOOKUP(A15,'WTD Last'!$A$1:$AQ$605,15,0)))</f>
        <v>-61.5879249999989</v>
      </c>
      <c r="AT15" s="259" t="n">
        <f aca="false">N15*(P15/100)/360</f>
        <v>-205.555555555556</v>
      </c>
      <c r="AU15" s="261" t="n">
        <v>122</v>
      </c>
      <c r="AV15" s="261" t="n">
        <v>72563</v>
      </c>
      <c r="AW15" s="255"/>
      <c r="AX15" s="257"/>
    </row>
    <row r="16" customFormat="false" ht="12.75" hidden="false" customHeight="false" outlineLevel="0" collapsed="false">
      <c r="A16" s="255" t="n">
        <v>1637</v>
      </c>
      <c r="B16" s="255" t="n">
        <v>841</v>
      </c>
      <c r="C16" s="255" t="s">
        <v>2</v>
      </c>
      <c r="D16" s="255" t="s">
        <v>104</v>
      </c>
      <c r="E16" s="255" t="s">
        <v>106</v>
      </c>
      <c r="F16" s="255" t="s">
        <v>102</v>
      </c>
      <c r="G16" s="255" t="s">
        <v>96</v>
      </c>
      <c r="H16" s="255" t="s">
        <v>107</v>
      </c>
      <c r="I16" s="255" t="s">
        <v>181</v>
      </c>
      <c r="J16" s="256" t="s">
        <v>105</v>
      </c>
      <c r="K16" s="268" t="n">
        <v>36931</v>
      </c>
      <c r="L16" s="268" t="n">
        <v>38757</v>
      </c>
      <c r="M16" s="255" t="s">
        <v>155</v>
      </c>
      <c r="N16" s="257" t="n">
        <v>-10000000</v>
      </c>
      <c r="O16" s="257" t="n">
        <v>4145.469432</v>
      </c>
      <c r="P16" s="258" t="n">
        <v>0.72</v>
      </c>
      <c r="Q16" s="257" t="n">
        <v>68.947253</v>
      </c>
      <c r="R16" s="257" t="n">
        <v>68.385298</v>
      </c>
      <c r="S16" s="258" t="n">
        <v>-0.555473670643477</v>
      </c>
      <c r="T16" s="257" t="n">
        <v>-2302.69912193337</v>
      </c>
      <c r="U16" s="257" t="n">
        <v>-739.524711</v>
      </c>
      <c r="V16" s="257" t="n">
        <v>0</v>
      </c>
      <c r="W16" s="257" t="n">
        <v>-3042.22383293337</v>
      </c>
      <c r="X16" s="257" t="n">
        <v>-23501.703741</v>
      </c>
      <c r="Y16" s="257" t="n">
        <v>-26102.195922</v>
      </c>
      <c r="Z16" s="257" t="n">
        <v>-2600.492181</v>
      </c>
      <c r="AA16" s="257" t="n">
        <v>441.731651933372</v>
      </c>
      <c r="AB16" s="257" t="n">
        <v>-23501.703741</v>
      </c>
      <c r="AC16" s="257" t="n">
        <v>-26102.195922</v>
      </c>
      <c r="AD16" s="257" t="n">
        <v>-2600.492181</v>
      </c>
      <c r="AF16" s="257" t="n">
        <v>23867.54025474</v>
      </c>
      <c r="AG16" s="259" t="n">
        <f aca="false">IF(ISERROR(VLOOKUP(B16,Acc_Cash!$A:$H,3,FALSE())),0,VLOOKUP(B16,Acc_Cash!$A:$H,3,FALSE()))</f>
        <v>0</v>
      </c>
      <c r="AH16" s="259" t="n">
        <f aca="false">AG16+AC16</f>
        <v>-26102.195922</v>
      </c>
      <c r="AI16" s="259" t="n">
        <f aca="false">AH16-(IF(ISERROR(VLOOKUP(A16,'YTD Last'!$E$2:$Z$383,21,0)),0,VLOOKUP(A16,'YTD Last'!$E$2:$Z$383,21,0)))</f>
        <v>-26102.195922</v>
      </c>
      <c r="AJ16" s="259" t="n">
        <f aca="false">AH16-IF(ISERROR(VLOOKUP(A16,'QTD Last'!$A$2:$AH$600,34,0)),0,VLOOKUP(A16,'QTD Last'!$A$2:$AH$600,34,0))</f>
        <v>-2600.492181</v>
      </c>
      <c r="AK16" s="259" t="n">
        <f aca="false">AH16-IF(ISERROR(VLOOKUP(A16,'MTD Last'!$A$2:$AH$600,34,0)),0,VLOOKUP(A16,'MTD Last'!$A$2:$AH$600,34,0))</f>
        <v>-2600.492181</v>
      </c>
      <c r="AL16" s="259" t="n">
        <f aca="false">AD16-AE16</f>
        <v>-2600.492181</v>
      </c>
      <c r="AM16" s="269" t="str">
        <f aca="false">ROUND((L16-Control!$C$3)/365,0)&amp;" Year"</f>
        <v>-20 Year</v>
      </c>
      <c r="AN16" s="260" t="n">
        <f aca="false">IF(F16="AAA",1,IF(F16="AA+",2,IF(F16="AA",3,IF(F16="AA-",4,IF(F16="A+",5,IF(F16="A",6,IF(F16="A-",7,IF(F16="BBB+",8,"Code"))))))))</f>
        <v>6</v>
      </c>
      <c r="AO16" s="260" t="str">
        <f aca="false">IF(F16="BBB",9,IF(F16="BBB-",10,IF(F16="BB+",11,IF(F16="BB",12,IF(F16="BB-",13,IF(F16="B+",14,IF(F16="B",15,IF(F16="B-",16,"Code"))))))))</f>
        <v>Code</v>
      </c>
      <c r="AP16" s="260" t="n">
        <f aca="false">IF(AN16="Code",AO16,AN16)</f>
        <v>6</v>
      </c>
      <c r="AQ16" s="259" t="n">
        <f aca="false">AH16-(IF(ISERROR(VLOOKUP(A16,'WTD Last'!$A$1:$AQ$605,34,0)),0,VLOOKUP(A16,'WTD Last'!$A$1:$AQ$605,34,0)))</f>
        <v>-51119.282091</v>
      </c>
      <c r="AR16" s="270" t="n">
        <f aca="false">R16-(IF(ISERROR(VLOOKUP(A16,'WTD Last'!$A$1:$AQ$605,18,0)),0,VLOOKUP(A16,'WTD Last'!$A$1:$AQ$605,18,0)))</f>
        <v>-11.678314</v>
      </c>
      <c r="AS16" s="259" t="n">
        <f aca="false">O16-(IF(ISERROR(VLOOKUP(A16,'WTD Last'!$A$1:$AQ$605,15,0)),0,VLOOKUP(A16,'WTD Last'!$A$1:$AQ$605,15,0)))</f>
        <v>-34.5414739999997</v>
      </c>
      <c r="AT16" s="259" t="n">
        <f aca="false">N16*(P16/100)/360</f>
        <v>-200</v>
      </c>
      <c r="AU16" s="261" t="n">
        <v>61984</v>
      </c>
      <c r="AV16" s="261" t="n">
        <v>72563</v>
      </c>
      <c r="AW16" s="255"/>
      <c r="AX16" s="257"/>
    </row>
    <row r="17" customFormat="false" ht="12.75" hidden="false" customHeight="false" outlineLevel="0" collapsed="false">
      <c r="A17" s="255" t="n">
        <v>1652</v>
      </c>
      <c r="B17" s="255" t="n">
        <v>862</v>
      </c>
      <c r="C17" s="255" t="s">
        <v>2</v>
      </c>
      <c r="D17" s="255" t="s">
        <v>104</v>
      </c>
      <c r="E17" s="255" t="s">
        <v>106</v>
      </c>
      <c r="F17" s="255" t="s">
        <v>102</v>
      </c>
      <c r="G17" s="255" t="s">
        <v>96</v>
      </c>
      <c r="H17" s="255" t="s">
        <v>107</v>
      </c>
      <c r="I17" s="255" t="s">
        <v>182</v>
      </c>
      <c r="J17" s="256" t="s">
        <v>105</v>
      </c>
      <c r="K17" s="268" t="n">
        <v>36949</v>
      </c>
      <c r="L17" s="268" t="n">
        <v>38775</v>
      </c>
      <c r="M17" s="255" t="s">
        <v>155</v>
      </c>
      <c r="N17" s="257" t="n">
        <v>10000000</v>
      </c>
      <c r="O17" s="257" t="n">
        <v>-4202.164409</v>
      </c>
      <c r="P17" s="258" t="n">
        <v>0.85</v>
      </c>
      <c r="Q17" s="257" t="n">
        <v>69.168711</v>
      </c>
      <c r="R17" s="257" t="n">
        <v>68.607564</v>
      </c>
      <c r="S17" s="258" t="n">
        <v>-0.555410090445854</v>
      </c>
      <c r="T17" s="257" t="n">
        <v>2333.92451447104</v>
      </c>
      <c r="U17" s="257" t="n">
        <v>768.653364</v>
      </c>
      <c r="V17" s="257" t="n">
        <v>0</v>
      </c>
      <c r="W17" s="257" t="n">
        <v>3102.57787847104</v>
      </c>
      <c r="X17" s="257" t="n">
        <v>75765.139757</v>
      </c>
      <c r="Y17" s="257" t="n">
        <v>78496.809816</v>
      </c>
      <c r="Z17" s="257" t="n">
        <v>2731.670059</v>
      </c>
      <c r="AA17" s="257" t="n">
        <v>-370.907819471041</v>
      </c>
      <c r="AB17" s="257" t="n">
        <v>75765.139757</v>
      </c>
      <c r="AC17" s="257" t="n">
        <v>78496.809816</v>
      </c>
      <c r="AD17" s="257" t="n">
        <v>2731.670059</v>
      </c>
      <c r="AF17" s="257" t="n">
        <v>-24193.9615848175</v>
      </c>
      <c r="AG17" s="259" t="n">
        <f aca="false">IF(ISERROR(VLOOKUP(B17,Acc_Cash!$A:$H,3,FALSE())),0,VLOOKUP(B17,Acc_Cash!$A:$H,3,FALSE()))</f>
        <v>0</v>
      </c>
      <c r="AH17" s="259" t="n">
        <f aca="false">AG17+AC17</f>
        <v>78496.809816</v>
      </c>
      <c r="AI17" s="259" t="n">
        <f aca="false">AH17-(IF(ISERROR(VLOOKUP(A17,'YTD Last'!$E$2:$Z$383,21,0)),0,VLOOKUP(A17,'YTD Last'!$E$2:$Z$383,21,0)))</f>
        <v>78496.809816</v>
      </c>
      <c r="AJ17" s="259" t="n">
        <f aca="false">AH17-IF(ISERROR(VLOOKUP(A17,'QTD Last'!$A$2:$AH$600,34,0)),0,VLOOKUP(A17,'QTD Last'!$A$2:$AH$600,34,0))</f>
        <v>2731.670059</v>
      </c>
      <c r="AK17" s="259" t="n">
        <f aca="false">AH17-IF(ISERROR(VLOOKUP(A17,'MTD Last'!$A$2:$AH$600,34,0)),0,VLOOKUP(A17,'MTD Last'!$A$2:$AH$600,34,0))</f>
        <v>2731.670059</v>
      </c>
      <c r="AL17" s="259" t="n">
        <f aca="false">AD17-AE17</f>
        <v>2731.670059</v>
      </c>
      <c r="AM17" s="269" t="str">
        <f aca="false">ROUND((L17-Control!$C$3)/365,0)&amp;" Year"</f>
        <v>-20 Year</v>
      </c>
      <c r="AN17" s="260" t="n">
        <f aca="false">IF(F17="AAA",1,IF(F17="AA+",2,IF(F17="AA",3,IF(F17="AA-",4,IF(F17="A+",5,IF(F17="A",6,IF(F17="A-",7,IF(F17="BBB+",8,"Code"))))))))</f>
        <v>6</v>
      </c>
      <c r="AO17" s="260" t="str">
        <f aca="false">IF(F17="BBB",9,IF(F17="BBB-",10,IF(F17="BB+",11,IF(F17="BB",12,IF(F17="BB-",13,IF(F17="B+",14,IF(F17="B",15,IF(F17="B-",16,"Code"))))))))</f>
        <v>Code</v>
      </c>
      <c r="AP17" s="260" t="n">
        <f aca="false">IF(AN17="Code",AO17,AN17)</f>
        <v>6</v>
      </c>
      <c r="AQ17" s="259" t="n">
        <f aca="false">AH17-(IF(ISERROR(VLOOKUP(A17,'WTD Last'!$A$1:$AQ$605,34,0)),0,VLOOKUP(A17,'WTD Last'!$A$1:$AQ$605,34,0)))</f>
        <v>51772.599882</v>
      </c>
      <c r="AR17" s="270" t="n">
        <f aca="false">R17-(IF(ISERROR(VLOOKUP(A17,'WTD Last'!$A$1:$AQ$605,18,0)),0,VLOOKUP(A17,'WTD Last'!$A$1:$AQ$605,18,0)))</f>
        <v>-11.690849</v>
      </c>
      <c r="AS17" s="259" t="n">
        <f aca="false">O17-(IF(ISERROR(VLOOKUP(A17,'WTD Last'!$A$1:$AQ$605,15,0)),0,VLOOKUP(A17,'WTD Last'!$A$1:$AQ$605,15,0)))</f>
        <v>35.2754610000002</v>
      </c>
      <c r="AT17" s="259" t="n">
        <f aca="false">N17*(P17/100)/360</f>
        <v>236.111111111111</v>
      </c>
      <c r="AU17" s="261" t="n">
        <v>81224</v>
      </c>
      <c r="AV17" s="261" t="n">
        <v>72563</v>
      </c>
      <c r="AW17" s="255"/>
      <c r="AX17" s="257"/>
    </row>
    <row r="18" customFormat="false" ht="12.75" hidden="false" customHeight="false" outlineLevel="0" collapsed="false">
      <c r="A18" s="255" t="n">
        <v>1661</v>
      </c>
      <c r="B18" s="255" t="n">
        <v>872</v>
      </c>
      <c r="C18" s="255" t="s">
        <v>2</v>
      </c>
      <c r="D18" s="255" t="s">
        <v>104</v>
      </c>
      <c r="E18" s="255" t="s">
        <v>106</v>
      </c>
      <c r="F18" s="255" t="s">
        <v>102</v>
      </c>
      <c r="G18" s="255" t="s">
        <v>96</v>
      </c>
      <c r="H18" s="255" t="s">
        <v>107</v>
      </c>
      <c r="I18" s="255" t="s">
        <v>182</v>
      </c>
      <c r="J18" s="256" t="s">
        <v>105</v>
      </c>
      <c r="K18" s="268" t="n">
        <v>36952</v>
      </c>
      <c r="L18" s="268" t="n">
        <v>38778</v>
      </c>
      <c r="M18" s="255" t="s">
        <v>155</v>
      </c>
      <c r="N18" s="257" t="n">
        <v>10000000</v>
      </c>
      <c r="O18" s="257" t="n">
        <v>-4226.835267</v>
      </c>
      <c r="P18" s="258" t="n">
        <v>0.97</v>
      </c>
      <c r="Q18" s="257" t="n">
        <v>69.206136</v>
      </c>
      <c r="R18" s="257" t="n">
        <v>68.645211</v>
      </c>
      <c r="S18" s="258" t="n">
        <v>-0.55891291351953</v>
      </c>
      <c r="T18" s="257" t="n">
        <v>2362.43281404607</v>
      </c>
      <c r="U18" s="257" t="n">
        <v>813.798381</v>
      </c>
      <c r="V18" s="257" t="n">
        <v>0</v>
      </c>
      <c r="W18" s="257" t="n">
        <v>3176.23119504607</v>
      </c>
      <c r="X18" s="257" t="n">
        <v>127299.237593</v>
      </c>
      <c r="Y18" s="257" t="n">
        <v>130140.894634</v>
      </c>
      <c r="Z18" s="257" t="n">
        <v>2841.657041</v>
      </c>
      <c r="AA18" s="257" t="n">
        <v>-334.574154046072</v>
      </c>
      <c r="AB18" s="257" t="n">
        <v>127299.237593</v>
      </c>
      <c r="AC18" s="257" t="n">
        <v>130140.894634</v>
      </c>
      <c r="AD18" s="257" t="n">
        <v>2841.657041</v>
      </c>
      <c r="AF18" s="257" t="n">
        <v>-24336.0040497525</v>
      </c>
      <c r="AG18" s="259" t="n">
        <f aca="false">IF(ISERROR(VLOOKUP(B18,Acc_Cash!$A:$H,3,FALSE())),0,VLOOKUP(B18,Acc_Cash!$A:$H,3,FALSE()))</f>
        <v>0</v>
      </c>
      <c r="AH18" s="259" t="n">
        <f aca="false">AG18+AC18</f>
        <v>130140.894634</v>
      </c>
      <c r="AI18" s="259" t="n">
        <f aca="false">AH18-(IF(ISERROR(VLOOKUP(A18,'YTD Last'!$E$2:$Z$500,21,0)),0,VLOOKUP(A18,'YTD Last'!$E$2:$Z$500,21,0)))</f>
        <v>130140.894634</v>
      </c>
      <c r="AJ18" s="259" t="n">
        <f aca="false">AH18-IF(ISERROR(VLOOKUP(A18,'QTD Last'!$A$2:$AH$600,34,0)),0,VLOOKUP(A18,'QTD Last'!$A$2:$AH$600,34,0))</f>
        <v>2841.657041</v>
      </c>
      <c r="AK18" s="259" t="n">
        <f aca="false">AH18-IF(ISERROR(VLOOKUP(A18,'MTD Last'!$A$2:$AH$600,34,0)),0,VLOOKUP(A18,'MTD Last'!$A$2:$AH$600,34,0))</f>
        <v>2841.657041</v>
      </c>
      <c r="AL18" s="259" t="n">
        <f aca="false">AD18-AE18</f>
        <v>2841.657041</v>
      </c>
      <c r="AM18" s="269" t="str">
        <f aca="false">ROUND((L18-Control!$C$3)/365,0)&amp;" Year"</f>
        <v>-20 Year</v>
      </c>
      <c r="AN18" s="260" t="n">
        <f aca="false">IF(F18="AAA",1,IF(F18="AA+",2,IF(F18="AA",3,IF(F18="AA-",4,IF(F18="A+",5,IF(F18="A",6,IF(F18="A-",7,IF(F18="BBB+",8,"Code"))))))))</f>
        <v>6</v>
      </c>
      <c r="AO18" s="260" t="str">
        <f aca="false">IF(F18="BBB",9,IF(F18="BBB-",10,IF(F18="BB+",11,IF(F18="BB",12,IF(F18="BB-",13,IF(F18="B+",14,IF(F18="B",15,IF(F18="B-",16,"Code"))))))))</f>
        <v>Code</v>
      </c>
      <c r="AP18" s="260" t="n">
        <f aca="false">IF(AN18="Code",AO18,AN18)</f>
        <v>6</v>
      </c>
      <c r="AQ18" s="259" t="n">
        <f aca="false">AH18-(IF(ISERROR(VLOOKUP(A18,'WTD Last'!$A$1:$AQ$605,34,0)),0,VLOOKUP(A18,'WTD Last'!$A$1:$AQ$605,34,0)))</f>
        <v>52020.25363</v>
      </c>
      <c r="AR18" s="270" t="n">
        <f aca="false">R18-(IF(ISERROR(VLOOKUP(A18,'WTD Last'!$A$1:$AQ$605,18,0)),0,VLOOKUP(A18,'WTD Last'!$A$1:$AQ$605,18,0)))</f>
        <v>-11.693765</v>
      </c>
      <c r="AS18" s="259" t="n">
        <f aca="false">O18-(IF(ISERROR(VLOOKUP(A18,'WTD Last'!$A$1:$AQ$605,15,0)),0,VLOOKUP(A18,'WTD Last'!$A$1:$AQ$605,15,0)))</f>
        <v>35.5776599999999</v>
      </c>
      <c r="AT18" s="259" t="n">
        <f aca="false">N18*(P18/100)/360</f>
        <v>269.444444444444</v>
      </c>
      <c r="AU18" s="261" t="n">
        <v>81224</v>
      </c>
      <c r="AV18" s="261" t="n">
        <v>72563</v>
      </c>
      <c r="AW18" s="255"/>
      <c r="AX18" s="257"/>
    </row>
    <row r="19" customFormat="false" ht="12.75" hidden="false" customHeight="false" outlineLevel="0" collapsed="false">
      <c r="A19" s="255" t="n">
        <v>265</v>
      </c>
      <c r="B19" s="255" t="n">
        <v>380</v>
      </c>
      <c r="C19" s="255" t="s">
        <v>2</v>
      </c>
      <c r="D19" s="255" t="s">
        <v>173</v>
      </c>
      <c r="E19" s="255" t="s">
        <v>183</v>
      </c>
      <c r="F19" s="255" t="s">
        <v>184</v>
      </c>
      <c r="G19" s="255" t="s">
        <v>151</v>
      </c>
      <c r="H19" s="255" t="s">
        <v>168</v>
      </c>
      <c r="I19" s="255" t="s">
        <v>185</v>
      </c>
      <c r="J19" s="256" t="s">
        <v>170</v>
      </c>
      <c r="K19" s="268" t="n">
        <v>36804</v>
      </c>
      <c r="L19" s="268" t="n">
        <v>38630</v>
      </c>
      <c r="M19" s="255" t="s">
        <v>155</v>
      </c>
      <c r="N19" s="257" t="n">
        <v>-10000000</v>
      </c>
      <c r="O19" s="257" t="n">
        <v>3837.553512</v>
      </c>
      <c r="P19" s="258" t="n">
        <v>0.24</v>
      </c>
      <c r="Q19" s="257" t="n">
        <v>36.428516</v>
      </c>
      <c r="R19" s="257" t="n">
        <v>36.180814</v>
      </c>
      <c r="S19" s="258" t="n">
        <v>-0.242151789347524</v>
      </c>
      <c r="T19" s="257" t="n">
        <v>-929.270449647675</v>
      </c>
      <c r="U19" s="257" t="n">
        <v>-416.236215</v>
      </c>
      <c r="V19" s="257" t="n">
        <v>0</v>
      </c>
      <c r="W19" s="257" t="n">
        <v>-1345.50666464768</v>
      </c>
      <c r="X19" s="257" t="n">
        <v>43903.645513</v>
      </c>
      <c r="Y19" s="257" t="n">
        <v>42896.463961</v>
      </c>
      <c r="Z19" s="257" t="n">
        <v>-1007.181552</v>
      </c>
      <c r="AA19" s="257" t="n">
        <v>338.325112647673</v>
      </c>
      <c r="AB19" s="257" t="n">
        <v>43903.645513</v>
      </c>
      <c r="AC19" s="257" t="n">
        <v>42896.463961</v>
      </c>
      <c r="AD19" s="257" t="n">
        <v>-1007.181552</v>
      </c>
      <c r="AF19" s="257" t="n">
        <v>15781.9388181</v>
      </c>
      <c r="AG19" s="259" t="n">
        <f aca="false">IF(ISERROR(VLOOKUP(B19,Acc_Cash!$A:$H,3,FALSE())),0,VLOOKUP(B19,Acc_Cash!$A:$H,3,FALSE()))</f>
        <v>-6133.333333</v>
      </c>
      <c r="AH19" s="259" t="n">
        <f aca="false">AG19+AC19</f>
        <v>36763.130628</v>
      </c>
      <c r="AI19" s="259" t="n">
        <f aca="false">AH19-(IF(ISERROR(VLOOKUP(A19,'YTD Last'!$E$2:$Z$500,21,0)),0,VLOOKUP(A19,'YTD Last'!$E$2:$Z$500,21,0)))</f>
        <v>-28151.92127</v>
      </c>
      <c r="AJ19" s="259" t="n">
        <f aca="false">AH19-IF(ISERROR(VLOOKUP(A19,'QTD Last'!$A$2:$AH$600,34,0)),0,VLOOKUP(A19,'QTD Last'!$A$2:$AH$600,34,0))</f>
        <v>-1007.181552</v>
      </c>
      <c r="AK19" s="259" t="n">
        <f aca="false">AH19-IF(ISERROR(VLOOKUP(A19,'MTD Last'!$A$2:$AH$600,34,0)),0,VLOOKUP(A19,'MTD Last'!$A$2:$AH$600,34,0))</f>
        <v>-1007.181552</v>
      </c>
      <c r="AL19" s="259" t="n">
        <f aca="false">AD19-AE19</f>
        <v>-1007.181552</v>
      </c>
      <c r="AM19" s="269" t="str">
        <f aca="false">ROUND((L19-Control!$C$3)/365,0)&amp;" Year"</f>
        <v>-20 Year</v>
      </c>
      <c r="AN19" s="260" t="n">
        <f aca="false">IF(F19="AAA",1,IF(F19="AA+",2,IF(F19="AA",3,IF(F19="AA-",4,IF(F19="A+",5,IF(F19="A",6,IF(F19="A-",7,IF(F19="BBB+",8,"Code"))))))))</f>
        <v>5</v>
      </c>
      <c r="AO19" s="260" t="str">
        <f aca="false">IF(F19="BBB",9,IF(F19="BBB-",10,IF(F19="BB+",11,IF(F19="BB",12,IF(F19="BB-",13,IF(F19="B+",14,IF(F19="B",15,IF(F19="B-",16,"Code"))))))))</f>
        <v>Code</v>
      </c>
      <c r="AP19" s="260" t="n">
        <f aca="false">IF(AN19="Code",AO19,AN19)</f>
        <v>5</v>
      </c>
      <c r="AQ19" s="259" t="n">
        <f aca="false">AH19-(IF(ISERROR(VLOOKUP(A19,'WTD Last'!$A$1:$AQ$605,34,0)),0,VLOOKUP(A19,'WTD Last'!$A$1:$AQ$605,34,0)))</f>
        <v>-10017.461962</v>
      </c>
      <c r="AR19" s="270" t="n">
        <f aca="false">R19-(IF(ISERROR(VLOOKUP(A19,'WTD Last'!$A$1:$AQ$605,18,0)),0,VLOOKUP(A19,'WTD Last'!$A$1:$AQ$605,18,0)))</f>
        <v>-2.280197</v>
      </c>
      <c r="AS19" s="259" t="n">
        <f aca="false">O19-(IF(ISERROR(VLOOKUP(A19,'WTD Last'!$A$1:$AQ$605,15,0)),0,VLOOKUP(A19,'WTD Last'!$A$1:$AQ$605,15,0)))</f>
        <v>-34.1257800000003</v>
      </c>
      <c r="AT19" s="259" t="n">
        <f aca="false">N19*(P19/100)/360</f>
        <v>-66.6666666666667</v>
      </c>
      <c r="AU19" s="261" t="n">
        <v>86085</v>
      </c>
      <c r="AV19" s="261" t="n">
        <v>5201</v>
      </c>
      <c r="AW19" s="255"/>
      <c r="AX19" s="257"/>
    </row>
    <row r="20" customFormat="false" ht="12.75" hidden="false" customHeight="false" outlineLevel="0" collapsed="false">
      <c r="A20" s="255" t="n">
        <v>266</v>
      </c>
      <c r="B20" s="255" t="n">
        <v>381</v>
      </c>
      <c r="C20" s="255" t="s">
        <v>2</v>
      </c>
      <c r="D20" s="255" t="s">
        <v>176</v>
      </c>
      <c r="E20" s="255" t="s">
        <v>183</v>
      </c>
      <c r="F20" s="255" t="s">
        <v>184</v>
      </c>
      <c r="G20" s="255" t="s">
        <v>151</v>
      </c>
      <c r="H20" s="255" t="s">
        <v>168</v>
      </c>
      <c r="I20" s="255" t="s">
        <v>177</v>
      </c>
      <c r="J20" s="256" t="s">
        <v>170</v>
      </c>
      <c r="K20" s="268" t="n">
        <v>36804</v>
      </c>
      <c r="L20" s="268" t="n">
        <v>38630</v>
      </c>
      <c r="M20" s="255" t="s">
        <v>155</v>
      </c>
      <c r="N20" s="257" t="n">
        <v>10000000</v>
      </c>
      <c r="O20" s="257" t="n">
        <v>-3837.553512</v>
      </c>
      <c r="P20" s="258" t="n">
        <v>0.24</v>
      </c>
      <c r="Q20" s="257" t="n">
        <v>36.428516</v>
      </c>
      <c r="R20" s="257" t="n">
        <v>36.180814</v>
      </c>
      <c r="S20" s="258" t="n">
        <v>-0.242151789347524</v>
      </c>
      <c r="T20" s="257" t="n">
        <v>929.270449647675</v>
      </c>
      <c r="U20" s="257" t="n">
        <v>416.236215</v>
      </c>
      <c r="V20" s="257" t="n">
        <v>0</v>
      </c>
      <c r="W20" s="257" t="n">
        <v>1345.50666464768</v>
      </c>
      <c r="X20" s="257" t="n">
        <v>-43903.645513</v>
      </c>
      <c r="Y20" s="257" t="n">
        <v>-42896.463961</v>
      </c>
      <c r="Z20" s="257" t="n">
        <v>1007.181552</v>
      </c>
      <c r="AA20" s="257" t="n">
        <v>-338.325112647673</v>
      </c>
      <c r="AB20" s="257" t="n">
        <v>-43903.645513</v>
      </c>
      <c r="AC20" s="257" t="n">
        <v>-42896.463961</v>
      </c>
      <c r="AD20" s="257" t="n">
        <v>1007.181552</v>
      </c>
      <c r="AF20" s="257" t="n">
        <v>-15781.9388181</v>
      </c>
      <c r="AG20" s="259" t="n">
        <f aca="false">IF(ISERROR(VLOOKUP(B20,Acc_Cash!$A:$H,3,FALSE())),0,VLOOKUP(B20,Acc_Cash!$A:$H,3,FALSE()))</f>
        <v>6133.333333</v>
      </c>
      <c r="AH20" s="259" t="n">
        <f aca="false">AG20+AC20</f>
        <v>-36763.130628</v>
      </c>
      <c r="AI20" s="259" t="n">
        <f aca="false">AH20-(IF(ISERROR(VLOOKUP(A20,'YTD Last'!$E$2:$Z$500,21,0)),0,VLOOKUP(A20,'YTD Last'!$E$2:$Z$500,21,0)))</f>
        <v>28151.92127</v>
      </c>
      <c r="AJ20" s="259" t="n">
        <f aca="false">AH20-IF(ISERROR(VLOOKUP(A20,'QTD Last'!$A$2:$AH$600,34,0)),0,VLOOKUP(A20,'QTD Last'!$A$2:$AH$600,34,0))</f>
        <v>1007.181552</v>
      </c>
      <c r="AK20" s="259" t="n">
        <f aca="false">AH20-IF(ISERROR(VLOOKUP(A20,'MTD Last'!$A$2:$AH$600,34,0)),0,VLOOKUP(A20,'MTD Last'!$A$2:$AH$600,34,0))</f>
        <v>1007.181552</v>
      </c>
      <c r="AL20" s="259" t="n">
        <f aca="false">AD20-AE20</f>
        <v>1007.181552</v>
      </c>
      <c r="AM20" s="269" t="str">
        <f aca="false">ROUND((L20-Control!$C$3)/365,0)&amp;" Year"</f>
        <v>-20 Year</v>
      </c>
      <c r="AN20" s="260" t="n">
        <f aca="false">IF(F20="AAA",1,IF(F20="AA+",2,IF(F20="AA",3,IF(F20="AA-",4,IF(F20="A+",5,IF(F20="A",6,IF(F20="A-",7,IF(F20="BBB+",8,"Code"))))))))</f>
        <v>5</v>
      </c>
      <c r="AO20" s="260" t="str">
        <f aca="false">IF(F20="BBB",9,IF(F20="BBB-",10,IF(F20="BB+",11,IF(F20="BB",12,IF(F20="BB-",13,IF(F20="B+",14,IF(F20="B",15,IF(F20="B-",16,"Code"))))))))</f>
        <v>Code</v>
      </c>
      <c r="AP20" s="260" t="n">
        <f aca="false">IF(AN20="Code",AO20,AN20)</f>
        <v>5</v>
      </c>
      <c r="AQ20" s="259" t="n">
        <f aca="false">AH20-(IF(ISERROR(VLOOKUP(A20,'WTD Last'!$A$1:$AQ$605,34,0)),0,VLOOKUP(A20,'WTD Last'!$A$1:$AQ$605,34,0)))</f>
        <v>10017.461962</v>
      </c>
      <c r="AR20" s="270" t="n">
        <f aca="false">R20-(IF(ISERROR(VLOOKUP(A20,'WTD Last'!$A$1:$AQ$605,18,0)),0,VLOOKUP(A20,'WTD Last'!$A$1:$AQ$605,18,0)))</f>
        <v>-2.280197</v>
      </c>
      <c r="AS20" s="259" t="n">
        <f aca="false">O20-(IF(ISERROR(VLOOKUP(A20,'WTD Last'!$A$1:$AQ$605,15,0)),0,VLOOKUP(A20,'WTD Last'!$A$1:$AQ$605,15,0)))</f>
        <v>34.1257800000003</v>
      </c>
      <c r="AT20" s="259" t="n">
        <f aca="false">N20*(P20/100)/360</f>
        <v>66.6666666666667</v>
      </c>
      <c r="AU20" s="261" t="n">
        <v>45549</v>
      </c>
      <c r="AV20" s="261" t="n">
        <v>5201</v>
      </c>
      <c r="AW20" s="255"/>
      <c r="AX20" s="257"/>
    </row>
    <row r="21" customFormat="false" ht="12.75" hidden="false" customHeight="false" outlineLevel="0" collapsed="false">
      <c r="A21" s="255" t="n">
        <v>267</v>
      </c>
      <c r="B21" s="255" t="n">
        <v>382</v>
      </c>
      <c r="C21" s="255" t="s">
        <v>2</v>
      </c>
      <c r="D21" s="255" t="s">
        <v>178</v>
      </c>
      <c r="E21" s="255" t="s">
        <v>183</v>
      </c>
      <c r="F21" s="255" t="s">
        <v>184</v>
      </c>
      <c r="G21" s="255" t="s">
        <v>151</v>
      </c>
      <c r="H21" s="255" t="s">
        <v>168</v>
      </c>
      <c r="I21" s="255" t="s">
        <v>179</v>
      </c>
      <c r="J21" s="256" t="s">
        <v>170</v>
      </c>
      <c r="K21" s="268" t="n">
        <v>36804</v>
      </c>
      <c r="L21" s="268" t="n">
        <v>38630</v>
      </c>
      <c r="M21" s="255" t="s">
        <v>155</v>
      </c>
      <c r="N21" s="257" t="n">
        <v>-10000000</v>
      </c>
      <c r="O21" s="257" t="n">
        <v>3837.553512</v>
      </c>
      <c r="P21" s="258" t="n">
        <v>0.24</v>
      </c>
      <c r="Q21" s="257" t="n">
        <v>36.428516</v>
      </c>
      <c r="R21" s="257" t="n">
        <v>36.180814</v>
      </c>
      <c r="S21" s="258" t="n">
        <v>-0.242151789347524</v>
      </c>
      <c r="T21" s="257" t="n">
        <v>-929.270449647675</v>
      </c>
      <c r="U21" s="257" t="n">
        <v>-416.236215</v>
      </c>
      <c r="V21" s="257" t="n">
        <v>0</v>
      </c>
      <c r="W21" s="257" t="n">
        <v>-1345.50666464768</v>
      </c>
      <c r="X21" s="257" t="n">
        <v>43903.645513</v>
      </c>
      <c r="Y21" s="257" t="n">
        <v>42896.463961</v>
      </c>
      <c r="Z21" s="257" t="n">
        <v>-1007.181552</v>
      </c>
      <c r="AA21" s="257" t="n">
        <v>338.325112647673</v>
      </c>
      <c r="AB21" s="257" t="n">
        <v>43903.645513</v>
      </c>
      <c r="AC21" s="257" t="n">
        <v>42896.463961</v>
      </c>
      <c r="AD21" s="257" t="n">
        <v>-1007.181552</v>
      </c>
      <c r="AF21" s="257" t="n">
        <v>15781.9388181</v>
      </c>
      <c r="AG21" s="259" t="n">
        <f aca="false">IF(ISERROR(VLOOKUP(B21,Acc_Cash!$A:$H,3,FALSE())),0,VLOOKUP(B21,Acc_Cash!$A:$H,3,FALSE()))</f>
        <v>-6133.333333</v>
      </c>
      <c r="AH21" s="259" t="n">
        <f aca="false">AG21+AC21</f>
        <v>36763.130628</v>
      </c>
      <c r="AI21" s="259" t="n">
        <f aca="false">AH21-(IF(ISERROR(VLOOKUP(A21,'YTD Last'!$E$2:$Z$500,21,0)),0,VLOOKUP(A21,'YTD Last'!$E$2:$Z$500,21,0)))</f>
        <v>-28151.92127</v>
      </c>
      <c r="AJ21" s="259" t="n">
        <f aca="false">AH21-IF(ISERROR(VLOOKUP(A21,'QTD Last'!$A$2:$AH$600,34,0)),0,VLOOKUP(A21,'QTD Last'!$A$2:$AH$600,34,0))</f>
        <v>-1007.181552</v>
      </c>
      <c r="AK21" s="259" t="n">
        <f aca="false">AH21-IF(ISERROR(VLOOKUP(A21,'MTD Last'!$A$2:$AH$600,34,0)),0,VLOOKUP(A21,'MTD Last'!$A$2:$AH$600,34,0))</f>
        <v>-1007.181552</v>
      </c>
      <c r="AL21" s="259" t="n">
        <f aca="false">AD21-AE21</f>
        <v>-1007.181552</v>
      </c>
      <c r="AM21" s="269" t="str">
        <f aca="false">ROUND((L21-Control!$C$3)/365,0)&amp;" Year"</f>
        <v>-20 Year</v>
      </c>
      <c r="AN21" s="260" t="n">
        <f aca="false">IF(F21="AAA",1,IF(F21="AA+",2,IF(F21="AA",3,IF(F21="AA-",4,IF(F21="A+",5,IF(F21="A",6,IF(F21="A-",7,IF(F21="BBB+",8,"Code"))))))))</f>
        <v>5</v>
      </c>
      <c r="AO21" s="260" t="str">
        <f aca="false">IF(F21="BBB",9,IF(F21="BBB-",10,IF(F21="BB+",11,IF(F21="BB",12,IF(F21="BB-",13,IF(F21="B+",14,IF(F21="B",15,IF(F21="B-",16,"Code"))))))))</f>
        <v>Code</v>
      </c>
      <c r="AP21" s="260" t="n">
        <f aca="false">IF(AN21="Code",AO21,AN21)</f>
        <v>5</v>
      </c>
      <c r="AQ21" s="259" t="n">
        <f aca="false">AH21-(IF(ISERROR(VLOOKUP(A21,'WTD Last'!$A$1:$AQ$605,34,0)),0,VLOOKUP(A21,'WTD Last'!$A$1:$AQ$605,34,0)))</f>
        <v>-10017.461962</v>
      </c>
      <c r="AR21" s="270" t="n">
        <f aca="false">R21-(IF(ISERROR(VLOOKUP(A21,'WTD Last'!$A$1:$AQ$605,18,0)),0,VLOOKUP(A21,'WTD Last'!$A$1:$AQ$605,18,0)))</f>
        <v>-2.280197</v>
      </c>
      <c r="AS21" s="259" t="n">
        <f aca="false">O21-(IF(ISERROR(VLOOKUP(A21,'WTD Last'!$A$1:$AQ$605,15,0)),0,VLOOKUP(A21,'WTD Last'!$A$1:$AQ$605,15,0)))</f>
        <v>-34.1257800000003</v>
      </c>
      <c r="AT21" s="259" t="n">
        <f aca="false">N21*(P21/100)/360</f>
        <v>-66.6666666666667</v>
      </c>
      <c r="AU21" s="261" t="n">
        <v>1305</v>
      </c>
      <c r="AV21" s="261" t="n">
        <v>5201</v>
      </c>
      <c r="AW21" s="255"/>
      <c r="AX21" s="257"/>
    </row>
    <row r="22" customFormat="false" ht="12.75" hidden="false" customHeight="false" outlineLevel="0" collapsed="false">
      <c r="A22" s="255" t="n">
        <v>1679</v>
      </c>
      <c r="B22" s="255" t="n">
        <v>887</v>
      </c>
      <c r="C22" s="255" t="s">
        <v>2</v>
      </c>
      <c r="D22" s="255" t="s">
        <v>104</v>
      </c>
      <c r="E22" s="255" t="s">
        <v>183</v>
      </c>
      <c r="F22" s="255" t="s">
        <v>184</v>
      </c>
      <c r="G22" s="255" t="s">
        <v>151</v>
      </c>
      <c r="H22" s="255" t="s">
        <v>168</v>
      </c>
      <c r="I22" s="255" t="s">
        <v>186</v>
      </c>
      <c r="J22" s="256" t="s">
        <v>170</v>
      </c>
      <c r="K22" s="268" t="n">
        <v>36963</v>
      </c>
      <c r="L22" s="268" t="n">
        <v>38502</v>
      </c>
      <c r="M22" s="255" t="s">
        <v>155</v>
      </c>
      <c r="N22" s="257" t="n">
        <v>10000000</v>
      </c>
      <c r="O22" s="257" t="n">
        <v>-3592.258514</v>
      </c>
      <c r="P22" s="258" t="n">
        <v>0.37</v>
      </c>
      <c r="Q22" s="257" t="n">
        <v>34.980044</v>
      </c>
      <c r="R22" s="257" t="n">
        <v>34.730195</v>
      </c>
      <c r="S22" s="258" t="n">
        <v>-0.236030905291773</v>
      </c>
      <c r="T22" s="257" t="n">
        <v>847.884029101498</v>
      </c>
      <c r="U22" s="257" t="n">
        <v>422.268558</v>
      </c>
      <c r="V22" s="257" t="n">
        <v>0</v>
      </c>
      <c r="W22" s="257" t="n">
        <v>1270.1525871015</v>
      </c>
      <c r="X22" s="257" t="n">
        <v>9698.621938</v>
      </c>
      <c r="Y22" s="257" t="n">
        <v>10742.452241</v>
      </c>
      <c r="Z22" s="257" t="n">
        <v>1043.830303</v>
      </c>
      <c r="AA22" s="257" t="n">
        <v>-226.322284101497</v>
      </c>
      <c r="AB22" s="257" t="n">
        <v>9698.621938</v>
      </c>
      <c r="AC22" s="257" t="n">
        <v>10742.452241</v>
      </c>
      <c r="AD22" s="257" t="n">
        <v>1043.830303</v>
      </c>
      <c r="AF22" s="257" t="n">
        <v>-14773.163138825</v>
      </c>
      <c r="AG22" s="259" t="n">
        <f aca="false">IF(ISERROR(VLOOKUP(B22,Acc_Cash!$A:$H,3,FALSE())),0,VLOOKUP(B22,Acc_Cash!$A:$H,3,FALSE()))</f>
        <v>0</v>
      </c>
      <c r="AH22" s="259" t="n">
        <f aca="false">AG22+AC22</f>
        <v>10742.452241</v>
      </c>
      <c r="AI22" s="259" t="n">
        <f aca="false">AH22-(IF(ISERROR(VLOOKUP(A22,'YTD Last'!$E$2:$Z$500,21,0)),0,VLOOKUP(A22,'YTD Last'!$E$2:$Z$500,21,0)))</f>
        <v>10742.452241</v>
      </c>
      <c r="AJ22" s="259" t="n">
        <f aca="false">AH22-IF(ISERROR(VLOOKUP(A22,'QTD Last'!$A$2:$AH$600,34,0)),0,VLOOKUP(A22,'QTD Last'!$A$2:$AH$600,34,0))</f>
        <v>1043.830303</v>
      </c>
      <c r="AK22" s="259" t="n">
        <f aca="false">AH22-IF(ISERROR(VLOOKUP(A22,'MTD Last'!$A$2:$AH$600,34,0)),0,VLOOKUP(A22,'MTD Last'!$A$2:$AH$600,34,0))</f>
        <v>1043.830303</v>
      </c>
      <c r="AL22" s="259" t="n">
        <f aca="false">AD22-AE22</f>
        <v>1043.830303</v>
      </c>
      <c r="AM22" s="269" t="str">
        <f aca="false">ROUND((L22-Control!$C$3)/365,0)&amp;" Year"</f>
        <v>-20 Year</v>
      </c>
      <c r="AN22" s="260" t="n">
        <f aca="false">IF(F22="AAA",1,IF(F22="AA+",2,IF(F22="AA",3,IF(F22="AA-",4,IF(F22="A+",5,IF(F22="A",6,IF(F22="A-",7,IF(F22="BBB+",8,"Code"))))))))</f>
        <v>5</v>
      </c>
      <c r="AO22" s="260" t="str">
        <f aca="false">IF(F22="BBB",9,IF(F22="BBB-",10,IF(F22="BB+",11,IF(F22="BB",12,IF(F22="BB-",13,IF(F22="B+",14,IF(F22="B",15,IF(F22="B-",16,"Code"))))))))</f>
        <v>Code</v>
      </c>
      <c r="AP22" s="260" t="n">
        <f aca="false">IF(AN22="Code",AO22,AN22)</f>
        <v>5</v>
      </c>
      <c r="AQ22" s="259" t="n">
        <f aca="false">AH22-(IF(ISERROR(VLOOKUP(A22,'WTD Last'!$A$1:$AQ$605,34,0)),0,VLOOKUP(A22,'WTD Last'!$A$1:$AQ$605,34,0)))</f>
        <v>9365.745757</v>
      </c>
      <c r="AR22" s="270" t="n">
        <f aca="false">R22-(IF(ISERROR(VLOOKUP(A22,'WTD Last'!$A$1:$AQ$605,18,0)),0,VLOOKUP(A22,'WTD Last'!$A$1:$AQ$605,18,0)))</f>
        <v>-2.286127</v>
      </c>
      <c r="AS22" s="259" t="n">
        <f aca="false">O22-(IF(ISERROR(VLOOKUP(A22,'WTD Last'!$A$1:$AQ$605,15,0)),0,VLOOKUP(A22,'WTD Last'!$A$1:$AQ$605,15,0)))</f>
        <v>31.1098469999997</v>
      </c>
      <c r="AT22" s="259" t="n">
        <f aca="false">N22*(P22/100)/360</f>
        <v>102.777777777778</v>
      </c>
      <c r="AU22" s="261" t="n">
        <v>89135</v>
      </c>
      <c r="AV22" s="261" t="n">
        <v>5201</v>
      </c>
      <c r="AW22" s="255"/>
      <c r="AX22" s="257"/>
    </row>
    <row r="23" customFormat="false" ht="12.75" hidden="false" customHeight="false" outlineLevel="0" collapsed="false">
      <c r="A23" s="255" t="n">
        <v>1280</v>
      </c>
      <c r="B23" s="255" t="n">
        <v>441</v>
      </c>
      <c r="C23" s="255" t="s">
        <v>2</v>
      </c>
      <c r="D23" s="255" t="s">
        <v>104</v>
      </c>
      <c r="E23" s="255" t="s">
        <v>187</v>
      </c>
      <c r="F23" s="255" t="s">
        <v>116</v>
      </c>
      <c r="G23" s="255" t="s">
        <v>188</v>
      </c>
      <c r="H23" s="255" t="s">
        <v>168</v>
      </c>
      <c r="I23" s="255" t="s">
        <v>156</v>
      </c>
      <c r="J23" s="256" t="s">
        <v>189</v>
      </c>
      <c r="K23" s="268" t="n">
        <v>36896</v>
      </c>
      <c r="L23" s="268" t="n">
        <v>38722</v>
      </c>
      <c r="M23" s="255" t="s">
        <v>155</v>
      </c>
      <c r="N23" s="257" t="n">
        <v>-10000000</v>
      </c>
      <c r="O23" s="257" t="n">
        <v>4039.672919</v>
      </c>
      <c r="P23" s="258" t="n">
        <v>0.45</v>
      </c>
      <c r="Q23" s="257" t="n">
        <v>48.56162</v>
      </c>
      <c r="R23" s="257" t="n">
        <v>48.483627</v>
      </c>
      <c r="S23" s="258" t="n">
        <v>-0.0656290716409608</v>
      </c>
      <c r="T23" s="257" t="n">
        <v>-265.1199834071</v>
      </c>
      <c r="U23" s="257" t="n">
        <v>-573.920379</v>
      </c>
      <c r="V23" s="257" t="n">
        <v>0</v>
      </c>
      <c r="W23" s="257" t="n">
        <v>-839.0403624071</v>
      </c>
      <c r="X23" s="257" t="n">
        <v>3924.526212</v>
      </c>
      <c r="Y23" s="257" t="n">
        <v>3486.771371</v>
      </c>
      <c r="Z23" s="257" t="n">
        <v>-437.754841</v>
      </c>
      <c r="AA23" s="257" t="n">
        <v>401.2855214071</v>
      </c>
      <c r="AB23" s="257" t="n">
        <v>3924.526212</v>
      </c>
      <c r="AC23" s="257" t="n">
        <v>3486.771371</v>
      </c>
      <c r="AD23" s="257" t="n">
        <v>-437.754841</v>
      </c>
      <c r="AF23" s="257" t="n">
        <v>29239.152587722</v>
      </c>
      <c r="AG23" s="259" t="n">
        <f aca="false">IF(ISERROR(VLOOKUP(B23,Acc_Cash!$A:$H,3,FALSE())),0,VLOOKUP(B23,Acc_Cash!$A:$H,3,FALSE()))</f>
        <v>0</v>
      </c>
      <c r="AH23" s="259" t="n">
        <f aca="false">AG23+AC23</f>
        <v>3486.771371</v>
      </c>
      <c r="AI23" s="259" t="n">
        <f aca="false">AH23-(IF(ISERROR(VLOOKUP(A23,'YTD Last'!$E$2:$Z$500,21,0)),0,VLOOKUP(A23,'YTD Last'!$E$2:$Z$500,21,0)))</f>
        <v>-3673.519187</v>
      </c>
      <c r="AJ23" s="259" t="n">
        <f aca="false">AH23-IF(ISERROR(VLOOKUP(A23,'QTD Last'!$A$2:$AH$600,34,0)),0,VLOOKUP(A23,'QTD Last'!$A$2:$AH$600,34,0))</f>
        <v>-437.754841</v>
      </c>
      <c r="AK23" s="259" t="n">
        <f aca="false">AH23-IF(ISERROR(VLOOKUP(A23,'MTD Last'!$A$2:$AH$600,34,0)),0,VLOOKUP(A23,'MTD Last'!$A$2:$AH$600,34,0))</f>
        <v>-437.754841</v>
      </c>
      <c r="AL23" s="259" t="n">
        <f aca="false">AD23-AE23</f>
        <v>-437.754841</v>
      </c>
      <c r="AM23" s="269" t="str">
        <f aca="false">ROUND((L23-Control!$C$3)/365,0)&amp;" Year"</f>
        <v>-20 Year</v>
      </c>
      <c r="AN23" s="260" t="n">
        <f aca="false">IF(F23="AAA",1,IF(F23="AA+",2,IF(F23="AA",3,IF(F23="AA-",4,IF(F23="A+",5,IF(F23="A",6,IF(F23="A-",7,IF(F23="BBB+",8,"Code"))))))))</f>
        <v>8</v>
      </c>
      <c r="AO23" s="260" t="str">
        <f aca="false">IF(F23="BBB",9,IF(F23="BBB-",10,IF(F23="BB+",11,IF(F23="BB",12,IF(F23="BB-",13,IF(F23="B+",14,IF(F23="B",15,IF(F23="B-",16,"Code"))))))))</f>
        <v>Code</v>
      </c>
      <c r="AP23" s="260" t="n">
        <f aca="false">IF(AN23="Code",AO23,AN23)</f>
        <v>8</v>
      </c>
      <c r="AQ23" s="259" t="n">
        <f aca="false">AH23-(IF(ISERROR(VLOOKUP(A23,'WTD Last'!$A$1:$AQ$605,34,0)),0,VLOOKUP(A23,'WTD Last'!$A$1:$AQ$605,34,0)))</f>
        <v>-4645.487859</v>
      </c>
      <c r="AR23" s="270" t="n">
        <f aca="false">R23-(IF(ISERROR(VLOOKUP(A23,'WTD Last'!$A$1:$AQ$605,18,0)),0,VLOOKUP(A23,'WTD Last'!$A$1:$AQ$605,18,0)))</f>
        <v>-0.840481000000004</v>
      </c>
      <c r="AS23" s="259" t="n">
        <f aca="false">O23-(IF(ISERROR(VLOOKUP(A23,'WTD Last'!$A$1:$AQ$605,15,0)),0,VLOOKUP(A23,'WTD Last'!$A$1:$AQ$605,15,0)))</f>
        <v>-37.7048500000001</v>
      </c>
      <c r="AT23" s="259" t="n">
        <f aca="false">N23*(P23/100)/360</f>
        <v>-125</v>
      </c>
      <c r="AV23" s="261" t="n">
        <v>8</v>
      </c>
      <c r="AW23" s="255"/>
      <c r="AX23" s="257"/>
    </row>
    <row r="24" customFormat="false" ht="12.75" hidden="false" customHeight="false" outlineLevel="0" collapsed="false">
      <c r="A24" s="255" t="n">
        <v>1481</v>
      </c>
      <c r="B24" s="255" t="n">
        <v>532</v>
      </c>
      <c r="C24" s="255" t="s">
        <v>2</v>
      </c>
      <c r="D24" s="255" t="s">
        <v>157</v>
      </c>
      <c r="E24" s="255" t="s">
        <v>187</v>
      </c>
      <c r="F24" s="255" t="s">
        <v>116</v>
      </c>
      <c r="G24" s="255" t="s">
        <v>188</v>
      </c>
      <c r="H24" s="255" t="s">
        <v>168</v>
      </c>
      <c r="I24" s="255" t="s">
        <v>156</v>
      </c>
      <c r="J24" s="256" t="s">
        <v>158</v>
      </c>
      <c r="K24" s="268" t="n">
        <v>36896</v>
      </c>
      <c r="L24" s="268" t="n">
        <v>38722</v>
      </c>
      <c r="M24" s="255" t="s">
        <v>155</v>
      </c>
      <c r="N24" s="257" t="n">
        <v>10000000</v>
      </c>
      <c r="O24" s="257" t="n">
        <v>-4039.672919</v>
      </c>
      <c r="P24" s="258" t="n">
        <v>0.45</v>
      </c>
      <c r="Q24" s="257" t="n">
        <v>48.56162</v>
      </c>
      <c r="R24" s="257" t="n">
        <v>48.483627</v>
      </c>
      <c r="S24" s="258" t="n">
        <v>-0.0656290716409608</v>
      </c>
      <c r="T24" s="257" t="n">
        <v>265.1199834071</v>
      </c>
      <c r="U24" s="257" t="n">
        <v>573.920379</v>
      </c>
      <c r="V24" s="257" t="n">
        <v>0</v>
      </c>
      <c r="W24" s="257" t="n">
        <v>839.0403624071</v>
      </c>
      <c r="X24" s="257" t="n">
        <v>-3924.526212</v>
      </c>
      <c r="Y24" s="257" t="n">
        <v>-3486.771371</v>
      </c>
      <c r="Z24" s="257" t="n">
        <v>437.754841</v>
      </c>
      <c r="AA24" s="257" t="n">
        <v>-401.2855214071</v>
      </c>
      <c r="AB24" s="257" t="n">
        <v>-3924.526212</v>
      </c>
      <c r="AC24" s="257" t="n">
        <v>-3486.771371</v>
      </c>
      <c r="AD24" s="257" t="n">
        <v>437.754841</v>
      </c>
      <c r="AF24" s="257" t="n">
        <v>-29239.152587722</v>
      </c>
      <c r="AG24" s="259" t="n">
        <f aca="false">IF(ISERROR(VLOOKUP(B24,Acc_Cash!$A:$H,3,FALSE())),0,VLOOKUP(B24,Acc_Cash!$A:$H,3,FALSE()))</f>
        <v>0</v>
      </c>
      <c r="AH24" s="259" t="n">
        <f aca="false">AG24+AC24</f>
        <v>-3486.771371</v>
      </c>
      <c r="AI24" s="259" t="n">
        <f aca="false">AH24-(IF(ISERROR(VLOOKUP(A24,'YTD Last'!$E$2:$Z$500,21,0)),0,VLOOKUP(A24,'YTD Last'!$E$2:$Z$500,21,0)))</f>
        <v>3673.519187</v>
      </c>
      <c r="AJ24" s="259" t="n">
        <f aca="false">AH24-IF(ISERROR(VLOOKUP(A24,'QTD Last'!$A$2:$AH$600,34,0)),0,VLOOKUP(A24,'QTD Last'!$A$2:$AH$600,34,0))</f>
        <v>437.754841</v>
      </c>
      <c r="AK24" s="259" t="n">
        <f aca="false">AH24-IF(ISERROR(VLOOKUP(A24,'MTD Last'!$A$2:$AH$600,34,0)),0,VLOOKUP(A24,'MTD Last'!$A$2:$AH$600,34,0))</f>
        <v>437.754841</v>
      </c>
      <c r="AL24" s="259" t="n">
        <f aca="false">AD24-AE24</f>
        <v>437.754841</v>
      </c>
      <c r="AM24" s="269" t="str">
        <f aca="false">ROUND((L24-Control!$C$3)/365,0)&amp;" Year"</f>
        <v>-20 Year</v>
      </c>
      <c r="AN24" s="260" t="n">
        <f aca="false">IF(F24="AAA",1,IF(F24="AA+",2,IF(F24="AA",3,IF(F24="AA-",4,IF(F24="A+",5,IF(F24="A",6,IF(F24="A-",7,IF(F24="BBB+",8,"Code"))))))))</f>
        <v>8</v>
      </c>
      <c r="AO24" s="260" t="str">
        <f aca="false">IF(F24="BBB",9,IF(F24="BBB-",10,IF(F24="BB+",11,IF(F24="BB",12,IF(F24="BB-",13,IF(F24="B+",14,IF(F24="B",15,IF(F24="B-",16,"Code"))))))))</f>
        <v>Code</v>
      </c>
      <c r="AP24" s="260" t="n">
        <f aca="false">IF(AN24="Code",AO24,AN24)</f>
        <v>8</v>
      </c>
      <c r="AQ24" s="259" t="n">
        <f aca="false">AH24-(IF(ISERROR(VLOOKUP(A24,'WTD Last'!$A$1:$AQ$605,34,0)),0,VLOOKUP(A24,'WTD Last'!$A$1:$AQ$605,34,0)))</f>
        <v>4645.487859</v>
      </c>
      <c r="AR24" s="270" t="n">
        <f aca="false">R24-(IF(ISERROR(VLOOKUP(A24,'WTD Last'!$A$1:$AQ$605,18,0)),0,VLOOKUP(A24,'WTD Last'!$A$1:$AQ$605,18,0)))</f>
        <v>-0.840481000000004</v>
      </c>
      <c r="AS24" s="259" t="n">
        <f aca="false">O24-(IF(ISERROR(VLOOKUP(A24,'WTD Last'!$A$1:$AQ$605,15,0)),0,VLOOKUP(A24,'WTD Last'!$A$1:$AQ$605,15,0)))</f>
        <v>37.7048500000001</v>
      </c>
      <c r="AT24" s="259" t="n">
        <f aca="false">N24*(P24/100)/360</f>
        <v>125</v>
      </c>
      <c r="AV24" s="261" t="n">
        <v>8</v>
      </c>
      <c r="AW24" s="255"/>
      <c r="AX24" s="257"/>
    </row>
    <row r="25" customFormat="false" ht="12.75" hidden="false" customHeight="false" outlineLevel="0" collapsed="false">
      <c r="A25" s="255" t="n">
        <v>1281</v>
      </c>
      <c r="B25" s="255" t="n">
        <v>442</v>
      </c>
      <c r="C25" s="255" t="s">
        <v>2</v>
      </c>
      <c r="D25" s="255" t="s">
        <v>104</v>
      </c>
      <c r="E25" s="255" t="s">
        <v>190</v>
      </c>
      <c r="F25" s="255" t="s">
        <v>150</v>
      </c>
      <c r="G25" s="255" t="s">
        <v>191</v>
      </c>
      <c r="H25" s="255" t="s">
        <v>168</v>
      </c>
      <c r="I25" s="255" t="s">
        <v>156</v>
      </c>
      <c r="J25" s="256" t="s">
        <v>170</v>
      </c>
      <c r="K25" s="268" t="n">
        <v>36896</v>
      </c>
      <c r="L25" s="268" t="n">
        <v>38722</v>
      </c>
      <c r="M25" s="255" t="s">
        <v>155</v>
      </c>
      <c r="N25" s="257" t="n">
        <v>-10000000</v>
      </c>
      <c r="O25" s="257" t="n">
        <v>4087.929344</v>
      </c>
      <c r="P25" s="258" t="n">
        <v>1.25</v>
      </c>
      <c r="Q25" s="257" t="n">
        <v>181.08236</v>
      </c>
      <c r="R25" s="257" t="n">
        <v>181.535532</v>
      </c>
      <c r="S25" s="258" t="n">
        <v>0.578522925779879</v>
      </c>
      <c r="T25" s="257" t="n">
        <v>2364.9608444723</v>
      </c>
      <c r="U25" s="257" t="n">
        <v>-1562.526288</v>
      </c>
      <c r="V25" s="257" t="n">
        <v>0</v>
      </c>
      <c r="W25" s="257" t="n">
        <v>802.434556472302</v>
      </c>
      <c r="X25" s="257" t="n">
        <v>194494.161238</v>
      </c>
      <c r="Y25" s="257" t="n">
        <v>196266.897354</v>
      </c>
      <c r="Z25" s="257" t="n">
        <v>1772.73611599999</v>
      </c>
      <c r="AA25" s="257" t="n">
        <v>970.301559527683</v>
      </c>
      <c r="AB25" s="257" t="n">
        <v>194494.161238</v>
      </c>
      <c r="AC25" s="257" t="n">
        <v>196266.897354</v>
      </c>
      <c r="AD25" s="257" t="n">
        <v>1772.73611599999</v>
      </c>
      <c r="AF25" s="257" t="n">
        <v>51107.292658688</v>
      </c>
      <c r="AG25" s="259" t="n">
        <f aca="false">IF(ISERROR(VLOOKUP(B25,Acc_Cash!$A:$H,3,FALSE())),0,VLOOKUP(B25,Acc_Cash!$A:$H,3,FALSE()))</f>
        <v>0</v>
      </c>
      <c r="AH25" s="259" t="n">
        <f aca="false">AG25+AC25</f>
        <v>196266.897354</v>
      </c>
      <c r="AI25" s="259" t="n">
        <f aca="false">AH25-(IF(ISERROR(VLOOKUP(A25,'YTD Last'!$E$2:$Z$500,21,0)),0,VLOOKUP(A25,'YTD Last'!$E$2:$Z$500,21,0)))</f>
        <v>186664.069391</v>
      </c>
      <c r="AJ25" s="259" t="n">
        <f aca="false">AH25-IF(ISERROR(VLOOKUP(A25,'QTD Last'!$A$2:$AH$600,34,0)),0,VLOOKUP(A25,'QTD Last'!$A$2:$AH$600,34,0))</f>
        <v>1772.73611599999</v>
      </c>
      <c r="AK25" s="259" t="n">
        <f aca="false">AH25-IF(ISERROR(VLOOKUP(A25,'MTD Last'!$A$2:$AH$600,34,0)),0,VLOOKUP(A25,'MTD Last'!$A$2:$AH$600,34,0))</f>
        <v>1772.73611599999</v>
      </c>
      <c r="AL25" s="259" t="n">
        <f aca="false">AD25-AE25</f>
        <v>1772.73611599999</v>
      </c>
      <c r="AM25" s="269" t="str">
        <f aca="false">ROUND((L25-Control!$C$3)/365,0)&amp;" Year"</f>
        <v>-20 Year</v>
      </c>
      <c r="AN25" s="260" t="str">
        <f aca="false">IF(F25="AAA",1,IF(F25="AA+",2,IF(F25="AA",3,IF(F25="AA-",4,IF(F25="A+",5,IF(F25="A",6,IF(F25="A-",7,IF(F25="BBB+",8,"Code"))))))))</f>
        <v>Code</v>
      </c>
      <c r="AO25" s="260" t="n">
        <f aca="false">IF(F25="BBB",9,IF(F25="BBB-",10,IF(F25="BB+",11,IF(F25="BB",12,IF(F25="BB-",13,IF(F25="B+",14,IF(F25="B",15,IF(F25="B-",16,"Code"))))))))</f>
        <v>10</v>
      </c>
      <c r="AP25" s="260" t="n">
        <f aca="false">IF(AN25="Code",AO25,AN25)</f>
        <v>10</v>
      </c>
      <c r="AQ25" s="259" t="n">
        <f aca="false">AH25-(IF(ISERROR(VLOOKUP(A25,'WTD Last'!$A$1:$AQ$605,34,0)),0,VLOOKUP(A25,'WTD Last'!$A$1:$AQ$605,34,0)))</f>
        <v>-14213.479214</v>
      </c>
      <c r="AR25" s="270" t="n">
        <f aca="false">R25-(IF(ISERROR(VLOOKUP(A25,'WTD Last'!$A$1:$AQ$605,18,0)),0,VLOOKUP(A25,'WTD Last'!$A$1:$AQ$605,18,0)))</f>
        <v>-2.532455</v>
      </c>
      <c r="AS25" s="259" t="n">
        <f aca="false">O25-(IF(ISERROR(VLOOKUP(A25,'WTD Last'!$A$1:$AQ$605,15,0)),0,VLOOKUP(A25,'WTD Last'!$A$1:$AQ$605,15,0)))</f>
        <v>-33.6091290000004</v>
      </c>
      <c r="AT25" s="259" t="n">
        <f aca="false">N25*(P25/100)/360</f>
        <v>-347.222222222222</v>
      </c>
      <c r="AV25" s="261" t="n">
        <v>48469</v>
      </c>
      <c r="AW25" s="255"/>
      <c r="AX25" s="257"/>
    </row>
    <row r="26" customFormat="false" ht="12.75" hidden="false" customHeight="false" outlineLevel="0" collapsed="false">
      <c r="A26" s="255" t="n">
        <v>1482</v>
      </c>
      <c r="B26" s="255" t="n">
        <v>533</v>
      </c>
      <c r="C26" s="255" t="s">
        <v>2</v>
      </c>
      <c r="D26" s="255" t="s">
        <v>157</v>
      </c>
      <c r="E26" s="255" t="s">
        <v>190</v>
      </c>
      <c r="F26" s="255" t="s">
        <v>150</v>
      </c>
      <c r="G26" s="255" t="s">
        <v>191</v>
      </c>
      <c r="H26" s="255" t="s">
        <v>168</v>
      </c>
      <c r="I26" s="255" t="s">
        <v>156</v>
      </c>
      <c r="J26" s="256" t="s">
        <v>158</v>
      </c>
      <c r="K26" s="268" t="n">
        <v>36896</v>
      </c>
      <c r="L26" s="268" t="n">
        <v>38722</v>
      </c>
      <c r="M26" s="255" t="s">
        <v>155</v>
      </c>
      <c r="N26" s="257" t="n">
        <v>10000000</v>
      </c>
      <c r="O26" s="257" t="n">
        <v>-4087.929344</v>
      </c>
      <c r="P26" s="258" t="n">
        <v>1.25</v>
      </c>
      <c r="Q26" s="257" t="n">
        <v>181.08236</v>
      </c>
      <c r="R26" s="257" t="n">
        <v>181.535532</v>
      </c>
      <c r="S26" s="258" t="n">
        <v>0.578522925779879</v>
      </c>
      <c r="T26" s="257" t="n">
        <v>-2364.9608444723</v>
      </c>
      <c r="U26" s="257" t="n">
        <v>1562.526288</v>
      </c>
      <c r="V26" s="257" t="n">
        <v>0</v>
      </c>
      <c r="W26" s="257" t="n">
        <v>-802.434556472302</v>
      </c>
      <c r="X26" s="257" t="n">
        <v>-194494.161238</v>
      </c>
      <c r="Y26" s="257" t="n">
        <v>-196266.897354</v>
      </c>
      <c r="Z26" s="257" t="n">
        <v>-1772.73611599999</v>
      </c>
      <c r="AA26" s="257" t="n">
        <v>-970.301559527683</v>
      </c>
      <c r="AB26" s="257" t="n">
        <v>-194494.161238</v>
      </c>
      <c r="AC26" s="257" t="n">
        <v>-196266.897354</v>
      </c>
      <c r="AD26" s="257" t="n">
        <v>-1772.73611599999</v>
      </c>
      <c r="AF26" s="257" t="n">
        <v>-51107.292658688</v>
      </c>
      <c r="AG26" s="259" t="n">
        <f aca="false">IF(ISERROR(VLOOKUP(B26,Acc_Cash!$A:$H,3,FALSE())),0,VLOOKUP(B26,Acc_Cash!$A:$H,3,FALSE()))</f>
        <v>0</v>
      </c>
      <c r="AH26" s="259" t="n">
        <f aca="false">AG26+AC26</f>
        <v>-196266.897354</v>
      </c>
      <c r="AI26" s="259" t="n">
        <f aca="false">AH26-(IF(ISERROR(VLOOKUP(A26,'YTD Last'!$E$2:$Z$500,21,0)),0,VLOOKUP(A26,'YTD Last'!$E$2:$Z$500,21,0)))</f>
        <v>-186664.069391</v>
      </c>
      <c r="AJ26" s="259" t="n">
        <f aca="false">AH26-IF(ISERROR(VLOOKUP(A26,'QTD Last'!$A$2:$AH$600,34,0)),0,VLOOKUP(A26,'QTD Last'!$A$2:$AH$600,34,0))</f>
        <v>-1772.73611599999</v>
      </c>
      <c r="AK26" s="259" t="n">
        <f aca="false">AH26-IF(ISERROR(VLOOKUP(A26,'MTD Last'!$A$2:$AH$600,34,0)),0,VLOOKUP(A26,'MTD Last'!$A$2:$AH$600,34,0))</f>
        <v>-1772.73611599999</v>
      </c>
      <c r="AL26" s="259" t="n">
        <f aca="false">AD26-AE26</f>
        <v>-1772.73611599999</v>
      </c>
      <c r="AM26" s="269" t="str">
        <f aca="false">ROUND((L26-Control!$C$3)/365,0)&amp;" Year"</f>
        <v>-20 Year</v>
      </c>
      <c r="AN26" s="260" t="str">
        <f aca="false">IF(F26="AAA",1,IF(F26="AA+",2,IF(F26="AA",3,IF(F26="AA-",4,IF(F26="A+",5,IF(F26="A",6,IF(F26="A-",7,IF(F26="BBB+",8,"Code"))))))))</f>
        <v>Code</v>
      </c>
      <c r="AO26" s="260" t="n">
        <f aca="false">IF(F26="BBB",9,IF(F26="BBB-",10,IF(F26="BB+",11,IF(F26="BB",12,IF(F26="BB-",13,IF(F26="B+",14,IF(F26="B",15,IF(F26="B-",16,"Code"))))))))</f>
        <v>10</v>
      </c>
      <c r="AP26" s="260" t="n">
        <f aca="false">IF(AN26="Code",AO26,AN26)</f>
        <v>10</v>
      </c>
      <c r="AQ26" s="259" t="n">
        <f aca="false">AH26-(IF(ISERROR(VLOOKUP(A26,'WTD Last'!$A$1:$AQ$605,34,0)),0,VLOOKUP(A26,'WTD Last'!$A$1:$AQ$605,34,0)))</f>
        <v>14213.479214</v>
      </c>
      <c r="AR26" s="270" t="n">
        <f aca="false">R26-(IF(ISERROR(VLOOKUP(A26,'WTD Last'!$A$1:$AQ$605,18,0)),0,VLOOKUP(A26,'WTD Last'!$A$1:$AQ$605,18,0)))</f>
        <v>-2.532455</v>
      </c>
      <c r="AS26" s="259" t="n">
        <f aca="false">O26-(IF(ISERROR(VLOOKUP(A26,'WTD Last'!$A$1:$AQ$605,15,0)),0,VLOOKUP(A26,'WTD Last'!$A$1:$AQ$605,15,0)))</f>
        <v>33.6091290000004</v>
      </c>
      <c r="AT26" s="259" t="n">
        <f aca="false">N26*(P26/100)/360</f>
        <v>347.222222222222</v>
      </c>
      <c r="AV26" s="261" t="n">
        <v>48469</v>
      </c>
      <c r="AW26" s="255"/>
      <c r="AX26" s="257"/>
    </row>
    <row r="27" customFormat="false" ht="12.75" hidden="false" customHeight="false" outlineLevel="0" collapsed="false">
      <c r="A27" s="255" t="n">
        <v>1689</v>
      </c>
      <c r="B27" s="255" t="n">
        <v>897</v>
      </c>
      <c r="C27" s="255" t="s">
        <v>2</v>
      </c>
      <c r="D27" s="255" t="s">
        <v>104</v>
      </c>
      <c r="E27" s="255" t="s">
        <v>190</v>
      </c>
      <c r="F27" s="255" t="s">
        <v>150</v>
      </c>
      <c r="G27" s="255" t="s">
        <v>191</v>
      </c>
      <c r="H27" s="255" t="s">
        <v>168</v>
      </c>
      <c r="I27" s="255" t="s">
        <v>186</v>
      </c>
      <c r="J27" s="256" t="s">
        <v>170</v>
      </c>
      <c r="K27" s="268" t="n">
        <v>36966</v>
      </c>
      <c r="L27" s="268" t="n">
        <v>38792</v>
      </c>
      <c r="M27" s="255" t="s">
        <v>155</v>
      </c>
      <c r="N27" s="257" t="n">
        <v>10000000</v>
      </c>
      <c r="O27" s="257" t="n">
        <v>-4320.469946</v>
      </c>
      <c r="P27" s="258" t="n">
        <v>1.87</v>
      </c>
      <c r="Q27" s="257" t="n">
        <v>182.181416</v>
      </c>
      <c r="R27" s="257" t="n">
        <v>182.958589</v>
      </c>
      <c r="S27" s="258" t="n">
        <v>0.809919505009521</v>
      </c>
      <c r="T27" s="257" t="n">
        <v>-3499.23288007283</v>
      </c>
      <c r="U27" s="257" t="n">
        <v>1722.714801</v>
      </c>
      <c r="V27" s="257" t="n">
        <v>0</v>
      </c>
      <c r="W27" s="257" t="n">
        <v>-1776.51807907283</v>
      </c>
      <c r="X27" s="257" t="n">
        <v>29303.012351</v>
      </c>
      <c r="Y27" s="257" t="n">
        <v>26630.079549</v>
      </c>
      <c r="Z27" s="257" t="n">
        <v>-2672.932802</v>
      </c>
      <c r="AA27" s="257" t="n">
        <v>-896.41472292717</v>
      </c>
      <c r="AB27" s="257" t="n">
        <v>29303.012351</v>
      </c>
      <c r="AC27" s="257" t="n">
        <v>26630.079549</v>
      </c>
      <c r="AD27" s="257" t="n">
        <v>-2672.932802</v>
      </c>
      <c r="AF27" s="257" t="n">
        <v>-54014.515264892</v>
      </c>
      <c r="AG27" s="259" t="n">
        <f aca="false">IF(ISERROR(VLOOKUP(B27,Acc_Cash!$A:$H,3,FALSE())),0,VLOOKUP(B27,Acc_Cash!$A:$H,3,FALSE()))</f>
        <v>0</v>
      </c>
      <c r="AH27" s="259" t="n">
        <f aca="false">AG27+AC27</f>
        <v>26630.079549</v>
      </c>
      <c r="AI27" s="259" t="n">
        <f aca="false">AH27-(IF(ISERROR(VLOOKUP(A27,'YTD Last'!$E$2:$Z$500,21,0)),0,VLOOKUP(A27,'YTD Last'!$E$2:$Z$500,21,0)))</f>
        <v>26630.079549</v>
      </c>
      <c r="AJ27" s="259" t="n">
        <f aca="false">AH27-IF(ISERROR(VLOOKUP(A27,'QTD Last'!$A$2:$AH$600,34,0)),0,VLOOKUP(A27,'QTD Last'!$A$2:$AH$600,34,0))</f>
        <v>-2672.932802</v>
      </c>
      <c r="AK27" s="259" t="n">
        <f aca="false">AH27-IF(ISERROR(VLOOKUP(A27,'MTD Last'!$A$2:$AH$600,34,0)),0,VLOOKUP(A27,'MTD Last'!$A$2:$AH$600,34,0))</f>
        <v>-2672.932802</v>
      </c>
      <c r="AL27" s="259" t="n">
        <f aca="false">AD27-AE27</f>
        <v>-2672.932802</v>
      </c>
      <c r="AM27" s="269" t="str">
        <f aca="false">ROUND((L27-Control!$C$3)/365,0)&amp;" Year"</f>
        <v>-20 Year</v>
      </c>
      <c r="AN27" s="260" t="str">
        <f aca="false">IF(F27="AAA",1,IF(F27="AA+",2,IF(F27="AA",3,IF(F27="AA-",4,IF(F27="A+",5,IF(F27="A",6,IF(F27="A-",7,IF(F27="BBB+",8,"Code"))))))))</f>
        <v>Code</v>
      </c>
      <c r="AO27" s="260" t="n">
        <f aca="false">IF(F27="BBB",9,IF(F27="BBB-",10,IF(F27="BB+",11,IF(F27="BB",12,IF(F27="BB-",13,IF(F27="B+",14,IF(F27="B",15,IF(F27="B-",16,"Code"))))))))</f>
        <v>10</v>
      </c>
      <c r="AP27" s="260" t="n">
        <f aca="false">IF(AN27="Code",AO27,AN27)</f>
        <v>10</v>
      </c>
      <c r="AQ27" s="259" t="n">
        <f aca="false">AH27-(IF(ISERROR(VLOOKUP(A27,'WTD Last'!$A$1:$AQ$605,34,0)),0,VLOOKUP(A27,'WTD Last'!$A$1:$AQ$605,34,0)))</f>
        <v>12923.107789</v>
      </c>
      <c r="AR27" s="270" t="n">
        <f aca="false">R27-(IF(ISERROR(VLOOKUP(A27,'WTD Last'!$A$1:$AQ$605,18,0)),0,VLOOKUP(A27,'WTD Last'!$A$1:$AQ$605,18,0)))</f>
        <v>-2.123806</v>
      </c>
      <c r="AS27" s="259" t="n">
        <f aca="false">O27-(IF(ISERROR(VLOOKUP(A27,'WTD Last'!$A$1:$AQ$605,15,0)),0,VLOOKUP(A27,'WTD Last'!$A$1:$AQ$605,15,0)))</f>
        <v>36.5629849999996</v>
      </c>
      <c r="AT27" s="259" t="n">
        <f aca="false">N27*(P27/100)/360</f>
        <v>519.444444444445</v>
      </c>
      <c r="AU27" s="261" t="n">
        <v>89135</v>
      </c>
      <c r="AV27" s="261" t="n">
        <v>48469</v>
      </c>
      <c r="AW27" s="255"/>
      <c r="AX27" s="257"/>
    </row>
    <row r="28" customFormat="false" ht="12.75" hidden="false" customHeight="false" outlineLevel="0" collapsed="false">
      <c r="A28" s="271" t="n">
        <v>253</v>
      </c>
      <c r="B28" s="271" t="n">
        <v>374</v>
      </c>
      <c r="C28" s="271" t="s">
        <v>3</v>
      </c>
      <c r="D28" s="271" t="s">
        <v>192</v>
      </c>
      <c r="E28" s="271" t="s">
        <v>193</v>
      </c>
      <c r="F28" s="271" t="s">
        <v>194</v>
      </c>
      <c r="G28" s="271" t="s">
        <v>151</v>
      </c>
      <c r="H28" s="271" t="s">
        <v>195</v>
      </c>
      <c r="I28" s="271" t="s">
        <v>175</v>
      </c>
      <c r="J28" s="272" t="s">
        <v>154</v>
      </c>
      <c r="K28" s="273" t="n">
        <v>36626</v>
      </c>
      <c r="L28" s="273" t="n">
        <v>36964</v>
      </c>
      <c r="M28" s="271" t="s">
        <v>155</v>
      </c>
      <c r="N28" s="274" t="n">
        <v>0</v>
      </c>
      <c r="O28" s="274" t="n">
        <v>0</v>
      </c>
      <c r="P28" s="275" t="n">
        <v>19.5</v>
      </c>
      <c r="Q28" s="274" t="n">
        <v>0</v>
      </c>
      <c r="R28" s="274" t="n">
        <v>0</v>
      </c>
      <c r="S28" s="275"/>
      <c r="T28" s="274" t="n">
        <v>0</v>
      </c>
      <c r="U28" s="274" t="n">
        <v>0</v>
      </c>
      <c r="V28" s="274" t="n">
        <v>0</v>
      </c>
      <c r="W28" s="274" t="n">
        <v>0</v>
      </c>
      <c r="X28" s="274" t="n">
        <v>-4562083.3</v>
      </c>
      <c r="Y28" s="274" t="n">
        <v>-4562083.3</v>
      </c>
      <c r="Z28" s="274" t="n">
        <v>0</v>
      </c>
      <c r="AA28" s="274" t="n">
        <v>0</v>
      </c>
      <c r="AB28" s="274" t="n">
        <v>-4562083.3</v>
      </c>
      <c r="AC28" s="274" t="n">
        <v>-4562083.3</v>
      </c>
      <c r="AD28" s="274" t="n">
        <v>0</v>
      </c>
      <c r="AE28" s="274"/>
      <c r="AF28" s="274" t="n">
        <v>0</v>
      </c>
      <c r="AG28" s="274" t="n">
        <f aca="false">IF(ISERROR(VLOOKUP(B28,Acc_Cash!$A:$H,3,FALSE())),0,VLOOKUP(B28,Acc_Cash!$A:$H,3,FALSE()))</f>
        <v>915416.666667</v>
      </c>
      <c r="AH28" s="274" t="n">
        <f aca="false">AG28+AC28</f>
        <v>-3646666.633333</v>
      </c>
      <c r="AI28" s="274" t="n">
        <f aca="false">AH28-(IF(ISERROR(VLOOKUP(A28,'YTD Last'!$E$2:$Z$500,21,0)),0,VLOOKUP(A28,'YTD Last'!$E$2:$Z$500,21,0)))</f>
        <v>-1745207.633333</v>
      </c>
      <c r="AJ28" s="274" t="n">
        <f aca="false">AH28-IF(ISERROR(VLOOKUP(A28,'QTD Last'!$A$2:$AH$600,34,0)),0,VLOOKUP(A28,'QTD Last'!$A$2:$AH$600,34,0))</f>
        <v>0</v>
      </c>
      <c r="AK28" s="274" t="n">
        <f aca="false">AH28-IF(ISERROR(VLOOKUP(A28,'MTD Last'!$A$2:$AH$600,34,0)),0,VLOOKUP(A28,'MTD Last'!$A$2:$AH$600,34,0))</f>
        <v>0</v>
      </c>
      <c r="AL28" s="274" t="n">
        <f aca="false">AD28-AE28</f>
        <v>0</v>
      </c>
      <c r="AM28" s="276" t="str">
        <f aca="false">ROUND((L28-Control!$C$3)/365,0)&amp;" Year"</f>
        <v>-25 Year</v>
      </c>
      <c r="AN28" s="271" t="str">
        <f aca="false">IF(F28="AAA",1,IF(F28="AA+",2,IF(F28="AA",3,IF(F28="AA-",4,IF(F28="A+",5,IF(F28="A",6,IF(F28="A-",7,IF(F28="BBB+",8,"Code"))))))))</f>
        <v>Code</v>
      </c>
      <c r="AO28" s="271" t="n">
        <f aca="false">IF(F28="BBB",9,IF(F28="BBB-",10,IF(F28="BB+",11,IF(F28="BB",12,IF(F28="BB-",13,IF(F28="B+",14,IF(F28="B",15,IF(F28="B-",16,"Code"))))))))</f>
        <v>16</v>
      </c>
      <c r="AP28" s="271" t="n">
        <f aca="false">IF(AN28="Code",AO28,AN28)</f>
        <v>16</v>
      </c>
      <c r="AQ28" s="274" t="n">
        <f aca="false">AH28-(IF(ISERROR(VLOOKUP(A28,'WTD Last'!$A$1:$AQ$605,34,0)),0,VLOOKUP(A28,'WTD Last'!$A$1:$AQ$605,34,0)))</f>
        <v>0</v>
      </c>
      <c r="AR28" s="277" t="n">
        <f aca="false">R28-(IF(ISERROR(VLOOKUP(A28,'WTD Last'!$A$1:$AQ$605,18,0)),0,VLOOKUP(A28,'WTD Last'!$A$1:$AQ$605,18,0)))</f>
        <v>0</v>
      </c>
      <c r="AS28" s="274" t="n">
        <f aca="false">O28-(IF(ISERROR(VLOOKUP(A28,'WTD Last'!$A$1:$AQ$605,15,0)),0,VLOOKUP(A28,'WTD Last'!$A$1:$AQ$605,15,0)))</f>
        <v>0</v>
      </c>
      <c r="AT28" s="274" t="n">
        <f aca="false">N28*(P28/100)/360</f>
        <v>0</v>
      </c>
      <c r="AU28" s="278" t="n">
        <v>93466</v>
      </c>
      <c r="AV28" s="278" t="n">
        <v>93821</v>
      </c>
      <c r="AW28" s="271"/>
      <c r="AX28" s="274"/>
      <c r="AY28" s="271"/>
      <c r="AZ28" s="271"/>
      <c r="BA28" s="271"/>
      <c r="BB28" s="271"/>
      <c r="BC28" s="271"/>
      <c r="BD28" s="271"/>
      <c r="BE28" s="271"/>
      <c r="BF28" s="271"/>
      <c r="BG28" s="271"/>
      <c r="BH28" s="271"/>
      <c r="BI28" s="271"/>
      <c r="BJ28" s="271"/>
      <c r="BK28" s="271"/>
      <c r="BL28" s="271"/>
      <c r="BM28" s="271"/>
      <c r="BN28" s="271"/>
      <c r="BO28" s="271"/>
      <c r="BP28" s="271"/>
      <c r="BQ28" s="271"/>
      <c r="BR28" s="271"/>
      <c r="BS28" s="271"/>
      <c r="BT28" s="271"/>
      <c r="BU28" s="271"/>
      <c r="BV28" s="271"/>
      <c r="BW28" s="271"/>
      <c r="BX28" s="271"/>
      <c r="BY28" s="271"/>
      <c r="BZ28" s="271"/>
      <c r="CA28" s="271"/>
      <c r="CB28" s="271"/>
      <c r="CC28" s="271"/>
      <c r="CD28" s="271"/>
      <c r="CE28" s="271"/>
      <c r="CF28" s="271"/>
      <c r="CG28" s="271"/>
      <c r="CH28" s="271"/>
      <c r="CI28" s="271"/>
      <c r="CJ28" s="271"/>
      <c r="CK28" s="271"/>
      <c r="CL28" s="271"/>
      <c r="CM28" s="271"/>
      <c r="CN28" s="271"/>
      <c r="CO28" s="271"/>
      <c r="CP28" s="271"/>
      <c r="CQ28" s="271"/>
      <c r="CR28" s="271"/>
      <c r="CS28" s="271"/>
      <c r="CT28" s="271"/>
      <c r="CU28" s="271"/>
      <c r="CV28" s="271"/>
      <c r="CW28" s="271"/>
      <c r="CX28" s="271"/>
      <c r="CY28" s="271"/>
      <c r="CZ28" s="271"/>
      <c r="DA28" s="271"/>
      <c r="DB28" s="271"/>
      <c r="DC28" s="271"/>
      <c r="DD28" s="271"/>
      <c r="DE28" s="271"/>
      <c r="DF28" s="271"/>
      <c r="DG28" s="271"/>
      <c r="DH28" s="271"/>
      <c r="DI28" s="271"/>
      <c r="DJ28" s="271"/>
      <c r="DK28" s="271"/>
      <c r="DL28" s="271"/>
      <c r="DM28" s="271"/>
      <c r="DN28" s="271"/>
      <c r="DO28" s="271"/>
      <c r="DP28" s="271"/>
      <c r="DQ28" s="271"/>
      <c r="DR28" s="271"/>
      <c r="DS28" s="271"/>
      <c r="DT28" s="271"/>
      <c r="DU28" s="271"/>
      <c r="DV28" s="271"/>
      <c r="DW28" s="271"/>
      <c r="DX28" s="271"/>
      <c r="DY28" s="271"/>
      <c r="DZ28" s="271"/>
      <c r="EA28" s="271"/>
      <c r="EB28" s="271"/>
      <c r="EC28" s="271"/>
      <c r="ED28" s="271"/>
      <c r="EE28" s="271"/>
      <c r="EF28" s="271"/>
      <c r="EG28" s="271"/>
      <c r="EH28" s="271"/>
      <c r="EI28" s="271"/>
      <c r="EJ28" s="271"/>
      <c r="EK28" s="271"/>
      <c r="EL28" s="271"/>
      <c r="EM28" s="271"/>
      <c r="EN28" s="271"/>
      <c r="EO28" s="271"/>
      <c r="EP28" s="271"/>
      <c r="EQ28" s="271"/>
      <c r="ER28" s="271"/>
      <c r="ES28" s="271"/>
      <c r="ET28" s="271"/>
      <c r="EU28" s="271"/>
      <c r="EV28" s="271"/>
      <c r="EW28" s="271"/>
      <c r="EX28" s="271"/>
      <c r="EY28" s="271"/>
      <c r="EZ28" s="271"/>
      <c r="FA28" s="271"/>
      <c r="FB28" s="271"/>
      <c r="FC28" s="271"/>
      <c r="FD28" s="271"/>
      <c r="FE28" s="271"/>
      <c r="FF28" s="271"/>
      <c r="FG28" s="271"/>
      <c r="FH28" s="271"/>
      <c r="FI28" s="271"/>
      <c r="FJ28" s="271"/>
      <c r="FK28" s="271"/>
      <c r="FL28" s="271"/>
      <c r="FM28" s="271"/>
      <c r="FN28" s="271"/>
      <c r="FO28" s="271"/>
      <c r="FP28" s="271"/>
      <c r="FQ28" s="271"/>
      <c r="FR28" s="271"/>
      <c r="FS28" s="271"/>
      <c r="FT28" s="271"/>
      <c r="FU28" s="271"/>
      <c r="FV28" s="271"/>
      <c r="FW28" s="271"/>
      <c r="FX28" s="271"/>
      <c r="FY28" s="271"/>
      <c r="FZ28" s="271"/>
      <c r="GA28" s="271"/>
      <c r="GB28" s="271"/>
      <c r="GC28" s="271"/>
      <c r="GD28" s="271"/>
      <c r="GE28" s="271"/>
      <c r="GF28" s="271"/>
      <c r="GG28" s="271"/>
      <c r="GH28" s="271"/>
      <c r="GI28" s="271"/>
      <c r="GJ28" s="271"/>
      <c r="GK28" s="271"/>
      <c r="GL28" s="271"/>
      <c r="GM28" s="271"/>
      <c r="GN28" s="271"/>
      <c r="GO28" s="271"/>
      <c r="GP28" s="271"/>
      <c r="GQ28" s="271"/>
      <c r="GR28" s="271"/>
      <c r="GS28" s="271"/>
      <c r="GT28" s="271"/>
      <c r="GU28" s="271"/>
      <c r="GV28" s="271"/>
      <c r="GW28" s="271"/>
      <c r="GX28" s="271"/>
      <c r="GY28" s="271"/>
      <c r="GZ28" s="271"/>
      <c r="HA28" s="271"/>
      <c r="HB28" s="271"/>
      <c r="HC28" s="271"/>
      <c r="HD28" s="271"/>
      <c r="HE28" s="271"/>
      <c r="HF28" s="271"/>
      <c r="HG28" s="271"/>
      <c r="HH28" s="271"/>
      <c r="HI28" s="271"/>
      <c r="HJ28" s="271"/>
      <c r="HK28" s="271"/>
      <c r="HL28" s="271"/>
      <c r="HM28" s="271"/>
      <c r="HN28" s="271"/>
      <c r="HO28" s="271"/>
      <c r="HP28" s="271"/>
      <c r="HQ28" s="271"/>
      <c r="HR28" s="271"/>
      <c r="HS28" s="271"/>
      <c r="HT28" s="271"/>
      <c r="HU28" s="271"/>
      <c r="HV28" s="271"/>
      <c r="HW28" s="271"/>
      <c r="HX28" s="271"/>
      <c r="HY28" s="271"/>
      <c r="HZ28" s="271"/>
      <c r="IA28" s="271"/>
      <c r="IB28" s="271"/>
      <c r="IC28" s="271"/>
      <c r="ID28" s="271"/>
      <c r="IE28" s="271"/>
      <c r="IF28" s="271"/>
      <c r="IG28" s="271"/>
      <c r="IH28" s="271"/>
      <c r="II28" s="271"/>
      <c r="IJ28" s="271"/>
      <c r="IK28" s="271"/>
      <c r="IL28" s="271"/>
      <c r="IM28" s="271"/>
      <c r="IN28" s="271"/>
      <c r="IO28" s="271"/>
      <c r="IP28" s="271"/>
      <c r="IQ28" s="271"/>
      <c r="IR28" s="271"/>
      <c r="IS28" s="271"/>
      <c r="IT28" s="271"/>
      <c r="IU28" s="271"/>
      <c r="IV28" s="271"/>
      <c r="IW28" s="271"/>
    </row>
    <row r="29" customFormat="false" ht="12.75" hidden="false" customHeight="false" outlineLevel="0" collapsed="false">
      <c r="A29" s="255" t="n">
        <v>39</v>
      </c>
      <c r="B29" s="255" t="n">
        <v>134</v>
      </c>
      <c r="C29" s="255" t="s">
        <v>2</v>
      </c>
      <c r="D29" s="255" t="s">
        <v>104</v>
      </c>
      <c r="E29" s="255" t="s">
        <v>196</v>
      </c>
      <c r="F29" s="255" t="s">
        <v>197</v>
      </c>
      <c r="G29" s="255" t="s">
        <v>198</v>
      </c>
      <c r="H29" s="255" t="s">
        <v>168</v>
      </c>
      <c r="I29" s="255" t="s">
        <v>180</v>
      </c>
      <c r="J29" s="256" t="s">
        <v>154</v>
      </c>
      <c r="K29" s="268" t="n">
        <v>36742</v>
      </c>
      <c r="L29" s="268" t="n">
        <v>38000</v>
      </c>
      <c r="M29" s="255" t="s">
        <v>155</v>
      </c>
      <c r="N29" s="257" t="n">
        <v>4000000</v>
      </c>
      <c r="O29" s="257" t="n">
        <v>-1023.567796</v>
      </c>
      <c r="P29" s="258" t="n">
        <v>6.35</v>
      </c>
      <c r="Q29" s="257" t="n">
        <v>803.151391</v>
      </c>
      <c r="R29" s="257" t="n">
        <v>800.956211</v>
      </c>
      <c r="S29" s="258" t="n">
        <v>-1.98644866866834</v>
      </c>
      <c r="T29" s="257" t="n">
        <v>2033.26488565599</v>
      </c>
      <c r="U29" s="257" t="n">
        <v>2642.503275</v>
      </c>
      <c r="V29" s="257" t="n">
        <v>0</v>
      </c>
      <c r="W29" s="257" t="n">
        <v>4675.76816065599</v>
      </c>
      <c r="X29" s="257" t="n">
        <v>-101513.194454</v>
      </c>
      <c r="Y29" s="257" t="n">
        <v>-97212.042273</v>
      </c>
      <c r="Z29" s="257" t="n">
        <v>4301.152181</v>
      </c>
      <c r="AA29" s="257" t="n">
        <v>-374.61597965599</v>
      </c>
      <c r="AB29" s="257" t="n">
        <v>-101513.194454</v>
      </c>
      <c r="AC29" s="257" t="n">
        <v>-97212.042273</v>
      </c>
      <c r="AD29" s="257" t="n">
        <v>4301.152181</v>
      </c>
      <c r="AF29" s="257" t="n">
        <v>-16837.6902442</v>
      </c>
      <c r="AG29" s="259" t="n">
        <f aca="false">IF(ISERROR(VLOOKUP(B29,Acc_Cash!$A:$H,3,FALSE())),0,VLOOKUP(B29,Acc_Cash!$A:$H,3,FALSE()))</f>
        <v>116416.666667</v>
      </c>
      <c r="AH29" s="259" t="n">
        <f aca="false">AG29+AC29</f>
        <v>19204.624394</v>
      </c>
      <c r="AI29" s="259" t="n">
        <f aca="false">AH29-(IF(ISERROR(VLOOKUP(A29,'YTD Last'!$E$2:$Z$500,21,0)),0,VLOOKUP(A29,'YTD Last'!$E$2:$Z$500,21,0)))</f>
        <v>117285.352529</v>
      </c>
      <c r="AJ29" s="259" t="n">
        <f aca="false">AH29-IF(ISERROR(VLOOKUP(A29,'QTD Last'!$A$2:$AH$600,34,0)),0,VLOOKUP(A29,'QTD Last'!$A$2:$AH$600,34,0))</f>
        <v>4301.152181</v>
      </c>
      <c r="AK29" s="259" t="n">
        <f aca="false">AH29-IF(ISERROR(VLOOKUP(A29,'MTD Last'!$A$2:$AH$600,34,0)),0,VLOOKUP(A29,'MTD Last'!$A$2:$AH$600,34,0))</f>
        <v>4301.152181</v>
      </c>
      <c r="AL29" s="259" t="n">
        <f aca="false">AD29-AE29</f>
        <v>4301.152181</v>
      </c>
      <c r="AM29" s="269" t="str">
        <f aca="false">ROUND((L29-Control!$C$3)/365,0)&amp;" Year"</f>
        <v>-22 Year</v>
      </c>
      <c r="AN29" s="260" t="str">
        <f aca="false">IF(F29="AAA",1,IF(F29="AA+",2,IF(F29="AA",3,IF(F29="AA-",4,IF(F29="A+",5,IF(F29="A",6,IF(F29="A-",7,IF(F29="BBB+",8,"Code"))))))))</f>
        <v>Code</v>
      </c>
      <c r="AO29" s="260" t="n">
        <f aca="false">IF(F29="BBB",9,IF(F29="BBB-",10,IF(F29="BB+",11,IF(F29="BB",12,IF(F29="BB-",13,IF(F29="B+",14,IF(F29="B",15,IF(F29="B-",16,"Code"))))))))</f>
        <v>14</v>
      </c>
      <c r="AP29" s="260" t="n">
        <f aca="false">IF(AN29="Code",AO29,AN29)</f>
        <v>14</v>
      </c>
      <c r="AQ29" s="259" t="n">
        <f aca="false">AH29-(IF(ISERROR(VLOOKUP(A29,'WTD Last'!$A$1:$AQ$605,34,0)),0,VLOOKUP(A29,'WTD Last'!$A$1:$AQ$605,34,0)))</f>
        <v>13835.097913</v>
      </c>
      <c r="AR29" s="270" t="n">
        <f aca="false">R29-(IF(ISERROR(VLOOKUP(A29,'WTD Last'!$A$1:$AQ$605,18,0)),0,VLOOKUP(A29,'WTD Last'!$A$1:$AQ$605,18,0)))</f>
        <v>-6.05427699999996</v>
      </c>
      <c r="AS29" s="259" t="n">
        <f aca="false">O29-(IF(ISERROR(VLOOKUP(A29,'WTD Last'!$A$1:$AQ$605,15,0)),0,VLOOKUP(A29,'WTD Last'!$A$1:$AQ$605,15,0)))</f>
        <v>10.671116</v>
      </c>
      <c r="AT29" s="259" t="n">
        <f aca="false">N29*(P29/100)/360</f>
        <v>705.555555555556</v>
      </c>
      <c r="AU29" s="261" t="n">
        <v>122</v>
      </c>
      <c r="AV29" s="261" t="n">
        <v>93156</v>
      </c>
      <c r="AW29" s="255"/>
      <c r="AX29" s="257"/>
    </row>
    <row r="30" customFormat="false" ht="12.75" hidden="false" customHeight="false" outlineLevel="0" collapsed="false">
      <c r="A30" s="255" t="n">
        <v>149</v>
      </c>
      <c r="B30" s="255" t="n">
        <v>208</v>
      </c>
      <c r="C30" s="255" t="s">
        <v>2</v>
      </c>
      <c r="D30" s="255" t="s">
        <v>104</v>
      </c>
      <c r="E30" s="255" t="s">
        <v>199</v>
      </c>
      <c r="F30" s="255" t="s">
        <v>102</v>
      </c>
      <c r="G30" s="255" t="s">
        <v>96</v>
      </c>
      <c r="H30" s="255" t="s">
        <v>168</v>
      </c>
      <c r="I30" s="255" t="s">
        <v>180</v>
      </c>
      <c r="J30" s="256" t="s">
        <v>170</v>
      </c>
      <c r="K30" s="268" t="n">
        <v>36788</v>
      </c>
      <c r="L30" s="268" t="n">
        <v>38614</v>
      </c>
      <c r="M30" s="255" t="s">
        <v>155</v>
      </c>
      <c r="N30" s="257" t="n">
        <v>-10000000</v>
      </c>
      <c r="O30" s="257" t="n">
        <v>3794.338449</v>
      </c>
      <c r="P30" s="258" t="n">
        <v>0.44</v>
      </c>
      <c r="Q30" s="257" t="n">
        <v>113.891194</v>
      </c>
      <c r="R30" s="257" t="n">
        <v>113.262494</v>
      </c>
      <c r="S30" s="258" t="n">
        <v>-0.552144693687862</v>
      </c>
      <c r="T30" s="257" t="n">
        <v>-2095.02384067118</v>
      </c>
      <c r="U30" s="257" t="n">
        <v>-1074.111792</v>
      </c>
      <c r="V30" s="257" t="n">
        <v>0</v>
      </c>
      <c r="W30" s="257" t="n">
        <v>-3169.13563267118</v>
      </c>
      <c r="X30" s="257" t="n">
        <v>269444.611051</v>
      </c>
      <c r="Y30" s="257" t="n">
        <v>267201.097353</v>
      </c>
      <c r="Z30" s="257" t="n">
        <v>-2243.513698</v>
      </c>
      <c r="AA30" s="257" t="n">
        <v>925.621934671187</v>
      </c>
      <c r="AB30" s="257" t="n">
        <v>269444.611051</v>
      </c>
      <c r="AC30" s="257" t="n">
        <v>267201.097353</v>
      </c>
      <c r="AD30" s="257" t="n">
        <v>-2243.513698</v>
      </c>
      <c r="AF30" s="257" t="n">
        <v>21845.9036201175</v>
      </c>
      <c r="AG30" s="259" t="n">
        <f aca="false">IF(ISERROR(VLOOKUP(B30,Acc_Cash!$A:$H,3,FALSE())),0,VLOOKUP(B30,Acc_Cash!$A:$H,3,FALSE()))</f>
        <v>-22122.222222</v>
      </c>
      <c r="AH30" s="259" t="n">
        <f aca="false">AG30+AC30</f>
        <v>245078.875131</v>
      </c>
      <c r="AI30" s="259" t="n">
        <f aca="false">AH30-(IF(ISERROR(VLOOKUP(A30,'YTD Last'!$E$2:$Z$383,21,0)),0,VLOOKUP(A30,'YTD Last'!$E$2:$Z$383,21,0)))</f>
        <v>-111191.697852</v>
      </c>
      <c r="AJ30" s="259" t="n">
        <f aca="false">AH30-IF(ISERROR(VLOOKUP(A30,'QTD Last'!$A$2:$AH$600,34,0)),0,VLOOKUP(A30,'QTD Last'!$A$2:$AH$600,34,0))</f>
        <v>-2243.513698</v>
      </c>
      <c r="AK30" s="259" t="n">
        <f aca="false">AH30-IF(ISERROR(VLOOKUP(A30,'MTD Last'!$A$2:$AH$600,34,0)),0,VLOOKUP(A30,'MTD Last'!$A$2:$AH$600,34,0))</f>
        <v>-2243.513698</v>
      </c>
      <c r="AL30" s="259" t="n">
        <f aca="false">AD30-AE30</f>
        <v>-2243.513698</v>
      </c>
      <c r="AM30" s="269" t="str">
        <f aca="false">ROUND((L30-Control!$C$3)/365,0)&amp;" Year"</f>
        <v>-20 Year</v>
      </c>
      <c r="AN30" s="260" t="n">
        <f aca="false">IF(F30="AAA",1,IF(F30="AA+",2,IF(F30="AA",3,IF(F30="AA-",4,IF(F30="A+",5,IF(F30="A",6,IF(F30="A-",7,IF(F30="BBB+",8,"Code"))))))))</f>
        <v>6</v>
      </c>
      <c r="AO30" s="260" t="str">
        <f aca="false">IF(F30="BBB",9,IF(F30="BBB-",10,IF(F30="BB+",11,IF(F30="BB",12,IF(F30="BB-",13,IF(F30="B+",14,IF(F30="B",15,IF(F30="B-",16,"Code"))))))))</f>
        <v>Code</v>
      </c>
      <c r="AP30" s="260" t="n">
        <f aca="false">IF(AN30="Code",AO30,AN30)</f>
        <v>6</v>
      </c>
      <c r="AQ30" s="259" t="n">
        <f aca="false">AH30-(IF(ISERROR(VLOOKUP(A30,'WTD Last'!$A$1:$AQ$605,34,0)),0,VLOOKUP(A30,'WTD Last'!$A$1:$AQ$605,34,0)))</f>
        <v>-15078.009809</v>
      </c>
      <c r="AR30" s="270" t="n">
        <f aca="false">R30-(IF(ISERROR(VLOOKUP(A30,'WTD Last'!$A$1:$AQ$605,18,0)),0,VLOOKUP(A30,'WTD Last'!$A$1:$AQ$605,18,0)))</f>
        <v>-3.215538</v>
      </c>
      <c r="AS30" s="259" t="n">
        <f aca="false">O30-(IF(ISERROR(VLOOKUP(A30,'WTD Last'!$A$1:$AQ$605,15,0)),0,VLOOKUP(A30,'WTD Last'!$A$1:$AQ$605,15,0)))</f>
        <v>-33.4235380000005</v>
      </c>
      <c r="AT30" s="259" t="n">
        <f aca="false">N30*(P30/100)/360</f>
        <v>-122.222222222222</v>
      </c>
      <c r="AU30" s="261" t="n">
        <v>122</v>
      </c>
      <c r="AV30" s="261" t="n">
        <v>11575</v>
      </c>
      <c r="AW30" s="255"/>
      <c r="AX30" s="257"/>
    </row>
    <row r="31" customFormat="false" ht="12.75" hidden="false" customHeight="false" outlineLevel="0" collapsed="false">
      <c r="A31" s="255" t="n">
        <v>220</v>
      </c>
      <c r="B31" s="255" t="n">
        <v>337</v>
      </c>
      <c r="C31" s="255" t="s">
        <v>2</v>
      </c>
      <c r="D31" s="255" t="s">
        <v>104</v>
      </c>
      <c r="E31" s="255" t="s">
        <v>199</v>
      </c>
      <c r="F31" s="255" t="s">
        <v>102</v>
      </c>
      <c r="G31" s="255" t="s">
        <v>96</v>
      </c>
      <c r="H31" s="255" t="s">
        <v>168</v>
      </c>
      <c r="I31" s="255" t="s">
        <v>200</v>
      </c>
      <c r="J31" s="256" t="s">
        <v>170</v>
      </c>
      <c r="K31" s="268" t="n">
        <v>36809</v>
      </c>
      <c r="L31" s="268" t="n">
        <v>38635</v>
      </c>
      <c r="M31" s="255" t="s">
        <v>155</v>
      </c>
      <c r="N31" s="257" t="n">
        <v>10000000</v>
      </c>
      <c r="O31" s="257" t="n">
        <v>-3843.568677</v>
      </c>
      <c r="P31" s="258" t="n">
        <v>0.49</v>
      </c>
      <c r="Q31" s="257" t="n">
        <v>114.421626</v>
      </c>
      <c r="R31" s="257" t="n">
        <v>113.792053</v>
      </c>
      <c r="S31" s="258" t="n">
        <v>-0.557402361804384</v>
      </c>
      <c r="T31" s="257" t="n">
        <v>2142.41425831715</v>
      </c>
      <c r="U31" s="257" t="n">
        <v>1106.61423</v>
      </c>
      <c r="V31" s="257" t="n">
        <v>0</v>
      </c>
      <c r="W31" s="257" t="n">
        <v>3249.02848831715</v>
      </c>
      <c r="X31" s="257" t="n">
        <v>-245372.183822</v>
      </c>
      <c r="Y31" s="257" t="n">
        <v>-243076.148492</v>
      </c>
      <c r="Z31" s="257" t="n">
        <v>2296.03532999998</v>
      </c>
      <c r="AA31" s="257" t="n">
        <v>-952.993158317167</v>
      </c>
      <c r="AB31" s="257" t="n">
        <v>-245372.183822</v>
      </c>
      <c r="AC31" s="257" t="n">
        <v>-243076.148492</v>
      </c>
      <c r="AD31" s="257" t="n">
        <v>2296.03532999998</v>
      </c>
      <c r="AF31" s="257" t="n">
        <v>-22129.3466578275</v>
      </c>
      <c r="AG31" s="259" t="n">
        <f aca="false">IF(ISERROR(VLOOKUP(B31,Acc_Cash!$A:$H,3,FALSE())),0,VLOOKUP(B31,Acc_Cash!$A:$H,3,FALSE()))</f>
        <v>12522.222222</v>
      </c>
      <c r="AH31" s="259" t="n">
        <f aca="false">AG31+AC31</f>
        <v>-230553.92627</v>
      </c>
      <c r="AI31" s="259" t="n">
        <f aca="false">AH31-(IF(ISERROR(VLOOKUP(A31,'YTD Last'!$E$2:$Z$500,21,0)),0,VLOOKUP(A31,'YTD Last'!$E$2:$Z$500,21,0)))</f>
        <v>111698.322435</v>
      </c>
      <c r="AJ31" s="259" t="n">
        <f aca="false">AH31-IF(ISERROR(VLOOKUP(A31,'QTD Last'!$A$2:$AH$600,34,0)),0,VLOOKUP(A31,'QTD Last'!$A$2:$AH$600,34,0))</f>
        <v>2296.03532999998</v>
      </c>
      <c r="AK31" s="259" t="n">
        <f aca="false">AH31-IF(ISERROR(VLOOKUP(A31,'MTD Last'!$A$2:$AH$600,34,0)),0,VLOOKUP(A31,'MTD Last'!$A$2:$AH$600,34,0))</f>
        <v>2296.03532999998</v>
      </c>
      <c r="AL31" s="259" t="n">
        <f aca="false">AD31-AE31</f>
        <v>2296.03532999998</v>
      </c>
      <c r="AM31" s="269" t="str">
        <f aca="false">ROUND((L31-Control!$C$3)/365,0)&amp;" Year"</f>
        <v>-20 Year</v>
      </c>
      <c r="AN31" s="260" t="n">
        <f aca="false">IF(F31="AAA",1,IF(F31="AA+",2,IF(F31="AA",3,IF(F31="AA-",4,IF(F31="A+",5,IF(F31="A",6,IF(F31="A-",7,IF(F31="BBB+",8,"Code"))))))))</f>
        <v>6</v>
      </c>
      <c r="AO31" s="260" t="str">
        <f aca="false">IF(F31="BBB",9,IF(F31="BBB-",10,IF(F31="BB+",11,IF(F31="BB",12,IF(F31="BB-",13,IF(F31="B+",14,IF(F31="B",15,IF(F31="B-",16,"Code"))))))))</f>
        <v>Code</v>
      </c>
      <c r="AP31" s="260" t="n">
        <f aca="false">IF(AN31="Code",AO31,AN31)</f>
        <v>6</v>
      </c>
      <c r="AQ31" s="259" t="n">
        <f aca="false">AH31-(IF(ISERROR(VLOOKUP(A31,'WTD Last'!$A$1:$AQ$605,34,0)),0,VLOOKUP(A31,'WTD Last'!$A$1:$AQ$605,34,0)))</f>
        <v>15257.355924</v>
      </c>
      <c r="AR31" s="270" t="n">
        <f aca="false">R31-(IF(ISERROR(VLOOKUP(A31,'WTD Last'!$A$1:$AQ$605,18,0)),0,VLOOKUP(A31,'WTD Last'!$A$1:$AQ$605,18,0)))</f>
        <v>-3.22569200000001</v>
      </c>
      <c r="AS31" s="259" t="n">
        <f aca="false">O31-(IF(ISERROR(VLOOKUP(A31,'WTD Last'!$A$1:$AQ$605,15,0)),0,VLOOKUP(A31,'WTD Last'!$A$1:$AQ$605,15,0)))</f>
        <v>34.158817</v>
      </c>
      <c r="AT31" s="259" t="n">
        <f aca="false">N31*(P31/100)/360</f>
        <v>136.111111111111</v>
      </c>
      <c r="AU31" s="261" t="n">
        <v>86921</v>
      </c>
      <c r="AV31" s="261" t="n">
        <v>11575</v>
      </c>
      <c r="AW31" s="255"/>
      <c r="AX31" s="257"/>
    </row>
    <row r="32" customFormat="false" ht="12.75" hidden="false" customHeight="false" outlineLevel="0" collapsed="false">
      <c r="A32" s="255" t="n">
        <v>1644</v>
      </c>
      <c r="B32" s="255" t="n">
        <v>848</v>
      </c>
      <c r="C32" s="255" t="s">
        <v>2</v>
      </c>
      <c r="D32" s="255" t="s">
        <v>104</v>
      </c>
      <c r="E32" s="255" t="s">
        <v>199</v>
      </c>
      <c r="F32" s="255" t="s">
        <v>102</v>
      </c>
      <c r="G32" s="255" t="s">
        <v>96</v>
      </c>
      <c r="H32" s="255" t="s">
        <v>168</v>
      </c>
      <c r="I32" s="255" t="s">
        <v>201</v>
      </c>
      <c r="J32" s="256" t="s">
        <v>170</v>
      </c>
      <c r="K32" s="268" t="n">
        <v>36937</v>
      </c>
      <c r="L32" s="268" t="n">
        <v>37302</v>
      </c>
      <c r="M32" s="255" t="s">
        <v>155</v>
      </c>
      <c r="N32" s="257" t="n">
        <v>20000000</v>
      </c>
      <c r="O32" s="257" t="n">
        <v>-1642.483576</v>
      </c>
      <c r="P32" s="258" t="n">
        <v>0.75</v>
      </c>
      <c r="Q32" s="257" t="n">
        <v>79.086119</v>
      </c>
      <c r="R32" s="257" t="n">
        <v>78.10547</v>
      </c>
      <c r="S32" s="258" t="n">
        <v>-0.536621314293218</v>
      </c>
      <c r="T32" s="257" t="n">
        <v>881.391695258144</v>
      </c>
      <c r="U32" s="257" t="n">
        <v>1426.778403</v>
      </c>
      <c r="V32" s="257" t="n">
        <v>0</v>
      </c>
      <c r="W32" s="257" t="n">
        <v>2308.17009825814</v>
      </c>
      <c r="X32" s="257" t="n">
        <v>12597.675496</v>
      </c>
      <c r="Y32" s="257" t="n">
        <v>14706.634552</v>
      </c>
      <c r="Z32" s="257" t="n">
        <v>2108.959056</v>
      </c>
      <c r="AA32" s="257" t="n">
        <v>-199.211042258144</v>
      </c>
      <c r="AB32" s="257" t="n">
        <v>12597.675496</v>
      </c>
      <c r="AC32" s="257" t="n">
        <v>14706.634552</v>
      </c>
      <c r="AD32" s="257" t="n">
        <v>2108.959056</v>
      </c>
      <c r="AF32" s="257" t="n">
        <v>-9456.59918882</v>
      </c>
      <c r="AG32" s="259" t="n">
        <f aca="false">IF(ISERROR(VLOOKUP(B32,Acc_Cash!$A:$H,3,FALSE())),0,VLOOKUP(B32,Acc_Cash!$A:$H,3,FALSE()))</f>
        <v>0</v>
      </c>
      <c r="AH32" s="259" t="n">
        <f aca="false">AG32+AC32</f>
        <v>14706.634552</v>
      </c>
      <c r="AI32" s="259" t="n">
        <f aca="false">AH32-(IF(ISERROR(VLOOKUP(A32,'YTD Last'!$E$2:$Z$500,21,0)),0,VLOOKUP(A32,'YTD Last'!$E$2:$Z$500,21,0)))</f>
        <v>14706.634552</v>
      </c>
      <c r="AJ32" s="259" t="n">
        <f aca="false">AH32-IF(ISERROR(VLOOKUP(A32,'QTD Last'!$A$2:$AH$600,34,0)),0,VLOOKUP(A32,'QTD Last'!$A$2:$AH$600,34,0))</f>
        <v>2108.959056</v>
      </c>
      <c r="AK32" s="259" t="n">
        <f aca="false">AH32-IF(ISERROR(VLOOKUP(A32,'MTD Last'!$A$2:$AH$600,34,0)),0,VLOOKUP(A32,'MTD Last'!$A$2:$AH$600,34,0))</f>
        <v>2108.959056</v>
      </c>
      <c r="AL32" s="259" t="n">
        <f aca="false">AD32-AE32</f>
        <v>2108.959056</v>
      </c>
      <c r="AM32" s="269" t="str">
        <f aca="false">ROUND((L32-Control!$C$3)/365,0)&amp;" Year"</f>
        <v>-24 Year</v>
      </c>
      <c r="AN32" s="260" t="n">
        <f aca="false">IF(F32="AAA",1,IF(F32="AA+",2,IF(F32="AA",3,IF(F32="AA-",4,IF(F32="A+",5,IF(F32="A",6,IF(F32="A-",7,IF(F32="BBB+",8,"Code"))))))))</f>
        <v>6</v>
      </c>
      <c r="AO32" s="260" t="str">
        <f aca="false">IF(F32="BBB",9,IF(F32="BBB-",10,IF(F32="BB+",11,IF(F32="BB",12,IF(F32="BB-",13,IF(F32="B+",14,IF(F32="B",15,IF(F32="B-",16,"Code"))))))))</f>
        <v>Code</v>
      </c>
      <c r="AP32" s="260" t="n">
        <f aca="false">IF(AN32="Code",AO32,AN32)</f>
        <v>6</v>
      </c>
      <c r="AQ32" s="259" t="n">
        <f aca="false">AH32-(IF(ISERROR(VLOOKUP(A32,'WTD Last'!$A$1:$AQ$605,34,0)),0,VLOOKUP(A32,'WTD Last'!$A$1:$AQ$605,34,0)))</f>
        <v>11589.853805</v>
      </c>
      <c r="AR32" s="270" t="n">
        <f aca="false">R32-(IF(ISERROR(VLOOKUP(A32,'WTD Last'!$A$1:$AQ$605,18,0)),0,VLOOKUP(A32,'WTD Last'!$A$1:$AQ$605,18,0)))</f>
        <v>-4.65996800000001</v>
      </c>
      <c r="AS32" s="259" t="n">
        <f aca="false">O32-(IF(ISERROR(VLOOKUP(A32,'WTD Last'!$A$1:$AQ$605,15,0)),0,VLOOKUP(A32,'WTD Last'!$A$1:$AQ$605,15,0)))</f>
        <v>40.7545339999999</v>
      </c>
      <c r="AT32" s="259" t="n">
        <f aca="false">N32*(P32/100)/360</f>
        <v>416.666666666667</v>
      </c>
      <c r="AU32" s="261" t="n">
        <v>90590</v>
      </c>
      <c r="AV32" s="261" t="n">
        <v>11575</v>
      </c>
      <c r="AW32" s="255"/>
      <c r="AX32" s="257"/>
    </row>
    <row r="33" customFormat="false" ht="12.75" hidden="false" customHeight="false" outlineLevel="0" collapsed="false">
      <c r="A33" s="255" t="n">
        <v>1282</v>
      </c>
      <c r="B33" s="255" t="n">
        <v>443</v>
      </c>
      <c r="C33" s="255" t="s">
        <v>2</v>
      </c>
      <c r="D33" s="255" t="s">
        <v>104</v>
      </c>
      <c r="E33" s="255" t="s">
        <v>202</v>
      </c>
      <c r="F33" s="255" t="s">
        <v>102</v>
      </c>
      <c r="G33" s="255" t="s">
        <v>160</v>
      </c>
      <c r="H33" s="255" t="s">
        <v>168</v>
      </c>
      <c r="I33" s="255" t="s">
        <v>156</v>
      </c>
      <c r="J33" s="256" t="s">
        <v>203</v>
      </c>
      <c r="K33" s="268" t="n">
        <v>36896</v>
      </c>
      <c r="L33" s="268" t="n">
        <v>38722</v>
      </c>
      <c r="M33" s="255" t="s">
        <v>155</v>
      </c>
      <c r="N33" s="257" t="n">
        <v>-10000000</v>
      </c>
      <c r="O33" s="257" t="n">
        <v>4068.606549</v>
      </c>
      <c r="P33" s="258" t="n">
        <v>0.6</v>
      </c>
      <c r="Q33" s="257" t="n">
        <v>46.278999</v>
      </c>
      <c r="R33" s="257" t="n">
        <v>45.734517</v>
      </c>
      <c r="S33" s="258" t="n">
        <v>-0.551098111160393</v>
      </c>
      <c r="T33" s="257" t="n">
        <v>-2242.20138420871</v>
      </c>
      <c r="U33" s="257" t="n">
        <v>-630.106038</v>
      </c>
      <c r="V33" s="257" t="n">
        <v>0</v>
      </c>
      <c r="W33" s="257" t="n">
        <v>-2872.30742220871</v>
      </c>
      <c r="X33" s="257" t="n">
        <v>-72129.442283</v>
      </c>
      <c r="Y33" s="257" t="n">
        <v>-74661.086455</v>
      </c>
      <c r="Z33" s="257" t="n">
        <v>-2531.644172</v>
      </c>
      <c r="AA33" s="257" t="n">
        <v>340.663250208706</v>
      </c>
      <c r="AB33" s="257" t="n">
        <v>-72129.442283</v>
      </c>
      <c r="AC33" s="257" t="n">
        <v>-74661.086455</v>
      </c>
      <c r="AD33" s="257" t="n">
        <v>-2531.644172</v>
      </c>
      <c r="AF33" s="257" t="n">
        <v>23425.0022058675</v>
      </c>
      <c r="AG33" s="259" t="n">
        <f aca="false">IF(ISERROR(VLOOKUP(B33,Acc_Cash!$A:$H,3,FALSE())),0,VLOOKUP(B33,Acc_Cash!$A:$H,3,FALSE()))</f>
        <v>0</v>
      </c>
      <c r="AH33" s="259" t="n">
        <f aca="false">AG33+AC33</f>
        <v>-74661.086455</v>
      </c>
      <c r="AI33" s="259" t="n">
        <f aca="false">AH33-(IF(ISERROR(VLOOKUP(A33,'YTD Last'!$E$2:$Z$500,21,0)),0,VLOOKUP(A33,'YTD Last'!$E$2:$Z$500,21,0)))</f>
        <v>-59462.19259</v>
      </c>
      <c r="AJ33" s="259" t="n">
        <f aca="false">AH33-IF(ISERROR(VLOOKUP(A33,'QTD Last'!$A$2:$AH$600,34,0)),0,VLOOKUP(A33,'QTD Last'!$A$2:$AH$600,34,0))</f>
        <v>-2531.644172</v>
      </c>
      <c r="AK33" s="259" t="n">
        <f aca="false">AH33-IF(ISERROR(VLOOKUP(A33,'MTD Last'!$A$2:$AH$600,34,0)),0,VLOOKUP(A33,'MTD Last'!$A$2:$AH$600,34,0))</f>
        <v>-2531.644172</v>
      </c>
      <c r="AL33" s="259" t="n">
        <f aca="false">AD33-AE33</f>
        <v>-2531.644172</v>
      </c>
      <c r="AM33" s="269" t="str">
        <f aca="false">ROUND((L33-Control!$C$3)/365,0)&amp;" Year"</f>
        <v>-20 Year</v>
      </c>
      <c r="AN33" s="260" t="n">
        <f aca="false">IF(F33="AAA",1,IF(F33="AA+",2,IF(F33="AA",3,IF(F33="AA-",4,IF(F33="A+",5,IF(F33="A",6,IF(F33="A-",7,IF(F33="BBB+",8,"Code"))))))))</f>
        <v>6</v>
      </c>
      <c r="AO33" s="260" t="str">
        <f aca="false">IF(F33="BBB",9,IF(F33="BBB-",10,IF(F33="BB+",11,IF(F33="BB",12,IF(F33="BB-",13,IF(F33="B+",14,IF(F33="B",15,IF(F33="B-",16,"Code"))))))))</f>
        <v>Code</v>
      </c>
      <c r="AP33" s="260" t="n">
        <f aca="false">IF(AN33="Code",AO33,AN33)</f>
        <v>6</v>
      </c>
      <c r="AQ33" s="259" t="n">
        <f aca="false">AH33-(IF(ISERROR(VLOOKUP(A33,'WTD Last'!$A$1:$AQ$605,34,0)),0,VLOOKUP(A33,'WTD Last'!$A$1:$AQ$605,34,0)))</f>
        <v>-11322.115748</v>
      </c>
      <c r="AR33" s="270" t="n">
        <f aca="false">R33-(IF(ISERROR(VLOOKUP(A33,'WTD Last'!$A$1:$AQ$605,18,0)),0,VLOOKUP(A33,'WTD Last'!$A$1:$AQ$605,18,0)))</f>
        <v>-2.45087100000001</v>
      </c>
      <c r="AS33" s="259" t="n">
        <f aca="false">O33-(IF(ISERROR(VLOOKUP(A33,'WTD Last'!$A$1:$AQ$605,15,0)),0,VLOOKUP(A33,'WTD Last'!$A$1:$AQ$605,15,0)))</f>
        <v>-37.5933359999999</v>
      </c>
      <c r="AT33" s="259" t="n">
        <f aca="false">N33*(P33/100)/360</f>
        <v>-166.666666666667</v>
      </c>
      <c r="AV33" s="261" t="n">
        <v>11413</v>
      </c>
      <c r="AW33" s="255"/>
      <c r="AX33" s="257"/>
    </row>
    <row r="34" customFormat="false" ht="12.75" hidden="false" customHeight="false" outlineLevel="0" collapsed="false">
      <c r="A34" s="255" t="n">
        <v>1483</v>
      </c>
      <c r="B34" s="255" t="n">
        <v>534</v>
      </c>
      <c r="C34" s="255" t="s">
        <v>2</v>
      </c>
      <c r="D34" s="255" t="s">
        <v>157</v>
      </c>
      <c r="E34" s="255" t="s">
        <v>202</v>
      </c>
      <c r="F34" s="255" t="s">
        <v>102</v>
      </c>
      <c r="G34" s="255" t="s">
        <v>160</v>
      </c>
      <c r="H34" s="255" t="s">
        <v>168</v>
      </c>
      <c r="I34" s="255" t="s">
        <v>156</v>
      </c>
      <c r="J34" s="256" t="s">
        <v>158</v>
      </c>
      <c r="K34" s="268" t="n">
        <v>36896</v>
      </c>
      <c r="L34" s="268" t="n">
        <v>38722</v>
      </c>
      <c r="M34" s="255" t="s">
        <v>155</v>
      </c>
      <c r="N34" s="257" t="n">
        <v>10000000</v>
      </c>
      <c r="O34" s="257" t="n">
        <v>-4068.606549</v>
      </c>
      <c r="P34" s="258" t="n">
        <v>0.6</v>
      </c>
      <c r="Q34" s="257" t="n">
        <v>46.278999</v>
      </c>
      <c r="R34" s="257" t="n">
        <v>45.734517</v>
      </c>
      <c r="S34" s="258" t="n">
        <v>-0.551098111160393</v>
      </c>
      <c r="T34" s="257" t="n">
        <v>2242.20138420871</v>
      </c>
      <c r="U34" s="257" t="n">
        <v>630.106038</v>
      </c>
      <c r="V34" s="257" t="n">
        <v>0</v>
      </c>
      <c r="W34" s="257" t="n">
        <v>2872.30742220871</v>
      </c>
      <c r="X34" s="257" t="n">
        <v>72129.442283</v>
      </c>
      <c r="Y34" s="257" t="n">
        <v>74661.086455</v>
      </c>
      <c r="Z34" s="257" t="n">
        <v>2531.644172</v>
      </c>
      <c r="AA34" s="257" t="n">
        <v>-340.663250208706</v>
      </c>
      <c r="AB34" s="257" t="n">
        <v>72129.442283</v>
      </c>
      <c r="AC34" s="257" t="n">
        <v>74661.086455</v>
      </c>
      <c r="AD34" s="257" t="n">
        <v>2531.644172</v>
      </c>
      <c r="AF34" s="257" t="n">
        <v>-23425.0022058675</v>
      </c>
      <c r="AG34" s="259" t="n">
        <f aca="false">IF(ISERROR(VLOOKUP(B34,Acc_Cash!$A:$H,3,FALSE())),0,VLOOKUP(B34,Acc_Cash!$A:$H,3,FALSE()))</f>
        <v>0</v>
      </c>
      <c r="AH34" s="259" t="n">
        <f aca="false">AG34+AC34</f>
        <v>74661.086455</v>
      </c>
      <c r="AI34" s="259" t="n">
        <f aca="false">AH34-(IF(ISERROR(VLOOKUP(A34,'YTD Last'!$E$2:$Z$500,21,0)),0,VLOOKUP(A34,'YTD Last'!$E$2:$Z$500,21,0)))</f>
        <v>59462.19259</v>
      </c>
      <c r="AJ34" s="259" t="n">
        <f aca="false">AH34-IF(ISERROR(VLOOKUP(A34,'QTD Last'!$A$2:$AH$600,34,0)),0,VLOOKUP(A34,'QTD Last'!$A$2:$AH$600,34,0))</f>
        <v>2531.644172</v>
      </c>
      <c r="AK34" s="259" t="n">
        <f aca="false">AH34-IF(ISERROR(VLOOKUP(A34,'MTD Last'!$A$2:$AH$600,34,0)),0,VLOOKUP(A34,'MTD Last'!$A$2:$AH$600,34,0))</f>
        <v>2531.644172</v>
      </c>
      <c r="AL34" s="259" t="n">
        <f aca="false">AD34-AE34</f>
        <v>2531.644172</v>
      </c>
      <c r="AM34" s="269" t="str">
        <f aca="false">ROUND((L34-Control!$C$3)/365,0)&amp;" Year"</f>
        <v>-20 Year</v>
      </c>
      <c r="AN34" s="260" t="n">
        <f aca="false">IF(F34="AAA",1,IF(F34="AA+",2,IF(F34="AA",3,IF(F34="AA-",4,IF(F34="A+",5,IF(F34="A",6,IF(F34="A-",7,IF(F34="BBB+",8,"Code"))))))))</f>
        <v>6</v>
      </c>
      <c r="AO34" s="260" t="str">
        <f aca="false">IF(F34="BBB",9,IF(F34="BBB-",10,IF(F34="BB+",11,IF(F34="BB",12,IF(F34="BB-",13,IF(F34="B+",14,IF(F34="B",15,IF(F34="B-",16,"Code"))))))))</f>
        <v>Code</v>
      </c>
      <c r="AP34" s="260" t="n">
        <f aca="false">IF(AN34="Code",AO34,AN34)</f>
        <v>6</v>
      </c>
      <c r="AQ34" s="259" t="n">
        <f aca="false">AH34-(IF(ISERROR(VLOOKUP(A34,'WTD Last'!$A$1:$AQ$605,34,0)),0,VLOOKUP(A34,'WTD Last'!$A$1:$AQ$605,34,0)))</f>
        <v>11322.115748</v>
      </c>
      <c r="AR34" s="270" t="n">
        <f aca="false">R34-(IF(ISERROR(VLOOKUP(A34,'WTD Last'!$A$1:$AQ$605,18,0)),0,VLOOKUP(A34,'WTD Last'!$A$1:$AQ$605,18,0)))</f>
        <v>-2.45087100000001</v>
      </c>
      <c r="AS34" s="259" t="n">
        <f aca="false">O34-(IF(ISERROR(VLOOKUP(A34,'WTD Last'!$A$1:$AQ$605,15,0)),0,VLOOKUP(A34,'WTD Last'!$A$1:$AQ$605,15,0)))</f>
        <v>37.5933359999999</v>
      </c>
      <c r="AT34" s="259" t="n">
        <f aca="false">N34*(P34/100)/360</f>
        <v>166.666666666667</v>
      </c>
      <c r="AV34" s="261" t="n">
        <v>11413</v>
      </c>
      <c r="AW34" s="255"/>
      <c r="AX34" s="257"/>
    </row>
    <row r="35" customFormat="false" ht="12.75" hidden="false" customHeight="false" outlineLevel="0" collapsed="false">
      <c r="A35" s="255" t="n">
        <v>274</v>
      </c>
      <c r="B35" s="255" t="n">
        <v>411</v>
      </c>
      <c r="C35" s="255" t="s">
        <v>2</v>
      </c>
      <c r="D35" s="255" t="s">
        <v>104</v>
      </c>
      <c r="E35" s="255" t="s">
        <v>204</v>
      </c>
      <c r="F35" s="255" t="s">
        <v>102</v>
      </c>
      <c r="G35" s="255" t="s">
        <v>112</v>
      </c>
      <c r="H35" s="255" t="s">
        <v>110</v>
      </c>
      <c r="I35" s="255" t="s">
        <v>205</v>
      </c>
      <c r="J35" s="256" t="s">
        <v>105</v>
      </c>
      <c r="K35" s="268" t="n">
        <v>36865</v>
      </c>
      <c r="L35" s="268" t="n">
        <v>38691</v>
      </c>
      <c r="M35" s="255" t="s">
        <v>155</v>
      </c>
      <c r="N35" s="257" t="n">
        <v>-15000000</v>
      </c>
      <c r="O35" s="257" t="n">
        <v>5974.86758</v>
      </c>
      <c r="P35" s="258" t="n">
        <v>0.46</v>
      </c>
      <c r="Q35" s="257" t="n">
        <v>35.859722</v>
      </c>
      <c r="R35" s="257" t="n">
        <v>35.339247</v>
      </c>
      <c r="S35" s="258" t="n">
        <v>-0.543919927704174</v>
      </c>
      <c r="T35" s="257" t="n">
        <v>-3249.84954215561</v>
      </c>
      <c r="U35" s="257" t="n">
        <v>-946.378458</v>
      </c>
      <c r="V35" s="257" t="n">
        <v>0</v>
      </c>
      <c r="W35" s="257" t="n">
        <v>-4196.22800015561</v>
      </c>
      <c r="X35" s="257" t="n">
        <v>-68651.187858</v>
      </c>
      <c r="Y35" s="257" t="n">
        <v>-72165.812191</v>
      </c>
      <c r="Z35" s="257" t="n">
        <v>-3514.624333</v>
      </c>
      <c r="AA35" s="257" t="n">
        <v>681.60366715561</v>
      </c>
      <c r="AB35" s="257" t="n">
        <v>-68651.187858</v>
      </c>
      <c r="AC35" s="257" t="n">
        <v>-72165.812191</v>
      </c>
      <c r="AD35" s="257" t="n">
        <v>-3514.624333</v>
      </c>
      <c r="AF35" s="257" t="n">
        <v>34400.30009185</v>
      </c>
      <c r="AG35" s="259" t="n">
        <f aca="false">IF(ISERROR(VLOOKUP(B35,Acc_Cash!$A:$H,3,FALSE())),0,VLOOKUP(B35,Acc_Cash!$A:$H,3,FALSE()))</f>
        <v>-17250</v>
      </c>
      <c r="AH35" s="259" t="n">
        <f aca="false">AG35+AC35</f>
        <v>-89415.812191</v>
      </c>
      <c r="AI35" s="259" t="n">
        <f aca="false">AH35-(IF(ISERROR(VLOOKUP(A35,'YTD Last'!$E$2:$Z$500,21,0)),0,VLOOKUP(A35,'YTD Last'!$E$2:$Z$500,21,0)))</f>
        <v>-79671.093023</v>
      </c>
      <c r="AJ35" s="259" t="n">
        <f aca="false">AH35-IF(ISERROR(VLOOKUP(A35,'QTD Last'!$A$2:$AH$600,34,0)),0,VLOOKUP(A35,'QTD Last'!$A$2:$AH$600,34,0))</f>
        <v>-3514.624333</v>
      </c>
      <c r="AK35" s="259" t="n">
        <f aca="false">AH35-IF(ISERROR(VLOOKUP(A35,'MTD Last'!$A$2:$AH$600,34,0)),0,VLOOKUP(A35,'MTD Last'!$A$2:$AH$600,34,0))</f>
        <v>-3514.624333</v>
      </c>
      <c r="AL35" s="259" t="n">
        <f aca="false">AD35-AE35</f>
        <v>-3514.624333</v>
      </c>
      <c r="AM35" s="269" t="str">
        <f aca="false">ROUND((L35-Control!$C$3)/365,0)&amp;" Year"</f>
        <v>-20 Year</v>
      </c>
      <c r="AN35" s="260" t="n">
        <f aca="false">IF(F35="AAA",1,IF(F35="AA+",2,IF(F35="AA",3,IF(F35="AA-",4,IF(F35="A+",5,IF(F35="A",6,IF(F35="A-",7,IF(F35="BBB+",8,"Code"))))))))</f>
        <v>6</v>
      </c>
      <c r="AO35" s="260" t="str">
        <f aca="false">IF(F35="BBB",9,IF(F35="BBB-",10,IF(F35="BB+",11,IF(F35="BB",12,IF(F35="BB-",13,IF(F35="B+",14,IF(F35="B",15,IF(F35="B-",16,"Code"))))))))</f>
        <v>Code</v>
      </c>
      <c r="AP35" s="260" t="n">
        <f aca="false">IF(AN35="Code",AO35,AN35)</f>
        <v>6</v>
      </c>
      <c r="AQ35" s="259" t="n">
        <f aca="false">AH35-(IF(ISERROR(VLOOKUP(A35,'WTD Last'!$A$1:$AQ$605,34,0)),0,VLOOKUP(A35,'WTD Last'!$A$1:$AQ$605,34,0)))</f>
        <v>-34776.281392</v>
      </c>
      <c r="AR35" s="270" t="n">
        <f aca="false">R35-(IF(ISERROR(VLOOKUP(A35,'WTD Last'!$A$1:$AQ$605,18,0)),0,VLOOKUP(A35,'WTD Last'!$A$1:$AQ$605,18,0)))</f>
        <v>-5.362524</v>
      </c>
      <c r="AS35" s="259" t="n">
        <f aca="false">O35-(IF(ISERROR(VLOOKUP(A35,'WTD Last'!$A$1:$AQ$605,15,0)),0,VLOOKUP(A35,'WTD Last'!$A$1:$AQ$605,15,0)))</f>
        <v>-52.3980060000004</v>
      </c>
      <c r="AT35" s="259" t="n">
        <f aca="false">N35*(P35/100)/360</f>
        <v>-191.666666666667</v>
      </c>
      <c r="AU35" s="261" t="n">
        <v>21585</v>
      </c>
      <c r="AV35" s="261" t="n">
        <v>92456</v>
      </c>
      <c r="AW35" s="255"/>
      <c r="AX35" s="257"/>
    </row>
    <row r="36" customFormat="false" ht="12.75" hidden="false" customHeight="false" outlineLevel="0" collapsed="false">
      <c r="A36" s="255" t="n">
        <v>1283</v>
      </c>
      <c r="B36" s="255" t="n">
        <v>444</v>
      </c>
      <c r="C36" s="255" t="s">
        <v>2</v>
      </c>
      <c r="D36" s="255" t="s">
        <v>104</v>
      </c>
      <c r="E36" s="255" t="s">
        <v>204</v>
      </c>
      <c r="F36" s="255" t="s">
        <v>102</v>
      </c>
      <c r="G36" s="255" t="s">
        <v>112</v>
      </c>
      <c r="H36" s="255" t="s">
        <v>110</v>
      </c>
      <c r="I36" s="255" t="s">
        <v>156</v>
      </c>
      <c r="J36" s="256" t="s">
        <v>105</v>
      </c>
      <c r="K36" s="268" t="n">
        <v>36896</v>
      </c>
      <c r="L36" s="268" t="n">
        <v>38722</v>
      </c>
      <c r="M36" s="255" t="s">
        <v>155</v>
      </c>
      <c r="N36" s="257" t="n">
        <v>-10000000</v>
      </c>
      <c r="O36" s="257" t="n">
        <v>4029.140897</v>
      </c>
      <c r="P36" s="258" t="n">
        <v>0.34</v>
      </c>
      <c r="Q36" s="257" t="n">
        <v>36.62964</v>
      </c>
      <c r="R36" s="257" t="n">
        <v>36.10877</v>
      </c>
      <c r="S36" s="258" t="n">
        <v>-0.547326643252195</v>
      </c>
      <c r="T36" s="257" t="n">
        <v>-2205.25616234515</v>
      </c>
      <c r="U36" s="257" t="n">
        <v>-617.899782</v>
      </c>
      <c r="V36" s="257" t="n">
        <v>0</v>
      </c>
      <c r="W36" s="257" t="n">
        <v>-2823.15594434515</v>
      </c>
      <c r="X36" s="257" t="n">
        <v>2771.317555</v>
      </c>
      <c r="Y36" s="257" t="n">
        <v>491.952518</v>
      </c>
      <c r="Z36" s="257" t="n">
        <v>-2279.365037</v>
      </c>
      <c r="AA36" s="257" t="n">
        <v>543.790907345148</v>
      </c>
      <c r="AB36" s="257" t="n">
        <v>2771.317555</v>
      </c>
      <c r="AC36" s="257" t="n">
        <v>491.952518</v>
      </c>
      <c r="AD36" s="257" t="n">
        <v>-2279.365037</v>
      </c>
      <c r="AF36" s="257" t="n">
        <v>23197.7787144775</v>
      </c>
      <c r="AG36" s="259" t="n">
        <f aca="false">IF(ISERROR(VLOOKUP(B36,Acc_Cash!$A:$H,3,FALSE())),0,VLOOKUP(B36,Acc_Cash!$A:$H,3,FALSE()))</f>
        <v>0</v>
      </c>
      <c r="AH36" s="259" t="n">
        <f aca="false">AG36+AC36</f>
        <v>491.952518</v>
      </c>
      <c r="AI36" s="259" t="n">
        <f aca="false">AH36-(IF(ISERROR(VLOOKUP(A36,'YTD Last'!$E$2:$Z$500,21,0)),0,VLOOKUP(A36,'YTD Last'!$E$2:$Z$500,21,0)))</f>
        <v>-48631.273322</v>
      </c>
      <c r="AJ36" s="259" t="n">
        <f aca="false">AH36-IF(ISERROR(VLOOKUP(A36,'QTD Last'!$A$2:$AH$600,34,0)),0,VLOOKUP(A36,'QTD Last'!$A$2:$AH$600,34,0))</f>
        <v>-2279.365037</v>
      </c>
      <c r="AK36" s="259" t="n">
        <f aca="false">AH36-IF(ISERROR(VLOOKUP(A36,'MTD Last'!$A$2:$AH$600,34,0)),0,VLOOKUP(A36,'MTD Last'!$A$2:$AH$600,34,0))</f>
        <v>-2279.365037</v>
      </c>
      <c r="AL36" s="259" t="n">
        <f aca="false">AD36-AE36</f>
        <v>-2279.365037</v>
      </c>
      <c r="AM36" s="269" t="str">
        <f aca="false">ROUND((L36-Control!$C$3)/365,0)&amp;" Year"</f>
        <v>-20 Year</v>
      </c>
      <c r="AN36" s="260" t="n">
        <f aca="false">IF(F36="AAA",1,IF(F36="AA+",2,IF(F36="AA",3,IF(F36="AA-",4,IF(F36="A+",5,IF(F36="A",6,IF(F36="A-",7,IF(F36="BBB+",8,"Code"))))))))</f>
        <v>6</v>
      </c>
      <c r="AO36" s="260" t="str">
        <f aca="false">IF(F36="BBB",9,IF(F36="BBB-",10,IF(F36="BB+",11,IF(F36="BB",12,IF(F36="BB-",13,IF(F36="B+",14,IF(F36="B",15,IF(F36="B-",16,"Code"))))))))</f>
        <v>Code</v>
      </c>
      <c r="AP36" s="260" t="n">
        <f aca="false">IF(AN36="Code",AO36,AN36)</f>
        <v>6</v>
      </c>
      <c r="AQ36" s="259" t="n">
        <f aca="false">AH36-(IF(ISERROR(VLOOKUP(A36,'WTD Last'!$A$1:$AQ$605,34,0)),0,VLOOKUP(A36,'WTD Last'!$A$1:$AQ$605,34,0)))</f>
        <v>-22820.806306</v>
      </c>
      <c r="AR36" s="270" t="n">
        <f aca="false">R36-(IF(ISERROR(VLOOKUP(A36,'WTD Last'!$A$1:$AQ$605,18,0)),0,VLOOKUP(A36,'WTD Last'!$A$1:$AQ$605,18,0)))</f>
        <v>-5.194354</v>
      </c>
      <c r="AS36" s="259" t="n">
        <f aca="false">O36-(IF(ISERROR(VLOOKUP(A36,'WTD Last'!$A$1:$AQ$605,15,0)),0,VLOOKUP(A36,'WTD Last'!$A$1:$AQ$605,15,0)))</f>
        <v>-35.7689049999995</v>
      </c>
      <c r="AT36" s="259" t="n">
        <f aca="false">N36*(P36/100)/360</f>
        <v>-94.4444444444444</v>
      </c>
      <c r="AV36" s="261" t="n">
        <v>92456</v>
      </c>
      <c r="AW36" s="255"/>
      <c r="AX36" s="257"/>
    </row>
    <row r="37" customFormat="false" ht="12.75" hidden="false" customHeight="false" outlineLevel="0" collapsed="false">
      <c r="A37" s="255" t="n">
        <v>1484</v>
      </c>
      <c r="B37" s="255" t="n">
        <v>535</v>
      </c>
      <c r="C37" s="255" t="s">
        <v>2</v>
      </c>
      <c r="D37" s="255" t="s">
        <v>157</v>
      </c>
      <c r="E37" s="255" t="s">
        <v>204</v>
      </c>
      <c r="F37" s="255" t="s">
        <v>102</v>
      </c>
      <c r="G37" s="255" t="s">
        <v>112</v>
      </c>
      <c r="H37" s="255" t="s">
        <v>110</v>
      </c>
      <c r="I37" s="255" t="s">
        <v>156</v>
      </c>
      <c r="J37" s="256" t="s">
        <v>158</v>
      </c>
      <c r="K37" s="268" t="n">
        <v>36896</v>
      </c>
      <c r="L37" s="268" t="n">
        <v>38722</v>
      </c>
      <c r="M37" s="255" t="s">
        <v>155</v>
      </c>
      <c r="N37" s="257" t="n">
        <v>10000000</v>
      </c>
      <c r="O37" s="257" t="n">
        <v>-4029.140897</v>
      </c>
      <c r="P37" s="258" t="n">
        <v>0.34</v>
      </c>
      <c r="Q37" s="257" t="n">
        <v>36.62964</v>
      </c>
      <c r="R37" s="257" t="n">
        <v>36.10877</v>
      </c>
      <c r="S37" s="258" t="n">
        <v>-0.547326643252195</v>
      </c>
      <c r="T37" s="257" t="n">
        <v>2205.25616234515</v>
      </c>
      <c r="U37" s="257" t="n">
        <v>617.899782</v>
      </c>
      <c r="V37" s="257" t="n">
        <v>0</v>
      </c>
      <c r="W37" s="257" t="n">
        <v>2823.15594434515</v>
      </c>
      <c r="X37" s="257" t="n">
        <v>-2771.317555</v>
      </c>
      <c r="Y37" s="257" t="n">
        <v>-491.952518</v>
      </c>
      <c r="Z37" s="257" t="n">
        <v>2279.365037</v>
      </c>
      <c r="AA37" s="257" t="n">
        <v>-543.790907345148</v>
      </c>
      <c r="AB37" s="257" t="n">
        <v>-2771.317555</v>
      </c>
      <c r="AC37" s="257" t="n">
        <v>-491.952518</v>
      </c>
      <c r="AD37" s="257" t="n">
        <v>2279.365037</v>
      </c>
      <c r="AF37" s="257" t="n">
        <v>-23197.7787144775</v>
      </c>
      <c r="AG37" s="259" t="n">
        <f aca="false">IF(ISERROR(VLOOKUP(B37,Acc_Cash!$A:$H,3,FALSE())),0,VLOOKUP(B37,Acc_Cash!$A:$H,3,FALSE()))</f>
        <v>0</v>
      </c>
      <c r="AH37" s="259" t="n">
        <f aca="false">AG37+AC37</f>
        <v>-491.952518</v>
      </c>
      <c r="AI37" s="259" t="n">
        <f aca="false">AH37-(IF(ISERROR(VLOOKUP(A37,'YTD Last'!$E$2:$Z$383,21,0)),0,VLOOKUP(A37,'YTD Last'!$E$2:$Z$383,21,0)))</f>
        <v>48631.273322</v>
      </c>
      <c r="AJ37" s="259" t="n">
        <f aca="false">AH37-IF(ISERROR(VLOOKUP(A37,'QTD Last'!$A$2:$AH$600,34,0)),0,VLOOKUP(A37,'QTD Last'!$A$2:$AH$600,34,0))</f>
        <v>2279.365037</v>
      </c>
      <c r="AK37" s="259" t="n">
        <f aca="false">AH37-IF(ISERROR(VLOOKUP(A37,'MTD Last'!$A$2:$AH$600,34,0)),0,VLOOKUP(A37,'MTD Last'!$A$2:$AH$600,34,0))</f>
        <v>2279.365037</v>
      </c>
      <c r="AL37" s="259" t="n">
        <f aca="false">AD37-AE37</f>
        <v>2279.365037</v>
      </c>
      <c r="AM37" s="269" t="str">
        <f aca="false">ROUND((L37-Control!$C$3)/365,0)&amp;" Year"</f>
        <v>-20 Year</v>
      </c>
      <c r="AN37" s="260" t="n">
        <f aca="false">IF(F37="AAA",1,IF(F37="AA+",2,IF(F37="AA",3,IF(F37="AA-",4,IF(F37="A+",5,IF(F37="A",6,IF(F37="A-",7,IF(F37="BBB+",8,"Code"))))))))</f>
        <v>6</v>
      </c>
      <c r="AO37" s="260" t="str">
        <f aca="false">IF(F37="BBB",9,IF(F37="BBB-",10,IF(F37="BB+",11,IF(F37="BB",12,IF(F37="BB-",13,IF(F37="B+",14,IF(F37="B",15,IF(F37="B-",16,"Code"))))))))</f>
        <v>Code</v>
      </c>
      <c r="AP37" s="260" t="n">
        <f aca="false">IF(AN37="Code",AO37,AN37)</f>
        <v>6</v>
      </c>
      <c r="AQ37" s="259" t="n">
        <f aca="false">AH37-(IF(ISERROR(VLOOKUP(A37,'WTD Last'!$A$1:$AQ$605,34,0)),0,VLOOKUP(A37,'WTD Last'!$A$1:$AQ$605,34,0)))</f>
        <v>22820.806306</v>
      </c>
      <c r="AR37" s="270" t="n">
        <f aca="false">R37-(IF(ISERROR(VLOOKUP(A37,'WTD Last'!$A$1:$AQ$605,18,0)),0,VLOOKUP(A37,'WTD Last'!$A$1:$AQ$605,18,0)))</f>
        <v>-5.194354</v>
      </c>
      <c r="AS37" s="259" t="n">
        <f aca="false">O37-(IF(ISERROR(VLOOKUP(A37,'WTD Last'!$A$1:$AQ$605,15,0)),0,VLOOKUP(A37,'WTD Last'!$A$1:$AQ$605,15,0)))</f>
        <v>35.7689049999995</v>
      </c>
      <c r="AT37" s="259" t="n">
        <f aca="false">N37*(P37/100)/360</f>
        <v>94.4444444444444</v>
      </c>
      <c r="AV37" s="261" t="n">
        <v>92456</v>
      </c>
      <c r="AW37" s="255"/>
      <c r="AX37" s="257"/>
    </row>
    <row r="38" customFormat="false" ht="12.75" hidden="false" customHeight="false" outlineLevel="0" collapsed="false">
      <c r="A38" s="255" t="n">
        <v>1609</v>
      </c>
      <c r="B38" s="255" t="n">
        <v>663</v>
      </c>
      <c r="C38" s="255" t="s">
        <v>2</v>
      </c>
      <c r="D38" s="255" t="s">
        <v>104</v>
      </c>
      <c r="E38" s="255" t="s">
        <v>204</v>
      </c>
      <c r="F38" s="255" t="s">
        <v>102</v>
      </c>
      <c r="G38" s="255" t="s">
        <v>112</v>
      </c>
      <c r="H38" s="255" t="s">
        <v>110</v>
      </c>
      <c r="I38" s="255" t="s">
        <v>186</v>
      </c>
      <c r="J38" s="256" t="s">
        <v>105</v>
      </c>
      <c r="K38" s="268" t="n">
        <v>36908</v>
      </c>
      <c r="L38" s="268" t="n">
        <v>38734</v>
      </c>
      <c r="M38" s="255" t="s">
        <v>155</v>
      </c>
      <c r="N38" s="257" t="n">
        <v>10000000</v>
      </c>
      <c r="O38" s="257" t="n">
        <v>-4093.278323</v>
      </c>
      <c r="P38" s="258" t="n">
        <v>0.625</v>
      </c>
      <c r="Q38" s="257" t="n">
        <v>36.931289</v>
      </c>
      <c r="R38" s="257" t="n">
        <v>36.41038</v>
      </c>
      <c r="S38" s="258" t="n">
        <v>-0.547204124736449</v>
      </c>
      <c r="T38" s="257" t="n">
        <v>2239.8587820399</v>
      </c>
      <c r="U38" s="257" t="n">
        <v>682.447845</v>
      </c>
      <c r="V38" s="257" t="n">
        <v>0</v>
      </c>
      <c r="W38" s="257" t="n">
        <v>2922.3066270399</v>
      </c>
      <c r="X38" s="257" t="n">
        <v>121525.042503</v>
      </c>
      <c r="Y38" s="257" t="n">
        <v>124056.631171</v>
      </c>
      <c r="Z38" s="257" t="n">
        <v>2531.588668</v>
      </c>
      <c r="AA38" s="257" t="n">
        <v>-390.717959039899</v>
      </c>
      <c r="AB38" s="257" t="n">
        <v>121525.042503</v>
      </c>
      <c r="AC38" s="257" t="n">
        <v>124056.631171</v>
      </c>
      <c r="AD38" s="257" t="n">
        <v>2531.588668</v>
      </c>
      <c r="AF38" s="257" t="n">
        <v>-23567.0499446725</v>
      </c>
      <c r="AG38" s="259" t="n">
        <f aca="false">IF(ISERROR(VLOOKUP(B38,Acc_Cash!$A:$H,3,FALSE())),0,VLOOKUP(B38,Acc_Cash!$A:$H,3,FALSE()))</f>
        <v>0</v>
      </c>
      <c r="AH38" s="259" t="n">
        <f aca="false">AG38+AC38</f>
        <v>124056.631171</v>
      </c>
      <c r="AI38" s="259" t="n">
        <f aca="false">AH38-(IF(ISERROR(VLOOKUP(A38,'YTD Last'!$E$2:$Z$500,21,0)),0,VLOOKUP(A38,'YTD Last'!$E$2:$Z$500,21,0)))</f>
        <v>124056.631171</v>
      </c>
      <c r="AJ38" s="259" t="n">
        <f aca="false">AH38-IF(ISERROR(VLOOKUP(A38,'QTD Last'!$A$2:$AH$600,34,0)),0,VLOOKUP(A38,'QTD Last'!$A$2:$AH$600,34,0))</f>
        <v>2531.588668</v>
      </c>
      <c r="AK38" s="259" t="n">
        <f aca="false">AH38-IF(ISERROR(VLOOKUP(A38,'MTD Last'!$A$2:$AH$600,34,0)),0,VLOOKUP(A38,'MTD Last'!$A$2:$AH$600,34,0))</f>
        <v>2531.588668</v>
      </c>
      <c r="AL38" s="259" t="n">
        <f aca="false">AD38-AE38</f>
        <v>2531.588668</v>
      </c>
      <c r="AM38" s="269" t="str">
        <f aca="false">ROUND((L38-Control!$C$3)/365,0)&amp;" Year"</f>
        <v>-20 Year</v>
      </c>
      <c r="AN38" s="260" t="n">
        <f aca="false">IF(F38="AAA",1,IF(F38="AA+",2,IF(F38="AA",3,IF(F38="AA-",4,IF(F38="A+",5,IF(F38="A",6,IF(F38="A-",7,IF(F38="BBB+",8,"Code"))))))))</f>
        <v>6</v>
      </c>
      <c r="AO38" s="260" t="str">
        <f aca="false">IF(F38="BBB",9,IF(F38="BBB-",10,IF(F38="BB+",11,IF(F38="BB",12,IF(F38="BB-",13,IF(F38="B+",14,IF(F38="B",15,IF(F38="B-",16,"Code"))))))))</f>
        <v>Code</v>
      </c>
      <c r="AP38" s="260" t="n">
        <f aca="false">IF(AN38="Code",AO38,AN38)</f>
        <v>6</v>
      </c>
      <c r="AQ38" s="259" t="n">
        <f aca="false">AH38-(IF(ISERROR(VLOOKUP(A38,'WTD Last'!$A$1:$AQ$605,34,0)),0,VLOOKUP(A38,'WTD Last'!$A$1:$AQ$605,34,0)))</f>
        <v>22707.327556</v>
      </c>
      <c r="AR38" s="270" t="n">
        <f aca="false">R38-(IF(ISERROR(VLOOKUP(A38,'WTD Last'!$A$1:$AQ$605,18,0)),0,VLOOKUP(A38,'WTD Last'!$A$1:$AQ$605,18,0)))</f>
        <v>-5.127652</v>
      </c>
      <c r="AS38" s="259" t="n">
        <f aca="false">O38-(IF(ISERROR(VLOOKUP(A38,'WTD Last'!$A$1:$AQ$605,15,0)),0,VLOOKUP(A38,'WTD Last'!$A$1:$AQ$605,15,0)))</f>
        <v>36.6383099999998</v>
      </c>
      <c r="AT38" s="259" t="n">
        <f aca="false">N38*(P38/100)/360</f>
        <v>173.611111111111</v>
      </c>
      <c r="AU38" s="261" t="n">
        <v>89135</v>
      </c>
      <c r="AV38" s="261" t="n">
        <v>92456</v>
      </c>
      <c r="AW38" s="255"/>
      <c r="AX38" s="257"/>
    </row>
    <row r="39" customFormat="false" ht="12.75" hidden="false" customHeight="false" outlineLevel="0" collapsed="false">
      <c r="A39" s="255" t="n">
        <v>1636</v>
      </c>
      <c r="B39" s="255" t="n">
        <v>840</v>
      </c>
      <c r="C39" s="255" t="s">
        <v>2</v>
      </c>
      <c r="D39" s="255" t="s">
        <v>104</v>
      </c>
      <c r="E39" s="255" t="s">
        <v>204</v>
      </c>
      <c r="F39" s="255" t="s">
        <v>102</v>
      </c>
      <c r="G39" s="255" t="s">
        <v>112</v>
      </c>
      <c r="H39" s="255" t="s">
        <v>110</v>
      </c>
      <c r="I39" s="255" t="s">
        <v>181</v>
      </c>
      <c r="J39" s="256" t="s">
        <v>105</v>
      </c>
      <c r="K39" s="268" t="n">
        <v>36931</v>
      </c>
      <c r="L39" s="268" t="n">
        <v>38757</v>
      </c>
      <c r="M39" s="255" t="s">
        <v>155</v>
      </c>
      <c r="N39" s="257" t="n">
        <v>-10000000</v>
      </c>
      <c r="O39" s="257" t="n">
        <v>4143.559511</v>
      </c>
      <c r="P39" s="258" t="n">
        <v>0.65</v>
      </c>
      <c r="Q39" s="257" t="n">
        <v>37.486888</v>
      </c>
      <c r="R39" s="257" t="n">
        <v>36.965757</v>
      </c>
      <c r="S39" s="258" t="n">
        <v>-0.550786403596673</v>
      </c>
      <c r="T39" s="257" t="n">
        <v>-2282.21624115248</v>
      </c>
      <c r="U39" s="257" t="n">
        <v>-663.608655</v>
      </c>
      <c r="V39" s="257" t="n">
        <v>0</v>
      </c>
      <c r="W39" s="257" t="n">
        <v>-2945.82489615248</v>
      </c>
      <c r="X39" s="257" t="n">
        <v>-127432.171134</v>
      </c>
      <c r="Y39" s="257" t="n">
        <v>-130012.818247</v>
      </c>
      <c r="Z39" s="257" t="n">
        <v>-2580.647113</v>
      </c>
      <c r="AA39" s="257" t="n">
        <v>365.17778315248</v>
      </c>
      <c r="AB39" s="257" t="n">
        <v>-127432.171134</v>
      </c>
      <c r="AC39" s="257" t="n">
        <v>-130012.818247</v>
      </c>
      <c r="AD39" s="257" t="n">
        <v>-2580.647113</v>
      </c>
      <c r="AF39" s="257" t="n">
        <v>23856.5438845825</v>
      </c>
      <c r="AG39" s="259" t="n">
        <f aca="false">IF(ISERROR(VLOOKUP(B39,Acc_Cash!$A:$H,3,FALSE())),0,VLOOKUP(B39,Acc_Cash!$A:$H,3,FALSE()))</f>
        <v>0</v>
      </c>
      <c r="AH39" s="259" t="n">
        <f aca="false">AG39+AC39</f>
        <v>-130012.818247</v>
      </c>
      <c r="AI39" s="259" t="n">
        <f aca="false">AH39-(IF(ISERROR(VLOOKUP(A39,'YTD Last'!$E$2:$Z$500,21,0)),0,VLOOKUP(A39,'YTD Last'!$E$2:$Z$500,21,0)))</f>
        <v>-130012.818247</v>
      </c>
      <c r="AJ39" s="259" t="n">
        <f aca="false">AH39-IF(ISERROR(VLOOKUP(A39,'QTD Last'!$A$2:$AH$600,34,0)),0,VLOOKUP(A39,'QTD Last'!$A$2:$AH$600,34,0))</f>
        <v>-2580.647113</v>
      </c>
      <c r="AK39" s="259" t="n">
        <f aca="false">AH39-IF(ISERROR(VLOOKUP(A39,'MTD Last'!$A$2:$AH$600,34,0)),0,VLOOKUP(A39,'MTD Last'!$A$2:$AH$600,34,0))</f>
        <v>-2580.647113</v>
      </c>
      <c r="AL39" s="259" t="n">
        <f aca="false">AD39-AE39</f>
        <v>-2580.647113</v>
      </c>
      <c r="AM39" s="269" t="str">
        <f aca="false">ROUND((L39-Control!$C$3)/365,0)&amp;" Year"</f>
        <v>-20 Year</v>
      </c>
      <c r="AN39" s="260" t="n">
        <f aca="false">IF(F39="AAA",1,IF(F39="AA+",2,IF(F39="AA",3,IF(F39="AA-",4,IF(F39="A+",5,IF(F39="A",6,IF(F39="A-",7,IF(F39="BBB+",8,"Code"))))))))</f>
        <v>6</v>
      </c>
      <c r="AO39" s="260" t="str">
        <f aca="false">IF(F39="BBB",9,IF(F39="BBB-",10,IF(F39="BB+",11,IF(F39="BB",12,IF(F39="BB-",13,IF(F39="B+",14,IF(F39="B",15,IF(F39="B-",16,"Code"))))))))</f>
        <v>Code</v>
      </c>
      <c r="AP39" s="260" t="n">
        <f aca="false">IF(AN39="Code",AO39,AN39)</f>
        <v>6</v>
      </c>
      <c r="AQ39" s="259" t="n">
        <f aca="false">AH39-(IF(ISERROR(VLOOKUP(A39,'WTD Last'!$A$1:$AQ$605,34,0)),0,VLOOKUP(A39,'WTD Last'!$A$1:$AQ$605,34,0)))</f>
        <v>-22431.643629</v>
      </c>
      <c r="AR39" s="270" t="n">
        <f aca="false">R39-(IF(ISERROR(VLOOKUP(A39,'WTD Last'!$A$1:$AQ$605,18,0)),0,VLOOKUP(A39,'WTD Last'!$A$1:$AQ$605,18,0)))</f>
        <v>-5.005401</v>
      </c>
      <c r="AS39" s="259" t="n">
        <f aca="false">O39-(IF(ISERROR(VLOOKUP(A39,'WTD Last'!$A$1:$AQ$605,15,0)),0,VLOOKUP(A39,'WTD Last'!$A$1:$AQ$605,15,0)))</f>
        <v>-37.5061399999995</v>
      </c>
      <c r="AT39" s="259" t="n">
        <f aca="false">N39*(P39/100)/360</f>
        <v>-180.555555555556</v>
      </c>
      <c r="AU39" s="261" t="n">
        <v>61984</v>
      </c>
      <c r="AV39" s="261" t="n">
        <v>92456</v>
      </c>
      <c r="AW39" s="255"/>
      <c r="AX39" s="257"/>
    </row>
    <row r="40" customFormat="false" ht="12.75" hidden="false" customHeight="false" outlineLevel="0" collapsed="false">
      <c r="A40" s="255" t="n">
        <v>262</v>
      </c>
      <c r="B40" s="255" t="n">
        <v>377</v>
      </c>
      <c r="C40" s="255" t="s">
        <v>2</v>
      </c>
      <c r="D40" s="255" t="s">
        <v>104</v>
      </c>
      <c r="E40" s="255" t="s">
        <v>206</v>
      </c>
      <c r="F40" s="255" t="s">
        <v>163</v>
      </c>
      <c r="G40" s="255" t="s">
        <v>164</v>
      </c>
      <c r="H40" s="255" t="s">
        <v>207</v>
      </c>
      <c r="I40" s="255" t="s">
        <v>201</v>
      </c>
      <c r="J40" s="256" t="s">
        <v>189</v>
      </c>
      <c r="K40" s="268" t="n">
        <v>36838</v>
      </c>
      <c r="L40" s="268" t="n">
        <v>38664</v>
      </c>
      <c r="M40" s="255" t="s">
        <v>100</v>
      </c>
      <c r="N40" s="257" t="n">
        <v>-10000000</v>
      </c>
      <c r="O40" s="257" t="n">
        <v>3990.901993</v>
      </c>
      <c r="P40" s="258" t="n">
        <v>0.195</v>
      </c>
      <c r="Q40" s="257" t="n">
        <v>19.519232</v>
      </c>
      <c r="R40" s="257" t="n">
        <v>19.494728</v>
      </c>
      <c r="S40" s="258" t="n">
        <v>-0.00510273061985668</v>
      </c>
      <c r="T40" s="257" t="n">
        <v>-20.3644978005281</v>
      </c>
      <c r="U40" s="257" t="n">
        <v>-195.220266</v>
      </c>
      <c r="V40" s="257" t="n">
        <v>0</v>
      </c>
      <c r="W40" s="257" t="n">
        <v>-215.584763800528</v>
      </c>
      <c r="X40" s="257" t="n">
        <v>-2843.474836</v>
      </c>
      <c r="Y40" s="257" t="n">
        <v>-3000.314404</v>
      </c>
      <c r="Z40" s="257" t="n">
        <v>-156.839568</v>
      </c>
      <c r="AA40" s="257" t="n">
        <v>58.7451958005278</v>
      </c>
      <c r="AB40" s="257" t="n">
        <v>-2507.944805352</v>
      </c>
      <c r="AC40" s="257" t="n">
        <v>-2632.77588951</v>
      </c>
      <c r="AD40" s="257" t="n">
        <v>-124.831084158</v>
      </c>
      <c r="AF40" s="257" t="n">
        <v>11817.060801273</v>
      </c>
      <c r="AG40" s="259" t="n">
        <f aca="false">IF(ISERROR(VLOOKUP(B40,Acc_Cash!$A:$H,3,FALSE())),0,VLOOKUP(B40,Acc_Cash!$A:$H,3,FALSE()))</f>
        <v>-4372.875</v>
      </c>
      <c r="AH40" s="259" t="n">
        <f aca="false">AG40+AC40</f>
        <v>-7005.65088951</v>
      </c>
      <c r="AI40" s="259" t="n">
        <f aca="false">AH40-(IF(ISERROR(VLOOKUP(A40,'YTD Last'!$E$2:$Z$500,21,0)),0,VLOOKUP(A40,'YTD Last'!$E$2:$Z$500,21,0)))</f>
        <v>-23527.289901064</v>
      </c>
      <c r="AJ40" s="259" t="n">
        <f aca="false">AH40-IF(ISERROR(VLOOKUP(A40,'QTD Last'!$A$2:$AH$600,34,0)),0,VLOOKUP(A40,'QTD Last'!$A$2:$AH$600,34,0))</f>
        <v>-102.406084157999</v>
      </c>
      <c r="AK40" s="259" t="n">
        <f aca="false">AH40-IF(ISERROR(VLOOKUP(A40,'MTD Last'!$A$2:$AH$600,34,0)),0,VLOOKUP(A40,'MTD Last'!$A$2:$AH$600,34,0))</f>
        <v>-102.406084157999</v>
      </c>
      <c r="AL40" s="259" t="n">
        <f aca="false">AD40-AE40</f>
        <v>-124.831084158</v>
      </c>
      <c r="AM40" s="269" t="str">
        <f aca="false">ROUND((L40-Control!$C$3)/365,0)&amp;" Year"</f>
        <v>-20 Year</v>
      </c>
      <c r="AN40" s="260" t="n">
        <f aca="false">IF(F40="AAA",1,IF(F40="AA+",2,IF(F40="AA",3,IF(F40="AA-",4,IF(F40="A+",5,IF(F40="A",6,IF(F40="A-",7,IF(F40="BBB+",8,"Code"))))))))</f>
        <v>4</v>
      </c>
      <c r="AO40" s="260" t="str">
        <f aca="false">IF(F40="BBB",9,IF(F40="BBB-",10,IF(F40="BB+",11,IF(F40="BB",12,IF(F40="BB-",13,IF(F40="B+",14,IF(F40="B",15,IF(F40="B-",16,"Code"))))))))</f>
        <v>Code</v>
      </c>
      <c r="AP40" s="260" t="n">
        <f aca="false">IF(AN40="Code",AO40,AN40)</f>
        <v>4</v>
      </c>
      <c r="AQ40" s="259" t="n">
        <f aca="false">AH40-(IF(ISERROR(VLOOKUP(A40,'WTD Last'!$A$1:$AQ$605,34,0)),0,VLOOKUP(A40,'WTD Last'!$A$1:$AQ$605,34,0)))</f>
        <v>-8308.6390311754</v>
      </c>
      <c r="AR40" s="270"/>
      <c r="AS40" s="259"/>
      <c r="AT40" s="259" t="n">
        <f aca="false">N40*(P40/100)/360</f>
        <v>-54.1666666666667</v>
      </c>
      <c r="AU40" s="261" t="n">
        <v>90590</v>
      </c>
      <c r="AV40" s="261" t="n">
        <v>74638</v>
      </c>
      <c r="AW40" s="255"/>
      <c r="AX40" s="257"/>
    </row>
    <row r="41" customFormat="false" ht="12.75" hidden="false" customHeight="false" outlineLevel="0" collapsed="false">
      <c r="A41" s="255" t="n">
        <v>263</v>
      </c>
      <c r="B41" s="255" t="n">
        <v>378</v>
      </c>
      <c r="C41" s="255" t="s">
        <v>2</v>
      </c>
      <c r="D41" s="255" t="s">
        <v>104</v>
      </c>
      <c r="E41" s="255" t="s">
        <v>206</v>
      </c>
      <c r="F41" s="255" t="s">
        <v>163</v>
      </c>
      <c r="G41" s="255" t="s">
        <v>164</v>
      </c>
      <c r="H41" s="255" t="s">
        <v>207</v>
      </c>
      <c r="I41" s="255" t="s">
        <v>201</v>
      </c>
      <c r="J41" s="256" t="s">
        <v>189</v>
      </c>
      <c r="K41" s="268" t="n">
        <v>36840</v>
      </c>
      <c r="L41" s="268" t="n">
        <v>38666</v>
      </c>
      <c r="M41" s="255" t="s">
        <v>100</v>
      </c>
      <c r="N41" s="257" t="n">
        <v>-10000000</v>
      </c>
      <c r="O41" s="257" t="n">
        <v>4003.564641</v>
      </c>
      <c r="P41" s="258" t="n">
        <v>0.25</v>
      </c>
      <c r="Q41" s="257" t="n">
        <v>19.524324</v>
      </c>
      <c r="R41" s="257" t="n">
        <v>19.499853</v>
      </c>
      <c r="S41" s="258" t="n">
        <v>-0.0051002160598916</v>
      </c>
      <c r="T41" s="257" t="n">
        <v>-20.4190446788423</v>
      </c>
      <c r="U41" s="257" t="n">
        <v>-204.836457</v>
      </c>
      <c r="V41" s="257" t="n">
        <v>0</v>
      </c>
      <c r="W41" s="257" t="n">
        <v>-225.255501678842</v>
      </c>
      <c r="X41" s="257" t="n">
        <v>-26269.736161</v>
      </c>
      <c r="Y41" s="257" t="n">
        <v>-26447.918013</v>
      </c>
      <c r="Z41" s="257" t="n">
        <v>-178.181851999998</v>
      </c>
      <c r="AA41" s="257" t="n">
        <v>47.0736496788445</v>
      </c>
      <c r="AB41" s="257" t="n">
        <v>-23169.907294002</v>
      </c>
      <c r="AC41" s="257" t="n">
        <v>-23208.0480564075</v>
      </c>
      <c r="AD41" s="257" t="n">
        <v>-38.1407624054955</v>
      </c>
      <c r="AF41" s="257" t="n">
        <v>11854.554902001</v>
      </c>
      <c r="AG41" s="259" t="n">
        <f aca="false">IF(ISERROR(VLOOKUP(B41,Acc_Cash!$A:$H,3,FALSE())),0,VLOOKUP(B41,Acc_Cash!$A:$H,3,FALSE()))</f>
        <v>-5728.125</v>
      </c>
      <c r="AH41" s="259" t="n">
        <f aca="false">AG41+AC41</f>
        <v>-28936.1730564075</v>
      </c>
      <c r="AI41" s="259" t="n">
        <f aca="false">AH41-(IF(ISERROR(VLOOKUP(A41,'YTD Last'!$E$2:$Z$500,21,0)),0,VLOOKUP(A41,'YTD Last'!$E$2:$Z$500,21,0)))</f>
        <v>-24473.5951748833</v>
      </c>
      <c r="AJ41" s="259" t="n">
        <f aca="false">AH41-IF(ISERROR(VLOOKUP(A41,'QTD Last'!$A$2:$AH$600,34,0)),0,VLOOKUP(A41,'QTD Last'!$A$2:$AH$600,34,0))</f>
        <v>-8.76576240549548</v>
      </c>
      <c r="AK41" s="259" t="n">
        <f aca="false">AH41-IF(ISERROR(VLOOKUP(A41,'MTD Last'!$A$2:$AH$600,34,0)),0,VLOOKUP(A41,'MTD Last'!$A$2:$AH$600,34,0))</f>
        <v>-8.76576240549548</v>
      </c>
      <c r="AL41" s="259" t="n">
        <f aca="false">AD41-AE41</f>
        <v>-38.1407624054955</v>
      </c>
      <c r="AM41" s="269" t="str">
        <f aca="false">ROUND((L41-Control!$C$3)/365,0)&amp;" Year"</f>
        <v>-20 Year</v>
      </c>
      <c r="AN41" s="260" t="n">
        <f aca="false">IF(F41="AAA",1,IF(F41="AA+",2,IF(F41="AA",3,IF(F41="AA-",4,IF(F41="A+",5,IF(F41="A",6,IF(F41="A-",7,IF(F41="BBB+",8,"Code"))))))))</f>
        <v>4</v>
      </c>
      <c r="AO41" s="260" t="str">
        <f aca="false">IF(F41="BBB",9,IF(F41="BBB-",10,IF(F41="BB+",11,IF(F41="BB",12,IF(F41="BB-",13,IF(F41="B+",14,IF(F41="B",15,IF(F41="B-",16,"Code"))))))))</f>
        <v>Code</v>
      </c>
      <c r="AP41" s="260" t="n">
        <f aca="false">IF(AN41="Code",AO41,AN41)</f>
        <v>4</v>
      </c>
      <c r="AQ41" s="259" t="n">
        <f aca="false">AH41-(IF(ISERROR(VLOOKUP(A41,'WTD Last'!$A$1:$AQ$605,34,0)),0,VLOOKUP(A41,'WTD Last'!$A$1:$AQ$605,34,0)))</f>
        <v>-8038.5390816543</v>
      </c>
      <c r="AR41" s="270" t="n">
        <f aca="false">R41-(IF(ISERROR(VLOOKUP(A41,'WTD Last'!$A$1:$AQ$605,18,0)),0,VLOOKUP(A41,'WTD Last'!$A$1:$AQ$605,18,0)))</f>
        <v>-2.158075</v>
      </c>
      <c r="AS41" s="259" t="n">
        <f aca="false">O41-(IF(ISERROR(VLOOKUP(A41,'WTD Last'!$A$1:$AQ$605,15,0)),0,VLOOKUP(A41,'WTD Last'!$A$1:$AQ$605,15,0)))</f>
        <v>-13.2217450000003</v>
      </c>
      <c r="AT41" s="259" t="n">
        <f aca="false">N41*(P41/100)/360</f>
        <v>-69.4444444444444</v>
      </c>
      <c r="AU41" s="261" t="n">
        <v>90590</v>
      </c>
      <c r="AV41" s="261" t="n">
        <v>74638</v>
      </c>
      <c r="AW41" s="255"/>
      <c r="AX41" s="257"/>
    </row>
    <row r="42" customFormat="false" ht="12.75" hidden="false" customHeight="false" outlineLevel="0" collapsed="false">
      <c r="A42" s="255" t="n">
        <v>264</v>
      </c>
      <c r="B42" s="255" t="n">
        <v>379</v>
      </c>
      <c r="C42" s="255" t="s">
        <v>2</v>
      </c>
      <c r="D42" s="255" t="s">
        <v>104</v>
      </c>
      <c r="E42" s="255" t="s">
        <v>206</v>
      </c>
      <c r="F42" s="255" t="s">
        <v>163</v>
      </c>
      <c r="G42" s="255" t="s">
        <v>164</v>
      </c>
      <c r="H42" s="255" t="s">
        <v>207</v>
      </c>
      <c r="I42" s="255" t="s">
        <v>208</v>
      </c>
      <c r="J42" s="256" t="s">
        <v>189</v>
      </c>
      <c r="K42" s="268" t="n">
        <v>36844</v>
      </c>
      <c r="L42" s="268" t="n">
        <v>38670</v>
      </c>
      <c r="M42" s="255" t="s">
        <v>155</v>
      </c>
      <c r="N42" s="257" t="n">
        <v>-20000000</v>
      </c>
      <c r="O42" s="257" t="n">
        <v>7838.892989</v>
      </c>
      <c r="P42" s="258" t="n">
        <v>0.22</v>
      </c>
      <c r="Q42" s="257" t="n">
        <v>19.515581</v>
      </c>
      <c r="R42" s="257" t="n">
        <v>19.491816</v>
      </c>
      <c r="S42" s="258" t="n">
        <v>-0.0130205757872107</v>
      </c>
      <c r="T42" s="257" t="n">
        <v>-102.066900251109</v>
      </c>
      <c r="U42" s="257" t="n">
        <v>-398.256672</v>
      </c>
      <c r="V42" s="257" t="n">
        <v>0</v>
      </c>
      <c r="W42" s="257" t="n">
        <v>-500.323572251109</v>
      </c>
      <c r="X42" s="257" t="n">
        <v>-26285.021598</v>
      </c>
      <c r="Y42" s="257" t="n">
        <v>-26625.958107</v>
      </c>
      <c r="Z42" s="257" t="n">
        <v>-340.936508999999</v>
      </c>
      <c r="AA42" s="257" t="n">
        <v>159.38706325111</v>
      </c>
      <c r="AB42" s="257" t="n">
        <v>-26285.021598</v>
      </c>
      <c r="AC42" s="257" t="n">
        <v>-26625.958107</v>
      </c>
      <c r="AD42" s="257" t="n">
        <v>-340.936508999999</v>
      </c>
      <c r="AF42" s="257" t="n">
        <v>23210.962140429</v>
      </c>
      <c r="AG42" s="259" t="n">
        <f aca="false">IF(ISERROR(VLOOKUP(B42,Acc_Cash!$A:$H,3,FALSE())),0,VLOOKUP(B42,Acc_Cash!$A:$H,3,FALSE()))</f>
        <v>-11244.444444</v>
      </c>
      <c r="AH42" s="259" t="n">
        <f aca="false">AG42+AC42</f>
        <v>-37870.402551</v>
      </c>
      <c r="AI42" s="259" t="n">
        <f aca="false">AH42-(IF(ISERROR(VLOOKUP(A42,'YTD Last'!$E$2:$Z$500,21,0)),0,VLOOKUP(A42,'YTD Last'!$E$2:$Z$500,21,0)))</f>
        <v>-54063.04534</v>
      </c>
      <c r="AJ42" s="259" t="n">
        <f aca="false">AH42-IF(ISERROR(VLOOKUP(A42,'QTD Last'!$A$2:$AH$600,34,0)),0,VLOOKUP(A42,'QTD Last'!$A$2:$AH$600,34,0))</f>
        <v>-340.936508999999</v>
      </c>
      <c r="AK42" s="259" t="n">
        <f aca="false">AH42-IF(ISERROR(VLOOKUP(A42,'MTD Last'!$A$2:$AH$600,34,0)),0,VLOOKUP(A42,'MTD Last'!$A$2:$AH$600,34,0))</f>
        <v>-340.936508999999</v>
      </c>
      <c r="AL42" s="259" t="n">
        <f aca="false">AD42-AE42</f>
        <v>-340.936508999999</v>
      </c>
      <c r="AM42" s="269" t="str">
        <f aca="false">ROUND((L42-Control!$C$3)/365,0)&amp;" Year"</f>
        <v>-20 Year</v>
      </c>
      <c r="AN42" s="260" t="n">
        <f aca="false">IF(F42="AAA",1,IF(F42="AA+",2,IF(F42="AA",3,IF(F42="AA-",4,IF(F42="A+",5,IF(F42="A",6,IF(F42="A-",7,IF(F42="BBB+",8,"Code"))))))))</f>
        <v>4</v>
      </c>
      <c r="AO42" s="260" t="str">
        <f aca="false">IF(F42="BBB",9,IF(F42="BBB-",10,IF(F42="BB+",11,IF(F42="BB",12,IF(F42="BB-",13,IF(F42="B+",14,IF(F42="B",15,IF(F42="B-",16,"Code"))))))))</f>
        <v>Code</v>
      </c>
      <c r="AP42" s="260" t="n">
        <f aca="false">IF(AN42="Code",AO42,AN42)</f>
        <v>4</v>
      </c>
      <c r="AQ42" s="259" t="n">
        <f aca="false">AH42-(IF(ISERROR(VLOOKUP(A42,'WTD Last'!$A$1:$AQ$605,34,0)),0,VLOOKUP(A42,'WTD Last'!$A$1:$AQ$605,34,0)))</f>
        <v>-18762.766368</v>
      </c>
      <c r="AR42" s="270" t="n">
        <f aca="false">R42-(IF(ISERROR(VLOOKUP(A42,'WTD Last'!$A$1:$AQ$605,18,0)),0,VLOOKUP(A42,'WTD Last'!$A$1:$AQ$605,18,0)))</f>
        <v>-2.163329</v>
      </c>
      <c r="AS42" s="259" t="n">
        <f aca="false">O42-(IF(ISERROR(VLOOKUP(A42,'WTD Last'!$A$1:$AQ$605,15,0)),0,VLOOKUP(A42,'WTD Last'!$A$1:$AQ$605,15,0)))</f>
        <v>-72.0322619999997</v>
      </c>
      <c r="AT42" s="259" t="n">
        <f aca="false">N42*(P42/100)/360</f>
        <v>-122.222222222222</v>
      </c>
      <c r="AU42" s="261" t="n">
        <v>89144</v>
      </c>
      <c r="AV42" s="261" t="n">
        <v>74638</v>
      </c>
      <c r="AW42" s="255"/>
      <c r="AX42" s="257"/>
    </row>
    <row r="43" customFormat="false" ht="12.75" hidden="false" customHeight="false" outlineLevel="0" collapsed="false">
      <c r="A43" s="255" t="n">
        <v>1065</v>
      </c>
      <c r="B43" s="255" t="n">
        <v>429</v>
      </c>
      <c r="C43" s="255" t="s">
        <v>2</v>
      </c>
      <c r="D43" s="255" t="s">
        <v>104</v>
      </c>
      <c r="E43" s="255" t="s">
        <v>206</v>
      </c>
      <c r="F43" s="255" t="s">
        <v>163</v>
      </c>
      <c r="G43" s="255" t="s">
        <v>164</v>
      </c>
      <c r="H43" s="255" t="s">
        <v>207</v>
      </c>
      <c r="I43" s="255" t="s">
        <v>201</v>
      </c>
      <c r="J43" s="256" t="s">
        <v>189</v>
      </c>
      <c r="K43" s="268" t="n">
        <v>36878</v>
      </c>
      <c r="L43" s="268" t="n">
        <v>38705</v>
      </c>
      <c r="M43" s="255" t="s">
        <v>100</v>
      </c>
      <c r="N43" s="257" t="n">
        <v>-5000000</v>
      </c>
      <c r="O43" s="257" t="n">
        <v>2047.106582</v>
      </c>
      <c r="P43" s="258" t="n">
        <v>0.3</v>
      </c>
      <c r="Q43" s="257" t="n">
        <v>19.626032</v>
      </c>
      <c r="R43" s="257" t="n">
        <v>19.601917</v>
      </c>
      <c r="S43" s="258" t="n">
        <v>-0.00522181618934153</v>
      </c>
      <c r="T43" s="257" t="n">
        <v>-10.6896142911952</v>
      </c>
      <c r="U43" s="257" t="n">
        <v>-107.524701</v>
      </c>
      <c r="V43" s="257" t="n">
        <v>0</v>
      </c>
      <c r="W43" s="257" t="n">
        <v>-118.214315291195</v>
      </c>
      <c r="X43" s="257" t="n">
        <v>-22664.336552</v>
      </c>
      <c r="Y43" s="257" t="n">
        <v>-22763.691423</v>
      </c>
      <c r="Z43" s="257" t="n">
        <v>-99.3548709999996</v>
      </c>
      <c r="AA43" s="257" t="n">
        <v>18.8594442911956</v>
      </c>
      <c r="AB43" s="257" t="n">
        <v>-19989.944838864</v>
      </c>
      <c r="AC43" s="257" t="n">
        <v>-19975.1392236825</v>
      </c>
      <c r="AD43" s="257" t="n">
        <v>14.8056151815035</v>
      </c>
      <c r="AF43" s="257" t="n">
        <v>6061.482589302</v>
      </c>
      <c r="AG43" s="259" t="n">
        <f aca="false">IF(ISERROR(VLOOKUP(B43,Acc_Cash!$A:$H,3,FALSE())),0,VLOOKUP(B43,Acc_Cash!$A:$H,3,FALSE()))</f>
        <v>-3327.1875</v>
      </c>
      <c r="AH43" s="259" t="n">
        <f aca="false">AG43+AC43</f>
        <v>-23302.3267236825</v>
      </c>
      <c r="AI43" s="259" t="n">
        <f aca="false">AH43-(IF(ISERROR(VLOOKUP(A43,'YTD Last'!$E$2:$Z$383,21,0)),0,VLOOKUP(A43,'YTD Last'!$E$2:$Z$383,21,0)))</f>
        <v>-12908.408630413</v>
      </c>
      <c r="AJ43" s="259" t="n">
        <f aca="false">AH43-IF(ISERROR(VLOOKUP(A43,'QTD Last'!$A$2:$AH$600,34,0)),0,VLOOKUP(A43,'QTD Last'!$A$2:$AH$600,34,0))</f>
        <v>31.8681151815035</v>
      </c>
      <c r="AK43" s="259" t="n">
        <f aca="false">AH43-IF(ISERROR(VLOOKUP(A43,'MTD Last'!$A$2:$AH$600,34,0)),0,VLOOKUP(A43,'MTD Last'!$A$2:$AH$600,34,0))</f>
        <v>31.8681151815035</v>
      </c>
      <c r="AL43" s="259" t="n">
        <f aca="false">AD43-AE43</f>
        <v>14.8056151815035</v>
      </c>
      <c r="AM43" s="269" t="str">
        <f aca="false">ROUND((L43-Control!$C$3)/365,0)&amp;" Year"</f>
        <v>-20 Year</v>
      </c>
      <c r="AN43" s="260" t="n">
        <f aca="false">IF(F43="AAA",1,IF(F43="AA+",2,IF(F43="AA",3,IF(F43="AA-",4,IF(F43="A+",5,IF(F43="A",6,IF(F43="A-",7,IF(F43="BBB+",8,"Code"))))))))</f>
        <v>4</v>
      </c>
      <c r="AO43" s="260" t="str">
        <f aca="false">IF(F43="BBB",9,IF(F43="BBB-",10,IF(F43="BB+",11,IF(F43="BB",12,IF(F43="BB-",13,IF(F43="B+",14,IF(F43="B",15,IF(F43="B-",16,"Code"))))))))</f>
        <v>Code</v>
      </c>
      <c r="AP43" s="260" t="n">
        <f aca="false">IF(AN43="Code",AO43,AN43)</f>
        <v>4</v>
      </c>
      <c r="AQ43" s="259" t="n">
        <f aca="false">AH43-(IF(ISERROR(VLOOKUP(A43,'WTD Last'!$A$1:$AQ$605,34,0)),0,VLOOKUP(A43,'WTD Last'!$A$1:$AQ$605,34,0)))</f>
        <v>-3988.5653341865</v>
      </c>
      <c r="AR43" s="270" t="n">
        <f aca="false">R43-(IF(ISERROR(VLOOKUP(A43,'WTD Last'!$A$1:$AQ$605,18,0)),0,VLOOKUP(A43,'WTD Last'!$A$1:$AQ$605,18,0)))</f>
        <v>-2.156684</v>
      </c>
      <c r="AS43" s="259" t="n">
        <f aca="false">O43-(IF(ISERROR(VLOOKUP(A43,'WTD Last'!$A$1:$AQ$605,15,0)),0,VLOOKUP(A43,'WTD Last'!$A$1:$AQ$605,15,0)))</f>
        <v>-6.54429000000027</v>
      </c>
      <c r="AT43" s="259" t="n">
        <f aca="false">N43*(P43/100)/360</f>
        <v>-41.6666666666667</v>
      </c>
      <c r="AU43" s="261" t="n">
        <v>90590</v>
      </c>
      <c r="AV43" s="261" t="n">
        <v>74638</v>
      </c>
      <c r="AW43" s="255"/>
      <c r="AX43" s="257"/>
    </row>
    <row r="44" customFormat="false" ht="12.75" hidden="false" customHeight="false" outlineLevel="0" collapsed="false">
      <c r="A44" s="255" t="n">
        <v>21</v>
      </c>
      <c r="B44" s="255" t="n">
        <v>110</v>
      </c>
      <c r="C44" s="255" t="s">
        <v>2</v>
      </c>
      <c r="D44" s="255" t="s">
        <v>104</v>
      </c>
      <c r="E44" s="255" t="s">
        <v>209</v>
      </c>
      <c r="F44" s="255" t="s">
        <v>184</v>
      </c>
      <c r="G44" s="255" t="s">
        <v>164</v>
      </c>
      <c r="H44" s="255" t="s">
        <v>168</v>
      </c>
      <c r="I44" s="255" t="s">
        <v>180</v>
      </c>
      <c r="J44" s="256" t="s">
        <v>189</v>
      </c>
      <c r="K44" s="268" t="n">
        <v>36738</v>
      </c>
      <c r="L44" s="268" t="n">
        <v>38565</v>
      </c>
      <c r="M44" s="255" t="s">
        <v>155</v>
      </c>
      <c r="N44" s="257" t="n">
        <v>-20000000</v>
      </c>
      <c r="O44" s="257" t="n">
        <v>7411.977208</v>
      </c>
      <c r="P44" s="258" t="n">
        <v>0.29</v>
      </c>
      <c r="Q44" s="257" t="n">
        <v>41.435911</v>
      </c>
      <c r="R44" s="257" t="n">
        <v>41.373712</v>
      </c>
      <c r="S44" s="258" t="n">
        <v>-0.0386947905312032</v>
      </c>
      <c r="T44" s="257" t="n">
        <v>-286.804905485613</v>
      </c>
      <c r="U44" s="257" t="n">
        <v>-958.004535</v>
      </c>
      <c r="V44" s="257" t="n">
        <v>0</v>
      </c>
      <c r="W44" s="257" t="n">
        <v>-1244.80944048561</v>
      </c>
      <c r="X44" s="257" t="n">
        <v>86099.645639</v>
      </c>
      <c r="Y44" s="257" t="n">
        <v>85542.470655</v>
      </c>
      <c r="Z44" s="257" t="n">
        <v>-557.174983999998</v>
      </c>
      <c r="AA44" s="257" t="n">
        <v>687.634456485615</v>
      </c>
      <c r="AB44" s="257" t="n">
        <v>86099.645639</v>
      </c>
      <c r="AC44" s="257" t="n">
        <v>85542.470655</v>
      </c>
      <c r="AD44" s="257" t="n">
        <v>-557.174983999998</v>
      </c>
      <c r="AF44" s="257" t="n">
        <v>30481.7562679</v>
      </c>
      <c r="AG44" s="259" t="n">
        <f aca="false">IF(ISERROR(VLOOKUP(B44,Acc_Cash!$A:$H,3,FALSE())),0,VLOOKUP(B44,Acc_Cash!$A:$H,3,FALSE()))</f>
        <v>-29644.444444</v>
      </c>
      <c r="AH44" s="259" t="n">
        <f aca="false">AG44+AC44</f>
        <v>55898.026211</v>
      </c>
      <c r="AI44" s="259" t="n">
        <f aca="false">AH44-(IF(ISERROR(VLOOKUP(A44,'YTD Last'!$E$2:$Z$500,21,0)),0,VLOOKUP(A44,'YTD Last'!$E$2:$Z$500,21,0)))</f>
        <v>-193366.096499</v>
      </c>
      <c r="AJ44" s="259" t="n">
        <f aca="false">AH44-IF(ISERROR(VLOOKUP(A44,'QTD Last'!$A$2:$AH$600,34,0)),0,VLOOKUP(A44,'QTD Last'!$A$2:$AH$600,34,0))</f>
        <v>-557.174983999998</v>
      </c>
      <c r="AK44" s="259" t="n">
        <f aca="false">AH44-IF(ISERROR(VLOOKUP(A44,'MTD Last'!$A$2:$AH$600,34,0)),0,VLOOKUP(A44,'MTD Last'!$A$2:$AH$600,34,0))</f>
        <v>-557.174983999998</v>
      </c>
      <c r="AL44" s="259" t="n">
        <f aca="false">AD44-AE44</f>
        <v>-557.174983999998</v>
      </c>
      <c r="AM44" s="269" t="str">
        <f aca="false">ROUND((L44-Control!$C$3)/365,0)&amp;" Year"</f>
        <v>-20 Year</v>
      </c>
      <c r="AN44" s="260" t="n">
        <f aca="false">IF(F44="AAA",1,IF(F44="AA+",2,IF(F44="AA",3,IF(F44="AA-",4,IF(F44="A+",5,IF(F44="A",6,IF(F44="A-",7,IF(F44="BBB+",8,"Code"))))))))</f>
        <v>5</v>
      </c>
      <c r="AO44" s="260" t="str">
        <f aca="false">IF(F44="BBB",9,IF(F44="BBB-",10,IF(F44="BB+",11,IF(F44="BB",12,IF(F44="BB-",13,IF(F44="B+",14,IF(F44="B",15,IF(F44="B-",16,"Code"))))))))</f>
        <v>Code</v>
      </c>
      <c r="AP44" s="260" t="n">
        <f aca="false">IF(AN44="Code",AO44,AN44)</f>
        <v>5</v>
      </c>
      <c r="AQ44" s="259" t="n">
        <f aca="false">AH44-(IF(ISERROR(VLOOKUP(A44,'WTD Last'!$A$1:$AQ$605,34,0)),0,VLOOKUP(A44,'WTD Last'!$A$1:$AQ$605,34,0)))</f>
        <v>-47295.866925</v>
      </c>
      <c r="AR44" s="270" t="n">
        <f aca="false">R44-(IF(ISERROR(VLOOKUP(A44,'WTD Last'!$A$1:$AQ$605,18,0)),0,VLOOKUP(A44,'WTD Last'!$A$1:$AQ$605,18,0)))</f>
        <v>-5.860608</v>
      </c>
      <c r="AS44" s="259" t="n">
        <f aca="false">O44-(IF(ISERROR(VLOOKUP(A44,'WTD Last'!$A$1:$AQ$605,15,0)),0,VLOOKUP(A44,'WTD Last'!$A$1:$AQ$605,15,0)))</f>
        <v>-61.6659829999999</v>
      </c>
      <c r="AT44" s="259" t="n">
        <f aca="false">N44*(P44/100)/360</f>
        <v>-161.111111111111</v>
      </c>
      <c r="AU44" s="261" t="n">
        <v>122</v>
      </c>
      <c r="AV44" s="261" t="n">
        <v>93925</v>
      </c>
      <c r="AW44" s="255"/>
      <c r="AX44" s="257"/>
    </row>
    <row r="45" customFormat="false" ht="12.75" hidden="false" customHeight="false" outlineLevel="0" collapsed="false">
      <c r="A45" s="255" t="n">
        <v>30</v>
      </c>
      <c r="B45" s="255" t="n">
        <v>125</v>
      </c>
      <c r="C45" s="255" t="s">
        <v>2</v>
      </c>
      <c r="D45" s="255" t="s">
        <v>104</v>
      </c>
      <c r="E45" s="255" t="s">
        <v>209</v>
      </c>
      <c r="F45" s="255" t="s">
        <v>184</v>
      </c>
      <c r="G45" s="255" t="s">
        <v>164</v>
      </c>
      <c r="H45" s="255" t="s">
        <v>168</v>
      </c>
      <c r="I45" s="255" t="s">
        <v>210</v>
      </c>
      <c r="J45" s="256" t="s">
        <v>189</v>
      </c>
      <c r="K45" s="268" t="n">
        <v>36714</v>
      </c>
      <c r="L45" s="268" t="n">
        <v>38461</v>
      </c>
      <c r="M45" s="255" t="s">
        <v>155</v>
      </c>
      <c r="N45" s="257" t="n">
        <v>5000000</v>
      </c>
      <c r="O45" s="257" t="n">
        <v>-1746.766194</v>
      </c>
      <c r="P45" s="258" t="n">
        <v>0.32</v>
      </c>
      <c r="Q45" s="257" t="n">
        <v>40.026044</v>
      </c>
      <c r="R45" s="257" t="n">
        <v>39.9605</v>
      </c>
      <c r="S45" s="258" t="n">
        <v>-0.0359758944193311</v>
      </c>
      <c r="T45" s="257" t="n">
        <v>62.8414761706009</v>
      </c>
      <c r="U45" s="257" t="n">
        <v>232.683015</v>
      </c>
      <c r="V45" s="257" t="n">
        <v>0</v>
      </c>
      <c r="W45" s="257" t="n">
        <v>295.524491170601</v>
      </c>
      <c r="X45" s="257" t="n">
        <v>-11325.651443</v>
      </c>
      <c r="Y45" s="257" t="n">
        <v>-11172.400439</v>
      </c>
      <c r="Z45" s="257" t="n">
        <v>153.251004000002</v>
      </c>
      <c r="AA45" s="257" t="n">
        <v>-142.273487170599</v>
      </c>
      <c r="AB45" s="257" t="n">
        <v>-11325.651443</v>
      </c>
      <c r="AC45" s="257" t="n">
        <v>-11172.400439</v>
      </c>
      <c r="AD45" s="257" t="n">
        <v>153.251004000002</v>
      </c>
      <c r="AF45" s="257" t="n">
        <v>-7183.575972825</v>
      </c>
      <c r="AG45" s="259" t="n">
        <f aca="false">IF(ISERROR(VLOOKUP(B45,Acc_Cash!$A:$H,3,FALSE())),0,VLOOKUP(B45,Acc_Cash!$A:$H,3,FALSE()))</f>
        <v>8711.111111</v>
      </c>
      <c r="AH45" s="259" t="n">
        <f aca="false">AG45+AC45</f>
        <v>-2461.289328</v>
      </c>
      <c r="AI45" s="259" t="n">
        <f aca="false">AH45-(IF(ISERROR(VLOOKUP(A45,'YTD Last'!$E$2:$Z$500,21,0)),0,VLOOKUP(A45,'YTD Last'!$E$2:$Z$500,21,0)))</f>
        <v>45995.324647</v>
      </c>
      <c r="AJ45" s="259" t="n">
        <f aca="false">AH45-IF(ISERROR(VLOOKUP(A45,'QTD Last'!$A$2:$AH$600,34,0)),0,VLOOKUP(A45,'QTD Last'!$A$2:$AH$600,34,0))</f>
        <v>153.251004000002</v>
      </c>
      <c r="AK45" s="259" t="n">
        <f aca="false">AH45-IF(ISERROR(VLOOKUP(A45,'MTD Last'!$A$2:$AH$600,34,0)),0,VLOOKUP(A45,'MTD Last'!$A$2:$AH$600,34,0))</f>
        <v>153.251004000002</v>
      </c>
      <c r="AL45" s="259" t="n">
        <f aca="false">AD45-AE45</f>
        <v>153.251004000002</v>
      </c>
      <c r="AM45" s="269" t="str">
        <f aca="false">ROUND((L45-Control!$C$3)/365,0)&amp;" Year"</f>
        <v>-20 Year</v>
      </c>
      <c r="AN45" s="260" t="n">
        <f aca="false">IF(F45="AAA",1,IF(F45="AA+",2,IF(F45="AA",3,IF(F45="AA-",4,IF(F45="A+",5,IF(F45="A",6,IF(F45="A-",7,IF(F45="BBB+",8,"Code"))))))))</f>
        <v>5</v>
      </c>
      <c r="AO45" s="260" t="str">
        <f aca="false">IF(F45="BBB",9,IF(F45="BBB-",10,IF(F45="BB+",11,IF(F45="BB",12,IF(F45="BB-",13,IF(F45="B+",14,IF(F45="B",15,IF(F45="B-",16,"Code"))))))))</f>
        <v>Code</v>
      </c>
      <c r="AP45" s="260" t="n">
        <f aca="false">IF(AN45="Code",AO45,AN45)</f>
        <v>5</v>
      </c>
      <c r="AQ45" s="259" t="n">
        <f aca="false">AH45-(IF(ISERROR(VLOOKUP(A45,'WTD Last'!$A$1:$AQ$605,34,0)),0,VLOOKUP(A45,'WTD Last'!$A$1:$AQ$605,34,0)))</f>
        <v>11163.140377</v>
      </c>
      <c r="AR45" s="270" t="n">
        <f aca="false">R45-(IF(ISERROR(VLOOKUP(A45,'WTD Last'!$A$1:$AQ$605,18,0)),0,VLOOKUP(A45,'WTD Last'!$A$1:$AQ$605,18,0)))</f>
        <v>-5.86132</v>
      </c>
      <c r="AS45" s="259" t="n">
        <f aca="false">O45-(IF(ISERROR(VLOOKUP(A45,'WTD Last'!$A$1:$AQ$605,15,0)),0,VLOOKUP(A45,'WTD Last'!$A$1:$AQ$605,15,0)))</f>
        <v>14.4337120000002</v>
      </c>
      <c r="AT45" s="259" t="n">
        <f aca="false">N45*(P45/100)/360</f>
        <v>44.4444444444444</v>
      </c>
      <c r="AU45" s="261" t="n">
        <v>82003</v>
      </c>
      <c r="AV45" s="261" t="n">
        <v>93925</v>
      </c>
      <c r="AW45" s="255"/>
      <c r="AX45" s="257"/>
    </row>
    <row r="46" customFormat="false" ht="12.75" hidden="false" customHeight="false" outlineLevel="0" collapsed="false">
      <c r="A46" s="255" t="n">
        <v>259</v>
      </c>
      <c r="B46" s="255" t="n">
        <v>373</v>
      </c>
      <c r="C46" s="255" t="s">
        <v>2</v>
      </c>
      <c r="D46" s="255" t="s">
        <v>104</v>
      </c>
      <c r="E46" s="255" t="s">
        <v>209</v>
      </c>
      <c r="F46" s="255" t="s">
        <v>184</v>
      </c>
      <c r="G46" s="255" t="s">
        <v>164</v>
      </c>
      <c r="H46" s="255" t="s">
        <v>168</v>
      </c>
      <c r="I46" s="255" t="s">
        <v>200</v>
      </c>
      <c r="J46" s="256" t="s">
        <v>189</v>
      </c>
      <c r="K46" s="268" t="n">
        <v>36833</v>
      </c>
      <c r="L46" s="268" t="n">
        <v>38659</v>
      </c>
      <c r="M46" s="255" t="s">
        <v>155</v>
      </c>
      <c r="N46" s="257" t="n">
        <v>15000000</v>
      </c>
      <c r="O46" s="257" t="n">
        <v>-5860.783523</v>
      </c>
      <c r="P46" s="258" t="n">
        <v>0.355</v>
      </c>
      <c r="Q46" s="257" t="n">
        <v>42.711468</v>
      </c>
      <c r="R46" s="257" t="n">
        <v>42.6504</v>
      </c>
      <c r="S46" s="258" t="n">
        <v>-0.0462372226343697</v>
      </c>
      <c r="T46" s="257" t="n">
        <v>270.986352564796</v>
      </c>
      <c r="U46" s="257" t="n">
        <v>752.574711</v>
      </c>
      <c r="V46" s="257" t="n">
        <v>0</v>
      </c>
      <c r="W46" s="257" t="n">
        <v>1023.5610635648</v>
      </c>
      <c r="X46" s="257" t="n">
        <v>-35488.353708</v>
      </c>
      <c r="Y46" s="257" t="n">
        <v>-35011.881189</v>
      </c>
      <c r="Z46" s="257" t="n">
        <v>476.472519000003</v>
      </c>
      <c r="AA46" s="257" t="n">
        <v>-547.088544564794</v>
      </c>
      <c r="AB46" s="257" t="n">
        <v>-35488.353708</v>
      </c>
      <c r="AC46" s="257" t="n">
        <v>-35011.881189</v>
      </c>
      <c r="AD46" s="257" t="n">
        <v>476.472519000003</v>
      </c>
      <c r="AF46" s="257" t="n">
        <v>-24102.4722383375</v>
      </c>
      <c r="AG46" s="259" t="n">
        <f aca="false">IF(ISERROR(VLOOKUP(B46,Acc_Cash!$A:$H,3,FALSE())),0,VLOOKUP(B46,Acc_Cash!$A:$H,3,FALSE()))</f>
        <v>13904.166667</v>
      </c>
      <c r="AH46" s="259" t="n">
        <f aca="false">AG46+AC46</f>
        <v>-21107.714522</v>
      </c>
      <c r="AI46" s="259" t="n">
        <f aca="false">AH46-(IF(ISERROR(VLOOKUP(A46,'YTD Last'!$E$2:$Z$500,21,0)),0,VLOOKUP(A46,'YTD Last'!$E$2:$Z$500,21,0)))</f>
        <v>153553.968098</v>
      </c>
      <c r="AJ46" s="259" t="n">
        <f aca="false">AH46-IF(ISERROR(VLOOKUP(A46,'QTD Last'!$A$2:$AH$600,34,0)),0,VLOOKUP(A46,'QTD Last'!$A$2:$AH$600,34,0))</f>
        <v>476.472519000003</v>
      </c>
      <c r="AK46" s="259" t="n">
        <f aca="false">AH46-IF(ISERROR(VLOOKUP(A46,'MTD Last'!$A$2:$AH$600,34,0)),0,VLOOKUP(A46,'MTD Last'!$A$2:$AH$600,34,0))</f>
        <v>476.472519000003</v>
      </c>
      <c r="AL46" s="259" t="n">
        <f aca="false">AD46-AE46</f>
        <v>476.472519000003</v>
      </c>
      <c r="AM46" s="269" t="str">
        <f aca="false">ROUND((L46-Control!$C$3)/365,0)&amp;" Year"</f>
        <v>-20 Year</v>
      </c>
      <c r="AN46" s="260" t="n">
        <f aca="false">IF(F46="AAA",1,IF(F46="AA+",2,IF(F46="AA",3,IF(F46="AA-",4,IF(F46="A+",5,IF(F46="A",6,IF(F46="A-",7,IF(F46="BBB+",8,"Code"))))))))</f>
        <v>5</v>
      </c>
      <c r="AO46" s="260" t="str">
        <f aca="false">IF(F46="BBB",9,IF(F46="BBB-",10,IF(F46="BB+",11,IF(F46="BB",12,IF(F46="BB-",13,IF(F46="B+",14,IF(F46="B",15,IF(F46="B-",16,"Code"))))))))</f>
        <v>Code</v>
      </c>
      <c r="AP46" s="260" t="n">
        <f aca="false">IF(AN46="Code",AO46,AN46)</f>
        <v>5</v>
      </c>
      <c r="AQ46" s="259" t="n">
        <f aca="false">AH46-(IF(ISERROR(VLOOKUP(A46,'WTD Last'!$A$1:$AQ$605,34,0)),0,VLOOKUP(A46,'WTD Last'!$A$1:$AQ$605,34,0)))</f>
        <v>37289.675457</v>
      </c>
      <c r="AR46" s="270" t="n">
        <f aca="false">R46-(IF(ISERROR(VLOOKUP(A46,'WTD Last'!$A$1:$AQ$605,18,0)),0,VLOOKUP(A46,'WTD Last'!$A$1:$AQ$605,18,0)))</f>
        <v>-5.86196</v>
      </c>
      <c r="AS46" s="259" t="n">
        <f aca="false">O46-(IF(ISERROR(VLOOKUP(A46,'WTD Last'!$A$1:$AQ$605,15,0)),0,VLOOKUP(A46,'WTD Last'!$A$1:$AQ$605,15,0)))</f>
        <v>50.2153109999999</v>
      </c>
      <c r="AT46" s="259" t="n">
        <f aca="false">N46*(P46/100)/360</f>
        <v>147.916666666667</v>
      </c>
      <c r="AU46" s="261" t="n">
        <v>86921</v>
      </c>
      <c r="AV46" s="261" t="n">
        <v>93925</v>
      </c>
      <c r="AW46" s="255"/>
      <c r="AX46" s="257"/>
    </row>
    <row r="47" customFormat="false" ht="12.75" hidden="false" customHeight="false" outlineLevel="0" collapsed="false">
      <c r="A47" s="255" t="n">
        <v>1581</v>
      </c>
      <c r="B47" s="255" t="n">
        <v>635</v>
      </c>
      <c r="C47" s="255" t="s">
        <v>2</v>
      </c>
      <c r="D47" s="255" t="s">
        <v>104</v>
      </c>
      <c r="E47" s="255" t="s">
        <v>209</v>
      </c>
      <c r="F47" s="255" t="s">
        <v>184</v>
      </c>
      <c r="G47" s="255" t="s">
        <v>164</v>
      </c>
      <c r="H47" s="255" t="s">
        <v>168</v>
      </c>
      <c r="I47" s="255" t="s">
        <v>156</v>
      </c>
      <c r="J47" s="256" t="s">
        <v>189</v>
      </c>
      <c r="K47" s="268" t="n">
        <v>36896</v>
      </c>
      <c r="L47" s="268" t="n">
        <v>38722</v>
      </c>
      <c r="M47" s="255" t="s">
        <v>155</v>
      </c>
      <c r="N47" s="257" t="n">
        <v>-10000000</v>
      </c>
      <c r="O47" s="257" t="n">
        <v>4079.05109</v>
      </c>
      <c r="P47" s="258" t="n">
        <v>0.64</v>
      </c>
      <c r="Q47" s="257" t="n">
        <v>43.56011</v>
      </c>
      <c r="R47" s="257" t="n">
        <v>43.499216</v>
      </c>
      <c r="S47" s="258" t="n">
        <v>-0.0516816495902547</v>
      </c>
      <c r="T47" s="257" t="n">
        <v>-210.812089094126</v>
      </c>
      <c r="U47" s="257" t="n">
        <v>-585.101877</v>
      </c>
      <c r="V47" s="257" t="n">
        <v>0</v>
      </c>
      <c r="W47" s="257" t="n">
        <v>-795.913966094126</v>
      </c>
      <c r="X47" s="257" t="n">
        <v>-101272.249495</v>
      </c>
      <c r="Y47" s="257" t="n">
        <v>-101808.657332</v>
      </c>
      <c r="Z47" s="257" t="n">
        <v>-536.407837000006</v>
      </c>
      <c r="AA47" s="257" t="n">
        <v>259.50612909412</v>
      </c>
      <c r="AB47" s="257" t="n">
        <v>-101272.249495</v>
      </c>
      <c r="AC47" s="257" t="n">
        <v>-101808.657332</v>
      </c>
      <c r="AD47" s="257" t="n">
        <v>-536.407837000006</v>
      </c>
      <c r="AF47" s="257" t="n">
        <v>16775.097607625</v>
      </c>
      <c r="AG47" s="259" t="n">
        <f aca="false">IF(ISERROR(VLOOKUP(B47,Acc_Cash!$A:$H,3,FALSE())),0,VLOOKUP(B47,Acc_Cash!$A:$H,3,FALSE()))</f>
        <v>0</v>
      </c>
      <c r="AH47" s="259" t="n">
        <f aca="false">AG47+AC47</f>
        <v>-101808.657332</v>
      </c>
      <c r="AI47" s="259" t="n">
        <f aca="false">AH47-(IF(ISERROR(VLOOKUP(A47,'YTD Last'!$E$2:$Z$383,21,0)),0,VLOOKUP(A47,'YTD Last'!$E$2:$Z$383,21,0)))</f>
        <v>-110243.858718</v>
      </c>
      <c r="AJ47" s="259" t="n">
        <f aca="false">AH47-IF(ISERROR(VLOOKUP(A47,'QTD Last'!$A$2:$AH$600,34,0)),0,VLOOKUP(A47,'QTD Last'!$A$2:$AH$600,34,0))</f>
        <v>-536.407837000006</v>
      </c>
      <c r="AK47" s="259" t="n">
        <f aca="false">AH47-IF(ISERROR(VLOOKUP(A47,'MTD Last'!$A$2:$AH$600,34,0)),0,VLOOKUP(A47,'MTD Last'!$A$2:$AH$600,34,0))</f>
        <v>-536.407837000006</v>
      </c>
      <c r="AL47" s="259" t="n">
        <f aca="false">AD47-AE47</f>
        <v>-536.407837000006</v>
      </c>
      <c r="AM47" s="269" t="str">
        <f aca="false">ROUND((L47-Control!$C$3)/365,0)&amp;" Year"</f>
        <v>-20 Year</v>
      </c>
      <c r="AN47" s="260" t="n">
        <f aca="false">IF(F47="AAA",1,IF(F47="AA+",2,IF(F47="AA",3,IF(F47="AA-",4,IF(F47="A+",5,IF(F47="A",6,IF(F47="A-",7,IF(F47="BBB+",8,"Code"))))))))</f>
        <v>5</v>
      </c>
      <c r="AO47" s="260" t="str">
        <f aca="false">IF(F47="BBB",9,IF(F47="BBB-",10,IF(F47="BB+",11,IF(F47="BB",12,IF(F47="BB-",13,IF(F47="B+",14,IF(F47="B",15,IF(F47="B-",16,"Code"))))))))</f>
        <v>Code</v>
      </c>
      <c r="AP47" s="260" t="n">
        <f aca="false">IF(AN47="Code",AO47,AN47)</f>
        <v>5</v>
      </c>
      <c r="AQ47" s="259" t="n">
        <f aca="false">AH47-(IF(ISERROR(VLOOKUP(A47,'WTD Last'!$A$1:$AQ$605,34,0)),0,VLOOKUP(A47,'WTD Last'!$A$1:$AQ$605,34,0)))</f>
        <v>-25744.827065</v>
      </c>
      <c r="AR47" s="270" t="n">
        <f aca="false">R47-(IF(ISERROR(VLOOKUP(A47,'WTD Last'!$A$1:$AQ$605,18,0)),0,VLOOKUP(A47,'WTD Last'!$A$1:$AQ$605,18,0)))</f>
        <v>-5.863978</v>
      </c>
      <c r="AS47" s="259" t="n">
        <f aca="false">O47-(IF(ISERROR(VLOOKUP(A47,'WTD Last'!$A$1:$AQ$605,15,0)),0,VLOOKUP(A47,'WTD Last'!$A$1:$AQ$605,15,0)))</f>
        <v>-35.9227330000003</v>
      </c>
      <c r="AT47" s="259" t="n">
        <f aca="false">N47*(P47/100)/360</f>
        <v>-177.777777777778</v>
      </c>
      <c r="AV47" s="261" t="n">
        <v>93925</v>
      </c>
      <c r="AW47" s="255"/>
      <c r="AX47" s="257"/>
    </row>
    <row r="48" customFormat="false" ht="12.75" hidden="false" customHeight="false" outlineLevel="0" collapsed="false">
      <c r="A48" s="255" t="n">
        <v>1582</v>
      </c>
      <c r="B48" s="255" t="n">
        <v>636</v>
      </c>
      <c r="C48" s="255" t="s">
        <v>2</v>
      </c>
      <c r="D48" s="255" t="s">
        <v>157</v>
      </c>
      <c r="E48" s="255" t="s">
        <v>209</v>
      </c>
      <c r="F48" s="255" t="s">
        <v>184</v>
      </c>
      <c r="G48" s="255" t="s">
        <v>164</v>
      </c>
      <c r="H48" s="255" t="s">
        <v>168</v>
      </c>
      <c r="I48" s="255" t="s">
        <v>156</v>
      </c>
      <c r="J48" s="256" t="s">
        <v>158</v>
      </c>
      <c r="K48" s="268" t="n">
        <v>36896</v>
      </c>
      <c r="L48" s="268" t="n">
        <v>38722</v>
      </c>
      <c r="M48" s="255" t="s">
        <v>155</v>
      </c>
      <c r="N48" s="257" t="n">
        <v>10000000</v>
      </c>
      <c r="O48" s="257" t="n">
        <v>-4079.05109</v>
      </c>
      <c r="P48" s="258" t="n">
        <v>0.64</v>
      </c>
      <c r="Q48" s="257" t="n">
        <v>43.56011</v>
      </c>
      <c r="R48" s="257" t="n">
        <v>43.499216</v>
      </c>
      <c r="S48" s="258" t="n">
        <v>-0.0516816495902547</v>
      </c>
      <c r="T48" s="257" t="n">
        <v>210.812089094126</v>
      </c>
      <c r="U48" s="257" t="n">
        <v>585.101877</v>
      </c>
      <c r="V48" s="257" t="n">
        <v>0</v>
      </c>
      <c r="W48" s="257" t="n">
        <v>795.913966094126</v>
      </c>
      <c r="X48" s="257" t="n">
        <v>101272.249495</v>
      </c>
      <c r="Y48" s="257" t="n">
        <v>101808.657332</v>
      </c>
      <c r="Z48" s="257" t="n">
        <v>536.407837000006</v>
      </c>
      <c r="AA48" s="257" t="n">
        <v>-259.50612909412</v>
      </c>
      <c r="AB48" s="257" t="n">
        <v>101272.249495</v>
      </c>
      <c r="AC48" s="257" t="n">
        <v>101808.657332</v>
      </c>
      <c r="AD48" s="257" t="n">
        <v>536.407837000006</v>
      </c>
      <c r="AF48" s="257" t="n">
        <v>-16775.097607625</v>
      </c>
      <c r="AG48" s="259" t="n">
        <f aca="false">IF(ISERROR(VLOOKUP(B48,Acc_Cash!$A:$H,3,FALSE())),0,VLOOKUP(B48,Acc_Cash!$A:$H,3,FALSE()))</f>
        <v>0</v>
      </c>
      <c r="AH48" s="259" t="n">
        <f aca="false">AG48+AC48</f>
        <v>101808.657332</v>
      </c>
      <c r="AI48" s="259" t="n">
        <f aca="false">AH48-(IF(ISERROR(VLOOKUP(A48,'YTD Last'!$E$2:$Z$383,21,0)),0,VLOOKUP(A48,'YTD Last'!$E$2:$Z$383,21,0)))</f>
        <v>110243.858718</v>
      </c>
      <c r="AJ48" s="259" t="n">
        <f aca="false">AH48-IF(ISERROR(VLOOKUP(A48,'QTD Last'!$A$2:$AH$600,34,0)),0,VLOOKUP(A48,'QTD Last'!$A$2:$AH$600,34,0))</f>
        <v>536.407837000006</v>
      </c>
      <c r="AK48" s="259" t="n">
        <f aca="false">AH48-IF(ISERROR(VLOOKUP(A48,'MTD Last'!$A$2:$AH$600,34,0)),0,VLOOKUP(A48,'MTD Last'!$A$2:$AH$600,34,0))</f>
        <v>536.407837000006</v>
      </c>
      <c r="AL48" s="259" t="n">
        <f aca="false">AD48-AE48</f>
        <v>536.407837000006</v>
      </c>
      <c r="AM48" s="269" t="str">
        <f aca="false">ROUND((L48-Control!$C$3)/365,0)&amp;" Year"</f>
        <v>-20 Year</v>
      </c>
      <c r="AN48" s="260" t="n">
        <f aca="false">IF(F48="AAA",1,IF(F48="AA+",2,IF(F48="AA",3,IF(F48="AA-",4,IF(F48="A+",5,IF(F48="A",6,IF(F48="A-",7,IF(F48="BBB+",8,"Code"))))))))</f>
        <v>5</v>
      </c>
      <c r="AO48" s="260" t="str">
        <f aca="false">IF(F48="BBB",9,IF(F48="BBB-",10,IF(F48="BB+",11,IF(F48="BB",12,IF(F48="BB-",13,IF(F48="B+",14,IF(F48="B",15,IF(F48="B-",16,"Code"))))))))</f>
        <v>Code</v>
      </c>
      <c r="AP48" s="260" t="n">
        <f aca="false">IF(AN48="Code",AO48,AN48)</f>
        <v>5</v>
      </c>
      <c r="AQ48" s="259" t="n">
        <f aca="false">AH48-(IF(ISERROR(VLOOKUP(A48,'WTD Last'!$A$1:$AQ$605,34,0)),0,VLOOKUP(A48,'WTD Last'!$A$1:$AQ$605,34,0)))</f>
        <v>25744.827065</v>
      </c>
      <c r="AR48" s="270" t="n">
        <f aca="false">R48-(IF(ISERROR(VLOOKUP(A48,'WTD Last'!$A$1:$AQ$605,18,0)),0,VLOOKUP(A48,'WTD Last'!$A$1:$AQ$605,18,0)))</f>
        <v>-5.863978</v>
      </c>
      <c r="AS48" s="259" t="n">
        <f aca="false">O48-(IF(ISERROR(VLOOKUP(A48,'WTD Last'!$A$1:$AQ$605,15,0)),0,VLOOKUP(A48,'WTD Last'!$A$1:$AQ$605,15,0)))</f>
        <v>35.9227330000003</v>
      </c>
      <c r="AT48" s="259" t="n">
        <f aca="false">N48*(P48/100)/360</f>
        <v>177.777777777778</v>
      </c>
      <c r="AV48" s="261" t="n">
        <v>93925</v>
      </c>
      <c r="AW48" s="255"/>
      <c r="AX48" s="257"/>
    </row>
    <row r="49" customFormat="false" ht="12.75" hidden="false" customHeight="false" outlineLevel="0" collapsed="false">
      <c r="A49" s="255" t="n">
        <v>1284</v>
      </c>
      <c r="B49" s="255" t="n">
        <v>445</v>
      </c>
      <c r="C49" s="255" t="s">
        <v>2</v>
      </c>
      <c r="D49" s="255" t="s">
        <v>104</v>
      </c>
      <c r="E49" s="255" t="s">
        <v>211</v>
      </c>
      <c r="F49" s="255" t="s">
        <v>163</v>
      </c>
      <c r="G49" s="255" t="s">
        <v>151</v>
      </c>
      <c r="H49" s="255" t="s">
        <v>97</v>
      </c>
      <c r="I49" s="255" t="s">
        <v>156</v>
      </c>
      <c r="J49" s="256" t="s">
        <v>212</v>
      </c>
      <c r="K49" s="268" t="n">
        <v>36896</v>
      </c>
      <c r="L49" s="268" t="n">
        <v>38722</v>
      </c>
      <c r="M49" s="255" t="s">
        <v>155</v>
      </c>
      <c r="N49" s="257" t="n">
        <v>-10000000</v>
      </c>
      <c r="O49" s="257" t="n">
        <v>4030.930909</v>
      </c>
      <c r="P49" s="258" t="n">
        <v>0.25</v>
      </c>
      <c r="Q49" s="257" t="n">
        <v>24.545114</v>
      </c>
      <c r="R49" s="257" t="n">
        <v>24.309092</v>
      </c>
      <c r="S49" s="258" t="n">
        <v>-0.245802892427011</v>
      </c>
      <c r="T49" s="257" t="n">
        <v>-990.814476605641</v>
      </c>
      <c r="U49" s="257" t="n">
        <v>-370.878885</v>
      </c>
      <c r="V49" s="257" t="n">
        <v>0</v>
      </c>
      <c r="W49" s="257" t="n">
        <v>-1361.69336160564</v>
      </c>
      <c r="X49" s="257" t="n">
        <v>-8025.337778</v>
      </c>
      <c r="Y49" s="257" t="n">
        <v>-9095.081339</v>
      </c>
      <c r="Z49" s="257" t="n">
        <v>-1069.743561</v>
      </c>
      <c r="AA49" s="257" t="n">
        <v>291.949800605641</v>
      </c>
      <c r="AB49" s="257" t="n">
        <v>-8025.337778</v>
      </c>
      <c r="AC49" s="257" t="n">
        <v>-9095.081339</v>
      </c>
      <c r="AD49" s="257" t="n">
        <v>-1069.743561</v>
      </c>
      <c r="AF49" s="257" t="n">
        <v>11935.586421549</v>
      </c>
      <c r="AG49" s="259" t="n">
        <f aca="false">IF(ISERROR(VLOOKUP(B49,Acc_Cash!$A:$H,3,FALSE())),0,VLOOKUP(B49,Acc_Cash!$A:$H,3,FALSE()))</f>
        <v>0</v>
      </c>
      <c r="AH49" s="259" t="n">
        <f aca="false">AG49+AC49</f>
        <v>-9095.081339</v>
      </c>
      <c r="AI49" s="259" t="n">
        <f aca="false">AH49-(IF(ISERROR(VLOOKUP(A49,'YTD Last'!$E$2:$Z$383,21,0)),0,VLOOKUP(A49,'YTD Last'!$E$2:$Z$383,21,0)))</f>
        <v>-9908.607325</v>
      </c>
      <c r="AJ49" s="259" t="n">
        <f aca="false">AH49-IF(ISERROR(VLOOKUP(A49,'QTD Last'!$A$2:$AH$600,34,0)),0,VLOOKUP(A49,'QTD Last'!$A$2:$AH$600,34,0))</f>
        <v>-1069.743561</v>
      </c>
      <c r="AK49" s="259" t="n">
        <f aca="false">AH49-IF(ISERROR(VLOOKUP(A49,'MTD Last'!$A$2:$AH$600,34,0)),0,VLOOKUP(A49,'MTD Last'!$A$2:$AH$600,34,0))</f>
        <v>-1069.743561</v>
      </c>
      <c r="AL49" s="259" t="n">
        <f aca="false">AD49-AE49</f>
        <v>-1069.743561</v>
      </c>
      <c r="AM49" s="269" t="str">
        <f aca="false">ROUND((L49-Control!$C$3)/365,0)&amp;" Year"</f>
        <v>-20 Year</v>
      </c>
      <c r="AN49" s="260" t="n">
        <f aca="false">IF(F49="AAA",1,IF(F49="AA+",2,IF(F49="AA",3,IF(F49="AA-",4,IF(F49="A+",5,IF(F49="A",6,IF(F49="A-",7,IF(F49="BBB+",8,"Code"))))))))</f>
        <v>4</v>
      </c>
      <c r="AO49" s="260" t="str">
        <f aca="false">IF(F49="BBB",9,IF(F49="BBB-",10,IF(F49="BB+",11,IF(F49="BB",12,IF(F49="BB-",13,IF(F49="B+",14,IF(F49="B",15,IF(F49="B-",16,"Code"))))))))</f>
        <v>Code</v>
      </c>
      <c r="AP49" s="260" t="n">
        <f aca="false">IF(AN49="Code",AO49,AN49)</f>
        <v>4</v>
      </c>
      <c r="AQ49" s="259" t="n">
        <f aca="false">AH49-(IF(ISERROR(VLOOKUP(A49,'WTD Last'!$A$1:$AQ$605,34,0)),0,VLOOKUP(A49,'WTD Last'!$A$1:$AQ$605,34,0)))</f>
        <v>-9775.365717</v>
      </c>
      <c r="AR49" s="270" t="n">
        <f aca="false">R49-(IF(ISERROR(VLOOKUP(A49,'WTD Last'!$A$1:$AQ$605,18,0)),0,VLOOKUP(A49,'WTD Last'!$A$1:$AQ$605,18,0)))</f>
        <v>-2.175182</v>
      </c>
      <c r="AS49" s="259" t="n">
        <f aca="false">O49-(IF(ISERROR(VLOOKUP(A49,'WTD Last'!$A$1:$AQ$605,15,0)),0,VLOOKUP(A49,'WTD Last'!$A$1:$AQ$605,15,0)))</f>
        <v>-36.9929879999995</v>
      </c>
      <c r="AT49" s="259" t="n">
        <f aca="false">N49*(P49/100)/360</f>
        <v>-69.4444444444444</v>
      </c>
      <c r="AV49" s="261" t="n">
        <v>48082</v>
      </c>
      <c r="AW49" s="255"/>
      <c r="AX49" s="257"/>
    </row>
    <row r="50" customFormat="false" ht="12.75" hidden="false" customHeight="false" outlineLevel="0" collapsed="false">
      <c r="A50" s="255" t="n">
        <v>1485</v>
      </c>
      <c r="B50" s="255" t="n">
        <v>536</v>
      </c>
      <c r="C50" s="255" t="s">
        <v>2</v>
      </c>
      <c r="D50" s="255" t="s">
        <v>157</v>
      </c>
      <c r="E50" s="255" t="s">
        <v>211</v>
      </c>
      <c r="F50" s="255" t="s">
        <v>163</v>
      </c>
      <c r="G50" s="255" t="s">
        <v>151</v>
      </c>
      <c r="H50" s="255" t="s">
        <v>97</v>
      </c>
      <c r="I50" s="255" t="s">
        <v>156</v>
      </c>
      <c r="J50" s="256" t="s">
        <v>158</v>
      </c>
      <c r="K50" s="268" t="n">
        <v>36896</v>
      </c>
      <c r="L50" s="268" t="n">
        <v>38722</v>
      </c>
      <c r="M50" s="255" t="s">
        <v>155</v>
      </c>
      <c r="N50" s="257" t="n">
        <v>10000000</v>
      </c>
      <c r="O50" s="257" t="n">
        <v>-4030.930909</v>
      </c>
      <c r="P50" s="258" t="n">
        <v>0.25</v>
      </c>
      <c r="Q50" s="257" t="n">
        <v>24.545114</v>
      </c>
      <c r="R50" s="257" t="n">
        <v>24.309092</v>
      </c>
      <c r="S50" s="258" t="n">
        <v>-0.245802892427011</v>
      </c>
      <c r="T50" s="257" t="n">
        <v>990.814476605641</v>
      </c>
      <c r="U50" s="257" t="n">
        <v>370.878885</v>
      </c>
      <c r="V50" s="257" t="n">
        <v>0</v>
      </c>
      <c r="W50" s="257" t="n">
        <v>1361.69336160564</v>
      </c>
      <c r="X50" s="257" t="n">
        <v>8025.337778</v>
      </c>
      <c r="Y50" s="257" t="n">
        <v>9095.081339</v>
      </c>
      <c r="Z50" s="257" t="n">
        <v>1069.743561</v>
      </c>
      <c r="AA50" s="257" t="n">
        <v>-291.949800605641</v>
      </c>
      <c r="AB50" s="257" t="n">
        <v>8025.337778</v>
      </c>
      <c r="AC50" s="257" t="n">
        <v>9095.081339</v>
      </c>
      <c r="AD50" s="257" t="n">
        <v>1069.743561</v>
      </c>
      <c r="AF50" s="257" t="n">
        <v>-11935.586421549</v>
      </c>
      <c r="AG50" s="259" t="n">
        <f aca="false">IF(ISERROR(VLOOKUP(B50,Acc_Cash!$A:$H,3,FALSE())),0,VLOOKUP(B50,Acc_Cash!$A:$H,3,FALSE()))</f>
        <v>0</v>
      </c>
      <c r="AH50" s="259" t="n">
        <f aca="false">AG50+AC50</f>
        <v>9095.081339</v>
      </c>
      <c r="AI50" s="259" t="n">
        <f aca="false">AH50-(IF(ISERROR(VLOOKUP(A50,'YTD Last'!$E$2:$Z$500,21,0)),0,VLOOKUP(A50,'YTD Last'!$E$2:$Z$500,21,0)))</f>
        <v>9908.607325</v>
      </c>
      <c r="AJ50" s="259" t="n">
        <f aca="false">AH50-IF(ISERROR(VLOOKUP(A50,'QTD Last'!$A$2:$AH$600,34,0)),0,VLOOKUP(A50,'QTD Last'!$A$2:$AH$600,34,0))</f>
        <v>1069.743561</v>
      </c>
      <c r="AK50" s="259" t="n">
        <f aca="false">AH50-IF(ISERROR(VLOOKUP(A50,'MTD Last'!$A$2:$AH$600,34,0)),0,VLOOKUP(A50,'MTD Last'!$A$2:$AH$600,34,0))</f>
        <v>1069.743561</v>
      </c>
      <c r="AL50" s="259" t="n">
        <f aca="false">AD50-AE50</f>
        <v>1069.743561</v>
      </c>
      <c r="AM50" s="269" t="str">
        <f aca="false">ROUND((L50-Control!$C$3)/365,0)&amp;" Year"</f>
        <v>-20 Year</v>
      </c>
      <c r="AN50" s="260" t="n">
        <f aca="false">IF(F50="AAA",1,IF(F50="AA+",2,IF(F50="AA",3,IF(F50="AA-",4,IF(F50="A+",5,IF(F50="A",6,IF(F50="A-",7,IF(F50="BBB+",8,"Code"))))))))</f>
        <v>4</v>
      </c>
      <c r="AO50" s="260" t="str">
        <f aca="false">IF(F50="BBB",9,IF(F50="BBB-",10,IF(F50="BB+",11,IF(F50="BB",12,IF(F50="BB-",13,IF(F50="B+",14,IF(F50="B",15,IF(F50="B-",16,"Code"))))))))</f>
        <v>Code</v>
      </c>
      <c r="AP50" s="260" t="n">
        <f aca="false">IF(AN50="Code",AO50,AN50)</f>
        <v>4</v>
      </c>
      <c r="AQ50" s="259" t="n">
        <f aca="false">AH50-(IF(ISERROR(VLOOKUP(A50,'WTD Last'!$A$1:$AQ$605,34,0)),0,VLOOKUP(A50,'WTD Last'!$A$1:$AQ$605,34,0)))</f>
        <v>9775.365717</v>
      </c>
      <c r="AR50" s="270" t="n">
        <f aca="false">R50-(IF(ISERROR(VLOOKUP(A50,'WTD Last'!$A$1:$AQ$605,18,0)),0,VLOOKUP(A50,'WTD Last'!$A$1:$AQ$605,18,0)))</f>
        <v>-2.175182</v>
      </c>
      <c r="AS50" s="259" t="n">
        <f aca="false">O50-(IF(ISERROR(VLOOKUP(A50,'WTD Last'!$A$1:$AQ$605,15,0)),0,VLOOKUP(A50,'WTD Last'!$A$1:$AQ$605,15,0)))</f>
        <v>36.9929879999995</v>
      </c>
      <c r="AT50" s="259" t="n">
        <f aca="false">N50*(P50/100)/360</f>
        <v>69.4444444444444</v>
      </c>
      <c r="AV50" s="261" t="n">
        <v>48082</v>
      </c>
      <c r="AW50" s="255"/>
      <c r="AX50" s="257"/>
    </row>
    <row r="51" customFormat="false" ht="12.75" hidden="false" customHeight="false" outlineLevel="0" collapsed="false">
      <c r="A51" s="255" t="n">
        <v>402</v>
      </c>
      <c r="B51" s="255" t="n">
        <v>416</v>
      </c>
      <c r="C51" s="255" t="s">
        <v>2</v>
      </c>
      <c r="D51" s="255" t="s">
        <v>104</v>
      </c>
      <c r="E51" s="255" t="s">
        <v>213</v>
      </c>
      <c r="F51" s="255" t="s">
        <v>163</v>
      </c>
      <c r="G51" s="255" t="s">
        <v>160</v>
      </c>
      <c r="H51" s="255" t="s">
        <v>168</v>
      </c>
      <c r="I51" s="255" t="s">
        <v>180</v>
      </c>
      <c r="J51" s="256" t="s">
        <v>158</v>
      </c>
      <c r="K51" s="268" t="n">
        <v>36794</v>
      </c>
      <c r="L51" s="268" t="n">
        <v>38620</v>
      </c>
      <c r="M51" s="255" t="s">
        <v>155</v>
      </c>
      <c r="N51" s="257" t="n">
        <v>-15000000</v>
      </c>
      <c r="O51" s="257" t="n">
        <v>5764.370881</v>
      </c>
      <c r="P51" s="258" t="n">
        <v>0.74</v>
      </c>
      <c r="Q51" s="257" t="n">
        <v>143.400226</v>
      </c>
      <c r="R51" s="257" t="n">
        <v>143.205027</v>
      </c>
      <c r="S51" s="258" t="n">
        <v>-0.0692301150085502</v>
      </c>
      <c r="T51" s="257" t="n">
        <v>-399.068059043568</v>
      </c>
      <c r="U51" s="257" t="n">
        <v>-1719.674637</v>
      </c>
      <c r="V51" s="257" t="n">
        <v>0</v>
      </c>
      <c r="W51" s="257" t="n">
        <v>-2118.74269604357</v>
      </c>
      <c r="X51" s="257" t="n">
        <v>395941.54226</v>
      </c>
      <c r="Y51" s="257" t="n">
        <v>394945.119029</v>
      </c>
      <c r="Z51" s="257" t="n">
        <v>-996.423231000023</v>
      </c>
      <c r="AA51" s="257" t="n">
        <v>1122.31946504355</v>
      </c>
      <c r="AB51" s="257" t="n">
        <v>395941.54226</v>
      </c>
      <c r="AC51" s="257" t="n">
        <v>394945.119029</v>
      </c>
      <c r="AD51" s="257" t="n">
        <v>-996.423231000023</v>
      </c>
      <c r="AF51" s="257" t="n">
        <v>17068.302178641</v>
      </c>
      <c r="AG51" s="259" t="n">
        <f aca="false">IF(ISERROR(VLOOKUP(B51,Acc_Cash!$A:$H,3,FALSE())),0,VLOOKUP(B51,Acc_Cash!$A:$H,3,FALSE()))</f>
        <v>-56116.666667</v>
      </c>
      <c r="AH51" s="259" t="n">
        <f aca="false">AG51+AC51</f>
        <v>338828.452362</v>
      </c>
      <c r="AI51" s="259" t="n">
        <f aca="false">AH51-(IF(ISERROR(VLOOKUP(A51,'YTD Last'!$E$2:$Z$500,21,0)),0,VLOOKUP(A51,'YTD Last'!$E$2:$Z$500,21,0)))</f>
        <v>-170235.973837</v>
      </c>
      <c r="AJ51" s="259" t="n">
        <f aca="false">AH51-IF(ISERROR(VLOOKUP(A51,'QTD Last'!$A$2:$AH$600,34,0)),0,VLOOKUP(A51,'QTD Last'!$A$2:$AH$600,34,0))</f>
        <v>-996.423231000023</v>
      </c>
      <c r="AK51" s="259" t="n">
        <f aca="false">AH51-IF(ISERROR(VLOOKUP(A51,'MTD Last'!$A$2:$AH$600,34,0)),0,VLOOKUP(A51,'MTD Last'!$A$2:$AH$600,34,0))</f>
        <v>-996.423231000023</v>
      </c>
      <c r="AL51" s="259" t="n">
        <f aca="false">AD51-AE51</f>
        <v>-996.423231000023</v>
      </c>
      <c r="AM51" s="269" t="str">
        <f aca="false">ROUND((L51-Control!$C$3)/365,0)&amp;" Year"</f>
        <v>-20 Year</v>
      </c>
      <c r="AN51" s="260" t="n">
        <f aca="false">IF(F51="AAA",1,IF(F51="AA+",2,IF(F51="AA",3,IF(F51="AA-",4,IF(F51="A+",5,IF(F51="A",6,IF(F51="A-",7,IF(F51="BBB+",8,"Code"))))))))</f>
        <v>4</v>
      </c>
      <c r="AO51" s="260" t="str">
        <f aca="false">IF(F51="BBB",9,IF(F51="BBB-",10,IF(F51="BB+",11,IF(F51="BB",12,IF(F51="BB-",13,IF(F51="B+",14,IF(F51="B",15,IF(F51="B-",16,"Code"))))))))</f>
        <v>Code</v>
      </c>
      <c r="AP51" s="260" t="n">
        <f aca="false">IF(AN51="Code",AO51,AN51)</f>
        <v>4</v>
      </c>
      <c r="AQ51" s="259" t="n">
        <f aca="false">AH51-(IF(ISERROR(VLOOKUP(A51,'WTD Last'!$A$1:$AQ$605,34,0)),0,VLOOKUP(A51,'WTD Last'!$A$1:$AQ$605,34,0)))</f>
        <v>25200.928279</v>
      </c>
      <c r="AR51" s="270" t="n">
        <f aca="false">R51-(IF(ISERROR(VLOOKUP(A51,'WTD Last'!$A$1:$AQ$605,18,0)),0,VLOOKUP(A51,'WTD Last'!$A$1:$AQ$605,18,0)))</f>
        <v>5.03369699999999</v>
      </c>
      <c r="AS51" s="259" t="n">
        <f aca="false">O51-(IF(ISERROR(VLOOKUP(A51,'WTD Last'!$A$1:$AQ$605,15,0)),0,VLOOKUP(A51,'WTD Last'!$A$1:$AQ$605,15,0)))</f>
        <v>-56.2365620000001</v>
      </c>
      <c r="AT51" s="259" t="n">
        <f aca="false">N51*(P51/100)/360</f>
        <v>-308.333333333333</v>
      </c>
      <c r="AU51" s="261" t="n">
        <v>122</v>
      </c>
      <c r="AW51" s="255"/>
      <c r="AX51" s="257"/>
    </row>
    <row r="52" customFormat="false" ht="12.75" hidden="false" customHeight="false" outlineLevel="0" collapsed="false">
      <c r="A52" s="255" t="n">
        <v>1749</v>
      </c>
      <c r="B52" s="255" t="n">
        <v>955</v>
      </c>
      <c r="C52" s="255" t="s">
        <v>2</v>
      </c>
      <c r="D52" s="255" t="s">
        <v>214</v>
      </c>
      <c r="E52" s="255" t="s">
        <v>215</v>
      </c>
      <c r="F52" s="255" t="s">
        <v>109</v>
      </c>
      <c r="G52" s="255" t="s">
        <v>188</v>
      </c>
      <c r="H52" s="255" t="s">
        <v>216</v>
      </c>
      <c r="I52" s="255" t="s">
        <v>217</v>
      </c>
      <c r="J52" s="256" t="s">
        <v>158</v>
      </c>
      <c r="K52" s="268" t="n">
        <v>36985</v>
      </c>
      <c r="L52" s="268" t="n">
        <v>38239</v>
      </c>
      <c r="M52" s="255" t="s">
        <v>155</v>
      </c>
      <c r="N52" s="257" t="n">
        <v>-40000000</v>
      </c>
      <c r="O52" s="279" t="n">
        <f aca="false">12280.152892+87719.84108</f>
        <v>99999.993972</v>
      </c>
      <c r="P52" s="258" t="n">
        <v>1.6</v>
      </c>
      <c r="Q52" s="257" t="n">
        <v>240.765597</v>
      </c>
      <c r="R52" s="257" t="n">
        <v>240.201785</v>
      </c>
      <c r="S52" s="258" t="n">
        <v>-0.0601361387410061</v>
      </c>
      <c r="T52" s="257" t="n">
        <v>-738.480978074079</v>
      </c>
      <c r="U52" s="257" t="n">
        <v>-10584.627462</v>
      </c>
      <c r="V52" s="257" t="n">
        <v>0</v>
      </c>
      <c r="W52" s="257" t="n">
        <v>-11323.1084400741</v>
      </c>
      <c r="X52" s="257" t="n">
        <v>966436.672439</v>
      </c>
      <c r="Y52" s="257" t="n">
        <v>961203.365763</v>
      </c>
      <c r="Z52" s="257" t="n">
        <v>-5233.30667600001</v>
      </c>
      <c r="AA52" s="257" t="n">
        <v>6089.80176407407</v>
      </c>
      <c r="AB52" s="257" t="n">
        <v>966436.672439</v>
      </c>
      <c r="AC52" s="257" t="n">
        <v>961203.365763</v>
      </c>
      <c r="AD52" s="257" t="n">
        <v>-5233.30667600001</v>
      </c>
      <c r="AG52" s="259" t="n">
        <f aca="false">IF(ISERROR(VLOOKUP(B52,Acc_Cash!$A:$H,3,FALSE())),0,VLOOKUP(B52,Acc_Cash!$A:$H,3,FALSE()))</f>
        <v>0</v>
      </c>
      <c r="AH52" s="259" t="n">
        <f aca="false">AG52+AC52</f>
        <v>961203.365763</v>
      </c>
      <c r="AI52" s="259" t="n">
        <f aca="false">AH52-(IF(ISERROR(VLOOKUP(A52,'YTD Last'!$E$2:$Z$383,21,0)),0,VLOOKUP(A52,'YTD Last'!$E$2:$Z$383,21,0)))</f>
        <v>961203.365763</v>
      </c>
      <c r="AJ52" s="259" t="n">
        <f aca="false">AH52-IF(ISERROR(VLOOKUP(A52,'QTD Last'!$A$2:$AH$600,34,0)),0,VLOOKUP(A52,'QTD Last'!$A$2:$AH$600,34,0))</f>
        <v>-5233.30667600001</v>
      </c>
      <c r="AK52" s="259" t="n">
        <f aca="false">AH52-IF(ISERROR(VLOOKUP(A52,'MTD Last'!$A$2:$AH$600,34,0)),0,VLOOKUP(A52,'MTD Last'!$A$2:$AH$600,34,0))</f>
        <v>-5233.30667600001</v>
      </c>
      <c r="AL52" s="259" t="n">
        <f aca="false">AD52-AE52</f>
        <v>-5233.30667600001</v>
      </c>
      <c r="AM52" s="269" t="str">
        <f aca="false">ROUND((L52-Control!$C$3)/365,0)&amp;" Year"</f>
        <v>-21 Year</v>
      </c>
      <c r="AN52" s="260" t="str">
        <f aca="false">IF(F52="AAA",1,IF(F52="AA+",2,IF(F52="AA",3,IF(F52="AA-",4,IF(F52="A+",5,IF(F52="A",6,IF(F52="A-",7,IF(F52="BBB+",8,"Code"))))))))</f>
        <v>Code</v>
      </c>
      <c r="AO52" s="260" t="str">
        <f aca="false">IF(F52="BBB",9,IF(F52="BBB-",10,IF(F52="BB+",11,IF(F52="BB",12,IF(F52="BB-",13,IF(F52="B+",14,IF(F52="B",15,IF(F52="B-",16,"Code"))))))))</f>
        <v>Code</v>
      </c>
      <c r="AP52" s="260" t="str">
        <f aca="false">IF(AN52="Code",AO52,AN52)</f>
        <v>Code</v>
      </c>
      <c r="AQ52" s="259" t="n">
        <f aca="false">AH52-(IF(ISERROR(VLOOKUP(A52,'WTD Last'!$A$1:$AQ$605,34,0)),0,VLOOKUP(A52,'WTD Last'!$A$1:$AQ$605,34,0)))</f>
        <v>961203.365763</v>
      </c>
      <c r="AR52" s="270" t="n">
        <f aca="false">R52-(IF(ISERROR(VLOOKUP(A52,'WTD Last'!$A$1:$AQ$605,18,0)),0,VLOOKUP(A52,'WTD Last'!$A$1:$AQ$605,18,0)))</f>
        <v>240.201785</v>
      </c>
      <c r="AS52" s="259" t="n">
        <f aca="false">O52-(IF(ISERROR(VLOOKUP(A52,'WTD Last'!$A$1:$AQ$605,15,0)),0,VLOOKUP(A52,'WTD Last'!$A$1:$AQ$605,15,0)))</f>
        <v>99999.993972</v>
      </c>
      <c r="AT52" s="259" t="n">
        <f aca="false">N52*(P52/100)/360</f>
        <v>-1777.77777777778</v>
      </c>
      <c r="AU52" s="261" t="n">
        <v>11352</v>
      </c>
      <c r="AW52" s="255"/>
      <c r="AX52" s="257"/>
    </row>
    <row r="53" customFormat="false" ht="12.75" hidden="false" customHeight="false" outlineLevel="0" collapsed="false">
      <c r="A53" s="255" t="n">
        <v>1726</v>
      </c>
      <c r="B53" s="255" t="n">
        <v>936</v>
      </c>
      <c r="C53" s="255" t="s">
        <v>2</v>
      </c>
      <c r="D53" s="255" t="s">
        <v>214</v>
      </c>
      <c r="E53" s="255" t="s">
        <v>218</v>
      </c>
      <c r="F53" s="255" t="s">
        <v>109</v>
      </c>
      <c r="G53" s="255" t="s">
        <v>96</v>
      </c>
      <c r="H53" s="255" t="s">
        <v>110</v>
      </c>
      <c r="I53" s="255" t="s">
        <v>219</v>
      </c>
      <c r="J53" s="256" t="s">
        <v>99</v>
      </c>
      <c r="K53" s="268" t="n">
        <v>36978</v>
      </c>
      <c r="L53" s="268" t="n">
        <v>38898</v>
      </c>
      <c r="M53" s="255" t="s">
        <v>100</v>
      </c>
      <c r="N53" s="257" t="n">
        <v>-30000000</v>
      </c>
      <c r="O53" s="279" t="n">
        <f aca="false">15308.120857+14691.897143</f>
        <v>30000.018</v>
      </c>
      <c r="P53" s="258" t="n">
        <v>6.55</v>
      </c>
      <c r="Q53" s="257" t="n">
        <v>707.747767</v>
      </c>
      <c r="R53" s="257" t="n">
        <v>704.616102</v>
      </c>
      <c r="S53" s="258" t="n">
        <v>-1.58625623415923</v>
      </c>
      <c r="T53" s="257" t="n">
        <v>-24282.6021426792</v>
      </c>
      <c r="U53" s="257" t="n">
        <v>-18656.467458</v>
      </c>
      <c r="V53" s="257" t="n">
        <v>0</v>
      </c>
      <c r="W53" s="257" t="n">
        <v>-42939.0696006792</v>
      </c>
      <c r="X53" s="257" t="n">
        <v>557584.144773</v>
      </c>
      <c r="Y53" s="257" t="n">
        <v>517989.292273</v>
      </c>
      <c r="Z53" s="257" t="n">
        <v>-39594.8525</v>
      </c>
      <c r="AA53" s="257" t="n">
        <v>3344.21710067912</v>
      </c>
      <c r="AB53" s="257" t="n">
        <v>491789.215689786</v>
      </c>
      <c r="AC53" s="257" t="n">
        <v>454535.603969557</v>
      </c>
      <c r="AD53" s="257" t="n">
        <v>-37253.6117202286</v>
      </c>
      <c r="AG53" s="259" t="n">
        <f aca="false">IF(ISERROR(VLOOKUP(B53,Acc_Cash!$A:$H,3,FALSE())),0,VLOOKUP(B53,Acc_Cash!$A:$H,3,FALSE()))</f>
        <v>0</v>
      </c>
      <c r="AH53" s="259" t="n">
        <f aca="false">AG53+AC53</f>
        <v>454535.603969557</v>
      </c>
      <c r="AI53" s="259" t="n">
        <f aca="false">AH53-(IF(ISERROR(VLOOKUP(A53,'YTD Last'!$E$2:$Z$500,21,0)),0,VLOOKUP(A53,'YTD Last'!$E$2:$Z$500,21,0)))</f>
        <v>454535.603969557</v>
      </c>
      <c r="AJ53" s="259" t="n">
        <f aca="false">AH53-IF(ISERROR(VLOOKUP(A53,'QTD Last'!$A$2:$AH$600,34,0)),0,VLOOKUP(A53,'QTD Last'!$A$2:$AH$600,34,0))</f>
        <v>-37253.6117202286</v>
      </c>
      <c r="AK53" s="259" t="n">
        <f aca="false">AH53-IF(ISERROR(VLOOKUP(A53,'MTD Last'!$A$2:$AH$600,34,0)),0,VLOOKUP(A53,'MTD Last'!$A$2:$AH$600,34,0))</f>
        <v>-37253.6117202286</v>
      </c>
      <c r="AL53" s="259" t="n">
        <f aca="false">AD53-AE53</f>
        <v>-37253.6117202286</v>
      </c>
      <c r="AM53" s="269" t="str">
        <f aca="false">ROUND((L53-Control!$C$3)/365,0)&amp;" Year"</f>
        <v>-19 Year</v>
      </c>
      <c r="AN53" s="260" t="str">
        <f aca="false">IF(F53="AAA",1,IF(F53="AA+",2,IF(F53="AA",3,IF(F53="AA-",4,IF(F53="A+",5,IF(F53="A",6,IF(F53="A-",7,IF(F53="BBB+",8,"Code"))))))))</f>
        <v>Code</v>
      </c>
      <c r="AO53" s="260" t="str">
        <f aca="false">IF(F53="BBB",9,IF(F53="BBB-",10,IF(F53="BB+",11,IF(F53="BB",12,IF(F53="BB-",13,IF(F53="B+",14,IF(F53="B",15,IF(F53="B-",16,"Code"))))))))</f>
        <v>Code</v>
      </c>
      <c r="AP53" s="260" t="str">
        <f aca="false">IF(AN53="Code",AO53,AN53)</f>
        <v>Code</v>
      </c>
      <c r="AQ53" s="259" t="n">
        <f aca="false">AH53-(IF(ISERROR(VLOOKUP(A53,'WTD Last'!$A$1:$AQ$605,34,0)),0,VLOOKUP(A53,'WTD Last'!$A$1:$AQ$605,34,0)))</f>
        <v>454535.603969557</v>
      </c>
      <c r="AR53" s="270" t="n">
        <f aca="false">R53-(IF(ISERROR(VLOOKUP(A53,'WTD Last'!$A$1:$AQ$605,18,0)),0,VLOOKUP(A53,'WTD Last'!$A$1:$AQ$605,18,0)))</f>
        <v>704.616102</v>
      </c>
      <c r="AS53" s="259" t="n">
        <f aca="false">O53-(IF(ISERROR(VLOOKUP(A53,'WTD Last'!$A$1:$AQ$605,15,0)),0,VLOOKUP(A53,'WTD Last'!$A$1:$AQ$605,15,0)))</f>
        <v>30000.018</v>
      </c>
      <c r="AT53" s="259" t="n">
        <f aca="false">N53*(P53/100)/360</f>
        <v>-5458.33333333333</v>
      </c>
      <c r="AU53" s="261" t="n">
        <v>81676</v>
      </c>
      <c r="AW53" s="255"/>
      <c r="AX53" s="257"/>
    </row>
    <row r="54" customFormat="false" ht="12.75" hidden="false" customHeight="false" outlineLevel="0" collapsed="false">
      <c r="A54" s="255" t="n">
        <v>419</v>
      </c>
      <c r="B54" s="255" t="n">
        <v>420</v>
      </c>
      <c r="C54" s="255" t="s">
        <v>3</v>
      </c>
      <c r="D54" s="255" t="s">
        <v>192</v>
      </c>
      <c r="E54" s="255" t="s">
        <v>220</v>
      </c>
      <c r="F54" s="255" t="s">
        <v>163</v>
      </c>
      <c r="G54" s="255" t="s">
        <v>160</v>
      </c>
      <c r="H54" s="255" t="s">
        <v>168</v>
      </c>
      <c r="I54" s="255" t="s">
        <v>221</v>
      </c>
      <c r="J54" s="256" t="s">
        <v>158</v>
      </c>
      <c r="K54" s="268" t="n">
        <v>36784</v>
      </c>
      <c r="L54" s="268" t="n">
        <v>38610</v>
      </c>
      <c r="M54" s="255" t="s">
        <v>155</v>
      </c>
      <c r="N54" s="257" t="n">
        <v>60000000</v>
      </c>
      <c r="O54" s="257" t="n">
        <v>-22751.101314</v>
      </c>
      <c r="P54" s="258" t="n">
        <v>0.225</v>
      </c>
      <c r="Q54" s="257" t="n">
        <v>38.189975</v>
      </c>
      <c r="R54" s="257" t="n">
        <v>38.210255</v>
      </c>
      <c r="S54" s="258" t="n">
        <v>0.0766112334095594</v>
      </c>
      <c r="T54" s="257" t="n">
        <v>-1742.98993309139</v>
      </c>
      <c r="U54" s="257" t="n">
        <v>2357.181771</v>
      </c>
      <c r="V54" s="257" t="n">
        <v>0</v>
      </c>
      <c r="W54" s="257" t="n">
        <v>614.191837908613</v>
      </c>
      <c r="X54" s="257" t="n">
        <v>-365578.016079</v>
      </c>
      <c r="Y54" s="257" t="n">
        <v>-366116.444855</v>
      </c>
      <c r="Z54" s="257" t="n">
        <v>-538.428775999986</v>
      </c>
      <c r="AA54" s="257" t="n">
        <v>-1152.6206139086</v>
      </c>
      <c r="AB54" s="257" t="n">
        <v>-365578.016079</v>
      </c>
      <c r="AC54" s="257" t="n">
        <v>-366116.444855</v>
      </c>
      <c r="AD54" s="257" t="n">
        <v>-538.428775999986</v>
      </c>
      <c r="AF54" s="257" t="n">
        <v>-67366.010990754</v>
      </c>
      <c r="AG54" s="259" t="n">
        <f aca="false">IF(ISERROR(VLOOKUP(B54,Acc_Cash!$A:$H,3,FALSE())),0,VLOOKUP(B54,Acc_Cash!$A:$H,3,FALSE()))</f>
        <v>67875</v>
      </c>
      <c r="AH54" s="259" t="n">
        <f aca="false">AG54+AC54</f>
        <v>-298241.444855</v>
      </c>
      <c r="AI54" s="259" t="n">
        <f aca="false">AH54-(IF(ISERROR(VLOOKUP(A54,'YTD Last'!$E$2:$Z$500,21,0)),0,VLOOKUP(A54,'YTD Last'!$E$2:$Z$500,21,0)))</f>
        <v>267008.709646</v>
      </c>
      <c r="AJ54" s="259" t="n">
        <f aca="false">AH54-IF(ISERROR(VLOOKUP(A54,'QTD Last'!$A$2:$AH$600,34,0)),0,VLOOKUP(A54,'QTD Last'!$A$2:$AH$600,34,0))</f>
        <v>-538.428775999986</v>
      </c>
      <c r="AK54" s="259" t="n">
        <f aca="false">AH54-IF(ISERROR(VLOOKUP(A54,'MTD Last'!$A$2:$AH$600,34,0)),0,VLOOKUP(A54,'MTD Last'!$A$2:$AH$600,34,0))</f>
        <v>-538.428775999986</v>
      </c>
      <c r="AL54" s="259" t="n">
        <f aca="false">AD54-AE54</f>
        <v>-538.428775999986</v>
      </c>
      <c r="AM54" s="269" t="str">
        <f aca="false">ROUND((L54-Control!$C$3)/365,0)&amp;" Year"</f>
        <v>-20 Year</v>
      </c>
      <c r="AN54" s="260" t="n">
        <f aca="false">IF(F54="AAA",1,IF(F54="AA+",2,IF(F54="AA",3,IF(F54="AA-",4,IF(F54="A+",5,IF(F54="A",6,IF(F54="A-",7,IF(F54="BBB+",8,"Code"))))))))</f>
        <v>4</v>
      </c>
      <c r="AO54" s="260" t="str">
        <f aca="false">IF(F54="BBB",9,IF(F54="BBB-",10,IF(F54="BB+",11,IF(F54="BB",12,IF(F54="BB-",13,IF(F54="B+",14,IF(F54="B",15,IF(F54="B-",16,"Code"))))))))</f>
        <v>Code</v>
      </c>
      <c r="AP54" s="260" t="n">
        <f aca="false">IF(AN54="Code",AO54,AN54)</f>
        <v>4</v>
      </c>
      <c r="AQ54" s="259" t="n">
        <f aca="false">AH54-(IF(ISERROR(VLOOKUP(A54,'WTD Last'!$A$1:$AQ$605,34,0)),0,VLOOKUP(A54,'WTD Last'!$A$1:$AQ$605,34,0)))</f>
        <v>-33897.91431</v>
      </c>
      <c r="AR54" s="270" t="n">
        <f aca="false">R54-(IF(ISERROR(VLOOKUP(A54,'WTD Last'!$A$1:$AQ$605,18,0)),0,VLOOKUP(A54,'WTD Last'!$A$1:$AQ$605,18,0)))</f>
        <v>1.652122</v>
      </c>
      <c r="AS54" s="259" t="n">
        <f aca="false">O54-(IF(ISERROR(VLOOKUP(A54,'WTD Last'!$A$1:$AQ$605,15,0)),0,VLOOKUP(A54,'WTD Last'!$A$1:$AQ$605,15,0)))</f>
        <v>196.127746000002</v>
      </c>
      <c r="AT54" s="259" t="n">
        <f aca="false">N54*(P54/100)/360</f>
        <v>375</v>
      </c>
      <c r="AU54" s="261" t="n">
        <v>86087</v>
      </c>
      <c r="AW54" s="255"/>
      <c r="AX54" s="257"/>
    </row>
    <row r="55" customFormat="false" ht="12.75" hidden="false" customHeight="false" outlineLevel="0" collapsed="false">
      <c r="A55" s="255" t="n">
        <v>1592</v>
      </c>
      <c r="B55" s="255" t="n">
        <v>646</v>
      </c>
      <c r="C55" s="255" t="s">
        <v>3</v>
      </c>
      <c r="D55" s="255" t="s">
        <v>222</v>
      </c>
      <c r="E55" s="255" t="s">
        <v>220</v>
      </c>
      <c r="F55" s="255" t="s">
        <v>163</v>
      </c>
      <c r="G55" s="255" t="s">
        <v>160</v>
      </c>
      <c r="H55" s="255" t="s">
        <v>168</v>
      </c>
      <c r="I55" s="255" t="s">
        <v>177</v>
      </c>
      <c r="J55" s="256" t="s">
        <v>158</v>
      </c>
      <c r="K55" s="268" t="n">
        <v>36784</v>
      </c>
      <c r="L55" s="268" t="n">
        <v>38610</v>
      </c>
      <c r="M55" s="255" t="s">
        <v>155</v>
      </c>
      <c r="N55" s="257" t="n">
        <v>-60000000</v>
      </c>
      <c r="O55" s="257" t="n">
        <v>22751.101314</v>
      </c>
      <c r="P55" s="258" t="n">
        <v>0.225</v>
      </c>
      <c r="Q55" s="257" t="n">
        <v>38.189975</v>
      </c>
      <c r="R55" s="257" t="n">
        <v>38.210255</v>
      </c>
      <c r="S55" s="258" t="n">
        <v>0.0766112334095594</v>
      </c>
      <c r="T55" s="257" t="n">
        <v>1742.98993309139</v>
      </c>
      <c r="U55" s="257" t="n">
        <v>-2357.181771</v>
      </c>
      <c r="V55" s="257" t="n">
        <v>0</v>
      </c>
      <c r="W55" s="257" t="n">
        <v>-614.191837908613</v>
      </c>
      <c r="X55" s="257" t="n">
        <v>365578.016079</v>
      </c>
      <c r="Y55" s="257" t="n">
        <v>366116.444855</v>
      </c>
      <c r="Z55" s="257" t="n">
        <v>538.428775999986</v>
      </c>
      <c r="AA55" s="257" t="n">
        <v>1152.6206139086</v>
      </c>
      <c r="AB55" s="257" t="n">
        <v>365578.016079</v>
      </c>
      <c r="AC55" s="257" t="n">
        <v>366116.444855</v>
      </c>
      <c r="AD55" s="257" t="n">
        <v>538.428775999986</v>
      </c>
      <c r="AF55" s="257" t="n">
        <v>67366.010990754</v>
      </c>
      <c r="AG55" s="259" t="n">
        <f aca="false">IF(ISERROR(VLOOKUP(B55,Acc_Cash!$A:$H,3,FALSE())),0,VLOOKUP(B55,Acc_Cash!$A:$H,3,FALSE()))</f>
        <v>-67875</v>
      </c>
      <c r="AH55" s="259" t="n">
        <f aca="false">AG55+AC55</f>
        <v>298241.444855</v>
      </c>
      <c r="AI55" s="259" t="n">
        <f aca="false">AH55-(IF(ISERROR(VLOOKUP(A55,'YTD Last'!$E$2:$Z$500,21,0)),0,VLOOKUP(A55,'YTD Last'!$E$2:$Z$500,21,0)))</f>
        <v>-267008.709646</v>
      </c>
      <c r="AJ55" s="259" t="n">
        <f aca="false">AH55-IF(ISERROR(VLOOKUP(A55,'QTD Last'!$A$2:$AH$600,34,0)),0,VLOOKUP(A55,'QTD Last'!$A$2:$AH$600,34,0))</f>
        <v>538.428775999986</v>
      </c>
      <c r="AK55" s="259" t="n">
        <f aca="false">AH55-IF(ISERROR(VLOOKUP(A55,'MTD Last'!$A$2:$AH$600,34,0)),0,VLOOKUP(A55,'MTD Last'!$A$2:$AH$600,34,0))</f>
        <v>538.428775999986</v>
      </c>
      <c r="AL55" s="259" t="n">
        <f aca="false">AD55-AE55</f>
        <v>538.428775999986</v>
      </c>
      <c r="AM55" s="269" t="str">
        <f aca="false">ROUND((L55-Control!$C$3)/365,0)&amp;" Year"</f>
        <v>-20 Year</v>
      </c>
      <c r="AN55" s="260" t="n">
        <f aca="false">IF(F55="AAA",1,IF(F55="AA+",2,IF(F55="AA",3,IF(F55="AA-",4,IF(F55="A+",5,IF(F55="A",6,IF(F55="A-",7,IF(F55="BBB+",8,"Code"))))))))</f>
        <v>4</v>
      </c>
      <c r="AO55" s="260" t="str">
        <f aca="false">IF(F55="BBB",9,IF(F55="BBB-",10,IF(F55="BB+",11,IF(F55="BB",12,IF(F55="BB-",13,IF(F55="B+",14,IF(F55="B",15,IF(F55="B-",16,"Code"))))))))</f>
        <v>Code</v>
      </c>
      <c r="AP55" s="260" t="n">
        <f aca="false">IF(AN55="Code",AO55,AN55)</f>
        <v>4</v>
      </c>
      <c r="AQ55" s="259" t="n">
        <f aca="false">AH55-(IF(ISERROR(VLOOKUP(A55,'WTD Last'!$A$1:$AQ$605,34,0)),0,VLOOKUP(A55,'WTD Last'!$A$1:$AQ$605,34,0)))</f>
        <v>33897.91431</v>
      </c>
      <c r="AR55" s="270" t="n">
        <f aca="false">R55-(IF(ISERROR(VLOOKUP(A55,'WTD Last'!$A$1:$AQ$605,18,0)),0,VLOOKUP(A55,'WTD Last'!$A$1:$AQ$605,18,0)))</f>
        <v>1.652122</v>
      </c>
      <c r="AS55" s="259" t="n">
        <f aca="false">O55-(IF(ISERROR(VLOOKUP(A55,'WTD Last'!$A$1:$AQ$605,15,0)),0,VLOOKUP(A55,'WTD Last'!$A$1:$AQ$605,15,0)))</f>
        <v>-196.127746000002</v>
      </c>
      <c r="AT55" s="259" t="n">
        <f aca="false">N55*(P55/100)/360</f>
        <v>-375</v>
      </c>
      <c r="AU55" s="261" t="n">
        <v>45549</v>
      </c>
      <c r="AW55" s="255"/>
      <c r="AX55" s="257"/>
    </row>
    <row r="56" customFormat="false" ht="12.75" hidden="false" customHeight="false" outlineLevel="0" collapsed="false">
      <c r="A56" s="255" t="n">
        <v>1593</v>
      </c>
      <c r="B56" s="255" t="n">
        <v>647</v>
      </c>
      <c r="C56" s="255" t="s">
        <v>2</v>
      </c>
      <c r="D56" s="255" t="s">
        <v>223</v>
      </c>
      <c r="E56" s="255" t="s">
        <v>220</v>
      </c>
      <c r="F56" s="255" t="s">
        <v>163</v>
      </c>
      <c r="G56" s="255" t="s">
        <v>160</v>
      </c>
      <c r="H56" s="255" t="s">
        <v>168</v>
      </c>
      <c r="I56" s="255" t="s">
        <v>179</v>
      </c>
      <c r="J56" s="256" t="s">
        <v>158</v>
      </c>
      <c r="K56" s="268" t="n">
        <v>36784</v>
      </c>
      <c r="L56" s="268" t="n">
        <v>38610</v>
      </c>
      <c r="M56" s="255" t="s">
        <v>155</v>
      </c>
      <c r="N56" s="257" t="n">
        <v>60000000</v>
      </c>
      <c r="O56" s="257" t="n">
        <v>-22751.101314</v>
      </c>
      <c r="P56" s="258" t="n">
        <v>0.225</v>
      </c>
      <c r="Q56" s="257" t="n">
        <v>38.189975</v>
      </c>
      <c r="R56" s="257" t="n">
        <v>38.210255</v>
      </c>
      <c r="S56" s="258" t="n">
        <v>0.0766112334095594</v>
      </c>
      <c r="T56" s="257" t="n">
        <v>-1742.98993309139</v>
      </c>
      <c r="U56" s="257" t="n">
        <v>2357.181771</v>
      </c>
      <c r="V56" s="257" t="n">
        <v>0</v>
      </c>
      <c r="W56" s="257" t="n">
        <v>614.191837908613</v>
      </c>
      <c r="X56" s="257" t="n">
        <v>-365578.016079</v>
      </c>
      <c r="Y56" s="257" t="n">
        <v>-366116.444855</v>
      </c>
      <c r="Z56" s="257" t="n">
        <v>-538.428775999986</v>
      </c>
      <c r="AA56" s="257" t="n">
        <v>-1152.6206139086</v>
      </c>
      <c r="AB56" s="257" t="n">
        <v>-365578.016079</v>
      </c>
      <c r="AC56" s="257" t="n">
        <v>-366116.444855</v>
      </c>
      <c r="AD56" s="257" t="n">
        <v>-538.428775999986</v>
      </c>
      <c r="AF56" s="257" t="n">
        <v>-67366.010990754</v>
      </c>
      <c r="AG56" s="259" t="n">
        <f aca="false">IF(ISERROR(VLOOKUP(B56,Acc_Cash!$A:$H,3,FALSE())),0,VLOOKUP(B56,Acc_Cash!$A:$H,3,FALSE()))</f>
        <v>67875</v>
      </c>
      <c r="AH56" s="259" t="n">
        <f aca="false">AG56+AC56</f>
        <v>-298241.444855</v>
      </c>
      <c r="AI56" s="259" t="n">
        <f aca="false">AH56-(IF(ISERROR(VLOOKUP(A56,'YTD Last'!$E$2:$Z$500,21,0)),0,VLOOKUP(A56,'YTD Last'!$E$2:$Z$500,21,0)))</f>
        <v>267008.709646</v>
      </c>
      <c r="AJ56" s="259" t="n">
        <f aca="false">AH56-IF(ISERROR(VLOOKUP(A56,'QTD Last'!$A$2:$AH$600,34,0)),0,VLOOKUP(A56,'QTD Last'!$A$2:$AH$600,34,0))</f>
        <v>-538.428775999986</v>
      </c>
      <c r="AK56" s="259" t="n">
        <f aca="false">AH56-IF(ISERROR(VLOOKUP(A56,'MTD Last'!$A$2:$AH$600,34,0)),0,VLOOKUP(A56,'MTD Last'!$A$2:$AH$600,34,0))</f>
        <v>-538.428775999986</v>
      </c>
      <c r="AL56" s="259" t="n">
        <f aca="false">AD56-AE56</f>
        <v>-538.428775999986</v>
      </c>
      <c r="AM56" s="269" t="str">
        <f aca="false">ROUND((L56-Control!$C$3)/365,0)&amp;" Year"</f>
        <v>-20 Year</v>
      </c>
      <c r="AN56" s="260" t="n">
        <f aca="false">IF(F56="AAA",1,IF(F56="AA+",2,IF(F56="AA",3,IF(F56="AA-",4,IF(F56="A+",5,IF(F56="A",6,IF(F56="A-",7,IF(F56="BBB+",8,"Code"))))))))</f>
        <v>4</v>
      </c>
      <c r="AO56" s="260" t="str">
        <f aca="false">IF(F56="BBB",9,IF(F56="BBB-",10,IF(F56="BB+",11,IF(F56="BB",12,IF(F56="BB-",13,IF(F56="B+",14,IF(F56="B",15,IF(F56="B-",16,"Code"))))))))</f>
        <v>Code</v>
      </c>
      <c r="AP56" s="260" t="n">
        <f aca="false">IF(AN56="Code",AO56,AN56)</f>
        <v>4</v>
      </c>
      <c r="AQ56" s="259" t="n">
        <f aca="false">AH56-(IF(ISERROR(VLOOKUP(A56,'WTD Last'!$A$1:$AQ$605,34,0)),0,VLOOKUP(A56,'WTD Last'!$A$1:$AQ$605,34,0)))</f>
        <v>-33897.91431</v>
      </c>
      <c r="AR56" s="270" t="n">
        <f aca="false">R56-(IF(ISERROR(VLOOKUP(A56,'WTD Last'!$A$1:$AQ$605,18,0)),0,VLOOKUP(A56,'WTD Last'!$A$1:$AQ$605,18,0)))</f>
        <v>1.652122</v>
      </c>
      <c r="AS56" s="259" t="n">
        <f aca="false">O56-(IF(ISERROR(VLOOKUP(A56,'WTD Last'!$A$1:$AQ$605,15,0)),0,VLOOKUP(A56,'WTD Last'!$A$1:$AQ$605,15,0)))</f>
        <v>196.127746000002</v>
      </c>
      <c r="AT56" s="259" t="n">
        <f aca="false">N56*(P56/100)/360</f>
        <v>375</v>
      </c>
      <c r="AU56" s="261" t="n">
        <v>1305</v>
      </c>
      <c r="AW56" s="255"/>
      <c r="AX56" s="257"/>
    </row>
    <row r="57" customFormat="false" ht="12.75" hidden="false" customHeight="false" outlineLevel="0" collapsed="false">
      <c r="A57" s="255" t="n">
        <v>1646</v>
      </c>
      <c r="B57" s="255" t="n">
        <v>849</v>
      </c>
      <c r="C57" s="255" t="s">
        <v>2</v>
      </c>
      <c r="D57" s="255" t="s">
        <v>104</v>
      </c>
      <c r="E57" s="255" t="s">
        <v>224</v>
      </c>
      <c r="F57" s="255" t="s">
        <v>116</v>
      </c>
      <c r="G57" s="255" t="s">
        <v>164</v>
      </c>
      <c r="H57" s="255" t="s">
        <v>216</v>
      </c>
      <c r="I57" s="255" t="s">
        <v>217</v>
      </c>
      <c r="J57" s="256" t="s">
        <v>158</v>
      </c>
      <c r="K57" s="268" t="n">
        <v>36941</v>
      </c>
      <c r="L57" s="268" t="n">
        <v>38243</v>
      </c>
      <c r="M57" s="255" t="s">
        <v>155</v>
      </c>
      <c r="N57" s="257" t="n">
        <v>-18000000</v>
      </c>
      <c r="O57" s="279" t="n">
        <f aca="false">5519.0691+9480.9309</f>
        <v>15000</v>
      </c>
      <c r="P57" s="258" t="n">
        <v>2.55</v>
      </c>
      <c r="Q57" s="257" t="n">
        <v>355.07302</v>
      </c>
      <c r="R57" s="257" t="n">
        <v>354.395155</v>
      </c>
      <c r="S57" s="258" t="n">
        <v>-0.161821255948322</v>
      </c>
      <c r="T57" s="257" t="n">
        <v>-893.102693427578</v>
      </c>
      <c r="U57" s="257" t="n">
        <v>-5010.399288</v>
      </c>
      <c r="V57" s="257" t="n">
        <v>0</v>
      </c>
      <c r="W57" s="257" t="n">
        <v>-5903.50198142758</v>
      </c>
      <c r="X57" s="257" t="n">
        <v>506404.797275</v>
      </c>
      <c r="Y57" s="257" t="n">
        <v>501907.053768</v>
      </c>
      <c r="Z57" s="257" t="n">
        <v>-4497.74350700004</v>
      </c>
      <c r="AA57" s="257" t="n">
        <v>1405.75847442754</v>
      </c>
      <c r="AB57" s="257" t="n">
        <v>506404.797275</v>
      </c>
      <c r="AC57" s="257" t="n">
        <v>501907.053768</v>
      </c>
      <c r="AD57" s="257" t="n">
        <v>-4497.74350700004</v>
      </c>
      <c r="AF57" s="257" t="n">
        <v>39947.0221458</v>
      </c>
      <c r="AG57" s="259" t="n">
        <f aca="false">IF(ISERROR(VLOOKUP(B57,Acc_Cash!$A:$H,3,FALSE())),0,VLOOKUP(B57,Acc_Cash!$A:$H,3,FALSE()))</f>
        <v>-28050</v>
      </c>
      <c r="AH57" s="259" t="n">
        <f aca="false">AG57+AC57</f>
        <v>473857.053768</v>
      </c>
      <c r="AI57" s="259" t="n">
        <f aca="false">AH57-(IF(ISERROR(VLOOKUP(A57,'YTD Last'!$E$2:$Z$383,21,0)),0,VLOOKUP(A57,'YTD Last'!$E$2:$Z$383,21,0)))</f>
        <v>473857.053768</v>
      </c>
      <c r="AJ57" s="259" t="n">
        <f aca="false">AH57-IF(ISERROR(VLOOKUP(A57,'QTD Last'!$A$2:$AH$600,34,0)),0,VLOOKUP(A57,'QTD Last'!$A$2:$AH$600,34,0))</f>
        <v>-4497.74350700004</v>
      </c>
      <c r="AK57" s="259" t="n">
        <f aca="false">AH57-IF(ISERROR(VLOOKUP(A57,'MTD Last'!$A$2:$AH$600,34,0)),0,VLOOKUP(A57,'MTD Last'!$A$2:$AH$600,34,0))</f>
        <v>-4497.74350700004</v>
      </c>
      <c r="AL57" s="259" t="n">
        <f aca="false">AD57-AE57</f>
        <v>-4497.74350700004</v>
      </c>
      <c r="AM57" s="269" t="str">
        <f aca="false">ROUND((L57-Control!$C$3)/365,0)&amp;" Year"</f>
        <v>-21 Year</v>
      </c>
      <c r="AN57" s="260" t="n">
        <f aca="false">IF(F57="AAA",1,IF(F57="AA+",2,IF(F57="AA",3,IF(F57="AA-",4,IF(F57="A+",5,IF(F57="A",6,IF(F57="A-",7,IF(F57="BBB+",8,"Code"))))))))</f>
        <v>8</v>
      </c>
      <c r="AO57" s="260" t="str">
        <f aca="false">IF(F57="BBB",9,IF(F57="BBB-",10,IF(F57="BB+",11,IF(F57="BB",12,IF(F57="BB-",13,IF(F57="B+",14,IF(F57="B",15,IF(F57="B-",16,"Code"))))))))</f>
        <v>Code</v>
      </c>
      <c r="AP57" s="260" t="n">
        <f aca="false">IF(AN57="Code",AO57,AN57)</f>
        <v>8</v>
      </c>
      <c r="AQ57" s="259" t="n">
        <f aca="false">AH57-(IF(ISERROR(VLOOKUP(A57,'WTD Last'!$A$1:$AQ$605,34,0)),0,VLOOKUP(A57,'WTD Last'!$A$1:$AQ$605,34,0)))</f>
        <v>-93853.4050330001</v>
      </c>
      <c r="AR57" s="270" t="n">
        <f aca="false">R57-(IF(ISERROR(VLOOKUP(A57,'WTD Last'!$A$1:$AQ$605,18,0)),0,VLOOKUP(A57,'WTD Last'!$A$1:$AQ$605,18,0)))</f>
        <v>-15.285478</v>
      </c>
      <c r="AS57" s="259" t="n">
        <f aca="false">O57-(IF(ISERROR(VLOOKUP(A57,'WTD Last'!$A$1:$AQ$605,15,0)),0,VLOOKUP(A57,'WTD Last'!$A$1:$AQ$605,15,0)))</f>
        <v>9439.995483</v>
      </c>
      <c r="AT57" s="259" t="n">
        <f aca="false">N57*(P57/100)/360</f>
        <v>-1275</v>
      </c>
      <c r="AU57" s="261" t="n">
        <v>11352</v>
      </c>
      <c r="AW57" s="255"/>
      <c r="AX57" s="257"/>
    </row>
    <row r="58" customFormat="false" ht="12.75" hidden="false" customHeight="false" outlineLevel="0" collapsed="false">
      <c r="A58" s="255" t="n">
        <v>1639</v>
      </c>
      <c r="B58" s="255" t="n">
        <v>843</v>
      </c>
      <c r="C58" s="255" t="s">
        <v>2</v>
      </c>
      <c r="D58" s="255" t="s">
        <v>104</v>
      </c>
      <c r="E58" s="255" t="s">
        <v>225</v>
      </c>
      <c r="F58" s="255" t="s">
        <v>116</v>
      </c>
      <c r="G58" s="255" t="s">
        <v>164</v>
      </c>
      <c r="H58" s="255" t="s">
        <v>216</v>
      </c>
      <c r="I58" s="255" t="s">
        <v>217</v>
      </c>
      <c r="J58" s="256" t="s">
        <v>158</v>
      </c>
      <c r="K58" s="268" t="n">
        <v>36931</v>
      </c>
      <c r="L58" s="268" t="n">
        <v>38222</v>
      </c>
      <c r="M58" s="255" t="s">
        <v>155</v>
      </c>
      <c r="N58" s="257" t="n">
        <v>-23000000</v>
      </c>
      <c r="O58" s="279" t="n">
        <f aca="false">6926.163179+8073.836821</f>
        <v>15000</v>
      </c>
      <c r="P58" s="258" t="n">
        <v>2</v>
      </c>
      <c r="Q58" s="257" t="n">
        <v>268.301623</v>
      </c>
      <c r="R58" s="257" t="n">
        <v>267.816037</v>
      </c>
      <c r="S58" s="258" t="n">
        <v>-0.11852880198668</v>
      </c>
      <c r="T58" s="257" t="n">
        <v>-820.949823971127</v>
      </c>
      <c r="U58" s="257" t="n">
        <v>-5343.404016</v>
      </c>
      <c r="V58" s="257" t="n">
        <v>0</v>
      </c>
      <c r="W58" s="257" t="n">
        <v>-6164.35383997113</v>
      </c>
      <c r="X58" s="257" t="n">
        <v>399224.245136</v>
      </c>
      <c r="Y58" s="257" t="n">
        <v>394914.399144</v>
      </c>
      <c r="Z58" s="257" t="n">
        <v>-4309.84599199996</v>
      </c>
      <c r="AA58" s="257" t="n">
        <v>1854.50784797117</v>
      </c>
      <c r="AB58" s="257" t="n">
        <v>399224.245136</v>
      </c>
      <c r="AC58" s="257" t="n">
        <v>394914.399144</v>
      </c>
      <c r="AD58" s="257" t="n">
        <v>-4309.84599199996</v>
      </c>
      <c r="AF58" s="257" t="n">
        <v>50131.569089602</v>
      </c>
      <c r="AG58" s="259" t="n">
        <f aca="false">IF(ISERROR(VLOOKUP(B58,Acc_Cash!$A:$H,3,FALSE())),0,VLOOKUP(B58,Acc_Cash!$A:$H,3,FALSE()))</f>
        <v>0</v>
      </c>
      <c r="AH58" s="259" t="n">
        <f aca="false">AG58+AC58</f>
        <v>394914.399144</v>
      </c>
      <c r="AI58" s="259" t="n">
        <f aca="false">AH58-(IF(ISERROR(VLOOKUP(A58,'YTD Last'!$E$2:$Z$500,21,0)),0,VLOOKUP(A58,'YTD Last'!$E$2:$Z$500,21,0)))</f>
        <v>394914.399144</v>
      </c>
      <c r="AJ58" s="259" t="n">
        <f aca="false">AH58-IF(ISERROR(VLOOKUP(A58,'QTD Last'!$A$2:$AH$600,34,0)),0,VLOOKUP(A58,'QTD Last'!$A$2:$AH$600,34,0))</f>
        <v>-4309.84599199996</v>
      </c>
      <c r="AK58" s="259" t="n">
        <f aca="false">AH58-IF(ISERROR(VLOOKUP(A58,'MTD Last'!$A$2:$AH$600,34,0)),0,VLOOKUP(A58,'MTD Last'!$A$2:$AH$600,34,0))</f>
        <v>-4309.84599199996</v>
      </c>
      <c r="AL58" s="259" t="n">
        <f aca="false">AD58-AE58</f>
        <v>-4309.84599199996</v>
      </c>
      <c r="AM58" s="269" t="str">
        <f aca="false">ROUND((L58-Control!$C$3)/365,0)&amp;" Year"</f>
        <v>-21 Year</v>
      </c>
      <c r="AN58" s="260" t="n">
        <f aca="false">IF(F58="AAA",1,IF(F58="AA+",2,IF(F58="AA",3,IF(F58="AA-",4,IF(F58="A+",5,IF(F58="A",6,IF(F58="A-",7,IF(F58="BBB+",8,"Code"))))))))</f>
        <v>8</v>
      </c>
      <c r="AO58" s="260" t="str">
        <f aca="false">IF(F58="BBB",9,IF(F58="BBB-",10,IF(F58="BB+",11,IF(F58="BB",12,IF(F58="BB-",13,IF(F58="B+",14,IF(F58="B",15,IF(F58="B-",16,"Code"))))))))</f>
        <v>Code</v>
      </c>
      <c r="AP58" s="260" t="n">
        <f aca="false">IF(AN58="Code",AO58,AN58)</f>
        <v>8</v>
      </c>
      <c r="AQ58" s="259" t="n">
        <f aca="false">AH58-(IF(ISERROR(VLOOKUP(A58,'WTD Last'!$A$1:$AQ$605,34,0)),0,VLOOKUP(A58,'WTD Last'!$A$1:$AQ$605,34,0)))</f>
        <v>-134307.279458</v>
      </c>
      <c r="AR58" s="270" t="n">
        <f aca="false">R58-(IF(ISERROR(VLOOKUP(A58,'WTD Last'!$A$1:$AQ$605,18,0)),0,VLOOKUP(A58,'WTD Last'!$A$1:$AQ$605,18,0)))</f>
        <v>-17.870865</v>
      </c>
      <c r="AS58" s="259" t="n">
        <f aca="false">O58-(IF(ISERROR(VLOOKUP(A58,'WTD Last'!$A$1:$AQ$605,15,0)),0,VLOOKUP(A58,'WTD Last'!$A$1:$AQ$605,15,0)))</f>
        <v>8024.738704</v>
      </c>
      <c r="AT58" s="259" t="n">
        <f aca="false">N58*(P58/100)/360</f>
        <v>-1277.77777777778</v>
      </c>
      <c r="AU58" s="261" t="n">
        <v>11352</v>
      </c>
      <c r="AW58" s="255"/>
      <c r="AX58" s="257"/>
    </row>
    <row r="59" customFormat="false" ht="12.75" hidden="false" customHeight="false" outlineLevel="0" collapsed="false">
      <c r="A59" s="255" t="n">
        <v>1287</v>
      </c>
      <c r="B59" s="255" t="n">
        <v>448</v>
      </c>
      <c r="C59" s="255" t="s">
        <v>2</v>
      </c>
      <c r="D59" s="255" t="s">
        <v>104</v>
      </c>
      <c r="E59" s="255" t="s">
        <v>226</v>
      </c>
      <c r="F59" s="255" t="s">
        <v>102</v>
      </c>
      <c r="G59" s="255" t="s">
        <v>160</v>
      </c>
      <c r="H59" s="255" t="s">
        <v>110</v>
      </c>
      <c r="I59" s="255" t="s">
        <v>156</v>
      </c>
      <c r="J59" s="256" t="s">
        <v>212</v>
      </c>
      <c r="K59" s="268" t="n">
        <v>36896</v>
      </c>
      <c r="L59" s="268" t="n">
        <v>38722</v>
      </c>
      <c r="M59" s="255" t="s">
        <v>155</v>
      </c>
      <c r="N59" s="257" t="n">
        <v>-10000000</v>
      </c>
      <c r="O59" s="257" t="n">
        <v>4106.19843</v>
      </c>
      <c r="P59" s="258" t="n">
        <v>0.8</v>
      </c>
      <c r="Q59" s="257" t="n">
        <v>71.620584</v>
      </c>
      <c r="R59" s="257" t="n">
        <v>71.059638</v>
      </c>
      <c r="S59" s="258" t="n">
        <v>-0.550297552797215</v>
      </c>
      <c r="T59" s="257" t="n">
        <v>-2259.63094732876</v>
      </c>
      <c r="U59" s="257" t="n">
        <v>-908.508117</v>
      </c>
      <c r="V59" s="257" t="n">
        <v>0</v>
      </c>
      <c r="W59" s="257" t="n">
        <v>-3168.13906432876</v>
      </c>
      <c r="X59" s="257" t="n">
        <v>-54254.425467</v>
      </c>
      <c r="Y59" s="257" t="n">
        <v>-56856.83284</v>
      </c>
      <c r="Z59" s="257" t="n">
        <v>-2602.407373</v>
      </c>
      <c r="AA59" s="257" t="n">
        <v>565.731691328762</v>
      </c>
      <c r="AB59" s="257" t="n">
        <v>-54254.425467</v>
      </c>
      <c r="AC59" s="257" t="n">
        <v>-56856.83284</v>
      </c>
      <c r="AD59" s="257" t="n">
        <v>-2602.407373</v>
      </c>
      <c r="AF59" s="257" t="n">
        <v>23641.437460725</v>
      </c>
      <c r="AG59" s="259" t="n">
        <f aca="false">IF(ISERROR(VLOOKUP(B59,Acc_Cash!$A:$H,3,FALSE())),0,VLOOKUP(B59,Acc_Cash!$A:$H,3,FALSE()))</f>
        <v>0</v>
      </c>
      <c r="AH59" s="259" t="n">
        <f aca="false">AG59+AC59</f>
        <v>-56856.83284</v>
      </c>
      <c r="AI59" s="259" t="n">
        <f aca="false">AH59-(IF(ISERROR(VLOOKUP(A59,'YTD Last'!$E$2:$Z$500,21,0)),0,VLOOKUP(A59,'YTD Last'!$E$2:$Z$500,21,0)))</f>
        <v>-58308.06396</v>
      </c>
      <c r="AJ59" s="259" t="n">
        <f aca="false">AH59-IF(ISERROR(VLOOKUP(A59,'QTD Last'!$A$2:$AH$600,34,0)),0,VLOOKUP(A59,'QTD Last'!$A$2:$AH$600,34,0))</f>
        <v>-2602.407373</v>
      </c>
      <c r="AK59" s="259" t="n">
        <f aca="false">AH59-IF(ISERROR(VLOOKUP(A59,'MTD Last'!$A$2:$AH$600,34,0)),0,VLOOKUP(A59,'MTD Last'!$A$2:$AH$600,34,0))</f>
        <v>-2602.407373</v>
      </c>
      <c r="AL59" s="259" t="n">
        <f aca="false">AD59-AE59</f>
        <v>-2602.407373</v>
      </c>
      <c r="AM59" s="269" t="str">
        <f aca="false">ROUND((L59-Control!$C$3)/365,0)&amp;" Year"</f>
        <v>-20 Year</v>
      </c>
      <c r="AN59" s="260" t="n">
        <f aca="false">IF(F59="AAA",1,IF(F59="AA+",2,IF(F59="AA",3,IF(F59="AA-",4,IF(F59="A+",5,IF(F59="A",6,IF(F59="A-",7,IF(F59="BBB+",8,"Code"))))))))</f>
        <v>6</v>
      </c>
      <c r="AO59" s="260" t="str">
        <f aca="false">IF(F59="BBB",9,IF(F59="BBB-",10,IF(F59="BB+",11,IF(F59="BB",12,IF(F59="BB-",13,IF(F59="B+",14,IF(F59="B",15,IF(F59="B-",16,"Code"))))))))</f>
        <v>Code</v>
      </c>
      <c r="AP59" s="260" t="n">
        <f aca="false">IF(AN59="Code",AO59,AN59)</f>
        <v>6</v>
      </c>
      <c r="AQ59" s="259" t="n">
        <f aca="false">AH59-(IF(ISERROR(VLOOKUP(A59,'WTD Last'!$A$1:$AQ$605,34,0)),0,VLOOKUP(A59,'WTD Last'!$A$1:$AQ$605,34,0)))</f>
        <v>-14399.714047</v>
      </c>
      <c r="AR59" s="270" t="n">
        <f aca="false">R59-(IF(ISERROR(VLOOKUP(A59,'WTD Last'!$A$1:$AQ$605,18,0)),0,VLOOKUP(A59,'WTD Last'!$A$1:$AQ$605,18,0)))</f>
        <v>-3.073449</v>
      </c>
      <c r="AS59" s="259" t="n">
        <f aca="false">O59-(IF(ISERROR(VLOOKUP(A59,'WTD Last'!$A$1:$AQ$605,15,0)),0,VLOOKUP(A59,'WTD Last'!$A$1:$AQ$605,15,0)))</f>
        <v>-37.9119859999992</v>
      </c>
      <c r="AT59" s="259" t="n">
        <f aca="false">N59*(P59/100)/360</f>
        <v>-222.222222222222</v>
      </c>
      <c r="AV59" s="261" t="n">
        <v>93017</v>
      </c>
      <c r="AW59" s="255"/>
      <c r="AX59" s="257"/>
    </row>
    <row r="60" customFormat="false" ht="12.75" hidden="false" customHeight="false" outlineLevel="0" collapsed="false">
      <c r="A60" s="255" t="n">
        <v>1487</v>
      </c>
      <c r="B60" s="255" t="n">
        <v>538</v>
      </c>
      <c r="C60" s="255" t="s">
        <v>2</v>
      </c>
      <c r="D60" s="255" t="s">
        <v>157</v>
      </c>
      <c r="E60" s="255" t="s">
        <v>226</v>
      </c>
      <c r="F60" s="255" t="s">
        <v>102</v>
      </c>
      <c r="G60" s="255" t="s">
        <v>160</v>
      </c>
      <c r="H60" s="255" t="s">
        <v>110</v>
      </c>
      <c r="I60" s="255" t="s">
        <v>156</v>
      </c>
      <c r="J60" s="256" t="s">
        <v>158</v>
      </c>
      <c r="K60" s="268" t="n">
        <v>36896</v>
      </c>
      <c r="L60" s="268" t="n">
        <v>38722</v>
      </c>
      <c r="M60" s="255" t="s">
        <v>155</v>
      </c>
      <c r="N60" s="257" t="n">
        <v>10000000</v>
      </c>
      <c r="O60" s="257" t="n">
        <v>-4106.19843</v>
      </c>
      <c r="P60" s="258" t="n">
        <v>0.8</v>
      </c>
      <c r="Q60" s="257" t="n">
        <v>71.620584</v>
      </c>
      <c r="R60" s="257" t="n">
        <v>71.059638</v>
      </c>
      <c r="S60" s="258" t="n">
        <v>-0.550297552797215</v>
      </c>
      <c r="T60" s="257" t="n">
        <v>2259.63094732876</v>
      </c>
      <c r="U60" s="257" t="n">
        <v>908.508117</v>
      </c>
      <c r="V60" s="257" t="n">
        <v>0</v>
      </c>
      <c r="W60" s="257" t="n">
        <v>3168.13906432876</v>
      </c>
      <c r="X60" s="257" t="n">
        <v>54254.425467</v>
      </c>
      <c r="Y60" s="257" t="n">
        <v>56856.83284</v>
      </c>
      <c r="Z60" s="257" t="n">
        <v>2602.407373</v>
      </c>
      <c r="AA60" s="257" t="n">
        <v>-565.731691328762</v>
      </c>
      <c r="AB60" s="257" t="n">
        <v>54254.425467</v>
      </c>
      <c r="AC60" s="257" t="n">
        <v>56856.83284</v>
      </c>
      <c r="AD60" s="257" t="n">
        <v>2602.407373</v>
      </c>
      <c r="AF60" s="257" t="n">
        <v>-23641.437460725</v>
      </c>
      <c r="AG60" s="259" t="n">
        <f aca="false">IF(ISERROR(VLOOKUP(B60,Acc_Cash!$A:$H,3,FALSE())),0,VLOOKUP(B60,Acc_Cash!$A:$H,3,FALSE()))</f>
        <v>0</v>
      </c>
      <c r="AH60" s="259" t="n">
        <f aca="false">AG60+AC60</f>
        <v>56856.83284</v>
      </c>
      <c r="AI60" s="259" t="n">
        <f aca="false">AH60-(IF(ISERROR(VLOOKUP(A60,'YTD Last'!$E$2:$Z$500,21,0)),0,VLOOKUP(A60,'YTD Last'!$E$2:$Z$500,21,0)))</f>
        <v>58308.06396</v>
      </c>
      <c r="AJ60" s="259" t="n">
        <f aca="false">AH60-IF(ISERROR(VLOOKUP(A60,'QTD Last'!$A$2:$AH$600,34,0)),0,VLOOKUP(A60,'QTD Last'!$A$2:$AH$600,34,0))</f>
        <v>2602.407373</v>
      </c>
      <c r="AK60" s="259" t="n">
        <f aca="false">AH60-IF(ISERROR(VLOOKUP(A60,'MTD Last'!$A$2:$AH$600,34,0)),0,VLOOKUP(A60,'MTD Last'!$A$2:$AH$600,34,0))</f>
        <v>2602.407373</v>
      </c>
      <c r="AL60" s="259" t="n">
        <f aca="false">AD60-AE60</f>
        <v>2602.407373</v>
      </c>
      <c r="AM60" s="269" t="str">
        <f aca="false">ROUND((L60-Control!$C$3)/365,0)&amp;" Year"</f>
        <v>-20 Year</v>
      </c>
      <c r="AN60" s="260" t="n">
        <f aca="false">IF(F60="AAA",1,IF(F60="AA+",2,IF(F60="AA",3,IF(F60="AA-",4,IF(F60="A+",5,IF(F60="A",6,IF(F60="A-",7,IF(F60="BBB+",8,"Code"))))))))</f>
        <v>6</v>
      </c>
      <c r="AO60" s="260" t="str">
        <f aca="false">IF(F60="BBB",9,IF(F60="BBB-",10,IF(F60="BB+",11,IF(F60="BB",12,IF(F60="BB-",13,IF(F60="B+",14,IF(F60="B",15,IF(F60="B-",16,"Code"))))))))</f>
        <v>Code</v>
      </c>
      <c r="AP60" s="260" t="n">
        <f aca="false">IF(AN60="Code",AO60,AN60)</f>
        <v>6</v>
      </c>
      <c r="AQ60" s="259" t="n">
        <f aca="false">AH60-(IF(ISERROR(VLOOKUP(A60,'WTD Last'!$A$1:$AQ$605,34,0)),0,VLOOKUP(A60,'WTD Last'!$A$1:$AQ$605,34,0)))</f>
        <v>14399.714047</v>
      </c>
      <c r="AR60" s="270" t="n">
        <f aca="false">R60-(IF(ISERROR(VLOOKUP(A60,'WTD Last'!$A$1:$AQ$605,18,0)),0,VLOOKUP(A60,'WTD Last'!$A$1:$AQ$605,18,0)))</f>
        <v>-3.073449</v>
      </c>
      <c r="AS60" s="259" t="n">
        <f aca="false">O60-(IF(ISERROR(VLOOKUP(A60,'WTD Last'!$A$1:$AQ$605,15,0)),0,VLOOKUP(A60,'WTD Last'!$A$1:$AQ$605,15,0)))</f>
        <v>37.9119859999992</v>
      </c>
      <c r="AT60" s="259" t="n">
        <f aca="false">N60*(P60/100)/360</f>
        <v>222.222222222222</v>
      </c>
      <c r="AV60" s="261" t="n">
        <v>93017</v>
      </c>
      <c r="AW60" s="255"/>
      <c r="AX60" s="257"/>
    </row>
    <row r="61" customFormat="false" ht="12.75" hidden="false" customHeight="false" outlineLevel="0" collapsed="false">
      <c r="A61" s="255" t="n">
        <v>242</v>
      </c>
      <c r="B61" s="255" t="n">
        <v>357</v>
      </c>
      <c r="C61" s="255" t="s">
        <v>2</v>
      </c>
      <c r="D61" s="255" t="s">
        <v>173</v>
      </c>
      <c r="E61" s="255" t="s">
        <v>210</v>
      </c>
      <c r="F61" s="255" t="s">
        <v>102</v>
      </c>
      <c r="G61" s="255" t="s">
        <v>164</v>
      </c>
      <c r="H61" s="255" t="s">
        <v>168</v>
      </c>
      <c r="I61" s="255" t="s">
        <v>227</v>
      </c>
      <c r="J61" s="256" t="s">
        <v>189</v>
      </c>
      <c r="K61" s="268" t="n">
        <v>36823</v>
      </c>
      <c r="L61" s="268" t="n">
        <v>38649</v>
      </c>
      <c r="M61" s="255" t="s">
        <v>155</v>
      </c>
      <c r="N61" s="257" t="n">
        <v>5000000</v>
      </c>
      <c r="O61" s="257" t="n">
        <v>-1960.297972</v>
      </c>
      <c r="P61" s="258" t="n">
        <v>0.7</v>
      </c>
      <c r="Q61" s="257" t="n">
        <v>80.216363</v>
      </c>
      <c r="R61" s="257" t="n">
        <v>75.167924</v>
      </c>
      <c r="S61" s="258" t="n">
        <v>-5.09733653361488</v>
      </c>
      <c r="T61" s="257" t="n">
        <v>9992.29846944677</v>
      </c>
      <c r="U61" s="257" t="n">
        <v>487.1892</v>
      </c>
      <c r="V61" s="257" t="n">
        <v>0</v>
      </c>
      <c r="W61" s="257" t="n">
        <v>10479.4876694468</v>
      </c>
      <c r="X61" s="257" t="n">
        <v>-13693.596147</v>
      </c>
      <c r="Y61" s="257" t="n">
        <v>-3544.594603</v>
      </c>
      <c r="Z61" s="257" t="n">
        <v>10149.001544</v>
      </c>
      <c r="AA61" s="257" t="n">
        <v>-330.486125446767</v>
      </c>
      <c r="AB61" s="257" t="n">
        <v>-13693.596147</v>
      </c>
      <c r="AC61" s="257" t="n">
        <v>-3544.594603</v>
      </c>
      <c r="AD61" s="257" t="n">
        <v>10149.001544</v>
      </c>
      <c r="AF61" s="257" t="n">
        <v>-11286.41557379</v>
      </c>
      <c r="AG61" s="259" t="n">
        <f aca="false">IF(ISERROR(VLOOKUP(B61,Acc_Cash!$A:$H,3,FALSE())),0,VLOOKUP(B61,Acc_Cash!$A:$H,3,FALSE()))</f>
        <v>8944.444444</v>
      </c>
      <c r="AH61" s="259" t="n">
        <f aca="false">AG61+AC61</f>
        <v>5399.849841</v>
      </c>
      <c r="AI61" s="259" t="n">
        <f aca="false">AH61-(IF(ISERROR(VLOOKUP(A61,'YTD Last'!$E$2:$Z$500,21,0)),0,VLOOKUP(A61,'YTD Last'!$E$2:$Z$500,21,0)))</f>
        <v>43033.667784</v>
      </c>
      <c r="AJ61" s="259" t="n">
        <f aca="false">AH61-IF(ISERROR(VLOOKUP(A61,'QTD Last'!$A$2:$AH$600,34,0)),0,VLOOKUP(A61,'QTD Last'!$A$2:$AH$600,34,0))</f>
        <v>10149.001544</v>
      </c>
      <c r="AK61" s="259" t="n">
        <f aca="false">AH61-IF(ISERROR(VLOOKUP(A61,'MTD Last'!$A$2:$AH$600,34,0)),0,VLOOKUP(A61,'MTD Last'!$A$2:$AH$600,34,0))</f>
        <v>10149.001544</v>
      </c>
      <c r="AL61" s="259" t="n">
        <f aca="false">AD61-AE61</f>
        <v>10149.001544</v>
      </c>
      <c r="AM61" s="269" t="str">
        <f aca="false">ROUND((L61-Control!$C$3)/365,0)&amp;" Year"</f>
        <v>-20 Year</v>
      </c>
      <c r="AN61" s="260" t="n">
        <f aca="false">IF(F61="AAA",1,IF(F61="AA+",2,IF(F61="AA",3,IF(F61="AA-",4,IF(F61="A+",5,IF(F61="A",6,IF(F61="A-",7,IF(F61="BBB+",8,"Code"))))))))</f>
        <v>6</v>
      </c>
      <c r="AO61" s="260" t="str">
        <f aca="false">IF(F61="BBB",9,IF(F61="BBB-",10,IF(F61="BB+",11,IF(F61="BB",12,IF(F61="BB-",13,IF(F61="B+",14,IF(F61="B",15,IF(F61="B-",16,"Code"))))))))</f>
        <v>Code</v>
      </c>
      <c r="AP61" s="260" t="n">
        <f aca="false">IF(AN61="Code",AO61,AN61)</f>
        <v>6</v>
      </c>
      <c r="AQ61" s="259" t="n">
        <f aca="false">AH61-(IF(ISERROR(VLOOKUP(A61,'WTD Last'!$A$1:$AQ$605,34,0)),0,VLOOKUP(A61,'WTD Last'!$A$1:$AQ$605,34,0)))</f>
        <v>17492.410689</v>
      </c>
      <c r="AR61" s="270" t="n">
        <f aca="false">R61-(IF(ISERROR(VLOOKUP(A61,'WTD Last'!$A$1:$AQ$605,18,0)),0,VLOOKUP(A61,'WTD Last'!$A$1:$AQ$605,18,0)))</f>
        <v>-8.309566</v>
      </c>
      <c r="AS61" s="259" t="n">
        <f aca="false">O61-(IF(ISERROR(VLOOKUP(A61,'WTD Last'!$A$1:$AQ$605,15,0)),0,VLOOKUP(A61,'WTD Last'!$A$1:$AQ$605,15,0)))</f>
        <v>17.3563590000001</v>
      </c>
      <c r="AT61" s="259" t="n">
        <f aca="false">N61*(P61/100)/360</f>
        <v>97.2222222222222</v>
      </c>
      <c r="AU61" s="261" t="n">
        <v>61429</v>
      </c>
      <c r="AV61" s="261" t="n">
        <v>4364</v>
      </c>
      <c r="AW61" s="255"/>
      <c r="AX61" s="257"/>
    </row>
    <row r="62" customFormat="false" ht="12.75" hidden="false" customHeight="false" outlineLevel="0" collapsed="false">
      <c r="A62" s="255" t="n">
        <v>243</v>
      </c>
      <c r="B62" s="255" t="n">
        <v>358</v>
      </c>
      <c r="C62" s="255" t="s">
        <v>2</v>
      </c>
      <c r="D62" s="255" t="s">
        <v>176</v>
      </c>
      <c r="E62" s="255" t="s">
        <v>210</v>
      </c>
      <c r="F62" s="255" t="s">
        <v>102</v>
      </c>
      <c r="G62" s="255" t="s">
        <v>164</v>
      </c>
      <c r="H62" s="255" t="s">
        <v>168</v>
      </c>
      <c r="I62" s="255" t="s">
        <v>177</v>
      </c>
      <c r="J62" s="256" t="s">
        <v>189</v>
      </c>
      <c r="K62" s="268" t="n">
        <v>36823</v>
      </c>
      <c r="L62" s="268" t="n">
        <v>38649</v>
      </c>
      <c r="M62" s="255" t="s">
        <v>155</v>
      </c>
      <c r="N62" s="257" t="n">
        <v>-5000000</v>
      </c>
      <c r="O62" s="257" t="n">
        <v>1960.297972</v>
      </c>
      <c r="P62" s="258" t="n">
        <v>0.7</v>
      </c>
      <c r="Q62" s="257" t="n">
        <v>80.216363</v>
      </c>
      <c r="R62" s="257" t="n">
        <v>75.167924</v>
      </c>
      <c r="S62" s="258" t="n">
        <v>-5.09733653361488</v>
      </c>
      <c r="T62" s="257" t="n">
        <v>-9992.29846944677</v>
      </c>
      <c r="U62" s="257" t="n">
        <v>-487.1892</v>
      </c>
      <c r="V62" s="257" t="n">
        <v>0</v>
      </c>
      <c r="W62" s="257" t="n">
        <v>-10479.4876694468</v>
      </c>
      <c r="X62" s="257" t="n">
        <v>13693.596147</v>
      </c>
      <c r="Y62" s="257" t="n">
        <v>3544.594603</v>
      </c>
      <c r="Z62" s="257" t="n">
        <v>-10149.001544</v>
      </c>
      <c r="AA62" s="257" t="n">
        <v>330.486125446767</v>
      </c>
      <c r="AB62" s="257" t="n">
        <v>13693.596147</v>
      </c>
      <c r="AC62" s="257" t="n">
        <v>3544.594603</v>
      </c>
      <c r="AD62" s="257" t="n">
        <v>-10149.001544</v>
      </c>
      <c r="AF62" s="257" t="n">
        <v>11286.41557379</v>
      </c>
      <c r="AG62" s="259" t="n">
        <f aca="false">IF(ISERROR(VLOOKUP(B62,Acc_Cash!$A:$H,3,FALSE())),0,VLOOKUP(B62,Acc_Cash!$A:$H,3,FALSE()))</f>
        <v>-8944.444444</v>
      </c>
      <c r="AH62" s="259" t="n">
        <f aca="false">AG62+AC62</f>
        <v>-5399.849841</v>
      </c>
      <c r="AI62" s="259" t="n">
        <f aca="false">AH62-(IF(ISERROR(VLOOKUP(A62,'YTD Last'!$E$2:$Z$500,21,0)),0,VLOOKUP(A62,'YTD Last'!$E$2:$Z$500,21,0)))</f>
        <v>-43033.667784</v>
      </c>
      <c r="AJ62" s="259" t="n">
        <f aca="false">AH62-IF(ISERROR(VLOOKUP(A62,'QTD Last'!$A$2:$AH$600,34,0)),0,VLOOKUP(A62,'QTD Last'!$A$2:$AH$600,34,0))</f>
        <v>-10149.001544</v>
      </c>
      <c r="AK62" s="259" t="n">
        <f aca="false">AH62-IF(ISERROR(VLOOKUP(A62,'MTD Last'!$A$2:$AH$600,34,0)),0,VLOOKUP(A62,'MTD Last'!$A$2:$AH$600,34,0))</f>
        <v>-10149.001544</v>
      </c>
      <c r="AL62" s="259" t="n">
        <f aca="false">AD62-AE62</f>
        <v>-10149.001544</v>
      </c>
      <c r="AM62" s="269" t="str">
        <f aca="false">ROUND((L62-Control!$C$3)/365,0)&amp;" Year"</f>
        <v>-20 Year</v>
      </c>
      <c r="AN62" s="260" t="n">
        <f aca="false">IF(F62="AAA",1,IF(F62="AA+",2,IF(F62="AA",3,IF(F62="AA-",4,IF(F62="A+",5,IF(F62="A",6,IF(F62="A-",7,IF(F62="BBB+",8,"Code"))))))))</f>
        <v>6</v>
      </c>
      <c r="AO62" s="260" t="str">
        <f aca="false">IF(F62="BBB",9,IF(F62="BBB-",10,IF(F62="BB+",11,IF(F62="BB",12,IF(F62="BB-",13,IF(F62="B+",14,IF(F62="B",15,IF(F62="B-",16,"Code"))))))))</f>
        <v>Code</v>
      </c>
      <c r="AP62" s="260" t="n">
        <f aca="false">IF(AN62="Code",AO62,AN62)</f>
        <v>6</v>
      </c>
      <c r="AQ62" s="259" t="n">
        <f aca="false">AH62-(IF(ISERROR(VLOOKUP(A62,'WTD Last'!$A$1:$AQ$605,34,0)),0,VLOOKUP(A62,'WTD Last'!$A$1:$AQ$605,34,0)))</f>
        <v>-17492.410689</v>
      </c>
      <c r="AR62" s="270" t="n">
        <f aca="false">R62-(IF(ISERROR(VLOOKUP(A62,'WTD Last'!$A$1:$AQ$605,18,0)),0,VLOOKUP(A62,'WTD Last'!$A$1:$AQ$605,18,0)))</f>
        <v>-8.309566</v>
      </c>
      <c r="AS62" s="259" t="n">
        <f aca="false">O62-(IF(ISERROR(VLOOKUP(A62,'WTD Last'!$A$1:$AQ$605,15,0)),0,VLOOKUP(A62,'WTD Last'!$A$1:$AQ$605,15,0)))</f>
        <v>-17.3563590000001</v>
      </c>
      <c r="AT62" s="259" t="n">
        <f aca="false">N62*(P62/100)/360</f>
        <v>-97.2222222222222</v>
      </c>
      <c r="AU62" s="261" t="n">
        <v>45549</v>
      </c>
      <c r="AV62" s="261" t="n">
        <v>4364</v>
      </c>
      <c r="AW62" s="255"/>
      <c r="AX62" s="257"/>
    </row>
    <row r="63" customFormat="false" ht="12.75" hidden="false" customHeight="false" outlineLevel="0" collapsed="false">
      <c r="A63" s="255" t="n">
        <v>244</v>
      </c>
      <c r="B63" s="255" t="n">
        <v>359</v>
      </c>
      <c r="C63" s="255" t="s">
        <v>2</v>
      </c>
      <c r="D63" s="255" t="s">
        <v>178</v>
      </c>
      <c r="E63" s="255" t="s">
        <v>210</v>
      </c>
      <c r="F63" s="255" t="s">
        <v>102</v>
      </c>
      <c r="G63" s="255" t="s">
        <v>164</v>
      </c>
      <c r="H63" s="255" t="s">
        <v>168</v>
      </c>
      <c r="I63" s="255" t="s">
        <v>179</v>
      </c>
      <c r="J63" s="256" t="s">
        <v>189</v>
      </c>
      <c r="K63" s="268" t="n">
        <v>36823</v>
      </c>
      <c r="L63" s="268" t="n">
        <v>38649</v>
      </c>
      <c r="M63" s="255" t="s">
        <v>155</v>
      </c>
      <c r="N63" s="257" t="n">
        <v>5000000</v>
      </c>
      <c r="O63" s="257" t="n">
        <v>-1960.297972</v>
      </c>
      <c r="P63" s="258" t="n">
        <v>0.7</v>
      </c>
      <c r="Q63" s="257" t="n">
        <v>80.216363</v>
      </c>
      <c r="R63" s="257" t="n">
        <v>75.167924</v>
      </c>
      <c r="S63" s="258" t="n">
        <v>-5.09733653361488</v>
      </c>
      <c r="T63" s="257" t="n">
        <v>9992.29846944677</v>
      </c>
      <c r="U63" s="257" t="n">
        <v>487.1892</v>
      </c>
      <c r="V63" s="257" t="n">
        <v>0</v>
      </c>
      <c r="W63" s="257" t="n">
        <v>10479.4876694468</v>
      </c>
      <c r="X63" s="257" t="n">
        <v>-13693.596147</v>
      </c>
      <c r="Y63" s="257" t="n">
        <v>-3544.594603</v>
      </c>
      <c r="Z63" s="257" t="n">
        <v>10149.001544</v>
      </c>
      <c r="AA63" s="257" t="n">
        <v>-330.486125446767</v>
      </c>
      <c r="AB63" s="257" t="n">
        <v>-13693.596147</v>
      </c>
      <c r="AC63" s="257" t="n">
        <v>-3544.594603</v>
      </c>
      <c r="AD63" s="257" t="n">
        <v>10149.001544</v>
      </c>
      <c r="AF63" s="257" t="n">
        <v>-11286.41557379</v>
      </c>
      <c r="AG63" s="259" t="n">
        <f aca="false">IF(ISERROR(VLOOKUP(B63,Acc_Cash!$A:$H,3,FALSE())),0,VLOOKUP(B63,Acc_Cash!$A:$H,3,FALSE()))</f>
        <v>8944.444444</v>
      </c>
      <c r="AH63" s="259" t="n">
        <f aca="false">AG63+AC63</f>
        <v>5399.849841</v>
      </c>
      <c r="AI63" s="259" t="n">
        <f aca="false">AH63-(IF(ISERROR(VLOOKUP(A63,'YTD Last'!$E$2:$Z$383,21,0)),0,VLOOKUP(A63,'YTD Last'!$E$2:$Z$383,21,0)))</f>
        <v>43033.667784</v>
      </c>
      <c r="AJ63" s="259" t="n">
        <f aca="false">AH63-IF(ISERROR(VLOOKUP(A63,'QTD Last'!$A$2:$AH$600,34,0)),0,VLOOKUP(A63,'QTD Last'!$A$2:$AH$600,34,0))</f>
        <v>10149.001544</v>
      </c>
      <c r="AK63" s="259" t="n">
        <f aca="false">AH63-IF(ISERROR(VLOOKUP(A63,'MTD Last'!$A$2:$AH$600,34,0)),0,VLOOKUP(A63,'MTD Last'!$A$2:$AH$600,34,0))</f>
        <v>10149.001544</v>
      </c>
      <c r="AL63" s="259" t="n">
        <f aca="false">AD63-AE63</f>
        <v>10149.001544</v>
      </c>
      <c r="AM63" s="269" t="str">
        <f aca="false">ROUND((L63-Control!$C$3)/365,0)&amp;" Year"</f>
        <v>-20 Year</v>
      </c>
      <c r="AN63" s="260" t="n">
        <f aca="false">IF(F63="AAA",1,IF(F63="AA+",2,IF(F63="AA",3,IF(F63="AA-",4,IF(F63="A+",5,IF(F63="A",6,IF(F63="A-",7,IF(F63="BBB+",8,"Code"))))))))</f>
        <v>6</v>
      </c>
      <c r="AO63" s="260" t="str">
        <f aca="false">IF(F63="BBB",9,IF(F63="BBB-",10,IF(F63="BB+",11,IF(F63="BB",12,IF(F63="BB-",13,IF(F63="B+",14,IF(F63="B",15,IF(F63="B-",16,"Code"))))))))</f>
        <v>Code</v>
      </c>
      <c r="AP63" s="260" t="n">
        <f aca="false">IF(AN63="Code",AO63,AN63)</f>
        <v>6</v>
      </c>
      <c r="AQ63" s="259" t="n">
        <f aca="false">AH63-(IF(ISERROR(VLOOKUP(A63,'WTD Last'!$A$1:$AQ$605,34,0)),0,VLOOKUP(A63,'WTD Last'!$A$1:$AQ$605,34,0)))</f>
        <v>17492.410689</v>
      </c>
      <c r="AR63" s="270" t="n">
        <f aca="false">R63-(IF(ISERROR(VLOOKUP(A63,'WTD Last'!$A$1:$AQ$605,18,0)),0,VLOOKUP(A63,'WTD Last'!$A$1:$AQ$605,18,0)))</f>
        <v>-8.309566</v>
      </c>
      <c r="AS63" s="259" t="n">
        <f aca="false">O63-(IF(ISERROR(VLOOKUP(A63,'WTD Last'!$A$1:$AQ$605,15,0)),0,VLOOKUP(A63,'WTD Last'!$A$1:$AQ$605,15,0)))</f>
        <v>17.3563590000001</v>
      </c>
      <c r="AT63" s="259" t="n">
        <f aca="false">N63*(P63/100)/360</f>
        <v>97.2222222222222</v>
      </c>
      <c r="AU63" s="261" t="n">
        <v>1305</v>
      </c>
      <c r="AV63" s="261" t="n">
        <v>4364</v>
      </c>
      <c r="AW63" s="255"/>
      <c r="AX63" s="257"/>
    </row>
    <row r="64" customFormat="false" ht="12.75" hidden="false" customHeight="false" outlineLevel="0" collapsed="false">
      <c r="A64" s="255" t="n">
        <v>245</v>
      </c>
      <c r="B64" s="255" t="n">
        <v>360</v>
      </c>
      <c r="C64" s="255" t="s">
        <v>2</v>
      </c>
      <c r="D64" s="255" t="s">
        <v>104</v>
      </c>
      <c r="E64" s="255" t="s">
        <v>210</v>
      </c>
      <c r="F64" s="255" t="s">
        <v>102</v>
      </c>
      <c r="G64" s="255" t="s">
        <v>164</v>
      </c>
      <c r="H64" s="255" t="s">
        <v>168</v>
      </c>
      <c r="I64" s="255" t="s">
        <v>219</v>
      </c>
      <c r="J64" s="256" t="s">
        <v>189</v>
      </c>
      <c r="K64" s="268" t="n">
        <v>36824</v>
      </c>
      <c r="L64" s="268" t="n">
        <v>38650</v>
      </c>
      <c r="M64" s="255" t="s">
        <v>155</v>
      </c>
      <c r="N64" s="257" t="n">
        <v>15000000</v>
      </c>
      <c r="O64" s="257" t="n">
        <v>-5884.00243</v>
      </c>
      <c r="P64" s="258" t="n">
        <v>0.7</v>
      </c>
      <c r="Q64" s="257" t="n">
        <v>80.243979</v>
      </c>
      <c r="R64" s="257" t="n">
        <v>75.195585</v>
      </c>
      <c r="S64" s="258" t="n">
        <v>-5.0973351142387</v>
      </c>
      <c r="T64" s="257" t="n">
        <v>29992.7321987049</v>
      </c>
      <c r="U64" s="257" t="n">
        <v>1461.641316</v>
      </c>
      <c r="V64" s="257" t="n">
        <v>0</v>
      </c>
      <c r="W64" s="257" t="n">
        <v>31454.3735147049</v>
      </c>
      <c r="X64" s="257" t="n">
        <v>-41568.414632</v>
      </c>
      <c r="Y64" s="257" t="n">
        <v>-11107.229611</v>
      </c>
      <c r="Z64" s="257" t="n">
        <v>30461.185021</v>
      </c>
      <c r="AA64" s="257" t="n">
        <v>-993.188493704864</v>
      </c>
      <c r="AB64" s="257" t="n">
        <v>-41568.414632</v>
      </c>
      <c r="AC64" s="257" t="n">
        <v>-11107.229611</v>
      </c>
      <c r="AD64" s="257" t="n">
        <v>30461.185021</v>
      </c>
      <c r="AF64" s="257" t="n">
        <v>-33877.143990725</v>
      </c>
      <c r="AG64" s="259" t="n">
        <f aca="false">IF(ISERROR(VLOOKUP(B64,Acc_Cash!$A:$H,3,FALSE())),0,VLOOKUP(B64,Acc_Cash!$A:$H,3,FALSE()))</f>
        <v>26833.333333</v>
      </c>
      <c r="AH64" s="259" t="n">
        <f aca="false">AG64+AC64</f>
        <v>15726.103722</v>
      </c>
      <c r="AI64" s="259" t="n">
        <f aca="false">AH64-(IF(ISERROR(VLOOKUP(A64,'YTD Last'!$E$2:$Z$500,21,0)),0,VLOOKUP(A64,'YTD Last'!$E$2:$Z$500,21,0)))</f>
        <v>129020.294973</v>
      </c>
      <c r="AJ64" s="259" t="n">
        <f aca="false">AH64-IF(ISERROR(VLOOKUP(A64,'QTD Last'!$A$2:$AH$600,34,0)),0,VLOOKUP(A64,'QTD Last'!$A$2:$AH$600,34,0))</f>
        <v>30461.185021</v>
      </c>
      <c r="AK64" s="259" t="n">
        <f aca="false">AH64-IF(ISERROR(VLOOKUP(A64,'MTD Last'!$A$2:$AH$600,34,0)),0,VLOOKUP(A64,'MTD Last'!$A$2:$AH$600,34,0))</f>
        <v>30461.185021</v>
      </c>
      <c r="AL64" s="259" t="n">
        <f aca="false">AD64-AE64</f>
        <v>30461.185021</v>
      </c>
      <c r="AM64" s="269" t="str">
        <f aca="false">ROUND((L64-Control!$C$3)/365,0)&amp;" Year"</f>
        <v>-20 Year</v>
      </c>
      <c r="AN64" s="260" t="n">
        <f aca="false">IF(F64="AAA",1,IF(F64="AA+",2,IF(F64="AA",3,IF(F64="AA-",4,IF(F64="A+",5,IF(F64="A",6,IF(F64="A-",7,IF(F64="BBB+",8,"Code"))))))))</f>
        <v>6</v>
      </c>
      <c r="AO64" s="260" t="str">
        <f aca="false">IF(F64="BBB",9,IF(F64="BBB-",10,IF(F64="BB+",11,IF(F64="BB",12,IF(F64="BB-",13,IF(F64="B+",14,IF(F64="B",15,IF(F64="B-",16,"Code"))))))))</f>
        <v>Code</v>
      </c>
      <c r="AP64" s="260" t="n">
        <f aca="false">IF(AN64="Code",AO64,AN64)</f>
        <v>6</v>
      </c>
      <c r="AQ64" s="259" t="n">
        <f aca="false">AH64-(IF(ISERROR(VLOOKUP(A64,'WTD Last'!$A$1:$AQ$605,34,0)),0,VLOOKUP(A64,'WTD Last'!$A$1:$AQ$605,34,0)))</f>
        <v>52417.81225</v>
      </c>
      <c r="AR64" s="270" t="n">
        <f aca="false">R64-(IF(ISERROR(VLOOKUP(A64,'WTD Last'!$A$1:$AQ$605,18,0)),0,VLOOKUP(A64,'WTD Last'!$A$1:$AQ$605,18,0)))</f>
        <v>-8.29546600000001</v>
      </c>
      <c r="AS64" s="259" t="n">
        <f aca="false">O64-(IF(ISERROR(VLOOKUP(A64,'WTD Last'!$A$1:$AQ$605,15,0)),0,VLOOKUP(A64,'WTD Last'!$A$1:$AQ$605,15,0)))</f>
        <v>52.115965</v>
      </c>
      <c r="AT64" s="259" t="n">
        <f aca="false">N64*(P64/100)/360</f>
        <v>291.666666666667</v>
      </c>
      <c r="AU64" s="261" t="n">
        <v>81676</v>
      </c>
      <c r="AV64" s="261" t="n">
        <v>4364</v>
      </c>
      <c r="AW64" s="255"/>
      <c r="AX64" s="257"/>
    </row>
    <row r="65" customFormat="false" ht="12.75" hidden="false" customHeight="false" outlineLevel="0" collapsed="false">
      <c r="A65" s="255" t="n">
        <v>248</v>
      </c>
      <c r="B65" s="255" t="n">
        <v>362</v>
      </c>
      <c r="C65" s="255" t="s">
        <v>2</v>
      </c>
      <c r="D65" s="255" t="s">
        <v>173</v>
      </c>
      <c r="E65" s="255" t="s">
        <v>210</v>
      </c>
      <c r="F65" s="255" t="s">
        <v>102</v>
      </c>
      <c r="G65" s="255" t="s">
        <v>164</v>
      </c>
      <c r="H65" s="255" t="s">
        <v>168</v>
      </c>
      <c r="I65" s="255" t="s">
        <v>228</v>
      </c>
      <c r="J65" s="256" t="s">
        <v>189</v>
      </c>
      <c r="K65" s="268" t="n">
        <v>36824</v>
      </c>
      <c r="L65" s="268" t="n">
        <v>37189</v>
      </c>
      <c r="M65" s="255" t="s">
        <v>155</v>
      </c>
      <c r="N65" s="257" t="n">
        <v>-20000000</v>
      </c>
      <c r="O65" s="257" t="n">
        <v>1074.083134</v>
      </c>
      <c r="P65" s="258" t="n">
        <v>0.55</v>
      </c>
      <c r="Q65" s="257" t="n">
        <v>41.172697</v>
      </c>
      <c r="R65" s="257" t="n">
        <v>35.78652</v>
      </c>
      <c r="S65" s="258" t="n">
        <v>-5.23786436358975</v>
      </c>
      <c r="T65" s="257" t="n">
        <v>-5625.9017711114</v>
      </c>
      <c r="U65" s="257" t="n">
        <v>-776.19516</v>
      </c>
      <c r="V65" s="257" t="n">
        <v>0</v>
      </c>
      <c r="W65" s="257" t="n">
        <v>-6402.0969311114</v>
      </c>
      <c r="X65" s="257" t="n">
        <v>-36148.899987</v>
      </c>
      <c r="Y65" s="257" t="n">
        <v>-42366.415708</v>
      </c>
      <c r="Z65" s="257" t="n">
        <v>-6217.515721</v>
      </c>
      <c r="AA65" s="257" t="n">
        <v>184.581210111392</v>
      </c>
      <c r="AB65" s="257" t="n">
        <v>-36148.899987</v>
      </c>
      <c r="AC65" s="257" t="n">
        <v>-42366.415708</v>
      </c>
      <c r="AD65" s="257" t="n">
        <v>-6217.515721</v>
      </c>
      <c r="AF65" s="257" t="n">
        <v>6184.033644005</v>
      </c>
      <c r="AG65" s="259" t="n">
        <f aca="false">IF(ISERROR(VLOOKUP(B65,Acc_Cash!$A:$H,3,FALSE())),0,VLOOKUP(B65,Acc_Cash!$A:$H,3,FALSE()))</f>
        <v>-28111.111111</v>
      </c>
      <c r="AH65" s="259" t="n">
        <f aca="false">AG65+AC65</f>
        <v>-70477.526819</v>
      </c>
      <c r="AI65" s="259" t="n">
        <f aca="false">AH65-(IF(ISERROR(VLOOKUP(A65,'YTD Last'!$E$2:$Z$500,21,0)),0,VLOOKUP(A65,'YTD Last'!$E$2:$Z$500,21,0)))</f>
        <v>-100615.06155</v>
      </c>
      <c r="AJ65" s="259" t="n">
        <f aca="false">AH65-IF(ISERROR(VLOOKUP(A65,'QTD Last'!$A$2:$AH$600,34,0)),0,VLOOKUP(A65,'QTD Last'!$A$2:$AH$600,34,0))</f>
        <v>-6217.515721</v>
      </c>
      <c r="AK65" s="259" t="n">
        <f aca="false">AH65-IF(ISERROR(VLOOKUP(A65,'MTD Last'!$A$2:$AH$600,34,0)),0,VLOOKUP(A65,'MTD Last'!$A$2:$AH$600,34,0))</f>
        <v>-6217.515721</v>
      </c>
      <c r="AL65" s="259" t="n">
        <f aca="false">AD65-AE65</f>
        <v>-6217.515721</v>
      </c>
      <c r="AM65" s="269" t="str">
        <f aca="false">ROUND((L65-Control!$C$3)/365,0)&amp;" Year"</f>
        <v>-24 Year</v>
      </c>
      <c r="AN65" s="260" t="n">
        <f aca="false">IF(F65="AAA",1,IF(F65="AA+",2,IF(F65="AA",3,IF(F65="AA-",4,IF(F65="A+",5,IF(F65="A",6,IF(F65="A-",7,IF(F65="BBB+",8,"Code"))))))))</f>
        <v>6</v>
      </c>
      <c r="AO65" s="260" t="str">
        <f aca="false">IF(F65="BBB",9,IF(F65="BBB-",10,IF(F65="BB+",11,IF(F65="BB",12,IF(F65="BB-",13,IF(F65="B+",14,IF(F65="B",15,IF(F65="B-",16,"Code"))))))))</f>
        <v>Code</v>
      </c>
      <c r="AP65" s="260" t="n">
        <f aca="false">IF(AN65="Code",AO65,AN65)</f>
        <v>6</v>
      </c>
      <c r="AQ65" s="259" t="n">
        <f aca="false">AH65-(IF(ISERROR(VLOOKUP(A65,'WTD Last'!$A$1:$AQ$605,34,0)),0,VLOOKUP(A65,'WTD Last'!$A$1:$AQ$605,34,0)))</f>
        <v>-15360.038634</v>
      </c>
      <c r="AR65" s="270" t="n">
        <f aca="false">R65-(IF(ISERROR(VLOOKUP(A65,'WTD Last'!$A$1:$AQ$605,18,0)),0,VLOOKUP(A65,'WTD Last'!$A$1:$AQ$605,18,0)))</f>
        <v>-11.925051</v>
      </c>
      <c r="AS65" s="259" t="n">
        <f aca="false">O65-(IF(ISERROR(VLOOKUP(A65,'WTD Last'!$A$1:$AQ$605,15,0)),0,VLOOKUP(A65,'WTD Last'!$A$1:$AQ$605,15,0)))</f>
        <v>-40.6091260000001</v>
      </c>
      <c r="AT65" s="259" t="n">
        <f aca="false">N65*(P65/100)/360</f>
        <v>-305.555555555556</v>
      </c>
      <c r="AU65" s="261" t="n">
        <v>63051</v>
      </c>
      <c r="AV65" s="261" t="n">
        <v>4364</v>
      </c>
      <c r="AW65" s="255"/>
      <c r="AX65" s="257"/>
    </row>
    <row r="66" customFormat="false" ht="12.75" hidden="false" customHeight="false" outlineLevel="0" collapsed="false">
      <c r="A66" s="255" t="n">
        <v>249</v>
      </c>
      <c r="B66" s="255" t="n">
        <v>363</v>
      </c>
      <c r="C66" s="255" t="s">
        <v>2</v>
      </c>
      <c r="D66" s="255" t="s">
        <v>176</v>
      </c>
      <c r="E66" s="255" t="s">
        <v>210</v>
      </c>
      <c r="F66" s="255" t="s">
        <v>102</v>
      </c>
      <c r="G66" s="255" t="s">
        <v>164</v>
      </c>
      <c r="H66" s="255" t="s">
        <v>168</v>
      </c>
      <c r="I66" s="255" t="s">
        <v>177</v>
      </c>
      <c r="J66" s="256" t="s">
        <v>189</v>
      </c>
      <c r="K66" s="268" t="n">
        <v>36824</v>
      </c>
      <c r="L66" s="268" t="n">
        <v>37189</v>
      </c>
      <c r="M66" s="255" t="s">
        <v>155</v>
      </c>
      <c r="N66" s="257" t="n">
        <v>20000000</v>
      </c>
      <c r="O66" s="257" t="n">
        <v>-1074.083134</v>
      </c>
      <c r="P66" s="258" t="n">
        <v>0.55</v>
      </c>
      <c r="Q66" s="257" t="n">
        <v>41.172697</v>
      </c>
      <c r="R66" s="257" t="n">
        <v>35.78652</v>
      </c>
      <c r="S66" s="258" t="n">
        <v>-5.23786436358975</v>
      </c>
      <c r="T66" s="257" t="n">
        <v>5625.9017711114</v>
      </c>
      <c r="U66" s="257" t="n">
        <v>776.19516</v>
      </c>
      <c r="V66" s="257" t="n">
        <v>0</v>
      </c>
      <c r="W66" s="257" t="n">
        <v>6402.0969311114</v>
      </c>
      <c r="X66" s="257" t="n">
        <v>36148.899987</v>
      </c>
      <c r="Y66" s="257" t="n">
        <v>42366.415708</v>
      </c>
      <c r="Z66" s="257" t="n">
        <v>6217.515721</v>
      </c>
      <c r="AA66" s="257" t="n">
        <v>-184.581210111392</v>
      </c>
      <c r="AB66" s="257" t="n">
        <v>36148.899987</v>
      </c>
      <c r="AC66" s="257" t="n">
        <v>42366.415708</v>
      </c>
      <c r="AD66" s="257" t="n">
        <v>6217.515721</v>
      </c>
      <c r="AF66" s="257" t="n">
        <v>-6184.033644005</v>
      </c>
      <c r="AG66" s="259" t="n">
        <f aca="false">IF(ISERROR(VLOOKUP(B66,Acc_Cash!$A:$H,3,FALSE())),0,VLOOKUP(B66,Acc_Cash!$A:$H,3,FALSE()))</f>
        <v>28111.111111</v>
      </c>
      <c r="AH66" s="259" t="n">
        <f aca="false">AG66+AC66</f>
        <v>70477.526819</v>
      </c>
      <c r="AI66" s="259" t="n">
        <f aca="false">AH66-(IF(ISERROR(VLOOKUP(A66,'YTD Last'!$E$2:$Z$383,21,0)),0,VLOOKUP(A66,'YTD Last'!$E$2:$Z$383,21,0)))</f>
        <v>100615.06155</v>
      </c>
      <c r="AJ66" s="259" t="n">
        <f aca="false">AH66-IF(ISERROR(VLOOKUP(A66,'QTD Last'!$A$2:$AH$600,34,0)),0,VLOOKUP(A66,'QTD Last'!$A$2:$AH$600,34,0))</f>
        <v>6217.515721</v>
      </c>
      <c r="AK66" s="259" t="n">
        <f aca="false">AH66-IF(ISERROR(VLOOKUP(A66,'MTD Last'!$A$2:$AH$600,34,0)),0,VLOOKUP(A66,'MTD Last'!$A$2:$AH$600,34,0))</f>
        <v>6217.515721</v>
      </c>
      <c r="AL66" s="259" t="n">
        <f aca="false">AD66-AE66</f>
        <v>6217.515721</v>
      </c>
      <c r="AM66" s="269" t="str">
        <f aca="false">ROUND((L66-Control!$C$3)/365,0)&amp;" Year"</f>
        <v>-24 Year</v>
      </c>
      <c r="AN66" s="260" t="n">
        <f aca="false">IF(F66="AAA",1,IF(F66="AA+",2,IF(F66="AA",3,IF(F66="AA-",4,IF(F66="A+",5,IF(F66="A",6,IF(F66="A-",7,IF(F66="BBB+",8,"Code"))))))))</f>
        <v>6</v>
      </c>
      <c r="AO66" s="260" t="str">
        <f aca="false">IF(F66="BBB",9,IF(F66="BBB-",10,IF(F66="BB+",11,IF(F66="BB",12,IF(F66="BB-",13,IF(F66="B+",14,IF(F66="B",15,IF(F66="B-",16,"Code"))))))))</f>
        <v>Code</v>
      </c>
      <c r="AP66" s="260" t="n">
        <f aca="false">IF(AN66="Code",AO66,AN66)</f>
        <v>6</v>
      </c>
      <c r="AQ66" s="259" t="n">
        <f aca="false">AH66-(IF(ISERROR(VLOOKUP(A66,'WTD Last'!$A$1:$AQ$605,34,0)),0,VLOOKUP(A66,'WTD Last'!$A$1:$AQ$605,34,0)))</f>
        <v>15360.038634</v>
      </c>
      <c r="AR66" s="270" t="n">
        <f aca="false">R66-(IF(ISERROR(VLOOKUP(A66,'WTD Last'!$A$1:$AQ$605,18,0)),0,VLOOKUP(A66,'WTD Last'!$A$1:$AQ$605,18,0)))</f>
        <v>-11.925051</v>
      </c>
      <c r="AS66" s="259" t="n">
        <f aca="false">O66-(IF(ISERROR(VLOOKUP(A66,'WTD Last'!$A$1:$AQ$605,15,0)),0,VLOOKUP(A66,'WTD Last'!$A$1:$AQ$605,15,0)))</f>
        <v>40.6091260000001</v>
      </c>
      <c r="AT66" s="259" t="n">
        <f aca="false">N66*(P66/100)/360</f>
        <v>305.555555555556</v>
      </c>
      <c r="AU66" s="261" t="n">
        <v>45549</v>
      </c>
      <c r="AV66" s="261" t="n">
        <v>4364</v>
      </c>
      <c r="AW66" s="255"/>
      <c r="AX66" s="257"/>
    </row>
    <row r="67" customFormat="false" ht="12.75" hidden="false" customHeight="false" outlineLevel="0" collapsed="false">
      <c r="A67" s="255" t="n">
        <v>250</v>
      </c>
      <c r="B67" s="255" t="n">
        <v>364</v>
      </c>
      <c r="C67" s="255" t="s">
        <v>2</v>
      </c>
      <c r="D67" s="255" t="s">
        <v>178</v>
      </c>
      <c r="E67" s="255" t="s">
        <v>210</v>
      </c>
      <c r="F67" s="255" t="s">
        <v>102</v>
      </c>
      <c r="G67" s="255" t="s">
        <v>164</v>
      </c>
      <c r="H67" s="255" t="s">
        <v>168</v>
      </c>
      <c r="I67" s="255" t="s">
        <v>179</v>
      </c>
      <c r="J67" s="256" t="s">
        <v>189</v>
      </c>
      <c r="K67" s="268" t="n">
        <v>36824</v>
      </c>
      <c r="L67" s="268" t="n">
        <v>37189</v>
      </c>
      <c r="M67" s="255" t="s">
        <v>155</v>
      </c>
      <c r="N67" s="257" t="n">
        <v>-20000000</v>
      </c>
      <c r="O67" s="257" t="n">
        <v>1074.083134</v>
      </c>
      <c r="P67" s="258" t="n">
        <v>0.55</v>
      </c>
      <c r="Q67" s="257" t="n">
        <v>41.172697</v>
      </c>
      <c r="R67" s="257" t="n">
        <v>35.78652</v>
      </c>
      <c r="S67" s="258" t="n">
        <v>-5.23786436358975</v>
      </c>
      <c r="T67" s="257" t="n">
        <v>-5625.9017711114</v>
      </c>
      <c r="U67" s="257" t="n">
        <v>-776.19516</v>
      </c>
      <c r="V67" s="257" t="n">
        <v>0</v>
      </c>
      <c r="W67" s="257" t="n">
        <v>-6402.0969311114</v>
      </c>
      <c r="X67" s="257" t="n">
        <v>-36148.899987</v>
      </c>
      <c r="Y67" s="257" t="n">
        <v>-42366.415708</v>
      </c>
      <c r="Z67" s="257" t="n">
        <v>-6217.515721</v>
      </c>
      <c r="AA67" s="257" t="n">
        <v>184.581210111392</v>
      </c>
      <c r="AB67" s="257" t="n">
        <v>-36148.899987</v>
      </c>
      <c r="AC67" s="257" t="n">
        <v>-42366.415708</v>
      </c>
      <c r="AD67" s="257" t="n">
        <v>-6217.515721</v>
      </c>
      <c r="AF67" s="257" t="n">
        <v>6184.033644005</v>
      </c>
      <c r="AG67" s="259" t="n">
        <f aca="false">IF(ISERROR(VLOOKUP(B67,Acc_Cash!$A:$H,3,FALSE())),0,VLOOKUP(B67,Acc_Cash!$A:$H,3,FALSE()))</f>
        <v>-28111.111111</v>
      </c>
      <c r="AH67" s="259" t="n">
        <f aca="false">AG67+AC67</f>
        <v>-70477.526819</v>
      </c>
      <c r="AI67" s="259" t="n">
        <f aca="false">AH67-(IF(ISERROR(VLOOKUP(A67,'YTD Last'!$E$2:$Z$383,21,0)),0,VLOOKUP(A67,'YTD Last'!$E$2:$Z$383,21,0)))</f>
        <v>-100615.06155</v>
      </c>
      <c r="AJ67" s="259" t="n">
        <f aca="false">AH67-IF(ISERROR(VLOOKUP(A67,'QTD Last'!$A$2:$AH$600,34,0)),0,VLOOKUP(A67,'QTD Last'!$A$2:$AH$600,34,0))</f>
        <v>-6217.515721</v>
      </c>
      <c r="AK67" s="259" t="n">
        <f aca="false">AH67-IF(ISERROR(VLOOKUP(A67,'MTD Last'!$A$2:$AH$600,34,0)),0,VLOOKUP(A67,'MTD Last'!$A$2:$AH$600,34,0))</f>
        <v>-6217.515721</v>
      </c>
      <c r="AL67" s="259" t="n">
        <f aca="false">AD67-AE67</f>
        <v>-6217.515721</v>
      </c>
      <c r="AM67" s="269" t="str">
        <f aca="false">ROUND((L67-Control!$C$3)/365,0)&amp;" Year"</f>
        <v>-24 Year</v>
      </c>
      <c r="AN67" s="260" t="n">
        <f aca="false">IF(F67="AAA",1,IF(F67="AA+",2,IF(F67="AA",3,IF(F67="AA-",4,IF(F67="A+",5,IF(F67="A",6,IF(F67="A-",7,IF(F67="BBB+",8,"Code"))))))))</f>
        <v>6</v>
      </c>
      <c r="AO67" s="260" t="str">
        <f aca="false">IF(F67="BBB",9,IF(F67="BBB-",10,IF(F67="BB+",11,IF(F67="BB",12,IF(F67="BB-",13,IF(F67="B+",14,IF(F67="B",15,IF(F67="B-",16,"Code"))))))))</f>
        <v>Code</v>
      </c>
      <c r="AP67" s="260" t="n">
        <f aca="false">IF(AN67="Code",AO67,AN67)</f>
        <v>6</v>
      </c>
      <c r="AQ67" s="259" t="n">
        <f aca="false">AH67-(IF(ISERROR(VLOOKUP(A67,'WTD Last'!$A$1:$AQ$605,34,0)),0,VLOOKUP(A67,'WTD Last'!$A$1:$AQ$605,34,0)))</f>
        <v>-15360.038634</v>
      </c>
      <c r="AR67" s="270" t="n">
        <f aca="false">R67-(IF(ISERROR(VLOOKUP(A67,'WTD Last'!$A$1:$AQ$605,18,0)),0,VLOOKUP(A67,'WTD Last'!$A$1:$AQ$605,18,0)))</f>
        <v>-11.925051</v>
      </c>
      <c r="AS67" s="259" t="n">
        <f aca="false">O67-(IF(ISERROR(VLOOKUP(A67,'WTD Last'!$A$1:$AQ$605,15,0)),0,VLOOKUP(A67,'WTD Last'!$A$1:$AQ$605,15,0)))</f>
        <v>-40.6091260000001</v>
      </c>
      <c r="AT67" s="259" t="n">
        <f aca="false">N67*(P67/100)/360</f>
        <v>-305.555555555556</v>
      </c>
      <c r="AU67" s="261" t="n">
        <v>1305</v>
      </c>
      <c r="AV67" s="261" t="n">
        <v>4364</v>
      </c>
      <c r="AW67" s="255"/>
      <c r="AX67" s="257"/>
    </row>
    <row r="68" customFormat="false" ht="12.75" hidden="false" customHeight="false" outlineLevel="0" collapsed="false">
      <c r="A68" s="255" t="n">
        <v>1379</v>
      </c>
      <c r="B68" s="255" t="n">
        <v>435</v>
      </c>
      <c r="C68" s="255" t="s">
        <v>2</v>
      </c>
      <c r="D68" s="255" t="s">
        <v>104</v>
      </c>
      <c r="E68" s="255" t="s">
        <v>210</v>
      </c>
      <c r="F68" s="255" t="s">
        <v>102</v>
      </c>
      <c r="G68" s="255" t="s">
        <v>164</v>
      </c>
      <c r="H68" s="255" t="s">
        <v>168</v>
      </c>
      <c r="I68" s="255" t="s">
        <v>200</v>
      </c>
      <c r="J68" s="256" t="s">
        <v>189</v>
      </c>
      <c r="K68" s="268" t="n">
        <v>36880</v>
      </c>
      <c r="L68" s="268" t="n">
        <v>38706</v>
      </c>
      <c r="M68" s="255" t="s">
        <v>155</v>
      </c>
      <c r="N68" s="257" t="n">
        <v>-10000000</v>
      </c>
      <c r="O68" s="257" t="n">
        <v>4083.74294</v>
      </c>
      <c r="P68" s="258" t="n">
        <v>1</v>
      </c>
      <c r="Q68" s="257" t="n">
        <v>81.748228</v>
      </c>
      <c r="R68" s="257" t="n">
        <v>76.701732</v>
      </c>
      <c r="S68" s="258" t="n">
        <v>-5.09594867643469</v>
      </c>
      <c r="T68" s="257" t="n">
        <v>-20810.5444299925</v>
      </c>
      <c r="U68" s="257" t="n">
        <v>-1056.317295</v>
      </c>
      <c r="V68" s="257" t="n">
        <v>0</v>
      </c>
      <c r="W68" s="257" t="n">
        <v>-21866.8617249925</v>
      </c>
      <c r="X68" s="257" t="n">
        <v>-78853.739601</v>
      </c>
      <c r="Y68" s="257" t="n">
        <v>-100150.58625</v>
      </c>
      <c r="Z68" s="257" t="n">
        <v>-21296.846649</v>
      </c>
      <c r="AA68" s="257" t="n">
        <v>570.015075992505</v>
      </c>
      <c r="AB68" s="257" t="n">
        <v>-78853.739601</v>
      </c>
      <c r="AC68" s="257" t="n">
        <v>-100150.58625</v>
      </c>
      <c r="AD68" s="257" t="n">
        <v>-21296.846649</v>
      </c>
      <c r="AF68" s="257" t="n">
        <v>23512.14997705</v>
      </c>
      <c r="AG68" s="259" t="n">
        <f aca="false">IF(ISERROR(VLOOKUP(B68,Acc_Cash!$A:$H,3,FALSE())),0,VLOOKUP(B68,Acc_Cash!$A:$H,3,FALSE()))</f>
        <v>-25000</v>
      </c>
      <c r="AH68" s="259" t="n">
        <f aca="false">AG68+AC68</f>
        <v>-125150.58625</v>
      </c>
      <c r="AI68" s="259" t="n">
        <f aca="false">AH68-(IF(ISERROR(VLOOKUP(A68,'YTD Last'!$E$2:$Z$500,21,0)),0,VLOOKUP(A68,'YTD Last'!$E$2:$Z$500,21,0)))</f>
        <v>-89059.07428</v>
      </c>
      <c r="AJ68" s="259" t="n">
        <f aca="false">AH68-IF(ISERROR(VLOOKUP(A68,'QTD Last'!$A$2:$AH$600,34,0)),0,VLOOKUP(A68,'QTD Last'!$A$2:$AH$600,34,0))</f>
        <v>-21296.846649</v>
      </c>
      <c r="AK68" s="259" t="n">
        <f aca="false">AH68-IF(ISERROR(VLOOKUP(A68,'MTD Last'!$A$2:$AH$600,34,0)),0,VLOOKUP(A68,'MTD Last'!$A$2:$AH$600,34,0))</f>
        <v>-21296.846649</v>
      </c>
      <c r="AL68" s="259" t="n">
        <f aca="false">AD68-AE68</f>
        <v>-21296.846649</v>
      </c>
      <c r="AM68" s="269" t="str">
        <f aca="false">ROUND((L68-Control!$C$3)/365,0)&amp;" Year"</f>
        <v>-20 Year</v>
      </c>
      <c r="AN68" s="260" t="n">
        <f aca="false">IF(F68="AAA",1,IF(F68="AA+",2,IF(F68="AA",3,IF(F68="AA-",4,IF(F68="A+",5,IF(F68="A",6,IF(F68="A-",7,IF(F68="BBB+",8,"Code"))))))))</f>
        <v>6</v>
      </c>
      <c r="AO68" s="260" t="str">
        <f aca="false">IF(F68="BBB",9,IF(F68="BBB-",10,IF(F68="BB+",11,IF(F68="BB",12,IF(F68="BB-",13,IF(F68="B+",14,IF(F68="B",15,IF(F68="B-",16,"Code"))))))))</f>
        <v>Code</v>
      </c>
      <c r="AP68" s="260" t="n">
        <f aca="false">IF(AN68="Code",AO68,AN68)</f>
        <v>6</v>
      </c>
      <c r="AQ68" s="259" t="n">
        <f aca="false">AH68-(IF(ISERROR(VLOOKUP(A68,'WTD Last'!$A$1:$AQ$605,34,0)),0,VLOOKUP(A68,'WTD Last'!$A$1:$AQ$605,34,0)))</f>
        <v>-33039.838484</v>
      </c>
      <c r="AR68" s="270" t="n">
        <f aca="false">R68-(IF(ISERROR(VLOOKUP(A68,'WTD Last'!$A$1:$AQ$605,18,0)),0,VLOOKUP(A68,'WTD Last'!$A$1:$AQ$605,18,0)))</f>
        <v>-7.523331</v>
      </c>
      <c r="AS68" s="259" t="n">
        <f aca="false">O68-(IF(ISERROR(VLOOKUP(A68,'WTD Last'!$A$1:$AQ$605,15,0)),0,VLOOKUP(A68,'WTD Last'!$A$1:$AQ$605,15,0)))</f>
        <v>-37.3092830000001</v>
      </c>
      <c r="AT68" s="259" t="n">
        <f aca="false">N68*(P68/100)/360</f>
        <v>-277.777777777778</v>
      </c>
      <c r="AU68" s="261" t="n">
        <v>86921</v>
      </c>
      <c r="AV68" s="261" t="n">
        <v>4364</v>
      </c>
      <c r="AW68" s="255"/>
      <c r="AX68" s="257"/>
    </row>
    <row r="69" customFormat="false" ht="12.75" hidden="false" customHeight="false" outlineLevel="0" collapsed="false">
      <c r="A69" s="255" t="n">
        <v>1649</v>
      </c>
      <c r="B69" s="255" t="n">
        <v>859</v>
      </c>
      <c r="C69" s="255" t="s">
        <v>2</v>
      </c>
      <c r="D69" s="255" t="s">
        <v>104</v>
      </c>
      <c r="E69" s="255" t="s">
        <v>210</v>
      </c>
      <c r="F69" s="255" t="s">
        <v>102</v>
      </c>
      <c r="G69" s="255" t="s">
        <v>164</v>
      </c>
      <c r="H69" s="255" t="s">
        <v>168</v>
      </c>
      <c r="I69" s="255" t="s">
        <v>200</v>
      </c>
      <c r="J69" s="256" t="s">
        <v>189</v>
      </c>
      <c r="K69" s="268" t="n">
        <v>36945</v>
      </c>
      <c r="L69" s="268" t="n">
        <v>38771</v>
      </c>
      <c r="M69" s="255" t="s">
        <v>155</v>
      </c>
      <c r="N69" s="257" t="n">
        <v>-10000000</v>
      </c>
      <c r="O69" s="257" t="n">
        <v>4170.952359</v>
      </c>
      <c r="P69" s="258" t="n">
        <v>0.7</v>
      </c>
      <c r="Q69" s="257" t="n">
        <v>83.47294</v>
      </c>
      <c r="R69" s="257" t="n">
        <v>78.427226</v>
      </c>
      <c r="S69" s="258" t="n">
        <v>-5.09392379987514</v>
      </c>
      <c r="T69" s="257" t="n">
        <v>-21246.5134896555</v>
      </c>
      <c r="U69" s="257" t="n">
        <v>-974.412939</v>
      </c>
      <c r="V69" s="257" t="n">
        <v>0</v>
      </c>
      <c r="W69" s="257" t="n">
        <v>-22220.9264286555</v>
      </c>
      <c r="X69" s="257" t="n">
        <v>49483.334429</v>
      </c>
      <c r="Y69" s="257" t="n">
        <v>28031.15155</v>
      </c>
      <c r="Z69" s="257" t="n">
        <v>-21452.182879</v>
      </c>
      <c r="AA69" s="257" t="n">
        <v>768.743549655464</v>
      </c>
      <c r="AB69" s="257" t="n">
        <v>49483.334429</v>
      </c>
      <c r="AC69" s="257" t="n">
        <v>28031.15155</v>
      </c>
      <c r="AD69" s="257" t="n">
        <v>-21452.182879</v>
      </c>
      <c r="AF69" s="257" t="n">
        <v>24014.2582069425</v>
      </c>
      <c r="AG69" s="259" t="n">
        <f aca="false">IF(ISERROR(VLOOKUP(B69,Acc_Cash!$A:$H,3,FALSE())),0,VLOOKUP(B69,Acc_Cash!$A:$H,3,FALSE()))</f>
        <v>0</v>
      </c>
      <c r="AH69" s="259" t="n">
        <f aca="false">AG69+AC69</f>
        <v>28031.15155</v>
      </c>
      <c r="AI69" s="259" t="n">
        <f aca="false">AH69-(IF(ISERROR(VLOOKUP(A69,'YTD Last'!$E$2:$Z$383,21,0)),0,VLOOKUP(A69,'YTD Last'!$E$2:$Z$383,21,0)))</f>
        <v>28031.15155</v>
      </c>
      <c r="AJ69" s="259" t="n">
        <f aca="false">AH69-IF(ISERROR(VLOOKUP(A69,'QTD Last'!$A$2:$AH$600,34,0)),0,VLOOKUP(A69,'QTD Last'!$A$2:$AH$600,34,0))</f>
        <v>-21452.182879</v>
      </c>
      <c r="AK69" s="259" t="n">
        <f aca="false">AH69-IF(ISERROR(VLOOKUP(A69,'MTD Last'!$A$2:$AH$600,34,0)),0,VLOOKUP(A69,'MTD Last'!$A$2:$AH$600,34,0))</f>
        <v>-21452.182879</v>
      </c>
      <c r="AL69" s="259" t="n">
        <f aca="false">AD69-AE69</f>
        <v>-21452.182879</v>
      </c>
      <c r="AM69" s="269" t="str">
        <f aca="false">ROUND((L69-Control!$C$3)/365,0)&amp;" Year"</f>
        <v>-20 Year</v>
      </c>
      <c r="AN69" s="260" t="n">
        <f aca="false">IF(F69="AAA",1,IF(F69="AA+",2,IF(F69="AA",3,IF(F69="AA-",4,IF(F69="A+",5,IF(F69="A",6,IF(F69="A-",7,IF(F69="BBB+",8,"Code"))))))))</f>
        <v>6</v>
      </c>
      <c r="AO69" s="260" t="str">
        <f aca="false">IF(F69="BBB",9,IF(F69="BBB-",10,IF(F69="BB+",11,IF(F69="BB",12,IF(F69="BB-",13,IF(F69="B+",14,IF(F69="B",15,IF(F69="B-",16,"Code"))))))))</f>
        <v>Code</v>
      </c>
      <c r="AP69" s="260" t="n">
        <f aca="false">IF(AN69="Code",AO69,AN69)</f>
        <v>6</v>
      </c>
      <c r="AQ69" s="259" t="n">
        <f aca="false">AH69-(IF(ISERROR(VLOOKUP(A69,'WTD Last'!$A$1:$AQ$605,34,0)),0,VLOOKUP(A69,'WTD Last'!$A$1:$AQ$605,34,0)))</f>
        <v>-29973.998725</v>
      </c>
      <c r="AR69" s="270" t="n">
        <f aca="false">R69-(IF(ISERROR(VLOOKUP(A69,'WTD Last'!$A$1:$AQ$605,18,0)),0,VLOOKUP(A69,'WTD Last'!$A$1:$AQ$605,18,0)))</f>
        <v>-6.648191</v>
      </c>
      <c r="AS69" s="259" t="n">
        <f aca="false">O69-(IF(ISERROR(VLOOKUP(A69,'WTD Last'!$A$1:$AQ$605,15,0)),0,VLOOKUP(A69,'WTD Last'!$A$1:$AQ$605,15,0)))</f>
        <v>-39.3091119999999</v>
      </c>
      <c r="AT69" s="259" t="n">
        <f aca="false">N69*(P69/100)/360</f>
        <v>-194.444444444444</v>
      </c>
      <c r="AU69" s="261" t="n">
        <v>86921</v>
      </c>
      <c r="AV69" s="261" t="n">
        <v>4364</v>
      </c>
      <c r="AW69" s="255"/>
      <c r="AX69" s="257"/>
    </row>
    <row r="70" customFormat="false" ht="12.75" hidden="false" customHeight="false" outlineLevel="0" collapsed="false">
      <c r="A70" s="255" t="n">
        <v>1669</v>
      </c>
      <c r="B70" s="255" t="n">
        <v>876</v>
      </c>
      <c r="C70" s="255" t="s">
        <v>2</v>
      </c>
      <c r="D70" s="255" t="s">
        <v>104</v>
      </c>
      <c r="E70" s="255" t="s">
        <v>210</v>
      </c>
      <c r="F70" s="255" t="s">
        <v>102</v>
      </c>
      <c r="G70" s="255" t="s">
        <v>164</v>
      </c>
      <c r="H70" s="255" t="s">
        <v>168</v>
      </c>
      <c r="I70" s="255" t="s">
        <v>186</v>
      </c>
      <c r="J70" s="256" t="s">
        <v>189</v>
      </c>
      <c r="K70" s="268" t="n">
        <v>36957</v>
      </c>
      <c r="L70" s="268" t="n">
        <v>38783</v>
      </c>
      <c r="M70" s="255" t="s">
        <v>155</v>
      </c>
      <c r="N70" s="257" t="n">
        <v>10000000</v>
      </c>
      <c r="O70" s="257" t="n">
        <v>-4210.00221</v>
      </c>
      <c r="P70" s="258" t="n">
        <v>0.79</v>
      </c>
      <c r="Q70" s="257" t="n">
        <v>83.782912</v>
      </c>
      <c r="R70" s="257" t="n">
        <v>78.737155</v>
      </c>
      <c r="S70" s="258" t="n">
        <v>-5.09398370998176</v>
      </c>
      <c r="T70" s="257" t="n">
        <v>21445.6826767272</v>
      </c>
      <c r="U70" s="257" t="n">
        <v>1035.60249</v>
      </c>
      <c r="V70" s="257" t="n">
        <v>0</v>
      </c>
      <c r="W70" s="257" t="n">
        <v>22481.2851667272</v>
      </c>
      <c r="X70" s="257" t="n">
        <v>-14448.161986</v>
      </c>
      <c r="Y70" s="257" t="n">
        <v>7265.764777</v>
      </c>
      <c r="Z70" s="257" t="n">
        <v>21713.926763</v>
      </c>
      <c r="AA70" s="257" t="n">
        <v>-767.358403727227</v>
      </c>
      <c r="AB70" s="257" t="n">
        <v>-14448.161986</v>
      </c>
      <c r="AC70" s="257" t="n">
        <v>7265.764777</v>
      </c>
      <c r="AD70" s="257" t="n">
        <v>21713.926763</v>
      </c>
      <c r="AF70" s="257" t="n">
        <v>-24239.087724075</v>
      </c>
      <c r="AG70" s="259" t="n">
        <f aca="false">IF(ISERROR(VLOOKUP(B70,Acc_Cash!$A:$H,3,FALSE())),0,VLOOKUP(B70,Acc_Cash!$A:$H,3,FALSE()))</f>
        <v>0</v>
      </c>
      <c r="AH70" s="259" t="n">
        <f aca="false">AG70+AC70</f>
        <v>7265.764777</v>
      </c>
      <c r="AI70" s="259" t="n">
        <f aca="false">AH70-(IF(ISERROR(VLOOKUP(A70,'YTD Last'!$E$2:$Z$500,21,0)),0,VLOOKUP(A70,'YTD Last'!$E$2:$Z$500,21,0)))</f>
        <v>7265.764777</v>
      </c>
      <c r="AJ70" s="259" t="n">
        <f aca="false">AH70-IF(ISERROR(VLOOKUP(A70,'QTD Last'!$A$2:$AH$600,34,0)),0,VLOOKUP(A70,'QTD Last'!$A$2:$AH$600,34,0))</f>
        <v>21713.926763</v>
      </c>
      <c r="AK70" s="259" t="n">
        <f aca="false">AH70-IF(ISERROR(VLOOKUP(A70,'MTD Last'!$A$2:$AH$600,34,0)),0,VLOOKUP(A70,'MTD Last'!$A$2:$AH$600,34,0))</f>
        <v>21713.926763</v>
      </c>
      <c r="AL70" s="259" t="n">
        <f aca="false">AD70-AE70</f>
        <v>21713.926763</v>
      </c>
      <c r="AM70" s="269" t="str">
        <f aca="false">ROUND((L70-Control!$C$3)/365,0)&amp;" Year"</f>
        <v>-20 Year</v>
      </c>
      <c r="AN70" s="260" t="n">
        <f aca="false">IF(F70="AAA",1,IF(F70="AA+",2,IF(F70="AA",3,IF(F70="AA-",4,IF(F70="A+",5,IF(F70="A",6,IF(F70="A-",7,IF(F70="BBB+",8,"Code"))))))))</f>
        <v>6</v>
      </c>
      <c r="AO70" s="260" t="str">
        <f aca="false">IF(F70="BBB",9,IF(F70="BBB-",10,IF(F70="BB+",11,IF(F70="BB",12,IF(F70="BB-",13,IF(F70="B+",14,IF(F70="B",15,IF(F70="B-",16,"Code"))))))))</f>
        <v>Code</v>
      </c>
      <c r="AP70" s="260" t="n">
        <f aca="false">IF(AN70="Code",AO70,AN70)</f>
        <v>6</v>
      </c>
      <c r="AQ70" s="259" t="n">
        <f aca="false">AH70-(IF(ISERROR(VLOOKUP(A70,'WTD Last'!$A$1:$AQ$605,34,0)),0,VLOOKUP(A70,'WTD Last'!$A$1:$AQ$605,34,0)))</f>
        <v>29301.864177</v>
      </c>
      <c r="AR70" s="270" t="n">
        <f aca="false">R70-(IF(ISERROR(VLOOKUP(A70,'WTD Last'!$A$1:$AQ$605,18,0)),0,VLOOKUP(A70,'WTD Last'!$A$1:$AQ$605,18,0)))</f>
        <v>-6.430556</v>
      </c>
      <c r="AS70" s="259" t="n">
        <f aca="false">O70-(IF(ISERROR(VLOOKUP(A70,'WTD Last'!$A$1:$AQ$605,15,0)),0,VLOOKUP(A70,'WTD Last'!$A$1:$AQ$605,15,0)))</f>
        <v>40.0690789999999</v>
      </c>
      <c r="AT70" s="259" t="n">
        <f aca="false">N70*(P70/100)/360</f>
        <v>219.444444444444</v>
      </c>
      <c r="AU70" s="261" t="n">
        <v>89135</v>
      </c>
      <c r="AV70" s="261" t="n">
        <v>4364</v>
      </c>
      <c r="AW70" s="255"/>
      <c r="AX70" s="257"/>
    </row>
    <row r="71" customFormat="false" ht="12.75" hidden="false" customHeight="false" outlineLevel="0" collapsed="false">
      <c r="A71" s="255" t="n">
        <v>1691</v>
      </c>
      <c r="B71" s="255" t="n">
        <v>899</v>
      </c>
      <c r="C71" s="255" t="s">
        <v>2</v>
      </c>
      <c r="D71" s="255" t="s">
        <v>104</v>
      </c>
      <c r="E71" s="255" t="s">
        <v>210</v>
      </c>
      <c r="F71" s="255" t="s">
        <v>102</v>
      </c>
      <c r="G71" s="255" t="s">
        <v>164</v>
      </c>
      <c r="H71" s="255" t="s">
        <v>168</v>
      </c>
      <c r="I71" s="255" t="s">
        <v>180</v>
      </c>
      <c r="J71" s="256" t="s">
        <v>189</v>
      </c>
      <c r="K71" s="268" t="n">
        <v>36969</v>
      </c>
      <c r="L71" s="268" t="n">
        <v>38795</v>
      </c>
      <c r="M71" s="255" t="s">
        <v>155</v>
      </c>
      <c r="N71" s="257" t="n">
        <v>-10000000</v>
      </c>
      <c r="O71" s="257" t="n">
        <v>4244.405251</v>
      </c>
      <c r="P71" s="258" t="n">
        <v>0.85</v>
      </c>
      <c r="Q71" s="257" t="n">
        <v>84.110235</v>
      </c>
      <c r="R71" s="257" t="n">
        <v>79.065548</v>
      </c>
      <c r="S71" s="258" t="n">
        <v>-5.09406280988531</v>
      </c>
      <c r="T71" s="257" t="n">
        <v>-21621.266939201</v>
      </c>
      <c r="U71" s="257" t="n">
        <v>-1050.327858</v>
      </c>
      <c r="V71" s="257" t="n">
        <v>0</v>
      </c>
      <c r="W71" s="257" t="n">
        <v>-22671.594797201</v>
      </c>
      <c r="X71" s="257" t="n">
        <v>-7349.951526</v>
      </c>
      <c r="Y71" s="257" t="n">
        <v>-29273.279765</v>
      </c>
      <c r="Z71" s="257" t="n">
        <v>-21923.328239</v>
      </c>
      <c r="AA71" s="257" t="n">
        <v>748.266558201045</v>
      </c>
      <c r="AB71" s="257" t="n">
        <v>-7349.951526</v>
      </c>
      <c r="AC71" s="257" t="n">
        <v>-29273.279765</v>
      </c>
      <c r="AD71" s="257" t="n">
        <v>-21923.328239</v>
      </c>
      <c r="AF71" s="257" t="n">
        <v>24437.1632326325</v>
      </c>
      <c r="AG71" s="259" t="n">
        <f aca="false">IF(ISERROR(VLOOKUP(B71,Acc_Cash!$A:$H,3,FALSE())),0,VLOOKUP(B71,Acc_Cash!$A:$H,3,FALSE()))</f>
        <v>0</v>
      </c>
      <c r="AH71" s="259" t="n">
        <f aca="false">AG71+AC71</f>
        <v>-29273.279765</v>
      </c>
      <c r="AI71" s="259" t="n">
        <f aca="false">AH71-(IF(ISERROR(VLOOKUP(A71,'YTD Last'!$E$2:$Z$500,21,0)),0,VLOOKUP(A71,'YTD Last'!$E$2:$Z$500,21,0)))</f>
        <v>-29273.279765</v>
      </c>
      <c r="AJ71" s="259" t="n">
        <f aca="false">AH71-IF(ISERROR(VLOOKUP(A71,'QTD Last'!$A$2:$AH$600,34,0)),0,VLOOKUP(A71,'QTD Last'!$A$2:$AH$600,34,0))</f>
        <v>-21923.328239</v>
      </c>
      <c r="AK71" s="259" t="n">
        <f aca="false">AH71-IF(ISERROR(VLOOKUP(A71,'MTD Last'!$A$2:$AH$600,34,0)),0,VLOOKUP(A71,'MTD Last'!$A$2:$AH$600,34,0))</f>
        <v>-21923.328239</v>
      </c>
      <c r="AL71" s="259" t="n">
        <f aca="false">AD71-AE71</f>
        <v>-21923.328239</v>
      </c>
      <c r="AM71" s="269" t="str">
        <f aca="false">ROUND((L71-Control!$C$3)/365,0)&amp;" Year"</f>
        <v>-20 Year</v>
      </c>
      <c r="AN71" s="260" t="n">
        <f aca="false">IF(F71="AAA",1,IF(F71="AA+",2,IF(F71="AA",3,IF(F71="AA-",4,IF(F71="A+",5,IF(F71="A",6,IF(F71="A-",7,IF(F71="BBB+",8,"Code"))))))))</f>
        <v>6</v>
      </c>
      <c r="AO71" s="260" t="str">
        <f aca="false">IF(F71="BBB",9,IF(F71="BBB-",10,IF(F71="BB+",11,IF(F71="BB",12,IF(F71="BB-",13,IF(F71="B+",14,IF(F71="B",15,IF(F71="B-",16,"Code"))))))))</f>
        <v>Code</v>
      </c>
      <c r="AP71" s="260" t="n">
        <f aca="false">IF(AN71="Code",AO71,AN71)</f>
        <v>6</v>
      </c>
      <c r="AQ71" s="259" t="n">
        <f aca="false">AH71-(IF(ISERROR(VLOOKUP(A71,'WTD Last'!$A$1:$AQ$605,34,0)),0,VLOOKUP(A71,'WTD Last'!$A$1:$AQ$605,34,0)))</f>
        <v>-28282.010201</v>
      </c>
      <c r="AR71" s="270" t="n">
        <f aca="false">R71-(IF(ISERROR(VLOOKUP(A71,'WTD Last'!$A$1:$AQ$605,18,0)),0,VLOOKUP(A71,'WTD Last'!$A$1:$AQ$605,18,0)))</f>
        <v>-6.142574</v>
      </c>
      <c r="AS71" s="259" t="n">
        <f aca="false">O71-(IF(ISERROR(VLOOKUP(A71,'WTD Last'!$A$1:$AQ$605,15,0)),0,VLOOKUP(A71,'WTD Last'!$A$1:$AQ$605,15,0)))</f>
        <v>-40.7020009999997</v>
      </c>
      <c r="AT71" s="259" t="n">
        <f aca="false">N71*(P71/100)/360</f>
        <v>-236.111111111111</v>
      </c>
      <c r="AU71" s="261" t="n">
        <v>122</v>
      </c>
      <c r="AV71" s="261" t="n">
        <v>4364</v>
      </c>
      <c r="AW71" s="255"/>
      <c r="AX71" s="257"/>
    </row>
    <row r="72" customFormat="false" ht="12.75" hidden="false" customHeight="false" outlineLevel="0" collapsed="false">
      <c r="A72" s="255" t="n">
        <v>275</v>
      </c>
      <c r="B72" s="255" t="n">
        <v>870</v>
      </c>
      <c r="C72" s="255" t="s">
        <v>2</v>
      </c>
      <c r="D72" s="255" t="s">
        <v>104</v>
      </c>
      <c r="E72" s="255" t="s">
        <v>229</v>
      </c>
      <c r="F72" s="255" t="s">
        <v>163</v>
      </c>
      <c r="G72" s="255" t="s">
        <v>96</v>
      </c>
      <c r="H72" s="255" t="s">
        <v>168</v>
      </c>
      <c r="I72" s="255" t="s">
        <v>182</v>
      </c>
      <c r="J72" s="256" t="s">
        <v>203</v>
      </c>
      <c r="K72" s="268" t="n">
        <v>36865</v>
      </c>
      <c r="L72" s="268" t="n">
        <v>38691</v>
      </c>
      <c r="M72" s="255" t="s">
        <v>155</v>
      </c>
      <c r="N72" s="257" t="n">
        <v>-15000000</v>
      </c>
      <c r="O72" s="257" t="n">
        <v>6022.225069</v>
      </c>
      <c r="P72" s="258" t="n">
        <v>0.7</v>
      </c>
      <c r="Q72" s="257" t="n">
        <v>50.817268</v>
      </c>
      <c r="R72" s="257" t="n">
        <v>50.660073</v>
      </c>
      <c r="S72" s="258" t="n">
        <v>-0.140517859112726</v>
      </c>
      <c r="T72" s="257" t="n">
        <v>-846.230173790871</v>
      </c>
      <c r="U72" s="257" t="n">
        <v>-959.765481</v>
      </c>
      <c r="V72" s="257" t="n">
        <v>0</v>
      </c>
      <c r="W72" s="257" t="n">
        <v>-1805.99565479087</v>
      </c>
      <c r="X72" s="257" t="n">
        <v>-126921.977535</v>
      </c>
      <c r="Y72" s="257" t="n">
        <v>-128322.925942</v>
      </c>
      <c r="Z72" s="257" t="n">
        <v>-1400.948407</v>
      </c>
      <c r="AA72" s="257" t="n">
        <v>405.047247790867</v>
      </c>
      <c r="AB72" s="257" t="n">
        <v>-126921.977535</v>
      </c>
      <c r="AC72" s="257" t="n">
        <v>-128322.925942</v>
      </c>
      <c r="AD72" s="257" t="n">
        <v>-1400.948407</v>
      </c>
      <c r="AF72" s="257" t="n">
        <v>17831.808429309</v>
      </c>
      <c r="AG72" s="259" t="n">
        <f aca="false">IF(ISERROR(VLOOKUP(B72,Acc_Cash!$A:$H,3,FALSE())),0,VLOOKUP(B72,Acc_Cash!$A:$H,3,FALSE()))</f>
        <v>-26250</v>
      </c>
      <c r="AH72" s="259" t="n">
        <f aca="false">AG72+AC72</f>
        <v>-154572.925942</v>
      </c>
      <c r="AI72" s="259" t="n">
        <f aca="false">AH72-(IF(ISERROR(VLOOKUP(A72,'YTD Last'!$E$2:$Z$500,21,0)),0,VLOOKUP(A72,'YTD Last'!$E$2:$Z$500,21,0)))</f>
        <v>-161380.800093</v>
      </c>
      <c r="AJ72" s="259" t="n">
        <f aca="false">AH72-IF(ISERROR(VLOOKUP(A72,'QTD Last'!$A$2:$AH$600,34,0)),0,VLOOKUP(A72,'QTD Last'!$A$2:$AH$600,34,0))</f>
        <v>-1400.94840699999</v>
      </c>
      <c r="AK72" s="259" t="n">
        <f aca="false">AH72-IF(ISERROR(VLOOKUP(A72,'MTD Last'!$A$2:$AH$600,34,0)),0,VLOOKUP(A72,'MTD Last'!$A$2:$AH$600,34,0))</f>
        <v>-1400.94840699999</v>
      </c>
      <c r="AL72" s="259" t="n">
        <f aca="false">AD72-AE72</f>
        <v>-1400.948407</v>
      </c>
      <c r="AM72" s="269" t="str">
        <f aca="false">ROUND((L72-Control!$C$3)/365,0)&amp;" Year"</f>
        <v>-20 Year</v>
      </c>
      <c r="AN72" s="260" t="n">
        <f aca="false">IF(F72="AAA",1,IF(F72="AA+",2,IF(F72="AA",3,IF(F72="AA-",4,IF(F72="A+",5,IF(F72="A",6,IF(F72="A-",7,IF(F72="BBB+",8,"Code"))))))))</f>
        <v>4</v>
      </c>
      <c r="AO72" s="260" t="str">
        <f aca="false">IF(F72="BBB",9,IF(F72="BBB-",10,IF(F72="BB+",11,IF(F72="BB",12,IF(F72="BB-",13,IF(F72="B+",14,IF(F72="B",15,IF(F72="B-",16,"Code"))))))))</f>
        <v>Code</v>
      </c>
      <c r="AP72" s="260" t="n">
        <f aca="false">IF(AN72="Code",AO72,AN72)</f>
        <v>4</v>
      </c>
      <c r="AQ72" s="259" t="n">
        <f aca="false">AH72-(IF(ISERROR(VLOOKUP(A72,'WTD Last'!$A$1:$AQ$605,34,0)),0,VLOOKUP(A72,'WTD Last'!$A$1:$AQ$605,34,0)))</f>
        <v>-14242.167721</v>
      </c>
      <c r="AR72" s="270" t="n">
        <f aca="false">R72-(IF(ISERROR(VLOOKUP(A72,'WTD Last'!$A$1:$AQ$605,18,0)),0,VLOOKUP(A72,'WTD Last'!$A$1:$AQ$605,18,0)))</f>
        <v>-2.032927</v>
      </c>
      <c r="AS72" s="259" t="n">
        <f aca="false">O72-(IF(ISERROR(VLOOKUP(A72,'WTD Last'!$A$1:$AQ$605,15,0)),0,VLOOKUP(A72,'WTD Last'!$A$1:$AQ$605,15,0)))</f>
        <v>-55.0931060000003</v>
      </c>
      <c r="AT72" s="259" t="n">
        <f aca="false">N72*(P72/100)/360</f>
        <v>-291.666666666667</v>
      </c>
      <c r="AU72" s="261" t="n">
        <v>81224</v>
      </c>
      <c r="AV72" s="261" t="n">
        <v>94317</v>
      </c>
      <c r="AW72" s="255"/>
      <c r="AX72" s="257"/>
    </row>
    <row r="73" customFormat="false" ht="12.75" hidden="false" customHeight="false" outlineLevel="0" collapsed="false">
      <c r="A73" s="255" t="n">
        <v>276</v>
      </c>
      <c r="B73" s="255" t="n">
        <v>413</v>
      </c>
      <c r="C73" s="255" t="s">
        <v>2</v>
      </c>
      <c r="D73" s="255" t="s">
        <v>104</v>
      </c>
      <c r="E73" s="255" t="s">
        <v>229</v>
      </c>
      <c r="F73" s="255" t="s">
        <v>163</v>
      </c>
      <c r="G73" s="255" t="s">
        <v>96</v>
      </c>
      <c r="H73" s="255" t="s">
        <v>168</v>
      </c>
      <c r="I73" s="255" t="s">
        <v>180</v>
      </c>
      <c r="J73" s="256" t="s">
        <v>203</v>
      </c>
      <c r="K73" s="268" t="n">
        <v>36865</v>
      </c>
      <c r="L73" s="268" t="n">
        <v>38691</v>
      </c>
      <c r="M73" s="255" t="s">
        <v>155</v>
      </c>
      <c r="N73" s="257" t="n">
        <v>-5000000</v>
      </c>
      <c r="O73" s="257" t="n">
        <v>2007.408356</v>
      </c>
      <c r="P73" s="258" t="n">
        <v>0.7</v>
      </c>
      <c r="Q73" s="257" t="n">
        <v>50.817268</v>
      </c>
      <c r="R73" s="257" t="n">
        <v>50.660073</v>
      </c>
      <c r="S73" s="258" t="n">
        <v>-0.140517859119026</v>
      </c>
      <c r="T73" s="257" t="n">
        <v>-282.076724562764</v>
      </c>
      <c r="U73" s="257" t="n">
        <v>-319.921827</v>
      </c>
      <c r="V73" s="257" t="n">
        <v>0</v>
      </c>
      <c r="W73" s="257" t="n">
        <v>-601.998551562764</v>
      </c>
      <c r="X73" s="257" t="n">
        <v>-42307.325845</v>
      </c>
      <c r="Y73" s="257" t="n">
        <v>-42774.308647</v>
      </c>
      <c r="Z73" s="257" t="n">
        <v>-466.982801999999</v>
      </c>
      <c r="AA73" s="257" t="n">
        <v>135.015749562766</v>
      </c>
      <c r="AB73" s="257" t="n">
        <v>-42307.325845</v>
      </c>
      <c r="AC73" s="257" t="n">
        <v>-42774.308647</v>
      </c>
      <c r="AD73" s="257" t="n">
        <v>-466.982801999999</v>
      </c>
      <c r="AF73" s="257" t="n">
        <v>5943.936142116</v>
      </c>
      <c r="AG73" s="259" t="n">
        <f aca="false">IF(ISERROR(VLOOKUP(B73,Acc_Cash!$A:$H,3,FALSE())),0,VLOOKUP(B73,Acc_Cash!$A:$H,3,FALSE()))</f>
        <v>-8750</v>
      </c>
      <c r="AH73" s="259" t="n">
        <f aca="false">AG73+AC73</f>
        <v>-51524.308647</v>
      </c>
      <c r="AI73" s="259" t="n">
        <f aca="false">AH73-(IF(ISERROR(VLOOKUP(A73,'YTD Last'!$E$2:$Z$500,21,0)),0,VLOOKUP(A73,'YTD Last'!$E$2:$Z$500,21,0)))</f>
        <v>-53793.600031</v>
      </c>
      <c r="AJ73" s="259" t="n">
        <f aca="false">AH73-IF(ISERROR(VLOOKUP(A73,'QTD Last'!$A$2:$AH$600,34,0)),0,VLOOKUP(A73,'QTD Last'!$A$2:$AH$600,34,0))</f>
        <v>-466.982801999999</v>
      </c>
      <c r="AK73" s="259" t="n">
        <f aca="false">AH73-IF(ISERROR(VLOOKUP(A73,'MTD Last'!$A$2:$AH$600,34,0)),0,VLOOKUP(A73,'MTD Last'!$A$2:$AH$600,34,0))</f>
        <v>-466.982801999999</v>
      </c>
      <c r="AL73" s="259" t="n">
        <f aca="false">AD73-AE73</f>
        <v>-466.982801999999</v>
      </c>
      <c r="AM73" s="269" t="str">
        <f aca="false">ROUND((L73-Control!$C$3)/365,0)&amp;" Year"</f>
        <v>-20 Year</v>
      </c>
      <c r="AN73" s="260" t="n">
        <f aca="false">IF(F73="AAA",1,IF(F73="AA+",2,IF(F73="AA",3,IF(F73="AA-",4,IF(F73="A+",5,IF(F73="A",6,IF(F73="A-",7,IF(F73="BBB+",8,"Code"))))))))</f>
        <v>4</v>
      </c>
      <c r="AO73" s="260" t="str">
        <f aca="false">IF(F73="BBB",9,IF(F73="BBB-",10,IF(F73="BB+",11,IF(F73="BB",12,IF(F73="BB-",13,IF(F73="B+",14,IF(F73="B",15,IF(F73="B-",16,"Code"))))))))</f>
        <v>Code</v>
      </c>
      <c r="AP73" s="260" t="n">
        <f aca="false">IF(AN73="Code",AO73,AN73)</f>
        <v>4</v>
      </c>
      <c r="AQ73" s="259" t="n">
        <f aca="false">AH73-(IF(ISERROR(VLOOKUP(A73,'WTD Last'!$A$1:$AQ$605,34,0)),0,VLOOKUP(A73,'WTD Last'!$A$1:$AQ$605,34,0)))</f>
        <v>-4747.38924</v>
      </c>
      <c r="AR73" s="270" t="n">
        <f aca="false">R73-(IF(ISERROR(VLOOKUP(A73,'WTD Last'!$A$1:$AQ$605,18,0)),0,VLOOKUP(A73,'WTD Last'!$A$1:$AQ$605,18,0)))</f>
        <v>-2.032927</v>
      </c>
      <c r="AS73" s="259" t="n">
        <f aca="false">O73-(IF(ISERROR(VLOOKUP(A73,'WTD Last'!$A$1:$AQ$605,15,0)),0,VLOOKUP(A73,'WTD Last'!$A$1:$AQ$605,15,0)))</f>
        <v>-18.3643690000001</v>
      </c>
      <c r="AT73" s="259" t="n">
        <f aca="false">N73*(P73/100)/360</f>
        <v>-97.2222222222222</v>
      </c>
      <c r="AU73" s="261" t="n">
        <v>122</v>
      </c>
      <c r="AV73" s="261" t="n">
        <v>94317</v>
      </c>
      <c r="AW73" s="255"/>
      <c r="AX73" s="257"/>
    </row>
    <row r="74" customFormat="false" ht="12.75" hidden="false" customHeight="false" outlineLevel="0" collapsed="false">
      <c r="A74" s="255" t="n">
        <v>1618</v>
      </c>
      <c r="B74" s="255" t="n">
        <v>823</v>
      </c>
      <c r="C74" s="255" t="s">
        <v>2</v>
      </c>
      <c r="D74" s="255" t="s">
        <v>104</v>
      </c>
      <c r="E74" s="255" t="s">
        <v>230</v>
      </c>
      <c r="F74" s="255" t="s">
        <v>172</v>
      </c>
      <c r="G74" s="255" t="s">
        <v>96</v>
      </c>
      <c r="H74" s="255" t="s">
        <v>97</v>
      </c>
      <c r="I74" s="255" t="s">
        <v>186</v>
      </c>
      <c r="J74" s="256" t="s">
        <v>154</v>
      </c>
      <c r="K74" s="268" t="n">
        <v>36909</v>
      </c>
      <c r="L74" s="268" t="n">
        <v>37839</v>
      </c>
      <c r="M74" s="255" t="s">
        <v>155</v>
      </c>
      <c r="N74" s="257" t="n">
        <v>-17000000</v>
      </c>
      <c r="O74" s="257" t="n">
        <v>3606.4506</v>
      </c>
      <c r="P74" s="258" t="n">
        <v>0.32</v>
      </c>
      <c r="Q74" s="257" t="n">
        <v>24.752415</v>
      </c>
      <c r="R74" s="257" t="n">
        <v>24.695128</v>
      </c>
      <c r="S74" s="258" t="n">
        <v>-0.0164637929694059</v>
      </c>
      <c r="T74" s="257" t="n">
        <v>-59.3758560327898</v>
      </c>
      <c r="U74" s="257" t="n">
        <v>-614.470953</v>
      </c>
      <c r="V74" s="257" t="n">
        <v>0</v>
      </c>
      <c r="W74" s="257" t="n">
        <v>-673.84680903279</v>
      </c>
      <c r="X74" s="257" t="n">
        <v>-38699.233011</v>
      </c>
      <c r="Y74" s="257" t="n">
        <v>-39066.218489</v>
      </c>
      <c r="Z74" s="257" t="n">
        <v>-366.985478000002</v>
      </c>
      <c r="AA74" s="257" t="n">
        <v>306.861331032787</v>
      </c>
      <c r="AB74" s="257" t="n">
        <v>-38699.233011</v>
      </c>
      <c r="AC74" s="257" t="n">
        <v>-39066.218489</v>
      </c>
      <c r="AD74" s="257" t="n">
        <v>-366.985478000002</v>
      </c>
      <c r="AF74" s="257" t="n">
        <v>35595.667422</v>
      </c>
      <c r="AG74" s="259" t="n">
        <f aca="false">IF(ISERROR(VLOOKUP(B74,Acc_Cash!$A:$H,3,FALSE())),0,VLOOKUP(B74,Acc_Cash!$A:$H,3,FALSE()))</f>
        <v>0</v>
      </c>
      <c r="AH74" s="259" t="n">
        <f aca="false">AG74+AC74</f>
        <v>-39066.218489</v>
      </c>
      <c r="AI74" s="259" t="n">
        <f aca="false">AH74-(IF(ISERROR(VLOOKUP(A74,'YTD Last'!$E$2:$Z$500,21,0)),0,VLOOKUP(A74,'YTD Last'!$E$2:$Z$500,21,0)))</f>
        <v>-39066.218489</v>
      </c>
      <c r="AJ74" s="259" t="n">
        <f aca="false">AH74-IF(ISERROR(VLOOKUP(A74,'QTD Last'!$A$2:$AH$600,34,0)),0,VLOOKUP(A74,'QTD Last'!$A$2:$AH$600,34,0))</f>
        <v>-366.985478000002</v>
      </c>
      <c r="AK74" s="259" t="n">
        <f aca="false">AH74-IF(ISERROR(VLOOKUP(A74,'MTD Last'!$A$2:$AH$600,34,0)),0,VLOOKUP(A74,'MTD Last'!$A$2:$AH$600,34,0))</f>
        <v>-366.985478000002</v>
      </c>
      <c r="AL74" s="259" t="n">
        <f aca="false">AD74-AE74</f>
        <v>-366.985478000002</v>
      </c>
      <c r="AM74" s="269" t="str">
        <f aca="false">ROUND((L74-Control!$C$3)/365,0)&amp;" Year"</f>
        <v>-22 Year</v>
      </c>
      <c r="AN74" s="260" t="str">
        <f aca="false">IF(F74="AAA",1,IF(F74="AA+",2,IF(F74="AA",3,IF(F74="AA-",4,IF(F74="A+",5,IF(F74="A",6,IF(F74="A-",7,IF(F74="BBB+",8,"Code"))))))))</f>
        <v>Code</v>
      </c>
      <c r="AO74" s="260" t="n">
        <f aca="false">IF(F74="BBB",9,IF(F74="BBB-",10,IF(F74="BB+",11,IF(F74="BB",12,IF(F74="BB-",13,IF(F74="B+",14,IF(F74="B",15,IF(F74="B-",16,"Code"))))))))</f>
        <v>9</v>
      </c>
      <c r="AP74" s="260" t="n">
        <f aca="false">IF(AN74="Code",AO74,AN74)</f>
        <v>9</v>
      </c>
      <c r="AQ74" s="259" t="n">
        <f aca="false">AH74-(IF(ISERROR(VLOOKUP(A74,'WTD Last'!$A$1:$AQ$605,34,0)),0,VLOOKUP(A74,'WTD Last'!$A$1:$AQ$605,34,0)))</f>
        <v>-10622.24613</v>
      </c>
      <c r="AR74" s="270" t="n">
        <f aca="false">R74-(IF(ISERROR(VLOOKUP(A74,'WTD Last'!$A$1:$AQ$605,18,0)),0,VLOOKUP(A74,'WTD Last'!$A$1:$AQ$605,18,0)))</f>
        <v>-2.534959</v>
      </c>
      <c r="AS74" s="259" t="n">
        <f aca="false">O74-(IF(ISERROR(VLOOKUP(A74,'WTD Last'!$A$1:$AQ$605,15,0)),0,VLOOKUP(A74,'WTD Last'!$A$1:$AQ$605,15,0)))</f>
        <v>-38.4363770000005</v>
      </c>
      <c r="AT74" s="259" t="n">
        <f aca="false">N74*(P74/100)/360</f>
        <v>-151.111111111111</v>
      </c>
      <c r="AU74" s="261" t="n">
        <v>89135</v>
      </c>
      <c r="AV74" s="261" t="n">
        <v>67838</v>
      </c>
      <c r="AW74" s="255"/>
      <c r="AX74" s="257"/>
    </row>
    <row r="75" customFormat="false" ht="12.75" hidden="false" customHeight="false" outlineLevel="0" collapsed="false">
      <c r="A75" s="255" t="n">
        <v>1285</v>
      </c>
      <c r="B75" s="255" t="n">
        <v>446</v>
      </c>
      <c r="C75" s="255" t="s">
        <v>2</v>
      </c>
      <c r="D75" s="255" t="s">
        <v>104</v>
      </c>
      <c r="E75" s="255" t="s">
        <v>231</v>
      </c>
      <c r="F75" s="255" t="s">
        <v>172</v>
      </c>
      <c r="G75" s="255" t="s">
        <v>112</v>
      </c>
      <c r="H75" s="255" t="s">
        <v>168</v>
      </c>
      <c r="I75" s="255" t="s">
        <v>156</v>
      </c>
      <c r="J75" s="256" t="s">
        <v>170</v>
      </c>
      <c r="K75" s="268" t="n">
        <v>36896</v>
      </c>
      <c r="L75" s="268" t="n">
        <v>38722</v>
      </c>
      <c r="M75" s="255" t="s">
        <v>155</v>
      </c>
      <c r="N75" s="257" t="n">
        <v>-10000000</v>
      </c>
      <c r="O75" s="257" t="n">
        <v>4129.877258</v>
      </c>
      <c r="P75" s="258" t="n">
        <v>0.9</v>
      </c>
      <c r="Q75" s="257" t="n">
        <v>72.424462</v>
      </c>
      <c r="R75" s="257" t="n">
        <v>71.85239</v>
      </c>
      <c r="S75" s="258" t="n">
        <v>-0.546368889375131</v>
      </c>
      <c r="T75" s="257" t="n">
        <v>-2256.43645070907</v>
      </c>
      <c r="U75" s="257" t="n">
        <v>-821.669859</v>
      </c>
      <c r="V75" s="257" t="n">
        <v>0</v>
      </c>
      <c r="W75" s="257" t="n">
        <v>-3078.10630970907</v>
      </c>
      <c r="X75" s="257" t="n">
        <v>-94520.6307</v>
      </c>
      <c r="Y75" s="257" t="n">
        <v>-97242.794612</v>
      </c>
      <c r="Z75" s="257" t="n">
        <v>-2722.163912</v>
      </c>
      <c r="AA75" s="257" t="n">
        <v>355.942397709066</v>
      </c>
      <c r="AB75" s="257" t="n">
        <v>-94520.6307</v>
      </c>
      <c r="AC75" s="257" t="n">
        <v>-97242.794612</v>
      </c>
      <c r="AD75" s="257" t="n">
        <v>-2722.163912</v>
      </c>
      <c r="AF75" s="257" t="n">
        <v>40761.88853646</v>
      </c>
      <c r="AG75" s="259" t="n">
        <f aca="false">IF(ISERROR(VLOOKUP(B75,Acc_Cash!$A:$H,3,FALSE())),0,VLOOKUP(B75,Acc_Cash!$A:$H,3,FALSE()))</f>
        <v>0</v>
      </c>
      <c r="AH75" s="259" t="n">
        <f aca="false">AG75+AC75</f>
        <v>-97242.794612</v>
      </c>
      <c r="AI75" s="259" t="n">
        <f aca="false">AH75-(IF(ISERROR(VLOOKUP(A75,'YTD Last'!$E$2:$Z$500,21,0)),0,VLOOKUP(A75,'YTD Last'!$E$2:$Z$500,21,0)))</f>
        <v>-375331.524372</v>
      </c>
      <c r="AJ75" s="259" t="n">
        <f aca="false">AH75-IF(ISERROR(VLOOKUP(A75,'QTD Last'!$A$2:$AH$600,34,0)),0,VLOOKUP(A75,'QTD Last'!$A$2:$AH$600,34,0))</f>
        <v>-2722.163912</v>
      </c>
      <c r="AK75" s="259" t="n">
        <f aca="false">AH75-IF(ISERROR(VLOOKUP(A75,'MTD Last'!$A$2:$AH$600,34,0)),0,VLOOKUP(A75,'MTD Last'!$A$2:$AH$600,34,0))</f>
        <v>-2722.163912</v>
      </c>
      <c r="AL75" s="259" t="n">
        <f aca="false">AD75-AE75</f>
        <v>-2722.163912</v>
      </c>
      <c r="AM75" s="269" t="str">
        <f aca="false">ROUND((L75-Control!$C$3)/365,0)&amp;" Year"</f>
        <v>-20 Year</v>
      </c>
      <c r="AN75" s="260" t="str">
        <f aca="false">IF(F75="AAA",1,IF(F75="AA+",2,IF(F75="AA",3,IF(F75="AA-",4,IF(F75="A+",5,IF(F75="A",6,IF(F75="A-",7,IF(F75="BBB+",8,"Code"))))))))</f>
        <v>Code</v>
      </c>
      <c r="AO75" s="260" t="n">
        <f aca="false">IF(F75="BBB",9,IF(F75="BBB-",10,IF(F75="BB+",11,IF(F75="BB",12,IF(F75="BB-",13,IF(F75="B+",14,IF(F75="B",15,IF(F75="B-",16,"Code"))))))))</f>
        <v>9</v>
      </c>
      <c r="AP75" s="260" t="n">
        <f aca="false">IF(AN75="Code",AO75,AN75)</f>
        <v>9</v>
      </c>
      <c r="AQ75" s="259" t="n">
        <f aca="false">AH75-(IF(ISERROR(VLOOKUP(A75,'WTD Last'!$A$1:$AQ$605,34,0)),0,VLOOKUP(A75,'WTD Last'!$A$1:$AQ$605,34,0)))</f>
        <v>-16242.395052</v>
      </c>
      <c r="AR75" s="270" t="n">
        <f aca="false">R75-(IF(ISERROR(VLOOKUP(A75,'WTD Last'!$A$1:$AQ$605,18,0)),0,VLOOKUP(A75,'WTD Last'!$A$1:$AQ$605,18,0)))</f>
        <v>-3.519182</v>
      </c>
      <c r="AS75" s="259" t="n">
        <f aca="false">O75-(IF(ISERROR(VLOOKUP(A75,'WTD Last'!$A$1:$AQ$605,15,0)),0,VLOOKUP(A75,'WTD Last'!$A$1:$AQ$605,15,0)))</f>
        <v>-38.0312820000008</v>
      </c>
      <c r="AT75" s="259" t="n">
        <f aca="false">N75*(P75/100)/360</f>
        <v>-250</v>
      </c>
      <c r="AV75" s="261" t="n">
        <v>80310</v>
      </c>
      <c r="AW75" s="255"/>
      <c r="AX75" s="257"/>
    </row>
    <row r="76" customFormat="false" ht="12.75" hidden="false" customHeight="false" outlineLevel="0" collapsed="false">
      <c r="A76" s="255" t="n">
        <v>1486</v>
      </c>
      <c r="B76" s="255" t="n">
        <v>537</v>
      </c>
      <c r="C76" s="255" t="s">
        <v>2</v>
      </c>
      <c r="D76" s="255" t="s">
        <v>157</v>
      </c>
      <c r="E76" s="255" t="s">
        <v>231</v>
      </c>
      <c r="F76" s="255" t="s">
        <v>172</v>
      </c>
      <c r="G76" s="255" t="s">
        <v>112</v>
      </c>
      <c r="H76" s="255" t="s">
        <v>168</v>
      </c>
      <c r="I76" s="255" t="s">
        <v>156</v>
      </c>
      <c r="J76" s="256" t="s">
        <v>158</v>
      </c>
      <c r="K76" s="268" t="n">
        <v>36896</v>
      </c>
      <c r="L76" s="268" t="n">
        <v>38722</v>
      </c>
      <c r="M76" s="255" t="s">
        <v>155</v>
      </c>
      <c r="N76" s="257" t="n">
        <v>10000000</v>
      </c>
      <c r="O76" s="257" t="n">
        <v>-4129.877258</v>
      </c>
      <c r="P76" s="258" t="n">
        <v>0.9</v>
      </c>
      <c r="Q76" s="257" t="n">
        <v>72.424462</v>
      </c>
      <c r="R76" s="257" t="n">
        <v>71.85239</v>
      </c>
      <c r="S76" s="258" t="n">
        <v>-0.546368889375131</v>
      </c>
      <c r="T76" s="257" t="n">
        <v>2256.43645070907</v>
      </c>
      <c r="U76" s="257" t="n">
        <v>821.669859</v>
      </c>
      <c r="V76" s="257" t="n">
        <v>0</v>
      </c>
      <c r="W76" s="257" t="n">
        <v>3078.10630970907</v>
      </c>
      <c r="X76" s="257" t="n">
        <v>94520.6307</v>
      </c>
      <c r="Y76" s="257" t="n">
        <v>97242.794612</v>
      </c>
      <c r="Z76" s="257" t="n">
        <v>2722.163912</v>
      </c>
      <c r="AA76" s="257" t="n">
        <v>-355.942397709066</v>
      </c>
      <c r="AB76" s="257" t="n">
        <v>94520.6307</v>
      </c>
      <c r="AC76" s="257" t="n">
        <v>97242.794612</v>
      </c>
      <c r="AD76" s="257" t="n">
        <v>2722.163912</v>
      </c>
      <c r="AF76" s="257" t="n">
        <v>-40761.88853646</v>
      </c>
      <c r="AG76" s="259" t="n">
        <f aca="false">IF(ISERROR(VLOOKUP(B76,Acc_Cash!$A:$H,3,FALSE())),0,VLOOKUP(B76,Acc_Cash!$A:$H,3,FALSE()))</f>
        <v>0</v>
      </c>
      <c r="AH76" s="259" t="n">
        <f aca="false">AG76+AC76</f>
        <v>97242.794612</v>
      </c>
      <c r="AI76" s="259" t="n">
        <f aca="false">AH76-(IF(ISERROR(VLOOKUP(A76,'YTD Last'!$E$2:$Z$500,21,0)),0,VLOOKUP(A76,'YTD Last'!$E$2:$Z$500,21,0)))</f>
        <v>375331.524372</v>
      </c>
      <c r="AJ76" s="259" t="n">
        <f aca="false">AH76-IF(ISERROR(VLOOKUP(A76,'QTD Last'!$A$2:$AH$600,34,0)),0,VLOOKUP(A76,'QTD Last'!$A$2:$AH$600,34,0))</f>
        <v>2722.163912</v>
      </c>
      <c r="AK76" s="259" t="n">
        <f aca="false">AH76-IF(ISERROR(VLOOKUP(A76,'MTD Last'!$A$2:$AH$600,34,0)),0,VLOOKUP(A76,'MTD Last'!$A$2:$AH$600,34,0))</f>
        <v>2722.163912</v>
      </c>
      <c r="AL76" s="259" t="n">
        <f aca="false">AD76-AE76</f>
        <v>2722.163912</v>
      </c>
      <c r="AM76" s="269" t="str">
        <f aca="false">ROUND((L76-Control!$C$3)/365,0)&amp;" Year"</f>
        <v>-20 Year</v>
      </c>
      <c r="AN76" s="260" t="str">
        <f aca="false">IF(F76="AAA",1,IF(F76="AA+",2,IF(F76="AA",3,IF(F76="AA-",4,IF(F76="A+",5,IF(F76="A",6,IF(F76="A-",7,IF(F76="BBB+",8,"Code"))))))))</f>
        <v>Code</v>
      </c>
      <c r="AO76" s="260" t="n">
        <f aca="false">IF(F76="BBB",9,IF(F76="BBB-",10,IF(F76="BB+",11,IF(F76="BB",12,IF(F76="BB-",13,IF(F76="B+",14,IF(F76="B",15,IF(F76="B-",16,"Code"))))))))</f>
        <v>9</v>
      </c>
      <c r="AP76" s="260" t="n">
        <f aca="false">IF(AN76="Code",AO76,AN76)</f>
        <v>9</v>
      </c>
      <c r="AQ76" s="259" t="n">
        <f aca="false">AH76-(IF(ISERROR(VLOOKUP(A76,'WTD Last'!$A$1:$AQ$605,34,0)),0,VLOOKUP(A76,'WTD Last'!$A$1:$AQ$605,34,0)))</f>
        <v>16242.395052</v>
      </c>
      <c r="AR76" s="270" t="n">
        <f aca="false">R76-(IF(ISERROR(VLOOKUP(A76,'WTD Last'!$A$1:$AQ$605,18,0)),0,VLOOKUP(A76,'WTD Last'!$A$1:$AQ$605,18,0)))</f>
        <v>-3.519182</v>
      </c>
      <c r="AS76" s="259" t="n">
        <f aca="false">O76-(IF(ISERROR(VLOOKUP(A76,'WTD Last'!$A$1:$AQ$605,15,0)),0,VLOOKUP(A76,'WTD Last'!$A$1:$AQ$605,15,0)))</f>
        <v>38.0312820000008</v>
      </c>
      <c r="AT76" s="259" t="n">
        <f aca="false">N76*(P76/100)/360</f>
        <v>250</v>
      </c>
      <c r="AV76" s="261" t="n">
        <v>80310</v>
      </c>
      <c r="AW76" s="255"/>
      <c r="AX76" s="257"/>
    </row>
    <row r="77" customFormat="false" ht="12.75" hidden="false" customHeight="false" outlineLevel="0" collapsed="false">
      <c r="A77" s="255" t="n">
        <v>1584</v>
      </c>
      <c r="B77" s="255" t="n">
        <v>638</v>
      </c>
      <c r="C77" s="255" t="s">
        <v>2</v>
      </c>
      <c r="D77" s="255" t="s">
        <v>104</v>
      </c>
      <c r="E77" s="255" t="s">
        <v>231</v>
      </c>
      <c r="F77" s="255" t="s">
        <v>172</v>
      </c>
      <c r="G77" s="255" t="s">
        <v>112</v>
      </c>
      <c r="H77" s="255" t="s">
        <v>168</v>
      </c>
      <c r="I77" s="255" t="s">
        <v>180</v>
      </c>
      <c r="J77" s="256" t="s">
        <v>170</v>
      </c>
      <c r="K77" s="268" t="n">
        <v>36887</v>
      </c>
      <c r="L77" s="268" t="n">
        <v>38713</v>
      </c>
      <c r="M77" s="255" t="s">
        <v>155</v>
      </c>
      <c r="N77" s="257" t="n">
        <v>10000000</v>
      </c>
      <c r="O77" s="257" t="n">
        <v>-4164.662313</v>
      </c>
      <c r="P77" s="258" t="n">
        <v>1.2</v>
      </c>
      <c r="Q77" s="257" t="n">
        <v>72.30405</v>
      </c>
      <c r="R77" s="257" t="n">
        <v>71.73282</v>
      </c>
      <c r="S77" s="258" t="n">
        <v>-0.542781072748647</v>
      </c>
      <c r="T77" s="257" t="n">
        <v>2260.499877886</v>
      </c>
      <c r="U77" s="257" t="n">
        <v>876.570825</v>
      </c>
      <c r="V77" s="257" t="n">
        <v>0</v>
      </c>
      <c r="W77" s="257" t="n">
        <v>3137.070702886</v>
      </c>
      <c r="X77" s="257" t="n">
        <v>198314.356711</v>
      </c>
      <c r="Y77" s="257" t="n">
        <v>201268.484772</v>
      </c>
      <c r="Z77" s="257" t="n">
        <v>2954.128061</v>
      </c>
      <c r="AA77" s="257" t="n">
        <v>-182.942641886006</v>
      </c>
      <c r="AB77" s="257" t="n">
        <v>198314.356711</v>
      </c>
      <c r="AC77" s="257" t="n">
        <v>201268.484772</v>
      </c>
      <c r="AD77" s="257" t="n">
        <v>2954.128061</v>
      </c>
      <c r="AF77" s="257" t="n">
        <v>-41105.21702931</v>
      </c>
      <c r="AG77" s="259" t="n">
        <f aca="false">IF(ISERROR(VLOOKUP(B77,Acc_Cash!$A:$H,3,FALSE())),0,VLOOKUP(B77,Acc_Cash!$A:$H,3,FALSE()))</f>
        <v>30000</v>
      </c>
      <c r="AH77" s="259" t="n">
        <f aca="false">AG77+AC77</f>
        <v>231268.484772</v>
      </c>
      <c r="AI77" s="259" t="n">
        <f aca="false">AH77-(IF(ISERROR(VLOOKUP(A77,'YTD Last'!$E$2:$Z$500,21,0)),0,VLOOKUP(A77,'YTD Last'!$E$2:$Z$500,21,0)))</f>
        <v>230624.327318</v>
      </c>
      <c r="AJ77" s="259" t="n">
        <f aca="false">AH77-IF(ISERROR(VLOOKUP(A77,'QTD Last'!$A$2:$AH$600,34,0)),0,VLOOKUP(A77,'QTD Last'!$A$2:$AH$600,34,0))</f>
        <v>2954.128061</v>
      </c>
      <c r="AK77" s="259" t="n">
        <f aca="false">AH77-IF(ISERROR(VLOOKUP(A77,'MTD Last'!$A$2:$AH$600,34,0)),0,VLOOKUP(A77,'MTD Last'!$A$2:$AH$600,34,0))</f>
        <v>2954.128061</v>
      </c>
      <c r="AL77" s="259" t="n">
        <f aca="false">AD77-AE77</f>
        <v>2954.128061</v>
      </c>
      <c r="AM77" s="269" t="str">
        <f aca="false">ROUND((L77-Control!$C$3)/365,0)&amp;" Year"</f>
        <v>-20 Year</v>
      </c>
      <c r="AN77" s="260" t="str">
        <f aca="false">IF(F77="AAA",1,IF(F77="AA+",2,IF(F77="AA",3,IF(F77="AA-",4,IF(F77="A+",5,IF(F77="A",6,IF(F77="A-",7,IF(F77="BBB+",8,"Code"))))))))</f>
        <v>Code</v>
      </c>
      <c r="AO77" s="260" t="n">
        <f aca="false">IF(F77="BBB",9,IF(F77="BBB-",10,IF(F77="BB+",11,IF(F77="BB",12,IF(F77="BB-",13,IF(F77="B+",14,IF(F77="B",15,IF(F77="B-",16,"Code"))))))))</f>
        <v>9</v>
      </c>
      <c r="AP77" s="260" t="n">
        <f aca="false">IF(AN77="Code",AO77,AN77)</f>
        <v>9</v>
      </c>
      <c r="AQ77" s="259" t="n">
        <f aca="false">AH77-(IF(ISERROR(VLOOKUP(A77,'WTD Last'!$A$1:$AQ$605,34,0)),0,VLOOKUP(A77,'WTD Last'!$A$1:$AQ$605,34,0)))</f>
        <v>16188.439964</v>
      </c>
      <c r="AR77" s="270"/>
      <c r="AS77" s="259"/>
      <c r="AT77" s="259" t="n">
        <f aca="false">N77*(P77/100)/360</f>
        <v>333.333333333333</v>
      </c>
      <c r="AU77" s="261" t="n">
        <v>122</v>
      </c>
      <c r="AV77" s="261" t="n">
        <v>80310</v>
      </c>
      <c r="AW77" s="255"/>
      <c r="AX77" s="257"/>
    </row>
    <row r="78" customFormat="false" ht="12.75" hidden="false" customHeight="false" outlineLevel="0" collapsed="false">
      <c r="A78" s="255" t="n">
        <v>1651</v>
      </c>
      <c r="B78" s="255" t="n">
        <v>861</v>
      </c>
      <c r="C78" s="255" t="s">
        <v>2</v>
      </c>
      <c r="D78" s="255" t="s">
        <v>104</v>
      </c>
      <c r="E78" s="255" t="s">
        <v>232</v>
      </c>
      <c r="F78" s="255" t="s">
        <v>184</v>
      </c>
      <c r="G78" s="255" t="s">
        <v>191</v>
      </c>
      <c r="H78" s="255" t="s">
        <v>97</v>
      </c>
      <c r="I78" s="255" t="s">
        <v>180</v>
      </c>
      <c r="J78" s="256" t="s">
        <v>212</v>
      </c>
      <c r="K78" s="268" t="n">
        <v>36948</v>
      </c>
      <c r="L78" s="268" t="n">
        <v>38774</v>
      </c>
      <c r="M78" s="255" t="s">
        <v>100</v>
      </c>
      <c r="N78" s="257" t="n">
        <v>-10000000</v>
      </c>
      <c r="O78" s="257" t="n">
        <v>4255.264919</v>
      </c>
      <c r="P78" s="258" t="n">
        <v>0.51</v>
      </c>
      <c r="Q78" s="257" t="n">
        <v>42.346812</v>
      </c>
      <c r="R78" s="257" t="n">
        <v>37.378918</v>
      </c>
      <c r="S78" s="258" t="n">
        <v>-5.10207300442842</v>
      </c>
      <c r="T78" s="257" t="n">
        <v>-21710.6722699212</v>
      </c>
      <c r="U78" s="257" t="n">
        <v>-567.123195</v>
      </c>
      <c r="V78" s="257" t="n">
        <v>0</v>
      </c>
      <c r="W78" s="257" t="n">
        <v>-22277.7954649212</v>
      </c>
      <c r="X78" s="257" t="n">
        <v>-42985.623139</v>
      </c>
      <c r="Y78" s="257" t="n">
        <v>-64983.913066</v>
      </c>
      <c r="Z78" s="257" t="n">
        <v>-21998.289927</v>
      </c>
      <c r="AA78" s="257" t="n">
        <v>279.505537921199</v>
      </c>
      <c r="AB78" s="257" t="n">
        <v>-37913.319608598</v>
      </c>
      <c r="AC78" s="257" t="n">
        <v>-57023.383715415</v>
      </c>
      <c r="AD78" s="257" t="n">
        <v>-19110.064106817</v>
      </c>
      <c r="AF78" s="257" t="n">
        <v>17499.7769793875</v>
      </c>
      <c r="AG78" s="259" t="n">
        <f aca="false">IF(ISERROR(VLOOKUP(B78,Acc_Cash!$A:$H,3,FALSE())),0,VLOOKUP(B78,Acc_Cash!$A:$H,3,FALSE()))</f>
        <v>0</v>
      </c>
      <c r="AH78" s="259" t="n">
        <f aca="false">AG78+AC78</f>
        <v>-57023.383715415</v>
      </c>
      <c r="AI78" s="259" t="n">
        <f aca="false">AH78-(IF(ISERROR(VLOOKUP(A78,'YTD Last'!$E$2:$Z$500,21,0)),0,VLOOKUP(A78,'YTD Last'!$E$2:$Z$500,21,0)))</f>
        <v>-57023.383715415</v>
      </c>
      <c r="AJ78" s="259" t="n">
        <f aca="false">AH78-IF(ISERROR(VLOOKUP(A78,'QTD Last'!$A$2:$AH$600,34,0)),0,VLOOKUP(A78,'QTD Last'!$A$2:$AH$600,34,0))</f>
        <v>-19110.064106817</v>
      </c>
      <c r="AK78" s="259" t="n">
        <f aca="false">AH78-IF(ISERROR(VLOOKUP(A78,'MTD Last'!$A$2:$AH$600,34,0)),0,VLOOKUP(A78,'MTD Last'!$A$2:$AH$600,34,0))</f>
        <v>-19110.064106817</v>
      </c>
      <c r="AL78" s="259" t="n">
        <f aca="false">AD78-AE78</f>
        <v>-19110.064106817</v>
      </c>
      <c r="AM78" s="269" t="str">
        <f aca="false">ROUND((L78-Control!$C$3)/365,0)&amp;" Year"</f>
        <v>-20 Year</v>
      </c>
      <c r="AN78" s="260" t="n">
        <f aca="false">IF(F78="AAA",1,IF(F78="AA+",2,IF(F78="AA",3,IF(F78="AA-",4,IF(F78="A+",5,IF(F78="A",6,IF(F78="A-",7,IF(F78="BBB+",8,"Code"))))))))</f>
        <v>5</v>
      </c>
      <c r="AO78" s="260" t="str">
        <f aca="false">IF(F78="BBB",9,IF(F78="BBB-",10,IF(F78="BB+",11,IF(F78="BB",12,IF(F78="BB-",13,IF(F78="B+",14,IF(F78="B",15,IF(F78="B-",16,"Code"))))))))</f>
        <v>Code</v>
      </c>
      <c r="AP78" s="260" t="n">
        <f aca="false">IF(AN78="Code",AO78,AN78)</f>
        <v>5</v>
      </c>
      <c r="AQ78" s="259" t="n">
        <f aca="false">AH78-(IF(ISERROR(VLOOKUP(A78,'WTD Last'!$A$1:$AQ$605,34,0)),0,VLOOKUP(A78,'WTD Last'!$A$1:$AQ$605,34,0)))</f>
        <v>-52090.8556404024</v>
      </c>
      <c r="AR78" s="270"/>
      <c r="AS78" s="259"/>
      <c r="AT78" s="259" t="n">
        <f aca="false">N78*(P78/100)/360</f>
        <v>-141.666666666667</v>
      </c>
      <c r="AU78" s="261" t="n">
        <v>122</v>
      </c>
      <c r="AV78" s="261" t="n">
        <v>92958</v>
      </c>
      <c r="AW78" s="255"/>
      <c r="AX78" s="257"/>
    </row>
    <row r="79" customFormat="false" ht="12.75" hidden="false" customHeight="false" outlineLevel="0" collapsed="false">
      <c r="A79" s="255" t="n">
        <v>1286</v>
      </c>
      <c r="B79" s="255" t="n">
        <v>447</v>
      </c>
      <c r="C79" s="255" t="s">
        <v>2</v>
      </c>
      <c r="D79" s="255" t="s">
        <v>104</v>
      </c>
      <c r="E79" s="255" t="s">
        <v>233</v>
      </c>
      <c r="F79" s="255" t="s">
        <v>184</v>
      </c>
      <c r="G79" s="255" t="s">
        <v>164</v>
      </c>
      <c r="H79" s="255" t="s">
        <v>107</v>
      </c>
      <c r="I79" s="255" t="s">
        <v>156</v>
      </c>
      <c r="J79" s="256" t="s">
        <v>105</v>
      </c>
      <c r="K79" s="268" t="n">
        <v>36896</v>
      </c>
      <c r="L79" s="268" t="n">
        <v>38722</v>
      </c>
      <c r="M79" s="255" t="s">
        <v>155</v>
      </c>
      <c r="N79" s="257" t="n">
        <v>-10000000</v>
      </c>
      <c r="O79" s="257" t="n">
        <v>4010.153491</v>
      </c>
      <c r="P79" s="258" t="n">
        <v>0.12</v>
      </c>
      <c r="Q79" s="257" t="n">
        <v>14.825138</v>
      </c>
      <c r="R79" s="257" t="n">
        <v>14.712737</v>
      </c>
      <c r="S79" s="258" t="n">
        <v>-0.115942657164013</v>
      </c>
      <c r="T79" s="257" t="n">
        <v>-464.947851382084</v>
      </c>
      <c r="U79" s="257" t="n">
        <v>-190.772298</v>
      </c>
      <c r="V79" s="257" t="n">
        <v>0</v>
      </c>
      <c r="W79" s="257" t="n">
        <v>-655.720149382084</v>
      </c>
      <c r="X79" s="257" t="n">
        <v>9018.522014</v>
      </c>
      <c r="Y79" s="257" t="n">
        <v>8522.406751</v>
      </c>
      <c r="Z79" s="257" t="n">
        <v>-496.115263</v>
      </c>
      <c r="AA79" s="257" t="n">
        <v>159.604886382084</v>
      </c>
      <c r="AB79" s="257" t="n">
        <v>9018.522014</v>
      </c>
      <c r="AC79" s="257" t="n">
        <v>8522.406751</v>
      </c>
      <c r="AD79" s="257" t="n">
        <v>-496.115263</v>
      </c>
      <c r="AF79" s="257" t="n">
        <v>16491.7562317375</v>
      </c>
      <c r="AG79" s="259" t="n">
        <f aca="false">IF(ISERROR(VLOOKUP(B79,Acc_Cash!$A:$H,3,FALSE())),0,VLOOKUP(B79,Acc_Cash!$A:$H,3,FALSE()))</f>
        <v>0</v>
      </c>
      <c r="AH79" s="259" t="n">
        <f aca="false">AG79+AC79</f>
        <v>8522.406751</v>
      </c>
      <c r="AI79" s="259" t="n">
        <f aca="false">AH79-(IF(ISERROR(VLOOKUP(A79,'YTD Last'!$E$2:$Z$500,21,0)),0,VLOOKUP(A79,'YTD Last'!$E$2:$Z$500,21,0)))</f>
        <v>-25302.64615</v>
      </c>
      <c r="AJ79" s="259" t="n">
        <f aca="false">AH79-IF(ISERROR(VLOOKUP(A79,'QTD Last'!$A$2:$AH$600,34,0)),0,VLOOKUP(A79,'QTD Last'!$A$2:$AH$600,34,0))</f>
        <v>-496.115263</v>
      </c>
      <c r="AK79" s="259" t="n">
        <f aca="false">AH79-IF(ISERROR(VLOOKUP(A79,'MTD Last'!$A$2:$AH$600,34,0)),0,VLOOKUP(A79,'MTD Last'!$A$2:$AH$600,34,0))</f>
        <v>-496.115263</v>
      </c>
      <c r="AL79" s="259" t="n">
        <f aca="false">AD79-AE79</f>
        <v>-496.115263</v>
      </c>
      <c r="AM79" s="269" t="str">
        <f aca="false">ROUND((L79-Control!$C$3)/365,0)&amp;" Year"</f>
        <v>-20 Year</v>
      </c>
      <c r="AN79" s="260" t="n">
        <f aca="false">IF(F79="AAA",1,IF(F79="AA+",2,IF(F79="AA",3,IF(F79="AA-",4,IF(F79="A+",5,IF(F79="A",6,IF(F79="A-",7,IF(F79="BBB+",8,"Code"))))))))</f>
        <v>5</v>
      </c>
      <c r="AO79" s="260" t="str">
        <f aca="false">IF(F79="BBB",9,IF(F79="BBB-",10,IF(F79="BB+",11,IF(F79="BB",12,IF(F79="BB-",13,IF(F79="B+",14,IF(F79="B",15,IF(F79="B-",16,"Code"))))))))</f>
        <v>Code</v>
      </c>
      <c r="AP79" s="260" t="n">
        <f aca="false">IF(AN79="Code",AO79,AN79)</f>
        <v>5</v>
      </c>
      <c r="AQ79" s="259" t="n">
        <f aca="false">AH79-(IF(ISERROR(VLOOKUP(A79,'WTD Last'!$A$1:$AQ$605,34,0)),0,VLOOKUP(A79,'WTD Last'!$A$1:$AQ$605,34,0)))</f>
        <v>-7250.985334</v>
      </c>
      <c r="AR79" s="270" t="n">
        <f aca="false">R79-(IF(ISERROR(VLOOKUP(A79,'WTD Last'!$A$1:$AQ$605,18,0)),0,VLOOKUP(A79,'WTD Last'!$A$1:$AQ$605,18,0)))</f>
        <v>-1.622057</v>
      </c>
      <c r="AS79" s="259" t="n">
        <f aca="false">O79-(IF(ISERROR(VLOOKUP(A79,'WTD Last'!$A$1:$AQ$605,15,0)),0,VLOOKUP(A79,'WTD Last'!$A$1:$AQ$605,15,0)))</f>
        <v>-36.8595739999996</v>
      </c>
      <c r="AT79" s="259" t="n">
        <f aca="false">N79*(P79/100)/360</f>
        <v>-33.3333333333333</v>
      </c>
      <c r="AV79" s="261" t="n">
        <v>56631</v>
      </c>
      <c r="AW79" s="255"/>
      <c r="AX79" s="257"/>
    </row>
    <row r="80" customFormat="false" ht="12.75" hidden="false" customHeight="false" outlineLevel="0" collapsed="false">
      <c r="A80" s="255" t="n">
        <v>1554</v>
      </c>
      <c r="B80" s="255" t="n">
        <v>600</v>
      </c>
      <c r="C80" s="255" t="s">
        <v>2</v>
      </c>
      <c r="D80" s="255" t="s">
        <v>157</v>
      </c>
      <c r="E80" s="255" t="s">
        <v>233</v>
      </c>
      <c r="F80" s="255" t="s">
        <v>184</v>
      </c>
      <c r="G80" s="255" t="s">
        <v>164</v>
      </c>
      <c r="H80" s="255" t="s">
        <v>107</v>
      </c>
      <c r="I80" s="255" t="s">
        <v>156</v>
      </c>
      <c r="J80" s="256" t="s">
        <v>158</v>
      </c>
      <c r="K80" s="268" t="n">
        <v>36896</v>
      </c>
      <c r="L80" s="268" t="n">
        <v>38722</v>
      </c>
      <c r="M80" s="255" t="s">
        <v>155</v>
      </c>
      <c r="N80" s="257" t="n">
        <v>10000000</v>
      </c>
      <c r="O80" s="257" t="n">
        <v>-4010.153491</v>
      </c>
      <c r="P80" s="258" t="n">
        <v>0.12</v>
      </c>
      <c r="Q80" s="257" t="n">
        <v>14.825138</v>
      </c>
      <c r="R80" s="257" t="n">
        <v>14.712737</v>
      </c>
      <c r="S80" s="258" t="n">
        <v>-0.115942657164013</v>
      </c>
      <c r="T80" s="257" t="n">
        <v>464.947851382084</v>
      </c>
      <c r="U80" s="257" t="n">
        <v>190.772298</v>
      </c>
      <c r="V80" s="257" t="n">
        <v>0</v>
      </c>
      <c r="W80" s="257" t="n">
        <v>655.720149382084</v>
      </c>
      <c r="X80" s="257" t="n">
        <v>-9018.522014</v>
      </c>
      <c r="Y80" s="257" t="n">
        <v>-8522.406751</v>
      </c>
      <c r="Z80" s="257" t="n">
        <v>496.115263</v>
      </c>
      <c r="AA80" s="257" t="n">
        <v>-159.604886382084</v>
      </c>
      <c r="AB80" s="257" t="n">
        <v>-9018.522014</v>
      </c>
      <c r="AC80" s="257" t="n">
        <v>-8522.406751</v>
      </c>
      <c r="AD80" s="257" t="n">
        <v>496.115263</v>
      </c>
      <c r="AF80" s="257" t="n">
        <v>-16491.7562317375</v>
      </c>
      <c r="AG80" s="259" t="n">
        <f aca="false">IF(ISERROR(VLOOKUP(B80,Acc_Cash!$A:$H,3,FALSE())),0,VLOOKUP(B80,Acc_Cash!$A:$H,3,FALSE()))</f>
        <v>0</v>
      </c>
      <c r="AH80" s="259" t="n">
        <f aca="false">AG80+AC80</f>
        <v>-8522.406751</v>
      </c>
      <c r="AI80" s="259" t="n">
        <f aca="false">AH80-(IF(ISERROR(VLOOKUP(A80,'YTD Last'!$E$2:$Z$500,21,0)),0,VLOOKUP(A80,'YTD Last'!$E$2:$Z$500,21,0)))</f>
        <v>25302.64615</v>
      </c>
      <c r="AJ80" s="259" t="n">
        <f aca="false">AH80-IF(ISERROR(VLOOKUP(A80,'QTD Last'!$A$2:$AH$600,34,0)),0,VLOOKUP(A80,'QTD Last'!$A$2:$AH$600,34,0))</f>
        <v>496.115263</v>
      </c>
      <c r="AK80" s="259" t="n">
        <f aca="false">AH80-IF(ISERROR(VLOOKUP(A80,'MTD Last'!$A$2:$AH$600,34,0)),0,VLOOKUP(A80,'MTD Last'!$A$2:$AH$600,34,0))</f>
        <v>496.115263</v>
      </c>
      <c r="AL80" s="259" t="n">
        <f aca="false">AD80-AE80</f>
        <v>496.115263</v>
      </c>
      <c r="AM80" s="269" t="str">
        <f aca="false">ROUND((L80-Control!$C$3)/365,0)&amp;" Year"</f>
        <v>-20 Year</v>
      </c>
      <c r="AN80" s="260" t="n">
        <f aca="false">IF(F80="AAA",1,IF(F80="AA+",2,IF(F80="AA",3,IF(F80="AA-",4,IF(F80="A+",5,IF(F80="A",6,IF(F80="A-",7,IF(F80="BBB+",8,"Code"))))))))</f>
        <v>5</v>
      </c>
      <c r="AO80" s="260" t="str">
        <f aca="false">IF(F80="BBB",9,IF(F80="BBB-",10,IF(F80="BB+",11,IF(F80="BB",12,IF(F80="BB-",13,IF(F80="B+",14,IF(F80="B",15,IF(F80="B-",16,"Code"))))))))</f>
        <v>Code</v>
      </c>
      <c r="AP80" s="260" t="n">
        <f aca="false">IF(AN80="Code",AO80,AN80)</f>
        <v>5</v>
      </c>
      <c r="AQ80" s="259" t="n">
        <f aca="false">AH80-(IF(ISERROR(VLOOKUP(A80,'WTD Last'!$A$1:$AQ$605,34,0)),0,VLOOKUP(A80,'WTD Last'!$A$1:$AQ$605,34,0)))</f>
        <v>7250.985334</v>
      </c>
      <c r="AR80" s="270" t="n">
        <f aca="false">R80-(IF(ISERROR(VLOOKUP(A80,'WTD Last'!$A$1:$AQ$605,18,0)),0,VLOOKUP(A80,'WTD Last'!$A$1:$AQ$605,18,0)))</f>
        <v>-1.622057</v>
      </c>
      <c r="AS80" s="259" t="n">
        <f aca="false">O80-(IF(ISERROR(VLOOKUP(A80,'WTD Last'!$A$1:$AQ$605,15,0)),0,VLOOKUP(A80,'WTD Last'!$A$1:$AQ$605,15,0)))</f>
        <v>36.8595739999996</v>
      </c>
      <c r="AT80" s="259" t="n">
        <f aca="false">N80*(P80/100)/360</f>
        <v>33.3333333333333</v>
      </c>
      <c r="AV80" s="261" t="n">
        <v>56631</v>
      </c>
      <c r="AW80" s="255"/>
      <c r="AX80" s="257"/>
    </row>
    <row r="81" customFormat="false" ht="12.75" hidden="false" customHeight="false" outlineLevel="0" collapsed="false">
      <c r="A81" s="255" t="n">
        <v>1643</v>
      </c>
      <c r="B81" s="255" t="n">
        <v>847</v>
      </c>
      <c r="C81" s="255" t="s">
        <v>2</v>
      </c>
      <c r="D81" s="255" t="s">
        <v>104</v>
      </c>
      <c r="E81" s="255" t="s">
        <v>233</v>
      </c>
      <c r="F81" s="255" t="s">
        <v>184</v>
      </c>
      <c r="G81" s="255" t="s">
        <v>164</v>
      </c>
      <c r="H81" s="255" t="s">
        <v>107</v>
      </c>
      <c r="I81" s="255" t="s">
        <v>201</v>
      </c>
      <c r="J81" s="256" t="s">
        <v>105</v>
      </c>
      <c r="K81" s="268" t="n">
        <v>36937</v>
      </c>
      <c r="L81" s="268" t="n">
        <v>38763</v>
      </c>
      <c r="M81" s="255" t="s">
        <v>155</v>
      </c>
      <c r="N81" s="257" t="n">
        <v>10000000</v>
      </c>
      <c r="O81" s="257" t="n">
        <v>-4099.394217</v>
      </c>
      <c r="P81" s="258" t="n">
        <v>0.17</v>
      </c>
      <c r="Q81" s="257" t="n">
        <v>15.051763</v>
      </c>
      <c r="R81" s="257" t="n">
        <v>14.939441</v>
      </c>
      <c r="S81" s="258" t="n">
        <v>-0.117105922366789</v>
      </c>
      <c r="T81" s="257" t="n">
        <v>480.063340926865</v>
      </c>
      <c r="U81" s="257" t="n">
        <v>195.944709</v>
      </c>
      <c r="V81" s="257" t="n">
        <v>0</v>
      </c>
      <c r="W81" s="257" t="n">
        <v>676.008049926865</v>
      </c>
      <c r="X81" s="257" t="n">
        <v>10624.843644</v>
      </c>
      <c r="Y81" s="257" t="n">
        <v>11168.431489</v>
      </c>
      <c r="Z81" s="257" t="n">
        <v>543.587845</v>
      </c>
      <c r="AA81" s="257" t="n">
        <v>-132.420204926865</v>
      </c>
      <c r="AB81" s="257" t="n">
        <v>10624.843644</v>
      </c>
      <c r="AC81" s="257" t="n">
        <v>11168.431489</v>
      </c>
      <c r="AD81" s="257" t="n">
        <v>543.587845</v>
      </c>
      <c r="AF81" s="257" t="n">
        <v>-16858.7587174125</v>
      </c>
      <c r="AG81" s="259" t="n">
        <f aca="false">IF(ISERROR(VLOOKUP(B81,Acc_Cash!$A:$H,3,FALSE())),0,VLOOKUP(B81,Acc_Cash!$A:$H,3,FALSE()))</f>
        <v>0</v>
      </c>
      <c r="AH81" s="259" t="n">
        <f aca="false">AG81+AC81</f>
        <v>11168.431489</v>
      </c>
      <c r="AI81" s="259" t="n">
        <f aca="false">AH81-(IF(ISERROR(VLOOKUP(A81,'YTD Last'!$E$2:$Z$500,21,0)),0,VLOOKUP(A81,'YTD Last'!$E$2:$Z$500,21,0)))</f>
        <v>11168.431489</v>
      </c>
      <c r="AJ81" s="259" t="n">
        <f aca="false">AH81-IF(ISERROR(VLOOKUP(A81,'QTD Last'!$A$2:$AH$600,34,0)),0,VLOOKUP(A81,'QTD Last'!$A$2:$AH$600,34,0))</f>
        <v>543.587845</v>
      </c>
      <c r="AK81" s="259" t="n">
        <f aca="false">AH81-IF(ISERROR(VLOOKUP(A81,'MTD Last'!$A$2:$AH$600,34,0)),0,VLOOKUP(A81,'MTD Last'!$A$2:$AH$600,34,0))</f>
        <v>543.587845</v>
      </c>
      <c r="AL81" s="259" t="n">
        <f aca="false">AD81-AE81</f>
        <v>543.587845</v>
      </c>
      <c r="AM81" s="269" t="str">
        <f aca="false">ROUND((L81-Control!$C$3)/365,0)&amp;" Year"</f>
        <v>-20 Year</v>
      </c>
      <c r="AN81" s="260" t="n">
        <f aca="false">IF(F81="AAA",1,IF(F81="AA+",2,IF(F81="AA",3,IF(F81="AA-",4,IF(F81="A+",5,IF(F81="A",6,IF(F81="A-",7,IF(F81="BBB+",8,"Code"))))))))</f>
        <v>5</v>
      </c>
      <c r="AO81" s="260" t="str">
        <f aca="false">IF(F81="BBB",9,IF(F81="BBB-",10,IF(F81="BB+",11,IF(F81="BB",12,IF(F81="BB-",13,IF(F81="B+",14,IF(F81="B",15,IF(F81="B-",16,"Code"))))))))</f>
        <v>Code</v>
      </c>
      <c r="AP81" s="260" t="n">
        <f aca="false">IF(AN81="Code",AO81,AN81)</f>
        <v>5</v>
      </c>
      <c r="AQ81" s="259" t="n">
        <f aca="false">AH81-(IF(ISERROR(VLOOKUP(A81,'WTD Last'!$A$1:$AQ$605,34,0)),0,VLOOKUP(A81,'WTD Last'!$A$1:$AQ$605,34,0)))</f>
        <v>7372.868976</v>
      </c>
      <c r="AR81" s="270" t="n">
        <f aca="false">R81-(IF(ISERROR(VLOOKUP(A81,'WTD Last'!$A$1:$AQ$605,18,0)),0,VLOOKUP(A81,'WTD Last'!$A$1:$AQ$605,18,0)))</f>
        <v>-1.62172</v>
      </c>
      <c r="AS81" s="259" t="n">
        <f aca="false">O81-(IF(ISERROR(VLOOKUP(A81,'WTD Last'!$A$1:$AQ$605,15,0)),0,VLOOKUP(A81,'WTD Last'!$A$1:$AQ$605,15,0)))</f>
        <v>38.2721379999994</v>
      </c>
      <c r="AT81" s="259" t="n">
        <f aca="false">N81*(P81/100)/360</f>
        <v>47.2222222222222</v>
      </c>
      <c r="AU81" s="261" t="n">
        <v>90590</v>
      </c>
      <c r="AV81" s="261" t="n">
        <v>56631</v>
      </c>
      <c r="AW81" s="255"/>
      <c r="AX81" s="257"/>
    </row>
    <row r="82" customFormat="false" ht="12.75" hidden="false" customHeight="false" outlineLevel="0" collapsed="false">
      <c r="A82" s="255" t="n">
        <v>268</v>
      </c>
      <c r="B82" s="255" t="n">
        <v>405</v>
      </c>
      <c r="C82" s="255" t="s">
        <v>2</v>
      </c>
      <c r="D82" s="255" t="s">
        <v>104</v>
      </c>
      <c r="E82" s="255" t="s">
        <v>234</v>
      </c>
      <c r="F82" s="255" t="s">
        <v>163</v>
      </c>
      <c r="G82" s="255" t="s">
        <v>112</v>
      </c>
      <c r="H82" s="255" t="s">
        <v>168</v>
      </c>
      <c r="I82" s="255" t="s">
        <v>200</v>
      </c>
      <c r="J82" s="256" t="s">
        <v>105</v>
      </c>
      <c r="K82" s="268" t="n">
        <v>36847</v>
      </c>
      <c r="L82" s="268" t="n">
        <v>38673</v>
      </c>
      <c r="M82" s="255" t="s">
        <v>155</v>
      </c>
      <c r="N82" s="257" t="n">
        <v>-10000000</v>
      </c>
      <c r="O82" s="257" t="n">
        <v>3929.962029</v>
      </c>
      <c r="P82" s="258" t="n">
        <v>0.3</v>
      </c>
      <c r="Q82" s="257" t="n">
        <v>25.112332</v>
      </c>
      <c r="R82" s="257" t="n">
        <v>24.991405</v>
      </c>
      <c r="S82" s="258" t="n">
        <v>-0.117926935385746</v>
      </c>
      <c r="T82" s="257" t="n">
        <v>-463.448378262316</v>
      </c>
      <c r="U82" s="257" t="n">
        <v>-356.01045</v>
      </c>
      <c r="V82" s="257" t="n">
        <v>0</v>
      </c>
      <c r="W82" s="257" t="n">
        <v>-819.458828262317</v>
      </c>
      <c r="X82" s="257" t="n">
        <v>-23616.652761</v>
      </c>
      <c r="Y82" s="257" t="n">
        <v>-24221.138943</v>
      </c>
      <c r="Z82" s="257" t="n">
        <v>-604.486182000001</v>
      </c>
      <c r="AA82" s="257" t="n">
        <v>214.972646262316</v>
      </c>
      <c r="AB82" s="257" t="n">
        <v>-23616.652761</v>
      </c>
      <c r="AC82" s="257" t="n">
        <v>-24221.138943</v>
      </c>
      <c r="AD82" s="257" t="n">
        <v>-604.486182000001</v>
      </c>
      <c r="AF82" s="257" t="n">
        <v>11636.617567869</v>
      </c>
      <c r="AG82" s="259" t="n">
        <f aca="false">IF(ISERROR(VLOOKUP(B82,Acc_Cash!$A:$H,3,FALSE())),0,VLOOKUP(B82,Acc_Cash!$A:$H,3,FALSE()))</f>
        <v>-7916.666667</v>
      </c>
      <c r="AH82" s="259" t="n">
        <f aca="false">AG82+AC82</f>
        <v>-32137.80561</v>
      </c>
      <c r="AI82" s="259" t="n">
        <f aca="false">AH82-(IF(ISERROR(VLOOKUP(A82,'YTD Last'!$E$2:$Z$500,21,0)),0,VLOOKUP(A82,'YTD Last'!$E$2:$Z$500,21,0)))</f>
        <v>-43095.058608</v>
      </c>
      <c r="AJ82" s="259" t="n">
        <f aca="false">AH82-IF(ISERROR(VLOOKUP(A82,'QTD Last'!$A$2:$AH$600,34,0)),0,VLOOKUP(A82,'QTD Last'!$A$2:$AH$600,34,0))</f>
        <v>-604.486182000001</v>
      </c>
      <c r="AK82" s="259" t="n">
        <f aca="false">AH82-IF(ISERROR(VLOOKUP(A82,'MTD Last'!$A$2:$AH$600,34,0)),0,VLOOKUP(A82,'MTD Last'!$A$2:$AH$600,34,0))</f>
        <v>-604.486182000001</v>
      </c>
      <c r="AL82" s="259" t="n">
        <f aca="false">AD82-AE82</f>
        <v>-604.486182000001</v>
      </c>
      <c r="AM82" s="269" t="str">
        <f aca="false">ROUND((L82-Control!$C$3)/365,0)&amp;" Year"</f>
        <v>-20 Year</v>
      </c>
      <c r="AN82" s="260" t="n">
        <f aca="false">IF(F82="AAA",1,IF(F82="AA+",2,IF(F82="AA",3,IF(F82="AA-",4,IF(F82="A+",5,IF(F82="A",6,IF(F82="A-",7,IF(F82="BBB+",8,"Code"))))))))</f>
        <v>4</v>
      </c>
      <c r="AO82" s="260" t="str">
        <f aca="false">IF(F82="BBB",9,IF(F82="BBB-",10,IF(F82="BB+",11,IF(F82="BB",12,IF(F82="BB-",13,IF(F82="B+",14,IF(F82="B",15,IF(F82="B-",16,"Code"))))))))</f>
        <v>Code</v>
      </c>
      <c r="AP82" s="260" t="n">
        <f aca="false">IF(AN82="Code",AO82,AN82)</f>
        <v>4</v>
      </c>
      <c r="AQ82" s="259" t="n">
        <f aca="false">AH82-(IF(ISERROR(VLOOKUP(A82,'WTD Last'!$A$1:$AQ$605,34,0)),0,VLOOKUP(A82,'WTD Last'!$A$1:$AQ$605,34,0)))</f>
        <v>-8567.056197</v>
      </c>
      <c r="AR82" s="270" t="n">
        <f aca="false">R82-(IF(ISERROR(VLOOKUP(A82,'WTD Last'!$A$1:$AQ$605,18,0)),0,VLOOKUP(A82,'WTD Last'!$A$1:$AQ$605,18,0)))</f>
        <v>-1.936404</v>
      </c>
      <c r="AS82" s="259" t="n">
        <f aca="false">O82-(IF(ISERROR(VLOOKUP(A82,'WTD Last'!$A$1:$AQ$605,15,0)),0,VLOOKUP(A82,'WTD Last'!$A$1:$AQ$605,15,0)))</f>
        <v>-35.4494269999996</v>
      </c>
      <c r="AT82" s="259" t="n">
        <f aca="false">N82*(P82/100)/360</f>
        <v>-83.3333333333333</v>
      </c>
      <c r="AU82" s="261" t="n">
        <v>86921</v>
      </c>
      <c r="AV82" s="261" t="n">
        <v>54619</v>
      </c>
      <c r="AW82" s="255"/>
      <c r="AX82" s="257"/>
    </row>
    <row r="83" customFormat="false" ht="12.75" hidden="false" customHeight="false" outlineLevel="0" collapsed="false">
      <c r="A83" s="255" t="n">
        <v>59</v>
      </c>
      <c r="B83" s="255" t="n">
        <v>152</v>
      </c>
      <c r="C83" s="255" t="s">
        <v>2</v>
      </c>
      <c r="D83" s="255" t="s">
        <v>104</v>
      </c>
      <c r="E83" s="255" t="s">
        <v>235</v>
      </c>
      <c r="F83" s="255" t="s">
        <v>116</v>
      </c>
      <c r="G83" s="255" t="s">
        <v>191</v>
      </c>
      <c r="H83" s="255" t="s">
        <v>110</v>
      </c>
      <c r="I83" s="255" t="s">
        <v>182</v>
      </c>
      <c r="J83" s="256" t="s">
        <v>212</v>
      </c>
      <c r="K83" s="268" t="n">
        <v>36782</v>
      </c>
      <c r="L83" s="268" t="n">
        <v>38608</v>
      </c>
      <c r="M83" s="255" t="s">
        <v>155</v>
      </c>
      <c r="N83" s="257" t="n">
        <v>-10000000</v>
      </c>
      <c r="O83" s="257" t="n">
        <v>3808.662355</v>
      </c>
      <c r="P83" s="258" t="n">
        <v>0.45</v>
      </c>
      <c r="Q83" s="257" t="n">
        <v>43.261796</v>
      </c>
      <c r="R83" s="257" t="n">
        <v>42.732161</v>
      </c>
      <c r="S83" s="258" t="n">
        <v>-0.533690501753151</v>
      </c>
      <c r="T83" s="257" t="n">
        <v>-2032.64692324829</v>
      </c>
      <c r="U83" s="257" t="n">
        <v>-564.377283</v>
      </c>
      <c r="V83" s="257" t="n">
        <v>0</v>
      </c>
      <c r="W83" s="257" t="n">
        <v>-2597.02420624829</v>
      </c>
      <c r="X83" s="257" t="n">
        <v>-9510.071101</v>
      </c>
      <c r="Y83" s="257" t="n">
        <v>-11744.161946</v>
      </c>
      <c r="Z83" s="257" t="n">
        <v>-2234.090845</v>
      </c>
      <c r="AA83" s="257" t="n">
        <v>362.933361248285</v>
      </c>
      <c r="AB83" s="257" t="n">
        <v>-9510.071101</v>
      </c>
      <c r="AC83" s="257" t="n">
        <v>-11744.161946</v>
      </c>
      <c r="AD83" s="257" t="n">
        <v>-2234.090845</v>
      </c>
      <c r="AF83" s="257" t="n">
        <v>27567.09812549</v>
      </c>
      <c r="AG83" s="259" t="n">
        <f aca="false">IF(ISERROR(VLOOKUP(B83,Acc_Cash!$A:$H,3,FALSE())),0,VLOOKUP(B83,Acc_Cash!$A:$H,3,FALSE()))</f>
        <v>-22625</v>
      </c>
      <c r="AH83" s="259" t="n">
        <f aca="false">AG83+AC83</f>
        <v>-34369.161946</v>
      </c>
      <c r="AI83" s="259" t="n">
        <f aca="false">AH83-(IF(ISERROR(VLOOKUP(A83,'YTD Last'!$E$2:$Z$500,21,0)),0,VLOOKUP(A83,'YTD Last'!$E$2:$Z$500,21,0)))</f>
        <v>-45972.155838</v>
      </c>
      <c r="AJ83" s="259" t="n">
        <f aca="false">AH83-IF(ISERROR(VLOOKUP(A83,'QTD Last'!$A$2:$AH$600,34,0)),0,VLOOKUP(A83,'QTD Last'!$A$2:$AH$600,34,0))</f>
        <v>-2234.090845</v>
      </c>
      <c r="AK83" s="259" t="n">
        <f aca="false">AH83-IF(ISERROR(VLOOKUP(A83,'MTD Last'!$A$2:$AH$600,34,0)),0,VLOOKUP(A83,'MTD Last'!$A$2:$AH$600,34,0))</f>
        <v>-2234.090845</v>
      </c>
      <c r="AL83" s="259" t="n">
        <f aca="false">AD83-AE83</f>
        <v>-2234.090845</v>
      </c>
      <c r="AM83" s="269" t="str">
        <f aca="false">ROUND((L83-Control!$C$3)/365,0)&amp;" Year"</f>
        <v>-20 Year</v>
      </c>
      <c r="AN83" s="260" t="n">
        <f aca="false">IF(F83="AAA",1,IF(F83="AA+",2,IF(F83="AA",3,IF(F83="AA-",4,IF(F83="A+",5,IF(F83="A",6,IF(F83="A-",7,IF(F83="BBB+",8,"Code"))))))))</f>
        <v>8</v>
      </c>
      <c r="AO83" s="260" t="str">
        <f aca="false">IF(F83="BBB",9,IF(F83="BBB-",10,IF(F83="BB+",11,IF(F83="BB",12,IF(F83="BB-",13,IF(F83="B+",14,IF(F83="B",15,IF(F83="B-",16,"Code"))))))))</f>
        <v>Code</v>
      </c>
      <c r="AP83" s="260" t="n">
        <f aca="false">IF(AN83="Code",AO83,AN83)</f>
        <v>8</v>
      </c>
      <c r="AQ83" s="259" t="n">
        <f aca="false">AH83-(IF(ISERROR(VLOOKUP(A83,'WTD Last'!$A$1:$AQ$605,34,0)),0,VLOOKUP(A83,'WTD Last'!$A$1:$AQ$605,34,0)))</f>
        <v>-11845.70517</v>
      </c>
      <c r="AR83" s="270" t="n">
        <f aca="false">R83-(IF(ISERROR(VLOOKUP(A83,'WTD Last'!$A$1:$AQ$605,18,0)),0,VLOOKUP(A83,'WTD Last'!$A$1:$AQ$605,18,0)))</f>
        <v>-2.73160100000001</v>
      </c>
      <c r="AS83" s="259" t="n">
        <f aca="false">O83-(IF(ISERROR(VLOOKUP(A83,'WTD Last'!$A$1:$AQ$605,15,0)),0,VLOOKUP(A83,'WTD Last'!$A$1:$AQ$605,15,0)))</f>
        <v>-33.6272130000002</v>
      </c>
      <c r="AT83" s="259" t="n">
        <f aca="false">N83*(P83/100)/360</f>
        <v>-125</v>
      </c>
      <c r="AU83" s="261" t="n">
        <v>81224</v>
      </c>
      <c r="AV83" s="261" t="n">
        <v>56041</v>
      </c>
      <c r="AW83" s="255"/>
      <c r="AX83" s="257"/>
    </row>
    <row r="84" customFormat="false" ht="12.75" hidden="false" customHeight="false" outlineLevel="0" collapsed="false">
      <c r="A84" s="255" t="n">
        <v>1611</v>
      </c>
      <c r="B84" s="255" t="n">
        <v>819</v>
      </c>
      <c r="C84" s="255" t="s">
        <v>2</v>
      </c>
      <c r="D84" s="255" t="s">
        <v>104</v>
      </c>
      <c r="E84" s="255" t="s">
        <v>235</v>
      </c>
      <c r="F84" s="255" t="s">
        <v>116</v>
      </c>
      <c r="G84" s="255" t="s">
        <v>191</v>
      </c>
      <c r="H84" s="255" t="s">
        <v>110</v>
      </c>
      <c r="I84" s="255" t="s">
        <v>186</v>
      </c>
      <c r="J84" s="256" t="s">
        <v>212</v>
      </c>
      <c r="K84" s="268" t="n">
        <v>36909</v>
      </c>
      <c r="L84" s="268" t="n">
        <v>37839</v>
      </c>
      <c r="M84" s="255" t="s">
        <v>155</v>
      </c>
      <c r="N84" s="257" t="n">
        <v>-17000000</v>
      </c>
      <c r="O84" s="257" t="n">
        <v>3610.860719</v>
      </c>
      <c r="P84" s="258" t="n">
        <v>0.44</v>
      </c>
      <c r="Q84" s="257" t="n">
        <v>28.149174</v>
      </c>
      <c r="R84" s="257" t="n">
        <v>27.607791</v>
      </c>
      <c r="S84" s="258" t="n">
        <v>-0.51882349065992</v>
      </c>
      <c r="T84" s="257" t="n">
        <v>-1873.39936251837</v>
      </c>
      <c r="U84" s="257" t="n">
        <v>-679.677867</v>
      </c>
      <c r="V84" s="257" t="n">
        <v>0</v>
      </c>
      <c r="W84" s="257" t="n">
        <v>-2553.07722951837</v>
      </c>
      <c r="X84" s="257" t="n">
        <v>-75428.96218</v>
      </c>
      <c r="Y84" s="257" t="n">
        <v>-77682.764255</v>
      </c>
      <c r="Z84" s="257" t="n">
        <v>-2253.802075</v>
      </c>
      <c r="AA84" s="257" t="n">
        <v>299.27515451837</v>
      </c>
      <c r="AB84" s="257" t="n">
        <v>-75428.96218</v>
      </c>
      <c r="AC84" s="257" t="n">
        <v>-77682.764255</v>
      </c>
      <c r="AD84" s="257" t="n">
        <v>-2253.802075</v>
      </c>
      <c r="AF84" s="257" t="n">
        <v>26135.409884122</v>
      </c>
      <c r="AG84" s="259" t="n">
        <f aca="false">IF(ISERROR(VLOOKUP(B84,Acc_Cash!$A:$H,3,FALSE())),0,VLOOKUP(B84,Acc_Cash!$A:$H,3,FALSE()))</f>
        <v>0</v>
      </c>
      <c r="AH84" s="259" t="n">
        <f aca="false">AG84+AC84</f>
        <v>-77682.764255</v>
      </c>
      <c r="AI84" s="259" t="n">
        <f aca="false">AH84-(IF(ISERROR(VLOOKUP(A84,'YTD Last'!$E$2:$Z$500,21,0)),0,VLOOKUP(A84,'YTD Last'!$E$2:$Z$500,21,0)))</f>
        <v>-77682.764255</v>
      </c>
      <c r="AJ84" s="259" t="n">
        <f aca="false">AH84-IF(ISERROR(VLOOKUP(A84,'QTD Last'!$A$2:$AH$600,34,0)),0,VLOOKUP(A84,'QTD Last'!$A$2:$AH$600,34,0))</f>
        <v>-2253.802075</v>
      </c>
      <c r="AK84" s="259" t="n">
        <f aca="false">AH84-IF(ISERROR(VLOOKUP(A84,'MTD Last'!$A$2:$AH$600,34,0)),0,VLOOKUP(A84,'MTD Last'!$A$2:$AH$600,34,0))</f>
        <v>-2253.802075</v>
      </c>
      <c r="AL84" s="259" t="n">
        <f aca="false">AD84-AE84</f>
        <v>-2253.802075</v>
      </c>
      <c r="AM84" s="269" t="str">
        <f aca="false">ROUND((L84-Control!$C$3)/365,0)&amp;" Year"</f>
        <v>-22 Year</v>
      </c>
      <c r="AN84" s="260" t="n">
        <f aca="false">IF(F84="AAA",1,IF(F84="AA+",2,IF(F84="AA",3,IF(F84="AA-",4,IF(F84="A+",5,IF(F84="A",6,IF(F84="A-",7,IF(F84="BBB+",8,"Code"))))))))</f>
        <v>8</v>
      </c>
      <c r="AO84" s="260" t="str">
        <f aca="false">IF(F84="BBB",9,IF(F84="BBB-",10,IF(F84="BB+",11,IF(F84="BB",12,IF(F84="BB-",13,IF(F84="B+",14,IF(F84="B",15,IF(F84="B-",16,"Code"))))))))</f>
        <v>Code</v>
      </c>
      <c r="AP84" s="260" t="n">
        <f aca="false">IF(AN84="Code",AO84,AN84)</f>
        <v>8</v>
      </c>
      <c r="AQ84" s="259" t="n">
        <f aca="false">AH84-(IF(ISERROR(VLOOKUP(A84,'WTD Last'!$A$1:$AQ$605,34,0)),0,VLOOKUP(A84,'WTD Last'!$A$1:$AQ$605,34,0)))</f>
        <v>-12199.895018</v>
      </c>
      <c r="AR84" s="270" t="n">
        <f aca="false">R84-(IF(ISERROR(VLOOKUP(A84,'WTD Last'!$A$1:$AQ$605,18,0)),0,VLOOKUP(A84,'WTD Last'!$A$1:$AQ$605,18,0)))</f>
        <v>-2.910528</v>
      </c>
      <c r="AS84" s="259" t="n">
        <f aca="false">O84-(IF(ISERROR(VLOOKUP(A84,'WTD Last'!$A$1:$AQ$605,15,0)),0,VLOOKUP(A84,'WTD Last'!$A$1:$AQ$605,15,0)))</f>
        <v>-38.5754440000001</v>
      </c>
      <c r="AT84" s="259" t="n">
        <f aca="false">N84*(P84/100)/360</f>
        <v>-207.777777777778</v>
      </c>
      <c r="AU84" s="261" t="n">
        <v>89135</v>
      </c>
      <c r="AV84" s="261" t="n">
        <v>56041</v>
      </c>
      <c r="AW84" s="255"/>
      <c r="AX84" s="257"/>
    </row>
    <row r="85" customFormat="false" ht="12.75" hidden="false" customHeight="false" outlineLevel="0" collapsed="false">
      <c r="A85" s="255" t="n">
        <v>1735</v>
      </c>
      <c r="B85" s="255" t="n">
        <v>942</v>
      </c>
      <c r="C85" s="255" t="s">
        <v>2</v>
      </c>
      <c r="D85" s="255" t="s">
        <v>104</v>
      </c>
      <c r="E85" s="255" t="s">
        <v>235</v>
      </c>
      <c r="F85" s="255" t="s">
        <v>116</v>
      </c>
      <c r="G85" s="255" t="s">
        <v>191</v>
      </c>
      <c r="H85" s="255" t="s">
        <v>110</v>
      </c>
      <c r="I85" s="255" t="s">
        <v>181</v>
      </c>
      <c r="J85" s="256" t="s">
        <v>212</v>
      </c>
      <c r="K85" s="268" t="n">
        <v>36980</v>
      </c>
      <c r="L85" s="268" t="n">
        <v>38806</v>
      </c>
      <c r="M85" s="255" t="s">
        <v>155</v>
      </c>
      <c r="N85" s="257" t="n">
        <v>-5000000</v>
      </c>
      <c r="O85" s="257" t="n">
        <v>2105.748902</v>
      </c>
      <c r="P85" s="258" t="n">
        <v>0.47</v>
      </c>
      <c r="Q85" s="257" t="n">
        <v>46.647968</v>
      </c>
      <c r="R85" s="257" t="n">
        <v>46.119676</v>
      </c>
      <c r="S85" s="258" t="n">
        <v>-0.551621910561703</v>
      </c>
      <c r="T85" s="257" t="n">
        <v>-1161.57723248445</v>
      </c>
      <c r="U85" s="257" t="n">
        <v>-307.331322</v>
      </c>
      <c r="V85" s="257" t="n">
        <v>0</v>
      </c>
      <c r="W85" s="257" t="n">
        <v>-1468.90855448445</v>
      </c>
      <c r="X85" s="257" t="n">
        <v>-1029.994508</v>
      </c>
      <c r="Y85" s="257" t="n">
        <v>-2252.224181</v>
      </c>
      <c r="Z85" s="257" t="n">
        <v>-1222.229673</v>
      </c>
      <c r="AA85" s="257" t="n">
        <v>246.678881484448</v>
      </c>
      <c r="AB85" s="257" t="n">
        <v>-1029.994508</v>
      </c>
      <c r="AC85" s="257" t="n">
        <v>-2252.224181</v>
      </c>
      <c r="AD85" s="257" t="n">
        <v>-1222.229673</v>
      </c>
      <c r="AF85" s="257" t="n">
        <v>15241.410552676</v>
      </c>
      <c r="AG85" s="259" t="n">
        <f aca="false">IF(ISERROR(VLOOKUP(B85,Acc_Cash!$A:$H,3,FALSE())),0,VLOOKUP(B85,Acc_Cash!$A:$H,3,FALSE()))</f>
        <v>0</v>
      </c>
      <c r="AH85" s="259" t="n">
        <f aca="false">AG85+AC85</f>
        <v>-2252.224181</v>
      </c>
      <c r="AI85" s="259" t="n">
        <f aca="false">AH85-(IF(ISERROR(VLOOKUP(A85,'YTD Last'!$E$2:$Z$500,21,0)),0,VLOOKUP(A85,'YTD Last'!$E$2:$Z$500,21,0)))</f>
        <v>-2252.224181</v>
      </c>
      <c r="AJ85" s="259" t="n">
        <f aca="false">AH85-IF(ISERROR(VLOOKUP(A85,'QTD Last'!$A$2:$AH$600,34,0)),0,VLOOKUP(A85,'QTD Last'!$A$2:$AH$600,34,0))</f>
        <v>-1222.229673</v>
      </c>
      <c r="AK85" s="259" t="n">
        <f aca="false">AH85-IF(ISERROR(VLOOKUP(A85,'MTD Last'!$A$2:$AH$600,34,0)),0,VLOOKUP(A85,'MTD Last'!$A$2:$AH$600,34,0))</f>
        <v>-1222.229673</v>
      </c>
      <c r="AL85" s="259" t="n">
        <f aca="false">AD85-AE85</f>
        <v>-1222.229673</v>
      </c>
      <c r="AM85" s="269" t="str">
        <f aca="false">ROUND((L85-Control!$C$3)/365,0)&amp;" Year"</f>
        <v>-20 Year</v>
      </c>
      <c r="AN85" s="260" t="n">
        <f aca="false">IF(F85="AAA",1,IF(F85="AA+",2,IF(F85="AA",3,IF(F85="AA-",4,IF(F85="A+",5,IF(F85="A",6,IF(F85="A-",7,IF(F85="BBB+",8,"Code"))))))))</f>
        <v>8</v>
      </c>
      <c r="AO85" s="260" t="str">
        <f aca="false">IF(F85="BBB",9,IF(F85="BBB-",10,IF(F85="BB+",11,IF(F85="BB",12,IF(F85="BB-",13,IF(F85="B+",14,IF(F85="B",15,IF(F85="B-",16,"Code"))))))))</f>
        <v>Code</v>
      </c>
      <c r="AP85" s="260" t="n">
        <f aca="false">IF(AN85="Code",AO85,AN85)</f>
        <v>8</v>
      </c>
      <c r="AQ85" s="259" t="n">
        <f aca="false">AH85-(IF(ISERROR(VLOOKUP(A85,'WTD Last'!$A$1:$AQ$605,34,0)),0,VLOOKUP(A85,'WTD Last'!$A$1:$AQ$605,34,0)))</f>
        <v>-2252.224181</v>
      </c>
      <c r="AR85" s="270" t="n">
        <f aca="false">R85-(IF(ISERROR(VLOOKUP(A85,'WTD Last'!$A$1:$AQ$605,18,0)),0,VLOOKUP(A85,'WTD Last'!$A$1:$AQ$605,18,0)))</f>
        <v>46.119676</v>
      </c>
      <c r="AS85" s="259" t="n">
        <f aca="false">O85-(IF(ISERROR(VLOOKUP(A85,'WTD Last'!$A$1:$AQ$605,15,0)),0,VLOOKUP(A85,'WTD Last'!$A$1:$AQ$605,15,0)))</f>
        <v>2105.748902</v>
      </c>
      <c r="AT85" s="259" t="n">
        <f aca="false">N85*(P85/100)/360</f>
        <v>-65.2777777777778</v>
      </c>
      <c r="AU85" s="261" t="n">
        <v>61984</v>
      </c>
      <c r="AV85" s="261" t="n">
        <v>56041</v>
      </c>
      <c r="AW85" s="255"/>
      <c r="AX85" s="257"/>
    </row>
    <row r="86" customFormat="false" ht="12.75" hidden="false" customHeight="false" outlineLevel="0" collapsed="false">
      <c r="A86" s="255" t="n">
        <v>1680</v>
      </c>
      <c r="B86" s="255" t="n">
        <v>888</v>
      </c>
      <c r="C86" s="255" t="s">
        <v>2</v>
      </c>
      <c r="D86" s="255" t="s">
        <v>104</v>
      </c>
      <c r="E86" s="255" t="s">
        <v>236</v>
      </c>
      <c r="F86" s="255" t="s">
        <v>116</v>
      </c>
      <c r="G86" s="255" t="s">
        <v>167</v>
      </c>
      <c r="H86" s="255" t="s">
        <v>110</v>
      </c>
      <c r="I86" s="255" t="s">
        <v>180</v>
      </c>
      <c r="J86" s="256" t="s">
        <v>154</v>
      </c>
      <c r="K86" s="268" t="n">
        <v>36963</v>
      </c>
      <c r="L86" s="268" t="n">
        <v>38789</v>
      </c>
      <c r="M86" s="255" t="s">
        <v>155</v>
      </c>
      <c r="N86" s="257" t="n">
        <v>-30000000</v>
      </c>
      <c r="O86" s="257" t="n">
        <v>12603.720421</v>
      </c>
      <c r="P86" s="258" t="n">
        <v>0.58</v>
      </c>
      <c r="Q86" s="257" t="n">
        <v>66.252181</v>
      </c>
      <c r="R86" s="257" t="n">
        <v>65.691424</v>
      </c>
      <c r="S86" s="258" t="n">
        <v>-0.558116791679808</v>
      </c>
      <c r="T86" s="257" t="n">
        <v>-7034.3480045978</v>
      </c>
      <c r="U86" s="257" t="n">
        <v>-2265.084939</v>
      </c>
      <c r="V86" s="257" t="n">
        <v>0</v>
      </c>
      <c r="W86" s="257" t="n">
        <v>-9299.4329435978</v>
      </c>
      <c r="X86" s="257" t="n">
        <v>95955.323488</v>
      </c>
      <c r="Y86" s="257" t="n">
        <v>88406.862253</v>
      </c>
      <c r="Z86" s="257" t="n">
        <v>-7548.461235</v>
      </c>
      <c r="AA86" s="257" t="n">
        <v>1750.97170859781</v>
      </c>
      <c r="AB86" s="257" t="n">
        <v>95955.323488</v>
      </c>
      <c r="AC86" s="257" t="n">
        <v>88406.862253</v>
      </c>
      <c r="AD86" s="257" t="n">
        <v>-7548.461235</v>
      </c>
      <c r="AF86" s="257" t="n">
        <v>91225.728407198</v>
      </c>
      <c r="AG86" s="259" t="n">
        <f aca="false">IF(ISERROR(VLOOKUP(B86,Acc_Cash!$A:$H,3,FALSE())),0,VLOOKUP(B86,Acc_Cash!$A:$H,3,FALSE()))</f>
        <v>0</v>
      </c>
      <c r="AH86" s="259" t="n">
        <f aca="false">AG86+AC86</f>
        <v>88406.862253</v>
      </c>
      <c r="AI86" s="259" t="n">
        <f aca="false">AH86-(IF(ISERROR(VLOOKUP(A86,'YTD Last'!$E$2:$Z$500,21,0)),0,VLOOKUP(A86,'YTD Last'!$E$2:$Z$500,21,0)))</f>
        <v>88406.862253</v>
      </c>
      <c r="AJ86" s="259" t="n">
        <f aca="false">AH86-IF(ISERROR(VLOOKUP(A86,'QTD Last'!$A$2:$AH$600,34,0)),0,VLOOKUP(A86,'QTD Last'!$A$2:$AH$600,34,0))</f>
        <v>-7548.461235</v>
      </c>
      <c r="AK86" s="259" t="n">
        <f aca="false">AH86-IF(ISERROR(VLOOKUP(A86,'MTD Last'!$A$2:$AH$600,34,0)),0,VLOOKUP(A86,'MTD Last'!$A$2:$AH$600,34,0))</f>
        <v>-7548.461235</v>
      </c>
      <c r="AL86" s="259" t="n">
        <f aca="false">AD86-AE86</f>
        <v>-7548.461235</v>
      </c>
      <c r="AM86" s="269" t="str">
        <f aca="false">ROUND((L86-Control!$C$3)/365,0)&amp;" Year"</f>
        <v>-20 Year</v>
      </c>
      <c r="AN86" s="260" t="n">
        <f aca="false">IF(F86="AAA",1,IF(F86="AA+",2,IF(F86="AA",3,IF(F86="AA-",4,IF(F86="A+",5,IF(F86="A",6,IF(F86="A-",7,IF(F86="BBB+",8,"Code"))))))))</f>
        <v>8</v>
      </c>
      <c r="AO86" s="260" t="str">
        <f aca="false">IF(F86="BBB",9,IF(F86="BBB-",10,IF(F86="BB+",11,IF(F86="BB",12,IF(F86="BB-",13,IF(F86="B+",14,IF(F86="B",15,IF(F86="B-",16,"Code"))))))))</f>
        <v>Code</v>
      </c>
      <c r="AP86" s="260" t="n">
        <f aca="false">IF(AN86="Code",AO86,AN86)</f>
        <v>8</v>
      </c>
      <c r="AQ86" s="259" t="n">
        <f aca="false">AH86-(IF(ISERROR(VLOOKUP(A86,'WTD Last'!$A$1:$AQ$605,34,0)),0,VLOOKUP(A86,'WTD Last'!$A$1:$AQ$605,34,0)))</f>
        <v>-39285.165102</v>
      </c>
      <c r="AR86" s="270" t="n">
        <f aca="false">R86-(IF(ISERROR(VLOOKUP(A86,'WTD Last'!$A$1:$AQ$605,18,0)),0,VLOOKUP(A86,'WTD Last'!$A$1:$AQ$605,18,0)))</f>
        <v>-2.692162</v>
      </c>
      <c r="AS86" s="259" t="n">
        <f aca="false">O86-(IF(ISERROR(VLOOKUP(A86,'WTD Last'!$A$1:$AQ$605,15,0)),0,VLOOKUP(A86,'WTD Last'!$A$1:$AQ$605,15,0)))</f>
        <v>-119.136535</v>
      </c>
      <c r="AT86" s="259" t="n">
        <f aca="false">N86*(P86/100)/360</f>
        <v>-483.333333333333</v>
      </c>
      <c r="AU86" s="261" t="n">
        <v>122</v>
      </c>
      <c r="AV86" s="261" t="n">
        <v>51040</v>
      </c>
      <c r="AW86" s="255"/>
      <c r="AX86" s="257"/>
    </row>
    <row r="87" customFormat="false" ht="12.75" hidden="false" customHeight="false" outlineLevel="0" collapsed="false">
      <c r="A87" s="255" t="n">
        <v>1682</v>
      </c>
      <c r="B87" s="255" t="n">
        <v>890</v>
      </c>
      <c r="C87" s="255" t="s">
        <v>2</v>
      </c>
      <c r="D87" s="255" t="s">
        <v>104</v>
      </c>
      <c r="E87" s="255" t="s">
        <v>236</v>
      </c>
      <c r="F87" s="255" t="s">
        <v>116</v>
      </c>
      <c r="G87" s="255" t="s">
        <v>167</v>
      </c>
      <c r="H87" s="255" t="s">
        <v>110</v>
      </c>
      <c r="I87" s="255" t="s">
        <v>186</v>
      </c>
      <c r="J87" s="256" t="s">
        <v>154</v>
      </c>
      <c r="K87" s="268" t="n">
        <v>36964</v>
      </c>
      <c r="L87" s="268" t="n">
        <v>38908</v>
      </c>
      <c r="M87" s="255" t="s">
        <v>155</v>
      </c>
      <c r="N87" s="257" t="n">
        <v>-20000000</v>
      </c>
      <c r="O87" s="257" t="n">
        <v>8896.143843</v>
      </c>
      <c r="P87" s="258" t="n">
        <v>0.62</v>
      </c>
      <c r="Q87" s="257" t="n">
        <v>68.322703</v>
      </c>
      <c r="R87" s="257" t="n">
        <v>67.76171</v>
      </c>
      <c r="S87" s="258" t="n">
        <v>-0.568910960664954</v>
      </c>
      <c r="T87" s="257" t="n">
        <v>-5061.11373993475</v>
      </c>
      <c r="U87" s="257" t="n">
        <v>-1565.714646</v>
      </c>
      <c r="V87" s="257" t="n">
        <v>0</v>
      </c>
      <c r="W87" s="257" t="n">
        <v>-6626.82838593475</v>
      </c>
      <c r="X87" s="257" t="n">
        <v>50231.443278</v>
      </c>
      <c r="Y87" s="257" t="n">
        <v>44906.385192</v>
      </c>
      <c r="Z87" s="257" t="n">
        <v>-5325.058086</v>
      </c>
      <c r="AA87" s="257" t="n">
        <v>1301.77029993475</v>
      </c>
      <c r="AB87" s="257" t="n">
        <v>50231.443278</v>
      </c>
      <c r="AC87" s="257" t="n">
        <v>44906.385192</v>
      </c>
      <c r="AD87" s="257" t="n">
        <v>-5325.058086</v>
      </c>
      <c r="AF87" s="257" t="n">
        <v>64390.289135634</v>
      </c>
      <c r="AG87" s="259" t="n">
        <f aca="false">IF(ISERROR(VLOOKUP(B87,Acc_Cash!$A:$H,3,FALSE())),0,VLOOKUP(B87,Acc_Cash!$A:$H,3,FALSE()))</f>
        <v>0</v>
      </c>
      <c r="AH87" s="259" t="n">
        <f aca="false">AG87+AC87</f>
        <v>44906.385192</v>
      </c>
      <c r="AI87" s="259" t="n">
        <f aca="false">AH87-(IF(ISERROR(VLOOKUP(A87,'YTD Last'!$E$2:$Z$500,21,0)),0,VLOOKUP(A87,'YTD Last'!$E$2:$Z$500,21,0)))</f>
        <v>44906.385192</v>
      </c>
      <c r="AJ87" s="259" t="n">
        <f aca="false">AH87-IF(ISERROR(VLOOKUP(A87,'QTD Last'!$A$2:$AH$600,34,0)),0,VLOOKUP(A87,'QTD Last'!$A$2:$AH$600,34,0))</f>
        <v>-5325.058086</v>
      </c>
      <c r="AK87" s="259" t="n">
        <f aca="false">AH87-IF(ISERROR(VLOOKUP(A87,'MTD Last'!$A$2:$AH$600,34,0)),0,VLOOKUP(A87,'MTD Last'!$A$2:$AH$600,34,0))</f>
        <v>-5325.058086</v>
      </c>
      <c r="AL87" s="259" t="n">
        <f aca="false">AD87-AE87</f>
        <v>-5325.058086</v>
      </c>
      <c r="AM87" s="269" t="str">
        <f aca="false">ROUND((L87-Control!$C$3)/365,0)&amp;" Year"</f>
        <v>-19 Year</v>
      </c>
      <c r="AN87" s="260" t="n">
        <f aca="false">IF(F87="AAA",1,IF(F87="AA+",2,IF(F87="AA",3,IF(F87="AA-",4,IF(F87="A+",5,IF(F87="A",6,IF(F87="A-",7,IF(F87="BBB+",8,"Code"))))))))</f>
        <v>8</v>
      </c>
      <c r="AO87" s="260" t="str">
        <f aca="false">IF(F87="BBB",9,IF(F87="BBB-",10,IF(F87="BB+",11,IF(F87="BB",12,IF(F87="BB-",13,IF(F87="B+",14,IF(F87="B",15,IF(F87="B-",16,"Code"))))))))</f>
        <v>Code</v>
      </c>
      <c r="AP87" s="260" t="n">
        <f aca="false">IF(AN87="Code",AO87,AN87)</f>
        <v>8</v>
      </c>
      <c r="AQ87" s="259" t="n">
        <f aca="false">AH87-(IF(ISERROR(VLOOKUP(A87,'WTD Last'!$A$1:$AQ$605,34,0)),0,VLOOKUP(A87,'WTD Last'!$A$1:$AQ$605,34,0)))</f>
        <v>-27376.725558</v>
      </c>
      <c r="AR87" s="270" t="n">
        <f aca="false">R87-(IF(ISERROR(VLOOKUP(A87,'WTD Last'!$A$1:$AQ$605,18,0)),0,VLOOKUP(A87,'WTD Last'!$A$1:$AQ$605,18,0)))</f>
        <v>-2.67422000000001</v>
      </c>
      <c r="AS87" s="259" t="n">
        <f aca="false">O87-(IF(ISERROR(VLOOKUP(A87,'WTD Last'!$A$1:$AQ$605,15,0)),0,VLOOKUP(A87,'WTD Last'!$A$1:$AQ$605,15,0)))</f>
        <v>-86.8730230000001</v>
      </c>
      <c r="AT87" s="259" t="n">
        <f aca="false">N87*(P87/100)/360</f>
        <v>-344.444444444444</v>
      </c>
      <c r="AU87" s="261" t="n">
        <v>89135</v>
      </c>
      <c r="AV87" s="261" t="n">
        <v>51040</v>
      </c>
      <c r="AW87" s="255"/>
      <c r="AX87" s="257"/>
    </row>
    <row r="88" customFormat="false" ht="12.75" hidden="false" customHeight="false" outlineLevel="0" collapsed="false">
      <c r="A88" s="255" t="n">
        <v>55</v>
      </c>
      <c r="B88" s="255" t="n">
        <v>150</v>
      </c>
      <c r="C88" s="255" t="s">
        <v>2</v>
      </c>
      <c r="D88" s="255" t="s">
        <v>104</v>
      </c>
      <c r="E88" s="255" t="s">
        <v>114</v>
      </c>
      <c r="F88" s="255" t="s">
        <v>102</v>
      </c>
      <c r="G88" s="255" t="s">
        <v>96</v>
      </c>
      <c r="H88" s="255" t="s">
        <v>110</v>
      </c>
      <c r="I88" s="255" t="s">
        <v>181</v>
      </c>
      <c r="J88" s="256" t="s">
        <v>105</v>
      </c>
      <c r="K88" s="268" t="n">
        <v>36767</v>
      </c>
      <c r="L88" s="268" t="n">
        <v>38593</v>
      </c>
      <c r="M88" s="255" t="s">
        <v>155</v>
      </c>
      <c r="N88" s="257" t="n">
        <v>-10000000</v>
      </c>
      <c r="O88" s="257" t="n">
        <v>3740.276437</v>
      </c>
      <c r="P88" s="258" t="n">
        <v>0.46</v>
      </c>
      <c r="Q88" s="257" t="n">
        <v>148.414418</v>
      </c>
      <c r="R88" s="257" t="n">
        <v>147.766305</v>
      </c>
      <c r="S88" s="258" t="n">
        <v>-0.533111037520751</v>
      </c>
      <c r="T88" s="257" t="n">
        <v>-1993.98265194349</v>
      </c>
      <c r="U88" s="257" t="n">
        <v>-1282.083288</v>
      </c>
      <c r="V88" s="257" t="n">
        <v>0</v>
      </c>
      <c r="W88" s="257" t="n">
        <v>-3276.06593994349</v>
      </c>
      <c r="X88" s="257" t="n">
        <v>384928.817708</v>
      </c>
      <c r="Y88" s="257" t="n">
        <v>382786.212436</v>
      </c>
      <c r="Z88" s="257" t="n">
        <v>-2142.60527200002</v>
      </c>
      <c r="AA88" s="257" t="n">
        <v>1133.46066794347</v>
      </c>
      <c r="AB88" s="257" t="n">
        <v>384928.817708</v>
      </c>
      <c r="AC88" s="257" t="n">
        <v>382786.212436</v>
      </c>
      <c r="AD88" s="257" t="n">
        <v>-2142.60527200002</v>
      </c>
      <c r="AF88" s="257" t="n">
        <v>21534.6415860275</v>
      </c>
      <c r="AG88" s="259" t="n">
        <f aca="false">IF(ISERROR(VLOOKUP(B88,Acc_Cash!$A:$H,3,FALSE())),0,VLOOKUP(B88,Acc_Cash!$A:$H,3,FALSE()))</f>
        <v>-23383.333333</v>
      </c>
      <c r="AH88" s="259" t="n">
        <f aca="false">AG88+AC88</f>
        <v>359402.879103</v>
      </c>
      <c r="AI88" s="259" t="n">
        <f aca="false">AH88-(IF(ISERROR(VLOOKUP(A88,'YTD Last'!$E$2:$Z$383,21,0)),0,VLOOKUP(A88,'YTD Last'!$E$2:$Z$383,21,0)))</f>
        <v>34042.1557229999</v>
      </c>
      <c r="AJ88" s="259" t="n">
        <f aca="false">AH88-IF(ISERROR(VLOOKUP(A88,'QTD Last'!$A$2:$AH$600,34,0)),0,VLOOKUP(A88,'QTD Last'!$A$2:$AH$600,34,0))</f>
        <v>-2142.60527200002</v>
      </c>
      <c r="AK88" s="259" t="n">
        <f aca="false">AH88-IF(ISERROR(VLOOKUP(A88,'MTD Last'!$A$2:$AH$600,34,0)),0,VLOOKUP(A88,'MTD Last'!$A$2:$AH$600,34,0))</f>
        <v>-2142.60527200002</v>
      </c>
      <c r="AL88" s="259" t="n">
        <f aca="false">AD88-AE88</f>
        <v>-2142.60527200002</v>
      </c>
      <c r="AM88" s="269" t="str">
        <f aca="false">ROUND((L88-Control!$C$3)/365,0)&amp;" Year"</f>
        <v>-20 Year</v>
      </c>
      <c r="AN88" s="260" t="n">
        <f aca="false">IF(F88="AAA",1,IF(F88="AA+",2,IF(F88="AA",3,IF(F88="AA-",4,IF(F88="A+",5,IF(F88="A",6,IF(F88="A-",7,IF(F88="BBB+",8,"Code"))))))))</f>
        <v>6</v>
      </c>
      <c r="AO88" s="260" t="str">
        <f aca="false">IF(F88="BBB",9,IF(F88="BBB-",10,IF(F88="BB+",11,IF(F88="BB",12,IF(F88="BB-",13,IF(F88="B+",14,IF(F88="B",15,IF(F88="B-",16,"Code"))))))))</f>
        <v>Code</v>
      </c>
      <c r="AP88" s="260" t="n">
        <f aca="false">IF(AN88="Code",AO88,AN88)</f>
        <v>6</v>
      </c>
      <c r="AQ88" s="259" t="n">
        <f aca="false">AH88-(IF(ISERROR(VLOOKUP(A88,'WTD Last'!$A$1:$AQ$605,34,0)),0,VLOOKUP(A88,'WTD Last'!$A$1:$AQ$605,34,0)))</f>
        <v>-60939.230775</v>
      </c>
      <c r="AR88" s="270" t="n">
        <f aca="false">R88-(IF(ISERROR(VLOOKUP(A88,'WTD Last'!$A$1:$AQ$605,18,0)),0,VLOOKUP(A88,'WTD Last'!$A$1:$AQ$605,18,0)))</f>
        <v>-15.333674</v>
      </c>
      <c r="AS88" s="259" t="n">
        <f aca="false">O88-(IF(ISERROR(VLOOKUP(A88,'WTD Last'!$A$1:$AQ$605,15,0)),0,VLOOKUP(A88,'WTD Last'!$A$1:$AQ$605,15,0)))</f>
        <v>-27.0871090000001</v>
      </c>
      <c r="AT88" s="259" t="n">
        <f aca="false">N88*(P88/100)/360</f>
        <v>-127.777777777778</v>
      </c>
      <c r="AU88" s="261" t="n">
        <v>61984</v>
      </c>
      <c r="AV88" s="261" t="n">
        <v>81090</v>
      </c>
      <c r="AW88" s="255"/>
      <c r="AX88" s="257"/>
    </row>
    <row r="89" customFormat="false" ht="12.75" hidden="false" customHeight="false" outlineLevel="0" collapsed="false">
      <c r="A89" s="255" t="n">
        <v>1288</v>
      </c>
      <c r="B89" s="255" t="n">
        <v>449</v>
      </c>
      <c r="C89" s="255" t="s">
        <v>2</v>
      </c>
      <c r="D89" s="255" t="s">
        <v>104</v>
      </c>
      <c r="E89" s="255" t="s">
        <v>114</v>
      </c>
      <c r="F89" s="255" t="s">
        <v>102</v>
      </c>
      <c r="G89" s="255" t="s">
        <v>96</v>
      </c>
      <c r="H89" s="255" t="s">
        <v>110</v>
      </c>
      <c r="I89" s="255" t="s">
        <v>156</v>
      </c>
      <c r="J89" s="256" t="s">
        <v>154</v>
      </c>
      <c r="K89" s="268" t="n">
        <v>36896</v>
      </c>
      <c r="L89" s="268" t="n">
        <v>38722</v>
      </c>
      <c r="M89" s="255" t="s">
        <v>155</v>
      </c>
      <c r="N89" s="257" t="n">
        <v>-10000000</v>
      </c>
      <c r="O89" s="257" t="n">
        <v>4098.022435</v>
      </c>
      <c r="P89" s="258" t="n">
        <v>1.15</v>
      </c>
      <c r="Q89" s="257" t="n">
        <v>151.75523</v>
      </c>
      <c r="R89" s="257" t="n">
        <v>151.111018</v>
      </c>
      <c r="S89" s="258" t="n">
        <v>-0.567182793849328</v>
      </c>
      <c r="T89" s="257" t="n">
        <v>-2324.32781394053</v>
      </c>
      <c r="U89" s="257" t="n">
        <v>-1497.022866</v>
      </c>
      <c r="V89" s="257" t="n">
        <v>0</v>
      </c>
      <c r="W89" s="257" t="n">
        <v>-3821.35067994053</v>
      </c>
      <c r="X89" s="257" t="n">
        <v>120735.202986</v>
      </c>
      <c r="Y89" s="257" t="n">
        <v>118000.78313</v>
      </c>
      <c r="Z89" s="257" t="n">
        <v>-2734.41985600001</v>
      </c>
      <c r="AA89" s="257" t="n">
        <v>1086.93082394052</v>
      </c>
      <c r="AB89" s="257" t="n">
        <v>120735.202986</v>
      </c>
      <c r="AC89" s="257" t="n">
        <v>118000.78313</v>
      </c>
      <c r="AD89" s="257" t="n">
        <v>-2734.41985600001</v>
      </c>
      <c r="AF89" s="257" t="n">
        <v>23594.3641695125</v>
      </c>
      <c r="AG89" s="259" t="n">
        <f aca="false">IF(ISERROR(VLOOKUP(B89,Acc_Cash!$A:$H,3,FALSE())),0,VLOOKUP(B89,Acc_Cash!$A:$H,3,FALSE()))</f>
        <v>0</v>
      </c>
      <c r="AH89" s="259" t="n">
        <f aca="false">AG89+AC89</f>
        <v>118000.78313</v>
      </c>
      <c r="AI89" s="259" t="n">
        <f aca="false">AH89-(IF(ISERROR(VLOOKUP(A89,'YTD Last'!$E$2:$Z$500,21,0)),0,VLOOKUP(A89,'YTD Last'!$E$2:$Z$500,21,0)))</f>
        <v>38808.804761</v>
      </c>
      <c r="AJ89" s="259" t="n">
        <f aca="false">AH89-IF(ISERROR(VLOOKUP(A89,'QTD Last'!$A$2:$AH$600,34,0)),0,VLOOKUP(A89,'QTD Last'!$A$2:$AH$600,34,0))</f>
        <v>-2734.41985600001</v>
      </c>
      <c r="AK89" s="259" t="n">
        <f aca="false">AH89-IF(ISERROR(VLOOKUP(A89,'MTD Last'!$A$2:$AH$600,34,0)),0,VLOOKUP(A89,'MTD Last'!$A$2:$AH$600,34,0))</f>
        <v>-2734.41985600001</v>
      </c>
      <c r="AL89" s="259" t="n">
        <f aca="false">AD89-AE89</f>
        <v>-2734.41985600001</v>
      </c>
      <c r="AM89" s="269" t="str">
        <f aca="false">ROUND((L89-Control!$C$3)/365,0)&amp;" Year"</f>
        <v>-20 Year</v>
      </c>
      <c r="AN89" s="260" t="n">
        <f aca="false">IF(F89="AAA",1,IF(F89="AA+",2,IF(F89="AA",3,IF(F89="AA-",4,IF(F89="A+",5,IF(F89="A",6,IF(F89="A-",7,IF(F89="BBB+",8,"Code"))))))))</f>
        <v>6</v>
      </c>
      <c r="AO89" s="260" t="str">
        <f aca="false">IF(F89="BBB",9,IF(F89="BBB-",10,IF(F89="BB+",11,IF(F89="BB",12,IF(F89="BB-",13,IF(F89="B+",14,IF(F89="B",15,IF(F89="B-",16,"Code"))))))))</f>
        <v>Code</v>
      </c>
      <c r="AP89" s="260" t="n">
        <f aca="false">IF(AN89="Code",AO89,AN89)</f>
        <v>6</v>
      </c>
      <c r="AQ89" s="259" t="n">
        <f aca="false">AH89-(IF(ISERROR(VLOOKUP(A89,'WTD Last'!$A$1:$AQ$605,34,0)),0,VLOOKUP(A89,'WTD Last'!$A$1:$AQ$605,34,0)))</f>
        <v>-72531.797838</v>
      </c>
      <c r="AR89" s="270" t="n">
        <f aca="false">R89-(IF(ISERROR(VLOOKUP(A89,'WTD Last'!$A$1:$AQ$605,18,0)),0,VLOOKUP(A89,'WTD Last'!$A$1:$AQ$605,18,0)))</f>
        <v>-17.106319</v>
      </c>
      <c r="AS89" s="259" t="n">
        <f aca="false">O89-(IF(ISERROR(VLOOKUP(A89,'WTD Last'!$A$1:$AQ$605,15,0)),0,VLOOKUP(A89,'WTD Last'!$A$1:$AQ$605,15,0)))</f>
        <v>-31.2997080000005</v>
      </c>
      <c r="AT89" s="259" t="n">
        <f aca="false">N89*(P89/100)/360</f>
        <v>-319.444444444444</v>
      </c>
      <c r="AV89" s="261" t="n">
        <v>81090</v>
      </c>
      <c r="AW89" s="255"/>
      <c r="AX89" s="257"/>
    </row>
    <row r="90" customFormat="false" ht="12.75" hidden="false" customHeight="false" outlineLevel="0" collapsed="false">
      <c r="A90" s="255" t="n">
        <v>1377</v>
      </c>
      <c r="B90" s="255" t="n">
        <v>434</v>
      </c>
      <c r="C90" s="255" t="s">
        <v>2</v>
      </c>
      <c r="D90" s="255" t="s">
        <v>104</v>
      </c>
      <c r="E90" s="255" t="s">
        <v>114</v>
      </c>
      <c r="F90" s="255" t="s">
        <v>102</v>
      </c>
      <c r="G90" s="255" t="s">
        <v>96</v>
      </c>
      <c r="H90" s="255" t="s">
        <v>110</v>
      </c>
      <c r="I90" s="255" t="s">
        <v>200</v>
      </c>
      <c r="J90" s="256" t="s">
        <v>105</v>
      </c>
      <c r="K90" s="268" t="n">
        <v>36880</v>
      </c>
      <c r="L90" s="268" t="n">
        <v>38706</v>
      </c>
      <c r="M90" s="255" t="s">
        <v>155</v>
      </c>
      <c r="N90" s="257" t="n">
        <v>10000000</v>
      </c>
      <c r="O90" s="257" t="n">
        <v>-4093.92283</v>
      </c>
      <c r="P90" s="258" t="n">
        <v>1.36</v>
      </c>
      <c r="Q90" s="257" t="n">
        <v>151.341976</v>
      </c>
      <c r="R90" s="257" t="n">
        <v>150.698818</v>
      </c>
      <c r="S90" s="258" t="n">
        <v>-0.559665942304662</v>
      </c>
      <c r="T90" s="257" t="n">
        <v>2291.22917837452</v>
      </c>
      <c r="U90" s="257" t="n">
        <v>1532.008374</v>
      </c>
      <c r="V90" s="257" t="n">
        <v>0</v>
      </c>
      <c r="W90" s="257" t="n">
        <v>3823.23755237452</v>
      </c>
      <c r="X90" s="257" t="n">
        <v>-56369.654888</v>
      </c>
      <c r="Y90" s="257" t="n">
        <v>-53484.898511</v>
      </c>
      <c r="Z90" s="257" t="n">
        <v>2884.756377</v>
      </c>
      <c r="AA90" s="257" t="n">
        <v>-938.481175374518</v>
      </c>
      <c r="AB90" s="257" t="n">
        <v>-56369.654888</v>
      </c>
      <c r="AC90" s="257" t="n">
        <v>-53484.898511</v>
      </c>
      <c r="AD90" s="257" t="n">
        <v>2884.756377</v>
      </c>
      <c r="AF90" s="257" t="n">
        <v>-23570.760693725</v>
      </c>
      <c r="AG90" s="259" t="n">
        <f aca="false">IF(ISERROR(VLOOKUP(B90,Acc_Cash!$A:$H,3,FALSE())),0,VLOOKUP(B90,Acc_Cash!$A:$H,3,FALSE()))</f>
        <v>34000</v>
      </c>
      <c r="AH90" s="259" t="n">
        <f aca="false">AG90+AC90</f>
        <v>-19484.898511</v>
      </c>
      <c r="AI90" s="259" t="n">
        <f aca="false">AH90-(IF(ISERROR(VLOOKUP(A90,'YTD Last'!$E$2:$Z$383,21,0)),0,VLOOKUP(A90,'YTD Last'!$E$2:$Z$383,21,0)))</f>
        <v>-32447.259794</v>
      </c>
      <c r="AJ90" s="259" t="n">
        <f aca="false">AH90-IF(ISERROR(VLOOKUP(A90,'QTD Last'!$A$2:$AH$600,34,0)),0,VLOOKUP(A90,'QTD Last'!$A$2:$AH$600,34,0))</f>
        <v>2884.756377</v>
      </c>
      <c r="AK90" s="259" t="n">
        <f aca="false">AH90-IF(ISERROR(VLOOKUP(A90,'MTD Last'!$A$2:$AH$600,34,0)),0,VLOOKUP(A90,'MTD Last'!$A$2:$AH$600,34,0))</f>
        <v>2884.756377</v>
      </c>
      <c r="AL90" s="259" t="n">
        <f aca="false">AD90-AE90</f>
        <v>2884.756377</v>
      </c>
      <c r="AM90" s="269" t="str">
        <f aca="false">ROUND((L90-Control!$C$3)/365,0)&amp;" Year"</f>
        <v>-20 Year</v>
      </c>
      <c r="AN90" s="260" t="n">
        <f aca="false">IF(F90="AAA",1,IF(F90="AA+",2,IF(F90="AA",3,IF(F90="AA-",4,IF(F90="A+",5,IF(F90="A",6,IF(F90="A-",7,IF(F90="BBB+",8,"Code"))))))))</f>
        <v>6</v>
      </c>
      <c r="AO90" s="260" t="str">
        <f aca="false">IF(F90="BBB",9,IF(F90="BBB-",10,IF(F90="BB+",11,IF(F90="BB",12,IF(F90="BB-",13,IF(F90="B+",14,IF(F90="B",15,IF(F90="B-",16,"Code"))))))))</f>
        <v>Code</v>
      </c>
      <c r="AP90" s="260" t="n">
        <f aca="false">IF(AN90="Code",AO90,AN90)</f>
        <v>6</v>
      </c>
      <c r="AQ90" s="259" t="n">
        <f aca="false">AH90-(IF(ISERROR(VLOOKUP(A90,'WTD Last'!$A$1:$AQ$605,34,0)),0,VLOOKUP(A90,'WTD Last'!$A$1:$AQ$605,34,0)))</f>
        <v>71289.80993</v>
      </c>
      <c r="AR90" s="270" t="n">
        <f aca="false">R90-(IF(ISERROR(VLOOKUP(A90,'WTD Last'!$A$1:$AQ$605,18,0)),0,VLOOKUP(A90,'WTD Last'!$A$1:$AQ$605,18,0)))</f>
        <v>-16.870994</v>
      </c>
      <c r="AS90" s="259" t="n">
        <f aca="false">O90-(IF(ISERROR(VLOOKUP(A90,'WTD Last'!$A$1:$AQ$605,15,0)),0,VLOOKUP(A90,'WTD Last'!$A$1:$AQ$605,15,0)))</f>
        <v>30.9047869999999</v>
      </c>
      <c r="AT90" s="259" t="n">
        <f aca="false">N90*(P90/100)/360</f>
        <v>377.777777777778</v>
      </c>
      <c r="AU90" s="261" t="n">
        <v>86921</v>
      </c>
      <c r="AV90" s="261" t="n">
        <v>81090</v>
      </c>
      <c r="AW90" s="255"/>
      <c r="AX90" s="257"/>
    </row>
    <row r="91" customFormat="false" ht="12.75" hidden="false" customHeight="false" outlineLevel="0" collapsed="false">
      <c r="A91" s="255" t="n">
        <v>1488</v>
      </c>
      <c r="B91" s="255" t="n">
        <v>539</v>
      </c>
      <c r="C91" s="255" t="s">
        <v>2</v>
      </c>
      <c r="D91" s="255" t="s">
        <v>157</v>
      </c>
      <c r="E91" s="255" t="s">
        <v>114</v>
      </c>
      <c r="F91" s="255" t="s">
        <v>102</v>
      </c>
      <c r="G91" s="255" t="s">
        <v>96</v>
      </c>
      <c r="H91" s="255" t="s">
        <v>110</v>
      </c>
      <c r="I91" s="255" t="s">
        <v>156</v>
      </c>
      <c r="J91" s="256" t="s">
        <v>158</v>
      </c>
      <c r="K91" s="268" t="n">
        <v>36896</v>
      </c>
      <c r="L91" s="268" t="n">
        <v>38722</v>
      </c>
      <c r="M91" s="255" t="s">
        <v>155</v>
      </c>
      <c r="N91" s="257" t="n">
        <v>10000000</v>
      </c>
      <c r="O91" s="257" t="n">
        <v>-4098.022435</v>
      </c>
      <c r="P91" s="258" t="n">
        <v>1.15</v>
      </c>
      <c r="Q91" s="257" t="n">
        <v>151.75523</v>
      </c>
      <c r="R91" s="257" t="n">
        <v>151.111018</v>
      </c>
      <c r="S91" s="258" t="n">
        <v>-0.567182793849328</v>
      </c>
      <c r="T91" s="257" t="n">
        <v>2324.32781394053</v>
      </c>
      <c r="U91" s="257" t="n">
        <v>1497.022866</v>
      </c>
      <c r="V91" s="257" t="n">
        <v>0</v>
      </c>
      <c r="W91" s="257" t="n">
        <v>3821.35067994053</v>
      </c>
      <c r="X91" s="257" t="n">
        <v>-120735.202986</v>
      </c>
      <c r="Y91" s="257" t="n">
        <v>-118000.78313</v>
      </c>
      <c r="Z91" s="257" t="n">
        <v>2734.41985600001</v>
      </c>
      <c r="AA91" s="257" t="n">
        <v>-1086.93082394052</v>
      </c>
      <c r="AB91" s="257" t="n">
        <v>-120735.202986</v>
      </c>
      <c r="AC91" s="257" t="n">
        <v>-118000.78313</v>
      </c>
      <c r="AD91" s="257" t="n">
        <v>2734.41985600001</v>
      </c>
      <c r="AF91" s="257" t="n">
        <v>-23594.3641695125</v>
      </c>
      <c r="AG91" s="259" t="n">
        <f aca="false">IF(ISERROR(VLOOKUP(B91,Acc_Cash!$A:$H,3,FALSE())),0,VLOOKUP(B91,Acc_Cash!$A:$H,3,FALSE()))</f>
        <v>0</v>
      </c>
      <c r="AH91" s="259" t="n">
        <f aca="false">AG91+AC91</f>
        <v>-118000.78313</v>
      </c>
      <c r="AI91" s="259" t="n">
        <f aca="false">AH91-(IF(ISERROR(VLOOKUP(A91,'YTD Last'!$E$2:$Z$383,21,0)),0,VLOOKUP(A91,'YTD Last'!$E$2:$Z$383,21,0)))</f>
        <v>-38808.804761</v>
      </c>
      <c r="AJ91" s="259" t="n">
        <f aca="false">AH91-IF(ISERROR(VLOOKUP(A91,'QTD Last'!$A$2:$AH$600,34,0)),0,VLOOKUP(A91,'QTD Last'!$A$2:$AH$600,34,0))</f>
        <v>2734.41985600001</v>
      </c>
      <c r="AK91" s="259" t="n">
        <f aca="false">AH91-IF(ISERROR(VLOOKUP(A91,'MTD Last'!$A$2:$AH$600,34,0)),0,VLOOKUP(A91,'MTD Last'!$A$2:$AH$600,34,0))</f>
        <v>2734.41985600001</v>
      </c>
      <c r="AL91" s="259" t="n">
        <f aca="false">AD91-AE91</f>
        <v>2734.41985600001</v>
      </c>
      <c r="AM91" s="269" t="str">
        <f aca="false">ROUND((L91-Control!$C$3)/365,0)&amp;" Year"</f>
        <v>-20 Year</v>
      </c>
      <c r="AN91" s="260" t="n">
        <f aca="false">IF(F91="AAA",1,IF(F91="AA+",2,IF(F91="AA",3,IF(F91="AA-",4,IF(F91="A+",5,IF(F91="A",6,IF(F91="A-",7,IF(F91="BBB+",8,"Code"))))))))</f>
        <v>6</v>
      </c>
      <c r="AO91" s="260" t="str">
        <f aca="false">IF(F91="BBB",9,IF(F91="BBB-",10,IF(F91="BB+",11,IF(F91="BB",12,IF(F91="BB-",13,IF(F91="B+",14,IF(F91="B",15,IF(F91="B-",16,"Code"))))))))</f>
        <v>Code</v>
      </c>
      <c r="AP91" s="260" t="n">
        <f aca="false">IF(AN91="Code",AO91,AN91)</f>
        <v>6</v>
      </c>
      <c r="AQ91" s="259" t="n">
        <f aca="false">AH91-(IF(ISERROR(VLOOKUP(A91,'WTD Last'!$A$1:$AQ$605,34,0)),0,VLOOKUP(A91,'WTD Last'!$A$1:$AQ$605,34,0)))</f>
        <v>72531.797838</v>
      </c>
      <c r="AR91" s="270" t="n">
        <f aca="false">R91-(IF(ISERROR(VLOOKUP(A91,'WTD Last'!$A$1:$AQ$605,18,0)),0,VLOOKUP(A91,'WTD Last'!$A$1:$AQ$605,18,0)))</f>
        <v>-17.106319</v>
      </c>
      <c r="AS91" s="259" t="n">
        <f aca="false">O91-(IF(ISERROR(VLOOKUP(A91,'WTD Last'!$A$1:$AQ$605,15,0)),0,VLOOKUP(A91,'WTD Last'!$A$1:$AQ$605,15,0)))</f>
        <v>31.2997080000005</v>
      </c>
      <c r="AT91" s="259" t="n">
        <f aca="false">N91*(P91/100)/360</f>
        <v>319.444444444444</v>
      </c>
      <c r="AV91" s="261" t="n">
        <v>81090</v>
      </c>
      <c r="AW91" s="255"/>
      <c r="AX91" s="257"/>
    </row>
    <row r="92" customFormat="false" ht="12.75" hidden="false" customHeight="false" outlineLevel="0" collapsed="false">
      <c r="A92" s="255" t="n">
        <v>1701</v>
      </c>
      <c r="B92" s="255" t="n">
        <v>907</v>
      </c>
      <c r="C92" s="255" t="s">
        <v>2</v>
      </c>
      <c r="D92" s="255" t="s">
        <v>104</v>
      </c>
      <c r="E92" s="255" t="s">
        <v>114</v>
      </c>
      <c r="F92" s="255" t="s">
        <v>102</v>
      </c>
      <c r="G92" s="255" t="s">
        <v>96</v>
      </c>
      <c r="H92" s="255" t="s">
        <v>110</v>
      </c>
      <c r="I92" s="255" t="s">
        <v>181</v>
      </c>
      <c r="J92" s="256" t="s">
        <v>105</v>
      </c>
      <c r="K92" s="268" t="n">
        <v>36969</v>
      </c>
      <c r="L92" s="268" t="n">
        <v>38795</v>
      </c>
      <c r="M92" s="255" t="s">
        <v>155</v>
      </c>
      <c r="N92" s="257" t="n">
        <v>-10000000</v>
      </c>
      <c r="O92" s="257" t="n">
        <v>4317.837073</v>
      </c>
      <c r="P92" s="258" t="n">
        <v>1.6</v>
      </c>
      <c r="Q92" s="257" t="n">
        <v>153.590597</v>
      </c>
      <c r="R92" s="257" t="n">
        <v>152.950933</v>
      </c>
      <c r="S92" s="258" t="n">
        <v>-0.581674154278933</v>
      </c>
      <c r="T92" s="257" t="n">
        <v>-2511.5742277515</v>
      </c>
      <c r="U92" s="257" t="n">
        <v>-1620.105471</v>
      </c>
      <c r="V92" s="257" t="n">
        <v>0</v>
      </c>
      <c r="W92" s="257" t="n">
        <v>-4131.6796987515</v>
      </c>
      <c r="X92" s="257" t="n">
        <v>-33495.437035</v>
      </c>
      <c r="Y92" s="257" t="n">
        <v>-36663.795589</v>
      </c>
      <c r="Z92" s="257" t="n">
        <v>-3168.358554</v>
      </c>
      <c r="AA92" s="257" t="n">
        <v>963.321144751501</v>
      </c>
      <c r="AB92" s="257" t="n">
        <v>-33495.437035</v>
      </c>
      <c r="AC92" s="257" t="n">
        <v>-36663.795589</v>
      </c>
      <c r="AD92" s="257" t="n">
        <v>-3168.358554</v>
      </c>
      <c r="AF92" s="257" t="n">
        <v>24859.9469477975</v>
      </c>
      <c r="AG92" s="259" t="n">
        <f aca="false">IF(ISERROR(VLOOKUP(B92,Acc_Cash!$A:$H,3,FALSE())),0,VLOOKUP(B92,Acc_Cash!$A:$H,3,FALSE()))</f>
        <v>0</v>
      </c>
      <c r="AH92" s="259" t="n">
        <f aca="false">AG92+AC92</f>
        <v>-36663.795589</v>
      </c>
      <c r="AI92" s="259" t="n">
        <f aca="false">AH92-(IF(ISERROR(VLOOKUP(A92,'YTD Last'!$E$2:$Z$383,21,0)),0,VLOOKUP(A92,'YTD Last'!$E$2:$Z$383,21,0)))</f>
        <v>-36663.795589</v>
      </c>
      <c r="AJ92" s="259" t="n">
        <f aca="false">AH92-IF(ISERROR(VLOOKUP(A92,'QTD Last'!$A$2:$AH$600,34,0)),0,VLOOKUP(A92,'QTD Last'!$A$2:$AH$600,34,0))</f>
        <v>-3168.358554</v>
      </c>
      <c r="AK92" s="259" t="n">
        <f aca="false">AH92-IF(ISERROR(VLOOKUP(A92,'MTD Last'!$A$2:$AH$600,34,0)),0,VLOOKUP(A92,'MTD Last'!$A$2:$AH$600,34,0))</f>
        <v>-3168.358554</v>
      </c>
      <c r="AL92" s="259" t="n">
        <f aca="false">AD92-AE92</f>
        <v>-3168.358554</v>
      </c>
      <c r="AM92" s="269" t="str">
        <f aca="false">ROUND((L92-Control!$C$3)/365,0)&amp;" Year"</f>
        <v>-20 Year</v>
      </c>
      <c r="AN92" s="260" t="n">
        <f aca="false">IF(F92="AAA",1,IF(F92="AA+",2,IF(F92="AA",3,IF(F92="AA-",4,IF(F92="A+",5,IF(F92="A",6,IF(F92="A-",7,IF(F92="BBB+",8,"Code"))))))))</f>
        <v>6</v>
      </c>
      <c r="AO92" s="260" t="str">
        <f aca="false">IF(F92="BBB",9,IF(F92="BBB-",10,IF(F92="BB+",11,IF(F92="BB",12,IF(F92="BB-",13,IF(F92="B+",14,IF(F92="B",15,IF(F92="B-",16,"Code"))))))))</f>
        <v>Code</v>
      </c>
      <c r="AP92" s="260" t="n">
        <f aca="false">IF(AN92="Code",AO92,AN92)</f>
        <v>6</v>
      </c>
      <c r="AQ92" s="259" t="n">
        <f aca="false">AH92-(IF(ISERROR(VLOOKUP(A92,'WTD Last'!$A$1:$AQ$605,34,0)),0,VLOOKUP(A92,'WTD Last'!$A$1:$AQ$605,34,0)))</f>
        <v>-79314.279445</v>
      </c>
      <c r="AR92" s="270" t="n">
        <f aca="false">R92-(IF(ISERROR(VLOOKUP(A92,'WTD Last'!$A$1:$AQ$605,18,0)),0,VLOOKUP(A92,'WTD Last'!$A$1:$AQ$605,18,0)))</f>
        <v>-18.041892</v>
      </c>
      <c r="AS92" s="259" t="n">
        <f aca="false">O92-(IF(ISERROR(VLOOKUP(A92,'WTD Last'!$A$1:$AQ$605,15,0)),0,VLOOKUP(A92,'WTD Last'!$A$1:$AQ$605,15,0)))</f>
        <v>-33.9414120000001</v>
      </c>
      <c r="AT92" s="259" t="n">
        <f aca="false">N92*(P92/100)/360</f>
        <v>-444.444444444444</v>
      </c>
      <c r="AU92" s="261" t="n">
        <v>61984</v>
      </c>
      <c r="AV92" s="261" t="n">
        <v>81090</v>
      </c>
      <c r="AW92" s="255"/>
      <c r="AX92" s="257"/>
    </row>
    <row r="93" customFormat="false" ht="12.75" hidden="false" customHeight="false" outlineLevel="0" collapsed="false">
      <c r="A93" s="255" t="n">
        <v>1289</v>
      </c>
      <c r="B93" s="255" t="n">
        <v>450</v>
      </c>
      <c r="C93" s="255" t="s">
        <v>2</v>
      </c>
      <c r="D93" s="255" t="s">
        <v>104</v>
      </c>
      <c r="E93" s="255" t="s">
        <v>237</v>
      </c>
      <c r="F93" s="255" t="s">
        <v>116</v>
      </c>
      <c r="G93" s="255" t="s">
        <v>112</v>
      </c>
      <c r="H93" s="255" t="s">
        <v>168</v>
      </c>
      <c r="I93" s="255" t="s">
        <v>156</v>
      </c>
      <c r="J93" s="256" t="s">
        <v>170</v>
      </c>
      <c r="K93" s="268" t="n">
        <v>36896</v>
      </c>
      <c r="L93" s="268" t="n">
        <v>38722</v>
      </c>
      <c r="M93" s="255" t="s">
        <v>155</v>
      </c>
      <c r="N93" s="257" t="n">
        <v>-10000000</v>
      </c>
      <c r="O93" s="257" t="n">
        <v>4040.949584</v>
      </c>
      <c r="P93" s="258" t="n">
        <v>0.52</v>
      </c>
      <c r="Q93" s="257" t="n">
        <v>65.995333</v>
      </c>
      <c r="R93" s="257" t="n">
        <v>65.395975</v>
      </c>
      <c r="S93" s="258" t="n">
        <v>-0.590279154441936</v>
      </c>
      <c r="T93" s="257" t="n">
        <v>-2385.28830358601</v>
      </c>
      <c r="U93" s="257" t="n">
        <v>-764.012379</v>
      </c>
      <c r="V93" s="257" t="n">
        <v>0</v>
      </c>
      <c r="W93" s="257" t="n">
        <v>-3149.30068258601</v>
      </c>
      <c r="X93" s="257" t="n">
        <v>45598.358182</v>
      </c>
      <c r="Y93" s="257" t="n">
        <v>43028.826047</v>
      </c>
      <c r="Z93" s="257" t="n">
        <v>-2569.532135</v>
      </c>
      <c r="AA93" s="257" t="n">
        <v>579.768547586013</v>
      </c>
      <c r="AB93" s="257" t="n">
        <v>45598.358182</v>
      </c>
      <c r="AC93" s="257" t="n">
        <v>43028.826047</v>
      </c>
      <c r="AD93" s="257" t="n">
        <v>-2569.532135</v>
      </c>
      <c r="AF93" s="257" t="n">
        <v>29248.393088992</v>
      </c>
      <c r="AG93" s="259" t="n">
        <f aca="false">IF(ISERROR(VLOOKUP(B93,Acc_Cash!$A:$H,3,FALSE())),0,VLOOKUP(B93,Acc_Cash!$A:$H,3,FALSE()))</f>
        <v>0</v>
      </c>
      <c r="AH93" s="259" t="n">
        <f aca="false">AG93+AC93</f>
        <v>43028.826047</v>
      </c>
      <c r="AI93" s="259" t="n">
        <f aca="false">AH93-(IF(ISERROR(VLOOKUP(A93,'YTD Last'!$E$2:$Z$383,21,0)),0,VLOOKUP(A93,'YTD Last'!$E$2:$Z$383,21,0)))</f>
        <v>-69632.671963</v>
      </c>
      <c r="AJ93" s="259" t="n">
        <f aca="false">AH93-IF(ISERROR(VLOOKUP(A93,'QTD Last'!$A$2:$AH$600,34,0)),0,VLOOKUP(A93,'QTD Last'!$A$2:$AH$600,34,0))</f>
        <v>-2569.532135</v>
      </c>
      <c r="AK93" s="259" t="n">
        <f aca="false">AH93-IF(ISERROR(VLOOKUP(A93,'MTD Last'!$A$2:$AH$600,34,0)),0,VLOOKUP(A93,'MTD Last'!$A$2:$AH$600,34,0))</f>
        <v>-2569.532135</v>
      </c>
      <c r="AL93" s="259" t="n">
        <f aca="false">AD93-AE93</f>
        <v>-2569.532135</v>
      </c>
      <c r="AM93" s="269" t="str">
        <f aca="false">ROUND((L93-Control!$C$3)/365,0)&amp;" Year"</f>
        <v>-20 Year</v>
      </c>
      <c r="AN93" s="260" t="n">
        <f aca="false">IF(F93="AAA",1,IF(F93="AA+",2,IF(F93="AA",3,IF(F93="AA-",4,IF(F93="A+",5,IF(F93="A",6,IF(F93="A-",7,IF(F93="BBB+",8,"Code"))))))))</f>
        <v>8</v>
      </c>
      <c r="AO93" s="260" t="str">
        <f aca="false">IF(F93="BBB",9,IF(F93="BBB-",10,IF(F93="BB+",11,IF(F93="BB",12,IF(F93="BB-",13,IF(F93="B+",14,IF(F93="B",15,IF(F93="B-",16,"Code"))))))))</f>
        <v>Code</v>
      </c>
      <c r="AP93" s="260" t="n">
        <f aca="false">IF(AN93="Code",AO93,AN93)</f>
        <v>8</v>
      </c>
      <c r="AQ93" s="259" t="n">
        <f aca="false">AH93-(IF(ISERROR(VLOOKUP(A93,'WTD Last'!$A$1:$AQ$605,34,0)),0,VLOOKUP(A93,'WTD Last'!$A$1:$AQ$605,34,0)))</f>
        <v>-9129.983528</v>
      </c>
      <c r="AR93" s="270" t="n">
        <f aca="false">R93-(IF(ISERROR(VLOOKUP(A93,'WTD Last'!$A$1:$AQ$605,18,0)),0,VLOOKUP(A93,'WTD Last'!$A$1:$AQ$605,18,0)))</f>
        <v>-1.81805</v>
      </c>
      <c r="AS93" s="259" t="n">
        <f aca="false">O93-(IF(ISERROR(VLOOKUP(A93,'WTD Last'!$A$1:$AQ$605,15,0)),0,VLOOKUP(A93,'WTD Last'!$A$1:$AQ$605,15,0)))</f>
        <v>-37.5579240000002</v>
      </c>
      <c r="AT93" s="259" t="n">
        <f aca="false">N93*(P93/100)/360</f>
        <v>-144.444444444444</v>
      </c>
      <c r="AV93" s="261" t="n">
        <v>64287</v>
      </c>
      <c r="AW93" s="255"/>
      <c r="AX93" s="257"/>
    </row>
    <row r="94" customFormat="false" ht="12.75" hidden="false" customHeight="false" outlineLevel="0" collapsed="false">
      <c r="A94" s="255" t="n">
        <v>1489</v>
      </c>
      <c r="B94" s="255" t="n">
        <v>540</v>
      </c>
      <c r="C94" s="255" t="s">
        <v>2</v>
      </c>
      <c r="D94" s="255" t="s">
        <v>157</v>
      </c>
      <c r="E94" s="255" t="s">
        <v>237</v>
      </c>
      <c r="F94" s="255" t="s">
        <v>116</v>
      </c>
      <c r="G94" s="255" t="s">
        <v>112</v>
      </c>
      <c r="H94" s="255" t="s">
        <v>168</v>
      </c>
      <c r="I94" s="255" t="s">
        <v>156</v>
      </c>
      <c r="J94" s="256" t="s">
        <v>158</v>
      </c>
      <c r="K94" s="268" t="n">
        <v>36896</v>
      </c>
      <c r="L94" s="268" t="n">
        <v>38722</v>
      </c>
      <c r="M94" s="255" t="s">
        <v>155</v>
      </c>
      <c r="N94" s="257" t="n">
        <v>10000000</v>
      </c>
      <c r="O94" s="257" t="n">
        <v>-4040.949584</v>
      </c>
      <c r="P94" s="258" t="n">
        <v>0.52</v>
      </c>
      <c r="Q94" s="257" t="n">
        <v>65.995333</v>
      </c>
      <c r="R94" s="257" t="n">
        <v>65.395975</v>
      </c>
      <c r="S94" s="258" t="n">
        <v>-0.590279154441936</v>
      </c>
      <c r="T94" s="257" t="n">
        <v>2385.28830358601</v>
      </c>
      <c r="U94" s="257" t="n">
        <v>764.012379</v>
      </c>
      <c r="V94" s="257" t="n">
        <v>0</v>
      </c>
      <c r="W94" s="257" t="n">
        <v>3149.30068258601</v>
      </c>
      <c r="X94" s="257" t="n">
        <v>-45598.358182</v>
      </c>
      <c r="Y94" s="257" t="n">
        <v>-43028.826047</v>
      </c>
      <c r="Z94" s="257" t="n">
        <v>2569.532135</v>
      </c>
      <c r="AA94" s="257" t="n">
        <v>-579.768547586013</v>
      </c>
      <c r="AB94" s="257" t="n">
        <v>-45598.358182</v>
      </c>
      <c r="AC94" s="257" t="n">
        <v>-43028.826047</v>
      </c>
      <c r="AD94" s="257" t="n">
        <v>2569.532135</v>
      </c>
      <c r="AF94" s="257" t="n">
        <v>-29248.393088992</v>
      </c>
      <c r="AG94" s="259" t="n">
        <f aca="false">IF(ISERROR(VLOOKUP(B94,Acc_Cash!$A:$H,3,FALSE())),0,VLOOKUP(B94,Acc_Cash!$A:$H,3,FALSE()))</f>
        <v>0</v>
      </c>
      <c r="AH94" s="259" t="n">
        <f aca="false">AG94+AC94</f>
        <v>-43028.826047</v>
      </c>
      <c r="AI94" s="259" t="n">
        <f aca="false">AH94-(IF(ISERROR(VLOOKUP(A94,'YTD Last'!$E$2:$Z$500,21,0)),0,VLOOKUP(A94,'YTD Last'!$E$2:$Z$500,21,0)))</f>
        <v>69632.671963</v>
      </c>
      <c r="AJ94" s="259" t="n">
        <f aca="false">AH94-IF(ISERROR(VLOOKUP(A94,'QTD Last'!$A$2:$AH$600,34,0)),0,VLOOKUP(A94,'QTD Last'!$A$2:$AH$600,34,0))</f>
        <v>2569.532135</v>
      </c>
      <c r="AK94" s="259" t="n">
        <f aca="false">AH94-IF(ISERROR(VLOOKUP(A94,'MTD Last'!$A$2:$AH$600,34,0)),0,VLOOKUP(A94,'MTD Last'!$A$2:$AH$600,34,0))</f>
        <v>2569.532135</v>
      </c>
      <c r="AL94" s="259" t="n">
        <f aca="false">AD94-AE94</f>
        <v>2569.532135</v>
      </c>
      <c r="AM94" s="269" t="str">
        <f aca="false">ROUND((L94-Control!$C$3)/365,0)&amp;" Year"</f>
        <v>-20 Year</v>
      </c>
      <c r="AN94" s="260" t="n">
        <f aca="false">IF(F94="AAA",1,IF(F94="AA+",2,IF(F94="AA",3,IF(F94="AA-",4,IF(F94="A+",5,IF(F94="A",6,IF(F94="A-",7,IF(F94="BBB+",8,"Code"))))))))</f>
        <v>8</v>
      </c>
      <c r="AO94" s="260" t="str">
        <f aca="false">IF(F94="BBB",9,IF(F94="BBB-",10,IF(F94="BB+",11,IF(F94="BB",12,IF(F94="BB-",13,IF(F94="B+",14,IF(F94="B",15,IF(F94="B-",16,"Code"))))))))</f>
        <v>Code</v>
      </c>
      <c r="AP94" s="260" t="n">
        <f aca="false">IF(AN94="Code",AO94,AN94)</f>
        <v>8</v>
      </c>
      <c r="AQ94" s="259" t="n">
        <f aca="false">AH94-(IF(ISERROR(VLOOKUP(A94,'WTD Last'!$A$1:$AQ$605,34,0)),0,VLOOKUP(A94,'WTD Last'!$A$1:$AQ$605,34,0)))</f>
        <v>9129.983528</v>
      </c>
      <c r="AR94" s="270" t="n">
        <f aca="false">R94-(IF(ISERROR(VLOOKUP(A94,'WTD Last'!$A$1:$AQ$605,18,0)),0,VLOOKUP(A94,'WTD Last'!$A$1:$AQ$605,18,0)))</f>
        <v>-1.81805</v>
      </c>
      <c r="AS94" s="259" t="n">
        <f aca="false">O94-(IF(ISERROR(VLOOKUP(A94,'WTD Last'!$A$1:$AQ$605,15,0)),0,VLOOKUP(A94,'WTD Last'!$A$1:$AQ$605,15,0)))</f>
        <v>37.5579240000002</v>
      </c>
      <c r="AT94" s="259" t="n">
        <f aca="false">N94*(P94/100)/360</f>
        <v>144.444444444444</v>
      </c>
      <c r="AV94" s="261" t="n">
        <v>64287</v>
      </c>
      <c r="AW94" s="255"/>
      <c r="AX94" s="257"/>
    </row>
    <row r="95" customFormat="false" ht="12.75" hidden="false" customHeight="false" outlineLevel="0" collapsed="false">
      <c r="A95" s="255" t="n">
        <v>18</v>
      </c>
      <c r="B95" s="255" t="n">
        <v>107</v>
      </c>
      <c r="C95" s="255" t="s">
        <v>2</v>
      </c>
      <c r="D95" s="255" t="s">
        <v>104</v>
      </c>
      <c r="E95" s="255" t="s">
        <v>238</v>
      </c>
      <c r="F95" s="255" t="s">
        <v>95</v>
      </c>
      <c r="G95" s="255" t="s">
        <v>96</v>
      </c>
      <c r="H95" s="255" t="s">
        <v>239</v>
      </c>
      <c r="I95" s="255" t="s">
        <v>182</v>
      </c>
      <c r="J95" s="256" t="s">
        <v>105</v>
      </c>
      <c r="K95" s="268" t="n">
        <v>36689</v>
      </c>
      <c r="L95" s="268" t="n">
        <v>38515</v>
      </c>
      <c r="M95" s="255" t="s">
        <v>155</v>
      </c>
      <c r="N95" s="257" t="n">
        <v>15000000</v>
      </c>
      <c r="O95" s="257" t="n">
        <v>-5461.816049</v>
      </c>
      <c r="P95" s="258" t="n">
        <v>0.81</v>
      </c>
      <c r="Q95" s="257" t="n">
        <v>64.37536</v>
      </c>
      <c r="R95" s="257" t="n">
        <v>63.780466</v>
      </c>
      <c r="S95" s="258" t="n">
        <v>-0.557261107506484</v>
      </c>
      <c r="T95" s="257" t="n">
        <v>3043.65766046243</v>
      </c>
      <c r="U95" s="257" t="n">
        <v>1067.519943</v>
      </c>
      <c r="V95" s="257" t="n">
        <v>0</v>
      </c>
      <c r="W95" s="257" t="n">
        <v>4111.17760346243</v>
      </c>
      <c r="X95" s="257" t="n">
        <v>100636.596257</v>
      </c>
      <c r="Y95" s="257" t="n">
        <v>104408.847006</v>
      </c>
      <c r="Z95" s="257" t="n">
        <v>3772.250749</v>
      </c>
      <c r="AA95" s="257" t="n">
        <v>-338.92685446243</v>
      </c>
      <c r="AB95" s="257" t="n">
        <v>100636.596257</v>
      </c>
      <c r="AC95" s="257" t="n">
        <v>104408.847006</v>
      </c>
      <c r="AD95" s="257" t="n">
        <v>3772.250749</v>
      </c>
      <c r="AF95" s="257" t="n">
        <v>-40431.0933027225</v>
      </c>
      <c r="AG95" s="259" t="n">
        <f aca="false">IF(ISERROR(VLOOKUP(B95,Acc_Cash!$A:$H,3,FALSE())),0,VLOOKUP(B95,Acc_Cash!$A:$H,3,FALSE()))</f>
        <v>92137.5</v>
      </c>
      <c r="AH95" s="259" t="n">
        <f aca="false">AG95+AC95</f>
        <v>196546.347006</v>
      </c>
      <c r="AI95" s="259" t="n">
        <f aca="false">AH95-(IF(ISERROR(VLOOKUP(A95,'YTD Last'!$E$2:$Z$383,21,0)),0,VLOOKUP(A95,'YTD Last'!$E$2:$Z$383,21,0)))</f>
        <v>45469.144362</v>
      </c>
      <c r="AJ95" s="259" t="n">
        <f aca="false">AH95-IF(ISERROR(VLOOKUP(A95,'QTD Last'!$A$2:$AH$600,34,0)),0,VLOOKUP(A95,'QTD Last'!$A$2:$AH$600,34,0))</f>
        <v>3772.250749</v>
      </c>
      <c r="AK95" s="259" t="n">
        <f aca="false">AH95-IF(ISERROR(VLOOKUP(A95,'MTD Last'!$A$2:$AH$600,34,0)),0,VLOOKUP(A95,'MTD Last'!$A$2:$AH$600,34,0))</f>
        <v>3772.250749</v>
      </c>
      <c r="AL95" s="259" t="n">
        <f aca="false">AD95-AE95</f>
        <v>3772.250749</v>
      </c>
      <c r="AM95" s="269" t="str">
        <f aca="false">ROUND((L95-Control!$C$3)/365,0)&amp;" Year"</f>
        <v>-20 Year</v>
      </c>
      <c r="AN95" s="260" t="n">
        <f aca="false">IF(F95="AAA",1,IF(F95="AA+",2,IF(F95="AA",3,IF(F95="AA-",4,IF(F95="A+",5,IF(F95="A",6,IF(F95="A-",7,IF(F95="BBB+",8,"Code"))))))))</f>
        <v>7</v>
      </c>
      <c r="AO95" s="260" t="str">
        <f aca="false">IF(F95="BBB",9,IF(F95="BBB-",10,IF(F95="BB+",11,IF(F95="BB",12,IF(F95="BB-",13,IF(F95="B+",14,IF(F95="B",15,IF(F95="B-",16,"Code"))))))))</f>
        <v>Code</v>
      </c>
      <c r="AP95" s="260" t="n">
        <f aca="false">IF(AN95="Code",AO95,AN95)</f>
        <v>7</v>
      </c>
      <c r="AQ95" s="259" t="n">
        <f aca="false">AH95-(IF(ISERROR(VLOOKUP(A95,'WTD Last'!$A$1:$AQ$605,34,0)),0,VLOOKUP(A95,'WTD Last'!$A$1:$AQ$605,34,0)))</f>
        <v>17138.308123</v>
      </c>
      <c r="AR95" s="270" t="n">
        <f aca="false">R95-(IF(ISERROR(VLOOKUP(A95,'WTD Last'!$A$1:$AQ$605,18,0)),0,VLOOKUP(A95,'WTD Last'!$A$1:$AQ$605,18,0)))</f>
        <v>-2.66278000000001</v>
      </c>
      <c r="AS95" s="259" t="n">
        <f aca="false">O95-(IF(ISERROR(VLOOKUP(A95,'WTD Last'!$A$1:$AQ$605,15,0)),0,VLOOKUP(A95,'WTD Last'!$A$1:$AQ$605,15,0)))</f>
        <v>47.6491690000003</v>
      </c>
      <c r="AT95" s="259" t="n">
        <f aca="false">N95*(P95/100)/360</f>
        <v>337.5</v>
      </c>
      <c r="AU95" s="261" t="n">
        <v>81224</v>
      </c>
      <c r="AV95" s="261" t="n">
        <v>92894</v>
      </c>
      <c r="AW95" s="255"/>
      <c r="AX95" s="257"/>
    </row>
    <row r="96" customFormat="false" ht="12.75" hidden="false" customHeight="false" outlineLevel="0" collapsed="false">
      <c r="A96" s="255" t="n">
        <v>20</v>
      </c>
      <c r="B96" s="255" t="n">
        <v>109</v>
      </c>
      <c r="C96" s="255" t="s">
        <v>2</v>
      </c>
      <c r="D96" s="255" t="s">
        <v>104</v>
      </c>
      <c r="E96" s="255" t="s">
        <v>238</v>
      </c>
      <c r="F96" s="255" t="s">
        <v>95</v>
      </c>
      <c r="G96" s="255" t="s">
        <v>96</v>
      </c>
      <c r="H96" s="255" t="s">
        <v>239</v>
      </c>
      <c r="I96" s="255" t="s">
        <v>180</v>
      </c>
      <c r="J96" s="256" t="s">
        <v>105</v>
      </c>
      <c r="K96" s="268" t="n">
        <v>36690</v>
      </c>
      <c r="L96" s="268" t="n">
        <v>38516</v>
      </c>
      <c r="M96" s="255" t="s">
        <v>155</v>
      </c>
      <c r="N96" s="257" t="n">
        <v>-10000000</v>
      </c>
      <c r="O96" s="257" t="n">
        <v>3638.154658</v>
      </c>
      <c r="P96" s="258" t="n">
        <v>0.76</v>
      </c>
      <c r="Q96" s="257" t="n">
        <v>64.38744</v>
      </c>
      <c r="R96" s="257" t="n">
        <v>63.792672</v>
      </c>
      <c r="S96" s="258" t="n">
        <v>-0.557262764109962</v>
      </c>
      <c r="T96" s="257" t="n">
        <v>-2027.40812097661</v>
      </c>
      <c r="U96" s="257" t="n">
        <v>-701.890491</v>
      </c>
      <c r="V96" s="257" t="n">
        <v>0</v>
      </c>
      <c r="W96" s="257" t="n">
        <v>-2729.29861197661</v>
      </c>
      <c r="X96" s="257" t="n">
        <v>-47864.390228</v>
      </c>
      <c r="Y96" s="257" t="n">
        <v>-50347.228402</v>
      </c>
      <c r="Z96" s="257" t="n">
        <v>-2482.838174</v>
      </c>
      <c r="AA96" s="257" t="n">
        <v>246.460437976608</v>
      </c>
      <c r="AB96" s="257" t="n">
        <v>-47864.390228</v>
      </c>
      <c r="AC96" s="257" t="n">
        <v>-50347.228402</v>
      </c>
      <c r="AD96" s="257" t="n">
        <v>-2482.838174</v>
      </c>
      <c r="AF96" s="257" t="n">
        <v>26931.439855845</v>
      </c>
      <c r="AG96" s="259" t="n">
        <f aca="false">IF(ISERROR(VLOOKUP(B96,Acc_Cash!$A:$H,3,FALSE())),0,VLOOKUP(B96,Acc_Cash!$A:$H,3,FALSE()))</f>
        <v>-57633.333333</v>
      </c>
      <c r="AH96" s="259" t="n">
        <f aca="false">AG96+AC96</f>
        <v>-107980.561735</v>
      </c>
      <c r="AI96" s="259" t="n">
        <f aca="false">AH96-(IF(ISERROR(VLOOKUP(A96,'YTD Last'!$E$2:$Z$500,21,0)),0,VLOOKUP(A96,'YTD Last'!$E$2:$Z$500,21,0)))</f>
        <v>-29558.498037</v>
      </c>
      <c r="AJ96" s="259" t="n">
        <f aca="false">AH96-IF(ISERROR(VLOOKUP(A96,'QTD Last'!$A$2:$AH$600,34,0)),0,VLOOKUP(A96,'QTD Last'!$A$2:$AH$600,34,0))</f>
        <v>-2482.838174</v>
      </c>
      <c r="AK96" s="259" t="n">
        <f aca="false">AH96-IF(ISERROR(VLOOKUP(A96,'MTD Last'!$A$2:$AH$600,34,0)),0,VLOOKUP(A96,'MTD Last'!$A$2:$AH$600,34,0))</f>
        <v>-2482.838174</v>
      </c>
      <c r="AL96" s="259" t="n">
        <f aca="false">AD96-AE96</f>
        <v>-2482.838174</v>
      </c>
      <c r="AM96" s="269" t="str">
        <f aca="false">ROUND((L96-Control!$C$3)/365,0)&amp;" Year"</f>
        <v>-20 Year</v>
      </c>
      <c r="AN96" s="260" t="n">
        <f aca="false">IF(F96="AAA",1,IF(F96="AA+",2,IF(F96="AA",3,IF(F96="AA-",4,IF(F96="A+",5,IF(F96="A",6,IF(F96="A-",7,IF(F96="BBB+",8,"Code"))))))))</f>
        <v>7</v>
      </c>
      <c r="AO96" s="260" t="str">
        <f aca="false">IF(F96="BBB",9,IF(F96="BBB-",10,IF(F96="BB+",11,IF(F96="BB",12,IF(F96="BB-",13,IF(F96="B+",14,IF(F96="B",15,IF(F96="B-",16,"Code"))))))))</f>
        <v>Code</v>
      </c>
      <c r="AP96" s="260" t="n">
        <f aca="false">IF(AN96="Code",AO96,AN96)</f>
        <v>7</v>
      </c>
      <c r="AQ96" s="259" t="n">
        <f aca="false">AH96-(IF(ISERROR(VLOOKUP(A96,'WTD Last'!$A$1:$AQ$605,34,0)),0,VLOOKUP(A96,'WTD Last'!$A$1:$AQ$605,34,0)))</f>
        <v>-11435.714355</v>
      </c>
      <c r="AR96" s="270" t="n">
        <f aca="false">R96-(IF(ISERROR(VLOOKUP(A96,'WTD Last'!$A$1:$AQ$605,18,0)),0,VLOOKUP(A96,'WTD Last'!$A$1:$AQ$605,18,0)))</f>
        <v>-2.66254899999999</v>
      </c>
      <c r="AS96" s="259" t="n">
        <f aca="false">O96-(IF(ISERROR(VLOOKUP(A96,'WTD Last'!$A$1:$AQ$605,15,0)),0,VLOOKUP(A96,'WTD Last'!$A$1:$AQ$605,15,0)))</f>
        <v>-31.7133610000001</v>
      </c>
      <c r="AT96" s="259" t="n">
        <f aca="false">N96*(P96/100)/360</f>
        <v>-211.111111111111</v>
      </c>
      <c r="AU96" s="261" t="n">
        <v>122</v>
      </c>
      <c r="AV96" s="261" t="n">
        <v>92894</v>
      </c>
      <c r="AW96" s="255"/>
      <c r="AX96" s="257"/>
    </row>
    <row r="97" customFormat="false" ht="12.75" hidden="false" customHeight="false" outlineLevel="0" collapsed="false">
      <c r="A97" s="255" t="n">
        <v>38</v>
      </c>
      <c r="B97" s="255" t="n">
        <v>133</v>
      </c>
      <c r="C97" s="255" t="s">
        <v>2</v>
      </c>
      <c r="D97" s="255" t="s">
        <v>104</v>
      </c>
      <c r="E97" s="255" t="s">
        <v>238</v>
      </c>
      <c r="F97" s="255" t="s">
        <v>95</v>
      </c>
      <c r="G97" s="255" t="s">
        <v>96</v>
      </c>
      <c r="H97" s="255" t="s">
        <v>239</v>
      </c>
      <c r="I97" s="255" t="s">
        <v>175</v>
      </c>
      <c r="J97" s="256" t="s">
        <v>105</v>
      </c>
      <c r="K97" s="268" t="n">
        <v>36735</v>
      </c>
      <c r="L97" s="268" t="n">
        <v>38515</v>
      </c>
      <c r="M97" s="255" t="s">
        <v>155</v>
      </c>
      <c r="N97" s="257" t="n">
        <v>-5000000</v>
      </c>
      <c r="O97" s="257" t="n">
        <v>1812.326654</v>
      </c>
      <c r="P97" s="258" t="n">
        <v>0.65</v>
      </c>
      <c r="Q97" s="257" t="n">
        <v>64.37536</v>
      </c>
      <c r="R97" s="257" t="n">
        <v>63.780466</v>
      </c>
      <c r="S97" s="258" t="n">
        <v>-0.557266433194313</v>
      </c>
      <c r="T97" s="257" t="n">
        <v>-1009.94881025756</v>
      </c>
      <c r="U97" s="257" t="n">
        <v>-340.240839</v>
      </c>
      <c r="V97" s="257" t="n">
        <v>0</v>
      </c>
      <c r="W97" s="257" t="n">
        <v>-1350.18964925756</v>
      </c>
      <c r="X97" s="257" t="n">
        <v>-3152.461069</v>
      </c>
      <c r="Y97" s="257" t="n">
        <v>-4357.440523</v>
      </c>
      <c r="Z97" s="257" t="n">
        <v>-1204.979454</v>
      </c>
      <c r="AA97" s="257" t="n">
        <v>145.210195257564</v>
      </c>
      <c r="AB97" s="257" t="n">
        <v>-3152.461069</v>
      </c>
      <c r="AC97" s="257" t="n">
        <v>-4357.440523</v>
      </c>
      <c r="AD97" s="257" t="n">
        <v>-1204.979454</v>
      </c>
      <c r="AF97" s="257" t="n">
        <v>13415.748056235</v>
      </c>
      <c r="AG97" s="259" t="n">
        <f aca="false">IF(ISERROR(VLOOKUP(B97,Acc_Cash!$A:$H,3,FALSE())),0,VLOOKUP(B97,Acc_Cash!$A:$H,3,FALSE()))</f>
        <v>-20493.055556</v>
      </c>
      <c r="AH97" s="259" t="n">
        <f aca="false">AG97+AC97</f>
        <v>-24850.496079</v>
      </c>
      <c r="AI97" s="259" t="n">
        <f aca="false">AH97-(IF(ISERROR(VLOOKUP(A97,'YTD Last'!$E$2:$Z$500,21,0)),0,VLOOKUP(A97,'YTD Last'!$E$2:$Z$500,21,0)))</f>
        <v>-14002.111105</v>
      </c>
      <c r="AJ97" s="259" t="n">
        <f aca="false">AH97-IF(ISERROR(VLOOKUP(A97,'QTD Last'!$A$2:$AH$600,34,0)),0,VLOOKUP(A97,'QTD Last'!$A$2:$AH$600,34,0))</f>
        <v>-1204.979454</v>
      </c>
      <c r="AK97" s="259" t="n">
        <f aca="false">AH97-IF(ISERROR(VLOOKUP(A97,'MTD Last'!$A$2:$AH$600,34,0)),0,VLOOKUP(A97,'MTD Last'!$A$2:$AH$600,34,0))</f>
        <v>-1204.979454</v>
      </c>
      <c r="AL97" s="259" t="n">
        <f aca="false">AD97-AE97</f>
        <v>-1204.979454</v>
      </c>
      <c r="AM97" s="269" t="str">
        <f aca="false">ROUND((L97-Control!$C$3)/365,0)&amp;" Year"</f>
        <v>-20 Year</v>
      </c>
      <c r="AN97" s="260" t="n">
        <f aca="false">IF(F97="AAA",1,IF(F97="AA+",2,IF(F97="AA",3,IF(F97="AA-",4,IF(F97="A+",5,IF(F97="A",6,IF(F97="A-",7,IF(F97="BBB+",8,"Code"))))))))</f>
        <v>7</v>
      </c>
      <c r="AO97" s="260" t="str">
        <f aca="false">IF(F97="BBB",9,IF(F97="BBB-",10,IF(F97="BB+",11,IF(F97="BB",12,IF(F97="BB-",13,IF(F97="B+",14,IF(F97="B",15,IF(F97="B-",16,"Code"))))))))</f>
        <v>Code</v>
      </c>
      <c r="AP97" s="260" t="n">
        <f aca="false">IF(AN97="Code",AO97,AN97)</f>
        <v>7</v>
      </c>
      <c r="AQ97" s="259" t="n">
        <f aca="false">AH97-(IF(ISERROR(VLOOKUP(A97,'WTD Last'!$A$1:$AQ$605,34,0)),0,VLOOKUP(A97,'WTD Last'!$A$1:$AQ$605,34,0)))</f>
        <v>-5721.007149</v>
      </c>
      <c r="AR97" s="270" t="n">
        <f aca="false">R97-(IF(ISERROR(VLOOKUP(A97,'WTD Last'!$A$1:$AQ$605,18,0)),0,VLOOKUP(A97,'WTD Last'!$A$1:$AQ$605,18,0)))</f>
        <v>-2.66278000000001</v>
      </c>
      <c r="AS97" s="259" t="n">
        <f aca="false">O97-(IF(ISERROR(VLOOKUP(A97,'WTD Last'!$A$1:$AQ$605,15,0)),0,VLOOKUP(A97,'WTD Last'!$A$1:$AQ$605,15,0)))</f>
        <v>-15.7716420000002</v>
      </c>
      <c r="AT97" s="259" t="n">
        <f aca="false">N97*(P97/100)/360</f>
        <v>-90.2777777777778</v>
      </c>
      <c r="AU97" s="261" t="n">
        <v>93466</v>
      </c>
      <c r="AV97" s="261" t="n">
        <v>92894</v>
      </c>
      <c r="AW97" s="255"/>
      <c r="AX97" s="257"/>
    </row>
    <row r="98" customFormat="false" ht="12.75" hidden="false" customHeight="false" outlineLevel="0" collapsed="false">
      <c r="A98" s="255" t="n">
        <v>1647</v>
      </c>
      <c r="B98" s="255" t="n">
        <v>852</v>
      </c>
      <c r="C98" s="255" t="s">
        <v>2</v>
      </c>
      <c r="D98" s="255" t="s">
        <v>104</v>
      </c>
      <c r="E98" s="255" t="s">
        <v>240</v>
      </c>
      <c r="F98" s="255" t="s">
        <v>102</v>
      </c>
      <c r="G98" s="255" t="s">
        <v>160</v>
      </c>
      <c r="H98" s="255" t="s">
        <v>168</v>
      </c>
      <c r="I98" s="255" t="s">
        <v>180</v>
      </c>
      <c r="J98" s="256" t="s">
        <v>189</v>
      </c>
      <c r="K98" s="268" t="n">
        <v>36943</v>
      </c>
      <c r="L98" s="268" t="n">
        <v>38769</v>
      </c>
      <c r="M98" s="255" t="s">
        <v>155</v>
      </c>
      <c r="N98" s="257" t="n">
        <v>-10000000</v>
      </c>
      <c r="O98" s="257" t="n">
        <v>4158.824421</v>
      </c>
      <c r="P98" s="258" t="n">
        <v>0.56</v>
      </c>
      <c r="Q98" s="257" t="n">
        <v>49.155588</v>
      </c>
      <c r="R98" s="257" t="n">
        <v>49.088465</v>
      </c>
      <c r="S98" s="258" t="n">
        <v>-0.0586134377844912</v>
      </c>
      <c r="T98" s="257" t="n">
        <v>-243.762996456906</v>
      </c>
      <c r="U98" s="257" t="n">
        <v>-583.309536</v>
      </c>
      <c r="V98" s="257" t="n">
        <v>0</v>
      </c>
      <c r="W98" s="257" t="n">
        <v>-827.072532456906</v>
      </c>
      <c r="X98" s="257" t="n">
        <v>-35648.909481</v>
      </c>
      <c r="Y98" s="257" t="n">
        <v>-36129.91287</v>
      </c>
      <c r="Z98" s="257" t="n">
        <v>-481.003388999998</v>
      </c>
      <c r="AA98" s="257" t="n">
        <v>346.069143456908</v>
      </c>
      <c r="AB98" s="257" t="n">
        <v>-35648.909481</v>
      </c>
      <c r="AC98" s="257" t="n">
        <v>-36129.91287</v>
      </c>
      <c r="AD98" s="257" t="n">
        <v>-481.003388999998</v>
      </c>
      <c r="AF98" s="257" t="n">
        <v>23944.4316039075</v>
      </c>
      <c r="AG98" s="259" t="n">
        <f aca="false">IF(ISERROR(VLOOKUP(B98,Acc_Cash!$A:$H,3,FALSE())),0,VLOOKUP(B98,Acc_Cash!$A:$H,3,FALSE()))</f>
        <v>0</v>
      </c>
      <c r="AH98" s="259" t="n">
        <f aca="false">AG98+AC98</f>
        <v>-36129.91287</v>
      </c>
      <c r="AI98" s="259" t="n">
        <f aca="false">AH98-(IF(ISERROR(VLOOKUP(A98,'YTD Last'!$E$2:$Z$500,21,0)),0,VLOOKUP(A98,'YTD Last'!$E$2:$Z$500,21,0)))</f>
        <v>-36129.91287</v>
      </c>
      <c r="AJ98" s="259" t="n">
        <f aca="false">AH98-IF(ISERROR(VLOOKUP(A98,'QTD Last'!$A$2:$AH$600,34,0)),0,VLOOKUP(A98,'QTD Last'!$A$2:$AH$600,34,0))</f>
        <v>-481.003388999998</v>
      </c>
      <c r="AK98" s="259" t="n">
        <f aca="false">AH98-IF(ISERROR(VLOOKUP(A98,'MTD Last'!$A$2:$AH$600,34,0)),0,VLOOKUP(A98,'MTD Last'!$A$2:$AH$600,34,0))</f>
        <v>-481.003388999998</v>
      </c>
      <c r="AL98" s="259" t="n">
        <f aca="false">AD98-AE98</f>
        <v>-481.003388999998</v>
      </c>
      <c r="AM98" s="269" t="str">
        <f aca="false">ROUND((L98-Control!$C$3)/365,0)&amp;" Year"</f>
        <v>-20 Year</v>
      </c>
      <c r="AN98" s="260" t="n">
        <f aca="false">IF(F98="AAA",1,IF(F98="AA+",2,IF(F98="AA",3,IF(F98="AA-",4,IF(F98="A+",5,IF(F98="A",6,IF(F98="A-",7,IF(F98="BBB+",8,"Code"))))))))</f>
        <v>6</v>
      </c>
      <c r="AO98" s="260" t="str">
        <f aca="false">IF(F98="BBB",9,IF(F98="BBB-",10,IF(F98="BB+",11,IF(F98="BB",12,IF(F98="BB-",13,IF(F98="B+",14,IF(F98="B",15,IF(F98="B-",16,"Code"))))))))</f>
        <v>Code</v>
      </c>
      <c r="AP98" s="260" t="n">
        <f aca="false">IF(AN98="Code",AO98,AN98)</f>
        <v>6</v>
      </c>
      <c r="AQ98" s="259" t="n">
        <f aca="false">AH98-(IF(ISERROR(VLOOKUP(A98,'WTD Last'!$A$1:$AQ$605,34,0)),0,VLOOKUP(A98,'WTD Last'!$A$1:$AQ$605,34,0)))</f>
        <v>-4905.688312</v>
      </c>
      <c r="AR98" s="270" t="n">
        <f aca="false">R98-(IF(ISERROR(VLOOKUP(A98,'WTD Last'!$A$1:$AQ$605,18,0)),0,VLOOKUP(A98,'WTD Last'!$A$1:$AQ$605,18,0)))</f>
        <v>-0.893675999999999</v>
      </c>
      <c r="AS98" s="259" t="n">
        <f aca="false">O98-(IF(ISERROR(VLOOKUP(A98,'WTD Last'!$A$1:$AQ$605,15,0)),0,VLOOKUP(A98,'WTD Last'!$A$1:$AQ$605,15,0)))</f>
        <v>-39.527438000001</v>
      </c>
      <c r="AT98" s="259" t="n">
        <f aca="false">N98*(P98/100)/360</f>
        <v>-155.555555555556</v>
      </c>
      <c r="AU98" s="261" t="n">
        <v>122</v>
      </c>
      <c r="AV98" s="261" t="n">
        <v>837</v>
      </c>
      <c r="AW98" s="255"/>
      <c r="AX98" s="257"/>
    </row>
    <row r="99" customFormat="false" ht="12.75" hidden="false" customHeight="false" outlineLevel="0" collapsed="false">
      <c r="A99" s="255" t="n">
        <v>1648</v>
      </c>
      <c r="B99" s="255" t="n">
        <v>853</v>
      </c>
      <c r="C99" s="255" t="s">
        <v>2</v>
      </c>
      <c r="D99" s="255" t="s">
        <v>104</v>
      </c>
      <c r="E99" s="255" t="s">
        <v>240</v>
      </c>
      <c r="F99" s="255" t="s">
        <v>102</v>
      </c>
      <c r="G99" s="255" t="s">
        <v>160</v>
      </c>
      <c r="H99" s="255" t="s">
        <v>168</v>
      </c>
      <c r="I99" s="255" t="s">
        <v>182</v>
      </c>
      <c r="J99" s="256" t="s">
        <v>189</v>
      </c>
      <c r="K99" s="268" t="n">
        <v>36943</v>
      </c>
      <c r="L99" s="268" t="n">
        <v>38769</v>
      </c>
      <c r="M99" s="255" t="s">
        <v>155</v>
      </c>
      <c r="N99" s="257" t="n">
        <v>-10000000</v>
      </c>
      <c r="O99" s="257" t="n">
        <v>4157.207482</v>
      </c>
      <c r="P99" s="258" t="n">
        <v>0.55</v>
      </c>
      <c r="Q99" s="257" t="n">
        <v>49.155588</v>
      </c>
      <c r="R99" s="257" t="n">
        <v>49.088465</v>
      </c>
      <c r="S99" s="258" t="n">
        <v>-0.0586242925902772</v>
      </c>
      <c r="T99" s="257" t="n">
        <v>-243.713347783258</v>
      </c>
      <c r="U99" s="257" t="n">
        <v>-581.039358</v>
      </c>
      <c r="V99" s="257" t="n">
        <v>0</v>
      </c>
      <c r="W99" s="257" t="n">
        <v>-824.752705783258</v>
      </c>
      <c r="X99" s="257" t="n">
        <v>-31257.912973</v>
      </c>
      <c r="Y99" s="257" t="n">
        <v>-31730.8119</v>
      </c>
      <c r="Z99" s="257" t="n">
        <v>-472.898927000002</v>
      </c>
      <c r="AA99" s="257" t="n">
        <v>351.853778783256</v>
      </c>
      <c r="AB99" s="257" t="n">
        <v>-31257.912973</v>
      </c>
      <c r="AC99" s="257" t="n">
        <v>-31730.8119</v>
      </c>
      <c r="AD99" s="257" t="n">
        <v>-472.898927000002</v>
      </c>
      <c r="AF99" s="257" t="n">
        <v>23935.122077615</v>
      </c>
      <c r="AG99" s="259" t="n">
        <f aca="false">IF(ISERROR(VLOOKUP(B99,Acc_Cash!$A:$H,3,FALSE())),0,VLOOKUP(B99,Acc_Cash!$A:$H,3,FALSE()))</f>
        <v>0</v>
      </c>
      <c r="AH99" s="259" t="n">
        <f aca="false">AG99+AC99</f>
        <v>-31730.8119</v>
      </c>
      <c r="AI99" s="259" t="n">
        <f aca="false">AH99-(IF(ISERROR(VLOOKUP(A99,'YTD Last'!$E$2:$Z$500,21,0)),0,VLOOKUP(A99,'YTD Last'!$E$2:$Z$500,21,0)))</f>
        <v>-31730.8119</v>
      </c>
      <c r="AJ99" s="259" t="n">
        <f aca="false">AH99-IF(ISERROR(VLOOKUP(A99,'QTD Last'!$A$2:$AH$600,34,0)),0,VLOOKUP(A99,'QTD Last'!$A$2:$AH$600,34,0))</f>
        <v>-472.898927000002</v>
      </c>
      <c r="AK99" s="259" t="n">
        <f aca="false">AH99-IF(ISERROR(VLOOKUP(A99,'MTD Last'!$A$2:$AH$600,34,0)),0,VLOOKUP(A99,'MTD Last'!$A$2:$AH$600,34,0))</f>
        <v>-472.898927000002</v>
      </c>
      <c r="AL99" s="259" t="n">
        <f aca="false">AD99-AE99</f>
        <v>-472.898927000002</v>
      </c>
      <c r="AM99" s="269" t="str">
        <f aca="false">ROUND((L99-Control!$C$3)/365,0)&amp;" Year"</f>
        <v>-20 Year</v>
      </c>
      <c r="AN99" s="260" t="n">
        <f aca="false">IF(F99="AAA",1,IF(F99="AA+",2,IF(F99="AA",3,IF(F99="AA-",4,IF(F99="A+",5,IF(F99="A",6,IF(F99="A-",7,IF(F99="BBB+",8,"Code"))))))))</f>
        <v>6</v>
      </c>
      <c r="AO99" s="260" t="str">
        <f aca="false">IF(F99="BBB",9,IF(F99="BBB-",10,IF(F99="BB+",11,IF(F99="BB",12,IF(F99="BB-",13,IF(F99="B+",14,IF(F99="B",15,IF(F99="B-",16,"Code"))))))))</f>
        <v>Code</v>
      </c>
      <c r="AP99" s="260" t="n">
        <f aca="false">IF(AN99="Code",AO99,AN99)</f>
        <v>6</v>
      </c>
      <c r="AQ99" s="259" t="n">
        <f aca="false">AH99-(IF(ISERROR(VLOOKUP(A99,'WTD Last'!$A$1:$AQ$605,34,0)),0,VLOOKUP(A99,'WTD Last'!$A$1:$AQ$605,34,0)))</f>
        <v>-4911.20528</v>
      </c>
      <c r="AR99" s="270" t="n">
        <f aca="false">R99-(IF(ISERROR(VLOOKUP(A99,'WTD Last'!$A$1:$AQ$605,18,0)),0,VLOOKUP(A99,'WTD Last'!$A$1:$AQ$605,18,0)))</f>
        <v>-0.893675999999999</v>
      </c>
      <c r="AS99" s="259" t="n">
        <f aca="false">O99-(IF(ISERROR(VLOOKUP(A99,'WTD Last'!$A$1:$AQ$605,15,0)),0,VLOOKUP(A99,'WTD Last'!$A$1:$AQ$605,15,0)))</f>
        <v>-39.5043130000004</v>
      </c>
      <c r="AT99" s="259" t="n">
        <f aca="false">N99*(P99/100)/360</f>
        <v>-152.777777777778</v>
      </c>
      <c r="AU99" s="261" t="n">
        <v>81224</v>
      </c>
      <c r="AV99" s="261" t="n">
        <v>837</v>
      </c>
      <c r="AW99" s="255"/>
      <c r="AX99" s="257"/>
    </row>
    <row r="100" customFormat="false" ht="12.75" hidden="false" customHeight="false" outlineLevel="0" collapsed="false">
      <c r="A100" s="255" t="n">
        <v>1290</v>
      </c>
      <c r="B100" s="255" t="n">
        <v>451</v>
      </c>
      <c r="C100" s="255" t="s">
        <v>2</v>
      </c>
      <c r="D100" s="255" t="s">
        <v>104</v>
      </c>
      <c r="E100" s="255" t="s">
        <v>241</v>
      </c>
      <c r="F100" s="255" t="s">
        <v>172</v>
      </c>
      <c r="G100" s="255" t="s">
        <v>112</v>
      </c>
      <c r="H100" s="255" t="s">
        <v>152</v>
      </c>
      <c r="I100" s="255" t="s">
        <v>156</v>
      </c>
      <c r="J100" s="256" t="s">
        <v>212</v>
      </c>
      <c r="K100" s="268" t="n">
        <v>36896</v>
      </c>
      <c r="L100" s="268" t="n">
        <v>38722</v>
      </c>
      <c r="M100" s="255" t="s">
        <v>155</v>
      </c>
      <c r="N100" s="257" t="n">
        <v>-10000000</v>
      </c>
      <c r="O100" s="257" t="n">
        <v>4049.172818</v>
      </c>
      <c r="P100" s="258" t="n">
        <v>0.6</v>
      </c>
      <c r="Q100" s="257" t="n">
        <v>72.160148</v>
      </c>
      <c r="R100" s="257" t="n">
        <v>71.582716</v>
      </c>
      <c r="S100" s="258" t="n">
        <v>-0.560664966901079</v>
      </c>
      <c r="T100" s="257" t="n">
        <v>-2270.22934398072</v>
      </c>
      <c r="U100" s="257" t="n">
        <v>-783.778428</v>
      </c>
      <c r="V100" s="257" t="n">
        <v>0</v>
      </c>
      <c r="W100" s="257" t="n">
        <v>-3054.00777198072</v>
      </c>
      <c r="X100" s="257" t="n">
        <v>35888.370693</v>
      </c>
      <c r="Y100" s="257" t="n">
        <v>33382.02391</v>
      </c>
      <c r="Z100" s="257" t="n">
        <v>-2506.34678299999</v>
      </c>
      <c r="AA100" s="257" t="n">
        <v>547.660988980724</v>
      </c>
      <c r="AB100" s="257" t="n">
        <v>35888.370693</v>
      </c>
      <c r="AC100" s="257" t="n">
        <v>33382.02391</v>
      </c>
      <c r="AD100" s="257" t="n">
        <v>-2506.34678299999</v>
      </c>
      <c r="AF100" s="257" t="n">
        <v>39965.33571366</v>
      </c>
      <c r="AG100" s="259" t="n">
        <f aca="false">IF(ISERROR(VLOOKUP(B100,Acc_Cash!$A:$H,3,FALSE())),0,VLOOKUP(B100,Acc_Cash!$A:$H,3,FALSE()))</f>
        <v>0</v>
      </c>
      <c r="AH100" s="259" t="n">
        <f aca="false">AG100+AC100</f>
        <v>33382.02391</v>
      </c>
      <c r="AI100" s="259" t="n">
        <f aca="false">AH100-(IF(ISERROR(VLOOKUP(A100,'YTD Last'!$E$2:$Z$500,21,0)),0,VLOOKUP(A100,'YTD Last'!$E$2:$Z$500,21,0)))</f>
        <v>35174.904738</v>
      </c>
      <c r="AJ100" s="259" t="n">
        <f aca="false">AH100-IF(ISERROR(VLOOKUP(A100,'QTD Last'!$A$2:$AH$600,34,0)),0,VLOOKUP(A100,'QTD Last'!$A$2:$AH$600,34,0))</f>
        <v>-2506.34678299999</v>
      </c>
      <c r="AK100" s="259" t="n">
        <f aca="false">AH100-IF(ISERROR(VLOOKUP(A100,'MTD Last'!$A$2:$AH$600,34,0)),0,VLOOKUP(A100,'MTD Last'!$A$2:$AH$600,34,0))</f>
        <v>-2506.34678299999</v>
      </c>
      <c r="AL100" s="259" t="n">
        <f aca="false">AD100-AE100</f>
        <v>-2506.34678299999</v>
      </c>
      <c r="AM100" s="269" t="str">
        <f aca="false">ROUND((L100-Control!$C$3)/365,0)&amp;" Year"</f>
        <v>-20 Year</v>
      </c>
      <c r="AN100" s="260" t="str">
        <f aca="false">IF(F100="AAA",1,IF(F100="AA+",2,IF(F100="AA",3,IF(F100="AA-",4,IF(F100="A+",5,IF(F100="A",6,IF(F100="A-",7,IF(F100="BBB+",8,"Code"))))))))</f>
        <v>Code</v>
      </c>
      <c r="AO100" s="260" t="n">
        <f aca="false">IF(F100="BBB",9,IF(F100="BBB-",10,IF(F100="BB+",11,IF(F100="BB",12,IF(F100="BB-",13,IF(F100="B+",14,IF(F100="B",15,IF(F100="B-",16,"Code"))))))))</f>
        <v>9</v>
      </c>
      <c r="AP100" s="260" t="n">
        <f aca="false">IF(AN100="Code",AO100,AN100)</f>
        <v>9</v>
      </c>
      <c r="AQ100" s="259" t="n">
        <f aca="false">AH100-(IF(ISERROR(VLOOKUP(A100,'WTD Last'!$A$1:$AQ$605,34,0)),0,VLOOKUP(A100,'WTD Last'!$A$1:$AQ$605,34,0)))</f>
        <v>-16084.93269</v>
      </c>
      <c r="AR100" s="270" t="n">
        <f aca="false">R100-(IF(ISERROR(VLOOKUP(A100,'WTD Last'!$A$1:$AQ$605,18,0)),0,VLOOKUP(A100,'WTD Last'!$A$1:$AQ$605,18,0)))</f>
        <v>-3.459075</v>
      </c>
      <c r="AS100" s="259" t="n">
        <f aca="false">O100-(IF(ISERROR(VLOOKUP(A100,'WTD Last'!$A$1:$AQ$605,15,0)),0,VLOOKUP(A100,'WTD Last'!$A$1:$AQ$605,15,0)))</f>
        <v>-36.946864</v>
      </c>
      <c r="AT100" s="259" t="n">
        <f aca="false">N100*(P100/100)/360</f>
        <v>-166.666666666667</v>
      </c>
      <c r="AV100" s="261" t="n">
        <v>64057</v>
      </c>
      <c r="AW100" s="255"/>
      <c r="AX100" s="257"/>
    </row>
    <row r="101" customFormat="false" ht="12.75" hidden="false" customHeight="false" outlineLevel="0" collapsed="false">
      <c r="A101" s="255" t="n">
        <v>1490</v>
      </c>
      <c r="B101" s="255" t="n">
        <v>541</v>
      </c>
      <c r="C101" s="255" t="s">
        <v>2</v>
      </c>
      <c r="D101" s="255" t="s">
        <v>157</v>
      </c>
      <c r="E101" s="255" t="s">
        <v>241</v>
      </c>
      <c r="F101" s="255" t="s">
        <v>172</v>
      </c>
      <c r="G101" s="255" t="s">
        <v>112</v>
      </c>
      <c r="H101" s="255" t="s">
        <v>152</v>
      </c>
      <c r="I101" s="255" t="s">
        <v>156</v>
      </c>
      <c r="J101" s="256" t="s">
        <v>158</v>
      </c>
      <c r="K101" s="268" t="n">
        <v>36896</v>
      </c>
      <c r="L101" s="268" t="n">
        <v>38722</v>
      </c>
      <c r="M101" s="255" t="s">
        <v>155</v>
      </c>
      <c r="N101" s="257" t="n">
        <v>10000000</v>
      </c>
      <c r="O101" s="257" t="n">
        <v>-4049.172818</v>
      </c>
      <c r="P101" s="258" t="n">
        <v>0.6</v>
      </c>
      <c r="Q101" s="257" t="n">
        <v>72.160148</v>
      </c>
      <c r="R101" s="257" t="n">
        <v>71.582716</v>
      </c>
      <c r="S101" s="258" t="n">
        <v>-0.560664966901079</v>
      </c>
      <c r="T101" s="257" t="n">
        <v>2270.22934398072</v>
      </c>
      <c r="U101" s="257" t="n">
        <v>783.778428</v>
      </c>
      <c r="V101" s="257" t="n">
        <v>0</v>
      </c>
      <c r="W101" s="257" t="n">
        <v>3054.00777198072</v>
      </c>
      <c r="X101" s="257" t="n">
        <v>-35888.370693</v>
      </c>
      <c r="Y101" s="257" t="n">
        <v>-33382.02391</v>
      </c>
      <c r="Z101" s="257" t="n">
        <v>2506.34678299999</v>
      </c>
      <c r="AA101" s="257" t="n">
        <v>-547.660988980724</v>
      </c>
      <c r="AB101" s="257" t="n">
        <v>-35888.370693</v>
      </c>
      <c r="AC101" s="257" t="n">
        <v>-33382.02391</v>
      </c>
      <c r="AD101" s="257" t="n">
        <v>2506.34678299999</v>
      </c>
      <c r="AF101" s="257" t="n">
        <v>-39965.33571366</v>
      </c>
      <c r="AG101" s="259" t="n">
        <f aca="false">IF(ISERROR(VLOOKUP(B101,Acc_Cash!$A:$H,3,FALSE())),0,VLOOKUP(B101,Acc_Cash!$A:$H,3,FALSE()))</f>
        <v>0</v>
      </c>
      <c r="AH101" s="259" t="n">
        <f aca="false">AG101+AC101</f>
        <v>-33382.02391</v>
      </c>
      <c r="AI101" s="259" t="n">
        <f aca="false">AH101-(IF(ISERROR(VLOOKUP(A101,'YTD Last'!$E$2:$Z$500,21,0)),0,VLOOKUP(A101,'YTD Last'!$E$2:$Z$500,21,0)))</f>
        <v>-35174.904738</v>
      </c>
      <c r="AJ101" s="259" t="n">
        <f aca="false">AH101-IF(ISERROR(VLOOKUP(A101,'QTD Last'!$A$2:$AH$600,34,0)),0,VLOOKUP(A101,'QTD Last'!$A$2:$AH$600,34,0))</f>
        <v>2506.34678299999</v>
      </c>
      <c r="AK101" s="259" t="n">
        <f aca="false">AH101-IF(ISERROR(VLOOKUP(A101,'MTD Last'!$A$2:$AH$600,34,0)),0,VLOOKUP(A101,'MTD Last'!$A$2:$AH$600,34,0))</f>
        <v>2506.34678299999</v>
      </c>
      <c r="AL101" s="259" t="n">
        <f aca="false">AD101-AE101</f>
        <v>2506.34678299999</v>
      </c>
      <c r="AM101" s="269" t="str">
        <f aca="false">ROUND((L101-Control!$C$3)/365,0)&amp;" Year"</f>
        <v>-20 Year</v>
      </c>
      <c r="AN101" s="260" t="str">
        <f aca="false">IF(F101="AAA",1,IF(F101="AA+",2,IF(F101="AA",3,IF(F101="AA-",4,IF(F101="A+",5,IF(F101="A",6,IF(F101="A-",7,IF(F101="BBB+",8,"Code"))))))))</f>
        <v>Code</v>
      </c>
      <c r="AO101" s="260" t="n">
        <f aca="false">IF(F101="BBB",9,IF(F101="BBB-",10,IF(F101="BB+",11,IF(F101="BB",12,IF(F101="BB-",13,IF(F101="B+",14,IF(F101="B",15,IF(F101="B-",16,"Code"))))))))</f>
        <v>9</v>
      </c>
      <c r="AP101" s="260" t="n">
        <f aca="false">IF(AN101="Code",AO101,AN101)</f>
        <v>9</v>
      </c>
      <c r="AQ101" s="259" t="n">
        <f aca="false">AH101-(IF(ISERROR(VLOOKUP(A101,'WTD Last'!$A$1:$AQ$605,34,0)),0,VLOOKUP(A101,'WTD Last'!$A$1:$AQ$605,34,0)))</f>
        <v>16084.93269</v>
      </c>
      <c r="AR101" s="270" t="n">
        <f aca="false">R101-(IF(ISERROR(VLOOKUP(A101,'WTD Last'!$A$1:$AQ$605,18,0)),0,VLOOKUP(A101,'WTD Last'!$A$1:$AQ$605,18,0)))</f>
        <v>-3.459075</v>
      </c>
      <c r="AS101" s="259" t="n">
        <f aca="false">O101-(IF(ISERROR(VLOOKUP(A101,'WTD Last'!$A$1:$AQ$605,15,0)),0,VLOOKUP(A101,'WTD Last'!$A$1:$AQ$605,15,0)))</f>
        <v>36.946864</v>
      </c>
      <c r="AT101" s="259" t="n">
        <f aca="false">N101*(P101/100)/360</f>
        <v>166.666666666667</v>
      </c>
      <c r="AV101" s="261" t="n">
        <v>64057</v>
      </c>
      <c r="AW101" s="255"/>
      <c r="AX101" s="257"/>
    </row>
    <row r="102" customFormat="false" ht="12.75" hidden="false" customHeight="false" outlineLevel="0" collapsed="false">
      <c r="A102" s="255" t="n">
        <v>1291</v>
      </c>
      <c r="B102" s="255" t="n">
        <v>452</v>
      </c>
      <c r="C102" s="255" t="s">
        <v>2</v>
      </c>
      <c r="D102" s="255" t="s">
        <v>104</v>
      </c>
      <c r="E102" s="255" t="s">
        <v>242</v>
      </c>
      <c r="F102" s="255" t="s">
        <v>102</v>
      </c>
      <c r="G102" s="255" t="s">
        <v>160</v>
      </c>
      <c r="H102" s="255" t="s">
        <v>168</v>
      </c>
      <c r="I102" s="255" t="s">
        <v>156</v>
      </c>
      <c r="J102" s="256" t="s">
        <v>203</v>
      </c>
      <c r="K102" s="268" t="n">
        <v>36896</v>
      </c>
      <c r="L102" s="268" t="n">
        <v>38722</v>
      </c>
      <c r="M102" s="255" t="s">
        <v>155</v>
      </c>
      <c r="N102" s="257" t="n">
        <v>-10000000</v>
      </c>
      <c r="O102" s="257" t="n">
        <v>4083.347143</v>
      </c>
      <c r="P102" s="258" t="n">
        <v>0.75</v>
      </c>
      <c r="Q102" s="257" t="n">
        <v>33.517887</v>
      </c>
      <c r="R102" s="257" t="n">
        <v>32.983728</v>
      </c>
      <c r="S102" s="258" t="n">
        <v>-0.543934736265989</v>
      </c>
      <c r="T102" s="257" t="n">
        <v>-2221.07435131018</v>
      </c>
      <c r="U102" s="257" t="n">
        <v>-439.76583</v>
      </c>
      <c r="V102" s="257" t="n">
        <v>0</v>
      </c>
      <c r="W102" s="257" t="n">
        <v>-2660.84018131018</v>
      </c>
      <c r="X102" s="257" t="n">
        <v>-192847.288773</v>
      </c>
      <c r="Y102" s="257" t="n">
        <v>-195540.548045</v>
      </c>
      <c r="Z102" s="257" t="n">
        <v>-2693.259272</v>
      </c>
      <c r="AA102" s="257" t="n">
        <v>-32.4190906898116</v>
      </c>
      <c r="AB102" s="257" t="n">
        <v>-192847.288773</v>
      </c>
      <c r="AC102" s="257" t="n">
        <v>-195540.548045</v>
      </c>
      <c r="AD102" s="257" t="n">
        <v>-2693.259272</v>
      </c>
      <c r="AF102" s="257" t="n">
        <v>23509.8711758225</v>
      </c>
      <c r="AG102" s="259" t="n">
        <f aca="false">IF(ISERROR(VLOOKUP(B102,Acc_Cash!$A:$H,3,FALSE())),0,VLOOKUP(B102,Acc_Cash!$A:$H,3,FALSE()))</f>
        <v>0</v>
      </c>
      <c r="AH102" s="259" t="n">
        <f aca="false">AG102+AC102</f>
        <v>-195540.548045</v>
      </c>
      <c r="AI102" s="259" t="n">
        <f aca="false">AH102-(IF(ISERROR(VLOOKUP(A102,'YTD Last'!$E$2:$Z$500,21,0)),0,VLOOKUP(A102,'YTD Last'!$E$2:$Z$500,21,0)))</f>
        <v>-51959.271221</v>
      </c>
      <c r="AJ102" s="259" t="n">
        <f aca="false">AH102-IF(ISERROR(VLOOKUP(A102,'QTD Last'!$A$2:$AH$600,34,0)),0,VLOOKUP(A102,'QTD Last'!$A$2:$AH$600,34,0))</f>
        <v>-2693.259272</v>
      </c>
      <c r="AK102" s="259" t="n">
        <f aca="false">AH102-IF(ISERROR(VLOOKUP(A102,'MTD Last'!$A$2:$AH$600,34,0)),0,VLOOKUP(A102,'MTD Last'!$A$2:$AH$600,34,0))</f>
        <v>-2693.259272</v>
      </c>
      <c r="AL102" s="259" t="n">
        <f aca="false">AD102-AE102</f>
        <v>-2693.259272</v>
      </c>
      <c r="AM102" s="269" t="str">
        <f aca="false">ROUND((L102-Control!$C$3)/365,0)&amp;" Year"</f>
        <v>-20 Year</v>
      </c>
      <c r="AN102" s="260" t="n">
        <f aca="false">IF(F102="AAA",1,IF(F102="AA+",2,IF(F102="AA",3,IF(F102="AA-",4,IF(F102="A+",5,IF(F102="A",6,IF(F102="A-",7,IF(F102="BBB+",8,"Code"))))))))</f>
        <v>6</v>
      </c>
      <c r="AO102" s="260" t="str">
        <f aca="false">IF(F102="BBB",9,IF(F102="BBB-",10,IF(F102="BB+",11,IF(F102="BB",12,IF(F102="BB-",13,IF(F102="B+",14,IF(F102="B",15,IF(F102="B-",16,"Code"))))))))</f>
        <v>Code</v>
      </c>
      <c r="AP102" s="260" t="n">
        <f aca="false">IF(AN102="Code",AO102,AN102)</f>
        <v>6</v>
      </c>
      <c r="AQ102" s="259" t="n">
        <f aca="false">AH102-(IF(ISERROR(VLOOKUP(A102,'WTD Last'!$A$1:$AQ$605,34,0)),0,VLOOKUP(A102,'WTD Last'!$A$1:$AQ$605,34,0)))</f>
        <v>-8801.94286000001</v>
      </c>
      <c r="AR102" s="270" t="n">
        <f aca="false">R102-(IF(ISERROR(VLOOKUP(A102,'WTD Last'!$A$1:$AQ$605,18,0)),0,VLOOKUP(A102,'WTD Last'!$A$1:$AQ$605,18,0)))</f>
        <v>-1.940272</v>
      </c>
      <c r="AS102" s="259" t="n">
        <f aca="false">O102-(IF(ISERROR(VLOOKUP(A102,'WTD Last'!$A$1:$AQ$605,15,0)),0,VLOOKUP(A102,'WTD Last'!$A$1:$AQ$605,15,0)))</f>
        <v>-37.9924410000003</v>
      </c>
      <c r="AT102" s="259" t="n">
        <f aca="false">N102*(P102/100)/360</f>
        <v>-208.333333333333</v>
      </c>
      <c r="AV102" s="261" t="n">
        <v>77462</v>
      </c>
      <c r="AW102" s="255"/>
      <c r="AX102" s="257"/>
    </row>
    <row r="103" customFormat="false" ht="12.75" hidden="false" customHeight="false" outlineLevel="0" collapsed="false">
      <c r="A103" s="255" t="n">
        <v>1555</v>
      </c>
      <c r="B103" s="255" t="n">
        <v>601</v>
      </c>
      <c r="C103" s="255" t="s">
        <v>2</v>
      </c>
      <c r="D103" s="255" t="s">
        <v>157</v>
      </c>
      <c r="E103" s="255" t="s">
        <v>242</v>
      </c>
      <c r="F103" s="255" t="s">
        <v>102</v>
      </c>
      <c r="G103" s="255" t="s">
        <v>160</v>
      </c>
      <c r="H103" s="255" t="s">
        <v>168</v>
      </c>
      <c r="I103" s="255" t="s">
        <v>156</v>
      </c>
      <c r="J103" s="256" t="s">
        <v>158</v>
      </c>
      <c r="K103" s="268" t="n">
        <v>36896</v>
      </c>
      <c r="L103" s="268" t="n">
        <v>38722</v>
      </c>
      <c r="M103" s="255" t="s">
        <v>155</v>
      </c>
      <c r="N103" s="257" t="n">
        <v>10000000</v>
      </c>
      <c r="O103" s="257" t="n">
        <v>-4083.347143</v>
      </c>
      <c r="P103" s="258" t="n">
        <v>0.75</v>
      </c>
      <c r="Q103" s="257" t="n">
        <v>33.517887</v>
      </c>
      <c r="R103" s="257" t="n">
        <v>32.983728</v>
      </c>
      <c r="S103" s="258" t="n">
        <v>-0.543934736265989</v>
      </c>
      <c r="T103" s="257" t="n">
        <v>2221.07435131018</v>
      </c>
      <c r="U103" s="257" t="n">
        <v>439.76583</v>
      </c>
      <c r="V103" s="257" t="n">
        <v>0</v>
      </c>
      <c r="W103" s="257" t="n">
        <v>2660.84018131018</v>
      </c>
      <c r="X103" s="257" t="n">
        <v>192847.288773</v>
      </c>
      <c r="Y103" s="257" t="n">
        <v>195540.548045</v>
      </c>
      <c r="Z103" s="257" t="n">
        <v>2693.259272</v>
      </c>
      <c r="AA103" s="257" t="n">
        <v>32.4190906898116</v>
      </c>
      <c r="AB103" s="257" t="n">
        <v>192847.288773</v>
      </c>
      <c r="AC103" s="257" t="n">
        <v>195540.548045</v>
      </c>
      <c r="AD103" s="257" t="n">
        <v>2693.259272</v>
      </c>
      <c r="AF103" s="257" t="n">
        <v>-23509.8711758225</v>
      </c>
      <c r="AG103" s="259" t="n">
        <f aca="false">IF(ISERROR(VLOOKUP(B103,Acc_Cash!$A:$H,3,FALSE())),0,VLOOKUP(B103,Acc_Cash!$A:$H,3,FALSE()))</f>
        <v>0</v>
      </c>
      <c r="AH103" s="259" t="n">
        <f aca="false">AG103+AC103</f>
        <v>195540.548045</v>
      </c>
      <c r="AI103" s="259" t="n">
        <f aca="false">AH103-(IF(ISERROR(VLOOKUP(A103,'YTD Last'!$E$2:$Z$500,21,0)),0,VLOOKUP(A103,'YTD Last'!$E$2:$Z$500,21,0)))</f>
        <v>51959.271221</v>
      </c>
      <c r="AJ103" s="259" t="n">
        <f aca="false">AH103-IF(ISERROR(VLOOKUP(A103,'QTD Last'!$A$2:$AH$600,34,0)),0,VLOOKUP(A103,'QTD Last'!$A$2:$AH$600,34,0))</f>
        <v>2693.259272</v>
      </c>
      <c r="AK103" s="259" t="n">
        <f aca="false">AH103-IF(ISERROR(VLOOKUP(A103,'MTD Last'!$A$2:$AH$600,34,0)),0,VLOOKUP(A103,'MTD Last'!$A$2:$AH$600,34,0))</f>
        <v>2693.259272</v>
      </c>
      <c r="AL103" s="259" t="n">
        <f aca="false">AD103-AE103</f>
        <v>2693.259272</v>
      </c>
      <c r="AM103" s="269" t="str">
        <f aca="false">ROUND((L103-Control!$C$3)/365,0)&amp;" Year"</f>
        <v>-20 Year</v>
      </c>
      <c r="AN103" s="260" t="n">
        <f aca="false">IF(F103="AAA",1,IF(F103="AA+",2,IF(F103="AA",3,IF(F103="AA-",4,IF(F103="A+",5,IF(F103="A",6,IF(F103="A-",7,IF(F103="BBB+",8,"Code"))))))))</f>
        <v>6</v>
      </c>
      <c r="AO103" s="260" t="str">
        <f aca="false">IF(F103="BBB",9,IF(F103="BBB-",10,IF(F103="BB+",11,IF(F103="BB",12,IF(F103="BB-",13,IF(F103="B+",14,IF(F103="B",15,IF(F103="B-",16,"Code"))))))))</f>
        <v>Code</v>
      </c>
      <c r="AP103" s="260" t="n">
        <f aca="false">IF(AN103="Code",AO103,AN103)</f>
        <v>6</v>
      </c>
      <c r="AQ103" s="259" t="n">
        <f aca="false">AH103-(IF(ISERROR(VLOOKUP(A103,'WTD Last'!$A$1:$AQ$605,34,0)),0,VLOOKUP(A103,'WTD Last'!$A$1:$AQ$605,34,0)))</f>
        <v>8801.94286000001</v>
      </c>
      <c r="AR103" s="270" t="n">
        <f aca="false">R103-(IF(ISERROR(VLOOKUP(A103,'WTD Last'!$A$1:$AQ$605,18,0)),0,VLOOKUP(A103,'WTD Last'!$A$1:$AQ$605,18,0)))</f>
        <v>-1.940272</v>
      </c>
      <c r="AS103" s="259" t="n">
        <f aca="false">O103-(IF(ISERROR(VLOOKUP(A103,'WTD Last'!$A$1:$AQ$605,15,0)),0,VLOOKUP(A103,'WTD Last'!$A$1:$AQ$605,15,0)))</f>
        <v>37.9924410000003</v>
      </c>
      <c r="AT103" s="259" t="n">
        <f aca="false">N103*(P103/100)/360</f>
        <v>208.333333333333</v>
      </c>
      <c r="AV103" s="261" t="n">
        <v>77462</v>
      </c>
      <c r="AW103" s="255"/>
      <c r="AX103" s="257"/>
    </row>
    <row r="104" customFormat="false" ht="12.75" hidden="false" customHeight="false" outlineLevel="0" collapsed="false">
      <c r="A104" s="255" t="n">
        <v>1292</v>
      </c>
      <c r="B104" s="255" t="n">
        <v>453</v>
      </c>
      <c r="C104" s="255" t="s">
        <v>2</v>
      </c>
      <c r="D104" s="255" t="s">
        <v>104</v>
      </c>
      <c r="E104" s="255" t="s">
        <v>243</v>
      </c>
      <c r="F104" s="255" t="s">
        <v>102</v>
      </c>
      <c r="G104" s="255" t="s">
        <v>191</v>
      </c>
      <c r="H104" s="255" t="s">
        <v>168</v>
      </c>
      <c r="I104" s="255" t="s">
        <v>156</v>
      </c>
      <c r="J104" s="256" t="s">
        <v>203</v>
      </c>
      <c r="K104" s="268" t="n">
        <v>36896</v>
      </c>
      <c r="L104" s="268" t="n">
        <v>38722</v>
      </c>
      <c r="M104" s="255" t="s">
        <v>155</v>
      </c>
      <c r="N104" s="257" t="n">
        <v>-10000000</v>
      </c>
      <c r="O104" s="257" t="n">
        <v>4098.130892</v>
      </c>
      <c r="P104" s="258" t="n">
        <v>0.8</v>
      </c>
      <c r="Q104" s="257" t="n">
        <v>51.18663</v>
      </c>
      <c r="R104" s="257" t="n">
        <v>50.634865</v>
      </c>
      <c r="S104" s="258" t="n">
        <v>-0.553053063340921</v>
      </c>
      <c r="T104" s="257" t="n">
        <v>-2266.48384379266</v>
      </c>
      <c r="U104" s="257" t="n">
        <v>-716.396163</v>
      </c>
      <c r="V104" s="257" t="n">
        <v>0</v>
      </c>
      <c r="W104" s="257" t="n">
        <v>-2982.88000679266</v>
      </c>
      <c r="X104" s="257" t="n">
        <v>-139981.979996</v>
      </c>
      <c r="Y104" s="257" t="n">
        <v>-142681.82781</v>
      </c>
      <c r="Z104" s="257" t="n">
        <v>-2699.84781399998</v>
      </c>
      <c r="AA104" s="257" t="n">
        <v>283.032192792681</v>
      </c>
      <c r="AB104" s="257" t="n">
        <v>-139981.979996</v>
      </c>
      <c r="AC104" s="257" t="n">
        <v>-142681.82781</v>
      </c>
      <c r="AD104" s="257" t="n">
        <v>-2699.84781399998</v>
      </c>
      <c r="AF104" s="257" t="n">
        <v>23594.98861069</v>
      </c>
      <c r="AG104" s="259" t="n">
        <f aca="false">IF(ISERROR(VLOOKUP(B104,Acc_Cash!$A:$H,3,FALSE())),0,VLOOKUP(B104,Acc_Cash!$A:$H,3,FALSE()))</f>
        <v>0</v>
      </c>
      <c r="AH104" s="259" t="n">
        <f aca="false">AG104+AC104</f>
        <v>-142681.82781</v>
      </c>
      <c r="AI104" s="259" t="n">
        <f aca="false">AH104-(IF(ISERROR(VLOOKUP(A104,'YTD Last'!$E$2:$Z$383,21,0)),0,VLOOKUP(A104,'YTD Last'!$E$2:$Z$383,21,0)))</f>
        <v>-93513.18325</v>
      </c>
      <c r="AJ104" s="259" t="n">
        <f aca="false">AH104-IF(ISERROR(VLOOKUP(A104,'QTD Last'!$A$2:$AH$600,34,0)),0,VLOOKUP(A104,'QTD Last'!$A$2:$AH$600,34,0))</f>
        <v>-2699.84781399998</v>
      </c>
      <c r="AK104" s="259" t="n">
        <f aca="false">AH104-IF(ISERROR(VLOOKUP(A104,'MTD Last'!$A$2:$AH$600,34,0)),0,VLOOKUP(A104,'MTD Last'!$A$2:$AH$600,34,0))</f>
        <v>-2699.84781399998</v>
      </c>
      <c r="AL104" s="259" t="n">
        <f aca="false">AD104-AE104</f>
        <v>-2699.84781399998</v>
      </c>
      <c r="AM104" s="269" t="str">
        <f aca="false">ROUND((L104-Control!$C$3)/365,0)&amp;" Year"</f>
        <v>-20 Year</v>
      </c>
      <c r="AN104" s="260" t="n">
        <f aca="false">IF(F104="AAA",1,IF(F104="AA+",2,IF(F104="AA",3,IF(F104="AA-",4,IF(F104="A+",5,IF(F104="A",6,IF(F104="A-",7,IF(F104="BBB+",8,"Code"))))))))</f>
        <v>6</v>
      </c>
      <c r="AO104" s="260" t="str">
        <f aca="false">IF(F104="BBB",9,IF(F104="BBB-",10,IF(F104="BB+",11,IF(F104="BB",12,IF(F104="BB-",13,IF(F104="B+",14,IF(F104="B",15,IF(F104="B-",16,"Code"))))))))</f>
        <v>Code</v>
      </c>
      <c r="AP104" s="260" t="n">
        <f aca="false">IF(AN104="Code",AO104,AN104)</f>
        <v>6</v>
      </c>
      <c r="AQ104" s="259" t="n">
        <f aca="false">AH104-(IF(ISERROR(VLOOKUP(A104,'WTD Last'!$A$1:$AQ$605,34,0)),0,VLOOKUP(A104,'WTD Last'!$A$1:$AQ$605,34,0)))</f>
        <v>-11504.257229</v>
      </c>
      <c r="AR104" s="270" t="n">
        <f aca="false">R104-(IF(ISERROR(VLOOKUP(A104,'WTD Last'!$A$1:$AQ$605,18,0)),0,VLOOKUP(A104,'WTD Last'!$A$1:$AQ$605,18,0)))</f>
        <v>-2.481591</v>
      </c>
      <c r="AS104" s="259" t="n">
        <f aca="false">O104-(IF(ISERROR(VLOOKUP(A104,'WTD Last'!$A$1:$AQ$605,15,0)),0,VLOOKUP(A104,'WTD Last'!$A$1:$AQ$605,15,0)))</f>
        <v>-38.0111790000001</v>
      </c>
      <c r="AT104" s="259" t="n">
        <f aca="false">N104*(P104/100)/360</f>
        <v>-222.222222222222</v>
      </c>
      <c r="AV104" s="261" t="n">
        <v>92936</v>
      </c>
      <c r="AW104" s="255"/>
      <c r="AX104" s="257"/>
    </row>
    <row r="105" customFormat="false" ht="12.75" hidden="false" customHeight="false" outlineLevel="0" collapsed="false">
      <c r="A105" s="255" t="n">
        <v>1491</v>
      </c>
      <c r="B105" s="255" t="n">
        <v>542</v>
      </c>
      <c r="C105" s="255" t="s">
        <v>2</v>
      </c>
      <c r="D105" s="255" t="s">
        <v>157</v>
      </c>
      <c r="E105" s="255" t="s">
        <v>243</v>
      </c>
      <c r="F105" s="255" t="s">
        <v>102</v>
      </c>
      <c r="G105" s="255" t="s">
        <v>191</v>
      </c>
      <c r="H105" s="255" t="s">
        <v>168</v>
      </c>
      <c r="I105" s="255" t="s">
        <v>156</v>
      </c>
      <c r="J105" s="256" t="s">
        <v>158</v>
      </c>
      <c r="K105" s="268" t="n">
        <v>36896</v>
      </c>
      <c r="L105" s="268" t="n">
        <v>38722</v>
      </c>
      <c r="M105" s="255" t="s">
        <v>155</v>
      </c>
      <c r="N105" s="257" t="n">
        <v>10000000</v>
      </c>
      <c r="O105" s="257" t="n">
        <v>-4098.130892</v>
      </c>
      <c r="P105" s="258" t="n">
        <v>0.8</v>
      </c>
      <c r="Q105" s="257" t="n">
        <v>51.18663</v>
      </c>
      <c r="R105" s="257" t="n">
        <v>50.634865</v>
      </c>
      <c r="S105" s="258" t="n">
        <v>-0.553053063340921</v>
      </c>
      <c r="T105" s="257" t="n">
        <v>2266.48384379266</v>
      </c>
      <c r="U105" s="257" t="n">
        <v>716.396163</v>
      </c>
      <c r="V105" s="257" t="n">
        <v>0</v>
      </c>
      <c r="W105" s="257" t="n">
        <v>2982.88000679266</v>
      </c>
      <c r="X105" s="257" t="n">
        <v>139981.979996</v>
      </c>
      <c r="Y105" s="257" t="n">
        <v>142681.82781</v>
      </c>
      <c r="Z105" s="257" t="n">
        <v>2699.84781399998</v>
      </c>
      <c r="AA105" s="257" t="n">
        <v>-283.032192792681</v>
      </c>
      <c r="AB105" s="257" t="n">
        <v>139981.979996</v>
      </c>
      <c r="AC105" s="257" t="n">
        <v>142681.82781</v>
      </c>
      <c r="AD105" s="257" t="n">
        <v>2699.84781399998</v>
      </c>
      <c r="AF105" s="257" t="n">
        <v>-23594.98861069</v>
      </c>
      <c r="AG105" s="259" t="n">
        <f aca="false">IF(ISERROR(VLOOKUP(B105,Acc_Cash!$A:$H,3,FALSE())),0,VLOOKUP(B105,Acc_Cash!$A:$H,3,FALSE()))</f>
        <v>0</v>
      </c>
      <c r="AH105" s="259" t="n">
        <f aca="false">AG105+AC105</f>
        <v>142681.82781</v>
      </c>
      <c r="AI105" s="259" t="n">
        <f aca="false">AH105-(IF(ISERROR(VLOOKUP(A105,'YTD Last'!$E$2:$Z$500,21,0)),0,VLOOKUP(A105,'YTD Last'!$E$2:$Z$500,21,0)))</f>
        <v>93513.18325</v>
      </c>
      <c r="AJ105" s="259" t="n">
        <f aca="false">AH105-IF(ISERROR(VLOOKUP(A105,'QTD Last'!$A$2:$AH$600,34,0)),0,VLOOKUP(A105,'QTD Last'!$A$2:$AH$600,34,0))</f>
        <v>2699.84781399998</v>
      </c>
      <c r="AK105" s="259" t="n">
        <f aca="false">AH105-IF(ISERROR(VLOOKUP(A105,'MTD Last'!$A$2:$AH$600,34,0)),0,VLOOKUP(A105,'MTD Last'!$A$2:$AH$600,34,0))</f>
        <v>2699.84781399998</v>
      </c>
      <c r="AL105" s="259" t="n">
        <f aca="false">AD105-AE105</f>
        <v>2699.84781399998</v>
      </c>
      <c r="AM105" s="269" t="str">
        <f aca="false">ROUND((L105-Control!$C$3)/365,0)&amp;" Year"</f>
        <v>-20 Year</v>
      </c>
      <c r="AN105" s="260" t="n">
        <f aca="false">IF(F105="AAA",1,IF(F105="AA+",2,IF(F105="AA",3,IF(F105="AA-",4,IF(F105="A+",5,IF(F105="A",6,IF(F105="A-",7,IF(F105="BBB+",8,"Code"))))))))</f>
        <v>6</v>
      </c>
      <c r="AO105" s="260" t="str">
        <f aca="false">IF(F105="BBB",9,IF(F105="BBB-",10,IF(F105="BB+",11,IF(F105="BB",12,IF(F105="BB-",13,IF(F105="B+",14,IF(F105="B",15,IF(F105="B-",16,"Code"))))))))</f>
        <v>Code</v>
      </c>
      <c r="AP105" s="260" t="n">
        <f aca="false">IF(AN105="Code",AO105,AN105)</f>
        <v>6</v>
      </c>
      <c r="AQ105" s="259" t="n">
        <f aca="false">AH105-(IF(ISERROR(VLOOKUP(A105,'WTD Last'!$A$1:$AQ$605,34,0)),0,VLOOKUP(A105,'WTD Last'!$A$1:$AQ$605,34,0)))</f>
        <v>11504.257229</v>
      </c>
      <c r="AR105" s="270" t="n">
        <f aca="false">R105-(IF(ISERROR(VLOOKUP(A105,'WTD Last'!$A$1:$AQ$605,18,0)),0,VLOOKUP(A105,'WTD Last'!$A$1:$AQ$605,18,0)))</f>
        <v>-2.481591</v>
      </c>
      <c r="AS105" s="259" t="n">
        <f aca="false">O105-(IF(ISERROR(VLOOKUP(A105,'WTD Last'!$A$1:$AQ$605,15,0)),0,VLOOKUP(A105,'WTD Last'!$A$1:$AQ$605,15,0)))</f>
        <v>38.0111790000001</v>
      </c>
      <c r="AT105" s="259" t="n">
        <f aca="false">N105*(P105/100)/360</f>
        <v>222.222222222222</v>
      </c>
      <c r="AV105" s="261" t="n">
        <v>92936</v>
      </c>
      <c r="AW105" s="255"/>
      <c r="AX105" s="257"/>
    </row>
    <row r="106" customFormat="false" ht="12.75" hidden="false" customHeight="false" outlineLevel="0" collapsed="false">
      <c r="A106" s="255" t="n">
        <v>1293</v>
      </c>
      <c r="B106" s="255" t="n">
        <v>454</v>
      </c>
      <c r="C106" s="255" t="s">
        <v>2</v>
      </c>
      <c r="D106" s="255" t="s">
        <v>104</v>
      </c>
      <c r="E106" s="255" t="s">
        <v>244</v>
      </c>
      <c r="F106" s="255" t="s">
        <v>172</v>
      </c>
      <c r="G106" s="255" t="s">
        <v>160</v>
      </c>
      <c r="H106" s="255" t="s">
        <v>168</v>
      </c>
      <c r="I106" s="255" t="s">
        <v>156</v>
      </c>
      <c r="J106" s="256" t="s">
        <v>203</v>
      </c>
      <c r="K106" s="268" t="n">
        <v>36896</v>
      </c>
      <c r="L106" s="268" t="n">
        <v>38722</v>
      </c>
      <c r="M106" s="255" t="s">
        <v>155</v>
      </c>
      <c r="N106" s="257" t="n">
        <v>-10000000</v>
      </c>
      <c r="O106" s="257" t="n">
        <v>4177.594028</v>
      </c>
      <c r="P106" s="258" t="n">
        <v>2.15</v>
      </c>
      <c r="Q106" s="257" t="n">
        <v>251.641734</v>
      </c>
      <c r="R106" s="257" t="n">
        <v>250.792089</v>
      </c>
      <c r="S106" s="258" t="n">
        <v>-0.622748858593579</v>
      </c>
      <c r="T106" s="257" t="n">
        <v>-2601.59191260435</v>
      </c>
      <c r="U106" s="257" t="n">
        <v>-2246.259165</v>
      </c>
      <c r="V106" s="257" t="n">
        <v>0</v>
      </c>
      <c r="W106" s="257" t="n">
        <v>-4847.85107760435</v>
      </c>
      <c r="X106" s="257" t="n">
        <v>91047.649412</v>
      </c>
      <c r="Y106" s="257" t="n">
        <v>87313.743952</v>
      </c>
      <c r="Z106" s="257" t="n">
        <v>-3733.90545999999</v>
      </c>
      <c r="AA106" s="257" t="n">
        <v>1113.94561760436</v>
      </c>
      <c r="AB106" s="257" t="n">
        <v>91047.649412</v>
      </c>
      <c r="AC106" s="257" t="n">
        <v>87313.743952</v>
      </c>
      <c r="AD106" s="257" t="n">
        <v>-3733.90545999999</v>
      </c>
      <c r="AF106" s="257" t="n">
        <v>41232.85305636</v>
      </c>
      <c r="AG106" s="259" t="n">
        <f aca="false">IF(ISERROR(VLOOKUP(B106,Acc_Cash!$A:$H,3,FALSE())),0,VLOOKUP(B106,Acc_Cash!$A:$H,3,FALSE()))</f>
        <v>0</v>
      </c>
      <c r="AH106" s="259" t="n">
        <f aca="false">AG106+AC106</f>
        <v>87313.743952</v>
      </c>
      <c r="AI106" s="259" t="n">
        <f aca="false">AH106-(IF(ISERROR(VLOOKUP(A106,'YTD Last'!$E$2:$Z$500,21,0)),0,VLOOKUP(A106,'YTD Last'!$E$2:$Z$500,21,0)))</f>
        <v>-16258.334019</v>
      </c>
      <c r="AJ106" s="259" t="n">
        <f aca="false">AH106-IF(ISERROR(VLOOKUP(A106,'QTD Last'!$A$2:$AH$600,34,0)),0,VLOOKUP(A106,'QTD Last'!$A$2:$AH$600,34,0))</f>
        <v>-3733.90545999999</v>
      </c>
      <c r="AK106" s="259" t="n">
        <f aca="false">AH106-IF(ISERROR(VLOOKUP(A106,'MTD Last'!$A$2:$AH$600,34,0)),0,VLOOKUP(A106,'MTD Last'!$A$2:$AH$600,34,0))</f>
        <v>-3733.90545999999</v>
      </c>
      <c r="AL106" s="259" t="n">
        <f aca="false">AD106-AE106</f>
        <v>-3733.90545999999</v>
      </c>
      <c r="AM106" s="269" t="str">
        <f aca="false">ROUND((L106-Control!$C$3)/365,0)&amp;" Year"</f>
        <v>-20 Year</v>
      </c>
      <c r="AN106" s="260" t="str">
        <f aca="false">IF(F106="AAA",1,IF(F106="AA+",2,IF(F106="AA",3,IF(F106="AA-",4,IF(F106="A+",5,IF(F106="A",6,IF(F106="A-",7,IF(F106="BBB+",8,"Code"))))))))</f>
        <v>Code</v>
      </c>
      <c r="AO106" s="260" t="n">
        <f aca="false">IF(F106="BBB",9,IF(F106="BBB-",10,IF(F106="BB+",11,IF(F106="BB",12,IF(F106="BB-",13,IF(F106="B+",14,IF(F106="B",15,IF(F106="B-",16,"Code"))))))))</f>
        <v>9</v>
      </c>
      <c r="AP106" s="260" t="n">
        <f aca="false">IF(AN106="Code",AO106,AN106)</f>
        <v>9</v>
      </c>
      <c r="AQ106" s="259" t="n">
        <f aca="false">AH106-(IF(ISERROR(VLOOKUP(A106,'WTD Last'!$A$1:$AQ$605,34,0)),0,VLOOKUP(A106,'WTD Last'!$A$1:$AQ$605,34,0)))</f>
        <v>-21907.314031</v>
      </c>
      <c r="AR106" s="270" t="n">
        <f aca="false">R106-(IF(ISERROR(VLOOKUP(A106,'WTD Last'!$A$1:$AQ$605,18,0)),0,VLOOKUP(A106,'WTD Last'!$A$1:$AQ$605,18,0)))</f>
        <v>-4.16189900000001</v>
      </c>
      <c r="AS106" s="259" t="n">
        <f aca="false">O106-(IF(ISERROR(VLOOKUP(A106,'WTD Last'!$A$1:$AQ$605,15,0)),0,VLOOKUP(A106,'WTD Last'!$A$1:$AQ$605,15,0)))</f>
        <v>-38.9361499999995</v>
      </c>
      <c r="AT106" s="259" t="n">
        <f aca="false">N106*(P106/100)/360</f>
        <v>-597.222222222222</v>
      </c>
      <c r="AV106" s="261" t="n">
        <v>93042</v>
      </c>
      <c r="AW106" s="255"/>
      <c r="AX106" s="257"/>
    </row>
    <row r="107" customFormat="false" ht="12.75" hidden="false" customHeight="false" outlineLevel="0" collapsed="false">
      <c r="A107" s="255" t="n">
        <v>1556</v>
      </c>
      <c r="B107" s="255" t="n">
        <v>602</v>
      </c>
      <c r="C107" s="255" t="s">
        <v>2</v>
      </c>
      <c r="D107" s="255" t="s">
        <v>157</v>
      </c>
      <c r="E107" s="255" t="s">
        <v>244</v>
      </c>
      <c r="F107" s="255" t="s">
        <v>172</v>
      </c>
      <c r="G107" s="255" t="s">
        <v>160</v>
      </c>
      <c r="H107" s="255" t="s">
        <v>168</v>
      </c>
      <c r="I107" s="255" t="s">
        <v>156</v>
      </c>
      <c r="J107" s="256" t="s">
        <v>158</v>
      </c>
      <c r="K107" s="268" t="n">
        <v>36896</v>
      </c>
      <c r="L107" s="268" t="n">
        <v>38722</v>
      </c>
      <c r="M107" s="255" t="s">
        <v>155</v>
      </c>
      <c r="N107" s="257" t="n">
        <v>10000000</v>
      </c>
      <c r="O107" s="257" t="n">
        <v>-4177.594028</v>
      </c>
      <c r="P107" s="258" t="n">
        <v>2.15</v>
      </c>
      <c r="Q107" s="257" t="n">
        <v>251.641734</v>
      </c>
      <c r="R107" s="257" t="n">
        <v>250.792089</v>
      </c>
      <c r="S107" s="258" t="n">
        <v>-0.622748858593579</v>
      </c>
      <c r="T107" s="257" t="n">
        <v>2601.59191260435</v>
      </c>
      <c r="U107" s="257" t="n">
        <v>2246.259165</v>
      </c>
      <c r="V107" s="257" t="n">
        <v>0</v>
      </c>
      <c r="W107" s="257" t="n">
        <v>4847.85107760435</v>
      </c>
      <c r="X107" s="257" t="n">
        <v>-91047.649412</v>
      </c>
      <c r="Y107" s="257" t="n">
        <v>-87313.743952</v>
      </c>
      <c r="Z107" s="257" t="n">
        <v>3733.90545999999</v>
      </c>
      <c r="AA107" s="257" t="n">
        <v>-1113.94561760436</v>
      </c>
      <c r="AB107" s="257" t="n">
        <v>-91047.649412</v>
      </c>
      <c r="AC107" s="257" t="n">
        <v>-87313.743952</v>
      </c>
      <c r="AD107" s="257" t="n">
        <v>3733.90545999999</v>
      </c>
      <c r="AF107" s="257" t="n">
        <v>-41232.85305636</v>
      </c>
      <c r="AG107" s="259" t="n">
        <f aca="false">IF(ISERROR(VLOOKUP(B107,Acc_Cash!$A:$H,3,FALSE())),0,VLOOKUP(B107,Acc_Cash!$A:$H,3,FALSE()))</f>
        <v>0</v>
      </c>
      <c r="AH107" s="259" t="n">
        <f aca="false">AG107+AC107</f>
        <v>-87313.743952</v>
      </c>
      <c r="AI107" s="259" t="n">
        <f aca="false">AH107-(IF(ISERROR(VLOOKUP(A107,'YTD Last'!$E$2:$Z$500,21,0)),0,VLOOKUP(A107,'YTD Last'!$E$2:$Z$500,21,0)))</f>
        <v>16258.334019</v>
      </c>
      <c r="AJ107" s="259" t="n">
        <f aca="false">AH107-IF(ISERROR(VLOOKUP(A107,'QTD Last'!$A$2:$AH$600,34,0)),0,VLOOKUP(A107,'QTD Last'!$A$2:$AH$600,34,0))</f>
        <v>3733.90545999999</v>
      </c>
      <c r="AK107" s="259" t="n">
        <f aca="false">AH107-IF(ISERROR(VLOOKUP(A107,'MTD Last'!$A$2:$AH$600,34,0)),0,VLOOKUP(A107,'MTD Last'!$A$2:$AH$600,34,0))</f>
        <v>3733.90545999999</v>
      </c>
      <c r="AL107" s="259" t="n">
        <f aca="false">AD107-AE107</f>
        <v>3733.90545999999</v>
      </c>
      <c r="AM107" s="269" t="str">
        <f aca="false">ROUND((L107-Control!$C$3)/365,0)&amp;" Year"</f>
        <v>-20 Year</v>
      </c>
      <c r="AN107" s="260" t="str">
        <f aca="false">IF(F107="AAA",1,IF(F107="AA+",2,IF(F107="AA",3,IF(F107="AA-",4,IF(F107="A+",5,IF(F107="A",6,IF(F107="A-",7,IF(F107="BBB+",8,"Code"))))))))</f>
        <v>Code</v>
      </c>
      <c r="AO107" s="260" t="n">
        <f aca="false">IF(F107="BBB",9,IF(F107="BBB-",10,IF(F107="BB+",11,IF(F107="BB",12,IF(F107="BB-",13,IF(F107="B+",14,IF(F107="B",15,IF(F107="B-",16,"Code"))))))))</f>
        <v>9</v>
      </c>
      <c r="AP107" s="260" t="n">
        <f aca="false">IF(AN107="Code",AO107,AN107)</f>
        <v>9</v>
      </c>
      <c r="AQ107" s="259" t="n">
        <f aca="false">AH107-(IF(ISERROR(VLOOKUP(A107,'WTD Last'!$A$1:$AQ$605,34,0)),0,VLOOKUP(A107,'WTD Last'!$A$1:$AQ$605,34,0)))</f>
        <v>21907.314031</v>
      </c>
      <c r="AR107" s="270" t="n">
        <f aca="false">R107-(IF(ISERROR(VLOOKUP(A107,'WTD Last'!$A$1:$AQ$605,18,0)),0,VLOOKUP(A107,'WTD Last'!$A$1:$AQ$605,18,0)))</f>
        <v>-4.16189900000001</v>
      </c>
      <c r="AS107" s="259" t="n">
        <f aca="false">O107-(IF(ISERROR(VLOOKUP(A107,'WTD Last'!$A$1:$AQ$605,15,0)),0,VLOOKUP(A107,'WTD Last'!$A$1:$AQ$605,15,0)))</f>
        <v>38.9361499999995</v>
      </c>
      <c r="AT107" s="259" t="n">
        <f aca="false">N107*(P107/100)/360</f>
        <v>597.222222222222</v>
      </c>
      <c r="AV107" s="261" t="n">
        <v>93042</v>
      </c>
      <c r="AW107" s="255"/>
      <c r="AX107" s="257"/>
    </row>
    <row r="108" customFormat="false" ht="12.75" hidden="false" customHeight="false" outlineLevel="0" collapsed="false">
      <c r="A108" s="255" t="n">
        <v>1641</v>
      </c>
      <c r="B108" s="255" t="n">
        <v>845</v>
      </c>
      <c r="C108" s="255" t="s">
        <v>2</v>
      </c>
      <c r="D108" s="255" t="s">
        <v>104</v>
      </c>
      <c r="E108" s="255" t="s">
        <v>244</v>
      </c>
      <c r="F108" s="255" t="s">
        <v>172</v>
      </c>
      <c r="G108" s="255" t="s">
        <v>160</v>
      </c>
      <c r="H108" s="255" t="s">
        <v>168</v>
      </c>
      <c r="I108" s="255" t="s">
        <v>245</v>
      </c>
      <c r="J108" s="256" t="s">
        <v>203</v>
      </c>
      <c r="K108" s="268" t="n">
        <v>36935</v>
      </c>
      <c r="L108" s="268" t="n">
        <v>38761</v>
      </c>
      <c r="M108" s="255" t="s">
        <v>155</v>
      </c>
      <c r="N108" s="257" t="n">
        <v>10000000</v>
      </c>
      <c r="O108" s="257" t="n">
        <v>-4276.372083</v>
      </c>
      <c r="P108" s="258" t="n">
        <v>2.25</v>
      </c>
      <c r="Q108" s="257" t="n">
        <v>252.44276</v>
      </c>
      <c r="R108" s="257" t="n">
        <v>251.599167</v>
      </c>
      <c r="S108" s="258" t="n">
        <v>-0.632212644237531</v>
      </c>
      <c r="T108" s="257" t="n">
        <v>2703.57650233699</v>
      </c>
      <c r="U108" s="257" t="n">
        <v>2238.501498</v>
      </c>
      <c r="V108" s="257" t="n">
        <v>0</v>
      </c>
      <c r="W108" s="257" t="n">
        <v>4942.07800033699</v>
      </c>
      <c r="X108" s="257" t="n">
        <v>-78800.290728</v>
      </c>
      <c r="Y108" s="257" t="n">
        <v>-74966.479488</v>
      </c>
      <c r="Z108" s="257" t="n">
        <v>3833.81124000001</v>
      </c>
      <c r="AA108" s="257" t="n">
        <v>-1108.26676033698</v>
      </c>
      <c r="AB108" s="257" t="n">
        <v>-78800.290728</v>
      </c>
      <c r="AC108" s="257" t="n">
        <v>-74966.479488</v>
      </c>
      <c r="AD108" s="257" t="n">
        <v>3833.81124000001</v>
      </c>
      <c r="AF108" s="257" t="n">
        <v>-42207.79245921</v>
      </c>
      <c r="AG108" s="259" t="n">
        <f aca="false">IF(ISERROR(VLOOKUP(B108,Acc_Cash!$A:$H,3,FALSE())),0,VLOOKUP(B108,Acc_Cash!$A:$H,3,FALSE()))</f>
        <v>0</v>
      </c>
      <c r="AH108" s="259" t="n">
        <f aca="false">AG108+AC108</f>
        <v>-74966.479488</v>
      </c>
      <c r="AI108" s="259" t="n">
        <f aca="false">AH108-(IF(ISERROR(VLOOKUP(A108,'YTD Last'!$E$2:$Z$500,21,0)),0,VLOOKUP(A108,'YTD Last'!$E$2:$Z$500,21,0)))</f>
        <v>-74966.479488</v>
      </c>
      <c r="AJ108" s="259" t="n">
        <f aca="false">AH108-IF(ISERROR(VLOOKUP(A108,'QTD Last'!$A$2:$AH$600,34,0)),0,VLOOKUP(A108,'QTD Last'!$A$2:$AH$600,34,0))</f>
        <v>3833.81124000001</v>
      </c>
      <c r="AK108" s="259" t="n">
        <f aca="false">AH108-IF(ISERROR(VLOOKUP(A108,'MTD Last'!$A$2:$AH$600,34,0)),0,VLOOKUP(A108,'MTD Last'!$A$2:$AH$600,34,0))</f>
        <v>3833.81124000001</v>
      </c>
      <c r="AL108" s="259" t="n">
        <f aca="false">AD108-AE108</f>
        <v>3833.81124000001</v>
      </c>
      <c r="AM108" s="269" t="str">
        <f aca="false">ROUND((L108-Control!$C$3)/365,0)&amp;" Year"</f>
        <v>-20 Year</v>
      </c>
      <c r="AN108" s="260" t="str">
        <f aca="false">IF(F108="AAA",1,IF(F108="AA+",2,IF(F108="AA",3,IF(F108="AA-",4,IF(F108="A+",5,IF(F108="A",6,IF(F108="A-",7,IF(F108="BBB+",8,"Code"))))))))</f>
        <v>Code</v>
      </c>
      <c r="AO108" s="260" t="n">
        <f aca="false">IF(F108="BBB",9,IF(F108="BBB-",10,IF(F108="BB+",11,IF(F108="BB",12,IF(F108="BB-",13,IF(F108="B+",14,IF(F108="B",15,IF(F108="B-",16,"Code"))))))))</f>
        <v>9</v>
      </c>
      <c r="AP108" s="260" t="n">
        <f aca="false">IF(AN108="Code",AO108,AN108)</f>
        <v>9</v>
      </c>
      <c r="AQ108" s="259" t="n">
        <f aca="false">AH108-(IF(ISERROR(VLOOKUP(A108,'WTD Last'!$A$1:$AQ$605,34,0)),0,VLOOKUP(A108,'WTD Last'!$A$1:$AQ$605,34,0)))</f>
        <v>22151.747282</v>
      </c>
      <c r="AR108" s="270" t="n">
        <f aca="false">R108-(IF(ISERROR(VLOOKUP(A108,'WTD Last'!$A$1:$AQ$605,18,0)),0,VLOOKUP(A108,'WTD Last'!$A$1:$AQ$605,18,0)))</f>
        <v>-4.13987800000001</v>
      </c>
      <c r="AS108" s="259" t="n">
        <f aca="false">O108-(IF(ISERROR(VLOOKUP(A108,'WTD Last'!$A$1:$AQ$605,15,0)),0,VLOOKUP(A108,'WTD Last'!$A$1:$AQ$605,15,0)))</f>
        <v>40.3810169999997</v>
      </c>
      <c r="AT108" s="259" t="n">
        <f aca="false">N108*(P108/100)/360</f>
        <v>625</v>
      </c>
      <c r="AU108" s="261" t="n">
        <v>93466</v>
      </c>
      <c r="AV108" s="261" t="n">
        <v>93042</v>
      </c>
      <c r="AW108" s="255"/>
      <c r="AX108" s="257"/>
    </row>
    <row r="109" customFormat="false" ht="12.75" hidden="false" customHeight="false" outlineLevel="0" collapsed="false">
      <c r="A109" s="255" t="n">
        <v>1294</v>
      </c>
      <c r="B109" s="255" t="n">
        <v>455</v>
      </c>
      <c r="C109" s="255" t="s">
        <v>2</v>
      </c>
      <c r="D109" s="255" t="s">
        <v>104</v>
      </c>
      <c r="E109" s="255" t="s">
        <v>246</v>
      </c>
      <c r="F109" s="255" t="s">
        <v>172</v>
      </c>
      <c r="G109" s="255" t="s">
        <v>164</v>
      </c>
      <c r="H109" s="255" t="s">
        <v>168</v>
      </c>
      <c r="I109" s="255" t="s">
        <v>156</v>
      </c>
      <c r="J109" s="256" t="s">
        <v>154</v>
      </c>
      <c r="K109" s="268" t="n">
        <v>36896</v>
      </c>
      <c r="L109" s="268" t="n">
        <v>38722</v>
      </c>
      <c r="M109" s="255" t="s">
        <v>155</v>
      </c>
      <c r="N109" s="257" t="n">
        <v>-10000000</v>
      </c>
      <c r="O109" s="257" t="n">
        <v>4174.091182</v>
      </c>
      <c r="P109" s="258" t="n">
        <v>1.68</v>
      </c>
      <c r="Q109" s="257" t="n">
        <v>180.241352</v>
      </c>
      <c r="R109" s="257" t="n">
        <v>179.515514</v>
      </c>
      <c r="S109" s="258" t="n">
        <v>-0.593158761726424</v>
      </c>
      <c r="T109" s="257" t="n">
        <v>-2475.89875684831</v>
      </c>
      <c r="U109" s="257" t="n">
        <v>-1837.558212</v>
      </c>
      <c r="V109" s="257" t="n">
        <v>0</v>
      </c>
      <c r="W109" s="257" t="n">
        <v>-4313.45696884831</v>
      </c>
      <c r="X109" s="257" t="n">
        <v>7808.962488</v>
      </c>
      <c r="Y109" s="257" t="n">
        <v>4500.708382</v>
      </c>
      <c r="Z109" s="257" t="n">
        <v>-3308.254106</v>
      </c>
      <c r="AA109" s="257" t="n">
        <v>1005.20286284831</v>
      </c>
      <c r="AB109" s="257" t="n">
        <v>7808.962488</v>
      </c>
      <c r="AC109" s="257" t="n">
        <v>4500.708382</v>
      </c>
      <c r="AD109" s="257" t="n">
        <v>-3308.254106</v>
      </c>
      <c r="AF109" s="257" t="n">
        <v>41198.27996634</v>
      </c>
      <c r="AG109" s="259" t="n">
        <f aca="false">IF(ISERROR(VLOOKUP(B109,Acc_Cash!$A:$H,3,FALSE())),0,VLOOKUP(B109,Acc_Cash!$A:$H,3,FALSE()))</f>
        <v>0</v>
      </c>
      <c r="AH109" s="259" t="n">
        <f aca="false">AG109+AC109</f>
        <v>4500.708382</v>
      </c>
      <c r="AI109" s="259" t="n">
        <f aca="false">AH109-(IF(ISERROR(VLOOKUP(A109,'YTD Last'!$E$2:$Z$500,21,0)),0,VLOOKUP(A109,'YTD Last'!$E$2:$Z$500,21,0)))</f>
        <v>442443.200568</v>
      </c>
      <c r="AJ109" s="259" t="n">
        <f aca="false">AH109-IF(ISERROR(VLOOKUP(A109,'QTD Last'!$A$2:$AH$600,34,0)),0,VLOOKUP(A109,'QTD Last'!$A$2:$AH$600,34,0))</f>
        <v>-3308.254106</v>
      </c>
      <c r="AK109" s="259" t="n">
        <f aca="false">AH109-IF(ISERROR(VLOOKUP(A109,'MTD Last'!$A$2:$AH$600,34,0)),0,VLOOKUP(A109,'MTD Last'!$A$2:$AH$600,34,0))</f>
        <v>-3308.254106</v>
      </c>
      <c r="AL109" s="259" t="n">
        <f aca="false">AD109-AE109</f>
        <v>-3308.254106</v>
      </c>
      <c r="AM109" s="269" t="str">
        <f aca="false">ROUND((L109-Control!$C$3)/365,0)&amp;" Year"</f>
        <v>-20 Year</v>
      </c>
      <c r="AN109" s="260" t="str">
        <f aca="false">IF(F109="AAA",1,IF(F109="AA+",2,IF(F109="AA",3,IF(F109="AA-",4,IF(F109="A+",5,IF(F109="A",6,IF(F109="A-",7,IF(F109="BBB+",8,"Code"))))))))</f>
        <v>Code</v>
      </c>
      <c r="AO109" s="260" t="n">
        <f aca="false">IF(F109="BBB",9,IF(F109="BBB-",10,IF(F109="BB+",11,IF(F109="BB",12,IF(F109="BB-",13,IF(F109="B+",14,IF(F109="B",15,IF(F109="B-",16,"Code"))))))))</f>
        <v>9</v>
      </c>
      <c r="AP109" s="260" t="n">
        <f aca="false">IF(AN109="Code",AO109,AN109)</f>
        <v>9</v>
      </c>
      <c r="AQ109" s="259" t="n">
        <f aca="false">AH109-(IF(ISERROR(VLOOKUP(A109,'WTD Last'!$A$1:$AQ$605,34,0)),0,VLOOKUP(A109,'WTD Last'!$A$1:$AQ$605,34,0)))</f>
        <v>-21718.161669</v>
      </c>
      <c r="AR109" s="270" t="n">
        <f aca="false">R109-(IF(ISERROR(VLOOKUP(A109,'WTD Last'!$A$1:$AQ$605,18,0)),0,VLOOKUP(A109,'WTD Last'!$A$1:$AQ$605,18,0)))</f>
        <v>-4.41955000000002</v>
      </c>
      <c r="AS109" s="259" t="n">
        <f aca="false">O109-(IF(ISERROR(VLOOKUP(A109,'WTD Last'!$A$1:$AQ$605,15,0)),0,VLOOKUP(A109,'WTD Last'!$A$1:$AQ$605,15,0)))</f>
        <v>-38.5613629999998</v>
      </c>
      <c r="AT109" s="259" t="n">
        <f aca="false">N109*(P109/100)/360</f>
        <v>-466.666666666667</v>
      </c>
      <c r="AV109" s="261" t="n">
        <v>93157</v>
      </c>
      <c r="AW109" s="255"/>
      <c r="AX109" s="257"/>
    </row>
    <row r="110" customFormat="false" ht="12.75" hidden="false" customHeight="false" outlineLevel="0" collapsed="false">
      <c r="A110" s="255" t="n">
        <v>1576</v>
      </c>
      <c r="B110" s="255" t="n">
        <v>622</v>
      </c>
      <c r="C110" s="255" t="s">
        <v>2</v>
      </c>
      <c r="D110" s="255" t="s">
        <v>157</v>
      </c>
      <c r="E110" s="255" t="s">
        <v>246</v>
      </c>
      <c r="F110" s="255" t="s">
        <v>172</v>
      </c>
      <c r="G110" s="255" t="s">
        <v>164</v>
      </c>
      <c r="H110" s="255" t="s">
        <v>168</v>
      </c>
      <c r="I110" s="255" t="s">
        <v>156</v>
      </c>
      <c r="J110" s="256" t="s">
        <v>158</v>
      </c>
      <c r="K110" s="268" t="n">
        <v>36896</v>
      </c>
      <c r="L110" s="268" t="n">
        <v>38722</v>
      </c>
      <c r="M110" s="255" t="s">
        <v>155</v>
      </c>
      <c r="N110" s="257" t="n">
        <v>10000000</v>
      </c>
      <c r="O110" s="257" t="n">
        <v>-4174.091182</v>
      </c>
      <c r="P110" s="258" t="n">
        <v>1.68</v>
      </c>
      <c r="Q110" s="257" t="n">
        <v>180.241352</v>
      </c>
      <c r="R110" s="257" t="n">
        <v>179.515514</v>
      </c>
      <c r="S110" s="258" t="n">
        <v>-0.593158761726424</v>
      </c>
      <c r="T110" s="257" t="n">
        <v>2475.89875684831</v>
      </c>
      <c r="U110" s="257" t="n">
        <v>1837.558212</v>
      </c>
      <c r="V110" s="257" t="n">
        <v>0</v>
      </c>
      <c r="W110" s="257" t="n">
        <v>4313.45696884831</v>
      </c>
      <c r="X110" s="257" t="n">
        <v>-7808.962488</v>
      </c>
      <c r="Y110" s="257" t="n">
        <v>-4500.708382</v>
      </c>
      <c r="Z110" s="257" t="n">
        <v>3308.254106</v>
      </c>
      <c r="AA110" s="257" t="n">
        <v>-1005.20286284831</v>
      </c>
      <c r="AB110" s="257" t="n">
        <v>-7808.962488</v>
      </c>
      <c r="AC110" s="257" t="n">
        <v>-4500.708382</v>
      </c>
      <c r="AD110" s="257" t="n">
        <v>3308.254106</v>
      </c>
      <c r="AF110" s="257" t="n">
        <v>-41198.27996634</v>
      </c>
      <c r="AG110" s="259" t="n">
        <f aca="false">IF(ISERROR(VLOOKUP(B110,Acc_Cash!$A:$H,3,FALSE())),0,VLOOKUP(B110,Acc_Cash!$A:$H,3,FALSE()))</f>
        <v>0</v>
      </c>
      <c r="AH110" s="259" t="n">
        <f aca="false">AG110+AC110</f>
        <v>-4500.708382</v>
      </c>
      <c r="AI110" s="259" t="n">
        <f aca="false">AH110-(IF(ISERROR(VLOOKUP(A110,'YTD Last'!$E$2:$Z$383,21,0)),0,VLOOKUP(A110,'YTD Last'!$E$2:$Z$383,21,0)))</f>
        <v>-442443.200568</v>
      </c>
      <c r="AJ110" s="259" t="n">
        <f aca="false">AH110-IF(ISERROR(VLOOKUP(A110,'QTD Last'!$A$2:$AH$600,34,0)),0,VLOOKUP(A110,'QTD Last'!$A$2:$AH$600,34,0))</f>
        <v>3308.254106</v>
      </c>
      <c r="AK110" s="259" t="n">
        <f aca="false">AH110-IF(ISERROR(VLOOKUP(A110,'MTD Last'!$A$2:$AH$600,34,0)),0,VLOOKUP(A110,'MTD Last'!$A$2:$AH$600,34,0))</f>
        <v>3308.254106</v>
      </c>
      <c r="AL110" s="259" t="n">
        <f aca="false">AD110-AE110</f>
        <v>3308.254106</v>
      </c>
      <c r="AM110" s="269" t="str">
        <f aca="false">ROUND((L110-Control!$C$3)/365,0)&amp;" Year"</f>
        <v>-20 Year</v>
      </c>
      <c r="AN110" s="260" t="str">
        <f aca="false">IF(F110="AAA",1,IF(F110="AA+",2,IF(F110="AA",3,IF(F110="AA-",4,IF(F110="A+",5,IF(F110="A",6,IF(F110="A-",7,IF(F110="BBB+",8,"Code"))))))))</f>
        <v>Code</v>
      </c>
      <c r="AO110" s="260" t="n">
        <f aca="false">IF(F110="BBB",9,IF(F110="BBB-",10,IF(F110="BB+",11,IF(F110="BB",12,IF(F110="BB-",13,IF(F110="B+",14,IF(F110="B",15,IF(F110="B-",16,"Code"))))))))</f>
        <v>9</v>
      </c>
      <c r="AP110" s="260" t="n">
        <f aca="false">IF(AN110="Code",AO110,AN110)</f>
        <v>9</v>
      </c>
      <c r="AQ110" s="259" t="n">
        <f aca="false">AH110-(IF(ISERROR(VLOOKUP(A110,'WTD Last'!$A$1:$AQ$605,34,0)),0,VLOOKUP(A110,'WTD Last'!$A$1:$AQ$605,34,0)))</f>
        <v>21718.161669</v>
      </c>
      <c r="AR110" s="270" t="n">
        <f aca="false">R110-(IF(ISERROR(VLOOKUP(A110,'WTD Last'!$A$1:$AQ$605,18,0)),0,VLOOKUP(A110,'WTD Last'!$A$1:$AQ$605,18,0)))</f>
        <v>-4.41955000000002</v>
      </c>
      <c r="AS110" s="259" t="n">
        <f aca="false">O110-(IF(ISERROR(VLOOKUP(A110,'WTD Last'!$A$1:$AQ$605,15,0)),0,VLOOKUP(A110,'WTD Last'!$A$1:$AQ$605,15,0)))</f>
        <v>38.5613629999998</v>
      </c>
      <c r="AT110" s="259" t="n">
        <f aca="false">N110*(P110/100)/360</f>
        <v>466.666666666667</v>
      </c>
      <c r="AV110" s="261" t="n">
        <v>93157</v>
      </c>
      <c r="AW110" s="255"/>
      <c r="AX110" s="257"/>
    </row>
    <row r="111" customFormat="false" ht="12.75" hidden="false" customHeight="false" outlineLevel="0" collapsed="false">
      <c r="A111" s="255" t="n">
        <v>1295</v>
      </c>
      <c r="B111" s="255" t="n">
        <v>456</v>
      </c>
      <c r="C111" s="255" t="s">
        <v>2</v>
      </c>
      <c r="D111" s="255" t="s">
        <v>104</v>
      </c>
      <c r="E111" s="255" t="s">
        <v>247</v>
      </c>
      <c r="F111" s="255" t="s">
        <v>172</v>
      </c>
      <c r="G111" s="255" t="s">
        <v>96</v>
      </c>
      <c r="H111" s="255" t="s">
        <v>168</v>
      </c>
      <c r="I111" s="255" t="s">
        <v>156</v>
      </c>
      <c r="J111" s="256" t="s">
        <v>203</v>
      </c>
      <c r="K111" s="268" t="n">
        <v>36896</v>
      </c>
      <c r="L111" s="268" t="n">
        <v>38722</v>
      </c>
      <c r="M111" s="255" t="s">
        <v>155</v>
      </c>
      <c r="N111" s="257" t="n">
        <v>-10000000</v>
      </c>
      <c r="O111" s="257" t="n">
        <v>4075.380634</v>
      </c>
      <c r="P111" s="258" t="n">
        <v>0.78</v>
      </c>
      <c r="Q111" s="257" t="n">
        <v>96.384441</v>
      </c>
      <c r="R111" s="257" t="n">
        <v>95.772121</v>
      </c>
      <c r="S111" s="258" t="n">
        <v>-0.569414273692674</v>
      </c>
      <c r="T111" s="257" t="n">
        <v>-2320.5799037303</v>
      </c>
      <c r="U111" s="257" t="n">
        <v>-991.388511</v>
      </c>
      <c r="V111" s="257" t="n">
        <v>0</v>
      </c>
      <c r="W111" s="257" t="n">
        <v>-3311.9684147303</v>
      </c>
      <c r="X111" s="257" t="n">
        <v>56530.913232</v>
      </c>
      <c r="Y111" s="257" t="n">
        <v>53892.741502</v>
      </c>
      <c r="Z111" s="257" t="n">
        <v>-2638.17173</v>
      </c>
      <c r="AA111" s="257" t="n">
        <v>673.796684730296</v>
      </c>
      <c r="AB111" s="257" t="n">
        <v>56530.913232</v>
      </c>
      <c r="AC111" s="257" t="n">
        <v>53892.741502</v>
      </c>
      <c r="AD111" s="257" t="n">
        <v>-2638.17173</v>
      </c>
      <c r="AF111" s="257" t="n">
        <v>40224.00685758</v>
      </c>
      <c r="AG111" s="259" t="n">
        <f aca="false">IF(ISERROR(VLOOKUP(B111,Acc_Cash!$A:$H,3,FALSE())),0,VLOOKUP(B111,Acc_Cash!$A:$H,3,FALSE()))</f>
        <v>0</v>
      </c>
      <c r="AH111" s="259" t="n">
        <f aca="false">AG111+AC111</f>
        <v>53892.741502</v>
      </c>
      <c r="AI111" s="259" t="n">
        <f aca="false">AH111-(IF(ISERROR(VLOOKUP(A111,'YTD Last'!$E$2:$Z$500,21,0)),0,VLOOKUP(A111,'YTD Last'!$E$2:$Z$500,21,0)))</f>
        <v>-185648.036792</v>
      </c>
      <c r="AJ111" s="259" t="n">
        <f aca="false">AH111-IF(ISERROR(VLOOKUP(A111,'QTD Last'!$A$2:$AH$600,34,0)),0,VLOOKUP(A111,'QTD Last'!$A$2:$AH$600,34,0))</f>
        <v>-2638.17173</v>
      </c>
      <c r="AK111" s="259" t="n">
        <f aca="false">AH111-IF(ISERROR(VLOOKUP(A111,'MTD Last'!$A$2:$AH$600,34,0)),0,VLOOKUP(A111,'MTD Last'!$A$2:$AH$600,34,0))</f>
        <v>-2638.17173</v>
      </c>
      <c r="AL111" s="259" t="n">
        <f aca="false">AD111-AE111</f>
        <v>-2638.17173</v>
      </c>
      <c r="AM111" s="269" t="str">
        <f aca="false">ROUND((L111-Control!$C$3)/365,0)&amp;" Year"</f>
        <v>-20 Year</v>
      </c>
      <c r="AN111" s="260" t="str">
        <f aca="false">IF(F111="AAA",1,IF(F111="AA+",2,IF(F111="AA",3,IF(F111="AA-",4,IF(F111="A+",5,IF(F111="A",6,IF(F111="A-",7,IF(F111="BBB+",8,"Code"))))))))</f>
        <v>Code</v>
      </c>
      <c r="AO111" s="260" t="n">
        <f aca="false">IF(F111="BBB",9,IF(F111="BBB-",10,IF(F111="BB+",11,IF(F111="BB",12,IF(F111="BB-",13,IF(F111="B+",14,IF(F111="B",15,IF(F111="B-",16,"Code"))))))))</f>
        <v>9</v>
      </c>
      <c r="AP111" s="260" t="n">
        <f aca="false">IF(AN111="Code",AO111,AN111)</f>
        <v>9</v>
      </c>
      <c r="AQ111" s="259" t="n">
        <f aca="false">AH111-(IF(ISERROR(VLOOKUP(A111,'WTD Last'!$A$1:$AQ$605,34,0)),0,VLOOKUP(A111,'WTD Last'!$A$1:$AQ$605,34,0)))</f>
        <v>-16961.982888</v>
      </c>
      <c r="AR111" s="270" t="n">
        <f aca="false">R111-(IF(ISERROR(VLOOKUP(A111,'WTD Last'!$A$1:$AQ$605,18,0)),0,VLOOKUP(A111,'WTD Last'!$A$1:$AQ$605,18,0)))</f>
        <v>-3.583212</v>
      </c>
      <c r="AS111" s="259" t="n">
        <f aca="false">O111-(IF(ISERROR(VLOOKUP(A111,'WTD Last'!$A$1:$AQ$605,15,0)),0,VLOOKUP(A111,'WTD Last'!$A$1:$AQ$605,15,0)))</f>
        <v>-37.3359179999998</v>
      </c>
      <c r="AT111" s="259" t="n">
        <f aca="false">N111*(P111/100)/360</f>
        <v>-216.666666666667</v>
      </c>
      <c r="AV111" s="261" t="n">
        <v>93036</v>
      </c>
      <c r="AW111" s="255"/>
      <c r="AX111" s="257"/>
    </row>
    <row r="112" customFormat="false" ht="12.75" hidden="false" customHeight="false" outlineLevel="0" collapsed="false">
      <c r="A112" s="255" t="n">
        <v>1492</v>
      </c>
      <c r="B112" s="255" t="n">
        <v>543</v>
      </c>
      <c r="C112" s="255" t="s">
        <v>2</v>
      </c>
      <c r="D112" s="255" t="s">
        <v>157</v>
      </c>
      <c r="E112" s="255" t="s">
        <v>247</v>
      </c>
      <c r="F112" s="255" t="s">
        <v>172</v>
      </c>
      <c r="G112" s="255" t="s">
        <v>96</v>
      </c>
      <c r="H112" s="255" t="s">
        <v>168</v>
      </c>
      <c r="I112" s="255" t="s">
        <v>156</v>
      </c>
      <c r="J112" s="256" t="s">
        <v>158</v>
      </c>
      <c r="K112" s="268" t="n">
        <v>36896</v>
      </c>
      <c r="L112" s="268" t="n">
        <v>38722</v>
      </c>
      <c r="M112" s="255" t="s">
        <v>155</v>
      </c>
      <c r="N112" s="257" t="n">
        <v>10000000</v>
      </c>
      <c r="O112" s="257" t="n">
        <v>-4075.380634</v>
      </c>
      <c r="P112" s="258" t="n">
        <v>0.78</v>
      </c>
      <c r="Q112" s="257" t="n">
        <v>96.384441</v>
      </c>
      <c r="R112" s="257" t="n">
        <v>95.772121</v>
      </c>
      <c r="S112" s="257" t="n">
        <v>-0.569414273692674</v>
      </c>
      <c r="T112" s="257" t="n">
        <v>2320.5799037303</v>
      </c>
      <c r="U112" s="257" t="n">
        <v>991.388511</v>
      </c>
      <c r="V112" s="257" t="n">
        <v>0</v>
      </c>
      <c r="W112" s="257" t="n">
        <v>3311.9684147303</v>
      </c>
      <c r="X112" s="257" t="n">
        <v>-56530.913232</v>
      </c>
      <c r="Y112" s="257" t="n">
        <v>-53892.741502</v>
      </c>
      <c r="Z112" s="257" t="n">
        <v>2638.17173</v>
      </c>
      <c r="AA112" s="257" t="n">
        <v>-673.796684730296</v>
      </c>
      <c r="AB112" s="257" t="n">
        <v>-56530.913232</v>
      </c>
      <c r="AC112" s="257" t="n">
        <v>-53892.741502</v>
      </c>
      <c r="AD112" s="257" t="n">
        <v>2638.17173</v>
      </c>
      <c r="AF112" s="257" t="n">
        <v>-40224.00685758</v>
      </c>
      <c r="AG112" s="257" t="n">
        <f aca="false">IF(ISERROR(VLOOKUP(B112,Acc_Cash!$A:$H,3,FALSE())),0,VLOOKUP(B112,Acc_Cash!$A:$H,3,FALSE()))</f>
        <v>0</v>
      </c>
      <c r="AH112" s="257" t="n">
        <f aca="false">AG112+AC112</f>
        <v>-53892.741502</v>
      </c>
      <c r="AI112" s="257" t="n">
        <f aca="false">AH112-(IF(ISERROR(VLOOKUP(A112,'YTD Last'!$E$2:$Z$500,21,0)),0,VLOOKUP(A112,'YTD Last'!$E$2:$Z$500,21,0)))</f>
        <v>185648.036792</v>
      </c>
      <c r="AJ112" s="257" t="n">
        <f aca="false">AH112-IF(ISERROR(VLOOKUP(A112,'QTD Last'!$A$2:$AH$600,34,0)),0,VLOOKUP(A112,'QTD Last'!$A$2:$AH$600,34,0))</f>
        <v>2638.17173</v>
      </c>
      <c r="AK112" s="257" t="n">
        <f aca="false">AH112-IF(ISERROR(VLOOKUP(A112,'MTD Last'!$A$2:$AH$600,34,0)),0,VLOOKUP(A112,'MTD Last'!$A$2:$AH$600,34,0))</f>
        <v>2638.17173</v>
      </c>
      <c r="AL112" s="257" t="n">
        <f aca="false">AD112-AE112</f>
        <v>2638.17173</v>
      </c>
      <c r="AM112" s="280" t="str">
        <f aca="false">ROUND((L112-Control!$C$3)/365,0)&amp;" Year"</f>
        <v>-20 Year</v>
      </c>
      <c r="AN112" s="255" t="str">
        <f aca="false">IF(F112="AAA",1,IF(F112="AA+",2,IF(F112="AA",3,IF(F112="AA-",4,IF(F112="A+",5,IF(F112="A",6,IF(F112="A-",7,IF(F112="BBB+",8,"Code"))))))))</f>
        <v>Code</v>
      </c>
      <c r="AO112" s="255" t="n">
        <f aca="false">IF(F112="BBB",9,IF(F112="BBB-",10,IF(F112="BB+",11,IF(F112="BB",12,IF(F112="BB-",13,IF(F112="B+",14,IF(F112="B",15,IF(F112="B-",16,"Code"))))))))</f>
        <v>9</v>
      </c>
      <c r="AP112" s="255" t="n">
        <f aca="false">IF(AN112="Code",AO112,AN112)</f>
        <v>9</v>
      </c>
      <c r="AQ112" s="257" t="n">
        <f aca="false">AH112-(IF(ISERROR(VLOOKUP(A112,'WTD Last'!$A$1:$AQ$605,34,0)),0,VLOOKUP(A112,'WTD Last'!$A$1:$AQ$605,34,0)))</f>
        <v>16961.982888</v>
      </c>
      <c r="AR112" s="281" t="n">
        <f aca="false">R112-(IF(ISERROR(VLOOKUP(A112,'WTD Last'!$A$1:$AQ$605,18,0)),0,VLOOKUP(A112,'WTD Last'!$A$1:$AQ$605,18,0)))</f>
        <v>-3.583212</v>
      </c>
      <c r="AS112" s="257" t="n">
        <f aca="false">O112-(IF(ISERROR(VLOOKUP(A112,'WTD Last'!$A$1:$AQ$605,15,0)),0,VLOOKUP(A112,'WTD Last'!$A$1:$AQ$605,15,0)))</f>
        <v>37.3359179999998</v>
      </c>
      <c r="AT112" s="257" t="n">
        <f aca="false">N112*(P112/100)/360</f>
        <v>216.666666666667</v>
      </c>
      <c r="AU112" s="282"/>
      <c r="AV112" s="282" t="n">
        <v>93036</v>
      </c>
      <c r="AW112" s="255"/>
      <c r="AX112" s="257"/>
      <c r="AY112" s="255"/>
      <c r="AZ112" s="255"/>
      <c r="BA112" s="255"/>
      <c r="BB112" s="255"/>
      <c r="BC112" s="255"/>
      <c r="BD112" s="255"/>
      <c r="BE112" s="255"/>
      <c r="BF112" s="255"/>
      <c r="BG112" s="255"/>
      <c r="BH112" s="255"/>
      <c r="BI112" s="255"/>
      <c r="BJ112" s="255"/>
      <c r="BK112" s="255"/>
      <c r="BL112" s="255"/>
      <c r="BM112" s="255"/>
      <c r="BN112" s="255"/>
      <c r="BO112" s="255"/>
      <c r="BP112" s="255"/>
      <c r="BQ112" s="255"/>
      <c r="BR112" s="255"/>
      <c r="BS112" s="255"/>
      <c r="BT112" s="255"/>
      <c r="BU112" s="255"/>
      <c r="BV112" s="255"/>
      <c r="BW112" s="255"/>
      <c r="BX112" s="255"/>
      <c r="BY112" s="255"/>
      <c r="BZ112" s="255"/>
      <c r="CA112" s="255"/>
      <c r="CB112" s="255"/>
      <c r="CC112" s="255"/>
      <c r="CD112" s="255"/>
      <c r="CE112" s="255"/>
      <c r="CF112" s="255"/>
      <c r="CG112" s="255"/>
      <c r="CH112" s="255"/>
      <c r="CI112" s="255"/>
      <c r="CJ112" s="255"/>
      <c r="CK112" s="255"/>
      <c r="CL112" s="255"/>
      <c r="CM112" s="255"/>
      <c r="CN112" s="255"/>
      <c r="CO112" s="255"/>
      <c r="CP112" s="255"/>
      <c r="CQ112" s="255"/>
      <c r="CR112" s="255"/>
      <c r="CS112" s="255"/>
      <c r="CT112" s="255"/>
      <c r="CU112" s="255"/>
      <c r="CV112" s="255"/>
      <c r="CW112" s="255"/>
      <c r="CX112" s="255"/>
      <c r="CY112" s="255"/>
      <c r="CZ112" s="255"/>
      <c r="DA112" s="255"/>
      <c r="DB112" s="255"/>
      <c r="DC112" s="255"/>
      <c r="DD112" s="255"/>
      <c r="DE112" s="255"/>
      <c r="DF112" s="255"/>
      <c r="DG112" s="255"/>
      <c r="DH112" s="255"/>
      <c r="DI112" s="255"/>
      <c r="DJ112" s="255"/>
      <c r="DK112" s="255"/>
      <c r="DL112" s="255"/>
      <c r="DM112" s="255"/>
      <c r="DN112" s="255"/>
      <c r="DO112" s="255"/>
      <c r="DP112" s="255"/>
      <c r="DQ112" s="255"/>
      <c r="DR112" s="255"/>
      <c r="DS112" s="255"/>
      <c r="DT112" s="255"/>
      <c r="DU112" s="255"/>
      <c r="DV112" s="255"/>
      <c r="DW112" s="255"/>
      <c r="DX112" s="255"/>
      <c r="DY112" s="255"/>
      <c r="DZ112" s="255"/>
      <c r="EA112" s="255"/>
      <c r="EB112" s="255"/>
      <c r="EC112" s="255"/>
      <c r="ED112" s="255"/>
      <c r="EE112" s="255"/>
      <c r="EF112" s="255"/>
      <c r="EG112" s="255"/>
      <c r="EH112" s="255"/>
      <c r="EI112" s="255"/>
      <c r="EJ112" s="255"/>
      <c r="EK112" s="255"/>
      <c r="EL112" s="255"/>
      <c r="EM112" s="255"/>
      <c r="EN112" s="255"/>
      <c r="EO112" s="255"/>
      <c r="EP112" s="255"/>
      <c r="EQ112" s="255"/>
      <c r="ER112" s="255"/>
      <c r="ES112" s="255"/>
      <c r="ET112" s="255"/>
      <c r="EU112" s="255"/>
      <c r="EV112" s="255"/>
      <c r="EW112" s="255"/>
      <c r="EX112" s="255"/>
      <c r="EY112" s="255"/>
      <c r="EZ112" s="255"/>
      <c r="FA112" s="255"/>
      <c r="FB112" s="255"/>
      <c r="FC112" s="255"/>
      <c r="FD112" s="255"/>
      <c r="FE112" s="255"/>
      <c r="FF112" s="255"/>
      <c r="FG112" s="255"/>
      <c r="FH112" s="255"/>
      <c r="FI112" s="255"/>
      <c r="FJ112" s="255"/>
      <c r="FK112" s="255"/>
      <c r="FL112" s="255"/>
      <c r="FM112" s="255"/>
      <c r="FN112" s="255"/>
      <c r="FO112" s="255"/>
      <c r="FP112" s="255"/>
      <c r="FQ112" s="255"/>
      <c r="FR112" s="255"/>
      <c r="FS112" s="255"/>
      <c r="FT112" s="255"/>
      <c r="FU112" s="255"/>
      <c r="FV112" s="255"/>
      <c r="FW112" s="255"/>
      <c r="FX112" s="255"/>
      <c r="FY112" s="255"/>
      <c r="FZ112" s="255"/>
      <c r="GA112" s="255"/>
      <c r="GB112" s="255"/>
      <c r="GC112" s="255"/>
      <c r="GD112" s="255"/>
      <c r="GE112" s="255"/>
      <c r="GF112" s="255"/>
      <c r="GG112" s="255"/>
      <c r="GH112" s="255"/>
      <c r="GI112" s="255"/>
      <c r="GJ112" s="255"/>
      <c r="GK112" s="255"/>
      <c r="GL112" s="255"/>
      <c r="GM112" s="255"/>
      <c r="GN112" s="255"/>
      <c r="GO112" s="255"/>
      <c r="GP112" s="255"/>
      <c r="GQ112" s="255"/>
      <c r="GR112" s="255"/>
      <c r="GS112" s="255"/>
      <c r="GT112" s="255"/>
      <c r="GU112" s="255"/>
      <c r="GV112" s="255"/>
      <c r="GW112" s="255"/>
      <c r="GX112" s="255"/>
      <c r="GY112" s="255"/>
      <c r="GZ112" s="255"/>
      <c r="HA112" s="255"/>
      <c r="HB112" s="255"/>
      <c r="HC112" s="255"/>
      <c r="HD112" s="255"/>
      <c r="HE112" s="255"/>
      <c r="HF112" s="255"/>
      <c r="HG112" s="255"/>
      <c r="HH112" s="255"/>
      <c r="HI112" s="255"/>
      <c r="HJ112" s="255"/>
      <c r="HK112" s="255"/>
      <c r="HL112" s="255"/>
      <c r="HM112" s="255"/>
      <c r="HN112" s="255"/>
      <c r="HO112" s="255"/>
      <c r="HP112" s="255"/>
      <c r="HQ112" s="255"/>
      <c r="HR112" s="255"/>
      <c r="HS112" s="255"/>
      <c r="HT112" s="255"/>
      <c r="HU112" s="255"/>
      <c r="HV112" s="255"/>
      <c r="HW112" s="255"/>
      <c r="HX112" s="255"/>
      <c r="HY112" s="255"/>
    </row>
    <row r="113" customFormat="false" ht="12.75" hidden="false" customHeight="false" outlineLevel="0" collapsed="false">
      <c r="A113" s="255" t="n">
        <v>1297</v>
      </c>
      <c r="B113" s="255" t="n">
        <v>458</v>
      </c>
      <c r="C113" s="255" t="s">
        <v>2</v>
      </c>
      <c r="D113" s="255" t="s">
        <v>104</v>
      </c>
      <c r="E113" s="255" t="s">
        <v>248</v>
      </c>
      <c r="F113" s="255" t="s">
        <v>172</v>
      </c>
      <c r="G113" s="255" t="s">
        <v>160</v>
      </c>
      <c r="H113" s="255" t="s">
        <v>168</v>
      </c>
      <c r="I113" s="255" t="s">
        <v>156</v>
      </c>
      <c r="J113" s="256" t="s">
        <v>154</v>
      </c>
      <c r="K113" s="268" t="n">
        <v>36896</v>
      </c>
      <c r="L113" s="268" t="n">
        <v>38722</v>
      </c>
      <c r="M113" s="255" t="s">
        <v>155</v>
      </c>
      <c r="N113" s="257" t="n">
        <v>-10000000</v>
      </c>
      <c r="O113" s="257" t="n">
        <v>4452.642682</v>
      </c>
      <c r="P113" s="258" t="n">
        <v>4.3</v>
      </c>
      <c r="Q113" s="257" t="n">
        <v>547.350391</v>
      </c>
      <c r="R113" s="257" t="n">
        <v>545.848164</v>
      </c>
      <c r="S113" s="258" t="n">
        <v>-0.625024246260136</v>
      </c>
      <c r="T113" s="257" t="n">
        <v>-2783.00963618276</v>
      </c>
      <c r="U113" s="257" t="n">
        <v>-4248.333351</v>
      </c>
      <c r="V113" s="257" t="n">
        <v>0</v>
      </c>
      <c r="W113" s="257" t="n">
        <v>-7031.34298718276</v>
      </c>
      <c r="X113" s="257" t="n">
        <v>296779.537774</v>
      </c>
      <c r="Y113" s="257" t="n">
        <v>291154.068542</v>
      </c>
      <c r="Z113" s="257" t="n">
        <v>-5625.469232</v>
      </c>
      <c r="AA113" s="257" t="n">
        <v>1405.87375518276</v>
      </c>
      <c r="AB113" s="257" t="n">
        <v>296779.537774</v>
      </c>
      <c r="AC113" s="257" t="n">
        <v>291154.068542</v>
      </c>
      <c r="AD113" s="257" t="n">
        <v>-5625.469232</v>
      </c>
      <c r="AF113" s="257" t="n">
        <v>43947.58327134</v>
      </c>
      <c r="AG113" s="259" t="n">
        <f aca="false">IF(ISERROR(VLOOKUP(B113,Acc_Cash!$A:$H,3,FALSE())),0,VLOOKUP(B113,Acc_Cash!$A:$H,3,FALSE()))</f>
        <v>0</v>
      </c>
      <c r="AH113" s="259" t="n">
        <f aca="false">AG113+AC113</f>
        <v>291154.068542</v>
      </c>
      <c r="AI113" s="259" t="n">
        <f aca="false">AH113-(IF(ISERROR(VLOOKUP(A113,'YTD Last'!$E$2:$Z$500,21,0)),0,VLOOKUP(A113,'YTD Last'!$E$2:$Z$500,21,0)))</f>
        <v>855515.466913</v>
      </c>
      <c r="AJ113" s="259" t="n">
        <f aca="false">AH113-IF(ISERROR(VLOOKUP(A113,'QTD Last'!$A$2:$AH$600,34,0)),0,VLOOKUP(A113,'QTD Last'!$A$2:$AH$600,34,0))</f>
        <v>-5625.469232</v>
      </c>
      <c r="AK113" s="259" t="n">
        <f aca="false">AH113-IF(ISERROR(VLOOKUP(A113,'MTD Last'!$A$2:$AH$600,34,0)),0,VLOOKUP(A113,'MTD Last'!$A$2:$AH$600,34,0))</f>
        <v>-5625.469232</v>
      </c>
      <c r="AL113" s="259" t="n">
        <f aca="false">AD113-AE113</f>
        <v>-5625.469232</v>
      </c>
      <c r="AM113" s="269" t="str">
        <f aca="false">ROUND((L113-Control!$C$3)/365,0)&amp;" Year"</f>
        <v>-20 Year</v>
      </c>
      <c r="AN113" s="260" t="str">
        <f aca="false">IF(F113="AAA",1,IF(F113="AA+",2,IF(F113="AA",3,IF(F113="AA-",4,IF(F113="A+",5,IF(F113="A",6,IF(F113="A-",7,IF(F113="BBB+",8,"Code"))))))))</f>
        <v>Code</v>
      </c>
      <c r="AO113" s="260" t="n">
        <f aca="false">IF(F113="BBB",9,IF(F113="BBB-",10,IF(F113="BB+",11,IF(F113="BB",12,IF(F113="BB-",13,IF(F113="B+",14,IF(F113="B",15,IF(F113="B-",16,"Code"))))))))</f>
        <v>9</v>
      </c>
      <c r="AP113" s="260" t="n">
        <f aca="false">IF(AN113="Code",AO113,AN113)</f>
        <v>9</v>
      </c>
      <c r="AQ113" s="259" t="n">
        <f aca="false">AH113-(IF(ISERROR(VLOOKUP(A113,'WTD Last'!$A$1:$AQ$605,34,0)),0,VLOOKUP(A113,'WTD Last'!$A$1:$AQ$605,34,0)))</f>
        <v>-28121.887987</v>
      </c>
      <c r="AR113" s="270" t="n">
        <f aca="false">R113-(IF(ISERROR(VLOOKUP(A113,'WTD Last'!$A$1:$AQ$605,18,0)),0,VLOOKUP(A113,'WTD Last'!$A$1:$AQ$605,18,0)))</f>
        <v>-4.96174499999995</v>
      </c>
      <c r="AS113" s="259" t="n">
        <f aca="false">O113-(IF(ISERROR(VLOOKUP(A113,'WTD Last'!$A$1:$AQ$605,15,0)),0,VLOOKUP(A113,'WTD Last'!$A$1:$AQ$605,15,0)))</f>
        <v>-43.3109460000005</v>
      </c>
      <c r="AT113" s="259" t="n">
        <f aca="false">N113*(P113/100)/360</f>
        <v>-1194.44444444444</v>
      </c>
      <c r="AV113" s="261" t="n">
        <v>93159</v>
      </c>
      <c r="AW113" s="255"/>
      <c r="AX113" s="257"/>
    </row>
    <row r="114" customFormat="false" ht="12.75" hidden="false" customHeight="false" outlineLevel="0" collapsed="false">
      <c r="A114" s="255" t="n">
        <v>1493</v>
      </c>
      <c r="B114" s="255" t="n">
        <v>544</v>
      </c>
      <c r="C114" s="255" t="s">
        <v>2</v>
      </c>
      <c r="D114" s="255" t="s">
        <v>157</v>
      </c>
      <c r="E114" s="255" t="s">
        <v>248</v>
      </c>
      <c r="F114" s="255" t="s">
        <v>172</v>
      </c>
      <c r="G114" s="255" t="s">
        <v>160</v>
      </c>
      <c r="H114" s="255" t="s">
        <v>168</v>
      </c>
      <c r="I114" s="255" t="s">
        <v>156</v>
      </c>
      <c r="J114" s="256" t="s">
        <v>158</v>
      </c>
      <c r="K114" s="268" t="n">
        <v>36896</v>
      </c>
      <c r="L114" s="268" t="n">
        <v>38722</v>
      </c>
      <c r="M114" s="255" t="s">
        <v>155</v>
      </c>
      <c r="N114" s="257" t="n">
        <v>10000000</v>
      </c>
      <c r="O114" s="257" t="n">
        <v>-4452.642682</v>
      </c>
      <c r="P114" s="258" t="n">
        <v>4.3</v>
      </c>
      <c r="Q114" s="257" t="n">
        <v>547.350391</v>
      </c>
      <c r="R114" s="257" t="n">
        <v>545.848164</v>
      </c>
      <c r="S114" s="258" t="n">
        <v>-0.625024246260136</v>
      </c>
      <c r="T114" s="257" t="n">
        <v>2783.00963618276</v>
      </c>
      <c r="U114" s="257" t="n">
        <v>4248.333351</v>
      </c>
      <c r="V114" s="257" t="n">
        <v>0</v>
      </c>
      <c r="W114" s="257" t="n">
        <v>7031.34298718276</v>
      </c>
      <c r="X114" s="257" t="n">
        <v>-296779.537774</v>
      </c>
      <c r="Y114" s="257" t="n">
        <v>-291154.068542</v>
      </c>
      <c r="Z114" s="257" t="n">
        <v>5625.469232</v>
      </c>
      <c r="AA114" s="257" t="n">
        <v>-1405.87375518276</v>
      </c>
      <c r="AB114" s="257" t="n">
        <v>-296779.537774</v>
      </c>
      <c r="AC114" s="257" t="n">
        <v>-291154.068542</v>
      </c>
      <c r="AD114" s="257" t="n">
        <v>5625.469232</v>
      </c>
      <c r="AF114" s="257" t="n">
        <v>-43947.58327134</v>
      </c>
      <c r="AG114" s="259" t="n">
        <f aca="false">IF(ISERROR(VLOOKUP(B114,Acc_Cash!$A:$H,3,FALSE())),0,VLOOKUP(B114,Acc_Cash!$A:$H,3,FALSE()))</f>
        <v>0</v>
      </c>
      <c r="AH114" s="259" t="n">
        <f aca="false">AG114+AC114</f>
        <v>-291154.068542</v>
      </c>
      <c r="AI114" s="259" t="n">
        <f aca="false">AH114-(IF(ISERROR(VLOOKUP(A114,'YTD Last'!$E$2:$Z$500,21,0)),0,VLOOKUP(A114,'YTD Last'!$E$2:$Z$500,21,0)))</f>
        <v>-855515.466913</v>
      </c>
      <c r="AJ114" s="259" t="n">
        <f aca="false">AH114-IF(ISERROR(VLOOKUP(A114,'QTD Last'!$A$2:$AH$600,34,0)),0,VLOOKUP(A114,'QTD Last'!$A$2:$AH$600,34,0))</f>
        <v>5625.469232</v>
      </c>
      <c r="AK114" s="259" t="n">
        <f aca="false">AH114-IF(ISERROR(VLOOKUP(A114,'MTD Last'!$A$2:$AH$600,34,0)),0,VLOOKUP(A114,'MTD Last'!$A$2:$AH$600,34,0))</f>
        <v>5625.469232</v>
      </c>
      <c r="AL114" s="259" t="n">
        <f aca="false">AD114-AE114</f>
        <v>5625.469232</v>
      </c>
      <c r="AM114" s="269" t="str">
        <f aca="false">ROUND((L114-Control!$C$3)/365,0)&amp;" Year"</f>
        <v>-20 Year</v>
      </c>
      <c r="AN114" s="260" t="str">
        <f aca="false">IF(F114="AAA",1,IF(F114="AA+",2,IF(F114="AA",3,IF(F114="AA-",4,IF(F114="A+",5,IF(F114="A",6,IF(F114="A-",7,IF(F114="BBB+",8,"Code"))))))))</f>
        <v>Code</v>
      </c>
      <c r="AO114" s="260" t="n">
        <f aca="false">IF(F114="BBB",9,IF(F114="BBB-",10,IF(F114="BB+",11,IF(F114="BB",12,IF(F114="BB-",13,IF(F114="B+",14,IF(F114="B",15,IF(F114="B-",16,"Code"))))))))</f>
        <v>9</v>
      </c>
      <c r="AP114" s="260" t="n">
        <f aca="false">IF(AN114="Code",AO114,AN114)</f>
        <v>9</v>
      </c>
      <c r="AQ114" s="259" t="n">
        <f aca="false">AH114-(IF(ISERROR(VLOOKUP(A114,'WTD Last'!$A$1:$AQ$605,34,0)),0,VLOOKUP(A114,'WTD Last'!$A$1:$AQ$605,34,0)))</f>
        <v>28121.887987</v>
      </c>
      <c r="AR114" s="270" t="n">
        <f aca="false">R114-(IF(ISERROR(VLOOKUP(A114,'WTD Last'!$A$1:$AQ$605,18,0)),0,VLOOKUP(A114,'WTD Last'!$A$1:$AQ$605,18,0)))</f>
        <v>-4.96174499999995</v>
      </c>
      <c r="AS114" s="259" t="n">
        <f aca="false">O114-(IF(ISERROR(VLOOKUP(A114,'WTD Last'!$A$1:$AQ$605,15,0)),0,VLOOKUP(A114,'WTD Last'!$A$1:$AQ$605,15,0)))</f>
        <v>43.3109460000005</v>
      </c>
      <c r="AT114" s="259" t="n">
        <f aca="false">N114*(P114/100)/360</f>
        <v>1194.44444444444</v>
      </c>
      <c r="AV114" s="261" t="n">
        <v>93159</v>
      </c>
      <c r="AW114" s="255"/>
      <c r="AX114" s="257"/>
    </row>
    <row r="115" customFormat="false" ht="12.75" hidden="false" customHeight="false" outlineLevel="0" collapsed="false">
      <c r="A115" s="255" t="n">
        <v>1708</v>
      </c>
      <c r="B115" s="255" t="n">
        <v>917</v>
      </c>
      <c r="C115" s="255" t="s">
        <v>2</v>
      </c>
      <c r="D115" s="255" t="s">
        <v>173</v>
      </c>
      <c r="E115" s="255" t="s">
        <v>249</v>
      </c>
      <c r="F115" s="255" t="s">
        <v>109</v>
      </c>
      <c r="G115" s="255" t="s">
        <v>151</v>
      </c>
      <c r="H115" s="255" t="s">
        <v>168</v>
      </c>
      <c r="I115" s="255" t="s">
        <v>250</v>
      </c>
      <c r="J115" s="256" t="s">
        <v>154</v>
      </c>
      <c r="K115" s="268" t="n">
        <v>36971</v>
      </c>
      <c r="L115" s="268" t="n">
        <v>37336</v>
      </c>
      <c r="M115" s="255" t="s">
        <v>155</v>
      </c>
      <c r="N115" s="257" t="n">
        <v>2000000</v>
      </c>
      <c r="O115" s="257" t="n">
        <v>-326.436017</v>
      </c>
      <c r="P115" s="258" t="n">
        <v>10</v>
      </c>
      <c r="Q115" s="257" t="n">
        <v>959.427886</v>
      </c>
      <c r="R115" s="257" t="n">
        <v>949.903741</v>
      </c>
      <c r="S115" s="258" t="n">
        <v>-2.49387905413956</v>
      </c>
      <c r="T115" s="257" t="n">
        <v>814.091945313045</v>
      </c>
      <c r="U115" s="257" t="n">
        <v>1358.249403</v>
      </c>
      <c r="V115" s="257" t="n">
        <v>0</v>
      </c>
      <c r="W115" s="257" t="n">
        <v>2172.34134831305</v>
      </c>
      <c r="X115" s="257" t="n">
        <v>14478.977698</v>
      </c>
      <c r="Y115" s="257" t="n">
        <v>16728.268302</v>
      </c>
      <c r="Z115" s="257" t="n">
        <v>2249.290604</v>
      </c>
      <c r="AA115" s="257" t="n">
        <v>76.949255686955</v>
      </c>
      <c r="AB115" s="257" t="n">
        <v>14478.977698</v>
      </c>
      <c r="AC115" s="257" t="n">
        <v>16728.268302</v>
      </c>
      <c r="AD115" s="257" t="n">
        <v>2249.290604</v>
      </c>
      <c r="AG115" s="259" t="n">
        <f aca="false">IF(ISERROR(VLOOKUP(B115,Acc_Cash!$A:$H,3,FALSE())),0,VLOOKUP(B115,Acc_Cash!$A:$H,3,FALSE()))</f>
        <v>0</v>
      </c>
      <c r="AH115" s="259" t="n">
        <f aca="false">AG115+AC115</f>
        <v>16728.268302</v>
      </c>
      <c r="AI115" s="259" t="n">
        <f aca="false">AH115-(IF(ISERROR(VLOOKUP(A115,'YTD Last'!$E$2:$Z$500,21,0)),0,VLOOKUP(A115,'YTD Last'!$E$2:$Z$500,21,0)))</f>
        <v>16728.268302</v>
      </c>
      <c r="AJ115" s="259" t="n">
        <f aca="false">AH115-IF(ISERROR(VLOOKUP(A115,'QTD Last'!$A$2:$AH$600,34,0)),0,VLOOKUP(A115,'QTD Last'!$A$2:$AH$600,34,0))</f>
        <v>2249.290604</v>
      </c>
      <c r="AK115" s="259" t="n">
        <f aca="false">AH115-IF(ISERROR(VLOOKUP(A115,'MTD Last'!$A$2:$AH$600,34,0)),0,VLOOKUP(A115,'MTD Last'!$A$2:$AH$600,34,0))</f>
        <v>2249.290604</v>
      </c>
      <c r="AL115" s="259" t="n">
        <f aca="false">AD115-AE115</f>
        <v>2249.290604</v>
      </c>
      <c r="AM115" s="269" t="str">
        <f aca="false">ROUND((L115-Control!$C$3)/365,0)&amp;" Year"</f>
        <v>-24 Year</v>
      </c>
      <c r="AN115" s="260" t="str">
        <f aca="false">IF(F115="AAA",1,IF(F115="AA+",2,IF(F115="AA",3,IF(F115="AA-",4,IF(F115="A+",5,IF(F115="A",6,IF(F115="A-",7,IF(F115="BBB+",8,"Code"))))))))</f>
        <v>Code</v>
      </c>
      <c r="AO115" s="260" t="str">
        <f aca="false">IF(F115="BBB",9,IF(F115="BBB-",10,IF(F115="BB+",11,IF(F115="BB",12,IF(F115="BB-",13,IF(F115="B+",14,IF(F115="B",15,IF(F115="B-",16,"Code"))))))))</f>
        <v>Code</v>
      </c>
      <c r="AP115" s="260" t="str">
        <f aca="false">IF(AN115="Code",AO115,AN115)</f>
        <v>Code</v>
      </c>
      <c r="AQ115" s="259" t="n">
        <f aca="false">AH115-(IF(ISERROR(VLOOKUP(A115,'WTD Last'!$A$1:$AQ$605,34,0)),0,VLOOKUP(A115,'WTD Last'!$A$1:$AQ$605,34,0)))</f>
        <v>2108.550895</v>
      </c>
      <c r="AR115" s="270" t="n">
        <f aca="false">R115-(IF(ISERROR(VLOOKUP(A115,'WTD Last'!$A$1:$AQ$605,18,0)),0,VLOOKUP(A115,'WTD Last'!$A$1:$AQ$605,18,0)))</f>
        <v>11.7087409999999</v>
      </c>
      <c r="AS115" s="259" t="n">
        <f aca="false">O115-(IF(ISERROR(VLOOKUP(A115,'WTD Last'!$A$1:$AQ$605,15,0)),0,VLOOKUP(A115,'WTD Last'!$A$1:$AQ$605,15,0)))</f>
        <v>8.11310200000003</v>
      </c>
      <c r="AT115" s="259" t="n">
        <f aca="false">N115*(P115/100)/360</f>
        <v>555.555555555556</v>
      </c>
      <c r="AU115" s="261" t="n">
        <v>87954</v>
      </c>
      <c r="AV115" s="261" t="n">
        <v>55259</v>
      </c>
      <c r="AW115" s="255"/>
      <c r="AX115" s="257"/>
    </row>
    <row r="116" customFormat="false" ht="12.75" hidden="false" customHeight="false" outlineLevel="0" collapsed="false">
      <c r="A116" s="255" t="n">
        <v>1709</v>
      </c>
      <c r="B116" s="255" t="n">
        <v>912</v>
      </c>
      <c r="C116" s="255" t="s">
        <v>2</v>
      </c>
      <c r="D116" s="255" t="s">
        <v>176</v>
      </c>
      <c r="E116" s="255" t="s">
        <v>249</v>
      </c>
      <c r="F116" s="255" t="s">
        <v>109</v>
      </c>
      <c r="G116" s="255" t="s">
        <v>151</v>
      </c>
      <c r="H116" s="255" t="s">
        <v>168</v>
      </c>
      <c r="I116" s="255" t="s">
        <v>177</v>
      </c>
      <c r="J116" s="256" t="s">
        <v>154</v>
      </c>
      <c r="K116" s="268" t="n">
        <v>36971</v>
      </c>
      <c r="L116" s="268" t="n">
        <v>37336</v>
      </c>
      <c r="M116" s="255" t="s">
        <v>155</v>
      </c>
      <c r="N116" s="257" t="n">
        <v>-2000000</v>
      </c>
      <c r="O116" s="257" t="n">
        <v>326.436017</v>
      </c>
      <c r="P116" s="258" t="n">
        <v>10</v>
      </c>
      <c r="Q116" s="257" t="n">
        <v>959.427886</v>
      </c>
      <c r="R116" s="257" t="n">
        <v>949.903741</v>
      </c>
      <c r="S116" s="258" t="n">
        <v>-2.49387905413956</v>
      </c>
      <c r="T116" s="257" t="n">
        <v>-814.091945313045</v>
      </c>
      <c r="U116" s="257" t="n">
        <v>-1358.249403</v>
      </c>
      <c r="V116" s="257" t="n">
        <v>0</v>
      </c>
      <c r="W116" s="257" t="n">
        <v>-2172.34134831305</v>
      </c>
      <c r="X116" s="257" t="n">
        <v>-14478.977698</v>
      </c>
      <c r="Y116" s="257" t="n">
        <v>-16728.268302</v>
      </c>
      <c r="Z116" s="257" t="n">
        <v>-2249.290604</v>
      </c>
      <c r="AA116" s="257" t="n">
        <v>-76.949255686955</v>
      </c>
      <c r="AB116" s="257" t="n">
        <v>-14478.977698</v>
      </c>
      <c r="AC116" s="257" t="n">
        <v>-16728.268302</v>
      </c>
      <c r="AD116" s="257" t="n">
        <v>-2249.290604</v>
      </c>
      <c r="AG116" s="259" t="n">
        <f aca="false">IF(ISERROR(VLOOKUP(B116,Acc_Cash!$A:$H,3,FALSE())),0,VLOOKUP(B116,Acc_Cash!$A:$H,3,FALSE()))</f>
        <v>0</v>
      </c>
      <c r="AH116" s="259" t="n">
        <f aca="false">AG116+AC116</f>
        <v>-16728.268302</v>
      </c>
      <c r="AI116" s="259" t="n">
        <f aca="false">AH116-(IF(ISERROR(VLOOKUP(A116,'YTD Last'!$E$2:$Z$383,21,0)),0,VLOOKUP(A116,'YTD Last'!$E$2:$Z$383,21,0)))</f>
        <v>-16728.268302</v>
      </c>
      <c r="AJ116" s="259" t="n">
        <f aca="false">AH116-IF(ISERROR(VLOOKUP(A116,'QTD Last'!$A$2:$AH$600,34,0)),0,VLOOKUP(A116,'QTD Last'!$A$2:$AH$600,34,0))</f>
        <v>-2249.290604</v>
      </c>
      <c r="AK116" s="259" t="n">
        <f aca="false">AH116-IF(ISERROR(VLOOKUP(A116,'MTD Last'!$A$2:$AH$600,34,0)),0,VLOOKUP(A116,'MTD Last'!$A$2:$AH$600,34,0))</f>
        <v>-2249.290604</v>
      </c>
      <c r="AL116" s="259" t="n">
        <f aca="false">AD116-AE116</f>
        <v>-2249.290604</v>
      </c>
      <c r="AM116" s="269" t="str">
        <f aca="false">ROUND((L116-Control!$C$3)/365,0)&amp;" Year"</f>
        <v>-24 Year</v>
      </c>
      <c r="AN116" s="260" t="str">
        <f aca="false">IF(F116="AAA",1,IF(F116="AA+",2,IF(F116="AA",3,IF(F116="AA-",4,IF(F116="A+",5,IF(F116="A",6,IF(F116="A-",7,IF(F116="BBB+",8,"Code"))))))))</f>
        <v>Code</v>
      </c>
      <c r="AO116" s="260" t="str">
        <f aca="false">IF(F116="BBB",9,IF(F116="BBB-",10,IF(F116="BB+",11,IF(F116="BB",12,IF(F116="BB-",13,IF(F116="B+",14,IF(F116="B",15,IF(F116="B-",16,"Code"))))))))</f>
        <v>Code</v>
      </c>
      <c r="AP116" s="260" t="str">
        <f aca="false">IF(AN116="Code",AO116,AN116)</f>
        <v>Code</v>
      </c>
      <c r="AQ116" s="259" t="n">
        <f aca="false">AH116-(IF(ISERROR(VLOOKUP(A116,'WTD Last'!$A$1:$AQ$605,34,0)),0,VLOOKUP(A116,'WTD Last'!$A$1:$AQ$605,34,0)))</f>
        <v>-2108.550895</v>
      </c>
      <c r="AR116" s="270" t="n">
        <f aca="false">R116-(IF(ISERROR(VLOOKUP(A116,'WTD Last'!$A$1:$AQ$605,18,0)),0,VLOOKUP(A116,'WTD Last'!$A$1:$AQ$605,18,0)))</f>
        <v>11.7087409999999</v>
      </c>
      <c r="AS116" s="259" t="n">
        <f aca="false">O116-(IF(ISERROR(VLOOKUP(A116,'WTD Last'!$A$1:$AQ$605,15,0)),0,VLOOKUP(A116,'WTD Last'!$A$1:$AQ$605,15,0)))</f>
        <v>-8.11310200000003</v>
      </c>
      <c r="AT116" s="259" t="n">
        <f aca="false">N116*(P116/100)/360</f>
        <v>-555.555555555556</v>
      </c>
      <c r="AU116" s="261" t="n">
        <v>45549</v>
      </c>
      <c r="AV116" s="261" t="n">
        <v>55259</v>
      </c>
      <c r="AW116" s="255"/>
      <c r="AX116" s="257"/>
    </row>
    <row r="117" customFormat="false" ht="12.75" hidden="false" customHeight="false" outlineLevel="0" collapsed="false">
      <c r="A117" s="255" t="n">
        <v>1710</v>
      </c>
      <c r="B117" s="255" t="n">
        <v>913</v>
      </c>
      <c r="C117" s="255" t="s">
        <v>2</v>
      </c>
      <c r="D117" s="255" t="s">
        <v>178</v>
      </c>
      <c r="E117" s="255" t="s">
        <v>249</v>
      </c>
      <c r="F117" s="255" t="s">
        <v>109</v>
      </c>
      <c r="G117" s="255" t="s">
        <v>151</v>
      </c>
      <c r="H117" s="255" t="s">
        <v>168</v>
      </c>
      <c r="I117" s="255" t="s">
        <v>179</v>
      </c>
      <c r="J117" s="256" t="s">
        <v>154</v>
      </c>
      <c r="K117" s="268" t="n">
        <v>36971</v>
      </c>
      <c r="L117" s="268" t="n">
        <v>37336</v>
      </c>
      <c r="M117" s="255" t="s">
        <v>155</v>
      </c>
      <c r="N117" s="257" t="n">
        <v>2000000</v>
      </c>
      <c r="O117" s="257" t="n">
        <v>-326.436017</v>
      </c>
      <c r="P117" s="258" t="n">
        <v>10</v>
      </c>
      <c r="Q117" s="257" t="n">
        <v>959.427886</v>
      </c>
      <c r="R117" s="257" t="n">
        <v>949.903741</v>
      </c>
      <c r="S117" s="258" t="n">
        <v>-2.49387905413956</v>
      </c>
      <c r="T117" s="257" t="n">
        <v>814.091945313045</v>
      </c>
      <c r="U117" s="257" t="n">
        <v>1358.249403</v>
      </c>
      <c r="V117" s="257" t="n">
        <v>0</v>
      </c>
      <c r="W117" s="257" t="n">
        <v>2172.34134831305</v>
      </c>
      <c r="X117" s="257" t="n">
        <v>14478.977698</v>
      </c>
      <c r="Y117" s="257" t="n">
        <v>16728.268302</v>
      </c>
      <c r="Z117" s="257" t="n">
        <v>2249.290604</v>
      </c>
      <c r="AA117" s="257" t="n">
        <v>76.949255686955</v>
      </c>
      <c r="AB117" s="257" t="n">
        <v>14478.977698</v>
      </c>
      <c r="AC117" s="257" t="n">
        <v>16728.268302</v>
      </c>
      <c r="AD117" s="257" t="n">
        <v>2249.290604</v>
      </c>
      <c r="AG117" s="259" t="n">
        <f aca="false">IF(ISERROR(VLOOKUP(B117,Acc_Cash!$A:$H,3,FALSE())),0,VLOOKUP(B117,Acc_Cash!$A:$H,3,FALSE()))</f>
        <v>0</v>
      </c>
      <c r="AH117" s="259" t="n">
        <f aca="false">AG117+AC117</f>
        <v>16728.268302</v>
      </c>
      <c r="AI117" s="259" t="n">
        <f aca="false">AH117-(IF(ISERROR(VLOOKUP(A117,'YTD Last'!$E$2:$Z$500,21,0)),0,VLOOKUP(A117,'YTD Last'!$E$2:$Z$500,21,0)))</f>
        <v>16728.268302</v>
      </c>
      <c r="AJ117" s="259" t="n">
        <f aca="false">AH117-IF(ISERROR(VLOOKUP(A117,'QTD Last'!$A$2:$AH$600,34,0)),0,VLOOKUP(A117,'QTD Last'!$A$2:$AH$600,34,0))</f>
        <v>2249.290604</v>
      </c>
      <c r="AK117" s="259" t="n">
        <f aca="false">AH117-IF(ISERROR(VLOOKUP(A117,'MTD Last'!$A$2:$AH$600,34,0)),0,VLOOKUP(A117,'MTD Last'!$A$2:$AH$600,34,0))</f>
        <v>2249.290604</v>
      </c>
      <c r="AL117" s="259" t="n">
        <f aca="false">AD117-AE117</f>
        <v>2249.290604</v>
      </c>
      <c r="AM117" s="269" t="str">
        <f aca="false">ROUND((L117-Control!$C$3)/365,0)&amp;" Year"</f>
        <v>-24 Year</v>
      </c>
      <c r="AN117" s="260" t="str">
        <f aca="false">IF(F117="AAA",1,IF(F117="AA+",2,IF(F117="AA",3,IF(F117="AA-",4,IF(F117="A+",5,IF(F117="A",6,IF(F117="A-",7,IF(F117="BBB+",8,"Code"))))))))</f>
        <v>Code</v>
      </c>
      <c r="AO117" s="260" t="str">
        <f aca="false">IF(F117="BBB",9,IF(F117="BBB-",10,IF(F117="BB+",11,IF(F117="BB",12,IF(F117="BB-",13,IF(F117="B+",14,IF(F117="B",15,IF(F117="B-",16,"Code"))))))))</f>
        <v>Code</v>
      </c>
      <c r="AP117" s="260" t="str">
        <f aca="false">IF(AN117="Code",AO117,AN117)</f>
        <v>Code</v>
      </c>
      <c r="AQ117" s="259" t="n">
        <f aca="false">AH117-(IF(ISERROR(VLOOKUP(A117,'WTD Last'!$A$1:$AQ$605,34,0)),0,VLOOKUP(A117,'WTD Last'!$A$1:$AQ$605,34,0)))</f>
        <v>2108.550895</v>
      </c>
      <c r="AR117" s="270" t="n">
        <f aca="false">R117-(IF(ISERROR(VLOOKUP(A117,'WTD Last'!$A$1:$AQ$605,18,0)),0,VLOOKUP(A117,'WTD Last'!$A$1:$AQ$605,18,0)))</f>
        <v>11.7087409999999</v>
      </c>
      <c r="AS117" s="259" t="n">
        <f aca="false">O117-(IF(ISERROR(VLOOKUP(A117,'WTD Last'!$A$1:$AQ$605,15,0)),0,VLOOKUP(A117,'WTD Last'!$A$1:$AQ$605,15,0)))</f>
        <v>8.11310200000003</v>
      </c>
      <c r="AT117" s="259" t="n">
        <f aca="false">N117*(P117/100)/360</f>
        <v>555.555555555556</v>
      </c>
      <c r="AU117" s="261" t="n">
        <v>1305</v>
      </c>
      <c r="AV117" s="261" t="n">
        <v>55259</v>
      </c>
      <c r="AW117" s="255"/>
      <c r="AX117" s="257"/>
    </row>
    <row r="118" customFormat="false" ht="12.75" hidden="false" customHeight="false" outlineLevel="0" collapsed="false">
      <c r="A118" s="255" t="n">
        <v>1296</v>
      </c>
      <c r="B118" s="255" t="n">
        <v>457</v>
      </c>
      <c r="C118" s="255" t="s">
        <v>2</v>
      </c>
      <c r="D118" s="255" t="s">
        <v>104</v>
      </c>
      <c r="E118" s="255" t="s">
        <v>251</v>
      </c>
      <c r="F118" s="255" t="s">
        <v>172</v>
      </c>
      <c r="G118" s="255" t="s">
        <v>198</v>
      </c>
      <c r="H118" s="255" t="s">
        <v>168</v>
      </c>
      <c r="I118" s="255" t="s">
        <v>156</v>
      </c>
      <c r="J118" s="256" t="s">
        <v>203</v>
      </c>
      <c r="K118" s="268" t="n">
        <v>36896</v>
      </c>
      <c r="L118" s="268" t="n">
        <v>38722</v>
      </c>
      <c r="M118" s="255" t="s">
        <v>155</v>
      </c>
      <c r="N118" s="257" t="n">
        <v>-10000000</v>
      </c>
      <c r="O118" s="257" t="n">
        <v>4140.063279</v>
      </c>
      <c r="P118" s="258" t="n">
        <v>1.15</v>
      </c>
      <c r="Q118" s="257" t="n">
        <v>146.460364</v>
      </c>
      <c r="R118" s="257" t="n">
        <v>145.759014</v>
      </c>
      <c r="S118" s="258" t="n">
        <v>-0.570664242459133</v>
      </c>
      <c r="T118" s="257" t="n">
        <v>-2362.58607484341</v>
      </c>
      <c r="U118" s="257" t="n">
        <v>-1271.70366</v>
      </c>
      <c r="V118" s="257" t="n">
        <v>0</v>
      </c>
      <c r="W118" s="257" t="n">
        <v>-3634.28973484341</v>
      </c>
      <c r="X118" s="257" t="n">
        <v>97401.43771</v>
      </c>
      <c r="Y118" s="257" t="n">
        <v>94459.728684</v>
      </c>
      <c r="Z118" s="257" t="n">
        <v>-2941.709026</v>
      </c>
      <c r="AA118" s="257" t="n">
        <v>692.580708843411</v>
      </c>
      <c r="AB118" s="257" t="n">
        <v>97401.43771</v>
      </c>
      <c r="AC118" s="257" t="n">
        <v>94459.728684</v>
      </c>
      <c r="AD118" s="257" t="n">
        <v>-2941.709026</v>
      </c>
      <c r="AF118" s="257" t="n">
        <v>40862.42456373</v>
      </c>
      <c r="AG118" s="259" t="n">
        <f aca="false">IF(ISERROR(VLOOKUP(B118,Acc_Cash!$A:$H,3,FALSE())),0,VLOOKUP(B118,Acc_Cash!$A:$H,3,FALSE()))</f>
        <v>0</v>
      </c>
      <c r="AH118" s="259" t="n">
        <f aca="false">AG118+AC118</f>
        <v>94459.728684</v>
      </c>
      <c r="AI118" s="259" t="n">
        <f aca="false">AH118-(IF(ISERROR(VLOOKUP(A118,'YTD Last'!$E$2:$Z$500,21,0)),0,VLOOKUP(A118,'YTD Last'!$E$2:$Z$500,21,0)))</f>
        <v>7013.02528</v>
      </c>
      <c r="AJ118" s="259" t="n">
        <f aca="false">AH118-IF(ISERROR(VLOOKUP(A118,'QTD Last'!$A$2:$AH$600,34,0)),0,VLOOKUP(A118,'QTD Last'!$A$2:$AH$600,34,0))</f>
        <v>-2941.709026</v>
      </c>
      <c r="AK118" s="259" t="n">
        <f aca="false">AH118-IF(ISERROR(VLOOKUP(A118,'MTD Last'!$A$2:$AH$600,34,0)),0,VLOOKUP(A118,'MTD Last'!$A$2:$AH$600,34,0))</f>
        <v>-2941.709026</v>
      </c>
      <c r="AL118" s="259" t="n">
        <f aca="false">AD118-AE118</f>
        <v>-2941.709026</v>
      </c>
      <c r="AM118" s="269" t="str">
        <f aca="false">ROUND((L118-Control!$C$3)/365,0)&amp;" Year"</f>
        <v>-20 Year</v>
      </c>
      <c r="AN118" s="260" t="str">
        <f aca="false">IF(F118="AAA",1,IF(F118="AA+",2,IF(F118="AA",3,IF(F118="AA-",4,IF(F118="A+",5,IF(F118="A",6,IF(F118="A-",7,IF(F118="BBB+",8,"Code"))))))))</f>
        <v>Code</v>
      </c>
      <c r="AO118" s="260" t="n">
        <f aca="false">IF(F118="BBB",9,IF(F118="BBB-",10,IF(F118="BB+",11,IF(F118="BB",12,IF(F118="BB-",13,IF(F118="B+",14,IF(F118="B",15,IF(F118="B-",16,"Code"))))))))</f>
        <v>9</v>
      </c>
      <c r="AP118" s="260" t="n">
        <f aca="false">IF(AN118="Code",AO118,AN118)</f>
        <v>9</v>
      </c>
      <c r="AQ118" s="259" t="n">
        <f aca="false">AH118-(IF(ISERROR(VLOOKUP(A118,'WTD Last'!$A$1:$AQ$605,34,0)),0,VLOOKUP(A118,'WTD Last'!$A$1:$AQ$605,34,0)))</f>
        <v>-37625.780795</v>
      </c>
      <c r="AR118" s="270" t="n">
        <f aca="false">R118-(IF(ISERROR(VLOOKUP(A118,'WTD Last'!$A$1:$AQ$605,18,0)),0,VLOOKUP(A118,'WTD Last'!$A$1:$AQ$605,18,0)))</f>
        <v>-8.67046499999998</v>
      </c>
      <c r="AS118" s="259" t="n">
        <f aca="false">O118-(IF(ISERROR(VLOOKUP(A118,'WTD Last'!$A$1:$AQ$605,15,0)),0,VLOOKUP(A118,'WTD Last'!$A$1:$AQ$605,15,0)))</f>
        <v>-36.0744830000003</v>
      </c>
      <c r="AT118" s="259" t="n">
        <f aca="false">N118*(P118/100)/360</f>
        <v>-319.444444444444</v>
      </c>
      <c r="AV118" s="261" t="n">
        <v>77779</v>
      </c>
      <c r="AW118" s="255"/>
      <c r="AX118" s="257"/>
    </row>
    <row r="119" customFormat="false" ht="12.75" hidden="false" customHeight="false" outlineLevel="0" collapsed="false">
      <c r="A119" s="255" t="n">
        <v>1551</v>
      </c>
      <c r="B119" s="255" t="n">
        <v>597</v>
      </c>
      <c r="C119" s="255" t="s">
        <v>2</v>
      </c>
      <c r="D119" s="255" t="s">
        <v>157</v>
      </c>
      <c r="E119" s="255" t="s">
        <v>251</v>
      </c>
      <c r="F119" s="255" t="s">
        <v>172</v>
      </c>
      <c r="G119" s="255" t="s">
        <v>198</v>
      </c>
      <c r="H119" s="255" t="s">
        <v>168</v>
      </c>
      <c r="I119" s="255" t="s">
        <v>156</v>
      </c>
      <c r="J119" s="256" t="s">
        <v>158</v>
      </c>
      <c r="K119" s="268" t="n">
        <v>36896</v>
      </c>
      <c r="L119" s="268" t="n">
        <v>38722</v>
      </c>
      <c r="M119" s="255" t="s">
        <v>155</v>
      </c>
      <c r="N119" s="257" t="n">
        <v>10000000</v>
      </c>
      <c r="O119" s="257" t="n">
        <v>-4140.063279</v>
      </c>
      <c r="P119" s="258" t="n">
        <v>1.15</v>
      </c>
      <c r="Q119" s="257" t="n">
        <v>146.460364</v>
      </c>
      <c r="R119" s="257" t="n">
        <v>145.759014</v>
      </c>
      <c r="S119" s="258" t="n">
        <v>-0.570664242459133</v>
      </c>
      <c r="T119" s="257" t="n">
        <v>2362.58607484341</v>
      </c>
      <c r="U119" s="257" t="n">
        <v>1271.70366</v>
      </c>
      <c r="V119" s="257" t="n">
        <v>0</v>
      </c>
      <c r="W119" s="257" t="n">
        <v>3634.28973484341</v>
      </c>
      <c r="X119" s="257" t="n">
        <v>-97401.43771</v>
      </c>
      <c r="Y119" s="257" t="n">
        <v>-94459.728684</v>
      </c>
      <c r="Z119" s="257" t="n">
        <v>2941.709026</v>
      </c>
      <c r="AA119" s="257" t="n">
        <v>-692.580708843411</v>
      </c>
      <c r="AB119" s="257" t="n">
        <v>-97401.43771</v>
      </c>
      <c r="AC119" s="257" t="n">
        <v>-94459.728684</v>
      </c>
      <c r="AD119" s="257" t="n">
        <v>2941.709026</v>
      </c>
      <c r="AF119" s="257" t="n">
        <v>-40862.42456373</v>
      </c>
      <c r="AG119" s="259" t="n">
        <f aca="false">IF(ISERROR(VLOOKUP(B119,Acc_Cash!$A:$H,3,FALSE())),0,VLOOKUP(B119,Acc_Cash!$A:$H,3,FALSE()))</f>
        <v>0</v>
      </c>
      <c r="AH119" s="259" t="n">
        <f aca="false">AG119+AC119</f>
        <v>-94459.728684</v>
      </c>
      <c r="AI119" s="259" t="n">
        <f aca="false">AH119-(IF(ISERROR(VLOOKUP(A119,'YTD Last'!$E$2:$Z$500,21,0)),0,VLOOKUP(A119,'YTD Last'!$E$2:$Z$500,21,0)))</f>
        <v>-7013.02528</v>
      </c>
      <c r="AJ119" s="259" t="n">
        <f aca="false">AH119-IF(ISERROR(VLOOKUP(A119,'QTD Last'!$A$2:$AH$600,34,0)),0,VLOOKUP(A119,'QTD Last'!$A$2:$AH$600,34,0))</f>
        <v>2941.709026</v>
      </c>
      <c r="AK119" s="259" t="n">
        <f aca="false">AH119-IF(ISERROR(VLOOKUP(A119,'MTD Last'!$A$2:$AH$600,34,0)),0,VLOOKUP(A119,'MTD Last'!$A$2:$AH$600,34,0))</f>
        <v>2941.709026</v>
      </c>
      <c r="AL119" s="259" t="n">
        <f aca="false">AD119-AE119</f>
        <v>2941.709026</v>
      </c>
      <c r="AM119" s="269" t="str">
        <f aca="false">ROUND((L119-Control!$C$3)/365,0)&amp;" Year"</f>
        <v>-20 Year</v>
      </c>
      <c r="AN119" s="260" t="str">
        <f aca="false">IF(F119="AAA",1,IF(F119="AA+",2,IF(F119="AA",3,IF(F119="AA-",4,IF(F119="A+",5,IF(F119="A",6,IF(F119="A-",7,IF(F119="BBB+",8,"Code"))))))))</f>
        <v>Code</v>
      </c>
      <c r="AO119" s="260" t="n">
        <f aca="false">IF(F119="BBB",9,IF(F119="BBB-",10,IF(F119="BB+",11,IF(F119="BB",12,IF(F119="BB-",13,IF(F119="B+",14,IF(F119="B",15,IF(F119="B-",16,"Code"))))))))</f>
        <v>9</v>
      </c>
      <c r="AP119" s="260" t="n">
        <f aca="false">IF(AN119="Code",AO119,AN119)</f>
        <v>9</v>
      </c>
      <c r="AQ119" s="259" t="n">
        <f aca="false">AH119-(IF(ISERROR(VLOOKUP(A119,'WTD Last'!$A$1:$AQ$605,34,0)),0,VLOOKUP(A119,'WTD Last'!$A$1:$AQ$605,34,0)))</f>
        <v>37625.780795</v>
      </c>
      <c r="AR119" s="270" t="n">
        <f aca="false">R119-(IF(ISERROR(VLOOKUP(A119,'WTD Last'!$A$1:$AQ$605,18,0)),0,VLOOKUP(A119,'WTD Last'!$A$1:$AQ$605,18,0)))</f>
        <v>-8.67046499999998</v>
      </c>
      <c r="AS119" s="259" t="n">
        <f aca="false">O119-(IF(ISERROR(VLOOKUP(A119,'WTD Last'!$A$1:$AQ$605,15,0)),0,VLOOKUP(A119,'WTD Last'!$A$1:$AQ$605,15,0)))</f>
        <v>36.0744830000003</v>
      </c>
      <c r="AT119" s="259" t="n">
        <f aca="false">N119*(P119/100)/360</f>
        <v>319.444444444444</v>
      </c>
      <c r="AV119" s="261" t="n">
        <v>77779</v>
      </c>
      <c r="AW119" s="255"/>
      <c r="AX119" s="257"/>
    </row>
    <row r="120" customFormat="false" ht="12.75" hidden="false" customHeight="false" outlineLevel="0" collapsed="false">
      <c r="A120" s="255" t="n">
        <v>1075</v>
      </c>
      <c r="B120" s="255" t="n">
        <v>432</v>
      </c>
      <c r="C120" s="255" t="s">
        <v>2</v>
      </c>
      <c r="D120" s="255" t="s">
        <v>104</v>
      </c>
      <c r="E120" s="255" t="s">
        <v>252</v>
      </c>
      <c r="F120" s="255" t="s">
        <v>172</v>
      </c>
      <c r="G120" s="255" t="s">
        <v>151</v>
      </c>
      <c r="H120" s="255" t="s">
        <v>110</v>
      </c>
      <c r="I120" s="255" t="s">
        <v>180</v>
      </c>
      <c r="J120" s="256" t="s">
        <v>154</v>
      </c>
      <c r="K120" s="268" t="n">
        <v>36879</v>
      </c>
      <c r="L120" s="268" t="n">
        <v>36966</v>
      </c>
      <c r="M120" s="255" t="s">
        <v>155</v>
      </c>
      <c r="N120" s="257" t="n">
        <v>0</v>
      </c>
      <c r="O120" s="257" t="n">
        <v>0</v>
      </c>
      <c r="P120" s="258" t="n">
        <v>4.3</v>
      </c>
      <c r="Q120" s="257" t="n">
        <v>0</v>
      </c>
      <c r="R120" s="257" t="n">
        <v>0</v>
      </c>
      <c r="T120" s="257" t="n">
        <v>0</v>
      </c>
      <c r="U120" s="257" t="n">
        <v>0</v>
      </c>
      <c r="V120" s="257" t="n">
        <v>0</v>
      </c>
      <c r="W120" s="257" t="n">
        <v>0</v>
      </c>
      <c r="X120" s="257" t="n">
        <v>0</v>
      </c>
      <c r="Y120" s="257" t="n">
        <v>0</v>
      </c>
      <c r="Z120" s="257" t="n">
        <v>0</v>
      </c>
      <c r="AA120" s="257" t="n">
        <v>0</v>
      </c>
      <c r="AB120" s="257" t="n">
        <v>0</v>
      </c>
      <c r="AC120" s="257" t="n">
        <v>0</v>
      </c>
      <c r="AD120" s="257" t="n">
        <v>0</v>
      </c>
      <c r="AF120" s="257" t="n">
        <v>0</v>
      </c>
      <c r="AG120" s="259" t="n">
        <f aca="false">IF(ISERROR(VLOOKUP(B120,Acc_Cash!$A:$H,3,FALSE())),0,VLOOKUP(B120,Acc_Cash!$A:$H,3,FALSE()))</f>
        <v>220022.653333</v>
      </c>
      <c r="AH120" s="259" t="n">
        <f aca="false">AG120+AC120</f>
        <v>220022.653333</v>
      </c>
      <c r="AI120" s="259" t="n">
        <f aca="false">AH120-(IF(ISERROR(VLOOKUP(A120,'YTD Last'!$E$2:$Z$500,21,0)),0,VLOOKUP(A120,'YTD Last'!$E$2:$Z$500,21,0)))</f>
        <v>164667.752346</v>
      </c>
      <c r="AJ120" s="259" t="n">
        <f aca="false">AH120-IF(ISERROR(VLOOKUP(A120,'QTD Last'!$A$2:$AH$600,34,0)),0,VLOOKUP(A120,'QTD Last'!$A$2:$AH$600,34,0))</f>
        <v>0</v>
      </c>
      <c r="AK120" s="259" t="n">
        <f aca="false">AH120-IF(ISERROR(VLOOKUP(A120,'MTD Last'!$A$2:$AH$600,34,0)),0,VLOOKUP(A120,'MTD Last'!$A$2:$AH$600,34,0))</f>
        <v>0</v>
      </c>
      <c r="AL120" s="259" t="n">
        <f aca="false">AD120-AE120</f>
        <v>0</v>
      </c>
      <c r="AM120" s="269" t="str">
        <f aca="false">ROUND((L120-Control!$C$3)/365,0)&amp;" Year"</f>
        <v>-25 Year</v>
      </c>
      <c r="AN120" s="260" t="str">
        <f aca="false">IF(F120="AAA",1,IF(F120="AA+",2,IF(F120="AA",3,IF(F120="AA-",4,IF(F120="A+",5,IF(F120="A",6,IF(F120="A-",7,IF(F120="BBB+",8,"Code"))))))))</f>
        <v>Code</v>
      </c>
      <c r="AO120" s="260" t="n">
        <f aca="false">IF(F120="BBB",9,IF(F120="BBB-",10,IF(F120="BB+",11,IF(F120="BB",12,IF(F120="BB-",13,IF(F120="B+",14,IF(F120="B",15,IF(F120="B-",16,"Code"))))))))</f>
        <v>9</v>
      </c>
      <c r="AP120" s="260" t="n">
        <f aca="false">IF(AN120="Code",AO120,AN120)</f>
        <v>9</v>
      </c>
      <c r="AQ120" s="259" t="n">
        <f aca="false">AH120-(IF(ISERROR(VLOOKUP(A120,'WTD Last'!$A$1:$AQ$605,34,0)),0,VLOOKUP(A120,'WTD Last'!$A$1:$AQ$605,34,0)))</f>
        <v>0</v>
      </c>
      <c r="AR120" s="270" t="n">
        <f aca="false">R120-(IF(ISERROR(VLOOKUP(A120,'WTD Last'!$A$1:$AQ$605,18,0)),0,VLOOKUP(A120,'WTD Last'!$A$1:$AQ$605,18,0)))</f>
        <v>0</v>
      </c>
      <c r="AS120" s="259" t="n">
        <f aca="false">O120-(IF(ISERROR(VLOOKUP(A120,'WTD Last'!$A$1:$AQ$605,15,0)),0,VLOOKUP(A120,'WTD Last'!$A$1:$AQ$605,15,0)))</f>
        <v>0</v>
      </c>
      <c r="AT120" s="259" t="n">
        <f aca="false">N120*(P120/100)/360</f>
        <v>0</v>
      </c>
      <c r="AU120" s="261" t="n">
        <v>122</v>
      </c>
      <c r="AV120" s="261" t="n">
        <v>76337</v>
      </c>
      <c r="AW120" s="255"/>
      <c r="AX120" s="257"/>
    </row>
    <row r="121" customFormat="false" ht="12.75" hidden="false" customHeight="false" outlineLevel="0" collapsed="false">
      <c r="A121" s="255" t="n">
        <v>1298</v>
      </c>
      <c r="B121" s="255" t="n">
        <v>459</v>
      </c>
      <c r="C121" s="255" t="s">
        <v>2</v>
      </c>
      <c r="D121" s="255" t="s">
        <v>104</v>
      </c>
      <c r="E121" s="255" t="s">
        <v>252</v>
      </c>
      <c r="F121" s="255" t="s">
        <v>172</v>
      </c>
      <c r="G121" s="255" t="s">
        <v>151</v>
      </c>
      <c r="H121" s="255" t="s">
        <v>110</v>
      </c>
      <c r="I121" s="255" t="s">
        <v>156</v>
      </c>
      <c r="J121" s="256" t="s">
        <v>154</v>
      </c>
      <c r="K121" s="268" t="n">
        <v>36896</v>
      </c>
      <c r="L121" s="268" t="n">
        <v>38722</v>
      </c>
      <c r="M121" s="255" t="s">
        <v>155</v>
      </c>
      <c r="N121" s="257" t="n">
        <v>-10000000</v>
      </c>
      <c r="O121" s="257" t="n">
        <v>4328.448375</v>
      </c>
      <c r="P121" s="258" t="n">
        <v>3.5</v>
      </c>
      <c r="Q121" s="257" t="n">
        <v>342.430613</v>
      </c>
      <c r="R121" s="257" t="n">
        <v>340.934445</v>
      </c>
      <c r="S121" s="258" t="n">
        <v>-1.07102287596119</v>
      </c>
      <c r="T121" s="257" t="n">
        <v>-4635.86722704206</v>
      </c>
      <c r="U121" s="257" t="n">
        <v>-3195.317154</v>
      </c>
      <c r="V121" s="257" t="n">
        <v>0</v>
      </c>
      <c r="W121" s="257" t="n">
        <v>-7831.18438104206</v>
      </c>
      <c r="X121" s="257" t="n">
        <v>-114217.132982</v>
      </c>
      <c r="Y121" s="257" t="n">
        <v>-120947.035952</v>
      </c>
      <c r="Z121" s="257" t="n">
        <v>-6729.90297000001</v>
      </c>
      <c r="AA121" s="257" t="n">
        <v>1101.28141104205</v>
      </c>
      <c r="AB121" s="257" t="n">
        <v>-114217.132982</v>
      </c>
      <c r="AC121" s="257" t="n">
        <v>-120947.035952</v>
      </c>
      <c r="AD121" s="257" t="n">
        <v>-6729.90297000001</v>
      </c>
      <c r="AF121" s="257" t="n">
        <v>42721.78546125</v>
      </c>
      <c r="AG121" s="259" t="n">
        <f aca="false">IF(ISERROR(VLOOKUP(B121,Acc_Cash!$A:$H,3,FALSE())),0,VLOOKUP(B121,Acc_Cash!$A:$H,3,FALSE()))</f>
        <v>0</v>
      </c>
      <c r="AH121" s="259" t="n">
        <f aca="false">AG121+AC121</f>
        <v>-120947.035952</v>
      </c>
      <c r="AI121" s="259" t="n">
        <f aca="false">AH121-(IF(ISERROR(VLOOKUP(A121,'YTD Last'!$E$2:$Z$500,21,0)),0,VLOOKUP(A121,'YTD Last'!$E$2:$Z$500,21,0)))</f>
        <v>-329328.352172</v>
      </c>
      <c r="AJ121" s="259" t="n">
        <f aca="false">AH121-IF(ISERROR(VLOOKUP(A121,'QTD Last'!$A$2:$AH$600,34,0)),0,VLOOKUP(A121,'QTD Last'!$A$2:$AH$600,34,0))</f>
        <v>-6729.90297000001</v>
      </c>
      <c r="AK121" s="259" t="n">
        <f aca="false">AH121-IF(ISERROR(VLOOKUP(A121,'MTD Last'!$A$2:$AH$600,34,0)),0,VLOOKUP(A121,'MTD Last'!$A$2:$AH$600,34,0))</f>
        <v>-6729.90297000001</v>
      </c>
      <c r="AL121" s="259" t="n">
        <f aca="false">AD121-AE121</f>
        <v>-6729.90297000001</v>
      </c>
      <c r="AM121" s="269" t="str">
        <f aca="false">ROUND((L121-Control!$C$3)/365,0)&amp;" Year"</f>
        <v>-20 Year</v>
      </c>
      <c r="AN121" s="260" t="str">
        <f aca="false">IF(F121="AAA",1,IF(F121="AA+",2,IF(F121="AA",3,IF(F121="AA-",4,IF(F121="A+",5,IF(F121="A",6,IF(F121="A-",7,IF(F121="BBB+",8,"Code"))))))))</f>
        <v>Code</v>
      </c>
      <c r="AO121" s="260" t="n">
        <f aca="false">IF(F121="BBB",9,IF(F121="BBB-",10,IF(F121="BB+",11,IF(F121="BB",12,IF(F121="BB-",13,IF(F121="B+",14,IF(F121="B",15,IF(F121="B-",16,"Code"))))))))</f>
        <v>9</v>
      </c>
      <c r="AP121" s="260" t="n">
        <f aca="false">IF(AN121="Code",AO121,AN121)</f>
        <v>9</v>
      </c>
      <c r="AQ121" s="259" t="n">
        <f aca="false">AH121-(IF(ISERROR(VLOOKUP(A121,'WTD Last'!$A$1:$AQ$605,34,0)),0,VLOOKUP(A121,'WTD Last'!$A$1:$AQ$605,34,0)))</f>
        <v>-20400.521006</v>
      </c>
      <c r="AR121" s="270" t="n">
        <f aca="false">R121-(IF(ISERROR(VLOOKUP(A121,'WTD Last'!$A$1:$AQ$605,18,0)),0,VLOOKUP(A121,'WTD Last'!$A$1:$AQ$605,18,0)))</f>
        <v>-3.34568999999999</v>
      </c>
      <c r="AS121" s="259" t="n">
        <f aca="false">O121-(IF(ISERROR(VLOOKUP(A121,'WTD Last'!$A$1:$AQ$605,15,0)),0,VLOOKUP(A121,'WTD Last'!$A$1:$AQ$605,15,0)))</f>
        <v>-41.6461179999997</v>
      </c>
      <c r="AT121" s="259" t="n">
        <f aca="false">N121*(P121/100)/360</f>
        <v>-972.222222222222</v>
      </c>
      <c r="AV121" s="261" t="n">
        <v>76337</v>
      </c>
      <c r="AW121" s="255"/>
      <c r="AX121" s="257"/>
    </row>
    <row r="122" customFormat="false" ht="12.75" hidden="false" customHeight="false" outlineLevel="0" collapsed="false">
      <c r="A122" s="255" t="n">
        <v>1494</v>
      </c>
      <c r="B122" s="255" t="n">
        <v>545</v>
      </c>
      <c r="C122" s="255" t="s">
        <v>2</v>
      </c>
      <c r="D122" s="255" t="s">
        <v>157</v>
      </c>
      <c r="E122" s="255" t="s">
        <v>252</v>
      </c>
      <c r="F122" s="255" t="s">
        <v>172</v>
      </c>
      <c r="G122" s="255" t="s">
        <v>151</v>
      </c>
      <c r="H122" s="255" t="s">
        <v>110</v>
      </c>
      <c r="I122" s="255" t="s">
        <v>156</v>
      </c>
      <c r="J122" s="256" t="s">
        <v>158</v>
      </c>
      <c r="K122" s="268" t="n">
        <v>36896</v>
      </c>
      <c r="L122" s="268" t="n">
        <v>38722</v>
      </c>
      <c r="M122" s="255" t="s">
        <v>155</v>
      </c>
      <c r="N122" s="257" t="n">
        <v>10000000</v>
      </c>
      <c r="O122" s="257" t="n">
        <v>-4328.448375</v>
      </c>
      <c r="P122" s="258" t="n">
        <v>3.5</v>
      </c>
      <c r="Q122" s="257" t="n">
        <v>342.430613</v>
      </c>
      <c r="R122" s="257" t="n">
        <v>340.934445</v>
      </c>
      <c r="S122" s="258" t="n">
        <v>-1.07102287596119</v>
      </c>
      <c r="T122" s="257" t="n">
        <v>4635.86722704206</v>
      </c>
      <c r="U122" s="257" t="n">
        <v>3195.317154</v>
      </c>
      <c r="V122" s="257" t="n">
        <v>0</v>
      </c>
      <c r="W122" s="257" t="n">
        <v>7831.18438104206</v>
      </c>
      <c r="X122" s="257" t="n">
        <v>114217.132982</v>
      </c>
      <c r="Y122" s="257" t="n">
        <v>120947.035952</v>
      </c>
      <c r="Z122" s="257" t="n">
        <v>6729.90297000001</v>
      </c>
      <c r="AA122" s="257" t="n">
        <v>-1101.28141104205</v>
      </c>
      <c r="AB122" s="257" t="n">
        <v>114217.132982</v>
      </c>
      <c r="AC122" s="257" t="n">
        <v>120947.035952</v>
      </c>
      <c r="AD122" s="257" t="n">
        <v>6729.90297000001</v>
      </c>
      <c r="AF122" s="257" t="n">
        <v>-42721.78546125</v>
      </c>
      <c r="AG122" s="259" t="n">
        <f aca="false">IF(ISERROR(VLOOKUP(B122,Acc_Cash!$A:$H,3,FALSE())),0,VLOOKUP(B122,Acc_Cash!$A:$H,3,FALSE()))</f>
        <v>0</v>
      </c>
      <c r="AH122" s="259" t="n">
        <f aca="false">AG122+AC122</f>
        <v>120947.035952</v>
      </c>
      <c r="AI122" s="259" t="n">
        <f aca="false">AH122-(IF(ISERROR(VLOOKUP(A122,'YTD Last'!$E$2:$Z$500,21,0)),0,VLOOKUP(A122,'YTD Last'!$E$2:$Z$500,21,0)))</f>
        <v>329328.352172</v>
      </c>
      <c r="AJ122" s="259" t="n">
        <f aca="false">AH122-IF(ISERROR(VLOOKUP(A122,'QTD Last'!$A$2:$AH$600,34,0)),0,VLOOKUP(A122,'QTD Last'!$A$2:$AH$600,34,0))</f>
        <v>6729.90297000001</v>
      </c>
      <c r="AK122" s="259" t="n">
        <f aca="false">AH122-IF(ISERROR(VLOOKUP(A122,'MTD Last'!$A$2:$AH$600,34,0)),0,VLOOKUP(A122,'MTD Last'!$A$2:$AH$600,34,0))</f>
        <v>6729.90297000001</v>
      </c>
      <c r="AL122" s="259" t="n">
        <f aca="false">AD122-AE122</f>
        <v>6729.90297000001</v>
      </c>
      <c r="AM122" s="269" t="str">
        <f aca="false">ROUND((L122-Control!$C$3)/365,0)&amp;" Year"</f>
        <v>-20 Year</v>
      </c>
      <c r="AN122" s="260" t="str">
        <f aca="false">IF(F122="AAA",1,IF(F122="AA+",2,IF(F122="AA",3,IF(F122="AA-",4,IF(F122="A+",5,IF(F122="A",6,IF(F122="A-",7,IF(F122="BBB+",8,"Code"))))))))</f>
        <v>Code</v>
      </c>
      <c r="AO122" s="260" t="n">
        <f aca="false">IF(F122="BBB",9,IF(F122="BBB-",10,IF(F122="BB+",11,IF(F122="BB",12,IF(F122="BB-",13,IF(F122="B+",14,IF(F122="B",15,IF(F122="B-",16,"Code"))))))))</f>
        <v>9</v>
      </c>
      <c r="AP122" s="260" t="n">
        <f aca="false">IF(AN122="Code",AO122,AN122)</f>
        <v>9</v>
      </c>
      <c r="AQ122" s="259" t="n">
        <f aca="false">AH122-(IF(ISERROR(VLOOKUP(A122,'WTD Last'!$A$1:$AQ$605,34,0)),0,VLOOKUP(A122,'WTD Last'!$A$1:$AQ$605,34,0)))</f>
        <v>20400.521006</v>
      </c>
      <c r="AR122" s="270" t="n">
        <f aca="false">R122-(IF(ISERROR(VLOOKUP(A122,'WTD Last'!$A$1:$AQ$605,18,0)),0,VLOOKUP(A122,'WTD Last'!$A$1:$AQ$605,18,0)))</f>
        <v>-3.34568999999999</v>
      </c>
      <c r="AS122" s="259" t="n">
        <f aca="false">O122-(IF(ISERROR(VLOOKUP(A122,'WTD Last'!$A$1:$AQ$605,15,0)),0,VLOOKUP(A122,'WTD Last'!$A$1:$AQ$605,15,0)))</f>
        <v>41.6461179999997</v>
      </c>
      <c r="AT122" s="259" t="n">
        <f aca="false">N122*(P122/100)/360</f>
        <v>972.222222222222</v>
      </c>
      <c r="AV122" s="261" t="n">
        <v>76337</v>
      </c>
      <c r="AW122" s="255"/>
      <c r="AX122" s="257"/>
    </row>
    <row r="123" customFormat="false" ht="12.75" hidden="false" customHeight="false" outlineLevel="0" collapsed="false">
      <c r="A123" s="255" t="n">
        <v>1299</v>
      </c>
      <c r="B123" s="255" t="n">
        <v>460</v>
      </c>
      <c r="C123" s="255" t="s">
        <v>2</v>
      </c>
      <c r="D123" s="255" t="s">
        <v>104</v>
      </c>
      <c r="E123" s="255" t="s">
        <v>253</v>
      </c>
      <c r="F123" s="255" t="s">
        <v>102</v>
      </c>
      <c r="G123" s="255" t="s">
        <v>191</v>
      </c>
      <c r="H123" s="255" t="s">
        <v>168</v>
      </c>
      <c r="I123" s="255" t="s">
        <v>156</v>
      </c>
      <c r="J123" s="256" t="s">
        <v>189</v>
      </c>
      <c r="K123" s="268" t="n">
        <v>36896</v>
      </c>
      <c r="L123" s="268" t="n">
        <v>38722</v>
      </c>
      <c r="M123" s="255" t="s">
        <v>155</v>
      </c>
      <c r="N123" s="257" t="n">
        <v>-10000000</v>
      </c>
      <c r="O123" s="257" t="n">
        <v>4094.493939</v>
      </c>
      <c r="P123" s="258" t="n">
        <v>0.75</v>
      </c>
      <c r="Q123" s="257" t="n">
        <v>48.56584</v>
      </c>
      <c r="R123" s="257" t="n">
        <v>48.487673</v>
      </c>
      <c r="S123" s="258" t="n">
        <v>-0.0652430730007716</v>
      </c>
      <c r="T123" s="257" t="n">
        <v>-267.137366963394</v>
      </c>
      <c r="U123" s="257" t="n">
        <v>-642.007662</v>
      </c>
      <c r="V123" s="257" t="n">
        <v>0</v>
      </c>
      <c r="W123" s="257" t="n">
        <v>-909.145028963394</v>
      </c>
      <c r="X123" s="257" t="n">
        <v>-128849.542058</v>
      </c>
      <c r="Y123" s="257" t="n">
        <v>-129519.419377</v>
      </c>
      <c r="Z123" s="257" t="n">
        <v>-669.877318999992</v>
      </c>
      <c r="AA123" s="257" t="n">
        <v>239.267709963402</v>
      </c>
      <c r="AB123" s="257" t="n">
        <v>-128849.542058</v>
      </c>
      <c r="AC123" s="257" t="n">
        <v>-129519.419377</v>
      </c>
      <c r="AD123" s="257" t="n">
        <v>-669.877318999992</v>
      </c>
      <c r="AF123" s="257" t="n">
        <v>23574.0488537925</v>
      </c>
      <c r="AG123" s="259" t="n">
        <f aca="false">IF(ISERROR(VLOOKUP(B123,Acc_Cash!$A:$H,3,FALSE())),0,VLOOKUP(B123,Acc_Cash!$A:$H,3,FALSE()))</f>
        <v>0</v>
      </c>
      <c r="AH123" s="259" t="n">
        <f aca="false">AG123+AC123</f>
        <v>-129519.419377</v>
      </c>
      <c r="AI123" s="259" t="n">
        <f aca="false">AH123-(IF(ISERROR(VLOOKUP(A123,'YTD Last'!$E$2:$Z$500,21,0)),0,VLOOKUP(A123,'YTD Last'!$E$2:$Z$500,21,0)))</f>
        <v>-157281.903522</v>
      </c>
      <c r="AJ123" s="259" t="n">
        <f aca="false">AH123-IF(ISERROR(VLOOKUP(A123,'QTD Last'!$A$2:$AH$600,34,0)),0,VLOOKUP(A123,'QTD Last'!$A$2:$AH$600,34,0))</f>
        <v>-669.877318999992</v>
      </c>
      <c r="AK123" s="259" t="n">
        <f aca="false">AH123-IF(ISERROR(VLOOKUP(A123,'MTD Last'!$A$2:$AH$600,34,0)),0,VLOOKUP(A123,'MTD Last'!$A$2:$AH$600,34,0))</f>
        <v>-669.877318999992</v>
      </c>
      <c r="AL123" s="259" t="n">
        <f aca="false">AD123-AE123</f>
        <v>-669.877318999992</v>
      </c>
      <c r="AM123" s="269" t="str">
        <f aca="false">ROUND((L123-Control!$C$3)/365,0)&amp;" Year"</f>
        <v>-20 Year</v>
      </c>
      <c r="AN123" s="260" t="n">
        <f aca="false">IF(F123="AAA",1,IF(F123="AA+",2,IF(F123="AA",3,IF(F123="AA-",4,IF(F123="A+",5,IF(F123="A",6,IF(F123="A-",7,IF(F123="BBB+",8,"Code"))))))))</f>
        <v>6</v>
      </c>
      <c r="AO123" s="260" t="str">
        <f aca="false">IF(F123="BBB",9,IF(F123="BBB-",10,IF(F123="BB+",11,IF(F123="BB",12,IF(F123="BB-",13,IF(F123="B+",14,IF(F123="B",15,IF(F123="B-",16,"Code"))))))))</f>
        <v>Code</v>
      </c>
      <c r="AP123" s="260" t="n">
        <f aca="false">IF(AN123="Code",AO123,AN123)</f>
        <v>6</v>
      </c>
      <c r="AQ123" s="259" t="n">
        <f aca="false">AH123-(IF(ISERROR(VLOOKUP(A123,'WTD Last'!$A$1:$AQ$605,34,0)),0,VLOOKUP(A123,'WTD Last'!$A$1:$AQ$605,34,0)))</f>
        <v>-4496.75855899999</v>
      </c>
      <c r="AR123" s="270" t="n">
        <f aca="false">R123-(IF(ISERROR(VLOOKUP(A123,'WTD Last'!$A$1:$AQ$605,18,0)),0,VLOOKUP(A123,'WTD Last'!$A$1:$AQ$605,18,0)))</f>
        <v>-0.841346000000002</v>
      </c>
      <c r="AS123" s="259" t="n">
        <f aca="false">O123-(IF(ISERROR(VLOOKUP(A123,'WTD Last'!$A$1:$AQ$605,15,0)),0,VLOOKUP(A123,'WTD Last'!$A$1:$AQ$605,15,0)))</f>
        <v>-38.5003180000003</v>
      </c>
      <c r="AT123" s="259" t="n">
        <f aca="false">N123*(P123/100)/360</f>
        <v>-208.333333333333</v>
      </c>
      <c r="AV123" s="261" t="n">
        <v>84129</v>
      </c>
      <c r="AW123" s="255"/>
      <c r="AX123" s="257"/>
    </row>
    <row r="124" customFormat="false" ht="12.75" hidden="false" customHeight="false" outlineLevel="0" collapsed="false">
      <c r="A124" s="255" t="n">
        <v>1557</v>
      </c>
      <c r="B124" s="255" t="n">
        <v>603</v>
      </c>
      <c r="C124" s="255" t="s">
        <v>2</v>
      </c>
      <c r="D124" s="255" t="s">
        <v>157</v>
      </c>
      <c r="E124" s="255" t="s">
        <v>253</v>
      </c>
      <c r="F124" s="255" t="s">
        <v>102</v>
      </c>
      <c r="G124" s="255" t="s">
        <v>191</v>
      </c>
      <c r="H124" s="255" t="s">
        <v>168</v>
      </c>
      <c r="I124" s="255" t="s">
        <v>156</v>
      </c>
      <c r="J124" s="256" t="s">
        <v>158</v>
      </c>
      <c r="K124" s="268" t="n">
        <v>36896</v>
      </c>
      <c r="L124" s="268" t="n">
        <v>38722</v>
      </c>
      <c r="M124" s="255" t="s">
        <v>155</v>
      </c>
      <c r="N124" s="257" t="n">
        <v>10000000</v>
      </c>
      <c r="O124" s="257" t="n">
        <v>-4094.493939</v>
      </c>
      <c r="P124" s="258" t="n">
        <v>0.75</v>
      </c>
      <c r="Q124" s="257" t="n">
        <v>48.56584</v>
      </c>
      <c r="R124" s="257" t="n">
        <v>48.487673</v>
      </c>
      <c r="S124" s="258" t="n">
        <v>-0.0652430730007716</v>
      </c>
      <c r="T124" s="257" t="n">
        <v>267.137366963394</v>
      </c>
      <c r="U124" s="257" t="n">
        <v>642.007662</v>
      </c>
      <c r="V124" s="257" t="n">
        <v>0</v>
      </c>
      <c r="W124" s="257" t="n">
        <v>909.145028963394</v>
      </c>
      <c r="X124" s="257" t="n">
        <v>128849.542058</v>
      </c>
      <c r="Y124" s="257" t="n">
        <v>129519.419377</v>
      </c>
      <c r="Z124" s="257" t="n">
        <v>669.877318999992</v>
      </c>
      <c r="AA124" s="257" t="n">
        <v>-239.267709963402</v>
      </c>
      <c r="AB124" s="257" t="n">
        <v>128849.542058</v>
      </c>
      <c r="AC124" s="257" t="n">
        <v>129519.419377</v>
      </c>
      <c r="AD124" s="257" t="n">
        <v>669.877318999992</v>
      </c>
      <c r="AF124" s="257" t="n">
        <v>-23574.0488537925</v>
      </c>
      <c r="AG124" s="259" t="n">
        <f aca="false">IF(ISERROR(VLOOKUP(B124,Acc_Cash!$A:$H,3,FALSE())),0,VLOOKUP(B124,Acc_Cash!$A:$H,3,FALSE()))</f>
        <v>0</v>
      </c>
      <c r="AH124" s="259" t="n">
        <f aca="false">AG124+AC124</f>
        <v>129519.419377</v>
      </c>
      <c r="AI124" s="259" t="n">
        <f aca="false">AH124-(IF(ISERROR(VLOOKUP(A124,'YTD Last'!$E$2:$Z$500,21,0)),0,VLOOKUP(A124,'YTD Last'!$E$2:$Z$500,21,0)))</f>
        <v>157281.903522</v>
      </c>
      <c r="AJ124" s="259" t="n">
        <f aca="false">AH124-IF(ISERROR(VLOOKUP(A124,'QTD Last'!$A$2:$AH$600,34,0)),0,VLOOKUP(A124,'QTD Last'!$A$2:$AH$600,34,0))</f>
        <v>669.877318999992</v>
      </c>
      <c r="AK124" s="259" t="n">
        <f aca="false">AH124-IF(ISERROR(VLOOKUP(A124,'MTD Last'!$A$2:$AH$600,34,0)),0,VLOOKUP(A124,'MTD Last'!$A$2:$AH$600,34,0))</f>
        <v>669.877318999992</v>
      </c>
      <c r="AL124" s="259" t="n">
        <f aca="false">AD124-AE124</f>
        <v>669.877318999992</v>
      </c>
      <c r="AM124" s="269" t="str">
        <f aca="false">ROUND((L124-Control!$C$3)/365,0)&amp;" Year"</f>
        <v>-20 Year</v>
      </c>
      <c r="AN124" s="260" t="n">
        <f aca="false">IF(F124="AAA",1,IF(F124="AA+",2,IF(F124="AA",3,IF(F124="AA-",4,IF(F124="A+",5,IF(F124="A",6,IF(F124="A-",7,IF(F124="BBB+",8,"Code"))))))))</f>
        <v>6</v>
      </c>
      <c r="AO124" s="260" t="str">
        <f aca="false">IF(F124="BBB",9,IF(F124="BBB-",10,IF(F124="BB+",11,IF(F124="BB",12,IF(F124="BB-",13,IF(F124="B+",14,IF(F124="B",15,IF(F124="B-",16,"Code"))))))))</f>
        <v>Code</v>
      </c>
      <c r="AP124" s="260" t="n">
        <f aca="false">IF(AN124="Code",AO124,AN124)</f>
        <v>6</v>
      </c>
      <c r="AQ124" s="259" t="n">
        <f aca="false">AH124-(IF(ISERROR(VLOOKUP(A124,'WTD Last'!$A$1:$AQ$605,34,0)),0,VLOOKUP(A124,'WTD Last'!$A$1:$AQ$605,34,0)))</f>
        <v>4496.75855899999</v>
      </c>
      <c r="AR124" s="270" t="n">
        <f aca="false">R124-(IF(ISERROR(VLOOKUP(A124,'WTD Last'!$A$1:$AQ$605,18,0)),0,VLOOKUP(A124,'WTD Last'!$A$1:$AQ$605,18,0)))</f>
        <v>-0.841346000000002</v>
      </c>
      <c r="AS124" s="259" t="n">
        <f aca="false">O124-(IF(ISERROR(VLOOKUP(A124,'WTD Last'!$A$1:$AQ$605,15,0)),0,VLOOKUP(A124,'WTD Last'!$A$1:$AQ$605,15,0)))</f>
        <v>38.5003180000003</v>
      </c>
      <c r="AT124" s="259" t="n">
        <f aca="false">N124*(P124/100)/360</f>
        <v>208.333333333333</v>
      </c>
      <c r="AV124" s="261" t="n">
        <v>84129</v>
      </c>
      <c r="AW124" s="255"/>
      <c r="AX124" s="257"/>
    </row>
    <row r="125" customFormat="false" ht="12.75" hidden="false" customHeight="false" outlineLevel="0" collapsed="false">
      <c r="A125" s="255" t="n">
        <v>1300</v>
      </c>
      <c r="B125" s="255" t="n">
        <v>461</v>
      </c>
      <c r="C125" s="255" t="s">
        <v>2</v>
      </c>
      <c r="D125" s="255" t="s">
        <v>104</v>
      </c>
      <c r="E125" s="255" t="s">
        <v>254</v>
      </c>
      <c r="F125" s="255" t="s">
        <v>102</v>
      </c>
      <c r="G125" s="255" t="s">
        <v>164</v>
      </c>
      <c r="H125" s="255" t="s">
        <v>168</v>
      </c>
      <c r="I125" s="255" t="s">
        <v>156</v>
      </c>
      <c r="J125" s="256" t="s">
        <v>189</v>
      </c>
      <c r="K125" s="268" t="n">
        <v>36896</v>
      </c>
      <c r="L125" s="268" t="n">
        <v>38722</v>
      </c>
      <c r="M125" s="255" t="s">
        <v>155</v>
      </c>
      <c r="N125" s="257" t="n">
        <v>-10000000</v>
      </c>
      <c r="O125" s="257" t="n">
        <v>4076.651025</v>
      </c>
      <c r="P125" s="258" t="n">
        <v>0.74</v>
      </c>
      <c r="Q125" s="257" t="n">
        <v>83.011607</v>
      </c>
      <c r="R125" s="257" t="n">
        <v>82.423213</v>
      </c>
      <c r="S125" s="258" t="n">
        <v>-0.563300111682116</v>
      </c>
      <c r="T125" s="257" t="n">
        <v>-2296.37797767151</v>
      </c>
      <c r="U125" s="257" t="n">
        <v>-968.114538</v>
      </c>
      <c r="V125" s="257" t="n">
        <v>0</v>
      </c>
      <c r="W125" s="257" t="n">
        <v>-3264.49251567151</v>
      </c>
      <c r="X125" s="257" t="n">
        <v>19160.986586</v>
      </c>
      <c r="Y125" s="257" t="n">
        <v>16566.744448</v>
      </c>
      <c r="Z125" s="257" t="n">
        <v>-2594.242138</v>
      </c>
      <c r="AA125" s="257" t="n">
        <v>670.250377671515</v>
      </c>
      <c r="AB125" s="257" t="n">
        <v>19160.986586</v>
      </c>
      <c r="AC125" s="257" t="n">
        <v>16566.744448</v>
      </c>
      <c r="AD125" s="257" t="n">
        <v>-2594.242138</v>
      </c>
      <c r="AF125" s="257" t="n">
        <v>23471.3182764375</v>
      </c>
      <c r="AG125" s="259" t="n">
        <f aca="false">IF(ISERROR(VLOOKUP(B125,Acc_Cash!$A:$H,3,FALSE())),0,VLOOKUP(B125,Acc_Cash!$A:$H,3,FALSE()))</f>
        <v>0</v>
      </c>
      <c r="AH125" s="259" t="n">
        <f aca="false">AG125+AC125</f>
        <v>16566.744448</v>
      </c>
      <c r="AI125" s="259" t="n">
        <f aca="false">AH125-(IF(ISERROR(VLOOKUP(A125,'YTD Last'!$E$2:$Z$500,21,0)),0,VLOOKUP(A125,'YTD Last'!$E$2:$Z$500,21,0)))</f>
        <v>-1680.199244</v>
      </c>
      <c r="AJ125" s="259" t="n">
        <f aca="false">AH125-IF(ISERROR(VLOOKUP(A125,'QTD Last'!$A$2:$AH$600,34,0)),0,VLOOKUP(A125,'QTD Last'!$A$2:$AH$600,34,0))</f>
        <v>-2594.242138</v>
      </c>
      <c r="AK125" s="259" t="n">
        <f aca="false">AH125-IF(ISERROR(VLOOKUP(A125,'MTD Last'!$A$2:$AH$600,34,0)),0,VLOOKUP(A125,'MTD Last'!$A$2:$AH$600,34,0))</f>
        <v>-2594.242138</v>
      </c>
      <c r="AL125" s="259" t="n">
        <f aca="false">AD125-AE125</f>
        <v>-2594.242138</v>
      </c>
      <c r="AM125" s="269" t="str">
        <f aca="false">ROUND((L125-Control!$C$3)/365,0)&amp;" Year"</f>
        <v>-20 Year</v>
      </c>
      <c r="AN125" s="260" t="n">
        <f aca="false">IF(F125="AAA",1,IF(F125="AA+",2,IF(F125="AA",3,IF(F125="AA-",4,IF(F125="A+",5,IF(F125="A",6,IF(F125="A-",7,IF(F125="BBB+",8,"Code"))))))))</f>
        <v>6</v>
      </c>
      <c r="AO125" s="260" t="str">
        <f aca="false">IF(F125="BBB",9,IF(F125="BBB-",10,IF(F125="BB+",11,IF(F125="BB",12,IF(F125="BB-",13,IF(F125="B+",14,IF(F125="B",15,IF(F125="B-",16,"Code"))))))))</f>
        <v>Code</v>
      </c>
      <c r="AP125" s="260" t="n">
        <f aca="false">IF(AN125="Code",AO125,AN125)</f>
        <v>6</v>
      </c>
      <c r="AQ125" s="259" t="n">
        <f aca="false">AH125-(IF(ISERROR(VLOOKUP(A125,'WTD Last'!$A$1:$AQ$605,34,0)),0,VLOOKUP(A125,'WTD Last'!$A$1:$AQ$605,34,0)))</f>
        <v>-13913.983393</v>
      </c>
      <c r="AR125" s="270" t="n">
        <f aca="false">R125-(IF(ISERROR(VLOOKUP(A125,'WTD Last'!$A$1:$AQ$605,18,0)),0,VLOOKUP(A125,'WTD Last'!$A$1:$AQ$605,18,0)))</f>
        <v>-2.899778</v>
      </c>
      <c r="AS125" s="259" t="n">
        <f aca="false">O125-(IF(ISERROR(VLOOKUP(A125,'WTD Last'!$A$1:$AQ$605,15,0)),0,VLOOKUP(A125,'WTD Last'!$A$1:$AQ$605,15,0)))</f>
        <v>-37.6225349999995</v>
      </c>
      <c r="AT125" s="259" t="n">
        <f aca="false">N125*(P125/100)/360</f>
        <v>-205.555555555556</v>
      </c>
      <c r="AV125" s="261" t="n">
        <v>93160</v>
      </c>
      <c r="AW125" s="255"/>
      <c r="AX125" s="257"/>
    </row>
    <row r="126" customFormat="false" ht="12.75" hidden="false" customHeight="false" outlineLevel="0" collapsed="false">
      <c r="A126" s="255" t="n">
        <v>1575</v>
      </c>
      <c r="B126" s="255" t="n">
        <v>621</v>
      </c>
      <c r="C126" s="255" t="s">
        <v>2</v>
      </c>
      <c r="D126" s="255" t="s">
        <v>157</v>
      </c>
      <c r="E126" s="255" t="s">
        <v>254</v>
      </c>
      <c r="F126" s="255" t="s">
        <v>102</v>
      </c>
      <c r="G126" s="255" t="s">
        <v>164</v>
      </c>
      <c r="H126" s="255" t="s">
        <v>168</v>
      </c>
      <c r="I126" s="255" t="s">
        <v>156</v>
      </c>
      <c r="J126" s="256" t="s">
        <v>158</v>
      </c>
      <c r="K126" s="268" t="n">
        <v>36896</v>
      </c>
      <c r="L126" s="268" t="n">
        <v>38722</v>
      </c>
      <c r="M126" s="255" t="s">
        <v>155</v>
      </c>
      <c r="N126" s="257" t="n">
        <v>10000000</v>
      </c>
      <c r="O126" s="257" t="n">
        <v>-4076.651025</v>
      </c>
      <c r="P126" s="258" t="n">
        <v>0.74</v>
      </c>
      <c r="Q126" s="257" t="n">
        <v>83.011607</v>
      </c>
      <c r="R126" s="257" t="n">
        <v>82.423213</v>
      </c>
      <c r="S126" s="258" t="n">
        <v>-0.563300111682116</v>
      </c>
      <c r="T126" s="257" t="n">
        <v>2296.37797767151</v>
      </c>
      <c r="U126" s="257" t="n">
        <v>968.114538</v>
      </c>
      <c r="V126" s="257" t="n">
        <v>0</v>
      </c>
      <c r="W126" s="257" t="n">
        <v>3264.49251567151</v>
      </c>
      <c r="X126" s="257" t="n">
        <v>-19160.986586</v>
      </c>
      <c r="Y126" s="257" t="n">
        <v>-16566.744448</v>
      </c>
      <c r="Z126" s="257" t="n">
        <v>2594.242138</v>
      </c>
      <c r="AA126" s="257" t="n">
        <v>-670.250377671515</v>
      </c>
      <c r="AB126" s="257" t="n">
        <v>-19160.986586</v>
      </c>
      <c r="AC126" s="257" t="n">
        <v>-16566.744448</v>
      </c>
      <c r="AD126" s="257" t="n">
        <v>2594.242138</v>
      </c>
      <c r="AF126" s="257" t="n">
        <v>-23471.3182764375</v>
      </c>
      <c r="AG126" s="259" t="n">
        <f aca="false">IF(ISERROR(VLOOKUP(B126,Acc_Cash!$A:$H,3,FALSE())),0,VLOOKUP(B126,Acc_Cash!$A:$H,3,FALSE()))</f>
        <v>0</v>
      </c>
      <c r="AH126" s="259" t="n">
        <f aca="false">AG126+AC126</f>
        <v>-16566.744448</v>
      </c>
      <c r="AI126" s="259" t="n">
        <f aca="false">AH126-(IF(ISERROR(VLOOKUP(A126,'YTD Last'!$E$2:$Z$500,21,0)),0,VLOOKUP(A126,'YTD Last'!$E$2:$Z$500,21,0)))</f>
        <v>1680.199244</v>
      </c>
      <c r="AJ126" s="259" t="n">
        <f aca="false">AH126-IF(ISERROR(VLOOKUP(A126,'QTD Last'!$A$2:$AH$600,34,0)),0,VLOOKUP(A126,'QTD Last'!$A$2:$AH$600,34,0))</f>
        <v>2594.242138</v>
      </c>
      <c r="AK126" s="259" t="n">
        <f aca="false">AH126-IF(ISERROR(VLOOKUP(A126,'MTD Last'!$A$2:$AH$600,34,0)),0,VLOOKUP(A126,'MTD Last'!$A$2:$AH$600,34,0))</f>
        <v>2594.242138</v>
      </c>
      <c r="AL126" s="259" t="n">
        <f aca="false">AD126-AE126</f>
        <v>2594.242138</v>
      </c>
      <c r="AM126" s="269" t="str">
        <f aca="false">ROUND((L126-Control!$C$3)/365,0)&amp;" Year"</f>
        <v>-20 Year</v>
      </c>
      <c r="AN126" s="260" t="n">
        <f aca="false">IF(F126="AAA",1,IF(F126="AA+",2,IF(F126="AA",3,IF(F126="AA-",4,IF(F126="A+",5,IF(F126="A",6,IF(F126="A-",7,IF(F126="BBB+",8,"Code"))))))))</f>
        <v>6</v>
      </c>
      <c r="AO126" s="260" t="str">
        <f aca="false">IF(F126="BBB",9,IF(F126="BBB-",10,IF(F126="BB+",11,IF(F126="BB",12,IF(F126="BB-",13,IF(F126="B+",14,IF(F126="B",15,IF(F126="B-",16,"Code"))))))))</f>
        <v>Code</v>
      </c>
      <c r="AP126" s="260" t="n">
        <f aca="false">IF(AN126="Code",AO126,AN126)</f>
        <v>6</v>
      </c>
      <c r="AQ126" s="259" t="n">
        <f aca="false">AH126-(IF(ISERROR(VLOOKUP(A126,'WTD Last'!$A$1:$AQ$605,34,0)),0,VLOOKUP(A126,'WTD Last'!$A$1:$AQ$605,34,0)))</f>
        <v>13913.983393</v>
      </c>
      <c r="AR126" s="270" t="n">
        <f aca="false">R126-(IF(ISERROR(VLOOKUP(A126,'WTD Last'!$A$1:$AQ$605,18,0)),0,VLOOKUP(A126,'WTD Last'!$A$1:$AQ$605,18,0)))</f>
        <v>-2.899778</v>
      </c>
      <c r="AS126" s="259" t="n">
        <f aca="false">O126-(IF(ISERROR(VLOOKUP(A126,'WTD Last'!$A$1:$AQ$605,15,0)),0,VLOOKUP(A126,'WTD Last'!$A$1:$AQ$605,15,0)))</f>
        <v>37.6225349999995</v>
      </c>
      <c r="AT126" s="259" t="n">
        <f aca="false">N126*(P126/100)/360</f>
        <v>205.555555555556</v>
      </c>
      <c r="AV126" s="261" t="n">
        <v>93160</v>
      </c>
      <c r="AW126" s="255"/>
      <c r="AX126" s="257"/>
    </row>
    <row r="127" customFormat="false" ht="12.75" hidden="false" customHeight="false" outlineLevel="0" collapsed="false">
      <c r="A127" s="255" t="n">
        <v>1633</v>
      </c>
      <c r="B127" s="255" t="n">
        <v>837</v>
      </c>
      <c r="C127" s="255" t="s">
        <v>2</v>
      </c>
      <c r="D127" s="255" t="s">
        <v>104</v>
      </c>
      <c r="E127" s="255" t="s">
        <v>254</v>
      </c>
      <c r="F127" s="255" t="s">
        <v>102</v>
      </c>
      <c r="G127" s="255" t="s">
        <v>164</v>
      </c>
      <c r="H127" s="255" t="s">
        <v>168</v>
      </c>
      <c r="I127" s="255" t="s">
        <v>180</v>
      </c>
      <c r="J127" s="256" t="s">
        <v>189</v>
      </c>
      <c r="K127" s="268" t="n">
        <v>36929</v>
      </c>
      <c r="L127" s="268" t="n">
        <v>38755</v>
      </c>
      <c r="M127" s="255" t="s">
        <v>155</v>
      </c>
      <c r="N127" s="257" t="n">
        <v>10000000</v>
      </c>
      <c r="O127" s="257" t="n">
        <v>-4153.92293</v>
      </c>
      <c r="P127" s="258" t="n">
        <v>0.8</v>
      </c>
      <c r="Q127" s="257" t="n">
        <v>83.782868</v>
      </c>
      <c r="R127" s="257" t="n">
        <v>83.195081</v>
      </c>
      <c r="S127" s="258" t="n">
        <v>-0.568120232973824</v>
      </c>
      <c r="T127" s="257" t="n">
        <v>2359.92766274691</v>
      </c>
      <c r="U127" s="257" t="n">
        <v>958.859901</v>
      </c>
      <c r="V127" s="257" t="n">
        <v>0</v>
      </c>
      <c r="W127" s="257" t="n">
        <v>3318.78756374691</v>
      </c>
      <c r="X127" s="257" t="n">
        <v>-3661.523199</v>
      </c>
      <c r="Y127" s="257" t="n">
        <v>-988.147945</v>
      </c>
      <c r="Z127" s="257" t="n">
        <v>2673.375254</v>
      </c>
      <c r="AA127" s="257" t="n">
        <v>-645.412309746909</v>
      </c>
      <c r="AB127" s="257" t="n">
        <v>-3661.523199</v>
      </c>
      <c r="AC127" s="257" t="n">
        <v>-988.147945</v>
      </c>
      <c r="AD127" s="257" t="n">
        <v>2673.375254</v>
      </c>
      <c r="AF127" s="257" t="n">
        <v>-23916.211269475</v>
      </c>
      <c r="AG127" s="259" t="n">
        <f aca="false">IF(ISERROR(VLOOKUP(B127,Acc_Cash!$A:$H,3,FALSE())),0,VLOOKUP(B127,Acc_Cash!$A:$H,3,FALSE()))</f>
        <v>0</v>
      </c>
      <c r="AH127" s="259" t="n">
        <f aca="false">AG127+AC127</f>
        <v>-988.147945</v>
      </c>
      <c r="AI127" s="259" t="n">
        <f aca="false">AH127-(IF(ISERROR(VLOOKUP(A127,'YTD Last'!$E$2:$Z$383,21,0)),0,VLOOKUP(A127,'YTD Last'!$E$2:$Z$383,21,0)))</f>
        <v>-988.147945</v>
      </c>
      <c r="AJ127" s="259" t="n">
        <f aca="false">AH127-IF(ISERROR(VLOOKUP(A127,'QTD Last'!$A$2:$AH$600,34,0)),0,VLOOKUP(A127,'QTD Last'!$A$2:$AH$600,34,0))</f>
        <v>2673.375254</v>
      </c>
      <c r="AK127" s="259" t="n">
        <f aca="false">AH127-IF(ISERROR(VLOOKUP(A127,'MTD Last'!$A$2:$AH$600,34,0)),0,VLOOKUP(A127,'MTD Last'!$A$2:$AH$600,34,0))</f>
        <v>2673.375254</v>
      </c>
      <c r="AL127" s="259" t="n">
        <f aca="false">AD127-AE127</f>
        <v>2673.375254</v>
      </c>
      <c r="AM127" s="269" t="str">
        <f aca="false">ROUND((L127-Control!$C$3)/365,0)&amp;" Year"</f>
        <v>-20 Year</v>
      </c>
      <c r="AN127" s="260" t="n">
        <f aca="false">IF(F127="AAA",1,IF(F127="AA+",2,IF(F127="AA",3,IF(F127="AA-",4,IF(F127="A+",5,IF(F127="A",6,IF(F127="A-",7,IF(F127="BBB+",8,"Code"))))))))</f>
        <v>6</v>
      </c>
      <c r="AO127" s="260" t="str">
        <f aca="false">IF(F127="BBB",9,IF(F127="BBB-",10,IF(F127="BB+",11,IF(F127="BB",12,IF(F127="BB-",13,IF(F127="B+",14,IF(F127="B",15,IF(F127="B-",16,"Code"))))))))</f>
        <v>Code</v>
      </c>
      <c r="AP127" s="260" t="n">
        <f aca="false">IF(AN127="Code",AO127,AN127)</f>
        <v>6</v>
      </c>
      <c r="AQ127" s="259" t="n">
        <f aca="false">AH127-(IF(ISERROR(VLOOKUP(A127,'WTD Last'!$A$1:$AQ$605,34,0)),0,VLOOKUP(A127,'WTD Last'!$A$1:$AQ$605,34,0)))</f>
        <v>14113.745118</v>
      </c>
      <c r="AR127" s="270"/>
      <c r="AS127" s="259"/>
      <c r="AT127" s="259" t="n">
        <f aca="false">N127*(P127/100)/360</f>
        <v>222.222222222222</v>
      </c>
      <c r="AU127" s="261" t="n">
        <v>122</v>
      </c>
      <c r="AV127" s="261" t="n">
        <v>93160</v>
      </c>
      <c r="AW127" s="255"/>
      <c r="AX127" s="257"/>
    </row>
    <row r="128" customFormat="false" ht="12.75" hidden="false" customHeight="false" outlineLevel="0" collapsed="false">
      <c r="A128" s="255" t="n">
        <v>235</v>
      </c>
      <c r="B128" s="255" t="n">
        <v>350</v>
      </c>
      <c r="C128" s="255" t="s">
        <v>2</v>
      </c>
      <c r="D128" s="255" t="s">
        <v>104</v>
      </c>
      <c r="E128" s="255" t="s">
        <v>255</v>
      </c>
      <c r="F128" s="255" t="s">
        <v>102</v>
      </c>
      <c r="G128" s="255" t="s">
        <v>191</v>
      </c>
      <c r="H128" s="255" t="s">
        <v>97</v>
      </c>
      <c r="I128" s="255" t="s">
        <v>217</v>
      </c>
      <c r="J128" s="256" t="s">
        <v>170</v>
      </c>
      <c r="K128" s="268" t="n">
        <v>36819</v>
      </c>
      <c r="L128" s="268" t="n">
        <v>38645</v>
      </c>
      <c r="M128" s="255" t="s">
        <v>155</v>
      </c>
      <c r="N128" s="257" t="n">
        <v>-10000000</v>
      </c>
      <c r="O128" s="257" t="n">
        <v>3855.833488</v>
      </c>
      <c r="P128" s="258" t="n">
        <v>0.5</v>
      </c>
      <c r="Q128" s="257" t="n">
        <v>127.742525</v>
      </c>
      <c r="R128" s="257" t="n">
        <v>118.134303</v>
      </c>
      <c r="S128" s="258" t="n">
        <v>-9.59149093089929</v>
      </c>
      <c r="T128" s="257" t="n">
        <v>-36983.1919312098</v>
      </c>
      <c r="U128" s="257" t="n">
        <v>-1349.632863</v>
      </c>
      <c r="V128" s="257" t="n">
        <v>0</v>
      </c>
      <c r="W128" s="257" t="n">
        <v>-38332.8247942098</v>
      </c>
      <c r="X128" s="257" t="n">
        <v>296710.430283</v>
      </c>
      <c r="Y128" s="257" t="n">
        <v>259663.707011</v>
      </c>
      <c r="Z128" s="257" t="n">
        <v>-37046.723272</v>
      </c>
      <c r="AA128" s="257" t="n">
        <v>1286.10152220979</v>
      </c>
      <c r="AB128" s="257" t="n">
        <v>296710.430283</v>
      </c>
      <c r="AC128" s="257" t="n">
        <v>259663.707011</v>
      </c>
      <c r="AD128" s="257" t="n">
        <v>-37046.723272</v>
      </c>
      <c r="AF128" s="257" t="n">
        <v>22199.96130716</v>
      </c>
      <c r="AG128" s="259" t="n">
        <f aca="false">IF(ISERROR(VLOOKUP(B128,Acc_Cash!$A:$H,3,FALSE())),0,VLOOKUP(B128,Acc_Cash!$A:$H,3,FALSE()))</f>
        <v>-13055.555556</v>
      </c>
      <c r="AH128" s="259" t="n">
        <f aca="false">AG128+AC128</f>
        <v>246608.151455</v>
      </c>
      <c r="AI128" s="259" t="n">
        <f aca="false">AH128-(IF(ISERROR(VLOOKUP(A128,'YTD Last'!$E$2:$Z$383,21,0)),0,VLOOKUP(A128,'YTD Last'!$E$2:$Z$383,21,0)))</f>
        <v>45874.129369</v>
      </c>
      <c r="AJ128" s="259" t="n">
        <f aca="false">AH128-IF(ISERROR(VLOOKUP(A128,'QTD Last'!$A$2:$AH$600,34,0)),0,VLOOKUP(A128,'QTD Last'!$A$2:$AH$600,34,0))</f>
        <v>-37046.723272</v>
      </c>
      <c r="AK128" s="259" t="n">
        <f aca="false">AH128-IF(ISERROR(VLOOKUP(A128,'MTD Last'!$A$2:$AH$600,34,0)),0,VLOOKUP(A128,'MTD Last'!$A$2:$AH$600,34,0))</f>
        <v>-37046.723272</v>
      </c>
      <c r="AL128" s="259" t="n">
        <f aca="false">AD128-AE128</f>
        <v>-37046.723272</v>
      </c>
      <c r="AM128" s="269" t="str">
        <f aca="false">ROUND((L128-Control!$C$3)/365,0)&amp;" Year"</f>
        <v>-20 Year</v>
      </c>
      <c r="AN128" s="260" t="n">
        <f aca="false">IF(F128="AAA",1,IF(F128="AA+",2,IF(F128="AA",3,IF(F128="AA-",4,IF(F128="A+",5,IF(F128="A",6,IF(F128="A-",7,IF(F128="BBB+",8,"Code"))))))))</f>
        <v>6</v>
      </c>
      <c r="AO128" s="260" t="str">
        <f aca="false">IF(F128="BBB",9,IF(F128="BBB-",10,IF(F128="BB+",11,IF(F128="BB",12,IF(F128="BB-",13,IF(F128="B+",14,IF(F128="B",15,IF(F128="B-",16,"Code"))))))))</f>
        <v>Code</v>
      </c>
      <c r="AP128" s="260" t="n">
        <f aca="false">IF(AN128="Code",AO128,AN128)</f>
        <v>6</v>
      </c>
      <c r="AQ128" s="259" t="n">
        <f aca="false">AH128-(IF(ISERROR(VLOOKUP(A128,'WTD Last'!$A$1:$AQ$605,34,0)),0,VLOOKUP(A128,'WTD Last'!$A$1:$AQ$605,34,0)))</f>
        <v>-79954.6822950001</v>
      </c>
      <c r="AR128" s="270"/>
      <c r="AS128" s="259"/>
      <c r="AT128" s="259" t="n">
        <f aca="false">N128*(P128/100)/360</f>
        <v>-138.888888888889</v>
      </c>
      <c r="AU128" s="261" t="n">
        <v>11352</v>
      </c>
      <c r="AV128" s="261" t="n">
        <v>92465</v>
      </c>
      <c r="AW128" s="255"/>
      <c r="AX128" s="257"/>
    </row>
    <row r="129" customFormat="false" ht="12.75" hidden="false" customHeight="false" outlineLevel="0" collapsed="false">
      <c r="A129" s="255" t="n">
        <v>1061</v>
      </c>
      <c r="B129" s="255" t="n">
        <v>425</v>
      </c>
      <c r="C129" s="255" t="s">
        <v>2</v>
      </c>
      <c r="D129" s="255" t="s">
        <v>104</v>
      </c>
      <c r="E129" s="255" t="s">
        <v>255</v>
      </c>
      <c r="F129" s="255" t="s">
        <v>102</v>
      </c>
      <c r="G129" s="255" t="s">
        <v>191</v>
      </c>
      <c r="H129" s="255" t="s">
        <v>97</v>
      </c>
      <c r="I129" s="255" t="s">
        <v>186</v>
      </c>
      <c r="J129" s="256" t="s">
        <v>170</v>
      </c>
      <c r="K129" s="268" t="n">
        <v>36874</v>
      </c>
      <c r="L129" s="268" t="n">
        <v>38645</v>
      </c>
      <c r="M129" s="255" t="s">
        <v>155</v>
      </c>
      <c r="N129" s="257" t="n">
        <v>10000000</v>
      </c>
      <c r="O129" s="257" t="n">
        <v>-3911.806761</v>
      </c>
      <c r="P129" s="258" t="n">
        <v>0.95</v>
      </c>
      <c r="Q129" s="257" t="n">
        <v>127.742525</v>
      </c>
      <c r="R129" s="257" t="n">
        <v>118.134303</v>
      </c>
      <c r="S129" s="258" t="n">
        <v>-9.57876457728026</v>
      </c>
      <c r="T129" s="257" t="n">
        <v>37470.2760354322</v>
      </c>
      <c r="U129" s="257" t="n">
        <v>1460.704515</v>
      </c>
      <c r="V129" s="257" t="n">
        <v>0</v>
      </c>
      <c r="W129" s="257" t="n">
        <v>38930.9805504322</v>
      </c>
      <c r="X129" s="257" t="n">
        <v>-110389.687425</v>
      </c>
      <c r="Y129" s="257" t="n">
        <v>-72565.944169</v>
      </c>
      <c r="Z129" s="257" t="n">
        <v>37823.743256</v>
      </c>
      <c r="AA129" s="257" t="n">
        <v>-1107.23729443221</v>
      </c>
      <c r="AB129" s="257" t="n">
        <v>-110389.687425</v>
      </c>
      <c r="AC129" s="257" t="n">
        <v>-72565.944169</v>
      </c>
      <c r="AD129" s="257" t="n">
        <v>37823.743256</v>
      </c>
      <c r="AF129" s="257" t="n">
        <v>-22522.2274264575</v>
      </c>
      <c r="AG129" s="259" t="n">
        <f aca="false">IF(ISERROR(VLOOKUP(B129,Acc_Cash!$A:$H,3,FALSE())),0,VLOOKUP(B129,Acc_Cash!$A:$H,3,FALSE()))</f>
        <v>10291.666667</v>
      </c>
      <c r="AH129" s="259" t="n">
        <f aca="false">AG129+AC129</f>
        <v>-62274.277502</v>
      </c>
      <c r="AI129" s="259" t="n">
        <f aca="false">AH129-(IF(ISERROR(VLOOKUP(A129,'YTD Last'!$E$2:$Z$500,21,0)),0,VLOOKUP(A129,'YTD Last'!$E$2:$Z$500,21,0)))</f>
        <v>-38265.037511</v>
      </c>
      <c r="AJ129" s="259" t="n">
        <f aca="false">AH129-IF(ISERROR(VLOOKUP(A129,'QTD Last'!$A$2:$AH$600,34,0)),0,VLOOKUP(A129,'QTD Last'!$A$2:$AH$600,34,0))</f>
        <v>37823.743256</v>
      </c>
      <c r="AK129" s="259" t="n">
        <f aca="false">AH129-IF(ISERROR(VLOOKUP(A129,'MTD Last'!$A$2:$AH$600,34,0)),0,VLOOKUP(A129,'MTD Last'!$A$2:$AH$600,34,0))</f>
        <v>37823.743256</v>
      </c>
      <c r="AL129" s="259" t="n">
        <f aca="false">AD129-AE129</f>
        <v>37823.743256</v>
      </c>
      <c r="AM129" s="269" t="str">
        <f aca="false">ROUND((L129-Control!$C$3)/365,0)&amp;" Year"</f>
        <v>-20 Year</v>
      </c>
      <c r="AN129" s="260" t="n">
        <f aca="false">IF(F129="AAA",1,IF(F129="AA+",2,IF(F129="AA",3,IF(F129="AA-",4,IF(F129="A+",5,IF(F129="A",6,IF(F129="A-",7,IF(F129="BBB+",8,"Code"))))))))</f>
        <v>6</v>
      </c>
      <c r="AO129" s="260" t="str">
        <f aca="false">IF(F129="BBB",9,IF(F129="BBB-",10,IF(F129="BB+",11,IF(F129="BB",12,IF(F129="BB-",13,IF(F129="B+",14,IF(F129="B",15,IF(F129="B-",16,"Code"))))))))</f>
        <v>Code</v>
      </c>
      <c r="AP129" s="260" t="n">
        <f aca="false">IF(AN129="Code",AO129,AN129)</f>
        <v>6</v>
      </c>
      <c r="AQ129" s="259" t="n">
        <f aca="false">AH129-(IF(ISERROR(VLOOKUP(A129,'WTD Last'!$A$1:$AQ$605,34,0)),0,VLOOKUP(A129,'WTD Last'!$A$1:$AQ$605,34,0)))</f>
        <v>80750.244636</v>
      </c>
      <c r="AR129" s="270" t="n">
        <f aca="false">R129-(IF(ISERROR(VLOOKUP(A129,'WTD Last'!$A$1:$AQ$605,18,0)),0,VLOOKUP(A129,'WTD Last'!$A$1:$AQ$605,18,0)))</f>
        <v>-19.818625</v>
      </c>
      <c r="AS129" s="259" t="n">
        <f aca="false">O129-(IF(ISERROR(VLOOKUP(A129,'WTD Last'!$A$1:$AQ$605,15,0)),0,VLOOKUP(A129,'WTD Last'!$A$1:$AQ$605,15,0)))</f>
        <v>31.9350809999996</v>
      </c>
      <c r="AT129" s="259" t="n">
        <f aca="false">N129*(P129/100)/360</f>
        <v>263.888888888889</v>
      </c>
      <c r="AU129" s="261" t="n">
        <v>89135</v>
      </c>
      <c r="AV129" s="261" t="n">
        <v>92465</v>
      </c>
      <c r="AW129" s="255"/>
      <c r="AX129" s="257"/>
    </row>
    <row r="130" customFormat="false" ht="12.75" hidden="false" customHeight="false" outlineLevel="0" collapsed="false">
      <c r="A130" s="255" t="n">
        <v>1675</v>
      </c>
      <c r="B130" s="255" t="n">
        <v>883</v>
      </c>
      <c r="C130" s="255" t="s">
        <v>2</v>
      </c>
      <c r="D130" s="255" t="s">
        <v>104</v>
      </c>
      <c r="E130" s="255" t="s">
        <v>255</v>
      </c>
      <c r="F130" s="255" t="s">
        <v>102</v>
      </c>
      <c r="G130" s="255" t="s">
        <v>191</v>
      </c>
      <c r="H130" s="255" t="s">
        <v>97</v>
      </c>
      <c r="I130" s="255" t="s">
        <v>182</v>
      </c>
      <c r="J130" s="256" t="s">
        <v>170</v>
      </c>
      <c r="K130" s="268" t="n">
        <v>36963</v>
      </c>
      <c r="L130" s="268" t="n">
        <v>38789</v>
      </c>
      <c r="M130" s="255" t="s">
        <v>155</v>
      </c>
      <c r="N130" s="257" t="n">
        <v>10000000</v>
      </c>
      <c r="O130" s="257" t="n">
        <v>-4274.869106</v>
      </c>
      <c r="P130" s="258" t="n">
        <v>1.42</v>
      </c>
      <c r="Q130" s="257" t="n">
        <v>133.345221</v>
      </c>
      <c r="R130" s="257" t="n">
        <v>123.349587</v>
      </c>
      <c r="S130" s="258" t="n">
        <v>-9.95085184644066</v>
      </c>
      <c r="T130" s="257" t="n">
        <v>42538.5891367322</v>
      </c>
      <c r="U130" s="257" t="n">
        <v>1635.047364</v>
      </c>
      <c r="V130" s="257" t="n">
        <v>0</v>
      </c>
      <c r="W130" s="257" t="n">
        <v>44173.6365007322</v>
      </c>
      <c r="X130" s="257" t="n">
        <v>44813.128346</v>
      </c>
      <c r="Y130" s="257" t="n">
        <v>87733.032497</v>
      </c>
      <c r="Z130" s="257" t="n">
        <v>42919.904151</v>
      </c>
      <c r="AA130" s="257" t="n">
        <v>-1253.73234973222</v>
      </c>
      <c r="AB130" s="257" t="n">
        <v>44813.128346</v>
      </c>
      <c r="AC130" s="257" t="n">
        <v>87733.032497</v>
      </c>
      <c r="AD130" s="257" t="n">
        <v>42919.904151</v>
      </c>
      <c r="AF130" s="257" t="n">
        <v>-24612.558877795</v>
      </c>
      <c r="AG130" s="259" t="n">
        <f aca="false">IF(ISERROR(VLOOKUP(B130,Acc_Cash!$A:$H,3,FALSE())),0,VLOOKUP(B130,Acc_Cash!$A:$H,3,FALSE()))</f>
        <v>0</v>
      </c>
      <c r="AH130" s="259" t="n">
        <f aca="false">AG130+AC130</f>
        <v>87733.032497</v>
      </c>
      <c r="AI130" s="259" t="n">
        <f aca="false">AH130-(IF(ISERROR(VLOOKUP(A130,'YTD Last'!$E$2:$Z$383,21,0)),0,VLOOKUP(A130,'YTD Last'!$E$2:$Z$383,21,0)))</f>
        <v>87733.032497</v>
      </c>
      <c r="AJ130" s="259" t="n">
        <f aca="false">AH130-IF(ISERROR(VLOOKUP(A130,'QTD Last'!$A$2:$AH$600,34,0)),0,VLOOKUP(A130,'QTD Last'!$A$2:$AH$600,34,0))</f>
        <v>42919.904151</v>
      </c>
      <c r="AK130" s="259" t="n">
        <f aca="false">AH130-IF(ISERROR(VLOOKUP(A130,'MTD Last'!$A$2:$AH$600,34,0)),0,VLOOKUP(A130,'MTD Last'!$A$2:$AH$600,34,0))</f>
        <v>42919.904151</v>
      </c>
      <c r="AL130" s="259" t="n">
        <f aca="false">AD130-AE130</f>
        <v>42919.904151</v>
      </c>
      <c r="AM130" s="269" t="str">
        <f aca="false">ROUND((L130-Control!$C$3)/365,0)&amp;" Year"</f>
        <v>-20 Year</v>
      </c>
      <c r="AN130" s="260" t="n">
        <f aca="false">IF(F130="AAA",1,IF(F130="AA+",2,IF(F130="AA",3,IF(F130="AA-",4,IF(F130="A+",5,IF(F130="A",6,IF(F130="A-",7,IF(F130="BBB+",8,"Code"))))))))</f>
        <v>6</v>
      </c>
      <c r="AO130" s="260" t="str">
        <f aca="false">IF(F130="BBB",9,IF(F130="BBB-",10,IF(F130="BB+",11,IF(F130="BB",12,IF(F130="BB-",13,IF(F130="B+",14,IF(F130="B",15,IF(F130="B-",16,"Code"))))))))</f>
        <v>Code</v>
      </c>
      <c r="AP130" s="260" t="n">
        <f aca="false">IF(AN130="Code",AO130,AN130)</f>
        <v>6</v>
      </c>
      <c r="AQ130" s="259" t="n">
        <f aca="false">AH130-(IF(ISERROR(VLOOKUP(A130,'WTD Last'!$A$1:$AQ$605,34,0)),0,VLOOKUP(A130,'WTD Last'!$A$1:$AQ$605,34,0)))</f>
        <v>89998.425492</v>
      </c>
      <c r="AR130" s="270" t="n">
        <f aca="false">R130-(IF(ISERROR(VLOOKUP(A130,'WTD Last'!$A$1:$AQ$605,18,0)),0,VLOOKUP(A130,'WTD Last'!$A$1:$AQ$605,18,0)))</f>
        <v>-20.485838</v>
      </c>
      <c r="AS130" s="259" t="n">
        <f aca="false">O130-(IF(ISERROR(VLOOKUP(A130,'WTD Last'!$A$1:$AQ$605,15,0)),0,VLOOKUP(A130,'WTD Last'!$A$1:$AQ$605,15,0)))</f>
        <v>36.9160460000003</v>
      </c>
      <c r="AT130" s="259" t="n">
        <f aca="false">N130*(P130/100)/360</f>
        <v>394.444444444444</v>
      </c>
      <c r="AU130" s="261" t="n">
        <v>81224</v>
      </c>
      <c r="AV130" s="261" t="n">
        <v>92465</v>
      </c>
      <c r="AW130" s="255"/>
      <c r="AX130" s="257"/>
    </row>
    <row r="131" customFormat="false" ht="12.75" hidden="false" customHeight="false" outlineLevel="0" collapsed="false">
      <c r="A131" s="255" t="n">
        <v>1677</v>
      </c>
      <c r="B131" s="255" t="n">
        <v>885</v>
      </c>
      <c r="C131" s="255" t="s">
        <v>2</v>
      </c>
      <c r="D131" s="255" t="s">
        <v>104</v>
      </c>
      <c r="E131" s="255" t="s">
        <v>255</v>
      </c>
      <c r="F131" s="255" t="s">
        <v>102</v>
      </c>
      <c r="G131" s="255" t="s">
        <v>191</v>
      </c>
      <c r="H131" s="255" t="s">
        <v>97</v>
      </c>
      <c r="I131" s="255" t="s">
        <v>186</v>
      </c>
      <c r="J131" s="256" t="s">
        <v>170</v>
      </c>
      <c r="K131" s="268" t="n">
        <v>36963</v>
      </c>
      <c r="L131" s="268" t="n">
        <v>38789</v>
      </c>
      <c r="M131" s="255" t="s">
        <v>155</v>
      </c>
      <c r="N131" s="257" t="n">
        <v>-10000000</v>
      </c>
      <c r="O131" s="257" t="n">
        <v>4267.706198</v>
      </c>
      <c r="P131" s="258" t="n">
        <v>1.37</v>
      </c>
      <c r="Q131" s="257" t="n">
        <v>133.345221</v>
      </c>
      <c r="R131" s="257" t="n">
        <v>123.349587</v>
      </c>
      <c r="S131" s="258" t="n">
        <v>-9.95264960651201</v>
      </c>
      <c r="T131" s="257" t="n">
        <v>-42474.9844122336</v>
      </c>
      <c r="U131" s="257" t="n">
        <v>-1621.998927</v>
      </c>
      <c r="V131" s="257" t="n">
        <v>0</v>
      </c>
      <c r="W131" s="257" t="n">
        <v>-44096.9833392336</v>
      </c>
      <c r="X131" s="257" t="n">
        <v>-23415.099536</v>
      </c>
      <c r="Y131" s="257" t="n">
        <v>-66232.937443</v>
      </c>
      <c r="Z131" s="257" t="n">
        <v>-42817.837907</v>
      </c>
      <c r="AA131" s="257" t="n">
        <v>1279.14543223358</v>
      </c>
      <c r="AB131" s="257" t="n">
        <v>-23415.099536</v>
      </c>
      <c r="AC131" s="257" t="n">
        <v>-66232.937443</v>
      </c>
      <c r="AD131" s="257" t="n">
        <v>-42817.837907</v>
      </c>
      <c r="AF131" s="257" t="n">
        <v>24571.318434985</v>
      </c>
      <c r="AG131" s="259" t="n">
        <f aca="false">IF(ISERROR(VLOOKUP(B131,Acc_Cash!$A:$H,3,FALSE())),0,VLOOKUP(B131,Acc_Cash!$A:$H,3,FALSE()))</f>
        <v>0</v>
      </c>
      <c r="AH131" s="259" t="n">
        <f aca="false">AG131+AC131</f>
        <v>-66232.937443</v>
      </c>
      <c r="AI131" s="259" t="n">
        <f aca="false">AH131-(IF(ISERROR(VLOOKUP(A131,'YTD Last'!$E$2:$Z$500,21,0)),0,VLOOKUP(A131,'YTD Last'!$E$2:$Z$500,21,0)))</f>
        <v>-66232.937443</v>
      </c>
      <c r="AJ131" s="259" t="n">
        <f aca="false">AH131-IF(ISERROR(VLOOKUP(A131,'QTD Last'!$A$2:$AH$600,34,0)),0,VLOOKUP(A131,'QTD Last'!$A$2:$AH$600,34,0))</f>
        <v>-42817.837907</v>
      </c>
      <c r="AK131" s="259" t="n">
        <f aca="false">AH131-IF(ISERROR(VLOOKUP(A131,'MTD Last'!$A$2:$AH$600,34,0)),0,VLOOKUP(A131,'MTD Last'!$A$2:$AH$600,34,0))</f>
        <v>-42817.837907</v>
      </c>
      <c r="AL131" s="259" t="n">
        <f aca="false">AD131-AE131</f>
        <v>-42817.837907</v>
      </c>
      <c r="AM131" s="269" t="str">
        <f aca="false">ROUND((L131-Control!$C$3)/365,0)&amp;" Year"</f>
        <v>-20 Year</v>
      </c>
      <c r="AN131" s="260" t="n">
        <f aca="false">IF(F131="AAA",1,IF(F131="AA+",2,IF(F131="AA",3,IF(F131="AA-",4,IF(F131="A+",5,IF(F131="A",6,IF(F131="A-",7,IF(F131="BBB+",8,"Code"))))))))</f>
        <v>6</v>
      </c>
      <c r="AO131" s="260" t="str">
        <f aca="false">IF(F131="BBB",9,IF(F131="BBB-",10,IF(F131="BB+",11,IF(F131="BB",12,IF(F131="BB-",13,IF(F131="B+",14,IF(F131="B",15,IF(F131="B-",16,"Code"))))))))</f>
        <v>Code</v>
      </c>
      <c r="AP131" s="260" t="n">
        <f aca="false">IF(AN131="Code",AO131,AN131)</f>
        <v>6</v>
      </c>
      <c r="AQ131" s="259" t="n">
        <f aca="false">AH131-(IF(ISERROR(VLOOKUP(A131,'WTD Last'!$A$1:$AQ$605,34,0)),0,VLOOKUP(A131,'WTD Last'!$A$1:$AQ$605,34,0)))</f>
        <v>-89898.861897</v>
      </c>
      <c r="AR131" s="270" t="n">
        <f aca="false">R131-(IF(ISERROR(VLOOKUP(A131,'WTD Last'!$A$1:$AQ$605,18,0)),0,VLOOKUP(A131,'WTD Last'!$A$1:$AQ$605,18,0)))</f>
        <v>-20.485838</v>
      </c>
      <c r="AS131" s="259" t="n">
        <f aca="false">O131-(IF(ISERROR(VLOOKUP(A131,'WTD Last'!$A$1:$AQ$605,15,0)),0,VLOOKUP(A131,'WTD Last'!$A$1:$AQ$605,15,0)))</f>
        <v>-36.8418250000004</v>
      </c>
      <c r="AT131" s="259" t="n">
        <f aca="false">N131*(P131/100)/360</f>
        <v>-380.555555555556</v>
      </c>
      <c r="AU131" s="261" t="n">
        <v>89135</v>
      </c>
      <c r="AV131" s="261" t="n">
        <v>92465</v>
      </c>
      <c r="AW131" s="255"/>
      <c r="AX131" s="257"/>
    </row>
    <row r="132" customFormat="false" ht="12.75" hidden="false" customHeight="false" outlineLevel="0" collapsed="false">
      <c r="A132" s="255" t="n">
        <v>1301</v>
      </c>
      <c r="B132" s="255" t="n">
        <v>462</v>
      </c>
      <c r="C132" s="255" t="s">
        <v>2</v>
      </c>
      <c r="D132" s="255" t="s">
        <v>104</v>
      </c>
      <c r="E132" s="255" t="s">
        <v>256</v>
      </c>
      <c r="F132" s="255" t="s">
        <v>172</v>
      </c>
      <c r="G132" s="255" t="s">
        <v>191</v>
      </c>
      <c r="H132" s="255" t="s">
        <v>168</v>
      </c>
      <c r="I132" s="255" t="s">
        <v>156</v>
      </c>
      <c r="J132" s="256" t="s">
        <v>154</v>
      </c>
      <c r="K132" s="268" t="n">
        <v>36896</v>
      </c>
      <c r="L132" s="268" t="n">
        <v>38722</v>
      </c>
      <c r="M132" s="255" t="s">
        <v>155</v>
      </c>
      <c r="N132" s="257" t="n">
        <v>-10000000</v>
      </c>
      <c r="O132" s="257" t="n">
        <v>4281.80262</v>
      </c>
      <c r="P132" s="258" t="n">
        <v>4.1</v>
      </c>
      <c r="Q132" s="257" t="n">
        <v>531.0701</v>
      </c>
      <c r="R132" s="257" t="n">
        <v>529.188426</v>
      </c>
      <c r="S132" s="258" t="n">
        <v>-1.0958941897283</v>
      </c>
      <c r="T132" s="257" t="n">
        <v>-4692.40261282141</v>
      </c>
      <c r="U132" s="257" t="n">
        <v>-4224.992025</v>
      </c>
      <c r="V132" s="257" t="n">
        <v>0</v>
      </c>
      <c r="W132" s="257" t="n">
        <v>-8917.39463782141</v>
      </c>
      <c r="X132" s="257" t="n">
        <v>336798.740133</v>
      </c>
      <c r="Y132" s="257" t="n">
        <v>329624.357944</v>
      </c>
      <c r="Z132" s="257" t="n">
        <v>-7174.38218900003</v>
      </c>
      <c r="AA132" s="257" t="n">
        <v>1743.01244882139</v>
      </c>
      <c r="AB132" s="257" t="n">
        <v>336798.740133</v>
      </c>
      <c r="AC132" s="257" t="n">
        <v>329624.357944</v>
      </c>
      <c r="AD132" s="257" t="n">
        <v>-7174.38218900003</v>
      </c>
      <c r="AF132" s="257" t="n">
        <v>42261.3918594</v>
      </c>
      <c r="AG132" s="259" t="n">
        <f aca="false">IF(ISERROR(VLOOKUP(B132,Acc_Cash!$A:$H,3,FALSE())),0,VLOOKUP(B132,Acc_Cash!$A:$H,3,FALSE()))</f>
        <v>0</v>
      </c>
      <c r="AH132" s="259" t="n">
        <f aca="false">AG132+AC132</f>
        <v>329624.357944</v>
      </c>
      <c r="AI132" s="259" t="n">
        <f aca="false">AH132-(IF(ISERROR(VLOOKUP(A132,'YTD Last'!$E$2:$Z$383,21,0)),0,VLOOKUP(A132,'YTD Last'!$E$2:$Z$383,21,0)))</f>
        <v>-189058.456444</v>
      </c>
      <c r="AJ132" s="259" t="n">
        <f aca="false">AH132-IF(ISERROR(VLOOKUP(A132,'QTD Last'!$A$2:$AH$600,34,0)),0,VLOOKUP(A132,'QTD Last'!$A$2:$AH$600,34,0))</f>
        <v>-7174.38218900003</v>
      </c>
      <c r="AK132" s="259" t="n">
        <f aca="false">AH132-IF(ISERROR(VLOOKUP(A132,'MTD Last'!$A$2:$AH$600,34,0)),0,VLOOKUP(A132,'MTD Last'!$A$2:$AH$600,34,0))</f>
        <v>-7174.38218900003</v>
      </c>
      <c r="AL132" s="259" t="n">
        <f aca="false">AD132-AE132</f>
        <v>-7174.38218900003</v>
      </c>
      <c r="AM132" s="269" t="str">
        <f aca="false">ROUND((L132-Control!$C$3)/365,0)&amp;" Year"</f>
        <v>-20 Year</v>
      </c>
      <c r="AN132" s="260" t="str">
        <f aca="false">IF(F132="AAA",1,IF(F132="AA+",2,IF(F132="AA",3,IF(F132="AA-",4,IF(F132="A+",5,IF(F132="A",6,IF(F132="A-",7,IF(F132="BBB+",8,"Code"))))))))</f>
        <v>Code</v>
      </c>
      <c r="AO132" s="260" t="n">
        <f aca="false">IF(F132="BBB",9,IF(F132="BBB-",10,IF(F132="BB+",11,IF(F132="BB",12,IF(F132="BB-",13,IF(F132="B+",14,IF(F132="B",15,IF(F132="B-",16,"Code"))))))))</f>
        <v>9</v>
      </c>
      <c r="AP132" s="260" t="n">
        <f aca="false">IF(AN132="Code",AO132,AN132)</f>
        <v>9</v>
      </c>
      <c r="AQ132" s="259" t="n">
        <f aca="false">AH132-(IF(ISERROR(VLOOKUP(A132,'WTD Last'!$A$1:$AQ$605,34,0)),0,VLOOKUP(A132,'WTD Last'!$A$1:$AQ$605,34,0)))</f>
        <v>-24689.994455</v>
      </c>
      <c r="AR132" s="270" t="n">
        <f aca="false">R132-(IF(ISERROR(VLOOKUP(A132,'WTD Last'!$A$1:$AQ$605,18,0)),0,VLOOKUP(A132,'WTD Last'!$A$1:$AQ$605,18,0)))</f>
        <v>-3.72043999999994</v>
      </c>
      <c r="AS132" s="259" t="n">
        <f aca="false">O132-(IF(ISERROR(VLOOKUP(A132,'WTD Last'!$A$1:$AQ$605,15,0)),0,VLOOKUP(A132,'WTD Last'!$A$1:$AQ$605,15,0)))</f>
        <v>-41.8752969999996</v>
      </c>
      <c r="AT132" s="259" t="n">
        <f aca="false">N132*(P132/100)/360</f>
        <v>-1138.88888888889</v>
      </c>
      <c r="AV132" s="261" t="n">
        <v>86728</v>
      </c>
      <c r="AW132" s="255"/>
      <c r="AX132" s="257"/>
    </row>
    <row r="133" customFormat="false" ht="12.75" hidden="false" customHeight="false" outlineLevel="0" collapsed="false">
      <c r="A133" s="255" t="n">
        <v>1495</v>
      </c>
      <c r="B133" s="255" t="n">
        <v>546</v>
      </c>
      <c r="C133" s="255" t="s">
        <v>2</v>
      </c>
      <c r="D133" s="255" t="s">
        <v>157</v>
      </c>
      <c r="E133" s="255" t="s">
        <v>256</v>
      </c>
      <c r="F133" s="255" t="s">
        <v>172</v>
      </c>
      <c r="G133" s="255" t="s">
        <v>191</v>
      </c>
      <c r="H133" s="255" t="s">
        <v>168</v>
      </c>
      <c r="I133" s="255" t="s">
        <v>156</v>
      </c>
      <c r="J133" s="256" t="s">
        <v>158</v>
      </c>
      <c r="K133" s="268" t="n">
        <v>36896</v>
      </c>
      <c r="L133" s="268" t="n">
        <v>38722</v>
      </c>
      <c r="M133" s="255" t="s">
        <v>155</v>
      </c>
      <c r="N133" s="257" t="n">
        <v>10000000</v>
      </c>
      <c r="O133" s="257" t="n">
        <v>-4281.80262</v>
      </c>
      <c r="P133" s="258" t="n">
        <v>4.1</v>
      </c>
      <c r="Q133" s="257" t="n">
        <v>531.0701</v>
      </c>
      <c r="R133" s="257" t="n">
        <v>529.188426</v>
      </c>
      <c r="S133" s="258" t="n">
        <v>-1.0958941897283</v>
      </c>
      <c r="T133" s="257" t="n">
        <v>4692.40261282141</v>
      </c>
      <c r="U133" s="257" t="n">
        <v>4224.992025</v>
      </c>
      <c r="V133" s="257" t="n">
        <v>0</v>
      </c>
      <c r="W133" s="257" t="n">
        <v>8917.39463782141</v>
      </c>
      <c r="X133" s="257" t="n">
        <v>-336798.740133</v>
      </c>
      <c r="Y133" s="257" t="n">
        <v>-329624.357944</v>
      </c>
      <c r="Z133" s="257" t="n">
        <v>7174.38218900003</v>
      </c>
      <c r="AA133" s="257" t="n">
        <v>-1743.01244882139</v>
      </c>
      <c r="AB133" s="257" t="n">
        <v>-336798.740133</v>
      </c>
      <c r="AC133" s="257" t="n">
        <v>-329624.357944</v>
      </c>
      <c r="AD133" s="257" t="n">
        <v>7174.38218900003</v>
      </c>
      <c r="AF133" s="257" t="n">
        <v>-42261.3918594</v>
      </c>
      <c r="AG133" s="259" t="n">
        <f aca="false">IF(ISERROR(VLOOKUP(B133,Acc_Cash!$A:$H,3,FALSE())),0,VLOOKUP(B133,Acc_Cash!$A:$H,3,FALSE()))</f>
        <v>0</v>
      </c>
      <c r="AH133" s="259" t="n">
        <f aca="false">AG133+AC133</f>
        <v>-329624.357944</v>
      </c>
      <c r="AI133" s="259" t="n">
        <f aca="false">AH133-(IF(ISERROR(VLOOKUP(A133,'YTD Last'!$E$2:$Z$383,21,0)),0,VLOOKUP(A133,'YTD Last'!$E$2:$Z$383,21,0)))</f>
        <v>189058.456444</v>
      </c>
      <c r="AJ133" s="259" t="n">
        <f aca="false">AH133-IF(ISERROR(VLOOKUP(A133,'QTD Last'!$A$2:$AH$600,34,0)),0,VLOOKUP(A133,'QTD Last'!$A$2:$AH$600,34,0))</f>
        <v>7174.38218900003</v>
      </c>
      <c r="AK133" s="259" t="n">
        <f aca="false">AH133-IF(ISERROR(VLOOKUP(A133,'MTD Last'!$A$2:$AH$600,34,0)),0,VLOOKUP(A133,'MTD Last'!$A$2:$AH$600,34,0))</f>
        <v>7174.38218900003</v>
      </c>
      <c r="AL133" s="259" t="n">
        <f aca="false">AD133-AE133</f>
        <v>7174.38218900003</v>
      </c>
      <c r="AM133" s="269" t="str">
        <f aca="false">ROUND((L133-Control!$C$3)/365,0)&amp;" Year"</f>
        <v>-20 Year</v>
      </c>
      <c r="AN133" s="260" t="str">
        <f aca="false">IF(F133="AAA",1,IF(F133="AA+",2,IF(F133="AA",3,IF(F133="AA-",4,IF(F133="A+",5,IF(F133="A",6,IF(F133="A-",7,IF(F133="BBB+",8,"Code"))))))))</f>
        <v>Code</v>
      </c>
      <c r="AO133" s="260" t="n">
        <f aca="false">IF(F133="BBB",9,IF(F133="BBB-",10,IF(F133="BB+",11,IF(F133="BB",12,IF(F133="BB-",13,IF(F133="B+",14,IF(F133="B",15,IF(F133="B-",16,"Code"))))))))</f>
        <v>9</v>
      </c>
      <c r="AP133" s="260" t="n">
        <f aca="false">IF(AN133="Code",AO133,AN133)</f>
        <v>9</v>
      </c>
      <c r="AQ133" s="259" t="n">
        <f aca="false">AH133-(IF(ISERROR(VLOOKUP(A133,'WTD Last'!$A$1:$AQ$605,34,0)),0,VLOOKUP(A133,'WTD Last'!$A$1:$AQ$605,34,0)))</f>
        <v>24689.994455</v>
      </c>
      <c r="AR133" s="270" t="n">
        <f aca="false">R133-(IF(ISERROR(VLOOKUP(A133,'WTD Last'!$A$1:$AQ$605,18,0)),0,VLOOKUP(A133,'WTD Last'!$A$1:$AQ$605,18,0)))</f>
        <v>-3.72043999999994</v>
      </c>
      <c r="AS133" s="259" t="n">
        <f aca="false">O133-(IF(ISERROR(VLOOKUP(A133,'WTD Last'!$A$1:$AQ$605,15,0)),0,VLOOKUP(A133,'WTD Last'!$A$1:$AQ$605,15,0)))</f>
        <v>41.8752969999996</v>
      </c>
      <c r="AT133" s="259" t="n">
        <f aca="false">N133*(P133/100)/360</f>
        <v>1138.88888888889</v>
      </c>
      <c r="AV133" s="261" t="n">
        <v>86728</v>
      </c>
      <c r="AW133" s="255"/>
      <c r="AX133" s="257"/>
    </row>
    <row r="134" customFormat="false" ht="12.75" hidden="false" customHeight="false" outlineLevel="0" collapsed="false">
      <c r="A134" s="255" t="n">
        <v>1748</v>
      </c>
      <c r="B134" s="255" t="n">
        <v>954</v>
      </c>
      <c r="C134" s="255" t="s">
        <v>2</v>
      </c>
      <c r="D134" s="255" t="s">
        <v>104</v>
      </c>
      <c r="E134" s="255" t="s">
        <v>257</v>
      </c>
      <c r="F134" s="255" t="s">
        <v>109</v>
      </c>
      <c r="G134" s="255" t="s">
        <v>112</v>
      </c>
      <c r="H134" s="255" t="s">
        <v>168</v>
      </c>
      <c r="I134" s="255" t="s">
        <v>217</v>
      </c>
      <c r="J134" s="256" t="s">
        <v>258</v>
      </c>
      <c r="K134" s="268" t="n">
        <v>36984</v>
      </c>
      <c r="L134" s="268" t="n">
        <v>38810</v>
      </c>
      <c r="M134" s="255" t="s">
        <v>155</v>
      </c>
      <c r="N134" s="257" t="n">
        <v>-10000000</v>
      </c>
      <c r="O134" s="257" t="n">
        <v>4258.89001</v>
      </c>
      <c r="P134" s="258" t="n">
        <v>0.58</v>
      </c>
      <c r="Q134" s="257" t="n">
        <v>57.666037</v>
      </c>
      <c r="R134" s="257" t="n">
        <v>57.398172</v>
      </c>
      <c r="S134" s="258" t="n">
        <v>-0.271467446466197</v>
      </c>
      <c r="T134" s="257" t="n">
        <v>-1156.1499957951</v>
      </c>
      <c r="U134" s="257" t="n">
        <v>-690.34329</v>
      </c>
      <c r="V134" s="257" t="n">
        <v>0</v>
      </c>
      <c r="W134" s="257" t="n">
        <v>-1846.4932857951</v>
      </c>
      <c r="X134" s="257" t="n">
        <v>-1447.748755</v>
      </c>
      <c r="Y134" s="257" t="n">
        <v>-2773.716319</v>
      </c>
      <c r="Z134" s="257" t="n">
        <v>-1325.967564</v>
      </c>
      <c r="AA134" s="257" t="n">
        <v>520.525721795097</v>
      </c>
      <c r="AB134" s="257" t="n">
        <v>-1447.748755</v>
      </c>
      <c r="AC134" s="257" t="n">
        <v>-2773.716319</v>
      </c>
      <c r="AD134" s="257" t="n">
        <v>-1325.967564</v>
      </c>
      <c r="AG134" s="259" t="n">
        <f aca="false">IF(ISERROR(VLOOKUP(B134,Acc_Cash!$A:$H,3,FALSE())),0,VLOOKUP(B134,Acc_Cash!$A:$H,3,FALSE()))</f>
        <v>0</v>
      </c>
      <c r="AH134" s="259" t="n">
        <f aca="false">AG134+AC134</f>
        <v>-2773.716319</v>
      </c>
      <c r="AI134" s="259" t="n">
        <f aca="false">AH134-(IF(ISERROR(VLOOKUP(A134,'YTD Last'!$E$2:$Z$383,21,0)),0,VLOOKUP(A134,'YTD Last'!$E$2:$Z$383,21,0)))</f>
        <v>-2773.716319</v>
      </c>
      <c r="AJ134" s="259" t="n">
        <f aca="false">AH134-IF(ISERROR(VLOOKUP(A134,'QTD Last'!$A$2:$AH$600,34,0)),0,VLOOKUP(A134,'QTD Last'!$A$2:$AH$600,34,0))</f>
        <v>-1325.967564</v>
      </c>
      <c r="AK134" s="259" t="n">
        <f aca="false">AH134-IF(ISERROR(VLOOKUP(A134,'MTD Last'!$A$2:$AH$600,34,0)),0,VLOOKUP(A134,'MTD Last'!$A$2:$AH$600,34,0))</f>
        <v>-1325.967564</v>
      </c>
      <c r="AL134" s="259" t="n">
        <f aca="false">AD134-AE134</f>
        <v>-1325.967564</v>
      </c>
      <c r="AM134" s="269" t="str">
        <f aca="false">ROUND((L134-Control!$C$3)/365,0)&amp;" Year"</f>
        <v>-19 Year</v>
      </c>
      <c r="AN134" s="260" t="str">
        <f aca="false">IF(F134="AAA",1,IF(F134="AA+",2,IF(F134="AA",3,IF(F134="AA-",4,IF(F134="A+",5,IF(F134="A",6,IF(F134="A-",7,IF(F134="BBB+",8,"Code"))))))))</f>
        <v>Code</v>
      </c>
      <c r="AO134" s="260" t="str">
        <f aca="false">IF(F134="BBB",9,IF(F134="BBB-",10,IF(F134="BB+",11,IF(F134="BB",12,IF(F134="BB-",13,IF(F134="B+",14,IF(F134="B",15,IF(F134="B-",16,"Code"))))))))</f>
        <v>Code</v>
      </c>
      <c r="AP134" s="260" t="str">
        <f aca="false">IF(AN134="Code",AO134,AN134)</f>
        <v>Code</v>
      </c>
      <c r="AQ134" s="259" t="n">
        <f aca="false">AH134-(IF(ISERROR(VLOOKUP(A134,'WTD Last'!$A$1:$AQ$605,34,0)),0,VLOOKUP(A134,'WTD Last'!$A$1:$AQ$605,34,0)))</f>
        <v>-2773.716319</v>
      </c>
      <c r="AR134" s="270" t="n">
        <f aca="false">R134-(IF(ISERROR(VLOOKUP(A134,'WTD Last'!$A$1:$AQ$605,18,0)),0,VLOOKUP(A134,'WTD Last'!$A$1:$AQ$605,18,0)))</f>
        <v>57.398172</v>
      </c>
      <c r="AS134" s="259" t="n">
        <f aca="false">O134-(IF(ISERROR(VLOOKUP(A134,'WTD Last'!$A$1:$AQ$605,15,0)),0,VLOOKUP(A134,'WTD Last'!$A$1:$AQ$605,15,0)))</f>
        <v>4258.89001</v>
      </c>
      <c r="AT134" s="259" t="n">
        <f aca="false">N134*(P134/100)/360</f>
        <v>-161.111111111111</v>
      </c>
      <c r="AU134" s="261" t="n">
        <v>11352</v>
      </c>
      <c r="AV134" s="261" t="n">
        <v>86727</v>
      </c>
      <c r="AW134" s="255"/>
      <c r="AX134" s="257"/>
    </row>
    <row r="135" customFormat="false" ht="12.75" hidden="false" customHeight="false" outlineLevel="0" collapsed="false">
      <c r="A135" s="255" t="n">
        <v>1302</v>
      </c>
      <c r="B135" s="255" t="n">
        <v>463</v>
      </c>
      <c r="C135" s="255" t="s">
        <v>2</v>
      </c>
      <c r="D135" s="255" t="s">
        <v>104</v>
      </c>
      <c r="E135" s="255" t="s">
        <v>259</v>
      </c>
      <c r="F135" s="255" t="s">
        <v>150</v>
      </c>
      <c r="G135" s="255" t="s">
        <v>191</v>
      </c>
      <c r="H135" s="255" t="s">
        <v>168</v>
      </c>
      <c r="I135" s="255" t="s">
        <v>156</v>
      </c>
      <c r="J135" s="256" t="s">
        <v>170</v>
      </c>
      <c r="K135" s="268" t="n">
        <v>36896</v>
      </c>
      <c r="L135" s="268" t="n">
        <v>38722</v>
      </c>
      <c r="M135" s="255" t="s">
        <v>155</v>
      </c>
      <c r="N135" s="257" t="n">
        <v>-10000000</v>
      </c>
      <c r="O135" s="257" t="n">
        <v>4091.251417</v>
      </c>
      <c r="P135" s="258" t="n">
        <v>1.4</v>
      </c>
      <c r="Q135" s="257" t="n">
        <v>217.922339</v>
      </c>
      <c r="R135" s="257" t="n">
        <v>217.041578</v>
      </c>
      <c r="S135" s="258" t="n">
        <v>-0.707993054654986</v>
      </c>
      <c r="T135" s="257" t="n">
        <v>-2896.57758808337</v>
      </c>
      <c r="U135" s="257" t="n">
        <v>-1762.391511</v>
      </c>
      <c r="V135" s="257" t="n">
        <v>0</v>
      </c>
      <c r="W135" s="257" t="n">
        <v>-4658.96909908337</v>
      </c>
      <c r="X135" s="257" t="n">
        <v>275080.354539</v>
      </c>
      <c r="Y135" s="257" t="n">
        <v>271632.986155</v>
      </c>
      <c r="Z135" s="257" t="n">
        <v>-3447.36838400003</v>
      </c>
      <c r="AA135" s="257" t="n">
        <v>1211.60071508334</v>
      </c>
      <c r="AB135" s="257" t="n">
        <v>275080.354539</v>
      </c>
      <c r="AC135" s="257" t="n">
        <v>271632.986155</v>
      </c>
      <c r="AD135" s="257" t="n">
        <v>-3447.36838400003</v>
      </c>
      <c r="AF135" s="257" t="n">
        <v>51148.825215334</v>
      </c>
      <c r="AG135" s="259" t="n">
        <f aca="false">IF(ISERROR(VLOOKUP(B135,Acc_Cash!$A:$H,3,FALSE())),0,VLOOKUP(B135,Acc_Cash!$A:$H,3,FALSE()))</f>
        <v>0</v>
      </c>
      <c r="AH135" s="259" t="n">
        <f aca="false">AG135+AC135</f>
        <v>271632.986155</v>
      </c>
      <c r="AI135" s="259" t="n">
        <f aca="false">AH135-(IF(ISERROR(VLOOKUP(A135,'YTD Last'!$E$2:$Z$500,21,0)),0,VLOOKUP(A135,'YTD Last'!$E$2:$Z$500,21,0)))</f>
        <v>99246.20987</v>
      </c>
      <c r="AJ135" s="259" t="n">
        <f aca="false">AH135-IF(ISERROR(VLOOKUP(A135,'QTD Last'!$A$2:$AH$600,34,0)),0,VLOOKUP(A135,'QTD Last'!$A$2:$AH$600,34,0))</f>
        <v>-3447.36838400003</v>
      </c>
      <c r="AK135" s="259" t="n">
        <f aca="false">AH135-IF(ISERROR(VLOOKUP(A135,'MTD Last'!$A$2:$AH$600,34,0)),0,VLOOKUP(A135,'MTD Last'!$A$2:$AH$600,34,0))</f>
        <v>-3447.36838400003</v>
      </c>
      <c r="AL135" s="259" t="n">
        <f aca="false">AD135-AE135</f>
        <v>-3447.36838400003</v>
      </c>
      <c r="AM135" s="269" t="str">
        <f aca="false">ROUND((L135-Control!$C$3)/365,0)&amp;" Year"</f>
        <v>-20 Year</v>
      </c>
      <c r="AN135" s="260" t="str">
        <f aca="false">IF(F135="AAA",1,IF(F135="AA+",2,IF(F135="AA",3,IF(F135="AA-",4,IF(F135="A+",5,IF(F135="A",6,IF(F135="A-",7,IF(F135="BBB+",8,"Code"))))))))</f>
        <v>Code</v>
      </c>
      <c r="AO135" s="260" t="n">
        <f aca="false">IF(F135="BBB",9,IF(F135="BBB-",10,IF(F135="BB+",11,IF(F135="BB",12,IF(F135="BB-",13,IF(F135="B+",14,IF(F135="B",15,IF(F135="B-",16,"Code"))))))))</f>
        <v>10</v>
      </c>
      <c r="AP135" s="260" t="n">
        <f aca="false">IF(AN135="Code",AO135,AN135)</f>
        <v>10</v>
      </c>
      <c r="AQ135" s="259" t="n">
        <f aca="false">AH135-(IF(ISERROR(VLOOKUP(A135,'WTD Last'!$A$1:$AQ$605,34,0)),0,VLOOKUP(A135,'WTD Last'!$A$1:$AQ$605,34,0)))</f>
        <v>29695.906811</v>
      </c>
      <c r="AR135" s="270" t="n">
        <f aca="false">R135-(IF(ISERROR(VLOOKUP(A135,'WTD Last'!$A$1:$AQ$605,18,0)),0,VLOOKUP(A135,'WTD Last'!$A$1:$AQ$605,18,0)))</f>
        <v>9.03497099999999</v>
      </c>
      <c r="AS135" s="259" t="n">
        <f aca="false">O135-(IF(ISERROR(VLOOKUP(A135,'WTD Last'!$A$1:$AQ$605,15,0)),0,VLOOKUP(A135,'WTD Last'!$A$1:$AQ$605,15,0)))</f>
        <v>-49.0450489999998</v>
      </c>
      <c r="AT135" s="259" t="n">
        <f aca="false">N135*(P135/100)/360</f>
        <v>-388.888888888889</v>
      </c>
      <c r="AV135" s="261" t="n">
        <v>51127</v>
      </c>
      <c r="AW135" s="255"/>
      <c r="AX135" s="257"/>
    </row>
    <row r="136" customFormat="false" ht="12.75" hidden="false" customHeight="false" outlineLevel="0" collapsed="false">
      <c r="A136" s="255" t="n">
        <v>1496</v>
      </c>
      <c r="B136" s="255" t="n">
        <v>547</v>
      </c>
      <c r="C136" s="255" t="s">
        <v>2</v>
      </c>
      <c r="D136" s="255" t="s">
        <v>157</v>
      </c>
      <c r="E136" s="255" t="s">
        <v>259</v>
      </c>
      <c r="F136" s="255" t="s">
        <v>150</v>
      </c>
      <c r="G136" s="255" t="s">
        <v>191</v>
      </c>
      <c r="H136" s="255" t="s">
        <v>168</v>
      </c>
      <c r="I136" s="255" t="s">
        <v>156</v>
      </c>
      <c r="J136" s="256" t="s">
        <v>158</v>
      </c>
      <c r="K136" s="268" t="n">
        <v>36896</v>
      </c>
      <c r="L136" s="268" t="n">
        <v>38722</v>
      </c>
      <c r="M136" s="255" t="s">
        <v>155</v>
      </c>
      <c r="N136" s="257" t="n">
        <v>10000000</v>
      </c>
      <c r="O136" s="257" t="n">
        <v>-4091.251417</v>
      </c>
      <c r="P136" s="258" t="n">
        <v>1.4</v>
      </c>
      <c r="Q136" s="257" t="n">
        <v>217.922339</v>
      </c>
      <c r="R136" s="257" t="n">
        <v>217.041578</v>
      </c>
      <c r="S136" s="258" t="n">
        <v>-0.707993054654986</v>
      </c>
      <c r="T136" s="257" t="n">
        <v>2896.57758808337</v>
      </c>
      <c r="U136" s="257" t="n">
        <v>1762.391511</v>
      </c>
      <c r="V136" s="257" t="n">
        <v>0</v>
      </c>
      <c r="W136" s="257" t="n">
        <v>4658.96909908337</v>
      </c>
      <c r="X136" s="257" t="n">
        <v>-275080.354539</v>
      </c>
      <c r="Y136" s="257" t="n">
        <v>-271632.986155</v>
      </c>
      <c r="Z136" s="257" t="n">
        <v>3447.36838400003</v>
      </c>
      <c r="AA136" s="257" t="n">
        <v>-1211.60071508334</v>
      </c>
      <c r="AB136" s="257" t="n">
        <v>-275080.354539</v>
      </c>
      <c r="AC136" s="257" t="n">
        <v>-271632.986155</v>
      </c>
      <c r="AD136" s="257" t="n">
        <v>3447.36838400003</v>
      </c>
      <c r="AF136" s="257" t="n">
        <v>-51148.825215334</v>
      </c>
      <c r="AG136" s="259" t="n">
        <f aca="false">IF(ISERROR(VLOOKUP(B136,Acc_Cash!$A:$H,3,FALSE())),0,VLOOKUP(B136,Acc_Cash!$A:$H,3,FALSE()))</f>
        <v>0</v>
      </c>
      <c r="AH136" s="259" t="n">
        <f aca="false">AG136+AC136</f>
        <v>-271632.986155</v>
      </c>
      <c r="AI136" s="259" t="n">
        <f aca="false">AH136-(IF(ISERROR(VLOOKUP(A136,'YTD Last'!$E$2:$Z$383,21,0)),0,VLOOKUP(A136,'YTD Last'!$E$2:$Z$383,21,0)))</f>
        <v>-99246.20987</v>
      </c>
      <c r="AJ136" s="259" t="n">
        <f aca="false">AH136-IF(ISERROR(VLOOKUP(A136,'QTD Last'!$A$2:$AH$600,34,0)),0,VLOOKUP(A136,'QTD Last'!$A$2:$AH$600,34,0))</f>
        <v>3447.36838400003</v>
      </c>
      <c r="AK136" s="259" t="n">
        <f aca="false">AH136-IF(ISERROR(VLOOKUP(A136,'MTD Last'!$A$2:$AH$600,34,0)),0,VLOOKUP(A136,'MTD Last'!$A$2:$AH$600,34,0))</f>
        <v>3447.36838400003</v>
      </c>
      <c r="AL136" s="259" t="n">
        <f aca="false">AD136-AE136</f>
        <v>3447.36838400003</v>
      </c>
      <c r="AM136" s="269" t="str">
        <f aca="false">ROUND((L136-Control!$C$3)/365,0)&amp;" Year"</f>
        <v>-20 Year</v>
      </c>
      <c r="AN136" s="260" t="str">
        <f aca="false">IF(F136="AAA",1,IF(F136="AA+",2,IF(F136="AA",3,IF(F136="AA-",4,IF(F136="A+",5,IF(F136="A",6,IF(F136="A-",7,IF(F136="BBB+",8,"Code"))))))))</f>
        <v>Code</v>
      </c>
      <c r="AO136" s="260" t="n">
        <f aca="false">IF(F136="BBB",9,IF(F136="BBB-",10,IF(F136="BB+",11,IF(F136="BB",12,IF(F136="BB-",13,IF(F136="B+",14,IF(F136="B",15,IF(F136="B-",16,"Code"))))))))</f>
        <v>10</v>
      </c>
      <c r="AP136" s="260" t="n">
        <f aca="false">IF(AN136="Code",AO136,AN136)</f>
        <v>10</v>
      </c>
      <c r="AQ136" s="259" t="n">
        <f aca="false">AH136-(IF(ISERROR(VLOOKUP(A136,'WTD Last'!$A$1:$AQ$605,34,0)),0,VLOOKUP(A136,'WTD Last'!$A$1:$AQ$605,34,0)))</f>
        <v>-29695.906811</v>
      </c>
      <c r="AR136" s="270" t="n">
        <f aca="false">R136-(IF(ISERROR(VLOOKUP(A136,'WTD Last'!$A$1:$AQ$605,18,0)),0,VLOOKUP(A136,'WTD Last'!$A$1:$AQ$605,18,0)))</f>
        <v>9.03497099999999</v>
      </c>
      <c r="AS136" s="259" t="n">
        <f aca="false">O136-(IF(ISERROR(VLOOKUP(A136,'WTD Last'!$A$1:$AQ$605,15,0)),0,VLOOKUP(A136,'WTD Last'!$A$1:$AQ$605,15,0)))</f>
        <v>49.0450489999998</v>
      </c>
      <c r="AT136" s="259" t="n">
        <f aca="false">N136*(P136/100)/360</f>
        <v>388.888888888889</v>
      </c>
      <c r="AV136" s="261" t="n">
        <v>51127</v>
      </c>
      <c r="AW136" s="255"/>
      <c r="AX136" s="257"/>
    </row>
    <row r="137" customFormat="false" ht="12.75" hidden="false" customHeight="false" outlineLevel="0" collapsed="false">
      <c r="A137" s="255" t="n">
        <v>1702</v>
      </c>
      <c r="B137" s="255" t="n">
        <v>908</v>
      </c>
      <c r="C137" s="255" t="s">
        <v>2</v>
      </c>
      <c r="D137" s="255" t="s">
        <v>104</v>
      </c>
      <c r="E137" s="255" t="s">
        <v>259</v>
      </c>
      <c r="F137" s="255" t="s">
        <v>150</v>
      </c>
      <c r="G137" s="255" t="s">
        <v>191</v>
      </c>
      <c r="H137" s="255" t="s">
        <v>168</v>
      </c>
      <c r="I137" s="255" t="s">
        <v>186</v>
      </c>
      <c r="J137" s="256" t="s">
        <v>170</v>
      </c>
      <c r="K137" s="268" t="n">
        <v>36969</v>
      </c>
      <c r="L137" s="268" t="n">
        <v>38795</v>
      </c>
      <c r="M137" s="255" t="s">
        <v>155</v>
      </c>
      <c r="N137" s="257" t="n">
        <v>10000000</v>
      </c>
      <c r="O137" s="257" t="n">
        <v>-4327.07975</v>
      </c>
      <c r="P137" s="258" t="n">
        <v>2</v>
      </c>
      <c r="Q137" s="257" t="n">
        <v>218.856214</v>
      </c>
      <c r="R137" s="257" t="n">
        <v>217.984615</v>
      </c>
      <c r="S137" s="258" t="n">
        <v>-0.72375850762843</v>
      </c>
      <c r="T137" s="257" t="n">
        <v>3131.7607822492</v>
      </c>
      <c r="U137" s="257" t="n">
        <v>1916.950974</v>
      </c>
      <c r="V137" s="257" t="n">
        <v>0</v>
      </c>
      <c r="W137" s="257" t="n">
        <v>5048.7117562492</v>
      </c>
      <c r="X137" s="257" t="n">
        <v>-68996.220668</v>
      </c>
      <c r="Y137" s="257" t="n">
        <v>-64980.733383</v>
      </c>
      <c r="Z137" s="257" t="n">
        <v>4015.487285</v>
      </c>
      <c r="AA137" s="257" t="n">
        <v>-1033.2244712492</v>
      </c>
      <c r="AB137" s="257" t="n">
        <v>-68996.220668</v>
      </c>
      <c r="AC137" s="257" t="n">
        <v>-64980.733383</v>
      </c>
      <c r="AD137" s="257" t="n">
        <v>4015.487285</v>
      </c>
      <c r="AF137" s="257" t="n">
        <v>-54097.1510345</v>
      </c>
      <c r="AG137" s="259" t="n">
        <f aca="false">IF(ISERROR(VLOOKUP(B137,Acc_Cash!$A:$H,3,FALSE())),0,VLOOKUP(B137,Acc_Cash!$A:$H,3,FALSE()))</f>
        <v>0</v>
      </c>
      <c r="AH137" s="259" t="n">
        <f aca="false">AG137+AC137</f>
        <v>-64980.733383</v>
      </c>
      <c r="AI137" s="259" t="n">
        <f aca="false">AH137-(IF(ISERROR(VLOOKUP(A137,'YTD Last'!$E$2:$Z$500,21,0)),0,VLOOKUP(A137,'YTD Last'!$E$2:$Z$500,21,0)))</f>
        <v>-64980.733383</v>
      </c>
      <c r="AJ137" s="259" t="n">
        <f aca="false">AH137-IF(ISERROR(VLOOKUP(A137,'QTD Last'!$A$2:$AH$600,34,0)),0,VLOOKUP(A137,'QTD Last'!$A$2:$AH$600,34,0))</f>
        <v>4015.487285</v>
      </c>
      <c r="AK137" s="259" t="n">
        <f aca="false">AH137-IF(ISERROR(VLOOKUP(A137,'MTD Last'!$A$2:$AH$600,34,0)),0,VLOOKUP(A137,'MTD Last'!$A$2:$AH$600,34,0))</f>
        <v>4015.487285</v>
      </c>
      <c r="AL137" s="259" t="n">
        <f aca="false">AD137-AE137</f>
        <v>4015.487285</v>
      </c>
      <c r="AM137" s="269" t="str">
        <f aca="false">ROUND((L137-Control!$C$3)/365,0)&amp;" Year"</f>
        <v>-20 Year</v>
      </c>
      <c r="AN137" s="260" t="str">
        <f aca="false">IF(F137="AAA",1,IF(F137="AA+",2,IF(F137="AA",3,IF(F137="AA-",4,IF(F137="A+",5,IF(F137="A",6,IF(F137="A-",7,IF(F137="BBB+",8,"Code"))))))))</f>
        <v>Code</v>
      </c>
      <c r="AO137" s="260" t="n">
        <f aca="false">IF(F137="BBB",9,IF(F137="BBB-",10,IF(F137="BB+",11,IF(F137="BB",12,IF(F137="BB-",13,IF(F137="B+",14,IF(F137="B",15,IF(F137="B-",16,"Code"))))))))</f>
        <v>10</v>
      </c>
      <c r="AP137" s="260" t="n">
        <f aca="false">IF(AN137="Code",AO137,AN137)</f>
        <v>10</v>
      </c>
      <c r="AQ137" s="259" t="n">
        <f aca="false">AH137-(IF(ISERROR(VLOOKUP(A137,'WTD Last'!$A$1:$AQ$605,34,0)),0,VLOOKUP(A137,'WTD Last'!$A$1:$AQ$605,34,0)))</f>
        <v>-23999.995865</v>
      </c>
      <c r="AR137" s="270" t="n">
        <f aca="false">R137-(IF(ISERROR(VLOOKUP(A137,'WTD Last'!$A$1:$AQ$605,18,0)),0,VLOOKUP(A137,'WTD Last'!$A$1:$AQ$605,18,0)))</f>
        <v>7.05048299999999</v>
      </c>
      <c r="AS137" s="259" t="n">
        <f aca="false">O137-(IF(ISERROR(VLOOKUP(A137,'WTD Last'!$A$1:$AQ$605,15,0)),0,VLOOKUP(A137,'WTD Last'!$A$1:$AQ$605,15,0)))</f>
        <v>53.7474480000001</v>
      </c>
      <c r="AT137" s="259" t="n">
        <f aca="false">N137*(P137/100)/360</f>
        <v>555.555555555556</v>
      </c>
      <c r="AU137" s="261" t="n">
        <v>89135</v>
      </c>
      <c r="AV137" s="261" t="n">
        <v>51127</v>
      </c>
      <c r="AW137" s="255"/>
      <c r="AX137" s="257"/>
    </row>
    <row r="138" customFormat="false" ht="12.75" hidden="false" customHeight="false" outlineLevel="0" collapsed="false">
      <c r="A138" s="255" t="n">
        <v>1600</v>
      </c>
      <c r="B138" s="255" t="n">
        <v>654</v>
      </c>
      <c r="C138" s="255" t="s">
        <v>2</v>
      </c>
      <c r="D138" s="255" t="s">
        <v>104</v>
      </c>
      <c r="E138" s="255" t="s">
        <v>175</v>
      </c>
      <c r="F138" s="255" t="s">
        <v>260</v>
      </c>
      <c r="G138" s="255" t="s">
        <v>164</v>
      </c>
      <c r="H138" s="255" t="s">
        <v>97</v>
      </c>
      <c r="I138" s="255" t="s">
        <v>201</v>
      </c>
      <c r="J138" s="256" t="s">
        <v>105</v>
      </c>
      <c r="K138" s="268" t="n">
        <v>36899</v>
      </c>
      <c r="L138" s="268" t="n">
        <v>38726</v>
      </c>
      <c r="M138" s="255" t="s">
        <v>100</v>
      </c>
      <c r="N138" s="257" t="n">
        <v>-10000000</v>
      </c>
      <c r="O138" s="257" t="n">
        <v>4132.656139</v>
      </c>
      <c r="P138" s="258" t="n">
        <v>0.27</v>
      </c>
      <c r="Q138" s="257" t="n">
        <v>22.294088</v>
      </c>
      <c r="R138" s="257" t="n">
        <v>22.272066</v>
      </c>
      <c r="S138" s="258" t="n">
        <v>-0.00507602489037224</v>
      </c>
      <c r="T138" s="257" t="n">
        <v>-20.9774654249136</v>
      </c>
      <c r="U138" s="257" t="n">
        <v>-302.48463</v>
      </c>
      <c r="V138" s="257" t="n">
        <v>0</v>
      </c>
      <c r="W138" s="257" t="n">
        <v>-323.462095424914</v>
      </c>
      <c r="X138" s="257" t="n">
        <v>-26589.521727</v>
      </c>
      <c r="Y138" s="257" t="n">
        <v>-26766.887321</v>
      </c>
      <c r="Z138" s="257" t="n">
        <v>-177.365593999999</v>
      </c>
      <c r="AA138" s="257" t="n">
        <v>146.096501424915</v>
      </c>
      <c r="AB138" s="257" t="n">
        <v>-23451.958163214</v>
      </c>
      <c r="AC138" s="257" t="n">
        <v>-23487.9436241775</v>
      </c>
      <c r="AD138" s="257" t="n">
        <v>-35.9854609634967</v>
      </c>
      <c r="AF138" s="257" t="n">
        <v>8157.863218386</v>
      </c>
      <c r="AG138" s="259" t="n">
        <f aca="false">IF(ISERROR(VLOOKUP(B138,Acc_Cash!$A:$H,3,FALSE())),0,VLOOKUP(B138,Acc_Cash!$A:$H,3,FALSE()))</f>
        <v>0</v>
      </c>
      <c r="AH138" s="259" t="n">
        <f aca="false">AG138+AC138</f>
        <v>-23487.9436241775</v>
      </c>
      <c r="AI138" s="259" t="n">
        <f aca="false">AH138-(IF(ISERROR(VLOOKUP(A138,'YTD Last'!$E$2:$Z$383,21,0)),0,VLOOKUP(A138,'YTD Last'!$E$2:$Z$383,21,0)))</f>
        <v>-23487.9436241775</v>
      </c>
      <c r="AJ138" s="259" t="n">
        <f aca="false">AH138-IF(ISERROR(VLOOKUP(A138,'QTD Last'!$A$2:$AH$600,34,0)),0,VLOOKUP(A138,'QTD Last'!$A$2:$AH$600,34,0))</f>
        <v>-35.9854609634967</v>
      </c>
      <c r="AK138" s="259" t="n">
        <f aca="false">AH138-IF(ISERROR(VLOOKUP(A138,'MTD Last'!$A$2:$AH$600,34,0)),0,VLOOKUP(A138,'MTD Last'!$A$2:$AH$600,34,0))</f>
        <v>-35.9854609634967</v>
      </c>
      <c r="AL138" s="259" t="n">
        <f aca="false">AD138-AE138</f>
        <v>-35.9854609634967</v>
      </c>
      <c r="AM138" s="269" t="str">
        <f aca="false">ROUND((L138-Control!$C$3)/365,0)&amp;" Year"</f>
        <v>-20 Year</v>
      </c>
      <c r="AN138" s="260" t="n">
        <f aca="false">IF(F138="AAA",1,IF(F138="AA+",2,IF(F138="AA",3,IF(F138="AA-",4,IF(F138="A+",5,IF(F138="A",6,IF(F138="A-",7,IF(F138="BBB+",8,"Code"))))))))</f>
        <v>3</v>
      </c>
      <c r="AO138" s="260" t="str">
        <f aca="false">IF(F138="BBB",9,IF(F138="BBB-",10,IF(F138="BB+",11,IF(F138="BB",12,IF(F138="BB-",13,IF(F138="B+",14,IF(F138="B",15,IF(F138="B-",16,"Code"))))))))</f>
        <v>Code</v>
      </c>
      <c r="AP138" s="260" t="n">
        <f aca="false">IF(AN138="Code",AO138,AN138)</f>
        <v>3</v>
      </c>
      <c r="AQ138" s="259" t="n">
        <f aca="false">AH138-(IF(ISERROR(VLOOKUP(A138,'WTD Last'!$A$1:$AQ$605,34,0)),0,VLOOKUP(A138,'WTD Last'!$A$1:$AQ$605,34,0)))</f>
        <v>-5789.2631412075</v>
      </c>
      <c r="AR138" s="270"/>
      <c r="AS138" s="259"/>
      <c r="AT138" s="259" t="n">
        <f aca="false">N138*(P138/100)/360</f>
        <v>-75</v>
      </c>
      <c r="AU138" s="261" t="n">
        <v>90590</v>
      </c>
      <c r="AV138" s="261" t="n">
        <v>55900</v>
      </c>
      <c r="AW138" s="255"/>
      <c r="AX138" s="257"/>
    </row>
    <row r="139" customFormat="false" ht="12.75" hidden="false" customHeight="false" outlineLevel="0" collapsed="false">
      <c r="A139" s="255" t="n">
        <v>272</v>
      </c>
      <c r="B139" s="255" t="n">
        <v>409</v>
      </c>
      <c r="C139" s="255" t="s">
        <v>2</v>
      </c>
      <c r="D139" s="255" t="s">
        <v>104</v>
      </c>
      <c r="E139" s="255" t="s">
        <v>261</v>
      </c>
      <c r="F139" s="255" t="s">
        <v>102</v>
      </c>
      <c r="G139" s="255" t="s">
        <v>191</v>
      </c>
      <c r="H139" s="255" t="s">
        <v>97</v>
      </c>
      <c r="I139" s="255" t="s">
        <v>227</v>
      </c>
      <c r="J139" s="256" t="s">
        <v>212</v>
      </c>
      <c r="K139" s="268" t="n">
        <v>36860</v>
      </c>
      <c r="L139" s="268" t="n">
        <v>38182</v>
      </c>
      <c r="M139" s="255" t="s">
        <v>155</v>
      </c>
      <c r="N139" s="257" t="n">
        <v>-10000000</v>
      </c>
      <c r="O139" s="257" t="n">
        <v>2893.984123</v>
      </c>
      <c r="P139" s="258" t="n">
        <v>0.31</v>
      </c>
      <c r="Q139" s="257" t="n">
        <v>24.924953</v>
      </c>
      <c r="R139" s="257" t="n">
        <v>24.401592</v>
      </c>
      <c r="S139" s="258" t="n">
        <v>-0.524657011854767</v>
      </c>
      <c r="T139" s="257" t="n">
        <v>-1518.34906232832</v>
      </c>
      <c r="U139" s="257" t="n">
        <v>-355.253583</v>
      </c>
      <c r="V139" s="257" t="n">
        <v>0</v>
      </c>
      <c r="W139" s="257" t="n">
        <v>-1873.60264532832</v>
      </c>
      <c r="X139" s="257" t="n">
        <v>-25066.781148</v>
      </c>
      <c r="Y139" s="257" t="n">
        <v>-26754.543656</v>
      </c>
      <c r="Z139" s="257" t="n">
        <v>-1687.762508</v>
      </c>
      <c r="AA139" s="257" t="n">
        <v>185.840137328314</v>
      </c>
      <c r="AB139" s="257" t="n">
        <v>-25066.781148</v>
      </c>
      <c r="AC139" s="257" t="n">
        <v>-26754.543656</v>
      </c>
      <c r="AD139" s="257" t="n">
        <v>-1687.762508</v>
      </c>
      <c r="AF139" s="257" t="n">
        <v>16662.1135881725</v>
      </c>
      <c r="AG139" s="259" t="n">
        <f aca="false">IF(ISERROR(VLOOKUP(B139,Acc_Cash!$A:$H,3,FALSE())),0,VLOOKUP(B139,Acc_Cash!$A:$H,3,FALSE()))</f>
        <v>-4047.222222</v>
      </c>
      <c r="AH139" s="259" t="n">
        <f aca="false">AG139+AC139</f>
        <v>-30801.765878</v>
      </c>
      <c r="AI139" s="259" t="n">
        <f aca="false">AH139-(IF(ISERROR(VLOOKUP(A139,'YTD Last'!$E$2:$Z$500,21,0)),0,VLOOKUP(A139,'YTD Last'!$E$2:$Z$500,21,0)))</f>
        <v>-63171.710831</v>
      </c>
      <c r="AJ139" s="259" t="n">
        <f aca="false">AH139-IF(ISERROR(VLOOKUP(A139,'QTD Last'!$A$2:$AH$600,34,0)),0,VLOOKUP(A139,'QTD Last'!$A$2:$AH$600,34,0))</f>
        <v>-1687.762508</v>
      </c>
      <c r="AK139" s="259" t="n">
        <f aca="false">AH139-IF(ISERROR(VLOOKUP(A139,'MTD Last'!$A$2:$AH$600,34,0)),0,VLOOKUP(A139,'MTD Last'!$A$2:$AH$600,34,0))</f>
        <v>-1687.762508</v>
      </c>
      <c r="AL139" s="259" t="n">
        <f aca="false">AD139-AE139</f>
        <v>-1687.762508</v>
      </c>
      <c r="AM139" s="269" t="str">
        <f aca="false">ROUND((L139-Control!$C$3)/365,0)&amp;" Year"</f>
        <v>-21 Year</v>
      </c>
      <c r="AN139" s="260" t="n">
        <f aca="false">IF(F139="AAA",1,IF(F139="AA+",2,IF(F139="AA",3,IF(F139="AA-",4,IF(F139="A+",5,IF(F139="A",6,IF(F139="A-",7,IF(F139="BBB+",8,"Code"))))))))</f>
        <v>6</v>
      </c>
      <c r="AO139" s="260" t="str">
        <f aca="false">IF(F139="BBB",9,IF(F139="BBB-",10,IF(F139="BB+",11,IF(F139="BB",12,IF(F139="BB-",13,IF(F139="B+",14,IF(F139="B",15,IF(F139="B-",16,"Code"))))))))</f>
        <v>Code</v>
      </c>
      <c r="AP139" s="260" t="n">
        <f aca="false">IF(AN139="Code",AO139,AN139)</f>
        <v>6</v>
      </c>
      <c r="AQ139" s="259" t="n">
        <f aca="false">AH139-(IF(ISERROR(VLOOKUP(A139,'WTD Last'!$A$1:$AQ$605,34,0)),0,VLOOKUP(A139,'WTD Last'!$A$1:$AQ$605,34,0)))</f>
        <v>-8187.254772</v>
      </c>
      <c r="AR139" s="270" t="n">
        <f aca="false">R139-(IF(ISERROR(VLOOKUP(A139,'WTD Last'!$A$1:$AQ$605,18,0)),0,VLOOKUP(A139,'WTD Last'!$A$1:$AQ$605,18,0)))</f>
        <v>-2.497015</v>
      </c>
      <c r="AS139" s="259" t="n">
        <f aca="false">O139-(IF(ISERROR(VLOOKUP(A139,'WTD Last'!$A$1:$AQ$605,15,0)),0,VLOOKUP(A139,'WTD Last'!$A$1:$AQ$605,15,0)))</f>
        <v>-26.2593900000002</v>
      </c>
      <c r="AT139" s="259" t="n">
        <f aca="false">N139*(P139/100)/360</f>
        <v>-86.1111111111111</v>
      </c>
      <c r="AU139" s="261" t="n">
        <v>61429</v>
      </c>
      <c r="AV139" s="261" t="n">
        <v>67434</v>
      </c>
      <c r="AW139" s="255"/>
      <c r="AX139" s="257"/>
    </row>
    <row r="140" customFormat="false" ht="12.75" hidden="false" customHeight="false" outlineLevel="0" collapsed="false">
      <c r="A140" s="255" t="n">
        <v>1612</v>
      </c>
      <c r="B140" s="255" t="n">
        <v>821</v>
      </c>
      <c r="C140" s="255" t="s">
        <v>2</v>
      </c>
      <c r="D140" s="255" t="s">
        <v>104</v>
      </c>
      <c r="E140" s="255" t="s">
        <v>261</v>
      </c>
      <c r="F140" s="255" t="s">
        <v>102</v>
      </c>
      <c r="G140" s="255" t="s">
        <v>191</v>
      </c>
      <c r="H140" s="255" t="s">
        <v>97</v>
      </c>
      <c r="I140" s="255" t="s">
        <v>186</v>
      </c>
      <c r="J140" s="256" t="s">
        <v>212</v>
      </c>
      <c r="K140" s="268" t="n">
        <v>36909</v>
      </c>
      <c r="L140" s="268" t="n">
        <v>37839</v>
      </c>
      <c r="M140" s="255" t="s">
        <v>155</v>
      </c>
      <c r="N140" s="257" t="n">
        <v>-17000000</v>
      </c>
      <c r="O140" s="257" t="n">
        <v>3606.079332</v>
      </c>
      <c r="P140" s="258" t="n">
        <v>0.32</v>
      </c>
      <c r="Q140" s="257" t="n">
        <v>19.806493</v>
      </c>
      <c r="R140" s="257" t="n">
        <v>19.278926</v>
      </c>
      <c r="S140" s="258" t="n">
        <v>-0.520313915719879</v>
      </c>
      <c r="T140" s="257" t="n">
        <v>-1876.29325762945</v>
      </c>
      <c r="U140" s="257" t="n">
        <v>-476.276904</v>
      </c>
      <c r="V140" s="257" t="n">
        <v>0</v>
      </c>
      <c r="W140" s="257" t="n">
        <v>-2352.57016162945</v>
      </c>
      <c r="X140" s="257" t="n">
        <v>-57427.651134</v>
      </c>
      <c r="Y140" s="257" t="n">
        <v>-59574.280752</v>
      </c>
      <c r="Z140" s="257" t="n">
        <v>-2146.629618</v>
      </c>
      <c r="AA140" s="257" t="n">
        <v>205.940543629446</v>
      </c>
      <c r="AB140" s="257" t="n">
        <v>-57427.651134</v>
      </c>
      <c r="AC140" s="257" t="n">
        <v>-59574.280752</v>
      </c>
      <c r="AD140" s="257" t="n">
        <v>-2146.629618</v>
      </c>
      <c r="AF140" s="257" t="n">
        <v>20762.00175399</v>
      </c>
      <c r="AG140" s="259" t="n">
        <f aca="false">IF(ISERROR(VLOOKUP(B140,Acc_Cash!$A:$H,3,FALSE())),0,VLOOKUP(B140,Acc_Cash!$A:$H,3,FALSE()))</f>
        <v>0</v>
      </c>
      <c r="AH140" s="259" t="n">
        <f aca="false">AG140+AC140</f>
        <v>-59574.280752</v>
      </c>
      <c r="AI140" s="259" t="n">
        <f aca="false">AH140-(IF(ISERROR(VLOOKUP(A140,'YTD Last'!$E$2:$Z$500,21,0)),0,VLOOKUP(A140,'YTD Last'!$E$2:$Z$500,21,0)))</f>
        <v>-59574.280752</v>
      </c>
      <c r="AJ140" s="259" t="n">
        <f aca="false">AH140-IF(ISERROR(VLOOKUP(A140,'QTD Last'!$A$2:$AH$600,34,0)),0,VLOOKUP(A140,'QTD Last'!$A$2:$AH$600,34,0))</f>
        <v>-2146.629618</v>
      </c>
      <c r="AK140" s="259" t="n">
        <f aca="false">AH140-IF(ISERROR(VLOOKUP(A140,'MTD Last'!$A$2:$AH$600,34,0)),0,VLOOKUP(A140,'MTD Last'!$A$2:$AH$600,34,0))</f>
        <v>-2146.629618</v>
      </c>
      <c r="AL140" s="259" t="n">
        <f aca="false">AD140-AE140</f>
        <v>-2146.629618</v>
      </c>
      <c r="AM140" s="269" t="str">
        <f aca="false">ROUND((L140-Control!$C$3)/365,0)&amp;" Year"</f>
        <v>-22 Year</v>
      </c>
      <c r="AN140" s="260" t="n">
        <f aca="false">IF(F140="AAA",1,IF(F140="AA+",2,IF(F140="AA",3,IF(F140="AA-",4,IF(F140="A+",5,IF(F140="A",6,IF(F140="A-",7,IF(F140="BBB+",8,"Code"))))))))</f>
        <v>6</v>
      </c>
      <c r="AO140" s="260" t="str">
        <f aca="false">IF(F140="BBB",9,IF(F140="BBB-",10,IF(F140="BB+",11,IF(F140="BB",12,IF(F140="BB-",13,IF(F140="B+",14,IF(F140="B",15,IF(F140="B-",16,"Code"))))))))</f>
        <v>Code</v>
      </c>
      <c r="AP140" s="260" t="n">
        <f aca="false">IF(AN140="Code",AO140,AN140)</f>
        <v>6</v>
      </c>
      <c r="AQ140" s="259" t="n">
        <f aca="false">AH140-(IF(ISERROR(VLOOKUP(A140,'WTD Last'!$A$1:$AQ$605,34,0)),0,VLOOKUP(A140,'WTD Last'!$A$1:$AQ$605,34,0)))</f>
        <v>-10371.3798</v>
      </c>
      <c r="AR140" s="270" t="n">
        <f aca="false">R140-(IF(ISERROR(VLOOKUP(A140,'WTD Last'!$A$1:$AQ$605,18,0)),0,VLOOKUP(A140,'WTD Last'!$A$1:$AQ$605,18,0)))</f>
        <v>-2.515117</v>
      </c>
      <c r="AS140" s="259" t="n">
        <f aca="false">O140-(IF(ISERROR(VLOOKUP(A140,'WTD Last'!$A$1:$AQ$605,15,0)),0,VLOOKUP(A140,'WTD Last'!$A$1:$AQ$605,15,0)))</f>
        <v>-38.6044979999997</v>
      </c>
      <c r="AT140" s="259" t="n">
        <f aca="false">N140*(P140/100)/360</f>
        <v>-151.111111111111</v>
      </c>
      <c r="AU140" s="261" t="n">
        <v>89135</v>
      </c>
      <c r="AV140" s="261" t="n">
        <v>67434</v>
      </c>
      <c r="AW140" s="255"/>
      <c r="AX140" s="257"/>
    </row>
    <row r="141" customFormat="false" ht="12.75" hidden="false" customHeight="false" outlineLevel="0" collapsed="false">
      <c r="A141" s="255" t="n">
        <v>9</v>
      </c>
      <c r="B141" s="255" t="n">
        <v>2</v>
      </c>
      <c r="C141" s="255" t="s">
        <v>2</v>
      </c>
      <c r="D141" s="255" t="s">
        <v>104</v>
      </c>
      <c r="E141" s="255" t="s">
        <v>94</v>
      </c>
      <c r="F141" s="255" t="s">
        <v>95</v>
      </c>
      <c r="G141" s="255" t="s">
        <v>96</v>
      </c>
      <c r="H141" s="255" t="s">
        <v>97</v>
      </c>
      <c r="I141" s="255" t="s">
        <v>180</v>
      </c>
      <c r="J141" s="256" t="s">
        <v>105</v>
      </c>
      <c r="K141" s="268" t="n">
        <v>36623</v>
      </c>
      <c r="L141" s="268" t="n">
        <v>38449</v>
      </c>
      <c r="M141" s="255" t="s">
        <v>155</v>
      </c>
      <c r="N141" s="257" t="n">
        <v>-10000000</v>
      </c>
      <c r="O141" s="257" t="n">
        <v>3419.941731</v>
      </c>
      <c r="P141" s="258" t="n">
        <v>0.26</v>
      </c>
      <c r="Q141" s="257" t="n">
        <v>149.2749</v>
      </c>
      <c r="R141" s="257" t="n">
        <v>144.414763</v>
      </c>
      <c r="S141" s="258" t="n">
        <v>-4.71762535701517</v>
      </c>
      <c r="T141" s="257" t="n">
        <v>-16134.00382968</v>
      </c>
      <c r="U141" s="257" t="n">
        <v>-1242.573192</v>
      </c>
      <c r="V141" s="257" t="n">
        <v>0</v>
      </c>
      <c r="W141" s="257" t="n">
        <v>-17376.57702168</v>
      </c>
      <c r="X141" s="257" t="n">
        <v>426542.757804</v>
      </c>
      <c r="Y141" s="257" t="n">
        <v>410288.41252</v>
      </c>
      <c r="Z141" s="257" t="n">
        <v>-16254.345284</v>
      </c>
      <c r="AA141" s="257" t="n">
        <v>1122.23173767998</v>
      </c>
      <c r="AB141" s="257" t="n">
        <v>426542.757804</v>
      </c>
      <c r="AC141" s="257" t="n">
        <v>410288.41252</v>
      </c>
      <c r="AD141" s="257" t="n">
        <v>-16254.345284</v>
      </c>
      <c r="AF141" s="257" t="n">
        <v>25316.1186637275</v>
      </c>
      <c r="AG141" s="259" t="n">
        <f aca="false">IF(ISERROR(VLOOKUP(B141,Acc_Cash!$A:$H,3,FALSE())),0,VLOOKUP(B141,Acc_Cash!$A:$H,3,FALSE()))</f>
        <v>-19933.333333</v>
      </c>
      <c r="AH141" s="259" t="n">
        <f aca="false">AG141+AC141</f>
        <v>390355.079187</v>
      </c>
      <c r="AI141" s="259" t="n">
        <f aca="false">AH141-(IF(ISERROR(VLOOKUP(A141,'YTD Last'!$E$2:$Z$383,21,0)),0,VLOOKUP(A141,'YTD Last'!$E$2:$Z$383,21,0)))</f>
        <v>123877.924079</v>
      </c>
      <c r="AJ141" s="259" t="n">
        <f aca="false">AH141-IF(ISERROR(VLOOKUP(A141,'QTD Last'!$A$2:$AH$600,34,0)),0,VLOOKUP(A141,'QTD Last'!$A$2:$AH$600,34,0))</f>
        <v>-16254.345284</v>
      </c>
      <c r="AK141" s="259" t="n">
        <f aca="false">AH141-IF(ISERROR(VLOOKUP(A141,'MTD Last'!$A$2:$AH$600,34,0)),0,VLOOKUP(A141,'MTD Last'!$A$2:$AH$600,34,0))</f>
        <v>-16254.345284</v>
      </c>
      <c r="AL141" s="259" t="n">
        <f aca="false">AD141-AE141</f>
        <v>-16254.345284</v>
      </c>
      <c r="AM141" s="269" t="str">
        <f aca="false">ROUND((L141-Control!$C$3)/365,0)&amp;" Year"</f>
        <v>-20 Year</v>
      </c>
      <c r="AN141" s="260" t="n">
        <f aca="false">IF(F141="AAA",1,IF(F141="AA+",2,IF(F141="AA",3,IF(F141="AA-",4,IF(F141="A+",5,IF(F141="A",6,IF(F141="A-",7,IF(F141="BBB+",8,"Code"))))))))</f>
        <v>7</v>
      </c>
      <c r="AO141" s="260" t="str">
        <f aca="false">IF(F141="BBB",9,IF(F141="BBB-",10,IF(F141="BB+",11,IF(F141="BB",12,IF(F141="BB-",13,IF(F141="B+",14,IF(F141="B",15,IF(F141="B-",16,"Code"))))))))</f>
        <v>Code</v>
      </c>
      <c r="AP141" s="260" t="n">
        <f aca="false">IF(AN141="Code",AO141,AN141)</f>
        <v>7</v>
      </c>
      <c r="AQ141" s="259" t="n">
        <f aca="false">AH141-(IF(ISERROR(VLOOKUP(A141,'WTD Last'!$A$1:$AQ$605,34,0)),0,VLOOKUP(A141,'WTD Last'!$A$1:$AQ$605,34,0)))</f>
        <v>-28799.698483</v>
      </c>
      <c r="AR141" s="270" t="n">
        <f aca="false">R141-(IF(ISERROR(VLOOKUP(A141,'WTD Last'!$A$1:$AQ$605,18,0)),0,VLOOKUP(A141,'WTD Last'!$A$1:$AQ$605,18,0)))</f>
        <v>-7.46596600000001</v>
      </c>
      <c r="AS141" s="259" t="n">
        <f aca="false">O141-(IF(ISERROR(VLOOKUP(A141,'WTD Last'!$A$1:$AQ$605,15,0)),0,VLOOKUP(A141,'WTD Last'!$A$1:$AQ$605,15,0)))</f>
        <v>-29.5541210000001</v>
      </c>
      <c r="AT141" s="259" t="n">
        <f aca="false">N141*(P141/100)/360</f>
        <v>-72.2222222222222</v>
      </c>
      <c r="AU141" s="261" t="n">
        <v>122</v>
      </c>
      <c r="AV141" s="261" t="n">
        <v>93020</v>
      </c>
      <c r="AW141" s="255"/>
      <c r="AX141" s="257"/>
    </row>
    <row r="142" customFormat="false" ht="12.75" hidden="false" customHeight="false" outlineLevel="0" collapsed="false">
      <c r="A142" s="255" t="n">
        <v>10</v>
      </c>
      <c r="B142" s="255" t="n">
        <v>3</v>
      </c>
      <c r="C142" s="255" t="s">
        <v>2</v>
      </c>
      <c r="D142" s="255" t="s">
        <v>104</v>
      </c>
      <c r="E142" s="255" t="s">
        <v>94</v>
      </c>
      <c r="F142" s="255" t="s">
        <v>95</v>
      </c>
      <c r="G142" s="255" t="s">
        <v>96</v>
      </c>
      <c r="H142" s="255" t="s">
        <v>97</v>
      </c>
      <c r="I142" s="255" t="s">
        <v>182</v>
      </c>
      <c r="J142" s="256" t="s">
        <v>105</v>
      </c>
      <c r="K142" s="268" t="n">
        <v>36642</v>
      </c>
      <c r="L142" s="268" t="n">
        <v>36860</v>
      </c>
      <c r="M142" s="255" t="s">
        <v>155</v>
      </c>
      <c r="N142" s="257" t="n">
        <v>0</v>
      </c>
      <c r="O142" s="257" t="n">
        <v>0</v>
      </c>
      <c r="P142" s="258" t="n">
        <v>0.1</v>
      </c>
      <c r="Q142" s="257" t="n">
        <v>0</v>
      </c>
      <c r="R142" s="257" t="n">
        <v>0</v>
      </c>
      <c r="T142" s="257" t="n">
        <v>0</v>
      </c>
      <c r="U142" s="257" t="n">
        <v>0</v>
      </c>
      <c r="V142" s="257" t="n">
        <v>0</v>
      </c>
      <c r="W142" s="257" t="n">
        <v>0</v>
      </c>
      <c r="X142" s="257" t="n">
        <v>0</v>
      </c>
      <c r="Y142" s="257" t="n">
        <v>0</v>
      </c>
      <c r="Z142" s="257" t="n">
        <v>0</v>
      </c>
      <c r="AA142" s="257" t="n">
        <v>0</v>
      </c>
      <c r="AB142" s="257" t="n">
        <v>0</v>
      </c>
      <c r="AC142" s="257" t="n">
        <v>0</v>
      </c>
      <c r="AD142" s="257" t="n">
        <v>0</v>
      </c>
      <c r="AF142" s="257" t="n">
        <v>0</v>
      </c>
      <c r="AG142" s="259" t="n">
        <f aca="false">IF(ISERROR(VLOOKUP(B142,Acc_Cash!$A:$H,3,FALSE())),0,VLOOKUP(B142,Acc_Cash!$A:$H,3,FALSE()))</f>
        <v>6083.325556</v>
      </c>
      <c r="AH142" s="259" t="n">
        <f aca="false">AG142+AC142</f>
        <v>6083.325556</v>
      </c>
      <c r="AI142" s="259" t="n">
        <f aca="false">AH142-(IF(ISERROR(VLOOKUP(A142,'YTD Last'!$E$2:$Z$500,21,0)),0,VLOOKUP(A142,'YTD Last'!$E$2:$Z$500,21,0)))</f>
        <v>0.0255559999995967</v>
      </c>
      <c r="AJ142" s="259" t="n">
        <f aca="false">AH142-IF(ISERROR(VLOOKUP(A142,'QTD Last'!$A$2:$AH$600,34,0)),0,VLOOKUP(A142,'QTD Last'!$A$2:$AH$600,34,0))</f>
        <v>0</v>
      </c>
      <c r="AK142" s="259" t="n">
        <f aca="false">AH142-IF(ISERROR(VLOOKUP(A142,'MTD Last'!$A$2:$AH$600,34,0)),0,VLOOKUP(A142,'MTD Last'!$A$2:$AH$600,34,0))</f>
        <v>0</v>
      </c>
      <c r="AL142" s="259" t="n">
        <f aca="false">AD142-AE142</f>
        <v>0</v>
      </c>
      <c r="AM142" s="269" t="str">
        <f aca="false">ROUND((L142-Control!$C$3)/365,0)&amp;" Year"</f>
        <v>-25 Year</v>
      </c>
      <c r="AN142" s="260" t="n">
        <f aca="false">IF(F142="AAA",1,IF(F142="AA+",2,IF(F142="AA",3,IF(F142="AA-",4,IF(F142="A+",5,IF(F142="A",6,IF(F142="A-",7,IF(F142="BBB+",8,"Code"))))))))</f>
        <v>7</v>
      </c>
      <c r="AO142" s="260" t="str">
        <f aca="false">IF(F142="BBB",9,IF(F142="BBB-",10,IF(F142="BB+",11,IF(F142="BB",12,IF(F142="BB-",13,IF(F142="B+",14,IF(F142="B",15,IF(F142="B-",16,"Code"))))))))</f>
        <v>Code</v>
      </c>
      <c r="AP142" s="260" t="n">
        <f aca="false">IF(AN142="Code",AO142,AN142)</f>
        <v>7</v>
      </c>
      <c r="AQ142" s="259" t="n">
        <f aca="false">AH142-(IF(ISERROR(VLOOKUP(A142,'WTD Last'!$A$1:$AQ$605,34,0)),0,VLOOKUP(A142,'WTD Last'!$A$1:$AQ$605,34,0)))</f>
        <v>0</v>
      </c>
      <c r="AR142" s="270" t="n">
        <f aca="false">R142-(IF(ISERROR(VLOOKUP(A142,'WTD Last'!$A$1:$AQ$605,18,0)),0,VLOOKUP(A142,'WTD Last'!$A$1:$AQ$605,18,0)))</f>
        <v>0</v>
      </c>
      <c r="AS142" s="259" t="n">
        <f aca="false">O142-(IF(ISERROR(VLOOKUP(A142,'WTD Last'!$A$1:$AQ$605,15,0)),0,VLOOKUP(A142,'WTD Last'!$A$1:$AQ$605,15,0)))</f>
        <v>0</v>
      </c>
      <c r="AT142" s="259" t="n">
        <f aca="false">N142*(P142/100)/360</f>
        <v>0</v>
      </c>
      <c r="AU142" s="261" t="n">
        <v>81224</v>
      </c>
      <c r="AV142" s="261" t="n">
        <v>93020</v>
      </c>
      <c r="AW142" s="255"/>
      <c r="AX142" s="257"/>
    </row>
    <row r="143" customFormat="false" ht="12.75" hidden="false" customHeight="false" outlineLevel="0" collapsed="false">
      <c r="A143" s="255" t="n">
        <v>1303</v>
      </c>
      <c r="B143" s="255" t="n">
        <v>464</v>
      </c>
      <c r="C143" s="255" t="s">
        <v>2</v>
      </c>
      <c r="D143" s="255" t="s">
        <v>104</v>
      </c>
      <c r="E143" s="255" t="s">
        <v>94</v>
      </c>
      <c r="F143" s="255" t="s">
        <v>95</v>
      </c>
      <c r="G143" s="255" t="s">
        <v>96</v>
      </c>
      <c r="H143" s="255" t="s">
        <v>97</v>
      </c>
      <c r="I143" s="255" t="s">
        <v>156</v>
      </c>
      <c r="J143" s="256" t="s">
        <v>154</v>
      </c>
      <c r="K143" s="268" t="n">
        <v>36896</v>
      </c>
      <c r="L143" s="268" t="n">
        <v>38722</v>
      </c>
      <c r="M143" s="255" t="s">
        <v>155</v>
      </c>
      <c r="N143" s="257" t="n">
        <v>-10000000</v>
      </c>
      <c r="O143" s="257" t="n">
        <v>4067.535856</v>
      </c>
      <c r="P143" s="258" t="n">
        <v>0.95</v>
      </c>
      <c r="Q143" s="257" t="n">
        <v>156.667969</v>
      </c>
      <c r="R143" s="257" t="n">
        <v>151.622329</v>
      </c>
      <c r="S143" s="258" t="n">
        <v>-4.88790617454351</v>
      </c>
      <c r="T143" s="257" t="n">
        <v>-19881.7336257195</v>
      </c>
      <c r="U143" s="257" t="n">
        <v>-1480.893012</v>
      </c>
      <c r="V143" s="257" t="n">
        <v>0</v>
      </c>
      <c r="W143" s="257" t="n">
        <v>-21362.6266377195</v>
      </c>
      <c r="X143" s="257" t="n">
        <v>226092.179149</v>
      </c>
      <c r="Y143" s="257" t="n">
        <v>206051.53619</v>
      </c>
      <c r="Z143" s="257" t="n">
        <v>-20040.642959</v>
      </c>
      <c r="AA143" s="257" t="n">
        <v>1321.98367871954</v>
      </c>
      <c r="AB143" s="257" t="n">
        <v>226092.179149</v>
      </c>
      <c r="AC143" s="257" t="n">
        <v>206051.53619</v>
      </c>
      <c r="AD143" s="257" t="n">
        <v>-20040.642959</v>
      </c>
      <c r="AF143" s="257" t="n">
        <v>30109.93417404</v>
      </c>
      <c r="AG143" s="259" t="n">
        <f aca="false">IF(ISERROR(VLOOKUP(B143,Acc_Cash!$A:$H,3,FALSE())),0,VLOOKUP(B143,Acc_Cash!$A:$H,3,FALSE()))</f>
        <v>0</v>
      </c>
      <c r="AH143" s="259" t="n">
        <f aca="false">AG143+AC143</f>
        <v>206051.53619</v>
      </c>
      <c r="AI143" s="259" t="n">
        <f aca="false">AH143-(IF(ISERROR(VLOOKUP(A143,'YTD Last'!$E$2:$Z$500,21,0)),0,VLOOKUP(A143,'YTD Last'!$E$2:$Z$500,21,0)))</f>
        <v>162336.828887</v>
      </c>
      <c r="AJ143" s="259" t="n">
        <f aca="false">AH143-IF(ISERROR(VLOOKUP(A143,'QTD Last'!$A$2:$AH$600,34,0)),0,VLOOKUP(A143,'QTD Last'!$A$2:$AH$600,34,0))</f>
        <v>-20040.642959</v>
      </c>
      <c r="AK143" s="259" t="n">
        <f aca="false">AH143-IF(ISERROR(VLOOKUP(A143,'MTD Last'!$A$2:$AH$600,34,0)),0,VLOOKUP(A143,'MTD Last'!$A$2:$AH$600,34,0))</f>
        <v>-20040.642959</v>
      </c>
      <c r="AL143" s="259" t="n">
        <f aca="false">AD143-AE143</f>
        <v>-20040.642959</v>
      </c>
      <c r="AM143" s="269" t="str">
        <f aca="false">ROUND((L143-Control!$C$3)/365,0)&amp;" Year"</f>
        <v>-20 Year</v>
      </c>
      <c r="AN143" s="260" t="n">
        <f aca="false">IF(F143="AAA",1,IF(F143="AA+",2,IF(F143="AA",3,IF(F143="AA-",4,IF(F143="A+",5,IF(F143="A",6,IF(F143="A-",7,IF(F143="BBB+",8,"Code"))))))))</f>
        <v>7</v>
      </c>
      <c r="AO143" s="260" t="str">
        <f aca="false">IF(F143="BBB",9,IF(F143="BBB-",10,IF(F143="BB+",11,IF(F143="BB",12,IF(F143="BB-",13,IF(F143="B+",14,IF(F143="B",15,IF(F143="B-",16,"Code"))))))))</f>
        <v>Code</v>
      </c>
      <c r="AP143" s="260" t="n">
        <f aca="false">IF(AN143="Code",AO143,AN143)</f>
        <v>7</v>
      </c>
      <c r="AQ143" s="259" t="n">
        <f aca="false">AH143-(IF(ISERROR(VLOOKUP(A143,'WTD Last'!$A$1:$AQ$605,34,0)),0,VLOOKUP(A143,'WTD Last'!$A$1:$AQ$605,34,0)))</f>
        <v>-33481.62077</v>
      </c>
      <c r="AR143" s="270" t="n">
        <f aca="false">R143-(IF(ISERROR(VLOOKUP(A143,'WTD Last'!$A$1:$AQ$605,18,0)),0,VLOOKUP(A143,'WTD Last'!$A$1:$AQ$605,18,0)))</f>
        <v>-7.48875699999999</v>
      </c>
      <c r="AS143" s="259" t="n">
        <f aca="false">O143-(IF(ISERROR(VLOOKUP(A143,'WTD Last'!$A$1:$AQ$605,15,0)),0,VLOOKUP(A143,'WTD Last'!$A$1:$AQ$605,15,0)))</f>
        <v>-37.6296859999998</v>
      </c>
      <c r="AT143" s="259" t="n">
        <f aca="false">N143*(P143/100)/360</f>
        <v>-263.888888888889</v>
      </c>
      <c r="AV143" s="261" t="n">
        <v>93020</v>
      </c>
      <c r="AW143" s="255"/>
      <c r="AX143" s="257"/>
    </row>
    <row r="144" customFormat="false" ht="12.75" hidden="false" customHeight="false" outlineLevel="0" collapsed="false">
      <c r="A144" s="255" t="n">
        <v>1497</v>
      </c>
      <c r="B144" s="255" t="n">
        <v>548</v>
      </c>
      <c r="C144" s="255" t="s">
        <v>2</v>
      </c>
      <c r="D144" s="255" t="s">
        <v>157</v>
      </c>
      <c r="E144" s="255" t="s">
        <v>94</v>
      </c>
      <c r="F144" s="255" t="s">
        <v>95</v>
      </c>
      <c r="G144" s="255" t="s">
        <v>96</v>
      </c>
      <c r="H144" s="255" t="s">
        <v>97</v>
      </c>
      <c r="I144" s="255" t="s">
        <v>156</v>
      </c>
      <c r="J144" s="256" t="s">
        <v>158</v>
      </c>
      <c r="K144" s="268" t="n">
        <v>36896</v>
      </c>
      <c r="L144" s="268" t="n">
        <v>38722</v>
      </c>
      <c r="M144" s="255" t="s">
        <v>155</v>
      </c>
      <c r="N144" s="257" t="n">
        <v>10000000</v>
      </c>
      <c r="O144" s="257" t="n">
        <v>-4067.535856</v>
      </c>
      <c r="P144" s="258" t="n">
        <v>0.95</v>
      </c>
      <c r="Q144" s="257" t="n">
        <v>156.667969</v>
      </c>
      <c r="R144" s="257" t="n">
        <v>151.622329</v>
      </c>
      <c r="S144" s="258" t="n">
        <v>-4.88790617454351</v>
      </c>
      <c r="T144" s="257" t="n">
        <v>19881.7336257195</v>
      </c>
      <c r="U144" s="257" t="n">
        <v>1480.893012</v>
      </c>
      <c r="V144" s="257" t="n">
        <v>0</v>
      </c>
      <c r="W144" s="257" t="n">
        <v>21362.6266377195</v>
      </c>
      <c r="X144" s="257" t="n">
        <v>-226092.179149</v>
      </c>
      <c r="Y144" s="257" t="n">
        <v>-206051.53619</v>
      </c>
      <c r="Z144" s="257" t="n">
        <v>20040.642959</v>
      </c>
      <c r="AA144" s="257" t="n">
        <v>-1321.98367871954</v>
      </c>
      <c r="AB144" s="257" t="n">
        <v>-226092.179149</v>
      </c>
      <c r="AC144" s="257" t="n">
        <v>-206051.53619</v>
      </c>
      <c r="AD144" s="257" t="n">
        <v>20040.642959</v>
      </c>
      <c r="AF144" s="257" t="n">
        <v>-30109.93417404</v>
      </c>
      <c r="AG144" s="259" t="n">
        <f aca="false">IF(ISERROR(VLOOKUP(B144,Acc_Cash!$A:$H,3,FALSE())),0,VLOOKUP(B144,Acc_Cash!$A:$H,3,FALSE()))</f>
        <v>0</v>
      </c>
      <c r="AH144" s="259" t="n">
        <f aca="false">AG144+AC144</f>
        <v>-206051.53619</v>
      </c>
      <c r="AI144" s="259" t="n">
        <f aca="false">AH144-(IF(ISERROR(VLOOKUP(A144,'YTD Last'!$E$2:$Z$500,21,0)),0,VLOOKUP(A144,'YTD Last'!$E$2:$Z$500,21,0)))</f>
        <v>-162336.828887</v>
      </c>
      <c r="AJ144" s="259" t="n">
        <f aca="false">AH144-IF(ISERROR(VLOOKUP(A144,'QTD Last'!$A$2:$AH$600,34,0)),0,VLOOKUP(A144,'QTD Last'!$A$2:$AH$600,34,0))</f>
        <v>20040.642959</v>
      </c>
      <c r="AK144" s="259" t="n">
        <f aca="false">AH144-IF(ISERROR(VLOOKUP(A144,'MTD Last'!$A$2:$AH$600,34,0)),0,VLOOKUP(A144,'MTD Last'!$A$2:$AH$600,34,0))</f>
        <v>20040.642959</v>
      </c>
      <c r="AL144" s="259" t="n">
        <f aca="false">AD144-AE144</f>
        <v>20040.642959</v>
      </c>
      <c r="AM144" s="269" t="str">
        <f aca="false">ROUND((L144-Control!$C$3)/365,0)&amp;" Year"</f>
        <v>-20 Year</v>
      </c>
      <c r="AN144" s="260" t="n">
        <f aca="false">IF(F144="AAA",1,IF(F144="AA+",2,IF(F144="AA",3,IF(F144="AA-",4,IF(F144="A+",5,IF(F144="A",6,IF(F144="A-",7,IF(F144="BBB+",8,"Code"))))))))</f>
        <v>7</v>
      </c>
      <c r="AO144" s="260" t="str">
        <f aca="false">IF(F144="BBB",9,IF(F144="BBB-",10,IF(F144="BB+",11,IF(F144="BB",12,IF(F144="BB-",13,IF(F144="B+",14,IF(F144="B",15,IF(F144="B-",16,"Code"))))))))</f>
        <v>Code</v>
      </c>
      <c r="AP144" s="260" t="n">
        <f aca="false">IF(AN144="Code",AO144,AN144)</f>
        <v>7</v>
      </c>
      <c r="AQ144" s="259" t="n">
        <f aca="false">AH144-(IF(ISERROR(VLOOKUP(A144,'WTD Last'!$A$1:$AQ$605,34,0)),0,VLOOKUP(A144,'WTD Last'!$A$1:$AQ$605,34,0)))</f>
        <v>33481.62077</v>
      </c>
      <c r="AR144" s="270" t="n">
        <f aca="false">R144-(IF(ISERROR(VLOOKUP(A144,'WTD Last'!$A$1:$AQ$605,18,0)),0,VLOOKUP(A144,'WTD Last'!$A$1:$AQ$605,18,0)))</f>
        <v>-7.48875699999999</v>
      </c>
      <c r="AS144" s="259" t="n">
        <f aca="false">O144-(IF(ISERROR(VLOOKUP(A144,'WTD Last'!$A$1:$AQ$605,15,0)),0,VLOOKUP(A144,'WTD Last'!$A$1:$AQ$605,15,0)))</f>
        <v>37.6296859999998</v>
      </c>
      <c r="AT144" s="259" t="n">
        <f aca="false">N144*(P144/100)/360</f>
        <v>263.888888888889</v>
      </c>
      <c r="AV144" s="261" t="n">
        <v>93020</v>
      </c>
      <c r="AW144" s="255"/>
      <c r="AX144" s="257"/>
    </row>
    <row r="145" customFormat="false" ht="12.75" hidden="false" customHeight="false" outlineLevel="0" collapsed="false">
      <c r="A145" s="255" t="n">
        <v>1698</v>
      </c>
      <c r="B145" s="255" t="n">
        <v>904</v>
      </c>
      <c r="C145" s="255" t="s">
        <v>2</v>
      </c>
      <c r="D145" s="255" t="s">
        <v>173</v>
      </c>
      <c r="E145" s="255" t="s">
        <v>94</v>
      </c>
      <c r="F145" s="255" t="s">
        <v>95</v>
      </c>
      <c r="G145" s="255" t="s">
        <v>96</v>
      </c>
      <c r="H145" s="255" t="s">
        <v>97</v>
      </c>
      <c r="I145" s="255" t="s">
        <v>201</v>
      </c>
      <c r="J145" s="256" t="s">
        <v>154</v>
      </c>
      <c r="K145" s="268" t="n">
        <v>36761</v>
      </c>
      <c r="L145" s="268" t="n">
        <v>38587</v>
      </c>
      <c r="M145" s="255" t="s">
        <v>155</v>
      </c>
      <c r="N145" s="257" t="n">
        <v>10000000</v>
      </c>
      <c r="O145" s="257" t="n">
        <v>-3733.60835</v>
      </c>
      <c r="P145" s="258" t="n">
        <v>0.52</v>
      </c>
      <c r="Q145" s="257" t="n">
        <v>153.034567</v>
      </c>
      <c r="R145" s="257" t="n">
        <v>148.084068</v>
      </c>
      <c r="S145" s="258" t="n">
        <v>-4.78058541103105</v>
      </c>
      <c r="T145" s="257" t="n">
        <v>17848.8336085137</v>
      </c>
      <c r="U145" s="257" t="n">
        <v>1334.888193</v>
      </c>
      <c r="V145" s="257" t="n">
        <v>0</v>
      </c>
      <c r="W145" s="257" t="n">
        <v>19183.7218015137</v>
      </c>
      <c r="X145" s="257" t="n">
        <v>-376636.169562</v>
      </c>
      <c r="Y145" s="257" t="n">
        <v>-358632.993516</v>
      </c>
      <c r="Z145" s="257" t="n">
        <v>18003.176046</v>
      </c>
      <c r="AA145" s="257" t="n">
        <v>-1180.54575551368</v>
      </c>
      <c r="AB145" s="257" t="n">
        <v>-376636.169562</v>
      </c>
      <c r="AC145" s="257" t="n">
        <v>-358632.993516</v>
      </c>
      <c r="AD145" s="257" t="n">
        <v>18003.176046</v>
      </c>
      <c r="AF145" s="257" t="n">
        <v>-27638.035810875</v>
      </c>
      <c r="AG145" s="259" t="n">
        <f aca="false">IF(ISERROR(VLOOKUP(B145,Acc_Cash!$A:$H,3,FALSE())),0,VLOOKUP(B145,Acc_Cash!$A:$H,3,FALSE()))</f>
        <v>26577.777778</v>
      </c>
      <c r="AH145" s="259" t="n">
        <f aca="false">AG145+AC145</f>
        <v>-332055.215738</v>
      </c>
      <c r="AI145" s="259" t="n">
        <f aca="false">AH145-(IF(ISERROR(VLOOKUP(A145,'YTD Last'!$E$2:$Z$500,21,0)),0,VLOOKUP(A145,'YTD Last'!$E$2:$Z$500,21,0)))</f>
        <v>-143502.721515</v>
      </c>
      <c r="AJ145" s="259" t="n">
        <f aca="false">AH145-IF(ISERROR(VLOOKUP(A145,'QTD Last'!$A$2:$AH$600,34,0)),0,VLOOKUP(A145,'QTD Last'!$A$2:$AH$600,34,0))</f>
        <v>18003.176046</v>
      </c>
      <c r="AK145" s="259" t="n">
        <f aca="false">AH145-IF(ISERROR(VLOOKUP(A145,'MTD Last'!$A$2:$AH$600,34,0)),0,VLOOKUP(A145,'MTD Last'!$A$2:$AH$600,34,0))</f>
        <v>18003.176046</v>
      </c>
      <c r="AL145" s="259" t="n">
        <f aca="false">AD145-AE145</f>
        <v>18003.176046</v>
      </c>
      <c r="AM145" s="269" t="str">
        <f aca="false">ROUND((L145-Control!$C$3)/365,0)&amp;" Year"</f>
        <v>-20 Year</v>
      </c>
      <c r="AN145" s="260" t="n">
        <f aca="false">IF(F145="AAA",1,IF(F145="AA+",2,IF(F145="AA",3,IF(F145="AA-",4,IF(F145="A+",5,IF(F145="A",6,IF(F145="A-",7,IF(F145="BBB+",8,"Code"))))))))</f>
        <v>7</v>
      </c>
      <c r="AO145" s="260" t="str">
        <f aca="false">IF(F145="BBB",9,IF(F145="BBB-",10,IF(F145="BB+",11,IF(F145="BB",12,IF(F145="BB-",13,IF(F145="B+",14,IF(F145="B",15,IF(F145="B-",16,"Code"))))))))</f>
        <v>Code</v>
      </c>
      <c r="AP145" s="260" t="n">
        <f aca="false">IF(AN145="Code",AO145,AN145)</f>
        <v>7</v>
      </c>
      <c r="AQ145" s="259" t="n">
        <f aca="false">AH145-(IF(ISERROR(VLOOKUP(A145,'WTD Last'!$A$1:$AQ$605,34,0)),0,VLOOKUP(A145,'WTD Last'!$A$1:$AQ$605,34,0)))</f>
        <v>31104.341697</v>
      </c>
      <c r="AR145" s="270"/>
      <c r="AS145" s="259"/>
      <c r="AT145" s="259" t="n">
        <f aca="false">N145*(P145/100)/360</f>
        <v>144.444444444444</v>
      </c>
      <c r="AU145" s="261" t="n">
        <v>90590</v>
      </c>
      <c r="AV145" s="261" t="n">
        <v>93020</v>
      </c>
      <c r="AW145" s="255"/>
      <c r="AX145" s="257"/>
    </row>
    <row r="146" customFormat="false" ht="12.75" hidden="false" customHeight="false" outlineLevel="0" collapsed="false">
      <c r="A146" s="255" t="n">
        <v>1699</v>
      </c>
      <c r="B146" s="255" t="n">
        <v>905</v>
      </c>
      <c r="C146" s="255" t="s">
        <v>2</v>
      </c>
      <c r="D146" s="255" t="s">
        <v>176</v>
      </c>
      <c r="E146" s="255" t="s">
        <v>94</v>
      </c>
      <c r="F146" s="255" t="s">
        <v>95</v>
      </c>
      <c r="G146" s="255" t="s">
        <v>96</v>
      </c>
      <c r="H146" s="255" t="s">
        <v>97</v>
      </c>
      <c r="I146" s="255" t="s">
        <v>177</v>
      </c>
      <c r="J146" s="256" t="s">
        <v>154</v>
      </c>
      <c r="K146" s="268" t="n">
        <v>36761</v>
      </c>
      <c r="L146" s="268" t="n">
        <v>38587</v>
      </c>
      <c r="M146" s="255" t="s">
        <v>155</v>
      </c>
      <c r="N146" s="257" t="n">
        <v>-10000000</v>
      </c>
      <c r="O146" s="257" t="n">
        <v>3733.60835</v>
      </c>
      <c r="P146" s="258" t="n">
        <v>0.52</v>
      </c>
      <c r="Q146" s="257" t="n">
        <v>153.034567</v>
      </c>
      <c r="R146" s="257" t="n">
        <v>148.084068</v>
      </c>
      <c r="S146" s="258" t="n">
        <v>-4.78058541103105</v>
      </c>
      <c r="T146" s="257" t="n">
        <v>-17848.8336085137</v>
      </c>
      <c r="U146" s="257" t="n">
        <v>-1334.888193</v>
      </c>
      <c r="V146" s="257" t="n">
        <v>0</v>
      </c>
      <c r="W146" s="257" t="n">
        <v>-19183.7218015137</v>
      </c>
      <c r="X146" s="257" t="n">
        <v>376636.169562</v>
      </c>
      <c r="Y146" s="257" t="n">
        <v>358632.993516</v>
      </c>
      <c r="Z146" s="257" t="n">
        <v>-18003.176046</v>
      </c>
      <c r="AA146" s="257" t="n">
        <v>1180.54575551368</v>
      </c>
      <c r="AB146" s="257" t="n">
        <v>376636.169562</v>
      </c>
      <c r="AC146" s="257" t="n">
        <v>358632.993516</v>
      </c>
      <c r="AD146" s="257" t="n">
        <v>-18003.176046</v>
      </c>
      <c r="AF146" s="257" t="n">
        <v>27638.035810875</v>
      </c>
      <c r="AG146" s="259" t="n">
        <f aca="false">IF(ISERROR(VLOOKUP(B146,Acc_Cash!$A:$H,3,FALSE())),0,VLOOKUP(B146,Acc_Cash!$A:$H,3,FALSE()))</f>
        <v>-26577.777778</v>
      </c>
      <c r="AH146" s="259" t="n">
        <f aca="false">AG146+AC146</f>
        <v>332055.215738</v>
      </c>
      <c r="AI146" s="259" t="n">
        <f aca="false">AH146-(IF(ISERROR(VLOOKUP(A146,'YTD Last'!$E$2:$Z$500,21,0)),0,VLOOKUP(A146,'YTD Last'!$E$2:$Z$500,21,0)))</f>
        <v>143502.721515</v>
      </c>
      <c r="AJ146" s="259" t="n">
        <f aca="false">AH146-IF(ISERROR(VLOOKUP(A146,'QTD Last'!$A$2:$AH$600,34,0)),0,VLOOKUP(A146,'QTD Last'!$A$2:$AH$600,34,0))</f>
        <v>-18003.176046</v>
      </c>
      <c r="AK146" s="259" t="n">
        <f aca="false">AH146-IF(ISERROR(VLOOKUP(A146,'MTD Last'!$A$2:$AH$600,34,0)),0,VLOOKUP(A146,'MTD Last'!$A$2:$AH$600,34,0))</f>
        <v>-18003.176046</v>
      </c>
      <c r="AL146" s="259" t="n">
        <f aca="false">AD146-AE146</f>
        <v>-18003.176046</v>
      </c>
      <c r="AM146" s="269" t="str">
        <f aca="false">ROUND((L146-Control!$C$3)/365,0)&amp;" Year"</f>
        <v>-20 Year</v>
      </c>
      <c r="AN146" s="260" t="n">
        <f aca="false">IF(F146="AAA",1,IF(F146="AA+",2,IF(F146="AA",3,IF(F146="AA-",4,IF(F146="A+",5,IF(F146="A",6,IF(F146="A-",7,IF(F146="BBB+",8,"Code"))))))))</f>
        <v>7</v>
      </c>
      <c r="AO146" s="260" t="str">
        <f aca="false">IF(F146="BBB",9,IF(F146="BBB-",10,IF(F146="BB+",11,IF(F146="BB",12,IF(F146="BB-",13,IF(F146="B+",14,IF(F146="B",15,IF(F146="B-",16,"Code"))))))))</f>
        <v>Code</v>
      </c>
      <c r="AP146" s="260" t="n">
        <f aca="false">IF(AN146="Code",AO146,AN146)</f>
        <v>7</v>
      </c>
      <c r="AQ146" s="259" t="n">
        <f aca="false">AH146-(IF(ISERROR(VLOOKUP(A146,'WTD Last'!$A$1:$AQ$605,34,0)),0,VLOOKUP(A146,'WTD Last'!$A$1:$AQ$605,34,0)))</f>
        <v>-31104.341697</v>
      </c>
      <c r="AR146" s="270" t="n">
        <f aca="false">R146-(IF(ISERROR(VLOOKUP(A146,'WTD Last'!$A$1:$AQ$605,18,0)),0,VLOOKUP(A146,'WTD Last'!$A$1:$AQ$605,18,0)))</f>
        <v>-7.46465000000001</v>
      </c>
      <c r="AS146" s="259" t="n">
        <f aca="false">O146-(IF(ISERROR(VLOOKUP(A146,'WTD Last'!$A$1:$AQ$605,15,0)),0,VLOOKUP(A146,'WTD Last'!$A$1:$AQ$605,15,0)))</f>
        <v>-32.7571919999996</v>
      </c>
      <c r="AT146" s="259" t="n">
        <f aca="false">N146*(P146/100)/360</f>
        <v>-144.444444444444</v>
      </c>
      <c r="AU146" s="261" t="n">
        <v>45549</v>
      </c>
      <c r="AV146" s="261" t="n">
        <v>93020</v>
      </c>
      <c r="AW146" s="255"/>
      <c r="AX146" s="257"/>
    </row>
    <row r="147" customFormat="false" ht="12.75" hidden="false" customHeight="false" outlineLevel="0" collapsed="false">
      <c r="A147" s="255" t="n">
        <v>1700</v>
      </c>
      <c r="B147" s="255" t="n">
        <v>906</v>
      </c>
      <c r="C147" s="255" t="s">
        <v>2</v>
      </c>
      <c r="D147" s="255" t="s">
        <v>178</v>
      </c>
      <c r="E147" s="255" t="s">
        <v>94</v>
      </c>
      <c r="F147" s="255" t="s">
        <v>95</v>
      </c>
      <c r="G147" s="255" t="s">
        <v>96</v>
      </c>
      <c r="H147" s="255" t="s">
        <v>97</v>
      </c>
      <c r="I147" s="255" t="s">
        <v>179</v>
      </c>
      <c r="J147" s="256" t="s">
        <v>154</v>
      </c>
      <c r="K147" s="268" t="n">
        <v>36761</v>
      </c>
      <c r="L147" s="268" t="n">
        <v>38587</v>
      </c>
      <c r="M147" s="255" t="s">
        <v>155</v>
      </c>
      <c r="N147" s="257" t="n">
        <v>10000000</v>
      </c>
      <c r="O147" s="257" t="n">
        <v>-3733.60835</v>
      </c>
      <c r="P147" s="258" t="n">
        <v>0.52</v>
      </c>
      <c r="Q147" s="257" t="n">
        <v>153.034567</v>
      </c>
      <c r="R147" s="257" t="n">
        <v>148.084068</v>
      </c>
      <c r="S147" s="258" t="n">
        <v>-4.78058541103105</v>
      </c>
      <c r="T147" s="257" t="n">
        <v>17848.8336085137</v>
      </c>
      <c r="U147" s="257" t="n">
        <v>1334.888193</v>
      </c>
      <c r="V147" s="257" t="n">
        <v>0</v>
      </c>
      <c r="W147" s="257" t="n">
        <v>19183.7218015137</v>
      </c>
      <c r="X147" s="257" t="n">
        <v>-376636.169562</v>
      </c>
      <c r="Y147" s="257" t="n">
        <v>-358632.993516</v>
      </c>
      <c r="Z147" s="257" t="n">
        <v>18003.176046</v>
      </c>
      <c r="AA147" s="257" t="n">
        <v>-1180.54575551368</v>
      </c>
      <c r="AB147" s="257" t="n">
        <v>-376636.169562</v>
      </c>
      <c r="AC147" s="257" t="n">
        <v>-358632.993516</v>
      </c>
      <c r="AD147" s="257" t="n">
        <v>18003.176046</v>
      </c>
      <c r="AF147" s="257" t="n">
        <v>-27638.035810875</v>
      </c>
      <c r="AG147" s="259" t="n">
        <f aca="false">IF(ISERROR(VLOOKUP(B147,Acc_Cash!$A:$H,3,FALSE())),0,VLOOKUP(B147,Acc_Cash!$A:$H,3,FALSE()))</f>
        <v>26577.777778</v>
      </c>
      <c r="AH147" s="259" t="n">
        <f aca="false">AG147+AC147</f>
        <v>-332055.215738</v>
      </c>
      <c r="AI147" s="259" t="n">
        <f aca="false">AH147-(IF(ISERROR(VLOOKUP(A147,'YTD Last'!$E$2:$Z$383,21,0)),0,VLOOKUP(A147,'YTD Last'!$E$2:$Z$383,21,0)))</f>
        <v>-332055.215738</v>
      </c>
      <c r="AJ147" s="259" t="n">
        <f aca="false">AH147-IF(ISERROR(VLOOKUP(A147,'QTD Last'!$A$2:$AH$600,34,0)),0,VLOOKUP(A147,'QTD Last'!$A$2:$AH$600,34,0))</f>
        <v>18003.176046</v>
      </c>
      <c r="AK147" s="259" t="n">
        <f aca="false">AH147-IF(ISERROR(VLOOKUP(A147,'MTD Last'!$A$2:$AH$600,34,0)),0,VLOOKUP(A147,'MTD Last'!$A$2:$AH$600,34,0))</f>
        <v>18003.176046</v>
      </c>
      <c r="AL147" s="259" t="n">
        <f aca="false">AD147-AE147</f>
        <v>18003.176046</v>
      </c>
      <c r="AM147" s="269" t="str">
        <f aca="false">ROUND((L147-Control!$C$3)/365,0)&amp;" Year"</f>
        <v>-20 Year</v>
      </c>
      <c r="AN147" s="260" t="n">
        <f aca="false">IF(F147="AAA",1,IF(F147="AA+",2,IF(F147="AA",3,IF(F147="AA-",4,IF(F147="A+",5,IF(F147="A",6,IF(F147="A-",7,IF(F147="BBB+",8,"Code"))))))))</f>
        <v>7</v>
      </c>
      <c r="AO147" s="260" t="str">
        <f aca="false">IF(F147="BBB",9,IF(F147="BBB-",10,IF(F147="BB+",11,IF(F147="BB",12,IF(F147="BB-",13,IF(F147="B+",14,IF(F147="B",15,IF(F147="B-",16,"Code"))))))))</f>
        <v>Code</v>
      </c>
      <c r="AP147" s="260" t="n">
        <f aca="false">IF(AN147="Code",AO147,AN147)</f>
        <v>7</v>
      </c>
      <c r="AQ147" s="259" t="n">
        <f aca="false">AH147-(IF(ISERROR(VLOOKUP(A147,'WTD Last'!$A$1:$AQ$605,34,0)),0,VLOOKUP(A147,'WTD Last'!$A$1:$AQ$605,34,0)))</f>
        <v>31104.341697</v>
      </c>
      <c r="AR147" s="270" t="n">
        <f aca="false">R147-(IF(ISERROR(VLOOKUP(A147,'WTD Last'!$A$1:$AQ$605,18,0)),0,VLOOKUP(A147,'WTD Last'!$A$1:$AQ$605,18,0)))</f>
        <v>-7.46465000000001</v>
      </c>
      <c r="AS147" s="259" t="n">
        <f aca="false">O147-(IF(ISERROR(VLOOKUP(A147,'WTD Last'!$A$1:$AQ$605,15,0)),0,VLOOKUP(A147,'WTD Last'!$A$1:$AQ$605,15,0)))</f>
        <v>32.7571919999996</v>
      </c>
      <c r="AT147" s="259" t="n">
        <f aca="false">N147*(P147/100)/360</f>
        <v>144.444444444444</v>
      </c>
      <c r="AU147" s="261" t="n">
        <v>1305</v>
      </c>
      <c r="AV147" s="261" t="n">
        <v>93020</v>
      </c>
      <c r="AW147" s="255"/>
      <c r="AX147" s="257"/>
    </row>
    <row r="148" customFormat="false" ht="12.75" hidden="false" customHeight="false" outlineLevel="0" collapsed="false">
      <c r="A148" s="255" t="n">
        <v>1727</v>
      </c>
      <c r="B148" s="255" t="n">
        <v>932</v>
      </c>
      <c r="C148" s="255" t="s">
        <v>2</v>
      </c>
      <c r="D148" s="255" t="s">
        <v>104</v>
      </c>
      <c r="E148" s="255" t="s">
        <v>94</v>
      </c>
      <c r="F148" s="255" t="s">
        <v>95</v>
      </c>
      <c r="G148" s="255" t="s">
        <v>96</v>
      </c>
      <c r="H148" s="255" t="s">
        <v>97</v>
      </c>
      <c r="I148" s="255" t="s">
        <v>182</v>
      </c>
      <c r="J148" s="256" t="s">
        <v>105</v>
      </c>
      <c r="K148" s="268" t="n">
        <v>36979</v>
      </c>
      <c r="L148" s="268" t="n">
        <v>38805</v>
      </c>
      <c r="M148" s="255" t="s">
        <v>100</v>
      </c>
      <c r="N148" s="257" t="n">
        <v>10000000</v>
      </c>
      <c r="O148" s="257" t="n">
        <v>-4453.369504</v>
      </c>
      <c r="P148" s="258" t="n">
        <v>1.66</v>
      </c>
      <c r="Q148" s="257" t="n">
        <v>159.221095</v>
      </c>
      <c r="R148" s="257" t="n">
        <v>154.093178</v>
      </c>
      <c r="S148" s="258" t="n">
        <v>-4.80507778502442</v>
      </c>
      <c r="T148" s="257" t="n">
        <v>21398.7868721756</v>
      </c>
      <c r="U148" s="257" t="n">
        <v>1689.480102</v>
      </c>
      <c r="V148" s="257" t="n">
        <v>0</v>
      </c>
      <c r="W148" s="257" t="n">
        <v>23088.2669741756</v>
      </c>
      <c r="X148" s="257" t="n">
        <v>31225.33825</v>
      </c>
      <c r="Y148" s="257" t="n">
        <v>53668.372394</v>
      </c>
      <c r="Z148" s="257" t="n">
        <v>22443.034144</v>
      </c>
      <c r="AA148" s="257" t="n">
        <v>-645.232830175624</v>
      </c>
      <c r="AB148" s="257" t="n">
        <v>27540.7483365</v>
      </c>
      <c r="AC148" s="257" t="n">
        <v>47093.996775735</v>
      </c>
      <c r="AD148" s="257" t="n">
        <v>19553.248439235</v>
      </c>
      <c r="AF148" s="257" t="n">
        <v>-32966.06775336</v>
      </c>
      <c r="AG148" s="257" t="n">
        <f aca="false">IF(ISERROR(VLOOKUP(B148,Acc_Cash!$A:$H,3,FALSE())),0,VLOOKUP(B148,Acc_Cash!$A:$H,3,FALSE()))</f>
        <v>0</v>
      </c>
      <c r="AH148" s="257" t="n">
        <f aca="false">AG148+AC148</f>
        <v>47093.996775735</v>
      </c>
      <c r="AI148" s="257" t="n">
        <f aca="false">AH148-(IF(ISERROR(VLOOKUP(A148,'YTD Last'!$E$2:$Z$500,21,0)),0,VLOOKUP(A148,'YTD Last'!$E$2:$Z$500,21,0)))</f>
        <v>47093.996775735</v>
      </c>
      <c r="AJ148" s="257" t="n">
        <f aca="false">AH148-IF(ISERROR(VLOOKUP(A148,'QTD Last'!$A$2:$AH$600,34,0)),0,VLOOKUP(A148,'QTD Last'!$A$2:$AH$600,34,0))</f>
        <v>19553.248439235</v>
      </c>
      <c r="AK148" s="257" t="n">
        <f aca="false">AH148-IF(ISERROR(VLOOKUP(A148,'MTD Last'!$A$2:$AH$600,34,0)),0,VLOOKUP(A148,'MTD Last'!$A$2:$AH$600,34,0))</f>
        <v>19553.248439235</v>
      </c>
      <c r="AL148" s="257" t="n">
        <f aca="false">AD148-AE148</f>
        <v>19553.248439235</v>
      </c>
      <c r="AM148" s="280" t="str">
        <f aca="false">ROUND((L148-Control!$C$3)/365,0)&amp;" Year"</f>
        <v>-20 Year</v>
      </c>
      <c r="AN148" s="255" t="n">
        <f aca="false">IF(F148="AAA",1,IF(F148="AA+",2,IF(F148="AA",3,IF(F148="AA-",4,IF(F148="A+",5,IF(F148="A",6,IF(F148="A-",7,IF(F148="BBB+",8,"Code"))))))))</f>
        <v>7</v>
      </c>
      <c r="AO148" s="255" t="str">
        <f aca="false">IF(F148="BBB",9,IF(F148="BBB-",10,IF(F148="BB+",11,IF(F148="BB",12,IF(F148="BB-",13,IF(F148="B+",14,IF(F148="B",15,IF(F148="B-",16,"Code"))))))))</f>
        <v>Code</v>
      </c>
      <c r="AP148" s="255" t="n">
        <f aca="false">IF(AN148="Code",AO148,AN148)</f>
        <v>7</v>
      </c>
      <c r="AQ148" s="257" t="n">
        <f aca="false">AH148-(IF(ISERROR(VLOOKUP(A148,'WTD Last'!$A$1:$AQ$605,34,0)),0,VLOOKUP(A148,'WTD Last'!$A$1:$AQ$605,34,0)))</f>
        <v>47093.996775735</v>
      </c>
      <c r="AR148" s="281"/>
      <c r="AS148" s="257"/>
      <c r="AT148" s="257" t="n">
        <f aca="false">N148*(P148/100)/360</f>
        <v>461.111111111111</v>
      </c>
      <c r="AU148" s="282" t="n">
        <v>81224</v>
      </c>
      <c r="AV148" s="282" t="n">
        <v>93020</v>
      </c>
      <c r="AW148" s="255"/>
      <c r="AX148" s="257"/>
      <c r="AY148" s="255"/>
      <c r="AZ148" s="255"/>
      <c r="BA148" s="255"/>
      <c r="BB148" s="255"/>
      <c r="BC148" s="255"/>
      <c r="BD148" s="255"/>
      <c r="BE148" s="255"/>
      <c r="BF148" s="255"/>
      <c r="BG148" s="255"/>
      <c r="BH148" s="255"/>
      <c r="BI148" s="255"/>
      <c r="BJ148" s="255"/>
      <c r="BK148" s="255"/>
      <c r="BL148" s="255"/>
      <c r="BM148" s="255"/>
      <c r="BN148" s="255"/>
      <c r="BO148" s="255"/>
      <c r="BP148" s="255"/>
      <c r="BQ148" s="255"/>
      <c r="BR148" s="255"/>
      <c r="BS148" s="255"/>
      <c r="BT148" s="255"/>
      <c r="BU148" s="255"/>
      <c r="BV148" s="255"/>
      <c r="BW148" s="255"/>
      <c r="BX148" s="255"/>
      <c r="BY148" s="255"/>
      <c r="BZ148" s="255"/>
      <c r="CA148" s="255"/>
      <c r="CB148" s="255"/>
      <c r="CC148" s="255"/>
      <c r="CD148" s="255"/>
      <c r="CE148" s="255"/>
      <c r="CF148" s="255"/>
      <c r="CG148" s="255"/>
      <c r="CH148" s="255"/>
      <c r="CI148" s="255"/>
      <c r="CJ148" s="255"/>
      <c r="CK148" s="255"/>
      <c r="CL148" s="255"/>
      <c r="CM148" s="255"/>
      <c r="CN148" s="255"/>
      <c r="CO148" s="255"/>
      <c r="CP148" s="255"/>
      <c r="CQ148" s="255"/>
      <c r="CR148" s="255"/>
      <c r="CS148" s="255"/>
      <c r="CT148" s="255"/>
      <c r="CU148" s="255"/>
      <c r="CV148" s="255"/>
      <c r="CW148" s="255"/>
      <c r="CX148" s="255"/>
      <c r="CY148" s="255"/>
      <c r="CZ148" s="255"/>
      <c r="DA148" s="255"/>
      <c r="DB148" s="255"/>
      <c r="DC148" s="255"/>
      <c r="DD148" s="255"/>
      <c r="DE148" s="255"/>
      <c r="DF148" s="255"/>
      <c r="DG148" s="255"/>
      <c r="DH148" s="255"/>
      <c r="DI148" s="255"/>
      <c r="DJ148" s="255"/>
      <c r="DK148" s="255"/>
      <c r="DL148" s="255"/>
      <c r="DM148" s="255"/>
      <c r="DN148" s="255"/>
      <c r="DO148" s="255"/>
      <c r="DP148" s="255"/>
      <c r="DQ148" s="255"/>
      <c r="DR148" s="255"/>
      <c r="DS148" s="255"/>
      <c r="DT148" s="255"/>
      <c r="DU148" s="255"/>
      <c r="DV148" s="255"/>
      <c r="DW148" s="255"/>
      <c r="DX148" s="255"/>
      <c r="DY148" s="255"/>
      <c r="DZ148" s="255"/>
      <c r="EA148" s="255"/>
      <c r="EB148" s="255"/>
      <c r="EC148" s="255"/>
      <c r="ED148" s="255"/>
      <c r="EE148" s="255"/>
      <c r="EF148" s="255"/>
      <c r="EG148" s="255"/>
      <c r="EH148" s="255"/>
      <c r="EI148" s="255"/>
      <c r="EJ148" s="255"/>
      <c r="EK148" s="255"/>
      <c r="EL148" s="255"/>
      <c r="EM148" s="255"/>
      <c r="EN148" s="255"/>
      <c r="EO148" s="255"/>
      <c r="EP148" s="255"/>
      <c r="EQ148" s="255"/>
      <c r="ER148" s="255"/>
      <c r="ES148" s="255"/>
      <c r="ET148" s="255"/>
      <c r="EU148" s="255"/>
      <c r="EV148" s="255"/>
      <c r="EW148" s="255"/>
      <c r="EX148" s="255"/>
      <c r="EY148" s="255"/>
      <c r="EZ148" s="255"/>
      <c r="FA148" s="255"/>
      <c r="FB148" s="255"/>
      <c r="FC148" s="255"/>
      <c r="FD148" s="255"/>
      <c r="FE148" s="255"/>
      <c r="FF148" s="255"/>
      <c r="FG148" s="255"/>
      <c r="FH148" s="255"/>
      <c r="FI148" s="255"/>
      <c r="FJ148" s="255"/>
      <c r="FK148" s="255"/>
      <c r="FL148" s="255"/>
      <c r="FM148" s="255"/>
      <c r="FN148" s="255"/>
      <c r="FO148" s="255"/>
      <c r="FP148" s="255"/>
      <c r="FQ148" s="255"/>
      <c r="FR148" s="255"/>
      <c r="FS148" s="255"/>
      <c r="FT148" s="255"/>
      <c r="FU148" s="255"/>
      <c r="FV148" s="255"/>
      <c r="FW148" s="255"/>
      <c r="FX148" s="255"/>
      <c r="FY148" s="255"/>
      <c r="FZ148" s="255"/>
      <c r="GA148" s="255"/>
      <c r="GB148" s="255"/>
      <c r="GC148" s="255"/>
      <c r="GD148" s="255"/>
      <c r="GE148" s="255"/>
      <c r="GF148" s="255"/>
      <c r="GG148" s="255"/>
      <c r="GH148" s="255"/>
      <c r="GI148" s="255"/>
      <c r="GJ148" s="255"/>
      <c r="GK148" s="255"/>
      <c r="GL148" s="255"/>
      <c r="GM148" s="255"/>
      <c r="GN148" s="255"/>
      <c r="GO148" s="255"/>
      <c r="GP148" s="255"/>
      <c r="GQ148" s="255"/>
      <c r="GR148" s="255"/>
      <c r="GS148" s="255"/>
      <c r="GT148" s="255"/>
      <c r="GU148" s="255"/>
      <c r="GV148" s="255"/>
      <c r="GW148" s="255"/>
      <c r="GX148" s="255"/>
      <c r="GY148" s="255"/>
      <c r="GZ148" s="255"/>
      <c r="HA148" s="255"/>
      <c r="HB148" s="255"/>
      <c r="HC148" s="255"/>
      <c r="HD148" s="255"/>
      <c r="HE148" s="255"/>
      <c r="HF148" s="255"/>
      <c r="HG148" s="255"/>
      <c r="HH148" s="255"/>
      <c r="HI148" s="255"/>
      <c r="HJ148" s="255"/>
      <c r="HK148" s="255"/>
      <c r="HL148" s="255"/>
      <c r="HM148" s="255"/>
      <c r="HN148" s="255"/>
      <c r="HO148" s="255"/>
      <c r="HP148" s="255"/>
      <c r="HQ148" s="255"/>
      <c r="HR148" s="255"/>
      <c r="HS148" s="255"/>
      <c r="HT148" s="255"/>
      <c r="HU148" s="255"/>
      <c r="HV148" s="255"/>
      <c r="HW148" s="255"/>
      <c r="HX148" s="255"/>
      <c r="HY148" s="255"/>
    </row>
    <row r="149" customFormat="false" ht="12.75" hidden="false" customHeight="false" outlineLevel="0" collapsed="false">
      <c r="A149" s="255" t="n">
        <v>1744</v>
      </c>
      <c r="B149" s="255" t="n">
        <v>951</v>
      </c>
      <c r="C149" s="255" t="s">
        <v>2</v>
      </c>
      <c r="D149" s="255" t="s">
        <v>104</v>
      </c>
      <c r="E149" s="255" t="s">
        <v>94</v>
      </c>
      <c r="F149" s="255" t="s">
        <v>95</v>
      </c>
      <c r="G149" s="255" t="s">
        <v>96</v>
      </c>
      <c r="H149" s="255" t="s">
        <v>97</v>
      </c>
      <c r="I149" s="255" t="s">
        <v>182</v>
      </c>
      <c r="J149" s="256" t="s">
        <v>105</v>
      </c>
      <c r="K149" s="268" t="n">
        <v>36984</v>
      </c>
      <c r="L149" s="268" t="n">
        <v>38445</v>
      </c>
      <c r="M149" s="255" t="s">
        <v>155</v>
      </c>
      <c r="N149" s="257" t="n">
        <v>10000000</v>
      </c>
      <c r="O149" s="257" t="n">
        <v>-3544.078081</v>
      </c>
      <c r="P149" s="258" t="n">
        <v>1.52</v>
      </c>
      <c r="Q149" s="257" t="n">
        <v>149.080397</v>
      </c>
      <c r="R149" s="257" t="n">
        <v>144.227206</v>
      </c>
      <c r="S149" s="258" t="n">
        <v>-4.7094582127035</v>
      </c>
      <c r="T149" s="257" t="n">
        <v>16690.6876250279</v>
      </c>
      <c r="U149" s="257" t="n">
        <v>1517.060322</v>
      </c>
      <c r="V149" s="257" t="n">
        <v>0</v>
      </c>
      <c r="W149" s="257" t="n">
        <v>18207.7479470279</v>
      </c>
      <c r="X149" s="257" t="n">
        <v>10229.901898</v>
      </c>
      <c r="Y149" s="257" t="n">
        <v>27713.933645</v>
      </c>
      <c r="Z149" s="257" t="n">
        <v>17484.031747</v>
      </c>
      <c r="AA149" s="257" t="n">
        <v>-723.716200027902</v>
      </c>
      <c r="AB149" s="257" t="n">
        <v>10229.901898</v>
      </c>
      <c r="AC149" s="257" t="n">
        <v>27713.933645</v>
      </c>
      <c r="AD149" s="257" t="n">
        <v>17484.031747</v>
      </c>
      <c r="AF149" s="257" t="n">
        <v>-26235.0379946025</v>
      </c>
      <c r="AG149" s="257" t="n">
        <f aca="false">IF(ISERROR(VLOOKUP(B149,Acc_Cash!$A:$H,3,FALSE())),0,VLOOKUP(B149,Acc_Cash!$A:$H,3,FALSE()))</f>
        <v>0</v>
      </c>
      <c r="AH149" s="257" t="n">
        <f aca="false">AG149+AC149</f>
        <v>27713.933645</v>
      </c>
      <c r="AI149" s="257" t="n">
        <f aca="false">AH149-(IF(ISERROR(VLOOKUP(A149,'YTD Last'!$E$2:$Z$500,21,0)),0,VLOOKUP(A149,'YTD Last'!$E$2:$Z$500,21,0)))</f>
        <v>27713.933645</v>
      </c>
      <c r="AJ149" s="257" t="n">
        <f aca="false">AH149-IF(ISERROR(VLOOKUP(A149,'QTD Last'!$A$2:$AH$600,34,0)),0,VLOOKUP(A149,'QTD Last'!$A$2:$AH$600,34,0))</f>
        <v>17484.031747</v>
      </c>
      <c r="AK149" s="257" t="n">
        <f aca="false">AH149-IF(ISERROR(VLOOKUP(A149,'MTD Last'!$A$2:$AH$600,34,0)),0,VLOOKUP(A149,'MTD Last'!$A$2:$AH$600,34,0))</f>
        <v>17484.031747</v>
      </c>
      <c r="AL149" s="257" t="n">
        <f aca="false">AD149-AE149</f>
        <v>17484.031747</v>
      </c>
      <c r="AM149" s="280" t="str">
        <f aca="false">ROUND((L149-Control!$C$3)/365,0)&amp;" Year"</f>
        <v>-20 Year</v>
      </c>
      <c r="AN149" s="255" t="n">
        <f aca="false">IF(F149="AAA",1,IF(F149="AA+",2,IF(F149="AA",3,IF(F149="AA-",4,IF(F149="A+",5,IF(F149="A",6,IF(F149="A-",7,IF(F149="BBB+",8,"Code"))))))))</f>
        <v>7</v>
      </c>
      <c r="AO149" s="255" t="str">
        <f aca="false">IF(F149="BBB",9,IF(F149="BBB-",10,IF(F149="BB+",11,IF(F149="BB",12,IF(F149="BB-",13,IF(F149="B+",14,IF(F149="B",15,IF(F149="B-",16,"Code"))))))))</f>
        <v>Code</v>
      </c>
      <c r="AP149" s="255" t="n">
        <f aca="false">IF(AN149="Code",AO149,AN149)</f>
        <v>7</v>
      </c>
      <c r="AQ149" s="257" t="n">
        <f aca="false">AH149-(IF(ISERROR(VLOOKUP(A149,'WTD Last'!$A$1:$AQ$605,34,0)),0,VLOOKUP(A149,'WTD Last'!$A$1:$AQ$605,34,0)))</f>
        <v>27713.933645</v>
      </c>
      <c r="AR149" s="281"/>
      <c r="AS149" s="257"/>
      <c r="AT149" s="257" t="n">
        <f aca="false">N149*(P149/100)/360</f>
        <v>422.222222222222</v>
      </c>
      <c r="AU149" s="282" t="n">
        <v>81224</v>
      </c>
      <c r="AV149" s="282" t="n">
        <v>93020</v>
      </c>
      <c r="AW149" s="255"/>
      <c r="AX149" s="257"/>
      <c r="AY149" s="255"/>
      <c r="AZ149" s="255"/>
      <c r="BA149" s="255"/>
      <c r="BB149" s="255"/>
      <c r="BC149" s="255"/>
      <c r="BD149" s="255"/>
      <c r="BE149" s="255"/>
      <c r="BF149" s="255"/>
      <c r="BG149" s="255"/>
      <c r="BH149" s="255"/>
      <c r="BI149" s="255"/>
      <c r="BJ149" s="255"/>
      <c r="BK149" s="255"/>
      <c r="BL149" s="255"/>
      <c r="BM149" s="255"/>
      <c r="BN149" s="255"/>
      <c r="BO149" s="255"/>
      <c r="BP149" s="255"/>
      <c r="BQ149" s="255"/>
      <c r="BR149" s="255"/>
      <c r="BS149" s="255"/>
      <c r="BT149" s="255"/>
      <c r="BU149" s="255"/>
      <c r="BV149" s="255"/>
      <c r="BW149" s="255"/>
      <c r="BX149" s="255"/>
      <c r="BY149" s="255"/>
      <c r="BZ149" s="255"/>
      <c r="CA149" s="255"/>
      <c r="CB149" s="255"/>
      <c r="CC149" s="255"/>
      <c r="CD149" s="255"/>
      <c r="CE149" s="255"/>
      <c r="CF149" s="255"/>
      <c r="CG149" s="255"/>
      <c r="CH149" s="255"/>
      <c r="CI149" s="255"/>
      <c r="CJ149" s="255"/>
      <c r="CK149" s="255"/>
      <c r="CL149" s="255"/>
      <c r="CM149" s="255"/>
      <c r="CN149" s="255"/>
      <c r="CO149" s="255"/>
      <c r="CP149" s="255"/>
      <c r="CQ149" s="255"/>
      <c r="CR149" s="255"/>
      <c r="CS149" s="255"/>
      <c r="CT149" s="255"/>
      <c r="CU149" s="255"/>
      <c r="CV149" s="255"/>
      <c r="CW149" s="255"/>
      <c r="CX149" s="255"/>
      <c r="CY149" s="255"/>
      <c r="CZ149" s="255"/>
      <c r="DA149" s="255"/>
      <c r="DB149" s="255"/>
      <c r="DC149" s="255"/>
      <c r="DD149" s="255"/>
      <c r="DE149" s="255"/>
      <c r="DF149" s="255"/>
      <c r="DG149" s="255"/>
      <c r="DH149" s="255"/>
      <c r="DI149" s="255"/>
      <c r="DJ149" s="255"/>
      <c r="DK149" s="255"/>
      <c r="DL149" s="255"/>
      <c r="DM149" s="255"/>
      <c r="DN149" s="255"/>
      <c r="DO149" s="255"/>
      <c r="DP149" s="255"/>
      <c r="DQ149" s="255"/>
      <c r="DR149" s="255"/>
      <c r="DS149" s="255"/>
      <c r="DT149" s="255"/>
      <c r="DU149" s="255"/>
      <c r="DV149" s="255"/>
      <c r="DW149" s="255"/>
      <c r="DX149" s="255"/>
      <c r="DY149" s="255"/>
      <c r="DZ149" s="255"/>
      <c r="EA149" s="255"/>
      <c r="EB149" s="255"/>
      <c r="EC149" s="255"/>
      <c r="ED149" s="255"/>
      <c r="EE149" s="255"/>
      <c r="EF149" s="255"/>
      <c r="EG149" s="255"/>
      <c r="EH149" s="255"/>
      <c r="EI149" s="255"/>
      <c r="EJ149" s="255"/>
      <c r="EK149" s="255"/>
      <c r="EL149" s="255"/>
      <c r="EM149" s="255"/>
      <c r="EN149" s="255"/>
      <c r="EO149" s="255"/>
      <c r="EP149" s="255"/>
      <c r="EQ149" s="255"/>
      <c r="ER149" s="255"/>
      <c r="ES149" s="255"/>
      <c r="ET149" s="255"/>
      <c r="EU149" s="255"/>
      <c r="EV149" s="255"/>
      <c r="EW149" s="255"/>
      <c r="EX149" s="255"/>
      <c r="EY149" s="255"/>
      <c r="EZ149" s="255"/>
      <c r="FA149" s="255"/>
      <c r="FB149" s="255"/>
      <c r="FC149" s="255"/>
      <c r="FD149" s="255"/>
      <c r="FE149" s="255"/>
      <c r="FF149" s="255"/>
      <c r="FG149" s="255"/>
      <c r="FH149" s="255"/>
      <c r="FI149" s="255"/>
      <c r="FJ149" s="255"/>
      <c r="FK149" s="255"/>
      <c r="FL149" s="255"/>
      <c r="FM149" s="255"/>
      <c r="FN149" s="255"/>
      <c r="FO149" s="255"/>
      <c r="FP149" s="255"/>
      <c r="FQ149" s="255"/>
      <c r="FR149" s="255"/>
      <c r="FS149" s="255"/>
      <c r="FT149" s="255"/>
      <c r="FU149" s="255"/>
      <c r="FV149" s="255"/>
      <c r="FW149" s="255"/>
      <c r="FX149" s="255"/>
      <c r="FY149" s="255"/>
      <c r="FZ149" s="255"/>
      <c r="GA149" s="255"/>
      <c r="GB149" s="255"/>
      <c r="GC149" s="255"/>
      <c r="GD149" s="255"/>
      <c r="GE149" s="255"/>
      <c r="GF149" s="255"/>
      <c r="GG149" s="255"/>
      <c r="GH149" s="255"/>
      <c r="GI149" s="255"/>
      <c r="GJ149" s="255"/>
      <c r="GK149" s="255"/>
      <c r="GL149" s="255"/>
      <c r="GM149" s="255"/>
      <c r="GN149" s="255"/>
      <c r="GO149" s="255"/>
      <c r="GP149" s="255"/>
      <c r="GQ149" s="255"/>
      <c r="GR149" s="255"/>
      <c r="GS149" s="255"/>
      <c r="GT149" s="255"/>
      <c r="GU149" s="255"/>
      <c r="GV149" s="255"/>
      <c r="GW149" s="255"/>
      <c r="GX149" s="255"/>
      <c r="GY149" s="255"/>
      <c r="GZ149" s="255"/>
      <c r="HA149" s="255"/>
      <c r="HB149" s="255"/>
      <c r="HC149" s="255"/>
      <c r="HD149" s="255"/>
      <c r="HE149" s="255"/>
      <c r="HF149" s="255"/>
      <c r="HG149" s="255"/>
      <c r="HH149" s="255"/>
      <c r="HI149" s="255"/>
      <c r="HJ149" s="255"/>
      <c r="HK149" s="255"/>
      <c r="HL149" s="255"/>
      <c r="HM149" s="255"/>
      <c r="HN149" s="255"/>
      <c r="HO149" s="255"/>
      <c r="HP149" s="255"/>
      <c r="HQ149" s="255"/>
      <c r="HR149" s="255"/>
      <c r="HS149" s="255"/>
      <c r="HT149" s="255"/>
      <c r="HU149" s="255"/>
      <c r="HV149" s="255"/>
      <c r="HW149" s="255"/>
      <c r="HX149" s="255"/>
      <c r="HY149" s="255"/>
    </row>
    <row r="150" customFormat="false" ht="12.75" hidden="false" customHeight="false" outlineLevel="0" collapsed="false">
      <c r="A150" s="255" t="n">
        <v>1304</v>
      </c>
      <c r="B150" s="255" t="n">
        <v>465</v>
      </c>
      <c r="C150" s="255" t="s">
        <v>2</v>
      </c>
      <c r="D150" s="255" t="s">
        <v>104</v>
      </c>
      <c r="E150" s="255" t="s">
        <v>262</v>
      </c>
      <c r="F150" s="255" t="s">
        <v>184</v>
      </c>
      <c r="G150" s="255" t="s">
        <v>160</v>
      </c>
      <c r="H150" s="255" t="s">
        <v>110</v>
      </c>
      <c r="I150" s="255" t="s">
        <v>156</v>
      </c>
      <c r="J150" s="256" t="s">
        <v>212</v>
      </c>
      <c r="K150" s="268" t="n">
        <v>36896</v>
      </c>
      <c r="L150" s="268" t="n">
        <v>38722</v>
      </c>
      <c r="M150" s="255" t="s">
        <v>155</v>
      </c>
      <c r="N150" s="257" t="n">
        <v>-10000000</v>
      </c>
      <c r="O150" s="257" t="n">
        <v>4023.521221</v>
      </c>
      <c r="P150" s="258" t="n">
        <v>0.22</v>
      </c>
      <c r="Q150" s="257" t="n">
        <v>29.884209</v>
      </c>
      <c r="R150" s="257" t="n">
        <v>29.643833</v>
      </c>
      <c r="S150" s="258" t="n">
        <v>-0.247541373639251</v>
      </c>
      <c r="T150" s="257" t="n">
        <v>-995.987969913018</v>
      </c>
      <c r="U150" s="257" t="n">
        <v>-386.460201</v>
      </c>
      <c r="V150" s="257" t="n">
        <v>0</v>
      </c>
      <c r="W150" s="257" t="n">
        <v>-1382.44817091302</v>
      </c>
      <c r="X150" s="257" t="n">
        <v>27794.08973</v>
      </c>
      <c r="Y150" s="257" t="n">
        <v>26759.970817</v>
      </c>
      <c r="Z150" s="257" t="n">
        <v>-1034.118913</v>
      </c>
      <c r="AA150" s="257" t="n">
        <v>348.329257913019</v>
      </c>
      <c r="AB150" s="257" t="n">
        <v>27794.08973</v>
      </c>
      <c r="AC150" s="257" t="n">
        <v>26759.970817</v>
      </c>
      <c r="AD150" s="257" t="n">
        <v>-1034.118913</v>
      </c>
      <c r="AF150" s="257" t="n">
        <v>16546.7310213625</v>
      </c>
      <c r="AG150" s="257" t="n">
        <f aca="false">IF(ISERROR(VLOOKUP(B150,Acc_Cash!$A:$H,3,FALSE())),0,VLOOKUP(B150,Acc_Cash!$A:$H,3,FALSE()))</f>
        <v>0</v>
      </c>
      <c r="AH150" s="257" t="n">
        <f aca="false">AG150+AC150</f>
        <v>26759.970817</v>
      </c>
      <c r="AI150" s="257" t="n">
        <f aca="false">AH150-(IF(ISERROR(VLOOKUP(A150,'YTD Last'!$E$2:$Z$500,21,0)),0,VLOOKUP(A150,'YTD Last'!$E$2:$Z$500,21,0)))</f>
        <v>-4017.469278</v>
      </c>
      <c r="AJ150" s="257" t="n">
        <f aca="false">AH150-IF(ISERROR(VLOOKUP(A150,'QTD Last'!$A$2:$AH$600,34,0)),0,VLOOKUP(A150,'QTD Last'!$A$2:$AH$600,34,0))</f>
        <v>-1034.118913</v>
      </c>
      <c r="AK150" s="257" t="n">
        <f aca="false">AH150-IF(ISERROR(VLOOKUP(A150,'MTD Last'!$A$2:$AH$600,34,0)),0,VLOOKUP(A150,'MTD Last'!$A$2:$AH$600,34,0))</f>
        <v>-1034.118913</v>
      </c>
      <c r="AL150" s="257" t="n">
        <f aca="false">AD150-AE150</f>
        <v>-1034.118913</v>
      </c>
      <c r="AM150" s="280" t="str">
        <f aca="false">ROUND((L150-Control!$C$3)/365,0)&amp;" Year"</f>
        <v>-20 Year</v>
      </c>
      <c r="AN150" s="255" t="n">
        <f aca="false">IF(F150="AAA",1,IF(F150="AA+",2,IF(F150="AA",3,IF(F150="AA-",4,IF(F150="A+",5,IF(F150="A",6,IF(F150="A-",7,IF(F150="BBB+",8,"Code"))))))))</f>
        <v>5</v>
      </c>
      <c r="AO150" s="255" t="str">
        <f aca="false">IF(F150="BBB",9,IF(F150="BBB-",10,IF(F150="BB+",11,IF(F150="BB",12,IF(F150="BB-",13,IF(F150="B+",14,IF(F150="B",15,IF(F150="B-",16,"Code"))))))))</f>
        <v>Code</v>
      </c>
      <c r="AP150" s="255" t="n">
        <f aca="false">IF(AN150="Code",AO150,AN150)</f>
        <v>5</v>
      </c>
      <c r="AQ150" s="257" t="n">
        <f aca="false">AH150-(IF(ISERROR(VLOOKUP(A150,'WTD Last'!$A$1:$AQ$605,34,0)),0,VLOOKUP(A150,'WTD Last'!$A$1:$AQ$605,34,0)))</f>
        <v>-10058.971013</v>
      </c>
      <c r="AR150" s="281"/>
      <c r="AS150" s="257"/>
      <c r="AT150" s="257" t="n">
        <f aca="false">N150*(P150/100)/360</f>
        <v>-61.1111111111111</v>
      </c>
      <c r="AU150" s="282"/>
      <c r="AV150" s="282" t="n">
        <v>80854</v>
      </c>
      <c r="AW150" s="255"/>
      <c r="AX150" s="257"/>
      <c r="AY150" s="255"/>
      <c r="AZ150" s="255"/>
      <c r="BA150" s="255"/>
      <c r="BB150" s="255"/>
      <c r="BC150" s="255"/>
      <c r="BD150" s="255"/>
      <c r="BE150" s="255"/>
      <c r="BF150" s="255"/>
      <c r="BG150" s="255"/>
      <c r="BH150" s="255"/>
      <c r="BI150" s="255"/>
      <c r="BJ150" s="255"/>
      <c r="BK150" s="255"/>
      <c r="BL150" s="255"/>
      <c r="BM150" s="255"/>
      <c r="BN150" s="255"/>
      <c r="BO150" s="255"/>
      <c r="BP150" s="255"/>
      <c r="BQ150" s="255"/>
      <c r="BR150" s="255"/>
      <c r="BS150" s="255"/>
      <c r="BT150" s="255"/>
      <c r="BU150" s="255"/>
      <c r="BV150" s="255"/>
      <c r="BW150" s="255"/>
      <c r="BX150" s="255"/>
      <c r="BY150" s="255"/>
      <c r="BZ150" s="255"/>
      <c r="CA150" s="255"/>
      <c r="CB150" s="255"/>
      <c r="CC150" s="255"/>
      <c r="CD150" s="255"/>
      <c r="CE150" s="255"/>
      <c r="CF150" s="255"/>
      <c r="CG150" s="255"/>
      <c r="CH150" s="255"/>
      <c r="CI150" s="255"/>
      <c r="CJ150" s="255"/>
      <c r="CK150" s="255"/>
      <c r="CL150" s="255"/>
      <c r="CM150" s="255"/>
      <c r="CN150" s="255"/>
      <c r="CO150" s="255"/>
      <c r="CP150" s="255"/>
      <c r="CQ150" s="255"/>
      <c r="CR150" s="255"/>
      <c r="CS150" s="255"/>
      <c r="CT150" s="255"/>
      <c r="CU150" s="255"/>
      <c r="CV150" s="255"/>
      <c r="CW150" s="255"/>
      <c r="CX150" s="255"/>
      <c r="CY150" s="255"/>
      <c r="CZ150" s="255"/>
      <c r="DA150" s="255"/>
      <c r="DB150" s="255"/>
      <c r="DC150" s="255"/>
      <c r="DD150" s="255"/>
      <c r="DE150" s="255"/>
      <c r="DF150" s="255"/>
      <c r="DG150" s="255"/>
      <c r="DH150" s="255"/>
      <c r="DI150" s="255"/>
      <c r="DJ150" s="255"/>
      <c r="DK150" s="255"/>
      <c r="DL150" s="255"/>
      <c r="DM150" s="255"/>
      <c r="DN150" s="255"/>
      <c r="DO150" s="255"/>
      <c r="DP150" s="255"/>
      <c r="DQ150" s="255"/>
      <c r="DR150" s="255"/>
      <c r="DS150" s="255"/>
      <c r="DT150" s="255"/>
      <c r="DU150" s="255"/>
      <c r="DV150" s="255"/>
      <c r="DW150" s="255"/>
      <c r="DX150" s="255"/>
      <c r="DY150" s="255"/>
      <c r="DZ150" s="255"/>
      <c r="EA150" s="255"/>
      <c r="EB150" s="255"/>
      <c r="EC150" s="255"/>
      <c r="ED150" s="255"/>
      <c r="EE150" s="255"/>
      <c r="EF150" s="255"/>
      <c r="EG150" s="255"/>
      <c r="EH150" s="255"/>
      <c r="EI150" s="255"/>
      <c r="EJ150" s="255"/>
      <c r="EK150" s="255"/>
      <c r="EL150" s="255"/>
      <c r="EM150" s="255"/>
      <c r="EN150" s="255"/>
      <c r="EO150" s="255"/>
      <c r="EP150" s="255"/>
      <c r="EQ150" s="255"/>
      <c r="ER150" s="255"/>
      <c r="ES150" s="255"/>
      <c r="ET150" s="255"/>
      <c r="EU150" s="255"/>
      <c r="EV150" s="255"/>
      <c r="EW150" s="255"/>
      <c r="EX150" s="255"/>
      <c r="EY150" s="255"/>
      <c r="EZ150" s="255"/>
      <c r="FA150" s="255"/>
      <c r="FB150" s="255"/>
      <c r="FC150" s="255"/>
      <c r="FD150" s="255"/>
      <c r="FE150" s="255"/>
      <c r="FF150" s="255"/>
      <c r="FG150" s="255"/>
      <c r="FH150" s="255"/>
      <c r="FI150" s="255"/>
      <c r="FJ150" s="255"/>
      <c r="FK150" s="255"/>
      <c r="FL150" s="255"/>
      <c r="FM150" s="255"/>
      <c r="FN150" s="255"/>
      <c r="FO150" s="255"/>
      <c r="FP150" s="255"/>
      <c r="FQ150" s="255"/>
      <c r="FR150" s="255"/>
      <c r="FS150" s="255"/>
      <c r="FT150" s="255"/>
      <c r="FU150" s="255"/>
      <c r="FV150" s="255"/>
      <c r="FW150" s="255"/>
      <c r="FX150" s="255"/>
      <c r="FY150" s="255"/>
      <c r="FZ150" s="255"/>
      <c r="GA150" s="255"/>
      <c r="GB150" s="255"/>
      <c r="GC150" s="255"/>
      <c r="GD150" s="255"/>
      <c r="GE150" s="255"/>
      <c r="GF150" s="255"/>
      <c r="GG150" s="255"/>
      <c r="GH150" s="255"/>
      <c r="GI150" s="255"/>
      <c r="GJ150" s="255"/>
      <c r="GK150" s="255"/>
      <c r="GL150" s="255"/>
      <c r="GM150" s="255"/>
      <c r="GN150" s="255"/>
      <c r="GO150" s="255"/>
      <c r="GP150" s="255"/>
      <c r="GQ150" s="255"/>
      <c r="GR150" s="255"/>
      <c r="GS150" s="255"/>
      <c r="GT150" s="255"/>
      <c r="GU150" s="255"/>
      <c r="GV150" s="255"/>
      <c r="GW150" s="255"/>
      <c r="GX150" s="255"/>
      <c r="GY150" s="255"/>
      <c r="GZ150" s="255"/>
      <c r="HA150" s="255"/>
      <c r="HB150" s="255"/>
      <c r="HC150" s="255"/>
      <c r="HD150" s="255"/>
      <c r="HE150" s="255"/>
      <c r="HF150" s="255"/>
      <c r="HG150" s="255"/>
      <c r="HH150" s="255"/>
      <c r="HI150" s="255"/>
      <c r="HJ150" s="255"/>
      <c r="HK150" s="255"/>
      <c r="HL150" s="255"/>
      <c r="HM150" s="255"/>
      <c r="HN150" s="255"/>
      <c r="HO150" s="255"/>
      <c r="HP150" s="255"/>
      <c r="HQ150" s="255"/>
      <c r="HR150" s="255"/>
      <c r="HS150" s="255"/>
      <c r="HT150" s="255"/>
      <c r="HU150" s="255"/>
      <c r="HV150" s="255"/>
      <c r="HW150" s="255"/>
      <c r="HX150" s="255"/>
      <c r="HY150" s="255"/>
    </row>
    <row r="151" customFormat="false" ht="12.75" hidden="false" customHeight="false" outlineLevel="0" collapsed="false">
      <c r="A151" s="255" t="n">
        <v>1498</v>
      </c>
      <c r="B151" s="255" t="n">
        <v>549</v>
      </c>
      <c r="C151" s="255" t="s">
        <v>2</v>
      </c>
      <c r="D151" s="255" t="s">
        <v>157</v>
      </c>
      <c r="E151" s="255" t="s">
        <v>262</v>
      </c>
      <c r="F151" s="255" t="s">
        <v>184</v>
      </c>
      <c r="G151" s="255" t="s">
        <v>160</v>
      </c>
      <c r="H151" s="255" t="s">
        <v>110</v>
      </c>
      <c r="I151" s="255" t="s">
        <v>156</v>
      </c>
      <c r="J151" s="256" t="s">
        <v>158</v>
      </c>
      <c r="K151" s="268" t="n">
        <v>36896</v>
      </c>
      <c r="L151" s="268" t="n">
        <v>38722</v>
      </c>
      <c r="M151" s="255" t="s">
        <v>155</v>
      </c>
      <c r="N151" s="257" t="n">
        <v>10000000</v>
      </c>
      <c r="O151" s="257" t="n">
        <v>-4023.521221</v>
      </c>
      <c r="P151" s="258" t="n">
        <v>0.22</v>
      </c>
      <c r="Q151" s="257" t="n">
        <v>29.884209</v>
      </c>
      <c r="R151" s="257" t="n">
        <v>29.643833</v>
      </c>
      <c r="S151" s="258" t="n">
        <v>-0.247541373639251</v>
      </c>
      <c r="T151" s="257" t="n">
        <v>995.987969913018</v>
      </c>
      <c r="U151" s="257" t="n">
        <v>386.460201</v>
      </c>
      <c r="V151" s="257" t="n">
        <v>0</v>
      </c>
      <c r="W151" s="257" t="n">
        <v>1382.44817091302</v>
      </c>
      <c r="X151" s="257" t="n">
        <v>-27794.08973</v>
      </c>
      <c r="Y151" s="257" t="n">
        <v>-26759.970817</v>
      </c>
      <c r="Z151" s="257" t="n">
        <v>1034.118913</v>
      </c>
      <c r="AA151" s="257" t="n">
        <v>-348.329257913019</v>
      </c>
      <c r="AB151" s="257" t="n">
        <v>-27794.08973</v>
      </c>
      <c r="AC151" s="257" t="n">
        <v>-26759.970817</v>
      </c>
      <c r="AD151" s="257" t="n">
        <v>1034.118913</v>
      </c>
      <c r="AF151" s="257" t="n">
        <v>-16546.7310213625</v>
      </c>
      <c r="AG151" s="259" t="n">
        <f aca="false">IF(ISERROR(VLOOKUP(B151,Acc_Cash!$A:$H,3,FALSE())),0,VLOOKUP(B151,Acc_Cash!$A:$H,3,FALSE()))</f>
        <v>0</v>
      </c>
      <c r="AH151" s="259" t="n">
        <f aca="false">AG151+AC151</f>
        <v>-26759.970817</v>
      </c>
      <c r="AI151" s="259" t="n">
        <f aca="false">AH151-(IF(ISERROR(VLOOKUP(A151,'YTD Last'!$E$2:$Z$500,21,0)),0,VLOOKUP(A151,'YTD Last'!$E$2:$Z$500,21,0)))</f>
        <v>4017.469278</v>
      </c>
      <c r="AJ151" s="259" t="n">
        <f aca="false">AH151-IF(ISERROR(VLOOKUP(A151,'QTD Last'!$A$2:$AH$600,34,0)),0,VLOOKUP(A151,'QTD Last'!$A$2:$AH$600,34,0))</f>
        <v>1034.118913</v>
      </c>
      <c r="AK151" s="259" t="n">
        <f aca="false">AH151-IF(ISERROR(VLOOKUP(A151,'MTD Last'!$A$2:$AH$600,34,0)),0,VLOOKUP(A151,'MTD Last'!$A$2:$AH$600,34,0))</f>
        <v>1034.118913</v>
      </c>
      <c r="AL151" s="259" t="n">
        <f aca="false">AD151-AE151</f>
        <v>1034.118913</v>
      </c>
      <c r="AM151" s="269" t="str">
        <f aca="false">ROUND((L151-Control!$C$3)/365,0)&amp;" Year"</f>
        <v>-20 Year</v>
      </c>
      <c r="AN151" s="260" t="n">
        <f aca="false">IF(F151="AAA",1,IF(F151="AA+",2,IF(F151="AA",3,IF(F151="AA-",4,IF(F151="A+",5,IF(F151="A",6,IF(F151="A-",7,IF(F151="BBB+",8,"Code"))))))))</f>
        <v>5</v>
      </c>
      <c r="AO151" s="260" t="str">
        <f aca="false">IF(F151="BBB",9,IF(F151="BBB-",10,IF(F151="BB+",11,IF(F151="BB",12,IF(F151="BB-",13,IF(F151="B+",14,IF(F151="B",15,IF(F151="B-",16,"Code"))))))))</f>
        <v>Code</v>
      </c>
      <c r="AP151" s="260" t="n">
        <f aca="false">IF(AN151="Code",AO151,AN151)</f>
        <v>5</v>
      </c>
      <c r="AQ151" s="259" t="n">
        <f aca="false">AH151-(IF(ISERROR(VLOOKUP(A151,'WTD Last'!$A$1:$AQ$605,34,0)),0,VLOOKUP(A151,'WTD Last'!$A$1:$AQ$605,34,0)))</f>
        <v>10058.971013</v>
      </c>
      <c r="AR151" s="270" t="n">
        <f aca="false">R151-(IF(ISERROR(VLOOKUP(A151,'WTD Last'!$A$1:$AQ$605,18,0)),0,VLOOKUP(A151,'WTD Last'!$A$1:$AQ$605,18,0)))</f>
        <v>-2.213999</v>
      </c>
      <c r="AS151" s="259" t="n">
        <f aca="false">O151-(IF(ISERROR(VLOOKUP(A151,'WTD Last'!$A$1:$AQ$605,15,0)),0,VLOOKUP(A151,'WTD Last'!$A$1:$AQ$605,15,0)))</f>
        <v>36.8888119999997</v>
      </c>
      <c r="AT151" s="259" t="n">
        <f aca="false">N151*(P151/100)/360</f>
        <v>61.1111111111111</v>
      </c>
      <c r="AV151" s="261" t="n">
        <v>80854</v>
      </c>
      <c r="AW151" s="255"/>
      <c r="AX151" s="257"/>
    </row>
    <row r="152" customFormat="false" ht="12.75" hidden="false" customHeight="false" outlineLevel="0" collapsed="false">
      <c r="A152" s="255" t="n">
        <v>1598</v>
      </c>
      <c r="B152" s="255" t="n">
        <v>652</v>
      </c>
      <c r="C152" s="255" t="s">
        <v>2</v>
      </c>
      <c r="D152" s="255" t="s">
        <v>104</v>
      </c>
      <c r="E152" s="255" t="s">
        <v>262</v>
      </c>
      <c r="F152" s="255" t="s">
        <v>184</v>
      </c>
      <c r="G152" s="255" t="s">
        <v>160</v>
      </c>
      <c r="H152" s="255" t="s">
        <v>110</v>
      </c>
      <c r="I152" s="255" t="s">
        <v>181</v>
      </c>
      <c r="J152" s="256" t="s">
        <v>212</v>
      </c>
      <c r="K152" s="268" t="n">
        <v>36899</v>
      </c>
      <c r="L152" s="268" t="n">
        <v>38725</v>
      </c>
      <c r="M152" s="255" t="s">
        <v>155</v>
      </c>
      <c r="N152" s="257" t="n">
        <v>10000000</v>
      </c>
      <c r="O152" s="257" t="n">
        <v>-4043.670069</v>
      </c>
      <c r="P152" s="258" t="n">
        <v>0.3</v>
      </c>
      <c r="Q152" s="257" t="n">
        <v>29.921341</v>
      </c>
      <c r="R152" s="257" t="n">
        <v>29.680844</v>
      </c>
      <c r="S152" s="258" t="n">
        <v>-0.24750953192033</v>
      </c>
      <c r="T152" s="257" t="n">
        <v>1000.84688601844</v>
      </c>
      <c r="U152" s="257" t="n">
        <v>404.226372</v>
      </c>
      <c r="V152" s="257" t="n">
        <v>0</v>
      </c>
      <c r="W152" s="257" t="n">
        <v>1405.07325801844</v>
      </c>
      <c r="X152" s="257" t="n">
        <v>7410.73318</v>
      </c>
      <c r="Y152" s="257" t="n">
        <v>8510.940153</v>
      </c>
      <c r="Z152" s="257" t="n">
        <v>1100.206973</v>
      </c>
      <c r="AA152" s="257" t="n">
        <v>-304.86628501844</v>
      </c>
      <c r="AB152" s="257" t="n">
        <v>7410.73318</v>
      </c>
      <c r="AC152" s="257" t="n">
        <v>8510.940153</v>
      </c>
      <c r="AD152" s="257" t="n">
        <v>1100.206973</v>
      </c>
      <c r="AF152" s="257" t="n">
        <v>-16629.5931587625</v>
      </c>
      <c r="AG152" s="259" t="n">
        <f aca="false">IF(ISERROR(VLOOKUP(B152,Acc_Cash!$A:$H,3,FALSE())),0,VLOOKUP(B152,Acc_Cash!$A:$H,3,FALSE()))</f>
        <v>0</v>
      </c>
      <c r="AH152" s="259" t="n">
        <f aca="false">AG152+AC152</f>
        <v>8510.940153</v>
      </c>
      <c r="AI152" s="259" t="n">
        <f aca="false">AH152-(IF(ISERROR(VLOOKUP(A152,'YTD Last'!$E$2:$Z$500,21,0)),0,VLOOKUP(A152,'YTD Last'!$E$2:$Z$500,21,0)))</f>
        <v>8510.940153</v>
      </c>
      <c r="AJ152" s="259" t="n">
        <f aca="false">AH152-IF(ISERROR(VLOOKUP(A152,'QTD Last'!$A$2:$AH$600,34,0)),0,VLOOKUP(A152,'QTD Last'!$A$2:$AH$600,34,0))</f>
        <v>1100.206973</v>
      </c>
      <c r="AK152" s="259" t="n">
        <f aca="false">AH152-IF(ISERROR(VLOOKUP(A152,'MTD Last'!$A$2:$AH$600,34,0)),0,VLOOKUP(A152,'MTD Last'!$A$2:$AH$600,34,0))</f>
        <v>1100.206973</v>
      </c>
      <c r="AL152" s="259" t="n">
        <f aca="false">AD152-AE152</f>
        <v>1100.206973</v>
      </c>
      <c r="AM152" s="269" t="str">
        <f aca="false">ROUND((L152-Control!$C$3)/365,0)&amp;" Year"</f>
        <v>-20 Year</v>
      </c>
      <c r="AN152" s="260" t="n">
        <f aca="false">IF(F152="AAA",1,IF(F152="AA+",2,IF(F152="AA",3,IF(F152="AA-",4,IF(F152="A+",5,IF(F152="A",6,IF(F152="A-",7,IF(F152="BBB+",8,"Code"))))))))</f>
        <v>5</v>
      </c>
      <c r="AO152" s="260" t="str">
        <f aca="false">IF(F152="BBB",9,IF(F152="BBB-",10,IF(F152="BB+",11,IF(F152="BB",12,IF(F152="BB-",13,IF(F152="B+",14,IF(F152="B",15,IF(F152="B-",16,"Code"))))))))</f>
        <v>Code</v>
      </c>
      <c r="AP152" s="260" t="n">
        <f aca="false">IF(AN152="Code",AO152,AN152)</f>
        <v>5</v>
      </c>
      <c r="AQ152" s="259" t="n">
        <f aca="false">AH152-(IF(ISERROR(VLOOKUP(A152,'WTD Last'!$A$1:$AQ$605,34,0)),0,VLOOKUP(A152,'WTD Last'!$A$1:$AQ$605,34,0)))</f>
        <v>10054.417468</v>
      </c>
      <c r="AR152" s="270" t="n">
        <f aca="false">R152-(IF(ISERROR(VLOOKUP(A152,'WTD Last'!$A$1:$AQ$605,18,0)),0,VLOOKUP(A152,'WTD Last'!$A$1:$AQ$605,18,0)))</f>
        <v>-2.213998</v>
      </c>
      <c r="AS152" s="259" t="n">
        <f aca="false">O152-(IF(ISERROR(VLOOKUP(A152,'WTD Last'!$A$1:$AQ$605,15,0)),0,VLOOKUP(A152,'WTD Last'!$A$1:$AQ$605,15,0)))</f>
        <v>37.1716149999998</v>
      </c>
      <c r="AT152" s="259" t="n">
        <f aca="false">N152*(P152/100)/360</f>
        <v>83.3333333333333</v>
      </c>
      <c r="AU152" s="261" t="n">
        <v>61984</v>
      </c>
      <c r="AV152" s="261" t="n">
        <v>80854</v>
      </c>
      <c r="AW152" s="255"/>
      <c r="AX152" s="257"/>
    </row>
    <row r="153" customFormat="false" ht="12.75" hidden="false" customHeight="false" outlineLevel="0" collapsed="false">
      <c r="A153" s="255" t="n">
        <v>22</v>
      </c>
      <c r="B153" s="255" t="n">
        <v>111</v>
      </c>
      <c r="C153" s="255" t="s">
        <v>2</v>
      </c>
      <c r="D153" s="255" t="s">
        <v>223</v>
      </c>
      <c r="E153" s="255" t="s">
        <v>263</v>
      </c>
      <c r="F153" s="255" t="s">
        <v>102</v>
      </c>
      <c r="G153" s="255" t="s">
        <v>188</v>
      </c>
      <c r="H153" s="255" t="s">
        <v>168</v>
      </c>
      <c r="I153" s="255" t="s">
        <v>3</v>
      </c>
      <c r="J153" s="256" t="s">
        <v>203</v>
      </c>
      <c r="K153" s="268" t="n">
        <v>36699</v>
      </c>
      <c r="L153" s="268" t="n">
        <v>38509</v>
      </c>
      <c r="M153" s="255" t="s">
        <v>155</v>
      </c>
      <c r="N153" s="257" t="n">
        <v>4000000</v>
      </c>
      <c r="O153" s="257" t="n">
        <v>-1454.480996</v>
      </c>
      <c r="P153" s="258" t="n">
        <v>0.85</v>
      </c>
      <c r="Q153" s="257" t="n">
        <v>71.356305</v>
      </c>
      <c r="R153" s="257" t="n">
        <v>70.764525</v>
      </c>
      <c r="S153" s="258" t="n">
        <v>-0.540355023137149</v>
      </c>
      <c r="T153" s="257" t="n">
        <v>785.936112246124</v>
      </c>
      <c r="U153" s="257" t="n">
        <v>286.593744</v>
      </c>
      <c r="V153" s="257" t="n">
        <v>0</v>
      </c>
      <c r="W153" s="257" t="n">
        <v>1072.52985624612</v>
      </c>
      <c r="X153" s="257" t="n">
        <v>22897.44803</v>
      </c>
      <c r="Y153" s="257" t="n">
        <v>23892.60065</v>
      </c>
      <c r="Z153" s="257" t="n">
        <v>995.152620000001</v>
      </c>
      <c r="AA153" s="257" t="n">
        <v>-77.3772362461232</v>
      </c>
      <c r="AB153" s="257" t="n">
        <v>22897.44803</v>
      </c>
      <c r="AC153" s="257" t="n">
        <v>23892.60065</v>
      </c>
      <c r="AD153" s="257" t="n">
        <v>995.152620000001</v>
      </c>
      <c r="AF153" s="257" t="n">
        <v>-8374.17433447</v>
      </c>
      <c r="AG153" s="259" t="n">
        <f aca="false">IF(ISERROR(VLOOKUP(B153,Acc_Cash!$A:$H,3,FALSE())),0,VLOOKUP(B153,Acc_Cash!$A:$H,3,FALSE()))</f>
        <v>24272.222222</v>
      </c>
      <c r="AH153" s="259" t="n">
        <f aca="false">AG153+AC153</f>
        <v>48164.822872</v>
      </c>
      <c r="AI153" s="259" t="n">
        <f aca="false">AH153-(IF(ISERROR(VLOOKUP(A153,'YTD Last'!$E$2:$Z$500,21,0)),0,VLOOKUP(A153,'YTD Last'!$E$2:$Z$500,21,0)))</f>
        <v>31922.88257</v>
      </c>
      <c r="AJ153" s="259" t="n">
        <f aca="false">AH153-IF(ISERROR(VLOOKUP(A153,'QTD Last'!$A$2:$AH$600,34,0)),0,VLOOKUP(A153,'QTD Last'!$A$2:$AH$600,34,0))</f>
        <v>995.152620000008</v>
      </c>
      <c r="AK153" s="259" t="n">
        <f aca="false">AH153-IF(ISERROR(VLOOKUP(A153,'MTD Last'!$A$2:$AH$600,34,0)),0,VLOOKUP(A153,'MTD Last'!$A$2:$AH$600,34,0))</f>
        <v>995.152620000008</v>
      </c>
      <c r="AL153" s="259" t="n">
        <f aca="false">AD153-AE153</f>
        <v>995.152620000001</v>
      </c>
      <c r="AM153" s="269" t="str">
        <f aca="false">ROUND((L153-Control!$C$3)/365,0)&amp;" Year"</f>
        <v>-20 Year</v>
      </c>
      <c r="AN153" s="260" t="n">
        <f aca="false">IF(F153="AAA",1,IF(F153="AA+",2,IF(F153="AA",3,IF(F153="AA-",4,IF(F153="A+",5,IF(F153="A",6,IF(F153="A-",7,IF(F153="BBB+",8,"Code"))))))))</f>
        <v>6</v>
      </c>
      <c r="AO153" s="260" t="str">
        <f aca="false">IF(F153="BBB",9,IF(F153="BBB-",10,IF(F153="BB+",11,IF(F153="BB",12,IF(F153="BB-",13,IF(F153="B+",14,IF(F153="B",15,IF(F153="B-",16,"Code"))))))))</f>
        <v>Code</v>
      </c>
      <c r="AP153" s="260" t="n">
        <f aca="false">IF(AN153="Code",AO153,AN153)</f>
        <v>6</v>
      </c>
      <c r="AQ153" s="259" t="n">
        <f aca="false">AH153-(IF(ISERROR(VLOOKUP(A153,'WTD Last'!$A$1:$AQ$605,34,0)),0,VLOOKUP(A153,'WTD Last'!$A$1:$AQ$605,34,0)))</f>
        <v>4035.978885</v>
      </c>
      <c r="AR153" s="270" t="n">
        <f aca="false">R153-(IF(ISERROR(VLOOKUP(A153,'WTD Last'!$A$1:$AQ$605,18,0)),0,VLOOKUP(A153,'WTD Last'!$A$1:$AQ$605,18,0)))</f>
        <v>-2.28188499999999</v>
      </c>
      <c r="AS153" s="259" t="n">
        <f aca="false">O153-(IF(ISERROR(VLOOKUP(A153,'WTD Last'!$A$1:$AQ$605,15,0)),0,VLOOKUP(A153,'WTD Last'!$A$1:$AQ$605,15,0)))</f>
        <v>12.7702939999999</v>
      </c>
      <c r="AT153" s="259" t="n">
        <f aca="false">N153*(P153/100)/360</f>
        <v>94.4444444444444</v>
      </c>
      <c r="AU153" s="261" t="n">
        <v>1305</v>
      </c>
      <c r="AV153" s="261" t="n">
        <v>80113</v>
      </c>
      <c r="AW153" s="255"/>
      <c r="AX153" s="257"/>
    </row>
    <row r="154" customFormat="false" ht="12.75" hidden="false" customHeight="false" outlineLevel="0" collapsed="false">
      <c r="A154" s="255" t="n">
        <v>37</v>
      </c>
      <c r="B154" s="255" t="n">
        <v>131</v>
      </c>
      <c r="C154" s="255" t="s">
        <v>2</v>
      </c>
      <c r="D154" s="255" t="s">
        <v>104</v>
      </c>
      <c r="E154" s="255" t="s">
        <v>263</v>
      </c>
      <c r="F154" s="255" t="s">
        <v>102</v>
      </c>
      <c r="G154" s="255" t="s">
        <v>188</v>
      </c>
      <c r="H154" s="255" t="s">
        <v>168</v>
      </c>
      <c r="I154" s="255" t="s">
        <v>180</v>
      </c>
      <c r="J154" s="256" t="s">
        <v>203</v>
      </c>
      <c r="K154" s="268" t="n">
        <v>36728</v>
      </c>
      <c r="L154" s="268" t="n">
        <v>37823</v>
      </c>
      <c r="M154" s="255" t="s">
        <v>155</v>
      </c>
      <c r="N154" s="257" t="n">
        <v>-4000000</v>
      </c>
      <c r="O154" s="257" t="n">
        <v>835.96679</v>
      </c>
      <c r="P154" s="258" t="n">
        <v>0.74</v>
      </c>
      <c r="Q154" s="257" t="n">
        <v>65.09638</v>
      </c>
      <c r="R154" s="257" t="n">
        <v>64.444349</v>
      </c>
      <c r="S154" s="258" t="n">
        <v>-0.543352333365848</v>
      </c>
      <c r="T154" s="257" t="n">
        <v>-454.224505962858</v>
      </c>
      <c r="U154" s="257" t="n">
        <v>-254.369499</v>
      </c>
      <c r="V154" s="257" t="n">
        <v>0</v>
      </c>
      <c r="W154" s="257" t="n">
        <v>-708.594004962858</v>
      </c>
      <c r="X154" s="257" t="n">
        <v>-13551.404102</v>
      </c>
      <c r="Y154" s="257" t="n">
        <v>-14200.087844</v>
      </c>
      <c r="Z154" s="257" t="n">
        <v>-648.683741999999</v>
      </c>
      <c r="AA154" s="257" t="n">
        <v>59.9102629628583</v>
      </c>
      <c r="AB154" s="257" t="n">
        <v>-13551.404102</v>
      </c>
      <c r="AC154" s="257" t="n">
        <v>-14200.087844</v>
      </c>
      <c r="AD154" s="257" t="n">
        <v>-648.683741999999</v>
      </c>
      <c r="AF154" s="257" t="n">
        <v>4813.078793425</v>
      </c>
      <c r="AG154" s="259" t="n">
        <f aca="false">IF(ISERROR(VLOOKUP(B154,Acc_Cash!$A:$H,3,FALSE())),0,VLOOKUP(B154,Acc_Cash!$A:$H,3,FALSE()))</f>
        <v>-15211.111111</v>
      </c>
      <c r="AH154" s="259" t="n">
        <f aca="false">AG154+AC154</f>
        <v>-29411.198955</v>
      </c>
      <c r="AI154" s="259" t="n">
        <f aca="false">AH154-(IF(ISERROR(VLOOKUP(A154,'YTD Last'!$E$2:$Z$500,21,0)),0,VLOOKUP(A154,'YTD Last'!$E$2:$Z$500,21,0)))</f>
        <v>-22241.462751</v>
      </c>
      <c r="AJ154" s="259" t="n">
        <f aca="false">AH154-IF(ISERROR(VLOOKUP(A154,'QTD Last'!$A$2:$AH$600,34,0)),0,VLOOKUP(A154,'QTD Last'!$A$2:$AH$600,34,0))</f>
        <v>-648.683742000001</v>
      </c>
      <c r="AK154" s="259" t="n">
        <f aca="false">AH154-IF(ISERROR(VLOOKUP(A154,'MTD Last'!$A$2:$AH$600,34,0)),0,VLOOKUP(A154,'MTD Last'!$A$2:$AH$600,34,0))</f>
        <v>-648.683742000001</v>
      </c>
      <c r="AL154" s="259" t="n">
        <f aca="false">AD154-AE154</f>
        <v>-648.683741999999</v>
      </c>
      <c r="AM154" s="269" t="str">
        <f aca="false">ROUND((L154-Control!$C$3)/365,0)&amp;" Year"</f>
        <v>-22 Year</v>
      </c>
      <c r="AN154" s="260" t="n">
        <f aca="false">IF(F154="AAA",1,IF(F154="AA+",2,IF(F154="AA",3,IF(F154="AA-",4,IF(F154="A+",5,IF(F154="A",6,IF(F154="A-",7,IF(F154="BBB+",8,"Code"))))))))</f>
        <v>6</v>
      </c>
      <c r="AO154" s="260" t="str">
        <f aca="false">IF(F154="BBB",9,IF(F154="BBB-",10,IF(F154="BB+",11,IF(F154="BB",12,IF(F154="BB-",13,IF(F154="B+",14,IF(F154="B",15,IF(F154="B-",16,"Code"))))))))</f>
        <v>Code</v>
      </c>
      <c r="AP154" s="260" t="n">
        <f aca="false">IF(AN154="Code",AO154,AN154)</f>
        <v>6</v>
      </c>
      <c r="AQ154" s="259" t="n">
        <f aca="false">AH154-(IF(ISERROR(VLOOKUP(A154,'WTD Last'!$A$1:$AQ$605,34,0)),0,VLOOKUP(A154,'WTD Last'!$A$1:$AQ$605,34,0)))</f>
        <v>-2768.713622</v>
      </c>
      <c r="AR154" s="270" t="n">
        <f aca="false">R154-(IF(ISERROR(VLOOKUP(A154,'WTD Last'!$A$1:$AQ$605,18,0)),0,VLOOKUP(A154,'WTD Last'!$A$1:$AQ$605,18,0)))</f>
        <v>-2.498304</v>
      </c>
      <c r="AS154" s="259" t="n">
        <f aca="false">O154-(IF(ISERROR(VLOOKUP(A154,'WTD Last'!$A$1:$AQ$605,15,0)),0,VLOOKUP(A154,'WTD Last'!$A$1:$AQ$605,15,0)))</f>
        <v>-9.15062099999989</v>
      </c>
      <c r="AT154" s="259" t="n">
        <f aca="false">N154*(P154/100)/360</f>
        <v>-82.2222222222222</v>
      </c>
      <c r="AU154" s="261" t="n">
        <v>122</v>
      </c>
      <c r="AV154" s="261" t="n">
        <v>80113</v>
      </c>
      <c r="AW154" s="255"/>
      <c r="AX154" s="257"/>
    </row>
    <row r="155" customFormat="false" ht="12.75" hidden="false" customHeight="false" outlineLevel="0" collapsed="false">
      <c r="A155" s="255" t="n">
        <v>122</v>
      </c>
      <c r="B155" s="255" t="n">
        <v>132</v>
      </c>
      <c r="C155" s="255" t="s">
        <v>264</v>
      </c>
      <c r="D155" s="255" t="s">
        <v>265</v>
      </c>
      <c r="E155" s="255" t="s">
        <v>263</v>
      </c>
      <c r="F155" s="255" t="s">
        <v>102</v>
      </c>
      <c r="G155" s="255" t="s">
        <v>188</v>
      </c>
      <c r="H155" s="255" t="s">
        <v>168</v>
      </c>
      <c r="I155" s="255" t="s">
        <v>177</v>
      </c>
      <c r="J155" s="256" t="s">
        <v>105</v>
      </c>
      <c r="K155" s="268" t="n">
        <v>36699</v>
      </c>
      <c r="L155" s="268" t="n">
        <v>38509</v>
      </c>
      <c r="M155" s="255" t="s">
        <v>155</v>
      </c>
      <c r="N155" s="257" t="n">
        <v>-4000000</v>
      </c>
      <c r="O155" s="257" t="n">
        <v>1454.480996</v>
      </c>
      <c r="P155" s="258" t="n">
        <v>0.85</v>
      </c>
      <c r="Q155" s="257" t="n">
        <v>71.356305</v>
      </c>
      <c r="R155" s="257" t="n">
        <v>70.764525</v>
      </c>
      <c r="S155" s="258" t="n">
        <v>-0.540355023137149</v>
      </c>
      <c r="T155" s="257" t="n">
        <v>-785.936112246124</v>
      </c>
      <c r="U155" s="257" t="n">
        <v>-286.593744</v>
      </c>
      <c r="V155" s="257" t="n">
        <v>0</v>
      </c>
      <c r="W155" s="257" t="n">
        <v>-1072.52985624612</v>
      </c>
      <c r="X155" s="257" t="n">
        <v>-22897.44803</v>
      </c>
      <c r="Y155" s="257" t="n">
        <v>-23892.60065</v>
      </c>
      <c r="Z155" s="257" t="n">
        <v>-995.152620000001</v>
      </c>
      <c r="AA155" s="257" t="n">
        <v>77.3772362461232</v>
      </c>
      <c r="AB155" s="257" t="n">
        <v>-22897.44803</v>
      </c>
      <c r="AC155" s="257" t="n">
        <v>-23892.60065</v>
      </c>
      <c r="AD155" s="257" t="n">
        <v>-995.152620000001</v>
      </c>
      <c r="AF155" s="257" t="n">
        <v>8374.17433447</v>
      </c>
      <c r="AG155" s="259" t="n">
        <f aca="false">IF(ISERROR(VLOOKUP(B155,Acc_Cash!$A:$H,3,FALSE())),0,VLOOKUP(B155,Acc_Cash!$A:$H,3,FALSE()))</f>
        <v>-24272.222222</v>
      </c>
      <c r="AH155" s="259" t="n">
        <f aca="false">AG155+AC155</f>
        <v>-48164.822872</v>
      </c>
      <c r="AI155" s="259" t="n">
        <f aca="false">AH155-(IF(ISERROR(VLOOKUP(A155,'YTD Last'!$E$2:$Z$500,21,0)),0,VLOOKUP(A155,'YTD Last'!$E$2:$Z$500,21,0)))</f>
        <v>-31922.88257</v>
      </c>
      <c r="AJ155" s="259" t="n">
        <f aca="false">AH155-IF(ISERROR(VLOOKUP(A155,'QTD Last'!$A$2:$AH$600,34,0)),0,VLOOKUP(A155,'QTD Last'!$A$2:$AH$600,34,0))</f>
        <v>-995.152620000008</v>
      </c>
      <c r="AK155" s="259" t="n">
        <f aca="false">AH155-IF(ISERROR(VLOOKUP(A155,'MTD Last'!$A$2:$AH$600,34,0)),0,VLOOKUP(A155,'MTD Last'!$A$2:$AH$600,34,0))</f>
        <v>-995.152620000008</v>
      </c>
      <c r="AL155" s="259" t="n">
        <f aca="false">AD155-AE155</f>
        <v>-995.152620000001</v>
      </c>
      <c r="AM155" s="269" t="str">
        <f aca="false">ROUND((L155-Control!$C$3)/365,0)&amp;" Year"</f>
        <v>-20 Year</v>
      </c>
      <c r="AN155" s="260" t="n">
        <f aca="false">IF(F155="AAA",1,IF(F155="AA+",2,IF(F155="AA",3,IF(F155="AA-",4,IF(F155="A+",5,IF(F155="A",6,IF(F155="A-",7,IF(F155="BBB+",8,"Code"))))))))</f>
        <v>6</v>
      </c>
      <c r="AO155" s="260" t="str">
        <f aca="false">IF(F155="BBB",9,IF(F155="BBB-",10,IF(F155="BB+",11,IF(F155="BB",12,IF(F155="BB-",13,IF(F155="B+",14,IF(F155="B",15,IF(F155="B-",16,"Code"))))))))</f>
        <v>Code</v>
      </c>
      <c r="AP155" s="260" t="n">
        <f aca="false">IF(AN155="Code",AO155,AN155)</f>
        <v>6</v>
      </c>
      <c r="AQ155" s="259" t="n">
        <f aca="false">AH155-(IF(ISERROR(VLOOKUP(A155,'WTD Last'!$A$1:$AQ$605,34,0)),0,VLOOKUP(A155,'WTD Last'!$A$1:$AQ$605,34,0)))</f>
        <v>-4035.978885</v>
      </c>
      <c r="AR155" s="270"/>
      <c r="AS155" s="259"/>
      <c r="AT155" s="259" t="n">
        <f aca="false">N155*(P155/100)/360</f>
        <v>-94.4444444444444</v>
      </c>
      <c r="AU155" s="261" t="n">
        <v>45549</v>
      </c>
      <c r="AV155" s="261" t="n">
        <v>80113</v>
      </c>
      <c r="AW155" s="255"/>
      <c r="AX155" s="257"/>
    </row>
    <row r="156" customFormat="false" ht="12.75" hidden="false" customHeight="false" outlineLevel="0" collapsed="false">
      <c r="A156" s="255" t="n">
        <v>51</v>
      </c>
      <c r="B156" s="255" t="n">
        <v>126</v>
      </c>
      <c r="C156" s="255" t="s">
        <v>2</v>
      </c>
      <c r="D156" s="255" t="s">
        <v>173</v>
      </c>
      <c r="E156" s="255" t="s">
        <v>266</v>
      </c>
      <c r="F156" s="255" t="s">
        <v>116</v>
      </c>
      <c r="G156" s="255" t="s">
        <v>167</v>
      </c>
      <c r="H156" s="255" t="s">
        <v>168</v>
      </c>
      <c r="I156" s="255" t="s">
        <v>267</v>
      </c>
      <c r="J156" s="256" t="s">
        <v>170</v>
      </c>
      <c r="K156" s="268" t="n">
        <v>36762</v>
      </c>
      <c r="L156" s="268" t="n">
        <v>36910</v>
      </c>
      <c r="M156" s="255" t="s">
        <v>155</v>
      </c>
      <c r="N156" s="257" t="n">
        <v>0</v>
      </c>
      <c r="O156" s="257" t="n">
        <v>0</v>
      </c>
      <c r="P156" s="258" t="n">
        <v>0.375</v>
      </c>
      <c r="Q156" s="257" t="n">
        <v>0</v>
      </c>
      <c r="R156" s="257" t="n">
        <v>0</v>
      </c>
      <c r="T156" s="257" t="n">
        <v>0</v>
      </c>
      <c r="U156" s="257" t="n">
        <v>0</v>
      </c>
      <c r="V156" s="257" t="n">
        <v>0</v>
      </c>
      <c r="W156" s="257" t="n">
        <v>0</v>
      </c>
      <c r="X156" s="257" t="n">
        <v>0</v>
      </c>
      <c r="Y156" s="257" t="n">
        <v>0</v>
      </c>
      <c r="Z156" s="257" t="n">
        <v>0</v>
      </c>
      <c r="AA156" s="257" t="n">
        <v>0</v>
      </c>
      <c r="AB156" s="257" t="n">
        <v>0</v>
      </c>
      <c r="AC156" s="257" t="n">
        <v>0</v>
      </c>
      <c r="AD156" s="257" t="n">
        <v>0</v>
      </c>
      <c r="AF156" s="257" t="n">
        <v>0</v>
      </c>
      <c r="AG156" s="259" t="n">
        <f aca="false">IF(ISERROR(VLOOKUP(B156,Acc_Cash!$A:$H,3,FALSE())),0,VLOOKUP(B156,Acc_Cash!$A:$H,3,FALSE()))</f>
        <v>15416.666667</v>
      </c>
      <c r="AH156" s="259" t="n">
        <f aca="false">AG156+AC156</f>
        <v>15416.666667</v>
      </c>
      <c r="AI156" s="259" t="n">
        <f aca="false">AH156-(IF(ISERROR(VLOOKUP(A156,'YTD Last'!$E$2:$Z$500,21,0)),0,VLOOKUP(A156,'YTD Last'!$E$2:$Z$500,21,0)))</f>
        <v>2916.330625</v>
      </c>
      <c r="AJ156" s="259" t="n">
        <f aca="false">AH156-IF(ISERROR(VLOOKUP(A156,'QTD Last'!$A$2:$AH$600,34,0)),0,VLOOKUP(A156,'QTD Last'!$A$2:$AH$600,34,0))</f>
        <v>0</v>
      </c>
      <c r="AK156" s="259" t="n">
        <f aca="false">AH156-IF(ISERROR(VLOOKUP(A156,'MTD Last'!$A$2:$AH$600,34,0)),0,VLOOKUP(A156,'MTD Last'!$A$2:$AH$600,34,0))</f>
        <v>0</v>
      </c>
      <c r="AL156" s="259" t="n">
        <f aca="false">AD156-AE156</f>
        <v>0</v>
      </c>
      <c r="AM156" s="269" t="str">
        <f aca="false">ROUND((L156-Control!$C$3)/365,0)&amp;" Year"</f>
        <v>-25 Year</v>
      </c>
      <c r="AN156" s="260" t="n">
        <f aca="false">IF(F156="AAA",1,IF(F156="AA+",2,IF(F156="AA",3,IF(F156="AA-",4,IF(F156="A+",5,IF(F156="A",6,IF(F156="A-",7,IF(F156="BBB+",8,"Code"))))))))</f>
        <v>8</v>
      </c>
      <c r="AO156" s="260" t="str">
        <f aca="false">IF(F156="BBB",9,IF(F156="BBB-",10,IF(F156="BB+",11,IF(F156="BB",12,IF(F156="BB-",13,IF(F156="B+",14,IF(F156="B",15,IF(F156="B-",16,"Code"))))))))</f>
        <v>Code</v>
      </c>
      <c r="AP156" s="260" t="n">
        <f aca="false">IF(AN156="Code",AO156,AN156)</f>
        <v>8</v>
      </c>
      <c r="AQ156" s="259" t="n">
        <f aca="false">AH156-(IF(ISERROR(VLOOKUP(A156,'WTD Last'!$A$1:$AQ$605,34,0)),0,VLOOKUP(A156,'WTD Last'!$A$1:$AQ$605,34,0)))</f>
        <v>0</v>
      </c>
      <c r="AR156" s="270" t="n">
        <f aca="false">R156-(IF(ISERROR(VLOOKUP(A156,'WTD Last'!$A$1:$AQ$605,18,0)),0,VLOOKUP(A156,'WTD Last'!$A$1:$AQ$605,18,0)))</f>
        <v>0</v>
      </c>
      <c r="AS156" s="259" t="n">
        <f aca="false">O156-(IF(ISERROR(VLOOKUP(A156,'WTD Last'!$A$1:$AQ$605,15,0)),0,VLOOKUP(A156,'WTD Last'!$A$1:$AQ$605,15,0)))</f>
        <v>0</v>
      </c>
      <c r="AT156" s="259" t="n">
        <f aca="false">N156*(P156/100)/360</f>
        <v>0</v>
      </c>
      <c r="AU156" s="261" t="n">
        <v>63087</v>
      </c>
      <c r="AV156" s="261" t="n">
        <v>4243</v>
      </c>
      <c r="AW156" s="255"/>
      <c r="AX156" s="257"/>
    </row>
    <row r="157" customFormat="false" ht="12.75" hidden="false" customHeight="false" outlineLevel="0" collapsed="false">
      <c r="A157" s="255" t="n">
        <v>52</v>
      </c>
      <c r="B157" s="255" t="n">
        <v>127</v>
      </c>
      <c r="C157" s="255" t="s">
        <v>2</v>
      </c>
      <c r="D157" s="255" t="s">
        <v>176</v>
      </c>
      <c r="E157" s="255" t="s">
        <v>266</v>
      </c>
      <c r="F157" s="255" t="s">
        <v>116</v>
      </c>
      <c r="G157" s="255" t="s">
        <v>167</v>
      </c>
      <c r="H157" s="255" t="s">
        <v>168</v>
      </c>
      <c r="I157" s="255" t="s">
        <v>177</v>
      </c>
      <c r="J157" s="256" t="s">
        <v>170</v>
      </c>
      <c r="K157" s="268" t="n">
        <v>36762</v>
      </c>
      <c r="L157" s="268" t="n">
        <v>36910</v>
      </c>
      <c r="M157" s="255" t="s">
        <v>155</v>
      </c>
      <c r="N157" s="257" t="n">
        <v>0</v>
      </c>
      <c r="O157" s="257" t="n">
        <v>0</v>
      </c>
      <c r="P157" s="258" t="n">
        <v>0.375</v>
      </c>
      <c r="Q157" s="257" t="n">
        <v>0</v>
      </c>
      <c r="R157" s="257" t="n">
        <v>0</v>
      </c>
      <c r="T157" s="257" t="n">
        <v>0</v>
      </c>
      <c r="U157" s="257" t="n">
        <v>0</v>
      </c>
      <c r="V157" s="257" t="n">
        <v>0</v>
      </c>
      <c r="W157" s="257" t="n">
        <v>0</v>
      </c>
      <c r="X157" s="257" t="n">
        <v>0</v>
      </c>
      <c r="Y157" s="257" t="n">
        <v>0</v>
      </c>
      <c r="Z157" s="257" t="n">
        <v>0</v>
      </c>
      <c r="AA157" s="257" t="n">
        <v>0</v>
      </c>
      <c r="AB157" s="257" t="n">
        <v>0</v>
      </c>
      <c r="AC157" s="257" t="n">
        <v>0</v>
      </c>
      <c r="AD157" s="257" t="n">
        <v>0</v>
      </c>
      <c r="AF157" s="257" t="n">
        <v>0</v>
      </c>
      <c r="AG157" s="259" t="n">
        <f aca="false">IF(ISERROR(VLOOKUP(B157,Acc_Cash!$A:$H,3,FALSE())),0,VLOOKUP(B157,Acc_Cash!$A:$H,3,FALSE()))</f>
        <v>-15416.666667</v>
      </c>
      <c r="AH157" s="259" t="n">
        <f aca="false">AG157+AC157</f>
        <v>-15416.666667</v>
      </c>
      <c r="AI157" s="259" t="n">
        <f aca="false">AH157-(IF(ISERROR(VLOOKUP(A157,'YTD Last'!$E$2:$Z$500,21,0)),0,VLOOKUP(A157,'YTD Last'!$E$2:$Z$500,21,0)))</f>
        <v>-2916.330625</v>
      </c>
      <c r="AJ157" s="259" t="n">
        <f aca="false">AH157-IF(ISERROR(VLOOKUP(A157,'QTD Last'!$A$2:$AH$600,34,0)),0,VLOOKUP(A157,'QTD Last'!$A$2:$AH$600,34,0))</f>
        <v>0</v>
      </c>
      <c r="AK157" s="259" t="n">
        <f aca="false">AH157-IF(ISERROR(VLOOKUP(A157,'MTD Last'!$A$2:$AH$600,34,0)),0,VLOOKUP(A157,'MTD Last'!$A$2:$AH$600,34,0))</f>
        <v>0</v>
      </c>
      <c r="AL157" s="259" t="n">
        <f aca="false">AD157-AE157</f>
        <v>0</v>
      </c>
      <c r="AM157" s="269" t="str">
        <f aca="false">ROUND((L157-Control!$C$3)/365,0)&amp;" Year"</f>
        <v>-25 Year</v>
      </c>
      <c r="AN157" s="260" t="n">
        <f aca="false">IF(F157="AAA",1,IF(F157="AA+",2,IF(F157="AA",3,IF(F157="AA-",4,IF(F157="A+",5,IF(F157="A",6,IF(F157="A-",7,IF(F157="BBB+",8,"Code"))))))))</f>
        <v>8</v>
      </c>
      <c r="AO157" s="260" t="str">
        <f aca="false">IF(F157="BBB",9,IF(F157="BBB-",10,IF(F157="BB+",11,IF(F157="BB",12,IF(F157="BB-",13,IF(F157="B+",14,IF(F157="B",15,IF(F157="B-",16,"Code"))))))))</f>
        <v>Code</v>
      </c>
      <c r="AP157" s="260" t="n">
        <f aca="false">IF(AN157="Code",AO157,AN157)</f>
        <v>8</v>
      </c>
      <c r="AQ157" s="259" t="n">
        <f aca="false">AH157-(IF(ISERROR(VLOOKUP(A157,'WTD Last'!$A$1:$AQ$605,34,0)),0,VLOOKUP(A157,'WTD Last'!$A$1:$AQ$605,34,0)))</f>
        <v>0</v>
      </c>
      <c r="AR157" s="270" t="n">
        <f aca="false">R157-(IF(ISERROR(VLOOKUP(A157,'WTD Last'!$A$1:$AQ$605,18,0)),0,VLOOKUP(A157,'WTD Last'!$A$1:$AQ$605,18,0)))</f>
        <v>0</v>
      </c>
      <c r="AS157" s="259" t="n">
        <f aca="false">O157-(IF(ISERROR(VLOOKUP(A157,'WTD Last'!$A$1:$AQ$605,15,0)),0,VLOOKUP(A157,'WTD Last'!$A$1:$AQ$605,15,0)))</f>
        <v>0</v>
      </c>
      <c r="AT157" s="259" t="n">
        <f aca="false">N157*(P157/100)/360</f>
        <v>0</v>
      </c>
      <c r="AU157" s="261" t="n">
        <v>45549</v>
      </c>
      <c r="AV157" s="261" t="n">
        <v>4243</v>
      </c>
      <c r="AW157" s="255"/>
      <c r="AX157" s="257"/>
    </row>
    <row r="158" customFormat="false" ht="12.75" hidden="false" customHeight="false" outlineLevel="0" collapsed="false">
      <c r="A158" s="255" t="n">
        <v>53</v>
      </c>
      <c r="B158" s="255" t="n">
        <v>128</v>
      </c>
      <c r="C158" s="255" t="s">
        <v>2</v>
      </c>
      <c r="D158" s="255" t="s">
        <v>178</v>
      </c>
      <c r="E158" s="255" t="s">
        <v>266</v>
      </c>
      <c r="F158" s="255" t="s">
        <v>116</v>
      </c>
      <c r="G158" s="255" t="s">
        <v>167</v>
      </c>
      <c r="H158" s="255" t="s">
        <v>168</v>
      </c>
      <c r="I158" s="255" t="s">
        <v>179</v>
      </c>
      <c r="J158" s="256" t="s">
        <v>170</v>
      </c>
      <c r="K158" s="268" t="n">
        <v>36762</v>
      </c>
      <c r="L158" s="268" t="n">
        <v>36910</v>
      </c>
      <c r="M158" s="255" t="s">
        <v>155</v>
      </c>
      <c r="N158" s="257" t="n">
        <v>0</v>
      </c>
      <c r="O158" s="257" t="n">
        <v>0</v>
      </c>
      <c r="P158" s="258" t="n">
        <v>0.375</v>
      </c>
      <c r="Q158" s="257" t="n">
        <v>0</v>
      </c>
      <c r="R158" s="257" t="n">
        <v>0</v>
      </c>
      <c r="T158" s="257" t="n">
        <v>0</v>
      </c>
      <c r="U158" s="257" t="n">
        <v>0</v>
      </c>
      <c r="V158" s="257" t="n">
        <v>0</v>
      </c>
      <c r="W158" s="257" t="n">
        <v>0</v>
      </c>
      <c r="X158" s="257" t="n">
        <v>0</v>
      </c>
      <c r="Y158" s="257" t="n">
        <v>0</v>
      </c>
      <c r="Z158" s="257" t="n">
        <v>0</v>
      </c>
      <c r="AA158" s="257" t="n">
        <v>0</v>
      </c>
      <c r="AB158" s="257" t="n">
        <v>0</v>
      </c>
      <c r="AC158" s="257" t="n">
        <v>0</v>
      </c>
      <c r="AD158" s="257" t="n">
        <v>0</v>
      </c>
      <c r="AF158" s="257" t="n">
        <v>0</v>
      </c>
      <c r="AG158" s="259" t="n">
        <f aca="false">IF(ISERROR(VLOOKUP(B158,Acc_Cash!$A:$H,3,FALSE())),0,VLOOKUP(B158,Acc_Cash!$A:$H,3,FALSE()))</f>
        <v>15416.666667</v>
      </c>
      <c r="AH158" s="259" t="n">
        <f aca="false">AG158+AC158</f>
        <v>15416.666667</v>
      </c>
      <c r="AI158" s="259" t="n">
        <f aca="false">AH158-(IF(ISERROR(VLOOKUP(A158,'YTD Last'!$E$2:$Z$500,21,0)),0,VLOOKUP(A158,'YTD Last'!$E$2:$Z$500,21,0)))</f>
        <v>2916.330625</v>
      </c>
      <c r="AJ158" s="259" t="n">
        <f aca="false">AH158-IF(ISERROR(VLOOKUP(A158,'QTD Last'!$A$2:$AH$600,34,0)),0,VLOOKUP(A158,'QTD Last'!$A$2:$AH$600,34,0))</f>
        <v>0</v>
      </c>
      <c r="AK158" s="259" t="n">
        <f aca="false">AH158-IF(ISERROR(VLOOKUP(A158,'MTD Last'!$A$2:$AH$600,34,0)),0,VLOOKUP(A158,'MTD Last'!$A$2:$AH$600,34,0))</f>
        <v>0</v>
      </c>
      <c r="AL158" s="259" t="n">
        <f aca="false">AD158-AE158</f>
        <v>0</v>
      </c>
      <c r="AM158" s="269" t="str">
        <f aca="false">ROUND((L158-Control!$C$3)/365,0)&amp;" Year"</f>
        <v>-25 Year</v>
      </c>
      <c r="AN158" s="260" t="n">
        <f aca="false">IF(F158="AAA",1,IF(F158="AA+",2,IF(F158="AA",3,IF(F158="AA-",4,IF(F158="A+",5,IF(F158="A",6,IF(F158="A-",7,IF(F158="BBB+",8,"Code"))))))))</f>
        <v>8</v>
      </c>
      <c r="AO158" s="260" t="str">
        <f aca="false">IF(F158="BBB",9,IF(F158="BBB-",10,IF(F158="BB+",11,IF(F158="BB",12,IF(F158="BB-",13,IF(F158="B+",14,IF(F158="B",15,IF(F158="B-",16,"Code"))))))))</f>
        <v>Code</v>
      </c>
      <c r="AP158" s="260" t="n">
        <f aca="false">IF(AN158="Code",AO158,AN158)</f>
        <v>8</v>
      </c>
      <c r="AQ158" s="259" t="n">
        <f aca="false">AH158-(IF(ISERROR(VLOOKUP(A158,'WTD Last'!$A$1:$AQ$605,34,0)),0,VLOOKUP(A158,'WTD Last'!$A$1:$AQ$605,34,0)))</f>
        <v>0</v>
      </c>
      <c r="AR158" s="270" t="n">
        <f aca="false">R158-(IF(ISERROR(VLOOKUP(A158,'WTD Last'!$A$1:$AQ$605,18,0)),0,VLOOKUP(A158,'WTD Last'!$A$1:$AQ$605,18,0)))</f>
        <v>0</v>
      </c>
      <c r="AS158" s="259" t="n">
        <f aca="false">O158-(IF(ISERROR(VLOOKUP(A158,'WTD Last'!$A$1:$AQ$605,15,0)),0,VLOOKUP(A158,'WTD Last'!$A$1:$AQ$605,15,0)))</f>
        <v>0</v>
      </c>
      <c r="AT158" s="259" t="n">
        <f aca="false">N158*(P158/100)/360</f>
        <v>0</v>
      </c>
      <c r="AU158" s="261" t="n">
        <v>1305</v>
      </c>
      <c r="AV158" s="261" t="n">
        <v>4243</v>
      </c>
      <c r="AW158" s="255"/>
      <c r="AX158" s="257"/>
    </row>
    <row r="159" customFormat="false" ht="12.75" hidden="false" customHeight="false" outlineLevel="0" collapsed="false">
      <c r="A159" s="255" t="n">
        <v>1746</v>
      </c>
      <c r="B159" s="255" t="n">
        <v>952</v>
      </c>
      <c r="C159" s="255" t="s">
        <v>2</v>
      </c>
      <c r="D159" s="255" t="s">
        <v>104</v>
      </c>
      <c r="E159" s="255" t="s">
        <v>268</v>
      </c>
      <c r="F159" s="255" t="s">
        <v>109</v>
      </c>
      <c r="G159" s="255" t="s">
        <v>188</v>
      </c>
      <c r="H159" s="255" t="s">
        <v>168</v>
      </c>
      <c r="I159" s="255" t="s">
        <v>180</v>
      </c>
      <c r="J159" s="256" t="s">
        <v>189</v>
      </c>
      <c r="K159" s="268" t="n">
        <v>36984</v>
      </c>
      <c r="L159" s="268" t="n">
        <v>38810</v>
      </c>
      <c r="M159" s="255" t="s">
        <v>155</v>
      </c>
      <c r="N159" s="257" t="n">
        <v>10000000</v>
      </c>
      <c r="O159" s="257" t="n">
        <v>-4269.950076</v>
      </c>
      <c r="P159" s="258" t="n">
        <v>0.75</v>
      </c>
      <c r="Q159" s="257" t="n">
        <v>74.524783</v>
      </c>
      <c r="R159" s="257" t="n">
        <v>73.928294</v>
      </c>
      <c r="S159" s="258" t="n">
        <v>-0.58492147164733</v>
      </c>
      <c r="T159" s="257" t="n">
        <v>2497.58548231455</v>
      </c>
      <c r="U159" s="257" t="n">
        <v>792.475212</v>
      </c>
      <c r="V159" s="257" t="n">
        <v>0</v>
      </c>
      <c r="W159" s="257" t="n">
        <v>3290.06069431455</v>
      </c>
      <c r="X159" s="257" t="n">
        <v>2047.727454</v>
      </c>
      <c r="Y159" s="257" t="n">
        <v>4833.445593</v>
      </c>
      <c r="Z159" s="257" t="n">
        <v>2785.718139</v>
      </c>
      <c r="AA159" s="257" t="n">
        <v>-504.342555314547</v>
      </c>
      <c r="AB159" s="257" t="n">
        <v>2047.727454</v>
      </c>
      <c r="AC159" s="257" t="n">
        <v>4833.445593</v>
      </c>
      <c r="AD159" s="257" t="n">
        <v>2785.718139</v>
      </c>
      <c r="AG159" s="259" t="n">
        <f aca="false">IF(ISERROR(VLOOKUP(B159,Acc_Cash!$A:$H,3,FALSE())),0,VLOOKUP(B159,Acc_Cash!$A:$H,3,FALSE()))</f>
        <v>0</v>
      </c>
      <c r="AH159" s="259" t="n">
        <f aca="false">AG159+AC159</f>
        <v>4833.445593</v>
      </c>
      <c r="AI159" s="259" t="n">
        <f aca="false">AH159-(IF(ISERROR(VLOOKUP(A159,'YTD Last'!$E$2:$Z$383,21,0)),0,VLOOKUP(A159,'YTD Last'!$E$2:$Z$383,21,0)))</f>
        <v>4833.445593</v>
      </c>
      <c r="AJ159" s="259" t="n">
        <f aca="false">AH159-IF(ISERROR(VLOOKUP(A159,'QTD Last'!$A$2:$AH$600,34,0)),0,VLOOKUP(A159,'QTD Last'!$A$2:$AH$600,34,0))</f>
        <v>2785.718139</v>
      </c>
      <c r="AK159" s="259" t="n">
        <f aca="false">AH159-IF(ISERROR(VLOOKUP(A159,'MTD Last'!$A$2:$AH$600,34,0)),0,VLOOKUP(A159,'MTD Last'!$A$2:$AH$600,34,0))</f>
        <v>2785.718139</v>
      </c>
      <c r="AL159" s="259" t="n">
        <f aca="false">AD159-AE159</f>
        <v>2785.718139</v>
      </c>
      <c r="AM159" s="269" t="str">
        <f aca="false">ROUND((L159-Control!$C$3)/365,0)&amp;" Year"</f>
        <v>-19 Year</v>
      </c>
      <c r="AN159" s="260" t="str">
        <f aca="false">IF(F159="AAA",1,IF(F159="AA+",2,IF(F159="AA",3,IF(F159="AA-",4,IF(F159="A+",5,IF(F159="A",6,IF(F159="A-",7,IF(F159="BBB+",8,"Code"))))))))</f>
        <v>Code</v>
      </c>
      <c r="AO159" s="260" t="str">
        <f aca="false">IF(F159="BBB",9,IF(F159="BBB-",10,IF(F159="BB+",11,IF(F159="BB",12,IF(F159="BB-",13,IF(F159="B+",14,IF(F159="B",15,IF(F159="B-",16,"Code"))))))))</f>
        <v>Code</v>
      </c>
      <c r="AP159" s="260" t="str">
        <f aca="false">IF(AN159="Code",AO159,AN159)</f>
        <v>Code</v>
      </c>
      <c r="AQ159" s="259" t="n">
        <f aca="false">AH159-(IF(ISERROR(VLOOKUP(A159,'WTD Last'!$A$1:$AQ$605,34,0)),0,VLOOKUP(A159,'WTD Last'!$A$1:$AQ$605,34,0)))</f>
        <v>4833.445593</v>
      </c>
      <c r="AR159" s="270" t="n">
        <f aca="false">R159-(IF(ISERROR(VLOOKUP(A159,'WTD Last'!$A$1:$AQ$605,18,0)),0,VLOOKUP(A159,'WTD Last'!$A$1:$AQ$605,18,0)))</f>
        <v>73.928294</v>
      </c>
      <c r="AS159" s="259" t="n">
        <f aca="false">O159-(IF(ISERROR(VLOOKUP(A159,'WTD Last'!$A$1:$AQ$605,15,0)),0,VLOOKUP(A159,'WTD Last'!$A$1:$AQ$605,15,0)))</f>
        <v>-4269.950076</v>
      </c>
      <c r="AT159" s="259" t="n">
        <f aca="false">N159*(P159/100)/360</f>
        <v>208.333333333333</v>
      </c>
      <c r="AU159" s="261" t="n">
        <v>122</v>
      </c>
      <c r="AV159" s="261" t="n">
        <v>57670</v>
      </c>
      <c r="AW159" s="255"/>
      <c r="AX159" s="257"/>
    </row>
    <row r="160" customFormat="false" ht="12.75" hidden="false" customHeight="false" outlineLevel="0" collapsed="false">
      <c r="A160" s="255" t="n">
        <v>1305</v>
      </c>
      <c r="B160" s="255" t="n">
        <v>466</v>
      </c>
      <c r="C160" s="255" t="s">
        <v>2</v>
      </c>
      <c r="D160" s="255" t="s">
        <v>104</v>
      </c>
      <c r="E160" s="255" t="s">
        <v>269</v>
      </c>
      <c r="F160" s="255" t="s">
        <v>184</v>
      </c>
      <c r="G160" s="255" t="s">
        <v>167</v>
      </c>
      <c r="H160" s="255" t="s">
        <v>168</v>
      </c>
      <c r="I160" s="255" t="s">
        <v>156</v>
      </c>
      <c r="J160" s="256" t="s">
        <v>189</v>
      </c>
      <c r="K160" s="268" t="n">
        <v>36896</v>
      </c>
      <c r="L160" s="268" t="n">
        <v>38722</v>
      </c>
      <c r="M160" s="255" t="s">
        <v>155</v>
      </c>
      <c r="N160" s="257" t="n">
        <v>-10000000</v>
      </c>
      <c r="O160" s="257" t="n">
        <v>4069.076819</v>
      </c>
      <c r="P160" s="258" t="n">
        <v>0.6</v>
      </c>
      <c r="Q160" s="257" t="n">
        <v>63.458775</v>
      </c>
      <c r="R160" s="257" t="n">
        <v>63.369548</v>
      </c>
      <c r="S160" s="258" t="n">
        <v>-0.06561993247194</v>
      </c>
      <c r="T160" s="257" t="n">
        <v>-267.012546085917</v>
      </c>
      <c r="U160" s="257" t="n">
        <v>-696.303201</v>
      </c>
      <c r="V160" s="257" t="n">
        <v>0</v>
      </c>
      <c r="W160" s="257" t="n">
        <v>-963.315747085916</v>
      </c>
      <c r="X160" s="257" t="n">
        <v>-296.455483</v>
      </c>
      <c r="Y160" s="257" t="n">
        <v>-821.25593</v>
      </c>
      <c r="Z160" s="257" t="n">
        <v>-524.800447</v>
      </c>
      <c r="AA160" s="257" t="n">
        <v>438.515300085916</v>
      </c>
      <c r="AB160" s="257" t="n">
        <v>-296.455483</v>
      </c>
      <c r="AC160" s="257" t="n">
        <v>-821.25593</v>
      </c>
      <c r="AD160" s="257" t="n">
        <v>-524.800447</v>
      </c>
      <c r="AF160" s="257" t="n">
        <v>16734.0784181375</v>
      </c>
      <c r="AG160" s="259" t="n">
        <f aca="false">IF(ISERROR(VLOOKUP(B160,Acc_Cash!$A:$H,3,FALSE())),0,VLOOKUP(B160,Acc_Cash!$A:$H,3,FALSE()))</f>
        <v>0</v>
      </c>
      <c r="AH160" s="259" t="n">
        <f aca="false">AG160+AC160</f>
        <v>-821.25593</v>
      </c>
      <c r="AI160" s="259" t="n">
        <f aca="false">AH160-(IF(ISERROR(VLOOKUP(A160,'YTD Last'!$E$2:$Z$500,21,0)),0,VLOOKUP(A160,'YTD Last'!$E$2:$Z$500,21,0)))</f>
        <v>-5086.933547</v>
      </c>
      <c r="AJ160" s="259" t="n">
        <f aca="false">AH160-IF(ISERROR(VLOOKUP(A160,'QTD Last'!$A$2:$AH$600,34,0)),0,VLOOKUP(A160,'QTD Last'!$A$2:$AH$600,34,0))</f>
        <v>-524.800447</v>
      </c>
      <c r="AK160" s="259" t="n">
        <f aca="false">AH160-IF(ISERROR(VLOOKUP(A160,'MTD Last'!$A$2:$AH$600,34,0)),0,VLOOKUP(A160,'MTD Last'!$A$2:$AH$600,34,0))</f>
        <v>-524.800447</v>
      </c>
      <c r="AL160" s="259" t="n">
        <f aca="false">AD160-AE160</f>
        <v>-524.800447</v>
      </c>
      <c r="AM160" s="269" t="str">
        <f aca="false">ROUND((L160-Control!$C$3)/365,0)&amp;" Year"</f>
        <v>-20 Year</v>
      </c>
      <c r="AN160" s="260" t="n">
        <f aca="false">IF(F160="AAA",1,IF(F160="AA+",2,IF(F160="AA",3,IF(F160="AA-",4,IF(F160="A+",5,IF(F160="A",6,IF(F160="A-",7,IF(F160="BBB+",8,"Code"))))))))</f>
        <v>5</v>
      </c>
      <c r="AO160" s="260" t="str">
        <f aca="false">IF(F160="BBB",9,IF(F160="BBB-",10,IF(F160="BB+",11,IF(F160="BB",12,IF(F160="BB-",13,IF(F160="B+",14,IF(F160="B",15,IF(F160="B-",16,"Code"))))))))</f>
        <v>Code</v>
      </c>
      <c r="AP160" s="260" t="n">
        <f aca="false">IF(AN160="Code",AO160,AN160)</f>
        <v>5</v>
      </c>
      <c r="AQ160" s="259" t="n">
        <f aca="false">AH160-(IF(ISERROR(VLOOKUP(A160,'WTD Last'!$A$1:$AQ$605,34,0)),0,VLOOKUP(A160,'WTD Last'!$A$1:$AQ$605,34,0)))</f>
        <v>-5288.178599</v>
      </c>
      <c r="AR160" s="270" t="n">
        <f aca="false">R160-(IF(ISERROR(VLOOKUP(A160,'WTD Last'!$A$1:$AQ$605,18,0)),0,VLOOKUP(A160,'WTD Last'!$A$1:$AQ$605,18,0)))</f>
        <v>-0.92306</v>
      </c>
      <c r="AS160" s="259" t="n">
        <f aca="false">O160-(IF(ISERROR(VLOOKUP(A160,'WTD Last'!$A$1:$AQ$605,15,0)),0,VLOOKUP(A160,'WTD Last'!$A$1:$AQ$605,15,0)))</f>
        <v>-38.1358550000005</v>
      </c>
      <c r="AT160" s="259" t="n">
        <f aca="false">N160*(P160/100)/360</f>
        <v>-166.666666666667</v>
      </c>
      <c r="AV160" s="261" t="n">
        <v>55250</v>
      </c>
      <c r="AW160" s="255"/>
      <c r="AX160" s="257"/>
    </row>
    <row r="161" customFormat="false" ht="12.75" hidden="false" customHeight="false" outlineLevel="0" collapsed="false">
      <c r="A161" s="255" t="n">
        <v>1499</v>
      </c>
      <c r="B161" s="255" t="n">
        <v>550</v>
      </c>
      <c r="C161" s="255" t="s">
        <v>2</v>
      </c>
      <c r="D161" s="255" t="s">
        <v>157</v>
      </c>
      <c r="E161" s="255" t="s">
        <v>269</v>
      </c>
      <c r="F161" s="255" t="s">
        <v>184</v>
      </c>
      <c r="G161" s="255" t="s">
        <v>167</v>
      </c>
      <c r="H161" s="255" t="s">
        <v>168</v>
      </c>
      <c r="I161" s="255" t="s">
        <v>156</v>
      </c>
      <c r="J161" s="256" t="s">
        <v>158</v>
      </c>
      <c r="K161" s="268" t="n">
        <v>36896</v>
      </c>
      <c r="L161" s="268" t="n">
        <v>38722</v>
      </c>
      <c r="M161" s="255" t="s">
        <v>155</v>
      </c>
      <c r="N161" s="257" t="n">
        <v>10000000</v>
      </c>
      <c r="O161" s="257" t="n">
        <v>-4069.076819</v>
      </c>
      <c r="P161" s="258" t="n">
        <v>0.6</v>
      </c>
      <c r="Q161" s="257" t="n">
        <v>63.458775</v>
      </c>
      <c r="R161" s="257" t="n">
        <v>63.369548</v>
      </c>
      <c r="S161" s="258" t="n">
        <v>-0.06561993247194</v>
      </c>
      <c r="T161" s="257" t="n">
        <v>267.012546085917</v>
      </c>
      <c r="U161" s="257" t="n">
        <v>696.303201</v>
      </c>
      <c r="V161" s="257" t="n">
        <v>0</v>
      </c>
      <c r="W161" s="257" t="n">
        <v>963.315747085916</v>
      </c>
      <c r="X161" s="257" t="n">
        <v>296.455483</v>
      </c>
      <c r="Y161" s="257" t="n">
        <v>821.25593</v>
      </c>
      <c r="Z161" s="257" t="n">
        <v>524.800447</v>
      </c>
      <c r="AA161" s="257" t="n">
        <v>-438.515300085916</v>
      </c>
      <c r="AB161" s="257" t="n">
        <v>296.455483</v>
      </c>
      <c r="AC161" s="257" t="n">
        <v>821.25593</v>
      </c>
      <c r="AD161" s="257" t="n">
        <v>524.800447</v>
      </c>
      <c r="AF161" s="257" t="n">
        <v>-16734.0784181375</v>
      </c>
      <c r="AG161" s="259" t="n">
        <f aca="false">IF(ISERROR(VLOOKUP(B161,Acc_Cash!$A:$H,3,FALSE())),0,VLOOKUP(B161,Acc_Cash!$A:$H,3,FALSE()))</f>
        <v>0</v>
      </c>
      <c r="AH161" s="259" t="n">
        <f aca="false">AG161+AC161</f>
        <v>821.25593</v>
      </c>
      <c r="AI161" s="259" t="n">
        <f aca="false">AH161-(IF(ISERROR(VLOOKUP(A161,'YTD Last'!$E$2:$Z$383,21,0)),0,VLOOKUP(A161,'YTD Last'!$E$2:$Z$383,21,0)))</f>
        <v>5086.933547</v>
      </c>
      <c r="AJ161" s="259" t="n">
        <f aca="false">AH161-IF(ISERROR(VLOOKUP(A161,'QTD Last'!$A$2:$AH$600,34,0)),0,VLOOKUP(A161,'QTD Last'!$A$2:$AH$600,34,0))</f>
        <v>524.800447</v>
      </c>
      <c r="AK161" s="259" t="n">
        <f aca="false">AH161-IF(ISERROR(VLOOKUP(A161,'MTD Last'!$A$2:$AH$600,34,0)),0,VLOOKUP(A161,'MTD Last'!$A$2:$AH$600,34,0))</f>
        <v>524.800447</v>
      </c>
      <c r="AL161" s="259" t="n">
        <f aca="false">AD161-AE161</f>
        <v>524.800447</v>
      </c>
      <c r="AM161" s="269" t="str">
        <f aca="false">ROUND((L161-Control!$C$3)/365,0)&amp;" Year"</f>
        <v>-20 Year</v>
      </c>
      <c r="AN161" s="260" t="n">
        <f aca="false">IF(F161="AAA",1,IF(F161="AA+",2,IF(F161="AA",3,IF(F161="AA-",4,IF(F161="A+",5,IF(F161="A",6,IF(F161="A-",7,IF(F161="BBB+",8,"Code"))))))))</f>
        <v>5</v>
      </c>
      <c r="AO161" s="260" t="str">
        <f aca="false">IF(F161="BBB",9,IF(F161="BBB-",10,IF(F161="BB+",11,IF(F161="BB",12,IF(F161="BB-",13,IF(F161="B+",14,IF(F161="B",15,IF(F161="B-",16,"Code"))))))))</f>
        <v>Code</v>
      </c>
      <c r="AP161" s="260" t="n">
        <f aca="false">IF(AN161="Code",AO161,AN161)</f>
        <v>5</v>
      </c>
      <c r="AQ161" s="259" t="n">
        <f aca="false">AH161-(IF(ISERROR(VLOOKUP(A161,'WTD Last'!$A$1:$AQ$605,34,0)),0,VLOOKUP(A161,'WTD Last'!$A$1:$AQ$605,34,0)))</f>
        <v>5288.178599</v>
      </c>
      <c r="AR161" s="270" t="n">
        <f aca="false">R161-(IF(ISERROR(VLOOKUP(A161,'WTD Last'!$A$1:$AQ$605,18,0)),0,VLOOKUP(A161,'WTD Last'!$A$1:$AQ$605,18,0)))</f>
        <v>-0.92306</v>
      </c>
      <c r="AS161" s="259" t="n">
        <f aca="false">O161-(IF(ISERROR(VLOOKUP(A161,'WTD Last'!$A$1:$AQ$605,15,0)),0,VLOOKUP(A161,'WTD Last'!$A$1:$AQ$605,15,0)))</f>
        <v>38.1358550000005</v>
      </c>
      <c r="AT161" s="259" t="n">
        <f aca="false">N161*(P161/100)/360</f>
        <v>166.666666666667</v>
      </c>
      <c r="AV161" s="261" t="n">
        <v>55250</v>
      </c>
      <c r="AW161" s="255"/>
      <c r="AX161" s="257"/>
    </row>
    <row r="162" customFormat="false" ht="12.75" hidden="false" customHeight="false" outlineLevel="0" collapsed="false">
      <c r="A162" s="255" t="n">
        <v>1</v>
      </c>
      <c r="B162" s="255" t="n">
        <v>307</v>
      </c>
      <c r="C162" s="255" t="s">
        <v>2</v>
      </c>
      <c r="D162" s="255" t="s">
        <v>104</v>
      </c>
      <c r="E162" s="255" t="s">
        <v>270</v>
      </c>
      <c r="F162" s="255" t="s">
        <v>116</v>
      </c>
      <c r="G162" s="255" t="s">
        <v>167</v>
      </c>
      <c r="H162" s="255" t="s">
        <v>110</v>
      </c>
      <c r="I162" s="255" t="s">
        <v>271</v>
      </c>
      <c r="J162" s="256" t="s">
        <v>154</v>
      </c>
      <c r="K162" s="268" t="n">
        <v>36411</v>
      </c>
      <c r="L162" s="268" t="n">
        <v>38322</v>
      </c>
      <c r="M162" s="255" t="s">
        <v>272</v>
      </c>
      <c r="N162" s="257" t="n">
        <v>-15000000</v>
      </c>
      <c r="O162" s="257" t="n">
        <v>0</v>
      </c>
      <c r="P162" s="258" t="n">
        <v>0.475</v>
      </c>
      <c r="Q162" s="257" t="n">
        <v>64.734777</v>
      </c>
      <c r="R162" s="257" t="n">
        <v>64.116387</v>
      </c>
      <c r="T162" s="257" t="n">
        <v>0</v>
      </c>
      <c r="U162" s="257" t="n">
        <v>-624.171588</v>
      </c>
      <c r="V162" s="257" t="n">
        <v>0</v>
      </c>
      <c r="W162" s="257" t="n">
        <v>-624.171588</v>
      </c>
      <c r="X162" s="257" t="n">
        <v>-49565.834379</v>
      </c>
      <c r="Y162" s="257" t="n">
        <v>-51600.47714</v>
      </c>
      <c r="Z162" s="257" t="n">
        <v>-2034.642761</v>
      </c>
      <c r="AA162" s="257" t="n">
        <v>-1410.471173</v>
      </c>
      <c r="AB162" s="257" t="n">
        <v>-70631.313990075</v>
      </c>
      <c r="AC162" s="257" t="n">
        <v>-73092.07586881</v>
      </c>
      <c r="AD162" s="257" t="n">
        <v>-2460.76187873501</v>
      </c>
      <c r="AF162" s="257" t="n">
        <v>0</v>
      </c>
      <c r="AG162" s="259" t="n">
        <f aca="false">IF(ISERROR(VLOOKUP(B162,Acc_Cash!$A:$H,3,FALSE())),0,VLOOKUP(B162,Acc_Cash!$A:$H,3,FALSE()))</f>
        <v>-151388.4375</v>
      </c>
      <c r="AH162" s="259" t="n">
        <f aca="false">AG162+AC162</f>
        <v>-224480.51336881</v>
      </c>
      <c r="AI162" s="259" t="n">
        <f aca="false">AH162-(IF(ISERROR(VLOOKUP(A162,'YTD Last'!$E$2:$Z$500,21,0)),0,VLOOKUP(A162,'YTD Last'!$E$2:$Z$500,21,0)))</f>
        <v>-348412.173912643</v>
      </c>
      <c r="AJ162" s="259" t="n">
        <f aca="false">AH162-IF(ISERROR(VLOOKUP(A162,'QTD Last'!$A$2:$AH$600,34,0)),0,VLOOKUP(A162,'QTD Last'!$A$2:$AH$600,34,0))</f>
        <v>-1552.32437873501</v>
      </c>
      <c r="AK162" s="259" t="n">
        <f aca="false">AH162-IF(ISERROR(VLOOKUP(A162,'MTD Last'!$A$2:$AH$600,34,0)),0,VLOOKUP(A162,'MTD Last'!$A$2:$AH$600,34,0))</f>
        <v>-1552.32437873501</v>
      </c>
      <c r="AL162" s="259" t="n">
        <f aca="false">AD162-AE162</f>
        <v>-2460.76187873501</v>
      </c>
      <c r="AM162" s="269" t="str">
        <f aca="false">ROUND((L162-Control!$C$3)/365,0)&amp;" Year"</f>
        <v>-21 Year</v>
      </c>
      <c r="AN162" s="260" t="n">
        <f aca="false">IF(F162="AAA",1,IF(F162="AA+",2,IF(F162="AA",3,IF(F162="AA-",4,IF(F162="A+",5,IF(F162="A",6,IF(F162="A-",7,IF(F162="BBB+",8,"Code"))))))))</f>
        <v>8</v>
      </c>
      <c r="AO162" s="260" t="str">
        <f aca="false">IF(F162="BBB",9,IF(F162="BBB-",10,IF(F162="BB+",11,IF(F162="BB",12,IF(F162="BB-",13,IF(F162="B+",14,IF(F162="B",15,IF(F162="B-",16,"Code"))))))))</f>
        <v>Code</v>
      </c>
      <c r="AP162" s="260" t="n">
        <f aca="false">IF(AN162="Code",AO162,AN162)</f>
        <v>8</v>
      </c>
      <c r="AQ162" s="259" t="n">
        <f aca="false">AH162-(IF(ISERROR(VLOOKUP(A162,'WTD Last'!$A$1:$AQ$605,34,0)),0,VLOOKUP(A162,'WTD Last'!$A$1:$AQ$605,34,0)))</f>
        <v>-14565.149664301</v>
      </c>
      <c r="AR162" s="270" t="n">
        <f aca="false">R162-(IF(ISERROR(VLOOKUP(A162,'WTD Last'!$A$1:$AQ$605,18,0)),0,VLOOKUP(A162,'WTD Last'!$A$1:$AQ$605,18,0)))</f>
        <v>-3.128784</v>
      </c>
      <c r="AS162" s="259" t="n">
        <f aca="false">O162-(IF(ISERROR(VLOOKUP(A162,'WTD Last'!$A$1:$AQ$605,15,0)),0,VLOOKUP(A162,'WTD Last'!$A$1:$AQ$605,15,0)))</f>
        <v>0</v>
      </c>
      <c r="AT162" s="259" t="n">
        <f aca="false">N162*(P162/100)/360</f>
        <v>-197.916666666667</v>
      </c>
      <c r="AU162" s="261" t="n">
        <v>72317</v>
      </c>
      <c r="AV162" s="261" t="n">
        <v>68215</v>
      </c>
      <c r="AW162" s="255"/>
      <c r="AX162" s="257"/>
    </row>
    <row r="163" customFormat="false" ht="12.75" hidden="false" customHeight="false" outlineLevel="0" collapsed="false">
      <c r="A163" s="255" t="n">
        <v>2</v>
      </c>
      <c r="B163" s="255" t="n">
        <v>306</v>
      </c>
      <c r="C163" s="255" t="s">
        <v>2</v>
      </c>
      <c r="D163" s="255" t="s">
        <v>104</v>
      </c>
      <c r="E163" s="255" t="s">
        <v>270</v>
      </c>
      <c r="F163" s="255" t="s">
        <v>116</v>
      </c>
      <c r="G163" s="255" t="s">
        <v>167</v>
      </c>
      <c r="H163" s="255" t="s">
        <v>110</v>
      </c>
      <c r="I163" s="255" t="s">
        <v>271</v>
      </c>
      <c r="J163" s="256" t="s">
        <v>154</v>
      </c>
      <c r="K163" s="268" t="n">
        <v>36493</v>
      </c>
      <c r="L163" s="268" t="n">
        <v>38316</v>
      </c>
      <c r="M163" s="255" t="s">
        <v>272</v>
      </c>
      <c r="N163" s="257" t="n">
        <v>-15000000</v>
      </c>
      <c r="O163" s="257" t="n">
        <v>0</v>
      </c>
      <c r="P163" s="258" t="n">
        <v>0.51</v>
      </c>
      <c r="Q163" s="257" t="n">
        <v>64.654505</v>
      </c>
      <c r="R163" s="257" t="n">
        <v>64.035717</v>
      </c>
      <c r="T163" s="257" t="n">
        <v>0</v>
      </c>
      <c r="U163" s="257" t="n">
        <v>-632.396961</v>
      </c>
      <c r="V163" s="257" t="n">
        <v>0</v>
      </c>
      <c r="W163" s="257" t="n">
        <v>-632.396961</v>
      </c>
      <c r="X163" s="257" t="n">
        <v>-67460.164393</v>
      </c>
      <c r="Y163" s="257" t="n">
        <v>-69500.285263</v>
      </c>
      <c r="Z163" s="257" t="n">
        <v>-2040.12087</v>
      </c>
      <c r="AA163" s="257" t="n">
        <v>-1407.723909</v>
      </c>
      <c r="AB163" s="257" t="n">
        <v>-96130.734260025</v>
      </c>
      <c r="AC163" s="257" t="n">
        <v>-98447.1540750395</v>
      </c>
      <c r="AD163" s="257" t="n">
        <v>-2316.41981501451</v>
      </c>
      <c r="AF163" s="257" t="n">
        <v>0</v>
      </c>
      <c r="AG163" s="259" t="n">
        <f aca="false">IF(ISERROR(VLOOKUP(B163,Acc_Cash!$A:$H,3,FALSE())),0,VLOOKUP(B163,Acc_Cash!$A:$H,3,FALSE()))</f>
        <v>-137860.8625</v>
      </c>
      <c r="AH163" s="259" t="n">
        <f aca="false">AG163+AC163</f>
        <v>-236308.016575039</v>
      </c>
      <c r="AI163" s="259" t="n">
        <f aca="false">AH163-(IF(ISERROR(VLOOKUP(A163,'YTD Last'!$E$2:$Z$500,21,0)),0,VLOOKUP(A163,'YTD Last'!$E$2:$Z$500,21,0)))</f>
        <v>-353640.040090709</v>
      </c>
      <c r="AJ163" s="259" t="n">
        <f aca="false">AH163-IF(ISERROR(VLOOKUP(A163,'QTD Last'!$A$2:$AH$600,34,0)),0,VLOOKUP(A163,'QTD Last'!$A$2:$AH$600,34,0))</f>
        <v>-1489.15731501448</v>
      </c>
      <c r="AK163" s="259" t="n">
        <f aca="false">AH163-IF(ISERROR(VLOOKUP(A163,'MTD Last'!$A$2:$AH$600,34,0)),0,VLOOKUP(A163,'MTD Last'!$A$2:$AH$600,34,0))</f>
        <v>-1489.15731501448</v>
      </c>
      <c r="AL163" s="259" t="n">
        <f aca="false">AD163-AE163</f>
        <v>-2316.41981501451</v>
      </c>
      <c r="AM163" s="269" t="str">
        <f aca="false">ROUND((L163-Control!$C$3)/365,0)&amp;" Year"</f>
        <v>-21 Year</v>
      </c>
      <c r="AN163" s="260" t="n">
        <f aca="false">IF(F163="AAA",1,IF(F163="AA+",2,IF(F163="AA",3,IF(F163="AA-",4,IF(F163="A+",5,IF(F163="A",6,IF(F163="A-",7,IF(F163="BBB+",8,"Code"))))))))</f>
        <v>8</v>
      </c>
      <c r="AO163" s="260" t="str">
        <f aca="false">IF(F163="BBB",9,IF(F163="BBB-",10,IF(F163="BB+",11,IF(F163="BB",12,IF(F163="BB-",13,IF(F163="B+",14,IF(F163="B",15,IF(F163="B-",16,"Code"))))))))</f>
        <v>Code</v>
      </c>
      <c r="AP163" s="260" t="n">
        <f aca="false">IF(AN163="Code",AO163,AN163)</f>
        <v>8</v>
      </c>
      <c r="AQ163" s="259" t="n">
        <f aca="false">AH163-(IF(ISERROR(VLOOKUP(A163,'WTD Last'!$A$1:$AQ$605,34,0)),0,VLOOKUP(A163,'WTD Last'!$A$1:$AQ$605,34,0)))</f>
        <v>-14481.6785306595</v>
      </c>
      <c r="AR163" s="270" t="n">
        <f aca="false">R163-(IF(ISERROR(VLOOKUP(A163,'WTD Last'!$A$1:$AQ$605,18,0)),0,VLOOKUP(A163,'WTD Last'!$A$1:$AQ$605,18,0)))</f>
        <v>-3.130296</v>
      </c>
      <c r="AS163" s="259" t="n">
        <f aca="false">O163-(IF(ISERROR(VLOOKUP(A163,'WTD Last'!$A$1:$AQ$605,15,0)),0,VLOOKUP(A163,'WTD Last'!$A$1:$AQ$605,15,0)))</f>
        <v>0</v>
      </c>
      <c r="AT163" s="259" t="n">
        <f aca="false">N163*(P163/100)/360</f>
        <v>-212.5</v>
      </c>
      <c r="AU163" s="261" t="n">
        <v>72317</v>
      </c>
      <c r="AV163" s="261" t="n">
        <v>68215</v>
      </c>
      <c r="AW163" s="255"/>
      <c r="AX163" s="257"/>
    </row>
    <row r="164" customFormat="false" ht="12.75" hidden="false" customHeight="false" outlineLevel="0" collapsed="false">
      <c r="A164" s="255" t="n">
        <v>3</v>
      </c>
      <c r="B164" s="255" t="n">
        <v>308</v>
      </c>
      <c r="C164" s="255" t="s">
        <v>2</v>
      </c>
      <c r="D164" s="255" t="s">
        <v>104</v>
      </c>
      <c r="E164" s="255" t="s">
        <v>270</v>
      </c>
      <c r="F164" s="255" t="s">
        <v>116</v>
      </c>
      <c r="G164" s="255" t="s">
        <v>167</v>
      </c>
      <c r="H164" s="255" t="s">
        <v>110</v>
      </c>
      <c r="I164" s="255" t="s">
        <v>273</v>
      </c>
      <c r="J164" s="256" t="s">
        <v>154</v>
      </c>
      <c r="K164" s="268" t="n">
        <v>36493</v>
      </c>
      <c r="L164" s="268" t="n">
        <v>38316</v>
      </c>
      <c r="M164" s="255" t="s">
        <v>272</v>
      </c>
      <c r="N164" s="257" t="n">
        <v>15000000</v>
      </c>
      <c r="O164" s="257" t="n">
        <v>0</v>
      </c>
      <c r="P164" s="258" t="n">
        <v>0.51</v>
      </c>
      <c r="Q164" s="257" t="n">
        <v>64.654505</v>
      </c>
      <c r="R164" s="257" t="n">
        <v>64.035717</v>
      </c>
      <c r="T164" s="257" t="n">
        <v>0</v>
      </c>
      <c r="U164" s="257" t="n">
        <v>632.396961</v>
      </c>
      <c r="V164" s="257" t="n">
        <v>0</v>
      </c>
      <c r="W164" s="257" t="n">
        <v>632.396961</v>
      </c>
      <c r="X164" s="257" t="n">
        <v>67460.164393</v>
      </c>
      <c r="Y164" s="257" t="n">
        <v>69500.285263</v>
      </c>
      <c r="Z164" s="257" t="n">
        <v>2040.12087</v>
      </c>
      <c r="AA164" s="257" t="n">
        <v>1407.723909</v>
      </c>
      <c r="AB164" s="257" t="n">
        <v>96130.734260025</v>
      </c>
      <c r="AC164" s="257" t="n">
        <v>98447.1540750395</v>
      </c>
      <c r="AD164" s="257" t="n">
        <v>2316.41981501451</v>
      </c>
      <c r="AF164" s="257" t="n">
        <v>0</v>
      </c>
      <c r="AG164" s="259" t="n">
        <f aca="false">IF(ISERROR(VLOOKUP(B164,Acc_Cash!$A:$H,3,FALSE())),0,VLOOKUP(B164,Acc_Cash!$A:$H,3,FALSE()))</f>
        <v>137860.8625</v>
      </c>
      <c r="AH164" s="259" t="n">
        <f aca="false">AG164+AC164</f>
        <v>236308.016575039</v>
      </c>
      <c r="AI164" s="259" t="n">
        <f aca="false">AH164-(IF(ISERROR(VLOOKUP(A164,'YTD Last'!$E$2:$Z$500,21,0)),0,VLOOKUP(A164,'YTD Last'!$E$2:$Z$500,21,0)))</f>
        <v>353640.040090709</v>
      </c>
      <c r="AJ164" s="259" t="n">
        <f aca="false">AH164-IF(ISERROR(VLOOKUP(A164,'QTD Last'!$A$2:$AH$600,34,0)),0,VLOOKUP(A164,'QTD Last'!$A$2:$AH$600,34,0))</f>
        <v>1489.15731501448</v>
      </c>
      <c r="AK164" s="259" t="n">
        <f aca="false">AH164-IF(ISERROR(VLOOKUP(A164,'MTD Last'!$A$2:$AH$600,34,0)),0,VLOOKUP(A164,'MTD Last'!$A$2:$AH$600,34,0))</f>
        <v>1489.15731501448</v>
      </c>
      <c r="AL164" s="259" t="n">
        <f aca="false">AD164-AE164</f>
        <v>2316.41981501451</v>
      </c>
      <c r="AM164" s="269" t="str">
        <f aca="false">ROUND((L164-Control!$C$3)/365,0)&amp;" Year"</f>
        <v>-21 Year</v>
      </c>
      <c r="AN164" s="260" t="n">
        <f aca="false">IF(F164="AAA",1,IF(F164="AA+",2,IF(F164="AA",3,IF(F164="AA-",4,IF(F164="A+",5,IF(F164="A",6,IF(F164="A-",7,IF(F164="BBB+",8,"Code"))))))))</f>
        <v>8</v>
      </c>
      <c r="AO164" s="260" t="str">
        <f aca="false">IF(F164="BBB",9,IF(F164="BBB-",10,IF(F164="BB+",11,IF(F164="BB",12,IF(F164="BB-",13,IF(F164="B+",14,IF(F164="B",15,IF(F164="B-",16,"Code"))))))))</f>
        <v>Code</v>
      </c>
      <c r="AP164" s="260" t="n">
        <f aca="false">IF(AN164="Code",AO164,AN164)</f>
        <v>8</v>
      </c>
      <c r="AQ164" s="259" t="n">
        <f aca="false">AH164-(IF(ISERROR(VLOOKUP(A164,'WTD Last'!$A$1:$AQ$605,34,0)),0,VLOOKUP(A164,'WTD Last'!$A$1:$AQ$605,34,0)))</f>
        <v>14481.6785306595</v>
      </c>
      <c r="AR164" s="270" t="n">
        <f aca="false">R164-(IF(ISERROR(VLOOKUP(A164,'WTD Last'!$A$1:$AQ$605,18,0)),0,VLOOKUP(A164,'WTD Last'!$A$1:$AQ$605,18,0)))</f>
        <v>-3.130296</v>
      </c>
      <c r="AS164" s="259" t="n">
        <f aca="false">O164-(IF(ISERROR(VLOOKUP(A164,'WTD Last'!$A$1:$AQ$605,15,0)),0,VLOOKUP(A164,'WTD Last'!$A$1:$AQ$605,15,0)))</f>
        <v>0</v>
      </c>
      <c r="AT164" s="259" t="n">
        <f aca="false">N164*(P164/100)/360</f>
        <v>212.5</v>
      </c>
      <c r="AV164" s="261" t="n">
        <v>68215</v>
      </c>
      <c r="AW164" s="255"/>
      <c r="AX164" s="257"/>
    </row>
    <row r="165" customFormat="false" ht="12.75" hidden="false" customHeight="false" outlineLevel="0" collapsed="false">
      <c r="A165" s="255" t="n">
        <v>4</v>
      </c>
      <c r="B165" s="255" t="n">
        <v>309</v>
      </c>
      <c r="C165" s="255" t="s">
        <v>2</v>
      </c>
      <c r="D165" s="255" t="s">
        <v>104</v>
      </c>
      <c r="E165" s="255" t="s">
        <v>270</v>
      </c>
      <c r="F165" s="255" t="s">
        <v>116</v>
      </c>
      <c r="G165" s="255" t="s">
        <v>167</v>
      </c>
      <c r="H165" s="255" t="s">
        <v>110</v>
      </c>
      <c r="I165" s="255" t="s">
        <v>273</v>
      </c>
      <c r="J165" s="256" t="s">
        <v>154</v>
      </c>
      <c r="K165" s="268" t="n">
        <v>36411</v>
      </c>
      <c r="L165" s="268" t="n">
        <v>38322</v>
      </c>
      <c r="M165" s="255" t="s">
        <v>272</v>
      </c>
      <c r="N165" s="257" t="n">
        <v>15000000</v>
      </c>
      <c r="O165" s="257" t="n">
        <v>0</v>
      </c>
      <c r="P165" s="258" t="n">
        <v>0.475</v>
      </c>
      <c r="Q165" s="257" t="n">
        <v>64.734777</v>
      </c>
      <c r="R165" s="257" t="n">
        <v>64.116387</v>
      </c>
      <c r="T165" s="257" t="n">
        <v>0</v>
      </c>
      <c r="U165" s="257" t="n">
        <v>624.171588</v>
      </c>
      <c r="V165" s="257" t="n">
        <v>0</v>
      </c>
      <c r="W165" s="257" t="n">
        <v>624.171588</v>
      </c>
      <c r="X165" s="257" t="n">
        <v>49565.834379</v>
      </c>
      <c r="Y165" s="257" t="n">
        <v>51600.47714</v>
      </c>
      <c r="Z165" s="257" t="n">
        <v>2034.642761</v>
      </c>
      <c r="AA165" s="257" t="n">
        <v>1410.471173</v>
      </c>
      <c r="AB165" s="257" t="n">
        <v>70631.313990075</v>
      </c>
      <c r="AC165" s="257" t="n">
        <v>73092.07586881</v>
      </c>
      <c r="AD165" s="257" t="n">
        <v>2460.76187873501</v>
      </c>
      <c r="AF165" s="257" t="n">
        <v>0</v>
      </c>
      <c r="AG165" s="259" t="n">
        <f aca="false">IF(ISERROR(VLOOKUP(B165,Acc_Cash!$A:$H,3,FALSE())),0,VLOOKUP(B165,Acc_Cash!$A:$H,3,FALSE()))</f>
        <v>151388.4375</v>
      </c>
      <c r="AH165" s="259" t="n">
        <f aca="false">AG165+AC165</f>
        <v>224480.51336881</v>
      </c>
      <c r="AI165" s="259" t="n">
        <f aca="false">AH165-(IF(ISERROR(VLOOKUP(A165,'YTD Last'!$E$2:$Z$383,21,0)),0,VLOOKUP(A165,'YTD Last'!$E$2:$Z$383,21,0)))</f>
        <v>348412.173912643</v>
      </c>
      <c r="AJ165" s="259" t="n">
        <f aca="false">AH165-IF(ISERROR(VLOOKUP(A165,'QTD Last'!$A$2:$AH$600,34,0)),0,VLOOKUP(A165,'QTD Last'!$A$2:$AH$600,34,0))</f>
        <v>1552.32437873501</v>
      </c>
      <c r="AK165" s="259" t="n">
        <f aca="false">AH165-IF(ISERROR(VLOOKUP(A165,'MTD Last'!$A$2:$AH$600,34,0)),0,VLOOKUP(A165,'MTD Last'!$A$2:$AH$600,34,0))</f>
        <v>1552.32437873501</v>
      </c>
      <c r="AL165" s="259" t="n">
        <f aca="false">AD165-AE165</f>
        <v>2460.76187873501</v>
      </c>
      <c r="AM165" s="269" t="str">
        <f aca="false">ROUND((L165-Control!$C$3)/365,0)&amp;" Year"</f>
        <v>-21 Year</v>
      </c>
      <c r="AN165" s="260" t="n">
        <f aca="false">IF(F165="AAA",1,IF(F165="AA+",2,IF(F165="AA",3,IF(F165="AA-",4,IF(F165="A+",5,IF(F165="A",6,IF(F165="A-",7,IF(F165="BBB+",8,"Code"))))))))</f>
        <v>8</v>
      </c>
      <c r="AO165" s="260" t="str">
        <f aca="false">IF(F165="BBB",9,IF(F165="BBB-",10,IF(F165="BB+",11,IF(F165="BB",12,IF(F165="BB-",13,IF(F165="B+",14,IF(F165="B",15,IF(F165="B-",16,"Code"))))))))</f>
        <v>Code</v>
      </c>
      <c r="AP165" s="260" t="n">
        <f aca="false">IF(AN165="Code",AO165,AN165)</f>
        <v>8</v>
      </c>
      <c r="AQ165" s="259" t="n">
        <f aca="false">AH165-(IF(ISERROR(VLOOKUP(A165,'WTD Last'!$A$1:$AQ$605,34,0)),0,VLOOKUP(A165,'WTD Last'!$A$1:$AQ$605,34,0)))</f>
        <v>14565.149664301</v>
      </c>
      <c r="AR165" s="270" t="n">
        <f aca="false">R165-(IF(ISERROR(VLOOKUP(A165,'WTD Last'!$A$1:$AQ$605,18,0)),0,VLOOKUP(A165,'WTD Last'!$A$1:$AQ$605,18,0)))</f>
        <v>-3.128784</v>
      </c>
      <c r="AS165" s="259" t="n">
        <f aca="false">O165-(IF(ISERROR(VLOOKUP(A165,'WTD Last'!$A$1:$AQ$605,15,0)),0,VLOOKUP(A165,'WTD Last'!$A$1:$AQ$605,15,0)))</f>
        <v>0</v>
      </c>
      <c r="AT165" s="259" t="n">
        <f aca="false">N165*(P165/100)/360</f>
        <v>197.916666666667</v>
      </c>
      <c r="AV165" s="261" t="n">
        <v>68215</v>
      </c>
      <c r="AW165" s="255"/>
      <c r="AX165" s="257"/>
    </row>
    <row r="166" customFormat="false" ht="12.75" hidden="false" customHeight="false" outlineLevel="0" collapsed="false">
      <c r="A166" s="255" t="n">
        <v>270</v>
      </c>
      <c r="B166" s="255" t="n">
        <v>408</v>
      </c>
      <c r="C166" s="255" t="s">
        <v>2</v>
      </c>
      <c r="D166" s="255" t="s">
        <v>178</v>
      </c>
      <c r="E166" s="255" t="s">
        <v>270</v>
      </c>
      <c r="F166" s="255" t="s">
        <v>116</v>
      </c>
      <c r="G166" s="255" t="s">
        <v>167</v>
      </c>
      <c r="H166" s="255" t="s">
        <v>110</v>
      </c>
      <c r="I166" s="255" t="s">
        <v>217</v>
      </c>
      <c r="J166" s="256" t="s">
        <v>154</v>
      </c>
      <c r="K166" s="268" t="n">
        <v>35885</v>
      </c>
      <c r="L166" s="268" t="n">
        <v>36981</v>
      </c>
      <c r="M166" s="255" t="s">
        <v>272</v>
      </c>
      <c r="N166" s="257" t="n">
        <v>0</v>
      </c>
      <c r="O166" s="257" t="n">
        <v>4.44403</v>
      </c>
      <c r="P166" s="258" t="n">
        <v>0.3125</v>
      </c>
      <c r="Q166" s="257" t="n">
        <v>0</v>
      </c>
      <c r="R166" s="257" t="n">
        <v>0</v>
      </c>
      <c r="S166" s="258" t="n">
        <v>-0.548445461956426</v>
      </c>
      <c r="T166" s="257" t="n">
        <v>-2.43730808629822</v>
      </c>
      <c r="U166" s="257" t="n">
        <v>-518.937552</v>
      </c>
      <c r="V166" s="257" t="n">
        <v>0</v>
      </c>
      <c r="W166" s="257" t="n">
        <v>-521.374860086298</v>
      </c>
      <c r="X166" s="257" t="n">
        <v>172.979184</v>
      </c>
      <c r="Y166" s="257" t="n">
        <v>0</v>
      </c>
      <c r="Z166" s="257" t="n">
        <v>-172.979184</v>
      </c>
      <c r="AA166" s="257" t="n">
        <v>348.395676086298</v>
      </c>
      <c r="AB166" s="257" t="n">
        <v>246.4953372</v>
      </c>
      <c r="AC166" s="257" t="n">
        <v>0</v>
      </c>
      <c r="AD166" s="257" t="n">
        <v>-246.4953372</v>
      </c>
      <c r="AF166" s="257" t="n">
        <v>32.16588914</v>
      </c>
      <c r="AG166" s="259" t="n">
        <f aca="false">IF(ISERROR(VLOOKUP(B166,Acc_Cash!$A:$H,3,FALSE())),0,VLOOKUP(B166,Acc_Cash!$A:$H,3,FALSE()))</f>
        <v>-132918.150685</v>
      </c>
      <c r="AH166" s="259" t="n">
        <f aca="false">AG166+AC166</f>
        <v>-132918.150685</v>
      </c>
      <c r="AI166" s="259" t="n">
        <f aca="false">AH166-(IF(ISERROR(VLOOKUP(A166,'YTD Last'!$E$2:$Z$500,21,0)),0,VLOOKUP(A166,'YTD Last'!$E$2:$Z$500,21,0)))</f>
        <v>37546.5717519447</v>
      </c>
      <c r="AJ166" s="259" t="n">
        <f aca="false">AH166-IF(ISERROR(VLOOKUP(A166,'QTD Last'!$A$2:$AH$600,34,0)),0,VLOOKUP(A166,'QTD Last'!$A$2:$AH$600,34,0))</f>
        <v>551.1074028</v>
      </c>
      <c r="AK166" s="259" t="n">
        <f aca="false">AH166-IF(ISERROR(VLOOKUP(A166,'MTD Last'!$A$2:$AH$600,34,0)),0,VLOOKUP(A166,'MTD Last'!$A$2:$AH$600,34,0))</f>
        <v>551.1074028</v>
      </c>
      <c r="AL166" s="259" t="n">
        <f aca="false">AD166-AE166</f>
        <v>-246.4953372</v>
      </c>
      <c r="AM166" s="269" t="str">
        <f aca="false">ROUND((L166-Control!$C$3)/365,0)&amp;" Year"</f>
        <v>-25 Year</v>
      </c>
      <c r="AN166" s="260" t="n">
        <f aca="false">IF(F166="AAA",1,IF(F166="AA+",2,IF(F166="AA",3,IF(F166="AA-",4,IF(F166="A+",5,IF(F166="A",6,IF(F166="A-",7,IF(F166="BBB+",8,"Code"))))))))</f>
        <v>8</v>
      </c>
      <c r="AO166" s="260" t="str">
        <f aca="false">IF(F166="BBB",9,IF(F166="BBB-",10,IF(F166="BB+",11,IF(F166="BB",12,IF(F166="BB-",13,IF(F166="B+",14,IF(F166="B",15,IF(F166="B-",16,"Code"))))))))</f>
        <v>Code</v>
      </c>
      <c r="AP166" s="260" t="n">
        <f aca="false">IF(AN166="Code",AO166,AN166)</f>
        <v>8</v>
      </c>
      <c r="AQ166" s="259" t="n">
        <f aca="false">AH166-(IF(ISERROR(VLOOKUP(A166,'WTD Last'!$A$1:$AQ$605,34,0)),0,VLOOKUP(A166,'WTD Last'!$A$1:$AQ$605,34,0)))</f>
        <v>-1746.529909951</v>
      </c>
      <c r="AR166" s="270" t="n">
        <f aca="false">R166-(IF(ISERROR(VLOOKUP(A166,'WTD Last'!$A$1:$AQ$605,18,0)),0,VLOOKUP(A166,'WTD Last'!$A$1:$AQ$605,18,0)))</f>
        <v>-134.609316</v>
      </c>
      <c r="AS166" s="259" t="n">
        <f aca="false">O166-(IF(ISERROR(VLOOKUP(A166,'WTD Last'!$A$1:$AQ$605,15,0)),0,VLOOKUP(A166,'WTD Last'!$A$1:$AQ$605,15,0)))</f>
        <v>-35.480067</v>
      </c>
      <c r="AT166" s="259" t="n">
        <f aca="false">N166*(P166/100)/360</f>
        <v>0</v>
      </c>
      <c r="AU166" s="261" t="n">
        <v>11352</v>
      </c>
      <c r="AV166" s="261" t="n">
        <v>68215</v>
      </c>
      <c r="AW166" s="255"/>
      <c r="AX166" s="257"/>
    </row>
    <row r="167" customFormat="false" ht="12.75" hidden="false" customHeight="false" outlineLevel="0" collapsed="false">
      <c r="A167" s="255" t="n">
        <v>271</v>
      </c>
      <c r="B167" s="255" t="n">
        <v>407</v>
      </c>
      <c r="C167" s="255" t="s">
        <v>2</v>
      </c>
      <c r="D167" s="255" t="s">
        <v>178</v>
      </c>
      <c r="E167" s="255" t="s">
        <v>270</v>
      </c>
      <c r="F167" s="255" t="s">
        <v>116</v>
      </c>
      <c r="G167" s="255" t="s">
        <v>167</v>
      </c>
      <c r="H167" s="255" t="s">
        <v>110</v>
      </c>
      <c r="I167" s="255" t="s">
        <v>273</v>
      </c>
      <c r="J167" s="256" t="s">
        <v>154</v>
      </c>
      <c r="K167" s="268" t="n">
        <v>35885</v>
      </c>
      <c r="L167" s="268" t="n">
        <v>36981</v>
      </c>
      <c r="M167" s="255" t="s">
        <v>272</v>
      </c>
      <c r="N167" s="257" t="n">
        <v>0</v>
      </c>
      <c r="O167" s="257" t="n">
        <v>-4.44403</v>
      </c>
      <c r="P167" s="258" t="n">
        <v>0.3125</v>
      </c>
      <c r="Q167" s="257" t="n">
        <v>0</v>
      </c>
      <c r="R167" s="257" t="n">
        <v>0</v>
      </c>
      <c r="S167" s="258" t="n">
        <v>-0.548445461956426</v>
      </c>
      <c r="T167" s="257" t="n">
        <v>2.43730808629822</v>
      </c>
      <c r="U167" s="257" t="n">
        <v>518.937552</v>
      </c>
      <c r="V167" s="257" t="n">
        <v>0</v>
      </c>
      <c r="W167" s="257" t="n">
        <v>521.374860086298</v>
      </c>
      <c r="X167" s="257" t="n">
        <v>-172.979184</v>
      </c>
      <c r="Y167" s="257" t="n">
        <v>0</v>
      </c>
      <c r="Z167" s="257" t="n">
        <v>172.979184</v>
      </c>
      <c r="AA167" s="257" t="n">
        <v>-348.395676086298</v>
      </c>
      <c r="AB167" s="257" t="n">
        <v>-246.4953372</v>
      </c>
      <c r="AC167" s="257" t="n">
        <v>0</v>
      </c>
      <c r="AD167" s="257" t="n">
        <v>246.4953372</v>
      </c>
      <c r="AF167" s="257" t="n">
        <v>-32.16588914</v>
      </c>
      <c r="AG167" s="259" t="n">
        <f aca="false">IF(ISERROR(VLOOKUP(B167,Acc_Cash!$A:$H,3,FALSE())),0,VLOOKUP(B167,Acc_Cash!$A:$H,3,FALSE()))</f>
        <v>132918.150685</v>
      </c>
      <c r="AH167" s="259" t="n">
        <f aca="false">AG167+AC167</f>
        <v>132918.150685</v>
      </c>
      <c r="AI167" s="259" t="n">
        <f aca="false">AH167-(IF(ISERROR(VLOOKUP(A167,'YTD Last'!$E$2:$Z$500,21,0)),0,VLOOKUP(A167,'YTD Last'!$E$2:$Z$500,21,0)))</f>
        <v>-37546.5717519447</v>
      </c>
      <c r="AJ167" s="259" t="n">
        <f aca="false">AH167-IF(ISERROR(VLOOKUP(A167,'QTD Last'!$A$2:$AH$600,34,0)),0,VLOOKUP(A167,'QTD Last'!$A$2:$AH$600,34,0))</f>
        <v>-551.1074028</v>
      </c>
      <c r="AK167" s="259" t="n">
        <f aca="false">AH167-IF(ISERROR(VLOOKUP(A167,'MTD Last'!$A$2:$AH$600,34,0)),0,VLOOKUP(A167,'MTD Last'!$A$2:$AH$600,34,0))</f>
        <v>-551.1074028</v>
      </c>
      <c r="AL167" s="259" t="n">
        <f aca="false">AD167-AE167</f>
        <v>246.4953372</v>
      </c>
      <c r="AM167" s="269" t="str">
        <f aca="false">ROUND((L167-Control!$C$3)/365,0)&amp;" Year"</f>
        <v>-25 Year</v>
      </c>
      <c r="AN167" s="260" t="n">
        <f aca="false">IF(F167="AAA",1,IF(F167="AA+",2,IF(F167="AA",3,IF(F167="AA-",4,IF(F167="A+",5,IF(F167="A",6,IF(F167="A-",7,IF(F167="BBB+",8,"Code"))))))))</f>
        <v>8</v>
      </c>
      <c r="AO167" s="260" t="str">
        <f aca="false">IF(F167="BBB",9,IF(F167="BBB-",10,IF(F167="BB+",11,IF(F167="BB",12,IF(F167="BB-",13,IF(F167="B+",14,IF(F167="B",15,IF(F167="B-",16,"Code"))))))))</f>
        <v>Code</v>
      </c>
      <c r="AP167" s="260" t="n">
        <f aca="false">IF(AN167="Code",AO167,AN167)</f>
        <v>8</v>
      </c>
      <c r="AQ167" s="259" t="n">
        <f aca="false">AH167-(IF(ISERROR(VLOOKUP(A167,'WTD Last'!$A$1:$AQ$605,34,0)),0,VLOOKUP(A167,'WTD Last'!$A$1:$AQ$605,34,0)))</f>
        <v>1746.529909951</v>
      </c>
      <c r="AR167" s="270" t="n">
        <f aca="false">R167-(IF(ISERROR(VLOOKUP(A167,'WTD Last'!$A$1:$AQ$605,18,0)),0,VLOOKUP(A167,'WTD Last'!$A$1:$AQ$605,18,0)))</f>
        <v>-134.609316</v>
      </c>
      <c r="AS167" s="259" t="n">
        <f aca="false">O167-(IF(ISERROR(VLOOKUP(A167,'WTD Last'!$A$1:$AQ$605,15,0)),0,VLOOKUP(A167,'WTD Last'!$A$1:$AQ$605,15,0)))</f>
        <v>35.480067</v>
      </c>
      <c r="AT167" s="259" t="n">
        <f aca="false">N167*(P167/100)/360</f>
        <v>0</v>
      </c>
      <c r="AV167" s="261" t="n">
        <v>68215</v>
      </c>
      <c r="AW167" s="255"/>
      <c r="AX167" s="257"/>
    </row>
    <row r="168" customFormat="false" ht="12.75" hidden="false" customHeight="false" outlineLevel="0" collapsed="false">
      <c r="A168" s="255" t="n">
        <v>5</v>
      </c>
      <c r="B168" s="255" t="n">
        <v>310</v>
      </c>
      <c r="C168" s="255" t="s">
        <v>2</v>
      </c>
      <c r="D168" s="255" t="s">
        <v>104</v>
      </c>
      <c r="E168" s="255" t="s">
        <v>274</v>
      </c>
      <c r="F168" s="255" t="s">
        <v>116</v>
      </c>
      <c r="G168" s="255" t="s">
        <v>167</v>
      </c>
      <c r="H168" s="255" t="s">
        <v>110</v>
      </c>
      <c r="I168" s="255" t="s">
        <v>182</v>
      </c>
      <c r="J168" s="256" t="s">
        <v>154</v>
      </c>
      <c r="K168" s="268" t="n">
        <v>36607</v>
      </c>
      <c r="L168" s="268" t="n">
        <v>38433</v>
      </c>
      <c r="M168" s="255" t="s">
        <v>155</v>
      </c>
      <c r="N168" s="257" t="n">
        <v>-50000000</v>
      </c>
      <c r="O168" s="257" t="n">
        <v>17250.155582</v>
      </c>
      <c r="P168" s="258" t="n">
        <v>0.515</v>
      </c>
      <c r="Q168" s="257" t="n">
        <v>66.201837</v>
      </c>
      <c r="R168" s="257" t="n">
        <v>65.593292</v>
      </c>
      <c r="S168" s="258" t="n">
        <v>-0.561215630550784</v>
      </c>
      <c r="T168" s="257" t="n">
        <v>-9681.05694205125</v>
      </c>
      <c r="U168" s="257" t="n">
        <v>-3326.541543</v>
      </c>
      <c r="V168" s="257" t="n">
        <v>0</v>
      </c>
      <c r="W168" s="257" t="n">
        <v>-13007.5984850513</v>
      </c>
      <c r="X168" s="257" t="n">
        <v>252114.240134</v>
      </c>
      <c r="Y168" s="257" t="n">
        <v>240845.194721</v>
      </c>
      <c r="Z168" s="257" t="n">
        <v>-11269.045413</v>
      </c>
      <c r="AA168" s="257" t="n">
        <v>1738.55307205127</v>
      </c>
      <c r="AB168" s="257" t="n">
        <v>252114.240134</v>
      </c>
      <c r="AC168" s="257" t="n">
        <v>240845.194721</v>
      </c>
      <c r="AD168" s="257" t="n">
        <v>-11269.045413</v>
      </c>
      <c r="AF168" s="257" t="n">
        <v>124856.626102516</v>
      </c>
      <c r="AG168" s="259" t="n">
        <f aca="false">IF(ISERROR(VLOOKUP(B168,Acc_Cash!$A:$H,3,FALSE())),0,VLOOKUP(B168,Acc_Cash!$A:$H,3,FALSE()))</f>
        <v>-261076.388889</v>
      </c>
      <c r="AH168" s="259" t="n">
        <f aca="false">AG168+AC168</f>
        <v>-20231.194168</v>
      </c>
      <c r="AI168" s="259" t="n">
        <f aca="false">AH168-(IF(ISERROR(VLOOKUP(A168,'YTD Last'!$E$2:$Z$383,21,0)),0,VLOOKUP(A168,'YTD Last'!$E$2:$Z$383,21,0)))</f>
        <v>-573069.307317</v>
      </c>
      <c r="AJ168" s="259" t="n">
        <f aca="false">AH168-IF(ISERROR(VLOOKUP(A168,'QTD Last'!$A$2:$AH$600,34,0)),0,VLOOKUP(A168,'QTD Last'!$A$2:$AH$600,34,0))</f>
        <v>-11269.045413</v>
      </c>
      <c r="AK168" s="259" t="n">
        <f aca="false">AH168-IF(ISERROR(VLOOKUP(A168,'MTD Last'!$A$2:$AH$600,34,0)),0,VLOOKUP(A168,'MTD Last'!$A$2:$AH$600,34,0))</f>
        <v>-11269.045413</v>
      </c>
      <c r="AL168" s="259" t="n">
        <f aca="false">AD168-AE168</f>
        <v>-11269.045413</v>
      </c>
      <c r="AM168" s="269" t="str">
        <f aca="false">ROUND((L168-Control!$C$3)/365,0)&amp;" Year"</f>
        <v>-21 Year</v>
      </c>
      <c r="AN168" s="260" t="n">
        <f aca="false">IF(F168="AAA",1,IF(F168="AA+",2,IF(F168="AA",3,IF(F168="AA-",4,IF(F168="A+",5,IF(F168="A",6,IF(F168="A-",7,IF(F168="BBB+",8,"Code"))))))))</f>
        <v>8</v>
      </c>
      <c r="AO168" s="260" t="str">
        <f aca="false">IF(F168="BBB",9,IF(F168="BBB-",10,IF(F168="BB+",11,IF(F168="BB",12,IF(F168="BB-",13,IF(F168="B+",14,IF(F168="B",15,IF(F168="B-",16,"Code"))))))))</f>
        <v>Code</v>
      </c>
      <c r="AP168" s="260" t="n">
        <f aca="false">IF(AN168="Code",AO168,AN168)</f>
        <v>8</v>
      </c>
      <c r="AQ168" s="259" t="n">
        <f aca="false">AH168-(IF(ISERROR(VLOOKUP(A168,'WTD Last'!$A$1:$AQ$605,34,0)),0,VLOOKUP(A168,'WTD Last'!$A$1:$AQ$605,34,0)))</f>
        <v>-62790.038225</v>
      </c>
      <c r="AR168" s="270" t="n">
        <f aca="false">R168-(IF(ISERROR(VLOOKUP(A168,'WTD Last'!$A$1:$AQ$605,18,0)),0,VLOOKUP(A168,'WTD Last'!$A$1:$AQ$605,18,0)))</f>
        <v>-3.113551</v>
      </c>
      <c r="AS168" s="259" t="n">
        <f aca="false">O168-(IF(ISERROR(VLOOKUP(A168,'WTD Last'!$A$1:$AQ$605,15,0)),0,VLOOKUP(A168,'WTD Last'!$A$1:$AQ$605,15,0)))</f>
        <v>-149.595655000001</v>
      </c>
      <c r="AT168" s="259" t="n">
        <f aca="false">N168*(P168/100)/360</f>
        <v>-715.277777777778</v>
      </c>
      <c r="AU168" s="261" t="n">
        <v>81224</v>
      </c>
      <c r="AV168" s="261" t="n">
        <v>73274</v>
      </c>
      <c r="AW168" s="255"/>
      <c r="AX168" s="257"/>
    </row>
    <row r="169" customFormat="false" ht="12.75" hidden="false" customHeight="false" outlineLevel="0" collapsed="false">
      <c r="A169" s="255" t="n">
        <v>6</v>
      </c>
      <c r="B169" s="255" t="n">
        <v>311</v>
      </c>
      <c r="C169" s="255" t="s">
        <v>2</v>
      </c>
      <c r="D169" s="255" t="s">
        <v>104</v>
      </c>
      <c r="E169" s="255" t="s">
        <v>274</v>
      </c>
      <c r="F169" s="255" t="s">
        <v>116</v>
      </c>
      <c r="G169" s="255" t="s">
        <v>167</v>
      </c>
      <c r="H169" s="255" t="s">
        <v>110</v>
      </c>
      <c r="I169" s="255" t="s">
        <v>273</v>
      </c>
      <c r="J169" s="256" t="s">
        <v>154</v>
      </c>
      <c r="K169" s="268" t="n">
        <v>36607</v>
      </c>
      <c r="L169" s="268" t="n">
        <v>38433</v>
      </c>
      <c r="M169" s="255" t="s">
        <v>155</v>
      </c>
      <c r="N169" s="257" t="n">
        <v>50000000</v>
      </c>
      <c r="O169" s="257" t="n">
        <v>-17250.155582</v>
      </c>
      <c r="P169" s="258" t="n">
        <v>0.515</v>
      </c>
      <c r="Q169" s="257" t="n">
        <v>66.201837</v>
      </c>
      <c r="R169" s="257" t="n">
        <v>65.593292</v>
      </c>
      <c r="S169" s="258" t="n">
        <v>-0.561215630550784</v>
      </c>
      <c r="T169" s="257" t="n">
        <v>9681.05694205125</v>
      </c>
      <c r="U169" s="257" t="n">
        <v>3326.541543</v>
      </c>
      <c r="V169" s="257" t="n">
        <v>0</v>
      </c>
      <c r="W169" s="257" t="n">
        <v>13007.5984850513</v>
      </c>
      <c r="X169" s="257" t="n">
        <v>-252114.240134</v>
      </c>
      <c r="Y169" s="257" t="n">
        <v>-240845.194721</v>
      </c>
      <c r="Z169" s="257" t="n">
        <v>11269.045413</v>
      </c>
      <c r="AA169" s="257" t="n">
        <v>-1738.55307205127</v>
      </c>
      <c r="AB169" s="257" t="n">
        <v>-252114.240134</v>
      </c>
      <c r="AC169" s="257" t="n">
        <v>-240845.194721</v>
      </c>
      <c r="AD169" s="257" t="n">
        <v>11269.045413</v>
      </c>
      <c r="AF169" s="257" t="n">
        <v>-124856.626102516</v>
      </c>
      <c r="AG169" s="259" t="n">
        <f aca="false">IF(ISERROR(VLOOKUP(B169,Acc_Cash!$A:$H,3,FALSE())),0,VLOOKUP(B169,Acc_Cash!$A:$H,3,FALSE()))</f>
        <v>261076.388889</v>
      </c>
      <c r="AH169" s="259" t="n">
        <f aca="false">AG169+AC169</f>
        <v>20231.194168</v>
      </c>
      <c r="AI169" s="259" t="n">
        <f aca="false">AH169-(IF(ISERROR(VLOOKUP(A169,'YTD Last'!$E$2:$Z$500,21,0)),0,VLOOKUP(A169,'YTD Last'!$E$2:$Z$500,21,0)))</f>
        <v>573069.307317</v>
      </c>
      <c r="AJ169" s="259" t="n">
        <f aca="false">AH169-IF(ISERROR(VLOOKUP(A169,'QTD Last'!$A$2:$AH$600,34,0)),0,VLOOKUP(A169,'QTD Last'!$A$2:$AH$600,34,0))</f>
        <v>11269.045413</v>
      </c>
      <c r="AK169" s="259" t="n">
        <f aca="false">AH169-IF(ISERROR(VLOOKUP(A169,'MTD Last'!$A$2:$AH$600,34,0)),0,VLOOKUP(A169,'MTD Last'!$A$2:$AH$600,34,0))</f>
        <v>11269.045413</v>
      </c>
      <c r="AL169" s="259" t="n">
        <f aca="false">AD169-AE169</f>
        <v>11269.045413</v>
      </c>
      <c r="AM169" s="269" t="str">
        <f aca="false">ROUND((L169-Control!$C$3)/365,0)&amp;" Year"</f>
        <v>-21 Year</v>
      </c>
      <c r="AN169" s="260" t="n">
        <f aca="false">IF(F169="AAA",1,IF(F169="AA+",2,IF(F169="AA",3,IF(F169="AA-",4,IF(F169="A+",5,IF(F169="A",6,IF(F169="A-",7,IF(F169="BBB+",8,"Code"))))))))</f>
        <v>8</v>
      </c>
      <c r="AO169" s="260" t="str">
        <f aca="false">IF(F169="BBB",9,IF(F169="BBB-",10,IF(F169="BB+",11,IF(F169="BB",12,IF(F169="BB-",13,IF(F169="B+",14,IF(F169="B",15,IF(F169="B-",16,"Code"))))))))</f>
        <v>Code</v>
      </c>
      <c r="AP169" s="260" t="n">
        <f aca="false">IF(AN169="Code",AO169,AN169)</f>
        <v>8</v>
      </c>
      <c r="AQ169" s="259" t="n">
        <f aca="false">AH169-(IF(ISERROR(VLOOKUP(A169,'WTD Last'!$A$1:$AQ$605,34,0)),0,VLOOKUP(A169,'WTD Last'!$A$1:$AQ$605,34,0)))</f>
        <v>62790.038225</v>
      </c>
      <c r="AR169" s="270" t="n">
        <f aca="false">R169-(IF(ISERROR(VLOOKUP(A169,'WTD Last'!$A$1:$AQ$605,18,0)),0,VLOOKUP(A169,'WTD Last'!$A$1:$AQ$605,18,0)))</f>
        <v>-3.113551</v>
      </c>
      <c r="AS169" s="259" t="n">
        <f aca="false">O169-(IF(ISERROR(VLOOKUP(A169,'WTD Last'!$A$1:$AQ$605,15,0)),0,VLOOKUP(A169,'WTD Last'!$A$1:$AQ$605,15,0)))</f>
        <v>149.595655000001</v>
      </c>
      <c r="AT169" s="259" t="n">
        <f aca="false">N169*(P169/100)/360</f>
        <v>715.277777777778</v>
      </c>
      <c r="AV169" s="261" t="n">
        <v>73274</v>
      </c>
      <c r="AW169" s="255"/>
      <c r="AX169" s="257"/>
    </row>
    <row r="170" customFormat="false" ht="12.75" hidden="false" customHeight="false" outlineLevel="0" collapsed="false">
      <c r="A170" s="255" t="n">
        <v>1306</v>
      </c>
      <c r="B170" s="255" t="n">
        <v>467</v>
      </c>
      <c r="C170" s="255" t="s">
        <v>2</v>
      </c>
      <c r="D170" s="255" t="s">
        <v>104</v>
      </c>
      <c r="E170" s="255" t="s">
        <v>275</v>
      </c>
      <c r="F170" s="255" t="s">
        <v>116</v>
      </c>
      <c r="G170" s="255" t="s">
        <v>151</v>
      </c>
      <c r="H170" s="255" t="s">
        <v>168</v>
      </c>
      <c r="I170" s="255" t="s">
        <v>156</v>
      </c>
      <c r="J170" s="256" t="s">
        <v>170</v>
      </c>
      <c r="K170" s="268" t="n">
        <v>36896</v>
      </c>
      <c r="L170" s="268" t="n">
        <v>38722</v>
      </c>
      <c r="M170" s="255" t="s">
        <v>155</v>
      </c>
      <c r="N170" s="257" t="n">
        <v>-10000000</v>
      </c>
      <c r="O170" s="257" t="n">
        <v>4172.016437</v>
      </c>
      <c r="P170" s="258" t="n">
        <v>1.2</v>
      </c>
      <c r="Q170" s="257" t="n">
        <v>119.510954</v>
      </c>
      <c r="R170" s="257" t="n">
        <v>118.84315</v>
      </c>
      <c r="S170" s="258" t="n">
        <v>-0.590129395267348</v>
      </c>
      <c r="T170" s="257" t="n">
        <v>-2462.02953701225</v>
      </c>
      <c r="U170" s="257" t="n">
        <v>-1288.270293</v>
      </c>
      <c r="V170" s="257" t="n">
        <v>0</v>
      </c>
      <c r="W170" s="257" t="n">
        <v>-3750.29983001225</v>
      </c>
      <c r="X170" s="257" t="n">
        <v>-31292.454972</v>
      </c>
      <c r="Y170" s="257" t="n">
        <v>-34338.653615</v>
      </c>
      <c r="Z170" s="257" t="n">
        <v>-3046.198643</v>
      </c>
      <c r="AA170" s="257" t="n">
        <v>704.101187012243</v>
      </c>
      <c r="AB170" s="257" t="n">
        <v>-31292.454972</v>
      </c>
      <c r="AC170" s="257" t="n">
        <v>-34338.653615</v>
      </c>
      <c r="AD170" s="257" t="n">
        <v>-3046.198643</v>
      </c>
      <c r="AF170" s="257" t="n">
        <v>30197.054971006</v>
      </c>
      <c r="AG170" s="259" t="n">
        <f aca="false">IF(ISERROR(VLOOKUP(B170,Acc_Cash!$A:$H,3,FALSE())),0,VLOOKUP(B170,Acc_Cash!$A:$H,3,FALSE()))</f>
        <v>0</v>
      </c>
      <c r="AH170" s="259" t="n">
        <f aca="false">AG170+AC170</f>
        <v>-34338.653615</v>
      </c>
      <c r="AI170" s="259" t="n">
        <f aca="false">AH170-(IF(ISERROR(VLOOKUP(A170,'YTD Last'!$E$2:$Z$500,21,0)),0,VLOOKUP(A170,'YTD Last'!$E$2:$Z$500,21,0)))</f>
        <v>-61252.696624</v>
      </c>
      <c r="AJ170" s="259" t="n">
        <f aca="false">AH170-IF(ISERROR(VLOOKUP(A170,'QTD Last'!$A$2:$AH$600,34,0)),0,VLOOKUP(A170,'QTD Last'!$A$2:$AH$600,34,0))</f>
        <v>-3046.198643</v>
      </c>
      <c r="AK170" s="259" t="n">
        <f aca="false">AH170-IF(ISERROR(VLOOKUP(A170,'MTD Last'!$A$2:$AH$600,34,0)),0,VLOOKUP(A170,'MTD Last'!$A$2:$AH$600,34,0))</f>
        <v>-3046.198643</v>
      </c>
      <c r="AL170" s="259" t="n">
        <f aca="false">AD170-AE170</f>
        <v>-3046.198643</v>
      </c>
      <c r="AM170" s="269" t="str">
        <f aca="false">ROUND((L170-Control!$C$3)/365,0)&amp;" Year"</f>
        <v>-20 Year</v>
      </c>
      <c r="AN170" s="260" t="n">
        <f aca="false">IF(F170="AAA",1,IF(F170="AA+",2,IF(F170="AA",3,IF(F170="AA-",4,IF(F170="A+",5,IF(F170="A",6,IF(F170="A-",7,IF(F170="BBB+",8,"Code"))))))))</f>
        <v>8</v>
      </c>
      <c r="AO170" s="260" t="str">
        <f aca="false">IF(F170="BBB",9,IF(F170="BBB-",10,IF(F170="BB+",11,IF(F170="BB",12,IF(F170="BB-",13,IF(F170="B+",14,IF(F170="B",15,IF(F170="B-",16,"Code"))))))))</f>
        <v>Code</v>
      </c>
      <c r="AP170" s="260" t="n">
        <f aca="false">IF(AN170="Code",AO170,AN170)</f>
        <v>8</v>
      </c>
      <c r="AQ170" s="259" t="n">
        <f aca="false">AH170-(IF(ISERROR(VLOOKUP(A170,'WTD Last'!$A$1:$AQ$605,34,0)),0,VLOOKUP(A170,'WTD Last'!$A$1:$AQ$605,34,0)))</f>
        <v>-9944.349658</v>
      </c>
      <c r="AR170" s="270" t="n">
        <f aca="false">R170-(IF(ISERROR(VLOOKUP(A170,'WTD Last'!$A$1:$AQ$605,18,0)),0,VLOOKUP(A170,'WTD Last'!$A$1:$AQ$605,18,0)))</f>
        <v>-1.793502</v>
      </c>
      <c r="AS170" s="259" t="n">
        <f aca="false">O170-(IF(ISERROR(VLOOKUP(A170,'WTD Last'!$A$1:$AQ$605,15,0)),0,VLOOKUP(A170,'WTD Last'!$A$1:$AQ$605,15,0)))</f>
        <v>-39.6126499999991</v>
      </c>
      <c r="AT170" s="259" t="n">
        <f aca="false">N170*(P170/100)/360</f>
        <v>-333.333333333333</v>
      </c>
      <c r="AV170" s="261" t="n">
        <v>3030</v>
      </c>
      <c r="AW170" s="255"/>
      <c r="AX170" s="257"/>
    </row>
    <row r="171" customFormat="false" ht="12.75" hidden="false" customHeight="false" outlineLevel="0" collapsed="false">
      <c r="A171" s="255" t="n">
        <v>1500</v>
      </c>
      <c r="B171" s="255" t="n">
        <v>551</v>
      </c>
      <c r="C171" s="255" t="s">
        <v>2</v>
      </c>
      <c r="D171" s="255" t="s">
        <v>157</v>
      </c>
      <c r="E171" s="255" t="s">
        <v>275</v>
      </c>
      <c r="F171" s="255" t="s">
        <v>116</v>
      </c>
      <c r="G171" s="255" t="s">
        <v>151</v>
      </c>
      <c r="H171" s="255" t="s">
        <v>168</v>
      </c>
      <c r="I171" s="255" t="s">
        <v>156</v>
      </c>
      <c r="J171" s="256" t="s">
        <v>158</v>
      </c>
      <c r="K171" s="268" t="n">
        <v>36896</v>
      </c>
      <c r="L171" s="268" t="n">
        <v>38722</v>
      </c>
      <c r="M171" s="255" t="s">
        <v>155</v>
      </c>
      <c r="N171" s="257" t="n">
        <v>10000000</v>
      </c>
      <c r="O171" s="257" t="n">
        <v>-4172.016437</v>
      </c>
      <c r="P171" s="258" t="n">
        <v>1.2</v>
      </c>
      <c r="Q171" s="257" t="n">
        <v>119.510954</v>
      </c>
      <c r="R171" s="257" t="n">
        <v>118.84315</v>
      </c>
      <c r="S171" s="258" t="n">
        <v>-0.590129395267348</v>
      </c>
      <c r="T171" s="257" t="n">
        <v>2462.02953701225</v>
      </c>
      <c r="U171" s="257" t="n">
        <v>1288.270293</v>
      </c>
      <c r="V171" s="257" t="n">
        <v>0</v>
      </c>
      <c r="W171" s="257" t="n">
        <v>3750.29983001225</v>
      </c>
      <c r="X171" s="257" t="n">
        <v>31292.454972</v>
      </c>
      <c r="Y171" s="257" t="n">
        <v>34338.653615</v>
      </c>
      <c r="Z171" s="257" t="n">
        <v>3046.198643</v>
      </c>
      <c r="AA171" s="257" t="n">
        <v>-704.101187012243</v>
      </c>
      <c r="AB171" s="257" t="n">
        <v>31292.454972</v>
      </c>
      <c r="AC171" s="257" t="n">
        <v>34338.653615</v>
      </c>
      <c r="AD171" s="257" t="n">
        <v>3046.198643</v>
      </c>
      <c r="AF171" s="257" t="n">
        <v>-30197.054971006</v>
      </c>
      <c r="AG171" s="259" t="n">
        <f aca="false">IF(ISERROR(VLOOKUP(B171,Acc_Cash!$A:$H,3,FALSE())),0,VLOOKUP(B171,Acc_Cash!$A:$H,3,FALSE()))</f>
        <v>0</v>
      </c>
      <c r="AH171" s="259" t="n">
        <f aca="false">AG171+AC171</f>
        <v>34338.653615</v>
      </c>
      <c r="AI171" s="259" t="n">
        <f aca="false">AH171-(IF(ISERROR(VLOOKUP(A171,'YTD Last'!$E$2:$Z$500,21,0)),0,VLOOKUP(A171,'YTD Last'!$E$2:$Z$500,21,0)))</f>
        <v>61252.696624</v>
      </c>
      <c r="AJ171" s="259" t="n">
        <f aca="false">AH171-IF(ISERROR(VLOOKUP(A171,'QTD Last'!$A$2:$AH$600,34,0)),0,VLOOKUP(A171,'QTD Last'!$A$2:$AH$600,34,0))</f>
        <v>3046.198643</v>
      </c>
      <c r="AK171" s="259" t="n">
        <f aca="false">AH171-IF(ISERROR(VLOOKUP(A171,'MTD Last'!$A$2:$AH$600,34,0)),0,VLOOKUP(A171,'MTD Last'!$A$2:$AH$600,34,0))</f>
        <v>3046.198643</v>
      </c>
      <c r="AL171" s="259" t="n">
        <f aca="false">AD171-AE171</f>
        <v>3046.198643</v>
      </c>
      <c r="AM171" s="269" t="str">
        <f aca="false">ROUND((L171-Control!$C$3)/365,0)&amp;" Year"</f>
        <v>-20 Year</v>
      </c>
      <c r="AN171" s="260" t="n">
        <f aca="false">IF(F171="AAA",1,IF(F171="AA+",2,IF(F171="AA",3,IF(F171="AA-",4,IF(F171="A+",5,IF(F171="A",6,IF(F171="A-",7,IF(F171="BBB+",8,"Code"))))))))</f>
        <v>8</v>
      </c>
      <c r="AO171" s="260" t="str">
        <f aca="false">IF(F171="BBB",9,IF(F171="BBB-",10,IF(F171="BB+",11,IF(F171="BB",12,IF(F171="BB-",13,IF(F171="B+",14,IF(F171="B",15,IF(F171="B-",16,"Code"))))))))</f>
        <v>Code</v>
      </c>
      <c r="AP171" s="260" t="n">
        <f aca="false">IF(AN171="Code",AO171,AN171)</f>
        <v>8</v>
      </c>
      <c r="AQ171" s="259" t="n">
        <f aca="false">AH171-(IF(ISERROR(VLOOKUP(A171,'WTD Last'!$A$1:$AQ$605,34,0)),0,VLOOKUP(A171,'WTD Last'!$A$1:$AQ$605,34,0)))</f>
        <v>9944.349658</v>
      </c>
      <c r="AR171" s="270" t="n">
        <f aca="false">R171-(IF(ISERROR(VLOOKUP(A171,'WTD Last'!$A$1:$AQ$605,18,0)),0,VLOOKUP(A171,'WTD Last'!$A$1:$AQ$605,18,0)))</f>
        <v>-1.793502</v>
      </c>
      <c r="AS171" s="259" t="n">
        <f aca="false">O171-(IF(ISERROR(VLOOKUP(A171,'WTD Last'!$A$1:$AQ$605,15,0)),0,VLOOKUP(A171,'WTD Last'!$A$1:$AQ$605,15,0)))</f>
        <v>39.6126499999991</v>
      </c>
      <c r="AT171" s="259" t="n">
        <f aca="false">N171*(P171/100)/360</f>
        <v>333.333333333333</v>
      </c>
      <c r="AV171" s="261" t="n">
        <v>3030</v>
      </c>
      <c r="AW171" s="255"/>
      <c r="AX171" s="257"/>
    </row>
    <row r="172" customFormat="false" ht="12.75" hidden="false" customHeight="false" outlineLevel="0" collapsed="false">
      <c r="A172" s="255" t="n">
        <v>1654</v>
      </c>
      <c r="B172" s="255" t="n">
        <v>864</v>
      </c>
      <c r="C172" s="255" t="s">
        <v>2</v>
      </c>
      <c r="D172" s="255" t="s">
        <v>173</v>
      </c>
      <c r="E172" s="255" t="s">
        <v>276</v>
      </c>
      <c r="F172" s="255" t="s">
        <v>184</v>
      </c>
      <c r="G172" s="255" t="s">
        <v>112</v>
      </c>
      <c r="H172" s="255" t="s">
        <v>168</v>
      </c>
      <c r="I172" s="255" t="s">
        <v>228</v>
      </c>
      <c r="J172" s="256" t="s">
        <v>189</v>
      </c>
      <c r="K172" s="268" t="n">
        <v>36949</v>
      </c>
      <c r="L172" s="268" t="n">
        <v>38775</v>
      </c>
      <c r="M172" s="255" t="s">
        <v>155</v>
      </c>
      <c r="N172" s="257" t="n">
        <v>-10000000</v>
      </c>
      <c r="O172" s="257" t="n">
        <v>4231.137214</v>
      </c>
      <c r="P172" s="258" t="n">
        <v>1.1</v>
      </c>
      <c r="Q172" s="257" t="n">
        <v>98.501376</v>
      </c>
      <c r="R172" s="257" t="n">
        <v>98.384447</v>
      </c>
      <c r="S172" s="258" t="n">
        <v>-0.0936288698939999</v>
      </c>
      <c r="T172" s="257" t="n">
        <v>-396.156595713267</v>
      </c>
      <c r="U172" s="257" t="n">
        <v>-1159.219743</v>
      </c>
      <c r="V172" s="257" t="n">
        <v>0</v>
      </c>
      <c r="W172" s="257" t="n">
        <v>-1555.37633871327</v>
      </c>
      <c r="X172" s="257" t="n">
        <v>-59245.143396</v>
      </c>
      <c r="Y172" s="257" t="n">
        <v>-60109.815861</v>
      </c>
      <c r="Z172" s="257" t="n">
        <v>-864.672465000003</v>
      </c>
      <c r="AA172" s="257" t="n">
        <v>690.703873713264</v>
      </c>
      <c r="AB172" s="257" t="n">
        <v>-59245.143396</v>
      </c>
      <c r="AC172" s="257" t="n">
        <v>-60109.815861</v>
      </c>
      <c r="AD172" s="257" t="n">
        <v>-864.672465000003</v>
      </c>
      <c r="AF172" s="257" t="n">
        <v>17400.551792575</v>
      </c>
      <c r="AG172" s="259" t="n">
        <f aca="false">IF(ISERROR(VLOOKUP(B172,Acc_Cash!$A:$H,3,FALSE())),0,VLOOKUP(B172,Acc_Cash!$A:$H,3,FALSE()))</f>
        <v>0</v>
      </c>
      <c r="AH172" s="259" t="n">
        <f aca="false">AG172+AC172</f>
        <v>-60109.815861</v>
      </c>
      <c r="AI172" s="259" t="n">
        <f aca="false">AH172-(IF(ISERROR(VLOOKUP(A172,'YTD Last'!$E$2:$Z$500,21,0)),0,VLOOKUP(A172,'YTD Last'!$E$2:$Z$500,21,0)))</f>
        <v>-60109.815861</v>
      </c>
      <c r="AJ172" s="259" t="n">
        <f aca="false">AH172-IF(ISERROR(VLOOKUP(A172,'QTD Last'!$A$2:$AH$600,34,0)),0,VLOOKUP(A172,'QTD Last'!$A$2:$AH$600,34,0))</f>
        <v>-864.672465000003</v>
      </c>
      <c r="AK172" s="259" t="n">
        <f aca="false">AH172-IF(ISERROR(VLOOKUP(A172,'MTD Last'!$A$2:$AH$600,34,0)),0,VLOOKUP(A172,'MTD Last'!$A$2:$AH$600,34,0))</f>
        <v>-864.672465000003</v>
      </c>
      <c r="AL172" s="259" t="n">
        <f aca="false">AD172-AE172</f>
        <v>-864.672465000003</v>
      </c>
      <c r="AM172" s="269" t="str">
        <f aca="false">ROUND((L172-Control!$C$3)/365,0)&amp;" Year"</f>
        <v>-20 Year</v>
      </c>
      <c r="AN172" s="260" t="n">
        <f aca="false">IF(F172="AAA",1,IF(F172="AA+",2,IF(F172="AA",3,IF(F172="AA-",4,IF(F172="A+",5,IF(F172="A",6,IF(F172="A-",7,IF(F172="BBB+",8,"Code"))))))))</f>
        <v>5</v>
      </c>
      <c r="AO172" s="260" t="str">
        <f aca="false">IF(F172="BBB",9,IF(F172="BBB-",10,IF(F172="BB+",11,IF(F172="BB",12,IF(F172="BB-",13,IF(F172="B+",14,IF(F172="B",15,IF(F172="B-",16,"Code"))))))))</f>
        <v>Code</v>
      </c>
      <c r="AP172" s="260" t="n">
        <f aca="false">IF(AN172="Code",AO172,AN172)</f>
        <v>5</v>
      </c>
      <c r="AQ172" s="259" t="n">
        <f aca="false">AH172-(IF(ISERROR(VLOOKUP(A172,'WTD Last'!$A$1:$AQ$605,34,0)),0,VLOOKUP(A172,'WTD Last'!$A$1:$AQ$605,34,0)))</f>
        <v>-9551.29336600001</v>
      </c>
      <c r="AR172" s="270" t="n">
        <f aca="false">R172-(IF(ISERROR(VLOOKUP(A172,'WTD Last'!$A$1:$AQ$605,18,0)),0,VLOOKUP(A172,'WTD Last'!$A$1:$AQ$605,18,0)))</f>
        <v>-1.74051200000001</v>
      </c>
      <c r="AS172" s="259" t="n">
        <f aca="false">O172-(IF(ISERROR(VLOOKUP(A172,'WTD Last'!$A$1:$AQ$605,15,0)),0,VLOOKUP(A172,'WTD Last'!$A$1:$AQ$605,15,0)))</f>
        <v>-40.330027</v>
      </c>
      <c r="AT172" s="259" t="n">
        <f aca="false">N172*(P172/100)/360</f>
        <v>-305.555555555556</v>
      </c>
      <c r="AU172" s="261" t="n">
        <v>63051</v>
      </c>
      <c r="AV172" s="261" t="n">
        <v>1248</v>
      </c>
      <c r="AW172" s="255"/>
      <c r="AX172" s="257"/>
    </row>
    <row r="173" customFormat="false" ht="12.75" hidden="false" customHeight="false" outlineLevel="0" collapsed="false">
      <c r="A173" s="255" t="n">
        <v>1655</v>
      </c>
      <c r="B173" s="255" t="n">
        <v>865</v>
      </c>
      <c r="C173" s="255" t="s">
        <v>2</v>
      </c>
      <c r="D173" s="255" t="s">
        <v>176</v>
      </c>
      <c r="E173" s="255" t="s">
        <v>276</v>
      </c>
      <c r="F173" s="255" t="s">
        <v>184</v>
      </c>
      <c r="G173" s="255" t="s">
        <v>112</v>
      </c>
      <c r="H173" s="255" t="s">
        <v>168</v>
      </c>
      <c r="I173" s="255" t="s">
        <v>177</v>
      </c>
      <c r="J173" s="256" t="s">
        <v>189</v>
      </c>
      <c r="K173" s="268" t="n">
        <v>36949</v>
      </c>
      <c r="L173" s="268" t="n">
        <v>38775</v>
      </c>
      <c r="M173" s="255" t="s">
        <v>155</v>
      </c>
      <c r="N173" s="257" t="n">
        <v>10000000</v>
      </c>
      <c r="O173" s="257" t="n">
        <v>-4231.137214</v>
      </c>
      <c r="P173" s="258" t="n">
        <v>1.1</v>
      </c>
      <c r="Q173" s="257" t="n">
        <v>98.501376</v>
      </c>
      <c r="R173" s="257" t="n">
        <v>98.384447</v>
      </c>
      <c r="S173" s="258" t="n">
        <v>-0.0936288698939999</v>
      </c>
      <c r="T173" s="257" t="n">
        <v>396.156595713267</v>
      </c>
      <c r="U173" s="257" t="n">
        <v>1159.219743</v>
      </c>
      <c r="V173" s="257" t="n">
        <v>0</v>
      </c>
      <c r="W173" s="257" t="n">
        <v>1555.37633871327</v>
      </c>
      <c r="X173" s="257" t="n">
        <v>59245.143396</v>
      </c>
      <c r="Y173" s="257" t="n">
        <v>60109.815861</v>
      </c>
      <c r="Z173" s="257" t="n">
        <v>864.672465000003</v>
      </c>
      <c r="AA173" s="257" t="n">
        <v>-690.703873713264</v>
      </c>
      <c r="AB173" s="257" t="n">
        <v>59245.143396</v>
      </c>
      <c r="AC173" s="257" t="n">
        <v>60109.815861</v>
      </c>
      <c r="AD173" s="257" t="n">
        <v>864.672465000003</v>
      </c>
      <c r="AF173" s="257" t="n">
        <v>-17400.551792575</v>
      </c>
      <c r="AG173" s="259" t="n">
        <f aca="false">IF(ISERROR(VLOOKUP(B173,Acc_Cash!$A:$H,3,FALSE())),0,VLOOKUP(B173,Acc_Cash!$A:$H,3,FALSE()))</f>
        <v>0</v>
      </c>
      <c r="AH173" s="259" t="n">
        <f aca="false">AG173+AC173</f>
        <v>60109.815861</v>
      </c>
      <c r="AI173" s="259" t="n">
        <f aca="false">AH173-(IF(ISERROR(VLOOKUP(A173,'YTD Last'!$E$2:$Z$383,21,0)),0,VLOOKUP(A173,'YTD Last'!$E$2:$Z$383,21,0)))</f>
        <v>60109.815861</v>
      </c>
      <c r="AJ173" s="259" t="n">
        <f aca="false">AH173-IF(ISERROR(VLOOKUP(A173,'QTD Last'!$A$2:$AH$600,34,0)),0,VLOOKUP(A173,'QTD Last'!$A$2:$AH$600,34,0))</f>
        <v>864.672465000003</v>
      </c>
      <c r="AK173" s="259" t="n">
        <f aca="false">AH173-IF(ISERROR(VLOOKUP(A173,'MTD Last'!$A$2:$AH$600,34,0)),0,VLOOKUP(A173,'MTD Last'!$A$2:$AH$600,34,0))</f>
        <v>864.672465000003</v>
      </c>
      <c r="AL173" s="259" t="n">
        <f aca="false">AD173-AE173</f>
        <v>864.672465000003</v>
      </c>
      <c r="AM173" s="269" t="str">
        <f aca="false">ROUND((L173-Control!$C$3)/365,0)&amp;" Year"</f>
        <v>-20 Year</v>
      </c>
      <c r="AN173" s="260" t="n">
        <f aca="false">IF(F173="AAA",1,IF(F173="AA+",2,IF(F173="AA",3,IF(F173="AA-",4,IF(F173="A+",5,IF(F173="A",6,IF(F173="A-",7,IF(F173="BBB+",8,"Code"))))))))</f>
        <v>5</v>
      </c>
      <c r="AO173" s="260" t="str">
        <f aca="false">IF(F173="BBB",9,IF(F173="BBB-",10,IF(F173="BB+",11,IF(F173="BB",12,IF(F173="BB-",13,IF(F173="B+",14,IF(F173="B",15,IF(F173="B-",16,"Code"))))))))</f>
        <v>Code</v>
      </c>
      <c r="AP173" s="260" t="n">
        <f aca="false">IF(AN173="Code",AO173,AN173)</f>
        <v>5</v>
      </c>
      <c r="AQ173" s="259" t="n">
        <f aca="false">AH173-(IF(ISERROR(VLOOKUP(A173,'WTD Last'!$A$1:$AQ$605,34,0)),0,VLOOKUP(A173,'WTD Last'!$A$1:$AQ$605,34,0)))</f>
        <v>9551.29336600001</v>
      </c>
      <c r="AR173" s="270" t="n">
        <f aca="false">R173-(IF(ISERROR(VLOOKUP(A173,'WTD Last'!$A$1:$AQ$605,18,0)),0,VLOOKUP(A173,'WTD Last'!$A$1:$AQ$605,18,0)))</f>
        <v>-1.74051200000001</v>
      </c>
      <c r="AS173" s="259" t="n">
        <f aca="false">O173-(IF(ISERROR(VLOOKUP(A173,'WTD Last'!$A$1:$AQ$605,15,0)),0,VLOOKUP(A173,'WTD Last'!$A$1:$AQ$605,15,0)))</f>
        <v>40.330027</v>
      </c>
      <c r="AT173" s="259" t="n">
        <f aca="false">N173*(P173/100)/360</f>
        <v>305.555555555556</v>
      </c>
      <c r="AU173" s="261" t="n">
        <v>45549</v>
      </c>
      <c r="AV173" s="261" t="n">
        <v>1248</v>
      </c>
      <c r="AW173" s="255"/>
      <c r="AX173" s="257"/>
    </row>
    <row r="174" customFormat="false" ht="12.75" hidden="false" customHeight="false" outlineLevel="0" collapsed="false">
      <c r="A174" s="255" t="n">
        <v>1656</v>
      </c>
      <c r="B174" s="255" t="n">
        <v>866</v>
      </c>
      <c r="C174" s="255" t="s">
        <v>2</v>
      </c>
      <c r="D174" s="255" t="s">
        <v>178</v>
      </c>
      <c r="E174" s="255" t="s">
        <v>276</v>
      </c>
      <c r="F174" s="255" t="s">
        <v>184</v>
      </c>
      <c r="G174" s="255" t="s">
        <v>112</v>
      </c>
      <c r="H174" s="255" t="s">
        <v>168</v>
      </c>
      <c r="I174" s="255" t="s">
        <v>179</v>
      </c>
      <c r="J174" s="256" t="s">
        <v>189</v>
      </c>
      <c r="K174" s="268" t="n">
        <v>36949</v>
      </c>
      <c r="L174" s="268" t="n">
        <v>38775</v>
      </c>
      <c r="M174" s="255" t="s">
        <v>155</v>
      </c>
      <c r="N174" s="257" t="n">
        <v>-10000000</v>
      </c>
      <c r="O174" s="257" t="n">
        <v>4231.137214</v>
      </c>
      <c r="P174" s="258" t="n">
        <v>1.1</v>
      </c>
      <c r="Q174" s="257" t="n">
        <v>98.501376</v>
      </c>
      <c r="R174" s="257" t="n">
        <v>98.384447</v>
      </c>
      <c r="S174" s="258" t="n">
        <v>-0.0936288698939999</v>
      </c>
      <c r="T174" s="257" t="n">
        <v>-396.156595713267</v>
      </c>
      <c r="U174" s="257" t="n">
        <v>-1159.219743</v>
      </c>
      <c r="V174" s="257" t="n">
        <v>0</v>
      </c>
      <c r="W174" s="257" t="n">
        <v>-1555.37633871327</v>
      </c>
      <c r="X174" s="257" t="n">
        <v>-59245.143396</v>
      </c>
      <c r="Y174" s="257" t="n">
        <v>-60109.815861</v>
      </c>
      <c r="Z174" s="257" t="n">
        <v>-864.672465000003</v>
      </c>
      <c r="AA174" s="257" t="n">
        <v>690.703873713264</v>
      </c>
      <c r="AB174" s="257" t="n">
        <v>-59245.143396</v>
      </c>
      <c r="AC174" s="257" t="n">
        <v>-60109.815861</v>
      </c>
      <c r="AD174" s="257" t="n">
        <v>-864.672465000003</v>
      </c>
      <c r="AF174" s="257" t="n">
        <v>17400.551792575</v>
      </c>
      <c r="AG174" s="259" t="n">
        <f aca="false">IF(ISERROR(VLOOKUP(B174,Acc_Cash!$A:$H,3,FALSE())),0,VLOOKUP(B174,Acc_Cash!$A:$H,3,FALSE()))</f>
        <v>0</v>
      </c>
      <c r="AH174" s="259" t="n">
        <f aca="false">AG174+AC174</f>
        <v>-60109.815861</v>
      </c>
      <c r="AI174" s="259" t="n">
        <f aca="false">AH174-(IF(ISERROR(VLOOKUP(A174,'YTD Last'!$E$2:$Z$500,21,0)),0,VLOOKUP(A174,'YTD Last'!$E$2:$Z$500,21,0)))</f>
        <v>-60109.815861</v>
      </c>
      <c r="AJ174" s="259" t="n">
        <f aca="false">AH174-IF(ISERROR(VLOOKUP(A174,'QTD Last'!$A$2:$AH$600,34,0)),0,VLOOKUP(A174,'QTD Last'!$A$2:$AH$600,34,0))</f>
        <v>-864.672465000003</v>
      </c>
      <c r="AK174" s="259" t="n">
        <f aca="false">AH174-IF(ISERROR(VLOOKUP(A174,'MTD Last'!$A$2:$AH$600,34,0)),0,VLOOKUP(A174,'MTD Last'!$A$2:$AH$600,34,0))</f>
        <v>-864.672465000003</v>
      </c>
      <c r="AL174" s="259" t="n">
        <f aca="false">AD174-AE174</f>
        <v>-864.672465000003</v>
      </c>
      <c r="AM174" s="269" t="str">
        <f aca="false">ROUND((L174-Control!$C$3)/365,0)&amp;" Year"</f>
        <v>-20 Year</v>
      </c>
      <c r="AN174" s="260" t="n">
        <f aca="false">IF(F174="AAA",1,IF(F174="AA+",2,IF(F174="AA",3,IF(F174="AA-",4,IF(F174="A+",5,IF(F174="A",6,IF(F174="A-",7,IF(F174="BBB+",8,"Code"))))))))</f>
        <v>5</v>
      </c>
      <c r="AO174" s="260" t="str">
        <f aca="false">IF(F174="BBB",9,IF(F174="BBB-",10,IF(F174="BB+",11,IF(F174="BB",12,IF(F174="BB-",13,IF(F174="B+",14,IF(F174="B",15,IF(F174="B-",16,"Code"))))))))</f>
        <v>Code</v>
      </c>
      <c r="AP174" s="260" t="n">
        <f aca="false">IF(AN174="Code",AO174,AN174)</f>
        <v>5</v>
      </c>
      <c r="AQ174" s="259" t="n">
        <f aca="false">AH174-(IF(ISERROR(VLOOKUP(A174,'WTD Last'!$A$1:$AQ$605,34,0)),0,VLOOKUP(A174,'WTD Last'!$A$1:$AQ$605,34,0)))</f>
        <v>-9551.29336600001</v>
      </c>
      <c r="AR174" s="270" t="n">
        <f aca="false">R174-(IF(ISERROR(VLOOKUP(A174,'WTD Last'!$A$1:$AQ$605,18,0)),0,VLOOKUP(A174,'WTD Last'!$A$1:$AQ$605,18,0)))</f>
        <v>-1.74051200000001</v>
      </c>
      <c r="AS174" s="259" t="n">
        <f aca="false">O174-(IF(ISERROR(VLOOKUP(A174,'WTD Last'!$A$1:$AQ$605,15,0)),0,VLOOKUP(A174,'WTD Last'!$A$1:$AQ$605,15,0)))</f>
        <v>-40.330027</v>
      </c>
      <c r="AT174" s="259" t="n">
        <f aca="false">N174*(P174/100)/360</f>
        <v>-305.555555555556</v>
      </c>
      <c r="AU174" s="261" t="n">
        <v>1305</v>
      </c>
      <c r="AV174" s="261" t="n">
        <v>1248</v>
      </c>
      <c r="AW174" s="255"/>
      <c r="AX174" s="257"/>
    </row>
    <row r="175" customFormat="false" ht="12.75" hidden="false" customHeight="false" outlineLevel="0" collapsed="false">
      <c r="A175" s="255" t="n">
        <v>1583</v>
      </c>
      <c r="B175" s="255" t="n">
        <v>637</v>
      </c>
      <c r="C175" s="255" t="s">
        <v>2</v>
      </c>
      <c r="D175" s="255" t="s">
        <v>104</v>
      </c>
      <c r="E175" s="255" t="s">
        <v>277</v>
      </c>
      <c r="F175" s="255" t="s">
        <v>194</v>
      </c>
      <c r="G175" s="255" t="s">
        <v>167</v>
      </c>
      <c r="H175" s="255" t="s">
        <v>168</v>
      </c>
      <c r="I175" s="255" t="s">
        <v>180</v>
      </c>
      <c r="J175" s="256" t="s">
        <v>154</v>
      </c>
      <c r="K175" s="268" t="n">
        <v>36882</v>
      </c>
      <c r="L175" s="268" t="n">
        <v>38275</v>
      </c>
      <c r="M175" s="255" t="s">
        <v>155</v>
      </c>
      <c r="N175" s="257" t="n">
        <v>5000000</v>
      </c>
      <c r="O175" s="257" t="n">
        <v>-1436.656213</v>
      </c>
      <c r="P175" s="258" t="n">
        <v>3</v>
      </c>
      <c r="Q175" s="257" t="n">
        <v>1797.291811</v>
      </c>
      <c r="R175" s="257" t="n">
        <v>1789.22208</v>
      </c>
      <c r="S175" s="258" t="n">
        <v>-1.17387812806268</v>
      </c>
      <c r="T175" s="257" t="n">
        <v>1686.45930598606</v>
      </c>
      <c r="U175" s="257" t="n">
        <v>3112.901199</v>
      </c>
      <c r="V175" s="257" t="n">
        <v>0</v>
      </c>
      <c r="W175" s="257" t="n">
        <v>4799.36050498606</v>
      </c>
      <c r="X175" s="257" t="n">
        <v>-609166.666667</v>
      </c>
      <c r="Y175" s="257" t="n">
        <v>-607916.666667</v>
      </c>
      <c r="Z175" s="257" t="n">
        <v>1250</v>
      </c>
      <c r="AA175" s="257" t="n">
        <v>-3549.36050498606</v>
      </c>
      <c r="AB175" s="257" t="n">
        <v>-609166.666667</v>
      </c>
      <c r="AC175" s="257" t="n">
        <v>-607916.666667</v>
      </c>
      <c r="AD175" s="257" t="n">
        <v>1250</v>
      </c>
      <c r="AF175" s="257" t="n">
        <v>-40176.090996545</v>
      </c>
      <c r="AG175" s="259" t="n">
        <f aca="false">IF(ISERROR(VLOOKUP(B175,Acc_Cash!$A:$H,3,FALSE())),0,VLOOKUP(B175,Acc_Cash!$A:$H,3,FALSE()))</f>
        <v>0</v>
      </c>
      <c r="AH175" s="259" t="n">
        <f aca="false">AG175+AC175</f>
        <v>-607916.666667</v>
      </c>
      <c r="AI175" s="259" t="n">
        <f aca="false">AH175-(IF(ISERROR(VLOOKUP(A175,'YTD Last'!$E$2:$Z$500,21,0)),0,VLOOKUP(A175,'YTD Last'!$E$2:$Z$500,21,0)))</f>
        <v>-492145.121791</v>
      </c>
      <c r="AJ175" s="259" t="n">
        <f aca="false">AH175-IF(ISERROR(VLOOKUP(A175,'QTD Last'!$A$2:$AH$600,34,0)),0,VLOOKUP(A175,'QTD Last'!$A$2:$AH$600,34,0))</f>
        <v>1250</v>
      </c>
      <c r="AK175" s="259" t="n">
        <f aca="false">AH175-IF(ISERROR(VLOOKUP(A175,'MTD Last'!$A$2:$AH$600,34,0)),0,VLOOKUP(A175,'MTD Last'!$A$2:$AH$600,34,0))</f>
        <v>1250</v>
      </c>
      <c r="AL175" s="259" t="n">
        <f aca="false">AD175-AE175</f>
        <v>1250</v>
      </c>
      <c r="AM175" s="269" t="str">
        <f aca="false">ROUND((L175-Control!$C$3)/365,0)&amp;" Year"</f>
        <v>-21 Year</v>
      </c>
      <c r="AN175" s="260" t="str">
        <f aca="false">IF(F175="AAA",1,IF(F175="AA+",2,IF(F175="AA",3,IF(F175="AA-",4,IF(F175="A+",5,IF(F175="A",6,IF(F175="A-",7,IF(F175="BBB+",8,"Code"))))))))</f>
        <v>Code</v>
      </c>
      <c r="AO175" s="260" t="n">
        <f aca="false">IF(F175="BBB",9,IF(F175="BBB-",10,IF(F175="BB+",11,IF(F175="BB",12,IF(F175="BB-",13,IF(F175="B+",14,IF(F175="B",15,IF(F175="B-",16,"Code"))))))))</f>
        <v>16</v>
      </c>
      <c r="AP175" s="260" t="n">
        <f aca="false">IF(AN175="Code",AO175,AN175)</f>
        <v>16</v>
      </c>
      <c r="AQ175" s="259" t="n">
        <f aca="false">AH175-(IF(ISERROR(VLOOKUP(A175,'WTD Last'!$A$1:$AQ$605,34,0)),0,VLOOKUP(A175,'WTD Last'!$A$1:$AQ$605,34,0)))</f>
        <v>4166.66666599992</v>
      </c>
      <c r="AR175" s="270" t="n">
        <f aca="false">R175-(IF(ISERROR(VLOOKUP(A175,'WTD Last'!$A$1:$AQ$605,18,0)),0,VLOOKUP(A175,'WTD Last'!$A$1:$AQ$605,18,0)))</f>
        <v>-7.33033799999998</v>
      </c>
      <c r="AS175" s="259" t="n">
        <f aca="false">O175-(IF(ISERROR(VLOOKUP(A175,'WTD Last'!$A$1:$AQ$605,15,0)),0,VLOOKUP(A175,'WTD Last'!$A$1:$AQ$605,15,0)))</f>
        <v>14.057223</v>
      </c>
      <c r="AT175" s="259" t="n">
        <f aca="false">N175*(P175/100)/360</f>
        <v>416.666666666667</v>
      </c>
      <c r="AU175" s="261" t="n">
        <v>122</v>
      </c>
      <c r="AV175" s="261" t="n">
        <v>51057</v>
      </c>
      <c r="AW175" s="255"/>
      <c r="AX175" s="257"/>
    </row>
    <row r="176" customFormat="false" ht="12.75" hidden="false" customHeight="false" outlineLevel="0" collapsed="false">
      <c r="A176" s="255" t="n">
        <v>1604</v>
      </c>
      <c r="B176" s="255" t="n">
        <v>660</v>
      </c>
      <c r="C176" s="255" t="s">
        <v>2</v>
      </c>
      <c r="D176" s="255" t="s">
        <v>104</v>
      </c>
      <c r="E176" s="255" t="s">
        <v>277</v>
      </c>
      <c r="F176" s="255" t="s">
        <v>194</v>
      </c>
      <c r="G176" s="255" t="s">
        <v>167</v>
      </c>
      <c r="H176" s="255" t="s">
        <v>168</v>
      </c>
      <c r="I176" s="255" t="s">
        <v>245</v>
      </c>
      <c r="J176" s="256" t="s">
        <v>154</v>
      </c>
      <c r="K176" s="268" t="n">
        <v>36901</v>
      </c>
      <c r="L176" s="268" t="n">
        <v>38727</v>
      </c>
      <c r="M176" s="255" t="s">
        <v>155</v>
      </c>
      <c r="N176" s="257" t="n">
        <v>5000000</v>
      </c>
      <c r="O176" s="257" t="n">
        <v>-2165.569908</v>
      </c>
      <c r="P176" s="258" t="n">
        <v>8.25</v>
      </c>
      <c r="Q176" s="257" t="n">
        <v>1709.012738</v>
      </c>
      <c r="R176" s="257" t="n">
        <v>1702.2409</v>
      </c>
      <c r="S176" s="258" t="n">
        <v>-1.13594293301878</v>
      </c>
      <c r="T176" s="257" t="n">
        <v>2459.96383295073</v>
      </c>
      <c r="U176" s="257" t="n">
        <v>3923.160891</v>
      </c>
      <c r="V176" s="257" t="n">
        <v>0</v>
      </c>
      <c r="W176" s="257" t="n">
        <v>6383.12472395074</v>
      </c>
      <c r="X176" s="257" t="n">
        <v>-559479.166667</v>
      </c>
      <c r="Y176" s="257" t="n">
        <v>-556041.666667</v>
      </c>
      <c r="Z176" s="257" t="n">
        <v>3437.5</v>
      </c>
      <c r="AA176" s="257" t="n">
        <v>-2945.62472395073</v>
      </c>
      <c r="AB176" s="257" t="n">
        <v>-559479.166667</v>
      </c>
      <c r="AC176" s="257" t="n">
        <v>-556041.666667</v>
      </c>
      <c r="AD176" s="257" t="n">
        <v>3437.5</v>
      </c>
      <c r="AF176" s="257" t="n">
        <v>-60560.16247722</v>
      </c>
      <c r="AG176" s="259" t="n">
        <f aca="false">IF(ISERROR(VLOOKUP(B176,Acc_Cash!$A:$H,3,FALSE())),0,VLOOKUP(B176,Acc_Cash!$A:$H,3,FALSE()))</f>
        <v>0</v>
      </c>
      <c r="AH176" s="259" t="n">
        <f aca="false">AG176+AC176</f>
        <v>-556041.666667</v>
      </c>
      <c r="AI176" s="259" t="n">
        <f aca="false">AH176-(IF(ISERROR(VLOOKUP(A176,'YTD Last'!$E$2:$Z$500,21,0)),0,VLOOKUP(A176,'YTD Last'!$E$2:$Z$500,21,0)))</f>
        <v>-556041.666667</v>
      </c>
      <c r="AJ176" s="259" t="n">
        <f aca="false">AH176-IF(ISERROR(VLOOKUP(A176,'QTD Last'!$A$2:$AH$600,34,0)),0,VLOOKUP(A176,'QTD Last'!$A$2:$AH$600,34,0))</f>
        <v>3437.5</v>
      </c>
      <c r="AK176" s="259" t="n">
        <f aca="false">AH176-IF(ISERROR(VLOOKUP(A176,'MTD Last'!$A$2:$AH$600,34,0)),0,VLOOKUP(A176,'MTD Last'!$A$2:$AH$600,34,0))</f>
        <v>3437.5</v>
      </c>
      <c r="AL176" s="259" t="n">
        <f aca="false">AD176-AE176</f>
        <v>3437.5</v>
      </c>
      <c r="AM176" s="269" t="str">
        <f aca="false">ROUND((L176-Control!$C$3)/365,0)&amp;" Year"</f>
        <v>-20 Year</v>
      </c>
      <c r="AN176" s="260" t="str">
        <f aca="false">IF(F176="AAA",1,IF(F176="AA+",2,IF(F176="AA",3,IF(F176="AA-",4,IF(F176="A+",5,IF(F176="A",6,IF(F176="A-",7,IF(F176="BBB+",8,"Code"))))))))</f>
        <v>Code</v>
      </c>
      <c r="AO176" s="260" t="n">
        <f aca="false">IF(F176="BBB",9,IF(F176="BBB-",10,IF(F176="BB+",11,IF(F176="BB",12,IF(F176="BB-",13,IF(F176="B+",14,IF(F176="B",15,IF(F176="B-",16,"Code"))))))))</f>
        <v>16</v>
      </c>
      <c r="AP176" s="260" t="n">
        <f aca="false">IF(AN176="Code",AO176,AN176)</f>
        <v>16</v>
      </c>
      <c r="AQ176" s="259" t="n">
        <f aca="false">AH176-(IF(ISERROR(VLOOKUP(A176,'WTD Last'!$A$1:$AQ$605,34,0)),0,VLOOKUP(A176,'WTD Last'!$A$1:$AQ$605,34,0)))</f>
        <v>11458.333333</v>
      </c>
      <c r="AR176" s="270" t="n">
        <f aca="false">R176-(IF(ISERROR(VLOOKUP(A176,'WTD Last'!$A$1:$AQ$605,18,0)),0,VLOOKUP(A176,'WTD Last'!$A$1:$AQ$605,18,0)))</f>
        <v>-4.63696600000003</v>
      </c>
      <c r="AS176" s="259" t="n">
        <f aca="false">O176-(IF(ISERROR(VLOOKUP(A176,'WTD Last'!$A$1:$AQ$605,15,0)),0,VLOOKUP(A176,'WTD Last'!$A$1:$AQ$605,15,0)))</f>
        <v>22.7755030000003</v>
      </c>
      <c r="AT176" s="259" t="n">
        <f aca="false">N176*(P176/100)/360</f>
        <v>1145.83333333333</v>
      </c>
      <c r="AU176" s="261" t="n">
        <v>93466</v>
      </c>
      <c r="AV176" s="261" t="n">
        <v>51057</v>
      </c>
      <c r="AW176" s="255"/>
      <c r="AX176" s="257"/>
    </row>
    <row r="177" customFormat="false" ht="12.75" hidden="false" customHeight="false" outlineLevel="0" collapsed="false">
      <c r="A177" s="255" t="n">
        <v>1073</v>
      </c>
      <c r="B177" s="255" t="n">
        <v>431</v>
      </c>
      <c r="C177" s="255" t="s">
        <v>2</v>
      </c>
      <c r="D177" s="255" t="s">
        <v>104</v>
      </c>
      <c r="E177" s="255" t="s">
        <v>278</v>
      </c>
      <c r="F177" s="255" t="s">
        <v>194</v>
      </c>
      <c r="G177" s="255" t="s">
        <v>167</v>
      </c>
      <c r="H177" s="255" t="s">
        <v>168</v>
      </c>
      <c r="I177" s="255" t="s">
        <v>200</v>
      </c>
      <c r="J177" s="256" t="s">
        <v>154</v>
      </c>
      <c r="K177" s="268" t="n">
        <v>36878</v>
      </c>
      <c r="L177" s="268" t="n">
        <v>38135</v>
      </c>
      <c r="M177" s="255" t="s">
        <v>155</v>
      </c>
      <c r="N177" s="257" t="n">
        <v>-5000000</v>
      </c>
      <c r="O177" s="257" t="n">
        <v>1307.016009</v>
      </c>
      <c r="P177" s="258" t="n">
        <v>2</v>
      </c>
      <c r="Q177" s="257" t="n">
        <v>1303.623279</v>
      </c>
      <c r="R177" s="257" t="n">
        <v>1297.62921</v>
      </c>
      <c r="S177" s="258" t="n">
        <v>-1.50484796149904</v>
      </c>
      <c r="T177" s="257" t="n">
        <v>-1966.86037679026</v>
      </c>
      <c r="U177" s="257" t="n">
        <v>-2697.113733</v>
      </c>
      <c r="V177" s="257" t="n">
        <v>0</v>
      </c>
      <c r="W177" s="257" t="n">
        <v>-4663.97410979026</v>
      </c>
      <c r="X177" s="257" t="n">
        <v>641666.666667</v>
      </c>
      <c r="Y177" s="257" t="n">
        <v>640833.333333</v>
      </c>
      <c r="Z177" s="257" t="n">
        <v>-833.333334000083</v>
      </c>
      <c r="AA177" s="257" t="n">
        <v>3830.64077579017</v>
      </c>
      <c r="AB177" s="257" t="n">
        <v>641666.666667</v>
      </c>
      <c r="AC177" s="257" t="n">
        <v>640833.333333</v>
      </c>
      <c r="AD177" s="257" t="n">
        <v>-833.333334000083</v>
      </c>
      <c r="AF177" s="257" t="n">
        <v>36550.702691685</v>
      </c>
      <c r="AG177" s="259" t="n">
        <f aca="false">IF(ISERROR(VLOOKUP(B177,Acc_Cash!$A:$H,3,FALSE())),0,VLOOKUP(B177,Acc_Cash!$A:$H,3,FALSE()))</f>
        <v>-20000</v>
      </c>
      <c r="AH177" s="259" t="n">
        <f aca="false">AG177+AC177</f>
        <v>620833.333333</v>
      </c>
      <c r="AI177" s="259" t="n">
        <f aca="false">AH177-(IF(ISERROR(VLOOKUP(A177,'YTD Last'!$E$2:$Z$500,21,0)),0,VLOOKUP(A177,'YTD Last'!$E$2:$Z$500,21,0)))</f>
        <v>274530.8876</v>
      </c>
      <c r="AJ177" s="259" t="n">
        <f aca="false">AH177-IF(ISERROR(VLOOKUP(A177,'QTD Last'!$A$2:$AH$600,34,0)),0,VLOOKUP(A177,'QTD Last'!$A$2:$AH$600,34,0))</f>
        <v>-833.333334000083</v>
      </c>
      <c r="AK177" s="259" t="n">
        <f aca="false">AH177-IF(ISERROR(VLOOKUP(A177,'MTD Last'!$A$2:$AH$600,34,0)),0,VLOOKUP(A177,'MTD Last'!$A$2:$AH$600,34,0))</f>
        <v>-833.333334000083</v>
      </c>
      <c r="AL177" s="259" t="n">
        <f aca="false">AD177-AE177</f>
        <v>-833.333334000083</v>
      </c>
      <c r="AM177" s="269" t="str">
        <f aca="false">ROUND((L177-Control!$C$3)/365,0)&amp;" Year"</f>
        <v>-21 Year</v>
      </c>
      <c r="AN177" s="260" t="str">
        <f aca="false">IF(F177="AAA",1,IF(F177="AA+",2,IF(F177="AA",3,IF(F177="AA-",4,IF(F177="A+",5,IF(F177="A",6,IF(F177="A-",7,IF(F177="BBB+",8,"Code"))))))))</f>
        <v>Code</v>
      </c>
      <c r="AO177" s="260" t="n">
        <f aca="false">IF(F177="BBB",9,IF(F177="BBB-",10,IF(F177="BB+",11,IF(F177="BB",12,IF(F177="BB-",13,IF(F177="B+",14,IF(F177="B",15,IF(F177="B-",16,"Code"))))))))</f>
        <v>16</v>
      </c>
      <c r="AP177" s="260" t="n">
        <f aca="false">IF(AN177="Code",AO177,AN177)</f>
        <v>16</v>
      </c>
      <c r="AQ177" s="259" t="n">
        <f aca="false">AH177-(IF(ISERROR(VLOOKUP(A177,'WTD Last'!$A$1:$AQ$605,34,0)),0,VLOOKUP(A177,'WTD Last'!$A$1:$AQ$605,34,0)))</f>
        <v>-2777.77777799999</v>
      </c>
      <c r="AR177" s="270" t="n">
        <f aca="false">R177-(IF(ISERROR(VLOOKUP(A177,'WTD Last'!$A$1:$AQ$605,18,0)),0,VLOOKUP(A177,'WTD Last'!$A$1:$AQ$605,18,0)))</f>
        <v>-5.42909899999995</v>
      </c>
      <c r="AS177" s="259" t="n">
        <f aca="false">O177-(IF(ISERROR(VLOOKUP(A177,'WTD Last'!$A$1:$AQ$605,15,0)),0,VLOOKUP(A177,'WTD Last'!$A$1:$AQ$605,15,0)))</f>
        <v>-12.8754890000002</v>
      </c>
      <c r="AT177" s="259" t="n">
        <f aca="false">N177*(P177/100)/360</f>
        <v>-277.777777777778</v>
      </c>
      <c r="AU177" s="261" t="n">
        <v>86921</v>
      </c>
      <c r="AV177" s="261" t="n">
        <v>55915</v>
      </c>
      <c r="AW177" s="255"/>
      <c r="AX177" s="257"/>
    </row>
    <row r="178" customFormat="false" ht="12.75" hidden="false" customHeight="false" outlineLevel="0" collapsed="false">
      <c r="A178" s="255" t="n">
        <v>1376</v>
      </c>
      <c r="B178" s="255" t="n">
        <v>433</v>
      </c>
      <c r="C178" s="255" t="s">
        <v>2</v>
      </c>
      <c r="D178" s="255" t="s">
        <v>104</v>
      </c>
      <c r="E178" s="255" t="s">
        <v>278</v>
      </c>
      <c r="F178" s="255" t="s">
        <v>194</v>
      </c>
      <c r="G178" s="255" t="s">
        <v>167</v>
      </c>
      <c r="H178" s="255" t="s">
        <v>168</v>
      </c>
      <c r="I178" s="255" t="s">
        <v>186</v>
      </c>
      <c r="J178" s="256" t="s">
        <v>154</v>
      </c>
      <c r="K178" s="268" t="n">
        <v>36879</v>
      </c>
      <c r="L178" s="268" t="n">
        <v>38453</v>
      </c>
      <c r="M178" s="255" t="s">
        <v>155</v>
      </c>
      <c r="N178" s="257" t="n">
        <v>-10000000</v>
      </c>
      <c r="O178" s="257" t="n">
        <v>3312.859777</v>
      </c>
      <c r="P178" s="258" t="n">
        <v>2.1</v>
      </c>
      <c r="Q178" s="257" t="n">
        <v>1275.787235</v>
      </c>
      <c r="R178" s="257" t="n">
        <v>1270.302769</v>
      </c>
      <c r="S178" s="258" t="n">
        <v>-1.26269092321951</v>
      </c>
      <c r="T178" s="257" t="n">
        <v>-4183.11797031691</v>
      </c>
      <c r="U178" s="257" t="n">
        <v>-4564.04604</v>
      </c>
      <c r="V178" s="257" t="n">
        <v>0</v>
      </c>
      <c r="W178" s="257" t="n">
        <v>-8747.16401031691</v>
      </c>
      <c r="X178" s="257" t="n">
        <v>1254500</v>
      </c>
      <c r="Y178" s="257" t="n">
        <v>1252750</v>
      </c>
      <c r="Z178" s="257" t="n">
        <v>-1750</v>
      </c>
      <c r="AA178" s="257" t="n">
        <v>6997.16401031691</v>
      </c>
      <c r="AB178" s="257" t="n">
        <v>1254500</v>
      </c>
      <c r="AC178" s="257" t="n">
        <v>1252750</v>
      </c>
      <c r="AD178" s="257" t="n">
        <v>-1750</v>
      </c>
      <c r="AF178" s="257" t="n">
        <v>92644.123663805</v>
      </c>
      <c r="AG178" s="259" t="n">
        <f aca="false">IF(ISERROR(VLOOKUP(B178,Acc_Cash!$A:$H,3,FALSE())),0,VLOOKUP(B178,Acc_Cash!$A:$H,3,FALSE()))</f>
        <v>-13416.666667</v>
      </c>
      <c r="AH178" s="259" t="n">
        <f aca="false">AG178+AC178</f>
        <v>1239333.333333</v>
      </c>
      <c r="AI178" s="259" t="n">
        <f aca="false">AH178-(IF(ISERROR(VLOOKUP(A178,'YTD Last'!$E$2:$Z$383,21,0)),0,VLOOKUP(A178,'YTD Last'!$E$2:$Z$383,21,0)))</f>
        <v>641366.84887</v>
      </c>
      <c r="AJ178" s="259" t="n">
        <f aca="false">AH178-IF(ISERROR(VLOOKUP(A178,'QTD Last'!$A$2:$AH$600,34,0)),0,VLOOKUP(A178,'QTD Last'!$A$2:$AH$600,34,0))</f>
        <v>-1750</v>
      </c>
      <c r="AK178" s="259" t="n">
        <f aca="false">AH178-IF(ISERROR(VLOOKUP(A178,'MTD Last'!$A$2:$AH$600,34,0)),0,VLOOKUP(A178,'MTD Last'!$A$2:$AH$600,34,0))</f>
        <v>-1750</v>
      </c>
      <c r="AL178" s="259" t="n">
        <f aca="false">AD178-AE178</f>
        <v>-1750</v>
      </c>
      <c r="AM178" s="269" t="str">
        <f aca="false">ROUND((L178-Control!$C$3)/365,0)&amp;" Year"</f>
        <v>-20 Year</v>
      </c>
      <c r="AN178" s="260" t="str">
        <f aca="false">IF(F178="AAA",1,IF(F178="AA+",2,IF(F178="AA",3,IF(F178="AA-",4,IF(F178="A+",5,IF(F178="A",6,IF(F178="A-",7,IF(F178="BBB+",8,"Code"))))))))</f>
        <v>Code</v>
      </c>
      <c r="AO178" s="260" t="n">
        <f aca="false">IF(F178="BBB",9,IF(F178="BBB-",10,IF(F178="BB+",11,IF(F178="BB",12,IF(F178="BB-",13,IF(F178="B+",14,IF(F178="B",15,IF(F178="B-",16,"Code"))))))))</f>
        <v>16</v>
      </c>
      <c r="AP178" s="260" t="n">
        <f aca="false">IF(AN178="Code",AO178,AN178)</f>
        <v>16</v>
      </c>
      <c r="AQ178" s="259" t="n">
        <f aca="false">AH178-(IF(ISERROR(VLOOKUP(A178,'WTD Last'!$A$1:$AQ$605,34,0)),0,VLOOKUP(A178,'WTD Last'!$A$1:$AQ$605,34,0)))</f>
        <v>-5833</v>
      </c>
      <c r="AR178" s="270" t="n">
        <f aca="false">R178-(IF(ISERROR(VLOOKUP(A178,'WTD Last'!$A$1:$AQ$605,18,0)),0,VLOOKUP(A178,'WTD Last'!$A$1:$AQ$605,18,0)))</f>
        <v>-4.56895300000019</v>
      </c>
      <c r="AS178" s="259" t="n">
        <f aca="false">O178-(IF(ISERROR(VLOOKUP(A178,'WTD Last'!$A$1:$AQ$605,15,0)),0,VLOOKUP(A178,'WTD Last'!$A$1:$AQ$605,15,0)))</f>
        <v>-31.2340240000003</v>
      </c>
      <c r="AT178" s="259" t="n">
        <f aca="false">N178*(P178/100)/360</f>
        <v>-583.333333333333</v>
      </c>
      <c r="AU178" s="261" t="n">
        <v>89135</v>
      </c>
      <c r="AV178" s="261" t="n">
        <v>55915</v>
      </c>
      <c r="AW178" s="255"/>
      <c r="AX178" s="257"/>
    </row>
    <row r="179" customFormat="false" ht="12.75" hidden="false" customHeight="false" outlineLevel="0" collapsed="false">
      <c r="A179" s="255" t="n">
        <v>1307</v>
      </c>
      <c r="B179" s="255" t="n">
        <v>468</v>
      </c>
      <c r="C179" s="255" t="s">
        <v>2</v>
      </c>
      <c r="D179" s="255" t="s">
        <v>104</v>
      </c>
      <c r="E179" s="255" t="s">
        <v>279</v>
      </c>
      <c r="F179" s="255" t="s">
        <v>116</v>
      </c>
      <c r="G179" s="255" t="s">
        <v>191</v>
      </c>
      <c r="H179" s="255" t="s">
        <v>103</v>
      </c>
      <c r="I179" s="255" t="s">
        <v>156</v>
      </c>
      <c r="J179" s="256" t="s">
        <v>105</v>
      </c>
      <c r="K179" s="268" t="n">
        <v>36896</v>
      </c>
      <c r="L179" s="268" t="n">
        <v>38722</v>
      </c>
      <c r="M179" s="255" t="s">
        <v>155</v>
      </c>
      <c r="N179" s="257" t="n">
        <v>-10000000</v>
      </c>
      <c r="O179" s="257" t="n">
        <v>4048.432557</v>
      </c>
      <c r="P179" s="258" t="n">
        <v>0.53</v>
      </c>
      <c r="Q179" s="257" t="n">
        <v>67.740813</v>
      </c>
      <c r="R179" s="257" t="n">
        <v>67.154532</v>
      </c>
      <c r="S179" s="258" t="n">
        <v>-0.583610231241427</v>
      </c>
      <c r="T179" s="257" t="n">
        <v>-2362.70666075609</v>
      </c>
      <c r="U179" s="257" t="n">
        <v>-810.056055</v>
      </c>
      <c r="V179" s="257" t="n">
        <v>0</v>
      </c>
      <c r="W179" s="257" t="n">
        <v>-3172.76271575609</v>
      </c>
      <c r="X179" s="257" t="n">
        <v>48398.367139</v>
      </c>
      <c r="Y179" s="257" t="n">
        <v>45887.515322</v>
      </c>
      <c r="Z179" s="257" t="n">
        <v>-2510.851817</v>
      </c>
      <c r="AA179" s="257" t="n">
        <v>661.910898756089</v>
      </c>
      <c r="AB179" s="257" t="n">
        <v>48398.367139</v>
      </c>
      <c r="AC179" s="257" t="n">
        <v>45887.515322</v>
      </c>
      <c r="AD179" s="257" t="n">
        <v>-2510.851817</v>
      </c>
      <c r="AF179" s="257" t="n">
        <v>29302.554847566</v>
      </c>
      <c r="AG179" s="259" t="n">
        <f aca="false">IF(ISERROR(VLOOKUP(B179,Acc_Cash!$A:$H,3,FALSE())),0,VLOOKUP(B179,Acc_Cash!$A:$H,3,FALSE()))</f>
        <v>0</v>
      </c>
      <c r="AH179" s="259" t="n">
        <f aca="false">AG179+AC179</f>
        <v>45887.515322</v>
      </c>
      <c r="AI179" s="259" t="n">
        <f aca="false">AH179-(IF(ISERROR(VLOOKUP(A179,'YTD Last'!$E$2:$Z$383,21,0)),0,VLOOKUP(A179,'YTD Last'!$E$2:$Z$383,21,0)))</f>
        <v>-3450.189546</v>
      </c>
      <c r="AJ179" s="259" t="n">
        <f aca="false">AH179-IF(ISERROR(VLOOKUP(A179,'QTD Last'!$A$2:$AH$600,34,0)),0,VLOOKUP(A179,'QTD Last'!$A$2:$AH$600,34,0))</f>
        <v>-2510.851817</v>
      </c>
      <c r="AK179" s="259" t="n">
        <f aca="false">AH179-IF(ISERROR(VLOOKUP(A179,'MTD Last'!$A$2:$AH$600,34,0)),0,VLOOKUP(A179,'MTD Last'!$A$2:$AH$600,34,0))</f>
        <v>-2510.851817</v>
      </c>
      <c r="AL179" s="259" t="n">
        <f aca="false">AD179-AE179</f>
        <v>-2510.851817</v>
      </c>
      <c r="AM179" s="269" t="str">
        <f aca="false">ROUND((L179-Control!$C$3)/365,0)&amp;" Year"</f>
        <v>-20 Year</v>
      </c>
      <c r="AN179" s="260" t="n">
        <f aca="false">IF(F179="AAA",1,IF(F179="AA+",2,IF(F179="AA",3,IF(F179="AA-",4,IF(F179="A+",5,IF(F179="A",6,IF(F179="A-",7,IF(F179="BBB+",8,"Code"))))))))</f>
        <v>8</v>
      </c>
      <c r="AO179" s="260" t="str">
        <f aca="false">IF(F179="BBB",9,IF(F179="BBB-",10,IF(F179="BB+",11,IF(F179="BB",12,IF(F179="BB-",13,IF(F179="B+",14,IF(F179="B",15,IF(F179="B-",16,"Code"))))))))</f>
        <v>Code</v>
      </c>
      <c r="AP179" s="260" t="n">
        <f aca="false">IF(AN179="Code",AO179,AN179)</f>
        <v>8</v>
      </c>
      <c r="AQ179" s="259" t="n">
        <f aca="false">AH179-(IF(ISERROR(VLOOKUP(A179,'WTD Last'!$A$1:$AQ$605,34,0)),0,VLOOKUP(A179,'WTD Last'!$A$1:$AQ$605,34,0)))</f>
        <v>10581.176997</v>
      </c>
      <c r="AR179" s="270" t="n">
        <f aca="false">R179-(IF(ISERROR(VLOOKUP(A179,'WTD Last'!$A$1:$AQ$605,18,0)),0,VLOOKUP(A179,'WTD Last'!$A$1:$AQ$605,18,0)))</f>
        <v>2.891403</v>
      </c>
      <c r="AS179" s="259" t="n">
        <f aca="false">O179-(IF(ISERROR(VLOOKUP(A179,'WTD Last'!$A$1:$AQ$605,15,0)),0,VLOOKUP(A179,'WTD Last'!$A$1:$AQ$605,15,0)))</f>
        <v>-39.7139669999997</v>
      </c>
      <c r="AT179" s="259" t="n">
        <f aca="false">N179*(P179/100)/360</f>
        <v>-147.222222222222</v>
      </c>
      <c r="AV179" s="261" t="n">
        <v>68613</v>
      </c>
      <c r="AW179" s="255"/>
      <c r="AX179" s="257"/>
    </row>
    <row r="180" customFormat="false" ht="12.75" hidden="false" customHeight="false" outlineLevel="0" collapsed="false">
      <c r="A180" s="255" t="n">
        <v>1501</v>
      </c>
      <c r="B180" s="255" t="n">
        <v>552</v>
      </c>
      <c r="C180" s="255" t="s">
        <v>2</v>
      </c>
      <c r="D180" s="255" t="s">
        <v>157</v>
      </c>
      <c r="E180" s="255" t="s">
        <v>279</v>
      </c>
      <c r="F180" s="255" t="s">
        <v>116</v>
      </c>
      <c r="G180" s="255" t="s">
        <v>191</v>
      </c>
      <c r="H180" s="255" t="s">
        <v>103</v>
      </c>
      <c r="I180" s="255" t="s">
        <v>156</v>
      </c>
      <c r="J180" s="256" t="s">
        <v>158</v>
      </c>
      <c r="K180" s="268" t="n">
        <v>36896</v>
      </c>
      <c r="L180" s="268" t="n">
        <v>38722</v>
      </c>
      <c r="M180" s="255" t="s">
        <v>155</v>
      </c>
      <c r="N180" s="257" t="n">
        <v>10000000</v>
      </c>
      <c r="O180" s="257" t="n">
        <v>-4048.432557</v>
      </c>
      <c r="P180" s="258" t="n">
        <v>0.53</v>
      </c>
      <c r="Q180" s="257" t="n">
        <v>67.740813</v>
      </c>
      <c r="R180" s="257" t="n">
        <v>67.154532</v>
      </c>
      <c r="S180" s="258" t="n">
        <v>-0.583610231241427</v>
      </c>
      <c r="T180" s="257" t="n">
        <v>2362.70666075609</v>
      </c>
      <c r="U180" s="257" t="n">
        <v>810.056055</v>
      </c>
      <c r="V180" s="257" t="n">
        <v>0</v>
      </c>
      <c r="W180" s="257" t="n">
        <v>3172.76271575609</v>
      </c>
      <c r="X180" s="257" t="n">
        <v>-48398.367139</v>
      </c>
      <c r="Y180" s="257" t="n">
        <v>-45887.515322</v>
      </c>
      <c r="Z180" s="257" t="n">
        <v>2510.851817</v>
      </c>
      <c r="AA180" s="257" t="n">
        <v>-661.910898756089</v>
      </c>
      <c r="AB180" s="257" t="n">
        <v>-48398.367139</v>
      </c>
      <c r="AC180" s="257" t="n">
        <v>-45887.515322</v>
      </c>
      <c r="AD180" s="257" t="n">
        <v>2510.851817</v>
      </c>
      <c r="AF180" s="257" t="n">
        <v>-29302.554847566</v>
      </c>
      <c r="AG180" s="259" t="n">
        <f aca="false">IF(ISERROR(VLOOKUP(B180,Acc_Cash!$A:$H,3,FALSE())),0,VLOOKUP(B180,Acc_Cash!$A:$H,3,FALSE()))</f>
        <v>0</v>
      </c>
      <c r="AH180" s="259" t="n">
        <f aca="false">AG180+AC180</f>
        <v>-45887.515322</v>
      </c>
      <c r="AI180" s="259" t="n">
        <f aca="false">AH180-(IF(ISERROR(VLOOKUP(A180,'YTD Last'!$E$2:$Z$383,21,0)),0,VLOOKUP(A180,'YTD Last'!$E$2:$Z$383,21,0)))</f>
        <v>3450.189546</v>
      </c>
      <c r="AJ180" s="259" t="n">
        <f aca="false">AH180-IF(ISERROR(VLOOKUP(A180,'QTD Last'!$A$2:$AH$600,34,0)),0,VLOOKUP(A180,'QTD Last'!$A$2:$AH$600,34,0))</f>
        <v>2510.851817</v>
      </c>
      <c r="AK180" s="259" t="n">
        <f aca="false">AH180-IF(ISERROR(VLOOKUP(A180,'MTD Last'!$A$2:$AH$600,34,0)),0,VLOOKUP(A180,'MTD Last'!$A$2:$AH$600,34,0))</f>
        <v>2510.851817</v>
      </c>
      <c r="AL180" s="259" t="n">
        <f aca="false">AD180-AE180</f>
        <v>2510.851817</v>
      </c>
      <c r="AM180" s="269" t="str">
        <f aca="false">ROUND((L180-Control!$C$3)/365,0)&amp;" Year"</f>
        <v>-20 Year</v>
      </c>
      <c r="AN180" s="260" t="n">
        <f aca="false">IF(F180="AAA",1,IF(F180="AA+",2,IF(F180="AA",3,IF(F180="AA-",4,IF(F180="A+",5,IF(F180="A",6,IF(F180="A-",7,IF(F180="BBB+",8,"Code"))))))))</f>
        <v>8</v>
      </c>
      <c r="AO180" s="260" t="str">
        <f aca="false">IF(F180="BBB",9,IF(F180="BBB-",10,IF(F180="BB+",11,IF(F180="BB",12,IF(F180="BB-",13,IF(F180="B+",14,IF(F180="B",15,IF(F180="B-",16,"Code"))))))))</f>
        <v>Code</v>
      </c>
      <c r="AP180" s="260" t="n">
        <f aca="false">IF(AN180="Code",AO180,AN180)</f>
        <v>8</v>
      </c>
      <c r="AQ180" s="259" t="n">
        <f aca="false">AH180-(IF(ISERROR(VLOOKUP(A180,'WTD Last'!$A$1:$AQ$605,34,0)),0,VLOOKUP(A180,'WTD Last'!$A$1:$AQ$605,34,0)))</f>
        <v>-10581.176997</v>
      </c>
      <c r="AR180" s="270" t="n">
        <f aca="false">R180-(IF(ISERROR(VLOOKUP(A180,'WTD Last'!$A$1:$AQ$605,18,0)),0,VLOOKUP(A180,'WTD Last'!$A$1:$AQ$605,18,0)))</f>
        <v>2.891403</v>
      </c>
      <c r="AS180" s="259" t="n">
        <f aca="false">O180-(IF(ISERROR(VLOOKUP(A180,'WTD Last'!$A$1:$AQ$605,15,0)),0,VLOOKUP(A180,'WTD Last'!$A$1:$AQ$605,15,0)))</f>
        <v>39.7139669999997</v>
      </c>
      <c r="AT180" s="259" t="n">
        <f aca="false">N180*(P180/100)/360</f>
        <v>147.222222222222</v>
      </c>
      <c r="AV180" s="261" t="n">
        <v>68613</v>
      </c>
      <c r="AW180" s="255"/>
      <c r="AX180" s="257"/>
    </row>
    <row r="181" customFormat="false" ht="12.75" hidden="false" customHeight="false" outlineLevel="0" collapsed="false">
      <c r="A181" s="255" t="n">
        <v>44</v>
      </c>
      <c r="B181" s="255" t="n">
        <v>143</v>
      </c>
      <c r="C181" s="255" t="s">
        <v>2</v>
      </c>
      <c r="D181" s="255" t="s">
        <v>223</v>
      </c>
      <c r="E181" s="255" t="s">
        <v>280</v>
      </c>
      <c r="F181" s="255" t="s">
        <v>197</v>
      </c>
      <c r="G181" s="255" t="s">
        <v>96</v>
      </c>
      <c r="H181" s="255" t="s">
        <v>168</v>
      </c>
      <c r="I181" s="255" t="s">
        <v>3</v>
      </c>
      <c r="J181" s="256" t="s">
        <v>203</v>
      </c>
      <c r="K181" s="268" t="n">
        <v>36746</v>
      </c>
      <c r="L181" s="268" t="n">
        <v>37164</v>
      </c>
      <c r="M181" s="255" t="s">
        <v>155</v>
      </c>
      <c r="N181" s="257" t="n">
        <v>10000000</v>
      </c>
      <c r="O181" s="257" t="n">
        <v>-472.135302</v>
      </c>
      <c r="P181" s="258" t="n">
        <v>2.125</v>
      </c>
      <c r="Q181" s="257" t="n">
        <v>146.539899</v>
      </c>
      <c r="R181" s="257" t="n">
        <v>144.023828</v>
      </c>
      <c r="S181" s="258" t="n">
        <v>-0.970909277868692</v>
      </c>
      <c r="T181" s="257" t="n">
        <v>458.400545121137</v>
      </c>
      <c r="U181" s="257" t="n">
        <v>1367.24994</v>
      </c>
      <c r="V181" s="257" t="n">
        <v>0</v>
      </c>
      <c r="W181" s="257" t="n">
        <v>1825.65048512114</v>
      </c>
      <c r="X181" s="257" t="n">
        <v>34464.46358</v>
      </c>
      <c r="Y181" s="257" t="n">
        <v>36113.804516</v>
      </c>
      <c r="Z181" s="257" t="n">
        <v>1649.34093599999</v>
      </c>
      <c r="AA181" s="257" t="n">
        <v>-176.309549121144</v>
      </c>
      <c r="AB181" s="257" t="n">
        <v>34464.46358</v>
      </c>
      <c r="AC181" s="257" t="n">
        <v>36113.804516</v>
      </c>
      <c r="AD181" s="257" t="n">
        <v>1649.34093599999</v>
      </c>
      <c r="AF181" s="257" t="n">
        <v>-7766.6257179</v>
      </c>
      <c r="AG181" s="259" t="n">
        <f aca="false">IF(ISERROR(VLOOKUP(B181,Acc_Cash!$A:$H,3,FALSE())),0,VLOOKUP(B181,Acc_Cash!$A:$H,3,FALSE()))</f>
        <v>138125</v>
      </c>
      <c r="AH181" s="259" t="n">
        <f aca="false">AG181+AC181</f>
        <v>174238.804516</v>
      </c>
      <c r="AI181" s="259" t="n">
        <f aca="false">AH181-(IF(ISERROR(VLOOKUP(A181,'YTD Last'!$E$2:$Z$500,21,0)),0,VLOOKUP(A181,'YTD Last'!$E$2:$Z$500,21,0)))</f>
        <v>117244.9911</v>
      </c>
      <c r="AJ181" s="259" t="n">
        <f aca="false">AH181-IF(ISERROR(VLOOKUP(A181,'QTD Last'!$A$2:$AH$600,34,0)),0,VLOOKUP(A181,'QTD Last'!$A$2:$AH$600,34,0))</f>
        <v>1649.34093599999</v>
      </c>
      <c r="AK181" s="259" t="n">
        <f aca="false">AH181-IF(ISERROR(VLOOKUP(A181,'MTD Last'!$A$2:$AH$600,34,0)),0,VLOOKUP(A181,'MTD Last'!$A$2:$AH$600,34,0))</f>
        <v>1649.34093599999</v>
      </c>
      <c r="AL181" s="259" t="n">
        <f aca="false">AD181-AE181</f>
        <v>1649.34093599999</v>
      </c>
      <c r="AM181" s="269" t="str">
        <f aca="false">ROUND((L181-Control!$C$3)/365,0)&amp;" Year"</f>
        <v>-24 Year</v>
      </c>
      <c r="AN181" s="260" t="str">
        <f aca="false">IF(F181="AAA",1,IF(F181="AA+",2,IF(F181="AA",3,IF(F181="AA-",4,IF(F181="A+",5,IF(F181="A",6,IF(F181="A-",7,IF(F181="BBB+",8,"Code"))))))))</f>
        <v>Code</v>
      </c>
      <c r="AO181" s="260" t="n">
        <f aca="false">IF(F181="BBB",9,IF(F181="BBB-",10,IF(F181="BB+",11,IF(F181="BB",12,IF(F181="BB-",13,IF(F181="B+",14,IF(F181="B",15,IF(F181="B-",16,"Code"))))))))</f>
        <v>14</v>
      </c>
      <c r="AP181" s="260" t="n">
        <f aca="false">IF(AN181="Code",AO181,AN181)</f>
        <v>14</v>
      </c>
      <c r="AQ181" s="259" t="n">
        <f aca="false">AH181-(IF(ISERROR(VLOOKUP(A181,'WTD Last'!$A$1:$AQ$605,34,0)),0,VLOOKUP(A181,'WTD Last'!$A$1:$AQ$605,34,0)))</f>
        <v>7648.51156400002</v>
      </c>
      <c r="AR181" s="270" t="n">
        <f aca="false">R181-(IF(ISERROR(VLOOKUP(A181,'WTD Last'!$A$1:$AQ$605,18,0)),0,VLOOKUP(A181,'WTD Last'!$A$1:$AQ$605,18,0)))</f>
        <v>-8.56724599999998</v>
      </c>
      <c r="AS181" s="259" t="n">
        <f aca="false">O181-(IF(ISERROR(VLOOKUP(A181,'WTD Last'!$A$1:$AQ$605,15,0)),0,VLOOKUP(A181,'WTD Last'!$A$1:$AQ$605,15,0)))</f>
        <v>20.492181</v>
      </c>
      <c r="AT181" s="259" t="n">
        <f aca="false">N181*(P181/100)/360</f>
        <v>590.277777777778</v>
      </c>
      <c r="AU181" s="261" t="n">
        <v>1305</v>
      </c>
      <c r="AV181" s="261" t="n">
        <v>93162</v>
      </c>
      <c r="AW181" s="255"/>
      <c r="AX181" s="257"/>
    </row>
    <row r="182" customFormat="false" ht="12.75" hidden="false" customHeight="false" outlineLevel="0" collapsed="false">
      <c r="A182" s="255" t="n">
        <v>57</v>
      </c>
      <c r="B182" s="255" t="n">
        <v>144</v>
      </c>
      <c r="C182" s="255" t="s">
        <v>3</v>
      </c>
      <c r="D182" s="255" t="s">
        <v>192</v>
      </c>
      <c r="E182" s="255" t="s">
        <v>280</v>
      </c>
      <c r="F182" s="255" t="s">
        <v>197</v>
      </c>
      <c r="G182" s="255" t="s">
        <v>96</v>
      </c>
      <c r="H182" s="255" t="s">
        <v>168</v>
      </c>
      <c r="I182" s="255" t="s">
        <v>267</v>
      </c>
      <c r="J182" s="256" t="s">
        <v>203</v>
      </c>
      <c r="K182" s="268" t="n">
        <v>36746</v>
      </c>
      <c r="L182" s="268" t="n">
        <v>37164</v>
      </c>
      <c r="M182" s="255" t="s">
        <v>155</v>
      </c>
      <c r="N182" s="257" t="n">
        <v>10000000</v>
      </c>
      <c r="O182" s="257" t="n">
        <v>-472.135302</v>
      </c>
      <c r="P182" s="258" t="n">
        <v>2.125</v>
      </c>
      <c r="Q182" s="257" t="n">
        <v>146.539899</v>
      </c>
      <c r="R182" s="257" t="n">
        <v>144.023828</v>
      </c>
      <c r="S182" s="258" t="n">
        <v>-0.970909277868692</v>
      </c>
      <c r="T182" s="257" t="n">
        <v>458.400545121137</v>
      </c>
      <c r="U182" s="257" t="n">
        <v>1367.24994</v>
      </c>
      <c r="V182" s="257" t="n">
        <v>0</v>
      </c>
      <c r="W182" s="257" t="n">
        <v>1825.65048512114</v>
      </c>
      <c r="X182" s="257" t="n">
        <v>34464.46358</v>
      </c>
      <c r="Y182" s="257" t="n">
        <v>36113.804516</v>
      </c>
      <c r="Z182" s="257" t="n">
        <v>1649.34093599999</v>
      </c>
      <c r="AA182" s="257" t="n">
        <v>-176.309549121144</v>
      </c>
      <c r="AB182" s="257" t="n">
        <v>34464.46358</v>
      </c>
      <c r="AC182" s="257" t="n">
        <v>36113.804516</v>
      </c>
      <c r="AD182" s="257" t="n">
        <v>1649.34093599999</v>
      </c>
      <c r="AF182" s="257" t="n">
        <v>-7766.6257179</v>
      </c>
      <c r="AG182" s="259" t="n">
        <f aca="false">IF(ISERROR(VLOOKUP(B182,Acc_Cash!$A:$H,3,FALSE())),0,VLOOKUP(B182,Acc_Cash!$A:$H,3,FALSE()))</f>
        <v>138125</v>
      </c>
      <c r="AH182" s="259" t="n">
        <f aca="false">AG182+AC182</f>
        <v>174238.804516</v>
      </c>
      <c r="AI182" s="259" t="n">
        <f aca="false">AH182-(IF(ISERROR(VLOOKUP(A182,'YTD Last'!$E$2:$Z$500,21,0)),0,VLOOKUP(A182,'YTD Last'!$E$2:$Z$500,21,0)))</f>
        <v>117244.9911</v>
      </c>
      <c r="AJ182" s="259" t="n">
        <f aca="false">AH182-IF(ISERROR(VLOOKUP(A182,'QTD Last'!$A$2:$AH$600,34,0)),0,VLOOKUP(A182,'QTD Last'!$A$2:$AH$600,34,0))</f>
        <v>1649.34093599999</v>
      </c>
      <c r="AK182" s="259" t="n">
        <f aca="false">AH182-IF(ISERROR(VLOOKUP(A182,'MTD Last'!$A$2:$AH$600,34,0)),0,VLOOKUP(A182,'MTD Last'!$A$2:$AH$600,34,0))</f>
        <v>1649.34093599999</v>
      </c>
      <c r="AL182" s="259" t="n">
        <f aca="false">AD182-AE182</f>
        <v>1649.34093599999</v>
      </c>
      <c r="AM182" s="269" t="str">
        <f aca="false">ROUND((L182-Control!$C$3)/365,0)&amp;" Year"</f>
        <v>-24 Year</v>
      </c>
      <c r="AN182" s="260" t="str">
        <f aca="false">IF(F182="AAA",1,IF(F182="AA+",2,IF(F182="AA",3,IF(F182="AA-",4,IF(F182="A+",5,IF(F182="A",6,IF(F182="A-",7,IF(F182="BBB+",8,"Code"))))))))</f>
        <v>Code</v>
      </c>
      <c r="AO182" s="260" t="n">
        <f aca="false">IF(F182="BBB",9,IF(F182="BBB-",10,IF(F182="BB+",11,IF(F182="BB",12,IF(F182="BB-",13,IF(F182="B+",14,IF(F182="B",15,IF(F182="B-",16,"Code"))))))))</f>
        <v>14</v>
      </c>
      <c r="AP182" s="260" t="n">
        <f aca="false">IF(AN182="Code",AO182,AN182)</f>
        <v>14</v>
      </c>
      <c r="AQ182" s="259" t="n">
        <f aca="false">AH182-(IF(ISERROR(VLOOKUP(A182,'WTD Last'!$A$1:$AQ$605,34,0)),0,VLOOKUP(A182,'WTD Last'!$A$1:$AQ$605,34,0)))</f>
        <v>7648.51156400002</v>
      </c>
      <c r="AR182" s="270" t="n">
        <f aca="false">R182-(IF(ISERROR(VLOOKUP(A182,'WTD Last'!$A$1:$AQ$605,18,0)),0,VLOOKUP(A182,'WTD Last'!$A$1:$AQ$605,18,0)))</f>
        <v>-8.56724599999998</v>
      </c>
      <c r="AS182" s="259" t="n">
        <f aca="false">O182-(IF(ISERROR(VLOOKUP(A182,'WTD Last'!$A$1:$AQ$605,15,0)),0,VLOOKUP(A182,'WTD Last'!$A$1:$AQ$605,15,0)))</f>
        <v>20.492181</v>
      </c>
      <c r="AT182" s="259" t="n">
        <f aca="false">N182*(P182/100)/360</f>
        <v>590.277777777778</v>
      </c>
      <c r="AU182" s="261" t="n">
        <v>63087</v>
      </c>
      <c r="AV182" s="261" t="n">
        <v>93162</v>
      </c>
      <c r="AW182" s="255"/>
      <c r="AX182" s="257"/>
    </row>
    <row r="183" customFormat="false" ht="12.75" hidden="false" customHeight="false" outlineLevel="0" collapsed="false">
      <c r="A183" s="255" t="n">
        <v>144</v>
      </c>
      <c r="B183" s="255" t="n">
        <v>145</v>
      </c>
      <c r="C183" s="255" t="s">
        <v>3</v>
      </c>
      <c r="D183" s="255" t="s">
        <v>222</v>
      </c>
      <c r="E183" s="255" t="s">
        <v>280</v>
      </c>
      <c r="F183" s="255" t="s">
        <v>197</v>
      </c>
      <c r="G183" s="255" t="s">
        <v>96</v>
      </c>
      <c r="H183" s="255" t="s">
        <v>168</v>
      </c>
      <c r="I183" s="255" t="s">
        <v>177</v>
      </c>
      <c r="J183" s="256" t="s">
        <v>203</v>
      </c>
      <c r="K183" s="268" t="n">
        <v>36746</v>
      </c>
      <c r="L183" s="268" t="n">
        <v>37164</v>
      </c>
      <c r="M183" s="255" t="s">
        <v>155</v>
      </c>
      <c r="N183" s="257" t="n">
        <v>-10000000</v>
      </c>
      <c r="O183" s="257" t="n">
        <v>472.135302</v>
      </c>
      <c r="P183" s="258" t="n">
        <v>2.125</v>
      </c>
      <c r="Q183" s="257" t="n">
        <v>146.539899</v>
      </c>
      <c r="R183" s="257" t="n">
        <v>144.023828</v>
      </c>
      <c r="S183" s="258" t="n">
        <v>-0.970909277868692</v>
      </c>
      <c r="T183" s="257" t="n">
        <v>-458.400545121137</v>
      </c>
      <c r="U183" s="257" t="n">
        <v>-1367.24994</v>
      </c>
      <c r="V183" s="257" t="n">
        <v>0</v>
      </c>
      <c r="W183" s="257" t="n">
        <v>-1825.65048512114</v>
      </c>
      <c r="X183" s="257" t="n">
        <v>-34464.46358</v>
      </c>
      <c r="Y183" s="257" t="n">
        <v>-36113.804516</v>
      </c>
      <c r="Z183" s="257" t="n">
        <v>-1649.34093599999</v>
      </c>
      <c r="AA183" s="257" t="n">
        <v>176.309549121144</v>
      </c>
      <c r="AB183" s="257" t="n">
        <v>-34464.46358</v>
      </c>
      <c r="AC183" s="257" t="n">
        <v>-36113.804516</v>
      </c>
      <c r="AD183" s="257" t="n">
        <v>-1649.34093599999</v>
      </c>
      <c r="AF183" s="257" t="n">
        <v>7766.6257179</v>
      </c>
      <c r="AG183" s="259" t="n">
        <f aca="false">IF(ISERROR(VLOOKUP(B183,Acc_Cash!$A:$H,3,FALSE())),0,VLOOKUP(B183,Acc_Cash!$A:$H,3,FALSE()))</f>
        <v>-138125</v>
      </c>
      <c r="AH183" s="259" t="n">
        <f aca="false">AG183+AC183</f>
        <v>-174238.804516</v>
      </c>
      <c r="AI183" s="259" t="n">
        <f aca="false">AH183-(IF(ISERROR(VLOOKUP(A183,'YTD Last'!$E$2:$Z$500,21,0)),0,VLOOKUP(A183,'YTD Last'!$E$2:$Z$500,21,0)))</f>
        <v>-117244.9911</v>
      </c>
      <c r="AJ183" s="259" t="n">
        <f aca="false">AH183-IF(ISERROR(VLOOKUP(A183,'QTD Last'!$A$2:$AH$600,34,0)),0,VLOOKUP(A183,'QTD Last'!$A$2:$AH$600,34,0))</f>
        <v>-1649.34093599999</v>
      </c>
      <c r="AK183" s="259" t="n">
        <f aca="false">AH183-IF(ISERROR(VLOOKUP(A183,'MTD Last'!$A$2:$AH$600,34,0)),0,VLOOKUP(A183,'MTD Last'!$A$2:$AH$600,34,0))</f>
        <v>-1649.34093599999</v>
      </c>
      <c r="AL183" s="259" t="n">
        <f aca="false">AD183-AE183</f>
        <v>-1649.34093599999</v>
      </c>
      <c r="AM183" s="269" t="str">
        <f aca="false">ROUND((L183-Control!$C$3)/365,0)&amp;" Year"</f>
        <v>-24 Year</v>
      </c>
      <c r="AN183" s="260" t="str">
        <f aca="false">IF(F183="AAA",1,IF(F183="AA+",2,IF(F183="AA",3,IF(F183="AA-",4,IF(F183="A+",5,IF(F183="A",6,IF(F183="A-",7,IF(F183="BBB+",8,"Code"))))))))</f>
        <v>Code</v>
      </c>
      <c r="AO183" s="260" t="n">
        <f aca="false">IF(F183="BBB",9,IF(F183="BBB-",10,IF(F183="BB+",11,IF(F183="BB",12,IF(F183="BB-",13,IF(F183="B+",14,IF(F183="B",15,IF(F183="B-",16,"Code"))))))))</f>
        <v>14</v>
      </c>
      <c r="AP183" s="260" t="n">
        <f aca="false">IF(AN183="Code",AO183,AN183)</f>
        <v>14</v>
      </c>
      <c r="AQ183" s="259" t="n">
        <f aca="false">AH183-(IF(ISERROR(VLOOKUP(A183,'WTD Last'!$A$1:$AQ$605,34,0)),0,VLOOKUP(A183,'WTD Last'!$A$1:$AQ$605,34,0)))</f>
        <v>-7648.51156400002</v>
      </c>
      <c r="AR183" s="270"/>
      <c r="AS183" s="259"/>
      <c r="AT183" s="259" t="n">
        <f aca="false">N183*(P183/100)/360</f>
        <v>-590.277777777778</v>
      </c>
      <c r="AU183" s="261" t="n">
        <v>45549</v>
      </c>
      <c r="AV183" s="261" t="n">
        <v>93162</v>
      </c>
      <c r="AW183" s="255"/>
      <c r="AX183" s="257"/>
    </row>
    <row r="184" customFormat="false" ht="12.75" hidden="false" customHeight="false" outlineLevel="0" collapsed="false">
      <c r="A184" s="255" t="n">
        <v>1713</v>
      </c>
      <c r="B184" s="255" t="n">
        <v>916</v>
      </c>
      <c r="C184" s="255" t="s">
        <v>2</v>
      </c>
      <c r="D184" s="255" t="s">
        <v>104</v>
      </c>
      <c r="E184" s="255" t="s">
        <v>281</v>
      </c>
      <c r="F184" s="255" t="s">
        <v>109</v>
      </c>
      <c r="G184" s="255" t="s">
        <v>167</v>
      </c>
      <c r="H184" s="255" t="s">
        <v>282</v>
      </c>
      <c r="I184" s="255" t="s">
        <v>175</v>
      </c>
      <c r="J184" s="256" t="s">
        <v>283</v>
      </c>
      <c r="K184" s="268" t="n">
        <v>36972</v>
      </c>
      <c r="L184" s="268" t="n">
        <v>38798</v>
      </c>
      <c r="M184" s="255" t="s">
        <v>100</v>
      </c>
      <c r="N184" s="257" t="n">
        <v>-10000000</v>
      </c>
      <c r="O184" s="257" t="n">
        <v>4297.890184</v>
      </c>
      <c r="P184" s="258" t="n">
        <v>0.36</v>
      </c>
      <c r="Q184" s="257" t="n">
        <v>33.598149</v>
      </c>
      <c r="R184" s="257" t="n">
        <v>33.463148</v>
      </c>
      <c r="S184" s="258" t="n">
        <v>-0.112096348493604</v>
      </c>
      <c r="T184" s="257" t="n">
        <v>-481.777795852906</v>
      </c>
      <c r="U184" s="257" t="n">
        <v>-430.550502</v>
      </c>
      <c r="V184" s="257" t="n">
        <v>0</v>
      </c>
      <c r="W184" s="257" t="n">
        <v>-912.328297852906</v>
      </c>
      <c r="X184" s="257" t="n">
        <v>-11841.053261</v>
      </c>
      <c r="Y184" s="257" t="n">
        <v>-12543.910411</v>
      </c>
      <c r="Z184" s="257" t="n">
        <v>-702.857150000002</v>
      </c>
      <c r="AA184" s="257" t="n">
        <v>209.471147852904</v>
      </c>
      <c r="AB184" s="257" t="n">
        <v>-10443.808976202</v>
      </c>
      <c r="AC184" s="257" t="n">
        <v>-11007.2813856525</v>
      </c>
      <c r="AD184" s="257" t="n">
        <v>-563.472409450502</v>
      </c>
      <c r="AG184" s="259" t="n">
        <f aca="false">IF(ISERROR(VLOOKUP(B184,Acc_Cash!$A:$H,3,FALSE())),0,VLOOKUP(B184,Acc_Cash!$A:$H,3,FALSE()))</f>
        <v>0</v>
      </c>
      <c r="AH184" s="259" t="n">
        <f aca="false">AG184+AC184</f>
        <v>-11007.2813856525</v>
      </c>
      <c r="AI184" s="259" t="n">
        <f aca="false">AH184-(IF(ISERROR(VLOOKUP(A184,'YTD Last'!$E$2:$Z$500,21,0)),0,VLOOKUP(A184,'YTD Last'!$E$2:$Z$500,21,0)))</f>
        <v>-11007.2813856525</v>
      </c>
      <c r="AJ184" s="259" t="n">
        <f aca="false">AH184-IF(ISERROR(VLOOKUP(A184,'QTD Last'!$A$2:$AH$600,34,0)),0,VLOOKUP(A184,'QTD Last'!$A$2:$AH$600,34,0))</f>
        <v>-563.472409450502</v>
      </c>
      <c r="AK184" s="259" t="n">
        <f aca="false">AH184-IF(ISERROR(VLOOKUP(A184,'MTD Last'!$A$2:$AH$600,34,0)),0,VLOOKUP(A184,'MTD Last'!$A$2:$AH$600,34,0))</f>
        <v>-563.472409450502</v>
      </c>
      <c r="AL184" s="259" t="n">
        <f aca="false">AD184-AE184</f>
        <v>-563.472409450502</v>
      </c>
      <c r="AM184" s="269" t="str">
        <f aca="false">ROUND((L184-Control!$C$3)/365,0)&amp;" Year"</f>
        <v>-20 Year</v>
      </c>
      <c r="AN184" s="260" t="str">
        <f aca="false">IF(F184="AAA",1,IF(F184="AA+",2,IF(F184="AA",3,IF(F184="AA-",4,IF(F184="A+",5,IF(F184="A",6,IF(F184="A-",7,IF(F184="BBB+",8,"Code"))))))))</f>
        <v>Code</v>
      </c>
      <c r="AO184" s="260" t="str">
        <f aca="false">IF(F184="BBB",9,IF(F184="BBB-",10,IF(F184="BB+",11,IF(F184="BB",12,IF(F184="BB-",13,IF(F184="B+",14,IF(F184="B",15,IF(F184="B-",16,"Code"))))))))</f>
        <v>Code</v>
      </c>
      <c r="AP184" s="260" t="str">
        <f aca="false">IF(AN184="Code",AO184,AN184)</f>
        <v>Code</v>
      </c>
      <c r="AQ184" s="259" t="n">
        <f aca="false">AH184-(IF(ISERROR(VLOOKUP(A184,'WTD Last'!$A$1:$AQ$605,34,0)),0,VLOOKUP(A184,'WTD Last'!$A$1:$AQ$605,34,0)))</f>
        <v>-8063.2563013959</v>
      </c>
      <c r="AR184" s="270" t="n">
        <f aca="false">R184-(IF(ISERROR(VLOOKUP(A184,'WTD Last'!$A$1:$AQ$605,18,0)),0,VLOOKUP(A184,'WTD Last'!$A$1:$AQ$605,18,0)))</f>
        <v>-1.905425</v>
      </c>
      <c r="AS184" s="259" t="n">
        <f aca="false">O184-(IF(ISERROR(VLOOKUP(A184,'WTD Last'!$A$1:$AQ$605,15,0)),0,VLOOKUP(A184,'WTD Last'!$A$1:$AQ$605,15,0)))</f>
        <v>-11.2528750000001</v>
      </c>
      <c r="AT184" s="259" t="n">
        <f aca="false">N184*(P184/100)/360</f>
        <v>-100</v>
      </c>
      <c r="AU184" s="261" t="n">
        <v>93466</v>
      </c>
      <c r="AV184" s="261" t="n">
        <v>92457</v>
      </c>
      <c r="AW184" s="255"/>
      <c r="AX184" s="257"/>
    </row>
    <row r="185" customFormat="false" ht="12.75" hidden="false" customHeight="false" outlineLevel="0" collapsed="false">
      <c r="A185" s="255" t="n">
        <v>1308</v>
      </c>
      <c r="B185" s="255" t="n">
        <v>469</v>
      </c>
      <c r="C185" s="255" t="s">
        <v>2</v>
      </c>
      <c r="D185" s="255" t="s">
        <v>104</v>
      </c>
      <c r="E185" s="255" t="s">
        <v>284</v>
      </c>
      <c r="F185" s="255" t="s">
        <v>116</v>
      </c>
      <c r="G185" s="255" t="s">
        <v>188</v>
      </c>
      <c r="H185" s="255" t="s">
        <v>110</v>
      </c>
      <c r="I185" s="255" t="s">
        <v>156</v>
      </c>
      <c r="J185" s="256" t="s">
        <v>212</v>
      </c>
      <c r="K185" s="268" t="n">
        <v>36896</v>
      </c>
      <c r="L185" s="268" t="n">
        <v>38722</v>
      </c>
      <c r="M185" s="255" t="s">
        <v>155</v>
      </c>
      <c r="N185" s="257" t="n">
        <v>-10000000</v>
      </c>
      <c r="O185" s="257" t="n">
        <v>4058.445537</v>
      </c>
      <c r="P185" s="258" t="n">
        <v>0.61</v>
      </c>
      <c r="Q185" s="257" t="n">
        <v>56.657971</v>
      </c>
      <c r="R185" s="257" t="n">
        <v>51.798109</v>
      </c>
      <c r="S185" s="258" t="n">
        <v>-5.05607407561917</v>
      </c>
      <c r="T185" s="257" t="n">
        <v>-20519.801266938</v>
      </c>
      <c r="U185" s="257" t="n">
        <v>-778.808061</v>
      </c>
      <c r="V185" s="257" t="n">
        <v>0</v>
      </c>
      <c r="W185" s="257" t="n">
        <v>-21298.609327938</v>
      </c>
      <c r="X185" s="257" t="n">
        <v>-33071.251652</v>
      </c>
      <c r="Y185" s="257" t="n">
        <v>-53676.063781</v>
      </c>
      <c r="Z185" s="257" t="n">
        <v>-20604.812129</v>
      </c>
      <c r="AA185" s="257" t="n">
        <v>693.797198938006</v>
      </c>
      <c r="AB185" s="257" t="n">
        <v>-33071.251652</v>
      </c>
      <c r="AC185" s="257" t="n">
        <v>-53676.063781</v>
      </c>
      <c r="AD185" s="257" t="n">
        <v>-20604.812129</v>
      </c>
      <c r="AF185" s="257" t="n">
        <v>29375.028796806</v>
      </c>
      <c r="AG185" s="259" t="n">
        <f aca="false">IF(ISERROR(VLOOKUP(B185,Acc_Cash!$A:$H,3,FALSE())),0,VLOOKUP(B185,Acc_Cash!$A:$H,3,FALSE()))</f>
        <v>0</v>
      </c>
      <c r="AH185" s="259" t="n">
        <f aca="false">AG185+AC185</f>
        <v>-53676.063781</v>
      </c>
      <c r="AI185" s="259" t="n">
        <f aca="false">AH185-(IF(ISERROR(VLOOKUP(A185,'YTD Last'!$E$2:$Z$383,21,0)),0,VLOOKUP(A185,'YTD Last'!$E$2:$Z$383,21,0)))</f>
        <v>-56459.159735</v>
      </c>
      <c r="AJ185" s="259" t="n">
        <f aca="false">AH185-IF(ISERROR(VLOOKUP(A185,'QTD Last'!$A$2:$AH$600,34,0)),0,VLOOKUP(A185,'QTD Last'!$A$2:$AH$600,34,0))</f>
        <v>-20604.812129</v>
      </c>
      <c r="AK185" s="259" t="n">
        <f aca="false">AH185-IF(ISERROR(VLOOKUP(A185,'MTD Last'!$A$2:$AH$600,34,0)),0,VLOOKUP(A185,'MTD Last'!$A$2:$AH$600,34,0))</f>
        <v>-20604.812129</v>
      </c>
      <c r="AL185" s="259" t="n">
        <f aca="false">AD185-AE185</f>
        <v>-20604.812129</v>
      </c>
      <c r="AM185" s="269" t="str">
        <f aca="false">ROUND((L185-Control!$C$3)/365,0)&amp;" Year"</f>
        <v>-20 Year</v>
      </c>
      <c r="AN185" s="260" t="n">
        <f aca="false">IF(F185="AAA",1,IF(F185="AA+",2,IF(F185="AA",3,IF(F185="AA-",4,IF(F185="A+",5,IF(F185="A",6,IF(F185="A-",7,IF(F185="BBB+",8,"Code"))))))))</f>
        <v>8</v>
      </c>
      <c r="AO185" s="260" t="str">
        <f aca="false">IF(F185="BBB",9,IF(F185="BBB-",10,IF(F185="BB+",11,IF(F185="BB",12,IF(F185="BB-",13,IF(F185="B+",14,IF(F185="B",15,IF(F185="B-",16,"Code"))))))))</f>
        <v>Code</v>
      </c>
      <c r="AP185" s="260" t="n">
        <f aca="false">IF(AN185="Code",AO185,AN185)</f>
        <v>8</v>
      </c>
      <c r="AQ185" s="259" t="n">
        <f aca="false">AH185-(IF(ISERROR(VLOOKUP(A185,'WTD Last'!$A$1:$AQ$605,34,0)),0,VLOOKUP(A185,'WTD Last'!$A$1:$AQ$605,34,0)))</f>
        <v>-31944.401246</v>
      </c>
      <c r="AR185" s="270" t="n">
        <f aca="false">R185-(IF(ISERROR(VLOOKUP(A185,'WTD Last'!$A$1:$AQ$605,18,0)),0,VLOOKUP(A185,'WTD Last'!$A$1:$AQ$605,18,0)))</f>
        <v>-7.300066</v>
      </c>
      <c r="AS185" s="259" t="n">
        <f aca="false">O185-(IF(ISERROR(VLOOKUP(A185,'WTD Last'!$A$1:$AQ$605,15,0)),0,VLOOKUP(A185,'WTD Last'!$A$1:$AQ$605,15,0)))</f>
        <v>-37.236054</v>
      </c>
      <c r="AT185" s="259" t="n">
        <f aca="false">N185*(P185/100)/360</f>
        <v>-169.444444444444</v>
      </c>
      <c r="AV185" s="261" t="n">
        <v>51084</v>
      </c>
      <c r="AW185" s="255"/>
      <c r="AX185" s="257"/>
    </row>
    <row r="186" customFormat="false" ht="12.75" hidden="false" customHeight="false" outlineLevel="0" collapsed="false">
      <c r="A186" s="255" t="n">
        <v>1502</v>
      </c>
      <c r="B186" s="255" t="n">
        <v>553</v>
      </c>
      <c r="C186" s="255" t="s">
        <v>2</v>
      </c>
      <c r="D186" s="255" t="s">
        <v>157</v>
      </c>
      <c r="E186" s="255" t="s">
        <v>284</v>
      </c>
      <c r="F186" s="255" t="s">
        <v>116</v>
      </c>
      <c r="G186" s="255" t="s">
        <v>188</v>
      </c>
      <c r="H186" s="255" t="s">
        <v>110</v>
      </c>
      <c r="I186" s="255" t="s">
        <v>156</v>
      </c>
      <c r="J186" s="256" t="s">
        <v>158</v>
      </c>
      <c r="K186" s="268" t="n">
        <v>36896</v>
      </c>
      <c r="L186" s="268" t="n">
        <v>38722</v>
      </c>
      <c r="M186" s="255" t="s">
        <v>155</v>
      </c>
      <c r="N186" s="257" t="n">
        <v>10000000</v>
      </c>
      <c r="O186" s="257" t="n">
        <v>-4058.445537</v>
      </c>
      <c r="P186" s="258" t="n">
        <v>0.61</v>
      </c>
      <c r="Q186" s="257" t="n">
        <v>56.657971</v>
      </c>
      <c r="R186" s="257" t="n">
        <v>51.798109</v>
      </c>
      <c r="S186" s="258" t="n">
        <v>-5.05607407561917</v>
      </c>
      <c r="T186" s="257" t="n">
        <v>20519.801266938</v>
      </c>
      <c r="U186" s="257" t="n">
        <v>778.808061</v>
      </c>
      <c r="V186" s="257" t="n">
        <v>0</v>
      </c>
      <c r="W186" s="257" t="n">
        <v>21298.609327938</v>
      </c>
      <c r="X186" s="257" t="n">
        <v>33071.251652</v>
      </c>
      <c r="Y186" s="257" t="n">
        <v>53676.063781</v>
      </c>
      <c r="Z186" s="257" t="n">
        <v>20604.812129</v>
      </c>
      <c r="AA186" s="257" t="n">
        <v>-693.797198938006</v>
      </c>
      <c r="AB186" s="257" t="n">
        <v>33071.251652</v>
      </c>
      <c r="AC186" s="257" t="n">
        <v>53676.063781</v>
      </c>
      <c r="AD186" s="257" t="n">
        <v>20604.812129</v>
      </c>
      <c r="AF186" s="257" t="n">
        <v>-29375.028796806</v>
      </c>
      <c r="AG186" s="259" t="n">
        <f aca="false">IF(ISERROR(VLOOKUP(B186,Acc_Cash!$A:$H,3,FALSE())),0,VLOOKUP(B186,Acc_Cash!$A:$H,3,FALSE()))</f>
        <v>0</v>
      </c>
      <c r="AH186" s="259" t="n">
        <f aca="false">AG186+AC186</f>
        <v>53676.063781</v>
      </c>
      <c r="AI186" s="259" t="n">
        <f aca="false">AH186-(IF(ISERROR(VLOOKUP(A186,'YTD Last'!$E$2:$Z$383,21,0)),0,VLOOKUP(A186,'YTD Last'!$E$2:$Z$383,21,0)))</f>
        <v>56459.159735</v>
      </c>
      <c r="AJ186" s="259" t="n">
        <f aca="false">AH186-IF(ISERROR(VLOOKUP(A186,'QTD Last'!$A$2:$AH$600,34,0)),0,VLOOKUP(A186,'QTD Last'!$A$2:$AH$600,34,0))</f>
        <v>20604.812129</v>
      </c>
      <c r="AK186" s="259" t="n">
        <f aca="false">AH186-IF(ISERROR(VLOOKUP(A186,'MTD Last'!$A$2:$AH$600,34,0)),0,VLOOKUP(A186,'MTD Last'!$A$2:$AH$600,34,0))</f>
        <v>20604.812129</v>
      </c>
      <c r="AL186" s="259" t="n">
        <f aca="false">AD186-AE186</f>
        <v>20604.812129</v>
      </c>
      <c r="AM186" s="269" t="str">
        <f aca="false">ROUND((L186-Control!$C$3)/365,0)&amp;" Year"</f>
        <v>-20 Year</v>
      </c>
      <c r="AN186" s="260" t="n">
        <f aca="false">IF(F186="AAA",1,IF(F186="AA+",2,IF(F186="AA",3,IF(F186="AA-",4,IF(F186="A+",5,IF(F186="A",6,IF(F186="A-",7,IF(F186="BBB+",8,"Code"))))))))</f>
        <v>8</v>
      </c>
      <c r="AO186" s="260" t="str">
        <f aca="false">IF(F186="BBB",9,IF(F186="BBB-",10,IF(F186="BB+",11,IF(F186="BB",12,IF(F186="BB-",13,IF(F186="B+",14,IF(F186="B",15,IF(F186="B-",16,"Code"))))))))</f>
        <v>Code</v>
      </c>
      <c r="AP186" s="260" t="n">
        <f aca="false">IF(AN186="Code",AO186,AN186)</f>
        <v>8</v>
      </c>
      <c r="AQ186" s="259" t="n">
        <f aca="false">AH186-(IF(ISERROR(VLOOKUP(A186,'WTD Last'!$A$1:$AQ$605,34,0)),0,VLOOKUP(A186,'WTD Last'!$A$1:$AQ$605,34,0)))</f>
        <v>31944.401246</v>
      </c>
      <c r="AR186" s="270" t="n">
        <f aca="false">R186-(IF(ISERROR(VLOOKUP(A186,'WTD Last'!$A$1:$AQ$605,18,0)),0,VLOOKUP(A186,'WTD Last'!$A$1:$AQ$605,18,0)))</f>
        <v>-7.300066</v>
      </c>
      <c r="AS186" s="259" t="n">
        <f aca="false">O186-(IF(ISERROR(VLOOKUP(A186,'WTD Last'!$A$1:$AQ$605,15,0)),0,VLOOKUP(A186,'WTD Last'!$A$1:$AQ$605,15,0)))</f>
        <v>37.236054</v>
      </c>
      <c r="AT186" s="259" t="n">
        <f aca="false">N186*(P186/100)/360</f>
        <v>169.444444444444</v>
      </c>
      <c r="AV186" s="261" t="n">
        <v>51084</v>
      </c>
      <c r="AW186" s="255"/>
      <c r="AX186" s="257"/>
    </row>
    <row r="187" customFormat="false" ht="12.75" hidden="false" customHeight="false" outlineLevel="0" collapsed="false">
      <c r="A187" s="255" t="n">
        <v>881</v>
      </c>
      <c r="B187" s="255" t="n">
        <v>422</v>
      </c>
      <c r="C187" s="255" t="s">
        <v>2</v>
      </c>
      <c r="D187" s="255" t="s">
        <v>104</v>
      </c>
      <c r="E187" s="255" t="s">
        <v>285</v>
      </c>
      <c r="F187" s="255" t="s">
        <v>260</v>
      </c>
      <c r="G187" s="255" t="s">
        <v>112</v>
      </c>
      <c r="H187" s="255" t="s">
        <v>97</v>
      </c>
      <c r="I187" s="255" t="s">
        <v>286</v>
      </c>
      <c r="J187" s="256" t="s">
        <v>105</v>
      </c>
      <c r="K187" s="268" t="n">
        <v>36872</v>
      </c>
      <c r="L187" s="268" t="n">
        <v>38698</v>
      </c>
      <c r="M187" s="255" t="s">
        <v>100</v>
      </c>
      <c r="N187" s="257" t="n">
        <v>-10000000</v>
      </c>
      <c r="O187" s="257" t="n">
        <v>4094.082257</v>
      </c>
      <c r="P187" s="258" t="n">
        <v>0.4</v>
      </c>
      <c r="Q187" s="257" t="n">
        <v>29.999135</v>
      </c>
      <c r="R187" s="257" t="n">
        <v>30.673278</v>
      </c>
      <c r="S187" s="258" t="n">
        <v>0.704310455016145</v>
      </c>
      <c r="T187" s="257" t="n">
        <v>2883.50493730119</v>
      </c>
      <c r="U187" s="257" t="n">
        <v>-372.112428</v>
      </c>
      <c r="V187" s="257" t="n">
        <v>0</v>
      </c>
      <c r="W187" s="257" t="n">
        <v>2511.39250930119</v>
      </c>
      <c r="X187" s="257" t="n">
        <v>-44636.592726</v>
      </c>
      <c r="Y187" s="257" t="n">
        <v>-41913.143394</v>
      </c>
      <c r="Z187" s="257" t="n">
        <v>2723.449332</v>
      </c>
      <c r="AA187" s="257" t="n">
        <v>212.05682269881</v>
      </c>
      <c r="AB187" s="257" t="n">
        <v>-39369.474784332</v>
      </c>
      <c r="AC187" s="257" t="n">
        <v>-36778.783328235</v>
      </c>
      <c r="AD187" s="257" t="n">
        <v>2590.691456097</v>
      </c>
      <c r="AF187" s="257" t="n">
        <v>8081.718375318</v>
      </c>
      <c r="AG187" s="259" t="n">
        <f aca="false">IF(ISERROR(VLOOKUP(B187,Acc_Cash!$A:$H,3,FALSE())),0,VLOOKUP(B187,Acc_Cash!$A:$H,3,FALSE()))</f>
        <v>-8775</v>
      </c>
      <c r="AH187" s="259" t="n">
        <f aca="false">AG187+AC187</f>
        <v>-45553.783328235</v>
      </c>
      <c r="AI187" s="259" t="n">
        <f aca="false">AH187-(IF(ISERROR(VLOOKUP(A187,'YTD Last'!$E$2:$Z$500,21,0)),0,VLOOKUP(A187,'YTD Last'!$E$2:$Z$500,21,0)))</f>
        <v>-42650.9813771188</v>
      </c>
      <c r="AJ187" s="259" t="n">
        <f aca="false">AH187-IF(ISERROR(VLOOKUP(A187,'QTD Last'!$A$2:$AH$600,34,0)),0,VLOOKUP(A187,'QTD Last'!$A$2:$AH$600,34,0))</f>
        <v>2635.691456097</v>
      </c>
      <c r="AK187" s="259" t="n">
        <f aca="false">AH187-IF(ISERROR(VLOOKUP(A187,'MTD Last'!$A$2:$AH$600,34,0)),0,VLOOKUP(A187,'MTD Last'!$A$2:$AH$600,34,0))</f>
        <v>2635.691456097</v>
      </c>
      <c r="AL187" s="259" t="n">
        <f aca="false">AD187-AE187</f>
        <v>2590.691456097</v>
      </c>
      <c r="AM187" s="269" t="str">
        <f aca="false">ROUND((L187-Control!$C$3)/365,0)&amp;" Year"</f>
        <v>-20 Year</v>
      </c>
      <c r="AN187" s="260" t="n">
        <f aca="false">IF(F187="AAA",1,IF(F187="AA+",2,IF(F187="AA",3,IF(F187="AA-",4,IF(F187="A+",5,IF(F187="A",6,IF(F187="A-",7,IF(F187="BBB+",8,"Code"))))))))</f>
        <v>3</v>
      </c>
      <c r="AO187" s="260" t="str">
        <f aca="false">IF(F187="BBB",9,IF(F187="BBB-",10,IF(F187="BB+",11,IF(F187="BB",12,IF(F187="BB-",13,IF(F187="B+",14,IF(F187="B",15,IF(F187="B-",16,"Code"))))))))</f>
        <v>Code</v>
      </c>
      <c r="AP187" s="260" t="n">
        <f aca="false">IF(AN187="Code",AO187,AN187)</f>
        <v>3</v>
      </c>
      <c r="AQ187" s="259" t="n">
        <f aca="false">AH187-(IF(ISERROR(VLOOKUP(A187,'WTD Last'!$A$1:$AQ$605,34,0)),0,VLOOKUP(A187,'WTD Last'!$A$1:$AQ$605,34,0)))</f>
        <v>-2900.69127984899</v>
      </c>
      <c r="AR187" s="270" t="n">
        <f aca="false">R187-(IF(ISERROR(VLOOKUP(A187,'WTD Last'!$A$1:$AQ$605,18,0)),0,VLOOKUP(A187,'WTD Last'!$A$1:$AQ$605,18,0)))</f>
        <v>-0.767126999999999</v>
      </c>
      <c r="AS187" s="259" t="n">
        <f aca="false">O187-(IF(ISERROR(VLOOKUP(A187,'WTD Last'!$A$1:$AQ$605,15,0)),0,VLOOKUP(A187,'WTD Last'!$A$1:$AQ$605,15,0)))</f>
        <v>-12.6683360000006</v>
      </c>
      <c r="AT187" s="259" t="n">
        <f aca="false">N187*(P187/100)/360</f>
        <v>-111.111111111111</v>
      </c>
      <c r="AU187" s="261" t="n">
        <v>59433</v>
      </c>
      <c r="AV187" s="261" t="n">
        <v>61698</v>
      </c>
      <c r="AW187" s="255"/>
      <c r="AX187" s="257"/>
    </row>
    <row r="188" customFormat="false" ht="12.75" hidden="false" customHeight="false" outlineLevel="0" collapsed="false">
      <c r="A188" s="255" t="n">
        <v>233</v>
      </c>
      <c r="B188" s="255" t="n">
        <v>348</v>
      </c>
      <c r="C188" s="255" t="s">
        <v>2</v>
      </c>
      <c r="D188" s="255" t="s">
        <v>104</v>
      </c>
      <c r="E188" s="255" t="s">
        <v>101</v>
      </c>
      <c r="F188" s="255" t="s">
        <v>102</v>
      </c>
      <c r="G188" s="255" t="s">
        <v>96</v>
      </c>
      <c r="H188" s="255" t="s">
        <v>103</v>
      </c>
      <c r="I188" s="255" t="s">
        <v>180</v>
      </c>
      <c r="J188" s="256" t="s">
        <v>105</v>
      </c>
      <c r="K188" s="268" t="n">
        <v>36819</v>
      </c>
      <c r="L188" s="268" t="n">
        <v>36949</v>
      </c>
      <c r="M188" s="255" t="s">
        <v>155</v>
      </c>
      <c r="N188" s="257" t="n">
        <v>0</v>
      </c>
      <c r="O188" s="257" t="n">
        <v>0</v>
      </c>
      <c r="P188" s="258" t="n">
        <v>0.34</v>
      </c>
      <c r="Q188" s="257" t="n">
        <v>0</v>
      </c>
      <c r="R188" s="257" t="n">
        <v>0</v>
      </c>
      <c r="T188" s="257" t="n">
        <v>0</v>
      </c>
      <c r="U188" s="257" t="n">
        <v>0</v>
      </c>
      <c r="V188" s="257" t="n">
        <v>0</v>
      </c>
      <c r="W188" s="257" t="n">
        <v>0</v>
      </c>
      <c r="X188" s="257" t="n">
        <v>0</v>
      </c>
      <c r="Y188" s="257" t="n">
        <v>0</v>
      </c>
      <c r="Z188" s="257" t="n">
        <v>0</v>
      </c>
      <c r="AA188" s="257" t="n">
        <v>0</v>
      </c>
      <c r="AB188" s="257" t="n">
        <v>0</v>
      </c>
      <c r="AC188" s="257" t="n">
        <v>0</v>
      </c>
      <c r="AD188" s="257" t="n">
        <v>0</v>
      </c>
      <c r="AF188" s="257" t="n">
        <v>0</v>
      </c>
      <c r="AG188" s="259" t="n">
        <f aca="false">IF(ISERROR(VLOOKUP(B188,Acc_Cash!$A:$H,3,FALSE())),0,VLOOKUP(B188,Acc_Cash!$A:$H,3,FALSE()))</f>
        <v>429743.444444</v>
      </c>
      <c r="AH188" s="259" t="n">
        <f aca="false">AG188+AC188</f>
        <v>429743.444444</v>
      </c>
      <c r="AI188" s="259" t="n">
        <f aca="false">AH188-(IF(ISERROR(VLOOKUP(A188,'YTD Last'!$E$2:$Z$500,21,0)),0,VLOOKUP(A188,'YTD Last'!$E$2:$Z$500,21,0)))</f>
        <v>170552.3764</v>
      </c>
      <c r="AJ188" s="259" t="n">
        <f aca="false">AH188-IF(ISERROR(VLOOKUP(A188,'QTD Last'!$A$2:$AH$600,34,0)),0,VLOOKUP(A188,'QTD Last'!$A$2:$AH$600,34,0))</f>
        <v>0</v>
      </c>
      <c r="AK188" s="259" t="n">
        <f aca="false">AH188-IF(ISERROR(VLOOKUP(A188,'MTD Last'!$A$2:$AH$600,34,0)),0,VLOOKUP(A188,'MTD Last'!$A$2:$AH$600,34,0))</f>
        <v>0</v>
      </c>
      <c r="AL188" s="259" t="n">
        <f aca="false">AD188-AE188</f>
        <v>0</v>
      </c>
      <c r="AM188" s="269" t="str">
        <f aca="false">ROUND((L188-Control!$C$3)/365,0)&amp;" Year"</f>
        <v>-25 Year</v>
      </c>
      <c r="AN188" s="260" t="n">
        <f aca="false">IF(F188="AAA",1,IF(F188="AA+",2,IF(F188="AA",3,IF(F188="AA-",4,IF(F188="A+",5,IF(F188="A",6,IF(F188="A-",7,IF(F188="BBB+",8,"Code"))))))))</f>
        <v>6</v>
      </c>
      <c r="AO188" s="260" t="str">
        <f aca="false">IF(F188="BBB",9,IF(F188="BBB-",10,IF(F188="BB+",11,IF(F188="BB",12,IF(F188="BB-",13,IF(F188="B+",14,IF(F188="B",15,IF(F188="B-",16,"Code"))))))))</f>
        <v>Code</v>
      </c>
      <c r="AP188" s="260" t="n">
        <f aca="false">IF(AN188="Code",AO188,AN188)</f>
        <v>6</v>
      </c>
      <c r="AQ188" s="259" t="n">
        <f aca="false">AH188-(IF(ISERROR(VLOOKUP(A188,'WTD Last'!$A$1:$AQ$605,34,0)),0,VLOOKUP(A188,'WTD Last'!$A$1:$AQ$605,34,0)))</f>
        <v>0</v>
      </c>
      <c r="AR188" s="270" t="n">
        <f aca="false">R188-(IF(ISERROR(VLOOKUP(A188,'WTD Last'!$A$1:$AQ$605,18,0)),0,VLOOKUP(A188,'WTD Last'!$A$1:$AQ$605,18,0)))</f>
        <v>0</v>
      </c>
      <c r="AS188" s="259" t="n">
        <f aca="false">O188-(IF(ISERROR(VLOOKUP(A188,'WTD Last'!$A$1:$AQ$605,15,0)),0,VLOOKUP(A188,'WTD Last'!$A$1:$AQ$605,15,0)))</f>
        <v>0</v>
      </c>
      <c r="AT188" s="259" t="n">
        <f aca="false">N188*(P188/100)/360</f>
        <v>0</v>
      </c>
      <c r="AU188" s="261" t="n">
        <v>122</v>
      </c>
      <c r="AV188" s="261" t="n">
        <v>68514</v>
      </c>
      <c r="AW188" s="255"/>
      <c r="AX188" s="257"/>
    </row>
    <row r="189" customFormat="false" ht="12.75" hidden="false" customHeight="false" outlineLevel="0" collapsed="false">
      <c r="A189" s="255" t="n">
        <v>418</v>
      </c>
      <c r="B189" s="255" t="n">
        <v>419</v>
      </c>
      <c r="C189" s="255" t="s">
        <v>2</v>
      </c>
      <c r="D189" s="255" t="s">
        <v>104</v>
      </c>
      <c r="E189" s="255" t="s">
        <v>101</v>
      </c>
      <c r="F189" s="255" t="s">
        <v>102</v>
      </c>
      <c r="G189" s="255" t="s">
        <v>96</v>
      </c>
      <c r="H189" s="255" t="s">
        <v>103</v>
      </c>
      <c r="I189" s="255" t="s">
        <v>181</v>
      </c>
      <c r="J189" s="256" t="s">
        <v>105</v>
      </c>
      <c r="K189" s="268" t="n">
        <v>36868</v>
      </c>
      <c r="L189" s="268" t="n">
        <v>38694</v>
      </c>
      <c r="M189" s="255" t="s">
        <v>155</v>
      </c>
      <c r="N189" s="257" t="n">
        <v>10000000</v>
      </c>
      <c r="O189" s="257" t="n">
        <v>-3996.746361</v>
      </c>
      <c r="P189" s="258" t="n">
        <v>0.55</v>
      </c>
      <c r="Q189" s="257" t="n">
        <v>100.932387</v>
      </c>
      <c r="R189" s="257" t="n">
        <v>96.027624</v>
      </c>
      <c r="S189" s="258" t="n">
        <v>-4.86451776343271</v>
      </c>
      <c r="T189" s="257" t="n">
        <v>19442.2436690195</v>
      </c>
      <c r="U189" s="257" t="n">
        <v>1090.360842</v>
      </c>
      <c r="V189" s="257" t="n">
        <v>0</v>
      </c>
      <c r="W189" s="257" t="n">
        <v>20532.6045110195</v>
      </c>
      <c r="X189" s="257" t="n">
        <v>-181348.393989</v>
      </c>
      <c r="Y189" s="257" t="n">
        <v>-161888.613926</v>
      </c>
      <c r="Z189" s="257" t="n">
        <v>19459.780063</v>
      </c>
      <c r="AA189" s="257" t="n">
        <v>-1072.82444801953</v>
      </c>
      <c r="AB189" s="257" t="n">
        <v>-181348.393989</v>
      </c>
      <c r="AC189" s="257" t="n">
        <v>-161888.613926</v>
      </c>
      <c r="AD189" s="257" t="n">
        <v>19459.780063</v>
      </c>
      <c r="AF189" s="257" t="n">
        <v>-23011.2671734575</v>
      </c>
      <c r="AG189" s="259" t="n">
        <f aca="false">IF(ISERROR(VLOOKUP(B189,Acc_Cash!$A:$H,3,FALSE())),0,VLOOKUP(B189,Acc_Cash!$A:$H,3,FALSE()))</f>
        <v>13750</v>
      </c>
      <c r="AH189" s="259" t="n">
        <f aca="false">AG189+AC189</f>
        <v>-148138.613926</v>
      </c>
      <c r="AI189" s="259" t="n">
        <f aca="false">AH189-(IF(ISERROR(VLOOKUP(A189,'YTD Last'!$E$2:$Z$500,21,0)),0,VLOOKUP(A189,'YTD Last'!$E$2:$Z$500,21,0)))</f>
        <v>-98477.214062</v>
      </c>
      <c r="AJ189" s="259" t="n">
        <f aca="false">AH189-IF(ISERROR(VLOOKUP(A189,'QTD Last'!$A$2:$AH$600,34,0)),0,VLOOKUP(A189,'QTD Last'!$A$2:$AH$600,34,0))</f>
        <v>19459.780063</v>
      </c>
      <c r="AK189" s="259" t="n">
        <f aca="false">AH189-IF(ISERROR(VLOOKUP(A189,'MTD Last'!$A$2:$AH$600,34,0)),0,VLOOKUP(A189,'MTD Last'!$A$2:$AH$600,34,0))</f>
        <v>19459.780063</v>
      </c>
      <c r="AL189" s="259" t="n">
        <f aca="false">AD189-AE189</f>
        <v>19459.780063</v>
      </c>
      <c r="AM189" s="269" t="str">
        <f aca="false">ROUND((L189-Control!$C$3)/365,0)&amp;" Year"</f>
        <v>-20 Year</v>
      </c>
      <c r="AN189" s="260" t="n">
        <f aca="false">IF(F189="AAA",1,IF(F189="AA+",2,IF(F189="AA",3,IF(F189="AA-",4,IF(F189="A+",5,IF(F189="A",6,IF(F189="A-",7,IF(F189="BBB+",8,"Code"))))))))</f>
        <v>6</v>
      </c>
      <c r="AO189" s="260" t="str">
        <f aca="false">IF(F189="BBB",9,IF(F189="BBB-",10,IF(F189="BB+",11,IF(F189="BB",12,IF(F189="BB-",13,IF(F189="B+",14,IF(F189="B",15,IF(F189="B-",16,"Code"))))))))</f>
        <v>Code</v>
      </c>
      <c r="AP189" s="260" t="n">
        <f aca="false">IF(AN189="Code",AO189,AN189)</f>
        <v>6</v>
      </c>
      <c r="AQ189" s="259" t="n">
        <f aca="false">AH189-(IF(ISERROR(VLOOKUP(A189,'WTD Last'!$A$1:$AQ$605,34,0)),0,VLOOKUP(A189,'WTD Last'!$A$1:$AQ$605,34,0)))</f>
        <v>33831.144868</v>
      </c>
      <c r="AR189" s="270" t="n">
        <f aca="false">R189-(IF(ISERROR(VLOOKUP(A189,'WTD Last'!$A$1:$AQ$605,18,0)),0,VLOOKUP(A189,'WTD Last'!$A$1:$AQ$605,18,0)))</f>
        <v>-7.896168</v>
      </c>
      <c r="AS189" s="259" t="n">
        <f aca="false">O189-(IF(ISERROR(VLOOKUP(A189,'WTD Last'!$A$1:$AQ$605,15,0)),0,VLOOKUP(A189,'WTD Last'!$A$1:$AQ$605,15,0)))</f>
        <v>36.1293719999999</v>
      </c>
      <c r="AT189" s="259" t="n">
        <f aca="false">N189*(P189/100)/360</f>
        <v>152.777777777778</v>
      </c>
      <c r="AU189" s="261" t="n">
        <v>61984</v>
      </c>
      <c r="AV189" s="261" t="n">
        <v>68514</v>
      </c>
      <c r="AW189" s="255"/>
      <c r="AX189" s="257"/>
    </row>
    <row r="190" customFormat="false" ht="12.75" hidden="false" customHeight="false" outlineLevel="0" collapsed="false">
      <c r="A190" s="255" t="n">
        <v>1614</v>
      </c>
      <c r="B190" s="255" t="n">
        <v>820</v>
      </c>
      <c r="C190" s="255" t="s">
        <v>2</v>
      </c>
      <c r="D190" s="255" t="s">
        <v>104</v>
      </c>
      <c r="E190" s="255" t="s">
        <v>101</v>
      </c>
      <c r="F190" s="255" t="s">
        <v>102</v>
      </c>
      <c r="G190" s="255" t="s">
        <v>96</v>
      </c>
      <c r="H190" s="255" t="s">
        <v>103</v>
      </c>
      <c r="I190" s="255" t="s">
        <v>186</v>
      </c>
      <c r="J190" s="256" t="s">
        <v>105</v>
      </c>
      <c r="K190" s="268" t="n">
        <v>36909</v>
      </c>
      <c r="L190" s="268" t="n">
        <v>37839</v>
      </c>
      <c r="M190" s="255" t="s">
        <v>155</v>
      </c>
      <c r="N190" s="257" t="n">
        <v>-17000000</v>
      </c>
      <c r="O190" s="257" t="n">
        <v>3615.934371</v>
      </c>
      <c r="P190" s="258" t="n">
        <v>0.6</v>
      </c>
      <c r="Q190" s="257" t="n">
        <v>75.451828</v>
      </c>
      <c r="R190" s="257" t="n">
        <v>71.654735</v>
      </c>
      <c r="S190" s="258" t="n">
        <v>-3.78277144938908</v>
      </c>
      <c r="T190" s="257" t="n">
        <v>-13678.2533014835</v>
      </c>
      <c r="U190" s="257" t="n">
        <v>-1378.533384</v>
      </c>
      <c r="V190" s="257" t="n">
        <v>0</v>
      </c>
      <c r="W190" s="257" t="n">
        <v>-15056.7866854835</v>
      </c>
      <c r="X190" s="257" t="n">
        <v>36420.064158</v>
      </c>
      <c r="Y190" s="257" t="n">
        <v>21992.185157</v>
      </c>
      <c r="Z190" s="257" t="n">
        <v>-14427.879001</v>
      </c>
      <c r="AA190" s="257" t="n">
        <v>628.907684483453</v>
      </c>
      <c r="AB190" s="257" t="n">
        <v>36420.064158</v>
      </c>
      <c r="AC190" s="257" t="n">
        <v>21992.185157</v>
      </c>
      <c r="AD190" s="257" t="n">
        <v>-14427.879001</v>
      </c>
      <c r="AF190" s="257" t="n">
        <v>20818.7421410325</v>
      </c>
      <c r="AG190" s="259" t="n">
        <f aca="false">IF(ISERROR(VLOOKUP(B190,Acc_Cash!$A:$H,3,FALSE())),0,VLOOKUP(B190,Acc_Cash!$A:$H,3,FALSE()))</f>
        <v>0</v>
      </c>
      <c r="AH190" s="259" t="n">
        <f aca="false">AG190+AC190</f>
        <v>21992.185157</v>
      </c>
      <c r="AI190" s="259" t="n">
        <f aca="false">AH190-(IF(ISERROR(VLOOKUP(A190,'YTD Last'!$E$2:$Z$500,21,0)),0,VLOOKUP(A190,'YTD Last'!$E$2:$Z$500,21,0)))</f>
        <v>21992.185157</v>
      </c>
      <c r="AJ190" s="259" t="n">
        <f aca="false">AH190-IF(ISERROR(VLOOKUP(A190,'QTD Last'!$A$2:$AH$600,34,0)),0,VLOOKUP(A190,'QTD Last'!$A$2:$AH$600,34,0))</f>
        <v>-14427.879001</v>
      </c>
      <c r="AK190" s="259" t="n">
        <f aca="false">AH190-IF(ISERROR(VLOOKUP(A190,'MTD Last'!$A$2:$AH$600,34,0)),0,VLOOKUP(A190,'MTD Last'!$A$2:$AH$600,34,0))</f>
        <v>-14427.879001</v>
      </c>
      <c r="AL190" s="259" t="n">
        <f aca="false">AD190-AE190</f>
        <v>-14427.879001</v>
      </c>
      <c r="AM190" s="269" t="str">
        <f aca="false">ROUND((L190-Control!$C$3)/365,0)&amp;" Year"</f>
        <v>-22 Year</v>
      </c>
      <c r="AN190" s="260" t="n">
        <f aca="false">IF(F190="AAA",1,IF(F190="AA+",2,IF(F190="AA",3,IF(F190="AA-",4,IF(F190="A+",5,IF(F190="A",6,IF(F190="A-",7,IF(F190="BBB+",8,"Code"))))))))</f>
        <v>6</v>
      </c>
      <c r="AO190" s="260" t="str">
        <f aca="false">IF(F190="BBB",9,IF(F190="BBB-",10,IF(F190="BB+",11,IF(F190="BB",12,IF(F190="BB-",13,IF(F190="B+",14,IF(F190="B",15,IF(F190="B-",16,"Code"))))))))</f>
        <v>Code</v>
      </c>
      <c r="AP190" s="260" t="n">
        <f aca="false">IF(AN190="Code",AO190,AN190)</f>
        <v>6</v>
      </c>
      <c r="AQ190" s="259" t="n">
        <f aca="false">AH190-(IF(ISERROR(VLOOKUP(A190,'WTD Last'!$A$1:$AQ$605,34,0)),0,VLOOKUP(A190,'WTD Last'!$A$1:$AQ$605,34,0)))</f>
        <v>-25413.296454</v>
      </c>
      <c r="AR190" s="270" t="n">
        <f aca="false">R190-(IF(ISERROR(VLOOKUP(A190,'WTD Last'!$A$1:$AQ$605,18,0)),0,VLOOKUP(A190,'WTD Last'!$A$1:$AQ$605,18,0)))</f>
        <v>-6.062033</v>
      </c>
      <c r="AS190" s="259" t="n">
        <f aca="false">O190-(IF(ISERROR(VLOOKUP(A190,'WTD Last'!$A$1:$AQ$605,15,0)),0,VLOOKUP(A190,'WTD Last'!$A$1:$AQ$605,15,0)))</f>
        <v>-38.8829370000003</v>
      </c>
      <c r="AT190" s="259" t="n">
        <f aca="false">N190*(P190/100)/360</f>
        <v>-283.333333333333</v>
      </c>
      <c r="AU190" s="261" t="n">
        <v>89135</v>
      </c>
      <c r="AV190" s="261" t="n">
        <v>68514</v>
      </c>
      <c r="AW190" s="255"/>
      <c r="AX190" s="257"/>
    </row>
    <row r="191" customFormat="false" ht="12.75" hidden="false" customHeight="false" outlineLevel="0" collapsed="false">
      <c r="A191" s="255" t="n">
        <v>1729</v>
      </c>
      <c r="B191" s="255" t="n">
        <v>934</v>
      </c>
      <c r="C191" s="255" t="s">
        <v>2</v>
      </c>
      <c r="D191" s="255" t="s">
        <v>104</v>
      </c>
      <c r="E191" s="255" t="s">
        <v>101</v>
      </c>
      <c r="F191" s="255" t="s">
        <v>102</v>
      </c>
      <c r="G191" s="255" t="s">
        <v>96</v>
      </c>
      <c r="H191" s="255" t="s">
        <v>103</v>
      </c>
      <c r="I191" s="255" t="s">
        <v>186</v>
      </c>
      <c r="J191" s="256" t="s">
        <v>105</v>
      </c>
      <c r="K191" s="268" t="n">
        <v>36979</v>
      </c>
      <c r="L191" s="268" t="n">
        <v>38898</v>
      </c>
      <c r="M191" s="255" t="s">
        <v>100</v>
      </c>
      <c r="N191" s="257" t="n">
        <v>15000000</v>
      </c>
      <c r="O191" s="257" t="n">
        <v>-6947.564007</v>
      </c>
      <c r="P191" s="258" t="n">
        <v>1.06</v>
      </c>
      <c r="Q191" s="257" t="n">
        <v>107.374695</v>
      </c>
      <c r="R191" s="257" t="n">
        <v>102.162752</v>
      </c>
      <c r="S191" s="258" t="n">
        <v>-4.99502753747849</v>
      </c>
      <c r="T191" s="257" t="n">
        <v>34703.2735333594</v>
      </c>
      <c r="U191" s="257" t="n">
        <v>1932.813996</v>
      </c>
      <c r="V191" s="257" t="n">
        <v>0</v>
      </c>
      <c r="W191" s="257" t="n">
        <v>36636.0875293594</v>
      </c>
      <c r="X191" s="257" t="n">
        <v>-7066.729253</v>
      </c>
      <c r="Y191" s="257" t="n">
        <v>28601.510491</v>
      </c>
      <c r="Z191" s="257" t="n">
        <v>35668.239744</v>
      </c>
      <c r="AA191" s="257" t="n">
        <v>-967.847785359423</v>
      </c>
      <c r="AB191" s="257" t="n">
        <v>-6232.855201146</v>
      </c>
      <c r="AC191" s="257" t="n">
        <v>25097.8254558525</v>
      </c>
      <c r="AD191" s="257" t="n">
        <v>31330.6806569985</v>
      </c>
      <c r="AF191" s="257" t="n">
        <v>-40000.5997703025</v>
      </c>
      <c r="AG191" s="259" t="n">
        <f aca="false">IF(ISERROR(VLOOKUP(B191,Acc_Cash!$A:$H,3,FALSE())),0,VLOOKUP(B191,Acc_Cash!$A:$H,3,FALSE()))</f>
        <v>0</v>
      </c>
      <c r="AH191" s="259" t="n">
        <f aca="false">AG191+AC191</f>
        <v>25097.8254558525</v>
      </c>
      <c r="AI191" s="259" t="n">
        <f aca="false">AH191-(IF(ISERROR(VLOOKUP(A191,'YTD Last'!$E$2:$Z$500,21,0)),0,VLOOKUP(A191,'YTD Last'!$E$2:$Z$500,21,0)))</f>
        <v>25097.8254558525</v>
      </c>
      <c r="AJ191" s="259" t="n">
        <f aca="false">AH191-IF(ISERROR(VLOOKUP(A191,'QTD Last'!$A$2:$AH$600,34,0)),0,VLOOKUP(A191,'QTD Last'!$A$2:$AH$600,34,0))</f>
        <v>31330.6806569985</v>
      </c>
      <c r="AK191" s="259" t="n">
        <f aca="false">AH191-IF(ISERROR(VLOOKUP(A191,'MTD Last'!$A$2:$AH$600,34,0)),0,VLOOKUP(A191,'MTD Last'!$A$2:$AH$600,34,0))</f>
        <v>31330.6806569985</v>
      </c>
      <c r="AL191" s="259" t="n">
        <f aca="false">AD191-AE191</f>
        <v>31330.6806569985</v>
      </c>
      <c r="AM191" s="269" t="str">
        <f aca="false">ROUND((L191-Control!$C$3)/365,0)&amp;" Year"</f>
        <v>-19 Year</v>
      </c>
      <c r="AN191" s="260" t="n">
        <f aca="false">IF(F191="AAA",1,IF(F191="AA+",2,IF(F191="AA",3,IF(F191="AA-",4,IF(F191="A+",5,IF(F191="A",6,IF(F191="A-",7,IF(F191="BBB+",8,"Code"))))))))</f>
        <v>6</v>
      </c>
      <c r="AO191" s="260" t="str">
        <f aca="false">IF(F191="BBB",9,IF(F191="BBB-",10,IF(F191="BB+",11,IF(F191="BB",12,IF(F191="BB-",13,IF(F191="B+",14,IF(F191="B",15,IF(F191="B-",16,"Code"))))))))</f>
        <v>Code</v>
      </c>
      <c r="AP191" s="260" t="n">
        <f aca="false">IF(AN191="Code",AO191,AN191)</f>
        <v>6</v>
      </c>
      <c r="AQ191" s="259" t="n">
        <f aca="false">AH191-(IF(ISERROR(VLOOKUP(A191,'WTD Last'!$A$1:$AQ$605,34,0)),0,VLOOKUP(A191,'WTD Last'!$A$1:$AQ$605,34,0)))</f>
        <v>25097.8254558525</v>
      </c>
      <c r="AR191" s="270" t="n">
        <f aca="false">R191-(IF(ISERROR(VLOOKUP(A191,'WTD Last'!$A$1:$AQ$605,18,0)),0,VLOOKUP(A191,'WTD Last'!$A$1:$AQ$605,18,0)))</f>
        <v>102.162752</v>
      </c>
      <c r="AS191" s="259" t="n">
        <f aca="false">O191-(IF(ISERROR(VLOOKUP(A191,'WTD Last'!$A$1:$AQ$605,15,0)),0,VLOOKUP(A191,'WTD Last'!$A$1:$AQ$605,15,0)))</f>
        <v>-6947.564007</v>
      </c>
      <c r="AT191" s="259" t="n">
        <f aca="false">N191*(P191/100)/360</f>
        <v>441.666666666667</v>
      </c>
      <c r="AU191" s="261" t="n">
        <v>89135</v>
      </c>
      <c r="AV191" s="261" t="n">
        <v>68514</v>
      </c>
      <c r="AW191" s="255"/>
      <c r="AX191" s="257"/>
    </row>
    <row r="192" customFormat="false" ht="12.75" hidden="false" customHeight="false" outlineLevel="0" collapsed="false">
      <c r="A192" s="255" t="n">
        <v>1734</v>
      </c>
      <c r="B192" s="255" t="n">
        <v>941</v>
      </c>
      <c r="C192" s="255" t="s">
        <v>2</v>
      </c>
      <c r="D192" s="255" t="s">
        <v>104</v>
      </c>
      <c r="E192" s="255" t="s">
        <v>101</v>
      </c>
      <c r="F192" s="255" t="s">
        <v>102</v>
      </c>
      <c r="G192" s="255" t="s">
        <v>96</v>
      </c>
      <c r="H192" s="255" t="s">
        <v>103</v>
      </c>
      <c r="I192" s="255" t="s">
        <v>186</v>
      </c>
      <c r="J192" s="256" t="s">
        <v>105</v>
      </c>
      <c r="K192" s="268" t="n">
        <v>36983</v>
      </c>
      <c r="L192" s="268" t="n">
        <v>38809</v>
      </c>
      <c r="M192" s="255" t="s">
        <v>155</v>
      </c>
      <c r="N192" s="257" t="n">
        <v>10000000</v>
      </c>
      <c r="O192" s="257" t="n">
        <v>-4327.273158</v>
      </c>
      <c r="P192" s="258" t="n">
        <v>1.05</v>
      </c>
      <c r="Q192" s="257" t="n">
        <v>104.409464</v>
      </c>
      <c r="R192" s="257" t="n">
        <v>99.347157</v>
      </c>
      <c r="S192" s="258" t="n">
        <v>-5.016206443379</v>
      </c>
      <c r="T192" s="257" t="n">
        <v>21706.4954974206</v>
      </c>
      <c r="U192" s="257" t="n">
        <v>1245.606684</v>
      </c>
      <c r="V192" s="257" t="n">
        <v>0</v>
      </c>
      <c r="W192" s="257" t="n">
        <v>22952.1021814206</v>
      </c>
      <c r="X192" s="257" t="n">
        <v>2801.297408</v>
      </c>
      <c r="Y192" s="257" t="n">
        <v>24687.35693</v>
      </c>
      <c r="Z192" s="257" t="n">
        <v>21886.059522</v>
      </c>
      <c r="AA192" s="257" t="n">
        <v>-1066.04265942057</v>
      </c>
      <c r="AB192" s="257" t="n">
        <v>2801.297408</v>
      </c>
      <c r="AC192" s="257" t="n">
        <v>24687.35693</v>
      </c>
      <c r="AD192" s="257" t="n">
        <v>21886.059522</v>
      </c>
      <c r="AF192" s="257" t="n">
        <v>-24914.275207185</v>
      </c>
      <c r="AG192" s="259" t="n">
        <f aca="false">IF(ISERROR(VLOOKUP(B192,Acc_Cash!$A:$H,3,FALSE())),0,VLOOKUP(B192,Acc_Cash!$A:$H,3,FALSE()))</f>
        <v>0</v>
      </c>
      <c r="AH192" s="259" t="n">
        <f aca="false">AG192+AC192</f>
        <v>24687.35693</v>
      </c>
      <c r="AI192" s="259" t="n">
        <f aca="false">AH192-(IF(ISERROR(VLOOKUP(A192,'YTD Last'!$E$2:$Z$383,21,0)),0,VLOOKUP(A192,'YTD Last'!$E$2:$Z$383,21,0)))</f>
        <v>24687.35693</v>
      </c>
      <c r="AJ192" s="259" t="n">
        <f aca="false">AH192-IF(ISERROR(VLOOKUP(A192,'QTD Last'!$A$2:$AH$600,34,0)),0,VLOOKUP(A192,'QTD Last'!$A$2:$AH$600,34,0))</f>
        <v>21886.059522</v>
      </c>
      <c r="AK192" s="259" t="n">
        <f aca="false">AH192-IF(ISERROR(VLOOKUP(A192,'MTD Last'!$A$2:$AH$600,34,0)),0,VLOOKUP(A192,'MTD Last'!$A$2:$AH$600,34,0))</f>
        <v>21886.059522</v>
      </c>
      <c r="AL192" s="259" t="n">
        <f aca="false">AD192-AE192</f>
        <v>21886.059522</v>
      </c>
      <c r="AM192" s="269" t="str">
        <f aca="false">ROUND((L192-Control!$C$3)/365,0)&amp;" Year"</f>
        <v>-19 Year</v>
      </c>
      <c r="AN192" s="260" t="n">
        <f aca="false">IF(F192="AAA",1,IF(F192="AA+",2,IF(F192="AA",3,IF(F192="AA-",4,IF(F192="A+",5,IF(F192="A",6,IF(F192="A-",7,IF(F192="BBB+",8,"Code"))))))))</f>
        <v>6</v>
      </c>
      <c r="AO192" s="260" t="str">
        <f aca="false">IF(F192="BBB",9,IF(F192="BBB-",10,IF(F192="BB+",11,IF(F192="BB",12,IF(F192="BB-",13,IF(F192="B+",14,IF(F192="B",15,IF(F192="B-",16,"Code"))))))))</f>
        <v>Code</v>
      </c>
      <c r="AP192" s="260" t="n">
        <f aca="false">IF(AN192="Code",AO192,AN192)</f>
        <v>6</v>
      </c>
      <c r="AQ192" s="259" t="n">
        <f aca="false">AH192-(IF(ISERROR(VLOOKUP(A192,'WTD Last'!$A$1:$AQ$605,34,0)),0,VLOOKUP(A192,'WTD Last'!$A$1:$AQ$605,34,0)))</f>
        <v>24687.35693</v>
      </c>
      <c r="AR192" s="270" t="n">
        <f aca="false">R192-(IF(ISERROR(VLOOKUP(A192,'WTD Last'!$A$1:$AQ$605,18,0)),0,VLOOKUP(A192,'WTD Last'!$A$1:$AQ$605,18,0)))</f>
        <v>99.347157</v>
      </c>
      <c r="AS192" s="259" t="n">
        <f aca="false">O192-(IF(ISERROR(VLOOKUP(A192,'WTD Last'!$A$1:$AQ$605,15,0)),0,VLOOKUP(A192,'WTD Last'!$A$1:$AQ$605,15,0)))</f>
        <v>-4327.273158</v>
      </c>
      <c r="AT192" s="259" t="n">
        <f aca="false">N192*(P192/100)/360</f>
        <v>291.666666666667</v>
      </c>
      <c r="AU192" s="261" t="n">
        <v>89135</v>
      </c>
      <c r="AV192" s="261" t="n">
        <v>68514</v>
      </c>
      <c r="AW192" s="255"/>
      <c r="AX192" s="257"/>
    </row>
    <row r="193" customFormat="false" ht="12.75" hidden="false" customHeight="false" outlineLevel="0" collapsed="false">
      <c r="A193" s="255" t="n">
        <v>1738</v>
      </c>
      <c r="B193" s="255" t="n">
        <v>944</v>
      </c>
      <c r="C193" s="255" t="s">
        <v>2</v>
      </c>
      <c r="D193" s="255" t="s">
        <v>104</v>
      </c>
      <c r="E193" s="255" t="s">
        <v>101</v>
      </c>
      <c r="F193" s="255" t="s">
        <v>102</v>
      </c>
      <c r="G193" s="255" t="s">
        <v>96</v>
      </c>
      <c r="H193" s="255" t="s">
        <v>103</v>
      </c>
      <c r="I193" s="255" t="s">
        <v>180</v>
      </c>
      <c r="J193" s="256" t="s">
        <v>105</v>
      </c>
      <c r="K193" s="268" t="n">
        <v>36983</v>
      </c>
      <c r="L193" s="268" t="n">
        <v>38079</v>
      </c>
      <c r="M193" s="255" t="s">
        <v>155</v>
      </c>
      <c r="N193" s="257" t="n">
        <v>-10000000</v>
      </c>
      <c r="O193" s="257" t="n">
        <v>2695.590938</v>
      </c>
      <c r="P193" s="258" t="n">
        <v>0.815</v>
      </c>
      <c r="Q193" s="257" t="n">
        <v>82.603545</v>
      </c>
      <c r="R193" s="257" t="n">
        <v>78.50302</v>
      </c>
      <c r="S193" s="258" t="n">
        <v>-4.10490624165462</v>
      </c>
      <c r="T193" s="257" t="n">
        <v>-11065.1480663438</v>
      </c>
      <c r="U193" s="257" t="n">
        <v>-923.907702</v>
      </c>
      <c r="V193" s="257" t="n">
        <v>0</v>
      </c>
      <c r="W193" s="257" t="n">
        <v>-11989.0557683438</v>
      </c>
      <c r="X193" s="257" t="n">
        <v>2807.407881</v>
      </c>
      <c r="Y193" s="257" t="n">
        <v>-8702.648297</v>
      </c>
      <c r="Z193" s="257" t="n">
        <v>-11510.056178</v>
      </c>
      <c r="AA193" s="257" t="n">
        <v>478.999590343825</v>
      </c>
      <c r="AB193" s="257" t="n">
        <v>2807.407881</v>
      </c>
      <c r="AC193" s="257" t="n">
        <v>-8702.648297</v>
      </c>
      <c r="AD193" s="257" t="n">
        <v>-11510.056178</v>
      </c>
      <c r="AF193" s="257" t="n">
        <v>15519.864825535</v>
      </c>
      <c r="AG193" s="259" t="n">
        <f aca="false">IF(ISERROR(VLOOKUP(B193,Acc_Cash!$A:$H,3,FALSE())),0,VLOOKUP(B193,Acc_Cash!$A:$H,3,FALSE()))</f>
        <v>0</v>
      </c>
      <c r="AH193" s="259" t="n">
        <f aca="false">AG193+AC193</f>
        <v>-8702.648297</v>
      </c>
      <c r="AI193" s="259" t="n">
        <f aca="false">AH193-(IF(ISERROR(VLOOKUP(A193,'YTD Last'!$E$2:$Z$383,21,0)),0,VLOOKUP(A193,'YTD Last'!$E$2:$Z$383,21,0)))</f>
        <v>-8702.648297</v>
      </c>
      <c r="AJ193" s="259" t="n">
        <f aca="false">AH193-IF(ISERROR(VLOOKUP(A193,'QTD Last'!$A$2:$AH$600,34,0)),0,VLOOKUP(A193,'QTD Last'!$A$2:$AH$600,34,0))</f>
        <v>-11510.056178</v>
      </c>
      <c r="AK193" s="259" t="n">
        <f aca="false">AH193-IF(ISERROR(VLOOKUP(A193,'MTD Last'!$A$2:$AH$600,34,0)),0,VLOOKUP(A193,'MTD Last'!$A$2:$AH$600,34,0))</f>
        <v>-11510.056178</v>
      </c>
      <c r="AL193" s="259" t="n">
        <f aca="false">AD193-AE193</f>
        <v>-11510.056178</v>
      </c>
      <c r="AM193" s="269" t="str">
        <f aca="false">ROUND((L193-Control!$C$3)/365,0)&amp;" Year"</f>
        <v>-21 Year</v>
      </c>
      <c r="AN193" s="260" t="n">
        <f aca="false">IF(F193="AAA",1,IF(F193="AA+",2,IF(F193="AA",3,IF(F193="AA-",4,IF(F193="A+",5,IF(F193="A",6,IF(F193="A-",7,IF(F193="BBB+",8,"Code"))))))))</f>
        <v>6</v>
      </c>
      <c r="AO193" s="260" t="str">
        <f aca="false">IF(F193="BBB",9,IF(F193="BBB-",10,IF(F193="BB+",11,IF(F193="BB",12,IF(F193="BB-",13,IF(F193="B+",14,IF(F193="B",15,IF(F193="B-",16,"Code"))))))))</f>
        <v>Code</v>
      </c>
      <c r="AP193" s="260" t="n">
        <f aca="false">IF(AN193="Code",AO193,AN193)</f>
        <v>6</v>
      </c>
      <c r="AQ193" s="259" t="n">
        <f aca="false">AH193-(IF(ISERROR(VLOOKUP(A193,'WTD Last'!$A$1:$AQ$605,34,0)),0,VLOOKUP(A193,'WTD Last'!$A$1:$AQ$605,34,0)))</f>
        <v>-8702.648297</v>
      </c>
      <c r="AR193" s="270" t="n">
        <f aca="false">R193-(IF(ISERROR(VLOOKUP(A193,'WTD Last'!$A$1:$AQ$605,18,0)),0,VLOOKUP(A193,'WTD Last'!$A$1:$AQ$605,18,0)))</f>
        <v>78.50302</v>
      </c>
      <c r="AS193" s="259" t="n">
        <f aca="false">O193-(IF(ISERROR(VLOOKUP(A193,'WTD Last'!$A$1:$AQ$605,15,0)),0,VLOOKUP(A193,'WTD Last'!$A$1:$AQ$605,15,0)))</f>
        <v>2695.590938</v>
      </c>
      <c r="AT193" s="259" t="n">
        <f aca="false">N193*(P193/100)/360</f>
        <v>-226.388888888889</v>
      </c>
      <c r="AU193" s="261" t="n">
        <v>122</v>
      </c>
      <c r="AV193" s="261" t="n">
        <v>68514</v>
      </c>
      <c r="AW193" s="255"/>
      <c r="AX193" s="257"/>
    </row>
    <row r="194" customFormat="false" ht="12.75" hidden="false" customHeight="false" outlineLevel="0" collapsed="false">
      <c r="A194" s="255" t="n">
        <v>1740</v>
      </c>
      <c r="B194" s="255" t="n">
        <v>946</v>
      </c>
      <c r="C194" s="255" t="s">
        <v>2</v>
      </c>
      <c r="D194" s="255" t="s">
        <v>104</v>
      </c>
      <c r="E194" s="255" t="s">
        <v>101</v>
      </c>
      <c r="F194" s="255" t="s">
        <v>102</v>
      </c>
      <c r="G194" s="255" t="s">
        <v>96</v>
      </c>
      <c r="H194" s="255" t="s">
        <v>103</v>
      </c>
      <c r="I194" s="255" t="s">
        <v>181</v>
      </c>
      <c r="J194" s="256" t="s">
        <v>105</v>
      </c>
      <c r="K194" s="268" t="n">
        <v>36983</v>
      </c>
      <c r="L194" s="268" t="n">
        <v>38809</v>
      </c>
      <c r="M194" s="255" t="s">
        <v>155</v>
      </c>
      <c r="N194" s="257" t="n">
        <v>-5000000</v>
      </c>
      <c r="O194" s="257" t="n">
        <v>2159.486388</v>
      </c>
      <c r="P194" s="258" t="n">
        <v>1.01</v>
      </c>
      <c r="Q194" s="257" t="n">
        <v>104.306639</v>
      </c>
      <c r="R194" s="257" t="n">
        <v>99.253501</v>
      </c>
      <c r="S194" s="258" t="n">
        <v>-5.01711880487614</v>
      </c>
      <c r="T194" s="257" t="n">
        <v>-10834.3997661088</v>
      </c>
      <c r="U194" s="257" t="n">
        <v>-617.855076</v>
      </c>
      <c r="V194" s="257" t="n">
        <v>0</v>
      </c>
      <c r="W194" s="257" t="n">
        <v>-11452.2548421088</v>
      </c>
      <c r="X194" s="257" t="n">
        <v>6893.38504</v>
      </c>
      <c r="Y194" s="257" t="n">
        <v>-4007.597857</v>
      </c>
      <c r="Z194" s="257" t="n">
        <v>-10900.982897</v>
      </c>
      <c r="AA194" s="257" t="n">
        <v>551.271945108847</v>
      </c>
      <c r="AB194" s="257" t="n">
        <v>6893.38504</v>
      </c>
      <c r="AC194" s="257" t="n">
        <v>-4007.597857</v>
      </c>
      <c r="AD194" s="257" t="n">
        <v>-10900.982897</v>
      </c>
      <c r="AF194" s="257" t="n">
        <v>12433.24287891</v>
      </c>
      <c r="AG194" s="259" t="n">
        <f aca="false">IF(ISERROR(VLOOKUP(B194,Acc_Cash!$A:$H,3,FALSE())),0,VLOOKUP(B194,Acc_Cash!$A:$H,3,FALSE()))</f>
        <v>0</v>
      </c>
      <c r="AH194" s="259" t="n">
        <f aca="false">AG194+AC194</f>
        <v>-4007.597857</v>
      </c>
      <c r="AI194" s="259" t="n">
        <f aca="false">AH194-(IF(ISERROR(VLOOKUP(A194,'YTD Last'!$E$2:$Z$383,21,0)),0,VLOOKUP(A194,'YTD Last'!$E$2:$Z$383,21,0)))</f>
        <v>-4007.597857</v>
      </c>
      <c r="AJ194" s="259" t="n">
        <f aca="false">AH194-IF(ISERROR(VLOOKUP(A194,'QTD Last'!$A$2:$AH$600,34,0)),0,VLOOKUP(A194,'QTD Last'!$A$2:$AH$600,34,0))</f>
        <v>-10900.982897</v>
      </c>
      <c r="AK194" s="259" t="n">
        <f aca="false">AH194-IF(ISERROR(VLOOKUP(A194,'MTD Last'!$A$2:$AH$600,34,0)),0,VLOOKUP(A194,'MTD Last'!$A$2:$AH$600,34,0))</f>
        <v>-10900.982897</v>
      </c>
      <c r="AL194" s="259" t="n">
        <f aca="false">AD194-AE194</f>
        <v>-10900.982897</v>
      </c>
      <c r="AM194" s="269" t="str">
        <f aca="false">ROUND((L194-Control!$C$3)/365,0)&amp;" Year"</f>
        <v>-19 Year</v>
      </c>
      <c r="AN194" s="260" t="n">
        <f aca="false">IF(F194="AAA",1,IF(F194="AA+",2,IF(F194="AA",3,IF(F194="AA-",4,IF(F194="A+",5,IF(F194="A",6,IF(F194="A-",7,IF(F194="BBB+",8,"Code"))))))))</f>
        <v>6</v>
      </c>
      <c r="AO194" s="260" t="str">
        <f aca="false">IF(F194="BBB",9,IF(F194="BBB-",10,IF(F194="BB+",11,IF(F194="BB",12,IF(F194="BB-",13,IF(F194="B+",14,IF(F194="B",15,IF(F194="B-",16,"Code"))))))))</f>
        <v>Code</v>
      </c>
      <c r="AP194" s="260" t="n">
        <f aca="false">IF(AN194="Code",AO194,AN194)</f>
        <v>6</v>
      </c>
      <c r="AQ194" s="259" t="n">
        <f aca="false">AH194-(IF(ISERROR(VLOOKUP(A194,'WTD Last'!$A$1:$AQ$605,34,0)),0,VLOOKUP(A194,'WTD Last'!$A$1:$AQ$605,34,0)))</f>
        <v>-4007.597857</v>
      </c>
      <c r="AR194" s="270" t="n">
        <f aca="false">R194-(IF(ISERROR(VLOOKUP(A194,'WTD Last'!$A$1:$AQ$605,18,0)),0,VLOOKUP(A194,'WTD Last'!$A$1:$AQ$605,18,0)))</f>
        <v>99.253501</v>
      </c>
      <c r="AS194" s="259" t="n">
        <f aca="false">O194-(IF(ISERROR(VLOOKUP(A194,'WTD Last'!$A$1:$AQ$605,15,0)),0,VLOOKUP(A194,'WTD Last'!$A$1:$AQ$605,15,0)))</f>
        <v>2159.486388</v>
      </c>
      <c r="AT194" s="259" t="n">
        <f aca="false">N194*(P194/100)/360</f>
        <v>-140.277777777778</v>
      </c>
      <c r="AU194" s="261" t="n">
        <v>61984</v>
      </c>
      <c r="AV194" s="261" t="n">
        <v>68514</v>
      </c>
      <c r="AW194" s="255"/>
      <c r="AX194" s="257"/>
    </row>
    <row r="195" customFormat="false" ht="12.75" hidden="false" customHeight="false" outlineLevel="0" collapsed="false">
      <c r="A195" s="255" t="n">
        <v>1743</v>
      </c>
      <c r="B195" s="255" t="n">
        <v>950</v>
      </c>
      <c r="C195" s="255" t="s">
        <v>2</v>
      </c>
      <c r="D195" s="255" t="s">
        <v>104</v>
      </c>
      <c r="E195" s="255" t="s">
        <v>101</v>
      </c>
      <c r="F195" s="255" t="s">
        <v>102</v>
      </c>
      <c r="G195" s="255" t="s">
        <v>96</v>
      </c>
      <c r="H195" s="255" t="s">
        <v>103</v>
      </c>
      <c r="I195" s="255" t="s">
        <v>181</v>
      </c>
      <c r="J195" s="256" t="s">
        <v>105</v>
      </c>
      <c r="K195" s="268" t="n">
        <v>36984</v>
      </c>
      <c r="L195" s="268" t="n">
        <v>38810</v>
      </c>
      <c r="M195" s="255" t="s">
        <v>155</v>
      </c>
      <c r="N195" s="257" t="n">
        <v>10000000</v>
      </c>
      <c r="O195" s="257" t="n">
        <v>-4322.998159</v>
      </c>
      <c r="P195" s="258" t="n">
        <v>1.02</v>
      </c>
      <c r="Q195" s="257" t="n">
        <v>104.334972</v>
      </c>
      <c r="R195" s="257" t="n">
        <v>99.280563</v>
      </c>
      <c r="S195" s="258" t="n">
        <v>-5.01689883967109</v>
      </c>
      <c r="T195" s="257" t="n">
        <v>21688.0444477874</v>
      </c>
      <c r="U195" s="257" t="n">
        <v>1238.348082</v>
      </c>
      <c r="V195" s="257" t="n">
        <v>0</v>
      </c>
      <c r="W195" s="257" t="n">
        <v>22926.3925297874</v>
      </c>
      <c r="X195" s="257" t="n">
        <v>-9938.018948</v>
      </c>
      <c r="Y195" s="257" t="n">
        <v>11895.428567</v>
      </c>
      <c r="Z195" s="257" t="n">
        <v>21833.447515</v>
      </c>
      <c r="AA195" s="257" t="n">
        <v>-1092.94501478737</v>
      </c>
      <c r="AB195" s="257" t="n">
        <v>-9938.018948</v>
      </c>
      <c r="AC195" s="257" t="n">
        <v>11895.428567</v>
      </c>
      <c r="AD195" s="257" t="n">
        <v>21833.447515</v>
      </c>
      <c r="AF195" s="257" t="n">
        <v>-24889.6619004425</v>
      </c>
      <c r="AG195" s="259" t="n">
        <f aca="false">IF(ISERROR(VLOOKUP(B195,Acc_Cash!$A:$H,3,FALSE())),0,VLOOKUP(B195,Acc_Cash!$A:$H,3,FALSE()))</f>
        <v>0</v>
      </c>
      <c r="AH195" s="259" t="n">
        <f aca="false">AG195+AC195</f>
        <v>11895.428567</v>
      </c>
      <c r="AI195" s="259" t="n">
        <f aca="false">AH195-(IF(ISERROR(VLOOKUP(A195,'YTD Last'!$E$2:$Z$500,21,0)),0,VLOOKUP(A195,'YTD Last'!$E$2:$Z$500,21,0)))</f>
        <v>11895.428567</v>
      </c>
      <c r="AJ195" s="259" t="n">
        <f aca="false">AH195-IF(ISERROR(VLOOKUP(A195,'QTD Last'!$A$2:$AH$600,34,0)),0,VLOOKUP(A195,'QTD Last'!$A$2:$AH$600,34,0))</f>
        <v>21833.447515</v>
      </c>
      <c r="AK195" s="259" t="n">
        <f aca="false">AH195-IF(ISERROR(VLOOKUP(A195,'MTD Last'!$A$2:$AH$600,34,0)),0,VLOOKUP(A195,'MTD Last'!$A$2:$AH$600,34,0))</f>
        <v>21833.447515</v>
      </c>
      <c r="AL195" s="259" t="n">
        <f aca="false">AD195-AE195</f>
        <v>21833.447515</v>
      </c>
      <c r="AM195" s="269" t="str">
        <f aca="false">ROUND((L195-Control!$C$3)/365,0)&amp;" Year"</f>
        <v>-19 Year</v>
      </c>
      <c r="AN195" s="260" t="n">
        <f aca="false">IF(F195="AAA",1,IF(F195="AA+",2,IF(F195="AA",3,IF(F195="AA-",4,IF(F195="A+",5,IF(F195="A",6,IF(F195="A-",7,IF(F195="BBB+",8,"Code"))))))))</f>
        <v>6</v>
      </c>
      <c r="AO195" s="260" t="str">
        <f aca="false">IF(F195="BBB",9,IF(F195="BBB-",10,IF(F195="BB+",11,IF(F195="BB",12,IF(F195="BB-",13,IF(F195="B+",14,IF(F195="B",15,IF(F195="B-",16,"Code"))))))))</f>
        <v>Code</v>
      </c>
      <c r="AP195" s="260" t="n">
        <f aca="false">IF(AN195="Code",AO195,AN195)</f>
        <v>6</v>
      </c>
      <c r="AQ195" s="259" t="n">
        <f aca="false">AH195-(IF(ISERROR(VLOOKUP(A195,'WTD Last'!$A$1:$AQ$605,34,0)),0,VLOOKUP(A195,'WTD Last'!$A$1:$AQ$605,34,0)))</f>
        <v>11895.428567</v>
      </c>
      <c r="AR195" s="270" t="n">
        <f aca="false">R195-(IF(ISERROR(VLOOKUP(A195,'WTD Last'!$A$1:$AQ$605,18,0)),0,VLOOKUP(A195,'WTD Last'!$A$1:$AQ$605,18,0)))</f>
        <v>99.280563</v>
      </c>
      <c r="AS195" s="259" t="n">
        <f aca="false">O195-(IF(ISERROR(VLOOKUP(A195,'WTD Last'!$A$1:$AQ$605,15,0)),0,VLOOKUP(A195,'WTD Last'!$A$1:$AQ$605,15,0)))</f>
        <v>-4322.998159</v>
      </c>
      <c r="AT195" s="259" t="n">
        <f aca="false">N195*(P195/100)/360</f>
        <v>283.333333333333</v>
      </c>
      <c r="AU195" s="261" t="n">
        <v>61984</v>
      </c>
      <c r="AV195" s="261" t="n">
        <v>68514</v>
      </c>
      <c r="AW195" s="255"/>
      <c r="AX195" s="257"/>
    </row>
    <row r="196" customFormat="false" ht="12.75" hidden="false" customHeight="false" outlineLevel="0" collapsed="false">
      <c r="A196" s="255" t="n">
        <v>256</v>
      </c>
      <c r="B196" s="255" t="n">
        <v>370</v>
      </c>
      <c r="C196" s="255" t="s">
        <v>2</v>
      </c>
      <c r="D196" s="255" t="s">
        <v>104</v>
      </c>
      <c r="E196" s="255" t="s">
        <v>287</v>
      </c>
      <c r="F196" s="255" t="s">
        <v>288</v>
      </c>
      <c r="G196" s="255" t="s">
        <v>191</v>
      </c>
      <c r="H196" s="255" t="s">
        <v>168</v>
      </c>
      <c r="I196" s="255" t="s">
        <v>289</v>
      </c>
      <c r="J196" s="256" t="s">
        <v>154</v>
      </c>
      <c r="K196" s="268" t="n">
        <v>36833</v>
      </c>
      <c r="L196" s="268" t="n">
        <v>37193</v>
      </c>
      <c r="M196" s="255" t="s">
        <v>155</v>
      </c>
      <c r="N196" s="257" t="n">
        <v>600000</v>
      </c>
      <c r="O196" s="257" t="n">
        <v>-36.017122</v>
      </c>
      <c r="P196" s="258" t="n">
        <v>3.37</v>
      </c>
      <c r="Q196" s="257" t="n">
        <v>508.325071</v>
      </c>
      <c r="R196" s="257" t="n">
        <v>502.079152</v>
      </c>
      <c r="S196" s="258" t="n">
        <v>-1.06967681928971</v>
      </c>
      <c r="T196" s="257" t="n">
        <v>38.5266805009295</v>
      </c>
      <c r="U196" s="257" t="n">
        <v>248.654415</v>
      </c>
      <c r="V196" s="257" t="n">
        <v>0</v>
      </c>
      <c r="W196" s="257" t="n">
        <v>287.18109550093</v>
      </c>
      <c r="X196" s="257" t="n">
        <v>3056.81442</v>
      </c>
      <c r="Y196" s="257" t="n">
        <v>3331.553262</v>
      </c>
      <c r="Z196" s="257" t="n">
        <v>274.738842</v>
      </c>
      <c r="AA196" s="257" t="n">
        <v>-12.4422535009297</v>
      </c>
      <c r="AB196" s="257" t="n">
        <v>3056.81442</v>
      </c>
      <c r="AC196" s="257" t="n">
        <v>3331.553262</v>
      </c>
      <c r="AD196" s="257" t="n">
        <v>274.738842</v>
      </c>
      <c r="AF196" s="257" t="n">
        <v>-426.586792968</v>
      </c>
      <c r="AG196" s="259" t="n">
        <f aca="false">IF(ISERROR(VLOOKUP(B196,Acc_Cash!$A:$H,3,FALSE())),0,VLOOKUP(B196,Acc_Cash!$A:$H,3,FALSE()))</f>
        <v>0</v>
      </c>
      <c r="AH196" s="259" t="n">
        <f aca="false">AG196+AC196</f>
        <v>3331.553262</v>
      </c>
      <c r="AI196" s="259" t="n">
        <f aca="false">AH196-(IF(ISERROR(VLOOKUP(A196,'YTD Last'!$E$2:$Z$500,21,0)),0,VLOOKUP(A196,'YTD Last'!$E$2:$Z$500,21,0)))</f>
        <v>3889.549066</v>
      </c>
      <c r="AJ196" s="259" t="n">
        <f aca="false">AH196-IF(ISERROR(VLOOKUP(A196,'QTD Last'!$A$2:$AH$600,34,0)),0,VLOOKUP(A196,'QTD Last'!$A$2:$AH$600,34,0))</f>
        <v>274.738842</v>
      </c>
      <c r="AK196" s="259" t="n">
        <f aca="false">AH196-IF(ISERROR(VLOOKUP(A196,'MTD Last'!$A$2:$AH$600,34,0)),0,VLOOKUP(A196,'MTD Last'!$A$2:$AH$600,34,0))</f>
        <v>274.738842</v>
      </c>
      <c r="AL196" s="259" t="n">
        <f aca="false">AD196-AE196</f>
        <v>274.738842</v>
      </c>
      <c r="AM196" s="269" t="str">
        <f aca="false">ROUND((L196-Control!$C$3)/365,0)&amp;" Year"</f>
        <v>-24 Year</v>
      </c>
      <c r="AN196" s="260" t="str">
        <f aca="false">IF(F196="AAA",1,IF(F196="AA+",2,IF(F196="AA",3,IF(F196="AA-",4,IF(F196="A+",5,IF(F196="A",6,IF(F196="A-",7,IF(F196="BBB+",8,"Code"))))))))</f>
        <v>Code</v>
      </c>
      <c r="AO196" s="260" t="n">
        <f aca="false">IF(F196="BBB",9,IF(F196="BBB-",10,IF(F196="BB+",11,IF(F196="BB",12,IF(F196="BB-",13,IF(F196="B+",14,IF(F196="B",15,IF(F196="B-",16,"Code"))))))))</f>
        <v>11</v>
      </c>
      <c r="AP196" s="260" t="n">
        <f aca="false">IF(AN196="Code",AO196,AN196)</f>
        <v>11</v>
      </c>
      <c r="AQ196" s="259" t="n">
        <f aca="false">AH196-(IF(ISERROR(VLOOKUP(A196,'WTD Last'!$A$1:$AQ$605,34,0)),0,VLOOKUP(A196,'WTD Last'!$A$1:$AQ$605,34,0)))</f>
        <v>1059.847262</v>
      </c>
      <c r="AR196" s="270" t="n">
        <f aca="false">R196-(IF(ISERROR(VLOOKUP(A196,'WTD Last'!$A$1:$AQ$605,18,0)),0,VLOOKUP(A196,'WTD Last'!$A$1:$AQ$605,18,0)))</f>
        <v>-12.648705</v>
      </c>
      <c r="AS196" s="259" t="n">
        <f aca="false">O196-(IF(ISERROR(VLOOKUP(A196,'WTD Last'!$A$1:$AQ$605,15,0)),0,VLOOKUP(A196,'WTD Last'!$A$1:$AQ$605,15,0)))</f>
        <v>1.333663</v>
      </c>
      <c r="AT196" s="259" t="n">
        <f aca="false">N196*(P196/100)/360</f>
        <v>56.1666666666667</v>
      </c>
      <c r="AU196" s="261" t="n">
        <v>73096</v>
      </c>
      <c r="AV196" s="261" t="n">
        <v>93</v>
      </c>
      <c r="AW196" s="255"/>
      <c r="AX196" s="257"/>
    </row>
    <row r="197" customFormat="false" ht="12.75" hidden="false" customHeight="false" outlineLevel="0" collapsed="false">
      <c r="A197" s="255" t="n">
        <v>1309</v>
      </c>
      <c r="B197" s="255" t="n">
        <v>629</v>
      </c>
      <c r="C197" s="255" t="s">
        <v>2</v>
      </c>
      <c r="D197" s="255" t="s">
        <v>104</v>
      </c>
      <c r="E197" s="255" t="s">
        <v>290</v>
      </c>
      <c r="F197" s="255" t="s">
        <v>102</v>
      </c>
      <c r="G197" s="255" t="s">
        <v>191</v>
      </c>
      <c r="H197" s="255" t="s">
        <v>282</v>
      </c>
      <c r="I197" s="255" t="s">
        <v>156</v>
      </c>
      <c r="J197" s="256" t="s">
        <v>212</v>
      </c>
      <c r="K197" s="268" t="n">
        <v>36896</v>
      </c>
      <c r="L197" s="268" t="n">
        <v>38722</v>
      </c>
      <c r="M197" s="255" t="s">
        <v>155</v>
      </c>
      <c r="N197" s="257" t="n">
        <v>-10000000</v>
      </c>
      <c r="O197" s="257" t="n">
        <v>4051.333484</v>
      </c>
      <c r="P197" s="258" t="n">
        <v>0.68</v>
      </c>
      <c r="Q197" s="257" t="n">
        <v>92.145074</v>
      </c>
      <c r="R197" s="257" t="n">
        <v>87.159018</v>
      </c>
      <c r="S197" s="258" t="n">
        <v>-5.08021520513994</v>
      </c>
      <c r="T197" s="257" t="n">
        <v>-20581.6459665094</v>
      </c>
      <c r="U197" s="257" t="n">
        <v>-1058.281125</v>
      </c>
      <c r="V197" s="257" t="n">
        <v>0</v>
      </c>
      <c r="W197" s="257" t="n">
        <v>-21639.9270915094</v>
      </c>
      <c r="X197" s="257" t="n">
        <v>83368.73795</v>
      </c>
      <c r="Y197" s="257" t="n">
        <v>62731.617997</v>
      </c>
      <c r="Z197" s="257" t="n">
        <v>-20637.119953</v>
      </c>
      <c r="AA197" s="257" t="n">
        <v>1002.80713850937</v>
      </c>
      <c r="AB197" s="257" t="n">
        <v>83368.73795</v>
      </c>
      <c r="AC197" s="257" t="n">
        <v>62731.617997</v>
      </c>
      <c r="AD197" s="257" t="n">
        <v>-20637.119953</v>
      </c>
      <c r="AF197" s="257" t="n">
        <v>23325.55253413</v>
      </c>
      <c r="AG197" s="259" t="n">
        <f aca="false">IF(ISERROR(VLOOKUP(B197,Acc_Cash!$A:$H,3,FALSE())),0,VLOOKUP(B197,Acc_Cash!$A:$H,3,FALSE()))</f>
        <v>0</v>
      </c>
      <c r="AH197" s="259" t="n">
        <f aca="false">AG197+AC197</f>
        <v>62731.617997</v>
      </c>
      <c r="AI197" s="259" t="n">
        <f aca="false">AH197-(IF(ISERROR(VLOOKUP(A197,'YTD Last'!$E$2:$Z$500,21,0)),0,VLOOKUP(A197,'YTD Last'!$E$2:$Z$500,21,0)))</f>
        <v>18581.480705</v>
      </c>
      <c r="AJ197" s="259" t="n">
        <f aca="false">AH197-IF(ISERROR(VLOOKUP(A197,'QTD Last'!$A$2:$AH$600,34,0)),0,VLOOKUP(A197,'QTD Last'!$A$2:$AH$600,34,0))</f>
        <v>-20637.119953</v>
      </c>
      <c r="AK197" s="259" t="n">
        <f aca="false">AH197-IF(ISERROR(VLOOKUP(A197,'MTD Last'!$A$2:$AH$600,34,0)),0,VLOOKUP(A197,'MTD Last'!$A$2:$AH$600,34,0))</f>
        <v>-20637.119953</v>
      </c>
      <c r="AL197" s="259" t="n">
        <f aca="false">AD197-AE197</f>
        <v>-20637.119953</v>
      </c>
      <c r="AM197" s="269" t="str">
        <f aca="false">ROUND((L197-Control!$C$3)/365,0)&amp;" Year"</f>
        <v>-20 Year</v>
      </c>
      <c r="AN197" s="260" t="n">
        <f aca="false">IF(F197="AAA",1,IF(F197="AA+",2,IF(F197="AA",3,IF(F197="AA-",4,IF(F197="A+",5,IF(F197="A",6,IF(F197="A-",7,IF(F197="BBB+",8,"Code"))))))))</f>
        <v>6</v>
      </c>
      <c r="AO197" s="260" t="str">
        <f aca="false">IF(F197="BBB",9,IF(F197="BBB-",10,IF(F197="BB+",11,IF(F197="BB",12,IF(F197="BB-",13,IF(F197="B+",14,IF(F197="B",15,IF(F197="B-",16,"Code"))))))))</f>
        <v>Code</v>
      </c>
      <c r="AP197" s="260" t="n">
        <f aca="false">IF(AN197="Code",AO197,AN197)</f>
        <v>6</v>
      </c>
      <c r="AQ197" s="259" t="n">
        <f aca="false">AH197-(IF(ISERROR(VLOOKUP(A197,'WTD Last'!$A$1:$AQ$605,34,0)),0,VLOOKUP(A197,'WTD Last'!$A$1:$AQ$605,34,0)))</f>
        <v>-55281.577043</v>
      </c>
      <c r="AR197" s="270" t="n">
        <f aca="false">R197-(IF(ISERROR(VLOOKUP(A197,'WTD Last'!$A$1:$AQ$605,18,0)),0,VLOOKUP(A197,'WTD Last'!$A$1:$AQ$605,18,0)))</f>
        <v>-12.818072</v>
      </c>
      <c r="AS197" s="259" t="n">
        <f aca="false">O197-(IF(ISERROR(VLOOKUP(A197,'WTD Last'!$A$1:$AQ$605,15,0)),0,VLOOKUP(A197,'WTD Last'!$A$1:$AQ$605,15,0)))</f>
        <v>-34.9038870000004</v>
      </c>
      <c r="AT197" s="259" t="n">
        <f aca="false">N197*(P197/100)/360</f>
        <v>-188.888888888889</v>
      </c>
      <c r="AV197" s="261" t="n">
        <v>92460</v>
      </c>
      <c r="AW197" s="255"/>
      <c r="AX197" s="257"/>
    </row>
    <row r="198" customFormat="false" ht="12.75" hidden="false" customHeight="false" outlineLevel="0" collapsed="false">
      <c r="A198" s="255" t="n">
        <v>1503</v>
      </c>
      <c r="B198" s="255" t="n">
        <v>624</v>
      </c>
      <c r="C198" s="255" t="s">
        <v>2</v>
      </c>
      <c r="D198" s="255" t="s">
        <v>157</v>
      </c>
      <c r="E198" s="255" t="s">
        <v>290</v>
      </c>
      <c r="F198" s="255" t="s">
        <v>102</v>
      </c>
      <c r="G198" s="255" t="s">
        <v>191</v>
      </c>
      <c r="H198" s="255" t="s">
        <v>282</v>
      </c>
      <c r="I198" s="255" t="s">
        <v>156</v>
      </c>
      <c r="J198" s="256" t="s">
        <v>158</v>
      </c>
      <c r="K198" s="268" t="n">
        <v>36896</v>
      </c>
      <c r="L198" s="268" t="n">
        <v>38722</v>
      </c>
      <c r="M198" s="255" t="s">
        <v>155</v>
      </c>
      <c r="N198" s="257" t="n">
        <v>10000000</v>
      </c>
      <c r="O198" s="257" t="n">
        <v>-4051.333484</v>
      </c>
      <c r="P198" s="258" t="n">
        <v>0.68</v>
      </c>
      <c r="Q198" s="257" t="n">
        <v>92.145074</v>
      </c>
      <c r="R198" s="257" t="n">
        <v>87.159018</v>
      </c>
      <c r="S198" s="258" t="n">
        <v>-5.08021520513994</v>
      </c>
      <c r="T198" s="257" t="n">
        <v>20581.6459665094</v>
      </c>
      <c r="U198" s="257" t="n">
        <v>1058.281125</v>
      </c>
      <c r="V198" s="257" t="n">
        <v>0</v>
      </c>
      <c r="W198" s="257" t="n">
        <v>21639.9270915094</v>
      </c>
      <c r="X198" s="257" t="n">
        <v>-83368.73795</v>
      </c>
      <c r="Y198" s="257" t="n">
        <v>-62731.617997</v>
      </c>
      <c r="Z198" s="257" t="n">
        <v>20637.119953</v>
      </c>
      <c r="AA198" s="257" t="n">
        <v>-1002.80713850937</v>
      </c>
      <c r="AB198" s="257" t="n">
        <v>-83368.73795</v>
      </c>
      <c r="AC198" s="257" t="n">
        <v>-62731.617997</v>
      </c>
      <c r="AD198" s="257" t="n">
        <v>20637.119953</v>
      </c>
      <c r="AF198" s="257" t="n">
        <v>-23325.55253413</v>
      </c>
      <c r="AG198" s="259" t="n">
        <f aca="false">IF(ISERROR(VLOOKUP(B198,Acc_Cash!$A:$H,3,FALSE())),0,VLOOKUP(B198,Acc_Cash!$A:$H,3,FALSE()))</f>
        <v>0</v>
      </c>
      <c r="AH198" s="259" t="n">
        <f aca="false">AG198+AC198</f>
        <v>-62731.617997</v>
      </c>
      <c r="AI198" s="259" t="n">
        <f aca="false">AH198-(IF(ISERROR(VLOOKUP(A198,'YTD Last'!$E$2:$Z$500,21,0)),0,VLOOKUP(A198,'YTD Last'!$E$2:$Z$500,21,0)))</f>
        <v>-18581.480705</v>
      </c>
      <c r="AJ198" s="259" t="n">
        <f aca="false">AH198-IF(ISERROR(VLOOKUP(A198,'QTD Last'!$A$2:$AH$600,34,0)),0,VLOOKUP(A198,'QTD Last'!$A$2:$AH$600,34,0))</f>
        <v>20637.119953</v>
      </c>
      <c r="AK198" s="259" t="n">
        <f aca="false">AH198-IF(ISERROR(VLOOKUP(A198,'MTD Last'!$A$2:$AH$600,34,0)),0,VLOOKUP(A198,'MTD Last'!$A$2:$AH$600,34,0))</f>
        <v>20637.119953</v>
      </c>
      <c r="AL198" s="259" t="n">
        <f aca="false">AD198-AE198</f>
        <v>20637.119953</v>
      </c>
      <c r="AM198" s="269" t="str">
        <f aca="false">ROUND((L198-Control!$C$3)/365,0)&amp;" Year"</f>
        <v>-20 Year</v>
      </c>
      <c r="AN198" s="260" t="n">
        <f aca="false">IF(F198="AAA",1,IF(F198="AA+",2,IF(F198="AA",3,IF(F198="AA-",4,IF(F198="A+",5,IF(F198="A",6,IF(F198="A-",7,IF(F198="BBB+",8,"Code"))))))))</f>
        <v>6</v>
      </c>
      <c r="AO198" s="260" t="str">
        <f aca="false">IF(F198="BBB",9,IF(F198="BBB-",10,IF(F198="BB+",11,IF(F198="BB",12,IF(F198="BB-",13,IF(F198="B+",14,IF(F198="B",15,IF(F198="B-",16,"Code"))))))))</f>
        <v>Code</v>
      </c>
      <c r="AP198" s="260" t="n">
        <f aca="false">IF(AN198="Code",AO198,AN198)</f>
        <v>6</v>
      </c>
      <c r="AQ198" s="259" t="n">
        <f aca="false">AH198-(IF(ISERROR(VLOOKUP(A198,'WTD Last'!$A$1:$AQ$605,34,0)),0,VLOOKUP(A198,'WTD Last'!$A$1:$AQ$605,34,0)))</f>
        <v>55281.577043</v>
      </c>
      <c r="AR198" s="270" t="n">
        <f aca="false">R198-(IF(ISERROR(VLOOKUP(A198,'WTD Last'!$A$1:$AQ$605,18,0)),0,VLOOKUP(A198,'WTD Last'!$A$1:$AQ$605,18,0)))</f>
        <v>-12.818072</v>
      </c>
      <c r="AS198" s="259" t="n">
        <f aca="false">O198-(IF(ISERROR(VLOOKUP(A198,'WTD Last'!$A$1:$AQ$605,15,0)),0,VLOOKUP(A198,'WTD Last'!$A$1:$AQ$605,15,0)))</f>
        <v>34.9038870000004</v>
      </c>
      <c r="AT198" s="259" t="n">
        <f aca="false">N198*(P198/100)/360</f>
        <v>188.888888888889</v>
      </c>
      <c r="AV198" s="261" t="n">
        <v>92460</v>
      </c>
      <c r="AW198" s="255"/>
      <c r="AX198" s="257"/>
    </row>
    <row r="199" customFormat="false" ht="12.75" hidden="false" customHeight="false" outlineLevel="0" collapsed="false">
      <c r="A199" s="255" t="n">
        <v>1601</v>
      </c>
      <c r="B199" s="255" t="n">
        <v>655</v>
      </c>
      <c r="C199" s="255" t="s">
        <v>2</v>
      </c>
      <c r="D199" s="255" t="s">
        <v>104</v>
      </c>
      <c r="E199" s="255" t="s">
        <v>290</v>
      </c>
      <c r="F199" s="255" t="s">
        <v>102</v>
      </c>
      <c r="G199" s="255" t="s">
        <v>191</v>
      </c>
      <c r="H199" s="255" t="s">
        <v>282</v>
      </c>
      <c r="I199" s="255" t="s">
        <v>180</v>
      </c>
      <c r="J199" s="256" t="s">
        <v>212</v>
      </c>
      <c r="K199" s="268" t="n">
        <v>36901</v>
      </c>
      <c r="L199" s="268" t="n">
        <v>38727</v>
      </c>
      <c r="M199" s="255" t="s">
        <v>155</v>
      </c>
      <c r="N199" s="257" t="n">
        <v>10000000</v>
      </c>
      <c r="O199" s="257" t="n">
        <v>-4098.485873</v>
      </c>
      <c r="P199" s="258" t="n">
        <v>0.95</v>
      </c>
      <c r="Q199" s="257" t="n">
        <v>92.285565</v>
      </c>
      <c r="R199" s="257" t="n">
        <v>87.292657</v>
      </c>
      <c r="S199" s="258" t="n">
        <v>-5.0754655418945</v>
      </c>
      <c r="T199" s="257" t="n">
        <v>20801.7238223529</v>
      </c>
      <c r="U199" s="257" t="n">
        <v>1124.341944</v>
      </c>
      <c r="V199" s="257" t="n">
        <v>0</v>
      </c>
      <c r="W199" s="257" t="n">
        <v>21926.0657663529</v>
      </c>
      <c r="X199" s="257" t="n">
        <v>33157.161922</v>
      </c>
      <c r="Y199" s="257" t="n">
        <v>54233.370011</v>
      </c>
      <c r="Z199" s="257" t="n">
        <v>21076.208089</v>
      </c>
      <c r="AA199" s="257" t="n">
        <v>-849.857677352884</v>
      </c>
      <c r="AB199" s="257" t="n">
        <v>33157.161922</v>
      </c>
      <c r="AC199" s="257" t="n">
        <v>54233.370011</v>
      </c>
      <c r="AD199" s="257" t="n">
        <v>21076.208089</v>
      </c>
      <c r="AF199" s="257" t="n">
        <v>-23597.0324137975</v>
      </c>
      <c r="AG199" s="259" t="n">
        <f aca="false">IF(ISERROR(VLOOKUP(B199,Acc_Cash!$A:$H,3,FALSE())),0,VLOOKUP(B199,Acc_Cash!$A:$H,3,FALSE()))</f>
        <v>0</v>
      </c>
      <c r="AH199" s="259" t="n">
        <f aca="false">AG199+AC199</f>
        <v>54233.370011</v>
      </c>
      <c r="AI199" s="259" t="n">
        <f aca="false">AH199-(IF(ISERROR(VLOOKUP(A199,'YTD Last'!$E$2:$Z$500,21,0)),0,VLOOKUP(A199,'YTD Last'!$E$2:$Z$500,21,0)))</f>
        <v>54233.370011</v>
      </c>
      <c r="AJ199" s="259" t="n">
        <f aca="false">AH199-IF(ISERROR(VLOOKUP(A199,'QTD Last'!$A$2:$AH$600,34,0)),0,VLOOKUP(A199,'QTD Last'!$A$2:$AH$600,34,0))</f>
        <v>21076.208089</v>
      </c>
      <c r="AK199" s="259" t="n">
        <f aca="false">AH199-IF(ISERROR(VLOOKUP(A199,'MTD Last'!$A$2:$AH$600,34,0)),0,VLOOKUP(A199,'MTD Last'!$A$2:$AH$600,34,0))</f>
        <v>21076.208089</v>
      </c>
      <c r="AL199" s="259" t="n">
        <f aca="false">AD199-AE199</f>
        <v>21076.208089</v>
      </c>
      <c r="AM199" s="269" t="str">
        <f aca="false">ROUND((L199-Control!$C$3)/365,0)&amp;" Year"</f>
        <v>-20 Year</v>
      </c>
      <c r="AN199" s="260" t="n">
        <f aca="false">IF(F199="AAA",1,IF(F199="AA+",2,IF(F199="AA",3,IF(F199="AA-",4,IF(F199="A+",5,IF(F199="A",6,IF(F199="A-",7,IF(F199="BBB+",8,"Code"))))))))</f>
        <v>6</v>
      </c>
      <c r="AO199" s="260" t="str">
        <f aca="false">IF(F199="BBB",9,IF(F199="BBB-",10,IF(F199="BB+",11,IF(F199="BB",12,IF(F199="BB-",13,IF(F199="B+",14,IF(F199="B",15,IF(F199="B-",16,"Code"))))))))</f>
        <v>Code</v>
      </c>
      <c r="AP199" s="260" t="n">
        <f aca="false">IF(AN199="Code",AO199,AN199)</f>
        <v>6</v>
      </c>
      <c r="AQ199" s="259" t="n">
        <f aca="false">AH199-(IF(ISERROR(VLOOKUP(A199,'WTD Last'!$A$1:$AQ$605,34,0)),0,VLOOKUP(A199,'WTD Last'!$A$1:$AQ$605,34,0)))</f>
        <v>55855.070374</v>
      </c>
      <c r="AR199" s="270" t="n">
        <f aca="false">R199-(IF(ISERROR(VLOOKUP(A199,'WTD Last'!$A$1:$AQ$605,18,0)),0,VLOOKUP(A199,'WTD Last'!$A$1:$AQ$605,18,0)))</f>
        <v>-12.892297</v>
      </c>
      <c r="AS199" s="259" t="n">
        <f aca="false">O199-(IF(ISERROR(VLOOKUP(A199,'WTD Last'!$A$1:$AQ$605,15,0)),0,VLOOKUP(A199,'WTD Last'!$A$1:$AQ$605,15,0)))</f>
        <v>35.4875370000009</v>
      </c>
      <c r="AT199" s="259" t="n">
        <f aca="false">N199*(P199/100)/360</f>
        <v>263.888888888889</v>
      </c>
      <c r="AU199" s="261" t="n">
        <v>122</v>
      </c>
      <c r="AV199" s="261" t="n">
        <v>92460</v>
      </c>
      <c r="AW199" s="255"/>
      <c r="AX199" s="257"/>
    </row>
    <row r="200" customFormat="false" ht="12.75" hidden="false" customHeight="false" outlineLevel="0" collapsed="false">
      <c r="A200" s="255" t="n">
        <v>1704</v>
      </c>
      <c r="B200" s="255" t="n">
        <v>910</v>
      </c>
      <c r="C200" s="255" t="s">
        <v>2</v>
      </c>
      <c r="D200" s="255" t="s">
        <v>104</v>
      </c>
      <c r="E200" s="255" t="s">
        <v>290</v>
      </c>
      <c r="F200" s="255" t="s">
        <v>102</v>
      </c>
      <c r="G200" s="255" t="s">
        <v>191</v>
      </c>
      <c r="H200" s="255" t="s">
        <v>282</v>
      </c>
      <c r="I200" s="255" t="s">
        <v>200</v>
      </c>
      <c r="J200" s="256" t="s">
        <v>212</v>
      </c>
      <c r="K200" s="268" t="n">
        <v>36969</v>
      </c>
      <c r="L200" s="268" t="n">
        <v>38795</v>
      </c>
      <c r="M200" s="255" t="s">
        <v>100</v>
      </c>
      <c r="N200" s="257" t="n">
        <v>-10000000</v>
      </c>
      <c r="O200" s="257" t="n">
        <v>4356.665748</v>
      </c>
      <c r="P200" s="258" t="n">
        <v>1.05</v>
      </c>
      <c r="Q200" s="257" t="n">
        <v>94.453313</v>
      </c>
      <c r="R200" s="257" t="n">
        <v>89.344468</v>
      </c>
      <c r="S200" s="258" t="n">
        <v>-5.07230237141356</v>
      </c>
      <c r="T200" s="257" t="n">
        <v>-22098.3260050366</v>
      </c>
      <c r="U200" s="257" t="n">
        <v>-1172.155077</v>
      </c>
      <c r="V200" s="257" t="n">
        <v>0</v>
      </c>
      <c r="W200" s="257" t="n">
        <v>-23270.4810820366</v>
      </c>
      <c r="X200" s="257" t="n">
        <v>-50303.096181</v>
      </c>
      <c r="Y200" s="257" t="n">
        <v>-72970.920729</v>
      </c>
      <c r="Z200" s="257" t="n">
        <v>-22667.824548</v>
      </c>
      <c r="AA200" s="257" t="n">
        <v>602.656534036632</v>
      </c>
      <c r="AB200" s="257" t="n">
        <v>-44367.330831642</v>
      </c>
      <c r="AC200" s="257" t="n">
        <v>-64031.9829396975</v>
      </c>
      <c r="AD200" s="257" t="n">
        <v>-19664.6521080555</v>
      </c>
      <c r="AF200" s="257" t="n">
        <v>25083.50304411</v>
      </c>
      <c r="AG200" s="259" t="n">
        <f aca="false">IF(ISERROR(VLOOKUP(B200,Acc_Cash!$A:$H,3,FALSE())),0,VLOOKUP(B200,Acc_Cash!$A:$H,3,FALSE()))</f>
        <v>0</v>
      </c>
      <c r="AH200" s="259" t="n">
        <f aca="false">AG200+AC200</f>
        <v>-64031.9829396975</v>
      </c>
      <c r="AI200" s="259" t="n">
        <f aca="false">AH200-(IF(ISERROR(VLOOKUP(A200,'YTD Last'!$E$2:$Z$500,21,0)),0,VLOOKUP(A200,'YTD Last'!$E$2:$Z$500,21,0)))</f>
        <v>-64031.9829396975</v>
      </c>
      <c r="AJ200" s="259" t="n">
        <f aca="false">AH200-IF(ISERROR(VLOOKUP(A200,'QTD Last'!$A$2:$AH$600,34,0)),0,VLOOKUP(A200,'QTD Last'!$A$2:$AH$600,34,0))</f>
        <v>-19664.6521080555</v>
      </c>
      <c r="AK200" s="259" t="n">
        <f aca="false">AH200-IF(ISERROR(VLOOKUP(A200,'MTD Last'!$A$2:$AH$600,34,0)),0,VLOOKUP(A200,'MTD Last'!$A$2:$AH$600,34,0))</f>
        <v>-19664.6521080555</v>
      </c>
      <c r="AL200" s="259" t="n">
        <f aca="false">AD200-AE200</f>
        <v>-19664.6521080555</v>
      </c>
      <c r="AM200" s="269" t="str">
        <f aca="false">ROUND((L200-Control!$C$3)/365,0)&amp;" Year"</f>
        <v>-20 Year</v>
      </c>
      <c r="AN200" s="260" t="n">
        <f aca="false">IF(F200="AAA",1,IF(F200="AA+",2,IF(F200="AA",3,IF(F200="AA-",4,IF(F200="A+",5,IF(F200="A",6,IF(F200="A-",7,IF(F200="BBB+",8,"Code"))))))))</f>
        <v>6</v>
      </c>
      <c r="AO200" s="260" t="str">
        <f aca="false">IF(F200="BBB",9,IF(F200="BBB-",10,IF(F200="BB+",11,IF(F200="BB",12,IF(F200="BB-",13,IF(F200="B+",14,IF(F200="B",15,IF(F200="B-",16,"Code"))))))))</f>
        <v>Code</v>
      </c>
      <c r="AP200" s="260" t="n">
        <f aca="false">IF(AN200="Code",AO200,AN200)</f>
        <v>6</v>
      </c>
      <c r="AQ200" s="259" t="n">
        <f aca="false">AH200-(IF(ISERROR(VLOOKUP(A200,'WTD Last'!$A$1:$AQ$605,34,0)),0,VLOOKUP(A200,'WTD Last'!$A$1:$AQ$605,34,0)))</f>
        <v>-55264.7829399723</v>
      </c>
      <c r="AR200" s="270" t="n">
        <f aca="false">R200-(IF(ISERROR(VLOOKUP(A200,'WTD Last'!$A$1:$AQ$605,18,0)),0,VLOOKUP(A200,'WTD Last'!$A$1:$AQ$605,18,0)))</f>
        <v>-13.9344</v>
      </c>
      <c r="AS200" s="259" t="n">
        <f aca="false">O200-(IF(ISERROR(VLOOKUP(A200,'WTD Last'!$A$1:$AQ$605,15,0)),0,VLOOKUP(A200,'WTD Last'!$A$1:$AQ$605,15,0)))</f>
        <v>-9.22796199999993</v>
      </c>
      <c r="AT200" s="259" t="n">
        <f aca="false">N200*(P200/100)/360</f>
        <v>-291.666666666667</v>
      </c>
      <c r="AU200" s="261" t="n">
        <v>86921</v>
      </c>
      <c r="AV200" s="261" t="n">
        <v>92460</v>
      </c>
      <c r="AW200" s="255"/>
      <c r="AX200" s="257"/>
    </row>
    <row r="201" customFormat="false" ht="12.75" hidden="false" customHeight="false" outlineLevel="0" collapsed="false">
      <c r="A201" s="255" t="n">
        <v>1310</v>
      </c>
      <c r="B201" s="255" t="n">
        <v>470</v>
      </c>
      <c r="C201" s="255" t="s">
        <v>2</v>
      </c>
      <c r="D201" s="255" t="s">
        <v>104</v>
      </c>
      <c r="E201" s="255" t="s">
        <v>291</v>
      </c>
      <c r="F201" s="255" t="s">
        <v>102</v>
      </c>
      <c r="G201" s="255" t="s">
        <v>164</v>
      </c>
      <c r="H201" s="255" t="s">
        <v>168</v>
      </c>
      <c r="I201" s="255" t="s">
        <v>156</v>
      </c>
      <c r="J201" s="256" t="s">
        <v>189</v>
      </c>
      <c r="K201" s="268" t="n">
        <v>36896</v>
      </c>
      <c r="L201" s="268" t="n">
        <v>38722</v>
      </c>
      <c r="M201" s="255" t="s">
        <v>155</v>
      </c>
      <c r="N201" s="257" t="n">
        <v>-10000000</v>
      </c>
      <c r="O201" s="257" t="n">
        <v>4104.092919</v>
      </c>
      <c r="P201" s="258" t="n">
        <v>0.86</v>
      </c>
      <c r="Q201" s="257" t="n">
        <v>63.434876</v>
      </c>
      <c r="R201" s="257" t="n">
        <v>58.397446</v>
      </c>
      <c r="S201" s="258" t="n">
        <v>-5.13097449992012</v>
      </c>
      <c r="T201" s="257" t="n">
        <v>-21057.9961126917</v>
      </c>
      <c r="U201" s="257" t="n">
        <v>-759.94203</v>
      </c>
      <c r="V201" s="257" t="n">
        <v>0</v>
      </c>
      <c r="W201" s="257" t="n">
        <v>-21817.9381426917</v>
      </c>
      <c r="X201" s="257" t="n">
        <v>-114824.951014</v>
      </c>
      <c r="Y201" s="257" t="n">
        <v>-136367.806869</v>
      </c>
      <c r="Z201" s="257" t="n">
        <v>-21542.855855</v>
      </c>
      <c r="AA201" s="257" t="n">
        <v>275.082287691752</v>
      </c>
      <c r="AB201" s="257" t="n">
        <v>-114824.951014</v>
      </c>
      <c r="AC201" s="257" t="n">
        <v>-136367.806869</v>
      </c>
      <c r="AD201" s="257" t="n">
        <v>-21542.855855</v>
      </c>
      <c r="AF201" s="257" t="n">
        <v>23629.3149811425</v>
      </c>
      <c r="AG201" s="259" t="n">
        <f aca="false">IF(ISERROR(VLOOKUP(B201,Acc_Cash!$A:$H,3,FALSE())),0,VLOOKUP(B201,Acc_Cash!$A:$H,3,FALSE()))</f>
        <v>0</v>
      </c>
      <c r="AH201" s="259" t="n">
        <f aca="false">AG201+AC201</f>
        <v>-136367.806869</v>
      </c>
      <c r="AI201" s="259" t="n">
        <f aca="false">AH201-(IF(ISERROR(VLOOKUP(A201,'YTD Last'!$E$2:$Z$500,21,0)),0,VLOOKUP(A201,'YTD Last'!$E$2:$Z$500,21,0)))</f>
        <v>-124881.997339</v>
      </c>
      <c r="AJ201" s="259" t="n">
        <f aca="false">AH201-IF(ISERROR(VLOOKUP(A201,'QTD Last'!$A$2:$AH$600,34,0)),0,VLOOKUP(A201,'QTD Last'!$A$2:$AH$600,34,0))</f>
        <v>-21542.855855</v>
      </c>
      <c r="AK201" s="259" t="n">
        <f aca="false">AH201-IF(ISERROR(VLOOKUP(A201,'MTD Last'!$A$2:$AH$600,34,0)),0,VLOOKUP(A201,'MTD Last'!$A$2:$AH$600,34,0))</f>
        <v>-21542.855855</v>
      </c>
      <c r="AL201" s="259" t="n">
        <f aca="false">AD201-AE201</f>
        <v>-21542.855855</v>
      </c>
      <c r="AM201" s="269" t="str">
        <f aca="false">ROUND((L201-Control!$C$3)/365,0)&amp;" Year"</f>
        <v>-20 Year</v>
      </c>
      <c r="AN201" s="260" t="n">
        <f aca="false">IF(F201="AAA",1,IF(F201="AA+",2,IF(F201="AA",3,IF(F201="AA-",4,IF(F201="A+",5,IF(F201="A",6,IF(F201="A-",7,IF(F201="BBB+",8,"Code"))))))))</f>
        <v>6</v>
      </c>
      <c r="AO201" s="260" t="str">
        <f aca="false">IF(F201="BBB",9,IF(F201="BBB-",10,IF(F201="BB+",11,IF(F201="BB",12,IF(F201="BB-",13,IF(F201="B+",14,IF(F201="B",15,IF(F201="B-",16,"Code"))))))))</f>
        <v>Code</v>
      </c>
      <c r="AP201" s="260" t="n">
        <f aca="false">IF(AN201="Code",AO201,AN201)</f>
        <v>6</v>
      </c>
      <c r="AQ201" s="259" t="n">
        <f aca="false">AH201-(IF(ISERROR(VLOOKUP(A201,'WTD Last'!$A$1:$AQ$605,34,0)),0,VLOOKUP(A201,'WTD Last'!$A$1:$AQ$605,34,0)))</f>
        <v>-25825.769823</v>
      </c>
      <c r="AR201" s="270"/>
      <c r="AS201" s="259"/>
      <c r="AT201" s="259" t="n">
        <f aca="false">N201*(P201/100)/360</f>
        <v>-238.888888888889</v>
      </c>
      <c r="AV201" s="261" t="n">
        <v>46782</v>
      </c>
      <c r="AW201" s="255"/>
      <c r="AX201" s="257"/>
    </row>
    <row r="202" customFormat="false" ht="12.75" hidden="false" customHeight="false" outlineLevel="0" collapsed="false">
      <c r="A202" s="255" t="n">
        <v>1547</v>
      </c>
      <c r="B202" s="255" t="n">
        <v>594</v>
      </c>
      <c r="C202" s="255" t="s">
        <v>2</v>
      </c>
      <c r="D202" s="255" t="s">
        <v>157</v>
      </c>
      <c r="E202" s="255" t="s">
        <v>291</v>
      </c>
      <c r="F202" s="255" t="s">
        <v>102</v>
      </c>
      <c r="G202" s="255" t="s">
        <v>164</v>
      </c>
      <c r="H202" s="255" t="s">
        <v>168</v>
      </c>
      <c r="I202" s="255" t="s">
        <v>156</v>
      </c>
      <c r="J202" s="256" t="s">
        <v>158</v>
      </c>
      <c r="K202" s="268" t="n">
        <v>36896</v>
      </c>
      <c r="L202" s="268" t="n">
        <v>38722</v>
      </c>
      <c r="M202" s="255" t="s">
        <v>155</v>
      </c>
      <c r="N202" s="257" t="n">
        <v>10000000</v>
      </c>
      <c r="O202" s="257" t="n">
        <v>-4104.092919</v>
      </c>
      <c r="P202" s="258" t="n">
        <v>0.86</v>
      </c>
      <c r="Q202" s="257" t="n">
        <v>63.434876</v>
      </c>
      <c r="R202" s="257" t="n">
        <v>58.397446</v>
      </c>
      <c r="S202" s="258" t="n">
        <v>-5.13097449992012</v>
      </c>
      <c r="T202" s="257" t="n">
        <v>21057.9961126917</v>
      </c>
      <c r="U202" s="257" t="n">
        <v>759.94203</v>
      </c>
      <c r="V202" s="257" t="n">
        <v>0</v>
      </c>
      <c r="W202" s="257" t="n">
        <v>21817.9381426917</v>
      </c>
      <c r="X202" s="257" t="n">
        <v>114824.951014</v>
      </c>
      <c r="Y202" s="257" t="n">
        <v>136367.806869</v>
      </c>
      <c r="Z202" s="257" t="n">
        <v>21542.855855</v>
      </c>
      <c r="AA202" s="257" t="n">
        <v>-275.082287691752</v>
      </c>
      <c r="AB202" s="257" t="n">
        <v>114824.951014</v>
      </c>
      <c r="AC202" s="257" t="n">
        <v>136367.806869</v>
      </c>
      <c r="AD202" s="257" t="n">
        <v>21542.855855</v>
      </c>
      <c r="AF202" s="257" t="n">
        <v>-23629.3149811425</v>
      </c>
      <c r="AG202" s="259" t="n">
        <f aca="false">IF(ISERROR(VLOOKUP(B202,Acc_Cash!$A:$H,3,FALSE())),0,VLOOKUP(B202,Acc_Cash!$A:$H,3,FALSE()))</f>
        <v>0</v>
      </c>
      <c r="AH202" s="259" t="n">
        <f aca="false">AG202+AC202</f>
        <v>136367.806869</v>
      </c>
      <c r="AI202" s="259" t="n">
        <f aca="false">AH202-(IF(ISERROR(VLOOKUP(A202,'YTD Last'!$E$2:$Z$500,21,0)),0,VLOOKUP(A202,'YTD Last'!$E$2:$Z$500,21,0)))</f>
        <v>124881.997339</v>
      </c>
      <c r="AJ202" s="259" t="n">
        <f aca="false">AH202-IF(ISERROR(VLOOKUP(A202,'QTD Last'!$A$2:$AH$600,34,0)),0,VLOOKUP(A202,'QTD Last'!$A$2:$AH$600,34,0))</f>
        <v>21542.855855</v>
      </c>
      <c r="AK202" s="259" t="n">
        <f aca="false">AH202-IF(ISERROR(VLOOKUP(A202,'MTD Last'!$A$2:$AH$600,34,0)),0,VLOOKUP(A202,'MTD Last'!$A$2:$AH$600,34,0))</f>
        <v>21542.855855</v>
      </c>
      <c r="AL202" s="259" t="n">
        <f aca="false">AD202-AE202</f>
        <v>21542.855855</v>
      </c>
      <c r="AM202" s="269" t="str">
        <f aca="false">ROUND((L202-Control!$C$3)/365,0)&amp;" Year"</f>
        <v>-20 Year</v>
      </c>
      <c r="AN202" s="260" t="n">
        <f aca="false">IF(F202="AAA",1,IF(F202="AA+",2,IF(F202="AA",3,IF(F202="AA-",4,IF(F202="A+",5,IF(F202="A",6,IF(F202="A-",7,IF(F202="BBB+",8,"Code"))))))))</f>
        <v>6</v>
      </c>
      <c r="AO202" s="260" t="str">
        <f aca="false">IF(F202="BBB",9,IF(F202="BBB-",10,IF(F202="BB+",11,IF(F202="BB",12,IF(F202="BB-",13,IF(F202="B+",14,IF(F202="B",15,IF(F202="B-",16,"Code"))))))))</f>
        <v>Code</v>
      </c>
      <c r="AP202" s="260" t="n">
        <f aca="false">IF(AN202="Code",AO202,AN202)</f>
        <v>6</v>
      </c>
      <c r="AQ202" s="259" t="n">
        <f aca="false">AH202-(IF(ISERROR(VLOOKUP(A202,'WTD Last'!$A$1:$AQ$605,34,0)),0,VLOOKUP(A202,'WTD Last'!$A$1:$AQ$605,34,0)))</f>
        <v>25825.769823</v>
      </c>
      <c r="AR202" s="270" t="n">
        <f aca="false">R202-(IF(ISERROR(VLOOKUP(A202,'WTD Last'!$A$1:$AQ$605,18,0)),0,VLOOKUP(A202,'WTD Last'!$A$1:$AQ$605,18,0)))</f>
        <v>-5.831361</v>
      </c>
      <c r="AS202" s="259" t="n">
        <f aca="false">O202-(IF(ISERROR(VLOOKUP(A202,'WTD Last'!$A$1:$AQ$605,15,0)),0,VLOOKUP(A202,'WTD Last'!$A$1:$AQ$605,15,0)))</f>
        <v>38.6594810000006</v>
      </c>
      <c r="AT202" s="259" t="n">
        <f aca="false">N202*(P202/100)/360</f>
        <v>238.888888888889</v>
      </c>
      <c r="AV202" s="261" t="n">
        <v>46782</v>
      </c>
      <c r="AW202" s="255"/>
      <c r="AX202" s="257"/>
    </row>
    <row r="203" customFormat="false" ht="12.75" hidden="false" customHeight="false" outlineLevel="0" collapsed="false">
      <c r="A203" s="255" t="n">
        <v>1628</v>
      </c>
      <c r="B203" s="255" t="n">
        <v>832</v>
      </c>
      <c r="C203" s="255" t="s">
        <v>2</v>
      </c>
      <c r="D203" s="255" t="s">
        <v>104</v>
      </c>
      <c r="E203" s="255" t="s">
        <v>292</v>
      </c>
      <c r="F203" s="255" t="s">
        <v>288</v>
      </c>
      <c r="G203" s="255" t="s">
        <v>112</v>
      </c>
      <c r="H203" s="255" t="s">
        <v>110</v>
      </c>
      <c r="I203" s="255" t="s">
        <v>293</v>
      </c>
      <c r="J203" s="256" t="s">
        <v>105</v>
      </c>
      <c r="K203" s="268" t="n">
        <v>36915</v>
      </c>
      <c r="L203" s="268" t="n">
        <v>37645</v>
      </c>
      <c r="M203" s="255" t="s">
        <v>155</v>
      </c>
      <c r="N203" s="257" t="n">
        <v>10000000</v>
      </c>
      <c r="O203" s="257" t="n">
        <v>-2369.984075</v>
      </c>
      <c r="P203" s="258" t="n">
        <v>1.6</v>
      </c>
      <c r="Q203" s="257" t="n">
        <v>154.068436</v>
      </c>
      <c r="R203" s="257" t="n">
        <v>153.217764</v>
      </c>
      <c r="S203" s="258" t="n">
        <v>-0.506684444783584</v>
      </c>
      <c r="T203" s="257" t="n">
        <v>1200.83406518731</v>
      </c>
      <c r="U203" s="257" t="n">
        <v>1816.587903</v>
      </c>
      <c r="V203" s="257" t="n">
        <v>0</v>
      </c>
      <c r="W203" s="257" t="n">
        <v>3017.42196818731</v>
      </c>
      <c r="X203" s="257" t="n">
        <v>-282727.252459</v>
      </c>
      <c r="Y203" s="257" t="n">
        <v>-280819.996566</v>
      </c>
      <c r="Z203" s="257" t="n">
        <v>1907.25589299999</v>
      </c>
      <c r="AA203" s="257" t="n">
        <v>-1110.16607518732</v>
      </c>
      <c r="AB203" s="257" t="n">
        <v>-282727.252459</v>
      </c>
      <c r="AC203" s="257" t="n">
        <v>-280819.996566</v>
      </c>
      <c r="AD203" s="257" t="n">
        <v>1907.25589299999</v>
      </c>
      <c r="AF203" s="257" t="n">
        <v>-28070.0913843</v>
      </c>
      <c r="AG203" s="259" t="n">
        <f aca="false">IF(ISERROR(VLOOKUP(B203,Acc_Cash!$A:$H,3,FALSE())),0,VLOOKUP(B203,Acc_Cash!$A:$H,3,FALSE()))</f>
        <v>324444.444444</v>
      </c>
      <c r="AH203" s="259" t="n">
        <f aca="false">AG203+AC203</f>
        <v>43624.447878</v>
      </c>
      <c r="AI203" s="259" t="n">
        <f aca="false">AH203-(IF(ISERROR(VLOOKUP(A203,'YTD Last'!$E$2:$Z$500,21,0)),0,VLOOKUP(A203,'YTD Last'!$E$2:$Z$500,21,0)))</f>
        <v>43624.447878</v>
      </c>
      <c r="AJ203" s="259" t="n">
        <f aca="false">AH203-IF(ISERROR(VLOOKUP(A203,'QTD Last'!$A$2:$AH$600,34,0)),0,VLOOKUP(A203,'QTD Last'!$A$2:$AH$600,34,0))</f>
        <v>1907.25589299999</v>
      </c>
      <c r="AK203" s="259" t="n">
        <f aca="false">AH203-IF(ISERROR(VLOOKUP(A203,'MTD Last'!$A$2:$AH$600,34,0)),0,VLOOKUP(A203,'MTD Last'!$A$2:$AH$600,34,0))</f>
        <v>1907.25589299999</v>
      </c>
      <c r="AL203" s="259" t="n">
        <f aca="false">AD203-AE203</f>
        <v>1907.25589299999</v>
      </c>
      <c r="AM203" s="269" t="str">
        <f aca="false">ROUND((L203-Control!$C$3)/365,0)&amp;" Year"</f>
        <v>-23 Year</v>
      </c>
      <c r="AN203" s="260" t="str">
        <f aca="false">IF(F203="AAA",1,IF(F203="AA+",2,IF(F203="AA",3,IF(F203="AA-",4,IF(F203="A+",5,IF(F203="A",6,IF(F203="A-",7,IF(F203="BBB+",8,"Code"))))))))</f>
        <v>Code</v>
      </c>
      <c r="AO203" s="260" t="n">
        <f aca="false">IF(F203="BBB",9,IF(F203="BBB-",10,IF(F203="BB+",11,IF(F203="BB",12,IF(F203="BB-",13,IF(F203="B+",14,IF(F203="B",15,IF(F203="B-",16,"Code"))))))))</f>
        <v>11</v>
      </c>
      <c r="AP203" s="260" t="n">
        <f aca="false">IF(AN203="Code",AO203,AN203)</f>
        <v>11</v>
      </c>
      <c r="AQ203" s="259" t="n">
        <f aca="false">AH203-(IF(ISERROR(VLOOKUP(A203,'WTD Last'!$A$1:$AQ$605,34,0)),0,VLOOKUP(A203,'WTD Last'!$A$1:$AQ$605,34,0)))</f>
        <v>30257.05574</v>
      </c>
      <c r="AR203" s="270" t="n">
        <f aca="false">R203-(IF(ISERROR(VLOOKUP(A203,'WTD Last'!$A$1:$AQ$605,18,0)),0,VLOOKUP(A203,'WTD Last'!$A$1:$AQ$605,18,0)))</f>
        <v>-14.423722</v>
      </c>
      <c r="AS203" s="259" t="n">
        <f aca="false">O203-(IF(ISERROR(VLOOKUP(A203,'WTD Last'!$A$1:$AQ$605,15,0)),0,VLOOKUP(A203,'WTD Last'!$A$1:$AQ$605,15,0)))</f>
        <v>28.9328770000002</v>
      </c>
      <c r="AT203" s="259" t="n">
        <f aca="false">N203*(P203/100)/360</f>
        <v>444.444444444444</v>
      </c>
      <c r="AU203" s="261" t="n">
        <v>26621</v>
      </c>
      <c r="AV203" s="261" t="n">
        <v>93164</v>
      </c>
      <c r="AW203" s="255"/>
      <c r="AX203" s="257"/>
    </row>
    <row r="204" customFormat="false" ht="12.75" hidden="false" customHeight="false" outlineLevel="0" collapsed="false">
      <c r="A204" s="255" t="n">
        <v>1311</v>
      </c>
      <c r="B204" s="255" t="n">
        <v>471</v>
      </c>
      <c r="C204" s="255" t="s">
        <v>2</v>
      </c>
      <c r="D204" s="255" t="s">
        <v>104</v>
      </c>
      <c r="E204" s="255" t="s">
        <v>294</v>
      </c>
      <c r="F204" s="255" t="s">
        <v>150</v>
      </c>
      <c r="G204" s="255" t="s">
        <v>112</v>
      </c>
      <c r="H204" s="255" t="s">
        <v>168</v>
      </c>
      <c r="I204" s="255" t="s">
        <v>156</v>
      </c>
      <c r="J204" s="256" t="s">
        <v>203</v>
      </c>
      <c r="K204" s="268" t="n">
        <v>36896</v>
      </c>
      <c r="L204" s="268" t="n">
        <v>38722</v>
      </c>
      <c r="M204" s="255" t="s">
        <v>155</v>
      </c>
      <c r="N204" s="257" t="n">
        <v>-10000000</v>
      </c>
      <c r="O204" s="257" t="n">
        <v>4188.629952</v>
      </c>
      <c r="P204" s="258" t="n">
        <v>1.65</v>
      </c>
      <c r="Q204" s="257" t="n">
        <v>123.740891</v>
      </c>
      <c r="R204" s="257" t="n">
        <v>122.982196</v>
      </c>
      <c r="S204" s="258" t="n">
        <v>-0.692130671621076</v>
      </c>
      <c r="T204" s="257" t="n">
        <v>-2899.07926184991</v>
      </c>
      <c r="U204" s="257" t="n">
        <v>-1373.246232</v>
      </c>
      <c r="V204" s="257" t="n">
        <v>0</v>
      </c>
      <c r="W204" s="257" t="n">
        <v>-4272.32549384991</v>
      </c>
      <c r="X204" s="257" t="n">
        <v>-208559.265331</v>
      </c>
      <c r="Y204" s="257" t="n">
        <v>-212368.768418</v>
      </c>
      <c r="Z204" s="257" t="n">
        <v>-3809.50308699999</v>
      </c>
      <c r="AA204" s="257" t="n">
        <v>462.822406849923</v>
      </c>
      <c r="AB204" s="257" t="n">
        <v>-208559.265331</v>
      </c>
      <c r="AC204" s="257" t="n">
        <v>-212368.768418</v>
      </c>
      <c r="AD204" s="257" t="n">
        <v>-3809.50308699999</v>
      </c>
      <c r="AF204" s="257" t="n">
        <v>52366.251659904</v>
      </c>
      <c r="AG204" s="259" t="n">
        <f aca="false">IF(ISERROR(VLOOKUP(B204,Acc_Cash!$A:$H,3,FALSE())),0,VLOOKUP(B204,Acc_Cash!$A:$H,3,FALSE()))</f>
        <v>0</v>
      </c>
      <c r="AH204" s="259" t="n">
        <f aca="false">AG204+AC204</f>
        <v>-212368.768418</v>
      </c>
      <c r="AI204" s="259" t="n">
        <f aca="false">AH204-(IF(ISERROR(VLOOKUP(A204,'YTD Last'!$E$2:$Z$500,21,0)),0,VLOOKUP(A204,'YTD Last'!$E$2:$Z$500,21,0)))</f>
        <v>-135497.958919</v>
      </c>
      <c r="AJ204" s="259" t="n">
        <f aca="false">AH204-IF(ISERROR(VLOOKUP(A204,'QTD Last'!$A$2:$AH$600,34,0)),0,VLOOKUP(A204,'QTD Last'!$A$2:$AH$600,34,0))</f>
        <v>-3809.50308699999</v>
      </c>
      <c r="AK204" s="259" t="n">
        <f aca="false">AH204-IF(ISERROR(VLOOKUP(A204,'MTD Last'!$A$2:$AH$600,34,0)),0,VLOOKUP(A204,'MTD Last'!$A$2:$AH$600,34,0))</f>
        <v>-3809.50308699999</v>
      </c>
      <c r="AL204" s="259" t="n">
        <f aca="false">AD204-AE204</f>
        <v>-3809.50308699999</v>
      </c>
      <c r="AM204" s="269" t="str">
        <f aca="false">ROUND((L204-Control!$C$3)/365,0)&amp;" Year"</f>
        <v>-20 Year</v>
      </c>
      <c r="AN204" s="260" t="str">
        <f aca="false">IF(F204="AAA",1,IF(F204="AA+",2,IF(F204="AA",3,IF(F204="AA-",4,IF(F204="A+",5,IF(F204="A",6,IF(F204="A-",7,IF(F204="BBB+",8,"Code"))))))))</f>
        <v>Code</v>
      </c>
      <c r="AO204" s="260" t="n">
        <f aca="false">IF(F204="BBB",9,IF(F204="BBB-",10,IF(F204="BB+",11,IF(F204="BB",12,IF(F204="BB-",13,IF(F204="B+",14,IF(F204="B",15,IF(F204="B-",16,"Code"))))))))</f>
        <v>10</v>
      </c>
      <c r="AP204" s="260" t="n">
        <f aca="false">IF(AN204="Code",AO204,AN204)</f>
        <v>10</v>
      </c>
      <c r="AQ204" s="259" t="n">
        <f aca="false">AH204-(IF(ISERROR(VLOOKUP(A204,'WTD Last'!$A$1:$AQ$605,34,0)),0,VLOOKUP(A204,'WTD Last'!$A$1:$AQ$605,34,0)))</f>
        <v>-18008.632178</v>
      </c>
      <c r="AR204" s="270" t="n">
        <f aca="false">R204-(IF(ISERROR(VLOOKUP(A204,'WTD Last'!$A$1:$AQ$605,18,0)),0,VLOOKUP(A204,'WTD Last'!$A$1:$AQ$605,18,0)))</f>
        <v>-3.70984</v>
      </c>
      <c r="AS204" s="259" t="n">
        <f aca="false">O204-(IF(ISERROR(VLOOKUP(A204,'WTD Last'!$A$1:$AQ$605,15,0)),0,VLOOKUP(A204,'WTD Last'!$A$1:$AQ$605,15,0)))</f>
        <v>-39.0331850000002</v>
      </c>
      <c r="AT204" s="259" t="n">
        <f aca="false">N204*(P204/100)/360</f>
        <v>-458.333333333333</v>
      </c>
      <c r="AV204" s="261" t="n">
        <v>8764</v>
      </c>
      <c r="AW204" s="255"/>
      <c r="AX204" s="257"/>
    </row>
    <row r="205" customFormat="false" ht="12.75" hidden="false" customHeight="false" outlineLevel="0" collapsed="false">
      <c r="A205" s="255" t="n">
        <v>1504</v>
      </c>
      <c r="B205" s="255" t="n">
        <v>554</v>
      </c>
      <c r="C205" s="255" t="s">
        <v>2</v>
      </c>
      <c r="D205" s="255" t="s">
        <v>157</v>
      </c>
      <c r="E205" s="255" t="s">
        <v>294</v>
      </c>
      <c r="F205" s="255" t="s">
        <v>150</v>
      </c>
      <c r="G205" s="255" t="s">
        <v>112</v>
      </c>
      <c r="H205" s="255" t="s">
        <v>168</v>
      </c>
      <c r="I205" s="255" t="s">
        <v>156</v>
      </c>
      <c r="J205" s="256" t="s">
        <v>158</v>
      </c>
      <c r="K205" s="268" t="n">
        <v>36896</v>
      </c>
      <c r="L205" s="268" t="n">
        <v>38722</v>
      </c>
      <c r="M205" s="255" t="s">
        <v>155</v>
      </c>
      <c r="N205" s="257" t="n">
        <v>10000000</v>
      </c>
      <c r="O205" s="257" t="n">
        <v>-4188.629952</v>
      </c>
      <c r="P205" s="258" t="n">
        <v>1.65</v>
      </c>
      <c r="Q205" s="257" t="n">
        <v>123.740891</v>
      </c>
      <c r="R205" s="257" t="n">
        <v>122.982196</v>
      </c>
      <c r="S205" s="258" t="n">
        <v>-0.692130671621076</v>
      </c>
      <c r="T205" s="257" t="n">
        <v>2899.07926184991</v>
      </c>
      <c r="U205" s="257" t="n">
        <v>1373.246232</v>
      </c>
      <c r="V205" s="257" t="n">
        <v>0</v>
      </c>
      <c r="W205" s="257" t="n">
        <v>4272.32549384991</v>
      </c>
      <c r="X205" s="257" t="n">
        <v>208559.265331</v>
      </c>
      <c r="Y205" s="257" t="n">
        <v>212368.768418</v>
      </c>
      <c r="Z205" s="257" t="n">
        <v>3809.50308699999</v>
      </c>
      <c r="AA205" s="257" t="n">
        <v>-462.822406849923</v>
      </c>
      <c r="AB205" s="257" t="n">
        <v>208559.265331</v>
      </c>
      <c r="AC205" s="257" t="n">
        <v>212368.768418</v>
      </c>
      <c r="AD205" s="257" t="n">
        <v>3809.50308699999</v>
      </c>
      <c r="AF205" s="257" t="n">
        <v>-52366.251659904</v>
      </c>
      <c r="AG205" s="259" t="n">
        <f aca="false">IF(ISERROR(VLOOKUP(B205,Acc_Cash!$A:$H,3,FALSE())),0,VLOOKUP(B205,Acc_Cash!$A:$H,3,FALSE()))</f>
        <v>0</v>
      </c>
      <c r="AH205" s="259" t="n">
        <f aca="false">AG205+AC205</f>
        <v>212368.768418</v>
      </c>
      <c r="AI205" s="259" t="n">
        <f aca="false">AH205-(IF(ISERROR(VLOOKUP(A205,'YTD Last'!$E$2:$Z$500,21,0)),0,VLOOKUP(A205,'YTD Last'!$E$2:$Z$500,21,0)))</f>
        <v>135497.958919</v>
      </c>
      <c r="AJ205" s="259" t="n">
        <f aca="false">AH205-IF(ISERROR(VLOOKUP(A205,'QTD Last'!$A$2:$AH$600,34,0)),0,VLOOKUP(A205,'QTD Last'!$A$2:$AH$600,34,0))</f>
        <v>3809.50308699999</v>
      </c>
      <c r="AK205" s="259" t="n">
        <f aca="false">AH205-IF(ISERROR(VLOOKUP(A205,'MTD Last'!$A$2:$AH$600,34,0)),0,VLOOKUP(A205,'MTD Last'!$A$2:$AH$600,34,0))</f>
        <v>3809.50308699999</v>
      </c>
      <c r="AL205" s="259" t="n">
        <f aca="false">AD205-AE205</f>
        <v>3809.50308699999</v>
      </c>
      <c r="AM205" s="269" t="str">
        <f aca="false">ROUND((L205-Control!$C$3)/365,0)&amp;" Year"</f>
        <v>-20 Year</v>
      </c>
      <c r="AN205" s="260" t="str">
        <f aca="false">IF(F205="AAA",1,IF(F205="AA+",2,IF(F205="AA",3,IF(F205="AA-",4,IF(F205="A+",5,IF(F205="A",6,IF(F205="A-",7,IF(F205="BBB+",8,"Code"))))))))</f>
        <v>Code</v>
      </c>
      <c r="AO205" s="260" t="n">
        <f aca="false">IF(F205="BBB",9,IF(F205="BBB-",10,IF(F205="BB+",11,IF(F205="BB",12,IF(F205="BB-",13,IF(F205="B+",14,IF(F205="B",15,IF(F205="B-",16,"Code"))))))))</f>
        <v>10</v>
      </c>
      <c r="AP205" s="260" t="n">
        <f aca="false">IF(AN205="Code",AO205,AN205)</f>
        <v>10</v>
      </c>
      <c r="AQ205" s="259" t="n">
        <f aca="false">AH205-(IF(ISERROR(VLOOKUP(A205,'WTD Last'!$A$1:$AQ$605,34,0)),0,VLOOKUP(A205,'WTD Last'!$A$1:$AQ$605,34,0)))</f>
        <v>18008.632178</v>
      </c>
      <c r="AR205" s="270" t="n">
        <f aca="false">R205-(IF(ISERROR(VLOOKUP(A205,'WTD Last'!$A$1:$AQ$605,18,0)),0,VLOOKUP(A205,'WTD Last'!$A$1:$AQ$605,18,0)))</f>
        <v>-3.70984</v>
      </c>
      <c r="AS205" s="259" t="n">
        <f aca="false">O205-(IF(ISERROR(VLOOKUP(A205,'WTD Last'!$A$1:$AQ$605,15,0)),0,VLOOKUP(A205,'WTD Last'!$A$1:$AQ$605,15,0)))</f>
        <v>39.0331850000002</v>
      </c>
      <c r="AT205" s="259" t="n">
        <f aca="false">N205*(P205/100)/360</f>
        <v>458.333333333333</v>
      </c>
      <c r="AV205" s="261" t="n">
        <v>8764</v>
      </c>
      <c r="AW205" s="255"/>
      <c r="AX205" s="257"/>
    </row>
    <row r="206" customFormat="false" ht="12.75" hidden="false" customHeight="false" outlineLevel="0" collapsed="false">
      <c r="A206" s="255" t="n">
        <v>1312</v>
      </c>
      <c r="B206" s="255" t="n">
        <v>472</v>
      </c>
      <c r="C206" s="255" t="s">
        <v>2</v>
      </c>
      <c r="D206" s="255" t="s">
        <v>104</v>
      </c>
      <c r="E206" s="255" t="s">
        <v>295</v>
      </c>
      <c r="F206" s="255" t="s">
        <v>150</v>
      </c>
      <c r="G206" s="255" t="s">
        <v>191</v>
      </c>
      <c r="H206" s="255" t="s">
        <v>152</v>
      </c>
      <c r="I206" s="255" t="s">
        <v>156</v>
      </c>
      <c r="J206" s="256" t="s">
        <v>170</v>
      </c>
      <c r="K206" s="268" t="n">
        <v>36896</v>
      </c>
      <c r="L206" s="268" t="n">
        <v>38722</v>
      </c>
      <c r="M206" s="255" t="s">
        <v>155</v>
      </c>
      <c r="N206" s="257" t="n">
        <v>-10000000</v>
      </c>
      <c r="O206" s="257" t="n">
        <v>4094.953518</v>
      </c>
      <c r="P206" s="258" t="n">
        <v>1.12</v>
      </c>
      <c r="Q206" s="257" t="n">
        <v>109.192569</v>
      </c>
      <c r="R206" s="257" t="n">
        <v>108.475934</v>
      </c>
      <c r="S206" s="258" t="n">
        <v>-0.688595639324856</v>
      </c>
      <c r="T206" s="257" t="n">
        <v>-2819.76713573278</v>
      </c>
      <c r="U206" s="257" t="n">
        <v>-1258.522992</v>
      </c>
      <c r="V206" s="257" t="n">
        <v>0</v>
      </c>
      <c r="W206" s="257" t="n">
        <v>-4078.29012773278</v>
      </c>
      <c r="X206" s="257" t="n">
        <v>-38941.515867</v>
      </c>
      <c r="Y206" s="257" t="n">
        <v>-42235.909276</v>
      </c>
      <c r="Z206" s="257" t="n">
        <v>-3294.393409</v>
      </c>
      <c r="AA206" s="257" t="n">
        <v>783.896718732782</v>
      </c>
      <c r="AB206" s="257" t="n">
        <v>-38941.515867</v>
      </c>
      <c r="AC206" s="257" t="n">
        <v>-42235.909276</v>
      </c>
      <c r="AD206" s="257" t="n">
        <v>-3294.393409</v>
      </c>
      <c r="AF206" s="257" t="n">
        <v>51195.108882036</v>
      </c>
      <c r="AG206" s="259" t="n">
        <f aca="false">IF(ISERROR(VLOOKUP(B206,Acc_Cash!$A:$H,3,FALSE())),0,VLOOKUP(B206,Acc_Cash!$A:$H,3,FALSE()))</f>
        <v>0</v>
      </c>
      <c r="AH206" s="259" t="n">
        <f aca="false">AG206+AC206</f>
        <v>-42235.909276</v>
      </c>
      <c r="AI206" s="259" t="n">
        <f aca="false">AH206-(IF(ISERROR(VLOOKUP(A206,'YTD Last'!$E$2:$Z$500,21,0)),0,VLOOKUP(A206,'YTD Last'!$E$2:$Z$500,21,0)))</f>
        <v>-73048.339267</v>
      </c>
      <c r="AJ206" s="259" t="n">
        <f aca="false">AH206-IF(ISERROR(VLOOKUP(A206,'QTD Last'!$A$2:$AH$600,34,0)),0,VLOOKUP(A206,'QTD Last'!$A$2:$AH$600,34,0))</f>
        <v>-3294.393409</v>
      </c>
      <c r="AK206" s="259" t="n">
        <f aca="false">AH206-IF(ISERROR(VLOOKUP(A206,'MTD Last'!$A$2:$AH$600,34,0)),0,VLOOKUP(A206,'MTD Last'!$A$2:$AH$600,34,0))</f>
        <v>-3294.393409</v>
      </c>
      <c r="AL206" s="259" t="n">
        <f aca="false">AD206-AE206</f>
        <v>-3294.393409</v>
      </c>
      <c r="AM206" s="269" t="str">
        <f aca="false">ROUND((L206-Control!$C$3)/365,0)&amp;" Year"</f>
        <v>-20 Year</v>
      </c>
      <c r="AN206" s="260" t="str">
        <f aca="false">IF(F206="AAA",1,IF(F206="AA+",2,IF(F206="AA",3,IF(F206="AA-",4,IF(F206="A+",5,IF(F206="A",6,IF(F206="A-",7,IF(F206="BBB+",8,"Code"))))))))</f>
        <v>Code</v>
      </c>
      <c r="AO206" s="260" t="n">
        <f aca="false">IF(F206="BBB",9,IF(F206="BBB-",10,IF(F206="BB+",11,IF(F206="BB",12,IF(F206="BB-",13,IF(F206="B+",14,IF(F206="B",15,IF(F206="B-",16,"Code"))))))))</f>
        <v>10</v>
      </c>
      <c r="AP206" s="260" t="n">
        <f aca="false">IF(AN206="Code",AO206,AN206)</f>
        <v>10</v>
      </c>
      <c r="AQ206" s="259" t="n">
        <f aca="false">AH206-(IF(ISERROR(VLOOKUP(A206,'WTD Last'!$A$1:$AQ$605,34,0)),0,VLOOKUP(A206,'WTD Last'!$A$1:$AQ$605,34,0)))</f>
        <v>-12763.609997</v>
      </c>
      <c r="AR206" s="270" t="n">
        <f aca="false">R206-(IF(ISERROR(VLOOKUP(A206,'WTD Last'!$A$1:$AQ$605,18,0)),0,VLOOKUP(A206,'WTD Last'!$A$1:$AQ$605,18,0)))</f>
        <v>-2.492124</v>
      </c>
      <c r="AS206" s="259" t="n">
        <f aca="false">O206-(IF(ISERROR(VLOOKUP(A206,'WTD Last'!$A$1:$AQ$605,15,0)),0,VLOOKUP(A206,'WTD Last'!$A$1:$AQ$605,15,0)))</f>
        <v>-38.2586940000006</v>
      </c>
      <c r="AT206" s="259" t="n">
        <f aca="false">N206*(P206/100)/360</f>
        <v>-311.111111111111</v>
      </c>
      <c r="AV206" s="261" t="n">
        <v>92923</v>
      </c>
      <c r="AW206" s="255"/>
      <c r="AX206" s="257"/>
    </row>
    <row r="207" customFormat="false" ht="12.75" hidden="false" customHeight="false" outlineLevel="0" collapsed="false">
      <c r="A207" s="255" t="n">
        <v>1558</v>
      </c>
      <c r="B207" s="255" t="n">
        <v>604</v>
      </c>
      <c r="C207" s="255" t="s">
        <v>2</v>
      </c>
      <c r="D207" s="255" t="s">
        <v>157</v>
      </c>
      <c r="E207" s="255" t="s">
        <v>295</v>
      </c>
      <c r="F207" s="255" t="s">
        <v>150</v>
      </c>
      <c r="G207" s="255" t="s">
        <v>191</v>
      </c>
      <c r="H207" s="255" t="s">
        <v>152</v>
      </c>
      <c r="I207" s="255" t="s">
        <v>156</v>
      </c>
      <c r="J207" s="256" t="s">
        <v>158</v>
      </c>
      <c r="K207" s="268" t="n">
        <v>36896</v>
      </c>
      <c r="L207" s="268" t="n">
        <v>38722</v>
      </c>
      <c r="M207" s="255" t="s">
        <v>155</v>
      </c>
      <c r="N207" s="257" t="n">
        <v>10000000</v>
      </c>
      <c r="O207" s="257" t="n">
        <v>-4094.953518</v>
      </c>
      <c r="P207" s="258" t="n">
        <v>1.12</v>
      </c>
      <c r="Q207" s="257" t="n">
        <v>109.192569</v>
      </c>
      <c r="R207" s="257" t="n">
        <v>108.475934</v>
      </c>
      <c r="S207" s="258" t="n">
        <v>-0.688595639324856</v>
      </c>
      <c r="T207" s="257" t="n">
        <v>2819.76713573278</v>
      </c>
      <c r="U207" s="257" t="n">
        <v>1258.522992</v>
      </c>
      <c r="V207" s="257" t="n">
        <v>0</v>
      </c>
      <c r="W207" s="257" t="n">
        <v>4078.29012773278</v>
      </c>
      <c r="X207" s="257" t="n">
        <v>38941.515867</v>
      </c>
      <c r="Y207" s="257" t="n">
        <v>42235.909276</v>
      </c>
      <c r="Z207" s="257" t="n">
        <v>3294.393409</v>
      </c>
      <c r="AA207" s="257" t="n">
        <v>-783.896718732782</v>
      </c>
      <c r="AB207" s="257" t="n">
        <v>38941.515867</v>
      </c>
      <c r="AC207" s="257" t="n">
        <v>42235.909276</v>
      </c>
      <c r="AD207" s="257" t="n">
        <v>3294.393409</v>
      </c>
      <c r="AF207" s="257" t="n">
        <v>-51195.108882036</v>
      </c>
      <c r="AG207" s="259" t="n">
        <f aca="false">IF(ISERROR(VLOOKUP(B207,Acc_Cash!$A:$H,3,FALSE())),0,VLOOKUP(B207,Acc_Cash!$A:$H,3,FALSE()))</f>
        <v>0</v>
      </c>
      <c r="AH207" s="259" t="n">
        <f aca="false">AG207+AC207</f>
        <v>42235.909276</v>
      </c>
      <c r="AI207" s="259" t="n">
        <f aca="false">AH207-(IF(ISERROR(VLOOKUP(A207,'YTD Last'!$E$2:$Z$500,21,0)),0,VLOOKUP(A207,'YTD Last'!$E$2:$Z$500,21,0)))</f>
        <v>73048.339267</v>
      </c>
      <c r="AJ207" s="259" t="n">
        <f aca="false">AH207-IF(ISERROR(VLOOKUP(A207,'QTD Last'!$A$2:$AH$600,34,0)),0,VLOOKUP(A207,'QTD Last'!$A$2:$AH$600,34,0))</f>
        <v>3294.393409</v>
      </c>
      <c r="AK207" s="259" t="n">
        <f aca="false">AH207-IF(ISERROR(VLOOKUP(A207,'MTD Last'!$A$2:$AH$600,34,0)),0,VLOOKUP(A207,'MTD Last'!$A$2:$AH$600,34,0))</f>
        <v>3294.393409</v>
      </c>
      <c r="AL207" s="259" t="n">
        <f aca="false">AD207-AE207</f>
        <v>3294.393409</v>
      </c>
      <c r="AM207" s="269" t="str">
        <f aca="false">ROUND((L207-Control!$C$3)/365,0)&amp;" Year"</f>
        <v>-20 Year</v>
      </c>
      <c r="AN207" s="260" t="str">
        <f aca="false">IF(F207="AAA",1,IF(F207="AA+",2,IF(F207="AA",3,IF(F207="AA-",4,IF(F207="A+",5,IF(F207="A",6,IF(F207="A-",7,IF(F207="BBB+",8,"Code"))))))))</f>
        <v>Code</v>
      </c>
      <c r="AO207" s="260" t="n">
        <f aca="false">IF(F207="BBB",9,IF(F207="BBB-",10,IF(F207="BB+",11,IF(F207="BB",12,IF(F207="BB-",13,IF(F207="B+",14,IF(F207="B",15,IF(F207="B-",16,"Code"))))))))</f>
        <v>10</v>
      </c>
      <c r="AP207" s="260" t="n">
        <f aca="false">IF(AN207="Code",AO207,AN207)</f>
        <v>10</v>
      </c>
      <c r="AQ207" s="259" t="n">
        <f aca="false">AH207-(IF(ISERROR(VLOOKUP(A207,'WTD Last'!$A$1:$AQ$605,34,0)),0,VLOOKUP(A207,'WTD Last'!$A$1:$AQ$605,34,0)))</f>
        <v>12763.609997</v>
      </c>
      <c r="AR207" s="270" t="n">
        <f aca="false">R207-(IF(ISERROR(VLOOKUP(A207,'WTD Last'!$A$1:$AQ$605,18,0)),0,VLOOKUP(A207,'WTD Last'!$A$1:$AQ$605,18,0)))</f>
        <v>-2.492124</v>
      </c>
      <c r="AS207" s="259" t="n">
        <f aca="false">O207-(IF(ISERROR(VLOOKUP(A207,'WTD Last'!$A$1:$AQ$605,15,0)),0,VLOOKUP(A207,'WTD Last'!$A$1:$AQ$605,15,0)))</f>
        <v>38.2586940000006</v>
      </c>
      <c r="AT207" s="259" t="n">
        <f aca="false">N207*(P207/100)/360</f>
        <v>311.111111111111</v>
      </c>
      <c r="AV207" s="261" t="n">
        <v>92923</v>
      </c>
      <c r="AW207" s="255"/>
      <c r="AX207" s="257"/>
    </row>
    <row r="208" customFormat="false" ht="12.75" hidden="false" customHeight="false" outlineLevel="0" collapsed="false">
      <c r="A208" s="255" t="n">
        <v>1313</v>
      </c>
      <c r="B208" s="255" t="n">
        <v>473</v>
      </c>
      <c r="C208" s="255" t="s">
        <v>2</v>
      </c>
      <c r="D208" s="255" t="s">
        <v>104</v>
      </c>
      <c r="E208" s="255" t="s">
        <v>113</v>
      </c>
      <c r="F208" s="255" t="s">
        <v>102</v>
      </c>
      <c r="G208" s="255" t="s">
        <v>96</v>
      </c>
      <c r="H208" s="255" t="s">
        <v>107</v>
      </c>
      <c r="I208" s="255" t="s">
        <v>156</v>
      </c>
      <c r="J208" s="256" t="s">
        <v>105</v>
      </c>
      <c r="K208" s="268" t="n">
        <v>36896</v>
      </c>
      <c r="L208" s="268" t="n">
        <v>38722</v>
      </c>
      <c r="M208" s="255" t="s">
        <v>155</v>
      </c>
      <c r="N208" s="257" t="n">
        <v>-10000000</v>
      </c>
      <c r="O208" s="257" t="n">
        <v>4048.112837</v>
      </c>
      <c r="P208" s="258" t="n">
        <v>0.9</v>
      </c>
      <c r="Q208" s="257" t="n">
        <v>149.929672</v>
      </c>
      <c r="R208" s="257" t="n">
        <v>146.853244</v>
      </c>
      <c r="S208" s="258" t="n">
        <v>-3.00445845345519</v>
      </c>
      <c r="T208" s="257" t="n">
        <v>-12162.3868336651</v>
      </c>
      <c r="U208" s="257" t="n">
        <v>-1410.845217</v>
      </c>
      <c r="V208" s="257" t="n">
        <v>0</v>
      </c>
      <c r="W208" s="257" t="n">
        <v>-13573.2320506651</v>
      </c>
      <c r="X208" s="257" t="n">
        <v>222158.45579</v>
      </c>
      <c r="Y208" s="257" t="n">
        <v>209835.069245</v>
      </c>
      <c r="Z208" s="257" t="n">
        <v>-12323.386545</v>
      </c>
      <c r="AA208" s="257" t="n">
        <v>1249.84550566509</v>
      </c>
      <c r="AB208" s="257" t="n">
        <v>222158.45579</v>
      </c>
      <c r="AC208" s="257" t="n">
        <v>209835.069245</v>
      </c>
      <c r="AD208" s="257" t="n">
        <v>-12323.386545</v>
      </c>
      <c r="AF208" s="257" t="n">
        <v>23307.0096590275</v>
      </c>
      <c r="AG208" s="259" t="n">
        <f aca="false">IF(ISERROR(VLOOKUP(B208,Acc_Cash!$A:$H,3,FALSE())),0,VLOOKUP(B208,Acc_Cash!$A:$H,3,FALSE()))</f>
        <v>0</v>
      </c>
      <c r="AH208" s="259" t="n">
        <f aca="false">AG208+AC208</f>
        <v>209835.069245</v>
      </c>
      <c r="AI208" s="259" t="n">
        <f aca="false">AH208-(IF(ISERROR(VLOOKUP(A208,'YTD Last'!$E$2:$Z$500,21,0)),0,VLOOKUP(A208,'YTD Last'!$E$2:$Z$500,21,0)))</f>
        <v>88387.72829</v>
      </c>
      <c r="AJ208" s="259" t="n">
        <f aca="false">AH208-IF(ISERROR(VLOOKUP(A208,'QTD Last'!$A$2:$AH$600,34,0)),0,VLOOKUP(A208,'QTD Last'!$A$2:$AH$600,34,0))</f>
        <v>-12323.386545</v>
      </c>
      <c r="AK208" s="259" t="n">
        <f aca="false">AH208-IF(ISERROR(VLOOKUP(A208,'MTD Last'!$A$2:$AH$600,34,0)),0,VLOOKUP(A208,'MTD Last'!$A$2:$AH$600,34,0))</f>
        <v>-12323.386545</v>
      </c>
      <c r="AL208" s="259" t="n">
        <f aca="false">AD208-AE208</f>
        <v>-12323.386545</v>
      </c>
      <c r="AM208" s="269" t="str">
        <f aca="false">ROUND((L208-Control!$C$3)/365,0)&amp;" Year"</f>
        <v>-20 Year</v>
      </c>
      <c r="AN208" s="260" t="n">
        <f aca="false">IF(F208="AAA",1,IF(F208="AA+",2,IF(F208="AA",3,IF(F208="AA-",4,IF(F208="A+",5,IF(F208="A",6,IF(F208="A-",7,IF(F208="BBB+",8,"Code"))))))))</f>
        <v>6</v>
      </c>
      <c r="AO208" s="260" t="str">
        <f aca="false">IF(F208="BBB",9,IF(F208="BBB-",10,IF(F208="BB+",11,IF(F208="BB",12,IF(F208="BB-",13,IF(F208="B+",14,IF(F208="B",15,IF(F208="B-",16,"Code"))))))))</f>
        <v>Code</v>
      </c>
      <c r="AP208" s="260" t="n">
        <f aca="false">IF(AN208="Code",AO208,AN208)</f>
        <v>6</v>
      </c>
      <c r="AQ208" s="259" t="n">
        <f aca="false">AH208-(IF(ISERROR(VLOOKUP(A208,'WTD Last'!$A$1:$AQ$605,34,0)),0,VLOOKUP(A208,'WTD Last'!$A$1:$AQ$605,34,0)))</f>
        <v>-94290.905802</v>
      </c>
      <c r="AR208" s="270" t="n">
        <f aca="false">R208-(IF(ISERROR(VLOOKUP(A208,'WTD Last'!$A$1:$AQ$605,18,0)),0,VLOOKUP(A208,'WTD Last'!$A$1:$AQ$605,18,0)))</f>
        <v>-22.619122</v>
      </c>
      <c r="AS208" s="259" t="n">
        <f aca="false">O208-(IF(ISERROR(VLOOKUP(A208,'WTD Last'!$A$1:$AQ$605,15,0)),0,VLOOKUP(A208,'WTD Last'!$A$1:$AQ$605,15,0)))</f>
        <v>-29.8730130000004</v>
      </c>
      <c r="AT208" s="259" t="n">
        <f aca="false">N208*(P208/100)/360</f>
        <v>-250</v>
      </c>
      <c r="AV208" s="261" t="n">
        <v>91784</v>
      </c>
      <c r="AW208" s="255"/>
      <c r="AX208" s="257"/>
    </row>
    <row r="209" customFormat="false" ht="12.75" hidden="false" customHeight="false" outlineLevel="0" collapsed="false">
      <c r="A209" s="255" t="n">
        <v>1505</v>
      </c>
      <c r="B209" s="255" t="n">
        <v>555</v>
      </c>
      <c r="C209" s="255" t="s">
        <v>2</v>
      </c>
      <c r="D209" s="255" t="s">
        <v>157</v>
      </c>
      <c r="E209" s="255" t="s">
        <v>113</v>
      </c>
      <c r="F209" s="255" t="s">
        <v>102</v>
      </c>
      <c r="G209" s="255" t="s">
        <v>96</v>
      </c>
      <c r="H209" s="255" t="s">
        <v>107</v>
      </c>
      <c r="I209" s="255" t="s">
        <v>156</v>
      </c>
      <c r="J209" s="256" t="s">
        <v>158</v>
      </c>
      <c r="K209" s="268" t="n">
        <v>36896</v>
      </c>
      <c r="L209" s="268" t="n">
        <v>38722</v>
      </c>
      <c r="M209" s="255" t="s">
        <v>155</v>
      </c>
      <c r="N209" s="257" t="n">
        <v>10000000</v>
      </c>
      <c r="O209" s="257" t="n">
        <v>-4048.112837</v>
      </c>
      <c r="P209" s="258" t="n">
        <v>0.9</v>
      </c>
      <c r="Q209" s="257" t="n">
        <v>149.929672</v>
      </c>
      <c r="R209" s="257" t="n">
        <v>146.853244</v>
      </c>
      <c r="S209" s="258" t="n">
        <v>-3.00445845345519</v>
      </c>
      <c r="T209" s="257" t="n">
        <v>12162.3868336651</v>
      </c>
      <c r="U209" s="257" t="n">
        <v>1410.845217</v>
      </c>
      <c r="V209" s="257" t="n">
        <v>0</v>
      </c>
      <c r="W209" s="257" t="n">
        <v>13573.2320506651</v>
      </c>
      <c r="X209" s="257" t="n">
        <v>-222158.45579</v>
      </c>
      <c r="Y209" s="257" t="n">
        <v>-209835.069245</v>
      </c>
      <c r="Z209" s="257" t="n">
        <v>12323.386545</v>
      </c>
      <c r="AA209" s="257" t="n">
        <v>-1249.84550566509</v>
      </c>
      <c r="AB209" s="257" t="n">
        <v>-222158.45579</v>
      </c>
      <c r="AC209" s="257" t="n">
        <v>-209835.069245</v>
      </c>
      <c r="AD209" s="257" t="n">
        <v>12323.386545</v>
      </c>
      <c r="AF209" s="257" t="n">
        <v>-23307.0096590275</v>
      </c>
      <c r="AG209" s="259" t="n">
        <f aca="false">IF(ISERROR(VLOOKUP(B209,Acc_Cash!$A:$H,3,FALSE())),0,VLOOKUP(B209,Acc_Cash!$A:$H,3,FALSE()))</f>
        <v>0</v>
      </c>
      <c r="AH209" s="259" t="n">
        <f aca="false">AG209+AC209</f>
        <v>-209835.069245</v>
      </c>
      <c r="AI209" s="259" t="n">
        <f aca="false">AH209-(IF(ISERROR(VLOOKUP(A209,'YTD Last'!$E$2:$Z$500,21,0)),0,VLOOKUP(A209,'YTD Last'!$E$2:$Z$500,21,0)))</f>
        <v>-88387.72829</v>
      </c>
      <c r="AJ209" s="259" t="n">
        <f aca="false">AH209-IF(ISERROR(VLOOKUP(A209,'QTD Last'!$A$2:$AH$600,34,0)),0,VLOOKUP(A209,'QTD Last'!$A$2:$AH$600,34,0))</f>
        <v>12323.386545</v>
      </c>
      <c r="AK209" s="259" t="n">
        <f aca="false">AH209-IF(ISERROR(VLOOKUP(A209,'MTD Last'!$A$2:$AH$600,34,0)),0,VLOOKUP(A209,'MTD Last'!$A$2:$AH$600,34,0))</f>
        <v>12323.386545</v>
      </c>
      <c r="AL209" s="259" t="n">
        <f aca="false">AD209-AE209</f>
        <v>12323.386545</v>
      </c>
      <c r="AM209" s="269" t="str">
        <f aca="false">ROUND((L209-Control!$C$3)/365,0)&amp;" Year"</f>
        <v>-20 Year</v>
      </c>
      <c r="AN209" s="260" t="n">
        <f aca="false">IF(F209="AAA",1,IF(F209="AA+",2,IF(F209="AA",3,IF(F209="AA-",4,IF(F209="A+",5,IF(F209="A",6,IF(F209="A-",7,IF(F209="BBB+",8,"Code"))))))))</f>
        <v>6</v>
      </c>
      <c r="AO209" s="260" t="str">
        <f aca="false">IF(F209="BBB",9,IF(F209="BBB-",10,IF(F209="BB+",11,IF(F209="BB",12,IF(F209="BB-",13,IF(F209="B+",14,IF(F209="B",15,IF(F209="B-",16,"Code"))))))))</f>
        <v>Code</v>
      </c>
      <c r="AP209" s="260" t="n">
        <f aca="false">IF(AN209="Code",AO209,AN209)</f>
        <v>6</v>
      </c>
      <c r="AQ209" s="259" t="n">
        <f aca="false">AH209-(IF(ISERROR(VLOOKUP(A209,'WTD Last'!$A$1:$AQ$605,34,0)),0,VLOOKUP(A209,'WTD Last'!$A$1:$AQ$605,34,0)))</f>
        <v>94290.905802</v>
      </c>
      <c r="AR209" s="270" t="n">
        <f aca="false">R209-(IF(ISERROR(VLOOKUP(A209,'WTD Last'!$A$1:$AQ$605,18,0)),0,VLOOKUP(A209,'WTD Last'!$A$1:$AQ$605,18,0)))</f>
        <v>-22.619122</v>
      </c>
      <c r="AS209" s="259" t="n">
        <f aca="false">O209-(IF(ISERROR(VLOOKUP(A209,'WTD Last'!$A$1:$AQ$605,15,0)),0,VLOOKUP(A209,'WTD Last'!$A$1:$AQ$605,15,0)))</f>
        <v>29.8730130000004</v>
      </c>
      <c r="AT209" s="259" t="n">
        <f aca="false">N209*(P209/100)/360</f>
        <v>250</v>
      </c>
      <c r="AV209" s="261" t="n">
        <v>91784</v>
      </c>
      <c r="AW209" s="255"/>
      <c r="AX209" s="257"/>
    </row>
    <row r="210" customFormat="false" ht="12.75" hidden="false" customHeight="false" outlineLevel="0" collapsed="false">
      <c r="A210" s="255" t="n">
        <v>1596</v>
      </c>
      <c r="B210" s="255" t="n">
        <v>650</v>
      </c>
      <c r="C210" s="255" t="s">
        <v>2</v>
      </c>
      <c r="D210" s="255" t="s">
        <v>104</v>
      </c>
      <c r="E210" s="255" t="s">
        <v>113</v>
      </c>
      <c r="F210" s="255" t="s">
        <v>102</v>
      </c>
      <c r="G210" s="255" t="s">
        <v>96</v>
      </c>
      <c r="H210" s="255" t="s">
        <v>107</v>
      </c>
      <c r="I210" s="255" t="s">
        <v>180</v>
      </c>
      <c r="J210" s="256" t="s">
        <v>105</v>
      </c>
      <c r="K210" s="268" t="n">
        <v>36896</v>
      </c>
      <c r="L210" s="268" t="n">
        <v>38722</v>
      </c>
      <c r="M210" s="255" t="s">
        <v>155</v>
      </c>
      <c r="N210" s="257" t="n">
        <v>10000000</v>
      </c>
      <c r="O210" s="257" t="n">
        <v>-4096.918108</v>
      </c>
      <c r="P210" s="258" t="n">
        <v>1.29</v>
      </c>
      <c r="Q210" s="257" t="n">
        <v>149.929672</v>
      </c>
      <c r="R210" s="257" t="n">
        <v>146.853244</v>
      </c>
      <c r="S210" s="258" t="n">
        <v>-3.00242562113065</v>
      </c>
      <c r="T210" s="257" t="n">
        <v>12300.6918951333</v>
      </c>
      <c r="U210" s="257" t="n">
        <v>1513.422639</v>
      </c>
      <c r="V210" s="257" t="n">
        <v>0</v>
      </c>
      <c r="W210" s="257" t="n">
        <v>13814.1145341333</v>
      </c>
      <c r="X210" s="257" t="n">
        <v>-53749.335276</v>
      </c>
      <c r="Y210" s="257" t="n">
        <v>-40995.481776</v>
      </c>
      <c r="Z210" s="257" t="n">
        <v>12753.8535</v>
      </c>
      <c r="AA210" s="257" t="n">
        <v>-1060.2610341333</v>
      </c>
      <c r="AB210" s="257" t="n">
        <v>-53749.335276</v>
      </c>
      <c r="AC210" s="257" t="n">
        <v>-40995.481776</v>
      </c>
      <c r="AD210" s="257" t="n">
        <v>12753.8535</v>
      </c>
      <c r="AF210" s="257" t="n">
        <v>-23588.00600681</v>
      </c>
      <c r="AG210" s="259" t="n">
        <f aca="false">IF(ISERROR(VLOOKUP(B210,Acc_Cash!$A:$H,3,FALSE())),0,VLOOKUP(B210,Acc_Cash!$A:$H,3,FALSE()))</f>
        <v>0</v>
      </c>
      <c r="AH210" s="259" t="n">
        <f aca="false">AG210+AC210</f>
        <v>-40995.481776</v>
      </c>
      <c r="AI210" s="259" t="n">
        <f aca="false">AH210-(IF(ISERROR(VLOOKUP(A210,'YTD Last'!$E$2:$Z$500,21,0)),0,VLOOKUP(A210,'YTD Last'!$E$2:$Z$500,21,0)))</f>
        <v>-40995.481776</v>
      </c>
      <c r="AJ210" s="259" t="n">
        <f aca="false">AH210-IF(ISERROR(VLOOKUP(A210,'QTD Last'!$A$2:$AH$600,34,0)),0,VLOOKUP(A210,'QTD Last'!$A$2:$AH$600,34,0))</f>
        <v>12753.8535</v>
      </c>
      <c r="AK210" s="259" t="n">
        <f aca="false">AH210-IF(ISERROR(VLOOKUP(A210,'MTD Last'!$A$2:$AH$600,34,0)),0,VLOOKUP(A210,'MTD Last'!$A$2:$AH$600,34,0))</f>
        <v>12753.8535</v>
      </c>
      <c r="AL210" s="259" t="n">
        <f aca="false">AD210-AE210</f>
        <v>12753.8535</v>
      </c>
      <c r="AM210" s="269" t="str">
        <f aca="false">ROUND((L210-Control!$C$3)/365,0)&amp;" Year"</f>
        <v>-20 Year</v>
      </c>
      <c r="AN210" s="260" t="n">
        <f aca="false">IF(F210="AAA",1,IF(F210="AA+",2,IF(F210="AA",3,IF(F210="AA-",4,IF(F210="A+",5,IF(F210="A",6,IF(F210="A-",7,IF(F210="BBB+",8,"Code"))))))))</f>
        <v>6</v>
      </c>
      <c r="AO210" s="260" t="str">
        <f aca="false">IF(F210="BBB",9,IF(F210="BBB-",10,IF(F210="BB+",11,IF(F210="BB",12,IF(F210="BB-",13,IF(F210="B+",14,IF(F210="B",15,IF(F210="B-",16,"Code"))))))))</f>
        <v>Code</v>
      </c>
      <c r="AP210" s="260" t="n">
        <f aca="false">IF(AN210="Code",AO210,AN210)</f>
        <v>6</v>
      </c>
      <c r="AQ210" s="259" t="n">
        <f aca="false">AH210-(IF(ISERROR(VLOOKUP(A210,'WTD Last'!$A$1:$AQ$605,34,0)),0,VLOOKUP(A210,'WTD Last'!$A$1:$AQ$605,34,0)))</f>
        <v>74962.95375</v>
      </c>
      <c r="AR210" s="270" t="n">
        <f aca="false">R210-(IF(ISERROR(VLOOKUP(A210,'WTD Last'!$A$1:$AQ$605,18,0)),0,VLOOKUP(A210,'WTD Last'!$A$1:$AQ$605,18,0)))</f>
        <v>-22.619122</v>
      </c>
      <c r="AS210" s="259" t="n">
        <f aca="false">O210-(IF(ISERROR(VLOOKUP(A210,'WTD Last'!$A$1:$AQ$605,15,0)),0,VLOOKUP(A210,'WTD Last'!$A$1:$AQ$605,15,0)))</f>
        <v>30.2172659999997</v>
      </c>
      <c r="AT210" s="259" t="n">
        <f aca="false">N210*(P210/100)/360</f>
        <v>358.333333333333</v>
      </c>
      <c r="AU210" s="261" t="n">
        <v>122</v>
      </c>
      <c r="AV210" s="261" t="n">
        <v>91784</v>
      </c>
      <c r="AW210" s="255"/>
      <c r="AX210" s="257"/>
    </row>
    <row r="211" customFormat="false" ht="12.75" hidden="false" customHeight="false" outlineLevel="0" collapsed="false">
      <c r="A211" s="255" t="n">
        <v>1625</v>
      </c>
      <c r="B211" s="255" t="n">
        <v>825</v>
      </c>
      <c r="C211" s="255" t="s">
        <v>2</v>
      </c>
      <c r="D211" s="255" t="s">
        <v>104</v>
      </c>
      <c r="E211" s="255" t="s">
        <v>113</v>
      </c>
      <c r="F211" s="255" t="s">
        <v>102</v>
      </c>
      <c r="G211" s="255" t="s">
        <v>96</v>
      </c>
      <c r="H211" s="255" t="s">
        <v>107</v>
      </c>
      <c r="I211" s="255" t="s">
        <v>219</v>
      </c>
      <c r="J211" s="256" t="s">
        <v>105</v>
      </c>
      <c r="K211" s="268" t="n">
        <v>36913</v>
      </c>
      <c r="L211" s="268" t="n">
        <v>37278</v>
      </c>
      <c r="M211" s="255" t="s">
        <v>100</v>
      </c>
      <c r="N211" s="257" t="n">
        <v>20000000</v>
      </c>
      <c r="O211" s="257" t="n">
        <v>-1526.749533</v>
      </c>
      <c r="P211" s="258" t="n">
        <v>0.6</v>
      </c>
      <c r="Q211" s="257" t="n">
        <v>73.924166</v>
      </c>
      <c r="R211" s="257" t="n">
        <v>71.8218</v>
      </c>
      <c r="S211" s="258" t="n">
        <v>-1.63762029251169</v>
      </c>
      <c r="T211" s="257" t="n">
        <v>2500.23601682354</v>
      </c>
      <c r="U211" s="257" t="n">
        <v>1727.966169</v>
      </c>
      <c r="V211" s="257" t="n">
        <v>0</v>
      </c>
      <c r="W211" s="257" t="n">
        <v>4228.20218582354</v>
      </c>
      <c r="X211" s="257" t="n">
        <v>1564.002139</v>
      </c>
      <c r="Y211" s="257" t="n">
        <v>5293.724851</v>
      </c>
      <c r="Z211" s="257" t="n">
        <v>3729.722712</v>
      </c>
      <c r="AA211" s="257" t="n">
        <v>-498.479473823543</v>
      </c>
      <c r="AB211" s="257" t="n">
        <v>1379.449886598</v>
      </c>
      <c r="AC211" s="257" t="n">
        <v>4645.2435567525</v>
      </c>
      <c r="AD211" s="257" t="n">
        <v>3265.7936701545</v>
      </c>
      <c r="AF211" s="257" t="n">
        <v>-8790.2604362475</v>
      </c>
      <c r="AG211" s="259" t="n">
        <f aca="false">IF(ISERROR(VLOOKUP(B211,Acc_Cash!$A:$H,3,FALSE())),0,VLOOKUP(B211,Acc_Cash!$A:$H,3,FALSE()))</f>
        <v>0</v>
      </c>
      <c r="AH211" s="259" t="n">
        <f aca="false">AG211+AC211</f>
        <v>4645.2435567525</v>
      </c>
      <c r="AI211" s="259" t="n">
        <f aca="false">AH211-(IF(ISERROR(VLOOKUP(A211,'YTD Last'!$E$2:$Z$383,21,0)),0,VLOOKUP(A211,'YTD Last'!$E$2:$Z$383,21,0)))</f>
        <v>4645.2435567525</v>
      </c>
      <c r="AJ211" s="259" t="n">
        <f aca="false">AH211-IF(ISERROR(VLOOKUP(A211,'QTD Last'!$A$2:$AH$600,34,0)),0,VLOOKUP(A211,'QTD Last'!$A$2:$AH$600,34,0))</f>
        <v>3265.7936701545</v>
      </c>
      <c r="AK211" s="259" t="n">
        <f aca="false">AH211-IF(ISERROR(VLOOKUP(A211,'MTD Last'!$A$2:$AH$600,34,0)),0,VLOOKUP(A211,'MTD Last'!$A$2:$AH$600,34,0))</f>
        <v>3265.7936701545</v>
      </c>
      <c r="AL211" s="259" t="n">
        <f aca="false">AD211-AE211</f>
        <v>3265.7936701545</v>
      </c>
      <c r="AM211" s="269" t="str">
        <f aca="false">ROUND((L211-Control!$C$3)/365,0)&amp;" Year"</f>
        <v>-24 Year</v>
      </c>
      <c r="AN211" s="260" t="n">
        <f aca="false">IF(F211="AAA",1,IF(F211="AA+",2,IF(F211="AA",3,IF(F211="AA-",4,IF(F211="A+",5,IF(F211="A",6,IF(F211="A-",7,IF(F211="BBB+",8,"Code"))))))))</f>
        <v>6</v>
      </c>
      <c r="AO211" s="260" t="str">
        <f aca="false">IF(F211="BBB",9,IF(F211="BBB-",10,IF(F211="BB+",11,IF(F211="BB",12,IF(F211="BB-",13,IF(F211="B+",14,IF(F211="B",15,IF(F211="B-",16,"Code"))))))))</f>
        <v>Code</v>
      </c>
      <c r="AP211" s="260" t="n">
        <f aca="false">IF(AN211="Code",AO211,AN211)</f>
        <v>6</v>
      </c>
      <c r="AQ211" s="259" t="n">
        <f aca="false">AH211-(IF(ISERROR(VLOOKUP(A211,'WTD Last'!$A$1:$AQ$605,34,0)),0,VLOOKUP(A211,'WTD Last'!$A$1:$AQ$605,34,0)))</f>
        <v>23881.8151506855</v>
      </c>
      <c r="AR211" s="270"/>
      <c r="AS211" s="259"/>
      <c r="AT211" s="259" t="n">
        <f aca="false">N211*(P211/100)/360</f>
        <v>333.333333333333</v>
      </c>
      <c r="AU211" s="261" t="n">
        <v>81676</v>
      </c>
      <c r="AV211" s="261" t="n">
        <v>91784</v>
      </c>
      <c r="AW211" s="255"/>
      <c r="AX211" s="257"/>
    </row>
    <row r="212" customFormat="false" ht="12.75" hidden="false" customHeight="false" outlineLevel="0" collapsed="false">
      <c r="A212" s="255" t="n">
        <v>1314</v>
      </c>
      <c r="B212" s="255" t="n">
        <v>474</v>
      </c>
      <c r="C212" s="255" t="s">
        <v>2</v>
      </c>
      <c r="D212" s="255" t="s">
        <v>104</v>
      </c>
      <c r="E212" s="255" t="s">
        <v>296</v>
      </c>
      <c r="F212" s="255" t="s">
        <v>102</v>
      </c>
      <c r="G212" s="255" t="s">
        <v>191</v>
      </c>
      <c r="H212" s="255" t="s">
        <v>168</v>
      </c>
      <c r="I212" s="255" t="s">
        <v>156</v>
      </c>
      <c r="J212" s="256" t="s">
        <v>189</v>
      </c>
      <c r="K212" s="268" t="n">
        <v>36896</v>
      </c>
      <c r="L212" s="268" t="n">
        <v>38722</v>
      </c>
      <c r="M212" s="255" t="s">
        <v>155</v>
      </c>
      <c r="N212" s="257" t="n">
        <v>-10000000</v>
      </c>
      <c r="O212" s="257" t="n">
        <v>4193.361702</v>
      </c>
      <c r="P212" s="258" t="n">
        <v>1.6</v>
      </c>
      <c r="Q212" s="257" t="n">
        <v>97.109323</v>
      </c>
      <c r="R212" s="257" t="n">
        <v>97.010056</v>
      </c>
      <c r="S212" s="258" t="n">
        <v>-0.0665025628868483</v>
      </c>
      <c r="T212" s="257" t="n">
        <v>-278.869300294556</v>
      </c>
      <c r="U212" s="257" t="n">
        <v>-1312.713318</v>
      </c>
      <c r="V212" s="257" t="n">
        <v>0</v>
      </c>
      <c r="W212" s="257" t="n">
        <v>-1591.58261829456</v>
      </c>
      <c r="X212" s="257" t="n">
        <v>-298229.148247</v>
      </c>
      <c r="Y212" s="257" t="n">
        <v>-299400.614373</v>
      </c>
      <c r="Z212" s="257" t="n">
        <v>-1171.46612599998</v>
      </c>
      <c r="AA212" s="257" t="n">
        <v>420.116492294571</v>
      </c>
      <c r="AB212" s="257" t="n">
        <v>-298229.148247</v>
      </c>
      <c r="AC212" s="257" t="n">
        <v>-299400.614373</v>
      </c>
      <c r="AD212" s="257" t="n">
        <v>-1171.46612599998</v>
      </c>
      <c r="AF212" s="257" t="n">
        <v>24143.279999265</v>
      </c>
      <c r="AG212" s="259" t="n">
        <f aca="false">IF(ISERROR(VLOOKUP(B212,Acc_Cash!$A:$H,3,FALSE())),0,VLOOKUP(B212,Acc_Cash!$A:$H,3,FALSE()))</f>
        <v>0</v>
      </c>
      <c r="AH212" s="259" t="n">
        <f aca="false">AG212+AC212</f>
        <v>-299400.614373</v>
      </c>
      <c r="AI212" s="259" t="n">
        <f aca="false">AH212-(IF(ISERROR(VLOOKUP(A212,'YTD Last'!$E$2:$Z$383,21,0)),0,VLOOKUP(A212,'YTD Last'!$E$2:$Z$383,21,0)))</f>
        <v>-183493.351177</v>
      </c>
      <c r="AJ212" s="259" t="n">
        <f aca="false">AH212-IF(ISERROR(VLOOKUP(A212,'QTD Last'!$A$2:$AH$600,34,0)),0,VLOOKUP(A212,'QTD Last'!$A$2:$AH$600,34,0))</f>
        <v>-1171.46612599998</v>
      </c>
      <c r="AK212" s="259" t="n">
        <f aca="false">AH212-IF(ISERROR(VLOOKUP(A212,'MTD Last'!$A$2:$AH$600,34,0)),0,VLOOKUP(A212,'MTD Last'!$A$2:$AH$600,34,0))</f>
        <v>-1171.46612599998</v>
      </c>
      <c r="AL212" s="259" t="n">
        <f aca="false">AD212-AE212</f>
        <v>-1171.46612599998</v>
      </c>
      <c r="AM212" s="269" t="str">
        <f aca="false">ROUND((L212-Control!$C$3)/365,0)&amp;" Year"</f>
        <v>-20 Year</v>
      </c>
      <c r="AN212" s="260" t="n">
        <f aca="false">IF(F212="AAA",1,IF(F212="AA+",2,IF(F212="AA",3,IF(F212="AA-",4,IF(F212="A+",5,IF(F212="A",6,IF(F212="A-",7,IF(F212="BBB+",8,"Code"))))))))</f>
        <v>6</v>
      </c>
      <c r="AO212" s="260" t="str">
        <f aca="false">IF(F212="BBB",9,IF(F212="BBB-",10,IF(F212="BB+",11,IF(F212="BB",12,IF(F212="BB-",13,IF(F212="B+",14,IF(F212="B",15,IF(F212="B-",16,"Code"))))))))</f>
        <v>Code</v>
      </c>
      <c r="AP212" s="260" t="n">
        <f aca="false">IF(AN212="Code",AO212,AN212)</f>
        <v>6</v>
      </c>
      <c r="AQ212" s="259" t="n">
        <f aca="false">AH212-(IF(ISERROR(VLOOKUP(A212,'WTD Last'!$A$1:$AQ$605,34,0)),0,VLOOKUP(A212,'WTD Last'!$A$1:$AQ$605,34,0)))</f>
        <v>-8948.99268999999</v>
      </c>
      <c r="AR212" s="270" t="n">
        <f aca="false">R212-(IF(ISERROR(VLOOKUP(A212,'WTD Last'!$A$1:$AQ$605,18,0)),0,VLOOKUP(A212,'WTD Last'!$A$1:$AQ$605,18,0)))</f>
        <v>-1.67981499999999</v>
      </c>
      <c r="AS212" s="259" t="n">
        <f aca="false">O212-(IF(ISERROR(VLOOKUP(A212,'WTD Last'!$A$1:$AQ$605,15,0)),0,VLOOKUP(A212,'WTD Last'!$A$1:$AQ$605,15,0)))</f>
        <v>-39.6388950000001</v>
      </c>
      <c r="AT212" s="259" t="n">
        <f aca="false">N212*(P212/100)/360</f>
        <v>-444.444444444444</v>
      </c>
      <c r="AV212" s="261" t="n">
        <v>93161</v>
      </c>
      <c r="AW212" s="255"/>
      <c r="AX212" s="257"/>
    </row>
    <row r="213" customFormat="false" ht="12.75" hidden="false" customHeight="false" outlineLevel="0" collapsed="false">
      <c r="A213" s="255" t="n">
        <v>1550</v>
      </c>
      <c r="B213" s="255" t="n">
        <v>596</v>
      </c>
      <c r="C213" s="255" t="s">
        <v>2</v>
      </c>
      <c r="D213" s="255" t="s">
        <v>157</v>
      </c>
      <c r="E213" s="255" t="s">
        <v>296</v>
      </c>
      <c r="F213" s="255" t="s">
        <v>102</v>
      </c>
      <c r="G213" s="255" t="s">
        <v>191</v>
      </c>
      <c r="H213" s="255" t="s">
        <v>168</v>
      </c>
      <c r="I213" s="255" t="s">
        <v>156</v>
      </c>
      <c r="J213" s="256" t="s">
        <v>158</v>
      </c>
      <c r="K213" s="268" t="n">
        <v>36896</v>
      </c>
      <c r="L213" s="268" t="n">
        <v>38722</v>
      </c>
      <c r="M213" s="255" t="s">
        <v>155</v>
      </c>
      <c r="N213" s="257" t="n">
        <v>10000000</v>
      </c>
      <c r="O213" s="257" t="n">
        <v>-4193.361702</v>
      </c>
      <c r="P213" s="258" t="n">
        <v>1.6</v>
      </c>
      <c r="Q213" s="257" t="n">
        <v>97.109323</v>
      </c>
      <c r="R213" s="257" t="n">
        <v>97.010056</v>
      </c>
      <c r="S213" s="258" t="n">
        <v>-0.0665025628868483</v>
      </c>
      <c r="T213" s="257" t="n">
        <v>278.869300294556</v>
      </c>
      <c r="U213" s="257" t="n">
        <v>1312.713318</v>
      </c>
      <c r="V213" s="257" t="n">
        <v>0</v>
      </c>
      <c r="W213" s="257" t="n">
        <v>1591.58261829456</v>
      </c>
      <c r="X213" s="257" t="n">
        <v>298229.148247</v>
      </c>
      <c r="Y213" s="257" t="n">
        <v>299400.614373</v>
      </c>
      <c r="Z213" s="257" t="n">
        <v>1171.46612599998</v>
      </c>
      <c r="AA213" s="257" t="n">
        <v>-420.116492294571</v>
      </c>
      <c r="AB213" s="257" t="n">
        <v>298229.148247</v>
      </c>
      <c r="AC213" s="257" t="n">
        <v>299400.614373</v>
      </c>
      <c r="AD213" s="257" t="n">
        <v>1171.46612599998</v>
      </c>
      <c r="AF213" s="257" t="n">
        <v>-24143.279999265</v>
      </c>
      <c r="AG213" s="259" t="n">
        <f aca="false">IF(ISERROR(VLOOKUP(B213,Acc_Cash!$A:$H,3,FALSE())),0,VLOOKUP(B213,Acc_Cash!$A:$H,3,FALSE()))</f>
        <v>0</v>
      </c>
      <c r="AH213" s="259" t="n">
        <f aca="false">AG213+AC213</f>
        <v>299400.614373</v>
      </c>
      <c r="AI213" s="259" t="n">
        <f aca="false">AH213-(IF(ISERROR(VLOOKUP(A213,'YTD Last'!$E$2:$Z$500,21,0)),0,VLOOKUP(A213,'YTD Last'!$E$2:$Z$500,21,0)))</f>
        <v>183493.351177</v>
      </c>
      <c r="AJ213" s="259" t="n">
        <f aca="false">AH213-IF(ISERROR(VLOOKUP(A213,'QTD Last'!$A$2:$AH$600,34,0)),0,VLOOKUP(A213,'QTD Last'!$A$2:$AH$600,34,0))</f>
        <v>1171.46612599998</v>
      </c>
      <c r="AK213" s="259" t="n">
        <f aca="false">AH213-IF(ISERROR(VLOOKUP(A213,'MTD Last'!$A$2:$AH$600,34,0)),0,VLOOKUP(A213,'MTD Last'!$A$2:$AH$600,34,0))</f>
        <v>1171.46612599998</v>
      </c>
      <c r="AL213" s="259" t="n">
        <f aca="false">AD213-AE213</f>
        <v>1171.46612599998</v>
      </c>
      <c r="AM213" s="269" t="str">
        <f aca="false">ROUND((L213-Control!$C$3)/365,0)&amp;" Year"</f>
        <v>-20 Year</v>
      </c>
      <c r="AN213" s="260" t="n">
        <f aca="false">IF(F213="AAA",1,IF(F213="AA+",2,IF(F213="AA",3,IF(F213="AA-",4,IF(F213="A+",5,IF(F213="A",6,IF(F213="A-",7,IF(F213="BBB+",8,"Code"))))))))</f>
        <v>6</v>
      </c>
      <c r="AO213" s="260" t="str">
        <f aca="false">IF(F213="BBB",9,IF(F213="BBB-",10,IF(F213="BB+",11,IF(F213="BB",12,IF(F213="BB-",13,IF(F213="B+",14,IF(F213="B",15,IF(F213="B-",16,"Code"))))))))</f>
        <v>Code</v>
      </c>
      <c r="AP213" s="260" t="n">
        <f aca="false">IF(AN213="Code",AO213,AN213)</f>
        <v>6</v>
      </c>
      <c r="AQ213" s="259" t="n">
        <f aca="false">AH213-(IF(ISERROR(VLOOKUP(A213,'WTD Last'!$A$1:$AQ$605,34,0)),0,VLOOKUP(A213,'WTD Last'!$A$1:$AQ$605,34,0)))</f>
        <v>8948.99268999999</v>
      </c>
      <c r="AR213" s="270" t="n">
        <f aca="false">R213-(IF(ISERROR(VLOOKUP(A213,'WTD Last'!$A$1:$AQ$605,18,0)),0,VLOOKUP(A213,'WTD Last'!$A$1:$AQ$605,18,0)))</f>
        <v>-1.67981499999999</v>
      </c>
      <c r="AS213" s="259" t="n">
        <f aca="false">O213-(IF(ISERROR(VLOOKUP(A213,'WTD Last'!$A$1:$AQ$605,15,0)),0,VLOOKUP(A213,'WTD Last'!$A$1:$AQ$605,15,0)))</f>
        <v>39.6388950000001</v>
      </c>
      <c r="AT213" s="259" t="n">
        <f aca="false">N213*(P213/100)/360</f>
        <v>444.444444444444</v>
      </c>
      <c r="AV213" s="261" t="n">
        <v>93161</v>
      </c>
      <c r="AW213" s="255"/>
      <c r="AX213" s="257"/>
    </row>
    <row r="214" customFormat="false" ht="12.75" hidden="false" customHeight="false" outlineLevel="0" collapsed="false">
      <c r="A214" s="255" t="n">
        <v>1687</v>
      </c>
      <c r="B214" s="255" t="n">
        <v>895</v>
      </c>
      <c r="C214" s="255" t="s">
        <v>2</v>
      </c>
      <c r="D214" s="255" t="s">
        <v>104</v>
      </c>
      <c r="E214" s="255" t="s">
        <v>296</v>
      </c>
      <c r="F214" s="255" t="s">
        <v>102</v>
      </c>
      <c r="G214" s="255" t="s">
        <v>191</v>
      </c>
      <c r="H214" s="255" t="s">
        <v>168</v>
      </c>
      <c r="I214" s="255" t="s">
        <v>186</v>
      </c>
      <c r="J214" s="256" t="s">
        <v>189</v>
      </c>
      <c r="K214" s="268" t="n">
        <v>36965</v>
      </c>
      <c r="L214" s="268" t="n">
        <v>38791</v>
      </c>
      <c r="M214" s="255" t="s">
        <v>155</v>
      </c>
      <c r="N214" s="257" t="n">
        <v>5000000</v>
      </c>
      <c r="O214" s="257" t="n">
        <v>-2139.681603</v>
      </c>
      <c r="P214" s="258" t="n">
        <v>1.2</v>
      </c>
      <c r="Q214" s="257" t="n">
        <v>98.928151</v>
      </c>
      <c r="R214" s="257" t="n">
        <v>98.830944</v>
      </c>
      <c r="S214" s="258" t="n">
        <v>-0.0793540427662385</v>
      </c>
      <c r="T214" s="257" t="n">
        <v>169.792385430596</v>
      </c>
      <c r="U214" s="257" t="n">
        <v>611.00991</v>
      </c>
      <c r="V214" s="257" t="n">
        <v>0</v>
      </c>
      <c r="W214" s="257" t="n">
        <v>780.802295430596</v>
      </c>
      <c r="X214" s="257" t="n">
        <v>47990.339042</v>
      </c>
      <c r="Y214" s="257" t="n">
        <v>48423.026818</v>
      </c>
      <c r="Z214" s="257" t="n">
        <v>432.687775999999</v>
      </c>
      <c r="AA214" s="257" t="n">
        <v>-348.114519430597</v>
      </c>
      <c r="AB214" s="257" t="n">
        <v>47990.339042</v>
      </c>
      <c r="AC214" s="257" t="n">
        <v>48423.026818</v>
      </c>
      <c r="AD214" s="257" t="n">
        <v>432.687775999999</v>
      </c>
      <c r="AF214" s="257" t="n">
        <v>-12319.2168292725</v>
      </c>
      <c r="AG214" s="259" t="n">
        <f aca="false">IF(ISERROR(VLOOKUP(B214,Acc_Cash!$A:$H,3,FALSE())),0,VLOOKUP(B214,Acc_Cash!$A:$H,3,FALSE()))</f>
        <v>0</v>
      </c>
      <c r="AH214" s="259" t="n">
        <f aca="false">AG214+AC214</f>
        <v>48423.026818</v>
      </c>
      <c r="AI214" s="259" t="n">
        <f aca="false">AH214-(IF(ISERROR(VLOOKUP(A214,'YTD Last'!$E$2:$Z$500,21,0)),0,VLOOKUP(A214,'YTD Last'!$E$2:$Z$500,21,0)))</f>
        <v>48423.026818</v>
      </c>
      <c r="AJ214" s="259" t="n">
        <f aca="false">AH214-IF(ISERROR(VLOOKUP(A214,'QTD Last'!$A$2:$AH$600,34,0)),0,VLOOKUP(A214,'QTD Last'!$A$2:$AH$600,34,0))</f>
        <v>432.687775999999</v>
      </c>
      <c r="AK214" s="259" t="n">
        <f aca="false">AH214-IF(ISERROR(VLOOKUP(A214,'MTD Last'!$A$2:$AH$600,34,0)),0,VLOOKUP(A214,'MTD Last'!$A$2:$AH$600,34,0))</f>
        <v>432.687775999999</v>
      </c>
      <c r="AL214" s="259" t="n">
        <f aca="false">AD214-AE214</f>
        <v>432.687775999999</v>
      </c>
      <c r="AM214" s="269" t="str">
        <f aca="false">ROUND((L214-Control!$C$3)/365,0)&amp;" Year"</f>
        <v>-20 Year</v>
      </c>
      <c r="AN214" s="260" t="n">
        <f aca="false">IF(F214="AAA",1,IF(F214="AA+",2,IF(F214="AA",3,IF(F214="AA-",4,IF(F214="A+",5,IF(F214="A",6,IF(F214="A-",7,IF(F214="BBB+",8,"Code"))))))))</f>
        <v>6</v>
      </c>
      <c r="AO214" s="260" t="str">
        <f aca="false">IF(F214="BBB",9,IF(F214="BBB-",10,IF(F214="BB+",11,IF(F214="BB",12,IF(F214="BB-",13,IF(F214="B+",14,IF(F214="B",15,IF(F214="B-",16,"Code"))))))))</f>
        <v>Code</v>
      </c>
      <c r="AP214" s="260" t="n">
        <f aca="false">IF(AN214="Code",AO214,AN214)</f>
        <v>6</v>
      </c>
      <c r="AQ214" s="259" t="n">
        <f aca="false">AH214-(IF(ISERROR(VLOOKUP(A214,'WTD Last'!$A$1:$AQ$605,34,0)),0,VLOOKUP(A214,'WTD Last'!$A$1:$AQ$605,34,0)))</f>
        <v>4618.971663</v>
      </c>
      <c r="AR214" s="270" t="n">
        <f aca="false">R214-(IF(ISERROR(VLOOKUP(A214,'WTD Last'!$A$1:$AQ$605,18,0)),0,VLOOKUP(A214,'WTD Last'!$A$1:$AQ$605,18,0)))</f>
        <v>-1.66159399999999</v>
      </c>
      <c r="AS214" s="259" t="n">
        <f aca="false">O214-(IF(ISERROR(VLOOKUP(A214,'WTD Last'!$A$1:$AQ$605,15,0)),0,VLOOKUP(A214,'WTD Last'!$A$1:$AQ$605,15,0)))</f>
        <v>20.5717239999999</v>
      </c>
      <c r="AT214" s="259" t="n">
        <f aca="false">N214*(P214/100)/360</f>
        <v>166.666666666667</v>
      </c>
      <c r="AU214" s="261" t="n">
        <v>89135</v>
      </c>
      <c r="AV214" s="261" t="n">
        <v>93161</v>
      </c>
      <c r="AW214" s="255"/>
      <c r="AX214" s="257"/>
    </row>
    <row r="215" customFormat="false" ht="12.75" hidden="false" customHeight="false" outlineLevel="0" collapsed="false">
      <c r="A215" s="255" t="n">
        <v>1747</v>
      </c>
      <c r="B215" s="255" t="n">
        <v>953</v>
      </c>
      <c r="C215" s="255" t="s">
        <v>2</v>
      </c>
      <c r="D215" s="255" t="s">
        <v>104</v>
      </c>
      <c r="E215" s="255" t="s">
        <v>296</v>
      </c>
      <c r="F215" s="255" t="s">
        <v>102</v>
      </c>
      <c r="G215" s="255" t="s">
        <v>191</v>
      </c>
      <c r="H215" s="255" t="s">
        <v>168</v>
      </c>
      <c r="I215" s="255" t="s">
        <v>245</v>
      </c>
      <c r="J215" s="256" t="s">
        <v>189</v>
      </c>
      <c r="K215" s="268" t="n">
        <v>36984</v>
      </c>
      <c r="L215" s="268" t="n">
        <v>38810</v>
      </c>
      <c r="M215" s="255" t="s">
        <v>155</v>
      </c>
      <c r="N215" s="257" t="n">
        <v>-5000000</v>
      </c>
      <c r="O215" s="257" t="n">
        <v>2143.364375</v>
      </c>
      <c r="P215" s="258" t="n">
        <v>1</v>
      </c>
      <c r="Q215" s="257" t="n">
        <v>99.437694</v>
      </c>
      <c r="R215" s="257" t="n">
        <v>99.342145</v>
      </c>
      <c r="S215" s="258" t="n">
        <v>-0.0863335826435826</v>
      </c>
      <c r="T215" s="257" t="n">
        <v>-185.044325404373</v>
      </c>
      <c r="U215" s="257" t="n">
        <v>-586.584177</v>
      </c>
      <c r="V215" s="257" t="n">
        <v>0</v>
      </c>
      <c r="W215" s="257" t="n">
        <v>-771.628502404373</v>
      </c>
      <c r="X215" s="257" t="n">
        <v>-1206.553091</v>
      </c>
      <c r="Y215" s="257" t="n">
        <v>-1552.299257</v>
      </c>
      <c r="Z215" s="257" t="n">
        <v>-345.746166</v>
      </c>
      <c r="AA215" s="257" t="n">
        <v>425.882336404373</v>
      </c>
      <c r="AB215" s="257" t="n">
        <v>-1206.553091</v>
      </c>
      <c r="AC215" s="257" t="n">
        <v>-1552.299257</v>
      </c>
      <c r="AD215" s="257" t="n">
        <v>-345.746166</v>
      </c>
      <c r="AF215" s="257" t="n">
        <v>12340.4203890625</v>
      </c>
      <c r="AG215" s="259" t="n">
        <f aca="false">IF(ISERROR(VLOOKUP(B215,Acc_Cash!$A:$H,3,FALSE())),0,VLOOKUP(B215,Acc_Cash!$A:$H,3,FALSE()))</f>
        <v>0</v>
      </c>
      <c r="AH215" s="259" t="n">
        <f aca="false">AG215+AC215</f>
        <v>-1552.299257</v>
      </c>
      <c r="AI215" s="259" t="n">
        <f aca="false">AH215-(IF(ISERROR(VLOOKUP(A215,'YTD Last'!$E$2:$Z$500,21,0)),0,VLOOKUP(A215,'YTD Last'!$E$2:$Z$500,21,0)))</f>
        <v>-1552.299257</v>
      </c>
      <c r="AJ215" s="259" t="n">
        <f aca="false">AH215-IF(ISERROR(VLOOKUP(A215,'QTD Last'!$A$2:$AH$600,34,0)),0,VLOOKUP(A215,'QTD Last'!$A$2:$AH$600,34,0))</f>
        <v>-345.746166</v>
      </c>
      <c r="AK215" s="259" t="n">
        <f aca="false">AH215-IF(ISERROR(VLOOKUP(A215,'MTD Last'!$A$2:$AH$600,34,0)),0,VLOOKUP(A215,'MTD Last'!$A$2:$AH$600,34,0))</f>
        <v>-345.746166</v>
      </c>
      <c r="AL215" s="259" t="n">
        <f aca="false">AD215-AE215</f>
        <v>-345.746166</v>
      </c>
      <c r="AM215" s="269" t="str">
        <f aca="false">ROUND((L215-Control!$C$3)/365,0)&amp;" Year"</f>
        <v>-19 Year</v>
      </c>
      <c r="AN215" s="260" t="n">
        <f aca="false">IF(F215="AAA",1,IF(F215="AA+",2,IF(F215="AA",3,IF(F215="AA-",4,IF(F215="A+",5,IF(F215="A",6,IF(F215="A-",7,IF(F215="BBB+",8,"Code"))))))))</f>
        <v>6</v>
      </c>
      <c r="AO215" s="260" t="str">
        <f aca="false">IF(F215="BBB",9,IF(F215="BBB-",10,IF(F215="BB+",11,IF(F215="BB",12,IF(F215="BB-",13,IF(F215="B+",14,IF(F215="B",15,IF(F215="B-",16,"Code"))))))))</f>
        <v>Code</v>
      </c>
      <c r="AP215" s="260" t="n">
        <f aca="false">IF(AN215="Code",AO215,AN215)</f>
        <v>6</v>
      </c>
      <c r="AQ215" s="259" t="n">
        <f aca="false">AH215-(IF(ISERROR(VLOOKUP(A215,'WTD Last'!$A$1:$AQ$605,34,0)),0,VLOOKUP(A215,'WTD Last'!$A$1:$AQ$605,34,0)))</f>
        <v>-1552.299257</v>
      </c>
      <c r="AR215" s="270" t="n">
        <f aca="false">R215-(IF(ISERROR(VLOOKUP(A215,'WTD Last'!$A$1:$AQ$605,18,0)),0,VLOOKUP(A215,'WTD Last'!$A$1:$AQ$605,18,0)))</f>
        <v>99.342145</v>
      </c>
      <c r="AS215" s="259" t="n">
        <f aca="false">O215-(IF(ISERROR(VLOOKUP(A215,'WTD Last'!$A$1:$AQ$605,15,0)),0,VLOOKUP(A215,'WTD Last'!$A$1:$AQ$605,15,0)))</f>
        <v>2143.364375</v>
      </c>
      <c r="AT215" s="259" t="n">
        <f aca="false">N215*(P215/100)/360</f>
        <v>-138.888888888889</v>
      </c>
      <c r="AU215" s="261" t="n">
        <v>93466</v>
      </c>
      <c r="AV215" s="261" t="n">
        <v>93161</v>
      </c>
      <c r="AW215" s="255"/>
      <c r="AX215" s="257"/>
    </row>
    <row r="216" customFormat="false" ht="12.75" hidden="false" customHeight="false" outlineLevel="0" collapsed="false">
      <c r="A216" s="255" t="n">
        <v>1315</v>
      </c>
      <c r="B216" s="255" t="n">
        <v>475</v>
      </c>
      <c r="C216" s="255" t="s">
        <v>2</v>
      </c>
      <c r="D216" s="255" t="s">
        <v>104</v>
      </c>
      <c r="E216" s="255" t="s">
        <v>297</v>
      </c>
      <c r="F216" s="255" t="s">
        <v>102</v>
      </c>
      <c r="G216" s="255" t="s">
        <v>191</v>
      </c>
      <c r="H216" s="255" t="s">
        <v>168</v>
      </c>
      <c r="I216" s="255" t="s">
        <v>156</v>
      </c>
      <c r="J216" s="256" t="s">
        <v>170</v>
      </c>
      <c r="K216" s="268" t="n">
        <v>36896</v>
      </c>
      <c r="L216" s="268" t="n">
        <v>38722</v>
      </c>
      <c r="M216" s="255" t="s">
        <v>155</v>
      </c>
      <c r="N216" s="257" t="n">
        <v>-10000000</v>
      </c>
      <c r="O216" s="257" t="n">
        <v>4049.684317</v>
      </c>
      <c r="P216" s="258" t="n">
        <v>0.65</v>
      </c>
      <c r="Q216" s="257" t="n">
        <v>86.340196</v>
      </c>
      <c r="R216" s="257" t="n">
        <v>85.751719</v>
      </c>
      <c r="S216" s="258" t="n">
        <v>-0.55911795616469</v>
      </c>
      <c r="T216" s="257" t="n">
        <v>-2264.25121843324</v>
      </c>
      <c r="U216" s="257" t="n">
        <v>-840.85128</v>
      </c>
      <c r="V216" s="257" t="n">
        <v>0</v>
      </c>
      <c r="W216" s="257" t="n">
        <v>-3105.10249843324</v>
      </c>
      <c r="X216" s="257" t="n">
        <v>72411.777068</v>
      </c>
      <c r="Y216" s="257" t="n">
        <v>69907.638851</v>
      </c>
      <c r="Z216" s="257" t="n">
        <v>-2504.138217</v>
      </c>
      <c r="AA216" s="257" t="n">
        <v>600.964281433239</v>
      </c>
      <c r="AB216" s="257" t="n">
        <v>72411.777068</v>
      </c>
      <c r="AC216" s="257" t="n">
        <v>69907.638851</v>
      </c>
      <c r="AD216" s="257" t="n">
        <v>-2504.138217</v>
      </c>
      <c r="AF216" s="257" t="n">
        <v>23316.0574551275</v>
      </c>
      <c r="AG216" s="259" t="n">
        <f aca="false">IF(ISERROR(VLOOKUP(B216,Acc_Cash!$A:$H,3,FALSE())),0,VLOOKUP(B216,Acc_Cash!$A:$H,3,FALSE()))</f>
        <v>0</v>
      </c>
      <c r="AH216" s="259" t="n">
        <f aca="false">AG216+AC216</f>
        <v>69907.638851</v>
      </c>
      <c r="AI216" s="259" t="n">
        <f aca="false">AH216-(IF(ISERROR(VLOOKUP(A216,'YTD Last'!$E$2:$Z$500,21,0)),0,VLOOKUP(A216,'YTD Last'!$E$2:$Z$500,21,0)))</f>
        <v>64088.565527</v>
      </c>
      <c r="AJ216" s="259" t="n">
        <f aca="false">AH216-IF(ISERROR(VLOOKUP(A216,'QTD Last'!$A$2:$AH$600,34,0)),0,VLOOKUP(A216,'QTD Last'!$A$2:$AH$600,34,0))</f>
        <v>-2504.138217</v>
      </c>
      <c r="AK216" s="259" t="n">
        <f aca="false">AH216-IF(ISERROR(VLOOKUP(A216,'MTD Last'!$A$2:$AH$600,34,0)),0,VLOOKUP(A216,'MTD Last'!$A$2:$AH$600,34,0))</f>
        <v>-2504.138217</v>
      </c>
      <c r="AL216" s="259" t="n">
        <f aca="false">AD216-AE216</f>
        <v>-2504.138217</v>
      </c>
      <c r="AM216" s="269" t="str">
        <f aca="false">ROUND((L216-Control!$C$3)/365,0)&amp;" Year"</f>
        <v>-20 Year</v>
      </c>
      <c r="AN216" s="260" t="n">
        <f aca="false">IF(F216="AAA",1,IF(F216="AA+",2,IF(F216="AA",3,IF(F216="AA-",4,IF(F216="A+",5,IF(F216="A",6,IF(F216="A-",7,IF(F216="BBB+",8,"Code"))))))))</f>
        <v>6</v>
      </c>
      <c r="AO216" s="260" t="str">
        <f aca="false">IF(F216="BBB",9,IF(F216="BBB-",10,IF(F216="BB+",11,IF(F216="BB",12,IF(F216="BB-",13,IF(F216="B+",14,IF(F216="B",15,IF(F216="B-",16,"Code"))))))))</f>
        <v>Code</v>
      </c>
      <c r="AP216" s="260" t="n">
        <f aca="false">IF(AN216="Code",AO216,AN216)</f>
        <v>6</v>
      </c>
      <c r="AQ216" s="259" t="n">
        <f aca="false">AH216-(IF(ISERROR(VLOOKUP(A216,'WTD Last'!$A$1:$AQ$605,34,0)),0,VLOOKUP(A216,'WTD Last'!$A$1:$AQ$605,34,0)))</f>
        <v>-17202.298931</v>
      </c>
      <c r="AR216" s="270" t="n">
        <f aca="false">R216-(IF(ISERROR(VLOOKUP(A216,'WTD Last'!$A$1:$AQ$605,18,0)),0,VLOOKUP(A216,'WTD Last'!$A$1:$AQ$605,18,0)))</f>
        <v>-3.669511</v>
      </c>
      <c r="AS216" s="259" t="n">
        <f aca="false">O216-(IF(ISERROR(VLOOKUP(A216,'WTD Last'!$A$1:$AQ$605,15,0)),0,VLOOKUP(A216,'WTD Last'!$A$1:$AQ$605,15,0)))</f>
        <v>-36.9043510000001</v>
      </c>
      <c r="AT216" s="259" t="n">
        <f aca="false">N216*(P216/100)/360</f>
        <v>-180.555555555556</v>
      </c>
      <c r="AV216" s="261" t="n">
        <v>30711</v>
      </c>
      <c r="AW216" s="255"/>
      <c r="AX216" s="257"/>
    </row>
    <row r="217" customFormat="false" ht="12.75" hidden="false" customHeight="false" outlineLevel="0" collapsed="false">
      <c r="A217" s="255" t="n">
        <v>1506</v>
      </c>
      <c r="B217" s="255" t="n">
        <v>556</v>
      </c>
      <c r="C217" s="255" t="s">
        <v>2</v>
      </c>
      <c r="D217" s="255" t="s">
        <v>157</v>
      </c>
      <c r="E217" s="255" t="s">
        <v>297</v>
      </c>
      <c r="F217" s="255" t="s">
        <v>102</v>
      </c>
      <c r="G217" s="255" t="s">
        <v>191</v>
      </c>
      <c r="H217" s="255" t="s">
        <v>168</v>
      </c>
      <c r="I217" s="255" t="s">
        <v>156</v>
      </c>
      <c r="J217" s="256" t="s">
        <v>158</v>
      </c>
      <c r="K217" s="268" t="n">
        <v>36896</v>
      </c>
      <c r="L217" s="268" t="n">
        <v>38722</v>
      </c>
      <c r="M217" s="255" t="s">
        <v>155</v>
      </c>
      <c r="N217" s="257" t="n">
        <v>10000000</v>
      </c>
      <c r="O217" s="257" t="n">
        <v>-4049.684317</v>
      </c>
      <c r="P217" s="258" t="n">
        <v>0.65</v>
      </c>
      <c r="Q217" s="257" t="n">
        <v>86.340196</v>
      </c>
      <c r="R217" s="257" t="n">
        <v>85.751719</v>
      </c>
      <c r="S217" s="258" t="n">
        <v>-0.55911795616469</v>
      </c>
      <c r="T217" s="257" t="n">
        <v>2264.25121843324</v>
      </c>
      <c r="U217" s="257" t="n">
        <v>840.85128</v>
      </c>
      <c r="V217" s="257" t="n">
        <v>0</v>
      </c>
      <c r="W217" s="257" t="n">
        <v>3105.10249843324</v>
      </c>
      <c r="X217" s="257" t="n">
        <v>-72411.777068</v>
      </c>
      <c r="Y217" s="257" t="n">
        <v>-69907.638851</v>
      </c>
      <c r="Z217" s="257" t="n">
        <v>2504.138217</v>
      </c>
      <c r="AA217" s="257" t="n">
        <v>-600.964281433239</v>
      </c>
      <c r="AB217" s="257" t="n">
        <v>-72411.777068</v>
      </c>
      <c r="AC217" s="257" t="n">
        <v>-69907.638851</v>
      </c>
      <c r="AD217" s="257" t="n">
        <v>2504.138217</v>
      </c>
      <c r="AF217" s="257" t="n">
        <v>-23316.0574551275</v>
      </c>
      <c r="AG217" s="259" t="n">
        <f aca="false">IF(ISERROR(VLOOKUP(B217,Acc_Cash!$A:$H,3,FALSE())),0,VLOOKUP(B217,Acc_Cash!$A:$H,3,FALSE()))</f>
        <v>0</v>
      </c>
      <c r="AH217" s="259" t="n">
        <f aca="false">AG217+AC217</f>
        <v>-69907.638851</v>
      </c>
      <c r="AI217" s="259" t="n">
        <f aca="false">AH217-(IF(ISERROR(VLOOKUP(A217,'YTD Last'!$E$2:$Z$500,21,0)),0,VLOOKUP(A217,'YTD Last'!$E$2:$Z$500,21,0)))</f>
        <v>-64088.565527</v>
      </c>
      <c r="AJ217" s="259" t="n">
        <f aca="false">AH217-IF(ISERROR(VLOOKUP(A217,'QTD Last'!$A$2:$AH$600,34,0)),0,VLOOKUP(A217,'QTD Last'!$A$2:$AH$600,34,0))</f>
        <v>2504.138217</v>
      </c>
      <c r="AK217" s="259" t="n">
        <f aca="false">AH217-IF(ISERROR(VLOOKUP(A217,'MTD Last'!$A$2:$AH$600,34,0)),0,VLOOKUP(A217,'MTD Last'!$A$2:$AH$600,34,0))</f>
        <v>2504.138217</v>
      </c>
      <c r="AL217" s="259" t="n">
        <f aca="false">AD217-AE217</f>
        <v>2504.138217</v>
      </c>
      <c r="AM217" s="269" t="str">
        <f aca="false">ROUND((L217-Control!$C$3)/365,0)&amp;" Year"</f>
        <v>-20 Year</v>
      </c>
      <c r="AN217" s="260" t="n">
        <f aca="false">IF(F217="AAA",1,IF(F217="AA+",2,IF(F217="AA",3,IF(F217="AA-",4,IF(F217="A+",5,IF(F217="A",6,IF(F217="A-",7,IF(F217="BBB+",8,"Code"))))))))</f>
        <v>6</v>
      </c>
      <c r="AO217" s="260" t="str">
        <f aca="false">IF(F217="BBB",9,IF(F217="BBB-",10,IF(F217="BB+",11,IF(F217="BB",12,IF(F217="BB-",13,IF(F217="B+",14,IF(F217="B",15,IF(F217="B-",16,"Code"))))))))</f>
        <v>Code</v>
      </c>
      <c r="AP217" s="260" t="n">
        <f aca="false">IF(AN217="Code",AO217,AN217)</f>
        <v>6</v>
      </c>
      <c r="AQ217" s="259" t="n">
        <f aca="false">AH217-(IF(ISERROR(VLOOKUP(A217,'WTD Last'!$A$1:$AQ$605,34,0)),0,VLOOKUP(A217,'WTD Last'!$A$1:$AQ$605,34,0)))</f>
        <v>17202.298931</v>
      </c>
      <c r="AR217" s="270" t="n">
        <f aca="false">R217-(IF(ISERROR(VLOOKUP(A217,'WTD Last'!$A$1:$AQ$605,18,0)),0,VLOOKUP(A217,'WTD Last'!$A$1:$AQ$605,18,0)))</f>
        <v>-3.669511</v>
      </c>
      <c r="AS217" s="259" t="n">
        <f aca="false">O217-(IF(ISERROR(VLOOKUP(A217,'WTD Last'!$A$1:$AQ$605,15,0)),0,VLOOKUP(A217,'WTD Last'!$A$1:$AQ$605,15,0)))</f>
        <v>36.9043510000001</v>
      </c>
      <c r="AT217" s="259" t="n">
        <f aca="false">N217*(P217/100)/360</f>
        <v>180.555555555556</v>
      </c>
      <c r="AV217" s="261" t="n">
        <v>30711</v>
      </c>
      <c r="AW217" s="255"/>
      <c r="AX217" s="257"/>
    </row>
    <row r="218" customFormat="false" ht="12.75" hidden="false" customHeight="false" outlineLevel="0" collapsed="false">
      <c r="A218" s="255" t="n">
        <v>1316</v>
      </c>
      <c r="B218" s="255" t="n">
        <v>476</v>
      </c>
      <c r="C218" s="255" t="s">
        <v>2</v>
      </c>
      <c r="D218" s="255" t="s">
        <v>104</v>
      </c>
      <c r="E218" s="255" t="s">
        <v>298</v>
      </c>
      <c r="F218" s="255" t="s">
        <v>150</v>
      </c>
      <c r="G218" s="255" t="s">
        <v>151</v>
      </c>
      <c r="H218" s="255" t="s">
        <v>168</v>
      </c>
      <c r="I218" s="255" t="s">
        <v>156</v>
      </c>
      <c r="J218" s="256" t="s">
        <v>170</v>
      </c>
      <c r="K218" s="268" t="n">
        <v>36896</v>
      </c>
      <c r="L218" s="268" t="n">
        <v>38722</v>
      </c>
      <c r="M218" s="255" t="s">
        <v>155</v>
      </c>
      <c r="N218" s="257" t="n">
        <v>-10000000</v>
      </c>
      <c r="O218" s="257" t="n">
        <v>4126.27587</v>
      </c>
      <c r="P218" s="258" t="n">
        <v>1.9</v>
      </c>
      <c r="Q218" s="257" t="n">
        <v>248.159622</v>
      </c>
      <c r="R218" s="257" t="n">
        <v>247.228132</v>
      </c>
      <c r="S218" s="258" t="n">
        <v>-0.744945615022002</v>
      </c>
      <c r="T218" s="257" t="n">
        <v>-3073.8511157276</v>
      </c>
      <c r="U218" s="257" t="n">
        <v>-2482.103007</v>
      </c>
      <c r="V218" s="257" t="n">
        <v>0</v>
      </c>
      <c r="W218" s="257" t="n">
        <v>-5555.9541227276</v>
      </c>
      <c r="X218" s="257" t="n">
        <v>183924.300445</v>
      </c>
      <c r="Y218" s="257" t="n">
        <v>180025.939398</v>
      </c>
      <c r="Z218" s="257" t="n">
        <v>-3898.36104700001</v>
      </c>
      <c r="AA218" s="257" t="n">
        <v>1657.59307572758</v>
      </c>
      <c r="AB218" s="257" t="n">
        <v>183924.300445</v>
      </c>
      <c r="AC218" s="257" t="n">
        <v>180025.939398</v>
      </c>
      <c r="AD218" s="257" t="n">
        <v>-3898.36104700001</v>
      </c>
      <c r="AF218" s="257" t="n">
        <v>51586.70092674</v>
      </c>
      <c r="AG218" s="259" t="n">
        <f aca="false">IF(ISERROR(VLOOKUP(B218,Acc_Cash!$A:$H,3,FALSE())),0,VLOOKUP(B218,Acc_Cash!$A:$H,3,FALSE()))</f>
        <v>0</v>
      </c>
      <c r="AH218" s="259" t="n">
        <f aca="false">AG218+AC218</f>
        <v>180025.939398</v>
      </c>
      <c r="AI218" s="259" t="n">
        <f aca="false">AH218-(IF(ISERROR(VLOOKUP(A218,'YTD Last'!$E$2:$Z$500,21,0)),0,VLOOKUP(A218,'YTD Last'!$E$2:$Z$500,21,0)))</f>
        <v>-224250.302648</v>
      </c>
      <c r="AJ218" s="259" t="n">
        <f aca="false">AH218-IF(ISERROR(VLOOKUP(A218,'QTD Last'!$A$2:$AH$600,34,0)),0,VLOOKUP(A218,'QTD Last'!$A$2:$AH$600,34,0))</f>
        <v>-3898.36104700001</v>
      </c>
      <c r="AK218" s="259" t="n">
        <f aca="false">AH218-IF(ISERROR(VLOOKUP(A218,'MTD Last'!$A$2:$AH$600,34,0)),0,VLOOKUP(A218,'MTD Last'!$A$2:$AH$600,34,0))</f>
        <v>-3898.36104700001</v>
      </c>
      <c r="AL218" s="259" t="n">
        <f aca="false">AD218-AE218</f>
        <v>-3898.36104700001</v>
      </c>
      <c r="AM218" s="269" t="str">
        <f aca="false">ROUND((L218-Control!$C$3)/365,0)&amp;" Year"</f>
        <v>-20 Year</v>
      </c>
      <c r="AN218" s="260" t="str">
        <f aca="false">IF(F218="AAA",1,IF(F218="AA+",2,IF(F218="AA",3,IF(F218="AA-",4,IF(F218="A+",5,IF(F218="A",6,IF(F218="A-",7,IF(F218="BBB+",8,"Code"))))))))</f>
        <v>Code</v>
      </c>
      <c r="AO218" s="260" t="n">
        <f aca="false">IF(F218="BBB",9,IF(F218="BBB-",10,IF(F218="BB+",11,IF(F218="BB",12,IF(F218="BB-",13,IF(F218="B+",14,IF(F218="B",15,IF(F218="B-",16,"Code"))))))))</f>
        <v>10</v>
      </c>
      <c r="AP218" s="260" t="n">
        <f aca="false">IF(AN218="Code",AO218,AN218)</f>
        <v>10</v>
      </c>
      <c r="AQ218" s="259" t="n">
        <f aca="false">AH218-(IF(ISERROR(VLOOKUP(A218,'WTD Last'!$A$1:$AQ$605,34,0)),0,VLOOKUP(A218,'WTD Last'!$A$1:$AQ$605,34,0)))</f>
        <v>-26417.13068</v>
      </c>
      <c r="AR218" s="270" t="n">
        <f aca="false">R218-(IF(ISERROR(VLOOKUP(A218,'WTD Last'!$A$1:$AQ$605,18,0)),0,VLOOKUP(A218,'WTD Last'!$A$1:$AQ$605,18,0)))</f>
        <v>-5.28339800000001</v>
      </c>
      <c r="AS218" s="259" t="n">
        <f aca="false">O218-(IF(ISERROR(VLOOKUP(A218,'WTD Last'!$A$1:$AQ$605,15,0)),0,VLOOKUP(A218,'WTD Last'!$A$1:$AQ$605,15,0)))</f>
        <v>-37.8618989999995</v>
      </c>
      <c r="AT218" s="259" t="n">
        <f aca="false">N218*(P218/100)/360</f>
        <v>-527.777777777778</v>
      </c>
      <c r="AV218" s="261" t="n">
        <v>8774</v>
      </c>
      <c r="AW218" s="255"/>
      <c r="AX218" s="257"/>
    </row>
    <row r="219" customFormat="false" ht="12.75" hidden="false" customHeight="false" outlineLevel="0" collapsed="false">
      <c r="A219" s="255" t="n">
        <v>1507</v>
      </c>
      <c r="B219" s="255" t="n">
        <v>557</v>
      </c>
      <c r="C219" s="255" t="s">
        <v>2</v>
      </c>
      <c r="D219" s="255" t="s">
        <v>157</v>
      </c>
      <c r="E219" s="255" t="s">
        <v>298</v>
      </c>
      <c r="F219" s="255" t="s">
        <v>150</v>
      </c>
      <c r="G219" s="255" t="s">
        <v>151</v>
      </c>
      <c r="H219" s="255" t="s">
        <v>168</v>
      </c>
      <c r="I219" s="255" t="s">
        <v>156</v>
      </c>
      <c r="J219" s="256" t="s">
        <v>158</v>
      </c>
      <c r="K219" s="268" t="n">
        <v>36896</v>
      </c>
      <c r="L219" s="268" t="n">
        <v>38722</v>
      </c>
      <c r="M219" s="255" t="s">
        <v>155</v>
      </c>
      <c r="N219" s="257" t="n">
        <v>10000000</v>
      </c>
      <c r="O219" s="257" t="n">
        <v>-4126.27587</v>
      </c>
      <c r="P219" s="258" t="n">
        <v>1.9</v>
      </c>
      <c r="Q219" s="257" t="n">
        <v>248.159622</v>
      </c>
      <c r="R219" s="257" t="n">
        <v>247.228132</v>
      </c>
      <c r="S219" s="258" t="n">
        <v>-0.744945615022002</v>
      </c>
      <c r="T219" s="257" t="n">
        <v>3073.8511157276</v>
      </c>
      <c r="U219" s="257" t="n">
        <v>2482.103007</v>
      </c>
      <c r="V219" s="257" t="n">
        <v>0</v>
      </c>
      <c r="W219" s="257" t="n">
        <v>5555.9541227276</v>
      </c>
      <c r="X219" s="257" t="n">
        <v>-183924.300445</v>
      </c>
      <c r="Y219" s="257" t="n">
        <v>-180025.939398</v>
      </c>
      <c r="Z219" s="257" t="n">
        <v>3898.36104700001</v>
      </c>
      <c r="AA219" s="257" t="n">
        <v>-1657.59307572758</v>
      </c>
      <c r="AB219" s="257" t="n">
        <v>-183924.300445</v>
      </c>
      <c r="AC219" s="257" t="n">
        <v>-180025.939398</v>
      </c>
      <c r="AD219" s="257" t="n">
        <v>3898.36104700001</v>
      </c>
      <c r="AF219" s="257" t="n">
        <v>-51586.70092674</v>
      </c>
      <c r="AG219" s="259" t="n">
        <f aca="false">IF(ISERROR(VLOOKUP(B219,Acc_Cash!$A:$H,3,FALSE())),0,VLOOKUP(B219,Acc_Cash!$A:$H,3,FALSE()))</f>
        <v>0</v>
      </c>
      <c r="AH219" s="259" t="n">
        <f aca="false">AG219+AC219</f>
        <v>-180025.939398</v>
      </c>
      <c r="AI219" s="259" t="n">
        <f aca="false">AH219-(IF(ISERROR(VLOOKUP(A219,'YTD Last'!$E$2:$Z$500,21,0)),0,VLOOKUP(A219,'YTD Last'!$E$2:$Z$500,21,0)))</f>
        <v>224250.302648</v>
      </c>
      <c r="AJ219" s="259" t="n">
        <f aca="false">AH219-IF(ISERROR(VLOOKUP(A219,'QTD Last'!$A$2:$AH$600,34,0)),0,VLOOKUP(A219,'QTD Last'!$A$2:$AH$600,34,0))</f>
        <v>3898.36104700001</v>
      </c>
      <c r="AK219" s="259" t="n">
        <f aca="false">AH219-IF(ISERROR(VLOOKUP(A219,'MTD Last'!$A$2:$AH$600,34,0)),0,VLOOKUP(A219,'MTD Last'!$A$2:$AH$600,34,0))</f>
        <v>3898.36104700001</v>
      </c>
      <c r="AL219" s="259" t="n">
        <f aca="false">AD219-AE219</f>
        <v>3898.36104700001</v>
      </c>
      <c r="AM219" s="269" t="str">
        <f aca="false">ROUND((L219-Control!$C$3)/365,0)&amp;" Year"</f>
        <v>-20 Year</v>
      </c>
      <c r="AN219" s="260" t="str">
        <f aca="false">IF(F219="AAA",1,IF(F219="AA+",2,IF(F219="AA",3,IF(F219="AA-",4,IF(F219="A+",5,IF(F219="A",6,IF(F219="A-",7,IF(F219="BBB+",8,"Code"))))))))</f>
        <v>Code</v>
      </c>
      <c r="AO219" s="260" t="n">
        <f aca="false">IF(F219="BBB",9,IF(F219="BBB-",10,IF(F219="BB+",11,IF(F219="BB",12,IF(F219="BB-",13,IF(F219="B+",14,IF(F219="B",15,IF(F219="B-",16,"Code"))))))))</f>
        <v>10</v>
      </c>
      <c r="AP219" s="260" t="n">
        <f aca="false">IF(AN219="Code",AO219,AN219)</f>
        <v>10</v>
      </c>
      <c r="AQ219" s="259" t="n">
        <f aca="false">AH219-(IF(ISERROR(VLOOKUP(A219,'WTD Last'!$A$1:$AQ$605,34,0)),0,VLOOKUP(A219,'WTD Last'!$A$1:$AQ$605,34,0)))</f>
        <v>26417.13068</v>
      </c>
      <c r="AR219" s="270" t="n">
        <f aca="false">R219-(IF(ISERROR(VLOOKUP(A219,'WTD Last'!$A$1:$AQ$605,18,0)),0,VLOOKUP(A219,'WTD Last'!$A$1:$AQ$605,18,0)))</f>
        <v>-5.28339800000001</v>
      </c>
      <c r="AS219" s="259" t="n">
        <f aca="false">O219-(IF(ISERROR(VLOOKUP(A219,'WTD Last'!$A$1:$AQ$605,15,0)),0,VLOOKUP(A219,'WTD Last'!$A$1:$AQ$605,15,0)))</f>
        <v>37.8618989999995</v>
      </c>
      <c r="AT219" s="259" t="n">
        <f aca="false">N219*(P219/100)/360</f>
        <v>527.777777777778</v>
      </c>
      <c r="AV219" s="261" t="n">
        <v>8774</v>
      </c>
      <c r="AW219" s="255"/>
      <c r="AX219" s="257"/>
    </row>
    <row r="220" customFormat="false" ht="12.75" hidden="false" customHeight="false" outlineLevel="0" collapsed="false">
      <c r="A220" s="255" t="n">
        <v>1624</v>
      </c>
      <c r="B220" s="255" t="n">
        <v>824</v>
      </c>
      <c r="C220" s="255" t="s">
        <v>2</v>
      </c>
      <c r="D220" s="255" t="s">
        <v>104</v>
      </c>
      <c r="E220" s="255" t="s">
        <v>298</v>
      </c>
      <c r="F220" s="255" t="s">
        <v>150</v>
      </c>
      <c r="G220" s="255" t="s">
        <v>151</v>
      </c>
      <c r="H220" s="255" t="s">
        <v>168</v>
      </c>
      <c r="I220" s="255" t="s">
        <v>180</v>
      </c>
      <c r="J220" s="256" t="s">
        <v>170</v>
      </c>
      <c r="K220" s="268" t="n">
        <v>36910</v>
      </c>
      <c r="L220" s="268" t="n">
        <v>38736</v>
      </c>
      <c r="M220" s="255" t="s">
        <v>155</v>
      </c>
      <c r="N220" s="257" t="n">
        <v>10000000</v>
      </c>
      <c r="O220" s="257" t="n">
        <v>-4265.710913</v>
      </c>
      <c r="P220" s="258" t="n">
        <v>2.8</v>
      </c>
      <c r="Q220" s="257" t="n">
        <v>248.846538</v>
      </c>
      <c r="R220" s="257" t="n">
        <v>247.917095</v>
      </c>
      <c r="S220" s="258" t="n">
        <v>-0.744201685219374</v>
      </c>
      <c r="T220" s="257" t="n">
        <v>3174.54925011327</v>
      </c>
      <c r="U220" s="257" t="n">
        <v>2745.866109</v>
      </c>
      <c r="V220" s="257" t="n">
        <v>0</v>
      </c>
      <c r="W220" s="257" t="n">
        <v>5920.41535911327</v>
      </c>
      <c r="X220" s="257" t="n">
        <v>181682.828739</v>
      </c>
      <c r="Y220" s="257" t="n">
        <v>186370.691605</v>
      </c>
      <c r="Z220" s="257" t="n">
        <v>4687.86286600001</v>
      </c>
      <c r="AA220" s="257" t="n">
        <v>-1232.55249311326</v>
      </c>
      <c r="AB220" s="257" t="n">
        <v>181682.828739</v>
      </c>
      <c r="AC220" s="257" t="n">
        <v>186370.691605</v>
      </c>
      <c r="AD220" s="257" t="n">
        <v>4687.86286600001</v>
      </c>
      <c r="AF220" s="257" t="n">
        <v>-53329.917834326</v>
      </c>
      <c r="AG220" s="259" t="n">
        <f aca="false">IF(ISERROR(VLOOKUP(B220,Acc_Cash!$A:$H,3,FALSE())),0,VLOOKUP(B220,Acc_Cash!$A:$H,3,FALSE()))</f>
        <v>0</v>
      </c>
      <c r="AH220" s="259" t="n">
        <f aca="false">AG220+AC220</f>
        <v>186370.691605</v>
      </c>
      <c r="AI220" s="259" t="n">
        <f aca="false">AH220-(IF(ISERROR(VLOOKUP(A220,'YTD Last'!$E$2:$Z$500,21,0)),0,VLOOKUP(A220,'YTD Last'!$E$2:$Z$500,21,0)))</f>
        <v>186370.691605</v>
      </c>
      <c r="AJ220" s="259" t="n">
        <f aca="false">AH220-IF(ISERROR(VLOOKUP(A220,'QTD Last'!$A$2:$AH$600,34,0)),0,VLOOKUP(A220,'QTD Last'!$A$2:$AH$600,34,0))</f>
        <v>4687.86286600001</v>
      </c>
      <c r="AK220" s="259" t="n">
        <f aca="false">AH220-IF(ISERROR(VLOOKUP(A220,'MTD Last'!$A$2:$AH$600,34,0)),0,VLOOKUP(A220,'MTD Last'!$A$2:$AH$600,34,0))</f>
        <v>4687.86286600001</v>
      </c>
      <c r="AL220" s="259" t="n">
        <f aca="false">AD220-AE220</f>
        <v>4687.86286600001</v>
      </c>
      <c r="AM220" s="269" t="str">
        <f aca="false">ROUND((L220-Control!$C$3)/365,0)&amp;" Year"</f>
        <v>-20 Year</v>
      </c>
      <c r="AN220" s="260" t="str">
        <f aca="false">IF(F220="AAA",1,IF(F220="AA+",2,IF(F220="AA",3,IF(F220="AA-",4,IF(F220="A+",5,IF(F220="A",6,IF(F220="A-",7,IF(F220="BBB+",8,"Code"))))))))</f>
        <v>Code</v>
      </c>
      <c r="AO220" s="260" t="n">
        <f aca="false">IF(F220="BBB",9,IF(F220="BBB-",10,IF(F220="BB+",11,IF(F220="BB",12,IF(F220="BB-",13,IF(F220="B+",14,IF(F220="B",15,IF(F220="B-",16,"Code"))))))))</f>
        <v>10</v>
      </c>
      <c r="AP220" s="260" t="n">
        <f aca="false">IF(AN220="Code",AO220,AN220)</f>
        <v>10</v>
      </c>
      <c r="AQ220" s="259" t="n">
        <f aca="false">AH220-(IF(ISERROR(VLOOKUP(A220,'WTD Last'!$A$1:$AQ$605,34,0)),0,VLOOKUP(A220,'WTD Last'!$A$1:$AQ$605,34,0)))</f>
        <v>26766.031913</v>
      </c>
      <c r="AR220" s="270" t="n">
        <f aca="false">R220-(IF(ISERROR(VLOOKUP(A220,'WTD Last'!$A$1:$AQ$605,18,0)),0,VLOOKUP(A220,'WTD Last'!$A$1:$AQ$605,18,0)))</f>
        <v>-5.27651900000001</v>
      </c>
      <c r="AS220" s="259" t="n">
        <f aca="false">O220-(IF(ISERROR(VLOOKUP(A220,'WTD Last'!$A$1:$AQ$605,15,0)),0,VLOOKUP(A220,'WTD Last'!$A$1:$AQ$605,15,0)))</f>
        <v>39.6609930000004</v>
      </c>
      <c r="AT220" s="259" t="n">
        <f aca="false">N220*(P220/100)/360</f>
        <v>777.777777777778</v>
      </c>
      <c r="AU220" s="261" t="n">
        <v>122</v>
      </c>
      <c r="AV220" s="261" t="n">
        <v>8774</v>
      </c>
      <c r="AW220" s="255"/>
      <c r="AX220" s="257"/>
    </row>
    <row r="221" customFormat="false" ht="12.75" hidden="false" customHeight="false" outlineLevel="0" collapsed="false">
      <c r="A221" s="255" t="n">
        <v>1317</v>
      </c>
      <c r="B221" s="255" t="n">
        <v>477</v>
      </c>
      <c r="C221" s="255" t="s">
        <v>2</v>
      </c>
      <c r="D221" s="255" t="s">
        <v>104</v>
      </c>
      <c r="E221" s="255" t="s">
        <v>299</v>
      </c>
      <c r="F221" s="255" t="s">
        <v>150</v>
      </c>
      <c r="G221" s="255" t="s">
        <v>198</v>
      </c>
      <c r="H221" s="255" t="s">
        <v>117</v>
      </c>
      <c r="I221" s="255" t="s">
        <v>156</v>
      </c>
      <c r="J221" s="256" t="s">
        <v>105</v>
      </c>
      <c r="K221" s="268" t="n">
        <v>36896</v>
      </c>
      <c r="L221" s="268" t="n">
        <v>38722</v>
      </c>
      <c r="M221" s="255" t="s">
        <v>155</v>
      </c>
      <c r="N221" s="257" t="n">
        <v>-10000000</v>
      </c>
      <c r="O221" s="257" t="n">
        <v>4397.996769</v>
      </c>
      <c r="P221" s="258" t="n">
        <v>3</v>
      </c>
      <c r="Q221" s="257" t="n">
        <v>270.662048</v>
      </c>
      <c r="R221" s="257" t="n">
        <v>269.535661</v>
      </c>
      <c r="S221" s="258" t="n">
        <v>-0.794399540970461</v>
      </c>
      <c r="T221" s="257" t="n">
        <v>-3493.76661448317</v>
      </c>
      <c r="U221" s="257" t="n">
        <v>-2676.087675</v>
      </c>
      <c r="V221" s="257" t="n">
        <v>0</v>
      </c>
      <c r="W221" s="257" t="n">
        <v>-6169.85428948317</v>
      </c>
      <c r="X221" s="257" t="n">
        <v>-184718.980977</v>
      </c>
      <c r="Y221" s="257" t="n">
        <v>-190046.908193</v>
      </c>
      <c r="Z221" s="257" t="n">
        <v>-5327.92721600001</v>
      </c>
      <c r="AA221" s="257" t="n">
        <v>841.927073483157</v>
      </c>
      <c r="AB221" s="257" t="n">
        <v>-184718.980977</v>
      </c>
      <c r="AC221" s="257" t="n">
        <v>-190046.908193</v>
      </c>
      <c r="AD221" s="257" t="n">
        <v>-5327.92721600001</v>
      </c>
      <c r="AF221" s="257" t="n">
        <v>54983.755606038</v>
      </c>
      <c r="AG221" s="259" t="n">
        <f aca="false">IF(ISERROR(VLOOKUP(B221,Acc_Cash!$A:$H,3,FALSE())),0,VLOOKUP(B221,Acc_Cash!$A:$H,3,FALSE()))</f>
        <v>0</v>
      </c>
      <c r="AH221" s="259" t="n">
        <f aca="false">AG221+AC221</f>
        <v>-190046.908193</v>
      </c>
      <c r="AI221" s="259" t="n">
        <f aca="false">AH221-(IF(ISERROR(VLOOKUP(A221,'YTD Last'!$E$2:$Z$500,21,0)),0,VLOOKUP(A221,'YTD Last'!$E$2:$Z$500,21,0)))</f>
        <v>-151095.331737</v>
      </c>
      <c r="AJ221" s="259" t="n">
        <f aca="false">AH221-IF(ISERROR(VLOOKUP(A221,'QTD Last'!$A$2:$AH$600,34,0)),0,VLOOKUP(A221,'QTD Last'!$A$2:$AH$600,34,0))</f>
        <v>-5327.92721600001</v>
      </c>
      <c r="AK221" s="259" t="n">
        <f aca="false">AH221-IF(ISERROR(VLOOKUP(A221,'MTD Last'!$A$2:$AH$600,34,0)),0,VLOOKUP(A221,'MTD Last'!$A$2:$AH$600,34,0))</f>
        <v>-5327.92721600001</v>
      </c>
      <c r="AL221" s="259" t="n">
        <f aca="false">AD221-AE221</f>
        <v>-5327.92721600001</v>
      </c>
      <c r="AM221" s="269" t="str">
        <f aca="false">ROUND((L221-Control!$C$3)/365,0)&amp;" Year"</f>
        <v>-20 Year</v>
      </c>
      <c r="AN221" s="260" t="str">
        <f aca="false">IF(F221="AAA",1,IF(F221="AA+",2,IF(F221="AA",3,IF(F221="AA-",4,IF(F221="A+",5,IF(F221="A",6,IF(F221="A-",7,IF(F221="BBB+",8,"Code"))))))))</f>
        <v>Code</v>
      </c>
      <c r="AO221" s="260" t="n">
        <f aca="false">IF(F221="BBB",9,IF(F221="BBB-",10,IF(F221="BB+",11,IF(F221="BB",12,IF(F221="BB-",13,IF(F221="B+",14,IF(F221="B",15,IF(F221="B-",16,"Code"))))))))</f>
        <v>10</v>
      </c>
      <c r="AP221" s="260" t="n">
        <f aca="false">IF(AN221="Code",AO221,AN221)</f>
        <v>10</v>
      </c>
      <c r="AQ221" s="259" t="n">
        <f aca="false">AH221-(IF(ISERROR(VLOOKUP(A221,'WTD Last'!$A$1:$AQ$605,34,0)),0,VLOOKUP(A221,'WTD Last'!$A$1:$AQ$605,34,0)))</f>
        <v>-21495.128505</v>
      </c>
      <c r="AR221" s="270"/>
      <c r="AS221" s="259"/>
      <c r="AT221" s="259" t="n">
        <f aca="false">N221*(P221/100)/360</f>
        <v>-833.333333333333</v>
      </c>
      <c r="AV221" s="261" t="n">
        <v>91204</v>
      </c>
      <c r="AW221" s="255"/>
      <c r="AX221" s="257"/>
    </row>
    <row r="222" customFormat="false" ht="12.75" hidden="false" customHeight="false" outlineLevel="0" collapsed="false">
      <c r="A222" s="255" t="n">
        <v>1559</v>
      </c>
      <c r="B222" s="255" t="n">
        <v>605</v>
      </c>
      <c r="C222" s="255" t="s">
        <v>2</v>
      </c>
      <c r="D222" s="255" t="s">
        <v>157</v>
      </c>
      <c r="E222" s="255" t="s">
        <v>299</v>
      </c>
      <c r="F222" s="255" t="s">
        <v>150</v>
      </c>
      <c r="G222" s="255" t="s">
        <v>198</v>
      </c>
      <c r="H222" s="255" t="s">
        <v>117</v>
      </c>
      <c r="I222" s="255" t="s">
        <v>156</v>
      </c>
      <c r="J222" s="256" t="s">
        <v>158</v>
      </c>
      <c r="K222" s="268" t="n">
        <v>36896</v>
      </c>
      <c r="L222" s="268" t="n">
        <v>38722</v>
      </c>
      <c r="M222" s="255" t="s">
        <v>155</v>
      </c>
      <c r="N222" s="257" t="n">
        <v>10000000</v>
      </c>
      <c r="O222" s="257" t="n">
        <v>-4397.996769</v>
      </c>
      <c r="P222" s="258" t="n">
        <v>3</v>
      </c>
      <c r="Q222" s="257" t="n">
        <v>270.662048</v>
      </c>
      <c r="R222" s="257" t="n">
        <v>269.535661</v>
      </c>
      <c r="S222" s="258" t="n">
        <v>-0.794399540970461</v>
      </c>
      <c r="T222" s="257" t="n">
        <v>3493.76661448317</v>
      </c>
      <c r="U222" s="257" t="n">
        <v>2676.087675</v>
      </c>
      <c r="V222" s="257" t="n">
        <v>0</v>
      </c>
      <c r="W222" s="257" t="n">
        <v>6169.85428948317</v>
      </c>
      <c r="X222" s="257" t="n">
        <v>184718.980977</v>
      </c>
      <c r="Y222" s="257" t="n">
        <v>190046.908193</v>
      </c>
      <c r="Z222" s="257" t="n">
        <v>5327.92721600001</v>
      </c>
      <c r="AA222" s="257" t="n">
        <v>-841.927073483157</v>
      </c>
      <c r="AB222" s="257" t="n">
        <v>184718.980977</v>
      </c>
      <c r="AC222" s="257" t="n">
        <v>190046.908193</v>
      </c>
      <c r="AD222" s="257" t="n">
        <v>5327.92721600001</v>
      </c>
      <c r="AF222" s="257" t="n">
        <v>-54983.755606038</v>
      </c>
      <c r="AG222" s="259" t="n">
        <f aca="false">IF(ISERROR(VLOOKUP(B222,Acc_Cash!$A:$H,3,FALSE())),0,VLOOKUP(B222,Acc_Cash!$A:$H,3,FALSE()))</f>
        <v>0</v>
      </c>
      <c r="AH222" s="259" t="n">
        <f aca="false">AG222+AC222</f>
        <v>190046.908193</v>
      </c>
      <c r="AI222" s="259" t="n">
        <f aca="false">AH222-(IF(ISERROR(VLOOKUP(A222,'YTD Last'!$E$2:$Z$500,21,0)),0,VLOOKUP(A222,'YTD Last'!$E$2:$Z$500,21,0)))</f>
        <v>151095.331737</v>
      </c>
      <c r="AJ222" s="259" t="n">
        <f aca="false">AH222-IF(ISERROR(VLOOKUP(A222,'QTD Last'!$A$2:$AH$600,34,0)),0,VLOOKUP(A222,'QTD Last'!$A$2:$AH$600,34,0))</f>
        <v>5327.92721600001</v>
      </c>
      <c r="AK222" s="259" t="n">
        <f aca="false">AH222-IF(ISERROR(VLOOKUP(A222,'MTD Last'!$A$2:$AH$600,34,0)),0,VLOOKUP(A222,'MTD Last'!$A$2:$AH$600,34,0))</f>
        <v>5327.92721600001</v>
      </c>
      <c r="AL222" s="259" t="n">
        <f aca="false">AD222-AE222</f>
        <v>5327.92721600001</v>
      </c>
      <c r="AM222" s="269" t="str">
        <f aca="false">ROUND((L222-Control!$C$3)/365,0)&amp;" Year"</f>
        <v>-20 Year</v>
      </c>
      <c r="AN222" s="260" t="str">
        <f aca="false">IF(F222="AAA",1,IF(F222="AA+",2,IF(F222="AA",3,IF(F222="AA-",4,IF(F222="A+",5,IF(F222="A",6,IF(F222="A-",7,IF(F222="BBB+",8,"Code"))))))))</f>
        <v>Code</v>
      </c>
      <c r="AO222" s="260" t="n">
        <f aca="false">IF(F222="BBB",9,IF(F222="BBB-",10,IF(F222="BB+",11,IF(F222="BB",12,IF(F222="BB-",13,IF(F222="B+",14,IF(F222="B",15,IF(F222="B-",16,"Code"))))))))</f>
        <v>10</v>
      </c>
      <c r="AP222" s="260" t="n">
        <f aca="false">IF(AN222="Code",AO222,AN222)</f>
        <v>10</v>
      </c>
      <c r="AQ222" s="259" t="n">
        <f aca="false">AH222-(IF(ISERROR(VLOOKUP(A222,'WTD Last'!$A$1:$AQ$605,34,0)),0,VLOOKUP(A222,'WTD Last'!$A$1:$AQ$605,34,0)))</f>
        <v>21495.128505</v>
      </c>
      <c r="AR222" s="270" t="n">
        <f aca="false">R222-(IF(ISERROR(VLOOKUP(A222,'WTD Last'!$A$1:$AQ$605,18,0)),0,VLOOKUP(A222,'WTD Last'!$A$1:$AQ$605,18,0)))</f>
        <v>-4.013552</v>
      </c>
      <c r="AS222" s="259" t="n">
        <f aca="false">O222-(IF(ISERROR(VLOOKUP(A222,'WTD Last'!$A$1:$AQ$605,15,0)),0,VLOOKUP(A222,'WTD Last'!$A$1:$AQ$605,15,0)))</f>
        <v>42.4373770000002</v>
      </c>
      <c r="AT222" s="259" t="n">
        <f aca="false">N222*(P222/100)/360</f>
        <v>833.333333333333</v>
      </c>
      <c r="AV222" s="261" t="n">
        <v>91204</v>
      </c>
      <c r="AW222" s="255"/>
      <c r="AX222" s="257"/>
    </row>
    <row r="223" customFormat="false" ht="12.75" hidden="false" customHeight="false" outlineLevel="0" collapsed="false">
      <c r="A223" s="255" t="n">
        <v>1662</v>
      </c>
      <c r="B223" s="255" t="n">
        <v>873</v>
      </c>
      <c r="C223" s="255" t="s">
        <v>2</v>
      </c>
      <c r="D223" s="255" t="s">
        <v>104</v>
      </c>
      <c r="E223" s="255" t="s">
        <v>300</v>
      </c>
      <c r="F223" s="255" t="s">
        <v>102</v>
      </c>
      <c r="G223" s="255" t="s">
        <v>164</v>
      </c>
      <c r="H223" s="255" t="s">
        <v>168</v>
      </c>
      <c r="I223" s="255" t="s">
        <v>201</v>
      </c>
      <c r="J223" s="256" t="s">
        <v>170</v>
      </c>
      <c r="K223" s="268" t="n">
        <v>36952</v>
      </c>
      <c r="L223" s="268" t="n">
        <v>38778</v>
      </c>
      <c r="M223" s="255" t="s">
        <v>155</v>
      </c>
      <c r="N223" s="257" t="n">
        <v>10000000</v>
      </c>
      <c r="O223" s="257" t="n">
        <v>-4246.446114</v>
      </c>
      <c r="P223" s="258" t="n">
        <v>1.1</v>
      </c>
      <c r="Q223" s="257" t="n">
        <v>91.034473</v>
      </c>
      <c r="R223" s="257" t="n">
        <v>90.441577</v>
      </c>
      <c r="S223" s="258" t="n">
        <v>-0.566254750654864</v>
      </c>
      <c r="T223" s="257" t="n">
        <v>2404.57028545238</v>
      </c>
      <c r="U223" s="257" t="n">
        <v>970.688433</v>
      </c>
      <c r="V223" s="257" t="n">
        <v>0</v>
      </c>
      <c r="W223" s="257" t="n">
        <v>3375.25871845238</v>
      </c>
      <c r="X223" s="257" t="n">
        <v>89940.610347</v>
      </c>
      <c r="Y223" s="257" t="n">
        <v>92876.899234</v>
      </c>
      <c r="Z223" s="257" t="n">
        <v>2936.288887</v>
      </c>
      <c r="AA223" s="257" t="n">
        <v>-438.969831452382</v>
      </c>
      <c r="AB223" s="257" t="n">
        <v>89940.610347</v>
      </c>
      <c r="AC223" s="257" t="n">
        <v>92876.899234</v>
      </c>
      <c r="AD223" s="257" t="n">
        <v>2936.288887</v>
      </c>
      <c r="AF223" s="257" t="n">
        <v>-24448.913501355</v>
      </c>
      <c r="AG223" s="259" t="n">
        <f aca="false">IF(ISERROR(VLOOKUP(B223,Acc_Cash!$A:$H,3,FALSE())),0,VLOOKUP(B223,Acc_Cash!$A:$H,3,FALSE()))</f>
        <v>0</v>
      </c>
      <c r="AH223" s="259" t="n">
        <f aca="false">AG223+AC223</f>
        <v>92876.899234</v>
      </c>
      <c r="AI223" s="259" t="n">
        <f aca="false">AH223-(IF(ISERROR(VLOOKUP(A223,'YTD Last'!$E$2:$Z$500,21,0)),0,VLOOKUP(A223,'YTD Last'!$E$2:$Z$500,21,0)))</f>
        <v>92876.899234</v>
      </c>
      <c r="AJ223" s="259" t="n">
        <f aca="false">AH223-IF(ISERROR(VLOOKUP(A223,'QTD Last'!$A$2:$AH$600,34,0)),0,VLOOKUP(A223,'QTD Last'!$A$2:$AH$600,34,0))</f>
        <v>2936.288887</v>
      </c>
      <c r="AK223" s="259" t="n">
        <f aca="false">AH223-IF(ISERROR(VLOOKUP(A223,'MTD Last'!$A$2:$AH$600,34,0)),0,VLOOKUP(A223,'MTD Last'!$A$2:$AH$600,34,0))</f>
        <v>2936.288887</v>
      </c>
      <c r="AL223" s="259" t="n">
        <f aca="false">AD223-AE223</f>
        <v>2936.288887</v>
      </c>
      <c r="AM223" s="269" t="str">
        <f aca="false">ROUND((L223-Control!$C$3)/365,0)&amp;" Year"</f>
        <v>-20 Year</v>
      </c>
      <c r="AN223" s="260" t="n">
        <f aca="false">IF(F223="AAA",1,IF(F223="AA+",2,IF(F223="AA",3,IF(F223="AA-",4,IF(F223="A+",5,IF(F223="A",6,IF(F223="A-",7,IF(F223="BBB+",8,"Code"))))))))</f>
        <v>6</v>
      </c>
      <c r="AO223" s="260" t="str">
        <f aca="false">IF(F223="BBB",9,IF(F223="BBB-",10,IF(F223="BB+",11,IF(F223="BB",12,IF(F223="BB-",13,IF(F223="B+",14,IF(F223="B",15,IF(F223="B-",16,"Code"))))))))</f>
        <v>Code</v>
      </c>
      <c r="AP223" s="260" t="n">
        <f aca="false">IF(AN223="Code",AO223,AN223)</f>
        <v>6</v>
      </c>
      <c r="AQ223" s="259" t="n">
        <f aca="false">AH223-(IF(ISERROR(VLOOKUP(A223,'WTD Last'!$A$1:$AQ$605,34,0)),0,VLOOKUP(A223,'WTD Last'!$A$1:$AQ$605,34,0)))</f>
        <v>17589.88442</v>
      </c>
      <c r="AR223" s="270" t="n">
        <f aca="false">R223-(IF(ISERROR(VLOOKUP(A223,'WTD Last'!$A$1:$AQ$605,18,0)),0,VLOOKUP(A223,'WTD Last'!$A$1:$AQ$605,18,0)))</f>
        <v>-3.660629</v>
      </c>
      <c r="AS223" s="259" t="n">
        <f aca="false">O223-(IF(ISERROR(VLOOKUP(A223,'WTD Last'!$A$1:$AQ$605,15,0)),0,VLOOKUP(A223,'WTD Last'!$A$1:$AQ$605,15,0)))</f>
        <v>39.8599809999996</v>
      </c>
      <c r="AT223" s="259" t="n">
        <f aca="false">N223*(P223/100)/360</f>
        <v>305.555555555556</v>
      </c>
      <c r="AU223" s="261" t="n">
        <v>90590</v>
      </c>
      <c r="AV223" s="261" t="n">
        <v>92437</v>
      </c>
      <c r="AW223" s="255"/>
      <c r="AX223" s="257"/>
    </row>
    <row r="224" customFormat="false" ht="12.75" hidden="false" customHeight="false" outlineLevel="0" collapsed="false">
      <c r="A224" s="255" t="n">
        <v>1684</v>
      </c>
      <c r="B224" s="255" t="n">
        <v>892</v>
      </c>
      <c r="C224" s="255" t="s">
        <v>2</v>
      </c>
      <c r="D224" s="255" t="s">
        <v>104</v>
      </c>
      <c r="E224" s="255" t="s">
        <v>300</v>
      </c>
      <c r="F224" s="255" t="s">
        <v>102</v>
      </c>
      <c r="G224" s="255" t="s">
        <v>164</v>
      </c>
      <c r="H224" s="255" t="s">
        <v>168</v>
      </c>
      <c r="I224" s="255" t="s">
        <v>186</v>
      </c>
      <c r="J224" s="256" t="s">
        <v>170</v>
      </c>
      <c r="K224" s="268" t="n">
        <v>36964</v>
      </c>
      <c r="L224" s="268" t="n">
        <v>38790</v>
      </c>
      <c r="M224" s="255" t="s">
        <v>155</v>
      </c>
      <c r="N224" s="257" t="n">
        <v>20000000</v>
      </c>
      <c r="O224" s="257" t="n">
        <v>-8497.181996</v>
      </c>
      <c r="P224" s="258" t="n">
        <v>0.96</v>
      </c>
      <c r="Q224" s="257" t="n">
        <v>91.192877</v>
      </c>
      <c r="R224" s="257" t="n">
        <v>90.599979</v>
      </c>
      <c r="S224" s="258" t="n">
        <v>-0.566363906302011</v>
      </c>
      <c r="T224" s="257" t="n">
        <v>4812.49718781368</v>
      </c>
      <c r="U224" s="257" t="n">
        <v>1877.524092</v>
      </c>
      <c r="V224" s="257" t="n">
        <v>0</v>
      </c>
      <c r="W224" s="257" t="n">
        <v>6690.02127981368</v>
      </c>
      <c r="X224" s="257" t="n">
        <v>51525.733013</v>
      </c>
      <c r="Y224" s="257" t="n">
        <v>57170.767254</v>
      </c>
      <c r="Z224" s="257" t="n">
        <v>5645.034241</v>
      </c>
      <c r="AA224" s="257" t="n">
        <v>-1044.98703881368</v>
      </c>
      <c r="AB224" s="257" t="n">
        <v>51525.733013</v>
      </c>
      <c r="AC224" s="257" t="n">
        <v>57170.767254</v>
      </c>
      <c r="AD224" s="257" t="n">
        <v>5645.034241</v>
      </c>
      <c r="AF224" s="257" t="n">
        <v>-48922.52534197</v>
      </c>
      <c r="AG224" s="259" t="n">
        <f aca="false">IF(ISERROR(VLOOKUP(B224,Acc_Cash!$A:$H,3,FALSE())),0,VLOOKUP(B224,Acc_Cash!$A:$H,3,FALSE()))</f>
        <v>0</v>
      </c>
      <c r="AH224" s="259" t="n">
        <f aca="false">AG224+AC224</f>
        <v>57170.767254</v>
      </c>
      <c r="AI224" s="259" t="n">
        <f aca="false">AH224-(IF(ISERROR(VLOOKUP(A224,'YTD Last'!$E$2:$Z$500,21,0)),0,VLOOKUP(A224,'YTD Last'!$E$2:$Z$500,21,0)))</f>
        <v>57170.767254</v>
      </c>
      <c r="AJ224" s="259" t="n">
        <f aca="false">AH224-IF(ISERROR(VLOOKUP(A224,'QTD Last'!$A$2:$AH$600,34,0)),0,VLOOKUP(A224,'QTD Last'!$A$2:$AH$600,34,0))</f>
        <v>5645.034241</v>
      </c>
      <c r="AK224" s="259" t="n">
        <f aca="false">AH224-IF(ISERROR(VLOOKUP(A224,'MTD Last'!$A$2:$AH$600,34,0)),0,VLOOKUP(A224,'MTD Last'!$A$2:$AH$600,34,0))</f>
        <v>5645.034241</v>
      </c>
      <c r="AL224" s="259" t="n">
        <f aca="false">AD224-AE224</f>
        <v>5645.034241</v>
      </c>
      <c r="AM224" s="269" t="str">
        <f aca="false">ROUND((L224-Control!$C$3)/365,0)&amp;" Year"</f>
        <v>-20 Year</v>
      </c>
      <c r="AN224" s="260" t="n">
        <f aca="false">IF(F224="AAA",1,IF(F224="AA+",2,IF(F224="AA",3,IF(F224="AA-",4,IF(F224="A+",5,IF(F224="A",6,IF(F224="A-",7,IF(F224="BBB+",8,"Code"))))))))</f>
        <v>6</v>
      </c>
      <c r="AO224" s="260" t="str">
        <f aca="false">IF(F224="BBB",9,IF(F224="BBB-",10,IF(F224="BB+",11,IF(F224="BB",12,IF(F224="BB-",13,IF(F224="B+",14,IF(F224="B",15,IF(F224="B-",16,"Code"))))))))</f>
        <v>Code</v>
      </c>
      <c r="AP224" s="260" t="n">
        <f aca="false">IF(AN224="Code",AO224,AN224)</f>
        <v>6</v>
      </c>
      <c r="AQ224" s="259" t="n">
        <f aca="false">AH224-(IF(ISERROR(VLOOKUP(A224,'WTD Last'!$A$1:$AQ$605,34,0)),0,VLOOKUP(A224,'WTD Last'!$A$1:$AQ$605,34,0)))</f>
        <v>35111.219616</v>
      </c>
      <c r="AR224" s="270" t="n">
        <f aca="false">R224-(IF(ISERROR(VLOOKUP(A224,'WTD Last'!$A$1:$AQ$605,18,0)),0,VLOOKUP(A224,'WTD Last'!$A$1:$AQ$605,18,0)))</f>
        <v>-3.632115</v>
      </c>
      <c r="AS224" s="259" t="n">
        <f aca="false">O224-(IF(ISERROR(VLOOKUP(A224,'WTD Last'!$A$1:$AQ$605,15,0)),0,VLOOKUP(A224,'WTD Last'!$A$1:$AQ$605,15,0)))</f>
        <v>79.9524099999999</v>
      </c>
      <c r="AT224" s="259" t="n">
        <f aca="false">N224*(P224/100)/360</f>
        <v>533.333333333333</v>
      </c>
      <c r="AU224" s="261" t="n">
        <v>89135</v>
      </c>
      <c r="AV224" s="261" t="n">
        <v>92437</v>
      </c>
      <c r="AW224" s="255"/>
      <c r="AX224" s="257"/>
    </row>
    <row r="225" customFormat="false" ht="12.75" hidden="false" customHeight="false" outlineLevel="0" collapsed="false">
      <c r="A225" s="255" t="n">
        <v>1721</v>
      </c>
      <c r="B225" s="255" t="n">
        <v>925</v>
      </c>
      <c r="C225" s="255" t="s">
        <v>2</v>
      </c>
      <c r="D225" s="255" t="s">
        <v>104</v>
      </c>
      <c r="E225" s="255" t="s">
        <v>300</v>
      </c>
      <c r="F225" s="255" t="s">
        <v>102</v>
      </c>
      <c r="G225" s="255" t="s">
        <v>164</v>
      </c>
      <c r="H225" s="255" t="s">
        <v>168</v>
      </c>
      <c r="I225" s="255" t="s">
        <v>245</v>
      </c>
      <c r="J225" s="256" t="s">
        <v>170</v>
      </c>
      <c r="K225" s="268" t="n">
        <v>36976</v>
      </c>
      <c r="L225" s="268" t="n">
        <v>38802</v>
      </c>
      <c r="M225" s="255" t="s">
        <v>155</v>
      </c>
      <c r="N225" s="257" t="n">
        <v>-5000000</v>
      </c>
      <c r="O225" s="257" t="n">
        <v>2134.185362</v>
      </c>
      <c r="P225" s="258" t="n">
        <v>0.93</v>
      </c>
      <c r="Q225" s="257" t="n">
        <v>91.349712</v>
      </c>
      <c r="R225" s="257" t="n">
        <v>90.757896</v>
      </c>
      <c r="S225" s="258" t="n">
        <v>-0.566392094016133</v>
      </c>
      <c r="T225" s="257" t="n">
        <v>-1208.78571620176</v>
      </c>
      <c r="U225" s="257" t="n">
        <v>-464.833662</v>
      </c>
      <c r="V225" s="257" t="n">
        <v>0</v>
      </c>
      <c r="W225" s="257" t="n">
        <v>-1673.61937820176</v>
      </c>
      <c r="X225" s="257" t="n">
        <v>-4559.291044</v>
      </c>
      <c r="Y225" s="257" t="n">
        <v>-5960.645328</v>
      </c>
      <c r="Z225" s="257" t="n">
        <v>-1401.354284</v>
      </c>
      <c r="AA225" s="257" t="n">
        <v>272.265094201758</v>
      </c>
      <c r="AB225" s="257" t="n">
        <v>-4559.291044</v>
      </c>
      <c r="AC225" s="257" t="n">
        <v>-5960.645328</v>
      </c>
      <c r="AD225" s="257" t="n">
        <v>-1401.354284</v>
      </c>
      <c r="AF225" s="257" t="n">
        <v>12287.572221715</v>
      </c>
      <c r="AG225" s="259" t="n">
        <f aca="false">IF(ISERROR(VLOOKUP(B225,Acc_Cash!$A:$H,3,FALSE())),0,VLOOKUP(B225,Acc_Cash!$A:$H,3,FALSE()))</f>
        <v>0</v>
      </c>
      <c r="AH225" s="259" t="n">
        <f aca="false">AG225+AC225</f>
        <v>-5960.645328</v>
      </c>
      <c r="AI225" s="259" t="n">
        <f aca="false">AH225-(IF(ISERROR(VLOOKUP(A225,'YTD Last'!$E$2:$Z$500,21,0)),0,VLOOKUP(A225,'YTD Last'!$E$2:$Z$500,21,0)))</f>
        <v>-5960.645328</v>
      </c>
      <c r="AJ225" s="259" t="n">
        <f aca="false">AH225-IF(ISERROR(VLOOKUP(A225,'QTD Last'!$A$2:$AH$600,34,0)),0,VLOOKUP(A225,'QTD Last'!$A$2:$AH$600,34,0))</f>
        <v>-1401.354284</v>
      </c>
      <c r="AK225" s="259" t="n">
        <f aca="false">AH225-IF(ISERROR(VLOOKUP(A225,'MTD Last'!$A$2:$AH$600,34,0)),0,VLOOKUP(A225,'MTD Last'!$A$2:$AH$600,34,0))</f>
        <v>-1401.354284</v>
      </c>
      <c r="AL225" s="259" t="n">
        <f aca="false">AD225-AE225</f>
        <v>-1401.354284</v>
      </c>
      <c r="AM225" s="269" t="str">
        <f aca="false">ROUND((L225-Control!$C$3)/365,0)&amp;" Year"</f>
        <v>-20 Year</v>
      </c>
      <c r="AN225" s="260" t="n">
        <f aca="false">IF(F225="AAA",1,IF(F225="AA+",2,IF(F225="AA",3,IF(F225="AA-",4,IF(F225="A+",5,IF(F225="A",6,IF(F225="A-",7,IF(F225="BBB+",8,"Code"))))))))</f>
        <v>6</v>
      </c>
      <c r="AO225" s="260" t="str">
        <f aca="false">IF(F225="BBB",9,IF(F225="BBB-",10,IF(F225="BB+",11,IF(F225="BB",12,IF(F225="BB-",13,IF(F225="B+",14,IF(F225="B",15,IF(F225="B-",16,"Code"))))))))</f>
        <v>Code</v>
      </c>
      <c r="AP225" s="260" t="n">
        <f aca="false">IF(AN225="Code",AO225,AN225)</f>
        <v>6</v>
      </c>
      <c r="AQ225" s="259" t="n">
        <f aca="false">AH225-(IF(ISERROR(VLOOKUP(A225,'WTD Last'!$A$1:$AQ$605,34,0)),0,VLOOKUP(A225,'WTD Last'!$A$1:$AQ$605,34,0)))</f>
        <v>-8757.247521</v>
      </c>
      <c r="AR225" s="270" t="n">
        <f aca="false">R225-(IF(ISERROR(VLOOKUP(A225,'WTD Last'!$A$1:$AQ$605,18,0)),0,VLOOKUP(A225,'WTD Last'!$A$1:$AQ$605,18,0)))</f>
        <v>-3.602029</v>
      </c>
      <c r="AS225" s="259" t="n">
        <f aca="false">O225-(IF(ISERROR(VLOOKUP(A225,'WTD Last'!$A$1:$AQ$605,15,0)),0,VLOOKUP(A225,'WTD Last'!$A$1:$AQ$605,15,0)))</f>
        <v>-20.1562819999999</v>
      </c>
      <c r="AT225" s="259" t="n">
        <f aca="false">N225*(P225/100)/360</f>
        <v>-129.166666666667</v>
      </c>
      <c r="AU225" s="261" t="n">
        <v>93466</v>
      </c>
      <c r="AV225" s="261" t="n">
        <v>92437</v>
      </c>
      <c r="AW225" s="255"/>
      <c r="AX225" s="257"/>
    </row>
    <row r="226" customFormat="false" ht="12.75" hidden="false" customHeight="false" outlineLevel="0" collapsed="false">
      <c r="A226" s="255" t="n">
        <v>217</v>
      </c>
      <c r="B226" s="255" t="n">
        <v>334</v>
      </c>
      <c r="C226" s="255" t="s">
        <v>2</v>
      </c>
      <c r="D226" s="255" t="s">
        <v>104</v>
      </c>
      <c r="E226" s="255" t="s">
        <v>301</v>
      </c>
      <c r="F226" s="255" t="s">
        <v>184</v>
      </c>
      <c r="G226" s="255" t="s">
        <v>164</v>
      </c>
      <c r="H226" s="255" t="s">
        <v>168</v>
      </c>
      <c r="I226" s="255" t="s">
        <v>200</v>
      </c>
      <c r="J226" s="256" t="s">
        <v>189</v>
      </c>
      <c r="K226" s="268" t="n">
        <v>36803</v>
      </c>
      <c r="L226" s="268" t="n">
        <v>38629</v>
      </c>
      <c r="M226" s="255" t="s">
        <v>155</v>
      </c>
      <c r="N226" s="257" t="n">
        <v>-10000000</v>
      </c>
      <c r="O226" s="257" t="n">
        <v>3843.239274</v>
      </c>
      <c r="P226" s="258" t="n">
        <v>0.35</v>
      </c>
      <c r="Q226" s="257" t="n">
        <v>47.269444</v>
      </c>
      <c r="R226" s="257" t="n">
        <v>47.200676</v>
      </c>
      <c r="S226" s="258" t="n">
        <v>-0.0466097700530807</v>
      </c>
      <c r="T226" s="257" t="n">
        <v>-179.132498820109</v>
      </c>
      <c r="U226" s="257" t="n">
        <v>-533.06982</v>
      </c>
      <c r="V226" s="257" t="n">
        <v>0</v>
      </c>
      <c r="W226" s="257" t="n">
        <v>-712.202318820109</v>
      </c>
      <c r="X226" s="257" t="n">
        <v>40312.236229</v>
      </c>
      <c r="Y226" s="257" t="n">
        <v>39987.59817</v>
      </c>
      <c r="Z226" s="257" t="n">
        <v>-324.638059000004</v>
      </c>
      <c r="AA226" s="257" t="n">
        <v>387.564259820105</v>
      </c>
      <c r="AB226" s="257" t="n">
        <v>40312.236229</v>
      </c>
      <c r="AC226" s="257" t="n">
        <v>39987.59817</v>
      </c>
      <c r="AD226" s="257" t="n">
        <v>-324.638059000004</v>
      </c>
      <c r="AF226" s="257" t="n">
        <v>15805.321514325</v>
      </c>
      <c r="AG226" s="259" t="n">
        <f aca="false">IF(ISERROR(VLOOKUP(B226,Acc_Cash!$A:$H,3,FALSE())),0,VLOOKUP(B226,Acc_Cash!$A:$H,3,FALSE()))</f>
        <v>-8944.444444</v>
      </c>
      <c r="AH226" s="259" t="n">
        <f aca="false">AG226+AC226</f>
        <v>31043.153726</v>
      </c>
      <c r="AI226" s="259" t="n">
        <f aca="false">AH226-(IF(ISERROR(VLOOKUP(A226,'YTD Last'!$E$2:$Z$500,21,0)),0,VLOOKUP(A226,'YTD Last'!$E$2:$Z$500,21,0)))</f>
        <v>-120945.880579</v>
      </c>
      <c r="AJ226" s="259" t="n">
        <f aca="false">AH226-IF(ISERROR(VLOOKUP(A226,'QTD Last'!$A$2:$AH$600,34,0)),0,VLOOKUP(A226,'QTD Last'!$A$2:$AH$600,34,0))</f>
        <v>-324.638059000004</v>
      </c>
      <c r="AK226" s="259" t="n">
        <f aca="false">AH226-IF(ISERROR(VLOOKUP(A226,'MTD Last'!$A$2:$AH$600,34,0)),0,VLOOKUP(A226,'MTD Last'!$A$2:$AH$600,34,0))</f>
        <v>-324.638059000004</v>
      </c>
      <c r="AL226" s="259" t="n">
        <f aca="false">AD226-AE226</f>
        <v>-324.638059000004</v>
      </c>
      <c r="AM226" s="269" t="str">
        <f aca="false">ROUND((L226-Control!$C$3)/365,0)&amp;" Year"</f>
        <v>-20 Year</v>
      </c>
      <c r="AN226" s="260" t="n">
        <f aca="false">IF(F226="AAA",1,IF(F226="AA+",2,IF(F226="AA",3,IF(F226="AA-",4,IF(F226="A+",5,IF(F226="A",6,IF(F226="A-",7,IF(F226="BBB+",8,"Code"))))))))</f>
        <v>5</v>
      </c>
      <c r="AO226" s="260" t="str">
        <f aca="false">IF(F226="BBB",9,IF(F226="BBB-",10,IF(F226="BB+",11,IF(F226="BB",12,IF(F226="BB-",13,IF(F226="B+",14,IF(F226="B",15,IF(F226="B-",16,"Code"))))))))</f>
        <v>Code</v>
      </c>
      <c r="AP226" s="260" t="n">
        <f aca="false">IF(AN226="Code",AO226,AN226)</f>
        <v>5</v>
      </c>
      <c r="AQ226" s="259" t="n">
        <f aca="false">AH226-(IF(ISERROR(VLOOKUP(A226,'WTD Last'!$A$1:$AQ$605,34,0)),0,VLOOKUP(A226,'WTD Last'!$A$1:$AQ$605,34,0)))</f>
        <v>-25037.444332</v>
      </c>
      <c r="AR226" s="270" t="n">
        <f aca="false">R226-(IF(ISERROR(VLOOKUP(A226,'WTD Last'!$A$1:$AQ$605,18,0)),0,VLOOKUP(A226,'WTD Last'!$A$1:$AQ$605,18,0)))</f>
        <v>-5.985363</v>
      </c>
      <c r="AS226" s="259" t="n">
        <f aca="false">O226-(IF(ISERROR(VLOOKUP(A226,'WTD Last'!$A$1:$AQ$605,15,0)),0,VLOOKUP(A226,'WTD Last'!$A$1:$AQ$605,15,0)))</f>
        <v>-32.585204</v>
      </c>
      <c r="AT226" s="259" t="n">
        <f aca="false">N226*(P226/100)/360</f>
        <v>-97.2222222222222</v>
      </c>
      <c r="AU226" s="261" t="n">
        <v>86921</v>
      </c>
      <c r="AV226" s="261" t="n">
        <v>68351</v>
      </c>
      <c r="AW226" s="255"/>
      <c r="AX226" s="257"/>
    </row>
    <row r="227" customFormat="false" ht="12.75" hidden="false" customHeight="false" outlineLevel="0" collapsed="false">
      <c r="A227" s="255" t="n">
        <v>225</v>
      </c>
      <c r="B227" s="255" t="n">
        <v>341</v>
      </c>
      <c r="C227" s="255" t="s">
        <v>2</v>
      </c>
      <c r="D227" s="255" t="s">
        <v>104</v>
      </c>
      <c r="E227" s="255" t="s">
        <v>301</v>
      </c>
      <c r="F227" s="255" t="s">
        <v>184</v>
      </c>
      <c r="G227" s="255" t="s">
        <v>164</v>
      </c>
      <c r="H227" s="255" t="s">
        <v>168</v>
      </c>
      <c r="I227" s="255" t="s">
        <v>180</v>
      </c>
      <c r="J227" s="256" t="s">
        <v>189</v>
      </c>
      <c r="K227" s="268" t="n">
        <v>36812</v>
      </c>
      <c r="L227" s="268" t="n">
        <v>38638</v>
      </c>
      <c r="M227" s="255" t="s">
        <v>155</v>
      </c>
      <c r="N227" s="257" t="n">
        <v>10000000</v>
      </c>
      <c r="O227" s="257" t="n">
        <v>-3871.661549</v>
      </c>
      <c r="P227" s="258" t="n">
        <v>0.42</v>
      </c>
      <c r="Q227" s="257" t="n">
        <v>47.395261</v>
      </c>
      <c r="R227" s="257" t="n">
        <v>47.326247</v>
      </c>
      <c r="S227" s="258" t="n">
        <v>-0.0465667142300388</v>
      </c>
      <c r="T227" s="257" t="n">
        <v>180.290556947712</v>
      </c>
      <c r="U227" s="257" t="n">
        <v>550.822632</v>
      </c>
      <c r="V227" s="257" t="n">
        <v>0</v>
      </c>
      <c r="W227" s="257" t="n">
        <v>731.113188947712</v>
      </c>
      <c r="X227" s="257" t="n">
        <v>-12650.939987</v>
      </c>
      <c r="Y227" s="257" t="n">
        <v>-12276.933269</v>
      </c>
      <c r="Z227" s="257" t="n">
        <v>374.006718000001</v>
      </c>
      <c r="AA227" s="257" t="n">
        <v>-357.106470947712</v>
      </c>
      <c r="AB227" s="257" t="n">
        <v>-12650.939987</v>
      </c>
      <c r="AC227" s="257" t="n">
        <v>-12276.933269</v>
      </c>
      <c r="AD227" s="257" t="n">
        <v>374.006718000001</v>
      </c>
      <c r="AF227" s="257" t="n">
        <v>-15922.2081202625</v>
      </c>
      <c r="AG227" s="259" t="n">
        <f aca="false">IF(ISERROR(VLOOKUP(B227,Acc_Cash!$A:$H,3,FALSE())),0,VLOOKUP(B227,Acc_Cash!$A:$H,3,FALSE()))</f>
        <v>11083.333333</v>
      </c>
      <c r="AH227" s="259" t="n">
        <f aca="false">AG227+AC227</f>
        <v>-1193.599936</v>
      </c>
      <c r="AI227" s="259" t="n">
        <f aca="false">AH227-(IF(ISERROR(VLOOKUP(A227,'YTD Last'!$E$2:$Z$383,21,0)),0,VLOOKUP(A227,'YTD Last'!$E$2:$Z$383,21,0)))</f>
        <v>122821.864554</v>
      </c>
      <c r="AJ227" s="259" t="n">
        <f aca="false">AH227-IF(ISERROR(VLOOKUP(A227,'QTD Last'!$A$2:$AH$600,34,0)),0,VLOOKUP(A227,'QTD Last'!$A$2:$AH$600,34,0))</f>
        <v>374.006718000001</v>
      </c>
      <c r="AK227" s="259" t="n">
        <f aca="false">AH227-IF(ISERROR(VLOOKUP(A227,'MTD Last'!$A$2:$AH$600,34,0)),0,VLOOKUP(A227,'MTD Last'!$A$2:$AH$600,34,0))</f>
        <v>374.006718000001</v>
      </c>
      <c r="AL227" s="259" t="n">
        <f aca="false">AD227-AE227</f>
        <v>374.006718000001</v>
      </c>
      <c r="AM227" s="269" t="str">
        <f aca="false">ROUND((L227-Control!$C$3)/365,0)&amp;" Year"</f>
        <v>-20 Year</v>
      </c>
      <c r="AN227" s="260" t="n">
        <f aca="false">IF(F227="AAA",1,IF(F227="AA+",2,IF(F227="AA",3,IF(F227="AA-",4,IF(F227="A+",5,IF(F227="A",6,IF(F227="A-",7,IF(F227="BBB+",8,"Code"))))))))</f>
        <v>5</v>
      </c>
      <c r="AO227" s="260" t="str">
        <f aca="false">IF(F227="BBB",9,IF(F227="BBB-",10,IF(F227="BB+",11,IF(F227="BB",12,IF(F227="BB-",13,IF(F227="B+",14,IF(F227="B",15,IF(F227="B-",16,"Code"))))))))</f>
        <v>Code</v>
      </c>
      <c r="AP227" s="260" t="n">
        <f aca="false">IF(AN227="Code",AO227,AN227)</f>
        <v>5</v>
      </c>
      <c r="AQ227" s="259" t="n">
        <f aca="false">AH227-(IF(ISERROR(VLOOKUP(A227,'WTD Last'!$A$1:$AQ$605,34,0)),0,VLOOKUP(A227,'WTD Last'!$A$1:$AQ$605,34,0)))</f>
        <v>25180.23224</v>
      </c>
      <c r="AR227" s="270" t="n">
        <f aca="false">R227-(IF(ISERROR(VLOOKUP(A227,'WTD Last'!$A$1:$AQ$605,18,0)),0,VLOOKUP(A227,'WTD Last'!$A$1:$AQ$605,18,0)))</f>
        <v>-5.987155</v>
      </c>
      <c r="AS227" s="259" t="n">
        <f aca="false">O227-(IF(ISERROR(VLOOKUP(A227,'WTD Last'!$A$1:$AQ$605,15,0)),0,VLOOKUP(A227,'WTD Last'!$A$1:$AQ$605,15,0)))</f>
        <v>32.9325200000003</v>
      </c>
      <c r="AT227" s="259" t="n">
        <f aca="false">N227*(P227/100)/360</f>
        <v>116.666666666667</v>
      </c>
      <c r="AU227" s="261" t="n">
        <v>122</v>
      </c>
      <c r="AV227" s="261" t="n">
        <v>68351</v>
      </c>
      <c r="AW227" s="255"/>
      <c r="AX227" s="257"/>
    </row>
    <row r="228" customFormat="false" ht="12.75" hidden="false" customHeight="false" outlineLevel="0" collapsed="false">
      <c r="A228" s="255" t="n">
        <v>260</v>
      </c>
      <c r="B228" s="255" t="n">
        <v>375</v>
      </c>
      <c r="C228" s="255" t="s">
        <v>2</v>
      </c>
      <c r="D228" s="255" t="s">
        <v>104</v>
      </c>
      <c r="E228" s="255" t="s">
        <v>301</v>
      </c>
      <c r="F228" s="255" t="s">
        <v>184</v>
      </c>
      <c r="G228" s="255" t="s">
        <v>164</v>
      </c>
      <c r="H228" s="255" t="s">
        <v>168</v>
      </c>
      <c r="I228" s="255" t="s">
        <v>175</v>
      </c>
      <c r="J228" s="256" t="s">
        <v>189</v>
      </c>
      <c r="K228" s="268" t="n">
        <v>36837</v>
      </c>
      <c r="L228" s="268" t="n">
        <v>39028</v>
      </c>
      <c r="M228" s="255" t="s">
        <v>155</v>
      </c>
      <c r="N228" s="257" t="n">
        <v>10000000</v>
      </c>
      <c r="O228" s="257" t="n">
        <v>-4664.797564</v>
      </c>
      <c r="P228" s="258" t="n">
        <v>0.51</v>
      </c>
      <c r="Q228" s="257" t="n">
        <v>52.62555</v>
      </c>
      <c r="R228" s="257" t="n">
        <v>52.559731</v>
      </c>
      <c r="S228" s="258" t="n">
        <v>-0.0776379473730784</v>
      </c>
      <c r="T228" s="257" t="n">
        <v>362.165307779896</v>
      </c>
      <c r="U228" s="257" t="n">
        <v>622.451931</v>
      </c>
      <c r="V228" s="257" t="n">
        <v>0</v>
      </c>
      <c r="W228" s="257" t="n">
        <v>984.617238779897</v>
      </c>
      <c r="X228" s="257" t="n">
        <v>9.632478</v>
      </c>
      <c r="Y228" s="257" t="n">
        <v>455.789431</v>
      </c>
      <c r="Z228" s="257" t="n">
        <v>446.156953</v>
      </c>
      <c r="AA228" s="257" t="n">
        <v>-538.460285779897</v>
      </c>
      <c r="AB228" s="257" t="n">
        <v>9.632478</v>
      </c>
      <c r="AC228" s="257" t="n">
        <v>455.789431</v>
      </c>
      <c r="AD228" s="257" t="n">
        <v>446.156953</v>
      </c>
      <c r="AF228" s="257" t="n">
        <v>-19183.97998195</v>
      </c>
      <c r="AG228" s="259" t="n">
        <f aca="false">IF(ISERROR(VLOOKUP(B228,Acc_Cash!$A:$H,3,FALSE())),0,VLOOKUP(B228,Acc_Cash!$A:$H,3,FALSE()))</f>
        <v>13033.333333</v>
      </c>
      <c r="AH228" s="259" t="n">
        <f aca="false">AG228+AC228</f>
        <v>13489.122764</v>
      </c>
      <c r="AI228" s="259" t="n">
        <f aca="false">AH228-(IF(ISERROR(VLOOKUP(A228,'YTD Last'!$E$2:$Z$500,21,0)),0,VLOOKUP(A228,'YTD Last'!$E$2:$Z$500,21,0)))</f>
        <v>147837.463114</v>
      </c>
      <c r="AJ228" s="259" t="n">
        <f aca="false">AH228-IF(ISERROR(VLOOKUP(A228,'QTD Last'!$A$2:$AH$600,34,0)),0,VLOOKUP(A228,'QTD Last'!$A$2:$AH$600,34,0))</f>
        <v>446.156953</v>
      </c>
      <c r="AK228" s="259" t="n">
        <f aca="false">AH228-IF(ISERROR(VLOOKUP(A228,'MTD Last'!$A$2:$AH$600,34,0)),0,VLOOKUP(A228,'MTD Last'!$A$2:$AH$600,34,0))</f>
        <v>446.156953</v>
      </c>
      <c r="AL228" s="259" t="n">
        <f aca="false">AD228-AE228</f>
        <v>446.156953</v>
      </c>
      <c r="AM228" s="269" t="str">
        <f aca="false">ROUND((L228-Control!$C$3)/365,0)&amp;" Year"</f>
        <v>-19 Year</v>
      </c>
      <c r="AN228" s="260" t="n">
        <f aca="false">IF(F228="AAA",1,IF(F228="AA+",2,IF(F228="AA",3,IF(F228="AA-",4,IF(F228="A+",5,IF(F228="A",6,IF(F228="A-",7,IF(F228="BBB+",8,"Code"))))))))</f>
        <v>5</v>
      </c>
      <c r="AO228" s="260" t="str">
        <f aca="false">IF(F228="BBB",9,IF(F228="BBB-",10,IF(F228="BB+",11,IF(F228="BB",12,IF(F228="BB-",13,IF(F228="B+",14,IF(F228="B",15,IF(F228="B-",16,"Code"))))))))</f>
        <v>Code</v>
      </c>
      <c r="AP228" s="260" t="n">
        <f aca="false">IF(AN228="Code",AO228,AN228)</f>
        <v>5</v>
      </c>
      <c r="AQ228" s="259" t="n">
        <f aca="false">AH228-(IF(ISERROR(VLOOKUP(A228,'WTD Last'!$A$1:$AQ$605,34,0)),0,VLOOKUP(A228,'WTD Last'!$A$1:$AQ$605,34,0)))</f>
        <v>30471.786377</v>
      </c>
      <c r="AR228" s="270" t="n">
        <f aca="false">R228-(IF(ISERROR(VLOOKUP(A228,'WTD Last'!$A$1:$AQ$605,18,0)),0,VLOOKUP(A228,'WTD Last'!$A$1:$AQ$605,18,0)))</f>
        <v>-6.089002</v>
      </c>
      <c r="AS228" s="259" t="n">
        <f aca="false">O228-(IF(ISERROR(VLOOKUP(A228,'WTD Last'!$A$1:$AQ$605,15,0)),0,VLOOKUP(A228,'WTD Last'!$A$1:$AQ$605,15,0)))</f>
        <v>44.7256920000009</v>
      </c>
      <c r="AT228" s="259" t="n">
        <f aca="false">N228*(P228/100)/360</f>
        <v>141.666666666667</v>
      </c>
      <c r="AU228" s="261" t="n">
        <v>93466</v>
      </c>
      <c r="AV228" s="261" t="n">
        <v>68351</v>
      </c>
      <c r="AW228" s="255"/>
      <c r="AX228" s="257"/>
    </row>
    <row r="229" customFormat="false" ht="12.75" hidden="false" customHeight="false" outlineLevel="0" collapsed="false">
      <c r="A229" s="255" t="n">
        <v>1060</v>
      </c>
      <c r="B229" s="255" t="n">
        <v>424</v>
      </c>
      <c r="C229" s="255" t="s">
        <v>2</v>
      </c>
      <c r="D229" s="255" t="s">
        <v>104</v>
      </c>
      <c r="E229" s="255" t="s">
        <v>301</v>
      </c>
      <c r="F229" s="255" t="s">
        <v>184</v>
      </c>
      <c r="G229" s="255" t="s">
        <v>164</v>
      </c>
      <c r="H229" s="255" t="s">
        <v>168</v>
      </c>
      <c r="I229" s="255" t="s">
        <v>186</v>
      </c>
      <c r="J229" s="256" t="s">
        <v>189</v>
      </c>
      <c r="K229" s="268" t="n">
        <v>36872</v>
      </c>
      <c r="L229" s="268" t="n">
        <v>38698</v>
      </c>
      <c r="M229" s="255" t="s">
        <v>155</v>
      </c>
      <c r="N229" s="257" t="n">
        <v>-10000000</v>
      </c>
      <c r="O229" s="257" t="n">
        <v>4044.22486</v>
      </c>
      <c r="P229" s="258" t="n">
        <v>0.75</v>
      </c>
      <c r="Q229" s="257" t="n">
        <v>48.207113</v>
      </c>
      <c r="R229" s="257" t="n">
        <v>48.139171</v>
      </c>
      <c r="S229" s="258" t="n">
        <v>-0.051969488845676</v>
      </c>
      <c r="T229" s="257" t="n">
        <v>-210.176298751176</v>
      </c>
      <c r="U229" s="257" t="n">
        <v>-628.346736</v>
      </c>
      <c r="V229" s="257" t="n">
        <v>0</v>
      </c>
      <c r="W229" s="257" t="n">
        <v>-838.523034751176</v>
      </c>
      <c r="X229" s="257" t="n">
        <v>-115297.143465</v>
      </c>
      <c r="Y229" s="257" t="n">
        <v>-115910.805359</v>
      </c>
      <c r="Z229" s="257" t="n">
        <v>-613.661894000004</v>
      </c>
      <c r="AA229" s="257" t="n">
        <v>224.861140751171</v>
      </c>
      <c r="AB229" s="257" t="n">
        <v>-115297.143465</v>
      </c>
      <c r="AC229" s="257" t="n">
        <v>-115910.805359</v>
      </c>
      <c r="AD229" s="257" t="n">
        <v>-613.661894000004</v>
      </c>
      <c r="AF229" s="257" t="n">
        <v>16631.87473675</v>
      </c>
      <c r="AG229" s="259" t="n">
        <f aca="false">IF(ISERROR(VLOOKUP(B229,Acc_Cash!$A:$H,3,FALSE())),0,VLOOKUP(B229,Acc_Cash!$A:$H,3,FALSE()))</f>
        <v>-18750</v>
      </c>
      <c r="AH229" s="259" t="n">
        <f aca="false">AG229+AC229</f>
        <v>-134660.805359</v>
      </c>
      <c r="AI229" s="259" t="n">
        <f aca="false">AH229-(IF(ISERROR(VLOOKUP(A229,'YTD Last'!$E$2:$Z$500,21,0)),0,VLOOKUP(A229,'YTD Last'!$E$2:$Z$500,21,0)))</f>
        <v>-132913.843603</v>
      </c>
      <c r="AJ229" s="259" t="n">
        <f aca="false">AH229-IF(ISERROR(VLOOKUP(A229,'QTD Last'!$A$2:$AH$600,34,0)),0,VLOOKUP(A229,'QTD Last'!$A$2:$AH$600,34,0))</f>
        <v>-613.66189399999</v>
      </c>
      <c r="AK229" s="259" t="n">
        <f aca="false">AH229-IF(ISERROR(VLOOKUP(A229,'MTD Last'!$A$2:$AH$600,34,0)),0,VLOOKUP(A229,'MTD Last'!$A$2:$AH$600,34,0))</f>
        <v>-613.66189399999</v>
      </c>
      <c r="AL229" s="259" t="n">
        <f aca="false">AD229-AE229</f>
        <v>-613.661894000004</v>
      </c>
      <c r="AM229" s="269" t="str">
        <f aca="false">ROUND((L229-Control!$C$3)/365,0)&amp;" Year"</f>
        <v>-20 Year</v>
      </c>
      <c r="AN229" s="260" t="n">
        <f aca="false">IF(F229="AAA",1,IF(F229="AA+",2,IF(F229="AA",3,IF(F229="AA-",4,IF(F229="A+",5,IF(F229="A",6,IF(F229="A-",7,IF(F229="BBB+",8,"Code"))))))))</f>
        <v>5</v>
      </c>
      <c r="AO229" s="260" t="str">
        <f aca="false">IF(F229="BBB",9,IF(F229="BBB-",10,IF(F229="BB+",11,IF(F229="BB",12,IF(F229="BB-",13,IF(F229="B+",14,IF(F229="B",15,IF(F229="B-",16,"Code"))))))))</f>
        <v>Code</v>
      </c>
      <c r="AP229" s="260" t="n">
        <f aca="false">IF(AN229="Code",AO229,AN229)</f>
        <v>5</v>
      </c>
      <c r="AQ229" s="259" t="n">
        <f aca="false">AH229-(IF(ISERROR(VLOOKUP(A229,'WTD Last'!$A$1:$AQ$605,34,0)),0,VLOOKUP(A229,'WTD Last'!$A$1:$AQ$605,34,0)))</f>
        <v>-26068.416843</v>
      </c>
      <c r="AR229" s="270" t="n">
        <f aca="false">R229-(IF(ISERROR(VLOOKUP(A229,'WTD Last'!$A$1:$AQ$605,18,0)),0,VLOOKUP(A229,'WTD Last'!$A$1:$AQ$605,18,0)))</f>
        <v>-5.997236</v>
      </c>
      <c r="AS229" s="259" t="n">
        <f aca="false">O229-(IF(ISERROR(VLOOKUP(A229,'WTD Last'!$A$1:$AQ$605,15,0)),0,VLOOKUP(A229,'WTD Last'!$A$1:$AQ$605,15,0)))</f>
        <v>-35.2486139999996</v>
      </c>
      <c r="AT229" s="259" t="n">
        <f aca="false">N229*(P229/100)/360</f>
        <v>-208.333333333333</v>
      </c>
      <c r="AU229" s="261" t="n">
        <v>89135</v>
      </c>
      <c r="AV229" s="261" t="n">
        <v>68351</v>
      </c>
      <c r="AW229" s="255"/>
      <c r="AX229" s="257"/>
    </row>
    <row r="230" customFormat="false" ht="12.75" hidden="false" customHeight="false" outlineLevel="0" collapsed="false">
      <c r="A230" s="255" t="n">
        <v>1650</v>
      </c>
      <c r="B230" s="255" t="n">
        <v>860</v>
      </c>
      <c r="C230" s="255" t="s">
        <v>2</v>
      </c>
      <c r="D230" s="255" t="s">
        <v>104</v>
      </c>
      <c r="E230" s="255" t="s">
        <v>301</v>
      </c>
      <c r="F230" s="255" t="s">
        <v>184</v>
      </c>
      <c r="G230" s="255" t="s">
        <v>164</v>
      </c>
      <c r="H230" s="255" t="s">
        <v>168</v>
      </c>
      <c r="I230" s="255" t="s">
        <v>200</v>
      </c>
      <c r="J230" s="256" t="s">
        <v>189</v>
      </c>
      <c r="K230" s="268" t="n">
        <v>36945</v>
      </c>
      <c r="L230" s="268" t="n">
        <v>38771</v>
      </c>
      <c r="M230" s="255" t="s">
        <v>155</v>
      </c>
      <c r="N230" s="257" t="n">
        <v>-10000000</v>
      </c>
      <c r="O230" s="257" t="n">
        <v>4154.074312</v>
      </c>
      <c r="P230" s="258" t="n">
        <v>0.5</v>
      </c>
      <c r="Q230" s="257" t="n">
        <v>49.180707</v>
      </c>
      <c r="R230" s="257" t="n">
        <v>49.113614</v>
      </c>
      <c r="S230" s="258" t="n">
        <v>-0.0586592146258273</v>
      </c>
      <c r="T230" s="257" t="n">
        <v>-243.674736639244</v>
      </c>
      <c r="U230" s="257" t="n">
        <v>-569.613891</v>
      </c>
      <c r="V230" s="257" t="n">
        <v>0</v>
      </c>
      <c r="W230" s="257" t="n">
        <v>-813.288627639244</v>
      </c>
      <c r="X230" s="257" t="n">
        <v>-8920.513877</v>
      </c>
      <c r="Y230" s="257" t="n">
        <v>-9352.788169</v>
      </c>
      <c r="Z230" s="257" t="n">
        <v>-432.274292</v>
      </c>
      <c r="AA230" s="257" t="n">
        <v>381.014335639244</v>
      </c>
      <c r="AB230" s="257" t="n">
        <v>-8920.513877</v>
      </c>
      <c r="AC230" s="257" t="n">
        <v>-9352.788169</v>
      </c>
      <c r="AD230" s="257" t="n">
        <v>-432.274292</v>
      </c>
      <c r="AF230" s="257" t="n">
        <v>17083.6306081</v>
      </c>
      <c r="AG230" s="259" t="n">
        <f aca="false">IF(ISERROR(VLOOKUP(B230,Acc_Cash!$A:$H,3,FALSE())),0,VLOOKUP(B230,Acc_Cash!$A:$H,3,FALSE()))</f>
        <v>0</v>
      </c>
      <c r="AH230" s="259" t="n">
        <f aca="false">AG230+AC230</f>
        <v>-9352.788169</v>
      </c>
      <c r="AI230" s="259" t="n">
        <f aca="false">AH230-(IF(ISERROR(VLOOKUP(A230,'YTD Last'!$E$2:$Z$500,21,0)),0,VLOOKUP(A230,'YTD Last'!$E$2:$Z$500,21,0)))</f>
        <v>-9352.788169</v>
      </c>
      <c r="AJ230" s="259" t="n">
        <f aca="false">AH230-IF(ISERROR(VLOOKUP(A230,'QTD Last'!$A$2:$AH$600,34,0)),0,VLOOKUP(A230,'QTD Last'!$A$2:$AH$600,34,0))</f>
        <v>-432.274292</v>
      </c>
      <c r="AK230" s="259" t="n">
        <f aca="false">AH230-IF(ISERROR(VLOOKUP(A230,'MTD Last'!$A$2:$AH$600,34,0)),0,VLOOKUP(A230,'MTD Last'!$A$2:$AH$600,34,0))</f>
        <v>-432.274292</v>
      </c>
      <c r="AL230" s="259" t="n">
        <f aca="false">AD230-AE230</f>
        <v>-432.274292</v>
      </c>
      <c r="AM230" s="269" t="str">
        <f aca="false">ROUND((L230-Control!$C$3)/365,0)&amp;" Year"</f>
        <v>-20 Year</v>
      </c>
      <c r="AN230" s="260" t="n">
        <f aca="false">IF(F230="AAA",1,IF(F230="AA+",2,IF(F230="AA",3,IF(F230="AA-",4,IF(F230="A+",5,IF(F230="A",6,IF(F230="A-",7,IF(F230="BBB+",8,"Code"))))))))</f>
        <v>5</v>
      </c>
      <c r="AO230" s="260" t="str">
        <f aca="false">IF(F230="BBB",9,IF(F230="BBB-",10,IF(F230="BB+",11,IF(F230="BB",12,IF(F230="BB-",13,IF(F230="B+",14,IF(F230="B",15,IF(F230="B-",16,"Code"))))))))</f>
        <v>Code</v>
      </c>
      <c r="AP230" s="260" t="n">
        <f aca="false">IF(AN230="Code",AO230,AN230)</f>
        <v>5</v>
      </c>
      <c r="AQ230" s="259" t="n">
        <f aca="false">AH230-(IF(ISERROR(VLOOKUP(A230,'WTD Last'!$A$1:$AQ$605,34,0)),0,VLOOKUP(A230,'WTD Last'!$A$1:$AQ$605,34,0)))</f>
        <v>-26978.621932</v>
      </c>
      <c r="AR230" s="270" t="n">
        <f aca="false">R230-(IF(ISERROR(VLOOKUP(A230,'WTD Last'!$A$1:$AQ$605,18,0)),0,VLOOKUP(A230,'WTD Last'!$A$1:$AQ$605,18,0)))</f>
        <v>-6.01208</v>
      </c>
      <c r="AS230" s="259" t="n">
        <f aca="false">O230-(IF(ISERROR(VLOOKUP(A230,'WTD Last'!$A$1:$AQ$605,15,0)),0,VLOOKUP(A230,'WTD Last'!$A$1:$AQ$605,15,0)))</f>
        <v>-37.0858930000004</v>
      </c>
      <c r="AT230" s="259" t="n">
        <f aca="false">N230*(P230/100)/360</f>
        <v>-138.888888888889</v>
      </c>
      <c r="AU230" s="261" t="n">
        <v>86921</v>
      </c>
      <c r="AV230" s="261" t="n">
        <v>68351</v>
      </c>
      <c r="AW230" s="255"/>
      <c r="AX230" s="257"/>
    </row>
    <row r="231" customFormat="false" ht="12.75" hidden="false" customHeight="false" outlineLevel="0" collapsed="false">
      <c r="A231" s="255" t="n">
        <v>1685</v>
      </c>
      <c r="B231" s="255" t="n">
        <v>894</v>
      </c>
      <c r="C231" s="255" t="s">
        <v>2</v>
      </c>
      <c r="D231" s="255" t="s">
        <v>104</v>
      </c>
      <c r="E231" s="255" t="s">
        <v>301</v>
      </c>
      <c r="F231" s="255" t="s">
        <v>184</v>
      </c>
      <c r="G231" s="255" t="s">
        <v>164</v>
      </c>
      <c r="H231" s="255" t="s">
        <v>168</v>
      </c>
      <c r="I231" s="255" t="s">
        <v>186</v>
      </c>
      <c r="J231" s="256" t="s">
        <v>189</v>
      </c>
      <c r="K231" s="268" t="n">
        <v>36964</v>
      </c>
      <c r="L231" s="268" t="n">
        <v>38790</v>
      </c>
      <c r="M231" s="255" t="s">
        <v>155</v>
      </c>
      <c r="N231" s="257" t="n">
        <v>-10000000</v>
      </c>
      <c r="O231" s="257" t="n">
        <v>4200.59482</v>
      </c>
      <c r="P231" s="258" t="n">
        <v>0.55</v>
      </c>
      <c r="Q231" s="257" t="n">
        <v>49.431648</v>
      </c>
      <c r="R231" s="257" t="n">
        <v>49.364725</v>
      </c>
      <c r="S231" s="258" t="n">
        <v>-0.0617267383948255</v>
      </c>
      <c r="T231" s="257" t="n">
        <v>-259.289017556799</v>
      </c>
      <c r="U231" s="257" t="n">
        <v>-600.723789</v>
      </c>
      <c r="V231" s="257" t="n">
        <v>0</v>
      </c>
      <c r="W231" s="257" t="n">
        <v>-860.012806556799</v>
      </c>
      <c r="X231" s="257" t="n">
        <v>-27102.19656</v>
      </c>
      <c r="Y231" s="257" t="n">
        <v>-27575.828163</v>
      </c>
      <c r="Z231" s="257" t="n">
        <v>-473.631602999998</v>
      </c>
      <c r="AA231" s="257" t="n">
        <v>386.381203556801</v>
      </c>
      <c r="AB231" s="257" t="n">
        <v>-27102.19656</v>
      </c>
      <c r="AC231" s="257" t="n">
        <v>-27575.828163</v>
      </c>
      <c r="AD231" s="257" t="n">
        <v>-473.631602999998</v>
      </c>
      <c r="AF231" s="257" t="n">
        <v>17274.94619725</v>
      </c>
      <c r="AG231" s="259" t="n">
        <f aca="false">IF(ISERROR(VLOOKUP(B231,Acc_Cash!$A:$H,3,FALSE())),0,VLOOKUP(B231,Acc_Cash!$A:$H,3,FALSE()))</f>
        <v>0</v>
      </c>
      <c r="AH231" s="259" t="n">
        <f aca="false">AG231+AC231</f>
        <v>-27575.828163</v>
      </c>
      <c r="AI231" s="259" t="n">
        <f aca="false">AH231-(IF(ISERROR(VLOOKUP(A231,'YTD Last'!$E$2:$Z$383,21,0)),0,VLOOKUP(A231,'YTD Last'!$E$2:$Z$383,21,0)))</f>
        <v>-27575.828163</v>
      </c>
      <c r="AJ231" s="259" t="n">
        <f aca="false">AH231-IF(ISERROR(VLOOKUP(A231,'QTD Last'!$A$2:$AH$600,34,0)),0,VLOOKUP(A231,'QTD Last'!$A$2:$AH$600,34,0))</f>
        <v>-473.631602999998</v>
      </c>
      <c r="AK231" s="259" t="n">
        <f aca="false">AH231-IF(ISERROR(VLOOKUP(A231,'MTD Last'!$A$2:$AH$600,34,0)),0,VLOOKUP(A231,'MTD Last'!$A$2:$AH$600,34,0))</f>
        <v>-473.631602999998</v>
      </c>
      <c r="AL231" s="259" t="n">
        <f aca="false">AD231-AE231</f>
        <v>-473.631602999998</v>
      </c>
      <c r="AM231" s="269" t="str">
        <f aca="false">ROUND((L231-Control!$C$3)/365,0)&amp;" Year"</f>
        <v>-20 Year</v>
      </c>
      <c r="AN231" s="260" t="n">
        <f aca="false">IF(F231="AAA",1,IF(F231="AA+",2,IF(F231="AA",3,IF(F231="AA-",4,IF(F231="A+",5,IF(F231="A",6,IF(F231="A-",7,IF(F231="BBB+",8,"Code"))))))))</f>
        <v>5</v>
      </c>
      <c r="AO231" s="260" t="str">
        <f aca="false">IF(F231="BBB",9,IF(F231="BBB-",10,IF(F231="BB+",11,IF(F231="BB",12,IF(F231="BB-",13,IF(F231="B+",14,IF(F231="B",15,IF(F231="B-",16,"Code"))))))))</f>
        <v>Code</v>
      </c>
      <c r="AP231" s="260" t="n">
        <f aca="false">IF(AN231="Code",AO231,AN231)</f>
        <v>5</v>
      </c>
      <c r="AQ231" s="259" t="n">
        <f aca="false">AH231-(IF(ISERROR(VLOOKUP(A231,'WTD Last'!$A$1:$AQ$605,34,0)),0,VLOOKUP(A231,'WTD Last'!$A$1:$AQ$605,34,0)))</f>
        <v>-27242.834077</v>
      </c>
      <c r="AR231" s="270" t="n">
        <f aca="false">R231-(IF(ISERROR(VLOOKUP(A231,'WTD Last'!$A$1:$AQ$605,18,0)),0,VLOOKUP(A231,'WTD Last'!$A$1:$AQ$605,18,0)))</f>
        <v>-6.015572</v>
      </c>
      <c r="AS231" s="259" t="n">
        <f aca="false">O231-(IF(ISERROR(VLOOKUP(A231,'WTD Last'!$A$1:$AQ$605,15,0)),0,VLOOKUP(A231,'WTD Last'!$A$1:$AQ$605,15,0)))</f>
        <v>-37.8598849999999</v>
      </c>
      <c r="AT231" s="259" t="n">
        <f aca="false">N231*(P231/100)/360</f>
        <v>-152.777777777778</v>
      </c>
      <c r="AU231" s="261" t="n">
        <v>89135</v>
      </c>
      <c r="AV231" s="261" t="n">
        <v>68351</v>
      </c>
      <c r="AW231" s="255"/>
      <c r="AX231" s="257"/>
    </row>
    <row r="232" customFormat="false" ht="12.75" hidden="false" customHeight="false" outlineLevel="0" collapsed="false">
      <c r="A232" s="255" t="n">
        <v>1730</v>
      </c>
      <c r="B232" s="255" t="n">
        <v>937</v>
      </c>
      <c r="C232" s="255" t="s">
        <v>2</v>
      </c>
      <c r="D232" s="255" t="s">
        <v>104</v>
      </c>
      <c r="E232" s="255" t="s">
        <v>301</v>
      </c>
      <c r="F232" s="255" t="s">
        <v>184</v>
      </c>
      <c r="G232" s="255" t="s">
        <v>164</v>
      </c>
      <c r="H232" s="255" t="s">
        <v>168</v>
      </c>
      <c r="I232" s="255" t="s">
        <v>210</v>
      </c>
      <c r="J232" s="256" t="s">
        <v>189</v>
      </c>
      <c r="K232" s="268" t="n">
        <v>36979</v>
      </c>
      <c r="L232" s="268" t="n">
        <v>38805</v>
      </c>
      <c r="M232" s="255" t="s">
        <v>155</v>
      </c>
      <c r="N232" s="257" t="n">
        <v>5000000</v>
      </c>
      <c r="O232" s="257" t="n">
        <v>-2117.05427</v>
      </c>
      <c r="P232" s="258" t="n">
        <v>0.57</v>
      </c>
      <c r="Q232" s="257" t="n">
        <v>49.634315</v>
      </c>
      <c r="R232" s="257" t="n">
        <v>49.568097</v>
      </c>
      <c r="S232" s="258" t="n">
        <v>-0.0618295109666566</v>
      </c>
      <c r="T232" s="257" t="n">
        <v>130.896430203972</v>
      </c>
      <c r="U232" s="257" t="n">
        <v>302.533782</v>
      </c>
      <c r="V232" s="257" t="n">
        <v>0</v>
      </c>
      <c r="W232" s="257" t="n">
        <v>433.430212203972</v>
      </c>
      <c r="X232" s="257" t="n">
        <v>16412.411705</v>
      </c>
      <c r="Y232" s="257" t="n">
        <v>16656.672599</v>
      </c>
      <c r="Z232" s="257" t="n">
        <v>244.260894000003</v>
      </c>
      <c r="AA232" s="257" t="n">
        <v>-189.169318203969</v>
      </c>
      <c r="AB232" s="257" t="n">
        <v>16412.411705</v>
      </c>
      <c r="AC232" s="257" t="n">
        <v>16656.672599</v>
      </c>
      <c r="AD232" s="257" t="n">
        <v>244.260894000003</v>
      </c>
      <c r="AF232" s="257" t="n">
        <v>-8706.385685375</v>
      </c>
      <c r="AG232" s="259" t="n">
        <f aca="false">IF(ISERROR(VLOOKUP(B232,Acc_Cash!$A:$H,3,FALSE())),0,VLOOKUP(B232,Acc_Cash!$A:$H,3,FALSE()))</f>
        <v>0</v>
      </c>
      <c r="AH232" s="259" t="n">
        <f aca="false">AG232+AC232</f>
        <v>16656.672599</v>
      </c>
      <c r="AI232" s="259" t="n">
        <f aca="false">AH232-(IF(ISERROR(VLOOKUP(A232,'YTD Last'!$E$2:$Z$500,21,0)),0,VLOOKUP(A232,'YTD Last'!$E$2:$Z$500,21,0)))</f>
        <v>16656.672599</v>
      </c>
      <c r="AJ232" s="259" t="n">
        <f aca="false">AH232-IF(ISERROR(VLOOKUP(A232,'QTD Last'!$A$2:$AH$600,34,0)),0,VLOOKUP(A232,'QTD Last'!$A$2:$AH$600,34,0))</f>
        <v>244.260894000003</v>
      </c>
      <c r="AK232" s="259" t="n">
        <f aca="false">AH232-IF(ISERROR(VLOOKUP(A232,'MTD Last'!$A$2:$AH$600,34,0)),0,VLOOKUP(A232,'MTD Last'!$A$2:$AH$600,34,0))</f>
        <v>244.260894000003</v>
      </c>
      <c r="AL232" s="259" t="n">
        <f aca="false">AD232-AE232</f>
        <v>244.260894000003</v>
      </c>
      <c r="AM232" s="269" t="str">
        <f aca="false">ROUND((L232-Control!$C$3)/365,0)&amp;" Year"</f>
        <v>-20 Year</v>
      </c>
      <c r="AN232" s="260" t="n">
        <f aca="false">IF(F232="AAA",1,IF(F232="AA+",2,IF(F232="AA",3,IF(F232="AA-",4,IF(F232="A+",5,IF(F232="A",6,IF(F232="A-",7,IF(F232="BBB+",8,"Code"))))))))</f>
        <v>5</v>
      </c>
      <c r="AO232" s="260" t="str">
        <f aca="false">IF(F232="BBB",9,IF(F232="BBB-",10,IF(F232="BB+",11,IF(F232="BB",12,IF(F232="BB-",13,IF(F232="B+",14,IF(F232="B",15,IF(F232="B-",16,"Code"))))))))</f>
        <v>Code</v>
      </c>
      <c r="AP232" s="260" t="n">
        <f aca="false">IF(AN232="Code",AO232,AN232)</f>
        <v>5</v>
      </c>
      <c r="AQ232" s="259" t="n">
        <f aca="false">AH232-(IF(ISERROR(VLOOKUP(A232,'WTD Last'!$A$1:$AQ$605,34,0)),0,VLOOKUP(A232,'WTD Last'!$A$1:$AQ$605,34,0)))</f>
        <v>16656.672599</v>
      </c>
      <c r="AR232" s="270" t="n">
        <f aca="false">R232-(IF(ISERROR(VLOOKUP(A232,'WTD Last'!$A$1:$AQ$605,18,0)),0,VLOOKUP(A232,'WTD Last'!$A$1:$AQ$605,18,0)))</f>
        <v>49.568097</v>
      </c>
      <c r="AS232" s="259" t="n">
        <f aca="false">O232-(IF(ISERROR(VLOOKUP(A232,'WTD Last'!$A$1:$AQ$605,15,0)),0,VLOOKUP(A232,'WTD Last'!$A$1:$AQ$605,15,0)))</f>
        <v>-2117.05427</v>
      </c>
      <c r="AT232" s="259" t="n">
        <f aca="false">N232*(P232/100)/360</f>
        <v>79.1666666666667</v>
      </c>
      <c r="AU232" s="261" t="n">
        <v>82003</v>
      </c>
      <c r="AV232" s="261" t="n">
        <v>68351</v>
      </c>
      <c r="AW232" s="255"/>
      <c r="AX232" s="257"/>
    </row>
    <row r="233" customFormat="false" ht="12.75" hidden="false" customHeight="false" outlineLevel="0" collapsed="false">
      <c r="A233" s="255" t="n">
        <v>1318</v>
      </c>
      <c r="B233" s="255" t="n">
        <v>478</v>
      </c>
      <c r="C233" s="255" t="s">
        <v>2</v>
      </c>
      <c r="D233" s="255" t="s">
        <v>104</v>
      </c>
      <c r="E233" s="255" t="s">
        <v>302</v>
      </c>
      <c r="F233" s="255" t="s">
        <v>172</v>
      </c>
      <c r="G233" s="255" t="s">
        <v>191</v>
      </c>
      <c r="H233" s="255" t="s">
        <v>168</v>
      </c>
      <c r="I233" s="255" t="s">
        <v>156</v>
      </c>
      <c r="J233" s="256" t="s">
        <v>154</v>
      </c>
      <c r="K233" s="268" t="n">
        <v>36896</v>
      </c>
      <c r="L233" s="268" t="n">
        <v>38722</v>
      </c>
      <c r="M233" s="255" t="s">
        <v>155</v>
      </c>
      <c r="N233" s="257" t="n">
        <v>-10000000</v>
      </c>
      <c r="O233" s="257" t="n">
        <v>4311.992534</v>
      </c>
      <c r="P233" s="258" t="n">
        <v>3.55</v>
      </c>
      <c r="Q233" s="257" t="n">
        <v>332.161561</v>
      </c>
      <c r="R233" s="257" t="n">
        <v>331.259296</v>
      </c>
      <c r="S233" s="258" t="n">
        <v>-0.632624810948955</v>
      </c>
      <c r="T233" s="257" t="n">
        <v>-2727.87346163505</v>
      </c>
      <c r="U233" s="257" t="n">
        <v>-3571.314837</v>
      </c>
      <c r="V233" s="257" t="n">
        <v>0</v>
      </c>
      <c r="W233" s="257" t="n">
        <v>-6299.18829863505</v>
      </c>
      <c r="X233" s="257" t="n">
        <v>-174720.254683</v>
      </c>
      <c r="Y233" s="257" t="n">
        <v>-179341.240839</v>
      </c>
      <c r="Z233" s="257" t="n">
        <v>-4620.986156</v>
      </c>
      <c r="AA233" s="257" t="n">
        <v>1678.20214263505</v>
      </c>
      <c r="AB233" s="257" t="n">
        <v>-174720.254683</v>
      </c>
      <c r="AC233" s="257" t="n">
        <v>-179341.240839</v>
      </c>
      <c r="AD233" s="257" t="n">
        <v>-4620.986156</v>
      </c>
      <c r="AF233" s="257" t="n">
        <v>42559.36631058</v>
      </c>
      <c r="AG233" s="259" t="n">
        <f aca="false">IF(ISERROR(VLOOKUP(B233,Acc_Cash!$A:$H,3,FALSE())),0,VLOOKUP(B233,Acc_Cash!$A:$H,3,FALSE()))</f>
        <v>0</v>
      </c>
      <c r="AH233" s="259" t="n">
        <f aca="false">AG233+AC233</f>
        <v>-179341.240839</v>
      </c>
      <c r="AI233" s="259" t="n">
        <f aca="false">AH233-(IF(ISERROR(VLOOKUP(A233,'YTD Last'!$E$2:$Z$500,21,0)),0,VLOOKUP(A233,'YTD Last'!$E$2:$Z$500,21,0)))</f>
        <v>-735213.698684</v>
      </c>
      <c r="AJ233" s="259" t="n">
        <f aca="false">AH233-IF(ISERROR(VLOOKUP(A233,'QTD Last'!$A$2:$AH$600,34,0)),0,VLOOKUP(A233,'QTD Last'!$A$2:$AH$600,34,0))</f>
        <v>-4620.986156</v>
      </c>
      <c r="AK233" s="259" t="n">
        <f aca="false">AH233-IF(ISERROR(VLOOKUP(A233,'MTD Last'!$A$2:$AH$600,34,0)),0,VLOOKUP(A233,'MTD Last'!$A$2:$AH$600,34,0))</f>
        <v>-4620.986156</v>
      </c>
      <c r="AL233" s="259" t="n">
        <f aca="false">AD233-AE233</f>
        <v>-4620.986156</v>
      </c>
      <c r="AM233" s="269" t="str">
        <f aca="false">ROUND((L233-Control!$C$3)/365,0)&amp;" Year"</f>
        <v>-20 Year</v>
      </c>
      <c r="AN233" s="260" t="str">
        <f aca="false">IF(F233="AAA",1,IF(F233="AA+",2,IF(F233="AA",3,IF(F233="AA-",4,IF(F233="A+",5,IF(F233="A",6,IF(F233="A-",7,IF(F233="BBB+",8,"Code"))))))))</f>
        <v>Code</v>
      </c>
      <c r="AO233" s="260" t="n">
        <f aca="false">IF(F233="BBB",9,IF(F233="BBB-",10,IF(F233="BB+",11,IF(F233="BB",12,IF(F233="BB-",13,IF(F233="B+",14,IF(F233="B",15,IF(F233="B-",16,"Code"))))))))</f>
        <v>9</v>
      </c>
      <c r="AP233" s="260" t="n">
        <f aca="false">IF(AN233="Code",AO233,AN233)</f>
        <v>9</v>
      </c>
      <c r="AQ233" s="259" t="n">
        <f aca="false">AH233-(IF(ISERROR(VLOOKUP(A233,'WTD Last'!$A$1:$AQ$605,34,0)),0,VLOOKUP(A233,'WTD Last'!$A$1:$AQ$605,34,0)))</f>
        <v>-35011.17246</v>
      </c>
      <c r="AR233" s="270" t="n">
        <f aca="false">R233-(IF(ISERROR(VLOOKUP(A233,'WTD Last'!$A$1:$AQ$605,18,0)),0,VLOOKUP(A233,'WTD Last'!$A$1:$AQ$605,18,0)))</f>
        <v>-7.09088600000001</v>
      </c>
      <c r="AS233" s="259" t="n">
        <f aca="false">O233-(IF(ISERROR(VLOOKUP(A233,'WTD Last'!$A$1:$AQ$605,15,0)),0,VLOOKUP(A233,'WTD Last'!$A$1:$AQ$605,15,0)))</f>
        <v>-39.4723510000003</v>
      </c>
      <c r="AT233" s="259" t="n">
        <f aca="false">N233*(P233/100)/360</f>
        <v>-986.111111111111</v>
      </c>
      <c r="AV233" s="261" t="n">
        <v>1559</v>
      </c>
      <c r="AW233" s="255"/>
      <c r="AX233" s="257"/>
    </row>
    <row r="234" customFormat="false" ht="12.75" hidden="false" customHeight="false" outlineLevel="0" collapsed="false">
      <c r="A234" s="255" t="n">
        <v>1508</v>
      </c>
      <c r="B234" s="255" t="n">
        <v>558</v>
      </c>
      <c r="C234" s="255" t="s">
        <v>2</v>
      </c>
      <c r="D234" s="255" t="s">
        <v>157</v>
      </c>
      <c r="E234" s="255" t="s">
        <v>302</v>
      </c>
      <c r="F234" s="255" t="s">
        <v>172</v>
      </c>
      <c r="G234" s="255" t="s">
        <v>191</v>
      </c>
      <c r="H234" s="255" t="s">
        <v>168</v>
      </c>
      <c r="I234" s="255" t="s">
        <v>156</v>
      </c>
      <c r="J234" s="256" t="s">
        <v>158</v>
      </c>
      <c r="K234" s="268" t="n">
        <v>36896</v>
      </c>
      <c r="L234" s="268" t="n">
        <v>38722</v>
      </c>
      <c r="M234" s="255" t="s">
        <v>155</v>
      </c>
      <c r="N234" s="257" t="n">
        <v>10000000</v>
      </c>
      <c r="O234" s="257" t="n">
        <v>-4311.992534</v>
      </c>
      <c r="P234" s="258" t="n">
        <v>3.55</v>
      </c>
      <c r="Q234" s="257" t="n">
        <v>332.161561</v>
      </c>
      <c r="R234" s="257" t="n">
        <v>331.259296</v>
      </c>
      <c r="S234" s="258" t="n">
        <v>-0.632624810948955</v>
      </c>
      <c r="T234" s="257" t="n">
        <v>2727.87346163505</v>
      </c>
      <c r="U234" s="257" t="n">
        <v>3571.314837</v>
      </c>
      <c r="V234" s="257" t="n">
        <v>0</v>
      </c>
      <c r="W234" s="257" t="n">
        <v>6299.18829863505</v>
      </c>
      <c r="X234" s="257" t="n">
        <v>174720.254683</v>
      </c>
      <c r="Y234" s="257" t="n">
        <v>179341.240839</v>
      </c>
      <c r="Z234" s="257" t="n">
        <v>4620.986156</v>
      </c>
      <c r="AA234" s="257" t="n">
        <v>-1678.20214263505</v>
      </c>
      <c r="AB234" s="257" t="n">
        <v>174720.254683</v>
      </c>
      <c r="AC234" s="257" t="n">
        <v>179341.240839</v>
      </c>
      <c r="AD234" s="257" t="n">
        <v>4620.986156</v>
      </c>
      <c r="AF234" s="257" t="n">
        <v>-42559.36631058</v>
      </c>
      <c r="AG234" s="259" t="n">
        <f aca="false">IF(ISERROR(VLOOKUP(B234,Acc_Cash!$A:$H,3,FALSE())),0,VLOOKUP(B234,Acc_Cash!$A:$H,3,FALSE()))</f>
        <v>0</v>
      </c>
      <c r="AH234" s="259" t="n">
        <f aca="false">AG234+AC234</f>
        <v>179341.240839</v>
      </c>
      <c r="AI234" s="259" t="n">
        <f aca="false">AH234-(IF(ISERROR(VLOOKUP(A234,'YTD Last'!$E$2:$Z$500,21,0)),0,VLOOKUP(A234,'YTD Last'!$E$2:$Z$500,21,0)))</f>
        <v>735213.698684</v>
      </c>
      <c r="AJ234" s="259" t="n">
        <f aca="false">AH234-IF(ISERROR(VLOOKUP(A234,'QTD Last'!$A$2:$AH$600,34,0)),0,VLOOKUP(A234,'QTD Last'!$A$2:$AH$600,34,0))</f>
        <v>4620.986156</v>
      </c>
      <c r="AK234" s="259" t="n">
        <f aca="false">AH234-IF(ISERROR(VLOOKUP(A234,'MTD Last'!$A$2:$AH$600,34,0)),0,VLOOKUP(A234,'MTD Last'!$A$2:$AH$600,34,0))</f>
        <v>4620.986156</v>
      </c>
      <c r="AL234" s="259" t="n">
        <f aca="false">AD234-AE234</f>
        <v>4620.986156</v>
      </c>
      <c r="AM234" s="269" t="str">
        <f aca="false">ROUND((L234-Control!$C$3)/365,0)&amp;" Year"</f>
        <v>-20 Year</v>
      </c>
      <c r="AN234" s="260" t="str">
        <f aca="false">IF(F234="AAA",1,IF(F234="AA+",2,IF(F234="AA",3,IF(F234="AA-",4,IF(F234="A+",5,IF(F234="A",6,IF(F234="A-",7,IF(F234="BBB+",8,"Code"))))))))</f>
        <v>Code</v>
      </c>
      <c r="AO234" s="260" t="n">
        <f aca="false">IF(F234="BBB",9,IF(F234="BBB-",10,IF(F234="BB+",11,IF(F234="BB",12,IF(F234="BB-",13,IF(F234="B+",14,IF(F234="B",15,IF(F234="B-",16,"Code"))))))))</f>
        <v>9</v>
      </c>
      <c r="AP234" s="260" t="n">
        <f aca="false">IF(AN234="Code",AO234,AN234)</f>
        <v>9</v>
      </c>
      <c r="AQ234" s="259" t="n">
        <f aca="false">AH234-(IF(ISERROR(VLOOKUP(A234,'WTD Last'!$A$1:$AQ$605,34,0)),0,VLOOKUP(A234,'WTD Last'!$A$1:$AQ$605,34,0)))</f>
        <v>35011.17246</v>
      </c>
      <c r="AR234" s="270" t="n">
        <f aca="false">R234-(IF(ISERROR(VLOOKUP(A234,'WTD Last'!$A$1:$AQ$605,18,0)),0,VLOOKUP(A234,'WTD Last'!$A$1:$AQ$605,18,0)))</f>
        <v>-7.09088600000001</v>
      </c>
      <c r="AS234" s="259" t="n">
        <f aca="false">O234-(IF(ISERROR(VLOOKUP(A234,'WTD Last'!$A$1:$AQ$605,15,0)),0,VLOOKUP(A234,'WTD Last'!$A$1:$AQ$605,15,0)))</f>
        <v>39.4723510000003</v>
      </c>
      <c r="AT234" s="259" t="n">
        <f aca="false">N234*(P234/100)/360</f>
        <v>986.111111111111</v>
      </c>
      <c r="AV234" s="261" t="n">
        <v>1559</v>
      </c>
      <c r="AW234" s="255"/>
      <c r="AX234" s="257"/>
    </row>
    <row r="235" customFormat="false" ht="12.75" hidden="false" customHeight="false" outlineLevel="0" collapsed="false">
      <c r="A235" s="255" t="n">
        <v>1658</v>
      </c>
      <c r="B235" s="255" t="n">
        <v>868</v>
      </c>
      <c r="C235" s="255" t="s">
        <v>2</v>
      </c>
      <c r="D235" s="255" t="s">
        <v>104</v>
      </c>
      <c r="E235" s="255" t="s">
        <v>303</v>
      </c>
      <c r="F235" s="255" t="s">
        <v>304</v>
      </c>
      <c r="G235" s="255" t="s">
        <v>305</v>
      </c>
      <c r="H235" s="255" t="s">
        <v>303</v>
      </c>
      <c r="I235" s="255" t="s">
        <v>201</v>
      </c>
      <c r="J235" s="256" t="s">
        <v>154</v>
      </c>
      <c r="K235" s="268" t="n">
        <v>36949</v>
      </c>
      <c r="L235" s="268" t="n">
        <v>40602</v>
      </c>
      <c r="M235" s="255" t="s">
        <v>100</v>
      </c>
      <c r="N235" s="257" t="n">
        <v>-20000000</v>
      </c>
      <c r="O235" s="279" t="n">
        <v>16000</v>
      </c>
      <c r="P235" s="258" t="n">
        <v>0.19</v>
      </c>
      <c r="Q235" s="257" t="n">
        <v>23.163733</v>
      </c>
      <c r="R235" s="257" t="n">
        <v>23.133466</v>
      </c>
      <c r="S235" s="258" t="n">
        <v>-0.0048503026829004</v>
      </c>
      <c r="T235" s="257" t="n">
        <f aca="false">(23-19)*O235</f>
        <v>64000</v>
      </c>
      <c r="U235" s="257" t="n">
        <v>-528.275376</v>
      </c>
      <c r="V235" s="257" t="n">
        <v>0</v>
      </c>
      <c r="W235" s="257" t="n">
        <f aca="false">T235+U235</f>
        <v>63471.724624</v>
      </c>
      <c r="X235" s="257" t="n">
        <v>-198</v>
      </c>
      <c r="Y235" s="257" t="n">
        <f aca="false">W235+X235</f>
        <v>63273.724624</v>
      </c>
      <c r="Z235" s="257" t="n">
        <f aca="false">Y235-X235</f>
        <v>63471.724624</v>
      </c>
      <c r="AA235" s="257" t="n">
        <v>0</v>
      </c>
      <c r="AB235" s="257" t="n">
        <v>-198</v>
      </c>
      <c r="AC235" s="257" t="n">
        <f aca="false">Z235*0.8875</f>
        <v>56331.1556038</v>
      </c>
      <c r="AD235" s="257" t="n">
        <f aca="false">AC235-AB235</f>
        <v>56529.1556038</v>
      </c>
      <c r="AF235" s="257" t="n">
        <v>2329.79033114555</v>
      </c>
      <c r="AG235" s="259" t="n">
        <f aca="false">IF(ISERROR(VLOOKUP(B235,Acc_Cash!$A:$H,3,FALSE())),0,VLOOKUP(B235,Acc_Cash!$A:$H,3,FALSE()))</f>
        <v>0</v>
      </c>
      <c r="AH235" s="259" t="n">
        <f aca="false">AG235+AC235</f>
        <v>56331.1556038</v>
      </c>
      <c r="AI235" s="259" t="n">
        <f aca="false">AH235-(IF(ISERROR(VLOOKUP(A235,'YTD Last'!$E$2:$Z$500,21,0)),0,VLOOKUP(A235,'YTD Last'!$E$2:$Z$500,21,0)))</f>
        <v>56331.1556038</v>
      </c>
      <c r="AJ235" s="259" t="n">
        <f aca="false">AH235-IF(ISERROR(VLOOKUP(A235,'QTD Last'!$A$2:$AH$600,34,0)),0,VLOOKUP(A235,'QTD Last'!$A$2:$AH$600,34,0))</f>
        <v>56529.2310478</v>
      </c>
      <c r="AK235" s="259" t="n">
        <f aca="false">AH235-IF(ISERROR(VLOOKUP(A235,'MTD Last'!$A$2:$AH$600,34,0)),0,VLOOKUP(A235,'MTD Last'!$A$2:$AH$600,34,0))</f>
        <v>56529.2310478</v>
      </c>
      <c r="AL235" s="259" t="n">
        <f aca="false">AD235-AE235</f>
        <v>56529.1556038</v>
      </c>
      <c r="AM235" s="269" t="str">
        <f aca="false">ROUND((L235-Control!$C$3)/365,0)&amp;" Year"</f>
        <v>-15 Year</v>
      </c>
      <c r="AN235" s="260" t="n">
        <f aca="false">IF(F235="AAA",1,IF(F235="AA+",2,IF(F235="AA",3,IF(F235="AA-",4,IF(F235="A+",5,IF(F235="A",6,IF(F235="A-",7,IF(F235="BBB+",8,"Code"))))))))</f>
        <v>1</v>
      </c>
      <c r="AO235" s="260" t="str">
        <f aca="false">IF(F235="BBB",9,IF(F235="BBB-",10,IF(F235="BB+",11,IF(F235="BB",12,IF(F235="BB-",13,IF(F235="B+",14,IF(F235="B",15,IF(F235="B-",16,"Code"))))))))</f>
        <v>Code</v>
      </c>
      <c r="AP235" s="260" t="n">
        <f aca="false">IF(AN235="Code",AO235,AN235)</f>
        <v>1</v>
      </c>
      <c r="AQ235" s="259" t="n">
        <f aca="false">AH235-(IF(ISERROR(VLOOKUP(A235,'WTD Last'!$A$1:$AQ$605,34,0)),0,VLOOKUP(A235,'WTD Last'!$A$1:$AQ$605,34,0)))</f>
        <v>56331.1556038</v>
      </c>
      <c r="AR235" s="270" t="n">
        <f aca="false">R235-(IF(ISERROR(VLOOKUP(A235,'WTD Last'!$A$1:$AQ$605,18,0)),0,VLOOKUP(A235,'WTD Last'!$A$1:$AQ$605,18,0)))</f>
        <v>23.133466</v>
      </c>
      <c r="AS235" s="259" t="n">
        <f aca="false">O235-(IF(ISERROR(VLOOKUP(A235,'WTD Last'!$A$1:$AQ$605,15,0)),0,VLOOKUP(A235,'WTD Last'!$A$1:$AQ$605,15,0)))</f>
        <v>16000</v>
      </c>
      <c r="AT235" s="259" t="n">
        <f aca="false">N235*(P235/100)/360</f>
        <v>-105.555555555556</v>
      </c>
      <c r="AU235" s="261" t="n">
        <v>90590</v>
      </c>
      <c r="AV235" s="261" t="n">
        <v>93824</v>
      </c>
      <c r="AW235" s="255"/>
      <c r="AX235" s="257"/>
    </row>
    <row r="236" customFormat="false" ht="12.75" hidden="false" customHeight="false" outlineLevel="0" collapsed="false">
      <c r="A236" s="255" t="n">
        <v>1319</v>
      </c>
      <c r="B236" s="255" t="n">
        <v>479</v>
      </c>
      <c r="C236" s="255" t="s">
        <v>2</v>
      </c>
      <c r="D236" s="255" t="s">
        <v>104</v>
      </c>
      <c r="E236" s="255" t="s">
        <v>306</v>
      </c>
      <c r="F236" s="255" t="s">
        <v>184</v>
      </c>
      <c r="G236" s="255" t="s">
        <v>160</v>
      </c>
      <c r="H236" s="255" t="s">
        <v>107</v>
      </c>
      <c r="I236" s="255" t="s">
        <v>156</v>
      </c>
      <c r="J236" s="256" t="s">
        <v>105</v>
      </c>
      <c r="K236" s="268" t="n">
        <v>36896</v>
      </c>
      <c r="L236" s="268" t="n">
        <v>38722</v>
      </c>
      <c r="M236" s="255" t="s">
        <v>155</v>
      </c>
      <c r="N236" s="257" t="n">
        <v>-10000000</v>
      </c>
      <c r="O236" s="257" t="n">
        <v>4027.20067</v>
      </c>
      <c r="P236" s="258" t="n">
        <v>0.24</v>
      </c>
      <c r="Q236" s="257" t="n">
        <v>29.47793</v>
      </c>
      <c r="R236" s="257" t="n">
        <v>29.232823</v>
      </c>
      <c r="S236" s="258" t="n">
        <v>-0.246012786118884</v>
      </c>
      <c r="T236" s="257" t="n">
        <v>-990.742857086538</v>
      </c>
      <c r="U236" s="257" t="n">
        <v>-314.963184</v>
      </c>
      <c r="V236" s="257" t="n">
        <v>0</v>
      </c>
      <c r="W236" s="257" t="n">
        <v>-1305.70604108654</v>
      </c>
      <c r="X236" s="257" t="n">
        <v>17158.343041</v>
      </c>
      <c r="Y236" s="257" t="n">
        <v>16087.261968</v>
      </c>
      <c r="Z236" s="257" t="n">
        <v>-1071.081073</v>
      </c>
      <c r="AA236" s="257" t="n">
        <v>234.624968086539</v>
      </c>
      <c r="AB236" s="257" t="n">
        <v>17158.343041</v>
      </c>
      <c r="AC236" s="257" t="n">
        <v>16087.261968</v>
      </c>
      <c r="AD236" s="257" t="n">
        <v>-1071.081073</v>
      </c>
      <c r="AF236" s="257" t="n">
        <v>16561.862755375</v>
      </c>
      <c r="AG236" s="259" t="n">
        <f aca="false">IF(ISERROR(VLOOKUP(B236,Acc_Cash!$A:$H,3,FALSE())),0,VLOOKUP(B236,Acc_Cash!$A:$H,3,FALSE()))</f>
        <v>0</v>
      </c>
      <c r="AH236" s="259" t="n">
        <f aca="false">AG236+AC236</f>
        <v>16087.261968</v>
      </c>
      <c r="AI236" s="259" t="n">
        <f aca="false">AH236-(IF(ISERROR(VLOOKUP(A236,'YTD Last'!$E$2:$Z$383,21,0)),0,VLOOKUP(A236,'YTD Last'!$E$2:$Z$383,21,0)))</f>
        <v>10984.148426</v>
      </c>
      <c r="AJ236" s="259" t="n">
        <f aca="false">AH236-IF(ISERROR(VLOOKUP(A236,'QTD Last'!$A$2:$AH$600,34,0)),0,VLOOKUP(A236,'QTD Last'!$A$2:$AH$600,34,0))</f>
        <v>-1071.081073</v>
      </c>
      <c r="AK236" s="259" t="n">
        <f aca="false">AH236-IF(ISERROR(VLOOKUP(A236,'MTD Last'!$A$2:$AH$600,34,0)),0,VLOOKUP(A236,'MTD Last'!$A$2:$AH$600,34,0))</f>
        <v>-1071.081073</v>
      </c>
      <c r="AL236" s="259" t="n">
        <f aca="false">AD236-AE236</f>
        <v>-1071.081073</v>
      </c>
      <c r="AM236" s="269" t="str">
        <f aca="false">ROUND((L236-Control!$C$3)/365,0)&amp;" Year"</f>
        <v>-20 Year</v>
      </c>
      <c r="AN236" s="260" t="n">
        <f aca="false">IF(F236="AAA",1,IF(F236="AA+",2,IF(F236="AA",3,IF(F236="AA-",4,IF(F236="A+",5,IF(F236="A",6,IF(F236="A-",7,IF(F236="BBB+",8,"Code"))))))))</f>
        <v>5</v>
      </c>
      <c r="AO236" s="260" t="str">
        <f aca="false">IF(F236="BBB",9,IF(F236="BBB-",10,IF(F236="BB+",11,IF(F236="BB",12,IF(F236="BB-",13,IF(F236="B+",14,IF(F236="B",15,IF(F236="B-",16,"Code"))))))))</f>
        <v>Code</v>
      </c>
      <c r="AP236" s="260" t="n">
        <f aca="false">IF(AN236="Code",AO236,AN236)</f>
        <v>5</v>
      </c>
      <c r="AQ236" s="259" t="n">
        <f aca="false">AH236-(IF(ISERROR(VLOOKUP(A236,'WTD Last'!$A$1:$AQ$605,34,0)),0,VLOOKUP(A236,'WTD Last'!$A$1:$AQ$605,34,0)))</f>
        <v>-8874.699359</v>
      </c>
      <c r="AR236" s="270" t="n">
        <f aca="false">R236-(IF(ISERROR(VLOOKUP(A236,'WTD Last'!$A$1:$AQ$605,18,0)),0,VLOOKUP(A236,'WTD Last'!$A$1:$AQ$605,18,0)))</f>
        <v>-1.939427</v>
      </c>
      <c r="AS236" s="259" t="n">
        <f aca="false">O236-(IF(ISERROR(VLOOKUP(A236,'WTD Last'!$A$1:$AQ$605,15,0)),0,VLOOKUP(A236,'WTD Last'!$A$1:$AQ$605,15,0)))</f>
        <v>-37.0614270000001</v>
      </c>
      <c r="AT236" s="259" t="n">
        <f aca="false">N236*(P236/100)/360</f>
        <v>-66.6666666666667</v>
      </c>
      <c r="AV236" s="261" t="n">
        <v>92948</v>
      </c>
      <c r="AW236" s="255"/>
      <c r="AX236" s="257"/>
    </row>
    <row r="237" customFormat="false" ht="12.75" hidden="false" customHeight="false" outlineLevel="0" collapsed="false">
      <c r="A237" s="255" t="n">
        <v>1560</v>
      </c>
      <c r="B237" s="255" t="n">
        <v>606</v>
      </c>
      <c r="C237" s="255" t="s">
        <v>2</v>
      </c>
      <c r="D237" s="255" t="s">
        <v>157</v>
      </c>
      <c r="E237" s="255" t="s">
        <v>306</v>
      </c>
      <c r="F237" s="255" t="s">
        <v>184</v>
      </c>
      <c r="G237" s="255" t="s">
        <v>160</v>
      </c>
      <c r="H237" s="255" t="s">
        <v>107</v>
      </c>
      <c r="I237" s="255" t="s">
        <v>156</v>
      </c>
      <c r="J237" s="256" t="s">
        <v>158</v>
      </c>
      <c r="K237" s="268" t="n">
        <v>36896</v>
      </c>
      <c r="L237" s="268" t="n">
        <v>38722</v>
      </c>
      <c r="M237" s="255" t="s">
        <v>155</v>
      </c>
      <c r="N237" s="257" t="n">
        <v>10000000</v>
      </c>
      <c r="O237" s="257" t="n">
        <v>-4027.20067</v>
      </c>
      <c r="P237" s="258" t="n">
        <v>0.24</v>
      </c>
      <c r="Q237" s="257" t="n">
        <v>29.47793</v>
      </c>
      <c r="R237" s="257" t="n">
        <v>29.232823</v>
      </c>
      <c r="S237" s="258" t="n">
        <v>-0.246012786118884</v>
      </c>
      <c r="T237" s="257" t="n">
        <v>990.742857086538</v>
      </c>
      <c r="U237" s="257" t="n">
        <v>314.963184</v>
      </c>
      <c r="V237" s="257" t="n">
        <v>0</v>
      </c>
      <c r="W237" s="257" t="n">
        <v>1305.70604108654</v>
      </c>
      <c r="X237" s="257" t="n">
        <v>-17158.343041</v>
      </c>
      <c r="Y237" s="257" t="n">
        <v>-16087.261968</v>
      </c>
      <c r="Z237" s="257" t="n">
        <v>1071.081073</v>
      </c>
      <c r="AA237" s="257" t="n">
        <v>-234.624968086539</v>
      </c>
      <c r="AB237" s="257" t="n">
        <v>-17158.343041</v>
      </c>
      <c r="AC237" s="257" t="n">
        <v>-16087.261968</v>
      </c>
      <c r="AD237" s="257" t="n">
        <v>1071.081073</v>
      </c>
      <c r="AF237" s="257" t="n">
        <v>-16561.862755375</v>
      </c>
      <c r="AG237" s="259" t="n">
        <f aca="false">IF(ISERROR(VLOOKUP(B237,Acc_Cash!$A:$H,3,FALSE())),0,VLOOKUP(B237,Acc_Cash!$A:$H,3,FALSE()))</f>
        <v>0</v>
      </c>
      <c r="AH237" s="259" t="n">
        <f aca="false">AG237+AC237</f>
        <v>-16087.261968</v>
      </c>
      <c r="AI237" s="259" t="n">
        <f aca="false">AH237-(IF(ISERROR(VLOOKUP(A237,'YTD Last'!$E$2:$Z$500,21,0)),0,VLOOKUP(A237,'YTD Last'!$E$2:$Z$500,21,0)))</f>
        <v>-10984.148426</v>
      </c>
      <c r="AJ237" s="259" t="n">
        <f aca="false">AH237-IF(ISERROR(VLOOKUP(A237,'QTD Last'!$A$2:$AH$600,34,0)),0,VLOOKUP(A237,'QTD Last'!$A$2:$AH$600,34,0))</f>
        <v>1071.081073</v>
      </c>
      <c r="AK237" s="259" t="n">
        <f aca="false">AH237-IF(ISERROR(VLOOKUP(A237,'MTD Last'!$A$2:$AH$600,34,0)),0,VLOOKUP(A237,'MTD Last'!$A$2:$AH$600,34,0))</f>
        <v>1071.081073</v>
      </c>
      <c r="AL237" s="259" t="n">
        <f aca="false">AD237-AE237</f>
        <v>1071.081073</v>
      </c>
      <c r="AM237" s="269" t="str">
        <f aca="false">ROUND((L237-Control!$C$3)/365,0)&amp;" Year"</f>
        <v>-20 Year</v>
      </c>
      <c r="AN237" s="260" t="n">
        <f aca="false">IF(F237="AAA",1,IF(F237="AA+",2,IF(F237="AA",3,IF(F237="AA-",4,IF(F237="A+",5,IF(F237="A",6,IF(F237="A-",7,IF(F237="BBB+",8,"Code"))))))))</f>
        <v>5</v>
      </c>
      <c r="AO237" s="260" t="str">
        <f aca="false">IF(F237="BBB",9,IF(F237="BBB-",10,IF(F237="BB+",11,IF(F237="BB",12,IF(F237="BB-",13,IF(F237="B+",14,IF(F237="B",15,IF(F237="B-",16,"Code"))))))))</f>
        <v>Code</v>
      </c>
      <c r="AP237" s="260" t="n">
        <f aca="false">IF(AN237="Code",AO237,AN237)</f>
        <v>5</v>
      </c>
      <c r="AQ237" s="259" t="n">
        <f aca="false">AH237-(IF(ISERROR(VLOOKUP(A237,'WTD Last'!$A$1:$AQ$605,34,0)),0,VLOOKUP(A237,'WTD Last'!$A$1:$AQ$605,34,0)))</f>
        <v>8874.699359</v>
      </c>
      <c r="AR237" s="270" t="n">
        <f aca="false">R237-(IF(ISERROR(VLOOKUP(A237,'WTD Last'!$A$1:$AQ$605,18,0)),0,VLOOKUP(A237,'WTD Last'!$A$1:$AQ$605,18,0)))</f>
        <v>-1.939427</v>
      </c>
      <c r="AS237" s="259" t="n">
        <f aca="false">O237-(IF(ISERROR(VLOOKUP(A237,'WTD Last'!$A$1:$AQ$605,15,0)),0,VLOOKUP(A237,'WTD Last'!$A$1:$AQ$605,15,0)))</f>
        <v>37.0614270000001</v>
      </c>
      <c r="AT237" s="259" t="n">
        <f aca="false">N237*(P237/100)/360</f>
        <v>66.6666666666667</v>
      </c>
      <c r="AV237" s="261" t="n">
        <v>92948</v>
      </c>
      <c r="AW237" s="255"/>
      <c r="AX237" s="257"/>
    </row>
    <row r="238" customFormat="false" ht="12.75" hidden="false" customHeight="false" outlineLevel="0" collapsed="false">
      <c r="A238" s="255" t="n">
        <v>1606</v>
      </c>
      <c r="B238" s="255" t="n">
        <v>659</v>
      </c>
      <c r="C238" s="255" t="s">
        <v>2</v>
      </c>
      <c r="D238" s="255" t="s">
        <v>104</v>
      </c>
      <c r="E238" s="255" t="s">
        <v>306</v>
      </c>
      <c r="F238" s="255" t="s">
        <v>184</v>
      </c>
      <c r="G238" s="255" t="s">
        <v>160</v>
      </c>
      <c r="H238" s="255" t="s">
        <v>107</v>
      </c>
      <c r="I238" s="255" t="s">
        <v>180</v>
      </c>
      <c r="J238" s="256" t="s">
        <v>105</v>
      </c>
      <c r="K238" s="268" t="n">
        <v>36902</v>
      </c>
      <c r="L238" s="268" t="n">
        <v>38728</v>
      </c>
      <c r="M238" s="255" t="s">
        <v>155</v>
      </c>
      <c r="N238" s="257" t="n">
        <v>10000000</v>
      </c>
      <c r="O238" s="257" t="n">
        <v>-4048.098555</v>
      </c>
      <c r="P238" s="258" t="n">
        <v>0.29</v>
      </c>
      <c r="Q238" s="257" t="n">
        <v>29.516609</v>
      </c>
      <c r="R238" s="257" t="n">
        <v>29.271483</v>
      </c>
      <c r="S238" s="258" t="n">
        <v>-0.245999693479844</v>
      </c>
      <c r="T238" s="257" t="n">
        <v>995.831003706201</v>
      </c>
      <c r="U238" s="257" t="n">
        <v>325.885242</v>
      </c>
      <c r="V238" s="257" t="n">
        <v>0</v>
      </c>
      <c r="W238" s="257" t="n">
        <v>1321.7162457062</v>
      </c>
      <c r="X238" s="257" t="n">
        <v>4424.386512</v>
      </c>
      <c r="Y238" s="257" t="n">
        <v>5538.522695</v>
      </c>
      <c r="Z238" s="257" t="n">
        <v>1114.136183</v>
      </c>
      <c r="AA238" s="257" t="n">
        <v>-207.580062706201</v>
      </c>
      <c r="AB238" s="257" t="n">
        <v>4424.386512</v>
      </c>
      <c r="AC238" s="257" t="n">
        <v>5538.522695</v>
      </c>
      <c r="AD238" s="257" t="n">
        <v>1114.136183</v>
      </c>
      <c r="AF238" s="257" t="n">
        <v>-16647.8053074375</v>
      </c>
      <c r="AG238" s="259" t="n">
        <f aca="false">IF(ISERROR(VLOOKUP(B238,Acc_Cash!$A:$H,3,FALSE())),0,VLOOKUP(B238,Acc_Cash!$A:$H,3,FALSE()))</f>
        <v>0</v>
      </c>
      <c r="AH238" s="259" t="n">
        <f aca="false">AG238+AC238</f>
        <v>5538.522695</v>
      </c>
      <c r="AI238" s="259" t="n">
        <f aca="false">AH238-(IF(ISERROR(VLOOKUP(A238,'YTD Last'!$E$2:$Z$500,21,0)),0,VLOOKUP(A238,'YTD Last'!$E$2:$Z$500,21,0)))</f>
        <v>5538.522695</v>
      </c>
      <c r="AJ238" s="259" t="n">
        <f aca="false">AH238-IF(ISERROR(VLOOKUP(A238,'QTD Last'!$A$2:$AH$600,34,0)),0,VLOOKUP(A238,'QTD Last'!$A$2:$AH$600,34,0))</f>
        <v>1114.136183</v>
      </c>
      <c r="AK238" s="259" t="n">
        <f aca="false">AH238-IF(ISERROR(VLOOKUP(A238,'MTD Last'!$A$2:$AH$600,34,0)),0,VLOOKUP(A238,'MTD Last'!$A$2:$AH$600,34,0))</f>
        <v>1114.136183</v>
      </c>
      <c r="AL238" s="259" t="n">
        <f aca="false">AD238-AE238</f>
        <v>1114.136183</v>
      </c>
      <c r="AM238" s="269" t="str">
        <f aca="false">ROUND((L238-Control!$C$3)/365,0)&amp;" Year"</f>
        <v>-20 Year</v>
      </c>
      <c r="AN238" s="260" t="n">
        <f aca="false">IF(F238="AAA",1,IF(F238="AA+",2,IF(F238="AA",3,IF(F238="AA-",4,IF(F238="A+",5,IF(F238="A",6,IF(F238="A-",7,IF(F238="BBB+",8,"Code"))))))))</f>
        <v>5</v>
      </c>
      <c r="AO238" s="260" t="str">
        <f aca="false">IF(F238="BBB",9,IF(F238="BBB-",10,IF(F238="BB+",11,IF(F238="BB",12,IF(F238="BB-",13,IF(F238="B+",14,IF(F238="B",15,IF(F238="B-",16,"Code"))))))))</f>
        <v>Code</v>
      </c>
      <c r="AP238" s="260" t="n">
        <f aca="false">IF(AN238="Code",AO238,AN238)</f>
        <v>5</v>
      </c>
      <c r="AQ238" s="259" t="n">
        <f aca="false">AH238-(IF(ISERROR(VLOOKUP(A238,'WTD Last'!$A$1:$AQ$605,34,0)),0,VLOOKUP(A238,'WTD Last'!$A$1:$AQ$605,34,0)))</f>
        <v>8884.230066</v>
      </c>
      <c r="AR238" s="270" t="n">
        <f aca="false">R238-(IF(ISERROR(VLOOKUP(A238,'WTD Last'!$A$1:$AQ$605,18,0)),0,VLOOKUP(A238,'WTD Last'!$A$1:$AQ$605,18,0)))</f>
        <v>-1.938999</v>
      </c>
      <c r="AS238" s="259" t="n">
        <f aca="false">O238-(IF(ISERROR(VLOOKUP(A238,'WTD Last'!$A$1:$AQ$605,15,0)),0,VLOOKUP(A238,'WTD Last'!$A$1:$AQ$605,15,0)))</f>
        <v>37.3579909999999</v>
      </c>
      <c r="AT238" s="259" t="n">
        <f aca="false">N238*(P238/100)/360</f>
        <v>80.5555555555555</v>
      </c>
      <c r="AU238" s="261" t="n">
        <v>122</v>
      </c>
      <c r="AV238" s="261" t="n">
        <v>92948</v>
      </c>
      <c r="AW238" s="255"/>
      <c r="AX238" s="257"/>
    </row>
    <row r="239" customFormat="false" ht="12.75" hidden="false" customHeight="false" outlineLevel="0" collapsed="false">
      <c r="A239" s="255" t="n">
        <v>1585</v>
      </c>
      <c r="B239" s="255" t="n">
        <v>640</v>
      </c>
      <c r="C239" s="255" t="s">
        <v>2</v>
      </c>
      <c r="D239" s="255" t="s">
        <v>104</v>
      </c>
      <c r="E239" s="255" t="s">
        <v>307</v>
      </c>
      <c r="F239" s="255" t="s">
        <v>116</v>
      </c>
      <c r="G239" s="255" t="s">
        <v>112</v>
      </c>
      <c r="H239" s="255" t="s">
        <v>110</v>
      </c>
      <c r="I239" s="255" t="s">
        <v>219</v>
      </c>
      <c r="J239" s="256" t="s">
        <v>105</v>
      </c>
      <c r="K239" s="268" t="n">
        <v>36888</v>
      </c>
      <c r="L239" s="268" t="n">
        <v>37113</v>
      </c>
      <c r="M239" s="255" t="s">
        <v>272</v>
      </c>
      <c r="N239" s="257" t="n">
        <v>5700000</v>
      </c>
      <c r="O239" s="257" t="n">
        <v>-194.101682</v>
      </c>
      <c r="P239" s="258" t="n">
        <v>0.45</v>
      </c>
      <c r="Q239" s="257" t="n">
        <v>33.995864</v>
      </c>
      <c r="R239" s="257" t="n">
        <v>32.9859</v>
      </c>
      <c r="S239" s="258" t="n">
        <v>-0.515122496322906</v>
      </c>
      <c r="T239" s="257" t="n">
        <v>99.9861429723149</v>
      </c>
      <c r="U239" s="257" t="n">
        <v>183.534276</v>
      </c>
      <c r="V239" s="257" t="n">
        <v>0</v>
      </c>
      <c r="W239" s="257" t="n">
        <v>283.520418972315</v>
      </c>
      <c r="X239" s="257" t="n">
        <v>5762.922477</v>
      </c>
      <c r="Y239" s="257" t="n">
        <v>6019.725576</v>
      </c>
      <c r="Z239" s="257" t="n">
        <v>256.803099</v>
      </c>
      <c r="AA239" s="257" t="n">
        <v>-26.7173199723152</v>
      </c>
      <c r="AB239" s="257" t="n">
        <v>8212.164529725</v>
      </c>
      <c r="AC239" s="257" t="n">
        <v>8526.941278404</v>
      </c>
      <c r="AD239" s="257" t="n">
        <v>314.776748679</v>
      </c>
      <c r="AF239" s="257" t="n">
        <v>-1404.907974316</v>
      </c>
      <c r="AG239" s="259" t="n">
        <f aca="false">IF(ISERROR(VLOOKUP(B239,Acc_Cash!$A:$H,3,FALSE())),0,VLOOKUP(B239,Acc_Cash!$A:$H,3,FALSE()))</f>
        <v>4642.57875</v>
      </c>
      <c r="AH239" s="259" t="n">
        <f aca="false">AG239+AC239</f>
        <v>13169.520028404</v>
      </c>
      <c r="AI239" s="259" t="n">
        <f aca="false">AH239-(IF(ISERROR(VLOOKUP(A239,'YTD Last'!$E$2:$Z$383,21,0)),0,VLOOKUP(A239,'YTD Last'!$E$2:$Z$383,21,0)))</f>
        <v>19903.8736246873</v>
      </c>
      <c r="AJ239" s="259" t="n">
        <f aca="false">AH239-IF(ISERROR(VLOOKUP(A239,'QTD Last'!$A$2:$AH$600,34,0)),0,VLOOKUP(A239,'QTD Last'!$A$2:$AH$600,34,0))</f>
        <v>286.917998679</v>
      </c>
      <c r="AK239" s="259" t="n">
        <f aca="false">AH239-IF(ISERROR(VLOOKUP(A239,'MTD Last'!$A$2:$AH$600,34,0)),0,VLOOKUP(A239,'MTD Last'!$A$2:$AH$600,34,0))</f>
        <v>286.917998679</v>
      </c>
      <c r="AL239" s="259" t="n">
        <f aca="false">AD239-AE239</f>
        <v>314.776748679</v>
      </c>
      <c r="AM239" s="269" t="str">
        <f aca="false">ROUND((L239-Control!$C$3)/365,0)&amp;" Year"</f>
        <v>-24 Year</v>
      </c>
      <c r="AN239" s="260" t="n">
        <f aca="false">IF(F239="AAA",1,IF(F239="AA+",2,IF(F239="AA",3,IF(F239="AA-",4,IF(F239="A+",5,IF(F239="A",6,IF(F239="A-",7,IF(F239="BBB+",8,"Code"))))))))</f>
        <v>8</v>
      </c>
      <c r="AO239" s="260" t="str">
        <f aca="false">IF(F239="BBB",9,IF(F239="BBB-",10,IF(F239="BB+",11,IF(F239="BB",12,IF(F239="BB-",13,IF(F239="B+",14,IF(F239="B",15,IF(F239="B-",16,"Code"))))))))</f>
        <v>Code</v>
      </c>
      <c r="AP239" s="260" t="n">
        <f aca="false">IF(AN239="Code",AO239,AN239)</f>
        <v>8</v>
      </c>
      <c r="AQ239" s="259" t="n">
        <f aca="false">AH239-(IF(ISERROR(VLOOKUP(A239,'WTD Last'!$A$1:$AQ$605,34,0)),0,VLOOKUP(A239,'WTD Last'!$A$1:$AQ$605,34,0)))</f>
        <v>2014.9962077358</v>
      </c>
      <c r="AR239" s="270" t="n">
        <f aca="false">R239-(IF(ISERROR(VLOOKUP(A239,'WTD Last'!$A$1:$AQ$605,18,0)),0,VLOOKUP(A239,'WTD Last'!$A$1:$AQ$605,18,0)))</f>
        <v>-4.830938</v>
      </c>
      <c r="AS239" s="259" t="n">
        <f aca="false">O239-(IF(ISERROR(VLOOKUP(A239,'WTD Last'!$A$1:$AQ$605,15,0)),0,VLOOKUP(A239,'WTD Last'!$A$1:$AQ$605,15,0)))</f>
        <v>11.497299</v>
      </c>
      <c r="AT239" s="259" t="n">
        <f aca="false">N239*(P239/100)/360</f>
        <v>71.25</v>
      </c>
      <c r="AU239" s="261" t="n">
        <v>81676</v>
      </c>
      <c r="AV239" s="261" t="n">
        <v>51052</v>
      </c>
      <c r="AW239" s="255"/>
      <c r="AX239" s="257"/>
    </row>
    <row r="240" customFormat="false" ht="12.75" hidden="false" customHeight="false" outlineLevel="0" collapsed="false">
      <c r="A240" s="255" t="n">
        <v>1586</v>
      </c>
      <c r="B240" s="255" t="n">
        <v>643</v>
      </c>
      <c r="C240" s="255" t="s">
        <v>2</v>
      </c>
      <c r="D240" s="255" t="s">
        <v>104</v>
      </c>
      <c r="E240" s="255" t="s">
        <v>308</v>
      </c>
      <c r="F240" s="255" t="s">
        <v>116</v>
      </c>
      <c r="G240" s="255" t="s">
        <v>160</v>
      </c>
      <c r="H240" s="255" t="s">
        <v>110</v>
      </c>
      <c r="I240" s="255" t="s">
        <v>219</v>
      </c>
      <c r="J240" s="256" t="s">
        <v>105</v>
      </c>
      <c r="K240" s="268" t="n">
        <v>36888</v>
      </c>
      <c r="L240" s="268" t="n">
        <v>37004</v>
      </c>
      <c r="M240" s="255" t="s">
        <v>272</v>
      </c>
      <c r="N240" s="257" t="n">
        <v>17000000</v>
      </c>
      <c r="O240" s="257" t="n">
        <v>-105.09616</v>
      </c>
      <c r="P240" s="258" t="n">
        <v>0.15</v>
      </c>
      <c r="Q240" s="257" t="n">
        <v>18.479364</v>
      </c>
      <c r="R240" s="257" t="n">
        <v>16.905317</v>
      </c>
      <c r="S240" s="258" t="n">
        <v>-0.100333115919948</v>
      </c>
      <c r="T240" s="257" t="n">
        <v>10.5446252040214</v>
      </c>
      <c r="U240" s="257" t="n">
        <v>231.214329</v>
      </c>
      <c r="V240" s="257" t="n">
        <v>0</v>
      </c>
      <c r="W240" s="257" t="n">
        <v>241.758954204021</v>
      </c>
      <c r="X240" s="257" t="n">
        <v>6473.65179</v>
      </c>
      <c r="Y240" s="257" t="n">
        <v>6701.061095</v>
      </c>
      <c r="Z240" s="257" t="n">
        <v>227.409305</v>
      </c>
      <c r="AA240" s="257" t="n">
        <v>-14.3496492040213</v>
      </c>
      <c r="AB240" s="257" t="n">
        <v>9224.95380075</v>
      </c>
      <c r="AC240" s="257" t="n">
        <v>9492.0530410675</v>
      </c>
      <c r="AD240" s="257" t="n">
        <v>267.099240317501</v>
      </c>
      <c r="AF240" s="257" t="n">
        <v>-760.68600608</v>
      </c>
      <c r="AG240" s="259" t="n">
        <f aca="false">IF(ISERROR(VLOOKUP(B240,Acc_Cash!$A:$H,3,FALSE())),0,VLOOKUP(B240,Acc_Cash!$A:$H,3,FALSE()))</f>
        <v>0</v>
      </c>
      <c r="AH240" s="259" t="n">
        <f aca="false">AG240+AC240</f>
        <v>9492.0530410675</v>
      </c>
      <c r="AI240" s="259" t="n">
        <f aca="false">AH240-(IF(ISERROR(VLOOKUP(A240,'YTD Last'!$E$2:$Z$500,21,0)),0,VLOOKUP(A240,'YTD Last'!$E$2:$Z$500,21,0)))</f>
        <v>13576.1231046504</v>
      </c>
      <c r="AJ240" s="259" t="n">
        <f aca="false">AH240-IF(ISERROR(VLOOKUP(A240,'QTD Last'!$A$2:$AH$600,34,0)),0,VLOOKUP(A240,'QTD Last'!$A$2:$AH$600,34,0))</f>
        <v>267.099240317501</v>
      </c>
      <c r="AK240" s="259" t="n">
        <f aca="false">AH240-IF(ISERROR(VLOOKUP(A240,'MTD Last'!$A$2:$AH$600,34,0)),0,VLOOKUP(A240,'MTD Last'!$A$2:$AH$600,34,0))</f>
        <v>267.099240317501</v>
      </c>
      <c r="AL240" s="259" t="n">
        <f aca="false">AD240-AE240</f>
        <v>267.099240317501</v>
      </c>
      <c r="AM240" s="269" t="str">
        <f aca="false">ROUND((L240-Control!$C$3)/365,0)&amp;" Year"</f>
        <v>-24 Year</v>
      </c>
      <c r="AN240" s="260" t="n">
        <f aca="false">IF(F240="AAA",1,IF(F240="AA+",2,IF(F240="AA",3,IF(F240="AA-",4,IF(F240="A+",5,IF(F240="A",6,IF(F240="A-",7,IF(F240="BBB+",8,"Code"))))))))</f>
        <v>8</v>
      </c>
      <c r="AO240" s="260" t="str">
        <f aca="false">IF(F240="BBB",9,IF(F240="BBB-",10,IF(F240="BB+",11,IF(F240="BB",12,IF(F240="BB-",13,IF(F240="B+",14,IF(F240="B",15,IF(F240="B-",16,"Code"))))))))</f>
        <v>Code</v>
      </c>
      <c r="AP240" s="260" t="n">
        <f aca="false">IF(AN240="Code",AO240,AN240)</f>
        <v>8</v>
      </c>
      <c r="AQ240" s="259" t="n">
        <f aca="false">AH240-(IF(ISERROR(VLOOKUP(A240,'WTD Last'!$A$1:$AQ$605,34,0)),0,VLOOKUP(A240,'WTD Last'!$A$1:$AQ$605,34,0)))</f>
        <v>1665.7203635821</v>
      </c>
      <c r="AR240" s="270" t="n">
        <f aca="false">R240-(IF(ISERROR(VLOOKUP(A240,'WTD Last'!$A$1:$AQ$605,18,0)),0,VLOOKUP(A240,'WTD Last'!$A$1:$AQ$605,18,0)))</f>
        <v>-4.412662</v>
      </c>
      <c r="AS240" s="259" t="n">
        <f aca="false">O240-(IF(ISERROR(VLOOKUP(A240,'WTD Last'!$A$1:$AQ$605,15,0)),0,VLOOKUP(A240,'WTD Last'!$A$1:$AQ$605,15,0)))</f>
        <v>34.849494</v>
      </c>
      <c r="AT240" s="259" t="n">
        <f aca="false">N240*(P240/100)/360</f>
        <v>70.8333333333333</v>
      </c>
      <c r="AU240" s="261" t="n">
        <v>81676</v>
      </c>
      <c r="AV240" s="261" t="n">
        <v>67390</v>
      </c>
      <c r="AW240" s="255"/>
      <c r="AX240" s="257"/>
    </row>
    <row r="241" customFormat="false" ht="12.75" hidden="false" customHeight="false" outlineLevel="0" collapsed="false">
      <c r="A241" s="255" t="n">
        <v>1069</v>
      </c>
      <c r="B241" s="255" t="n">
        <v>430</v>
      </c>
      <c r="C241" s="255" t="s">
        <v>2</v>
      </c>
      <c r="D241" s="255" t="s">
        <v>104</v>
      </c>
      <c r="E241" s="255" t="s">
        <v>309</v>
      </c>
      <c r="F241" s="255" t="s">
        <v>116</v>
      </c>
      <c r="G241" s="255" t="s">
        <v>112</v>
      </c>
      <c r="H241" s="255" t="s">
        <v>97</v>
      </c>
      <c r="I241" s="255" t="s">
        <v>200</v>
      </c>
      <c r="J241" s="256" t="s">
        <v>212</v>
      </c>
      <c r="K241" s="268" t="n">
        <v>36878</v>
      </c>
      <c r="L241" s="268" t="n">
        <v>38704</v>
      </c>
      <c r="M241" s="255" t="s">
        <v>155</v>
      </c>
      <c r="N241" s="257" t="n">
        <v>10000000</v>
      </c>
      <c r="O241" s="257" t="n">
        <v>-4032.16914</v>
      </c>
      <c r="P241" s="258" t="n">
        <v>0.55</v>
      </c>
      <c r="Q241" s="257" t="n">
        <v>53.3257</v>
      </c>
      <c r="R241" s="257" t="n">
        <v>53.067889</v>
      </c>
      <c r="S241" s="258" t="n">
        <v>-0.253167746181505</v>
      </c>
      <c r="T241" s="257" t="n">
        <v>1020.81517339642</v>
      </c>
      <c r="U241" s="257" t="n">
        <v>680.896167</v>
      </c>
      <c r="V241" s="257" t="n">
        <v>0</v>
      </c>
      <c r="W241" s="257" t="n">
        <v>1701.71134039642</v>
      </c>
      <c r="X241" s="257" t="n">
        <v>9216.632594</v>
      </c>
      <c r="Y241" s="257" t="n">
        <v>10446.147685</v>
      </c>
      <c r="Z241" s="257" t="n">
        <v>1229.515091</v>
      </c>
      <c r="AA241" s="257" t="n">
        <v>-472.196249396417</v>
      </c>
      <c r="AB241" s="257" t="n">
        <v>9216.632594</v>
      </c>
      <c r="AC241" s="257" t="n">
        <v>10446.147685</v>
      </c>
      <c r="AD241" s="257" t="n">
        <v>1229.515091</v>
      </c>
      <c r="AF241" s="257" t="n">
        <v>-29184.84023532</v>
      </c>
      <c r="AG241" s="259" t="n">
        <f aca="false">IF(ISERROR(VLOOKUP(B241,Acc_Cash!$A:$H,3,FALSE())),0,VLOOKUP(B241,Acc_Cash!$A:$H,3,FALSE()))</f>
        <v>13902.777778</v>
      </c>
      <c r="AH241" s="259" t="n">
        <f aca="false">AG241+AC241</f>
        <v>24348.925463</v>
      </c>
      <c r="AI241" s="259" t="n">
        <f aca="false">AH241-(IF(ISERROR(VLOOKUP(A241,'YTD Last'!$E$2:$Z$383,21,0)),0,VLOOKUP(A241,'YTD Last'!$E$2:$Z$383,21,0)))</f>
        <v>3263.306972</v>
      </c>
      <c r="AJ241" s="259" t="n">
        <f aca="false">AH241-IF(ISERROR(VLOOKUP(A241,'QTD Last'!$A$2:$AH$600,34,0)),0,VLOOKUP(A241,'QTD Last'!$A$2:$AH$600,34,0))</f>
        <v>1229.515091</v>
      </c>
      <c r="AK241" s="259" t="n">
        <f aca="false">AH241-IF(ISERROR(VLOOKUP(A241,'MTD Last'!$A$2:$AH$600,34,0)),0,VLOOKUP(A241,'MTD Last'!$A$2:$AH$600,34,0))</f>
        <v>1229.515091</v>
      </c>
      <c r="AL241" s="259" t="n">
        <f aca="false">AD241-AE241</f>
        <v>1229.515091</v>
      </c>
      <c r="AM241" s="269" t="str">
        <f aca="false">ROUND((L241-Control!$C$3)/365,0)&amp;" Year"</f>
        <v>-20 Year</v>
      </c>
      <c r="AN241" s="260" t="n">
        <f aca="false">IF(F241="AAA",1,IF(F241="AA+",2,IF(F241="AA",3,IF(F241="AA-",4,IF(F241="A+",5,IF(F241="A",6,IF(F241="A-",7,IF(F241="BBB+",8,"Code"))))))))</f>
        <v>8</v>
      </c>
      <c r="AO241" s="260" t="str">
        <f aca="false">IF(F241="BBB",9,IF(F241="BBB-",10,IF(F241="BB+",11,IF(F241="BB",12,IF(F241="BB-",13,IF(F241="B+",14,IF(F241="B",15,IF(F241="B-",16,"Code"))))))))</f>
        <v>Code</v>
      </c>
      <c r="AP241" s="260" t="n">
        <f aca="false">IF(AN241="Code",AO241,AN241)</f>
        <v>8</v>
      </c>
      <c r="AQ241" s="259" t="n">
        <f aca="false">AH241-(IF(ISERROR(VLOOKUP(A241,'WTD Last'!$A$1:$AQ$605,34,0)),0,VLOOKUP(A241,'WTD Last'!$A$1:$AQ$605,34,0)))</f>
        <v>12656.592881</v>
      </c>
      <c r="AR241" s="270" t="n">
        <f aca="false">R241-(IF(ISERROR(VLOOKUP(A241,'WTD Last'!$A$1:$AQ$605,18,0)),0,VLOOKUP(A241,'WTD Last'!$A$1:$AQ$605,18,0)))</f>
        <v>-2.756082</v>
      </c>
      <c r="AS241" s="259" t="n">
        <f aca="false">O241-(IF(ISERROR(VLOOKUP(A241,'WTD Last'!$A$1:$AQ$605,15,0)),0,VLOOKUP(A241,'WTD Last'!$A$1:$AQ$605,15,0)))</f>
        <v>36.6892720000001</v>
      </c>
      <c r="AT241" s="259" t="n">
        <f aca="false">N241*(P241/100)/360</f>
        <v>152.777777777778</v>
      </c>
      <c r="AU241" s="261" t="n">
        <v>86921</v>
      </c>
      <c r="AV241" s="261" t="n">
        <v>68806</v>
      </c>
      <c r="AW241" s="255"/>
      <c r="AX241" s="257"/>
    </row>
    <row r="242" customFormat="false" ht="12.75" hidden="false" customHeight="false" outlineLevel="0" collapsed="false">
      <c r="A242" s="255" t="n">
        <v>1320</v>
      </c>
      <c r="B242" s="255" t="n">
        <v>480</v>
      </c>
      <c r="C242" s="255" t="s">
        <v>2</v>
      </c>
      <c r="D242" s="255" t="s">
        <v>104</v>
      </c>
      <c r="E242" s="255" t="s">
        <v>309</v>
      </c>
      <c r="F242" s="255" t="s">
        <v>116</v>
      </c>
      <c r="G242" s="255" t="s">
        <v>112</v>
      </c>
      <c r="H242" s="255" t="s">
        <v>97</v>
      </c>
      <c r="I242" s="255" t="s">
        <v>156</v>
      </c>
      <c r="J242" s="256" t="s">
        <v>212</v>
      </c>
      <c r="K242" s="268" t="n">
        <v>36896</v>
      </c>
      <c r="L242" s="268" t="n">
        <v>38722</v>
      </c>
      <c r="M242" s="255" t="s">
        <v>155</v>
      </c>
      <c r="N242" s="257" t="n">
        <v>-10000000</v>
      </c>
      <c r="O242" s="257" t="n">
        <v>4051.824168</v>
      </c>
      <c r="P242" s="258" t="n">
        <v>0.45</v>
      </c>
      <c r="Q242" s="257" t="n">
        <v>53.662956</v>
      </c>
      <c r="R242" s="257" t="n">
        <v>53.404886</v>
      </c>
      <c r="S242" s="258" t="n">
        <v>-0.256925311743584</v>
      </c>
      <c r="T242" s="257" t="n">
        <v>-1041.01618749359</v>
      </c>
      <c r="U242" s="257" t="n">
        <v>-668.45679</v>
      </c>
      <c r="V242" s="257" t="n">
        <v>0</v>
      </c>
      <c r="W242" s="257" t="n">
        <v>-1709.47297749359</v>
      </c>
      <c r="X242" s="257" t="n">
        <v>25160.292874</v>
      </c>
      <c r="Y242" s="257" t="n">
        <v>23998.74626</v>
      </c>
      <c r="Z242" s="257" t="n">
        <v>-1161.546614</v>
      </c>
      <c r="AA242" s="257" t="n">
        <v>547.926363493589</v>
      </c>
      <c r="AB242" s="257" t="n">
        <v>25160.292874</v>
      </c>
      <c r="AC242" s="257" t="n">
        <v>23998.74626</v>
      </c>
      <c r="AD242" s="257" t="n">
        <v>-1161.546614</v>
      </c>
      <c r="AF242" s="257" t="n">
        <v>29327.103327984</v>
      </c>
      <c r="AG242" s="259" t="n">
        <f aca="false">IF(ISERROR(VLOOKUP(B242,Acc_Cash!$A:$H,3,FALSE())),0,VLOOKUP(B242,Acc_Cash!$A:$H,3,FALSE()))</f>
        <v>0</v>
      </c>
      <c r="AH242" s="259" t="n">
        <f aca="false">AG242+AC242</f>
        <v>23998.74626</v>
      </c>
      <c r="AI242" s="259" t="n">
        <f aca="false">AH242-(IF(ISERROR(VLOOKUP(A242,'YTD Last'!$E$2:$Z$383,21,0)),0,VLOOKUP(A242,'YTD Last'!$E$2:$Z$383,21,0)))</f>
        <v>-362.435462000001</v>
      </c>
      <c r="AJ242" s="259" t="n">
        <f aca="false">AH242-IF(ISERROR(VLOOKUP(A242,'QTD Last'!$A$2:$AH$600,34,0)),0,VLOOKUP(A242,'QTD Last'!$A$2:$AH$600,34,0))</f>
        <v>-1161.546614</v>
      </c>
      <c r="AK242" s="259" t="n">
        <f aca="false">AH242-IF(ISERROR(VLOOKUP(A242,'MTD Last'!$A$2:$AH$600,34,0)),0,VLOOKUP(A242,'MTD Last'!$A$2:$AH$600,34,0))</f>
        <v>-1161.546614</v>
      </c>
      <c r="AL242" s="259" t="n">
        <f aca="false">AD242-AE242</f>
        <v>-1161.546614</v>
      </c>
      <c r="AM242" s="269" t="str">
        <f aca="false">ROUND((L242-Control!$C$3)/365,0)&amp;" Year"</f>
        <v>-20 Year</v>
      </c>
      <c r="AN242" s="260" t="n">
        <f aca="false">IF(F242="AAA",1,IF(F242="AA+",2,IF(F242="AA",3,IF(F242="AA-",4,IF(F242="A+",5,IF(F242="A",6,IF(F242="A-",7,IF(F242="BBB+",8,"Code"))))))))</f>
        <v>8</v>
      </c>
      <c r="AO242" s="260" t="str">
        <f aca="false">IF(F242="BBB",9,IF(F242="BBB-",10,IF(F242="BB+",11,IF(F242="BB",12,IF(F242="BB-",13,IF(F242="B+",14,IF(F242="B",15,IF(F242="B-",16,"Code"))))))))</f>
        <v>Code</v>
      </c>
      <c r="AP242" s="260" t="n">
        <f aca="false">IF(AN242="Code",AO242,AN242)</f>
        <v>8</v>
      </c>
      <c r="AQ242" s="259" t="n">
        <f aca="false">AH242-(IF(ISERROR(VLOOKUP(A242,'WTD Last'!$A$1:$AQ$605,34,0)),0,VLOOKUP(A242,'WTD Last'!$A$1:$AQ$605,34,0)))</f>
        <v>-12791.651998</v>
      </c>
      <c r="AR242" s="270" t="n">
        <f aca="false">R242-(IF(ISERROR(VLOOKUP(A242,'WTD Last'!$A$1:$AQ$605,18,0)),0,VLOOKUP(A242,'WTD Last'!$A$1:$AQ$605,18,0)))</f>
        <v>-2.75919</v>
      </c>
      <c r="AS242" s="259" t="n">
        <f aca="false">O242-(IF(ISERROR(VLOOKUP(A242,'WTD Last'!$A$1:$AQ$605,15,0)),0,VLOOKUP(A242,'WTD Last'!$A$1:$AQ$605,15,0)))</f>
        <v>-37.1161780000002</v>
      </c>
      <c r="AT242" s="259" t="n">
        <f aca="false">N242*(P242/100)/360</f>
        <v>-125</v>
      </c>
      <c r="AV242" s="261" t="n">
        <v>68806</v>
      </c>
      <c r="AW242" s="255"/>
      <c r="AX242" s="257"/>
    </row>
    <row r="243" customFormat="false" ht="12.75" hidden="false" customHeight="false" outlineLevel="0" collapsed="false">
      <c r="A243" s="255" t="n">
        <v>1509</v>
      </c>
      <c r="B243" s="255" t="n">
        <v>559</v>
      </c>
      <c r="C243" s="255" t="s">
        <v>2</v>
      </c>
      <c r="D243" s="255" t="s">
        <v>157</v>
      </c>
      <c r="E243" s="255" t="s">
        <v>309</v>
      </c>
      <c r="F243" s="255" t="s">
        <v>116</v>
      </c>
      <c r="G243" s="255" t="s">
        <v>112</v>
      </c>
      <c r="H243" s="255" t="s">
        <v>97</v>
      </c>
      <c r="I243" s="255" t="s">
        <v>156</v>
      </c>
      <c r="J243" s="256" t="s">
        <v>158</v>
      </c>
      <c r="K243" s="268" t="n">
        <v>36896</v>
      </c>
      <c r="L243" s="268" t="n">
        <v>38722</v>
      </c>
      <c r="M243" s="255" t="s">
        <v>155</v>
      </c>
      <c r="N243" s="257" t="n">
        <v>10000000</v>
      </c>
      <c r="O243" s="257" t="n">
        <v>-4051.824168</v>
      </c>
      <c r="P243" s="258" t="n">
        <v>0.45</v>
      </c>
      <c r="Q243" s="257" t="n">
        <v>53.662956</v>
      </c>
      <c r="R243" s="257" t="n">
        <v>53.404886</v>
      </c>
      <c r="S243" s="258" t="n">
        <v>-0.256925311743584</v>
      </c>
      <c r="T243" s="257" t="n">
        <v>1041.01618749359</v>
      </c>
      <c r="U243" s="257" t="n">
        <v>668.45679</v>
      </c>
      <c r="V243" s="257" t="n">
        <v>0</v>
      </c>
      <c r="W243" s="257" t="n">
        <v>1709.47297749359</v>
      </c>
      <c r="X243" s="257" t="n">
        <v>-25160.292874</v>
      </c>
      <c r="Y243" s="257" t="n">
        <v>-23998.74626</v>
      </c>
      <c r="Z243" s="257" t="n">
        <v>1161.546614</v>
      </c>
      <c r="AA243" s="257" t="n">
        <v>-547.926363493589</v>
      </c>
      <c r="AB243" s="257" t="n">
        <v>-25160.292874</v>
      </c>
      <c r="AC243" s="257" t="n">
        <v>-23998.74626</v>
      </c>
      <c r="AD243" s="257" t="n">
        <v>1161.546614</v>
      </c>
      <c r="AF243" s="257" t="n">
        <v>-29327.103327984</v>
      </c>
      <c r="AG243" s="259" t="n">
        <f aca="false">IF(ISERROR(VLOOKUP(B243,Acc_Cash!$A:$H,3,FALSE())),0,VLOOKUP(B243,Acc_Cash!$A:$H,3,FALSE()))</f>
        <v>0</v>
      </c>
      <c r="AH243" s="259" t="n">
        <f aca="false">AG243+AC243</f>
        <v>-23998.74626</v>
      </c>
      <c r="AI243" s="259" t="n">
        <f aca="false">AH243-(IF(ISERROR(VLOOKUP(A243,'YTD Last'!$E$2:$Z$383,21,0)),0,VLOOKUP(A243,'YTD Last'!$E$2:$Z$383,21,0)))</f>
        <v>362.435462000001</v>
      </c>
      <c r="AJ243" s="259" t="n">
        <f aca="false">AH243-IF(ISERROR(VLOOKUP(A243,'QTD Last'!$A$2:$AH$600,34,0)),0,VLOOKUP(A243,'QTD Last'!$A$2:$AH$600,34,0))</f>
        <v>1161.546614</v>
      </c>
      <c r="AK243" s="259" t="n">
        <f aca="false">AH243-IF(ISERROR(VLOOKUP(A243,'MTD Last'!$A$2:$AH$600,34,0)),0,VLOOKUP(A243,'MTD Last'!$A$2:$AH$600,34,0))</f>
        <v>1161.546614</v>
      </c>
      <c r="AL243" s="259" t="n">
        <f aca="false">AD243-AE243</f>
        <v>1161.546614</v>
      </c>
      <c r="AM243" s="269" t="str">
        <f aca="false">ROUND((L243-Control!$C$3)/365,0)&amp;" Year"</f>
        <v>-20 Year</v>
      </c>
      <c r="AN243" s="260" t="n">
        <f aca="false">IF(F243="AAA",1,IF(F243="AA+",2,IF(F243="AA",3,IF(F243="AA-",4,IF(F243="A+",5,IF(F243="A",6,IF(F243="A-",7,IF(F243="BBB+",8,"Code"))))))))</f>
        <v>8</v>
      </c>
      <c r="AO243" s="260" t="str">
        <f aca="false">IF(F243="BBB",9,IF(F243="BBB-",10,IF(F243="BB+",11,IF(F243="BB",12,IF(F243="BB-",13,IF(F243="B+",14,IF(F243="B",15,IF(F243="B-",16,"Code"))))))))</f>
        <v>Code</v>
      </c>
      <c r="AP243" s="260" t="n">
        <f aca="false">IF(AN243="Code",AO243,AN243)</f>
        <v>8</v>
      </c>
      <c r="AQ243" s="259" t="n">
        <f aca="false">AH243-(IF(ISERROR(VLOOKUP(A243,'WTD Last'!$A$1:$AQ$605,34,0)),0,VLOOKUP(A243,'WTD Last'!$A$1:$AQ$605,34,0)))</f>
        <v>12791.651998</v>
      </c>
      <c r="AR243" s="270" t="n">
        <f aca="false">R243-(IF(ISERROR(VLOOKUP(A243,'WTD Last'!$A$1:$AQ$605,18,0)),0,VLOOKUP(A243,'WTD Last'!$A$1:$AQ$605,18,0)))</f>
        <v>-2.75919</v>
      </c>
      <c r="AS243" s="259" t="n">
        <f aca="false">O243-(IF(ISERROR(VLOOKUP(A243,'WTD Last'!$A$1:$AQ$605,15,0)),0,VLOOKUP(A243,'WTD Last'!$A$1:$AQ$605,15,0)))</f>
        <v>37.1161780000002</v>
      </c>
      <c r="AT243" s="259" t="n">
        <f aca="false">N243*(P243/100)/360</f>
        <v>125</v>
      </c>
      <c r="AV243" s="261" t="n">
        <v>68806</v>
      </c>
      <c r="AW243" s="255"/>
      <c r="AX243" s="257"/>
    </row>
    <row r="244" customFormat="false" ht="12.75" hidden="false" customHeight="false" outlineLevel="0" collapsed="false">
      <c r="A244" s="255" t="n">
        <v>1321</v>
      </c>
      <c r="B244" s="255" t="n">
        <v>481</v>
      </c>
      <c r="C244" s="255" t="s">
        <v>2</v>
      </c>
      <c r="D244" s="255" t="s">
        <v>104</v>
      </c>
      <c r="E244" s="255" t="s">
        <v>310</v>
      </c>
      <c r="F244" s="255" t="s">
        <v>150</v>
      </c>
      <c r="G244" s="255" t="s">
        <v>191</v>
      </c>
      <c r="H244" s="255" t="s">
        <v>168</v>
      </c>
      <c r="I244" s="255" t="s">
        <v>156</v>
      </c>
      <c r="J244" s="256" t="s">
        <v>170</v>
      </c>
      <c r="K244" s="268" t="n">
        <v>36896</v>
      </c>
      <c r="L244" s="268" t="n">
        <v>38722</v>
      </c>
      <c r="M244" s="255" t="s">
        <v>155</v>
      </c>
      <c r="N244" s="257" t="n">
        <v>-10000000</v>
      </c>
      <c r="O244" s="257" t="n">
        <v>4122.534354</v>
      </c>
      <c r="P244" s="258" t="n">
        <v>1.55</v>
      </c>
      <c r="Q244" s="257" t="n">
        <v>167.025641</v>
      </c>
      <c r="R244" s="257" t="n">
        <v>166.21423</v>
      </c>
      <c r="S244" s="258" t="n">
        <v>-0.709219184726957</v>
      </c>
      <c r="T244" s="257" t="n">
        <v>-2923.78045355275</v>
      </c>
      <c r="U244" s="257" t="n">
        <v>-1624.434294</v>
      </c>
      <c r="V244" s="257" t="n">
        <v>0</v>
      </c>
      <c r="W244" s="257" t="n">
        <v>-4548.21474755275</v>
      </c>
      <c r="X244" s="257" t="n">
        <v>10806.505736</v>
      </c>
      <c r="Y244" s="257" t="n">
        <v>7145.496346</v>
      </c>
      <c r="Z244" s="257" t="n">
        <v>-3661.00939</v>
      </c>
      <c r="AA244" s="257" t="n">
        <v>887.205357552752</v>
      </c>
      <c r="AB244" s="257" t="n">
        <v>10806.505736</v>
      </c>
      <c r="AC244" s="257" t="n">
        <v>7145.496346</v>
      </c>
      <c r="AD244" s="257" t="n">
        <v>-3661.00939</v>
      </c>
      <c r="AF244" s="257" t="n">
        <v>51539.924493708</v>
      </c>
      <c r="AG244" s="259" t="n">
        <f aca="false">IF(ISERROR(VLOOKUP(B244,Acc_Cash!$A:$H,3,FALSE())),0,VLOOKUP(B244,Acc_Cash!$A:$H,3,FALSE()))</f>
        <v>0</v>
      </c>
      <c r="AH244" s="259" t="n">
        <f aca="false">AG244+AC244</f>
        <v>7145.496346</v>
      </c>
      <c r="AI244" s="259" t="n">
        <f aca="false">AH244-(IF(ISERROR(VLOOKUP(A244,'YTD Last'!$E$2:$Z$383,21,0)),0,VLOOKUP(A244,'YTD Last'!$E$2:$Z$383,21,0)))</f>
        <v>-83978.832013</v>
      </c>
      <c r="AJ244" s="259" t="n">
        <f aca="false">AH244-IF(ISERROR(VLOOKUP(A244,'QTD Last'!$A$2:$AH$600,34,0)),0,VLOOKUP(A244,'QTD Last'!$A$2:$AH$600,34,0))</f>
        <v>-3661.00939</v>
      </c>
      <c r="AK244" s="259" t="n">
        <f aca="false">AH244-IF(ISERROR(VLOOKUP(A244,'MTD Last'!$A$2:$AH$600,34,0)),0,VLOOKUP(A244,'MTD Last'!$A$2:$AH$600,34,0))</f>
        <v>-3661.00939</v>
      </c>
      <c r="AL244" s="259" t="n">
        <f aca="false">AD244-AE244</f>
        <v>-3661.00939</v>
      </c>
      <c r="AM244" s="269" t="str">
        <f aca="false">ROUND((L244-Control!$C$3)/365,0)&amp;" Year"</f>
        <v>-20 Year</v>
      </c>
      <c r="AN244" s="260" t="str">
        <f aca="false">IF(F244="AAA",1,IF(F244="AA+",2,IF(F244="AA",3,IF(F244="AA-",4,IF(F244="A+",5,IF(F244="A",6,IF(F244="A-",7,IF(F244="BBB+",8,"Code"))))))))</f>
        <v>Code</v>
      </c>
      <c r="AO244" s="260" t="n">
        <f aca="false">IF(F244="BBB",9,IF(F244="BBB-",10,IF(F244="BB+",11,IF(F244="BB",12,IF(F244="BB-",13,IF(F244="B+",14,IF(F244="B",15,IF(F244="B-",16,"Code"))))))))</f>
        <v>10</v>
      </c>
      <c r="AP244" s="260" t="n">
        <f aca="false">IF(AN244="Code",AO244,AN244)</f>
        <v>10</v>
      </c>
      <c r="AQ244" s="259" t="n">
        <f aca="false">AH244-(IF(ISERROR(VLOOKUP(A244,'WTD Last'!$A$1:$AQ$605,34,0)),0,VLOOKUP(A244,'WTD Last'!$A$1:$AQ$605,34,0)))</f>
        <v>-20382.348101</v>
      </c>
      <c r="AR244" s="270" t="n">
        <f aca="false">R244-(IF(ISERROR(VLOOKUP(A244,'WTD Last'!$A$1:$AQ$605,18,0)),0,VLOOKUP(A244,'WTD Last'!$A$1:$AQ$605,18,0)))</f>
        <v>-4.09664400000003</v>
      </c>
      <c r="AS244" s="259" t="n">
        <f aca="false">O244-(IF(ISERROR(VLOOKUP(A244,'WTD Last'!$A$1:$AQ$605,15,0)),0,VLOOKUP(A244,'WTD Last'!$A$1:$AQ$605,15,0)))</f>
        <v>-38.0754539999998</v>
      </c>
      <c r="AT244" s="259" t="n">
        <f aca="false">N244*(P244/100)/360</f>
        <v>-430.555555555556</v>
      </c>
      <c r="AV244" s="261" t="n">
        <v>11573</v>
      </c>
      <c r="AW244" s="255"/>
      <c r="AX244" s="257"/>
    </row>
    <row r="245" customFormat="false" ht="12.75" hidden="false" customHeight="false" outlineLevel="0" collapsed="false">
      <c r="A245" s="255" t="n">
        <v>1510</v>
      </c>
      <c r="B245" s="255" t="n">
        <v>560</v>
      </c>
      <c r="C245" s="255" t="s">
        <v>2</v>
      </c>
      <c r="D245" s="255" t="s">
        <v>157</v>
      </c>
      <c r="E245" s="255" t="s">
        <v>310</v>
      </c>
      <c r="F245" s="255" t="s">
        <v>150</v>
      </c>
      <c r="G245" s="255" t="s">
        <v>191</v>
      </c>
      <c r="H245" s="255" t="s">
        <v>168</v>
      </c>
      <c r="I245" s="255" t="s">
        <v>156</v>
      </c>
      <c r="J245" s="256" t="s">
        <v>158</v>
      </c>
      <c r="K245" s="268" t="n">
        <v>36896</v>
      </c>
      <c r="L245" s="268" t="n">
        <v>38722</v>
      </c>
      <c r="M245" s="255" t="s">
        <v>155</v>
      </c>
      <c r="N245" s="257" t="n">
        <v>10000000</v>
      </c>
      <c r="O245" s="257" t="n">
        <v>-4122.534354</v>
      </c>
      <c r="P245" s="258" t="n">
        <v>1.55</v>
      </c>
      <c r="Q245" s="257" t="n">
        <v>167.025641</v>
      </c>
      <c r="R245" s="257" t="n">
        <v>166.21423</v>
      </c>
      <c r="S245" s="258" t="n">
        <v>-0.709219184726957</v>
      </c>
      <c r="T245" s="257" t="n">
        <v>2923.78045355275</v>
      </c>
      <c r="U245" s="257" t="n">
        <v>1624.434294</v>
      </c>
      <c r="V245" s="257" t="n">
        <v>0</v>
      </c>
      <c r="W245" s="257" t="n">
        <v>4548.21474755275</v>
      </c>
      <c r="X245" s="257" t="n">
        <v>-10806.505736</v>
      </c>
      <c r="Y245" s="257" t="n">
        <v>-7145.496346</v>
      </c>
      <c r="Z245" s="257" t="n">
        <v>3661.00939</v>
      </c>
      <c r="AA245" s="257" t="n">
        <v>-887.205357552752</v>
      </c>
      <c r="AB245" s="257" t="n">
        <v>-10806.505736</v>
      </c>
      <c r="AC245" s="257" t="n">
        <v>-7145.496346</v>
      </c>
      <c r="AD245" s="257" t="n">
        <v>3661.00939</v>
      </c>
      <c r="AF245" s="257" t="n">
        <v>-51539.924493708</v>
      </c>
      <c r="AG245" s="259" t="n">
        <f aca="false">IF(ISERROR(VLOOKUP(B245,Acc_Cash!$A:$H,3,FALSE())),0,VLOOKUP(B245,Acc_Cash!$A:$H,3,FALSE()))</f>
        <v>0</v>
      </c>
      <c r="AH245" s="259" t="n">
        <f aca="false">AG245+AC245</f>
        <v>-7145.496346</v>
      </c>
      <c r="AI245" s="259" t="n">
        <f aca="false">AH245-(IF(ISERROR(VLOOKUP(A245,'YTD Last'!$E$2:$Z$383,21,0)),0,VLOOKUP(A245,'YTD Last'!$E$2:$Z$383,21,0)))</f>
        <v>83978.832013</v>
      </c>
      <c r="AJ245" s="259" t="n">
        <f aca="false">AH245-IF(ISERROR(VLOOKUP(A245,'QTD Last'!$A$2:$AH$600,34,0)),0,VLOOKUP(A245,'QTD Last'!$A$2:$AH$600,34,0))</f>
        <v>3661.00939</v>
      </c>
      <c r="AK245" s="259" t="n">
        <f aca="false">AH245-IF(ISERROR(VLOOKUP(A245,'MTD Last'!$A$2:$AH$600,34,0)),0,VLOOKUP(A245,'MTD Last'!$A$2:$AH$600,34,0))</f>
        <v>3661.00939</v>
      </c>
      <c r="AL245" s="259" t="n">
        <f aca="false">AD245-AE245</f>
        <v>3661.00939</v>
      </c>
      <c r="AM245" s="269" t="str">
        <f aca="false">ROUND((L245-Control!$C$3)/365,0)&amp;" Year"</f>
        <v>-20 Year</v>
      </c>
      <c r="AN245" s="260" t="str">
        <f aca="false">IF(F245="AAA",1,IF(F245="AA+",2,IF(F245="AA",3,IF(F245="AA-",4,IF(F245="A+",5,IF(F245="A",6,IF(F245="A-",7,IF(F245="BBB+",8,"Code"))))))))</f>
        <v>Code</v>
      </c>
      <c r="AO245" s="260" t="n">
        <f aca="false">IF(F245="BBB",9,IF(F245="BBB-",10,IF(F245="BB+",11,IF(F245="BB",12,IF(F245="BB-",13,IF(F245="B+",14,IF(F245="B",15,IF(F245="B-",16,"Code"))))))))</f>
        <v>10</v>
      </c>
      <c r="AP245" s="260" t="n">
        <f aca="false">IF(AN245="Code",AO245,AN245)</f>
        <v>10</v>
      </c>
      <c r="AQ245" s="259" t="n">
        <f aca="false">AH245-(IF(ISERROR(VLOOKUP(A245,'WTD Last'!$A$1:$AQ$605,34,0)),0,VLOOKUP(A245,'WTD Last'!$A$1:$AQ$605,34,0)))</f>
        <v>20382.348101</v>
      </c>
      <c r="AR245" s="270" t="n">
        <f aca="false">R245-(IF(ISERROR(VLOOKUP(A245,'WTD Last'!$A$1:$AQ$605,18,0)),0,VLOOKUP(A245,'WTD Last'!$A$1:$AQ$605,18,0)))</f>
        <v>-4.09664400000003</v>
      </c>
      <c r="AS245" s="259" t="n">
        <f aca="false">O245-(IF(ISERROR(VLOOKUP(A245,'WTD Last'!$A$1:$AQ$605,15,0)),0,VLOOKUP(A245,'WTD Last'!$A$1:$AQ$605,15,0)))</f>
        <v>38.0754539999998</v>
      </c>
      <c r="AT245" s="259" t="n">
        <f aca="false">N245*(P245/100)/360</f>
        <v>430.555555555556</v>
      </c>
      <c r="AV245" s="261" t="n">
        <v>11573</v>
      </c>
      <c r="AW245" s="255"/>
      <c r="AX245" s="257"/>
    </row>
    <row r="246" customFormat="false" ht="12.75" hidden="false" customHeight="false" outlineLevel="0" collapsed="false">
      <c r="A246" s="255" t="n">
        <v>1640</v>
      </c>
      <c r="B246" s="255" t="n">
        <v>844</v>
      </c>
      <c r="C246" s="255" t="s">
        <v>2</v>
      </c>
      <c r="D246" s="255" t="s">
        <v>104</v>
      </c>
      <c r="E246" s="255" t="s">
        <v>310</v>
      </c>
      <c r="F246" s="255" t="s">
        <v>150</v>
      </c>
      <c r="G246" s="255" t="s">
        <v>191</v>
      </c>
      <c r="H246" s="255" t="s">
        <v>168</v>
      </c>
      <c r="I246" s="255" t="s">
        <v>186</v>
      </c>
      <c r="J246" s="256" t="s">
        <v>170</v>
      </c>
      <c r="K246" s="268" t="n">
        <v>36934</v>
      </c>
      <c r="L246" s="268" t="n">
        <v>38760</v>
      </c>
      <c r="M246" s="255" t="s">
        <v>155</v>
      </c>
      <c r="N246" s="257" t="n">
        <v>10000000</v>
      </c>
      <c r="O246" s="257" t="n">
        <v>-4222.379697</v>
      </c>
      <c r="P246" s="258" t="n">
        <v>1.7</v>
      </c>
      <c r="Q246" s="257" t="n">
        <v>167.812078</v>
      </c>
      <c r="R246" s="257" t="n">
        <v>167.003213</v>
      </c>
      <c r="S246" s="258" t="n">
        <v>-0.716383311441138</v>
      </c>
      <c r="T246" s="257" t="n">
        <v>3024.84234949869</v>
      </c>
      <c r="U246" s="257" t="n">
        <v>1636.592043</v>
      </c>
      <c r="V246" s="257" t="n">
        <v>0</v>
      </c>
      <c r="W246" s="257" t="n">
        <v>4661.43439249869</v>
      </c>
      <c r="X246" s="257" t="n">
        <v>32609.290396</v>
      </c>
      <c r="Y246" s="257" t="n">
        <v>36437.818921</v>
      </c>
      <c r="Z246" s="257" t="n">
        <v>3828.528525</v>
      </c>
      <c r="AA246" s="257" t="n">
        <v>-832.90586749869</v>
      </c>
      <c r="AB246" s="257" t="n">
        <v>32609.290396</v>
      </c>
      <c r="AC246" s="257" t="n">
        <v>36437.818921</v>
      </c>
      <c r="AD246" s="257" t="n">
        <v>3828.528525</v>
      </c>
      <c r="AF246" s="257" t="n">
        <v>-52788.190971894</v>
      </c>
      <c r="AG246" s="259" t="n">
        <f aca="false">IF(ISERROR(VLOOKUP(B246,Acc_Cash!$A:$H,3,FALSE())),0,VLOOKUP(B246,Acc_Cash!$A:$H,3,FALSE()))</f>
        <v>0</v>
      </c>
      <c r="AH246" s="259" t="n">
        <f aca="false">AG246+AC246</f>
        <v>36437.818921</v>
      </c>
      <c r="AI246" s="259" t="n">
        <f aca="false">AH246-(IF(ISERROR(VLOOKUP(A246,'YTD Last'!$E$2:$Z$500,21,0)),0,VLOOKUP(A246,'YTD Last'!$E$2:$Z$500,21,0)))</f>
        <v>36437.818921</v>
      </c>
      <c r="AJ246" s="259" t="n">
        <f aca="false">AH246-IF(ISERROR(VLOOKUP(A246,'QTD Last'!$A$2:$AH$600,34,0)),0,VLOOKUP(A246,'QTD Last'!$A$2:$AH$600,34,0))</f>
        <v>3828.528525</v>
      </c>
      <c r="AK246" s="259" t="n">
        <f aca="false">AH246-IF(ISERROR(VLOOKUP(A246,'MTD Last'!$A$2:$AH$600,34,0)),0,VLOOKUP(A246,'MTD Last'!$A$2:$AH$600,34,0))</f>
        <v>3828.528525</v>
      </c>
      <c r="AL246" s="259" t="n">
        <f aca="false">AD246-AE246</f>
        <v>3828.528525</v>
      </c>
      <c r="AM246" s="269" t="str">
        <f aca="false">ROUND((L246-Control!$C$3)/365,0)&amp;" Year"</f>
        <v>-20 Year</v>
      </c>
      <c r="AN246" s="260" t="str">
        <f aca="false">IF(F246="AAA",1,IF(F246="AA+",2,IF(F246="AA",3,IF(F246="AA-",4,IF(F246="A+",5,IF(F246="A",6,IF(F246="A-",7,IF(F246="BBB+",8,"Code"))))))))</f>
        <v>Code</v>
      </c>
      <c r="AO246" s="260" t="n">
        <f aca="false">IF(F246="BBB",9,IF(F246="BBB-",10,IF(F246="BB+",11,IF(F246="BB",12,IF(F246="BB-",13,IF(F246="B+",14,IF(F246="B",15,IF(F246="B-",16,"Code"))))))))</f>
        <v>10</v>
      </c>
      <c r="AP246" s="260" t="n">
        <f aca="false">IF(AN246="Code",AO246,AN246)</f>
        <v>10</v>
      </c>
      <c r="AQ246" s="259" t="n">
        <f aca="false">AH246-(IF(ISERROR(VLOOKUP(A246,'WTD Last'!$A$1:$AQ$605,34,0)),0,VLOOKUP(A246,'WTD Last'!$A$1:$AQ$605,34,0)))</f>
        <v>20643.677918</v>
      </c>
      <c r="AR246" s="270" t="n">
        <f aca="false">R246-(IF(ISERROR(VLOOKUP(A246,'WTD Last'!$A$1:$AQ$605,18,0)),0,VLOOKUP(A246,'WTD Last'!$A$1:$AQ$605,18,0)))</f>
        <v>-4.082052</v>
      </c>
      <c r="AS246" s="259" t="n">
        <f aca="false">O246-(IF(ISERROR(VLOOKUP(A246,'WTD Last'!$A$1:$AQ$605,15,0)),0,VLOOKUP(A246,'WTD Last'!$A$1:$AQ$605,15,0)))</f>
        <v>39.5571409999993</v>
      </c>
      <c r="AT246" s="259" t="n">
        <f aca="false">N246*(P246/100)/360</f>
        <v>472.222222222222</v>
      </c>
      <c r="AU246" s="261" t="n">
        <v>89135</v>
      </c>
      <c r="AV246" s="261" t="n">
        <v>11573</v>
      </c>
      <c r="AW246" s="255"/>
      <c r="AX246" s="257"/>
    </row>
    <row r="247" customFormat="false" ht="12.75" hidden="false" customHeight="false" outlineLevel="0" collapsed="false">
      <c r="A247" s="255" t="n">
        <v>1686</v>
      </c>
      <c r="B247" s="255" t="n">
        <v>893</v>
      </c>
      <c r="C247" s="255" t="s">
        <v>2</v>
      </c>
      <c r="D247" s="255" t="s">
        <v>104</v>
      </c>
      <c r="E247" s="255" t="s">
        <v>310</v>
      </c>
      <c r="F247" s="255" t="s">
        <v>150</v>
      </c>
      <c r="G247" s="255" t="s">
        <v>191</v>
      </c>
      <c r="H247" s="255" t="s">
        <v>168</v>
      </c>
      <c r="I247" s="255" t="s">
        <v>180</v>
      </c>
      <c r="J247" s="256" t="s">
        <v>170</v>
      </c>
      <c r="K247" s="268" t="n">
        <v>36964</v>
      </c>
      <c r="L247" s="268" t="n">
        <v>38671</v>
      </c>
      <c r="M247" s="255" t="s">
        <v>155</v>
      </c>
      <c r="N247" s="257" t="n">
        <v>5000000</v>
      </c>
      <c r="O247" s="257" t="n">
        <v>-2010.016761</v>
      </c>
      <c r="P247" s="258" t="n">
        <v>1.6</v>
      </c>
      <c r="Q247" s="257" t="n">
        <v>165.979027</v>
      </c>
      <c r="R247" s="257" t="n">
        <v>165.166003</v>
      </c>
      <c r="S247" s="258" t="n">
        <v>-0.695373842062181</v>
      </c>
      <c r="T247" s="257" t="n">
        <v>1397.71307770595</v>
      </c>
      <c r="U247" s="257" t="n">
        <v>799.44519</v>
      </c>
      <c r="V247" s="257" t="n">
        <v>0</v>
      </c>
      <c r="W247" s="257" t="n">
        <v>2197.15826770595</v>
      </c>
      <c r="X247" s="257" t="n">
        <v>-7367.430101</v>
      </c>
      <c r="Y247" s="257" t="n">
        <v>-5551.6414</v>
      </c>
      <c r="Z247" s="257" t="n">
        <v>1815.788701</v>
      </c>
      <c r="AA247" s="257" t="n">
        <v>-381.36956670595</v>
      </c>
      <c r="AB247" s="257" t="n">
        <v>-7367.430101</v>
      </c>
      <c r="AC247" s="257" t="n">
        <v>-5551.6414</v>
      </c>
      <c r="AD247" s="257" t="n">
        <v>1815.788701</v>
      </c>
      <c r="AF247" s="257" t="n">
        <v>-25129.229546022</v>
      </c>
      <c r="AG247" s="259" t="n">
        <f aca="false">IF(ISERROR(VLOOKUP(B247,Acc_Cash!$A:$H,3,FALSE())),0,VLOOKUP(B247,Acc_Cash!$A:$H,3,FALSE()))</f>
        <v>0</v>
      </c>
      <c r="AH247" s="259" t="n">
        <f aca="false">AG247+AC247</f>
        <v>-5551.6414</v>
      </c>
      <c r="AI247" s="259" t="n">
        <f aca="false">AH247-(IF(ISERROR(VLOOKUP(A247,'YTD Last'!$E$2:$Z$500,21,0)),0,VLOOKUP(A247,'YTD Last'!$E$2:$Z$500,21,0)))</f>
        <v>-5551.6414</v>
      </c>
      <c r="AJ247" s="259" t="n">
        <f aca="false">AH247-IF(ISERROR(VLOOKUP(A247,'QTD Last'!$A$2:$AH$600,34,0)),0,VLOOKUP(A247,'QTD Last'!$A$2:$AH$600,34,0))</f>
        <v>1815.788701</v>
      </c>
      <c r="AK247" s="259" t="n">
        <f aca="false">AH247-IF(ISERROR(VLOOKUP(A247,'MTD Last'!$A$2:$AH$600,34,0)),0,VLOOKUP(A247,'MTD Last'!$A$2:$AH$600,34,0))</f>
        <v>1815.788701</v>
      </c>
      <c r="AL247" s="259" t="n">
        <f aca="false">AD247-AE247</f>
        <v>1815.788701</v>
      </c>
      <c r="AM247" s="269" t="str">
        <f aca="false">ROUND((L247-Control!$C$3)/365,0)&amp;" Year"</f>
        <v>-20 Year</v>
      </c>
      <c r="AN247" s="260" t="str">
        <f aca="false">IF(F247="AAA",1,IF(F247="AA+",2,IF(F247="AA",3,IF(F247="AA-",4,IF(F247="A+",5,IF(F247="A",6,IF(F247="A-",7,IF(F247="BBB+",8,"Code"))))))))</f>
        <v>Code</v>
      </c>
      <c r="AO247" s="260" t="n">
        <f aca="false">IF(F247="BBB",9,IF(F247="BBB-",10,IF(F247="BB+",11,IF(F247="BB",12,IF(F247="BB-",13,IF(F247="B+",14,IF(F247="B",15,IF(F247="B-",16,"Code"))))))))</f>
        <v>10</v>
      </c>
      <c r="AP247" s="260" t="n">
        <f aca="false">IF(AN247="Code",AO247,AN247)</f>
        <v>10</v>
      </c>
      <c r="AQ247" s="259" t="n">
        <f aca="false">AH247-(IF(ISERROR(VLOOKUP(A247,'WTD Last'!$A$1:$AQ$605,34,0)),0,VLOOKUP(A247,'WTD Last'!$A$1:$AQ$605,34,0)))</f>
        <v>9971.681175</v>
      </c>
      <c r="AR247" s="270" t="n">
        <f aca="false">R247-(IF(ISERROR(VLOOKUP(A247,'WTD Last'!$A$1:$AQ$605,18,0)),0,VLOOKUP(A247,'WTD Last'!$A$1:$AQ$605,18,0)))</f>
        <v>-4.093311</v>
      </c>
      <c r="AS247" s="259" t="n">
        <f aca="false">O247-(IF(ISERROR(VLOOKUP(A247,'WTD Last'!$A$1:$AQ$605,15,0)),0,VLOOKUP(A247,'WTD Last'!$A$1:$AQ$605,15,0)))</f>
        <v>18.187934</v>
      </c>
      <c r="AT247" s="259" t="n">
        <f aca="false">N247*(P247/100)/360</f>
        <v>222.222222222222</v>
      </c>
      <c r="AU247" s="261" t="n">
        <v>122</v>
      </c>
      <c r="AV247" s="261" t="n">
        <v>11573</v>
      </c>
      <c r="AW247" s="255"/>
      <c r="AX247" s="257"/>
    </row>
    <row r="248" customFormat="false" ht="12.75" hidden="false" customHeight="false" outlineLevel="0" collapsed="false">
      <c r="A248" s="255" t="n">
        <v>164</v>
      </c>
      <c r="B248" s="255" t="n">
        <v>318</v>
      </c>
      <c r="C248" s="255" t="s">
        <v>2</v>
      </c>
      <c r="D248" s="255" t="s">
        <v>104</v>
      </c>
      <c r="E248" s="255" t="s">
        <v>311</v>
      </c>
      <c r="F248" s="255" t="s">
        <v>150</v>
      </c>
      <c r="G248" s="255" t="s">
        <v>167</v>
      </c>
      <c r="H248" s="255" t="s">
        <v>110</v>
      </c>
      <c r="I248" s="255" t="s">
        <v>200</v>
      </c>
      <c r="J248" s="256" t="s">
        <v>212</v>
      </c>
      <c r="K248" s="268" t="n">
        <v>36802</v>
      </c>
      <c r="L248" s="268" t="n">
        <v>38367</v>
      </c>
      <c r="M248" s="255" t="s">
        <v>155</v>
      </c>
      <c r="N248" s="257" t="n">
        <v>10000000</v>
      </c>
      <c r="O248" s="257" t="n">
        <v>-3389.181093</v>
      </c>
      <c r="P248" s="258" t="n">
        <v>1.45</v>
      </c>
      <c r="Q248" s="257" t="n">
        <v>109.041861</v>
      </c>
      <c r="R248" s="257" t="n">
        <v>108.286965</v>
      </c>
      <c r="S248" s="258" t="n">
        <v>-0.65587535700243</v>
      </c>
      <c r="T248" s="257" t="n">
        <v>2222.88035931726</v>
      </c>
      <c r="U248" s="257" t="n">
        <v>1377.227316</v>
      </c>
      <c r="V248" s="257" t="n">
        <v>0</v>
      </c>
      <c r="W248" s="257" t="n">
        <v>3600.10767531726</v>
      </c>
      <c r="X248" s="257" t="n">
        <v>152194.551197</v>
      </c>
      <c r="Y248" s="257" t="n">
        <v>155265.229968</v>
      </c>
      <c r="Z248" s="257" t="n">
        <v>3070.67877100001</v>
      </c>
      <c r="AA248" s="257" t="n">
        <v>-529.428904317255</v>
      </c>
      <c r="AB248" s="257" t="n">
        <v>152194.551197</v>
      </c>
      <c r="AC248" s="257" t="n">
        <v>155265.229968</v>
      </c>
      <c r="AD248" s="257" t="n">
        <v>3070.67877100001</v>
      </c>
      <c r="AF248" s="257" t="n">
        <v>-42371.542024686</v>
      </c>
      <c r="AG248" s="259" t="n">
        <f aca="false">IF(ISERROR(VLOOKUP(B248,Acc_Cash!$A:$H,3,FALSE())),0,VLOOKUP(B248,Acc_Cash!$A:$H,3,FALSE()))</f>
        <v>42291.666667</v>
      </c>
      <c r="AH248" s="259" t="n">
        <f aca="false">AG248+AC248</f>
        <v>197556.896635</v>
      </c>
      <c r="AI248" s="259" t="n">
        <f aca="false">AH248-(IF(ISERROR(VLOOKUP(A248,'YTD Last'!$E$2:$Z$500,21,0)),0,VLOOKUP(A248,'YTD Last'!$E$2:$Z$500,21,0)))</f>
        <v>156455.211855</v>
      </c>
      <c r="AJ248" s="259" t="n">
        <f aca="false">AH248-IF(ISERROR(VLOOKUP(A248,'QTD Last'!$A$2:$AH$600,34,0)),0,VLOOKUP(A248,'QTD Last'!$A$2:$AH$600,34,0))</f>
        <v>3070.67877100001</v>
      </c>
      <c r="AK248" s="259" t="n">
        <f aca="false">AH248-IF(ISERROR(VLOOKUP(A248,'MTD Last'!$A$2:$AH$600,34,0)),0,VLOOKUP(A248,'MTD Last'!$A$2:$AH$600,34,0))</f>
        <v>3070.67877100001</v>
      </c>
      <c r="AL248" s="259" t="n">
        <f aca="false">AD248-AE248</f>
        <v>3070.67877100001</v>
      </c>
      <c r="AM248" s="269" t="str">
        <f aca="false">ROUND((L248-Control!$C$3)/365,0)&amp;" Year"</f>
        <v>-21 Year</v>
      </c>
      <c r="AN248" s="260" t="str">
        <f aca="false">IF(F248="AAA",1,IF(F248="AA+",2,IF(F248="AA",3,IF(F248="AA-",4,IF(F248="A+",5,IF(F248="A",6,IF(F248="A-",7,IF(F248="BBB+",8,"Code"))))))))</f>
        <v>Code</v>
      </c>
      <c r="AO248" s="260" t="n">
        <f aca="false">IF(F248="BBB",9,IF(F248="BBB-",10,IF(F248="BB+",11,IF(F248="BB",12,IF(F248="BB-",13,IF(F248="B+",14,IF(F248="B",15,IF(F248="B-",16,"Code"))))))))</f>
        <v>10</v>
      </c>
      <c r="AP248" s="260" t="n">
        <f aca="false">IF(AN248="Code",AO248,AN248)</f>
        <v>10</v>
      </c>
      <c r="AQ248" s="259" t="n">
        <f aca="false">AH248-(IF(ISERROR(VLOOKUP(A248,'WTD Last'!$A$1:$AQ$605,34,0)),0,VLOOKUP(A248,'WTD Last'!$A$1:$AQ$605,34,0)))</f>
        <v>18471.241491</v>
      </c>
      <c r="AR248" s="270" t="n">
        <f aca="false">R248-(IF(ISERROR(VLOOKUP(A248,'WTD Last'!$A$1:$AQ$605,18,0)),0,VLOOKUP(A248,'WTD Last'!$A$1:$AQ$605,18,0)))</f>
        <v>-4.69463500000001</v>
      </c>
      <c r="AS248" s="259" t="n">
        <f aca="false">O248-(IF(ISERROR(VLOOKUP(A248,'WTD Last'!$A$1:$AQ$605,15,0)),0,VLOOKUP(A248,'WTD Last'!$A$1:$AQ$605,15,0)))</f>
        <v>29.7030629999999</v>
      </c>
      <c r="AT248" s="259" t="n">
        <f aca="false">N248*(P248/100)/360</f>
        <v>402.777777777778</v>
      </c>
      <c r="AU248" s="261" t="n">
        <v>86921</v>
      </c>
      <c r="AV248" s="261" t="n">
        <v>51042</v>
      </c>
      <c r="AW248" s="255"/>
      <c r="AX248" s="257"/>
    </row>
    <row r="249" customFormat="false" ht="12.75" hidden="false" customHeight="false" outlineLevel="0" collapsed="false">
      <c r="A249" s="255" t="n">
        <v>1322</v>
      </c>
      <c r="B249" s="255" t="n">
        <v>482</v>
      </c>
      <c r="C249" s="255" t="s">
        <v>2</v>
      </c>
      <c r="D249" s="255" t="s">
        <v>104</v>
      </c>
      <c r="E249" s="255" t="s">
        <v>311</v>
      </c>
      <c r="F249" s="255" t="s">
        <v>150</v>
      </c>
      <c r="G249" s="255" t="s">
        <v>167</v>
      </c>
      <c r="H249" s="255" t="s">
        <v>110</v>
      </c>
      <c r="I249" s="255" t="s">
        <v>156</v>
      </c>
      <c r="J249" s="256" t="s">
        <v>212</v>
      </c>
      <c r="K249" s="268" t="n">
        <v>36896</v>
      </c>
      <c r="L249" s="268" t="n">
        <v>38722</v>
      </c>
      <c r="M249" s="255" t="s">
        <v>155</v>
      </c>
      <c r="N249" s="257" t="n">
        <v>-10000000</v>
      </c>
      <c r="O249" s="257" t="n">
        <v>4170.954484</v>
      </c>
      <c r="P249" s="258" t="n">
        <v>1.45</v>
      </c>
      <c r="Q249" s="257" t="n">
        <v>125.073835</v>
      </c>
      <c r="R249" s="257" t="n">
        <v>124.335255</v>
      </c>
      <c r="S249" s="258" t="n">
        <v>-0.693648621641645</v>
      </c>
      <c r="T249" s="257" t="n">
        <v>-2893.17682875664</v>
      </c>
      <c r="U249" s="257" t="n">
        <v>-1695.525903</v>
      </c>
      <c r="V249" s="257" t="n">
        <v>0</v>
      </c>
      <c r="W249" s="257" t="n">
        <v>-4588.70273175664</v>
      </c>
      <c r="X249" s="257" t="n">
        <v>-116752.671212</v>
      </c>
      <c r="Y249" s="257" t="n">
        <v>-120300.649786</v>
      </c>
      <c r="Z249" s="257" t="n">
        <v>-3547.97857399999</v>
      </c>
      <c r="AA249" s="257" t="n">
        <v>1040.72415775665</v>
      </c>
      <c r="AB249" s="257" t="n">
        <v>-116752.671212</v>
      </c>
      <c r="AC249" s="257" t="n">
        <v>-120300.649786</v>
      </c>
      <c r="AD249" s="257" t="n">
        <v>-3547.97857399999</v>
      </c>
      <c r="AF249" s="257" t="n">
        <v>52145.272958968</v>
      </c>
      <c r="AG249" s="259" t="n">
        <f aca="false">IF(ISERROR(VLOOKUP(B249,Acc_Cash!$A:$H,3,FALSE())),0,VLOOKUP(B249,Acc_Cash!$A:$H,3,FALSE()))</f>
        <v>0</v>
      </c>
      <c r="AH249" s="259" t="n">
        <f aca="false">AG249+AC249</f>
        <v>-120300.649786</v>
      </c>
      <c r="AI249" s="259" t="n">
        <f aca="false">AH249-(IF(ISERROR(VLOOKUP(A249,'YTD Last'!$E$2:$Z$500,21,0)),0,VLOOKUP(A249,'YTD Last'!$E$2:$Z$500,21,0)))</f>
        <v>-142323.288619</v>
      </c>
      <c r="AJ249" s="259" t="n">
        <f aca="false">AH249-IF(ISERROR(VLOOKUP(A249,'QTD Last'!$A$2:$AH$600,34,0)),0,VLOOKUP(A249,'QTD Last'!$A$2:$AH$600,34,0))</f>
        <v>-3547.97857399999</v>
      </c>
      <c r="AK249" s="259" t="n">
        <f aca="false">AH249-IF(ISERROR(VLOOKUP(A249,'MTD Last'!$A$2:$AH$600,34,0)),0,VLOOKUP(A249,'MTD Last'!$A$2:$AH$600,34,0))</f>
        <v>-3547.97857399999</v>
      </c>
      <c r="AL249" s="259" t="n">
        <f aca="false">AD249-AE249</f>
        <v>-3547.97857399999</v>
      </c>
      <c r="AM249" s="269" t="str">
        <f aca="false">ROUND((L249-Control!$C$3)/365,0)&amp;" Year"</f>
        <v>-20 Year</v>
      </c>
      <c r="AN249" s="260" t="str">
        <f aca="false">IF(F249="AAA",1,IF(F249="AA+",2,IF(F249="AA",3,IF(F249="AA-",4,IF(F249="A+",5,IF(F249="A",6,IF(F249="A-",7,IF(F249="BBB+",8,"Code"))))))))</f>
        <v>Code</v>
      </c>
      <c r="AO249" s="260" t="n">
        <f aca="false">IF(F249="BBB",9,IF(F249="BBB-",10,IF(F249="BB+",11,IF(F249="BB",12,IF(F249="BB-",13,IF(F249="B+",14,IF(F249="B",15,IF(F249="B-",16,"Code"))))))))</f>
        <v>10</v>
      </c>
      <c r="AP249" s="260" t="n">
        <f aca="false">IF(AN249="Code",AO249,AN249)</f>
        <v>10</v>
      </c>
      <c r="AQ249" s="259" t="n">
        <f aca="false">AH249-(IF(ISERROR(VLOOKUP(A249,'WTD Last'!$A$1:$AQ$605,34,0)),0,VLOOKUP(A249,'WTD Last'!$A$1:$AQ$605,34,0)))</f>
        <v>-23596.088288</v>
      </c>
      <c r="AR249" s="270" t="n">
        <f aca="false">R249-(IF(ISERROR(VLOOKUP(A249,'WTD Last'!$A$1:$AQ$605,18,0)),0,VLOOKUP(A249,'WTD Last'!$A$1:$AQ$605,18,0)))</f>
        <v>-5.05767899999999</v>
      </c>
      <c r="AS249" s="259" t="n">
        <f aca="false">O249-(IF(ISERROR(VLOOKUP(A249,'WTD Last'!$A$1:$AQ$605,15,0)),0,VLOOKUP(A249,'WTD Last'!$A$1:$AQ$605,15,0)))</f>
        <v>-38.1759060000004</v>
      </c>
      <c r="AT249" s="259" t="n">
        <f aca="false">N249*(P249/100)/360</f>
        <v>-402.777777777778</v>
      </c>
      <c r="AV249" s="261" t="n">
        <v>51042</v>
      </c>
      <c r="AW249" s="255"/>
      <c r="AX249" s="257"/>
    </row>
    <row r="250" customFormat="false" ht="12.75" hidden="false" customHeight="false" outlineLevel="0" collapsed="false">
      <c r="A250" s="255" t="n">
        <v>1511</v>
      </c>
      <c r="B250" s="255" t="n">
        <v>561</v>
      </c>
      <c r="C250" s="255" t="s">
        <v>2</v>
      </c>
      <c r="D250" s="255" t="s">
        <v>157</v>
      </c>
      <c r="E250" s="255" t="s">
        <v>311</v>
      </c>
      <c r="F250" s="255" t="s">
        <v>150</v>
      </c>
      <c r="G250" s="255" t="s">
        <v>167</v>
      </c>
      <c r="H250" s="255" t="s">
        <v>110</v>
      </c>
      <c r="I250" s="255" t="s">
        <v>156</v>
      </c>
      <c r="J250" s="256" t="s">
        <v>158</v>
      </c>
      <c r="K250" s="268" t="n">
        <v>36896</v>
      </c>
      <c r="L250" s="268" t="n">
        <v>38722</v>
      </c>
      <c r="M250" s="255" t="s">
        <v>155</v>
      </c>
      <c r="N250" s="257" t="n">
        <v>10000000</v>
      </c>
      <c r="O250" s="257" t="n">
        <v>-4170.954484</v>
      </c>
      <c r="P250" s="258" t="n">
        <v>1.45</v>
      </c>
      <c r="Q250" s="257" t="n">
        <v>125.073835</v>
      </c>
      <c r="R250" s="257" t="n">
        <v>124.335255</v>
      </c>
      <c r="S250" s="258" t="n">
        <v>-0.693648621641645</v>
      </c>
      <c r="T250" s="257" t="n">
        <v>2893.17682875664</v>
      </c>
      <c r="U250" s="257" t="n">
        <v>1695.525903</v>
      </c>
      <c r="V250" s="257" t="n">
        <v>0</v>
      </c>
      <c r="W250" s="257" t="n">
        <v>4588.70273175664</v>
      </c>
      <c r="X250" s="257" t="n">
        <v>116752.671212</v>
      </c>
      <c r="Y250" s="257" t="n">
        <v>120300.649786</v>
      </c>
      <c r="Z250" s="257" t="n">
        <v>3547.97857399999</v>
      </c>
      <c r="AA250" s="257" t="n">
        <v>-1040.72415775665</v>
      </c>
      <c r="AB250" s="257" t="n">
        <v>116752.671212</v>
      </c>
      <c r="AC250" s="257" t="n">
        <v>120300.649786</v>
      </c>
      <c r="AD250" s="257" t="n">
        <v>3547.97857399999</v>
      </c>
      <c r="AF250" s="257" t="n">
        <v>-52145.272958968</v>
      </c>
      <c r="AG250" s="259" t="n">
        <f aca="false">IF(ISERROR(VLOOKUP(B250,Acc_Cash!$A:$H,3,FALSE())),0,VLOOKUP(B250,Acc_Cash!$A:$H,3,FALSE()))</f>
        <v>0</v>
      </c>
      <c r="AH250" s="259" t="n">
        <f aca="false">AG250+AC250</f>
        <v>120300.649786</v>
      </c>
      <c r="AI250" s="259" t="n">
        <f aca="false">AH250-(IF(ISERROR(VLOOKUP(A250,'YTD Last'!$E$2:$Z$500,21,0)),0,VLOOKUP(A250,'YTD Last'!$E$2:$Z$500,21,0)))</f>
        <v>142323.288619</v>
      </c>
      <c r="AJ250" s="259" t="n">
        <f aca="false">AH250-IF(ISERROR(VLOOKUP(A250,'QTD Last'!$A$2:$AH$600,34,0)),0,VLOOKUP(A250,'QTD Last'!$A$2:$AH$600,34,0))</f>
        <v>3547.97857399999</v>
      </c>
      <c r="AK250" s="259" t="n">
        <f aca="false">AH250-IF(ISERROR(VLOOKUP(A250,'MTD Last'!$A$2:$AH$600,34,0)),0,VLOOKUP(A250,'MTD Last'!$A$2:$AH$600,34,0))</f>
        <v>3547.97857399999</v>
      </c>
      <c r="AL250" s="259" t="n">
        <f aca="false">AD250-AE250</f>
        <v>3547.97857399999</v>
      </c>
      <c r="AM250" s="269" t="str">
        <f aca="false">ROUND((L250-Control!$C$3)/365,0)&amp;" Year"</f>
        <v>-20 Year</v>
      </c>
      <c r="AN250" s="260" t="str">
        <f aca="false">IF(F250="AAA",1,IF(F250="AA+",2,IF(F250="AA",3,IF(F250="AA-",4,IF(F250="A+",5,IF(F250="A",6,IF(F250="A-",7,IF(F250="BBB+",8,"Code"))))))))</f>
        <v>Code</v>
      </c>
      <c r="AO250" s="260" t="n">
        <f aca="false">IF(F250="BBB",9,IF(F250="BBB-",10,IF(F250="BB+",11,IF(F250="BB",12,IF(F250="BB-",13,IF(F250="B+",14,IF(F250="B",15,IF(F250="B-",16,"Code"))))))))</f>
        <v>10</v>
      </c>
      <c r="AP250" s="260" t="n">
        <f aca="false">IF(AN250="Code",AO250,AN250)</f>
        <v>10</v>
      </c>
      <c r="AQ250" s="259" t="n">
        <f aca="false">AH250-(IF(ISERROR(VLOOKUP(A250,'WTD Last'!$A$1:$AQ$605,34,0)),0,VLOOKUP(A250,'WTD Last'!$A$1:$AQ$605,34,0)))</f>
        <v>23596.088288</v>
      </c>
      <c r="AR250" s="270" t="n">
        <f aca="false">R250-(IF(ISERROR(VLOOKUP(A250,'WTD Last'!$A$1:$AQ$605,18,0)),0,VLOOKUP(A250,'WTD Last'!$A$1:$AQ$605,18,0)))</f>
        <v>-5.05767899999999</v>
      </c>
      <c r="AS250" s="259" t="n">
        <f aca="false">O250-(IF(ISERROR(VLOOKUP(A250,'WTD Last'!$A$1:$AQ$605,15,0)),0,VLOOKUP(A250,'WTD Last'!$A$1:$AQ$605,15,0)))</f>
        <v>38.1759060000004</v>
      </c>
      <c r="AT250" s="259" t="n">
        <f aca="false">N250*(P250/100)/360</f>
        <v>402.777777777778</v>
      </c>
      <c r="AV250" s="261" t="n">
        <v>51042</v>
      </c>
      <c r="AW250" s="255"/>
      <c r="AX250" s="257"/>
    </row>
    <row r="251" customFormat="false" ht="12.75" hidden="false" customHeight="false" outlineLevel="0" collapsed="false">
      <c r="A251" s="255" t="n">
        <v>1719</v>
      </c>
      <c r="B251" s="255" t="n">
        <v>923</v>
      </c>
      <c r="C251" s="255" t="s">
        <v>2</v>
      </c>
      <c r="D251" s="255" t="s">
        <v>104</v>
      </c>
      <c r="E251" s="255" t="s">
        <v>312</v>
      </c>
      <c r="F251" s="255" t="s">
        <v>109</v>
      </c>
      <c r="G251" s="255" t="s">
        <v>167</v>
      </c>
      <c r="H251" s="255" t="s">
        <v>207</v>
      </c>
      <c r="I251" s="255" t="s">
        <v>180</v>
      </c>
      <c r="J251" s="256" t="s">
        <v>283</v>
      </c>
      <c r="K251" s="268" t="n">
        <v>36976</v>
      </c>
      <c r="L251" s="268" t="n">
        <v>38072</v>
      </c>
      <c r="M251" s="255" t="s">
        <v>155</v>
      </c>
      <c r="N251" s="257" t="n">
        <v>-5000000</v>
      </c>
      <c r="O251" s="257" t="n">
        <v>1325.381251</v>
      </c>
      <c r="P251" s="258" t="n">
        <v>0.28</v>
      </c>
      <c r="Q251" s="257" t="n">
        <v>27.603727</v>
      </c>
      <c r="R251" s="257" t="n">
        <v>27.46041</v>
      </c>
      <c r="S251" s="258" t="n">
        <v>-0.112186963967829</v>
      </c>
      <c r="T251" s="257" t="n">
        <v>-148.690498649573</v>
      </c>
      <c r="U251" s="257" t="n">
        <v>-160.488945</v>
      </c>
      <c r="V251" s="257" t="n">
        <v>0</v>
      </c>
      <c r="W251" s="257" t="n">
        <v>-309.179443649573</v>
      </c>
      <c r="X251" s="257" t="n">
        <v>-860.551906</v>
      </c>
      <c r="Y251" s="257" t="n">
        <v>-1098.522453</v>
      </c>
      <c r="Z251" s="257" t="n">
        <v>-237.970547</v>
      </c>
      <c r="AA251" s="257" t="n">
        <v>71.2088966495728</v>
      </c>
      <c r="AB251" s="257" t="n">
        <v>-860.551906</v>
      </c>
      <c r="AC251" s="257" t="n">
        <v>-1098.522453</v>
      </c>
      <c r="AD251" s="257" t="n">
        <v>-237.970547</v>
      </c>
      <c r="AG251" s="259" t="n">
        <f aca="false">IF(ISERROR(VLOOKUP(B251,Acc_Cash!$A:$H,3,FALSE())),0,VLOOKUP(B251,Acc_Cash!$A:$H,3,FALSE()))</f>
        <v>0</v>
      </c>
      <c r="AH251" s="259" t="n">
        <f aca="false">AG251+AC251</f>
        <v>-1098.522453</v>
      </c>
      <c r="AI251" s="259" t="n">
        <f aca="false">AH251-(IF(ISERROR(VLOOKUP(A251,'YTD Last'!$E$2:$Z$500,21,0)),0,VLOOKUP(A251,'YTD Last'!$E$2:$Z$500,21,0)))</f>
        <v>-1098.522453</v>
      </c>
      <c r="AJ251" s="259" t="n">
        <f aca="false">AH251-IF(ISERROR(VLOOKUP(A251,'QTD Last'!$A$2:$AH$600,34,0)),0,VLOOKUP(A251,'QTD Last'!$A$2:$AH$600,34,0))</f>
        <v>-237.970547</v>
      </c>
      <c r="AK251" s="259" t="n">
        <f aca="false">AH251-IF(ISERROR(VLOOKUP(A251,'MTD Last'!$A$2:$AH$600,34,0)),0,VLOOKUP(A251,'MTD Last'!$A$2:$AH$600,34,0))</f>
        <v>-237.970547</v>
      </c>
      <c r="AL251" s="259" t="n">
        <f aca="false">AD251-AE251</f>
        <v>-237.970547</v>
      </c>
      <c r="AM251" s="269" t="str">
        <f aca="false">ROUND((L251-Control!$C$3)/365,0)&amp;" Year"</f>
        <v>-22 Year</v>
      </c>
      <c r="AN251" s="260" t="str">
        <f aca="false">IF(F251="AAA",1,IF(F251="AA+",2,IF(F251="AA",3,IF(F251="AA-",4,IF(F251="A+",5,IF(F251="A",6,IF(F251="A-",7,IF(F251="BBB+",8,"Code"))))))))</f>
        <v>Code</v>
      </c>
      <c r="AO251" s="260" t="str">
        <f aca="false">IF(F251="BBB",9,IF(F251="BBB-",10,IF(F251="BB+",11,IF(F251="BB",12,IF(F251="BB-",13,IF(F251="B+",14,IF(F251="B",15,IF(F251="B-",16,"Code"))))))))</f>
        <v>Code</v>
      </c>
      <c r="AP251" s="260" t="str">
        <f aca="false">IF(AN251="Code",AO251,AN251)</f>
        <v>Code</v>
      </c>
      <c r="AQ251" s="259" t="n">
        <f aca="false">AH251-(IF(ISERROR(VLOOKUP(A251,'WTD Last'!$A$1:$AQ$605,34,0)),0,VLOOKUP(A251,'WTD Last'!$A$1:$AQ$605,34,0)))</f>
        <v>-3135.206857</v>
      </c>
      <c r="AR251" s="270" t="n">
        <f aca="false">R251-(IF(ISERROR(VLOOKUP(A251,'WTD Last'!$A$1:$AQ$605,18,0)),0,VLOOKUP(A251,'WTD Last'!$A$1:$AQ$605,18,0)))</f>
        <v>-2.02442</v>
      </c>
      <c r="AS251" s="259" t="n">
        <f aca="false">O251-(IF(ISERROR(VLOOKUP(A251,'WTD Last'!$A$1:$AQ$605,15,0)),0,VLOOKUP(A251,'WTD Last'!$A$1:$AQ$605,15,0)))</f>
        <v>-12.4762900000001</v>
      </c>
      <c r="AT251" s="259" t="n">
        <f aca="false">N251*(P251/100)/360</f>
        <v>-38.8888888888889</v>
      </c>
      <c r="AU251" s="261" t="n">
        <v>122</v>
      </c>
      <c r="AV251" s="261" t="n">
        <v>61896</v>
      </c>
      <c r="AW251" s="255"/>
      <c r="AX251" s="257"/>
    </row>
    <row r="252" customFormat="false" ht="12.75" hidden="false" customHeight="false" outlineLevel="0" collapsed="false">
      <c r="A252" s="255" t="n">
        <v>1608</v>
      </c>
      <c r="B252" s="255" t="n">
        <v>662</v>
      </c>
      <c r="C252" s="255" t="s">
        <v>2</v>
      </c>
      <c r="D252" s="255" t="s">
        <v>104</v>
      </c>
      <c r="E252" s="255" t="s">
        <v>313</v>
      </c>
      <c r="F252" s="255" t="s">
        <v>184</v>
      </c>
      <c r="G252" s="255" t="s">
        <v>198</v>
      </c>
      <c r="H252" s="255" t="s">
        <v>168</v>
      </c>
      <c r="I252" s="255" t="s">
        <v>210</v>
      </c>
      <c r="J252" s="256" t="s">
        <v>170</v>
      </c>
      <c r="K252" s="268" t="n">
        <v>36908</v>
      </c>
      <c r="L252" s="268" t="n">
        <v>38734</v>
      </c>
      <c r="M252" s="255" t="s">
        <v>155</v>
      </c>
      <c r="N252" s="257" t="n">
        <v>-10000000</v>
      </c>
      <c r="O252" s="257" t="n">
        <v>4073.230876</v>
      </c>
      <c r="P252" s="258" t="n">
        <v>0.4</v>
      </c>
      <c r="Q252" s="257" t="n">
        <v>51.041008</v>
      </c>
      <c r="R252" s="257" t="n">
        <v>50.770926</v>
      </c>
      <c r="S252" s="258" t="n">
        <v>-0.257292155320232</v>
      </c>
      <c r="T252" s="257" t="n">
        <v>-1048.01035120296</v>
      </c>
      <c r="U252" s="257" t="n">
        <v>-513.929856</v>
      </c>
      <c r="V252" s="257" t="n">
        <v>0</v>
      </c>
      <c r="W252" s="257" t="n">
        <v>-1561.94020720296</v>
      </c>
      <c r="X252" s="257" t="n">
        <v>37794.058368</v>
      </c>
      <c r="Y252" s="257" t="n">
        <v>36607.582416</v>
      </c>
      <c r="Z252" s="257" t="n">
        <v>-1186.475952</v>
      </c>
      <c r="AA252" s="257" t="n">
        <v>375.464255202955</v>
      </c>
      <c r="AB252" s="257" t="n">
        <v>37794.058368</v>
      </c>
      <c r="AC252" s="257" t="n">
        <v>36607.582416</v>
      </c>
      <c r="AD252" s="257" t="n">
        <v>-1186.475952</v>
      </c>
      <c r="AF252" s="257" t="n">
        <v>16751.16197755</v>
      </c>
      <c r="AG252" s="259" t="n">
        <f aca="false">IF(ISERROR(VLOOKUP(B252,Acc_Cash!$A:$H,3,FALSE())),0,VLOOKUP(B252,Acc_Cash!$A:$H,3,FALSE()))</f>
        <v>0</v>
      </c>
      <c r="AH252" s="259" t="n">
        <f aca="false">AG252+AC252</f>
        <v>36607.582416</v>
      </c>
      <c r="AI252" s="259" t="n">
        <f aca="false">AH252-(IF(ISERROR(VLOOKUP(A252,'YTD Last'!$E$2:$Z$500,21,0)),0,VLOOKUP(A252,'YTD Last'!$E$2:$Z$500,21,0)))</f>
        <v>36607.582416</v>
      </c>
      <c r="AJ252" s="259" t="n">
        <f aca="false">AH252-IF(ISERROR(VLOOKUP(A252,'QTD Last'!$A$2:$AH$600,34,0)),0,VLOOKUP(A252,'QTD Last'!$A$2:$AH$600,34,0))</f>
        <v>-1186.475952</v>
      </c>
      <c r="AK252" s="259" t="n">
        <f aca="false">AH252-IF(ISERROR(VLOOKUP(A252,'MTD Last'!$A$2:$AH$600,34,0)),0,VLOOKUP(A252,'MTD Last'!$A$2:$AH$600,34,0))</f>
        <v>-1186.475952</v>
      </c>
      <c r="AL252" s="259" t="n">
        <f aca="false">AD252-AE252</f>
        <v>-1186.475952</v>
      </c>
      <c r="AM252" s="269" t="str">
        <f aca="false">ROUND((L252-Control!$C$3)/365,0)&amp;" Year"</f>
        <v>-20 Year</v>
      </c>
      <c r="AN252" s="260" t="n">
        <f aca="false">IF(F252="AAA",1,IF(F252="AA+",2,IF(F252="AA",3,IF(F252="AA-",4,IF(F252="A+",5,IF(F252="A",6,IF(F252="A-",7,IF(F252="BBB+",8,"Code"))))))))</f>
        <v>5</v>
      </c>
      <c r="AO252" s="260" t="str">
        <f aca="false">IF(F252="BBB",9,IF(F252="BBB-",10,IF(F252="BB+",11,IF(F252="BB",12,IF(F252="BB-",13,IF(F252="B+",14,IF(F252="B",15,IF(F252="B-",16,"Code"))))))))</f>
        <v>Code</v>
      </c>
      <c r="AP252" s="260" t="n">
        <f aca="false">IF(AN252="Code",AO252,AN252)</f>
        <v>5</v>
      </c>
      <c r="AQ252" s="259" t="n">
        <f aca="false">AH252-(IF(ISERROR(VLOOKUP(A252,'WTD Last'!$A$1:$AQ$605,34,0)),0,VLOOKUP(A252,'WTD Last'!$A$1:$AQ$605,34,0)))</f>
        <v>-5220.605248</v>
      </c>
      <c r="AR252" s="270" t="n">
        <f aca="false">R252-(IF(ISERROR(VLOOKUP(A252,'WTD Last'!$A$1:$AQ$605,18,0)),0,VLOOKUP(A252,'WTD Last'!$A$1:$AQ$605,18,0)))</f>
        <v>-0.959708999999997</v>
      </c>
      <c r="AS252" s="259" t="n">
        <f aca="false">O252-(IF(ISERROR(VLOOKUP(A252,'WTD Last'!$A$1:$AQ$605,15,0)),0,VLOOKUP(A252,'WTD Last'!$A$1:$AQ$605,15,0)))</f>
        <v>-38.2245980000002</v>
      </c>
      <c r="AT252" s="259" t="n">
        <f aca="false">N252*(P252/100)/360</f>
        <v>-111.111111111111</v>
      </c>
      <c r="AU252" s="261" t="n">
        <v>82003</v>
      </c>
      <c r="AV252" s="261" t="n">
        <v>5459</v>
      </c>
      <c r="AW252" s="255"/>
      <c r="AX252" s="257"/>
    </row>
    <row r="253" customFormat="false" ht="12.75" hidden="false" customHeight="false" outlineLevel="0" collapsed="false">
      <c r="A253" s="255" t="n">
        <v>1610</v>
      </c>
      <c r="B253" s="255" t="n">
        <v>818</v>
      </c>
      <c r="C253" s="255" t="s">
        <v>2</v>
      </c>
      <c r="D253" s="255" t="s">
        <v>104</v>
      </c>
      <c r="E253" s="255" t="s">
        <v>313</v>
      </c>
      <c r="F253" s="255" t="s">
        <v>184</v>
      </c>
      <c r="G253" s="255" t="s">
        <v>198</v>
      </c>
      <c r="H253" s="255" t="s">
        <v>168</v>
      </c>
      <c r="I253" s="255" t="s">
        <v>180</v>
      </c>
      <c r="J253" s="256" t="s">
        <v>170</v>
      </c>
      <c r="K253" s="268" t="n">
        <v>36909</v>
      </c>
      <c r="L253" s="268" t="n">
        <v>38735</v>
      </c>
      <c r="M253" s="255" t="s">
        <v>155</v>
      </c>
      <c r="N253" s="257" t="n">
        <v>-10000000</v>
      </c>
      <c r="O253" s="257" t="n">
        <v>4086.342173</v>
      </c>
      <c r="P253" s="258" t="n">
        <v>0.46</v>
      </c>
      <c r="Q253" s="257" t="n">
        <v>51.050147</v>
      </c>
      <c r="R253" s="257" t="n">
        <v>50.780094</v>
      </c>
      <c r="S253" s="258" t="n">
        <v>-0.25726557560077</v>
      </c>
      <c r="T253" s="257" t="n">
        <v>-1051.27517123855</v>
      </c>
      <c r="U253" s="257" t="n">
        <v>-527.882535</v>
      </c>
      <c r="V253" s="257" t="n">
        <v>0</v>
      </c>
      <c r="W253" s="257" t="n">
        <v>-1579.15770623855</v>
      </c>
      <c r="X253" s="257" t="n">
        <v>11579.423808</v>
      </c>
      <c r="Y253" s="257" t="n">
        <v>10343.368016</v>
      </c>
      <c r="Z253" s="257" t="n">
        <v>-1236.055792</v>
      </c>
      <c r="AA253" s="257" t="n">
        <v>343.101914238547</v>
      </c>
      <c r="AB253" s="257" t="n">
        <v>11579.423808</v>
      </c>
      <c r="AC253" s="257" t="n">
        <v>10343.368016</v>
      </c>
      <c r="AD253" s="257" t="n">
        <v>-1236.055792</v>
      </c>
      <c r="AF253" s="257" t="n">
        <v>16805.0821864625</v>
      </c>
      <c r="AG253" s="259" t="n">
        <f aca="false">IF(ISERROR(VLOOKUP(B253,Acc_Cash!$A:$H,3,FALSE())),0,VLOOKUP(B253,Acc_Cash!$A:$H,3,FALSE()))</f>
        <v>0</v>
      </c>
      <c r="AH253" s="259" t="n">
        <f aca="false">AG253+AC253</f>
        <v>10343.368016</v>
      </c>
      <c r="AI253" s="259" t="n">
        <f aca="false">AH253-(IF(ISERROR(VLOOKUP(A253,'YTD Last'!$E$2:$Z$383,21,0)),0,VLOOKUP(A253,'YTD Last'!$E$2:$Z$383,21,0)))</f>
        <v>10343.368016</v>
      </c>
      <c r="AJ253" s="259" t="n">
        <f aca="false">AH253-IF(ISERROR(VLOOKUP(A253,'QTD Last'!$A$2:$AH$600,34,0)),0,VLOOKUP(A253,'QTD Last'!$A$2:$AH$600,34,0))</f>
        <v>-1236.055792</v>
      </c>
      <c r="AK253" s="259" t="n">
        <f aca="false">AH253-IF(ISERROR(VLOOKUP(A253,'MTD Last'!$A$2:$AH$600,34,0)),0,VLOOKUP(A253,'MTD Last'!$A$2:$AH$600,34,0))</f>
        <v>-1236.055792</v>
      </c>
      <c r="AL253" s="259" t="n">
        <f aca="false">AD253-AE253</f>
        <v>-1236.055792</v>
      </c>
      <c r="AM253" s="269" t="str">
        <f aca="false">ROUND((L253-Control!$C$3)/365,0)&amp;" Year"</f>
        <v>-20 Year</v>
      </c>
      <c r="AN253" s="260" t="n">
        <f aca="false">IF(F253="AAA",1,IF(F253="AA+",2,IF(F253="AA",3,IF(F253="AA-",4,IF(F253="A+",5,IF(F253="A",6,IF(F253="A-",7,IF(F253="BBB+",8,"Code"))))))))</f>
        <v>5</v>
      </c>
      <c r="AO253" s="260" t="str">
        <f aca="false">IF(F253="BBB",9,IF(F253="BBB-",10,IF(F253="BB+",11,IF(F253="BB",12,IF(F253="BB-",13,IF(F253="B+",14,IF(F253="B",15,IF(F253="B-",16,"Code"))))))))</f>
        <v>Code</v>
      </c>
      <c r="AP253" s="260" t="n">
        <f aca="false">IF(AN253="Code",AO253,AN253)</f>
        <v>5</v>
      </c>
      <c r="AQ253" s="259" t="n">
        <f aca="false">AH253-(IF(ISERROR(VLOOKUP(A253,'WTD Last'!$A$1:$AQ$605,34,0)),0,VLOOKUP(A253,'WTD Last'!$A$1:$AQ$605,34,0)))</f>
        <v>-5198.421202</v>
      </c>
      <c r="AR253" s="270" t="n">
        <f aca="false">R253-(IF(ISERROR(VLOOKUP(A253,'WTD Last'!$A$1:$AQ$605,18,0)),0,VLOOKUP(A253,'WTD Last'!$A$1:$AQ$605,18,0)))</f>
        <v>-0.959338000000003</v>
      </c>
      <c r="AS253" s="259" t="n">
        <f aca="false">O253-(IF(ISERROR(VLOOKUP(A253,'WTD Last'!$A$1:$AQ$605,15,0)),0,VLOOKUP(A253,'WTD Last'!$A$1:$AQ$605,15,0)))</f>
        <v>-38.4137389999996</v>
      </c>
      <c r="AT253" s="259" t="n">
        <f aca="false">N253*(P253/100)/360</f>
        <v>-127.777777777778</v>
      </c>
      <c r="AU253" s="261" t="n">
        <v>122</v>
      </c>
      <c r="AV253" s="261" t="n">
        <v>5459</v>
      </c>
      <c r="AW253" s="255"/>
      <c r="AX253" s="257"/>
    </row>
    <row r="254" customFormat="false" ht="12.75" hidden="false" customHeight="false" outlineLevel="0" collapsed="false">
      <c r="A254" s="255" t="n">
        <v>1660</v>
      </c>
      <c r="B254" s="255" t="n">
        <v>871</v>
      </c>
      <c r="C254" s="255" t="s">
        <v>2</v>
      </c>
      <c r="D254" s="255" t="s">
        <v>104</v>
      </c>
      <c r="E254" s="255" t="s">
        <v>313</v>
      </c>
      <c r="F254" s="255" t="s">
        <v>184</v>
      </c>
      <c r="G254" s="255" t="s">
        <v>198</v>
      </c>
      <c r="H254" s="255" t="s">
        <v>168</v>
      </c>
      <c r="I254" s="255" t="s">
        <v>180</v>
      </c>
      <c r="J254" s="256" t="s">
        <v>170</v>
      </c>
      <c r="K254" s="268" t="n">
        <v>36951</v>
      </c>
      <c r="L254" s="268" t="n">
        <v>38777</v>
      </c>
      <c r="M254" s="255" t="s">
        <v>155</v>
      </c>
      <c r="N254" s="257" t="n">
        <v>-10000000</v>
      </c>
      <c r="O254" s="257" t="n">
        <v>4194.549238</v>
      </c>
      <c r="P254" s="258" t="n">
        <v>0.58</v>
      </c>
      <c r="Q254" s="257" t="n">
        <v>51.403032</v>
      </c>
      <c r="R254" s="257" t="n">
        <v>51.133919</v>
      </c>
      <c r="S254" s="258" t="n">
        <v>-0.262671152092353</v>
      </c>
      <c r="T254" s="257" t="n">
        <v>-1101.78708085356</v>
      </c>
      <c r="U254" s="257" t="n">
        <v>-545.353017</v>
      </c>
      <c r="V254" s="257" t="n">
        <v>0</v>
      </c>
      <c r="W254" s="257" t="n">
        <v>-1647.14009785356</v>
      </c>
      <c r="X254" s="257" t="n">
        <v>-33505.569945</v>
      </c>
      <c r="Y254" s="257" t="n">
        <v>-34858.034782</v>
      </c>
      <c r="Z254" s="257" t="n">
        <v>-1352.464837</v>
      </c>
      <c r="AA254" s="257" t="n">
        <v>294.675260853559</v>
      </c>
      <c r="AB254" s="257" t="n">
        <v>-33505.569945</v>
      </c>
      <c r="AC254" s="257" t="n">
        <v>-34858.034782</v>
      </c>
      <c r="AD254" s="257" t="n">
        <v>-1352.464837</v>
      </c>
      <c r="AF254" s="257" t="n">
        <v>17250.083741275</v>
      </c>
      <c r="AG254" s="259" t="n">
        <f aca="false">IF(ISERROR(VLOOKUP(B254,Acc_Cash!$A:$H,3,FALSE())),0,VLOOKUP(B254,Acc_Cash!$A:$H,3,FALSE()))</f>
        <v>0</v>
      </c>
      <c r="AH254" s="259" t="n">
        <f aca="false">AG254+AC254</f>
        <v>-34858.034782</v>
      </c>
      <c r="AI254" s="259" t="n">
        <f aca="false">AH254-(IF(ISERROR(VLOOKUP(A254,'YTD Last'!$E$2:$Z$500,21,0)),0,VLOOKUP(A254,'YTD Last'!$E$2:$Z$500,21,0)))</f>
        <v>-34858.034782</v>
      </c>
      <c r="AJ254" s="259" t="n">
        <f aca="false">AH254-IF(ISERROR(VLOOKUP(A254,'QTD Last'!$A$2:$AH$600,34,0)),0,VLOOKUP(A254,'QTD Last'!$A$2:$AH$600,34,0))</f>
        <v>-1352.464837</v>
      </c>
      <c r="AK254" s="259" t="n">
        <f aca="false">AH254-IF(ISERROR(VLOOKUP(A254,'MTD Last'!$A$2:$AH$600,34,0)),0,VLOOKUP(A254,'MTD Last'!$A$2:$AH$600,34,0))</f>
        <v>-1352.464837</v>
      </c>
      <c r="AL254" s="259" t="n">
        <f aca="false">AD254-AE254</f>
        <v>-1352.464837</v>
      </c>
      <c r="AM254" s="269" t="str">
        <f aca="false">ROUND((L254-Control!$C$3)/365,0)&amp;" Year"</f>
        <v>-20 Year</v>
      </c>
      <c r="AN254" s="260" t="n">
        <f aca="false">IF(F254="AAA",1,IF(F254="AA+",2,IF(F254="AA",3,IF(F254="AA-",4,IF(F254="A+",5,IF(F254="A",6,IF(F254="A-",7,IF(F254="BBB+",8,"Code"))))))))</f>
        <v>5</v>
      </c>
      <c r="AO254" s="260" t="str">
        <f aca="false">IF(F254="BBB",9,IF(F254="BBB-",10,IF(F254="BB+",11,IF(F254="BB",12,IF(F254="BB-",13,IF(F254="B+",14,IF(F254="B",15,IF(F254="B-",16,"Code"))))))))</f>
        <v>Code</v>
      </c>
      <c r="AP254" s="260" t="n">
        <f aca="false">IF(AN254="Code",AO254,AN254)</f>
        <v>5</v>
      </c>
      <c r="AQ254" s="259" t="n">
        <f aca="false">AH254-(IF(ISERROR(VLOOKUP(A254,'WTD Last'!$A$1:$AQ$605,34,0)),0,VLOOKUP(A254,'WTD Last'!$A$1:$AQ$605,34,0)))</f>
        <v>-5180.901323</v>
      </c>
      <c r="AR254" s="270"/>
      <c r="AS254" s="259"/>
      <c r="AT254" s="259" t="n">
        <f aca="false">N254*(P254/100)/360</f>
        <v>-161.111111111111</v>
      </c>
      <c r="AU254" s="261" t="n">
        <v>122</v>
      </c>
      <c r="AV254" s="261" t="n">
        <v>5459</v>
      </c>
      <c r="AW254" s="255"/>
      <c r="AX254" s="257"/>
    </row>
    <row r="255" customFormat="false" ht="12.75" hidden="false" customHeight="false" outlineLevel="0" collapsed="false">
      <c r="A255" s="255" t="n">
        <v>1323</v>
      </c>
      <c r="B255" s="255" t="n">
        <v>483</v>
      </c>
      <c r="C255" s="255" t="s">
        <v>2</v>
      </c>
      <c r="D255" s="255" t="s">
        <v>104</v>
      </c>
      <c r="E255" s="255" t="s">
        <v>314</v>
      </c>
      <c r="F255" s="255" t="s">
        <v>116</v>
      </c>
      <c r="G255" s="255" t="s">
        <v>151</v>
      </c>
      <c r="H255" s="255" t="s">
        <v>110</v>
      </c>
      <c r="I255" s="255" t="s">
        <v>156</v>
      </c>
      <c r="J255" s="256" t="s">
        <v>212</v>
      </c>
      <c r="K255" s="268" t="n">
        <v>36896</v>
      </c>
      <c r="L255" s="268" t="n">
        <v>38722</v>
      </c>
      <c r="M255" s="255" t="s">
        <v>155</v>
      </c>
      <c r="N255" s="257" t="n">
        <v>-10000000</v>
      </c>
      <c r="O255" s="257" t="n">
        <v>4080.244691</v>
      </c>
      <c r="P255" s="258" t="n">
        <v>0.7</v>
      </c>
      <c r="Q255" s="257" t="n">
        <v>89.249967</v>
      </c>
      <c r="R255" s="257" t="n">
        <v>88.674283</v>
      </c>
      <c r="S255" s="258" t="n">
        <v>-0.554325797086696</v>
      </c>
      <c r="T255" s="257" t="n">
        <v>-2261.78489064733</v>
      </c>
      <c r="U255" s="257" t="n">
        <v>-1093.720551</v>
      </c>
      <c r="V255" s="257" t="n">
        <v>0</v>
      </c>
      <c r="W255" s="257" t="n">
        <v>-3355.50544164733</v>
      </c>
      <c r="X255" s="257" t="n">
        <v>62157.604038</v>
      </c>
      <c r="Y255" s="257" t="n">
        <v>59694.622104</v>
      </c>
      <c r="Z255" s="257" t="n">
        <v>-2462.981934</v>
      </c>
      <c r="AA255" s="257" t="n">
        <v>892.523507647338</v>
      </c>
      <c r="AB255" s="257" t="n">
        <v>62157.604038</v>
      </c>
      <c r="AC255" s="257" t="n">
        <v>59694.622104</v>
      </c>
      <c r="AD255" s="257" t="n">
        <v>-2462.981934</v>
      </c>
      <c r="AF255" s="257" t="n">
        <v>29532.811073458</v>
      </c>
      <c r="AG255" s="259" t="n">
        <f aca="false">IF(ISERROR(VLOOKUP(B255,Acc_Cash!$A:$H,3,FALSE())),0,VLOOKUP(B255,Acc_Cash!$A:$H,3,FALSE()))</f>
        <v>0</v>
      </c>
      <c r="AH255" s="259" t="n">
        <f aca="false">AG255+AC255</f>
        <v>59694.622104</v>
      </c>
      <c r="AI255" s="259" t="n">
        <f aca="false">AH255-(IF(ISERROR(VLOOKUP(A255,'YTD Last'!$E$2:$Z$500,21,0)),0,VLOOKUP(A255,'YTD Last'!$E$2:$Z$500,21,0)))</f>
        <v>28787.042741</v>
      </c>
      <c r="AJ255" s="259" t="n">
        <f aca="false">AH255-IF(ISERROR(VLOOKUP(A255,'QTD Last'!$A$2:$AH$600,34,0)),0,VLOOKUP(A255,'QTD Last'!$A$2:$AH$600,34,0))</f>
        <v>-2462.981934</v>
      </c>
      <c r="AK255" s="259" t="n">
        <f aca="false">AH255-IF(ISERROR(VLOOKUP(A255,'MTD Last'!$A$2:$AH$600,34,0)),0,VLOOKUP(A255,'MTD Last'!$A$2:$AH$600,34,0))</f>
        <v>-2462.981934</v>
      </c>
      <c r="AL255" s="259" t="n">
        <f aca="false">AD255-AE255</f>
        <v>-2462.981934</v>
      </c>
      <c r="AM255" s="269" t="str">
        <f aca="false">ROUND((L255-Control!$C$3)/365,0)&amp;" Year"</f>
        <v>-20 Year</v>
      </c>
      <c r="AN255" s="260" t="n">
        <f aca="false">IF(F255="AAA",1,IF(F255="AA+",2,IF(F255="AA",3,IF(F255="AA-",4,IF(F255="A+",5,IF(F255="A",6,IF(F255="A-",7,IF(F255="BBB+",8,"Code"))))))))</f>
        <v>8</v>
      </c>
      <c r="AO255" s="260" t="str">
        <f aca="false">IF(F255="BBB",9,IF(F255="BBB-",10,IF(F255="BB+",11,IF(F255="BB",12,IF(F255="BB-",13,IF(F255="B+",14,IF(F255="B",15,IF(F255="B-",16,"Code"))))))))</f>
        <v>Code</v>
      </c>
      <c r="AP255" s="260" t="n">
        <f aca="false">IF(AN255="Code",AO255,AN255)</f>
        <v>8</v>
      </c>
      <c r="AQ255" s="259" t="n">
        <f aca="false">AH255-(IF(ISERROR(VLOOKUP(A255,'WTD Last'!$A$1:$AQ$605,34,0)),0,VLOOKUP(A255,'WTD Last'!$A$1:$AQ$605,34,0)))</f>
        <v>-16794.453137</v>
      </c>
      <c r="AR255" s="270" t="n">
        <f aca="false">R255-(IF(ISERROR(VLOOKUP(A255,'WTD Last'!$A$1:$AQ$605,18,0)),0,VLOOKUP(A255,'WTD Last'!$A$1:$AQ$605,18,0)))</f>
        <v>-3.579588</v>
      </c>
      <c r="AS255" s="259" t="n">
        <f aca="false">O255-(IF(ISERROR(VLOOKUP(A255,'WTD Last'!$A$1:$AQ$605,15,0)),0,VLOOKUP(A255,'WTD Last'!$A$1:$AQ$605,15,0)))</f>
        <v>-37.3878539999996</v>
      </c>
      <c r="AT255" s="259" t="n">
        <f aca="false">N255*(P255/100)/360</f>
        <v>-194.444444444444</v>
      </c>
      <c r="AV255" s="261" t="n">
        <v>48372</v>
      </c>
      <c r="AW255" s="255"/>
      <c r="AX255" s="257"/>
    </row>
    <row r="256" customFormat="false" ht="12.75" hidden="false" customHeight="false" outlineLevel="0" collapsed="false">
      <c r="A256" s="255" t="n">
        <v>1512</v>
      </c>
      <c r="B256" s="255" t="n">
        <v>562</v>
      </c>
      <c r="C256" s="255" t="s">
        <v>2</v>
      </c>
      <c r="D256" s="255" t="s">
        <v>157</v>
      </c>
      <c r="E256" s="255" t="s">
        <v>314</v>
      </c>
      <c r="F256" s="255" t="s">
        <v>116</v>
      </c>
      <c r="G256" s="255" t="s">
        <v>151</v>
      </c>
      <c r="H256" s="255" t="s">
        <v>110</v>
      </c>
      <c r="I256" s="255" t="s">
        <v>156</v>
      </c>
      <c r="J256" s="256" t="s">
        <v>158</v>
      </c>
      <c r="K256" s="268" t="n">
        <v>36896</v>
      </c>
      <c r="L256" s="268" t="n">
        <v>38722</v>
      </c>
      <c r="M256" s="255" t="s">
        <v>155</v>
      </c>
      <c r="N256" s="257" t="n">
        <v>10000000</v>
      </c>
      <c r="O256" s="257" t="n">
        <v>-4080.244691</v>
      </c>
      <c r="P256" s="258" t="n">
        <v>0.7</v>
      </c>
      <c r="Q256" s="257" t="n">
        <v>89.249967</v>
      </c>
      <c r="R256" s="257" t="n">
        <v>88.674283</v>
      </c>
      <c r="S256" s="258" t="n">
        <v>-0.554325797086696</v>
      </c>
      <c r="T256" s="257" t="n">
        <v>2261.78489064733</v>
      </c>
      <c r="U256" s="257" t="n">
        <v>1093.720551</v>
      </c>
      <c r="V256" s="257" t="n">
        <v>0</v>
      </c>
      <c r="W256" s="257" t="n">
        <v>3355.50544164733</v>
      </c>
      <c r="X256" s="257" t="n">
        <v>-62157.604038</v>
      </c>
      <c r="Y256" s="257" t="n">
        <v>-59694.622104</v>
      </c>
      <c r="Z256" s="257" t="n">
        <v>2462.981934</v>
      </c>
      <c r="AA256" s="257" t="n">
        <v>-892.523507647338</v>
      </c>
      <c r="AB256" s="257" t="n">
        <v>-62157.604038</v>
      </c>
      <c r="AC256" s="257" t="n">
        <v>-59694.622104</v>
      </c>
      <c r="AD256" s="257" t="n">
        <v>2462.981934</v>
      </c>
      <c r="AF256" s="257" t="n">
        <v>-29532.811073458</v>
      </c>
      <c r="AG256" s="259" t="n">
        <f aca="false">IF(ISERROR(VLOOKUP(B256,Acc_Cash!$A:$H,3,FALSE())),0,VLOOKUP(B256,Acc_Cash!$A:$H,3,FALSE()))</f>
        <v>0</v>
      </c>
      <c r="AH256" s="259" t="n">
        <f aca="false">AG256+AC256</f>
        <v>-59694.622104</v>
      </c>
      <c r="AI256" s="259" t="n">
        <f aca="false">AH256-(IF(ISERROR(VLOOKUP(A256,'YTD Last'!$E$2:$Z$500,21,0)),0,VLOOKUP(A256,'YTD Last'!$E$2:$Z$500,21,0)))</f>
        <v>-28787.042741</v>
      </c>
      <c r="AJ256" s="259" t="n">
        <f aca="false">AH256-IF(ISERROR(VLOOKUP(A256,'QTD Last'!$A$2:$AH$600,34,0)),0,VLOOKUP(A256,'QTD Last'!$A$2:$AH$600,34,0))</f>
        <v>2462.981934</v>
      </c>
      <c r="AK256" s="259" t="n">
        <f aca="false">AH256-IF(ISERROR(VLOOKUP(A256,'MTD Last'!$A$2:$AH$600,34,0)),0,VLOOKUP(A256,'MTD Last'!$A$2:$AH$600,34,0))</f>
        <v>2462.981934</v>
      </c>
      <c r="AL256" s="259" t="n">
        <f aca="false">AD256-AE256</f>
        <v>2462.981934</v>
      </c>
      <c r="AM256" s="269" t="str">
        <f aca="false">ROUND((L256-Control!$C$3)/365,0)&amp;" Year"</f>
        <v>-20 Year</v>
      </c>
      <c r="AN256" s="260" t="n">
        <f aca="false">IF(F256="AAA",1,IF(F256="AA+",2,IF(F256="AA",3,IF(F256="AA-",4,IF(F256="A+",5,IF(F256="A",6,IF(F256="A-",7,IF(F256="BBB+",8,"Code"))))))))</f>
        <v>8</v>
      </c>
      <c r="AO256" s="260" t="str">
        <f aca="false">IF(F256="BBB",9,IF(F256="BBB-",10,IF(F256="BB+",11,IF(F256="BB",12,IF(F256="BB-",13,IF(F256="B+",14,IF(F256="B",15,IF(F256="B-",16,"Code"))))))))</f>
        <v>Code</v>
      </c>
      <c r="AP256" s="260" t="n">
        <f aca="false">IF(AN256="Code",AO256,AN256)</f>
        <v>8</v>
      </c>
      <c r="AQ256" s="259" t="n">
        <f aca="false">AH256-(IF(ISERROR(VLOOKUP(A256,'WTD Last'!$A$1:$AQ$605,34,0)),0,VLOOKUP(A256,'WTD Last'!$A$1:$AQ$605,34,0)))</f>
        <v>16794.453137</v>
      </c>
      <c r="AR256" s="270"/>
      <c r="AS256" s="259"/>
      <c r="AT256" s="259" t="n">
        <f aca="false">N256*(P256/100)/360</f>
        <v>194.444444444444</v>
      </c>
      <c r="AV256" s="261" t="n">
        <v>48372</v>
      </c>
      <c r="AW256" s="255"/>
      <c r="AX256" s="257"/>
    </row>
    <row r="257" customFormat="false" ht="12.75" hidden="false" customHeight="false" outlineLevel="0" collapsed="false">
      <c r="A257" s="255" t="n">
        <v>154</v>
      </c>
      <c r="B257" s="255" t="n">
        <v>211</v>
      </c>
      <c r="C257" s="255" t="s">
        <v>2</v>
      </c>
      <c r="D257" s="255" t="s">
        <v>104</v>
      </c>
      <c r="E257" s="255" t="s">
        <v>315</v>
      </c>
      <c r="F257" s="255" t="s">
        <v>116</v>
      </c>
      <c r="G257" s="255" t="s">
        <v>151</v>
      </c>
      <c r="H257" s="255" t="s">
        <v>168</v>
      </c>
      <c r="I257" s="255" t="s">
        <v>182</v>
      </c>
      <c r="J257" s="256" t="s">
        <v>170</v>
      </c>
      <c r="K257" s="268" t="n">
        <v>36794</v>
      </c>
      <c r="L257" s="268" t="n">
        <v>38620</v>
      </c>
      <c r="M257" s="255" t="s">
        <v>155</v>
      </c>
      <c r="N257" s="257" t="n">
        <v>-10000000</v>
      </c>
      <c r="O257" s="257" t="n">
        <v>3851.893196</v>
      </c>
      <c r="P257" s="258" t="n">
        <v>0.64</v>
      </c>
      <c r="Q257" s="257" t="n">
        <v>83.945884</v>
      </c>
      <c r="R257" s="257" t="n">
        <v>83.322911</v>
      </c>
      <c r="S257" s="258" t="n">
        <v>-0.572165827056792</v>
      </c>
      <c r="T257" s="257" t="n">
        <v>-2203.92165622377</v>
      </c>
      <c r="U257" s="257" t="n">
        <v>-807.044841</v>
      </c>
      <c r="V257" s="257" t="n">
        <v>0</v>
      </c>
      <c r="W257" s="257" t="n">
        <v>-3010.96649722377</v>
      </c>
      <c r="X257" s="257" t="n">
        <v>76736.128277</v>
      </c>
      <c r="Y257" s="257" t="n">
        <v>74208.525128</v>
      </c>
      <c r="Z257" s="257" t="n">
        <v>-2527.603149</v>
      </c>
      <c r="AA257" s="257" t="n">
        <v>483.363348223766</v>
      </c>
      <c r="AB257" s="257" t="n">
        <v>76736.128277</v>
      </c>
      <c r="AC257" s="257" t="n">
        <v>74208.525128</v>
      </c>
      <c r="AD257" s="257" t="n">
        <v>-2527.603149</v>
      </c>
      <c r="AF257" s="257" t="n">
        <v>27880.002952648</v>
      </c>
      <c r="AG257" s="259" t="n">
        <f aca="false">IF(ISERROR(VLOOKUP(B257,Acc_Cash!$A:$H,3,FALSE())),0,VLOOKUP(B257,Acc_Cash!$A:$H,3,FALSE()))</f>
        <v>-32355.555556</v>
      </c>
      <c r="AH257" s="259" t="n">
        <f aca="false">AG257+AC257</f>
        <v>41852.969572</v>
      </c>
      <c r="AI257" s="259" t="n">
        <f aca="false">AH257-(IF(ISERROR(VLOOKUP(A257,'YTD Last'!$E$2:$Z$500,21,0)),0,VLOOKUP(A257,'YTD Last'!$E$2:$Z$500,21,0)))</f>
        <v>-142732.695971</v>
      </c>
      <c r="AJ257" s="259" t="n">
        <f aca="false">AH257-IF(ISERROR(VLOOKUP(A257,'QTD Last'!$A$2:$AH$600,34,0)),0,VLOOKUP(A257,'QTD Last'!$A$2:$AH$600,34,0))</f>
        <v>-2527.603149</v>
      </c>
      <c r="AK257" s="259" t="n">
        <f aca="false">AH257-IF(ISERROR(VLOOKUP(A257,'MTD Last'!$A$2:$AH$600,34,0)),0,VLOOKUP(A257,'MTD Last'!$A$2:$AH$600,34,0))</f>
        <v>-2527.603149</v>
      </c>
      <c r="AL257" s="259" t="n">
        <f aca="false">AD257-AE257</f>
        <v>-2527.603149</v>
      </c>
      <c r="AM257" s="269" t="str">
        <f aca="false">ROUND((L257-Control!$C$3)/365,0)&amp;" Year"</f>
        <v>-20 Year</v>
      </c>
      <c r="AN257" s="260" t="n">
        <f aca="false">IF(F257="AAA",1,IF(F257="AA+",2,IF(F257="AA",3,IF(F257="AA-",4,IF(F257="A+",5,IF(F257="A",6,IF(F257="A-",7,IF(F257="BBB+",8,"Code"))))))))</f>
        <v>8</v>
      </c>
      <c r="AO257" s="260" t="str">
        <f aca="false">IF(F257="BBB",9,IF(F257="BBB-",10,IF(F257="BB+",11,IF(F257="BB",12,IF(F257="BB-",13,IF(F257="B+",14,IF(F257="B",15,IF(F257="B-",16,"Code"))))))))</f>
        <v>Code</v>
      </c>
      <c r="AP257" s="260" t="n">
        <f aca="false">IF(AN257="Code",AO257,AN257)</f>
        <v>8</v>
      </c>
      <c r="AQ257" s="259" t="n">
        <f aca="false">AH257-(IF(ISERROR(VLOOKUP(A257,'WTD Last'!$A$1:$AQ$605,34,0)),0,VLOOKUP(A257,'WTD Last'!$A$1:$AQ$605,34,0)))</f>
        <v>-12101.886524</v>
      </c>
      <c r="AR257" s="270" t="n">
        <f aca="false">R257-(IF(ISERROR(VLOOKUP(A257,'WTD Last'!$A$1:$AQ$605,18,0)),0,VLOOKUP(A257,'WTD Last'!$A$1:$AQ$605,18,0)))</f>
        <v>-2.592558</v>
      </c>
      <c r="AS257" s="259" t="n">
        <f aca="false">O257-(IF(ISERROR(VLOOKUP(A257,'WTD Last'!$A$1:$AQ$605,15,0)),0,VLOOKUP(A257,'WTD Last'!$A$1:$AQ$605,15,0)))</f>
        <v>-34.3798850000003</v>
      </c>
      <c r="AT257" s="259" t="n">
        <f aca="false">N257*(P257/100)/360</f>
        <v>-177.777777777778</v>
      </c>
      <c r="AU257" s="261" t="n">
        <v>81224</v>
      </c>
      <c r="AV257" s="261" t="n">
        <v>1836</v>
      </c>
      <c r="AW257" s="255"/>
      <c r="AX257" s="257"/>
    </row>
    <row r="258" customFormat="false" ht="12.75" hidden="false" customHeight="false" outlineLevel="0" collapsed="false">
      <c r="A258" s="255" t="n">
        <v>269</v>
      </c>
      <c r="B258" s="255" t="n">
        <v>406</v>
      </c>
      <c r="C258" s="255" t="s">
        <v>2</v>
      </c>
      <c r="D258" s="255" t="s">
        <v>104</v>
      </c>
      <c r="E258" s="255" t="s">
        <v>315</v>
      </c>
      <c r="F258" s="255" t="s">
        <v>116</v>
      </c>
      <c r="G258" s="255" t="s">
        <v>151</v>
      </c>
      <c r="H258" s="255" t="s">
        <v>168</v>
      </c>
      <c r="I258" s="255" t="s">
        <v>153</v>
      </c>
      <c r="J258" s="256" t="s">
        <v>170</v>
      </c>
      <c r="K258" s="268" t="n">
        <v>36858</v>
      </c>
      <c r="L258" s="268" t="n">
        <v>38684</v>
      </c>
      <c r="M258" s="255" t="s">
        <v>155</v>
      </c>
      <c r="N258" s="257" t="n">
        <v>10000000</v>
      </c>
      <c r="O258" s="257" t="n">
        <v>-4008.60643</v>
      </c>
      <c r="P258" s="258" t="n">
        <v>0.8</v>
      </c>
      <c r="Q258" s="257" t="n">
        <v>84.820664</v>
      </c>
      <c r="R258" s="257" t="n">
        <v>84.199462</v>
      </c>
      <c r="S258" s="258" t="n">
        <v>-0.579338806847953</v>
      </c>
      <c r="T258" s="257" t="n">
        <v>2322.34126627923</v>
      </c>
      <c r="U258" s="257" t="n">
        <v>854.605272</v>
      </c>
      <c r="V258" s="257" t="n">
        <v>0</v>
      </c>
      <c r="W258" s="257" t="n">
        <v>3176.94653827923</v>
      </c>
      <c r="X258" s="257" t="n">
        <v>-11956.270616</v>
      </c>
      <c r="Y258" s="257" t="n">
        <v>-9240.607549</v>
      </c>
      <c r="Z258" s="257" t="n">
        <v>2715.663067</v>
      </c>
      <c r="AA258" s="257" t="n">
        <v>-461.283471279231</v>
      </c>
      <c r="AB258" s="257" t="n">
        <v>-11956.270616</v>
      </c>
      <c r="AC258" s="257" t="n">
        <v>-9240.607549</v>
      </c>
      <c r="AD258" s="257" t="n">
        <v>2715.663067</v>
      </c>
      <c r="AF258" s="257" t="n">
        <v>-29014.29334034</v>
      </c>
      <c r="AG258" s="259" t="n">
        <f aca="false">IF(ISERROR(VLOOKUP(B258,Acc_Cash!$A:$H,3,FALSE())),0,VLOOKUP(B258,Acc_Cash!$A:$H,3,FALSE()))</f>
        <v>20444.444444</v>
      </c>
      <c r="AH258" s="259" t="n">
        <f aca="false">AG258+AC258</f>
        <v>11203.836895</v>
      </c>
      <c r="AI258" s="259" t="n">
        <f aca="false">AH258-(IF(ISERROR(VLOOKUP(A258,'YTD Last'!$E$2:$Z$500,21,0)),0,VLOOKUP(A258,'YTD Last'!$E$2:$Z$500,21,0)))</f>
        <v>150501.5385</v>
      </c>
      <c r="AJ258" s="259" t="n">
        <f aca="false">AH258-IF(ISERROR(VLOOKUP(A258,'QTD Last'!$A$2:$AH$600,34,0)),0,VLOOKUP(A258,'QTD Last'!$A$2:$AH$600,34,0))</f>
        <v>2715.663067</v>
      </c>
      <c r="AK258" s="259" t="n">
        <f aca="false">AH258-IF(ISERROR(VLOOKUP(A258,'MTD Last'!$A$2:$AH$600,34,0)),0,VLOOKUP(A258,'MTD Last'!$A$2:$AH$600,34,0))</f>
        <v>2715.663067</v>
      </c>
      <c r="AL258" s="259" t="n">
        <f aca="false">AD258-AE258</f>
        <v>2715.663067</v>
      </c>
      <c r="AM258" s="269" t="str">
        <f aca="false">ROUND((L258-Control!$C$3)/365,0)&amp;" Year"</f>
        <v>-20 Year</v>
      </c>
      <c r="AN258" s="260" t="n">
        <f aca="false">IF(F258="AAA",1,IF(F258="AA+",2,IF(F258="AA",3,IF(F258="AA-",4,IF(F258="A+",5,IF(F258="A",6,IF(F258="A-",7,IF(F258="BBB+",8,"Code"))))))))</f>
        <v>8</v>
      </c>
      <c r="AO258" s="260" t="str">
        <f aca="false">IF(F258="BBB",9,IF(F258="BBB-",10,IF(F258="BB+",11,IF(F258="BB",12,IF(F258="BB-",13,IF(F258="B+",14,IF(F258="B",15,IF(F258="B-",16,"Code"))))))))</f>
        <v>Code</v>
      </c>
      <c r="AP258" s="260" t="n">
        <f aca="false">IF(AN258="Code",AO258,AN258)</f>
        <v>8</v>
      </c>
      <c r="AQ258" s="259" t="n">
        <f aca="false">AH258-(IF(ISERROR(VLOOKUP(A258,'WTD Last'!$A$1:$AQ$605,34,0)),0,VLOOKUP(A258,'WTD Last'!$A$1:$AQ$605,34,0)))</f>
        <v>12406.952805</v>
      </c>
      <c r="AR258" s="270" t="n">
        <f aca="false">R258-(IF(ISERROR(VLOOKUP(A258,'WTD Last'!$A$1:$AQ$605,18,0)),0,VLOOKUP(A258,'WTD Last'!$A$1:$AQ$605,18,0)))</f>
        <v>-2.584081</v>
      </c>
      <c r="AS258" s="259" t="n">
        <f aca="false">O258-(IF(ISERROR(VLOOKUP(A258,'WTD Last'!$A$1:$AQ$605,15,0)),0,VLOOKUP(A258,'WTD Last'!$A$1:$AQ$605,15,0)))</f>
        <v>36.6109900000001</v>
      </c>
      <c r="AT258" s="259" t="n">
        <f aca="false">N258*(P258/100)/360</f>
        <v>222.222222222222</v>
      </c>
      <c r="AU258" s="261" t="n">
        <v>86945</v>
      </c>
      <c r="AV258" s="261" t="n">
        <v>1836</v>
      </c>
      <c r="AW258" s="255"/>
      <c r="AX258" s="257"/>
    </row>
    <row r="259" customFormat="false" ht="12.75" hidden="false" customHeight="false" outlineLevel="0" collapsed="false">
      <c r="A259" s="255" t="n">
        <v>1324</v>
      </c>
      <c r="B259" s="255" t="n">
        <v>484</v>
      </c>
      <c r="C259" s="255" t="s">
        <v>2</v>
      </c>
      <c r="D259" s="255" t="s">
        <v>104</v>
      </c>
      <c r="E259" s="255" t="s">
        <v>315</v>
      </c>
      <c r="F259" s="255" t="s">
        <v>116</v>
      </c>
      <c r="G259" s="255" t="s">
        <v>151</v>
      </c>
      <c r="H259" s="255" t="s">
        <v>168</v>
      </c>
      <c r="I259" s="255" t="s">
        <v>156</v>
      </c>
      <c r="J259" s="256" t="s">
        <v>170</v>
      </c>
      <c r="K259" s="268" t="n">
        <v>36896</v>
      </c>
      <c r="L259" s="268" t="n">
        <v>38722</v>
      </c>
      <c r="M259" s="255" t="s">
        <v>155</v>
      </c>
      <c r="N259" s="257" t="n">
        <v>-10000000</v>
      </c>
      <c r="O259" s="257" t="n">
        <v>4074.878102</v>
      </c>
      <c r="P259" s="258" t="n">
        <v>0.72</v>
      </c>
      <c r="Q259" s="257" t="n">
        <v>85.33577</v>
      </c>
      <c r="R259" s="257" t="n">
        <v>84.714854</v>
      </c>
      <c r="S259" s="258" t="n">
        <v>-0.5870759873527</v>
      </c>
      <c r="T259" s="257" t="n">
        <v>-2392.26308507355</v>
      </c>
      <c r="U259" s="257" t="n">
        <v>-855.941211</v>
      </c>
      <c r="V259" s="257" t="n">
        <v>0</v>
      </c>
      <c r="W259" s="257" t="n">
        <v>-3248.20429607355</v>
      </c>
      <c r="X259" s="257" t="n">
        <v>37385.338696</v>
      </c>
      <c r="Y259" s="257" t="n">
        <v>34693.777451</v>
      </c>
      <c r="Z259" s="257" t="n">
        <v>-2691.561245</v>
      </c>
      <c r="AA259" s="257" t="n">
        <v>556.643051073548</v>
      </c>
      <c r="AB259" s="257" t="n">
        <v>37385.338696</v>
      </c>
      <c r="AC259" s="257" t="n">
        <v>34693.777451</v>
      </c>
      <c r="AD259" s="257" t="n">
        <v>-2691.561245</v>
      </c>
      <c r="AF259" s="257" t="n">
        <v>29493.967702276</v>
      </c>
      <c r="AG259" s="259" t="n">
        <f aca="false">IF(ISERROR(VLOOKUP(B259,Acc_Cash!$A:$H,3,FALSE())),0,VLOOKUP(B259,Acc_Cash!$A:$H,3,FALSE()))</f>
        <v>0</v>
      </c>
      <c r="AH259" s="259" t="n">
        <f aca="false">AG259+AC259</f>
        <v>34693.777451</v>
      </c>
      <c r="AI259" s="259" t="n">
        <f aca="false">AH259-(IF(ISERROR(VLOOKUP(A259,'YTD Last'!$E$2:$Z$500,21,0)),0,VLOOKUP(A259,'YTD Last'!$E$2:$Z$500,21,0)))</f>
        <v>-150294.195886</v>
      </c>
      <c r="AJ259" s="259" t="n">
        <f aca="false">AH259-IF(ISERROR(VLOOKUP(A259,'QTD Last'!$A$2:$AH$600,34,0)),0,VLOOKUP(A259,'QTD Last'!$A$2:$AH$600,34,0))</f>
        <v>-2691.561245</v>
      </c>
      <c r="AK259" s="259" t="n">
        <f aca="false">AH259-IF(ISERROR(VLOOKUP(A259,'MTD Last'!$A$2:$AH$600,34,0)),0,VLOOKUP(A259,'MTD Last'!$A$2:$AH$600,34,0))</f>
        <v>-2691.561245</v>
      </c>
      <c r="AL259" s="259" t="n">
        <f aca="false">AD259-AE259</f>
        <v>-2691.561245</v>
      </c>
      <c r="AM259" s="269" t="str">
        <f aca="false">ROUND((L259-Control!$C$3)/365,0)&amp;" Year"</f>
        <v>-20 Year</v>
      </c>
      <c r="AN259" s="260" t="n">
        <f aca="false">IF(F259="AAA",1,IF(F259="AA+",2,IF(F259="AA",3,IF(F259="AA-",4,IF(F259="A+",5,IF(F259="A",6,IF(F259="A-",7,IF(F259="BBB+",8,"Code"))))))))</f>
        <v>8</v>
      </c>
      <c r="AO259" s="260" t="str">
        <f aca="false">IF(F259="BBB",9,IF(F259="BBB-",10,IF(F259="BB+",11,IF(F259="BB",12,IF(F259="BB-",13,IF(F259="B+",14,IF(F259="B",15,IF(F259="B-",16,"Code"))))))))</f>
        <v>Code</v>
      </c>
      <c r="AP259" s="260" t="n">
        <f aca="false">IF(AN259="Code",AO259,AN259)</f>
        <v>8</v>
      </c>
      <c r="AQ259" s="259" t="n">
        <f aca="false">AH259-(IF(ISERROR(VLOOKUP(A259,'WTD Last'!$A$1:$AQ$605,34,0)),0,VLOOKUP(A259,'WTD Last'!$A$1:$AQ$605,34,0)))</f>
        <v>-12628.000708</v>
      </c>
      <c r="AR259" s="270" t="n">
        <f aca="false">R259-(IF(ISERROR(VLOOKUP(A259,'WTD Last'!$A$1:$AQ$605,18,0)),0,VLOOKUP(A259,'WTD Last'!$A$1:$AQ$605,18,0)))</f>
        <v>-2.58433099999999</v>
      </c>
      <c r="AS259" s="259" t="n">
        <f aca="false">O259-(IF(ISERROR(VLOOKUP(A259,'WTD Last'!$A$1:$AQ$605,15,0)),0,VLOOKUP(A259,'WTD Last'!$A$1:$AQ$605,15,0)))</f>
        <v>-37.7563889999997</v>
      </c>
      <c r="AT259" s="259" t="n">
        <f aca="false">N259*(P259/100)/360</f>
        <v>-200</v>
      </c>
      <c r="AV259" s="261" t="n">
        <v>1836</v>
      </c>
      <c r="AW259" s="255"/>
      <c r="AX259" s="257"/>
    </row>
    <row r="260" customFormat="false" ht="12.75" hidden="false" customHeight="false" outlineLevel="0" collapsed="false">
      <c r="A260" s="255" t="n">
        <v>1513</v>
      </c>
      <c r="B260" s="255" t="n">
        <v>563</v>
      </c>
      <c r="C260" s="255" t="s">
        <v>2</v>
      </c>
      <c r="D260" s="255" t="s">
        <v>157</v>
      </c>
      <c r="E260" s="255" t="s">
        <v>315</v>
      </c>
      <c r="F260" s="255" t="s">
        <v>116</v>
      </c>
      <c r="G260" s="255" t="s">
        <v>151</v>
      </c>
      <c r="H260" s="255" t="s">
        <v>168</v>
      </c>
      <c r="I260" s="255" t="s">
        <v>156</v>
      </c>
      <c r="J260" s="256" t="s">
        <v>158</v>
      </c>
      <c r="K260" s="268" t="n">
        <v>36896</v>
      </c>
      <c r="L260" s="268" t="n">
        <v>38722</v>
      </c>
      <c r="M260" s="255" t="s">
        <v>155</v>
      </c>
      <c r="N260" s="257" t="n">
        <v>10000000</v>
      </c>
      <c r="O260" s="257" t="n">
        <v>-4074.878102</v>
      </c>
      <c r="P260" s="258" t="n">
        <v>0.72</v>
      </c>
      <c r="Q260" s="257" t="n">
        <v>85.33577</v>
      </c>
      <c r="R260" s="257" t="n">
        <v>84.714854</v>
      </c>
      <c r="S260" s="258" t="n">
        <v>-0.5870759873527</v>
      </c>
      <c r="T260" s="257" t="n">
        <v>2392.26308507355</v>
      </c>
      <c r="U260" s="257" t="n">
        <v>855.941211</v>
      </c>
      <c r="V260" s="257" t="n">
        <v>0</v>
      </c>
      <c r="W260" s="257" t="n">
        <v>3248.20429607355</v>
      </c>
      <c r="X260" s="257" t="n">
        <v>-37385.338696</v>
      </c>
      <c r="Y260" s="257" t="n">
        <v>-34693.777451</v>
      </c>
      <c r="Z260" s="257" t="n">
        <v>2691.561245</v>
      </c>
      <c r="AA260" s="257" t="n">
        <v>-556.643051073548</v>
      </c>
      <c r="AB260" s="257" t="n">
        <v>-37385.338696</v>
      </c>
      <c r="AC260" s="257" t="n">
        <v>-34693.777451</v>
      </c>
      <c r="AD260" s="257" t="n">
        <v>2691.561245</v>
      </c>
      <c r="AF260" s="257" t="n">
        <v>-29493.967702276</v>
      </c>
      <c r="AG260" s="259" t="n">
        <f aca="false">IF(ISERROR(VLOOKUP(B260,Acc_Cash!$A:$H,3,FALSE())),0,VLOOKUP(B260,Acc_Cash!$A:$H,3,FALSE()))</f>
        <v>0</v>
      </c>
      <c r="AH260" s="259" t="n">
        <f aca="false">AG260+AC260</f>
        <v>-34693.777451</v>
      </c>
      <c r="AI260" s="259" t="n">
        <f aca="false">AH260-(IF(ISERROR(VLOOKUP(A260,'YTD Last'!$E$2:$Z$383,21,0)),0,VLOOKUP(A260,'YTD Last'!$E$2:$Z$383,21,0)))</f>
        <v>150294.195886</v>
      </c>
      <c r="AJ260" s="259" t="n">
        <f aca="false">AH260-IF(ISERROR(VLOOKUP(A260,'QTD Last'!$A$2:$AH$600,34,0)),0,VLOOKUP(A260,'QTD Last'!$A$2:$AH$600,34,0))</f>
        <v>2691.561245</v>
      </c>
      <c r="AK260" s="259" t="n">
        <f aca="false">AH260-IF(ISERROR(VLOOKUP(A260,'MTD Last'!$A$2:$AH$600,34,0)),0,VLOOKUP(A260,'MTD Last'!$A$2:$AH$600,34,0))</f>
        <v>2691.561245</v>
      </c>
      <c r="AL260" s="259" t="n">
        <f aca="false">AD260-AE260</f>
        <v>2691.561245</v>
      </c>
      <c r="AM260" s="269" t="str">
        <f aca="false">ROUND((L260-Control!$C$3)/365,0)&amp;" Year"</f>
        <v>-20 Year</v>
      </c>
      <c r="AN260" s="260" t="n">
        <f aca="false">IF(F260="AAA",1,IF(F260="AA+",2,IF(F260="AA",3,IF(F260="AA-",4,IF(F260="A+",5,IF(F260="A",6,IF(F260="A-",7,IF(F260="BBB+",8,"Code"))))))))</f>
        <v>8</v>
      </c>
      <c r="AO260" s="260" t="str">
        <f aca="false">IF(F260="BBB",9,IF(F260="BBB-",10,IF(F260="BB+",11,IF(F260="BB",12,IF(F260="BB-",13,IF(F260="B+",14,IF(F260="B",15,IF(F260="B-",16,"Code"))))))))</f>
        <v>Code</v>
      </c>
      <c r="AP260" s="260" t="n">
        <f aca="false">IF(AN260="Code",AO260,AN260)</f>
        <v>8</v>
      </c>
      <c r="AQ260" s="259" t="n">
        <f aca="false">AH260-(IF(ISERROR(VLOOKUP(A260,'WTD Last'!$A$1:$AQ$605,34,0)),0,VLOOKUP(A260,'WTD Last'!$A$1:$AQ$605,34,0)))</f>
        <v>12628.000708</v>
      </c>
      <c r="AR260" s="270" t="n">
        <f aca="false">R260-(IF(ISERROR(VLOOKUP(A260,'WTD Last'!$A$1:$AQ$605,18,0)),0,VLOOKUP(A260,'WTD Last'!$A$1:$AQ$605,18,0)))</f>
        <v>-2.58433099999999</v>
      </c>
      <c r="AS260" s="259" t="n">
        <f aca="false">O260-(IF(ISERROR(VLOOKUP(A260,'WTD Last'!$A$1:$AQ$605,15,0)),0,VLOOKUP(A260,'WTD Last'!$A$1:$AQ$605,15,0)))</f>
        <v>37.7563889999997</v>
      </c>
      <c r="AT260" s="259" t="n">
        <f aca="false">N260*(P260/100)/360</f>
        <v>200</v>
      </c>
      <c r="AV260" s="261" t="n">
        <v>1836</v>
      </c>
      <c r="AW260" s="255"/>
      <c r="AX260" s="257"/>
    </row>
    <row r="261" customFormat="false" ht="12.75" hidden="false" customHeight="false" outlineLevel="0" collapsed="false">
      <c r="A261" s="255" t="n">
        <v>1629</v>
      </c>
      <c r="B261" s="255" t="n">
        <v>833</v>
      </c>
      <c r="C261" s="255" t="s">
        <v>2</v>
      </c>
      <c r="D261" s="255" t="s">
        <v>104</v>
      </c>
      <c r="E261" s="255" t="s">
        <v>315</v>
      </c>
      <c r="F261" s="255" t="s">
        <v>116</v>
      </c>
      <c r="G261" s="255" t="s">
        <v>151</v>
      </c>
      <c r="H261" s="255" t="s">
        <v>168</v>
      </c>
      <c r="I261" s="255" t="s">
        <v>186</v>
      </c>
      <c r="J261" s="256" t="s">
        <v>170</v>
      </c>
      <c r="K261" s="268" t="n">
        <v>36917</v>
      </c>
      <c r="L261" s="268" t="n">
        <v>38743</v>
      </c>
      <c r="M261" s="255" t="s">
        <v>155</v>
      </c>
      <c r="N261" s="257" t="n">
        <v>-10000000</v>
      </c>
      <c r="O261" s="257" t="n">
        <v>4156.622232</v>
      </c>
      <c r="P261" s="258" t="n">
        <v>0.96</v>
      </c>
      <c r="Q261" s="257" t="n">
        <v>85.633416</v>
      </c>
      <c r="R261" s="257" t="n">
        <v>85.013505</v>
      </c>
      <c r="S261" s="258" t="n">
        <v>-0.586974544267685</v>
      </c>
      <c r="T261" s="257" t="n">
        <v>-2439.83144032113</v>
      </c>
      <c r="U261" s="257" t="n">
        <v>-913.090914</v>
      </c>
      <c r="V261" s="257" t="n">
        <v>0</v>
      </c>
      <c r="W261" s="257" t="n">
        <v>-3352.92235432113</v>
      </c>
      <c r="X261" s="257" t="n">
        <v>-61017.192365</v>
      </c>
      <c r="Y261" s="257" t="n">
        <v>-63935.167973</v>
      </c>
      <c r="Z261" s="257" t="n">
        <v>-2917.975608</v>
      </c>
      <c r="AA261" s="257" t="n">
        <v>434.946746321124</v>
      </c>
      <c r="AB261" s="257" t="n">
        <v>-61017.192365</v>
      </c>
      <c r="AC261" s="257" t="n">
        <v>-63935.167973</v>
      </c>
      <c r="AD261" s="257" t="n">
        <v>-2917.975608</v>
      </c>
      <c r="AF261" s="257" t="n">
        <v>30085.631715216</v>
      </c>
      <c r="AG261" s="259" t="n">
        <f aca="false">IF(ISERROR(VLOOKUP(B261,Acc_Cash!$A:$H,3,FALSE())),0,VLOOKUP(B261,Acc_Cash!$A:$H,3,FALSE()))</f>
        <v>0</v>
      </c>
      <c r="AH261" s="259" t="n">
        <f aca="false">AG261+AC261</f>
        <v>-63935.167973</v>
      </c>
      <c r="AI261" s="259" t="n">
        <f aca="false">AH261-(IF(ISERROR(VLOOKUP(A261,'YTD Last'!$E$2:$Z$500,21,0)),0,VLOOKUP(A261,'YTD Last'!$E$2:$Z$500,21,0)))</f>
        <v>-63935.167973</v>
      </c>
      <c r="AJ261" s="259" t="n">
        <f aca="false">AH261-IF(ISERROR(VLOOKUP(A261,'QTD Last'!$A$2:$AH$600,34,0)),0,VLOOKUP(A261,'QTD Last'!$A$2:$AH$600,34,0))</f>
        <v>-2917.975608</v>
      </c>
      <c r="AK261" s="259" t="n">
        <f aca="false">AH261-IF(ISERROR(VLOOKUP(A261,'MTD Last'!$A$2:$AH$600,34,0)),0,VLOOKUP(A261,'MTD Last'!$A$2:$AH$600,34,0))</f>
        <v>-2917.975608</v>
      </c>
      <c r="AL261" s="259" t="n">
        <f aca="false">AD261-AE261</f>
        <v>-2917.975608</v>
      </c>
      <c r="AM261" s="269" t="str">
        <f aca="false">ROUND((L261-Control!$C$3)/365,0)&amp;" Year"</f>
        <v>-20 Year</v>
      </c>
      <c r="AN261" s="260" t="n">
        <f aca="false">IF(F261="AAA",1,IF(F261="AA+",2,IF(F261="AA",3,IF(F261="AA-",4,IF(F261="A+",5,IF(F261="A",6,IF(F261="A-",7,IF(F261="BBB+",8,"Code"))))))))</f>
        <v>8</v>
      </c>
      <c r="AO261" s="260" t="str">
        <f aca="false">IF(F261="BBB",9,IF(F261="BBB-",10,IF(F261="BB+",11,IF(F261="BB",12,IF(F261="BB-",13,IF(F261="B+",14,IF(F261="B",15,IF(F261="B-",16,"Code"))))))))</f>
        <v>Code</v>
      </c>
      <c r="AP261" s="260" t="n">
        <f aca="false">IF(AN261="Code",AO261,AN261)</f>
        <v>8</v>
      </c>
      <c r="AQ261" s="259" t="n">
        <f aca="false">AH261-(IF(ISERROR(VLOOKUP(A261,'WTD Last'!$A$1:$AQ$605,34,0)),0,VLOOKUP(A261,'WTD Last'!$A$1:$AQ$605,34,0)))</f>
        <v>-12687.964906</v>
      </c>
      <c r="AR261" s="270" t="n">
        <f aca="false">R261-(IF(ISERROR(VLOOKUP(A261,'WTD Last'!$A$1:$AQ$605,18,0)),0,VLOOKUP(A261,'WTD Last'!$A$1:$AQ$605,18,0)))</f>
        <v>-2.57776200000001</v>
      </c>
      <c r="AS261" s="259" t="n">
        <f aca="false">O261-(IF(ISERROR(VLOOKUP(A261,'WTD Last'!$A$1:$AQ$605,15,0)),0,VLOOKUP(A261,'WTD Last'!$A$1:$AQ$605,15,0)))</f>
        <v>-38.9127000000008</v>
      </c>
      <c r="AT261" s="259" t="n">
        <f aca="false">N261*(P261/100)/360</f>
        <v>-266.666666666667</v>
      </c>
      <c r="AU261" s="261" t="n">
        <v>89135</v>
      </c>
      <c r="AV261" s="261" t="n">
        <v>1836</v>
      </c>
      <c r="AW261" s="255"/>
      <c r="AX261" s="257"/>
    </row>
    <row r="262" customFormat="false" ht="12.75" hidden="false" customHeight="false" outlineLevel="0" collapsed="false">
      <c r="A262" s="255" t="n">
        <v>1742</v>
      </c>
      <c r="B262" s="255" t="n">
        <v>949</v>
      </c>
      <c r="C262" s="255" t="s">
        <v>2</v>
      </c>
      <c r="D262" s="255" t="s">
        <v>104</v>
      </c>
      <c r="E262" s="255" t="s">
        <v>315</v>
      </c>
      <c r="F262" s="255" t="s">
        <v>116</v>
      </c>
      <c r="G262" s="255" t="s">
        <v>151</v>
      </c>
      <c r="H262" s="255" t="s">
        <v>168</v>
      </c>
      <c r="I262" s="255" t="s">
        <v>245</v>
      </c>
      <c r="J262" s="256" t="s">
        <v>170</v>
      </c>
      <c r="K262" s="268" t="n">
        <v>36983</v>
      </c>
      <c r="L262" s="268" t="n">
        <v>38809</v>
      </c>
      <c r="M262" s="255" t="s">
        <v>155</v>
      </c>
      <c r="N262" s="257" t="n">
        <v>-10000000</v>
      </c>
      <c r="O262" s="257" t="n">
        <v>4273.139216</v>
      </c>
      <c r="P262" s="258" t="n">
        <v>0.84</v>
      </c>
      <c r="Q262" s="257" t="n">
        <v>86.499994</v>
      </c>
      <c r="R262" s="257" t="n">
        <v>85.882981</v>
      </c>
      <c r="S262" s="258" t="n">
        <v>-0.599241374647153</v>
      </c>
      <c r="T262" s="257" t="n">
        <v>-2560.6418178545</v>
      </c>
      <c r="U262" s="257" t="n">
        <v>-885.872295</v>
      </c>
      <c r="V262" s="257" t="n">
        <v>0</v>
      </c>
      <c r="W262" s="257" t="n">
        <v>-3446.5141128545</v>
      </c>
      <c r="X262" s="257" t="n">
        <v>10498.074992</v>
      </c>
      <c r="Y262" s="257" t="n">
        <v>7628.69067</v>
      </c>
      <c r="Z262" s="257" t="n">
        <v>-2869.384322</v>
      </c>
      <c r="AA262" s="257" t="n">
        <v>577.129790854499</v>
      </c>
      <c r="AB262" s="257" t="n">
        <v>10498.074992</v>
      </c>
      <c r="AC262" s="257" t="n">
        <v>7628.69067</v>
      </c>
      <c r="AD262" s="257" t="n">
        <v>-2869.384322</v>
      </c>
      <c r="AF262" s="257" t="n">
        <v>30928.981645408</v>
      </c>
      <c r="AG262" s="259" t="n">
        <f aca="false">IF(ISERROR(VLOOKUP(B262,Acc_Cash!$A:$H,3,FALSE())),0,VLOOKUP(B262,Acc_Cash!$A:$H,3,FALSE()))</f>
        <v>0</v>
      </c>
      <c r="AH262" s="259" t="n">
        <f aca="false">AG262+AC262</f>
        <v>7628.69067</v>
      </c>
      <c r="AI262" s="259" t="n">
        <f aca="false">AH262-(IF(ISERROR(VLOOKUP(A262,'YTD Last'!$E$2:$Z$383,21,0)),0,VLOOKUP(A262,'YTD Last'!$E$2:$Z$383,21,0)))</f>
        <v>7628.69067</v>
      </c>
      <c r="AJ262" s="259" t="n">
        <f aca="false">AH262-IF(ISERROR(VLOOKUP(A262,'QTD Last'!$A$2:$AH$600,34,0)),0,VLOOKUP(A262,'QTD Last'!$A$2:$AH$600,34,0))</f>
        <v>-2869.384322</v>
      </c>
      <c r="AK262" s="259" t="n">
        <f aca="false">AH262-IF(ISERROR(VLOOKUP(A262,'MTD Last'!$A$2:$AH$600,34,0)),0,VLOOKUP(A262,'MTD Last'!$A$2:$AH$600,34,0))</f>
        <v>-2869.384322</v>
      </c>
      <c r="AL262" s="259" t="n">
        <f aca="false">AD262-AE262</f>
        <v>-2869.384322</v>
      </c>
      <c r="AM262" s="269" t="str">
        <f aca="false">ROUND((L262-Control!$C$3)/365,0)&amp;" Year"</f>
        <v>-19 Year</v>
      </c>
      <c r="AN262" s="260" t="n">
        <f aca="false">IF(F262="AAA",1,IF(F262="AA+",2,IF(F262="AA",3,IF(F262="AA-",4,IF(F262="A+",5,IF(F262="A",6,IF(F262="A-",7,IF(F262="BBB+",8,"Code"))))))))</f>
        <v>8</v>
      </c>
      <c r="AO262" s="260" t="str">
        <f aca="false">IF(F262="BBB",9,IF(F262="BBB-",10,IF(F262="BB+",11,IF(F262="BB",12,IF(F262="BB-",13,IF(F262="B+",14,IF(F262="B",15,IF(F262="B-",16,"Code"))))))))</f>
        <v>Code</v>
      </c>
      <c r="AP262" s="260" t="n">
        <f aca="false">IF(AN262="Code",AO262,AN262)</f>
        <v>8</v>
      </c>
      <c r="AQ262" s="259" t="n">
        <f aca="false">AH262-(IF(ISERROR(VLOOKUP(A262,'WTD Last'!$A$1:$AQ$605,34,0)),0,VLOOKUP(A262,'WTD Last'!$A$1:$AQ$605,34,0)))</f>
        <v>7628.69067</v>
      </c>
      <c r="AR262" s="270" t="n">
        <f aca="false">R262-(IF(ISERROR(VLOOKUP(A262,'WTD Last'!$A$1:$AQ$605,18,0)),0,VLOOKUP(A262,'WTD Last'!$A$1:$AQ$605,18,0)))</f>
        <v>85.882981</v>
      </c>
      <c r="AS262" s="259" t="n">
        <f aca="false">O262-(IF(ISERROR(VLOOKUP(A262,'WTD Last'!$A$1:$AQ$605,15,0)),0,VLOOKUP(A262,'WTD Last'!$A$1:$AQ$605,15,0)))</f>
        <v>4273.139216</v>
      </c>
      <c r="AT262" s="259" t="n">
        <f aca="false">N262*(P262/100)/360</f>
        <v>-233.333333333333</v>
      </c>
      <c r="AU262" s="261" t="n">
        <v>93466</v>
      </c>
      <c r="AV262" s="261" t="n">
        <v>1836</v>
      </c>
      <c r="AW262" s="255"/>
      <c r="AX262" s="257"/>
    </row>
    <row r="263" customFormat="false" ht="12.75" hidden="false" customHeight="false" outlineLevel="0" collapsed="false">
      <c r="A263" s="255" t="n">
        <v>1066</v>
      </c>
      <c r="B263" s="255" t="n">
        <v>850</v>
      </c>
      <c r="C263" s="255" t="s">
        <v>2</v>
      </c>
      <c r="D263" s="255" t="s">
        <v>173</v>
      </c>
      <c r="E263" s="255" t="s">
        <v>316</v>
      </c>
      <c r="F263" s="255" t="s">
        <v>109</v>
      </c>
      <c r="G263" s="255" t="s">
        <v>188</v>
      </c>
      <c r="H263" s="255" t="s">
        <v>107</v>
      </c>
      <c r="I263" s="255" t="s">
        <v>317</v>
      </c>
      <c r="J263" s="256" t="s">
        <v>158</v>
      </c>
      <c r="K263" s="268" t="n">
        <v>36882</v>
      </c>
      <c r="L263" s="268" t="n">
        <v>38722</v>
      </c>
      <c r="M263" s="255" t="s">
        <v>155</v>
      </c>
      <c r="N263" s="257" t="n">
        <v>-730000000</v>
      </c>
      <c r="O263" s="257" t="n">
        <v>0</v>
      </c>
      <c r="P263" s="258" t="n">
        <v>0.06</v>
      </c>
      <c r="Q263" s="257" t="n">
        <v>0</v>
      </c>
      <c r="R263" s="257" t="n">
        <v>0</v>
      </c>
      <c r="S263" s="258" t="n">
        <v>0</v>
      </c>
      <c r="T263" s="257" t="n">
        <v>0</v>
      </c>
      <c r="U263" s="257" t="n">
        <v>0</v>
      </c>
      <c r="V263" s="257" t="n">
        <v>0</v>
      </c>
      <c r="W263" s="257" t="n">
        <v>0</v>
      </c>
      <c r="X263" s="257" t="n">
        <v>0</v>
      </c>
      <c r="Y263" s="257" t="n">
        <v>0</v>
      </c>
      <c r="Z263" s="257" t="n">
        <v>0</v>
      </c>
      <c r="AA263" s="257" t="n">
        <v>0</v>
      </c>
      <c r="AB263" s="257" t="n">
        <v>0</v>
      </c>
      <c r="AC263" s="257" t="n">
        <v>0</v>
      </c>
      <c r="AD263" s="257" t="n">
        <v>0</v>
      </c>
      <c r="AG263" s="259" t="n">
        <f aca="false">IF(ISERROR(VLOOKUP(B263,Acc_Cash!$A:$H,3,FALSE())),0,VLOOKUP(B263,Acc_Cash!$A:$H,3,FALSE()))</f>
        <v>-111933.333333</v>
      </c>
      <c r="AH263" s="259" t="n">
        <f aca="false">AG263+AC263</f>
        <v>-111933.333333</v>
      </c>
      <c r="AI263" s="259" t="n">
        <f aca="false">AH263-(IF(ISERROR(VLOOKUP(A263,'YTD Last'!$E$2:$Z$500,21,0)),0,VLOOKUP(A263,'YTD Last'!$E$2:$Z$500,21,0)))</f>
        <v>-111933.333333</v>
      </c>
      <c r="AJ263" s="259" t="n">
        <f aca="false">AH263-IF(ISERROR(VLOOKUP(A263,'QTD Last'!$A$2:$AH$600,34,0)),0,VLOOKUP(A263,'QTD Last'!$A$2:$AH$600,34,0))</f>
        <v>0</v>
      </c>
      <c r="AK263" s="259" t="n">
        <f aca="false">AH263-IF(ISERROR(VLOOKUP(A263,'MTD Last'!$A$2:$AH$600,34,0)),0,VLOOKUP(A263,'MTD Last'!$A$2:$AH$600,34,0))</f>
        <v>0</v>
      </c>
      <c r="AL263" s="259" t="n">
        <f aca="false">AD263-AE263</f>
        <v>0</v>
      </c>
      <c r="AM263" s="269" t="str">
        <f aca="false">ROUND((L263-Control!$C$3)/365,0)&amp;" Year"</f>
        <v>-20 Year</v>
      </c>
      <c r="AN263" s="260" t="str">
        <f aca="false">IF(F263="AAA",1,IF(F263="AA+",2,IF(F263="AA",3,IF(F263="AA-",4,IF(F263="A+",5,IF(F263="A",6,IF(F263="A-",7,IF(F263="BBB+",8,"Code"))))))))</f>
        <v>Code</v>
      </c>
      <c r="AO263" s="260" t="str">
        <f aca="false">IF(F263="BBB",9,IF(F263="BBB-",10,IF(F263="BB+",11,IF(F263="BB",12,IF(F263="BB-",13,IF(F263="B+",14,IF(F263="B",15,IF(F263="B-",16,"Code"))))))))</f>
        <v>Code</v>
      </c>
      <c r="AP263" s="260" t="str">
        <f aca="false">IF(AN263="Code",AO263,AN263)</f>
        <v>Code</v>
      </c>
      <c r="AQ263" s="259" t="n">
        <f aca="false">AH263-(IF(ISERROR(VLOOKUP(A263,'WTD Last'!$A$1:$AQ$605,34,0)),0,VLOOKUP(A263,'WTD Last'!$A$1:$AQ$605,34,0)))</f>
        <v>0</v>
      </c>
      <c r="AR263" s="270" t="n">
        <f aca="false">R263-(IF(ISERROR(VLOOKUP(A263,'WTD Last'!$A$1:$AQ$605,18,0)),0,VLOOKUP(A263,'WTD Last'!$A$1:$AQ$605,18,0)))</f>
        <v>0</v>
      </c>
      <c r="AS263" s="259" t="n">
        <f aca="false">O263-(IF(ISERROR(VLOOKUP(A263,'WTD Last'!$A$1:$AQ$605,15,0)),0,VLOOKUP(A263,'WTD Last'!$A$1:$AQ$605,15,0)))</f>
        <v>0</v>
      </c>
      <c r="AT263" s="259" t="n">
        <f aca="false">N263*(P263/100)/360</f>
        <v>-1216.66666666667</v>
      </c>
      <c r="AU263" s="261" t="n">
        <v>94231</v>
      </c>
      <c r="AW263" s="255"/>
      <c r="AX263" s="257"/>
    </row>
    <row r="264" customFormat="false" ht="12.75" hidden="false" customHeight="false" outlineLevel="0" collapsed="false">
      <c r="A264" s="255" t="n">
        <v>1066</v>
      </c>
      <c r="B264" s="255" t="n">
        <v>857</v>
      </c>
      <c r="C264" s="255" t="s">
        <v>2</v>
      </c>
      <c r="D264" s="255" t="s">
        <v>178</v>
      </c>
      <c r="E264" s="255" t="s">
        <v>316</v>
      </c>
      <c r="F264" s="255" t="s">
        <v>109</v>
      </c>
      <c r="G264" s="255" t="s">
        <v>188</v>
      </c>
      <c r="H264" s="255" t="s">
        <v>107</v>
      </c>
      <c r="I264" s="255" t="s">
        <v>179</v>
      </c>
      <c r="J264" s="256" t="s">
        <v>158</v>
      </c>
      <c r="K264" s="268" t="n">
        <v>36882</v>
      </c>
      <c r="L264" s="268" t="n">
        <v>38722</v>
      </c>
      <c r="M264" s="255" t="s">
        <v>155</v>
      </c>
      <c r="N264" s="257" t="n">
        <v>-730000000</v>
      </c>
      <c r="O264" s="257" t="n">
        <v>0</v>
      </c>
      <c r="P264" s="258" t="n">
        <v>0.06</v>
      </c>
      <c r="Q264" s="257" t="n">
        <v>0</v>
      </c>
      <c r="R264" s="257" t="n">
        <v>0</v>
      </c>
      <c r="S264" s="258" t="n">
        <v>0</v>
      </c>
      <c r="T264" s="257" t="n">
        <v>0</v>
      </c>
      <c r="U264" s="257" t="n">
        <v>0</v>
      </c>
      <c r="V264" s="257" t="n">
        <v>0</v>
      </c>
      <c r="W264" s="257" t="n">
        <v>0</v>
      </c>
      <c r="X264" s="257" t="n">
        <v>0</v>
      </c>
      <c r="Y264" s="257" t="n">
        <v>0</v>
      </c>
      <c r="Z264" s="257" t="n">
        <v>0</v>
      </c>
      <c r="AA264" s="257" t="n">
        <v>0</v>
      </c>
      <c r="AB264" s="257" t="n">
        <v>0</v>
      </c>
      <c r="AC264" s="257" t="n">
        <v>0</v>
      </c>
      <c r="AD264" s="257" t="n">
        <v>0</v>
      </c>
      <c r="AG264" s="259" t="n">
        <f aca="false">IF(ISERROR(VLOOKUP(B264,Acc_Cash!$A:$H,3,FALSE())),0,VLOOKUP(B264,Acc_Cash!$A:$H,3,FALSE()))</f>
        <v>-111933.333333</v>
      </c>
      <c r="AH264" s="259" t="n">
        <f aca="false">AG264+AC264</f>
        <v>-111933.333333</v>
      </c>
      <c r="AI264" s="259" t="n">
        <f aca="false">AH264-(IF(ISERROR(VLOOKUP(A264,'YTD Last'!$E$2:$Z$500,21,0)),0,VLOOKUP(A264,'YTD Last'!$E$2:$Z$500,21,0)))</f>
        <v>-111933.333333</v>
      </c>
      <c r="AJ264" s="259" t="n">
        <f aca="false">AH264-IF(ISERROR(VLOOKUP(A264,'QTD Last'!$A$2:$AH$600,34,0)),0,VLOOKUP(A264,'QTD Last'!$A$2:$AH$600,34,0))</f>
        <v>0</v>
      </c>
      <c r="AK264" s="259" t="n">
        <f aca="false">AH264-IF(ISERROR(VLOOKUP(A264,'MTD Last'!$A$2:$AH$600,34,0)),0,VLOOKUP(A264,'MTD Last'!$A$2:$AH$600,34,0))</f>
        <v>0</v>
      </c>
      <c r="AL264" s="259" t="n">
        <f aca="false">AD264-AE264</f>
        <v>0</v>
      </c>
      <c r="AM264" s="269" t="str">
        <f aca="false">ROUND((L264-Control!$C$3)/365,0)&amp;" Year"</f>
        <v>-20 Year</v>
      </c>
      <c r="AN264" s="260" t="str">
        <f aca="false">IF(F264="AAA",1,IF(F264="AA+",2,IF(F264="AA",3,IF(F264="AA-",4,IF(F264="A+",5,IF(F264="A",6,IF(F264="A-",7,IF(F264="BBB+",8,"Code"))))))))</f>
        <v>Code</v>
      </c>
      <c r="AO264" s="260" t="str">
        <f aca="false">IF(F264="BBB",9,IF(F264="BBB-",10,IF(F264="BB+",11,IF(F264="BB",12,IF(F264="BB-",13,IF(F264="B+",14,IF(F264="B",15,IF(F264="B-",16,"Code"))))))))</f>
        <v>Code</v>
      </c>
      <c r="AP264" s="260" t="str">
        <f aca="false">IF(AN264="Code",AO264,AN264)</f>
        <v>Code</v>
      </c>
      <c r="AQ264" s="259" t="n">
        <f aca="false">AH264-(IF(ISERROR(VLOOKUP(A264,'WTD Last'!$A$1:$AQ$605,34,0)),0,VLOOKUP(A264,'WTD Last'!$A$1:$AQ$605,34,0)))</f>
        <v>0</v>
      </c>
      <c r="AR264" s="270" t="n">
        <f aca="false">R264-(IF(ISERROR(VLOOKUP(A264,'WTD Last'!$A$1:$AQ$605,18,0)),0,VLOOKUP(A264,'WTD Last'!$A$1:$AQ$605,18,0)))</f>
        <v>0</v>
      </c>
      <c r="AS264" s="259" t="n">
        <f aca="false">O264-(IF(ISERROR(VLOOKUP(A264,'WTD Last'!$A$1:$AQ$605,15,0)),0,VLOOKUP(A264,'WTD Last'!$A$1:$AQ$605,15,0)))</f>
        <v>0</v>
      </c>
      <c r="AT264" s="259" t="n">
        <f aca="false">N264*(P264/100)/360</f>
        <v>-1216.66666666667</v>
      </c>
      <c r="AU264" s="261" t="n">
        <v>94231</v>
      </c>
      <c r="AW264" s="255"/>
      <c r="AX264" s="257"/>
    </row>
    <row r="265" customFormat="false" ht="12.75" hidden="false" customHeight="false" outlineLevel="0" collapsed="false">
      <c r="A265" s="255" t="n">
        <v>1067</v>
      </c>
      <c r="B265" s="255" t="n">
        <v>856</v>
      </c>
      <c r="C265" s="255" t="s">
        <v>2</v>
      </c>
      <c r="D265" s="255" t="s">
        <v>176</v>
      </c>
      <c r="E265" s="255" t="s">
        <v>316</v>
      </c>
      <c r="F265" s="255" t="s">
        <v>109</v>
      </c>
      <c r="G265" s="255" t="s">
        <v>188</v>
      </c>
      <c r="H265" s="255" t="s">
        <v>107</v>
      </c>
      <c r="I265" s="255" t="s">
        <v>177</v>
      </c>
      <c r="J265" s="256" t="s">
        <v>158</v>
      </c>
      <c r="K265" s="268" t="n">
        <v>36882</v>
      </c>
      <c r="L265" s="268" t="n">
        <v>38722</v>
      </c>
      <c r="M265" s="255" t="s">
        <v>155</v>
      </c>
      <c r="N265" s="257" t="n">
        <v>730000000</v>
      </c>
      <c r="O265" s="257" t="n">
        <v>0</v>
      </c>
      <c r="P265" s="258" t="n">
        <v>0.06</v>
      </c>
      <c r="Q265" s="257" t="n">
        <v>0</v>
      </c>
      <c r="R265" s="257" t="n">
        <v>0</v>
      </c>
      <c r="S265" s="258" t="n">
        <v>0</v>
      </c>
      <c r="T265" s="257" t="n">
        <v>0</v>
      </c>
      <c r="U265" s="257" t="n">
        <v>0</v>
      </c>
      <c r="V265" s="257" t="n">
        <v>0</v>
      </c>
      <c r="W265" s="257" t="n">
        <v>0</v>
      </c>
      <c r="X265" s="257" t="n">
        <v>0</v>
      </c>
      <c r="Y265" s="257" t="n">
        <v>0</v>
      </c>
      <c r="Z265" s="257" t="n">
        <v>0</v>
      </c>
      <c r="AA265" s="257" t="n">
        <v>0</v>
      </c>
      <c r="AB265" s="257" t="n">
        <v>0</v>
      </c>
      <c r="AC265" s="257" t="n">
        <v>0</v>
      </c>
      <c r="AD265" s="257" t="n">
        <v>0</v>
      </c>
      <c r="AG265" s="259" t="n">
        <f aca="false">IF(ISERROR(VLOOKUP(B265,Acc_Cash!$A:$H,3,FALSE())),0,VLOOKUP(B265,Acc_Cash!$A:$H,3,FALSE()))</f>
        <v>111933.333333</v>
      </c>
      <c r="AH265" s="259" t="n">
        <f aca="false">AG265+AC265</f>
        <v>111933.333333</v>
      </c>
      <c r="AI265" s="259" t="n">
        <f aca="false">AH265-(IF(ISERROR(VLOOKUP(A265,'YTD Last'!$E$2:$Z$500,21,0)),0,VLOOKUP(A265,'YTD Last'!$E$2:$Z$500,21,0)))</f>
        <v>111933.333333</v>
      </c>
      <c r="AJ265" s="259" t="n">
        <f aca="false">AH265-IF(ISERROR(VLOOKUP(A265,'QTD Last'!$A$2:$AH$600,34,0)),0,VLOOKUP(A265,'QTD Last'!$A$2:$AH$600,34,0))</f>
        <v>0</v>
      </c>
      <c r="AK265" s="259" t="n">
        <f aca="false">AH265-IF(ISERROR(VLOOKUP(A265,'MTD Last'!$A$2:$AH$600,34,0)),0,VLOOKUP(A265,'MTD Last'!$A$2:$AH$600,34,0))</f>
        <v>0</v>
      </c>
      <c r="AL265" s="259" t="n">
        <f aca="false">AD265-AE265</f>
        <v>0</v>
      </c>
      <c r="AM265" s="269" t="str">
        <f aca="false">ROUND((L265-Control!$C$3)/365,0)&amp;" Year"</f>
        <v>-20 Year</v>
      </c>
      <c r="AN265" s="260" t="str">
        <f aca="false">IF(F265="AAA",1,IF(F265="AA+",2,IF(F265="AA",3,IF(F265="AA-",4,IF(F265="A+",5,IF(F265="A",6,IF(F265="A-",7,IF(F265="BBB+",8,"Code"))))))))</f>
        <v>Code</v>
      </c>
      <c r="AO265" s="260" t="str">
        <f aca="false">IF(F265="BBB",9,IF(F265="BBB-",10,IF(F265="BB+",11,IF(F265="BB",12,IF(F265="BB-",13,IF(F265="B+",14,IF(F265="B",15,IF(F265="B-",16,"Code"))))))))</f>
        <v>Code</v>
      </c>
      <c r="AP265" s="260" t="str">
        <f aca="false">IF(AN265="Code",AO265,AN265)</f>
        <v>Code</v>
      </c>
      <c r="AQ265" s="259" t="n">
        <f aca="false">AH265-(IF(ISERROR(VLOOKUP(A265,'WTD Last'!$A$1:$AQ$605,34,0)),0,VLOOKUP(A265,'WTD Last'!$A$1:$AQ$605,34,0)))</f>
        <v>0</v>
      </c>
      <c r="AR265" s="270" t="n">
        <f aca="false">R265-(IF(ISERROR(VLOOKUP(A265,'WTD Last'!$A$1:$AQ$605,18,0)),0,VLOOKUP(A265,'WTD Last'!$A$1:$AQ$605,18,0)))</f>
        <v>0</v>
      </c>
      <c r="AS265" s="259" t="n">
        <f aca="false">O265-(IF(ISERROR(VLOOKUP(A265,'WTD Last'!$A$1:$AQ$605,15,0)),0,VLOOKUP(A265,'WTD Last'!$A$1:$AQ$605,15,0)))</f>
        <v>0</v>
      </c>
      <c r="AT265" s="259" t="n">
        <f aca="false">N265*(P265/100)/360</f>
        <v>1216.66666666667</v>
      </c>
      <c r="AU265" s="261" t="n">
        <v>45549</v>
      </c>
      <c r="AW265" s="255"/>
      <c r="AX265" s="257"/>
    </row>
    <row r="266" customFormat="false" ht="12.75" hidden="false" customHeight="false" outlineLevel="0" collapsed="false">
      <c r="A266" s="255" t="n">
        <v>1070</v>
      </c>
      <c r="B266" s="255" t="n">
        <v>851</v>
      </c>
      <c r="C266" s="255" t="s">
        <v>2</v>
      </c>
      <c r="D266" s="255" t="s">
        <v>173</v>
      </c>
      <c r="E266" s="255" t="s">
        <v>316</v>
      </c>
      <c r="F266" s="255" t="s">
        <v>109</v>
      </c>
      <c r="G266" s="255" t="s">
        <v>188</v>
      </c>
      <c r="H266" s="255" t="s">
        <v>107</v>
      </c>
      <c r="I266" s="255" t="s">
        <v>185</v>
      </c>
      <c r="J266" s="256" t="s">
        <v>158</v>
      </c>
      <c r="K266" s="268" t="n">
        <v>36896</v>
      </c>
      <c r="L266" s="268" t="n">
        <v>38722</v>
      </c>
      <c r="M266" s="255" t="s">
        <v>155</v>
      </c>
      <c r="N266" s="257" t="n">
        <v>-50000000</v>
      </c>
      <c r="O266" s="257" t="n">
        <v>0</v>
      </c>
      <c r="P266" s="258" t="n">
        <v>0.25</v>
      </c>
      <c r="Q266" s="257" t="n">
        <v>0</v>
      </c>
      <c r="R266" s="257" t="n">
        <v>0</v>
      </c>
      <c r="S266" s="258" t="n">
        <v>0</v>
      </c>
      <c r="T266" s="257" t="n">
        <v>0</v>
      </c>
      <c r="U266" s="257" t="n">
        <v>0</v>
      </c>
      <c r="V266" s="257" t="n">
        <v>0</v>
      </c>
      <c r="W266" s="257" t="n">
        <v>0</v>
      </c>
      <c r="X266" s="257" t="n">
        <v>0</v>
      </c>
      <c r="Y266" s="257" t="n">
        <v>0</v>
      </c>
      <c r="Z266" s="257" t="n">
        <v>0</v>
      </c>
      <c r="AA266" s="257" t="n">
        <v>0</v>
      </c>
      <c r="AB266" s="257" t="n">
        <v>0</v>
      </c>
      <c r="AC266" s="257" t="n">
        <v>0</v>
      </c>
      <c r="AD266" s="257" t="n">
        <v>0</v>
      </c>
      <c r="AG266" s="259" t="n">
        <f aca="false">IF(ISERROR(VLOOKUP(B266,Acc_Cash!$A:$H,3,FALSE())),0,VLOOKUP(B266,Acc_Cash!$A:$H,3,FALSE()))</f>
        <v>0</v>
      </c>
      <c r="AH266" s="259" t="n">
        <f aca="false">AG266+AC266</f>
        <v>0</v>
      </c>
      <c r="AI266" s="259" t="n">
        <f aca="false">AH266-(IF(ISERROR(VLOOKUP(A266,'YTD Last'!$E$2:$Z$383,21,0)),0,VLOOKUP(A266,'YTD Last'!$E$2:$Z$383,21,0)))</f>
        <v>0</v>
      </c>
      <c r="AJ266" s="259" t="n">
        <f aca="false">AH266-IF(ISERROR(VLOOKUP(A266,'QTD Last'!$A$2:$AH$600,34,0)),0,VLOOKUP(A266,'QTD Last'!$A$2:$AH$600,34,0))</f>
        <v>0</v>
      </c>
      <c r="AK266" s="259" t="n">
        <f aca="false">AH266-IF(ISERROR(VLOOKUP(A266,'MTD Last'!$A$2:$AH$600,34,0)),0,VLOOKUP(A266,'MTD Last'!$A$2:$AH$600,34,0))</f>
        <v>0</v>
      </c>
      <c r="AL266" s="259" t="n">
        <f aca="false">AD266-AE266</f>
        <v>0</v>
      </c>
      <c r="AM266" s="269" t="str">
        <f aca="false">ROUND((L266-Control!$C$3)/365,0)&amp;" Year"</f>
        <v>-20 Year</v>
      </c>
      <c r="AN266" s="260" t="str">
        <f aca="false">IF(F266="AAA",1,IF(F266="AA+",2,IF(F266="AA",3,IF(F266="AA-",4,IF(F266="A+",5,IF(F266="A",6,IF(F266="A-",7,IF(F266="BBB+",8,"Code"))))))))</f>
        <v>Code</v>
      </c>
      <c r="AO266" s="260" t="str">
        <f aca="false">IF(F266="BBB",9,IF(F266="BBB-",10,IF(F266="BB+",11,IF(F266="BB",12,IF(F266="BB-",13,IF(F266="B+",14,IF(F266="B",15,IF(F266="B-",16,"Code"))))))))</f>
        <v>Code</v>
      </c>
      <c r="AP266" s="260" t="str">
        <f aca="false">IF(AN266="Code",AO266,AN266)</f>
        <v>Code</v>
      </c>
      <c r="AQ266" s="259" t="n">
        <f aca="false">AH266-(IF(ISERROR(VLOOKUP(A266,'WTD Last'!$A$1:$AQ$605,34,0)),0,VLOOKUP(A266,'WTD Last'!$A$1:$AQ$605,34,0)))</f>
        <v>0</v>
      </c>
      <c r="AR266" s="270" t="n">
        <f aca="false">R266-(IF(ISERROR(VLOOKUP(A266,'WTD Last'!$A$1:$AQ$605,18,0)),0,VLOOKUP(A266,'WTD Last'!$A$1:$AQ$605,18,0)))</f>
        <v>0</v>
      </c>
      <c r="AS266" s="259" t="n">
        <f aca="false">O266-(IF(ISERROR(VLOOKUP(A266,'WTD Last'!$A$1:$AQ$605,15,0)),0,VLOOKUP(A266,'WTD Last'!$A$1:$AQ$605,15,0)))</f>
        <v>0</v>
      </c>
      <c r="AT266" s="259" t="n">
        <f aca="false">N266*(P266/100)/360</f>
        <v>-347.222222222222</v>
      </c>
      <c r="AU266" s="261" t="n">
        <v>86085</v>
      </c>
      <c r="AW266" s="255"/>
      <c r="AX266" s="257"/>
    </row>
    <row r="267" customFormat="false" ht="12.75" hidden="false" customHeight="false" outlineLevel="0" collapsed="false">
      <c r="A267" s="255" t="n">
        <v>1070</v>
      </c>
      <c r="B267" s="255" t="n">
        <v>855</v>
      </c>
      <c r="C267" s="255" t="s">
        <v>2</v>
      </c>
      <c r="D267" s="255" t="s">
        <v>178</v>
      </c>
      <c r="E267" s="255" t="s">
        <v>316</v>
      </c>
      <c r="F267" s="255" t="s">
        <v>109</v>
      </c>
      <c r="G267" s="255" t="s">
        <v>188</v>
      </c>
      <c r="H267" s="255" t="s">
        <v>107</v>
      </c>
      <c r="I267" s="255" t="s">
        <v>179</v>
      </c>
      <c r="J267" s="256" t="s">
        <v>158</v>
      </c>
      <c r="K267" s="268" t="n">
        <v>36896</v>
      </c>
      <c r="L267" s="268" t="n">
        <v>38722</v>
      </c>
      <c r="M267" s="255" t="s">
        <v>155</v>
      </c>
      <c r="N267" s="257" t="n">
        <v>-50000000</v>
      </c>
      <c r="O267" s="257" t="n">
        <v>0</v>
      </c>
      <c r="P267" s="258" t="n">
        <v>0.25</v>
      </c>
      <c r="Q267" s="257" t="n">
        <v>0</v>
      </c>
      <c r="R267" s="257" t="n">
        <v>0</v>
      </c>
      <c r="S267" s="258" t="n">
        <v>0</v>
      </c>
      <c r="T267" s="257" t="n">
        <v>0</v>
      </c>
      <c r="U267" s="257" t="n">
        <v>0</v>
      </c>
      <c r="V267" s="257" t="n">
        <v>0</v>
      </c>
      <c r="W267" s="257" t="n">
        <v>0</v>
      </c>
      <c r="X267" s="257" t="n">
        <v>0</v>
      </c>
      <c r="Y267" s="257" t="n">
        <v>0</v>
      </c>
      <c r="Z267" s="257" t="n">
        <v>0</v>
      </c>
      <c r="AA267" s="257" t="n">
        <v>0</v>
      </c>
      <c r="AB267" s="257" t="n">
        <v>0</v>
      </c>
      <c r="AC267" s="257" t="n">
        <v>0</v>
      </c>
      <c r="AD267" s="257" t="n">
        <v>0</v>
      </c>
      <c r="AG267" s="259" t="n">
        <f aca="false">IF(ISERROR(VLOOKUP(B267,Acc_Cash!$A:$H,3,FALSE())),0,VLOOKUP(B267,Acc_Cash!$A:$H,3,FALSE()))</f>
        <v>0</v>
      </c>
      <c r="AH267" s="259" t="n">
        <f aca="false">AG267+AC267</f>
        <v>0</v>
      </c>
      <c r="AI267" s="259" t="n">
        <f aca="false">AH267-(IF(ISERROR(VLOOKUP(A267,'YTD Last'!$E$2:$Z$383,21,0)),0,VLOOKUP(A267,'YTD Last'!$E$2:$Z$383,21,0)))</f>
        <v>0</v>
      </c>
      <c r="AJ267" s="259" t="n">
        <f aca="false">AH267-IF(ISERROR(VLOOKUP(A267,'QTD Last'!$A$2:$AH$600,34,0)),0,VLOOKUP(A267,'QTD Last'!$A$2:$AH$600,34,0))</f>
        <v>0</v>
      </c>
      <c r="AK267" s="259" t="n">
        <f aca="false">AH267-IF(ISERROR(VLOOKUP(A267,'MTD Last'!$A$2:$AH$600,34,0)),0,VLOOKUP(A267,'MTD Last'!$A$2:$AH$600,34,0))</f>
        <v>0</v>
      </c>
      <c r="AL267" s="259" t="n">
        <f aca="false">AD267-AE267</f>
        <v>0</v>
      </c>
      <c r="AM267" s="269" t="str">
        <f aca="false">ROUND((L267-Control!$C$3)/365,0)&amp;" Year"</f>
        <v>-20 Year</v>
      </c>
      <c r="AN267" s="260" t="str">
        <f aca="false">IF(F267="AAA",1,IF(F267="AA+",2,IF(F267="AA",3,IF(F267="AA-",4,IF(F267="A+",5,IF(F267="A",6,IF(F267="A-",7,IF(F267="BBB+",8,"Code"))))))))</f>
        <v>Code</v>
      </c>
      <c r="AO267" s="260" t="str">
        <f aca="false">IF(F267="BBB",9,IF(F267="BBB-",10,IF(F267="BB+",11,IF(F267="BB",12,IF(F267="BB-",13,IF(F267="B+",14,IF(F267="B",15,IF(F267="B-",16,"Code"))))))))</f>
        <v>Code</v>
      </c>
      <c r="AP267" s="260" t="str">
        <f aca="false">IF(AN267="Code",AO267,AN267)</f>
        <v>Code</v>
      </c>
      <c r="AQ267" s="259" t="n">
        <f aca="false">AH267-(IF(ISERROR(VLOOKUP(A267,'WTD Last'!$A$1:$AQ$605,34,0)),0,VLOOKUP(A267,'WTD Last'!$A$1:$AQ$605,34,0)))</f>
        <v>0</v>
      </c>
      <c r="AR267" s="270" t="n">
        <f aca="false">R267-(IF(ISERROR(VLOOKUP(A267,'WTD Last'!$A$1:$AQ$605,18,0)),0,VLOOKUP(A267,'WTD Last'!$A$1:$AQ$605,18,0)))</f>
        <v>0</v>
      </c>
      <c r="AS267" s="259" t="n">
        <f aca="false">O267-(IF(ISERROR(VLOOKUP(A267,'WTD Last'!$A$1:$AQ$605,15,0)),0,VLOOKUP(A267,'WTD Last'!$A$1:$AQ$605,15,0)))</f>
        <v>0</v>
      </c>
      <c r="AT267" s="259" t="n">
        <f aca="false">N267*(P267/100)/360</f>
        <v>-347.222222222222</v>
      </c>
      <c r="AU267" s="261" t="n">
        <v>86085</v>
      </c>
      <c r="AW267" s="255"/>
      <c r="AX267" s="257"/>
    </row>
    <row r="268" customFormat="false" ht="12.75" hidden="false" customHeight="false" outlineLevel="0" collapsed="false">
      <c r="A268" s="255" t="n">
        <v>1071</v>
      </c>
      <c r="B268" s="255" t="n">
        <v>854</v>
      </c>
      <c r="C268" s="255" t="s">
        <v>2</v>
      </c>
      <c r="D268" s="255" t="s">
        <v>176</v>
      </c>
      <c r="E268" s="255" t="s">
        <v>316</v>
      </c>
      <c r="F268" s="255" t="s">
        <v>109</v>
      </c>
      <c r="G268" s="255" t="s">
        <v>188</v>
      </c>
      <c r="H268" s="255" t="s">
        <v>107</v>
      </c>
      <c r="I268" s="255" t="s">
        <v>177</v>
      </c>
      <c r="J268" s="256" t="s">
        <v>158</v>
      </c>
      <c r="K268" s="268" t="n">
        <v>36896</v>
      </c>
      <c r="L268" s="268" t="n">
        <v>38722</v>
      </c>
      <c r="M268" s="255" t="s">
        <v>155</v>
      </c>
      <c r="N268" s="257" t="n">
        <v>50000000</v>
      </c>
      <c r="O268" s="257" t="n">
        <v>0</v>
      </c>
      <c r="P268" s="258" t="n">
        <v>0.25</v>
      </c>
      <c r="Q268" s="257" t="n">
        <v>0</v>
      </c>
      <c r="R268" s="257" t="n">
        <v>0</v>
      </c>
      <c r="S268" s="258" t="n">
        <v>0</v>
      </c>
      <c r="T268" s="257" t="n">
        <v>0</v>
      </c>
      <c r="U268" s="257" t="n">
        <v>0</v>
      </c>
      <c r="V268" s="257" t="n">
        <v>0</v>
      </c>
      <c r="W268" s="257" t="n">
        <v>0</v>
      </c>
      <c r="X268" s="257" t="n">
        <v>0</v>
      </c>
      <c r="Y268" s="257" t="n">
        <v>0</v>
      </c>
      <c r="Z268" s="257" t="n">
        <v>0</v>
      </c>
      <c r="AA268" s="257" t="n">
        <v>0</v>
      </c>
      <c r="AB268" s="257" t="n">
        <v>0</v>
      </c>
      <c r="AC268" s="257" t="n">
        <v>0</v>
      </c>
      <c r="AD268" s="257" t="n">
        <v>0</v>
      </c>
      <c r="AG268" s="259" t="n">
        <f aca="false">IF(ISERROR(VLOOKUP(B268,Acc_Cash!$A:$H,3,FALSE())),0,VLOOKUP(B268,Acc_Cash!$A:$H,3,FALSE()))</f>
        <v>0</v>
      </c>
      <c r="AH268" s="259" t="n">
        <f aca="false">AG268+AC268</f>
        <v>0</v>
      </c>
      <c r="AI268" s="259" t="n">
        <f aca="false">AH268-(IF(ISERROR(VLOOKUP(A268,'YTD Last'!$E$2:$Z$500,21,0)),0,VLOOKUP(A268,'YTD Last'!$E$2:$Z$500,21,0)))</f>
        <v>0</v>
      </c>
      <c r="AJ268" s="259" t="n">
        <f aca="false">AH268-IF(ISERROR(VLOOKUP(A268,'QTD Last'!$A$2:$AH$600,34,0)),0,VLOOKUP(A268,'QTD Last'!$A$2:$AH$600,34,0))</f>
        <v>0</v>
      </c>
      <c r="AK268" s="259" t="n">
        <f aca="false">AH268-IF(ISERROR(VLOOKUP(A268,'MTD Last'!$A$2:$AH$600,34,0)),0,VLOOKUP(A268,'MTD Last'!$A$2:$AH$600,34,0))</f>
        <v>0</v>
      </c>
      <c r="AL268" s="259" t="n">
        <f aca="false">AD268-AE268</f>
        <v>0</v>
      </c>
      <c r="AM268" s="269" t="str">
        <f aca="false">ROUND((L268-Control!$C$3)/365,0)&amp;" Year"</f>
        <v>-20 Year</v>
      </c>
      <c r="AN268" s="260" t="str">
        <f aca="false">IF(F268="AAA",1,IF(F268="AA+",2,IF(F268="AA",3,IF(F268="AA-",4,IF(F268="A+",5,IF(F268="A",6,IF(F268="A-",7,IF(F268="BBB+",8,"Code"))))))))</f>
        <v>Code</v>
      </c>
      <c r="AO268" s="260" t="str">
        <f aca="false">IF(F268="BBB",9,IF(F268="BBB-",10,IF(F268="BB+",11,IF(F268="BB",12,IF(F268="BB-",13,IF(F268="B+",14,IF(F268="B",15,IF(F268="B-",16,"Code"))))))))</f>
        <v>Code</v>
      </c>
      <c r="AP268" s="260" t="str">
        <f aca="false">IF(AN268="Code",AO268,AN268)</f>
        <v>Code</v>
      </c>
      <c r="AQ268" s="259" t="n">
        <f aca="false">AH268-(IF(ISERROR(VLOOKUP(A268,'WTD Last'!$A$1:$AQ$605,34,0)),0,VLOOKUP(A268,'WTD Last'!$A$1:$AQ$605,34,0)))</f>
        <v>0</v>
      </c>
      <c r="AR268" s="270" t="n">
        <f aca="false">R268-(IF(ISERROR(VLOOKUP(A268,'WTD Last'!$A$1:$AQ$605,18,0)),0,VLOOKUP(A268,'WTD Last'!$A$1:$AQ$605,18,0)))</f>
        <v>0</v>
      </c>
      <c r="AS268" s="259" t="n">
        <f aca="false">O268-(IF(ISERROR(VLOOKUP(A268,'WTD Last'!$A$1:$AQ$605,15,0)),0,VLOOKUP(A268,'WTD Last'!$A$1:$AQ$605,15,0)))</f>
        <v>0</v>
      </c>
      <c r="AT268" s="259" t="n">
        <f aca="false">N268*(P268/100)/360</f>
        <v>347.222222222222</v>
      </c>
      <c r="AU268" s="261" t="n">
        <v>45549</v>
      </c>
      <c r="AW268" s="255"/>
      <c r="AX268" s="257"/>
    </row>
    <row r="269" customFormat="false" ht="12.75" hidden="false" customHeight="false" outlineLevel="0" collapsed="false">
      <c r="A269" s="255" t="n">
        <v>1664</v>
      </c>
      <c r="B269" s="255" t="n">
        <v>929</v>
      </c>
      <c r="C269" s="255" t="s">
        <v>2</v>
      </c>
      <c r="D269" s="255" t="s">
        <v>173</v>
      </c>
      <c r="E269" s="255" t="s">
        <v>316</v>
      </c>
      <c r="F269" s="255" t="s">
        <v>109</v>
      </c>
      <c r="G269" s="255" t="s">
        <v>188</v>
      </c>
      <c r="H269" s="255" t="s">
        <v>107</v>
      </c>
      <c r="I269" s="255" t="s">
        <v>317</v>
      </c>
      <c r="J269" s="256" t="s">
        <v>99</v>
      </c>
      <c r="K269" s="268" t="n">
        <v>36952</v>
      </c>
      <c r="L269" s="268" t="n">
        <v>38778</v>
      </c>
      <c r="M269" s="255" t="s">
        <v>155</v>
      </c>
      <c r="N269" s="257" t="n">
        <v>-150000000</v>
      </c>
      <c r="O269" s="257" t="n">
        <v>0</v>
      </c>
      <c r="P269" s="258" t="n">
        <v>0.25</v>
      </c>
      <c r="Q269" s="257" t="n">
        <v>0</v>
      </c>
      <c r="R269" s="257" t="n">
        <v>0</v>
      </c>
      <c r="S269" s="258" t="n">
        <v>0</v>
      </c>
      <c r="T269" s="257" t="n">
        <v>0</v>
      </c>
      <c r="U269" s="257" t="n">
        <v>0</v>
      </c>
      <c r="V269" s="257" t="n">
        <v>0</v>
      </c>
      <c r="W269" s="257" t="n">
        <v>0</v>
      </c>
      <c r="X269" s="257" t="n">
        <v>0</v>
      </c>
      <c r="Y269" s="257" t="n">
        <v>0</v>
      </c>
      <c r="Z269" s="257" t="n">
        <v>0</v>
      </c>
      <c r="AA269" s="257" t="n">
        <v>0</v>
      </c>
      <c r="AB269" s="257" t="n">
        <v>0</v>
      </c>
      <c r="AC269" s="257" t="n">
        <v>0</v>
      </c>
      <c r="AD269" s="257" t="n">
        <v>0</v>
      </c>
      <c r="AG269" s="259" t="n">
        <f aca="false">IF(ISERROR(VLOOKUP(B269,Acc_Cash!$A:$H,3,FALSE())),0,VLOOKUP(B269,Acc_Cash!$A:$H,3,FALSE()))</f>
        <v>0</v>
      </c>
      <c r="AH269" s="259" t="n">
        <f aca="false">AG269+AC269</f>
        <v>0</v>
      </c>
      <c r="AI269" s="259" t="n">
        <f aca="false">AH269-(IF(ISERROR(VLOOKUP(A269,'YTD Last'!$E$2:$Z$500,21,0)),0,VLOOKUP(A269,'YTD Last'!$E$2:$Z$500,21,0)))</f>
        <v>0</v>
      </c>
      <c r="AJ269" s="259" t="n">
        <f aca="false">AH269-IF(ISERROR(VLOOKUP(A269,'QTD Last'!$A$2:$AH$600,34,0)),0,VLOOKUP(A269,'QTD Last'!$A$2:$AH$600,34,0))</f>
        <v>0</v>
      </c>
      <c r="AK269" s="259" t="n">
        <f aca="false">AH269-IF(ISERROR(VLOOKUP(A269,'MTD Last'!$A$2:$AH$600,34,0)),0,VLOOKUP(A269,'MTD Last'!$A$2:$AH$600,34,0))</f>
        <v>0</v>
      </c>
      <c r="AL269" s="259" t="n">
        <f aca="false">AD269-AE269</f>
        <v>0</v>
      </c>
      <c r="AM269" s="269" t="str">
        <f aca="false">ROUND((L269-Control!$C$3)/365,0)&amp;" Year"</f>
        <v>-20 Year</v>
      </c>
      <c r="AN269" s="260" t="str">
        <f aca="false">IF(F269="AAA",1,IF(F269="AA+",2,IF(F269="AA",3,IF(F269="AA-",4,IF(F269="A+",5,IF(F269="A",6,IF(F269="A-",7,IF(F269="BBB+",8,"Code"))))))))</f>
        <v>Code</v>
      </c>
      <c r="AO269" s="260" t="str">
        <f aca="false">IF(F269="BBB",9,IF(F269="BBB-",10,IF(F269="BB+",11,IF(F269="BB",12,IF(F269="BB-",13,IF(F269="B+",14,IF(F269="B",15,IF(F269="B-",16,"Code"))))))))</f>
        <v>Code</v>
      </c>
      <c r="AP269" s="260" t="str">
        <f aca="false">IF(AN269="Code",AO269,AN269)</f>
        <v>Code</v>
      </c>
      <c r="AQ269" s="259" t="n">
        <f aca="false">AH269-(IF(ISERROR(VLOOKUP(A269,'WTD Last'!$A$1:$AQ$605,34,0)),0,VLOOKUP(A269,'WTD Last'!$A$1:$AQ$605,34,0)))</f>
        <v>0</v>
      </c>
      <c r="AR269" s="270" t="n">
        <f aca="false">R269-(IF(ISERROR(VLOOKUP(A269,'WTD Last'!$A$1:$AQ$605,18,0)),0,VLOOKUP(A269,'WTD Last'!$A$1:$AQ$605,18,0)))</f>
        <v>0</v>
      </c>
      <c r="AS269" s="259" t="n">
        <f aca="false">O269-(IF(ISERROR(VLOOKUP(A269,'WTD Last'!$A$1:$AQ$605,15,0)),0,VLOOKUP(A269,'WTD Last'!$A$1:$AQ$605,15,0)))</f>
        <v>0</v>
      </c>
      <c r="AT269" s="259" t="n">
        <f aca="false">N269*(P269/100)/360</f>
        <v>-1041.66666666667</v>
      </c>
      <c r="AU269" s="261" t="n">
        <v>94231</v>
      </c>
      <c r="AW269" s="255"/>
      <c r="AX269" s="257"/>
    </row>
    <row r="270" customFormat="false" ht="12.75" hidden="false" customHeight="false" outlineLevel="0" collapsed="false">
      <c r="A270" s="255" t="n">
        <v>1665</v>
      </c>
      <c r="B270" s="255" t="n">
        <v>930</v>
      </c>
      <c r="C270" s="255" t="s">
        <v>2</v>
      </c>
      <c r="D270" s="255" t="s">
        <v>176</v>
      </c>
      <c r="E270" s="255" t="s">
        <v>316</v>
      </c>
      <c r="F270" s="255" t="s">
        <v>109</v>
      </c>
      <c r="G270" s="255" t="s">
        <v>188</v>
      </c>
      <c r="H270" s="255" t="s">
        <v>107</v>
      </c>
      <c r="I270" s="255" t="s">
        <v>177</v>
      </c>
      <c r="J270" s="256" t="s">
        <v>99</v>
      </c>
      <c r="K270" s="268" t="n">
        <v>36952</v>
      </c>
      <c r="L270" s="268" t="n">
        <v>38778</v>
      </c>
      <c r="M270" s="255" t="s">
        <v>155</v>
      </c>
      <c r="N270" s="257" t="n">
        <v>150000000</v>
      </c>
      <c r="O270" s="257" t="n">
        <v>0</v>
      </c>
      <c r="P270" s="258" t="n">
        <v>0.25</v>
      </c>
      <c r="Q270" s="257" t="n">
        <v>0</v>
      </c>
      <c r="R270" s="257" t="n">
        <v>0</v>
      </c>
      <c r="S270" s="258" t="n">
        <v>0</v>
      </c>
      <c r="T270" s="257" t="n">
        <v>0</v>
      </c>
      <c r="U270" s="257" t="n">
        <v>0</v>
      </c>
      <c r="V270" s="257" t="n">
        <v>0</v>
      </c>
      <c r="W270" s="257" t="n">
        <v>0</v>
      </c>
      <c r="X270" s="257" t="n">
        <v>0</v>
      </c>
      <c r="Y270" s="257" t="n">
        <v>0</v>
      </c>
      <c r="Z270" s="257" t="n">
        <v>0</v>
      </c>
      <c r="AA270" s="257" t="n">
        <v>0</v>
      </c>
      <c r="AB270" s="257" t="n">
        <v>0</v>
      </c>
      <c r="AC270" s="257" t="n">
        <v>0</v>
      </c>
      <c r="AD270" s="257" t="n">
        <v>0</v>
      </c>
      <c r="AG270" s="259" t="n">
        <f aca="false">IF(ISERROR(VLOOKUP(B270,Acc_Cash!$A:$H,3,FALSE())),0,VLOOKUP(B270,Acc_Cash!$A:$H,3,FALSE()))</f>
        <v>0</v>
      </c>
      <c r="AH270" s="259" t="n">
        <f aca="false">AG270+AC270</f>
        <v>0</v>
      </c>
      <c r="AI270" s="259" t="n">
        <f aca="false">AH270-(IF(ISERROR(VLOOKUP(A270,'YTD Last'!$E$2:$Z$500,21,0)),0,VLOOKUP(A270,'YTD Last'!$E$2:$Z$500,21,0)))</f>
        <v>0</v>
      </c>
      <c r="AJ270" s="259" t="n">
        <f aca="false">AH270-IF(ISERROR(VLOOKUP(A270,'QTD Last'!$A$2:$AH$600,34,0)),0,VLOOKUP(A270,'QTD Last'!$A$2:$AH$600,34,0))</f>
        <v>0</v>
      </c>
      <c r="AK270" s="259" t="n">
        <f aca="false">AH270-IF(ISERROR(VLOOKUP(A270,'MTD Last'!$A$2:$AH$600,34,0)),0,VLOOKUP(A270,'MTD Last'!$A$2:$AH$600,34,0))</f>
        <v>0</v>
      </c>
      <c r="AL270" s="259" t="n">
        <f aca="false">AD270-AE270</f>
        <v>0</v>
      </c>
      <c r="AM270" s="269" t="str">
        <f aca="false">ROUND((L270-Control!$C$3)/365,0)&amp;" Year"</f>
        <v>-20 Year</v>
      </c>
      <c r="AN270" s="260" t="str">
        <f aca="false">IF(F270="AAA",1,IF(F270="AA+",2,IF(F270="AA",3,IF(F270="AA-",4,IF(F270="A+",5,IF(F270="A",6,IF(F270="A-",7,IF(F270="BBB+",8,"Code"))))))))</f>
        <v>Code</v>
      </c>
      <c r="AO270" s="260" t="str">
        <f aca="false">IF(F270="BBB",9,IF(F270="BBB-",10,IF(F270="BB+",11,IF(F270="BB",12,IF(F270="BB-",13,IF(F270="B+",14,IF(F270="B",15,IF(F270="B-",16,"Code"))))))))</f>
        <v>Code</v>
      </c>
      <c r="AP270" s="260" t="str">
        <f aca="false">IF(AN270="Code",AO270,AN270)</f>
        <v>Code</v>
      </c>
      <c r="AQ270" s="259" t="n">
        <f aca="false">AH270-(IF(ISERROR(VLOOKUP(A270,'WTD Last'!$A$1:$AQ$605,34,0)),0,VLOOKUP(A270,'WTD Last'!$A$1:$AQ$605,34,0)))</f>
        <v>0</v>
      </c>
      <c r="AR270" s="270" t="n">
        <f aca="false">R270-(IF(ISERROR(VLOOKUP(A270,'WTD Last'!$A$1:$AQ$605,18,0)),0,VLOOKUP(A270,'WTD Last'!$A$1:$AQ$605,18,0)))</f>
        <v>0</v>
      </c>
      <c r="AS270" s="259" t="n">
        <f aca="false">O270-(IF(ISERROR(VLOOKUP(A270,'WTD Last'!$A$1:$AQ$605,15,0)),0,VLOOKUP(A270,'WTD Last'!$A$1:$AQ$605,15,0)))</f>
        <v>0</v>
      </c>
      <c r="AT270" s="259" t="n">
        <f aca="false">N270*(P270/100)/360</f>
        <v>1041.66666666667</v>
      </c>
      <c r="AU270" s="261" t="n">
        <v>45549</v>
      </c>
      <c r="AW270" s="255"/>
      <c r="AX270" s="257"/>
    </row>
    <row r="271" customFormat="false" ht="12.75" hidden="false" customHeight="false" outlineLevel="0" collapsed="false">
      <c r="A271" s="255" t="n">
        <v>1666</v>
      </c>
      <c r="B271" s="255" t="n">
        <v>931</v>
      </c>
      <c r="C271" s="255" t="s">
        <v>2</v>
      </c>
      <c r="D271" s="255" t="s">
        <v>178</v>
      </c>
      <c r="E271" s="255" t="s">
        <v>316</v>
      </c>
      <c r="F271" s="255" t="s">
        <v>109</v>
      </c>
      <c r="G271" s="255" t="s">
        <v>188</v>
      </c>
      <c r="H271" s="255" t="s">
        <v>107</v>
      </c>
      <c r="I271" s="255" t="s">
        <v>179</v>
      </c>
      <c r="J271" s="256" t="s">
        <v>99</v>
      </c>
      <c r="K271" s="268" t="n">
        <v>36952</v>
      </c>
      <c r="L271" s="268" t="n">
        <v>38778</v>
      </c>
      <c r="M271" s="255" t="s">
        <v>155</v>
      </c>
      <c r="N271" s="257" t="n">
        <v>-150000000</v>
      </c>
      <c r="O271" s="257" t="n">
        <v>0</v>
      </c>
      <c r="P271" s="258" t="n">
        <v>0.25</v>
      </c>
      <c r="Q271" s="257" t="n">
        <v>0</v>
      </c>
      <c r="R271" s="257" t="n">
        <v>0</v>
      </c>
      <c r="S271" s="258" t="n">
        <v>0</v>
      </c>
      <c r="T271" s="257" t="n">
        <v>0</v>
      </c>
      <c r="U271" s="257" t="n">
        <v>0</v>
      </c>
      <c r="V271" s="257" t="n">
        <v>0</v>
      </c>
      <c r="W271" s="257" t="n">
        <v>0</v>
      </c>
      <c r="X271" s="257" t="n">
        <v>0</v>
      </c>
      <c r="Y271" s="257" t="n">
        <v>0</v>
      </c>
      <c r="Z271" s="257" t="n">
        <v>0</v>
      </c>
      <c r="AA271" s="257" t="n">
        <v>0</v>
      </c>
      <c r="AB271" s="257" t="n">
        <v>0</v>
      </c>
      <c r="AC271" s="257" t="n">
        <v>0</v>
      </c>
      <c r="AD271" s="257" t="n">
        <v>0</v>
      </c>
      <c r="AG271" s="259" t="n">
        <f aca="false">IF(ISERROR(VLOOKUP(B271,Acc_Cash!$A:$H,3,FALSE())),0,VLOOKUP(B271,Acc_Cash!$A:$H,3,FALSE()))</f>
        <v>0</v>
      </c>
      <c r="AH271" s="259" t="n">
        <f aca="false">AG271+AC271</f>
        <v>0</v>
      </c>
      <c r="AI271" s="259" t="n">
        <f aca="false">AH271-(IF(ISERROR(VLOOKUP(A271,'YTD Last'!$E$2:$Z$500,21,0)),0,VLOOKUP(A271,'YTD Last'!$E$2:$Z$500,21,0)))</f>
        <v>0</v>
      </c>
      <c r="AJ271" s="259" t="n">
        <f aca="false">AH271-IF(ISERROR(VLOOKUP(A271,'QTD Last'!$A$2:$AH$600,34,0)),0,VLOOKUP(A271,'QTD Last'!$A$2:$AH$600,34,0))</f>
        <v>0</v>
      </c>
      <c r="AK271" s="259" t="n">
        <f aca="false">AH271-IF(ISERROR(VLOOKUP(A271,'MTD Last'!$A$2:$AH$600,34,0)),0,VLOOKUP(A271,'MTD Last'!$A$2:$AH$600,34,0))</f>
        <v>0</v>
      </c>
      <c r="AL271" s="259" t="n">
        <f aca="false">AD271-AE271</f>
        <v>0</v>
      </c>
      <c r="AM271" s="269" t="str">
        <f aca="false">ROUND((L271-Control!$C$3)/365,0)&amp;" Year"</f>
        <v>-20 Year</v>
      </c>
      <c r="AN271" s="260" t="str">
        <f aca="false">IF(F271="AAA",1,IF(F271="AA+",2,IF(F271="AA",3,IF(F271="AA-",4,IF(F271="A+",5,IF(F271="A",6,IF(F271="A-",7,IF(F271="BBB+",8,"Code"))))))))</f>
        <v>Code</v>
      </c>
      <c r="AO271" s="260" t="str">
        <f aca="false">IF(F271="BBB",9,IF(F271="BBB-",10,IF(F271="BB+",11,IF(F271="BB",12,IF(F271="BB-",13,IF(F271="B+",14,IF(F271="B",15,IF(F271="B-",16,"Code"))))))))</f>
        <v>Code</v>
      </c>
      <c r="AP271" s="260" t="str">
        <f aca="false">IF(AN271="Code",AO271,AN271)</f>
        <v>Code</v>
      </c>
      <c r="AQ271" s="259" t="n">
        <f aca="false">AH271-(IF(ISERROR(VLOOKUP(A271,'WTD Last'!$A$1:$AQ$605,34,0)),0,VLOOKUP(A271,'WTD Last'!$A$1:$AQ$605,34,0)))</f>
        <v>0</v>
      </c>
      <c r="AR271" s="270" t="n">
        <f aca="false">R271-(IF(ISERROR(VLOOKUP(A271,'WTD Last'!$A$1:$AQ$605,18,0)),0,VLOOKUP(A271,'WTD Last'!$A$1:$AQ$605,18,0)))</f>
        <v>0</v>
      </c>
      <c r="AS271" s="259" t="n">
        <f aca="false">O271-(IF(ISERROR(VLOOKUP(A271,'WTD Last'!$A$1:$AQ$605,15,0)),0,VLOOKUP(A271,'WTD Last'!$A$1:$AQ$605,15,0)))</f>
        <v>0</v>
      </c>
      <c r="AT271" s="259" t="n">
        <f aca="false">N271*(P271/100)/360</f>
        <v>-1041.66666666667</v>
      </c>
      <c r="AU271" s="261" t="n">
        <v>1305</v>
      </c>
      <c r="AW271" s="255"/>
      <c r="AX271" s="257"/>
    </row>
    <row r="272" customFormat="false" ht="12.75" hidden="false" customHeight="false" outlineLevel="0" collapsed="false">
      <c r="A272" s="255" t="n">
        <v>1688</v>
      </c>
      <c r="B272" s="255" t="n">
        <v>896</v>
      </c>
      <c r="C272" s="255" t="s">
        <v>2</v>
      </c>
      <c r="D272" s="255" t="s">
        <v>104</v>
      </c>
      <c r="E272" s="255" t="s">
        <v>216</v>
      </c>
      <c r="F272" s="255" t="s">
        <v>318</v>
      </c>
      <c r="G272" s="255" t="s">
        <v>305</v>
      </c>
      <c r="H272" s="255" t="s">
        <v>216</v>
      </c>
      <c r="I272" s="255" t="s">
        <v>209</v>
      </c>
      <c r="J272" s="256" t="s">
        <v>212</v>
      </c>
      <c r="K272" s="268" t="n">
        <v>36966</v>
      </c>
      <c r="L272" s="268" t="n">
        <v>38853</v>
      </c>
      <c r="M272" s="255" t="s">
        <v>155</v>
      </c>
      <c r="N272" s="257" t="n">
        <v>20000000</v>
      </c>
      <c r="O272" s="257" t="n">
        <v>-8545.424338</v>
      </c>
      <c r="P272" s="258" t="n">
        <v>0.16</v>
      </c>
      <c r="Q272" s="257" t="n">
        <v>19.171043</v>
      </c>
      <c r="R272" s="257" t="n">
        <v>19.154254</v>
      </c>
      <c r="S272" s="258" t="n">
        <v>-0.0168643961257989</v>
      </c>
      <c r="T272" s="257" t="n">
        <v>144.113421099075</v>
      </c>
      <c r="U272" s="257" t="n">
        <v>411.646299</v>
      </c>
      <c r="V272" s="257" t="n">
        <v>0</v>
      </c>
      <c r="W272" s="257" t="n">
        <v>555.759720099075</v>
      </c>
      <c r="X272" s="257" t="n">
        <v>-26896.071376</v>
      </c>
      <c r="Y272" s="257" t="n">
        <v>-26694.670104</v>
      </c>
      <c r="Z272" s="257" t="n">
        <v>201.401271999999</v>
      </c>
      <c r="AA272" s="257" t="n">
        <v>-354.358448099076</v>
      </c>
      <c r="AB272" s="257" t="n">
        <v>-26896.071376</v>
      </c>
      <c r="AC272" s="257" t="n">
        <v>-26694.670104</v>
      </c>
      <c r="AD272" s="257" t="n">
        <v>201.401271999999</v>
      </c>
      <c r="AF272" s="257" t="n">
        <v>-13494.9341145696</v>
      </c>
      <c r="AG272" s="259" t="n">
        <f aca="false">IF(ISERROR(VLOOKUP(B272,Acc_Cash!$A:$H,3,FALSE())),0,VLOOKUP(B272,Acc_Cash!$A:$H,3,FALSE()))</f>
        <v>0</v>
      </c>
      <c r="AH272" s="259" t="n">
        <f aca="false">AG272+AC272</f>
        <v>-26694.670104</v>
      </c>
      <c r="AI272" s="259" t="n">
        <f aca="false">AH272-(IF(ISERROR(VLOOKUP(A272,'YTD Last'!$E$2:$Z$500,21,0)),0,VLOOKUP(A272,'YTD Last'!$E$2:$Z$500,21,0)))</f>
        <v>-26694.670104</v>
      </c>
      <c r="AJ272" s="259" t="n">
        <f aca="false">AH272-IF(ISERROR(VLOOKUP(A272,'QTD Last'!$A$2:$AH$600,34,0)),0,VLOOKUP(A272,'QTD Last'!$A$2:$AH$600,34,0))</f>
        <v>201.401271999999</v>
      </c>
      <c r="AK272" s="259" t="n">
        <f aca="false">AH272-IF(ISERROR(VLOOKUP(A272,'MTD Last'!$A$2:$AH$600,34,0)),0,VLOOKUP(A272,'MTD Last'!$A$2:$AH$600,34,0))</f>
        <v>201.401271999999</v>
      </c>
      <c r="AL272" s="259" t="n">
        <f aca="false">AD272-AE272</f>
        <v>201.401271999999</v>
      </c>
      <c r="AM272" s="269" t="str">
        <f aca="false">ROUND((L272-Control!$C$3)/365,0)&amp;" Year"</f>
        <v>-19 Year</v>
      </c>
      <c r="AN272" s="260" t="n">
        <f aca="false">IF(F272="AAA",1,IF(F272="AA+",2,IF(F272="AA",3,IF(F272="AA-",4,IF(F272="A+",5,IF(F272="A",6,IF(F272="A-",7,IF(F272="BBB+",8,"Code"))))))))</f>
        <v>2</v>
      </c>
      <c r="AO272" s="260" t="str">
        <f aca="false">IF(F272="BBB",9,IF(F272="BBB-",10,IF(F272="BB+",11,IF(F272="BB",12,IF(F272="BB-",13,IF(F272="B+",14,IF(F272="B",15,IF(F272="B-",16,"Code"))))))))</f>
        <v>Code</v>
      </c>
      <c r="AP272" s="260" t="n">
        <f aca="false">IF(AN272="Code",AO272,AN272)</f>
        <v>2</v>
      </c>
      <c r="AQ272" s="259" t="n">
        <f aca="false">AH272-(IF(ISERROR(VLOOKUP(A272,'WTD Last'!$A$1:$AQ$605,34,0)),0,VLOOKUP(A272,'WTD Last'!$A$1:$AQ$605,34,0)))</f>
        <v>6446.533594</v>
      </c>
      <c r="AR272" s="270" t="n">
        <f aca="false">R272-(IF(ISERROR(VLOOKUP(A272,'WTD Last'!$A$1:$AQ$605,18,0)),0,VLOOKUP(A272,'WTD Last'!$A$1:$AQ$605,18,0)))</f>
        <v>-0.612790999999998</v>
      </c>
      <c r="AS272" s="259" t="n">
        <f aca="false">O272-(IF(ISERROR(VLOOKUP(A272,'WTD Last'!$A$1:$AQ$605,15,0)),0,VLOOKUP(A272,'WTD Last'!$A$1:$AQ$605,15,0)))</f>
        <v>82.9724189999997</v>
      </c>
      <c r="AT272" s="259" t="n">
        <f aca="false">N272*(P272/100)/360</f>
        <v>88.8888888888889</v>
      </c>
      <c r="AU272" s="261" t="n">
        <v>89050</v>
      </c>
      <c r="AW272" s="255"/>
      <c r="AX272" s="257"/>
    </row>
    <row r="273" customFormat="false" ht="12.75" hidden="false" customHeight="false" outlineLevel="0" collapsed="false">
      <c r="A273" s="255" t="n">
        <v>1279</v>
      </c>
      <c r="B273" s="255" t="n">
        <v>440</v>
      </c>
      <c r="C273" s="255" t="s">
        <v>2</v>
      </c>
      <c r="D273" s="255" t="s">
        <v>104</v>
      </c>
      <c r="E273" s="255" t="s">
        <v>319</v>
      </c>
      <c r="F273" s="255" t="s">
        <v>116</v>
      </c>
      <c r="G273" s="255" t="s">
        <v>160</v>
      </c>
      <c r="H273" s="255" t="s">
        <v>117</v>
      </c>
      <c r="I273" s="255" t="s">
        <v>156</v>
      </c>
      <c r="J273" s="256" t="s">
        <v>105</v>
      </c>
      <c r="K273" s="268" t="n">
        <v>36896</v>
      </c>
      <c r="L273" s="268" t="n">
        <v>38722</v>
      </c>
      <c r="M273" s="255" t="s">
        <v>155</v>
      </c>
      <c r="N273" s="257" t="n">
        <v>-10000000</v>
      </c>
      <c r="O273" s="257" t="n">
        <v>4075.565456</v>
      </c>
      <c r="P273" s="258" t="n">
        <v>0.56</v>
      </c>
      <c r="Q273" s="257" t="n">
        <v>46.858555</v>
      </c>
      <c r="R273" s="257" t="n">
        <v>48.131175</v>
      </c>
      <c r="S273" s="258" t="n">
        <v>1.3367980216224</v>
      </c>
      <c r="T273" s="257" t="n">
        <v>5448.20783857338</v>
      </c>
      <c r="U273" s="257" t="n">
        <v>-488.749005</v>
      </c>
      <c r="V273" s="257" t="n">
        <v>0</v>
      </c>
      <c r="W273" s="257" t="n">
        <v>4959.45883357338</v>
      </c>
      <c r="X273" s="257" t="n">
        <v>-51821.317646</v>
      </c>
      <c r="Y273" s="257" t="n">
        <v>-46693.13791</v>
      </c>
      <c r="Z273" s="257" t="n">
        <v>5128.17973600001</v>
      </c>
      <c r="AA273" s="257" t="n">
        <v>168.720902426629</v>
      </c>
      <c r="AB273" s="257" t="n">
        <v>-51821.317646</v>
      </c>
      <c r="AC273" s="257" t="n">
        <v>-46693.13791</v>
      </c>
      <c r="AD273" s="257" t="n">
        <v>5128.17973600001</v>
      </c>
      <c r="AF273" s="257" t="n">
        <v>29498.942770528</v>
      </c>
      <c r="AG273" s="259" t="n">
        <f aca="false">IF(ISERROR(VLOOKUP(B273,Acc_Cash!$A:$H,3,FALSE())),0,VLOOKUP(B273,Acc_Cash!$A:$H,3,FALSE()))</f>
        <v>0</v>
      </c>
      <c r="AH273" s="259" t="n">
        <f aca="false">AG273+AC273</f>
        <v>-46693.13791</v>
      </c>
      <c r="AI273" s="259" t="n">
        <f aca="false">AH273-(IF(ISERROR(VLOOKUP(A273,'YTD Last'!$E$2:$Z$500,21,0)),0,VLOOKUP(A273,'YTD Last'!$E$2:$Z$500,21,0)))</f>
        <v>-53154.446643</v>
      </c>
      <c r="AJ273" s="259" t="n">
        <f aca="false">AH273-IF(ISERROR(VLOOKUP(A273,'QTD Last'!$A$2:$AH$600,34,0)),0,VLOOKUP(A273,'QTD Last'!$A$2:$AH$600,34,0))</f>
        <v>5128.17973600001</v>
      </c>
      <c r="AK273" s="259" t="n">
        <f aca="false">AH273-IF(ISERROR(VLOOKUP(A273,'MTD Last'!$A$2:$AH$600,34,0)),0,VLOOKUP(A273,'MTD Last'!$A$2:$AH$600,34,0))</f>
        <v>5128.17973600001</v>
      </c>
      <c r="AL273" s="259" t="n">
        <f aca="false">AD273-AE273</f>
        <v>5128.17973600001</v>
      </c>
      <c r="AM273" s="269" t="str">
        <f aca="false">ROUND((L273-Control!$C$3)/365,0)&amp;" Year"</f>
        <v>-20 Year</v>
      </c>
      <c r="AN273" s="260" t="n">
        <f aca="false">IF(F273="AAA",1,IF(F273="AA+",2,IF(F273="AA",3,IF(F273="AA-",4,IF(F273="A+",5,IF(F273="A",6,IF(F273="A-",7,IF(F273="BBB+",8,"Code"))))))))</f>
        <v>8</v>
      </c>
      <c r="AO273" s="260" t="str">
        <f aca="false">IF(F273="BBB",9,IF(F273="BBB-",10,IF(F273="BB+",11,IF(F273="BB",12,IF(F273="BB-",13,IF(F273="B+",14,IF(F273="B",15,IF(F273="B-",16,"Code"))))))))</f>
        <v>Code</v>
      </c>
      <c r="AP273" s="260" t="n">
        <f aca="false">IF(AN273="Code",AO273,AN273)</f>
        <v>8</v>
      </c>
      <c r="AQ273" s="259" t="n">
        <f aca="false">AH273-(IF(ISERROR(VLOOKUP(A273,'WTD Last'!$A$1:$AQ$605,34,0)),0,VLOOKUP(A273,'WTD Last'!$A$1:$AQ$605,34,0)))</f>
        <v>-3097.783143</v>
      </c>
      <c r="AR273" s="270" t="n">
        <f aca="false">R273-(IF(ISERROR(VLOOKUP(A273,'WTD Last'!$A$1:$AQ$605,18,0)),0,VLOOKUP(A273,'WTD Last'!$A$1:$AQ$605,18,0)))</f>
        <v>-0.490461000000003</v>
      </c>
      <c r="AS273" s="259" t="n">
        <f aca="false">O273-(IF(ISERROR(VLOOKUP(A273,'WTD Last'!$A$1:$AQ$605,15,0)),0,VLOOKUP(A273,'WTD Last'!$A$1:$AQ$605,15,0)))</f>
        <v>-37.7568430000006</v>
      </c>
      <c r="AT273" s="259" t="n">
        <f aca="false">N273*(P273/100)/360</f>
        <v>-155.555555555556</v>
      </c>
      <c r="AV273" s="261" t="n">
        <v>79077</v>
      </c>
      <c r="AW273" s="255"/>
      <c r="AX273" s="257"/>
    </row>
    <row r="274" customFormat="false" ht="12.75" hidden="false" customHeight="false" outlineLevel="0" collapsed="false">
      <c r="A274" s="255" t="n">
        <v>1514</v>
      </c>
      <c r="B274" s="255" t="n">
        <v>564</v>
      </c>
      <c r="C274" s="255" t="s">
        <v>2</v>
      </c>
      <c r="D274" s="255" t="s">
        <v>157</v>
      </c>
      <c r="E274" s="255" t="s">
        <v>319</v>
      </c>
      <c r="F274" s="255" t="s">
        <v>116</v>
      </c>
      <c r="G274" s="255" t="s">
        <v>160</v>
      </c>
      <c r="H274" s="255" t="s">
        <v>117</v>
      </c>
      <c r="I274" s="255" t="s">
        <v>156</v>
      </c>
      <c r="J274" s="256" t="s">
        <v>158</v>
      </c>
      <c r="K274" s="268" t="n">
        <v>36896</v>
      </c>
      <c r="L274" s="268" t="n">
        <v>38722</v>
      </c>
      <c r="M274" s="255" t="s">
        <v>155</v>
      </c>
      <c r="N274" s="257" t="n">
        <v>10000000</v>
      </c>
      <c r="O274" s="257" t="n">
        <v>-4075.565456</v>
      </c>
      <c r="P274" s="258" t="n">
        <v>0.56</v>
      </c>
      <c r="Q274" s="257" t="n">
        <v>46.858555</v>
      </c>
      <c r="R274" s="257" t="n">
        <v>48.131175</v>
      </c>
      <c r="S274" s="258" t="n">
        <v>1.3367980216224</v>
      </c>
      <c r="T274" s="257" t="n">
        <v>-5448.20783857338</v>
      </c>
      <c r="U274" s="257" t="n">
        <v>488.749005</v>
      </c>
      <c r="V274" s="257" t="n">
        <v>0</v>
      </c>
      <c r="W274" s="257" t="n">
        <v>-4959.45883357338</v>
      </c>
      <c r="X274" s="257" t="n">
        <v>51821.317646</v>
      </c>
      <c r="Y274" s="257" t="n">
        <v>46693.13791</v>
      </c>
      <c r="Z274" s="257" t="n">
        <v>-5128.17973600001</v>
      </c>
      <c r="AA274" s="257" t="n">
        <v>-168.720902426629</v>
      </c>
      <c r="AB274" s="257" t="n">
        <v>51821.317646</v>
      </c>
      <c r="AC274" s="257" t="n">
        <v>46693.13791</v>
      </c>
      <c r="AD274" s="257" t="n">
        <v>-5128.17973600001</v>
      </c>
      <c r="AF274" s="257" t="n">
        <v>-29498.942770528</v>
      </c>
      <c r="AG274" s="259" t="n">
        <f aca="false">IF(ISERROR(VLOOKUP(B274,Acc_Cash!$A:$H,3,FALSE())),0,VLOOKUP(B274,Acc_Cash!$A:$H,3,FALSE()))</f>
        <v>0</v>
      </c>
      <c r="AH274" s="259" t="n">
        <f aca="false">AG274+AC274</f>
        <v>46693.13791</v>
      </c>
      <c r="AI274" s="259" t="n">
        <f aca="false">AH274-(IF(ISERROR(VLOOKUP(A274,'YTD Last'!$E$2:$Z$500,21,0)),0,VLOOKUP(A274,'YTD Last'!$E$2:$Z$500,21,0)))</f>
        <v>53154.446643</v>
      </c>
      <c r="AJ274" s="259" t="n">
        <f aca="false">AH274-IF(ISERROR(VLOOKUP(A274,'QTD Last'!$A$2:$AH$600,34,0)),0,VLOOKUP(A274,'QTD Last'!$A$2:$AH$600,34,0))</f>
        <v>-5128.17973600001</v>
      </c>
      <c r="AK274" s="259" t="n">
        <f aca="false">AH274-IF(ISERROR(VLOOKUP(A274,'MTD Last'!$A$2:$AH$600,34,0)),0,VLOOKUP(A274,'MTD Last'!$A$2:$AH$600,34,0))</f>
        <v>-5128.17973600001</v>
      </c>
      <c r="AL274" s="259" t="n">
        <f aca="false">AD274-AE274</f>
        <v>-5128.17973600001</v>
      </c>
      <c r="AM274" s="269" t="str">
        <f aca="false">ROUND((L274-Control!$C$3)/365,0)&amp;" Year"</f>
        <v>-20 Year</v>
      </c>
      <c r="AN274" s="260" t="n">
        <f aca="false">IF(F274="AAA",1,IF(F274="AA+",2,IF(F274="AA",3,IF(F274="AA-",4,IF(F274="A+",5,IF(F274="A",6,IF(F274="A-",7,IF(F274="BBB+",8,"Code"))))))))</f>
        <v>8</v>
      </c>
      <c r="AO274" s="260" t="str">
        <f aca="false">IF(F274="BBB",9,IF(F274="BBB-",10,IF(F274="BB+",11,IF(F274="BB",12,IF(F274="BB-",13,IF(F274="B+",14,IF(F274="B",15,IF(F274="B-",16,"Code"))))))))</f>
        <v>Code</v>
      </c>
      <c r="AP274" s="260" t="n">
        <f aca="false">IF(AN274="Code",AO274,AN274)</f>
        <v>8</v>
      </c>
      <c r="AQ274" s="259" t="n">
        <f aca="false">AH274-(IF(ISERROR(VLOOKUP(A274,'WTD Last'!$A$1:$AQ$605,34,0)),0,VLOOKUP(A274,'WTD Last'!$A$1:$AQ$605,34,0)))</f>
        <v>3097.783143</v>
      </c>
      <c r="AR274" s="270" t="n">
        <f aca="false">R274-(IF(ISERROR(VLOOKUP(A274,'WTD Last'!$A$1:$AQ$605,18,0)),0,VLOOKUP(A274,'WTD Last'!$A$1:$AQ$605,18,0)))</f>
        <v>-0.490461000000003</v>
      </c>
      <c r="AS274" s="259" t="n">
        <f aca="false">O274-(IF(ISERROR(VLOOKUP(A274,'WTD Last'!$A$1:$AQ$605,15,0)),0,VLOOKUP(A274,'WTD Last'!$A$1:$AQ$605,15,0)))</f>
        <v>37.7568430000006</v>
      </c>
      <c r="AT274" s="259" t="n">
        <f aca="false">N274*(P274/100)/360</f>
        <v>155.555555555556</v>
      </c>
      <c r="AV274" s="261" t="n">
        <v>79077</v>
      </c>
      <c r="AW274" s="255"/>
      <c r="AX274" s="257"/>
    </row>
    <row r="275" customFormat="false" ht="12.75" hidden="false" customHeight="false" outlineLevel="0" collapsed="false">
      <c r="A275" s="255" t="n">
        <v>1605</v>
      </c>
      <c r="B275" s="255" t="n">
        <v>658</v>
      </c>
      <c r="C275" s="255" t="s">
        <v>2</v>
      </c>
      <c r="D275" s="255" t="s">
        <v>104</v>
      </c>
      <c r="E275" s="255" t="s">
        <v>319</v>
      </c>
      <c r="F275" s="255" t="s">
        <v>116</v>
      </c>
      <c r="G275" s="255" t="s">
        <v>160</v>
      </c>
      <c r="H275" s="255" t="s">
        <v>117</v>
      </c>
      <c r="I275" s="255" t="s">
        <v>180</v>
      </c>
      <c r="J275" s="256" t="s">
        <v>105</v>
      </c>
      <c r="K275" s="268" t="n">
        <v>36902</v>
      </c>
      <c r="L275" s="268" t="n">
        <v>38728</v>
      </c>
      <c r="M275" s="255" t="s">
        <v>155</v>
      </c>
      <c r="N275" s="257" t="n">
        <v>10000000</v>
      </c>
      <c r="O275" s="257" t="n">
        <v>-4094.965375</v>
      </c>
      <c r="P275" s="258" t="n">
        <v>0.6</v>
      </c>
      <c r="Q275" s="257" t="n">
        <v>46.895538</v>
      </c>
      <c r="R275" s="257" t="n">
        <v>48.16963</v>
      </c>
      <c r="S275" s="258" t="n">
        <v>1.33662425816015</v>
      </c>
      <c r="T275" s="257" t="n">
        <v>-5473.43005655087</v>
      </c>
      <c r="U275" s="257" t="n">
        <v>497.572974</v>
      </c>
      <c r="V275" s="257" t="n">
        <v>0</v>
      </c>
      <c r="W275" s="257" t="n">
        <v>-4975.85708255087</v>
      </c>
      <c r="X275" s="257" t="n">
        <v>68491.754156</v>
      </c>
      <c r="Y275" s="257" t="n">
        <v>63364.784574</v>
      </c>
      <c r="Z275" s="257" t="n">
        <v>-5126.969582</v>
      </c>
      <c r="AA275" s="257" t="n">
        <v>-151.112499449133</v>
      </c>
      <c r="AB275" s="257" t="n">
        <v>68491.754156</v>
      </c>
      <c r="AC275" s="257" t="n">
        <v>63364.784574</v>
      </c>
      <c r="AD275" s="257" t="n">
        <v>-5126.969582</v>
      </c>
      <c r="AF275" s="257" t="n">
        <v>-29639.35938425</v>
      </c>
      <c r="AG275" s="259" t="n">
        <f aca="false">IF(ISERROR(VLOOKUP(B275,Acc_Cash!$A:$H,3,FALSE())),0,VLOOKUP(B275,Acc_Cash!$A:$H,3,FALSE()))</f>
        <v>0</v>
      </c>
      <c r="AH275" s="259" t="n">
        <f aca="false">AG275+AC275</f>
        <v>63364.784574</v>
      </c>
      <c r="AI275" s="259" t="n">
        <f aca="false">AH275-(IF(ISERROR(VLOOKUP(A275,'YTD Last'!$E$2:$Z$383,21,0)),0,VLOOKUP(A275,'YTD Last'!$E$2:$Z$383,21,0)))</f>
        <v>63364.784574</v>
      </c>
      <c r="AJ275" s="259" t="n">
        <f aca="false">AH275-IF(ISERROR(VLOOKUP(A275,'QTD Last'!$A$2:$AH$600,34,0)),0,VLOOKUP(A275,'QTD Last'!$A$2:$AH$600,34,0))</f>
        <v>-5126.969582</v>
      </c>
      <c r="AK275" s="259" t="n">
        <f aca="false">AH275-IF(ISERROR(VLOOKUP(A275,'MTD Last'!$A$2:$AH$600,34,0)),0,VLOOKUP(A275,'MTD Last'!$A$2:$AH$600,34,0))</f>
        <v>-5126.969582</v>
      </c>
      <c r="AL275" s="259" t="n">
        <f aca="false">AD275-AE275</f>
        <v>-5126.969582</v>
      </c>
      <c r="AM275" s="269" t="str">
        <f aca="false">ROUND((L275-Control!$C$3)/365,0)&amp;" Year"</f>
        <v>-20 Year</v>
      </c>
      <c r="AN275" s="260" t="n">
        <f aca="false">IF(F275="AAA",1,IF(F275="AA+",2,IF(F275="AA",3,IF(F275="AA-",4,IF(F275="A+",5,IF(F275="A",6,IF(F275="A-",7,IF(F275="BBB+",8,"Code"))))))))</f>
        <v>8</v>
      </c>
      <c r="AO275" s="260" t="str">
        <f aca="false">IF(F275="BBB",9,IF(F275="BBB-",10,IF(F275="BB+",11,IF(F275="BB",12,IF(F275="BB-",13,IF(F275="B+",14,IF(F275="B",15,IF(F275="B-",16,"Code"))))))))</f>
        <v>Code</v>
      </c>
      <c r="AP275" s="260" t="n">
        <f aca="false">IF(AN275="Code",AO275,AN275)</f>
        <v>8</v>
      </c>
      <c r="AQ275" s="259" t="n">
        <f aca="false">AH275-(IF(ISERROR(VLOOKUP(A275,'WTD Last'!$A$1:$AQ$605,34,0)),0,VLOOKUP(A275,'WTD Last'!$A$1:$AQ$605,34,0)))</f>
        <v>3076.1219</v>
      </c>
      <c r="AR275" s="270" t="n">
        <f aca="false">R275-(IF(ISERROR(VLOOKUP(A275,'WTD Last'!$A$1:$AQ$605,18,0)),0,VLOOKUP(A275,'WTD Last'!$A$1:$AQ$605,18,0)))</f>
        <v>-0.488215000000004</v>
      </c>
      <c r="AS275" s="259" t="n">
        <f aca="false">O275-(IF(ISERROR(VLOOKUP(A275,'WTD Last'!$A$1:$AQ$605,15,0)),0,VLOOKUP(A275,'WTD Last'!$A$1:$AQ$605,15,0)))</f>
        <v>38.0294819999999</v>
      </c>
      <c r="AT275" s="259" t="n">
        <f aca="false">N275*(P275/100)/360</f>
        <v>166.666666666667</v>
      </c>
      <c r="AU275" s="261" t="n">
        <v>122</v>
      </c>
      <c r="AV275" s="261" t="n">
        <v>79077</v>
      </c>
      <c r="AW275" s="255"/>
      <c r="AX275" s="257"/>
    </row>
    <row r="276" customFormat="false" ht="12.75" hidden="false" customHeight="false" outlineLevel="0" collapsed="false">
      <c r="A276" s="255" t="n">
        <v>13</v>
      </c>
      <c r="B276" s="255" t="n">
        <v>103</v>
      </c>
      <c r="C276" s="255" t="s">
        <v>2</v>
      </c>
      <c r="D276" s="255" t="s">
        <v>104</v>
      </c>
      <c r="E276" s="255" t="s">
        <v>115</v>
      </c>
      <c r="F276" s="255" t="s">
        <v>116</v>
      </c>
      <c r="G276" s="255" t="s">
        <v>96</v>
      </c>
      <c r="H276" s="255" t="s">
        <v>117</v>
      </c>
      <c r="I276" s="255" t="s">
        <v>182</v>
      </c>
      <c r="J276" s="256" t="s">
        <v>105</v>
      </c>
      <c r="K276" s="268" t="n">
        <v>36671</v>
      </c>
      <c r="L276" s="268" t="n">
        <v>38497</v>
      </c>
      <c r="M276" s="255" t="s">
        <v>155</v>
      </c>
      <c r="N276" s="257" t="n">
        <v>-15000000</v>
      </c>
      <c r="O276" s="257" t="n">
        <v>5251.002293</v>
      </c>
      <c r="P276" s="258" t="n">
        <v>0.38</v>
      </c>
      <c r="Q276" s="257" t="n">
        <v>239.924577</v>
      </c>
      <c r="R276" s="257" t="n">
        <v>249.185426</v>
      </c>
      <c r="S276" s="258" t="n">
        <v>9.05649602790735</v>
      </c>
      <c r="T276" s="257" t="n">
        <v>47555.6814090869</v>
      </c>
      <c r="U276" s="257" t="n">
        <v>-2633.709624</v>
      </c>
      <c r="V276" s="257" t="n">
        <v>0</v>
      </c>
      <c r="W276" s="257" t="n">
        <v>44921.9717850869</v>
      </c>
      <c r="X276" s="257" t="n">
        <v>1060408</v>
      </c>
      <c r="Y276" s="257" t="n">
        <v>1107373</v>
      </c>
      <c r="Z276" s="257" t="n">
        <v>46965</v>
      </c>
      <c r="AA276" s="257" t="n">
        <v>2043.02821491315</v>
      </c>
      <c r="AB276" s="257" t="n">
        <v>1060408</v>
      </c>
      <c r="AC276" s="257" t="n">
        <v>1107373</v>
      </c>
      <c r="AD276" s="257" t="n">
        <v>46965</v>
      </c>
      <c r="AF276" s="257" t="n">
        <v>38006.754596734</v>
      </c>
      <c r="AG276" s="259" t="n">
        <f aca="false">IF(ISERROR(VLOOKUP(B276,Acc_Cash!$A:$H,3,FALSE())),0,VLOOKUP(B276,Acc_Cash!$A:$H,3,FALSE()))</f>
        <v>-43858.333333</v>
      </c>
      <c r="AH276" s="259" t="n">
        <f aca="false">AG276+AC276</f>
        <v>1063514.666667</v>
      </c>
      <c r="AI276" s="259" t="n">
        <f aca="false">AH276-(IF(ISERROR(VLOOKUP(A276,'YTD Last'!$E$2:$Z$500,21,0)),0,VLOOKUP(A276,'YTD Last'!$E$2:$Z$500,21,0)))</f>
        <v>459972.288131</v>
      </c>
      <c r="AJ276" s="259" t="n">
        <f aca="false">AH276-IF(ISERROR(VLOOKUP(A276,'QTD Last'!$A$2:$AH$600,34,0)),0,VLOOKUP(A276,'QTD Last'!$A$2:$AH$600,34,0))</f>
        <v>46964.9999999999</v>
      </c>
      <c r="AK276" s="259" t="n">
        <f aca="false">AH276-IF(ISERROR(VLOOKUP(A276,'MTD Last'!$A$2:$AH$600,34,0)),0,VLOOKUP(A276,'MTD Last'!$A$2:$AH$600,34,0))</f>
        <v>46964.9999999999</v>
      </c>
      <c r="AL276" s="259" t="n">
        <f aca="false">AD276-AE276</f>
        <v>46965</v>
      </c>
      <c r="AM276" s="269" t="str">
        <f aca="false">ROUND((L276-Control!$C$3)/365,0)&amp;" Year"</f>
        <v>-20 Year</v>
      </c>
      <c r="AN276" s="260" t="n">
        <f aca="false">IF(F276="AAA",1,IF(F276="AA+",2,IF(F276="AA",3,IF(F276="AA-",4,IF(F276="A+",5,IF(F276="A",6,IF(F276="A-",7,IF(F276="BBB+",8,"Code"))))))))</f>
        <v>8</v>
      </c>
      <c r="AO276" s="260" t="str">
        <f aca="false">IF(F276="BBB",9,IF(F276="BBB-",10,IF(F276="BB+",11,IF(F276="BB",12,IF(F276="BB-",13,IF(F276="B+",14,IF(F276="B",15,IF(F276="B-",16,"Code"))))))))</f>
        <v>Code</v>
      </c>
      <c r="AP276" s="260" t="n">
        <f aca="false">IF(AN276="Code",AO276,AN276)</f>
        <v>8</v>
      </c>
      <c r="AQ276" s="259" t="n">
        <f aca="false">AH276-(IF(ISERROR(VLOOKUP(A276,'WTD Last'!$A$1:$AQ$605,34,0)),0,VLOOKUP(A276,'WTD Last'!$A$1:$AQ$605,34,0)))</f>
        <v>157563.380891</v>
      </c>
      <c r="AR276" s="270" t="n">
        <f aca="false">R276-(IF(ISERROR(VLOOKUP(A276,'WTD Last'!$A$1:$AQ$605,18,0)),0,VLOOKUP(A276,'WTD Last'!$A$1:$AQ$605,18,0)))</f>
        <v>33.101164</v>
      </c>
      <c r="AS276" s="259" t="n">
        <f aca="false">O276-(IF(ISERROR(VLOOKUP(A276,'WTD Last'!$A$1:$AQ$605,15,0)),0,VLOOKUP(A276,'WTD Last'!$A$1:$AQ$605,15,0)))</f>
        <v>-59.0749390000001</v>
      </c>
      <c r="AT276" s="259" t="n">
        <f aca="false">N276*(P276/100)/360</f>
        <v>-158.333333333333</v>
      </c>
      <c r="AU276" s="261" t="n">
        <v>81224</v>
      </c>
      <c r="AV276" s="261" t="n">
        <v>92896</v>
      </c>
      <c r="AW276" s="255"/>
      <c r="AX276" s="257"/>
    </row>
    <row r="277" customFormat="false" ht="12.75" hidden="false" customHeight="false" outlineLevel="0" collapsed="false">
      <c r="A277" s="255" t="n">
        <v>150</v>
      </c>
      <c r="B277" s="255" t="n">
        <v>206</v>
      </c>
      <c r="C277" s="255" t="s">
        <v>2</v>
      </c>
      <c r="D277" s="255" t="s">
        <v>104</v>
      </c>
      <c r="E277" s="255" t="s">
        <v>115</v>
      </c>
      <c r="F277" s="255" t="s">
        <v>116</v>
      </c>
      <c r="G277" s="255" t="s">
        <v>96</v>
      </c>
      <c r="H277" s="255" t="s">
        <v>117</v>
      </c>
      <c r="I277" s="255" t="s">
        <v>180</v>
      </c>
      <c r="J277" s="256" t="s">
        <v>105</v>
      </c>
      <c r="K277" s="268" t="n">
        <v>36795</v>
      </c>
      <c r="L277" s="268" t="n">
        <v>38621</v>
      </c>
      <c r="M277" s="255" t="s">
        <v>155</v>
      </c>
      <c r="N277" s="257" t="n">
        <v>15000000</v>
      </c>
      <c r="O277" s="257" t="n">
        <v>-5651.391262</v>
      </c>
      <c r="P277" s="258" t="n">
        <v>0.51</v>
      </c>
      <c r="Q277" s="257" t="n">
        <v>243.341781</v>
      </c>
      <c r="R277" s="257" t="n">
        <v>252.762614</v>
      </c>
      <c r="S277" s="258" t="n">
        <v>9.0571876802928</v>
      </c>
      <c r="T277" s="257" t="n">
        <v>-51185.7113147008</v>
      </c>
      <c r="U277" s="257" t="n">
        <v>2664.069765</v>
      </c>
      <c r="V277" s="257" t="n">
        <v>0</v>
      </c>
      <c r="W277" s="257" t="n">
        <v>-48521.6415497008</v>
      </c>
      <c r="X277" s="257" t="n">
        <v>-1080200</v>
      </c>
      <c r="Y277" s="257" t="n">
        <v>-1131091</v>
      </c>
      <c r="Z277" s="257" t="n">
        <v>-50891</v>
      </c>
      <c r="AA277" s="257" t="n">
        <v>-2369.35845029919</v>
      </c>
      <c r="AB277" s="257" t="n">
        <v>-1080200</v>
      </c>
      <c r="AC277" s="257" t="n">
        <v>-1131091</v>
      </c>
      <c r="AD277" s="257" t="n">
        <v>-50891</v>
      </c>
      <c r="AF277" s="257" t="n">
        <v>-40904.769954356</v>
      </c>
      <c r="AG277" s="259" t="n">
        <f aca="false">IF(ISERROR(VLOOKUP(B277,Acc_Cash!$A:$H,3,FALSE())),0,VLOOKUP(B277,Acc_Cash!$A:$H,3,FALSE()))</f>
        <v>38462.5</v>
      </c>
      <c r="AH277" s="259" t="n">
        <f aca="false">AG277+AC277</f>
        <v>-1092628.5</v>
      </c>
      <c r="AI277" s="259" t="n">
        <f aca="false">AH277-(IF(ISERROR(VLOOKUP(A277,'YTD Last'!$E$2:$Z$500,21,0)),0,VLOOKUP(A277,'YTD Last'!$E$2:$Z$500,21,0)))</f>
        <v>-503273.548031</v>
      </c>
      <c r="AJ277" s="259" t="n">
        <f aca="false">AH277-IF(ISERROR(VLOOKUP(A277,'QTD Last'!$A$2:$AH$600,34,0)),0,VLOOKUP(A277,'QTD Last'!$A$2:$AH$600,34,0))</f>
        <v>-50891</v>
      </c>
      <c r="AK277" s="259" t="n">
        <f aca="false">AH277-IF(ISERROR(VLOOKUP(A277,'MTD Last'!$A$2:$AH$600,34,0)),0,VLOOKUP(A277,'MTD Last'!$A$2:$AH$600,34,0))</f>
        <v>-50891</v>
      </c>
      <c r="AL277" s="259" t="n">
        <f aca="false">AD277-AE277</f>
        <v>-50891</v>
      </c>
      <c r="AM277" s="269" t="str">
        <f aca="false">ROUND((L277-Control!$C$3)/365,0)&amp;" Year"</f>
        <v>-20 Year</v>
      </c>
      <c r="AN277" s="260" t="n">
        <f aca="false">IF(F277="AAA",1,IF(F277="AA+",2,IF(F277="AA",3,IF(F277="AA-",4,IF(F277="A+",5,IF(F277="A",6,IF(F277="A-",7,IF(F277="BBB+",8,"Code"))))))))</f>
        <v>8</v>
      </c>
      <c r="AO277" s="260" t="str">
        <f aca="false">IF(F277="BBB",9,IF(F277="BBB-",10,IF(F277="BB+",11,IF(F277="BB",12,IF(F277="BB-",13,IF(F277="B+",14,IF(F277="B",15,IF(F277="B-",16,"Code"))))))))</f>
        <v>Code</v>
      </c>
      <c r="AP277" s="260" t="n">
        <f aca="false">IF(AN277="Code",AO277,AN277)</f>
        <v>8</v>
      </c>
      <c r="AQ277" s="259" t="n">
        <f aca="false">AH277-(IF(ISERROR(VLOOKUP(A277,'WTD Last'!$A$1:$AQ$605,34,0)),0,VLOOKUP(A277,'WTD Last'!$A$1:$AQ$605,34,0)))</f>
        <v>-150763.304497</v>
      </c>
      <c r="AR277" s="270" t="n">
        <f aca="false">R277-(IF(ISERROR(VLOOKUP(A277,'WTD Last'!$A$1:$AQ$605,18,0)),0,VLOOKUP(A277,'WTD Last'!$A$1:$AQ$605,18,0)))</f>
        <v>30.100407</v>
      </c>
      <c r="AS277" s="259" t="n">
        <f aca="false">O277-(IF(ISERROR(VLOOKUP(A277,'WTD Last'!$A$1:$AQ$605,15,0)),0,VLOOKUP(A277,'WTD Last'!$A$1:$AQ$605,15,0)))</f>
        <v>63.1024480000006</v>
      </c>
      <c r="AT277" s="259" t="n">
        <f aca="false">N277*(P277/100)/360</f>
        <v>212.5</v>
      </c>
      <c r="AU277" s="261" t="n">
        <v>122</v>
      </c>
      <c r="AV277" s="261" t="n">
        <v>92896</v>
      </c>
      <c r="AW277" s="255"/>
      <c r="AX277" s="257"/>
    </row>
    <row r="278" customFormat="false" ht="12.75" hidden="false" customHeight="false" outlineLevel="0" collapsed="false">
      <c r="A278" s="255" t="n">
        <v>1732</v>
      </c>
      <c r="B278" s="255" t="n">
        <v>939</v>
      </c>
      <c r="C278" s="255" t="s">
        <v>2</v>
      </c>
      <c r="D278" s="255" t="s">
        <v>104</v>
      </c>
      <c r="E278" s="255" t="s">
        <v>115</v>
      </c>
      <c r="F278" s="255" t="s">
        <v>116</v>
      </c>
      <c r="G278" s="255" t="s">
        <v>96</v>
      </c>
      <c r="H278" s="255" t="s">
        <v>117</v>
      </c>
      <c r="I278" s="255" t="s">
        <v>175</v>
      </c>
      <c r="J278" s="256" t="s">
        <v>105</v>
      </c>
      <c r="K278" s="268" t="n">
        <v>36980</v>
      </c>
      <c r="L278" s="268" t="n">
        <v>38806</v>
      </c>
      <c r="M278" s="255" t="s">
        <v>100</v>
      </c>
      <c r="N278" s="257" t="n">
        <v>10000000</v>
      </c>
      <c r="O278" s="257" t="n">
        <v>-4524.46027</v>
      </c>
      <c r="P278" s="258" t="n">
        <v>2.4</v>
      </c>
      <c r="Q278" s="257" t="n">
        <v>248.902834</v>
      </c>
      <c r="R278" s="257" t="n">
        <v>258.538032</v>
      </c>
      <c r="S278" s="258" t="n">
        <v>9.06252920024082</v>
      </c>
      <c r="T278" s="257" t="n">
        <v>-41003.0533122045</v>
      </c>
      <c r="U278" s="257" t="n">
        <v>2380.905897</v>
      </c>
      <c r="V278" s="257" t="n">
        <v>0</v>
      </c>
      <c r="W278" s="257" t="n">
        <v>-38622.1474152045</v>
      </c>
      <c r="X278" s="257" t="n">
        <v>-34228.471227</v>
      </c>
      <c r="Y278" s="257" t="n">
        <v>-73288.454452</v>
      </c>
      <c r="Z278" s="257" t="n">
        <v>-39059.983225</v>
      </c>
      <c r="AA278" s="257" t="n">
        <v>-437.835809795535</v>
      </c>
      <c r="AB278" s="257" t="n">
        <v>-30189.511622214</v>
      </c>
      <c r="AC278" s="257" t="n">
        <v>-64310.61878163</v>
      </c>
      <c r="AD278" s="257" t="n">
        <v>-34121.107159416</v>
      </c>
      <c r="AF278" s="257" t="n">
        <v>-32748.04343426</v>
      </c>
      <c r="AG278" s="259" t="n">
        <f aca="false">IF(ISERROR(VLOOKUP(B278,Acc_Cash!$A:$H,3,FALSE())),0,VLOOKUP(B278,Acc_Cash!$A:$H,3,FALSE()))</f>
        <v>0</v>
      </c>
      <c r="AH278" s="259" t="n">
        <f aca="false">AG278+AC278</f>
        <v>-64310.61878163</v>
      </c>
      <c r="AI278" s="259" t="n">
        <f aca="false">AH278-(IF(ISERROR(VLOOKUP(A278,'YTD Last'!$E$2:$Z$500,21,0)),0,VLOOKUP(A278,'YTD Last'!$E$2:$Z$500,21,0)))</f>
        <v>-64310.61878163</v>
      </c>
      <c r="AJ278" s="259" t="n">
        <f aca="false">AH278-IF(ISERROR(VLOOKUP(A278,'QTD Last'!$A$2:$AH$600,34,0)),0,VLOOKUP(A278,'QTD Last'!$A$2:$AH$600,34,0))</f>
        <v>-34121.107159416</v>
      </c>
      <c r="AK278" s="259" t="n">
        <f aca="false">AH278-IF(ISERROR(VLOOKUP(A278,'MTD Last'!$A$2:$AH$600,34,0)),0,VLOOKUP(A278,'MTD Last'!$A$2:$AH$600,34,0))</f>
        <v>-34121.107159416</v>
      </c>
      <c r="AL278" s="259" t="n">
        <f aca="false">AD278-AE278</f>
        <v>-34121.107159416</v>
      </c>
      <c r="AM278" s="269" t="str">
        <f aca="false">ROUND((L278-Control!$C$3)/365,0)&amp;" Year"</f>
        <v>-20 Year</v>
      </c>
      <c r="AN278" s="260" t="n">
        <f aca="false">IF(F278="AAA",1,IF(F278="AA+",2,IF(F278="AA",3,IF(F278="AA-",4,IF(F278="A+",5,IF(F278="A",6,IF(F278="A-",7,IF(F278="BBB+",8,"Code"))))))))</f>
        <v>8</v>
      </c>
      <c r="AO278" s="260" t="str">
        <f aca="false">IF(F278="BBB",9,IF(F278="BBB-",10,IF(F278="BB+",11,IF(F278="BB",12,IF(F278="BB-",13,IF(F278="B+",14,IF(F278="B",15,IF(F278="B-",16,"Code"))))))))</f>
        <v>Code</v>
      </c>
      <c r="AP278" s="260" t="n">
        <f aca="false">IF(AN278="Code",AO278,AN278)</f>
        <v>8</v>
      </c>
      <c r="AQ278" s="259" t="n">
        <f aca="false">AH278-(IF(ISERROR(VLOOKUP(A278,'WTD Last'!$A$1:$AQ$605,34,0)),0,VLOOKUP(A278,'WTD Last'!$A$1:$AQ$605,34,0)))</f>
        <v>-64310.61878163</v>
      </c>
      <c r="AR278" s="270" t="n">
        <f aca="false">R278-(IF(ISERROR(VLOOKUP(A278,'WTD Last'!$A$1:$AQ$605,18,0)),0,VLOOKUP(A278,'WTD Last'!$A$1:$AQ$605,18,0)))</f>
        <v>258.538032</v>
      </c>
      <c r="AS278" s="259" t="n">
        <f aca="false">O278-(IF(ISERROR(VLOOKUP(A278,'WTD Last'!$A$1:$AQ$605,15,0)),0,VLOOKUP(A278,'WTD Last'!$A$1:$AQ$605,15,0)))</f>
        <v>-4524.46027</v>
      </c>
      <c r="AT278" s="259" t="n">
        <f aca="false">N278*(P278/100)/360</f>
        <v>666.666666666667</v>
      </c>
      <c r="AU278" s="261" t="n">
        <v>93466</v>
      </c>
      <c r="AV278" s="261" t="n">
        <v>92896</v>
      </c>
      <c r="AW278" s="255"/>
      <c r="AX278" s="257"/>
    </row>
    <row r="279" customFormat="false" ht="12.75" hidden="false" customHeight="false" outlineLevel="0" collapsed="false">
      <c r="A279" s="255" t="n">
        <v>1750</v>
      </c>
      <c r="B279" s="255" t="n">
        <v>956</v>
      </c>
      <c r="C279" s="255" t="s">
        <v>2</v>
      </c>
      <c r="D279" s="255" t="s">
        <v>104</v>
      </c>
      <c r="E279" s="255" t="s">
        <v>115</v>
      </c>
      <c r="F279" s="255" t="s">
        <v>116</v>
      </c>
      <c r="G279" s="255" t="s">
        <v>96</v>
      </c>
      <c r="H279" s="255" t="s">
        <v>117</v>
      </c>
      <c r="I279" s="255" t="s">
        <v>209</v>
      </c>
      <c r="J279" s="256" t="s">
        <v>105</v>
      </c>
      <c r="K279" s="268" t="n">
        <v>36985</v>
      </c>
      <c r="L279" s="268" t="n">
        <v>38811</v>
      </c>
      <c r="M279" s="255" t="s">
        <v>100</v>
      </c>
      <c r="N279" s="257" t="n">
        <v>10000000</v>
      </c>
      <c r="O279" s="257" t="n">
        <v>-4555.962457</v>
      </c>
      <c r="P279" s="258" t="n">
        <v>2.53</v>
      </c>
      <c r="Q279" s="257" t="n">
        <v>249.201344</v>
      </c>
      <c r="R279" s="257" t="n">
        <v>258.674929</v>
      </c>
      <c r="S279" s="258" t="n">
        <v>9.0668426050938</v>
      </c>
      <c r="T279" s="257" t="n">
        <v>-41308.1945123354</v>
      </c>
      <c r="U279" s="257" t="n">
        <v>2418.541566</v>
      </c>
      <c r="V279" s="257" t="n">
        <v>0</v>
      </c>
      <c r="W279" s="257" t="n">
        <v>-38889.6529463354</v>
      </c>
      <c r="X279" s="257" t="n">
        <v>15765.844352</v>
      </c>
      <c r="Y279" s="257" t="n">
        <v>-23506.856672</v>
      </c>
      <c r="Z279" s="257" t="n">
        <v>-39272.701024</v>
      </c>
      <c r="AA279" s="257" t="n">
        <v>-383.0480776646</v>
      </c>
      <c r="AB279" s="257" t="n">
        <v>13905.474718464</v>
      </c>
      <c r="AC279" s="257" t="n">
        <v>-20627.26672968</v>
      </c>
      <c r="AD279" s="257" t="n">
        <v>-34532.741448144</v>
      </c>
      <c r="AF279" s="257" t="n">
        <v>-32976.056263766</v>
      </c>
      <c r="AG279" s="259" t="n">
        <f aca="false">IF(ISERROR(VLOOKUP(B279,Acc_Cash!$A:$H,3,FALSE())),0,VLOOKUP(B279,Acc_Cash!$A:$H,3,FALSE()))</f>
        <v>0</v>
      </c>
      <c r="AH279" s="259" t="n">
        <f aca="false">AG279+AC279</f>
        <v>-20627.26672968</v>
      </c>
      <c r="AI279" s="259" t="n">
        <f aca="false">AH279-(IF(ISERROR(VLOOKUP(A279,'YTD Last'!$E$2:$Z$500,21,0)),0,VLOOKUP(A279,'YTD Last'!$E$2:$Z$500,21,0)))</f>
        <v>-20627.26672968</v>
      </c>
      <c r="AJ279" s="259" t="n">
        <f aca="false">AH279-IF(ISERROR(VLOOKUP(A279,'QTD Last'!$A$2:$AH$600,34,0)),0,VLOOKUP(A279,'QTD Last'!$A$2:$AH$600,34,0))</f>
        <v>-34532.741448144</v>
      </c>
      <c r="AK279" s="259" t="n">
        <f aca="false">AH279-IF(ISERROR(VLOOKUP(A279,'MTD Last'!$A$2:$AH$600,34,0)),0,VLOOKUP(A279,'MTD Last'!$A$2:$AH$600,34,0))</f>
        <v>-34532.741448144</v>
      </c>
      <c r="AL279" s="259" t="n">
        <f aca="false">AD279-AE279</f>
        <v>-34532.741448144</v>
      </c>
      <c r="AM279" s="269" t="str">
        <f aca="false">ROUND((L279-Control!$C$3)/365,0)&amp;" Year"</f>
        <v>-19 Year</v>
      </c>
      <c r="AN279" s="260" t="n">
        <f aca="false">IF(F279="AAA",1,IF(F279="AA+",2,IF(F279="AA",3,IF(F279="AA-",4,IF(F279="A+",5,IF(F279="A",6,IF(F279="A-",7,IF(F279="BBB+",8,"Code"))))))))</f>
        <v>8</v>
      </c>
      <c r="AO279" s="260" t="str">
        <f aca="false">IF(F279="BBB",9,IF(F279="BBB-",10,IF(F279="BB+",11,IF(F279="BB",12,IF(F279="BB-",13,IF(F279="B+",14,IF(F279="B",15,IF(F279="B-",16,"Code"))))))))</f>
        <v>Code</v>
      </c>
      <c r="AP279" s="260" t="n">
        <f aca="false">IF(AN279="Code",AO279,AN279)</f>
        <v>8</v>
      </c>
      <c r="AQ279" s="259" t="n">
        <f aca="false">AH279-(IF(ISERROR(VLOOKUP(A279,'WTD Last'!$A$1:$AQ$605,34,0)),0,VLOOKUP(A279,'WTD Last'!$A$1:$AQ$605,34,0)))</f>
        <v>-20627.26672968</v>
      </c>
      <c r="AR279" s="270" t="n">
        <f aca="false">R279-(IF(ISERROR(VLOOKUP(A279,'WTD Last'!$A$1:$AQ$605,18,0)),0,VLOOKUP(A279,'WTD Last'!$A$1:$AQ$605,18,0)))</f>
        <v>258.674929</v>
      </c>
      <c r="AS279" s="259" t="n">
        <f aca="false">O279-(IF(ISERROR(VLOOKUP(A279,'WTD Last'!$A$1:$AQ$605,15,0)),0,VLOOKUP(A279,'WTD Last'!$A$1:$AQ$605,15,0)))</f>
        <v>-4555.962457</v>
      </c>
      <c r="AT279" s="259" t="n">
        <f aca="false">N279*(P279/100)/360</f>
        <v>702.777777777778</v>
      </c>
      <c r="AU279" s="261" t="n">
        <v>89050</v>
      </c>
      <c r="AV279" s="261" t="n">
        <v>92896</v>
      </c>
      <c r="AW279" s="255"/>
      <c r="AX279" s="257"/>
    </row>
    <row r="280" customFormat="false" ht="12.75" hidden="false" customHeight="false" outlineLevel="0" collapsed="false">
      <c r="A280" s="255" t="n">
        <v>1325</v>
      </c>
      <c r="B280" s="255" t="n">
        <v>485</v>
      </c>
      <c r="C280" s="255" t="s">
        <v>2</v>
      </c>
      <c r="D280" s="255" t="s">
        <v>104</v>
      </c>
      <c r="E280" s="255" t="s">
        <v>320</v>
      </c>
      <c r="F280" s="255" t="s">
        <v>150</v>
      </c>
      <c r="G280" s="255" t="s">
        <v>160</v>
      </c>
      <c r="H280" s="255" t="s">
        <v>168</v>
      </c>
      <c r="I280" s="255" t="s">
        <v>156</v>
      </c>
      <c r="J280" s="256" t="s">
        <v>189</v>
      </c>
      <c r="K280" s="268" t="n">
        <v>36896</v>
      </c>
      <c r="L280" s="268" t="n">
        <v>38722</v>
      </c>
      <c r="M280" s="255" t="s">
        <v>155</v>
      </c>
      <c r="N280" s="257" t="n">
        <v>-10000000</v>
      </c>
      <c r="O280" s="257" t="n">
        <v>4176.926204</v>
      </c>
      <c r="P280" s="258" t="n">
        <v>1.2</v>
      </c>
      <c r="Q280" s="257" t="n">
        <v>68.411254</v>
      </c>
      <c r="R280" s="257" t="n">
        <v>63.344943</v>
      </c>
      <c r="S280" s="258" t="n">
        <v>-5.11128636738449</v>
      </c>
      <c r="T280" s="257" t="n">
        <v>-21349.4659640763</v>
      </c>
      <c r="U280" s="257" t="n">
        <v>-870.829845</v>
      </c>
      <c r="V280" s="257" t="n">
        <v>0</v>
      </c>
      <c r="W280" s="257" t="n">
        <v>-22220.2958090763</v>
      </c>
      <c r="X280" s="257" t="n">
        <v>-242773.849885</v>
      </c>
      <c r="Y280" s="257" t="n">
        <v>-264857.987521</v>
      </c>
      <c r="Z280" s="257" t="n">
        <v>-22084.137636</v>
      </c>
      <c r="AA280" s="257" t="n">
        <v>136.158173076285</v>
      </c>
      <c r="AB280" s="257" t="n">
        <v>-242773.849885</v>
      </c>
      <c r="AC280" s="257" t="n">
        <v>-264857.987521</v>
      </c>
      <c r="AD280" s="257" t="n">
        <v>-22084.137636</v>
      </c>
      <c r="AF280" s="257" t="n">
        <v>52219.931402408</v>
      </c>
      <c r="AG280" s="259" t="n">
        <f aca="false">IF(ISERROR(VLOOKUP(B280,Acc_Cash!$A:$H,3,FALSE())),0,VLOOKUP(B280,Acc_Cash!$A:$H,3,FALSE()))</f>
        <v>0</v>
      </c>
      <c r="AH280" s="259" t="n">
        <f aca="false">AG280+AC280</f>
        <v>-264857.987521</v>
      </c>
      <c r="AI280" s="259" t="n">
        <f aca="false">AH280-(IF(ISERROR(VLOOKUP(A280,'YTD Last'!$E$2:$Z$383,21,0)),0,VLOOKUP(A280,'YTD Last'!$E$2:$Z$383,21,0)))</f>
        <v>-145548.693318</v>
      </c>
      <c r="AJ280" s="259" t="n">
        <f aca="false">AH280-IF(ISERROR(VLOOKUP(A280,'QTD Last'!$A$2:$AH$600,34,0)),0,VLOOKUP(A280,'QTD Last'!$A$2:$AH$600,34,0))</f>
        <v>-22084.137636</v>
      </c>
      <c r="AK280" s="259" t="n">
        <f aca="false">AH280-IF(ISERROR(VLOOKUP(A280,'MTD Last'!$A$2:$AH$600,34,0)),0,VLOOKUP(A280,'MTD Last'!$A$2:$AH$600,34,0))</f>
        <v>-22084.137636</v>
      </c>
      <c r="AL280" s="259" t="n">
        <f aca="false">AD280-AE280</f>
        <v>-22084.137636</v>
      </c>
      <c r="AM280" s="269" t="str">
        <f aca="false">ROUND((L280-Control!$C$3)/365,0)&amp;" Year"</f>
        <v>-20 Year</v>
      </c>
      <c r="AN280" s="260" t="str">
        <f aca="false">IF(F280="AAA",1,IF(F280="AA+",2,IF(F280="AA",3,IF(F280="AA-",4,IF(F280="A+",5,IF(F280="A",6,IF(F280="A-",7,IF(F280="BBB+",8,"Code"))))))))</f>
        <v>Code</v>
      </c>
      <c r="AO280" s="260" t="n">
        <f aca="false">IF(F280="BBB",9,IF(F280="BBB-",10,IF(F280="BB+",11,IF(F280="BB",12,IF(F280="BB-",13,IF(F280="B+",14,IF(F280="B",15,IF(F280="B-",16,"Code"))))))))</f>
        <v>10</v>
      </c>
      <c r="AP280" s="260" t="n">
        <f aca="false">IF(AN280="Code",AO280,AN280)</f>
        <v>10</v>
      </c>
      <c r="AQ280" s="259" t="n">
        <f aca="false">AH280-(IF(ISERROR(VLOOKUP(A280,'WTD Last'!$A$1:$AQ$605,34,0)),0,VLOOKUP(A280,'WTD Last'!$A$1:$AQ$605,34,0)))</f>
        <v>-27042.270772</v>
      </c>
      <c r="AR280" s="270" t="n">
        <f aca="false">R280-(IF(ISERROR(VLOOKUP(A280,'WTD Last'!$A$1:$AQ$605,18,0)),0,VLOOKUP(A280,'WTD Last'!$A$1:$AQ$605,18,0)))</f>
        <v>-6.078085</v>
      </c>
      <c r="AS280" s="259" t="n">
        <f aca="false">O280-(IF(ISERROR(VLOOKUP(A280,'WTD Last'!$A$1:$AQ$605,15,0)),0,VLOOKUP(A280,'WTD Last'!$A$1:$AQ$605,15,0)))</f>
        <v>-39.7112099999995</v>
      </c>
      <c r="AT280" s="259" t="n">
        <f aca="false">N280*(P280/100)/360</f>
        <v>-333.333333333333</v>
      </c>
      <c r="AV280" s="261" t="n">
        <v>11312</v>
      </c>
      <c r="AW280" s="255"/>
      <c r="AX280" s="257"/>
    </row>
    <row r="281" customFormat="false" ht="12.75" hidden="false" customHeight="false" outlineLevel="0" collapsed="false">
      <c r="A281" s="255" t="n">
        <v>1515</v>
      </c>
      <c r="B281" s="255" t="n">
        <v>565</v>
      </c>
      <c r="C281" s="255" t="s">
        <v>2</v>
      </c>
      <c r="D281" s="255" t="s">
        <v>157</v>
      </c>
      <c r="E281" s="255" t="s">
        <v>320</v>
      </c>
      <c r="F281" s="255" t="s">
        <v>150</v>
      </c>
      <c r="G281" s="255" t="s">
        <v>160</v>
      </c>
      <c r="H281" s="255" t="s">
        <v>168</v>
      </c>
      <c r="I281" s="255" t="s">
        <v>156</v>
      </c>
      <c r="J281" s="256" t="s">
        <v>158</v>
      </c>
      <c r="K281" s="268" t="n">
        <v>36896</v>
      </c>
      <c r="L281" s="268" t="n">
        <v>38722</v>
      </c>
      <c r="M281" s="255" t="s">
        <v>155</v>
      </c>
      <c r="N281" s="257" t="n">
        <v>10000000</v>
      </c>
      <c r="O281" s="257" t="n">
        <v>-4176.926204</v>
      </c>
      <c r="P281" s="258" t="n">
        <v>1.2</v>
      </c>
      <c r="Q281" s="257" t="n">
        <v>68.411254</v>
      </c>
      <c r="R281" s="257" t="n">
        <v>63.344943</v>
      </c>
      <c r="S281" s="258" t="n">
        <v>-5.11128636738449</v>
      </c>
      <c r="T281" s="257" t="n">
        <v>21349.4659640763</v>
      </c>
      <c r="U281" s="257" t="n">
        <v>870.829845</v>
      </c>
      <c r="V281" s="257" t="n">
        <v>0</v>
      </c>
      <c r="W281" s="257" t="n">
        <v>22220.2958090763</v>
      </c>
      <c r="X281" s="257" t="n">
        <v>242773.849885</v>
      </c>
      <c r="Y281" s="257" t="n">
        <v>264857.987521</v>
      </c>
      <c r="Z281" s="257" t="n">
        <v>22084.137636</v>
      </c>
      <c r="AA281" s="257" t="n">
        <v>-136.158173076285</v>
      </c>
      <c r="AB281" s="257" t="n">
        <v>242773.849885</v>
      </c>
      <c r="AC281" s="257" t="n">
        <v>264857.987521</v>
      </c>
      <c r="AD281" s="257" t="n">
        <v>22084.137636</v>
      </c>
      <c r="AF281" s="257" t="n">
        <v>-52219.931402408</v>
      </c>
      <c r="AG281" s="259" t="n">
        <f aca="false">IF(ISERROR(VLOOKUP(B281,Acc_Cash!$A:$H,3,FALSE())),0,VLOOKUP(B281,Acc_Cash!$A:$H,3,FALSE()))</f>
        <v>0</v>
      </c>
      <c r="AH281" s="259" t="n">
        <f aca="false">AG281+AC281</f>
        <v>264857.987521</v>
      </c>
      <c r="AI281" s="259" t="n">
        <f aca="false">AH281-(IF(ISERROR(VLOOKUP(A281,'YTD Last'!$E$2:$Z$500,21,0)),0,VLOOKUP(A281,'YTD Last'!$E$2:$Z$500,21,0)))</f>
        <v>145548.693318</v>
      </c>
      <c r="AJ281" s="259" t="n">
        <f aca="false">AH281-IF(ISERROR(VLOOKUP(A281,'QTD Last'!$A$2:$AH$600,34,0)),0,VLOOKUP(A281,'QTD Last'!$A$2:$AH$600,34,0))</f>
        <v>22084.137636</v>
      </c>
      <c r="AK281" s="259" t="n">
        <f aca="false">AH281-IF(ISERROR(VLOOKUP(A281,'MTD Last'!$A$2:$AH$600,34,0)),0,VLOOKUP(A281,'MTD Last'!$A$2:$AH$600,34,0))</f>
        <v>22084.137636</v>
      </c>
      <c r="AL281" s="259" t="n">
        <f aca="false">AD281-AE281</f>
        <v>22084.137636</v>
      </c>
      <c r="AM281" s="269" t="str">
        <f aca="false">ROUND((L281-Control!$C$3)/365,0)&amp;" Year"</f>
        <v>-20 Year</v>
      </c>
      <c r="AN281" s="260" t="str">
        <f aca="false">IF(F281="AAA",1,IF(F281="AA+",2,IF(F281="AA",3,IF(F281="AA-",4,IF(F281="A+",5,IF(F281="A",6,IF(F281="A-",7,IF(F281="BBB+",8,"Code"))))))))</f>
        <v>Code</v>
      </c>
      <c r="AO281" s="260" t="n">
        <f aca="false">IF(F281="BBB",9,IF(F281="BBB-",10,IF(F281="BB+",11,IF(F281="BB",12,IF(F281="BB-",13,IF(F281="B+",14,IF(F281="B",15,IF(F281="B-",16,"Code"))))))))</f>
        <v>10</v>
      </c>
      <c r="AP281" s="260" t="n">
        <f aca="false">IF(AN281="Code",AO281,AN281)</f>
        <v>10</v>
      </c>
      <c r="AQ281" s="259" t="n">
        <f aca="false">AH281-(IF(ISERROR(VLOOKUP(A281,'WTD Last'!$A$1:$AQ$605,34,0)),0,VLOOKUP(A281,'WTD Last'!$A$1:$AQ$605,34,0)))</f>
        <v>27042.270772</v>
      </c>
      <c r="AR281" s="270" t="n">
        <f aca="false">R281-(IF(ISERROR(VLOOKUP(A281,'WTD Last'!$A$1:$AQ$605,18,0)),0,VLOOKUP(A281,'WTD Last'!$A$1:$AQ$605,18,0)))</f>
        <v>-6.078085</v>
      </c>
      <c r="AS281" s="259" t="n">
        <f aca="false">O281-(IF(ISERROR(VLOOKUP(A281,'WTD Last'!$A$1:$AQ$605,15,0)),0,VLOOKUP(A281,'WTD Last'!$A$1:$AQ$605,15,0)))</f>
        <v>39.7112099999995</v>
      </c>
      <c r="AT281" s="259" t="n">
        <f aca="false">N281*(P281/100)/360</f>
        <v>333.333333333333</v>
      </c>
      <c r="AV281" s="261" t="n">
        <v>11312</v>
      </c>
      <c r="AW281" s="255"/>
      <c r="AX281" s="257"/>
    </row>
    <row r="282" customFormat="false" ht="12.75" hidden="false" customHeight="false" outlineLevel="0" collapsed="false">
      <c r="A282" s="255" t="n">
        <v>161</v>
      </c>
      <c r="B282" s="255" t="n">
        <v>315</v>
      </c>
      <c r="C282" s="255" t="s">
        <v>2</v>
      </c>
      <c r="D282" s="255" t="s">
        <v>104</v>
      </c>
      <c r="E282" s="255" t="s">
        <v>321</v>
      </c>
      <c r="F282" s="255" t="s">
        <v>322</v>
      </c>
      <c r="G282" s="255" t="s">
        <v>96</v>
      </c>
      <c r="H282" s="255" t="s">
        <v>168</v>
      </c>
      <c r="I282" s="255" t="s">
        <v>180</v>
      </c>
      <c r="J282" s="256" t="s">
        <v>170</v>
      </c>
      <c r="K282" s="268" t="n">
        <v>36788</v>
      </c>
      <c r="L282" s="268" t="n">
        <v>37695</v>
      </c>
      <c r="M282" s="255" t="s">
        <v>155</v>
      </c>
      <c r="N282" s="257" t="n">
        <v>-3000000</v>
      </c>
      <c r="O282" s="257" t="n">
        <v>528.089037</v>
      </c>
      <c r="P282" s="258" t="n">
        <v>3.95</v>
      </c>
      <c r="Q282" s="257" t="n">
        <v>676.155627</v>
      </c>
      <c r="R282" s="257" t="n">
        <v>672.504522</v>
      </c>
      <c r="S282" s="258" t="n">
        <v>-1.5484177394285</v>
      </c>
      <c r="T282" s="257" t="n">
        <v>-817.702432888515</v>
      </c>
      <c r="U282" s="257" t="n">
        <v>-1644.367422</v>
      </c>
      <c r="V282" s="257" t="n">
        <v>0</v>
      </c>
      <c r="W282" s="257" t="n">
        <v>-2462.06985488852</v>
      </c>
      <c r="X282" s="257" t="n">
        <v>137037.241227</v>
      </c>
      <c r="Y282" s="257" t="n">
        <v>134883.699031</v>
      </c>
      <c r="Z282" s="257" t="n">
        <v>-2153.542196</v>
      </c>
      <c r="AA282" s="257" t="n">
        <v>308.52765888852</v>
      </c>
      <c r="AB282" s="257" t="n">
        <v>137037.241227</v>
      </c>
      <c r="AC282" s="257" t="n">
        <v>134883.699031</v>
      </c>
      <c r="AD282" s="257" t="n">
        <v>-2153.542196</v>
      </c>
      <c r="AF282" s="257" t="n">
        <v>11293.184056245</v>
      </c>
      <c r="AG282" s="259" t="n">
        <f aca="false">IF(ISERROR(VLOOKUP(B282,Acc_Cash!$A:$H,3,FALSE())),0,VLOOKUP(B282,Acc_Cash!$A:$H,3,FALSE()))</f>
        <v>-58262.5</v>
      </c>
      <c r="AH282" s="259" t="n">
        <f aca="false">AG282+AC282</f>
        <v>76621.199031</v>
      </c>
      <c r="AI282" s="259" t="n">
        <f aca="false">AH282-(IF(ISERROR(VLOOKUP(A282,'YTD Last'!$E$2:$Z$500,21,0)),0,VLOOKUP(A282,'YTD Last'!$E$2:$Z$500,21,0)))</f>
        <v>-100615.614748</v>
      </c>
      <c r="AJ282" s="259" t="n">
        <f aca="false">AH282-IF(ISERROR(VLOOKUP(A282,'QTD Last'!$A$2:$AH$600,34,0)),0,VLOOKUP(A282,'QTD Last'!$A$2:$AH$600,34,0))</f>
        <v>-2153.542196</v>
      </c>
      <c r="AK282" s="259" t="n">
        <f aca="false">AH282-IF(ISERROR(VLOOKUP(A282,'MTD Last'!$A$2:$AH$600,34,0)),0,VLOOKUP(A282,'MTD Last'!$A$2:$AH$600,34,0))</f>
        <v>-2153.542196</v>
      </c>
      <c r="AL282" s="259" t="n">
        <f aca="false">AD282-AE282</f>
        <v>-2153.542196</v>
      </c>
      <c r="AM282" s="269" t="str">
        <f aca="false">ROUND((L282-Control!$C$3)/365,0)&amp;" Year"</f>
        <v>-23 Year</v>
      </c>
      <c r="AN282" s="260" t="str">
        <f aca="false">IF(F282="AAA",1,IF(F282="AA+",2,IF(F282="AA",3,IF(F282="AA-",4,IF(F282="A+",5,IF(F282="A",6,IF(F282="A-",7,IF(F282="BBB+",8,"Code"))))))))</f>
        <v>Code</v>
      </c>
      <c r="AO282" s="260" t="n">
        <f aca="false">IF(F282="BBB",9,IF(F282="BBB-",10,IF(F282="BB+",11,IF(F282="BB",12,IF(F282="BB-",13,IF(F282="B+",14,IF(F282="B",15,IF(F282="B-",16,"Code"))))))))</f>
        <v>15</v>
      </c>
      <c r="AP282" s="260" t="n">
        <f aca="false">IF(AN282="Code",AO282,AN282)</f>
        <v>15</v>
      </c>
      <c r="AQ282" s="259" t="n">
        <f aca="false">AH282-(IF(ISERROR(VLOOKUP(A282,'WTD Last'!$A$1:$AQ$605,34,0)),0,VLOOKUP(A282,'WTD Last'!$A$1:$AQ$605,34,0)))</f>
        <v>-8654.89032100001</v>
      </c>
      <c r="AR282" s="270" t="n">
        <f aca="false">R282-(IF(ISERROR(VLOOKUP(A282,'WTD Last'!$A$1:$AQ$605,18,0)),0,VLOOKUP(A282,'WTD Last'!$A$1:$AQ$605,18,0)))</f>
        <v>-9.254051</v>
      </c>
      <c r="AS282" s="259" t="n">
        <f aca="false">O282-(IF(ISERROR(VLOOKUP(A282,'WTD Last'!$A$1:$AQ$605,15,0)),0,VLOOKUP(A282,'WTD Last'!$A$1:$AQ$605,15,0)))</f>
        <v>-6.49817699999994</v>
      </c>
      <c r="AT282" s="259" t="n">
        <f aca="false">N282*(P282/100)/360</f>
        <v>-329.166666666667</v>
      </c>
      <c r="AU282" s="261" t="n">
        <v>122</v>
      </c>
      <c r="AV282" s="261" t="n">
        <v>70600</v>
      </c>
      <c r="AW282" s="255"/>
      <c r="AX282" s="257"/>
    </row>
    <row r="283" customFormat="false" ht="12.75" hidden="false" customHeight="false" outlineLevel="0" collapsed="false">
      <c r="A283" s="255" t="n">
        <v>251</v>
      </c>
      <c r="B283" s="255" t="n">
        <v>365</v>
      </c>
      <c r="C283" s="255" t="s">
        <v>3</v>
      </c>
      <c r="D283" s="255" t="s">
        <v>192</v>
      </c>
      <c r="E283" s="255" t="s">
        <v>321</v>
      </c>
      <c r="F283" s="255" t="s">
        <v>322</v>
      </c>
      <c r="G283" s="255" t="s">
        <v>96</v>
      </c>
      <c r="H283" s="255" t="s">
        <v>168</v>
      </c>
      <c r="I283" s="255" t="s">
        <v>175</v>
      </c>
      <c r="J283" s="256" t="s">
        <v>170</v>
      </c>
      <c r="K283" s="268" t="n">
        <v>36595</v>
      </c>
      <c r="L283" s="268" t="n">
        <v>37695</v>
      </c>
      <c r="M283" s="255" t="s">
        <v>155</v>
      </c>
      <c r="N283" s="257" t="n">
        <v>3000000</v>
      </c>
      <c r="O283" s="257" t="n">
        <v>-528.307872</v>
      </c>
      <c r="P283" s="258" t="n">
        <v>3.6</v>
      </c>
      <c r="Q283" s="257" t="n">
        <v>688.715898</v>
      </c>
      <c r="R283" s="257" t="n">
        <v>684.944661</v>
      </c>
      <c r="S283" s="258" t="n">
        <v>-1.54855316737219</v>
      </c>
      <c r="T283" s="257" t="n">
        <v>818.112828533262</v>
      </c>
      <c r="U283" s="257" t="n">
        <v>1620.758661</v>
      </c>
      <c r="V283" s="257" t="n">
        <v>0</v>
      </c>
      <c r="W283" s="257" t="n">
        <v>2438.87148953326</v>
      </c>
      <c r="X283" s="257" t="n">
        <v>-158774.447388</v>
      </c>
      <c r="Y283" s="257" t="n">
        <v>-156642.157674</v>
      </c>
      <c r="Z283" s="257" t="n">
        <v>2132.28971400001</v>
      </c>
      <c r="AA283" s="257" t="n">
        <v>-306.581775533249</v>
      </c>
      <c r="AB283" s="257" t="n">
        <v>-158774.447388</v>
      </c>
      <c r="AC283" s="257" t="n">
        <v>-156642.157674</v>
      </c>
      <c r="AD283" s="257" t="n">
        <v>2132.28971400001</v>
      </c>
      <c r="AF283" s="257" t="n">
        <v>-11297.86384272</v>
      </c>
      <c r="AG283" s="259" t="n">
        <f aca="false">IF(ISERROR(VLOOKUP(B283,Acc_Cash!$A:$H,3,FALSE())),0,VLOOKUP(B283,Acc_Cash!$A:$H,3,FALSE()))</f>
        <v>111000</v>
      </c>
      <c r="AH283" s="259" t="n">
        <f aca="false">AG283+AC283</f>
        <v>-45642.157674</v>
      </c>
      <c r="AI283" s="259" t="n">
        <f aca="false">AH283-(IF(ISERROR(VLOOKUP(A283,'YTD Last'!$E$2:$Z$500,21,0)),0,VLOOKUP(A283,'YTD Last'!$E$2:$Z$500,21,0)))</f>
        <v>100473.662282</v>
      </c>
      <c r="AJ283" s="259" t="n">
        <f aca="false">AH283-IF(ISERROR(VLOOKUP(A283,'QTD Last'!$A$2:$AH$600,34,0)),0,VLOOKUP(A283,'QTD Last'!$A$2:$AH$600,34,0))</f>
        <v>2132.28971400001</v>
      </c>
      <c r="AK283" s="259" t="n">
        <f aca="false">AH283-IF(ISERROR(VLOOKUP(A283,'MTD Last'!$A$2:$AH$600,34,0)),0,VLOOKUP(A283,'MTD Last'!$A$2:$AH$600,34,0))</f>
        <v>2132.28971400001</v>
      </c>
      <c r="AL283" s="259" t="n">
        <f aca="false">AD283-AE283</f>
        <v>2132.28971400001</v>
      </c>
      <c r="AM283" s="269" t="str">
        <f aca="false">ROUND((L283-Control!$C$3)/365,0)&amp;" Year"</f>
        <v>-23 Year</v>
      </c>
      <c r="AN283" s="260" t="str">
        <f aca="false">IF(F283="AAA",1,IF(F283="AA+",2,IF(F283="AA",3,IF(F283="AA-",4,IF(F283="A+",5,IF(F283="A",6,IF(F283="A-",7,IF(F283="BBB+",8,"Code"))))))))</f>
        <v>Code</v>
      </c>
      <c r="AO283" s="260" t="n">
        <f aca="false">IF(F283="BBB",9,IF(F283="BBB-",10,IF(F283="BB+",11,IF(F283="BB",12,IF(F283="BB-",13,IF(F283="B+",14,IF(F283="B",15,IF(F283="B-",16,"Code"))))))))</f>
        <v>15</v>
      </c>
      <c r="AP283" s="260" t="n">
        <f aca="false">IF(AN283="Code",AO283,AN283)</f>
        <v>15</v>
      </c>
      <c r="AQ283" s="259" t="n">
        <f aca="false">AH283-(IF(ISERROR(VLOOKUP(A283,'WTD Last'!$A$1:$AQ$605,34,0)),0,VLOOKUP(A283,'WTD Last'!$A$1:$AQ$605,34,0)))</f>
        <v>8564.619634</v>
      </c>
      <c r="AR283" s="270" t="n">
        <f aca="false">R283-(IF(ISERROR(VLOOKUP(A283,'WTD Last'!$A$1:$AQ$605,18,0)),0,VLOOKUP(A283,'WTD Last'!$A$1:$AQ$605,18,0)))</f>
        <v>-9.25054499999999</v>
      </c>
      <c r="AS283" s="259" t="n">
        <f aca="false">O283-(IF(ISERROR(VLOOKUP(A283,'WTD Last'!$A$1:$AQ$605,15,0)),0,VLOOKUP(A283,'WTD Last'!$A$1:$AQ$605,15,0)))</f>
        <v>6.44004299999995</v>
      </c>
      <c r="AT283" s="259" t="n">
        <f aca="false">N283*(P283/100)/360</f>
        <v>300</v>
      </c>
      <c r="AU283" s="261" t="n">
        <v>93466</v>
      </c>
      <c r="AV283" s="261" t="n">
        <v>70600</v>
      </c>
      <c r="AW283" s="255"/>
      <c r="AX283" s="257"/>
    </row>
    <row r="284" customFormat="false" ht="12.75" hidden="false" customHeight="false" outlineLevel="0" collapsed="false">
      <c r="A284" s="255" t="n">
        <v>1594</v>
      </c>
      <c r="B284" s="255" t="n">
        <v>648</v>
      </c>
      <c r="C284" s="255" t="s">
        <v>3</v>
      </c>
      <c r="D284" s="255" t="s">
        <v>222</v>
      </c>
      <c r="E284" s="255" t="s">
        <v>321</v>
      </c>
      <c r="F284" s="255" t="s">
        <v>322</v>
      </c>
      <c r="G284" s="255" t="s">
        <v>96</v>
      </c>
      <c r="H284" s="255" t="s">
        <v>168</v>
      </c>
      <c r="I284" s="255" t="s">
        <v>177</v>
      </c>
      <c r="J284" s="256" t="s">
        <v>170</v>
      </c>
      <c r="K284" s="268" t="n">
        <v>36595</v>
      </c>
      <c r="L284" s="268" t="n">
        <v>37695</v>
      </c>
      <c r="M284" s="255" t="s">
        <v>155</v>
      </c>
      <c r="N284" s="257" t="n">
        <v>-3000000</v>
      </c>
      <c r="O284" s="257" t="n">
        <v>528.307872</v>
      </c>
      <c r="P284" s="258" t="n">
        <v>3.6</v>
      </c>
      <c r="Q284" s="257" t="n">
        <v>688.715898</v>
      </c>
      <c r="R284" s="257" t="n">
        <v>684.944661</v>
      </c>
      <c r="S284" s="258" t="n">
        <v>-1.54855316737219</v>
      </c>
      <c r="T284" s="257" t="n">
        <v>-818.112828533262</v>
      </c>
      <c r="U284" s="257" t="n">
        <v>-1620.758661</v>
      </c>
      <c r="V284" s="257" t="n">
        <v>0</v>
      </c>
      <c r="W284" s="257" t="n">
        <v>-2438.87148953326</v>
      </c>
      <c r="X284" s="257" t="n">
        <v>158774.447388</v>
      </c>
      <c r="Y284" s="257" t="n">
        <v>156642.157674</v>
      </c>
      <c r="Z284" s="257" t="n">
        <v>-2132.28971400001</v>
      </c>
      <c r="AA284" s="257" t="n">
        <v>306.581775533249</v>
      </c>
      <c r="AB284" s="257" t="n">
        <v>158774.447388</v>
      </c>
      <c r="AC284" s="257" t="n">
        <v>156642.157674</v>
      </c>
      <c r="AD284" s="257" t="n">
        <v>-2132.28971400001</v>
      </c>
      <c r="AF284" s="257" t="n">
        <v>11297.86384272</v>
      </c>
      <c r="AG284" s="259" t="n">
        <f aca="false">IF(ISERROR(VLOOKUP(B284,Acc_Cash!$A:$H,3,FALSE())),0,VLOOKUP(B284,Acc_Cash!$A:$H,3,FALSE()))</f>
        <v>-111000</v>
      </c>
      <c r="AH284" s="259" t="n">
        <f aca="false">AG284+AC284</f>
        <v>45642.157674</v>
      </c>
      <c r="AI284" s="259" t="n">
        <f aca="false">AH284-(IF(ISERROR(VLOOKUP(A284,'YTD Last'!$E$2:$Z$500,21,0)),0,VLOOKUP(A284,'YTD Last'!$E$2:$Z$500,21,0)))</f>
        <v>-100473.662282</v>
      </c>
      <c r="AJ284" s="259" t="n">
        <f aca="false">AH284-IF(ISERROR(VLOOKUP(A284,'QTD Last'!$A$2:$AH$600,34,0)),0,VLOOKUP(A284,'QTD Last'!$A$2:$AH$600,34,0))</f>
        <v>-2132.28971400001</v>
      </c>
      <c r="AK284" s="259" t="n">
        <f aca="false">AH284-IF(ISERROR(VLOOKUP(A284,'MTD Last'!$A$2:$AH$600,34,0)),0,VLOOKUP(A284,'MTD Last'!$A$2:$AH$600,34,0))</f>
        <v>-2132.28971400001</v>
      </c>
      <c r="AL284" s="259" t="n">
        <f aca="false">AD284-AE284</f>
        <v>-2132.28971400001</v>
      </c>
      <c r="AM284" s="269" t="str">
        <f aca="false">ROUND((L284-Control!$C$3)/365,0)&amp;" Year"</f>
        <v>-23 Year</v>
      </c>
      <c r="AN284" s="260" t="str">
        <f aca="false">IF(F284="AAA",1,IF(F284="AA+",2,IF(F284="AA",3,IF(F284="AA-",4,IF(F284="A+",5,IF(F284="A",6,IF(F284="A-",7,IF(F284="BBB+",8,"Code"))))))))</f>
        <v>Code</v>
      </c>
      <c r="AO284" s="260" t="n">
        <f aca="false">IF(F284="BBB",9,IF(F284="BBB-",10,IF(F284="BB+",11,IF(F284="BB",12,IF(F284="BB-",13,IF(F284="B+",14,IF(F284="B",15,IF(F284="B-",16,"Code"))))))))</f>
        <v>15</v>
      </c>
      <c r="AP284" s="260" t="n">
        <f aca="false">IF(AN284="Code",AO284,AN284)</f>
        <v>15</v>
      </c>
      <c r="AQ284" s="259" t="n">
        <f aca="false">AH284-(IF(ISERROR(VLOOKUP(A284,'WTD Last'!$A$1:$AQ$605,34,0)),0,VLOOKUP(A284,'WTD Last'!$A$1:$AQ$605,34,0)))</f>
        <v>-8564.619634</v>
      </c>
      <c r="AR284" s="270" t="n">
        <f aca="false">R284-(IF(ISERROR(VLOOKUP(A284,'WTD Last'!$A$1:$AQ$605,18,0)),0,VLOOKUP(A284,'WTD Last'!$A$1:$AQ$605,18,0)))</f>
        <v>-9.25054499999999</v>
      </c>
      <c r="AS284" s="259" t="n">
        <f aca="false">O284-(IF(ISERROR(VLOOKUP(A284,'WTD Last'!$A$1:$AQ$605,15,0)),0,VLOOKUP(A284,'WTD Last'!$A$1:$AQ$605,15,0)))</f>
        <v>-6.44004299999995</v>
      </c>
      <c r="AT284" s="259" t="n">
        <f aca="false">N284*(P284/100)/360</f>
        <v>-300</v>
      </c>
      <c r="AU284" s="261" t="n">
        <v>45549</v>
      </c>
      <c r="AV284" s="261" t="n">
        <v>70600</v>
      </c>
      <c r="AW284" s="255"/>
      <c r="AX284" s="257"/>
    </row>
    <row r="285" customFormat="false" ht="12.75" hidden="false" customHeight="false" outlineLevel="0" collapsed="false">
      <c r="A285" s="255" t="n">
        <v>1595</v>
      </c>
      <c r="B285" s="255" t="n">
        <v>649</v>
      </c>
      <c r="C285" s="255" t="s">
        <v>2</v>
      </c>
      <c r="D285" s="255" t="s">
        <v>223</v>
      </c>
      <c r="E285" s="255" t="s">
        <v>321</v>
      </c>
      <c r="F285" s="255" t="s">
        <v>322</v>
      </c>
      <c r="G285" s="255" t="s">
        <v>96</v>
      </c>
      <c r="H285" s="255" t="s">
        <v>168</v>
      </c>
      <c r="I285" s="255" t="s">
        <v>179</v>
      </c>
      <c r="J285" s="256" t="s">
        <v>170</v>
      </c>
      <c r="K285" s="268" t="n">
        <v>36595</v>
      </c>
      <c r="L285" s="268" t="n">
        <v>37695</v>
      </c>
      <c r="M285" s="255" t="s">
        <v>155</v>
      </c>
      <c r="N285" s="257" t="n">
        <v>3000000</v>
      </c>
      <c r="O285" s="257" t="n">
        <v>-528.307872</v>
      </c>
      <c r="P285" s="258" t="n">
        <v>3.6</v>
      </c>
      <c r="Q285" s="257" t="n">
        <v>688.715898</v>
      </c>
      <c r="R285" s="257" t="n">
        <v>684.944661</v>
      </c>
      <c r="S285" s="258" t="n">
        <v>-1.54855316737219</v>
      </c>
      <c r="T285" s="257" t="n">
        <v>818.112828533262</v>
      </c>
      <c r="U285" s="257" t="n">
        <v>1620.758661</v>
      </c>
      <c r="V285" s="257" t="n">
        <v>0</v>
      </c>
      <c r="W285" s="257" t="n">
        <v>2438.87148953326</v>
      </c>
      <c r="X285" s="257" t="n">
        <v>-158774.447388</v>
      </c>
      <c r="Y285" s="257" t="n">
        <v>-156642.157674</v>
      </c>
      <c r="Z285" s="257" t="n">
        <v>2132.28971400001</v>
      </c>
      <c r="AA285" s="257" t="n">
        <v>-306.581775533249</v>
      </c>
      <c r="AB285" s="257" t="n">
        <v>-158774.447388</v>
      </c>
      <c r="AC285" s="257" t="n">
        <v>-156642.157674</v>
      </c>
      <c r="AD285" s="257" t="n">
        <v>2132.28971400001</v>
      </c>
      <c r="AF285" s="257" t="n">
        <v>-11297.86384272</v>
      </c>
      <c r="AG285" s="259" t="n">
        <f aca="false">IF(ISERROR(VLOOKUP(B285,Acc_Cash!$A:$H,3,FALSE())),0,VLOOKUP(B285,Acc_Cash!$A:$H,3,FALSE()))</f>
        <v>111000</v>
      </c>
      <c r="AH285" s="259" t="n">
        <f aca="false">AG285+AC285</f>
        <v>-45642.157674</v>
      </c>
      <c r="AI285" s="259" t="n">
        <f aca="false">AH285-(IF(ISERROR(VLOOKUP(A285,'YTD Last'!$E$2:$Z$500,21,0)),0,VLOOKUP(A285,'YTD Last'!$E$2:$Z$500,21,0)))</f>
        <v>100473.662282</v>
      </c>
      <c r="AJ285" s="259" t="n">
        <f aca="false">AH285-IF(ISERROR(VLOOKUP(A285,'QTD Last'!$A$2:$AH$600,34,0)),0,VLOOKUP(A285,'QTD Last'!$A$2:$AH$600,34,0))</f>
        <v>2132.28971400001</v>
      </c>
      <c r="AK285" s="259" t="n">
        <f aca="false">AH285-IF(ISERROR(VLOOKUP(A285,'MTD Last'!$A$2:$AH$600,34,0)),0,VLOOKUP(A285,'MTD Last'!$A$2:$AH$600,34,0))</f>
        <v>2132.28971400001</v>
      </c>
      <c r="AL285" s="259" t="n">
        <f aca="false">AD285-AE285</f>
        <v>2132.28971400001</v>
      </c>
      <c r="AM285" s="269" t="str">
        <f aca="false">ROUND((L285-Control!$C$3)/365,0)&amp;" Year"</f>
        <v>-23 Year</v>
      </c>
      <c r="AN285" s="260" t="str">
        <f aca="false">IF(F285="AAA",1,IF(F285="AA+",2,IF(F285="AA",3,IF(F285="AA-",4,IF(F285="A+",5,IF(F285="A",6,IF(F285="A-",7,IF(F285="BBB+",8,"Code"))))))))</f>
        <v>Code</v>
      </c>
      <c r="AO285" s="260" t="n">
        <f aca="false">IF(F285="BBB",9,IF(F285="BBB-",10,IF(F285="BB+",11,IF(F285="BB",12,IF(F285="BB-",13,IF(F285="B+",14,IF(F285="B",15,IF(F285="B-",16,"Code"))))))))</f>
        <v>15</v>
      </c>
      <c r="AP285" s="260" t="n">
        <f aca="false">IF(AN285="Code",AO285,AN285)</f>
        <v>15</v>
      </c>
      <c r="AQ285" s="259" t="n">
        <f aca="false">AH285-(IF(ISERROR(VLOOKUP(A285,'WTD Last'!$A$1:$AQ$605,34,0)),0,VLOOKUP(A285,'WTD Last'!$A$1:$AQ$605,34,0)))</f>
        <v>8564.619634</v>
      </c>
      <c r="AR285" s="270" t="n">
        <f aca="false">R285-(IF(ISERROR(VLOOKUP(A285,'WTD Last'!$A$1:$AQ$605,18,0)),0,VLOOKUP(A285,'WTD Last'!$A$1:$AQ$605,18,0)))</f>
        <v>-9.25054499999999</v>
      </c>
      <c r="AS285" s="259" t="n">
        <f aca="false">O285-(IF(ISERROR(VLOOKUP(A285,'WTD Last'!$A$1:$AQ$605,15,0)),0,VLOOKUP(A285,'WTD Last'!$A$1:$AQ$605,15,0)))</f>
        <v>6.44004299999995</v>
      </c>
      <c r="AT285" s="259" t="n">
        <f aca="false">N285*(P285/100)/360</f>
        <v>300</v>
      </c>
      <c r="AU285" s="261" t="n">
        <v>1305</v>
      </c>
      <c r="AV285" s="261" t="n">
        <v>70600</v>
      </c>
      <c r="AW285" s="255"/>
      <c r="AX285" s="257"/>
    </row>
    <row r="286" customFormat="false" ht="12.75" hidden="false" customHeight="false" outlineLevel="0" collapsed="false">
      <c r="A286" s="255" t="n">
        <v>1326</v>
      </c>
      <c r="B286" s="255" t="n">
        <v>486</v>
      </c>
      <c r="C286" s="255" t="s">
        <v>2</v>
      </c>
      <c r="D286" s="255" t="s">
        <v>104</v>
      </c>
      <c r="E286" s="255" t="s">
        <v>323</v>
      </c>
      <c r="F286" s="255" t="s">
        <v>95</v>
      </c>
      <c r="G286" s="255" t="s">
        <v>112</v>
      </c>
      <c r="H286" s="255" t="s">
        <v>107</v>
      </c>
      <c r="I286" s="255" t="s">
        <v>156</v>
      </c>
      <c r="J286" s="256" t="s">
        <v>212</v>
      </c>
      <c r="K286" s="268" t="n">
        <v>36896</v>
      </c>
      <c r="L286" s="268" t="n">
        <v>38722</v>
      </c>
      <c r="M286" s="255" t="s">
        <v>155</v>
      </c>
      <c r="N286" s="257" t="n">
        <v>-10000000</v>
      </c>
      <c r="O286" s="257" t="n">
        <v>4084.370701</v>
      </c>
      <c r="P286" s="258" t="n">
        <v>0.65</v>
      </c>
      <c r="Q286" s="257" t="n">
        <v>57.444164</v>
      </c>
      <c r="R286" s="257" t="n">
        <v>52.769271</v>
      </c>
      <c r="S286" s="258" t="n">
        <v>-4.81566701648417</v>
      </c>
      <c r="T286" s="257" t="n">
        <v>-19668.9692679</v>
      </c>
      <c r="U286" s="257" t="n">
        <v>-795.730596</v>
      </c>
      <c r="V286" s="257" t="n">
        <v>0</v>
      </c>
      <c r="W286" s="257" t="n">
        <v>-20464.6998639</v>
      </c>
      <c r="X286" s="257" t="n">
        <v>-47366.539978</v>
      </c>
      <c r="Y286" s="257" t="n">
        <v>-67173.485001</v>
      </c>
      <c r="Z286" s="257" t="n">
        <v>-19806.945023</v>
      </c>
      <c r="AA286" s="257" t="n">
        <v>657.754840900037</v>
      </c>
      <c r="AB286" s="257" t="n">
        <v>-47366.539978</v>
      </c>
      <c r="AC286" s="257" t="n">
        <v>-67173.485001</v>
      </c>
      <c r="AD286" s="257" t="n">
        <v>-19806.945023</v>
      </c>
      <c r="AF286" s="257" t="n">
        <v>30234.5541141525</v>
      </c>
      <c r="AG286" s="259" t="n">
        <f aca="false">IF(ISERROR(VLOOKUP(B286,Acc_Cash!$A:$H,3,FALSE())),0,VLOOKUP(B286,Acc_Cash!$A:$H,3,FALSE()))</f>
        <v>0</v>
      </c>
      <c r="AH286" s="259" t="n">
        <f aca="false">AG286+AC286</f>
        <v>-67173.485001</v>
      </c>
      <c r="AI286" s="259" t="n">
        <f aca="false">AH286-(IF(ISERROR(VLOOKUP(A286,'YTD Last'!$E$2:$Z$383,21,0)),0,VLOOKUP(A286,'YTD Last'!$E$2:$Z$383,21,0)))</f>
        <v>-77668.078324</v>
      </c>
      <c r="AJ286" s="259" t="n">
        <f aca="false">AH286-IF(ISERROR(VLOOKUP(A286,'QTD Last'!$A$2:$AH$600,34,0)),0,VLOOKUP(A286,'QTD Last'!$A$2:$AH$600,34,0))</f>
        <v>-19806.945023</v>
      </c>
      <c r="AK286" s="259" t="n">
        <f aca="false">AH286-IF(ISERROR(VLOOKUP(A286,'MTD Last'!$A$2:$AH$600,34,0)),0,VLOOKUP(A286,'MTD Last'!$A$2:$AH$600,34,0))</f>
        <v>-19806.945023</v>
      </c>
      <c r="AL286" s="259" t="n">
        <f aca="false">AD286-AE286</f>
        <v>-19806.945023</v>
      </c>
      <c r="AM286" s="269" t="str">
        <f aca="false">ROUND((L286-Control!$C$3)/365,0)&amp;" Year"</f>
        <v>-20 Year</v>
      </c>
      <c r="AN286" s="260" t="n">
        <f aca="false">IF(F286="AAA",1,IF(F286="AA+",2,IF(F286="AA",3,IF(F286="AA-",4,IF(F286="A+",5,IF(F286="A",6,IF(F286="A-",7,IF(F286="BBB+",8,"Code"))))))))</f>
        <v>7</v>
      </c>
      <c r="AO286" s="260" t="str">
        <f aca="false">IF(F286="BBB",9,IF(F286="BBB-",10,IF(F286="BB+",11,IF(F286="BB",12,IF(F286="BB-",13,IF(F286="B+",14,IF(F286="B",15,IF(F286="B-",16,"Code"))))))))</f>
        <v>Code</v>
      </c>
      <c r="AP286" s="260" t="n">
        <f aca="false">IF(AN286="Code",AO286,AN286)</f>
        <v>7</v>
      </c>
      <c r="AQ286" s="259" t="n">
        <f aca="false">AH286-(IF(ISERROR(VLOOKUP(A286,'WTD Last'!$A$1:$AQ$605,34,0)),0,VLOOKUP(A286,'WTD Last'!$A$1:$AQ$605,34,0)))</f>
        <v>-30895.929457</v>
      </c>
      <c r="AR286" s="270" t="n">
        <f aca="false">R286-(IF(ISERROR(VLOOKUP(A286,'WTD Last'!$A$1:$AQ$605,18,0)),0,VLOOKUP(A286,'WTD Last'!$A$1:$AQ$605,18,0)))</f>
        <v>-7.068616</v>
      </c>
      <c r="AS286" s="259" t="n">
        <f aca="false">O286-(IF(ISERROR(VLOOKUP(A286,'WTD Last'!$A$1:$AQ$605,15,0)),0,VLOOKUP(A286,'WTD Last'!$A$1:$AQ$605,15,0)))</f>
        <v>-37.6272309999999</v>
      </c>
      <c r="AT286" s="259" t="n">
        <f aca="false">N286*(P286/100)/360</f>
        <v>-180.555555555556</v>
      </c>
      <c r="AV286" s="261" t="n">
        <v>70956</v>
      </c>
      <c r="AW286" s="255"/>
      <c r="AX286" s="257"/>
    </row>
    <row r="287" customFormat="false" ht="12.75" hidden="false" customHeight="false" outlineLevel="0" collapsed="false">
      <c r="A287" s="255" t="n">
        <v>1516</v>
      </c>
      <c r="B287" s="255" t="n">
        <v>566</v>
      </c>
      <c r="C287" s="255" t="s">
        <v>2</v>
      </c>
      <c r="D287" s="255" t="s">
        <v>157</v>
      </c>
      <c r="E287" s="255" t="s">
        <v>323</v>
      </c>
      <c r="F287" s="255" t="s">
        <v>95</v>
      </c>
      <c r="G287" s="255" t="s">
        <v>112</v>
      </c>
      <c r="H287" s="255" t="s">
        <v>107</v>
      </c>
      <c r="I287" s="255" t="s">
        <v>156</v>
      </c>
      <c r="J287" s="256" t="s">
        <v>158</v>
      </c>
      <c r="K287" s="268" t="n">
        <v>36896</v>
      </c>
      <c r="L287" s="268" t="n">
        <v>38722</v>
      </c>
      <c r="M287" s="255" t="s">
        <v>155</v>
      </c>
      <c r="N287" s="257" t="n">
        <v>10000000</v>
      </c>
      <c r="O287" s="257" t="n">
        <v>-4084.370701</v>
      </c>
      <c r="P287" s="258" t="n">
        <v>0.65</v>
      </c>
      <c r="Q287" s="257" t="n">
        <v>57.444164</v>
      </c>
      <c r="R287" s="257" t="n">
        <v>52.769271</v>
      </c>
      <c r="S287" s="258" t="n">
        <v>-4.81566701648417</v>
      </c>
      <c r="T287" s="257" t="n">
        <v>19668.9692679</v>
      </c>
      <c r="U287" s="257" t="n">
        <v>795.730596</v>
      </c>
      <c r="V287" s="257" t="n">
        <v>0</v>
      </c>
      <c r="W287" s="257" t="n">
        <v>20464.6998639</v>
      </c>
      <c r="X287" s="257" t="n">
        <v>47366.539978</v>
      </c>
      <c r="Y287" s="257" t="n">
        <v>67173.485001</v>
      </c>
      <c r="Z287" s="257" t="n">
        <v>19806.945023</v>
      </c>
      <c r="AA287" s="257" t="n">
        <v>-657.754840900037</v>
      </c>
      <c r="AB287" s="257" t="n">
        <v>47366.539978</v>
      </c>
      <c r="AC287" s="257" t="n">
        <v>67173.485001</v>
      </c>
      <c r="AD287" s="257" t="n">
        <v>19806.945023</v>
      </c>
      <c r="AF287" s="257" t="n">
        <v>-30234.5541141525</v>
      </c>
      <c r="AG287" s="259" t="n">
        <f aca="false">IF(ISERROR(VLOOKUP(B287,Acc_Cash!$A:$H,3,FALSE())),0,VLOOKUP(B287,Acc_Cash!$A:$H,3,FALSE()))</f>
        <v>0</v>
      </c>
      <c r="AH287" s="259" t="n">
        <f aca="false">AG287+AC287</f>
        <v>67173.485001</v>
      </c>
      <c r="AI287" s="259" t="n">
        <f aca="false">AH287-(IF(ISERROR(VLOOKUP(A287,'YTD Last'!$E$2:$Z$500,21,0)),0,VLOOKUP(A287,'YTD Last'!$E$2:$Z$500,21,0)))</f>
        <v>77668.078324</v>
      </c>
      <c r="AJ287" s="259" t="n">
        <f aca="false">AH287-IF(ISERROR(VLOOKUP(A287,'QTD Last'!$A$2:$AH$600,34,0)),0,VLOOKUP(A287,'QTD Last'!$A$2:$AH$600,34,0))</f>
        <v>19806.945023</v>
      </c>
      <c r="AK287" s="259" t="n">
        <f aca="false">AH287-IF(ISERROR(VLOOKUP(A287,'MTD Last'!$A$2:$AH$600,34,0)),0,VLOOKUP(A287,'MTD Last'!$A$2:$AH$600,34,0))</f>
        <v>19806.945023</v>
      </c>
      <c r="AL287" s="259" t="n">
        <f aca="false">AD287-AE287</f>
        <v>19806.945023</v>
      </c>
      <c r="AM287" s="269" t="str">
        <f aca="false">ROUND((L287-Control!$C$3)/365,0)&amp;" Year"</f>
        <v>-20 Year</v>
      </c>
      <c r="AN287" s="260" t="n">
        <f aca="false">IF(F287="AAA",1,IF(F287="AA+",2,IF(F287="AA",3,IF(F287="AA-",4,IF(F287="A+",5,IF(F287="A",6,IF(F287="A-",7,IF(F287="BBB+",8,"Code"))))))))</f>
        <v>7</v>
      </c>
      <c r="AO287" s="260" t="str">
        <f aca="false">IF(F287="BBB",9,IF(F287="BBB-",10,IF(F287="BB+",11,IF(F287="BB",12,IF(F287="BB-",13,IF(F287="B+",14,IF(F287="B",15,IF(F287="B-",16,"Code"))))))))</f>
        <v>Code</v>
      </c>
      <c r="AP287" s="260" t="n">
        <f aca="false">IF(AN287="Code",AO287,AN287)</f>
        <v>7</v>
      </c>
      <c r="AQ287" s="259" t="n">
        <f aca="false">AH287-(IF(ISERROR(VLOOKUP(A287,'WTD Last'!$A$1:$AQ$605,34,0)),0,VLOOKUP(A287,'WTD Last'!$A$1:$AQ$605,34,0)))</f>
        <v>30895.929457</v>
      </c>
      <c r="AR287" s="270" t="n">
        <f aca="false">R287-(IF(ISERROR(VLOOKUP(A287,'WTD Last'!$A$1:$AQ$605,18,0)),0,VLOOKUP(A287,'WTD Last'!$A$1:$AQ$605,18,0)))</f>
        <v>-7.068616</v>
      </c>
      <c r="AS287" s="259" t="n">
        <f aca="false">O287-(IF(ISERROR(VLOOKUP(A287,'WTD Last'!$A$1:$AQ$605,15,0)),0,VLOOKUP(A287,'WTD Last'!$A$1:$AQ$605,15,0)))</f>
        <v>37.6272309999999</v>
      </c>
      <c r="AT287" s="259" t="n">
        <f aca="false">N287*(P287/100)/360</f>
        <v>180.555555555556</v>
      </c>
      <c r="AV287" s="261" t="n">
        <v>70956</v>
      </c>
      <c r="AW287" s="255"/>
      <c r="AX287" s="257"/>
    </row>
    <row r="288" customFormat="false" ht="12.75" hidden="false" customHeight="false" outlineLevel="0" collapsed="false">
      <c r="A288" s="255" t="n">
        <v>1603</v>
      </c>
      <c r="B288" s="255" t="n">
        <v>657</v>
      </c>
      <c r="C288" s="255" t="s">
        <v>2</v>
      </c>
      <c r="D288" s="255" t="s">
        <v>104</v>
      </c>
      <c r="E288" s="255" t="s">
        <v>323</v>
      </c>
      <c r="F288" s="255" t="s">
        <v>95</v>
      </c>
      <c r="G288" s="255" t="s">
        <v>112</v>
      </c>
      <c r="H288" s="255" t="s">
        <v>107</v>
      </c>
      <c r="I288" s="255" t="s">
        <v>180</v>
      </c>
      <c r="J288" s="256" t="s">
        <v>212</v>
      </c>
      <c r="K288" s="268" t="n">
        <v>36902</v>
      </c>
      <c r="L288" s="268" t="n">
        <v>38728</v>
      </c>
      <c r="M288" s="255" t="s">
        <v>155</v>
      </c>
      <c r="N288" s="257" t="n">
        <v>10000000</v>
      </c>
      <c r="O288" s="257" t="n">
        <v>-4122.577461</v>
      </c>
      <c r="P288" s="258" t="n">
        <v>0.8</v>
      </c>
      <c r="Q288" s="257" t="n">
        <v>57.587659</v>
      </c>
      <c r="R288" s="257" t="n">
        <v>52.902256</v>
      </c>
      <c r="S288" s="258" t="n">
        <v>-4.81208744977297</v>
      </c>
      <c r="T288" s="257" t="n">
        <v>19838.203260795</v>
      </c>
      <c r="U288" s="257" t="n">
        <v>831.557706</v>
      </c>
      <c r="V288" s="257" t="n">
        <v>0</v>
      </c>
      <c r="W288" s="257" t="n">
        <v>20669.760966795</v>
      </c>
      <c r="X288" s="257" t="n">
        <v>111875.917966</v>
      </c>
      <c r="Y288" s="257" t="n">
        <v>131998.943696</v>
      </c>
      <c r="Z288" s="257" t="n">
        <v>20123.02573</v>
      </c>
      <c r="AA288" s="257" t="n">
        <v>-546.735236795008</v>
      </c>
      <c r="AB288" s="257" t="n">
        <v>111875.917966</v>
      </c>
      <c r="AC288" s="257" t="n">
        <v>131998.943696</v>
      </c>
      <c r="AD288" s="257" t="n">
        <v>20123.02573</v>
      </c>
      <c r="AF288" s="257" t="n">
        <v>-30517.3796550525</v>
      </c>
      <c r="AG288" s="259" t="n">
        <f aca="false">IF(ISERROR(VLOOKUP(B288,Acc_Cash!$A:$H,3,FALSE())),0,VLOOKUP(B288,Acc_Cash!$A:$H,3,FALSE()))</f>
        <v>0</v>
      </c>
      <c r="AH288" s="259" t="n">
        <f aca="false">AG288+AC288</f>
        <v>131998.943696</v>
      </c>
      <c r="AI288" s="259" t="n">
        <f aca="false">AH288-(IF(ISERROR(VLOOKUP(A288,'YTD Last'!$E$2:$Z$500,21,0)),0,VLOOKUP(A288,'YTD Last'!$E$2:$Z$500,21,0)))</f>
        <v>131998.943696</v>
      </c>
      <c r="AJ288" s="259" t="n">
        <f aca="false">AH288-IF(ISERROR(VLOOKUP(A288,'QTD Last'!$A$2:$AH$600,34,0)),0,VLOOKUP(A288,'QTD Last'!$A$2:$AH$600,34,0))</f>
        <v>20123.02573</v>
      </c>
      <c r="AK288" s="259" t="n">
        <f aca="false">AH288-IF(ISERROR(VLOOKUP(A288,'MTD Last'!$A$2:$AH$600,34,0)),0,VLOOKUP(A288,'MTD Last'!$A$2:$AH$600,34,0))</f>
        <v>20123.02573</v>
      </c>
      <c r="AL288" s="259" t="n">
        <f aca="false">AD288-AE288</f>
        <v>20123.02573</v>
      </c>
      <c r="AM288" s="269" t="str">
        <f aca="false">ROUND((L288-Control!$C$3)/365,0)&amp;" Year"</f>
        <v>-20 Year</v>
      </c>
      <c r="AN288" s="260" t="n">
        <f aca="false">IF(F288="AAA",1,IF(F288="AA+",2,IF(F288="AA",3,IF(F288="AA-",4,IF(F288="A+",5,IF(F288="A",6,IF(F288="A-",7,IF(F288="BBB+",8,"Code"))))))))</f>
        <v>7</v>
      </c>
      <c r="AO288" s="260" t="str">
        <f aca="false">IF(F288="BBB",9,IF(F288="BBB-",10,IF(F288="BB+",11,IF(F288="BB",12,IF(F288="BB-",13,IF(F288="B+",14,IF(F288="B",15,IF(F288="B-",16,"Code"))))))))</f>
        <v>Code</v>
      </c>
      <c r="AP288" s="260" t="n">
        <f aca="false">IF(AN288="Code",AO288,AN288)</f>
        <v>7</v>
      </c>
      <c r="AQ288" s="259" t="n">
        <f aca="false">AH288-(IF(ISERROR(VLOOKUP(A288,'WTD Last'!$A$1:$AQ$605,34,0)),0,VLOOKUP(A288,'WTD Last'!$A$1:$AQ$605,34,0)))</f>
        <v>31099.256165</v>
      </c>
      <c r="AR288" s="270" t="n">
        <f aca="false">R288-(IF(ISERROR(VLOOKUP(A288,'WTD Last'!$A$1:$AQ$605,18,0)),0,VLOOKUP(A288,'WTD Last'!$A$1:$AQ$605,18,0)))</f>
        <v>-7.078953</v>
      </c>
      <c r="AS288" s="259" t="n">
        <f aca="false">O288-(IF(ISERROR(VLOOKUP(A288,'WTD Last'!$A$1:$AQ$605,15,0)),0,VLOOKUP(A288,'WTD Last'!$A$1:$AQ$605,15,0)))</f>
        <v>38.154767</v>
      </c>
      <c r="AT288" s="259" t="n">
        <f aca="false">N288*(P288/100)/360</f>
        <v>222.222222222222</v>
      </c>
      <c r="AU288" s="261" t="n">
        <v>122</v>
      </c>
      <c r="AV288" s="261" t="n">
        <v>70956</v>
      </c>
      <c r="AW288" s="255"/>
      <c r="AX288" s="257"/>
    </row>
    <row r="289" customFormat="false" ht="12.75" hidden="false" customHeight="false" outlineLevel="0" collapsed="false">
      <c r="A289" s="255" t="n">
        <v>159</v>
      </c>
      <c r="B289" s="255" t="n">
        <v>212</v>
      </c>
      <c r="C289" s="255" t="s">
        <v>2</v>
      </c>
      <c r="D289" s="255" t="s">
        <v>104</v>
      </c>
      <c r="E289" s="255" t="s">
        <v>200</v>
      </c>
      <c r="F289" s="255" t="s">
        <v>102</v>
      </c>
      <c r="G289" s="255" t="s">
        <v>164</v>
      </c>
      <c r="H289" s="255" t="s">
        <v>168</v>
      </c>
      <c r="I289" s="255" t="s">
        <v>180</v>
      </c>
      <c r="J289" s="256" t="s">
        <v>189</v>
      </c>
      <c r="K289" s="268" t="n">
        <v>36795</v>
      </c>
      <c r="L289" s="268" t="n">
        <v>38621</v>
      </c>
      <c r="M289" s="255" t="s">
        <v>155</v>
      </c>
      <c r="N289" s="257" t="n">
        <v>-10000000</v>
      </c>
      <c r="O289" s="257" t="n">
        <v>3837.315376</v>
      </c>
      <c r="P289" s="258" t="n">
        <v>0.52</v>
      </c>
      <c r="Q289" s="257" t="n">
        <v>79.450416</v>
      </c>
      <c r="R289" s="257" t="n">
        <v>74.402298</v>
      </c>
      <c r="S289" s="258" t="n">
        <v>-5.09825408683115</v>
      </c>
      <c r="T289" s="257" t="n">
        <v>-19563.608798152</v>
      </c>
      <c r="U289" s="257" t="n">
        <v>-909.195189</v>
      </c>
      <c r="V289" s="257" t="n">
        <v>0</v>
      </c>
      <c r="W289" s="257" t="n">
        <v>-20472.803987152</v>
      </c>
      <c r="X289" s="257" t="n">
        <v>106912.51414</v>
      </c>
      <c r="Y289" s="257" t="n">
        <v>87142.659936</v>
      </c>
      <c r="Z289" s="257" t="n">
        <v>-19769.854204</v>
      </c>
      <c r="AA289" s="257" t="n">
        <v>702.949783152006</v>
      </c>
      <c r="AB289" s="257" t="n">
        <v>106912.51414</v>
      </c>
      <c r="AC289" s="257" t="n">
        <v>87142.659936</v>
      </c>
      <c r="AD289" s="257" t="n">
        <v>-19769.854204</v>
      </c>
      <c r="AF289" s="257" t="n">
        <v>22093.34327732</v>
      </c>
      <c r="AG289" s="259" t="n">
        <f aca="false">IF(ISERROR(VLOOKUP(B289,Acc_Cash!$A:$H,3,FALSE())),0,VLOOKUP(B289,Acc_Cash!$A:$H,3,FALSE()))</f>
        <v>-26144.444444</v>
      </c>
      <c r="AH289" s="259" t="n">
        <f aca="false">AG289+AC289</f>
        <v>60998.215492</v>
      </c>
      <c r="AI289" s="259" t="n">
        <f aca="false">AH289-(IF(ISERROR(VLOOKUP(A289,'YTD Last'!$E$2:$Z$500,21,0)),0,VLOOKUP(A289,'YTD Last'!$E$2:$Z$500,21,0)))</f>
        <v>-83940.51395</v>
      </c>
      <c r="AJ289" s="259" t="n">
        <f aca="false">AH289-IF(ISERROR(VLOOKUP(A289,'QTD Last'!$A$2:$AH$600,34,0)),0,VLOOKUP(A289,'QTD Last'!$A$2:$AH$600,34,0))</f>
        <v>-19769.854204</v>
      </c>
      <c r="AK289" s="259" t="n">
        <f aca="false">AH289-IF(ISERROR(VLOOKUP(A289,'MTD Last'!$A$2:$AH$600,34,0)),0,VLOOKUP(A289,'MTD Last'!$A$2:$AH$600,34,0))</f>
        <v>-19769.854204</v>
      </c>
      <c r="AL289" s="259" t="n">
        <f aca="false">AD289-AE289</f>
        <v>-19769.854204</v>
      </c>
      <c r="AM289" s="269" t="str">
        <f aca="false">ROUND((L289-Control!$C$3)/365,0)&amp;" Year"</f>
        <v>-20 Year</v>
      </c>
      <c r="AN289" s="260" t="n">
        <f aca="false">IF(F289="AAA",1,IF(F289="AA+",2,IF(F289="AA",3,IF(F289="AA-",4,IF(F289="A+",5,IF(F289="A",6,IF(F289="A-",7,IF(F289="BBB+",8,"Code"))))))))</f>
        <v>6</v>
      </c>
      <c r="AO289" s="260" t="str">
        <f aca="false">IF(F289="BBB",9,IF(F289="BBB-",10,IF(F289="BB+",11,IF(F289="BB",12,IF(F289="BB-",13,IF(F289="B+",14,IF(F289="B",15,IF(F289="B-",16,"Code"))))))))</f>
        <v>Code</v>
      </c>
      <c r="AP289" s="260" t="n">
        <f aca="false">IF(AN289="Code",AO289,AN289)</f>
        <v>6</v>
      </c>
      <c r="AQ289" s="259" t="n">
        <f aca="false">AH289-(IF(ISERROR(VLOOKUP(A289,'WTD Last'!$A$1:$AQ$605,34,0)),0,VLOOKUP(A289,'WTD Last'!$A$1:$AQ$605,34,0)))</f>
        <v>-35829.684524</v>
      </c>
      <c r="AR289" s="270" t="n">
        <f aca="false">R289-(IF(ISERROR(VLOOKUP(A289,'WTD Last'!$A$1:$AQ$605,18,0)),0,VLOOKUP(A289,'WTD Last'!$A$1:$AQ$605,18,0)))</f>
        <v>-8.69296199999999</v>
      </c>
      <c r="AS289" s="259" t="n">
        <f aca="false">O289-(IF(ISERROR(VLOOKUP(A289,'WTD Last'!$A$1:$AQ$605,15,0)),0,VLOOKUP(A289,'WTD Last'!$A$1:$AQ$605,15,0)))</f>
        <v>-33.4297230000002</v>
      </c>
      <c r="AT289" s="259" t="n">
        <f aca="false">N289*(P289/100)/360</f>
        <v>-144.444444444444</v>
      </c>
      <c r="AU289" s="261" t="n">
        <v>122</v>
      </c>
      <c r="AV289" s="261" t="n">
        <v>299</v>
      </c>
      <c r="AW289" s="255"/>
      <c r="AX289" s="257"/>
    </row>
    <row r="290" customFormat="false" ht="12.75" hidden="false" customHeight="false" outlineLevel="0" collapsed="false">
      <c r="A290" s="255" t="n">
        <v>221</v>
      </c>
      <c r="B290" s="255" t="n">
        <v>338</v>
      </c>
      <c r="C290" s="255" t="s">
        <v>2</v>
      </c>
      <c r="D290" s="255" t="s">
        <v>104</v>
      </c>
      <c r="E290" s="255" t="s">
        <v>200</v>
      </c>
      <c r="F290" s="255" t="s">
        <v>102</v>
      </c>
      <c r="G290" s="255" t="s">
        <v>164</v>
      </c>
      <c r="H290" s="255" t="s">
        <v>168</v>
      </c>
      <c r="I290" s="255" t="s">
        <v>182</v>
      </c>
      <c r="J290" s="256" t="s">
        <v>189</v>
      </c>
      <c r="K290" s="268" t="n">
        <v>36809</v>
      </c>
      <c r="L290" s="268" t="n">
        <v>38636</v>
      </c>
      <c r="M290" s="255" t="s">
        <v>155</v>
      </c>
      <c r="N290" s="257" t="n">
        <v>-10000000</v>
      </c>
      <c r="O290" s="257" t="n">
        <v>3866.707511</v>
      </c>
      <c r="P290" s="258" t="n">
        <v>0.51</v>
      </c>
      <c r="Q290" s="257" t="n">
        <v>79.856329</v>
      </c>
      <c r="R290" s="257" t="n">
        <v>74.807253</v>
      </c>
      <c r="S290" s="258" t="n">
        <v>-5.09708798655739</v>
      </c>
      <c r="T290" s="257" t="n">
        <v>-19708.9484018493</v>
      </c>
      <c r="U290" s="257" t="n">
        <v>-929.687385</v>
      </c>
      <c r="V290" s="257" t="n">
        <v>0</v>
      </c>
      <c r="W290" s="257" t="n">
        <v>-20638.6357868493</v>
      </c>
      <c r="X290" s="257" t="n">
        <v>102868.428033</v>
      </c>
      <c r="Y290" s="257" t="n">
        <v>82963.349841</v>
      </c>
      <c r="Z290" s="257" t="n">
        <v>-19905.078192</v>
      </c>
      <c r="AA290" s="257" t="n">
        <v>733.557594849335</v>
      </c>
      <c r="AB290" s="257" t="n">
        <v>102868.428033</v>
      </c>
      <c r="AC290" s="257" t="n">
        <v>82963.349841</v>
      </c>
      <c r="AD290" s="257" t="n">
        <v>-19905.078192</v>
      </c>
      <c r="AF290" s="257" t="n">
        <v>22262.5684945825</v>
      </c>
      <c r="AG290" s="259" t="n">
        <f aca="false">IF(ISERROR(VLOOKUP(B290,Acc_Cash!$A:$H,3,FALSE())),0,VLOOKUP(B290,Acc_Cash!$A:$H,3,FALSE()))</f>
        <v>-13175</v>
      </c>
      <c r="AH290" s="259" t="n">
        <f aca="false">AG290+AC290</f>
        <v>69788.349841</v>
      </c>
      <c r="AI290" s="259" t="n">
        <f aca="false">AH290-(IF(ISERROR(VLOOKUP(A290,'YTD Last'!$E$2:$Z$500,21,0)),0,VLOOKUP(A290,'YTD Last'!$E$2:$Z$500,21,0)))</f>
        <v>-82615.899365</v>
      </c>
      <c r="AJ290" s="259" t="n">
        <f aca="false">AH290-IF(ISERROR(VLOOKUP(A290,'QTD Last'!$A$2:$AH$600,34,0)),0,VLOOKUP(A290,'QTD Last'!$A$2:$AH$600,34,0))</f>
        <v>-19905.078192</v>
      </c>
      <c r="AK290" s="259" t="n">
        <f aca="false">AH290-IF(ISERROR(VLOOKUP(A290,'MTD Last'!$A$2:$AH$600,34,0)),0,VLOOKUP(A290,'MTD Last'!$A$2:$AH$600,34,0))</f>
        <v>-19905.078192</v>
      </c>
      <c r="AL290" s="259" t="n">
        <f aca="false">AD290-AE290</f>
        <v>-19905.078192</v>
      </c>
      <c r="AM290" s="269" t="str">
        <f aca="false">ROUND((L290-Control!$C$3)/365,0)&amp;" Year"</f>
        <v>-20 Year</v>
      </c>
      <c r="AN290" s="260" t="n">
        <f aca="false">IF(F290="AAA",1,IF(F290="AA+",2,IF(F290="AA",3,IF(F290="AA-",4,IF(F290="A+",5,IF(F290="A",6,IF(F290="A-",7,IF(F290="BBB+",8,"Code"))))))))</f>
        <v>6</v>
      </c>
      <c r="AO290" s="260" t="str">
        <f aca="false">IF(F290="BBB",9,IF(F290="BBB-",10,IF(F290="BB+",11,IF(F290="BB",12,IF(F290="BB-",13,IF(F290="B+",14,IF(F290="B",15,IF(F290="B-",16,"Code"))))))))</f>
        <v>Code</v>
      </c>
      <c r="AP290" s="260" t="n">
        <f aca="false">IF(AN290="Code",AO290,AN290)</f>
        <v>6</v>
      </c>
      <c r="AQ290" s="259" t="n">
        <f aca="false">AH290-(IF(ISERROR(VLOOKUP(A290,'WTD Last'!$A$1:$AQ$605,34,0)),0,VLOOKUP(A290,'WTD Last'!$A$1:$AQ$605,34,0)))</f>
        <v>-35280.074946</v>
      </c>
      <c r="AR290" s="270" t="n">
        <f aca="false">R290-(IF(ISERROR(VLOOKUP(A290,'WTD Last'!$A$1:$AQ$605,18,0)),0,VLOOKUP(A290,'WTD Last'!$A$1:$AQ$605,18,0)))</f>
        <v>-8.493128</v>
      </c>
      <c r="AS290" s="259" t="n">
        <f aca="false">O290-(IF(ISERROR(VLOOKUP(A290,'WTD Last'!$A$1:$AQ$605,15,0)),0,VLOOKUP(A290,'WTD Last'!$A$1:$AQ$605,15,0)))</f>
        <v>-33.9845340000002</v>
      </c>
      <c r="AT290" s="259" t="n">
        <f aca="false">N290*(P290/100)/360</f>
        <v>-141.666666666667</v>
      </c>
      <c r="AU290" s="261" t="n">
        <v>81224</v>
      </c>
      <c r="AV290" s="261" t="n">
        <v>299</v>
      </c>
      <c r="AW290" s="255"/>
      <c r="AX290" s="257"/>
    </row>
    <row r="291" customFormat="false" ht="12.75" hidden="false" customHeight="false" outlineLevel="0" collapsed="false">
      <c r="A291" s="255" t="n">
        <v>223</v>
      </c>
      <c r="B291" s="255" t="n">
        <v>339</v>
      </c>
      <c r="C291" s="255" t="s">
        <v>2</v>
      </c>
      <c r="D291" s="255" t="s">
        <v>104</v>
      </c>
      <c r="E291" s="255" t="s">
        <v>200</v>
      </c>
      <c r="F291" s="255" t="s">
        <v>102</v>
      </c>
      <c r="G291" s="255" t="s">
        <v>164</v>
      </c>
      <c r="H291" s="255" t="s">
        <v>168</v>
      </c>
      <c r="I291" s="255" t="s">
        <v>210</v>
      </c>
      <c r="J291" s="256" t="s">
        <v>189</v>
      </c>
      <c r="K291" s="268" t="n">
        <v>36811</v>
      </c>
      <c r="L291" s="268" t="n">
        <v>38637</v>
      </c>
      <c r="M291" s="255" t="s">
        <v>155</v>
      </c>
      <c r="N291" s="257" t="n">
        <v>10000000</v>
      </c>
      <c r="O291" s="257" t="n">
        <v>-3877.257493</v>
      </c>
      <c r="P291" s="258" t="n">
        <v>0.57</v>
      </c>
      <c r="Q291" s="257" t="n">
        <v>79.884127</v>
      </c>
      <c r="R291" s="257" t="n">
        <v>74.835087</v>
      </c>
      <c r="S291" s="258" t="n">
        <v>-5.09717020171886</v>
      </c>
      <c r="T291" s="257" t="n">
        <v>19763.0413577108</v>
      </c>
      <c r="U291" s="257" t="n">
        <v>943.645464</v>
      </c>
      <c r="V291" s="257" t="n">
        <v>0</v>
      </c>
      <c r="W291" s="257" t="n">
        <v>20706.6868217108</v>
      </c>
      <c r="X291" s="257" t="n">
        <v>-78013.804387</v>
      </c>
      <c r="Y291" s="257" t="n">
        <v>-58014.174359</v>
      </c>
      <c r="Z291" s="257" t="n">
        <v>19999.630028</v>
      </c>
      <c r="AA291" s="257" t="n">
        <v>-707.05679371077</v>
      </c>
      <c r="AB291" s="257" t="n">
        <v>-78013.804387</v>
      </c>
      <c r="AC291" s="257" t="n">
        <v>-58014.174359</v>
      </c>
      <c r="AD291" s="257" t="n">
        <v>19999.630028</v>
      </c>
      <c r="AF291" s="257" t="n">
        <v>-22323.3100159475</v>
      </c>
      <c r="AG291" s="259" t="n">
        <f aca="false">IF(ISERROR(VLOOKUP(B291,Acc_Cash!$A:$H,3,FALSE())),0,VLOOKUP(B291,Acc_Cash!$A:$H,3,FALSE()))</f>
        <v>14566.666667</v>
      </c>
      <c r="AH291" s="259" t="n">
        <f aca="false">AG291+AC291</f>
        <v>-43447.507692</v>
      </c>
      <c r="AI291" s="259" t="n">
        <f aca="false">AH291-(IF(ISERROR(VLOOKUP(A291,'YTD Last'!$E$2:$Z$500,21,0)),0,VLOOKUP(A291,'YTD Last'!$E$2:$Z$500,21,0)))</f>
        <v>84089.638983</v>
      </c>
      <c r="AJ291" s="259" t="n">
        <f aca="false">AH291-IF(ISERROR(VLOOKUP(A291,'QTD Last'!$A$2:$AH$600,34,0)),0,VLOOKUP(A291,'QTD Last'!$A$2:$AH$600,34,0))</f>
        <v>19999.630028</v>
      </c>
      <c r="AK291" s="259" t="n">
        <f aca="false">AH291-IF(ISERROR(VLOOKUP(A291,'MTD Last'!$A$2:$AH$600,34,0)),0,VLOOKUP(A291,'MTD Last'!$A$2:$AH$600,34,0))</f>
        <v>19999.630028</v>
      </c>
      <c r="AL291" s="259" t="n">
        <f aca="false">AD291-AE291</f>
        <v>19999.630028</v>
      </c>
      <c r="AM291" s="269" t="str">
        <f aca="false">ROUND((L291-Control!$C$3)/365,0)&amp;" Year"</f>
        <v>-20 Year</v>
      </c>
      <c r="AN291" s="260" t="n">
        <f aca="false">IF(F291="AAA",1,IF(F291="AA+",2,IF(F291="AA",3,IF(F291="AA-",4,IF(F291="A+",5,IF(F291="A",6,IF(F291="A-",7,IF(F291="BBB+",8,"Code"))))))))</f>
        <v>6</v>
      </c>
      <c r="AO291" s="260" t="str">
        <f aca="false">IF(F291="BBB",9,IF(F291="BBB-",10,IF(F291="BB+",11,IF(F291="BB",12,IF(F291="BB-",13,IF(F291="B+",14,IF(F291="B",15,IF(F291="B-",16,"Code"))))))))</f>
        <v>Code</v>
      </c>
      <c r="AP291" s="260" t="n">
        <f aca="false">IF(AN291="Code",AO291,AN291)</f>
        <v>6</v>
      </c>
      <c r="AQ291" s="259" t="n">
        <f aca="false">AH291-(IF(ISERROR(VLOOKUP(A291,'WTD Last'!$A$1:$AQ$605,34,0)),0,VLOOKUP(A291,'WTD Last'!$A$1:$AQ$605,34,0)))</f>
        <v>35309.182584</v>
      </c>
      <c r="AR291" s="270" t="n">
        <f aca="false">R291-(IF(ISERROR(VLOOKUP(A291,'WTD Last'!$A$1:$AQ$605,18,0)),0,VLOOKUP(A291,'WTD Last'!$A$1:$AQ$605,18,0)))</f>
        <v>-8.479015</v>
      </c>
      <c r="AS291" s="259" t="n">
        <f aca="false">O291-(IF(ISERROR(VLOOKUP(A291,'WTD Last'!$A$1:$AQ$605,15,0)),0,VLOOKUP(A291,'WTD Last'!$A$1:$AQ$605,15,0)))</f>
        <v>34.1190640000004</v>
      </c>
      <c r="AT291" s="259" t="n">
        <f aca="false">N291*(P291/100)/360</f>
        <v>158.333333333333</v>
      </c>
      <c r="AU291" s="261" t="n">
        <v>82003</v>
      </c>
      <c r="AV291" s="261" t="n">
        <v>299</v>
      </c>
      <c r="AW291" s="255"/>
      <c r="AX291" s="257"/>
    </row>
    <row r="292" customFormat="false" ht="12.75" hidden="false" customHeight="false" outlineLevel="0" collapsed="false">
      <c r="A292" s="255" t="n">
        <v>226</v>
      </c>
      <c r="B292" s="255" t="n">
        <v>342</v>
      </c>
      <c r="C292" s="255" t="s">
        <v>2</v>
      </c>
      <c r="D292" s="255" t="s">
        <v>104</v>
      </c>
      <c r="E292" s="255" t="s">
        <v>200</v>
      </c>
      <c r="F292" s="255" t="s">
        <v>102</v>
      </c>
      <c r="G292" s="255" t="s">
        <v>164</v>
      </c>
      <c r="H292" s="255" t="s">
        <v>168</v>
      </c>
      <c r="I292" s="255" t="s">
        <v>153</v>
      </c>
      <c r="J292" s="256" t="s">
        <v>189</v>
      </c>
      <c r="K292" s="268" t="n">
        <v>36812</v>
      </c>
      <c r="L292" s="268" t="n">
        <v>38638</v>
      </c>
      <c r="M292" s="255" t="s">
        <v>155</v>
      </c>
      <c r="N292" s="257" t="n">
        <v>10000000</v>
      </c>
      <c r="O292" s="257" t="n">
        <v>-3882.151655</v>
      </c>
      <c r="P292" s="258" t="n">
        <v>0.59</v>
      </c>
      <c r="Q292" s="257" t="n">
        <v>79.911705</v>
      </c>
      <c r="R292" s="257" t="n">
        <v>74.862752</v>
      </c>
      <c r="S292" s="258" t="n">
        <v>-5.09719601856092</v>
      </c>
      <c r="T292" s="257" t="n">
        <v>19788.0879593157</v>
      </c>
      <c r="U292" s="257" t="n">
        <v>948.128079</v>
      </c>
      <c r="V292" s="257" t="n">
        <v>0</v>
      </c>
      <c r="W292" s="257" t="n">
        <v>20736.2160383157</v>
      </c>
      <c r="X292" s="257" t="n">
        <v>-70432.455068</v>
      </c>
      <c r="Y292" s="257" t="n">
        <v>-50395.275032</v>
      </c>
      <c r="Z292" s="257" t="n">
        <v>20037.180036</v>
      </c>
      <c r="AA292" s="257" t="n">
        <v>-699.036002315686</v>
      </c>
      <c r="AB292" s="257" t="n">
        <v>-70432.455068</v>
      </c>
      <c r="AC292" s="257" t="n">
        <v>-50395.275032</v>
      </c>
      <c r="AD292" s="257" t="n">
        <v>20037.180036</v>
      </c>
      <c r="AF292" s="257" t="n">
        <v>-22351.4881536625</v>
      </c>
      <c r="AG292" s="259" t="n">
        <f aca="false">IF(ISERROR(VLOOKUP(B292,Acc_Cash!$A:$H,3,FALSE())),0,VLOOKUP(B292,Acc_Cash!$A:$H,3,FALSE()))</f>
        <v>15569.444444</v>
      </c>
      <c r="AH292" s="259" t="n">
        <f aca="false">AG292+AC292</f>
        <v>-34825.830588</v>
      </c>
      <c r="AI292" s="259" t="n">
        <f aca="false">AH292-(IF(ISERROR(VLOOKUP(A292,'YTD Last'!$E$2:$Z$500,21,0)),0,VLOOKUP(A292,'YTD Last'!$E$2:$Z$500,21,0)))</f>
        <v>84431.411158</v>
      </c>
      <c r="AJ292" s="259" t="n">
        <f aca="false">AH292-IF(ISERROR(VLOOKUP(A292,'QTD Last'!$A$2:$AH$600,34,0)),0,VLOOKUP(A292,'QTD Last'!$A$2:$AH$600,34,0))</f>
        <v>20037.180036</v>
      </c>
      <c r="AK292" s="259" t="n">
        <f aca="false">AH292-IF(ISERROR(VLOOKUP(A292,'MTD Last'!$A$2:$AH$600,34,0)),0,VLOOKUP(A292,'MTD Last'!$A$2:$AH$600,34,0))</f>
        <v>20037.180036</v>
      </c>
      <c r="AL292" s="259" t="n">
        <f aca="false">AD292-AE292</f>
        <v>20037.180036</v>
      </c>
      <c r="AM292" s="269" t="str">
        <f aca="false">ROUND((L292-Control!$C$3)/365,0)&amp;" Year"</f>
        <v>-20 Year</v>
      </c>
      <c r="AN292" s="260" t="n">
        <f aca="false">IF(F292="AAA",1,IF(F292="AA+",2,IF(F292="AA",3,IF(F292="AA-",4,IF(F292="A+",5,IF(F292="A",6,IF(F292="A-",7,IF(F292="BBB+",8,"Code"))))))))</f>
        <v>6</v>
      </c>
      <c r="AO292" s="260" t="str">
        <f aca="false">IF(F292="BBB",9,IF(F292="BBB-",10,IF(F292="BB+",11,IF(F292="BB",12,IF(F292="BB-",13,IF(F292="B+",14,IF(F292="B",15,IF(F292="B-",16,"Code"))))))))</f>
        <v>Code</v>
      </c>
      <c r="AP292" s="260" t="n">
        <f aca="false">IF(AN292="Code",AO292,AN292)</f>
        <v>6</v>
      </c>
      <c r="AQ292" s="259" t="n">
        <f aca="false">AH292-(IF(ISERROR(VLOOKUP(A292,'WTD Last'!$A$1:$AQ$605,34,0)),0,VLOOKUP(A292,'WTD Last'!$A$1:$AQ$605,34,0)))</f>
        <v>35291.994068</v>
      </c>
      <c r="AR292" s="270" t="n">
        <f aca="false">R292-(IF(ISERROR(VLOOKUP(A292,'WTD Last'!$A$1:$AQ$605,18,0)),0,VLOOKUP(A292,'WTD Last'!$A$1:$AQ$605,18,0)))</f>
        <v>-8.464607</v>
      </c>
      <c r="AS292" s="259" t="n">
        <f aca="false">O292-(IF(ISERROR(VLOOKUP(A292,'WTD Last'!$A$1:$AQ$605,15,0)),0,VLOOKUP(A292,'WTD Last'!$A$1:$AQ$605,15,0)))</f>
        <v>34.1822540000003</v>
      </c>
      <c r="AT292" s="259" t="n">
        <f aca="false">N292*(P292/100)/360</f>
        <v>163.888888888889</v>
      </c>
      <c r="AU292" s="261" t="n">
        <v>86945</v>
      </c>
      <c r="AV292" s="261" t="n">
        <v>299</v>
      </c>
      <c r="AW292" s="255"/>
      <c r="AX292" s="257"/>
    </row>
    <row r="293" customFormat="false" ht="12.75" hidden="false" customHeight="false" outlineLevel="0" collapsed="false">
      <c r="A293" s="255" t="n">
        <v>1328</v>
      </c>
      <c r="B293" s="255" t="n">
        <v>488</v>
      </c>
      <c r="C293" s="255" t="s">
        <v>2</v>
      </c>
      <c r="D293" s="255" t="s">
        <v>104</v>
      </c>
      <c r="E293" s="255" t="s">
        <v>200</v>
      </c>
      <c r="F293" s="255" t="s">
        <v>102</v>
      </c>
      <c r="G293" s="255" t="s">
        <v>164</v>
      </c>
      <c r="H293" s="255" t="s">
        <v>168</v>
      </c>
      <c r="I293" s="255" t="s">
        <v>156</v>
      </c>
      <c r="J293" s="256" t="s">
        <v>154</v>
      </c>
      <c r="K293" s="268" t="n">
        <v>36896</v>
      </c>
      <c r="L293" s="268" t="n">
        <v>38722</v>
      </c>
      <c r="M293" s="255" t="s">
        <v>155</v>
      </c>
      <c r="N293" s="257" t="n">
        <v>-10000000</v>
      </c>
      <c r="O293" s="257" t="n">
        <v>4086.355804</v>
      </c>
      <c r="P293" s="258" t="n">
        <v>0.8</v>
      </c>
      <c r="Q293" s="257" t="n">
        <v>82.18083</v>
      </c>
      <c r="R293" s="257" t="n">
        <v>77.134269</v>
      </c>
      <c r="S293" s="258" t="n">
        <v>-5.09461497669466</v>
      </c>
      <c r="T293" s="257" t="n">
        <v>-20818.4094791615</v>
      </c>
      <c r="U293" s="257" t="n">
        <v>-1026.195402</v>
      </c>
      <c r="V293" s="257" t="n">
        <v>0</v>
      </c>
      <c r="W293" s="257" t="n">
        <v>-21844.6048811615</v>
      </c>
      <c r="X293" s="257" t="n">
        <v>-10517.385435</v>
      </c>
      <c r="Y293" s="257" t="n">
        <v>-31670.929194</v>
      </c>
      <c r="Z293" s="257" t="n">
        <v>-21153.543759</v>
      </c>
      <c r="AA293" s="257" t="n">
        <v>691.06112216154</v>
      </c>
      <c r="AB293" s="257" t="n">
        <v>-10517.385435</v>
      </c>
      <c r="AC293" s="257" t="n">
        <v>-31670.929194</v>
      </c>
      <c r="AD293" s="257" t="n">
        <v>-21153.543759</v>
      </c>
      <c r="AF293" s="257" t="n">
        <v>23527.19354153</v>
      </c>
      <c r="AG293" s="259" t="n">
        <f aca="false">IF(ISERROR(VLOOKUP(B293,Acc_Cash!$A:$H,3,FALSE())),0,VLOOKUP(B293,Acc_Cash!$A:$H,3,FALSE()))</f>
        <v>0</v>
      </c>
      <c r="AH293" s="259" t="n">
        <f aca="false">AG293+AC293</f>
        <v>-31670.929194</v>
      </c>
      <c r="AI293" s="259" t="n">
        <f aca="false">AH293-(IF(ISERROR(VLOOKUP(A293,'YTD Last'!$E$2:$Z$500,21,0)),0,VLOOKUP(A293,'YTD Last'!$E$2:$Z$500,21,0)))</f>
        <v>-83148.213917</v>
      </c>
      <c r="AJ293" s="259" t="n">
        <f aca="false">AH293-IF(ISERROR(VLOOKUP(A293,'QTD Last'!$A$2:$AH$600,34,0)),0,VLOOKUP(A293,'QTD Last'!$A$2:$AH$600,34,0))</f>
        <v>-21153.543759</v>
      </c>
      <c r="AK293" s="259" t="n">
        <f aca="false">AH293-IF(ISERROR(VLOOKUP(A293,'MTD Last'!$A$2:$AH$600,34,0)),0,VLOOKUP(A293,'MTD Last'!$A$2:$AH$600,34,0))</f>
        <v>-21153.543759</v>
      </c>
      <c r="AL293" s="259" t="n">
        <f aca="false">AD293-AE293</f>
        <v>-21153.543759</v>
      </c>
      <c r="AM293" s="269" t="str">
        <f aca="false">ROUND((L293-Control!$C$3)/365,0)&amp;" Year"</f>
        <v>-20 Year</v>
      </c>
      <c r="AN293" s="260" t="n">
        <f aca="false">IF(F293="AAA",1,IF(F293="AA+",2,IF(F293="AA",3,IF(F293="AA-",4,IF(F293="A+",5,IF(F293="A",6,IF(F293="A-",7,IF(F293="BBB+",8,"Code"))))))))</f>
        <v>6</v>
      </c>
      <c r="AO293" s="260" t="str">
        <f aca="false">IF(F293="BBB",9,IF(F293="BBB-",10,IF(F293="BB+",11,IF(F293="BB",12,IF(F293="BB-",13,IF(F293="B+",14,IF(F293="B",15,IF(F293="B-",16,"Code"))))))))</f>
        <v>Code</v>
      </c>
      <c r="AP293" s="260" t="n">
        <f aca="false">IF(AN293="Code",AO293,AN293)</f>
        <v>6</v>
      </c>
      <c r="AQ293" s="259" t="n">
        <f aca="false">AH293-(IF(ISERROR(VLOOKUP(A293,'WTD Last'!$A$1:$AQ$605,34,0)),0,VLOOKUP(A293,'WTD Last'!$A$1:$AQ$605,34,0)))</f>
        <v>-32170.109536</v>
      </c>
      <c r="AR293" s="270" t="n">
        <f aca="false">R293-(IF(ISERROR(VLOOKUP(A293,'WTD Last'!$A$1:$AQ$605,18,0)),0,VLOOKUP(A293,'WTD Last'!$A$1:$AQ$605,18,0)))</f>
        <v>-7.30692599999999</v>
      </c>
      <c r="AS293" s="259" t="n">
        <f aca="false">O293-(IF(ISERROR(VLOOKUP(A293,'WTD Last'!$A$1:$AQ$605,15,0)),0,VLOOKUP(A293,'WTD Last'!$A$1:$AQ$605,15,0)))</f>
        <v>-37.6658869999997</v>
      </c>
      <c r="AT293" s="259" t="n">
        <f aca="false">N293*(P293/100)/360</f>
        <v>-222.222222222222</v>
      </c>
      <c r="AV293" s="261" t="n">
        <v>299</v>
      </c>
      <c r="AW293" s="255"/>
      <c r="AX293" s="257"/>
    </row>
    <row r="294" customFormat="false" ht="12.75" hidden="false" customHeight="false" outlineLevel="0" collapsed="false">
      <c r="A294" s="255" t="n">
        <v>1561</v>
      </c>
      <c r="B294" s="255" t="n">
        <v>607</v>
      </c>
      <c r="C294" s="255" t="s">
        <v>2</v>
      </c>
      <c r="D294" s="255" t="s">
        <v>157</v>
      </c>
      <c r="E294" s="255" t="s">
        <v>200</v>
      </c>
      <c r="F294" s="255" t="s">
        <v>102</v>
      </c>
      <c r="G294" s="255" t="s">
        <v>164</v>
      </c>
      <c r="H294" s="255" t="s">
        <v>168</v>
      </c>
      <c r="I294" s="255" t="s">
        <v>156</v>
      </c>
      <c r="J294" s="256" t="s">
        <v>158</v>
      </c>
      <c r="K294" s="268" t="n">
        <v>36896</v>
      </c>
      <c r="L294" s="268" t="n">
        <v>38722</v>
      </c>
      <c r="M294" s="255" t="s">
        <v>155</v>
      </c>
      <c r="N294" s="257" t="n">
        <v>10000000</v>
      </c>
      <c r="O294" s="257" t="n">
        <v>-4086.355804</v>
      </c>
      <c r="P294" s="258" t="n">
        <v>0.8</v>
      </c>
      <c r="Q294" s="257" t="n">
        <v>82.18083</v>
      </c>
      <c r="R294" s="257" t="n">
        <v>77.134269</v>
      </c>
      <c r="S294" s="258" t="n">
        <v>-5.09461497669466</v>
      </c>
      <c r="T294" s="257" t="n">
        <v>20818.4094791615</v>
      </c>
      <c r="U294" s="257" t="n">
        <v>1026.195402</v>
      </c>
      <c r="V294" s="257" t="n">
        <v>0</v>
      </c>
      <c r="W294" s="257" t="n">
        <v>21844.6048811615</v>
      </c>
      <c r="X294" s="257" t="n">
        <v>10517.385435</v>
      </c>
      <c r="Y294" s="257" t="n">
        <v>31670.929194</v>
      </c>
      <c r="Z294" s="257" t="n">
        <v>21153.543759</v>
      </c>
      <c r="AA294" s="257" t="n">
        <v>-691.06112216154</v>
      </c>
      <c r="AB294" s="257" t="n">
        <v>10517.385435</v>
      </c>
      <c r="AC294" s="257" t="n">
        <v>31670.929194</v>
      </c>
      <c r="AD294" s="257" t="n">
        <v>21153.543759</v>
      </c>
      <c r="AF294" s="257" t="n">
        <v>-23527.19354153</v>
      </c>
      <c r="AG294" s="259" t="n">
        <f aca="false">IF(ISERROR(VLOOKUP(B294,Acc_Cash!$A:$H,3,FALSE())),0,VLOOKUP(B294,Acc_Cash!$A:$H,3,FALSE()))</f>
        <v>0</v>
      </c>
      <c r="AH294" s="259" t="n">
        <f aca="false">AG294+AC294</f>
        <v>31670.929194</v>
      </c>
      <c r="AI294" s="259" t="n">
        <f aca="false">AH294-(IF(ISERROR(VLOOKUP(A294,'YTD Last'!$E$2:$Z$500,21,0)),0,VLOOKUP(A294,'YTD Last'!$E$2:$Z$500,21,0)))</f>
        <v>83148.213917</v>
      </c>
      <c r="AJ294" s="259" t="n">
        <f aca="false">AH294-IF(ISERROR(VLOOKUP(A294,'QTD Last'!$A$2:$AH$600,34,0)),0,VLOOKUP(A294,'QTD Last'!$A$2:$AH$600,34,0))</f>
        <v>21153.543759</v>
      </c>
      <c r="AK294" s="259" t="n">
        <f aca="false">AH294-IF(ISERROR(VLOOKUP(A294,'MTD Last'!$A$2:$AH$600,34,0)),0,VLOOKUP(A294,'MTD Last'!$A$2:$AH$600,34,0))</f>
        <v>21153.543759</v>
      </c>
      <c r="AL294" s="259" t="n">
        <f aca="false">AD294-AE294</f>
        <v>21153.543759</v>
      </c>
      <c r="AM294" s="269" t="str">
        <f aca="false">ROUND((L294-Control!$C$3)/365,0)&amp;" Year"</f>
        <v>-20 Year</v>
      </c>
      <c r="AN294" s="260" t="n">
        <f aca="false">IF(F294="AAA",1,IF(F294="AA+",2,IF(F294="AA",3,IF(F294="AA-",4,IF(F294="A+",5,IF(F294="A",6,IF(F294="A-",7,IF(F294="BBB+",8,"Code"))))))))</f>
        <v>6</v>
      </c>
      <c r="AO294" s="260" t="str">
        <f aca="false">IF(F294="BBB",9,IF(F294="BBB-",10,IF(F294="BB+",11,IF(F294="BB",12,IF(F294="BB-",13,IF(F294="B+",14,IF(F294="B",15,IF(F294="B-",16,"Code"))))))))</f>
        <v>Code</v>
      </c>
      <c r="AP294" s="260" t="n">
        <f aca="false">IF(AN294="Code",AO294,AN294)</f>
        <v>6</v>
      </c>
      <c r="AQ294" s="259" t="n">
        <f aca="false">AH294-(IF(ISERROR(VLOOKUP(A294,'WTD Last'!$A$1:$AQ$605,34,0)),0,VLOOKUP(A294,'WTD Last'!$A$1:$AQ$605,34,0)))</f>
        <v>32170.109536</v>
      </c>
      <c r="AR294" s="270" t="n">
        <f aca="false">R294-(IF(ISERROR(VLOOKUP(A294,'WTD Last'!$A$1:$AQ$605,18,0)),0,VLOOKUP(A294,'WTD Last'!$A$1:$AQ$605,18,0)))</f>
        <v>-7.30692599999999</v>
      </c>
      <c r="AS294" s="259" t="n">
        <f aca="false">O294-(IF(ISERROR(VLOOKUP(A294,'WTD Last'!$A$1:$AQ$605,15,0)),0,VLOOKUP(A294,'WTD Last'!$A$1:$AQ$605,15,0)))</f>
        <v>37.6658869999997</v>
      </c>
      <c r="AT294" s="259" t="n">
        <f aca="false">N294*(P294/100)/360</f>
        <v>222.222222222222</v>
      </c>
      <c r="AV294" s="261" t="n">
        <v>299</v>
      </c>
      <c r="AW294" s="255"/>
      <c r="AX294" s="257"/>
    </row>
    <row r="295" customFormat="false" ht="12.75" hidden="false" customHeight="false" outlineLevel="0" collapsed="false">
      <c r="A295" s="255" t="n">
        <v>1678</v>
      </c>
      <c r="B295" s="255" t="n">
        <v>886</v>
      </c>
      <c r="C295" s="255" t="s">
        <v>2</v>
      </c>
      <c r="D295" s="255" t="s">
        <v>104</v>
      </c>
      <c r="E295" s="255" t="s">
        <v>200</v>
      </c>
      <c r="F295" s="255" t="s">
        <v>102</v>
      </c>
      <c r="G295" s="255" t="s">
        <v>164</v>
      </c>
      <c r="H295" s="255" t="s">
        <v>168</v>
      </c>
      <c r="I295" s="255" t="s">
        <v>186</v>
      </c>
      <c r="J295" s="256" t="s">
        <v>189</v>
      </c>
      <c r="K295" s="268" t="n">
        <v>36963</v>
      </c>
      <c r="L295" s="268" t="n">
        <v>36969</v>
      </c>
      <c r="M295" s="255" t="s">
        <v>155</v>
      </c>
      <c r="N295" s="257" t="n">
        <v>0</v>
      </c>
      <c r="O295" s="257" t="n">
        <v>0</v>
      </c>
      <c r="P295" s="258" t="n">
        <v>0.74</v>
      </c>
      <c r="Q295" s="257" t="n">
        <v>0</v>
      </c>
      <c r="R295" s="257" t="n">
        <v>0</v>
      </c>
      <c r="T295" s="257" t="n">
        <v>0</v>
      </c>
      <c r="U295" s="257" t="n">
        <v>0</v>
      </c>
      <c r="V295" s="257" t="n">
        <v>0</v>
      </c>
      <c r="W295" s="257" t="n">
        <v>0</v>
      </c>
      <c r="X295" s="257" t="n">
        <v>0</v>
      </c>
      <c r="Y295" s="257" t="n">
        <v>0</v>
      </c>
      <c r="Z295" s="257" t="n">
        <v>0</v>
      </c>
      <c r="AA295" s="257" t="n">
        <v>0</v>
      </c>
      <c r="AB295" s="257" t="n">
        <v>0</v>
      </c>
      <c r="AC295" s="257" t="n">
        <v>0</v>
      </c>
      <c r="AD295" s="257" t="n">
        <v>0</v>
      </c>
      <c r="AF295" s="257" t="n">
        <v>0</v>
      </c>
      <c r="AG295" s="259" t="n">
        <f aca="false">IF(ISERROR(VLOOKUP(B295,Acc_Cash!$A:$H,3,FALSE())),0,VLOOKUP(B295,Acc_Cash!$A:$H,3,FALSE()))</f>
        <v>-45499.996667</v>
      </c>
      <c r="AH295" s="259" t="n">
        <f aca="false">AG295+AC295</f>
        <v>-45499.996667</v>
      </c>
      <c r="AI295" s="259" t="n">
        <f aca="false">AH295-(IF(ISERROR(VLOOKUP(A295,'YTD Last'!$E$2:$Z$500,21,0)),0,VLOOKUP(A295,'YTD Last'!$E$2:$Z$500,21,0)))</f>
        <v>-45499.996667</v>
      </c>
      <c r="AJ295" s="259" t="n">
        <f aca="false">AH295-IF(ISERROR(VLOOKUP(A295,'QTD Last'!$A$2:$AH$600,34,0)),0,VLOOKUP(A295,'QTD Last'!$A$2:$AH$600,34,0))</f>
        <v>0</v>
      </c>
      <c r="AK295" s="259" t="n">
        <f aca="false">AH295-IF(ISERROR(VLOOKUP(A295,'MTD Last'!$A$2:$AH$600,34,0)),0,VLOOKUP(A295,'MTD Last'!$A$2:$AH$600,34,0))</f>
        <v>0</v>
      </c>
      <c r="AL295" s="259" t="n">
        <f aca="false">AD295-AE295</f>
        <v>0</v>
      </c>
      <c r="AM295" s="269" t="str">
        <f aca="false">ROUND((L295-Control!$C$3)/365,0)&amp;" Year"</f>
        <v>-25 Year</v>
      </c>
      <c r="AN295" s="260" t="n">
        <f aca="false">IF(F295="AAA",1,IF(F295="AA+",2,IF(F295="AA",3,IF(F295="AA-",4,IF(F295="A+",5,IF(F295="A",6,IF(F295="A-",7,IF(F295="BBB+",8,"Code"))))))))</f>
        <v>6</v>
      </c>
      <c r="AO295" s="260" t="str">
        <f aca="false">IF(F295="BBB",9,IF(F295="BBB-",10,IF(F295="BB+",11,IF(F295="BB",12,IF(F295="BB-",13,IF(F295="B+",14,IF(F295="B",15,IF(F295="B-",16,"Code"))))))))</f>
        <v>Code</v>
      </c>
      <c r="AP295" s="260" t="n">
        <f aca="false">IF(AN295="Code",AO295,AN295)</f>
        <v>6</v>
      </c>
      <c r="AQ295" s="259" t="n">
        <f aca="false">AH295-(IF(ISERROR(VLOOKUP(A295,'WTD Last'!$A$1:$AQ$605,34,0)),0,VLOOKUP(A295,'WTD Last'!$A$1:$AQ$605,34,0)))</f>
        <v>0</v>
      </c>
      <c r="AR295" s="270" t="n">
        <f aca="false">R295-(IF(ISERROR(VLOOKUP(A295,'WTD Last'!$A$1:$AQ$605,18,0)),0,VLOOKUP(A295,'WTD Last'!$A$1:$AQ$605,18,0)))</f>
        <v>0</v>
      </c>
      <c r="AS295" s="259" t="n">
        <f aca="false">O295-(IF(ISERROR(VLOOKUP(A295,'WTD Last'!$A$1:$AQ$605,15,0)),0,VLOOKUP(A295,'WTD Last'!$A$1:$AQ$605,15,0)))</f>
        <v>0</v>
      </c>
      <c r="AT295" s="259" t="n">
        <f aca="false">N295*(P295/100)/360</f>
        <v>0</v>
      </c>
      <c r="AU295" s="261" t="n">
        <v>89135</v>
      </c>
      <c r="AV295" s="261" t="n">
        <v>299</v>
      </c>
      <c r="AW295" s="255"/>
      <c r="AX295" s="257"/>
    </row>
    <row r="296" customFormat="false" ht="12.75" hidden="false" customHeight="false" outlineLevel="0" collapsed="false">
      <c r="A296" s="255" t="n">
        <v>1683</v>
      </c>
      <c r="B296" s="255" t="n">
        <v>891</v>
      </c>
      <c r="C296" s="255" t="s">
        <v>2</v>
      </c>
      <c r="D296" s="255" t="s">
        <v>104</v>
      </c>
      <c r="E296" s="255" t="s">
        <v>200</v>
      </c>
      <c r="F296" s="255" t="s">
        <v>102</v>
      </c>
      <c r="G296" s="255" t="s">
        <v>164</v>
      </c>
      <c r="H296" s="255" t="s">
        <v>168</v>
      </c>
      <c r="I296" s="255" t="s">
        <v>180</v>
      </c>
      <c r="J296" s="256" t="s">
        <v>189</v>
      </c>
      <c r="K296" s="268" t="n">
        <v>36964</v>
      </c>
      <c r="L296" s="268" t="n">
        <v>37694</v>
      </c>
      <c r="M296" s="255" t="s">
        <v>155</v>
      </c>
      <c r="N296" s="257" t="n">
        <v>10000000</v>
      </c>
      <c r="O296" s="257" t="n">
        <v>-1783.439383</v>
      </c>
      <c r="P296" s="258" t="n">
        <v>0.57</v>
      </c>
      <c r="Q296" s="257" t="n">
        <v>54.40384</v>
      </c>
      <c r="R296" s="257" t="n">
        <v>49.293749</v>
      </c>
      <c r="S296" s="258" t="n">
        <v>-5.20239442021318</v>
      </c>
      <c r="T296" s="257" t="n">
        <v>9278.15509490765</v>
      </c>
      <c r="U296" s="257" t="n">
        <v>606.093369</v>
      </c>
      <c r="V296" s="257" t="n">
        <v>0</v>
      </c>
      <c r="W296" s="257" t="n">
        <v>9884.24846390765</v>
      </c>
      <c r="X296" s="257" t="n">
        <v>7980.429488</v>
      </c>
      <c r="Y296" s="257" t="n">
        <v>17624.132948</v>
      </c>
      <c r="Z296" s="257" t="n">
        <v>9643.70346</v>
      </c>
      <c r="AA296" s="257" t="n">
        <v>-240.545003907646</v>
      </c>
      <c r="AB296" s="257" t="n">
        <v>7980.429488</v>
      </c>
      <c r="AC296" s="257" t="n">
        <v>17624.132948</v>
      </c>
      <c r="AD296" s="257" t="n">
        <v>9643.70346</v>
      </c>
      <c r="AF296" s="257" t="n">
        <v>-10268.1522476225</v>
      </c>
      <c r="AG296" s="259" t="n">
        <f aca="false">IF(ISERROR(VLOOKUP(B296,Acc_Cash!$A:$H,3,FALSE())),0,VLOOKUP(B296,Acc_Cash!$A:$H,3,FALSE()))</f>
        <v>0</v>
      </c>
      <c r="AH296" s="259" t="n">
        <f aca="false">AG296+AC296</f>
        <v>17624.132948</v>
      </c>
      <c r="AI296" s="259" t="n">
        <f aca="false">AH296-(IF(ISERROR(VLOOKUP(A296,'YTD Last'!$E$2:$Z$500,21,0)),0,VLOOKUP(A296,'YTD Last'!$E$2:$Z$500,21,0)))</f>
        <v>17624.132948</v>
      </c>
      <c r="AJ296" s="259" t="n">
        <f aca="false">AH296-IF(ISERROR(VLOOKUP(A296,'QTD Last'!$A$2:$AH$600,34,0)),0,VLOOKUP(A296,'QTD Last'!$A$2:$AH$600,34,0))</f>
        <v>9643.70346</v>
      </c>
      <c r="AK296" s="259" t="n">
        <f aca="false">AH296-IF(ISERROR(VLOOKUP(A296,'MTD Last'!$A$2:$AH$600,34,0)),0,VLOOKUP(A296,'MTD Last'!$A$2:$AH$600,34,0))</f>
        <v>9643.70346</v>
      </c>
      <c r="AL296" s="259" t="n">
        <f aca="false">AD296-AE296</f>
        <v>9643.70346</v>
      </c>
      <c r="AM296" s="269" t="str">
        <f aca="false">ROUND((L296-Control!$C$3)/365,0)&amp;" Year"</f>
        <v>-23 Year</v>
      </c>
      <c r="AN296" s="260" t="n">
        <f aca="false">IF(F296="AAA",1,IF(F296="AA+",2,IF(F296="AA",3,IF(F296="AA-",4,IF(F296="A+",5,IF(F296="A",6,IF(F296="A-",7,IF(F296="BBB+",8,"Code"))))))))</f>
        <v>6</v>
      </c>
      <c r="AO296" s="260" t="str">
        <f aca="false">IF(F296="BBB",9,IF(F296="BBB-",10,IF(F296="BB+",11,IF(F296="BB",12,IF(F296="BB-",13,IF(F296="B+",14,IF(F296="B",15,IF(F296="B-",16,"Code"))))))))</f>
        <v>Code</v>
      </c>
      <c r="AP296" s="260" t="n">
        <f aca="false">IF(AN296="Code",AO296,AN296)</f>
        <v>6</v>
      </c>
      <c r="AQ296" s="259" t="n">
        <f aca="false">AH296-(IF(ISERROR(VLOOKUP(A296,'WTD Last'!$A$1:$AQ$605,34,0)),0,VLOOKUP(A296,'WTD Last'!$A$1:$AQ$605,34,0)))</f>
        <v>22908.005244</v>
      </c>
      <c r="AR296" s="270" t="n">
        <f aca="false">R296-(IF(ISERROR(VLOOKUP(A296,'WTD Last'!$A$1:$AQ$605,18,0)),0,VLOOKUP(A296,'WTD Last'!$A$1:$AQ$605,18,0)))</f>
        <v>-11.626652</v>
      </c>
      <c r="AS296" s="259" t="n">
        <f aca="false">O296-(IF(ISERROR(VLOOKUP(A296,'WTD Last'!$A$1:$AQ$605,15,0)),0,VLOOKUP(A296,'WTD Last'!$A$1:$AQ$605,15,0)))</f>
        <v>20.9558039999997</v>
      </c>
      <c r="AT296" s="259" t="n">
        <f aca="false">N296*(P296/100)/360</f>
        <v>158.333333333333</v>
      </c>
      <c r="AU296" s="261" t="n">
        <v>122</v>
      </c>
      <c r="AV296" s="261" t="n">
        <v>299</v>
      </c>
      <c r="AW296" s="255"/>
      <c r="AX296" s="257"/>
    </row>
    <row r="297" customFormat="false" ht="12.75" hidden="false" customHeight="false" outlineLevel="0" collapsed="false">
      <c r="A297" s="255" t="n">
        <v>1327</v>
      </c>
      <c r="B297" s="255" t="n">
        <v>487</v>
      </c>
      <c r="C297" s="255" t="s">
        <v>2</v>
      </c>
      <c r="D297" s="255" t="s">
        <v>104</v>
      </c>
      <c r="E297" s="255" t="s">
        <v>324</v>
      </c>
      <c r="F297" s="255" t="s">
        <v>95</v>
      </c>
      <c r="G297" s="255" t="s">
        <v>112</v>
      </c>
      <c r="H297" s="255" t="s">
        <v>107</v>
      </c>
      <c r="I297" s="255" t="s">
        <v>156</v>
      </c>
      <c r="J297" s="256" t="s">
        <v>212</v>
      </c>
      <c r="K297" s="268" t="n">
        <v>36896</v>
      </c>
      <c r="L297" s="268" t="n">
        <v>38722</v>
      </c>
      <c r="M297" s="255" t="s">
        <v>155</v>
      </c>
      <c r="N297" s="257" t="n">
        <v>-10000000</v>
      </c>
      <c r="O297" s="257" t="n">
        <v>4081.223979</v>
      </c>
      <c r="P297" s="258" t="n">
        <v>0.65</v>
      </c>
      <c r="Q297" s="257" t="n">
        <v>54.892052</v>
      </c>
      <c r="R297" s="257" t="n">
        <v>54.334094</v>
      </c>
      <c r="S297" s="258" t="n">
        <v>-0.559784591016625</v>
      </c>
      <c r="T297" s="257" t="n">
        <v>-2284.60629593176</v>
      </c>
      <c r="U297" s="257" t="n">
        <v>-679.457658</v>
      </c>
      <c r="V297" s="257" t="n">
        <v>0</v>
      </c>
      <c r="W297" s="257" t="n">
        <v>-2964.06395393176</v>
      </c>
      <c r="X297" s="257" t="n">
        <v>-58036.982818</v>
      </c>
      <c r="Y297" s="257" t="n">
        <v>-60609.614076</v>
      </c>
      <c r="Z297" s="257" t="n">
        <v>-2572.631258</v>
      </c>
      <c r="AA297" s="257" t="n">
        <v>391.432695931754</v>
      </c>
      <c r="AB297" s="257" t="n">
        <v>-58036.982818</v>
      </c>
      <c r="AC297" s="257" t="n">
        <v>-60609.614076</v>
      </c>
      <c r="AD297" s="257" t="n">
        <v>-2572.631258</v>
      </c>
      <c r="AF297" s="257" t="n">
        <v>30211.2605045475</v>
      </c>
      <c r="AG297" s="259" t="n">
        <f aca="false">IF(ISERROR(VLOOKUP(B297,Acc_Cash!$A:$H,3,FALSE())),0,VLOOKUP(B297,Acc_Cash!$A:$H,3,FALSE()))</f>
        <v>0</v>
      </c>
      <c r="AH297" s="259" t="n">
        <f aca="false">AG297+AC297</f>
        <v>-60609.614076</v>
      </c>
      <c r="AI297" s="259" t="n">
        <f aca="false">AH297-(IF(ISERROR(VLOOKUP(A297,'YTD Last'!$E$2:$Z$500,21,0)),0,VLOOKUP(A297,'YTD Last'!$E$2:$Z$500,21,0)))</f>
        <v>-58451.683494</v>
      </c>
      <c r="AJ297" s="259" t="n">
        <f aca="false">AH297-IF(ISERROR(VLOOKUP(A297,'QTD Last'!$A$2:$AH$600,34,0)),0,VLOOKUP(A297,'QTD Last'!$A$2:$AH$600,34,0))</f>
        <v>-2572.631258</v>
      </c>
      <c r="AK297" s="259" t="n">
        <f aca="false">AH297-IF(ISERROR(VLOOKUP(A297,'MTD Last'!$A$2:$AH$600,34,0)),0,VLOOKUP(A297,'MTD Last'!$A$2:$AH$600,34,0))</f>
        <v>-2572.631258</v>
      </c>
      <c r="AL297" s="259" t="n">
        <f aca="false">AD297-AE297</f>
        <v>-2572.631258</v>
      </c>
      <c r="AM297" s="269" t="str">
        <f aca="false">ROUND((L297-Control!$C$3)/365,0)&amp;" Year"</f>
        <v>-20 Year</v>
      </c>
      <c r="AN297" s="260" t="n">
        <f aca="false">IF(F297="AAA",1,IF(F297="AA+",2,IF(F297="AA",3,IF(F297="AA-",4,IF(F297="A+",5,IF(F297="A",6,IF(F297="A-",7,IF(F297="BBB+",8,"Code"))))))))</f>
        <v>7</v>
      </c>
      <c r="AO297" s="260" t="str">
        <f aca="false">IF(F297="BBB",9,IF(F297="BBB-",10,IF(F297="BB+",11,IF(F297="BB",12,IF(F297="BB-",13,IF(F297="B+",14,IF(F297="B",15,IF(F297="B-",16,"Code"))))))))</f>
        <v>Code</v>
      </c>
      <c r="AP297" s="260" t="n">
        <f aca="false">IF(AN297="Code",AO297,AN297)</f>
        <v>7</v>
      </c>
      <c r="AQ297" s="259" t="n">
        <f aca="false">AH297-(IF(ISERROR(VLOOKUP(A297,'WTD Last'!$A$1:$AQ$605,34,0)),0,VLOOKUP(A297,'WTD Last'!$A$1:$AQ$605,34,0)))</f>
        <v>-13620.347809</v>
      </c>
      <c r="AR297" s="270" t="n">
        <f aca="false">R297-(IF(ISERROR(VLOOKUP(A297,'WTD Last'!$A$1:$AQ$605,18,0)),0,VLOOKUP(A297,'WTD Last'!$A$1:$AQ$605,18,0)))</f>
        <v>-2.956895</v>
      </c>
      <c r="AS297" s="259" t="n">
        <f aca="false">O297-(IF(ISERROR(VLOOKUP(A297,'WTD Last'!$A$1:$AQ$605,15,0)),0,VLOOKUP(A297,'WTD Last'!$A$1:$AQ$605,15,0)))</f>
        <v>-37.5681970000001</v>
      </c>
      <c r="AT297" s="259" t="n">
        <f aca="false">N297*(P297/100)/360</f>
        <v>-180.555555555556</v>
      </c>
      <c r="AV297" s="261" t="n">
        <v>92903</v>
      </c>
      <c r="AW297" s="255"/>
      <c r="AX297" s="257"/>
    </row>
    <row r="298" customFormat="false" ht="12.75" hidden="false" customHeight="false" outlineLevel="0" collapsed="false">
      <c r="A298" s="255" t="n">
        <v>1517</v>
      </c>
      <c r="B298" s="255" t="n">
        <v>567</v>
      </c>
      <c r="C298" s="255" t="s">
        <v>2</v>
      </c>
      <c r="D298" s="255" t="s">
        <v>157</v>
      </c>
      <c r="E298" s="255" t="s">
        <v>324</v>
      </c>
      <c r="F298" s="255" t="s">
        <v>95</v>
      </c>
      <c r="G298" s="255" t="s">
        <v>112</v>
      </c>
      <c r="H298" s="255" t="s">
        <v>107</v>
      </c>
      <c r="I298" s="255" t="s">
        <v>156</v>
      </c>
      <c r="J298" s="256" t="s">
        <v>158</v>
      </c>
      <c r="K298" s="268" t="n">
        <v>36896</v>
      </c>
      <c r="L298" s="268" t="n">
        <v>38722</v>
      </c>
      <c r="M298" s="255" t="s">
        <v>155</v>
      </c>
      <c r="N298" s="257" t="n">
        <v>10000000</v>
      </c>
      <c r="O298" s="257" t="n">
        <v>-4081.223979</v>
      </c>
      <c r="P298" s="258" t="n">
        <v>0.65</v>
      </c>
      <c r="Q298" s="257" t="n">
        <v>54.892052</v>
      </c>
      <c r="R298" s="257" t="n">
        <v>54.334094</v>
      </c>
      <c r="S298" s="258" t="n">
        <v>-0.559784591016625</v>
      </c>
      <c r="T298" s="257" t="n">
        <v>2284.60629593176</v>
      </c>
      <c r="U298" s="257" t="n">
        <v>679.457658</v>
      </c>
      <c r="V298" s="257" t="n">
        <v>0</v>
      </c>
      <c r="W298" s="257" t="n">
        <v>2964.06395393176</v>
      </c>
      <c r="X298" s="257" t="n">
        <v>58036.982818</v>
      </c>
      <c r="Y298" s="257" t="n">
        <v>60609.614076</v>
      </c>
      <c r="Z298" s="257" t="n">
        <v>2572.631258</v>
      </c>
      <c r="AA298" s="257" t="n">
        <v>-391.432695931754</v>
      </c>
      <c r="AB298" s="257" t="n">
        <v>58036.982818</v>
      </c>
      <c r="AC298" s="257" t="n">
        <v>60609.614076</v>
      </c>
      <c r="AD298" s="257" t="n">
        <v>2572.631258</v>
      </c>
      <c r="AF298" s="257" t="n">
        <v>-30211.2605045475</v>
      </c>
      <c r="AG298" s="259" t="n">
        <f aca="false">IF(ISERROR(VLOOKUP(B298,Acc_Cash!$A:$H,3,FALSE())),0,VLOOKUP(B298,Acc_Cash!$A:$H,3,FALSE()))</f>
        <v>0</v>
      </c>
      <c r="AH298" s="259" t="n">
        <f aca="false">AG298+AC298</f>
        <v>60609.614076</v>
      </c>
      <c r="AI298" s="259" t="n">
        <f aca="false">AH298-(IF(ISERROR(VLOOKUP(A298,'YTD Last'!$E$2:$Z$383,21,0)),0,VLOOKUP(A298,'YTD Last'!$E$2:$Z$383,21,0)))</f>
        <v>58451.683494</v>
      </c>
      <c r="AJ298" s="259" t="n">
        <f aca="false">AH298-IF(ISERROR(VLOOKUP(A298,'QTD Last'!$A$2:$AH$600,34,0)),0,VLOOKUP(A298,'QTD Last'!$A$2:$AH$600,34,0))</f>
        <v>2572.631258</v>
      </c>
      <c r="AK298" s="259" t="n">
        <f aca="false">AH298-IF(ISERROR(VLOOKUP(A298,'MTD Last'!$A$2:$AH$600,34,0)),0,VLOOKUP(A298,'MTD Last'!$A$2:$AH$600,34,0))</f>
        <v>2572.631258</v>
      </c>
      <c r="AL298" s="259" t="n">
        <f aca="false">AD298-AE298</f>
        <v>2572.631258</v>
      </c>
      <c r="AM298" s="269" t="str">
        <f aca="false">ROUND((L298-Control!$C$3)/365,0)&amp;" Year"</f>
        <v>-20 Year</v>
      </c>
      <c r="AN298" s="260" t="n">
        <f aca="false">IF(F298="AAA",1,IF(F298="AA+",2,IF(F298="AA",3,IF(F298="AA-",4,IF(F298="A+",5,IF(F298="A",6,IF(F298="A-",7,IF(F298="BBB+",8,"Code"))))))))</f>
        <v>7</v>
      </c>
      <c r="AO298" s="260" t="str">
        <f aca="false">IF(F298="BBB",9,IF(F298="BBB-",10,IF(F298="BB+",11,IF(F298="BB",12,IF(F298="BB-",13,IF(F298="B+",14,IF(F298="B",15,IF(F298="B-",16,"Code"))))))))</f>
        <v>Code</v>
      </c>
      <c r="AP298" s="260" t="n">
        <f aca="false">IF(AN298="Code",AO298,AN298)</f>
        <v>7</v>
      </c>
      <c r="AQ298" s="259" t="n">
        <f aca="false">AH298-(IF(ISERROR(VLOOKUP(A298,'WTD Last'!$A$1:$AQ$605,34,0)),0,VLOOKUP(A298,'WTD Last'!$A$1:$AQ$605,34,0)))</f>
        <v>13620.347809</v>
      </c>
      <c r="AR298" s="270" t="n">
        <f aca="false">R298-(IF(ISERROR(VLOOKUP(A298,'WTD Last'!$A$1:$AQ$605,18,0)),0,VLOOKUP(A298,'WTD Last'!$A$1:$AQ$605,18,0)))</f>
        <v>-2.956895</v>
      </c>
      <c r="AS298" s="259" t="n">
        <f aca="false">O298-(IF(ISERROR(VLOOKUP(A298,'WTD Last'!$A$1:$AQ$605,15,0)),0,VLOOKUP(A298,'WTD Last'!$A$1:$AQ$605,15,0)))</f>
        <v>37.5681970000001</v>
      </c>
      <c r="AT298" s="259" t="n">
        <f aca="false">N298*(P298/100)/360</f>
        <v>180.555555555556</v>
      </c>
      <c r="AV298" s="261" t="n">
        <v>92903</v>
      </c>
      <c r="AW298" s="255"/>
      <c r="AX298" s="257"/>
    </row>
    <row r="299" customFormat="false" ht="12.75" hidden="false" customHeight="false" outlineLevel="0" collapsed="false">
      <c r="A299" s="255" t="n">
        <v>261</v>
      </c>
      <c r="B299" s="255" t="n">
        <v>376</v>
      </c>
      <c r="C299" s="255" t="s">
        <v>2</v>
      </c>
      <c r="D299" s="255" t="s">
        <v>104</v>
      </c>
      <c r="E299" s="255" t="s">
        <v>325</v>
      </c>
      <c r="F299" s="255" t="s">
        <v>260</v>
      </c>
      <c r="G299" s="255" t="s">
        <v>164</v>
      </c>
      <c r="H299" s="255" t="s">
        <v>110</v>
      </c>
      <c r="I299" s="255" t="s">
        <v>181</v>
      </c>
      <c r="J299" s="256" t="s">
        <v>105</v>
      </c>
      <c r="K299" s="268" t="n">
        <v>36838</v>
      </c>
      <c r="L299" s="268" t="n">
        <v>38664</v>
      </c>
      <c r="M299" s="255" t="s">
        <v>155</v>
      </c>
      <c r="N299" s="257" t="n">
        <v>-20000000</v>
      </c>
      <c r="O299" s="257" t="n">
        <v>7794.533578</v>
      </c>
      <c r="P299" s="258" t="n">
        <v>0.14</v>
      </c>
      <c r="Q299" s="257" t="n">
        <v>15.181873</v>
      </c>
      <c r="R299" s="257" t="n">
        <v>15.168446</v>
      </c>
      <c r="S299" s="258" t="n">
        <v>-0.00823270357675446</v>
      </c>
      <c r="T299" s="257" t="n">
        <v>-64.1700844667333</v>
      </c>
      <c r="U299" s="257" t="n">
        <v>-368.834817</v>
      </c>
      <c r="V299" s="257" t="n">
        <v>0</v>
      </c>
      <c r="W299" s="257" t="n">
        <v>-433.004901466733</v>
      </c>
      <c r="X299" s="257" t="n">
        <v>5507.822922</v>
      </c>
      <c r="Y299" s="257" t="n">
        <v>5328.582967</v>
      </c>
      <c r="Z299" s="257" t="n">
        <v>-179.239955</v>
      </c>
      <c r="AA299" s="257" t="n">
        <v>253.764946466733</v>
      </c>
      <c r="AB299" s="257" t="n">
        <v>5507.822922</v>
      </c>
      <c r="AC299" s="257" t="n">
        <v>5328.582967</v>
      </c>
      <c r="AD299" s="257" t="n">
        <v>-179.239955</v>
      </c>
      <c r="AF299" s="257" t="n">
        <v>15386.409282972</v>
      </c>
      <c r="AG299" s="259" t="n">
        <f aca="false">IF(ISERROR(VLOOKUP(B299,Acc_Cash!$A:$H,3,FALSE())),0,VLOOKUP(B299,Acc_Cash!$A:$H,3,FALSE()))</f>
        <v>-7155.555556</v>
      </c>
      <c r="AH299" s="259" t="n">
        <f aca="false">AG299+AC299</f>
        <v>-1826.972589</v>
      </c>
      <c r="AI299" s="259" t="n">
        <f aca="false">AH299-(IF(ISERROR(VLOOKUP(A299,'YTD Last'!$E$2:$Z$383,21,0)),0,VLOOKUP(A299,'YTD Last'!$E$2:$Z$383,21,0)))</f>
        <v>-45216.39899</v>
      </c>
      <c r="AJ299" s="259" t="n">
        <f aca="false">AH299-IF(ISERROR(VLOOKUP(A299,'QTD Last'!$A$2:$AH$600,34,0)),0,VLOOKUP(A299,'QTD Last'!$A$2:$AH$600,34,0))</f>
        <v>-179.239955</v>
      </c>
      <c r="AK299" s="259" t="n">
        <f aca="false">AH299-IF(ISERROR(VLOOKUP(A299,'MTD Last'!$A$2:$AH$600,34,0)),0,VLOOKUP(A299,'MTD Last'!$A$2:$AH$600,34,0))</f>
        <v>-179.239955</v>
      </c>
      <c r="AL299" s="259" t="n">
        <f aca="false">AD299-AE299</f>
        <v>-179.239955</v>
      </c>
      <c r="AM299" s="269" t="str">
        <f aca="false">ROUND((L299-Control!$C$3)/365,0)&amp;" Year"</f>
        <v>-20 Year</v>
      </c>
      <c r="AN299" s="260" t="n">
        <f aca="false">IF(F299="AAA",1,IF(F299="AA+",2,IF(F299="AA",3,IF(F299="AA-",4,IF(F299="A+",5,IF(F299="A",6,IF(F299="A-",7,IF(F299="BBB+",8,"Code"))))))))</f>
        <v>3</v>
      </c>
      <c r="AO299" s="260" t="str">
        <f aca="false">IF(F299="BBB",9,IF(F299="BBB-",10,IF(F299="BB+",11,IF(F299="BB",12,IF(F299="BB-",13,IF(F299="B+",14,IF(F299="B",15,IF(F299="B-",16,"Code"))))))))</f>
        <v>Code</v>
      </c>
      <c r="AP299" s="260" t="n">
        <f aca="false">IF(AN299="Code",AO299,AN299)</f>
        <v>3</v>
      </c>
      <c r="AQ299" s="259" t="n">
        <f aca="false">AH299-(IF(ISERROR(VLOOKUP(A299,'WTD Last'!$A$1:$AQ$605,34,0)),0,VLOOKUP(A299,'WTD Last'!$A$1:$AQ$605,34,0)))</f>
        <v>-27542.643566</v>
      </c>
      <c r="AR299" s="270" t="n">
        <f aca="false">R299-(IF(ISERROR(VLOOKUP(A299,'WTD Last'!$A$1:$AQ$605,18,0)),0,VLOOKUP(A299,'WTD Last'!$A$1:$AQ$605,18,0)))</f>
        <v>-3.249071</v>
      </c>
      <c r="AS299" s="259" t="n">
        <f aca="false">O299-(IF(ISERROR(VLOOKUP(A299,'WTD Last'!$A$1:$AQ$605,15,0)),0,VLOOKUP(A299,'WTD Last'!$A$1:$AQ$605,15,0)))</f>
        <v>-68.7587089999997</v>
      </c>
      <c r="AT299" s="259" t="n">
        <f aca="false">N299*(P299/100)/360</f>
        <v>-77.7777777777778</v>
      </c>
      <c r="AU299" s="261" t="n">
        <v>61984</v>
      </c>
      <c r="AV299" s="261" t="n">
        <v>91596</v>
      </c>
      <c r="AW299" s="255"/>
      <c r="AX299" s="257"/>
    </row>
    <row r="300" customFormat="false" ht="12.75" hidden="false" customHeight="false" outlineLevel="0" collapsed="false">
      <c r="A300" s="255" t="n">
        <v>11</v>
      </c>
      <c r="B300" s="255" t="n">
        <v>4</v>
      </c>
      <c r="C300" s="255" t="s">
        <v>2</v>
      </c>
      <c r="D300" s="255" t="s">
        <v>173</v>
      </c>
      <c r="E300" s="255" t="s">
        <v>326</v>
      </c>
      <c r="F300" s="255" t="s">
        <v>150</v>
      </c>
      <c r="G300" s="255" t="s">
        <v>112</v>
      </c>
      <c r="H300" s="255" t="s">
        <v>168</v>
      </c>
      <c r="I300" s="255" t="s">
        <v>267</v>
      </c>
      <c r="J300" s="256" t="s">
        <v>170</v>
      </c>
      <c r="K300" s="268" t="n">
        <v>36651</v>
      </c>
      <c r="L300" s="268" t="n">
        <v>37245</v>
      </c>
      <c r="M300" s="255" t="s">
        <v>155</v>
      </c>
      <c r="N300" s="257" t="n">
        <v>25000000</v>
      </c>
      <c r="O300" s="257" t="n">
        <v>-1702.505443</v>
      </c>
      <c r="P300" s="258" t="n">
        <v>0.85</v>
      </c>
      <c r="Q300" s="257" t="n">
        <v>34.522668</v>
      </c>
      <c r="R300" s="257" t="n">
        <v>33.671352</v>
      </c>
      <c r="S300" s="258" t="n">
        <v>-0.632824762700768</v>
      </c>
      <c r="T300" s="257" t="n">
        <v>1077.38760296324</v>
      </c>
      <c r="U300" s="257" t="n">
        <v>921.20697</v>
      </c>
      <c r="V300" s="257" t="n">
        <v>0</v>
      </c>
      <c r="W300" s="257" t="n">
        <v>1998.59457296324</v>
      </c>
      <c r="X300" s="257" t="n">
        <v>97381.128453</v>
      </c>
      <c r="Y300" s="257" t="n">
        <v>99180.023275</v>
      </c>
      <c r="Z300" s="257" t="n">
        <v>1798.894822</v>
      </c>
      <c r="AA300" s="257" t="n">
        <v>-199.699750963238</v>
      </c>
      <c r="AB300" s="257" t="n">
        <v>97381.128453</v>
      </c>
      <c r="AC300" s="257" t="n">
        <v>99180.023275</v>
      </c>
      <c r="AD300" s="257" t="n">
        <v>1798.894822</v>
      </c>
      <c r="AF300" s="257" t="n">
        <v>-21284.723048386</v>
      </c>
      <c r="AG300" s="259" t="n">
        <f aca="false">IF(ISERROR(VLOOKUP(B300,Acc_Cash!$A:$H,3,FALSE())),0,VLOOKUP(B300,Acc_Cash!$A:$H,3,FALSE()))</f>
        <v>188298.611111</v>
      </c>
      <c r="AH300" s="259" t="n">
        <f aca="false">AG300+AC300</f>
        <v>287478.634386</v>
      </c>
      <c r="AI300" s="259" t="n">
        <f aca="false">AH300-(IF(ISERROR(VLOOKUP(A300,'YTD Last'!$E$2:$Z$383,21,0)),0,VLOOKUP(A300,'YTD Last'!$E$2:$Z$383,21,0)))</f>
        <v>86615.96486</v>
      </c>
      <c r="AJ300" s="259" t="n">
        <f aca="false">AH300-IF(ISERROR(VLOOKUP(A300,'QTD Last'!$A$2:$AH$600,34,0)),0,VLOOKUP(A300,'QTD Last'!$A$2:$AH$600,34,0))</f>
        <v>1798.894822</v>
      </c>
      <c r="AK300" s="259" t="n">
        <f aca="false">AH300-IF(ISERROR(VLOOKUP(A300,'MTD Last'!$A$2:$AH$600,34,0)),0,VLOOKUP(A300,'MTD Last'!$A$2:$AH$600,34,0))</f>
        <v>1798.894822</v>
      </c>
      <c r="AL300" s="259" t="n">
        <f aca="false">AD300-AE300</f>
        <v>1798.894822</v>
      </c>
      <c r="AM300" s="269" t="str">
        <f aca="false">ROUND((L300-Control!$C$3)/365,0)&amp;" Year"</f>
        <v>-24 Year</v>
      </c>
      <c r="AN300" s="260" t="str">
        <f aca="false">IF(F300="AAA",1,IF(F300="AA+",2,IF(F300="AA",3,IF(F300="AA-",4,IF(F300="A+",5,IF(F300="A",6,IF(F300="A-",7,IF(F300="BBB+",8,"Code"))))))))</f>
        <v>Code</v>
      </c>
      <c r="AO300" s="260" t="n">
        <f aca="false">IF(F300="BBB",9,IF(F300="BBB-",10,IF(F300="BB+",11,IF(F300="BB",12,IF(F300="BB-",13,IF(F300="B+",14,IF(F300="B",15,IF(F300="B-",16,"Code"))))))))</f>
        <v>10</v>
      </c>
      <c r="AP300" s="260" t="n">
        <f aca="false">IF(AN300="Code",AO300,AN300)</f>
        <v>10</v>
      </c>
      <c r="AQ300" s="259" t="n">
        <f aca="false">AH300-(IF(ISERROR(VLOOKUP(A300,'WTD Last'!$A$1:$AQ$605,34,0)),0,VLOOKUP(A300,'WTD Last'!$A$1:$AQ$605,34,0)))</f>
        <v>9319.471105</v>
      </c>
      <c r="AR300" s="270" t="n">
        <f aca="false">R300-(IF(ISERROR(VLOOKUP(A300,'WTD Last'!$A$1:$AQ$605,18,0)),0,VLOOKUP(A300,'WTD Last'!$A$1:$AQ$605,18,0)))</f>
        <v>-4.027747</v>
      </c>
      <c r="AS300" s="259" t="n">
        <f aca="false">O300-(IF(ISERROR(VLOOKUP(A300,'WTD Last'!$A$1:$AQ$605,15,0)),0,VLOOKUP(A300,'WTD Last'!$A$1:$AQ$605,15,0)))</f>
        <v>51.310849</v>
      </c>
      <c r="AT300" s="259" t="n">
        <f aca="false">N300*(P300/100)/360</f>
        <v>590.277777777778</v>
      </c>
      <c r="AU300" s="261" t="n">
        <v>63087</v>
      </c>
      <c r="AV300" s="261" t="n">
        <v>46797</v>
      </c>
      <c r="AW300" s="255"/>
      <c r="AX300" s="257"/>
    </row>
    <row r="301" customFormat="false" ht="12.75" hidden="false" customHeight="false" outlineLevel="0" collapsed="false">
      <c r="A301" s="255" t="n">
        <v>12</v>
      </c>
      <c r="B301" s="255" t="n">
        <v>102</v>
      </c>
      <c r="C301" s="255" t="s">
        <v>2</v>
      </c>
      <c r="D301" s="255" t="s">
        <v>104</v>
      </c>
      <c r="E301" s="255" t="s">
        <v>326</v>
      </c>
      <c r="F301" s="255" t="s">
        <v>150</v>
      </c>
      <c r="G301" s="255" t="s">
        <v>112</v>
      </c>
      <c r="H301" s="255" t="s">
        <v>168</v>
      </c>
      <c r="I301" s="255" t="s">
        <v>180</v>
      </c>
      <c r="J301" s="256" t="s">
        <v>170</v>
      </c>
      <c r="K301" s="268" t="n">
        <v>36651</v>
      </c>
      <c r="L301" s="268" t="n">
        <v>37381</v>
      </c>
      <c r="M301" s="255" t="s">
        <v>155</v>
      </c>
      <c r="N301" s="257" t="n">
        <v>-15000000</v>
      </c>
      <c r="O301" s="257" t="n">
        <v>1535.797548</v>
      </c>
      <c r="P301" s="258" t="n">
        <v>0.85</v>
      </c>
      <c r="Q301" s="257" t="n">
        <v>38.823659</v>
      </c>
      <c r="R301" s="257" t="n">
        <v>38.038218</v>
      </c>
      <c r="S301" s="258" t="n">
        <v>-0.63785659858436</v>
      </c>
      <c r="T301" s="257" t="n">
        <v>-979.618600081481</v>
      </c>
      <c r="U301" s="257" t="n">
        <v>-680.564358</v>
      </c>
      <c r="V301" s="257" t="n">
        <v>0</v>
      </c>
      <c r="W301" s="257" t="n">
        <v>-1660.18295808148</v>
      </c>
      <c r="X301" s="257" t="n">
        <v>-93865.426482</v>
      </c>
      <c r="Y301" s="257" t="n">
        <v>-95344.50163</v>
      </c>
      <c r="Z301" s="257" t="n">
        <v>-1479.075148</v>
      </c>
      <c r="AA301" s="257" t="n">
        <v>181.107810081478</v>
      </c>
      <c r="AB301" s="257" t="n">
        <v>-93865.426482</v>
      </c>
      <c r="AC301" s="257" t="n">
        <v>-95344.50163</v>
      </c>
      <c r="AD301" s="257" t="n">
        <v>-1479.075148</v>
      </c>
      <c r="AF301" s="257" t="n">
        <v>19200.540945096</v>
      </c>
      <c r="AG301" s="259" t="n">
        <f aca="false">IF(ISERROR(VLOOKUP(B301,Acc_Cash!$A:$H,3,FALSE())),0,VLOOKUP(B301,Acc_Cash!$A:$H,3,FALSE()))</f>
        <v>-97750</v>
      </c>
      <c r="AH301" s="259" t="n">
        <f aca="false">AG301+AC301</f>
        <v>-193094.50163</v>
      </c>
      <c r="AI301" s="259" t="n">
        <f aca="false">AH301-(IF(ISERROR(VLOOKUP(A301,'YTD Last'!$E$2:$Z$500,21,0)),0,VLOOKUP(A301,'YTD Last'!$E$2:$Z$500,21,0)))</f>
        <v>-60775.139393</v>
      </c>
      <c r="AJ301" s="259" t="n">
        <f aca="false">AH301-IF(ISERROR(VLOOKUP(A301,'QTD Last'!$A$2:$AH$600,34,0)),0,VLOOKUP(A301,'QTD Last'!$A$2:$AH$600,34,0))</f>
        <v>-1479.07514800003</v>
      </c>
      <c r="AK301" s="259" t="n">
        <f aca="false">AH301-IF(ISERROR(VLOOKUP(A301,'MTD Last'!$A$2:$AH$600,34,0)),0,VLOOKUP(A301,'MTD Last'!$A$2:$AH$600,34,0))</f>
        <v>-1479.07514800003</v>
      </c>
      <c r="AL301" s="259" t="n">
        <f aca="false">AD301-AE301</f>
        <v>-1479.075148</v>
      </c>
      <c r="AM301" s="269" t="str">
        <f aca="false">ROUND((L301-Control!$C$3)/365,0)&amp;" Year"</f>
        <v>-23 Year</v>
      </c>
      <c r="AN301" s="260" t="str">
        <f aca="false">IF(F301="AAA",1,IF(F301="AA+",2,IF(F301="AA",3,IF(F301="AA-",4,IF(F301="A+",5,IF(F301="A",6,IF(F301="A-",7,IF(F301="BBB+",8,"Code"))))))))</f>
        <v>Code</v>
      </c>
      <c r="AO301" s="260" t="n">
        <f aca="false">IF(F301="BBB",9,IF(F301="BBB-",10,IF(F301="BB+",11,IF(F301="BB",12,IF(F301="BB-",13,IF(F301="B+",14,IF(F301="B",15,IF(F301="B-",16,"Code"))))))))</f>
        <v>10</v>
      </c>
      <c r="AP301" s="260" t="n">
        <f aca="false">IF(AN301="Code",AO301,AN301)</f>
        <v>10</v>
      </c>
      <c r="AQ301" s="259" t="n">
        <f aca="false">AH301-(IF(ISERROR(VLOOKUP(A301,'WTD Last'!$A$1:$AQ$605,34,0)),0,VLOOKUP(A301,'WTD Last'!$A$1:$AQ$605,34,0)))</f>
        <v>-7786.34704200001</v>
      </c>
      <c r="AR301" s="270" t="n">
        <f aca="false">R301-(IF(ISERROR(VLOOKUP(A301,'WTD Last'!$A$1:$AQ$605,18,0)),0,VLOOKUP(A301,'WTD Last'!$A$1:$AQ$605,18,0)))</f>
        <v>-3.933023</v>
      </c>
      <c r="AS301" s="259" t="n">
        <f aca="false">O301-(IF(ISERROR(VLOOKUP(A301,'WTD Last'!$A$1:$AQ$605,15,0)),0,VLOOKUP(A301,'WTD Last'!$A$1:$AQ$605,15,0)))</f>
        <v>-31.0389700000001</v>
      </c>
      <c r="AT301" s="259" t="n">
        <f aca="false">N301*(P301/100)/360</f>
        <v>-354.166666666667</v>
      </c>
      <c r="AU301" s="261" t="n">
        <v>122</v>
      </c>
      <c r="AV301" s="261" t="n">
        <v>46797</v>
      </c>
      <c r="AW301" s="255"/>
      <c r="AX301" s="257"/>
    </row>
    <row r="302" customFormat="false" ht="12.75" hidden="false" customHeight="false" outlineLevel="0" collapsed="false">
      <c r="A302" s="255" t="n">
        <v>27</v>
      </c>
      <c r="B302" s="255" t="n">
        <v>123</v>
      </c>
      <c r="C302" s="255" t="s">
        <v>2</v>
      </c>
      <c r="D302" s="255" t="s">
        <v>176</v>
      </c>
      <c r="E302" s="255" t="s">
        <v>326</v>
      </c>
      <c r="F302" s="255" t="s">
        <v>150</v>
      </c>
      <c r="G302" s="255" t="s">
        <v>112</v>
      </c>
      <c r="H302" s="255" t="s">
        <v>168</v>
      </c>
      <c r="I302" s="255" t="s">
        <v>177</v>
      </c>
      <c r="J302" s="256" t="s">
        <v>170</v>
      </c>
      <c r="K302" s="268" t="n">
        <v>36651</v>
      </c>
      <c r="L302" s="268" t="n">
        <v>37245</v>
      </c>
      <c r="M302" s="255" t="s">
        <v>155</v>
      </c>
      <c r="N302" s="257" t="n">
        <v>-25000000</v>
      </c>
      <c r="O302" s="257" t="n">
        <v>1702.505443</v>
      </c>
      <c r="P302" s="258" t="n">
        <v>0.85</v>
      </c>
      <c r="Q302" s="257" t="n">
        <v>34.522668</v>
      </c>
      <c r="R302" s="257" t="n">
        <v>33.671352</v>
      </c>
      <c r="S302" s="258" t="n">
        <v>-0.632824762700768</v>
      </c>
      <c r="T302" s="257" t="n">
        <v>-1077.38760296324</v>
      </c>
      <c r="U302" s="257" t="n">
        <v>-921.20697</v>
      </c>
      <c r="V302" s="257" t="n">
        <v>0</v>
      </c>
      <c r="W302" s="257" t="n">
        <v>-1998.59457296324</v>
      </c>
      <c r="X302" s="257" t="n">
        <v>-97381.128453</v>
      </c>
      <c r="Y302" s="257" t="n">
        <v>-99180.023275</v>
      </c>
      <c r="Z302" s="257" t="n">
        <v>-1798.894822</v>
      </c>
      <c r="AA302" s="257" t="n">
        <v>199.699750963238</v>
      </c>
      <c r="AB302" s="257" t="n">
        <v>-97381.128453</v>
      </c>
      <c r="AC302" s="257" t="n">
        <v>-99180.023275</v>
      </c>
      <c r="AD302" s="257" t="n">
        <v>-1798.894822</v>
      </c>
      <c r="AF302" s="257" t="n">
        <v>21284.723048386</v>
      </c>
      <c r="AG302" s="259" t="n">
        <f aca="false">IF(ISERROR(VLOOKUP(B302,Acc_Cash!$A:$H,3,FALSE())),0,VLOOKUP(B302,Acc_Cash!$A:$H,3,FALSE()))</f>
        <v>-188298.611111</v>
      </c>
      <c r="AH302" s="259" t="n">
        <f aca="false">AG302+AC302</f>
        <v>-287478.634386</v>
      </c>
      <c r="AI302" s="259" t="n">
        <f aca="false">AH302-(IF(ISERROR(VLOOKUP(A302,'YTD Last'!$E$2:$Z$500,21,0)),0,VLOOKUP(A302,'YTD Last'!$E$2:$Z$500,21,0)))</f>
        <v>-86615.96486</v>
      </c>
      <c r="AJ302" s="259" t="n">
        <f aca="false">AH302-IF(ISERROR(VLOOKUP(A302,'QTD Last'!$A$2:$AH$600,34,0)),0,VLOOKUP(A302,'QTD Last'!$A$2:$AH$600,34,0))</f>
        <v>-1798.894822</v>
      </c>
      <c r="AK302" s="259" t="n">
        <f aca="false">AH302-IF(ISERROR(VLOOKUP(A302,'MTD Last'!$A$2:$AH$600,34,0)),0,VLOOKUP(A302,'MTD Last'!$A$2:$AH$600,34,0))</f>
        <v>-1798.894822</v>
      </c>
      <c r="AL302" s="259" t="n">
        <f aca="false">AD302-AE302</f>
        <v>-1798.894822</v>
      </c>
      <c r="AM302" s="269" t="str">
        <f aca="false">ROUND((L302-Control!$C$3)/365,0)&amp;" Year"</f>
        <v>-24 Year</v>
      </c>
      <c r="AN302" s="260" t="str">
        <f aca="false">IF(F302="AAA",1,IF(F302="AA+",2,IF(F302="AA",3,IF(F302="AA-",4,IF(F302="A+",5,IF(F302="A",6,IF(F302="A-",7,IF(F302="BBB+",8,"Code"))))))))</f>
        <v>Code</v>
      </c>
      <c r="AO302" s="260" t="n">
        <f aca="false">IF(F302="BBB",9,IF(F302="BBB-",10,IF(F302="BB+",11,IF(F302="BB",12,IF(F302="BB-",13,IF(F302="B+",14,IF(F302="B",15,IF(F302="B-",16,"Code"))))))))</f>
        <v>10</v>
      </c>
      <c r="AP302" s="260" t="n">
        <f aca="false">IF(AN302="Code",AO302,AN302)</f>
        <v>10</v>
      </c>
      <c r="AQ302" s="259" t="n">
        <f aca="false">AH302-(IF(ISERROR(VLOOKUP(A302,'WTD Last'!$A$1:$AQ$605,34,0)),0,VLOOKUP(A302,'WTD Last'!$A$1:$AQ$605,34,0)))</f>
        <v>-9319.471105</v>
      </c>
      <c r="AR302" s="270" t="n">
        <f aca="false">R302-(IF(ISERROR(VLOOKUP(A302,'WTD Last'!$A$1:$AQ$605,18,0)),0,VLOOKUP(A302,'WTD Last'!$A$1:$AQ$605,18,0)))</f>
        <v>-4.027747</v>
      </c>
      <c r="AS302" s="259" t="n">
        <f aca="false">O302-(IF(ISERROR(VLOOKUP(A302,'WTD Last'!$A$1:$AQ$605,15,0)),0,VLOOKUP(A302,'WTD Last'!$A$1:$AQ$605,15,0)))</f>
        <v>-51.310849</v>
      </c>
      <c r="AT302" s="259" t="n">
        <f aca="false">N302*(P302/100)/360</f>
        <v>-590.277777777778</v>
      </c>
      <c r="AU302" s="261" t="n">
        <v>45549</v>
      </c>
      <c r="AV302" s="261" t="n">
        <v>46797</v>
      </c>
      <c r="AW302" s="255"/>
      <c r="AX302" s="257"/>
    </row>
    <row r="303" customFormat="false" ht="12.75" hidden="false" customHeight="false" outlineLevel="0" collapsed="false">
      <c r="A303" s="255" t="n">
        <v>33</v>
      </c>
      <c r="B303" s="255" t="n">
        <v>124</v>
      </c>
      <c r="C303" s="255" t="s">
        <v>2</v>
      </c>
      <c r="D303" s="255" t="s">
        <v>178</v>
      </c>
      <c r="E303" s="255" t="s">
        <v>326</v>
      </c>
      <c r="F303" s="255" t="s">
        <v>150</v>
      </c>
      <c r="G303" s="255" t="s">
        <v>112</v>
      </c>
      <c r="H303" s="255" t="s">
        <v>168</v>
      </c>
      <c r="I303" s="255" t="s">
        <v>179</v>
      </c>
      <c r="J303" s="256" t="s">
        <v>170</v>
      </c>
      <c r="K303" s="268" t="n">
        <v>36651</v>
      </c>
      <c r="L303" s="268" t="n">
        <v>37245</v>
      </c>
      <c r="M303" s="255" t="s">
        <v>155</v>
      </c>
      <c r="N303" s="257" t="n">
        <v>25000000</v>
      </c>
      <c r="O303" s="257" t="n">
        <v>-1702.505443</v>
      </c>
      <c r="P303" s="258" t="n">
        <v>0.85</v>
      </c>
      <c r="Q303" s="257" t="n">
        <v>34.522668</v>
      </c>
      <c r="R303" s="257" t="n">
        <v>33.671352</v>
      </c>
      <c r="S303" s="258" t="n">
        <v>-0.632824762700768</v>
      </c>
      <c r="T303" s="257" t="n">
        <v>1077.38760296324</v>
      </c>
      <c r="U303" s="257" t="n">
        <v>921.20697</v>
      </c>
      <c r="V303" s="257" t="n">
        <v>0</v>
      </c>
      <c r="W303" s="257" t="n">
        <v>1998.59457296324</v>
      </c>
      <c r="X303" s="257" t="n">
        <v>97381.128453</v>
      </c>
      <c r="Y303" s="257" t="n">
        <v>99180.023275</v>
      </c>
      <c r="Z303" s="257" t="n">
        <v>1798.894822</v>
      </c>
      <c r="AA303" s="257" t="n">
        <v>-199.699750963238</v>
      </c>
      <c r="AB303" s="257" t="n">
        <v>97381.128453</v>
      </c>
      <c r="AC303" s="257" t="n">
        <v>99180.023275</v>
      </c>
      <c r="AD303" s="257" t="n">
        <v>1798.894822</v>
      </c>
      <c r="AF303" s="257" t="n">
        <v>-21284.723048386</v>
      </c>
      <c r="AG303" s="259" t="n">
        <f aca="false">IF(ISERROR(VLOOKUP(B303,Acc_Cash!$A:$H,3,FALSE())),0,VLOOKUP(B303,Acc_Cash!$A:$H,3,FALSE()))</f>
        <v>188298.611111</v>
      </c>
      <c r="AH303" s="259" t="n">
        <f aca="false">AG303+AC303</f>
        <v>287478.634386</v>
      </c>
      <c r="AI303" s="259" t="n">
        <f aca="false">AH303-(IF(ISERROR(VLOOKUP(A303,'YTD Last'!$E$2:$Z$500,21,0)),0,VLOOKUP(A303,'YTD Last'!$E$2:$Z$500,21,0)))</f>
        <v>86615.96486</v>
      </c>
      <c r="AJ303" s="259" t="n">
        <f aca="false">AH303-IF(ISERROR(VLOOKUP(A303,'QTD Last'!$A$2:$AH$600,34,0)),0,VLOOKUP(A303,'QTD Last'!$A$2:$AH$600,34,0))</f>
        <v>1798.894822</v>
      </c>
      <c r="AK303" s="259" t="n">
        <f aca="false">AH303-IF(ISERROR(VLOOKUP(A303,'MTD Last'!$A$2:$AH$600,34,0)),0,VLOOKUP(A303,'MTD Last'!$A$2:$AH$600,34,0))</f>
        <v>1798.894822</v>
      </c>
      <c r="AL303" s="259" t="n">
        <f aca="false">AD303-AE303</f>
        <v>1798.894822</v>
      </c>
      <c r="AM303" s="269" t="str">
        <f aca="false">ROUND((L303-Control!$C$3)/365,0)&amp;" Year"</f>
        <v>-24 Year</v>
      </c>
      <c r="AN303" s="260" t="str">
        <f aca="false">IF(F303="AAA",1,IF(F303="AA+",2,IF(F303="AA",3,IF(F303="AA-",4,IF(F303="A+",5,IF(F303="A",6,IF(F303="A-",7,IF(F303="BBB+",8,"Code"))))))))</f>
        <v>Code</v>
      </c>
      <c r="AO303" s="260" t="n">
        <f aca="false">IF(F303="BBB",9,IF(F303="BBB-",10,IF(F303="BB+",11,IF(F303="BB",12,IF(F303="BB-",13,IF(F303="B+",14,IF(F303="B",15,IF(F303="B-",16,"Code"))))))))</f>
        <v>10</v>
      </c>
      <c r="AP303" s="260" t="n">
        <f aca="false">IF(AN303="Code",AO303,AN303)</f>
        <v>10</v>
      </c>
      <c r="AQ303" s="259" t="n">
        <f aca="false">AH303-(IF(ISERROR(VLOOKUP(A303,'WTD Last'!$A$1:$AQ$605,34,0)),0,VLOOKUP(A303,'WTD Last'!$A$1:$AQ$605,34,0)))</f>
        <v>9319.471105</v>
      </c>
      <c r="AR303" s="270" t="n">
        <f aca="false">R303-(IF(ISERROR(VLOOKUP(A303,'WTD Last'!$A$1:$AQ$605,18,0)),0,VLOOKUP(A303,'WTD Last'!$A$1:$AQ$605,18,0)))</f>
        <v>-4.027747</v>
      </c>
      <c r="AS303" s="259" t="n">
        <f aca="false">O303-(IF(ISERROR(VLOOKUP(A303,'WTD Last'!$A$1:$AQ$605,15,0)),0,VLOOKUP(A303,'WTD Last'!$A$1:$AQ$605,15,0)))</f>
        <v>51.310849</v>
      </c>
      <c r="AT303" s="259" t="n">
        <f aca="false">N303*(P303/100)/360</f>
        <v>590.277777777778</v>
      </c>
      <c r="AU303" s="261" t="n">
        <v>1305</v>
      </c>
      <c r="AV303" s="261" t="n">
        <v>46797</v>
      </c>
      <c r="AW303" s="255"/>
      <c r="AX303" s="257"/>
    </row>
    <row r="304" customFormat="false" ht="12.75" hidden="false" customHeight="false" outlineLevel="0" collapsed="false">
      <c r="A304" s="255" t="n">
        <v>152</v>
      </c>
      <c r="B304" s="255" t="n">
        <v>207</v>
      </c>
      <c r="C304" s="255" t="s">
        <v>2</v>
      </c>
      <c r="D304" s="255" t="s">
        <v>104</v>
      </c>
      <c r="E304" s="255" t="s">
        <v>326</v>
      </c>
      <c r="F304" s="255" t="s">
        <v>150</v>
      </c>
      <c r="G304" s="255" t="s">
        <v>112</v>
      </c>
      <c r="H304" s="255" t="s">
        <v>168</v>
      </c>
      <c r="I304" s="255" t="s">
        <v>200</v>
      </c>
      <c r="J304" s="256" t="s">
        <v>170</v>
      </c>
      <c r="K304" s="268" t="n">
        <v>36795</v>
      </c>
      <c r="L304" s="268" t="n">
        <v>37160</v>
      </c>
      <c r="M304" s="255" t="s">
        <v>155</v>
      </c>
      <c r="N304" s="257" t="n">
        <v>-10000000</v>
      </c>
      <c r="O304" s="257" t="n">
        <v>463.016206</v>
      </c>
      <c r="P304" s="258" t="n">
        <v>0.45</v>
      </c>
      <c r="Q304" s="257" t="n">
        <v>31.91529</v>
      </c>
      <c r="R304" s="257" t="n">
        <v>30.970913</v>
      </c>
      <c r="S304" s="258" t="n">
        <v>-0.624818375114522</v>
      </c>
      <c r="T304" s="257" t="n">
        <v>-289.301033484611</v>
      </c>
      <c r="U304" s="257" t="n">
        <v>-307.505463</v>
      </c>
      <c r="V304" s="257" t="n">
        <v>0</v>
      </c>
      <c r="W304" s="257" t="n">
        <v>-596.806496484611</v>
      </c>
      <c r="X304" s="257" t="n">
        <v>-7267.627897</v>
      </c>
      <c r="Y304" s="257" t="n">
        <v>-7810.100302</v>
      </c>
      <c r="Z304" s="257" t="n">
        <v>-542.472405</v>
      </c>
      <c r="AA304" s="257" t="n">
        <v>54.3340914846112</v>
      </c>
      <c r="AB304" s="257" t="n">
        <v>-7267.627897</v>
      </c>
      <c r="AC304" s="257" t="n">
        <v>-7810.100302</v>
      </c>
      <c r="AD304" s="257" t="n">
        <v>-542.472405</v>
      </c>
      <c r="AF304" s="257" t="n">
        <v>5788.628607412</v>
      </c>
      <c r="AG304" s="259" t="n">
        <f aca="false">IF(ISERROR(VLOOKUP(B304,Acc_Cash!$A:$H,3,FALSE())),0,VLOOKUP(B304,Acc_Cash!$A:$H,3,FALSE()))</f>
        <v>-22625</v>
      </c>
      <c r="AH304" s="259" t="n">
        <f aca="false">AG304+AC304</f>
        <v>-30435.100302</v>
      </c>
      <c r="AI304" s="259" t="n">
        <f aca="false">AH304-(IF(ISERROR(VLOOKUP(A304,'YTD Last'!$E$2:$Z$500,21,0)),0,VLOOKUP(A304,'YTD Last'!$E$2:$Z$500,21,0)))</f>
        <v>-28892.717387</v>
      </c>
      <c r="AJ304" s="259" t="n">
        <f aca="false">AH304-IF(ISERROR(VLOOKUP(A304,'QTD Last'!$A$2:$AH$600,34,0)),0,VLOOKUP(A304,'QTD Last'!$A$2:$AH$600,34,0))</f>
        <v>-542.472405</v>
      </c>
      <c r="AK304" s="259" t="n">
        <f aca="false">AH304-IF(ISERROR(VLOOKUP(A304,'MTD Last'!$A$2:$AH$600,34,0)),0,VLOOKUP(A304,'MTD Last'!$A$2:$AH$600,34,0))</f>
        <v>-542.472405</v>
      </c>
      <c r="AL304" s="259" t="n">
        <f aca="false">AD304-AE304</f>
        <v>-542.472405</v>
      </c>
      <c r="AM304" s="269" t="str">
        <f aca="false">ROUND((L304-Control!$C$3)/365,0)&amp;" Year"</f>
        <v>-24 Year</v>
      </c>
      <c r="AN304" s="260" t="str">
        <f aca="false">IF(F304="AAA",1,IF(F304="AA+",2,IF(F304="AA",3,IF(F304="AA-",4,IF(F304="A+",5,IF(F304="A",6,IF(F304="A-",7,IF(F304="BBB+",8,"Code"))))))))</f>
        <v>Code</v>
      </c>
      <c r="AO304" s="260" t="n">
        <f aca="false">IF(F304="BBB",9,IF(F304="BBB-",10,IF(F304="BB+",11,IF(F304="BB",12,IF(F304="BB-",13,IF(F304="B+",14,IF(F304="B",15,IF(F304="B-",16,"Code"))))))))</f>
        <v>10</v>
      </c>
      <c r="AP304" s="260" t="n">
        <f aca="false">IF(AN304="Code",AO304,AN304)</f>
        <v>10</v>
      </c>
      <c r="AQ304" s="259" t="n">
        <f aca="false">AH304-(IF(ISERROR(VLOOKUP(A304,'WTD Last'!$A$1:$AQ$605,34,0)),0,VLOOKUP(A304,'WTD Last'!$A$1:$AQ$605,34,0)))</f>
        <v>-2765.538398</v>
      </c>
      <c r="AR304" s="270" t="n">
        <f aca="false">R304-(IF(ISERROR(VLOOKUP(A304,'WTD Last'!$A$1:$AQ$605,18,0)),0,VLOOKUP(A304,'WTD Last'!$A$1:$AQ$605,18,0)))</f>
        <v>-4.139325</v>
      </c>
      <c r="AS304" s="259" t="n">
        <f aca="false">O304-(IF(ISERROR(VLOOKUP(A304,'WTD Last'!$A$1:$AQ$605,15,0)),0,VLOOKUP(A304,'WTD Last'!$A$1:$AQ$605,15,0)))</f>
        <v>-20.503254</v>
      </c>
      <c r="AT304" s="259" t="n">
        <f aca="false">N304*(P304/100)/360</f>
        <v>-125</v>
      </c>
      <c r="AU304" s="261" t="n">
        <v>86921</v>
      </c>
      <c r="AV304" s="261" t="n">
        <v>46797</v>
      </c>
      <c r="AW304" s="255"/>
      <c r="AX304" s="257"/>
    </row>
    <row r="305" customFormat="false" ht="12.75" hidden="false" customHeight="false" outlineLevel="0" collapsed="false">
      <c r="A305" s="255" t="n">
        <v>1329</v>
      </c>
      <c r="B305" s="255" t="n">
        <v>489</v>
      </c>
      <c r="C305" s="255" t="s">
        <v>2</v>
      </c>
      <c r="D305" s="255" t="s">
        <v>104</v>
      </c>
      <c r="E305" s="255" t="s">
        <v>326</v>
      </c>
      <c r="F305" s="255" t="s">
        <v>150</v>
      </c>
      <c r="G305" s="255" t="s">
        <v>112</v>
      </c>
      <c r="H305" s="255" t="s">
        <v>168</v>
      </c>
      <c r="I305" s="255" t="s">
        <v>156</v>
      </c>
      <c r="J305" s="256" t="s">
        <v>170</v>
      </c>
      <c r="K305" s="268" t="n">
        <v>36896</v>
      </c>
      <c r="L305" s="268" t="n">
        <v>38722</v>
      </c>
      <c r="M305" s="255" t="s">
        <v>155</v>
      </c>
      <c r="N305" s="257" t="n">
        <v>-10000000</v>
      </c>
      <c r="O305" s="257" t="n">
        <v>4038.356115</v>
      </c>
      <c r="P305" s="258" t="n">
        <v>0.52</v>
      </c>
      <c r="Q305" s="257" t="n">
        <v>71.919986</v>
      </c>
      <c r="R305" s="257" t="n">
        <v>71.241176</v>
      </c>
      <c r="S305" s="258" t="n">
        <v>-0.67542623306936</v>
      </c>
      <c r="T305" s="257" t="n">
        <v>-2727.61165854706</v>
      </c>
      <c r="U305" s="257" t="n">
        <v>-800.954688</v>
      </c>
      <c r="V305" s="257" t="n">
        <v>0</v>
      </c>
      <c r="W305" s="257" t="n">
        <v>-3528.56634654706</v>
      </c>
      <c r="X305" s="257" t="n">
        <v>70210.573753</v>
      </c>
      <c r="Y305" s="257" t="n">
        <v>67346.781386</v>
      </c>
      <c r="Z305" s="257" t="n">
        <v>-2863.792367</v>
      </c>
      <c r="AA305" s="257" t="n">
        <v>664.773979547063</v>
      </c>
      <c r="AB305" s="257" t="n">
        <v>70210.573753</v>
      </c>
      <c r="AC305" s="257" t="n">
        <v>67346.781386</v>
      </c>
      <c r="AD305" s="257" t="n">
        <v>-2863.792367</v>
      </c>
      <c r="AF305" s="257" t="n">
        <v>50487.52814973</v>
      </c>
      <c r="AG305" s="259" t="n">
        <f aca="false">IF(ISERROR(VLOOKUP(B305,Acc_Cash!$A:$H,3,FALSE())),0,VLOOKUP(B305,Acc_Cash!$A:$H,3,FALSE()))</f>
        <v>0</v>
      </c>
      <c r="AH305" s="259" t="n">
        <f aca="false">AG305+AC305</f>
        <v>67346.781386</v>
      </c>
      <c r="AI305" s="259" t="n">
        <f aca="false">AH305-(IF(ISERROR(VLOOKUP(A305,'YTD Last'!$E$2:$Z$500,21,0)),0,VLOOKUP(A305,'YTD Last'!$E$2:$Z$500,21,0)))</f>
        <v>-27910.354424</v>
      </c>
      <c r="AJ305" s="259" t="n">
        <f aca="false">AH305-IF(ISERROR(VLOOKUP(A305,'QTD Last'!$A$2:$AH$600,34,0)),0,VLOOKUP(A305,'QTD Last'!$A$2:$AH$600,34,0))</f>
        <v>-2863.792367</v>
      </c>
      <c r="AK305" s="259" t="n">
        <f aca="false">AH305-IF(ISERROR(VLOOKUP(A305,'MTD Last'!$A$2:$AH$600,34,0)),0,VLOOKUP(A305,'MTD Last'!$A$2:$AH$600,34,0))</f>
        <v>-2863.792367</v>
      </c>
      <c r="AL305" s="259" t="n">
        <f aca="false">AD305-AE305</f>
        <v>-2863.792367</v>
      </c>
      <c r="AM305" s="269" t="str">
        <f aca="false">ROUND((L305-Control!$C$3)/365,0)&amp;" Year"</f>
        <v>-20 Year</v>
      </c>
      <c r="AN305" s="260" t="str">
        <f aca="false">IF(F305="AAA",1,IF(F305="AA+",2,IF(F305="AA",3,IF(F305="AA-",4,IF(F305="A+",5,IF(F305="A",6,IF(F305="A-",7,IF(F305="BBB+",8,"Code"))))))))</f>
        <v>Code</v>
      </c>
      <c r="AO305" s="260" t="n">
        <f aca="false">IF(F305="BBB",9,IF(F305="BBB-",10,IF(F305="BB+",11,IF(F305="BB",12,IF(F305="BB-",13,IF(F305="B+",14,IF(F305="B",15,IF(F305="B-",16,"Code"))))))))</f>
        <v>10</v>
      </c>
      <c r="AP305" s="260" t="n">
        <f aca="false">IF(AN305="Code",AO305,AN305)</f>
        <v>10</v>
      </c>
      <c r="AQ305" s="259" t="n">
        <f aca="false">AH305-(IF(ISERROR(VLOOKUP(A305,'WTD Last'!$A$1:$AQ$605,34,0)),0,VLOOKUP(A305,'WTD Last'!$A$1:$AQ$605,34,0)))</f>
        <v>-14116.207594</v>
      </c>
      <c r="AR305" s="270" t="n">
        <f aca="false">R305-(IF(ISERROR(VLOOKUP(A305,'WTD Last'!$A$1:$AQ$605,18,0)),0,VLOOKUP(A305,'WTD Last'!$A$1:$AQ$605,18,0)))</f>
        <v>-2.982866</v>
      </c>
      <c r="AS305" s="259" t="n">
        <f aca="false">O305-(IF(ISERROR(VLOOKUP(A305,'WTD Last'!$A$1:$AQ$605,15,0)),0,VLOOKUP(A305,'WTD Last'!$A$1:$AQ$605,15,0)))</f>
        <v>-38.1201420000002</v>
      </c>
      <c r="AT305" s="259" t="n">
        <f aca="false">N305*(P305/100)/360</f>
        <v>-144.444444444444</v>
      </c>
      <c r="AV305" s="261" t="n">
        <v>46797</v>
      </c>
      <c r="AW305" s="255"/>
      <c r="AX305" s="257"/>
    </row>
    <row r="306" customFormat="false" ht="12.75" hidden="false" customHeight="false" outlineLevel="0" collapsed="false">
      <c r="A306" s="255" t="n">
        <v>1518</v>
      </c>
      <c r="B306" s="255" t="n">
        <v>568</v>
      </c>
      <c r="C306" s="255" t="s">
        <v>2</v>
      </c>
      <c r="D306" s="255" t="s">
        <v>157</v>
      </c>
      <c r="E306" s="255" t="s">
        <v>326</v>
      </c>
      <c r="F306" s="255" t="s">
        <v>150</v>
      </c>
      <c r="G306" s="255" t="s">
        <v>112</v>
      </c>
      <c r="H306" s="255" t="s">
        <v>168</v>
      </c>
      <c r="I306" s="255" t="s">
        <v>156</v>
      </c>
      <c r="J306" s="256" t="s">
        <v>158</v>
      </c>
      <c r="K306" s="268" t="n">
        <v>36896</v>
      </c>
      <c r="L306" s="268" t="n">
        <v>38722</v>
      </c>
      <c r="M306" s="255" t="s">
        <v>155</v>
      </c>
      <c r="N306" s="257" t="n">
        <v>10000000</v>
      </c>
      <c r="O306" s="257" t="n">
        <v>-4038.356115</v>
      </c>
      <c r="P306" s="258" t="n">
        <v>0.52</v>
      </c>
      <c r="Q306" s="257" t="n">
        <v>71.919986</v>
      </c>
      <c r="R306" s="257" t="n">
        <v>71.241176</v>
      </c>
      <c r="S306" s="258" t="n">
        <v>-0.67542623306936</v>
      </c>
      <c r="T306" s="257" t="n">
        <v>2727.61165854706</v>
      </c>
      <c r="U306" s="257" t="n">
        <v>800.954688</v>
      </c>
      <c r="V306" s="257" t="n">
        <v>0</v>
      </c>
      <c r="W306" s="257" t="n">
        <v>3528.56634654706</v>
      </c>
      <c r="X306" s="257" t="n">
        <v>-70210.573753</v>
      </c>
      <c r="Y306" s="257" t="n">
        <v>-67346.781386</v>
      </c>
      <c r="Z306" s="257" t="n">
        <v>2863.792367</v>
      </c>
      <c r="AA306" s="257" t="n">
        <v>-664.773979547063</v>
      </c>
      <c r="AB306" s="257" t="n">
        <v>-70210.573753</v>
      </c>
      <c r="AC306" s="257" t="n">
        <v>-67346.781386</v>
      </c>
      <c r="AD306" s="257" t="n">
        <v>2863.792367</v>
      </c>
      <c r="AF306" s="257" t="n">
        <v>-50487.52814973</v>
      </c>
      <c r="AG306" s="259" t="n">
        <f aca="false">IF(ISERROR(VLOOKUP(B306,Acc_Cash!$A:$H,3,FALSE())),0,VLOOKUP(B306,Acc_Cash!$A:$H,3,FALSE()))</f>
        <v>0</v>
      </c>
      <c r="AH306" s="259" t="n">
        <f aca="false">AG306+AC306</f>
        <v>-67346.781386</v>
      </c>
      <c r="AI306" s="259" t="n">
        <f aca="false">AH306-(IF(ISERROR(VLOOKUP(A306,'YTD Last'!$E$2:$Z$500,21,0)),0,VLOOKUP(A306,'YTD Last'!$E$2:$Z$500,21,0)))</f>
        <v>27910.354424</v>
      </c>
      <c r="AJ306" s="259" t="n">
        <f aca="false">AH306-IF(ISERROR(VLOOKUP(A306,'QTD Last'!$A$2:$AH$600,34,0)),0,VLOOKUP(A306,'QTD Last'!$A$2:$AH$600,34,0))</f>
        <v>2863.792367</v>
      </c>
      <c r="AK306" s="259" t="n">
        <f aca="false">AH306-IF(ISERROR(VLOOKUP(A306,'MTD Last'!$A$2:$AH$600,34,0)),0,VLOOKUP(A306,'MTD Last'!$A$2:$AH$600,34,0))</f>
        <v>2863.792367</v>
      </c>
      <c r="AL306" s="259" t="n">
        <f aca="false">AD306-AE306</f>
        <v>2863.792367</v>
      </c>
      <c r="AM306" s="269" t="str">
        <f aca="false">ROUND((L306-Control!$C$3)/365,0)&amp;" Year"</f>
        <v>-20 Year</v>
      </c>
      <c r="AN306" s="260" t="str">
        <f aca="false">IF(F306="AAA",1,IF(F306="AA+",2,IF(F306="AA",3,IF(F306="AA-",4,IF(F306="A+",5,IF(F306="A",6,IF(F306="A-",7,IF(F306="BBB+",8,"Code"))))))))</f>
        <v>Code</v>
      </c>
      <c r="AO306" s="260" t="n">
        <f aca="false">IF(F306="BBB",9,IF(F306="BBB-",10,IF(F306="BB+",11,IF(F306="BB",12,IF(F306="BB-",13,IF(F306="B+",14,IF(F306="B",15,IF(F306="B-",16,"Code"))))))))</f>
        <v>10</v>
      </c>
      <c r="AP306" s="260" t="n">
        <f aca="false">IF(AN306="Code",AO306,AN306)</f>
        <v>10</v>
      </c>
      <c r="AQ306" s="259" t="n">
        <f aca="false">AH306-(IF(ISERROR(VLOOKUP(A306,'WTD Last'!$A$1:$AQ$605,34,0)),0,VLOOKUP(A306,'WTD Last'!$A$1:$AQ$605,34,0)))</f>
        <v>14116.207594</v>
      </c>
      <c r="AR306" s="270" t="n">
        <f aca="false">R306-(IF(ISERROR(VLOOKUP(A306,'WTD Last'!$A$1:$AQ$605,18,0)),0,VLOOKUP(A306,'WTD Last'!$A$1:$AQ$605,18,0)))</f>
        <v>-2.982866</v>
      </c>
      <c r="AS306" s="259" t="n">
        <f aca="false">O306-(IF(ISERROR(VLOOKUP(A306,'WTD Last'!$A$1:$AQ$605,15,0)),0,VLOOKUP(A306,'WTD Last'!$A$1:$AQ$605,15,0)))</f>
        <v>38.1201420000002</v>
      </c>
      <c r="AT306" s="259" t="n">
        <f aca="false">N306*(P306/100)/360</f>
        <v>144.444444444444</v>
      </c>
      <c r="AV306" s="261" t="n">
        <v>46797</v>
      </c>
      <c r="AW306" s="255"/>
      <c r="AX306" s="257"/>
    </row>
    <row r="307" customFormat="false" ht="12.75" hidden="false" customHeight="false" outlineLevel="0" collapsed="false">
      <c r="A307" s="255" t="n">
        <v>255</v>
      </c>
      <c r="B307" s="255" t="n">
        <v>369</v>
      </c>
      <c r="C307" s="255" t="s">
        <v>264</v>
      </c>
      <c r="D307" s="255" t="s">
        <v>327</v>
      </c>
      <c r="E307" s="255" t="s">
        <v>328</v>
      </c>
      <c r="F307" s="255" t="s">
        <v>163</v>
      </c>
      <c r="G307" s="255" t="s">
        <v>164</v>
      </c>
      <c r="H307" s="255" t="s">
        <v>168</v>
      </c>
      <c r="I307" s="255" t="s">
        <v>175</v>
      </c>
      <c r="J307" s="256" t="s">
        <v>154</v>
      </c>
      <c r="K307" s="268" t="n">
        <v>36726</v>
      </c>
      <c r="L307" s="268" t="n">
        <v>38552</v>
      </c>
      <c r="M307" s="255" t="s">
        <v>155</v>
      </c>
      <c r="N307" s="257" t="n">
        <v>-4000000</v>
      </c>
      <c r="O307" s="257" t="n">
        <v>1532.530441</v>
      </c>
      <c r="P307" s="258" t="n">
        <v>1.75</v>
      </c>
      <c r="Q307" s="257" t="n">
        <v>110.804026</v>
      </c>
      <c r="R307" s="257" t="n">
        <v>63.989554</v>
      </c>
      <c r="S307" s="258" t="n">
        <v>-47.3775170959459</v>
      </c>
      <c r="T307" s="257" t="n">
        <v>-72607.4871685351</v>
      </c>
      <c r="U307" s="257" t="n">
        <v>-538.127334</v>
      </c>
      <c r="V307" s="257" t="n">
        <v>0</v>
      </c>
      <c r="W307" s="257" t="n">
        <v>-73145.6145025351</v>
      </c>
      <c r="X307" s="257" t="n">
        <v>-110805.052212</v>
      </c>
      <c r="Y307" s="257" t="n">
        <v>-183834.005445</v>
      </c>
      <c r="Z307" s="257" t="n">
        <v>-73028.953233</v>
      </c>
      <c r="AA307" s="257" t="n">
        <v>116.661269535063</v>
      </c>
      <c r="AB307" s="257" t="n">
        <v>-110805.052212</v>
      </c>
      <c r="AC307" s="257" t="n">
        <v>-183834.005445</v>
      </c>
      <c r="AD307" s="257" t="n">
        <v>-73028.953233</v>
      </c>
      <c r="AF307" s="257" t="n">
        <v>4537.822635801</v>
      </c>
      <c r="AG307" s="259" t="n">
        <f aca="false">IF(ISERROR(VLOOKUP(B307,Acc_Cash!$A:$H,3,FALSE())),0,VLOOKUP(B307,Acc_Cash!$A:$H,3,FALSE()))</f>
        <v>-35777.777778</v>
      </c>
      <c r="AH307" s="259" t="n">
        <f aca="false">AG307+AC307</f>
        <v>-219611.783223</v>
      </c>
      <c r="AI307" s="259" t="n">
        <f aca="false">AH307-(IF(ISERROR(VLOOKUP(A307,'YTD Last'!$E$2:$Z$383,21,0)),0,VLOOKUP(A307,'YTD Last'!$E$2:$Z$383,21,0)))</f>
        <v>-122764.649172</v>
      </c>
      <c r="AJ307" s="259" t="n">
        <f aca="false">AH307-IF(ISERROR(VLOOKUP(A307,'QTD Last'!$A$2:$AH$600,34,0)),0,VLOOKUP(A307,'QTD Last'!$A$2:$AH$600,34,0))</f>
        <v>-73028.953233</v>
      </c>
      <c r="AK307" s="259" t="n">
        <f aca="false">AH307-IF(ISERROR(VLOOKUP(A307,'MTD Last'!$A$2:$AH$600,34,0)),0,VLOOKUP(A307,'MTD Last'!$A$2:$AH$600,34,0))</f>
        <v>-73028.953233</v>
      </c>
      <c r="AL307" s="259" t="n">
        <f aca="false">AD307-AE307</f>
        <v>-73028.953233</v>
      </c>
      <c r="AM307" s="269" t="str">
        <f aca="false">ROUND((L307-Control!$C$3)/365,0)&amp;" Year"</f>
        <v>-20 Year</v>
      </c>
      <c r="AN307" s="260" t="n">
        <f aca="false">IF(F307="AAA",1,IF(F307="AA+",2,IF(F307="AA",3,IF(F307="AA-",4,IF(F307="A+",5,IF(F307="A",6,IF(F307="A-",7,IF(F307="BBB+",8,"Code"))))))))</f>
        <v>4</v>
      </c>
      <c r="AO307" s="260" t="str">
        <f aca="false">IF(F307="BBB",9,IF(F307="BBB-",10,IF(F307="BB+",11,IF(F307="BB",12,IF(F307="BB-",13,IF(F307="B+",14,IF(F307="B",15,IF(F307="B-",16,"Code"))))))))</f>
        <v>Code</v>
      </c>
      <c r="AP307" s="260" t="n">
        <f aca="false">IF(AN307="Code",AO307,AN307)</f>
        <v>4</v>
      </c>
      <c r="AQ307" s="259" t="n">
        <f aca="false">AH307-(IF(ISERROR(VLOOKUP(A307,'WTD Last'!$A$1:$AQ$605,34,0)),0,VLOOKUP(A307,'WTD Last'!$A$1:$AQ$605,34,0)))</f>
        <v>-77718.39503</v>
      </c>
      <c r="AR307" s="270" t="n">
        <f aca="false">R307-(IF(ISERROR(VLOOKUP(A307,'WTD Last'!$A$1:$AQ$605,18,0)),0,VLOOKUP(A307,'WTD Last'!$A$1:$AQ$605,18,0)))</f>
        <v>-49.450306</v>
      </c>
      <c r="AS307" s="259" t="n">
        <f aca="false">O307-(IF(ISERROR(VLOOKUP(A307,'WTD Last'!$A$1:$AQ$605,15,0)),0,VLOOKUP(A307,'WTD Last'!$A$1:$AQ$605,15,0)))</f>
        <v>-13.613018</v>
      </c>
      <c r="AT307" s="259" t="n">
        <f aca="false">N307*(P307/100)/360</f>
        <v>-194.444444444444</v>
      </c>
      <c r="AU307" s="261" t="n">
        <v>93466</v>
      </c>
      <c r="AV307" s="261" t="n">
        <v>78122</v>
      </c>
      <c r="AW307" s="255"/>
      <c r="AX307" s="257"/>
    </row>
    <row r="308" customFormat="false" ht="12.75" hidden="false" customHeight="false" outlineLevel="0" collapsed="false">
      <c r="A308" s="255" t="n">
        <v>1706</v>
      </c>
      <c r="B308" s="255" t="n">
        <v>911</v>
      </c>
      <c r="C308" s="255" t="s">
        <v>2</v>
      </c>
      <c r="D308" s="255" t="s">
        <v>104</v>
      </c>
      <c r="E308" s="255" t="s">
        <v>329</v>
      </c>
      <c r="F308" s="255" t="s">
        <v>109</v>
      </c>
      <c r="G308" s="255" t="s">
        <v>191</v>
      </c>
      <c r="H308" s="255" t="s">
        <v>110</v>
      </c>
      <c r="I308" s="255" t="s">
        <v>330</v>
      </c>
      <c r="J308" s="256" t="s">
        <v>105</v>
      </c>
      <c r="K308" s="268" t="n">
        <v>36970</v>
      </c>
      <c r="L308" s="268" t="n">
        <v>38764</v>
      </c>
      <c r="M308" s="255" t="s">
        <v>155</v>
      </c>
      <c r="N308" s="257" t="n">
        <v>-10000000</v>
      </c>
      <c r="O308" s="257" t="n">
        <v>4137.170209</v>
      </c>
      <c r="P308" s="258" t="n">
        <v>0.52</v>
      </c>
      <c r="Q308" s="257" t="n">
        <v>55.291178</v>
      </c>
      <c r="R308" s="257" t="n">
        <v>55.23796</v>
      </c>
      <c r="S308" s="258" t="n">
        <v>-0.0355192227612639</v>
      </c>
      <c r="T308" s="257" t="n">
        <v>-146.949070254736</v>
      </c>
      <c r="U308" s="257" t="n">
        <v>-544.35681</v>
      </c>
      <c r="V308" s="257" t="n">
        <v>0</v>
      </c>
      <c r="W308" s="257" t="n">
        <v>-691.305880254736</v>
      </c>
      <c r="X308" s="257" t="n">
        <v>11985.958655</v>
      </c>
      <c r="Y308" s="257" t="n">
        <v>11631.403615</v>
      </c>
      <c r="Z308" s="257" t="n">
        <v>-354.555040000001</v>
      </c>
      <c r="AA308" s="257" t="n">
        <v>336.750840254735</v>
      </c>
      <c r="AB308" s="257" t="n">
        <v>11985.958655</v>
      </c>
      <c r="AC308" s="257" t="n">
        <v>11631.403615</v>
      </c>
      <c r="AD308" s="257" t="n">
        <v>-354.555040000001</v>
      </c>
      <c r="AG308" s="259" t="n">
        <f aca="false">IF(ISERROR(VLOOKUP(B308,Acc_Cash!$A:$H,3,FALSE())),0,VLOOKUP(B308,Acc_Cash!$A:$H,3,FALSE()))</f>
        <v>0</v>
      </c>
      <c r="AH308" s="259" t="n">
        <f aca="false">AG308+AC308</f>
        <v>11631.403615</v>
      </c>
      <c r="AI308" s="259" t="n">
        <f aca="false">AH308-(IF(ISERROR(VLOOKUP(A308,'YTD Last'!$E$2:$Z$500,21,0)),0,VLOOKUP(A308,'YTD Last'!$E$2:$Z$500,21,0)))</f>
        <v>11631.403615</v>
      </c>
      <c r="AJ308" s="259" t="n">
        <f aca="false">AH308-IF(ISERROR(VLOOKUP(A308,'QTD Last'!$A$2:$AH$600,34,0)),0,VLOOKUP(A308,'QTD Last'!$A$2:$AH$600,34,0))</f>
        <v>-354.555040000001</v>
      </c>
      <c r="AK308" s="259" t="n">
        <f aca="false">AH308-IF(ISERROR(VLOOKUP(A308,'MTD Last'!$A$2:$AH$600,34,0)),0,VLOOKUP(A308,'MTD Last'!$A$2:$AH$600,34,0))</f>
        <v>-354.555040000001</v>
      </c>
      <c r="AL308" s="259" t="n">
        <f aca="false">AD308-AE308</f>
        <v>-354.555040000001</v>
      </c>
      <c r="AM308" s="269" t="str">
        <f aca="false">ROUND((L308-Control!$C$3)/365,0)&amp;" Year"</f>
        <v>-20 Year</v>
      </c>
      <c r="AN308" s="260" t="str">
        <f aca="false">IF(F308="AAA",1,IF(F308="AA+",2,IF(F308="AA",3,IF(F308="AA-",4,IF(F308="A+",5,IF(F308="A",6,IF(F308="A-",7,IF(F308="BBB+",8,"Code"))))))))</f>
        <v>Code</v>
      </c>
      <c r="AO308" s="260" t="str">
        <f aca="false">IF(F308="BBB",9,IF(F308="BBB-",10,IF(F308="BB+",11,IF(F308="BB",12,IF(F308="BB-",13,IF(F308="B+",14,IF(F308="B",15,IF(F308="B-",16,"Code"))))))))</f>
        <v>Code</v>
      </c>
      <c r="AP308" s="260" t="str">
        <f aca="false">IF(AN308="Code",AO308,AN308)</f>
        <v>Code</v>
      </c>
      <c r="AQ308" s="259" t="n">
        <f aca="false">AH308-(IF(ISERROR(VLOOKUP(A308,'WTD Last'!$A$1:$AQ$605,34,0)),0,VLOOKUP(A308,'WTD Last'!$A$1:$AQ$605,34,0)))</f>
        <v>-8631.210373</v>
      </c>
      <c r="AR308" s="270" t="n">
        <f aca="false">R308-(IF(ISERROR(VLOOKUP(A308,'WTD Last'!$A$1:$AQ$605,18,0)),0,VLOOKUP(A308,'WTD Last'!$A$1:$AQ$605,18,0)))</f>
        <v>-1.72422</v>
      </c>
      <c r="AS308" s="259" t="n">
        <f aca="false">O308-(IF(ISERROR(VLOOKUP(A308,'WTD Last'!$A$1:$AQ$605,15,0)),0,VLOOKUP(A308,'WTD Last'!$A$1:$AQ$605,15,0)))</f>
        <v>-38.8142010000001</v>
      </c>
      <c r="AT308" s="259" t="n">
        <f aca="false">N308*(P308/100)/360</f>
        <v>-144.444444444444</v>
      </c>
      <c r="AU308" s="261" t="n">
        <v>54730</v>
      </c>
      <c r="AV308" s="261" t="n">
        <v>94318</v>
      </c>
      <c r="AW308" s="255"/>
      <c r="AX308" s="257"/>
    </row>
    <row r="309" customFormat="false" ht="12.75" hidden="false" customHeight="false" outlineLevel="0" collapsed="false">
      <c r="A309" s="255" t="n">
        <v>1330</v>
      </c>
      <c r="B309" s="255" t="n">
        <v>490</v>
      </c>
      <c r="C309" s="255" t="s">
        <v>2</v>
      </c>
      <c r="D309" s="255" t="s">
        <v>104</v>
      </c>
      <c r="E309" s="255" t="s">
        <v>331</v>
      </c>
      <c r="F309" s="255" t="s">
        <v>102</v>
      </c>
      <c r="G309" s="255" t="s">
        <v>112</v>
      </c>
      <c r="H309" s="255" t="s">
        <v>97</v>
      </c>
      <c r="I309" s="255" t="s">
        <v>156</v>
      </c>
      <c r="J309" s="256" t="s">
        <v>105</v>
      </c>
      <c r="K309" s="268" t="n">
        <v>36896</v>
      </c>
      <c r="L309" s="268" t="n">
        <v>38722</v>
      </c>
      <c r="M309" s="255" t="s">
        <v>155</v>
      </c>
      <c r="N309" s="257" t="n">
        <v>-10000000</v>
      </c>
      <c r="O309" s="257" t="n">
        <v>4068.681755</v>
      </c>
      <c r="P309" s="258" t="n">
        <v>0.52</v>
      </c>
      <c r="Q309" s="257" t="n">
        <v>55.773123</v>
      </c>
      <c r="R309" s="257" t="n">
        <v>55.230816</v>
      </c>
      <c r="S309" s="258" t="n">
        <v>-0.544719695560902</v>
      </c>
      <c r="T309" s="257" t="n">
        <v>-2216.2910869178</v>
      </c>
      <c r="U309" s="257" t="n">
        <v>-737.380452</v>
      </c>
      <c r="V309" s="257" t="n">
        <v>0</v>
      </c>
      <c r="W309" s="257" t="n">
        <v>-2953.6715389178</v>
      </c>
      <c r="X309" s="257" t="n">
        <v>3010.031966</v>
      </c>
      <c r="Y309" s="257" t="n">
        <v>622.065481</v>
      </c>
      <c r="Z309" s="257" t="n">
        <v>-2387.966485</v>
      </c>
      <c r="AA309" s="257" t="n">
        <v>565.705053917796</v>
      </c>
      <c r="AB309" s="257" t="n">
        <v>3010.031966</v>
      </c>
      <c r="AC309" s="257" t="n">
        <v>622.065481</v>
      </c>
      <c r="AD309" s="257" t="n">
        <v>-2387.966485</v>
      </c>
      <c r="AF309" s="257" t="n">
        <v>23425.4352044125</v>
      </c>
      <c r="AG309" s="259" t="n">
        <f aca="false">IF(ISERROR(VLOOKUP(B309,Acc_Cash!$A:$H,3,FALSE())),0,VLOOKUP(B309,Acc_Cash!$A:$H,3,FALSE()))</f>
        <v>0</v>
      </c>
      <c r="AH309" s="259" t="n">
        <f aca="false">AG309+AC309</f>
        <v>622.065481</v>
      </c>
      <c r="AI309" s="259" t="n">
        <f aca="false">AH309-(IF(ISERROR(VLOOKUP(A309,'YTD Last'!$E$2:$Z$383,21,0)),0,VLOOKUP(A309,'YTD Last'!$E$2:$Z$383,21,0)))</f>
        <v>-5549.821105</v>
      </c>
      <c r="AJ309" s="259" t="n">
        <f aca="false">AH309-IF(ISERROR(VLOOKUP(A309,'QTD Last'!$A$2:$AH$600,34,0)),0,VLOOKUP(A309,'QTD Last'!$A$2:$AH$600,34,0))</f>
        <v>-2387.966485</v>
      </c>
      <c r="AK309" s="259" t="n">
        <f aca="false">AH309-IF(ISERROR(VLOOKUP(A309,'MTD Last'!$A$2:$AH$600,34,0)),0,VLOOKUP(A309,'MTD Last'!$A$2:$AH$600,34,0))</f>
        <v>-2387.966485</v>
      </c>
      <c r="AL309" s="259" t="n">
        <f aca="false">AD309-AE309</f>
        <v>-2387.966485</v>
      </c>
      <c r="AM309" s="269" t="str">
        <f aca="false">ROUND((L309-Control!$C$3)/365,0)&amp;" Year"</f>
        <v>-20 Year</v>
      </c>
      <c r="AN309" s="260" t="n">
        <f aca="false">IF(F309="AAA",1,IF(F309="AA+",2,IF(F309="AA",3,IF(F309="AA-",4,IF(F309="A+",5,IF(F309="A",6,IF(F309="A-",7,IF(F309="BBB+",8,"Code"))))))))</f>
        <v>6</v>
      </c>
      <c r="AO309" s="260" t="str">
        <f aca="false">IF(F309="BBB",9,IF(F309="BBB-",10,IF(F309="BB+",11,IF(F309="BB",12,IF(F309="BB-",13,IF(F309="B+",14,IF(F309="B",15,IF(F309="B-",16,"Code"))))))))</f>
        <v>Code</v>
      </c>
      <c r="AP309" s="260" t="n">
        <f aca="false">IF(AN309="Code",AO309,AN309)</f>
        <v>6</v>
      </c>
      <c r="AQ309" s="259" t="n">
        <f aca="false">AH309-(IF(ISERROR(VLOOKUP(A309,'WTD Last'!$A$1:$AQ$605,34,0)),0,VLOOKUP(A309,'WTD Last'!$A$1:$AQ$605,34,0)))</f>
        <v>-37152.42671</v>
      </c>
      <c r="AR309" s="270" t="n">
        <f aca="false">R309-(IF(ISERROR(VLOOKUP(A309,'WTD Last'!$A$1:$AQ$605,18,0)),0,VLOOKUP(A309,'WTD Last'!$A$1:$AQ$605,18,0)))</f>
        <v>-8.651212</v>
      </c>
      <c r="AS309" s="259" t="n">
        <f aca="false">O309-(IF(ISERROR(VLOOKUP(A309,'WTD Last'!$A$1:$AQ$605,15,0)),0,VLOOKUP(A309,'WTD Last'!$A$1:$AQ$605,15,0)))</f>
        <v>-34.6111699999997</v>
      </c>
      <c r="AT309" s="259" t="n">
        <f aca="false">N309*(P309/100)/360</f>
        <v>-144.444444444444</v>
      </c>
      <c r="AV309" s="261" t="n">
        <v>92953</v>
      </c>
      <c r="AW309" s="255"/>
      <c r="AX309" s="257"/>
    </row>
    <row r="310" customFormat="false" ht="12.75" hidden="false" customHeight="false" outlineLevel="0" collapsed="false">
      <c r="A310" s="255" t="n">
        <v>1519</v>
      </c>
      <c r="B310" s="255" t="n">
        <v>569</v>
      </c>
      <c r="C310" s="255" t="s">
        <v>2</v>
      </c>
      <c r="D310" s="255" t="s">
        <v>157</v>
      </c>
      <c r="E310" s="255" t="s">
        <v>331</v>
      </c>
      <c r="F310" s="255" t="s">
        <v>102</v>
      </c>
      <c r="G310" s="255" t="s">
        <v>112</v>
      </c>
      <c r="H310" s="255" t="s">
        <v>97</v>
      </c>
      <c r="I310" s="255" t="s">
        <v>156</v>
      </c>
      <c r="J310" s="256" t="s">
        <v>158</v>
      </c>
      <c r="K310" s="268" t="n">
        <v>36896</v>
      </c>
      <c r="L310" s="268" t="n">
        <v>38722</v>
      </c>
      <c r="M310" s="255" t="s">
        <v>155</v>
      </c>
      <c r="N310" s="257" t="n">
        <v>10000000</v>
      </c>
      <c r="O310" s="257" t="n">
        <v>-4068.681755</v>
      </c>
      <c r="P310" s="258" t="n">
        <v>0.52</v>
      </c>
      <c r="Q310" s="257" t="n">
        <v>55.773123</v>
      </c>
      <c r="R310" s="257" t="n">
        <v>55.230816</v>
      </c>
      <c r="S310" s="258" t="n">
        <v>-0.544719695560902</v>
      </c>
      <c r="T310" s="257" t="n">
        <v>2216.2910869178</v>
      </c>
      <c r="U310" s="257" t="n">
        <v>737.380452</v>
      </c>
      <c r="V310" s="257" t="n">
        <v>0</v>
      </c>
      <c r="W310" s="257" t="n">
        <v>2953.6715389178</v>
      </c>
      <c r="X310" s="257" t="n">
        <v>-3010.031966</v>
      </c>
      <c r="Y310" s="257" t="n">
        <v>-622.065481</v>
      </c>
      <c r="Z310" s="257" t="n">
        <v>2387.966485</v>
      </c>
      <c r="AA310" s="257" t="n">
        <v>-565.705053917796</v>
      </c>
      <c r="AB310" s="257" t="n">
        <v>-3010.031966</v>
      </c>
      <c r="AC310" s="257" t="n">
        <v>-622.065481</v>
      </c>
      <c r="AD310" s="257" t="n">
        <v>2387.966485</v>
      </c>
      <c r="AF310" s="257" t="n">
        <v>-23425.4352044125</v>
      </c>
      <c r="AG310" s="259" t="n">
        <f aca="false">IF(ISERROR(VLOOKUP(B310,Acc_Cash!$A:$H,3,FALSE())),0,VLOOKUP(B310,Acc_Cash!$A:$H,3,FALSE()))</f>
        <v>0</v>
      </c>
      <c r="AH310" s="259" t="n">
        <f aca="false">AG310+AC310</f>
        <v>-622.065481</v>
      </c>
      <c r="AI310" s="259" t="n">
        <f aca="false">AH310-(IF(ISERROR(VLOOKUP(A310,'YTD Last'!$E$2:$Z$500,21,0)),0,VLOOKUP(A310,'YTD Last'!$E$2:$Z$500,21,0)))</f>
        <v>5549.821105</v>
      </c>
      <c r="AJ310" s="259" t="n">
        <f aca="false">AH310-IF(ISERROR(VLOOKUP(A310,'QTD Last'!$A$2:$AH$600,34,0)),0,VLOOKUP(A310,'QTD Last'!$A$2:$AH$600,34,0))</f>
        <v>2387.966485</v>
      </c>
      <c r="AK310" s="259" t="n">
        <f aca="false">AH310-IF(ISERROR(VLOOKUP(A310,'MTD Last'!$A$2:$AH$600,34,0)),0,VLOOKUP(A310,'MTD Last'!$A$2:$AH$600,34,0))</f>
        <v>2387.966485</v>
      </c>
      <c r="AL310" s="259" t="n">
        <f aca="false">AD310-AE310</f>
        <v>2387.966485</v>
      </c>
      <c r="AM310" s="269" t="str">
        <f aca="false">ROUND((L310-Control!$C$3)/365,0)&amp;" Year"</f>
        <v>-20 Year</v>
      </c>
      <c r="AN310" s="260" t="n">
        <f aca="false">IF(F310="AAA",1,IF(F310="AA+",2,IF(F310="AA",3,IF(F310="AA-",4,IF(F310="A+",5,IF(F310="A",6,IF(F310="A-",7,IF(F310="BBB+",8,"Code"))))))))</f>
        <v>6</v>
      </c>
      <c r="AO310" s="260" t="str">
        <f aca="false">IF(F310="BBB",9,IF(F310="BBB-",10,IF(F310="BB+",11,IF(F310="BB",12,IF(F310="BB-",13,IF(F310="B+",14,IF(F310="B",15,IF(F310="B-",16,"Code"))))))))</f>
        <v>Code</v>
      </c>
      <c r="AP310" s="260" t="n">
        <f aca="false">IF(AN310="Code",AO310,AN310)</f>
        <v>6</v>
      </c>
      <c r="AQ310" s="259" t="n">
        <f aca="false">AH310-(IF(ISERROR(VLOOKUP(A310,'WTD Last'!$A$1:$AQ$605,34,0)),0,VLOOKUP(A310,'WTD Last'!$A$1:$AQ$605,34,0)))</f>
        <v>37152.42671</v>
      </c>
      <c r="AR310" s="270" t="n">
        <f aca="false">R310-(IF(ISERROR(VLOOKUP(A310,'WTD Last'!$A$1:$AQ$605,18,0)),0,VLOOKUP(A310,'WTD Last'!$A$1:$AQ$605,18,0)))</f>
        <v>-8.651212</v>
      </c>
      <c r="AS310" s="259" t="n">
        <f aca="false">O310-(IF(ISERROR(VLOOKUP(A310,'WTD Last'!$A$1:$AQ$605,15,0)),0,VLOOKUP(A310,'WTD Last'!$A$1:$AQ$605,15,0)))</f>
        <v>34.6111699999997</v>
      </c>
      <c r="AT310" s="259" t="n">
        <f aca="false">N310*(P310/100)/360</f>
        <v>144.444444444444</v>
      </c>
      <c r="AV310" s="261" t="n">
        <v>92953</v>
      </c>
      <c r="AW310" s="255"/>
      <c r="AX310" s="257"/>
    </row>
    <row r="311" customFormat="false" ht="12.75" hidden="false" customHeight="false" outlineLevel="0" collapsed="false">
      <c r="A311" s="255" t="n">
        <v>1626</v>
      </c>
      <c r="B311" s="255" t="n">
        <v>826</v>
      </c>
      <c r="C311" s="255" t="s">
        <v>2</v>
      </c>
      <c r="D311" s="255" t="s">
        <v>104</v>
      </c>
      <c r="E311" s="255" t="s">
        <v>331</v>
      </c>
      <c r="F311" s="255" t="s">
        <v>102</v>
      </c>
      <c r="G311" s="255" t="s">
        <v>112</v>
      </c>
      <c r="H311" s="255" t="s">
        <v>97</v>
      </c>
      <c r="I311" s="255" t="s">
        <v>181</v>
      </c>
      <c r="J311" s="256" t="s">
        <v>105</v>
      </c>
      <c r="K311" s="268" t="n">
        <v>36913</v>
      </c>
      <c r="L311" s="268" t="n">
        <v>38739</v>
      </c>
      <c r="M311" s="255" t="s">
        <v>155</v>
      </c>
      <c r="N311" s="257" t="n">
        <v>10000000</v>
      </c>
      <c r="O311" s="257" t="n">
        <v>-4147.936551</v>
      </c>
      <c r="P311" s="258" t="n">
        <v>0.76</v>
      </c>
      <c r="Q311" s="257" t="n">
        <v>56.154904</v>
      </c>
      <c r="R311" s="257" t="n">
        <v>55.612825</v>
      </c>
      <c r="S311" s="258" t="n">
        <v>-0.544580897796435</v>
      </c>
      <c r="T311" s="257" t="n">
        <v>2258.88701094623</v>
      </c>
      <c r="U311" s="257" t="n">
        <v>795.361416</v>
      </c>
      <c r="V311" s="257" t="n">
        <v>0</v>
      </c>
      <c r="W311" s="257" t="n">
        <v>3054.24842694623</v>
      </c>
      <c r="X311" s="257" t="n">
        <v>98298.649094</v>
      </c>
      <c r="Y311" s="257" t="n">
        <v>100910.60328</v>
      </c>
      <c r="Z311" s="257" t="n">
        <v>2611.954186</v>
      </c>
      <c r="AA311" s="257" t="n">
        <v>-442.294240946225</v>
      </c>
      <c r="AB311" s="257" t="n">
        <v>98298.649094</v>
      </c>
      <c r="AC311" s="257" t="n">
        <v>100910.60328</v>
      </c>
      <c r="AD311" s="257" t="n">
        <v>2611.954186</v>
      </c>
      <c r="AF311" s="257" t="n">
        <v>-23881.7446923825</v>
      </c>
      <c r="AG311" s="257" t="n">
        <f aca="false">IF(ISERROR(VLOOKUP(B311,Acc_Cash!$A:$H,3,FALSE())),0,VLOOKUP(B311,Acc_Cash!$A:$H,3,FALSE()))</f>
        <v>0</v>
      </c>
      <c r="AH311" s="257" t="n">
        <f aca="false">AG311+AC311</f>
        <v>100910.60328</v>
      </c>
      <c r="AI311" s="257" t="n">
        <f aca="false">AH311-(IF(ISERROR(VLOOKUP(A311,'YTD Last'!$E$2:$Z$500,21,0)),0,VLOOKUP(A311,'YTD Last'!$E$2:$Z$500,21,0)))</f>
        <v>100910.60328</v>
      </c>
      <c r="AJ311" s="257" t="n">
        <f aca="false">AH311-IF(ISERROR(VLOOKUP(A311,'QTD Last'!$A$2:$AH$600,34,0)),0,VLOOKUP(A311,'QTD Last'!$A$2:$AH$600,34,0))</f>
        <v>2611.954186</v>
      </c>
      <c r="AK311" s="257" t="n">
        <f aca="false">AH311-IF(ISERROR(VLOOKUP(A311,'MTD Last'!$A$2:$AH$600,34,0)),0,VLOOKUP(A311,'MTD Last'!$A$2:$AH$600,34,0))</f>
        <v>2611.954186</v>
      </c>
      <c r="AL311" s="257" t="n">
        <f aca="false">AD311-AE311</f>
        <v>2611.954186</v>
      </c>
      <c r="AM311" s="280" t="str">
        <f aca="false">ROUND((L311-Control!$C$3)/365,0)&amp;" Year"</f>
        <v>-20 Year</v>
      </c>
      <c r="AN311" s="255" t="n">
        <f aca="false">IF(F311="AAA",1,IF(F311="AA+",2,IF(F311="AA",3,IF(F311="AA-",4,IF(F311="A+",5,IF(F311="A",6,IF(F311="A-",7,IF(F311="BBB+",8,"Code"))))))))</f>
        <v>6</v>
      </c>
      <c r="AO311" s="255" t="str">
        <f aca="false">IF(F311="BBB",9,IF(F311="BBB-",10,IF(F311="BB+",11,IF(F311="BB",12,IF(F311="BB-",13,IF(F311="B+",14,IF(F311="B",15,IF(F311="B-",16,"Code"))))))))</f>
        <v>Code</v>
      </c>
      <c r="AP311" s="255" t="n">
        <f aca="false">IF(AN311="Code",AO311,AN311)</f>
        <v>6</v>
      </c>
      <c r="AQ311" s="257" t="n">
        <f aca="false">AH311-(IF(ISERROR(VLOOKUP(A311,'WTD Last'!$A$1:$AQ$605,34,0)),0,VLOOKUP(A311,'WTD Last'!$A$1:$AQ$605,34,0)))</f>
        <v>37211.322629</v>
      </c>
      <c r="AR311" s="281" t="n">
        <f aca="false">R311-(IF(ISERROR(VLOOKUP(A311,'WTD Last'!$A$1:$AQ$605,18,0)),0,VLOOKUP(A311,'WTD Last'!$A$1:$AQ$605,18,0)))</f>
        <v>-8.427779</v>
      </c>
      <c r="AS311" s="257" t="n">
        <f aca="false">O311-(IF(ISERROR(VLOOKUP(A311,'WTD Last'!$A$1:$AQ$605,15,0)),0,VLOOKUP(A311,'WTD Last'!$A$1:$AQ$605,15,0)))</f>
        <v>35.5401069999998</v>
      </c>
      <c r="AT311" s="257" t="n">
        <f aca="false">N311*(P311/100)/360</f>
        <v>211.111111111111</v>
      </c>
      <c r="AU311" s="282" t="n">
        <v>61984</v>
      </c>
      <c r="AV311" s="282" t="n">
        <v>92953</v>
      </c>
      <c r="AW311" s="255"/>
      <c r="AX311" s="257"/>
      <c r="AY311" s="255"/>
      <c r="AZ311" s="255"/>
      <c r="BA311" s="255"/>
      <c r="BB311" s="255"/>
      <c r="BC311" s="255"/>
      <c r="BD311" s="255"/>
      <c r="BE311" s="255"/>
      <c r="BF311" s="255"/>
      <c r="BG311" s="255"/>
      <c r="BH311" s="255"/>
      <c r="BI311" s="255"/>
      <c r="BJ311" s="255"/>
      <c r="BK311" s="255"/>
      <c r="BL311" s="255"/>
      <c r="BM311" s="255"/>
      <c r="BN311" s="255"/>
      <c r="BO311" s="255"/>
      <c r="BP311" s="255"/>
      <c r="BQ311" s="255"/>
      <c r="BR311" s="255"/>
      <c r="BS311" s="255"/>
      <c r="BT311" s="255"/>
      <c r="BU311" s="255"/>
      <c r="BV311" s="255"/>
      <c r="BW311" s="255"/>
      <c r="BX311" s="255"/>
      <c r="BY311" s="255"/>
      <c r="BZ311" s="255"/>
      <c r="CA311" s="255"/>
      <c r="CB311" s="255"/>
      <c r="CC311" s="255"/>
      <c r="CD311" s="255"/>
      <c r="CE311" s="255"/>
      <c r="CF311" s="255"/>
      <c r="CG311" s="255"/>
      <c r="CH311" s="255"/>
      <c r="CI311" s="255"/>
      <c r="CJ311" s="255"/>
      <c r="CK311" s="255"/>
      <c r="CL311" s="255"/>
      <c r="CM311" s="255"/>
      <c r="CN311" s="255"/>
      <c r="CO311" s="255"/>
      <c r="CP311" s="255"/>
      <c r="CQ311" s="255"/>
      <c r="CR311" s="255"/>
      <c r="CS311" s="255"/>
      <c r="CT311" s="255"/>
      <c r="CU311" s="255"/>
      <c r="CV311" s="255"/>
      <c r="CW311" s="255"/>
      <c r="CX311" s="255"/>
      <c r="CY311" s="255"/>
      <c r="CZ311" s="255"/>
      <c r="DA311" s="255"/>
      <c r="DB311" s="255"/>
      <c r="DC311" s="255"/>
      <c r="DD311" s="255"/>
      <c r="DE311" s="255"/>
      <c r="DF311" s="255"/>
      <c r="DG311" s="255"/>
      <c r="DH311" s="255"/>
      <c r="DI311" s="255"/>
      <c r="DJ311" s="255"/>
      <c r="DK311" s="255"/>
      <c r="DL311" s="255"/>
      <c r="DM311" s="255"/>
      <c r="DN311" s="255"/>
      <c r="DO311" s="255"/>
      <c r="DP311" s="255"/>
      <c r="DQ311" s="255"/>
      <c r="DR311" s="255"/>
      <c r="DS311" s="255"/>
      <c r="DT311" s="255"/>
      <c r="DU311" s="255"/>
      <c r="DV311" s="255"/>
      <c r="DW311" s="255"/>
      <c r="DX311" s="255"/>
      <c r="DY311" s="255"/>
      <c r="DZ311" s="255"/>
      <c r="EA311" s="255"/>
      <c r="EB311" s="255"/>
      <c r="EC311" s="255"/>
      <c r="ED311" s="255"/>
      <c r="EE311" s="255"/>
      <c r="EF311" s="255"/>
      <c r="EG311" s="255"/>
      <c r="EH311" s="255"/>
      <c r="EI311" s="255"/>
      <c r="EJ311" s="255"/>
      <c r="EK311" s="255"/>
      <c r="EL311" s="255"/>
      <c r="EM311" s="255"/>
      <c r="EN311" s="255"/>
      <c r="EO311" s="255"/>
      <c r="EP311" s="255"/>
      <c r="EQ311" s="255"/>
      <c r="ER311" s="255"/>
      <c r="ES311" s="255"/>
      <c r="ET311" s="255"/>
      <c r="EU311" s="255"/>
      <c r="EV311" s="255"/>
      <c r="EW311" s="255"/>
      <c r="EX311" s="255"/>
      <c r="EY311" s="255"/>
      <c r="EZ311" s="255"/>
      <c r="FA311" s="255"/>
      <c r="FB311" s="255"/>
      <c r="FC311" s="255"/>
      <c r="FD311" s="255"/>
      <c r="FE311" s="255"/>
      <c r="FF311" s="255"/>
      <c r="FG311" s="255"/>
      <c r="FH311" s="255"/>
      <c r="FI311" s="255"/>
      <c r="FJ311" s="255"/>
      <c r="FK311" s="255"/>
      <c r="FL311" s="255"/>
      <c r="FM311" s="255"/>
      <c r="FN311" s="255"/>
      <c r="FO311" s="255"/>
      <c r="FP311" s="255"/>
      <c r="FQ311" s="255"/>
      <c r="FR311" s="255"/>
      <c r="FS311" s="255"/>
      <c r="FT311" s="255"/>
      <c r="FU311" s="255"/>
      <c r="FV311" s="255"/>
      <c r="FW311" s="255"/>
      <c r="FX311" s="255"/>
      <c r="FY311" s="255"/>
      <c r="FZ311" s="255"/>
      <c r="GA311" s="255"/>
      <c r="GB311" s="255"/>
      <c r="GC311" s="255"/>
      <c r="GD311" s="255"/>
      <c r="GE311" s="255"/>
      <c r="GF311" s="255"/>
      <c r="GG311" s="255"/>
      <c r="GH311" s="255"/>
      <c r="GI311" s="255"/>
      <c r="GJ311" s="255"/>
      <c r="GK311" s="255"/>
      <c r="GL311" s="255"/>
      <c r="GM311" s="255"/>
      <c r="GN311" s="255"/>
      <c r="GO311" s="255"/>
      <c r="GP311" s="255"/>
      <c r="GQ311" s="255"/>
      <c r="GR311" s="255"/>
      <c r="GS311" s="255"/>
      <c r="GT311" s="255"/>
      <c r="GU311" s="255"/>
      <c r="GV311" s="255"/>
      <c r="GW311" s="255"/>
      <c r="GX311" s="255"/>
      <c r="GY311" s="255"/>
      <c r="GZ311" s="255"/>
      <c r="HA311" s="255"/>
      <c r="HB311" s="255"/>
      <c r="HC311" s="255"/>
      <c r="HD311" s="255"/>
      <c r="HE311" s="255"/>
      <c r="HF311" s="255"/>
      <c r="HG311" s="255"/>
      <c r="HH311" s="255"/>
      <c r="HI311" s="255"/>
      <c r="HJ311" s="255"/>
      <c r="HK311" s="255"/>
      <c r="HL311" s="255"/>
      <c r="HM311" s="255"/>
      <c r="HN311" s="255"/>
      <c r="HO311" s="255"/>
      <c r="HP311" s="255"/>
      <c r="HQ311" s="255"/>
      <c r="HR311" s="255"/>
      <c r="HS311" s="255"/>
      <c r="HT311" s="255"/>
      <c r="HU311" s="255"/>
      <c r="HV311" s="255"/>
      <c r="HW311" s="255"/>
      <c r="HX311" s="255"/>
      <c r="HY311" s="255"/>
    </row>
    <row r="312" customFormat="false" ht="12.75" hidden="false" customHeight="false" outlineLevel="0" collapsed="false">
      <c r="A312" s="255" t="n">
        <v>1331</v>
      </c>
      <c r="B312" s="255" t="n">
        <v>491</v>
      </c>
      <c r="C312" s="255" t="s">
        <v>2</v>
      </c>
      <c r="D312" s="255" t="s">
        <v>104</v>
      </c>
      <c r="E312" s="255" t="s">
        <v>332</v>
      </c>
      <c r="F312" s="255" t="s">
        <v>116</v>
      </c>
      <c r="G312" s="255" t="s">
        <v>160</v>
      </c>
      <c r="H312" s="255" t="s">
        <v>168</v>
      </c>
      <c r="I312" s="255" t="s">
        <v>156</v>
      </c>
      <c r="J312" s="256" t="s">
        <v>203</v>
      </c>
      <c r="K312" s="268" t="n">
        <v>36896</v>
      </c>
      <c r="L312" s="268" t="n">
        <v>38722</v>
      </c>
      <c r="M312" s="255" t="s">
        <v>155</v>
      </c>
      <c r="N312" s="257" t="n">
        <v>-10000000</v>
      </c>
      <c r="O312" s="257" t="n">
        <v>4076.758913</v>
      </c>
      <c r="P312" s="258" t="n">
        <v>0.78</v>
      </c>
      <c r="Q312" s="257" t="n">
        <v>80.902733</v>
      </c>
      <c r="R312" s="257" t="n">
        <v>80.283369</v>
      </c>
      <c r="S312" s="258" t="n">
        <v>-0.589807998517032</v>
      </c>
      <c r="T312" s="257" t="n">
        <v>-2404.505014913</v>
      </c>
      <c r="U312" s="257" t="n">
        <v>-741.15045</v>
      </c>
      <c r="V312" s="257" t="n">
        <v>0</v>
      </c>
      <c r="W312" s="257" t="n">
        <v>-3145.655464913</v>
      </c>
      <c r="X312" s="257" t="n">
        <v>-7047.634001</v>
      </c>
      <c r="Y312" s="257" t="n">
        <v>-9818.878194</v>
      </c>
      <c r="Z312" s="257" t="n">
        <v>-2771.244193</v>
      </c>
      <c r="AA312" s="257" t="n">
        <v>374.411271913002</v>
      </c>
      <c r="AB312" s="257" t="n">
        <v>-7047.634001</v>
      </c>
      <c r="AC312" s="257" t="n">
        <v>-9818.878194</v>
      </c>
      <c r="AD312" s="257" t="n">
        <v>-2771.244193</v>
      </c>
      <c r="AF312" s="257" t="n">
        <v>29507.581012294</v>
      </c>
      <c r="AG312" s="259" t="n">
        <f aca="false">IF(ISERROR(VLOOKUP(B312,Acc_Cash!$A:$H,3,FALSE())),0,VLOOKUP(B312,Acc_Cash!$A:$H,3,FALSE()))</f>
        <v>0</v>
      </c>
      <c r="AH312" s="259" t="n">
        <f aca="false">AG312+AC312</f>
        <v>-9818.878194</v>
      </c>
      <c r="AI312" s="259" t="n">
        <f aca="false">AH312-(IF(ISERROR(VLOOKUP(A312,'YTD Last'!$E$2:$Z$500,21,0)),0,VLOOKUP(A312,'YTD Last'!$E$2:$Z$500,21,0)))</f>
        <v>-70933.797714</v>
      </c>
      <c r="AJ312" s="259" t="n">
        <f aca="false">AH312-IF(ISERROR(VLOOKUP(A312,'QTD Last'!$A$2:$AH$600,34,0)),0,VLOOKUP(A312,'QTD Last'!$A$2:$AH$600,34,0))</f>
        <v>-2771.244193</v>
      </c>
      <c r="AK312" s="259" t="n">
        <f aca="false">AH312-IF(ISERROR(VLOOKUP(A312,'MTD Last'!$A$2:$AH$600,34,0)),0,VLOOKUP(A312,'MTD Last'!$A$2:$AH$600,34,0))</f>
        <v>-2771.244193</v>
      </c>
      <c r="AL312" s="259" t="n">
        <f aca="false">AD312-AE312</f>
        <v>-2771.244193</v>
      </c>
      <c r="AM312" s="269" t="str">
        <f aca="false">ROUND((L312-Control!$C$3)/365,0)&amp;" Year"</f>
        <v>-20 Year</v>
      </c>
      <c r="AN312" s="260" t="n">
        <f aca="false">IF(F312="AAA",1,IF(F312="AA+",2,IF(F312="AA",3,IF(F312="AA-",4,IF(F312="A+",5,IF(F312="A",6,IF(F312="A-",7,IF(F312="BBB+",8,"Code"))))))))</f>
        <v>8</v>
      </c>
      <c r="AO312" s="260" t="str">
        <f aca="false">IF(F312="BBB",9,IF(F312="BBB-",10,IF(F312="BB+",11,IF(F312="BB",12,IF(F312="BB-",13,IF(F312="B+",14,IF(F312="B",15,IF(F312="B-",16,"Code"))))))))</f>
        <v>Code</v>
      </c>
      <c r="AP312" s="260" t="n">
        <f aca="false">IF(AN312="Code",AO312,AN312)</f>
        <v>8</v>
      </c>
      <c r="AQ312" s="259" t="n">
        <f aca="false">AH312-(IF(ISERROR(VLOOKUP(A312,'WTD Last'!$A$1:$AQ$605,34,0)),0,VLOOKUP(A312,'WTD Last'!$A$1:$AQ$605,34,0)))</f>
        <v>-13273.84377</v>
      </c>
      <c r="AR312" s="270" t="n">
        <f aca="false">R312-(IF(ISERROR(VLOOKUP(A312,'WTD Last'!$A$1:$AQ$605,18,0)),0,VLOOKUP(A312,'WTD Last'!$A$1:$AQ$605,18,0)))</f>
        <v>-2.756349</v>
      </c>
      <c r="AS312" s="259" t="n">
        <f aca="false">O312-(IF(ISERROR(VLOOKUP(A312,'WTD Last'!$A$1:$AQ$605,15,0)),0,VLOOKUP(A312,'WTD Last'!$A$1:$AQ$605,15,0)))</f>
        <v>-37.6801760000003</v>
      </c>
      <c r="AT312" s="259" t="n">
        <f aca="false">N312*(P312/100)/360</f>
        <v>-216.666666666667</v>
      </c>
      <c r="AV312" s="261" t="n">
        <v>93166</v>
      </c>
      <c r="AW312" s="255"/>
      <c r="AX312" s="257"/>
    </row>
    <row r="313" customFormat="false" ht="12.75" hidden="false" customHeight="false" outlineLevel="0" collapsed="false">
      <c r="A313" s="255" t="n">
        <v>1562</v>
      </c>
      <c r="B313" s="255" t="n">
        <v>608</v>
      </c>
      <c r="C313" s="255" t="s">
        <v>2</v>
      </c>
      <c r="D313" s="255" t="s">
        <v>157</v>
      </c>
      <c r="E313" s="255" t="s">
        <v>332</v>
      </c>
      <c r="F313" s="255" t="s">
        <v>116</v>
      </c>
      <c r="G313" s="255" t="s">
        <v>160</v>
      </c>
      <c r="H313" s="255" t="s">
        <v>168</v>
      </c>
      <c r="I313" s="255" t="s">
        <v>156</v>
      </c>
      <c r="J313" s="256" t="s">
        <v>158</v>
      </c>
      <c r="K313" s="268" t="n">
        <v>36896</v>
      </c>
      <c r="L313" s="268" t="n">
        <v>38722</v>
      </c>
      <c r="M313" s="255" t="s">
        <v>155</v>
      </c>
      <c r="N313" s="257" t="n">
        <v>10000000</v>
      </c>
      <c r="O313" s="257" t="n">
        <v>-4076.758913</v>
      </c>
      <c r="P313" s="258" t="n">
        <v>0.78</v>
      </c>
      <c r="Q313" s="257" t="n">
        <v>80.902733</v>
      </c>
      <c r="R313" s="257" t="n">
        <v>80.283369</v>
      </c>
      <c r="S313" s="258" t="n">
        <v>-0.589807998517032</v>
      </c>
      <c r="T313" s="257" t="n">
        <v>2404.505014913</v>
      </c>
      <c r="U313" s="257" t="n">
        <v>741.15045</v>
      </c>
      <c r="V313" s="257" t="n">
        <v>0</v>
      </c>
      <c r="W313" s="257" t="n">
        <v>3145.655464913</v>
      </c>
      <c r="X313" s="257" t="n">
        <v>7047.634001</v>
      </c>
      <c r="Y313" s="257" t="n">
        <v>9818.878194</v>
      </c>
      <c r="Z313" s="257" t="n">
        <v>2771.244193</v>
      </c>
      <c r="AA313" s="257" t="n">
        <v>-374.411271913002</v>
      </c>
      <c r="AB313" s="257" t="n">
        <v>7047.634001</v>
      </c>
      <c r="AC313" s="257" t="n">
        <v>9818.878194</v>
      </c>
      <c r="AD313" s="257" t="n">
        <v>2771.244193</v>
      </c>
      <c r="AF313" s="257" t="n">
        <v>-29507.581012294</v>
      </c>
      <c r="AG313" s="259" t="n">
        <f aca="false">IF(ISERROR(VLOOKUP(B313,Acc_Cash!$A:$H,3,FALSE())),0,VLOOKUP(B313,Acc_Cash!$A:$H,3,FALSE()))</f>
        <v>0</v>
      </c>
      <c r="AH313" s="259" t="n">
        <f aca="false">AG313+AC313</f>
        <v>9818.878194</v>
      </c>
      <c r="AI313" s="259" t="n">
        <f aca="false">AH313-(IF(ISERROR(VLOOKUP(A313,'YTD Last'!$E$2:$Z$500,21,0)),0,VLOOKUP(A313,'YTD Last'!$E$2:$Z$500,21,0)))</f>
        <v>70933.797714</v>
      </c>
      <c r="AJ313" s="259" t="n">
        <f aca="false">AH313-IF(ISERROR(VLOOKUP(A313,'QTD Last'!$A$2:$AH$600,34,0)),0,VLOOKUP(A313,'QTD Last'!$A$2:$AH$600,34,0))</f>
        <v>2771.244193</v>
      </c>
      <c r="AK313" s="259" t="n">
        <f aca="false">AH313-IF(ISERROR(VLOOKUP(A313,'MTD Last'!$A$2:$AH$600,34,0)),0,VLOOKUP(A313,'MTD Last'!$A$2:$AH$600,34,0))</f>
        <v>2771.244193</v>
      </c>
      <c r="AL313" s="259" t="n">
        <f aca="false">AD313-AE313</f>
        <v>2771.244193</v>
      </c>
      <c r="AM313" s="269" t="str">
        <f aca="false">ROUND((L313-Control!$C$3)/365,0)&amp;" Year"</f>
        <v>-20 Year</v>
      </c>
      <c r="AN313" s="260" t="n">
        <f aca="false">IF(F313="AAA",1,IF(F313="AA+",2,IF(F313="AA",3,IF(F313="AA-",4,IF(F313="A+",5,IF(F313="A",6,IF(F313="A-",7,IF(F313="BBB+",8,"Code"))))))))</f>
        <v>8</v>
      </c>
      <c r="AO313" s="260" t="str">
        <f aca="false">IF(F313="BBB",9,IF(F313="BBB-",10,IF(F313="BB+",11,IF(F313="BB",12,IF(F313="BB-",13,IF(F313="B+",14,IF(F313="B",15,IF(F313="B-",16,"Code"))))))))</f>
        <v>Code</v>
      </c>
      <c r="AP313" s="260" t="n">
        <f aca="false">IF(AN313="Code",AO313,AN313)</f>
        <v>8</v>
      </c>
      <c r="AQ313" s="259" t="n">
        <f aca="false">AH313-(IF(ISERROR(VLOOKUP(A313,'WTD Last'!$A$1:$AQ$605,34,0)),0,VLOOKUP(A313,'WTD Last'!$A$1:$AQ$605,34,0)))</f>
        <v>13273.84377</v>
      </c>
      <c r="AR313" s="270" t="n">
        <f aca="false">R313-(IF(ISERROR(VLOOKUP(A313,'WTD Last'!$A$1:$AQ$605,18,0)),0,VLOOKUP(A313,'WTD Last'!$A$1:$AQ$605,18,0)))</f>
        <v>-2.756349</v>
      </c>
      <c r="AS313" s="259" t="n">
        <f aca="false">O313-(IF(ISERROR(VLOOKUP(A313,'WTD Last'!$A$1:$AQ$605,15,0)),0,VLOOKUP(A313,'WTD Last'!$A$1:$AQ$605,15,0)))</f>
        <v>37.6801760000003</v>
      </c>
      <c r="AT313" s="259" t="n">
        <f aca="false">N313*(P313/100)/360</f>
        <v>216.666666666667</v>
      </c>
      <c r="AV313" s="261" t="n">
        <v>93166</v>
      </c>
      <c r="AW313" s="255"/>
      <c r="AX313" s="257"/>
    </row>
    <row r="314" customFormat="false" ht="12.75" hidden="false" customHeight="false" outlineLevel="0" collapsed="false">
      <c r="A314" s="255" t="n">
        <v>1731</v>
      </c>
      <c r="B314" s="255" t="n">
        <v>938</v>
      </c>
      <c r="C314" s="255" t="s">
        <v>2</v>
      </c>
      <c r="D314" s="255" t="s">
        <v>104</v>
      </c>
      <c r="E314" s="255" t="s">
        <v>108</v>
      </c>
      <c r="F314" s="255" t="s">
        <v>109</v>
      </c>
      <c r="G314" s="255" t="s">
        <v>96</v>
      </c>
      <c r="H314" s="255" t="s">
        <v>110</v>
      </c>
      <c r="I314" s="255" t="s">
        <v>182</v>
      </c>
      <c r="J314" s="256" t="s">
        <v>105</v>
      </c>
      <c r="K314" s="268" t="n">
        <v>36980</v>
      </c>
      <c r="L314" s="268" t="n">
        <v>38806</v>
      </c>
      <c r="M314" s="255" t="s">
        <v>100</v>
      </c>
      <c r="N314" s="257" t="n">
        <v>10000000</v>
      </c>
      <c r="O314" s="257" t="n">
        <v>-4416.226942</v>
      </c>
      <c r="P314" s="258" t="n">
        <v>1.35</v>
      </c>
      <c r="Q314" s="257" t="n">
        <v>139.372736</v>
      </c>
      <c r="R314" s="257" t="n">
        <v>138.692508</v>
      </c>
      <c r="S314" s="258" t="n">
        <v>-0.521978445543777</v>
      </c>
      <c r="T314" s="257" t="n">
        <v>2305.17527435371</v>
      </c>
      <c r="U314" s="257" t="n">
        <v>1677.349821</v>
      </c>
      <c r="V314" s="257" t="n">
        <v>0</v>
      </c>
      <c r="W314" s="257" t="n">
        <v>3982.52509535371</v>
      </c>
      <c r="X314" s="257" t="n">
        <v>-17236.870305</v>
      </c>
      <c r="Y314" s="257" t="n">
        <v>-13956.68011</v>
      </c>
      <c r="Z314" s="257" t="n">
        <v>3280.190195</v>
      </c>
      <c r="AA314" s="257" t="n">
        <v>-702.334900353706</v>
      </c>
      <c r="AB314" s="257" t="n">
        <v>-15202.91960901</v>
      </c>
      <c r="AC314" s="257" t="n">
        <v>-12246.986796525</v>
      </c>
      <c r="AD314" s="257" t="n">
        <v>2955.932812485</v>
      </c>
      <c r="AG314" s="259" t="n">
        <f aca="false">IF(ISERROR(VLOOKUP(B314,Acc_Cash!$A:$H,3,FALSE())),0,VLOOKUP(B314,Acc_Cash!$A:$H,3,FALSE()))</f>
        <v>0</v>
      </c>
      <c r="AH314" s="259" t="n">
        <f aca="false">AG314+AC314</f>
        <v>-12246.986796525</v>
      </c>
      <c r="AI314" s="259" t="n">
        <f aca="false">AH314-(IF(ISERROR(VLOOKUP(A314,'YTD Last'!$E$2:$Z$500,21,0)),0,VLOOKUP(A314,'YTD Last'!$E$2:$Z$500,21,0)))</f>
        <v>-12246.986796525</v>
      </c>
      <c r="AJ314" s="259" t="n">
        <f aca="false">AH314-IF(ISERROR(VLOOKUP(A314,'QTD Last'!$A$2:$AH$600,34,0)),0,VLOOKUP(A314,'QTD Last'!$A$2:$AH$600,34,0))</f>
        <v>2955.932812485</v>
      </c>
      <c r="AK314" s="259" t="n">
        <f aca="false">AH314-IF(ISERROR(VLOOKUP(A314,'MTD Last'!$A$2:$AH$600,34,0)),0,VLOOKUP(A314,'MTD Last'!$A$2:$AH$600,34,0))</f>
        <v>2955.932812485</v>
      </c>
      <c r="AL314" s="259" t="n">
        <f aca="false">AD314-AE314</f>
        <v>2955.932812485</v>
      </c>
      <c r="AM314" s="269" t="str">
        <f aca="false">ROUND((L314-Control!$C$3)/365,0)&amp;" Year"</f>
        <v>-20 Year</v>
      </c>
      <c r="AN314" s="260" t="str">
        <f aca="false">IF(F314="AAA",1,IF(F314="AA+",2,IF(F314="AA",3,IF(F314="AA-",4,IF(F314="A+",5,IF(F314="A",6,IF(F314="A-",7,IF(F314="BBB+",8,"Code"))))))))</f>
        <v>Code</v>
      </c>
      <c r="AO314" s="260" t="str">
        <f aca="false">IF(F314="BBB",9,IF(F314="BBB-",10,IF(F314="BB+",11,IF(F314="BB",12,IF(F314="BB-",13,IF(F314="B+",14,IF(F314="B",15,IF(F314="B-",16,"Code"))))))))</f>
        <v>Code</v>
      </c>
      <c r="AP314" s="260" t="str">
        <f aca="false">IF(AN314="Code",AO314,AN314)</f>
        <v>Code</v>
      </c>
      <c r="AQ314" s="259" t="n">
        <f aca="false">AH314-(IF(ISERROR(VLOOKUP(A314,'WTD Last'!$A$1:$AQ$605,34,0)),0,VLOOKUP(A314,'WTD Last'!$A$1:$AQ$605,34,0)))</f>
        <v>-12246.986796525</v>
      </c>
      <c r="AR314" s="270" t="n">
        <f aca="false">R314-(IF(ISERROR(VLOOKUP(A314,'WTD Last'!$A$1:$AQ$605,18,0)),0,VLOOKUP(A314,'WTD Last'!$A$1:$AQ$605,18,0)))</f>
        <v>138.692508</v>
      </c>
      <c r="AS314" s="259" t="n">
        <f aca="false">O314-(IF(ISERROR(VLOOKUP(A314,'WTD Last'!$A$1:$AQ$605,15,0)),0,VLOOKUP(A314,'WTD Last'!$A$1:$AQ$605,15,0)))</f>
        <v>-4416.226942</v>
      </c>
      <c r="AT314" s="259" t="n">
        <f aca="false">N314*(P314/100)/360</f>
        <v>375</v>
      </c>
      <c r="AU314" s="261" t="n">
        <v>81224</v>
      </c>
      <c r="AV314" s="261" t="n">
        <v>93018</v>
      </c>
      <c r="AW314" s="255"/>
      <c r="AX314" s="257"/>
    </row>
    <row r="315" customFormat="false" ht="12.75" hidden="false" customHeight="false" outlineLevel="0" collapsed="false">
      <c r="A315" s="255" t="n">
        <v>46</v>
      </c>
      <c r="B315" s="255" t="n">
        <v>146</v>
      </c>
      <c r="C315" s="255" t="s">
        <v>2</v>
      </c>
      <c r="D315" s="255" t="s">
        <v>104</v>
      </c>
      <c r="E315" s="255" t="s">
        <v>333</v>
      </c>
      <c r="F315" s="255" t="s">
        <v>163</v>
      </c>
      <c r="G315" s="255" t="s">
        <v>191</v>
      </c>
      <c r="H315" s="255" t="s">
        <v>110</v>
      </c>
      <c r="I315" s="255" t="s">
        <v>180</v>
      </c>
      <c r="J315" s="256" t="s">
        <v>105</v>
      </c>
      <c r="K315" s="268" t="n">
        <v>36754</v>
      </c>
      <c r="L315" s="268" t="n">
        <v>38580</v>
      </c>
      <c r="M315" s="255" t="s">
        <v>155</v>
      </c>
      <c r="N315" s="257" t="n">
        <v>-10000000</v>
      </c>
      <c r="O315" s="257" t="n">
        <v>3736.179068</v>
      </c>
      <c r="P315" s="258" t="n">
        <v>0.33</v>
      </c>
      <c r="Q315" s="257" t="n">
        <v>52.496555</v>
      </c>
      <c r="R315" s="257" t="n">
        <v>52.450682</v>
      </c>
      <c r="S315" s="258" t="n">
        <v>-0.0163940455757894</v>
      </c>
      <c r="T315" s="257" t="n">
        <v>-61.2510899201025</v>
      </c>
      <c r="U315" s="257" t="n">
        <v>-562.102542</v>
      </c>
      <c r="V315" s="257" t="n">
        <v>0</v>
      </c>
      <c r="W315" s="257" t="n">
        <v>-623.353631920103</v>
      </c>
      <c r="X315" s="257" t="n">
        <v>71532.860062</v>
      </c>
      <c r="Y315" s="257" t="n">
        <v>71332.000746</v>
      </c>
      <c r="Z315" s="257" t="n">
        <v>-200.859316000002</v>
      </c>
      <c r="AA315" s="257" t="n">
        <v>422.494315920101</v>
      </c>
      <c r="AB315" s="257" t="n">
        <v>71532.860062</v>
      </c>
      <c r="AC315" s="257" t="n">
        <v>71332.000746</v>
      </c>
      <c r="AD315" s="257" t="n">
        <v>-200.859316000002</v>
      </c>
      <c r="AF315" s="257" t="n">
        <v>11062.826220348</v>
      </c>
      <c r="AG315" s="259" t="n">
        <f aca="false">IF(ISERROR(VLOOKUP(B315,Acc_Cash!$A:$H,3,FALSE())),0,VLOOKUP(B315,Acc_Cash!$A:$H,3,FALSE()))</f>
        <v>-16866.666667</v>
      </c>
      <c r="AH315" s="259" t="n">
        <f aca="false">AG315+AC315</f>
        <v>54465.334079</v>
      </c>
      <c r="AI315" s="259" t="n">
        <f aca="false">AH315-(IF(ISERROR(VLOOKUP(A315,'YTD Last'!$E$2:$Z$500,21,0)),0,VLOOKUP(A315,'YTD Last'!$E$2:$Z$500,21,0)))</f>
        <v>-68196.6067</v>
      </c>
      <c r="AJ315" s="259" t="n">
        <f aca="false">AH315-IF(ISERROR(VLOOKUP(A315,'QTD Last'!$A$2:$AH$600,34,0)),0,VLOOKUP(A315,'QTD Last'!$A$2:$AH$600,34,0))</f>
        <v>-200.859316000002</v>
      </c>
      <c r="AK315" s="259" t="n">
        <f aca="false">AH315-IF(ISERROR(VLOOKUP(A315,'MTD Last'!$A$2:$AH$600,34,0)),0,VLOOKUP(A315,'MTD Last'!$A$2:$AH$600,34,0))</f>
        <v>-200.859316000002</v>
      </c>
      <c r="AL315" s="259" t="n">
        <f aca="false">AD315-AE315</f>
        <v>-200.859316000002</v>
      </c>
      <c r="AM315" s="269" t="str">
        <f aca="false">ROUND((L315-Control!$C$3)/365,0)&amp;" Year"</f>
        <v>-20 Year</v>
      </c>
      <c r="AN315" s="260" t="n">
        <f aca="false">IF(F315="AAA",1,IF(F315="AA+",2,IF(F315="AA",3,IF(F315="AA-",4,IF(F315="A+",5,IF(F315="A",6,IF(F315="A-",7,IF(F315="BBB+",8,"Code"))))))))</f>
        <v>4</v>
      </c>
      <c r="AO315" s="260" t="str">
        <f aca="false">IF(F315="BBB",9,IF(F315="BBB-",10,IF(F315="BB+",11,IF(F315="BB",12,IF(F315="BB-",13,IF(F315="B+",14,IF(F315="B",15,IF(F315="B-",16,"Code"))))))))</f>
        <v>Code</v>
      </c>
      <c r="AP315" s="260" t="n">
        <f aca="false">IF(AN315="Code",AO315,AN315)</f>
        <v>4</v>
      </c>
      <c r="AQ315" s="259" t="n">
        <f aca="false">AH315-(IF(ISERROR(VLOOKUP(A315,'WTD Last'!$A$1:$AQ$605,34,0)),0,VLOOKUP(A315,'WTD Last'!$A$1:$AQ$605,34,0)))</f>
        <v>-1932.713878</v>
      </c>
      <c r="AR315" s="270" t="n">
        <f aca="false">R315-(IF(ISERROR(VLOOKUP(A315,'WTD Last'!$A$1:$AQ$605,18,0)),0,VLOOKUP(A315,'WTD Last'!$A$1:$AQ$605,18,0)))</f>
        <v>-0.176817</v>
      </c>
      <c r="AS315" s="259" t="n">
        <f aca="false">O315-(IF(ISERROR(VLOOKUP(A315,'WTD Last'!$A$1:$AQ$605,15,0)),0,VLOOKUP(A315,'WTD Last'!$A$1:$AQ$605,15,0)))</f>
        <v>-33.5494539999995</v>
      </c>
      <c r="AT315" s="259" t="n">
        <f aca="false">N315*(P315/100)/360</f>
        <v>-91.6666666666667</v>
      </c>
      <c r="AU315" s="261" t="n">
        <v>122</v>
      </c>
      <c r="AV315" s="261" t="n">
        <v>93019</v>
      </c>
      <c r="AW315" s="255"/>
      <c r="AX315" s="257"/>
    </row>
    <row r="316" customFormat="false" ht="12.75" hidden="false" customHeight="false" outlineLevel="0" collapsed="false">
      <c r="A316" s="255" t="n">
        <v>239</v>
      </c>
      <c r="B316" s="255" t="n">
        <v>354</v>
      </c>
      <c r="C316" s="255" t="s">
        <v>2</v>
      </c>
      <c r="D316" s="255" t="s">
        <v>104</v>
      </c>
      <c r="E316" s="255" t="s">
        <v>333</v>
      </c>
      <c r="F316" s="255" t="s">
        <v>163</v>
      </c>
      <c r="G316" s="255" t="s">
        <v>191</v>
      </c>
      <c r="H316" s="255" t="s">
        <v>110</v>
      </c>
      <c r="I316" s="255" t="s">
        <v>286</v>
      </c>
      <c r="J316" s="256" t="s">
        <v>105</v>
      </c>
      <c r="K316" s="268" t="n">
        <v>36822</v>
      </c>
      <c r="L316" s="268" t="n">
        <v>38580</v>
      </c>
      <c r="M316" s="255" t="s">
        <v>155</v>
      </c>
      <c r="N316" s="257" t="n">
        <v>10000000</v>
      </c>
      <c r="O316" s="257" t="n">
        <v>-3773.750665</v>
      </c>
      <c r="P316" s="258" t="n">
        <v>0.62</v>
      </c>
      <c r="Q316" s="257" t="n">
        <v>52.496555</v>
      </c>
      <c r="R316" s="257" t="n">
        <v>52.450682</v>
      </c>
      <c r="S316" s="258" t="n">
        <v>-0.0163117983760169</v>
      </c>
      <c r="T316" s="257" t="n">
        <v>61.5566599688397</v>
      </c>
      <c r="U316" s="257" t="n">
        <v>621.639846</v>
      </c>
      <c r="V316" s="257" t="n">
        <v>0</v>
      </c>
      <c r="W316" s="257" t="n">
        <v>683.19650596884</v>
      </c>
      <c r="X316" s="257" t="n">
        <v>44840.115433</v>
      </c>
      <c r="Y316" s="257" t="n">
        <v>45227.208121</v>
      </c>
      <c r="Z316" s="257" t="n">
        <v>387.092688000004</v>
      </c>
      <c r="AA316" s="257" t="n">
        <v>-296.103817968836</v>
      </c>
      <c r="AB316" s="257" t="n">
        <v>44840.115433</v>
      </c>
      <c r="AC316" s="257" t="n">
        <v>45227.208121</v>
      </c>
      <c r="AD316" s="257" t="n">
        <v>387.092688000004</v>
      </c>
      <c r="AF316" s="257" t="n">
        <v>-11174.075719065</v>
      </c>
      <c r="AG316" s="259" t="n">
        <f aca="false">IF(ISERROR(VLOOKUP(B316,Acc_Cash!$A:$H,3,FALSE())),0,VLOOKUP(B316,Acc_Cash!$A:$H,3,FALSE()))</f>
        <v>19977.777778</v>
      </c>
      <c r="AH316" s="259" t="n">
        <f aca="false">AG316+AC316</f>
        <v>65204.985899</v>
      </c>
      <c r="AI316" s="259" t="n">
        <f aca="false">AH316-(IF(ISERROR(VLOOKUP(A316,'YTD Last'!$E$2:$Z$500,21,0)),0,VLOOKUP(A316,'YTD Last'!$E$2:$Z$500,21,0)))</f>
        <v>73309.755469</v>
      </c>
      <c r="AJ316" s="259" t="n">
        <f aca="false">AH316-IF(ISERROR(VLOOKUP(A316,'QTD Last'!$A$2:$AH$600,34,0)),0,VLOOKUP(A316,'QTD Last'!$A$2:$AH$600,34,0))</f>
        <v>387.092688000004</v>
      </c>
      <c r="AK316" s="259" t="n">
        <f aca="false">AH316-IF(ISERROR(VLOOKUP(A316,'MTD Last'!$A$2:$AH$600,34,0)),0,VLOOKUP(A316,'MTD Last'!$A$2:$AH$600,34,0))</f>
        <v>387.092688000004</v>
      </c>
      <c r="AL316" s="259" t="n">
        <f aca="false">AD316-AE316</f>
        <v>387.092688000004</v>
      </c>
      <c r="AM316" s="269" t="str">
        <f aca="false">ROUND((L316-Control!$C$3)/365,0)&amp;" Year"</f>
        <v>-20 Year</v>
      </c>
      <c r="AN316" s="260" t="n">
        <f aca="false">IF(F316="AAA",1,IF(F316="AA+",2,IF(F316="AA",3,IF(F316="AA-",4,IF(F316="A+",5,IF(F316="A",6,IF(F316="A-",7,IF(F316="BBB+",8,"Code"))))))))</f>
        <v>4</v>
      </c>
      <c r="AO316" s="260" t="str">
        <f aca="false">IF(F316="BBB",9,IF(F316="BBB-",10,IF(F316="BB+",11,IF(F316="BB",12,IF(F316="BB-",13,IF(F316="B+",14,IF(F316="B",15,IF(F316="B-",16,"Code"))))))))</f>
        <v>Code</v>
      </c>
      <c r="AP316" s="260" t="n">
        <f aca="false">IF(AN316="Code",AO316,AN316)</f>
        <v>4</v>
      </c>
      <c r="AQ316" s="259" t="n">
        <f aca="false">AH316-(IF(ISERROR(VLOOKUP(A316,'WTD Last'!$A$1:$AQ$605,34,0)),0,VLOOKUP(A316,'WTD Last'!$A$1:$AQ$605,34,0)))</f>
        <v>1822.911324</v>
      </c>
      <c r="AR316" s="270" t="n">
        <f aca="false">R316-(IF(ISERROR(VLOOKUP(A316,'WTD Last'!$A$1:$AQ$605,18,0)),0,VLOOKUP(A316,'WTD Last'!$A$1:$AQ$605,18,0)))</f>
        <v>-0.176817</v>
      </c>
      <c r="AS316" s="259" t="n">
        <f aca="false">O316-(IF(ISERROR(VLOOKUP(A316,'WTD Last'!$A$1:$AQ$605,15,0)),0,VLOOKUP(A316,'WTD Last'!$A$1:$AQ$605,15,0)))</f>
        <v>34.0825290000003</v>
      </c>
      <c r="AT316" s="259" t="n">
        <f aca="false">N316*(P316/100)/360</f>
        <v>172.222222222222</v>
      </c>
      <c r="AU316" s="261" t="n">
        <v>59433</v>
      </c>
      <c r="AV316" s="261" t="n">
        <v>93019</v>
      </c>
      <c r="AW316" s="255"/>
      <c r="AX316" s="257"/>
    </row>
    <row r="317" customFormat="false" ht="12.75" hidden="false" customHeight="false" outlineLevel="0" collapsed="false">
      <c r="A317" s="255" t="n">
        <v>1332</v>
      </c>
      <c r="B317" s="255" t="n">
        <v>492</v>
      </c>
      <c r="C317" s="255" t="s">
        <v>2</v>
      </c>
      <c r="D317" s="255" t="s">
        <v>104</v>
      </c>
      <c r="E317" s="255" t="s">
        <v>334</v>
      </c>
      <c r="F317" s="255" t="s">
        <v>116</v>
      </c>
      <c r="G317" s="255" t="s">
        <v>191</v>
      </c>
      <c r="H317" s="255" t="s">
        <v>168</v>
      </c>
      <c r="I317" s="255" t="s">
        <v>156</v>
      </c>
      <c r="J317" s="256" t="s">
        <v>170</v>
      </c>
      <c r="K317" s="268" t="n">
        <v>36896</v>
      </c>
      <c r="L317" s="268" t="n">
        <v>38722</v>
      </c>
      <c r="M317" s="255" t="s">
        <v>155</v>
      </c>
      <c r="N317" s="257" t="n">
        <v>-10000000</v>
      </c>
      <c r="O317" s="257" t="n">
        <v>4049.872604</v>
      </c>
      <c r="P317" s="258" t="n">
        <v>0.65</v>
      </c>
      <c r="Q317" s="257" t="n">
        <v>74.983645</v>
      </c>
      <c r="R317" s="257" t="n">
        <v>74.376655</v>
      </c>
      <c r="S317" s="258" t="n">
        <v>-0.593033396850576</v>
      </c>
      <c r="T317" s="257" t="n">
        <v>-2401.70970716221</v>
      </c>
      <c r="U317" s="257" t="n">
        <v>-838.384473</v>
      </c>
      <c r="V317" s="257" t="n">
        <v>0</v>
      </c>
      <c r="W317" s="257" t="n">
        <v>-3240.09418016221</v>
      </c>
      <c r="X317" s="257" t="n">
        <v>25648.243103</v>
      </c>
      <c r="Y317" s="257" t="n">
        <v>22990.657614</v>
      </c>
      <c r="Z317" s="257" t="n">
        <v>-2657.585489</v>
      </c>
      <c r="AA317" s="257" t="n">
        <v>582.508691162208</v>
      </c>
      <c r="AB317" s="257" t="n">
        <v>25648.243103</v>
      </c>
      <c r="AC317" s="257" t="n">
        <v>22990.657614</v>
      </c>
      <c r="AD317" s="257" t="n">
        <v>-2657.585489</v>
      </c>
      <c r="AF317" s="257" t="n">
        <v>29312.977907752</v>
      </c>
      <c r="AG317" s="259" t="n">
        <f aca="false">IF(ISERROR(VLOOKUP(B317,Acc_Cash!$A:$H,3,FALSE())),0,VLOOKUP(B317,Acc_Cash!$A:$H,3,FALSE()))</f>
        <v>0</v>
      </c>
      <c r="AH317" s="259" t="n">
        <f aca="false">AG317+AC317</f>
        <v>22990.657614</v>
      </c>
      <c r="AI317" s="259" t="n">
        <f aca="false">AH317-(IF(ISERROR(VLOOKUP(A317,'YTD Last'!$E$2:$Z$500,21,0)),0,VLOOKUP(A317,'YTD Last'!$E$2:$Z$500,21,0)))</f>
        <v>-64044.901589</v>
      </c>
      <c r="AJ317" s="259" t="n">
        <f aca="false">AH317-IF(ISERROR(VLOOKUP(A317,'QTD Last'!$A$2:$AH$600,34,0)),0,VLOOKUP(A317,'QTD Last'!$A$2:$AH$600,34,0))</f>
        <v>-2657.585489</v>
      </c>
      <c r="AK317" s="259" t="n">
        <f aca="false">AH317-IF(ISERROR(VLOOKUP(A317,'MTD Last'!$A$2:$AH$600,34,0)),0,VLOOKUP(A317,'MTD Last'!$A$2:$AH$600,34,0))</f>
        <v>-2657.585489</v>
      </c>
      <c r="AL317" s="259" t="n">
        <f aca="false">AD317-AE317</f>
        <v>-2657.585489</v>
      </c>
      <c r="AM317" s="269" t="str">
        <f aca="false">ROUND((L317-Control!$C$3)/365,0)&amp;" Year"</f>
        <v>-20 Year</v>
      </c>
      <c r="AN317" s="260" t="n">
        <f aca="false">IF(F317="AAA",1,IF(F317="AA+",2,IF(F317="AA",3,IF(F317="AA-",4,IF(F317="A+",5,IF(F317="A",6,IF(F317="A-",7,IF(F317="BBB+",8,"Code"))))))))</f>
        <v>8</v>
      </c>
      <c r="AO317" s="260" t="str">
        <f aca="false">IF(F317="BBB",9,IF(F317="BBB-",10,IF(F317="BB+",11,IF(F317="BB",12,IF(F317="BB-",13,IF(F317="B+",14,IF(F317="B",15,IF(F317="B-",16,"Code"))))))))</f>
        <v>Code</v>
      </c>
      <c r="AP317" s="260" t="n">
        <f aca="false">IF(AN317="Code",AO317,AN317)</f>
        <v>8</v>
      </c>
      <c r="AQ317" s="259" t="n">
        <f aca="false">AH317-(IF(ISERROR(VLOOKUP(A317,'WTD Last'!$A$1:$AQ$605,34,0)),0,VLOOKUP(A317,'WTD Last'!$A$1:$AQ$605,34,0)))</f>
        <v>-11510.193189</v>
      </c>
      <c r="AR317" s="270" t="n">
        <f aca="false">R317-(IF(ISERROR(VLOOKUP(A317,'WTD Last'!$A$1:$AQ$605,18,0)),0,VLOOKUP(A317,'WTD Last'!$A$1:$AQ$605,18,0)))</f>
        <v>-2.34555400000001</v>
      </c>
      <c r="AS317" s="259" t="n">
        <f aca="false">O317-(IF(ISERROR(VLOOKUP(A317,'WTD Last'!$A$1:$AQ$605,15,0)),0,VLOOKUP(A317,'WTD Last'!$A$1:$AQ$605,15,0)))</f>
        <v>-37.4749259999999</v>
      </c>
      <c r="AT317" s="259" t="n">
        <f aca="false">N317*(P317/100)/360</f>
        <v>-180.555555555556</v>
      </c>
      <c r="AV317" s="261" t="n">
        <v>12021</v>
      </c>
      <c r="AW317" s="255"/>
      <c r="AX317" s="257"/>
    </row>
    <row r="318" customFormat="false" ht="12.75" hidden="false" customHeight="false" outlineLevel="0" collapsed="false">
      <c r="A318" s="255" t="n">
        <v>1563</v>
      </c>
      <c r="B318" s="255" t="n">
        <v>609</v>
      </c>
      <c r="C318" s="255" t="s">
        <v>2</v>
      </c>
      <c r="D318" s="255" t="s">
        <v>157</v>
      </c>
      <c r="E318" s="255" t="s">
        <v>334</v>
      </c>
      <c r="F318" s="255" t="s">
        <v>116</v>
      </c>
      <c r="G318" s="255" t="s">
        <v>191</v>
      </c>
      <c r="H318" s="255" t="s">
        <v>168</v>
      </c>
      <c r="I318" s="255" t="s">
        <v>156</v>
      </c>
      <c r="J318" s="256" t="s">
        <v>158</v>
      </c>
      <c r="K318" s="268" t="n">
        <v>36896</v>
      </c>
      <c r="L318" s="268" t="n">
        <v>38722</v>
      </c>
      <c r="M318" s="255" t="s">
        <v>155</v>
      </c>
      <c r="N318" s="257" t="n">
        <v>10000000</v>
      </c>
      <c r="O318" s="257" t="n">
        <v>-4049.872604</v>
      </c>
      <c r="P318" s="258" t="n">
        <v>0.65</v>
      </c>
      <c r="Q318" s="257" t="n">
        <v>74.983645</v>
      </c>
      <c r="R318" s="257" t="n">
        <v>74.376655</v>
      </c>
      <c r="S318" s="258" t="n">
        <v>-0.593033396850576</v>
      </c>
      <c r="T318" s="257" t="n">
        <v>2401.70970716221</v>
      </c>
      <c r="U318" s="257" t="n">
        <v>838.384473</v>
      </c>
      <c r="V318" s="257" t="n">
        <v>0</v>
      </c>
      <c r="W318" s="257" t="n">
        <v>3240.09418016221</v>
      </c>
      <c r="X318" s="257" t="n">
        <v>-25648.243103</v>
      </c>
      <c r="Y318" s="257" t="n">
        <v>-22990.657614</v>
      </c>
      <c r="Z318" s="257" t="n">
        <v>2657.585489</v>
      </c>
      <c r="AA318" s="257" t="n">
        <v>-582.508691162208</v>
      </c>
      <c r="AB318" s="257" t="n">
        <v>-25648.243103</v>
      </c>
      <c r="AC318" s="257" t="n">
        <v>-22990.657614</v>
      </c>
      <c r="AD318" s="257" t="n">
        <v>2657.585489</v>
      </c>
      <c r="AF318" s="257" t="n">
        <v>-29312.977907752</v>
      </c>
      <c r="AG318" s="259" t="n">
        <f aca="false">IF(ISERROR(VLOOKUP(B318,Acc_Cash!$A:$H,3,FALSE())),0,VLOOKUP(B318,Acc_Cash!$A:$H,3,FALSE()))</f>
        <v>0</v>
      </c>
      <c r="AH318" s="259" t="n">
        <f aca="false">AG318+AC318</f>
        <v>-22990.657614</v>
      </c>
      <c r="AI318" s="259" t="n">
        <f aca="false">AH318-(IF(ISERROR(VLOOKUP(A318,'YTD Last'!$E$2:$Z$500,21,0)),0,VLOOKUP(A318,'YTD Last'!$E$2:$Z$500,21,0)))</f>
        <v>64044.901589</v>
      </c>
      <c r="AJ318" s="259" t="n">
        <f aca="false">AH318-IF(ISERROR(VLOOKUP(A318,'QTD Last'!$A$2:$AH$600,34,0)),0,VLOOKUP(A318,'QTD Last'!$A$2:$AH$600,34,0))</f>
        <v>2657.585489</v>
      </c>
      <c r="AK318" s="259" t="n">
        <f aca="false">AH318-IF(ISERROR(VLOOKUP(A318,'MTD Last'!$A$2:$AH$600,34,0)),0,VLOOKUP(A318,'MTD Last'!$A$2:$AH$600,34,0))</f>
        <v>2657.585489</v>
      </c>
      <c r="AL318" s="259" t="n">
        <f aca="false">AD318-AE318</f>
        <v>2657.585489</v>
      </c>
      <c r="AM318" s="269" t="str">
        <f aca="false">ROUND((L318-Control!$C$3)/365,0)&amp;" Year"</f>
        <v>-20 Year</v>
      </c>
      <c r="AN318" s="260" t="n">
        <f aca="false">IF(F318="AAA",1,IF(F318="AA+",2,IF(F318="AA",3,IF(F318="AA-",4,IF(F318="A+",5,IF(F318="A",6,IF(F318="A-",7,IF(F318="BBB+",8,"Code"))))))))</f>
        <v>8</v>
      </c>
      <c r="AO318" s="260" t="str">
        <f aca="false">IF(F318="BBB",9,IF(F318="BBB-",10,IF(F318="BB+",11,IF(F318="BB",12,IF(F318="BB-",13,IF(F318="B+",14,IF(F318="B",15,IF(F318="B-",16,"Code"))))))))</f>
        <v>Code</v>
      </c>
      <c r="AP318" s="260" t="n">
        <f aca="false">IF(AN318="Code",AO318,AN318)</f>
        <v>8</v>
      </c>
      <c r="AQ318" s="259" t="n">
        <f aca="false">AH318-(IF(ISERROR(VLOOKUP(A318,'WTD Last'!$A$1:$AQ$605,34,0)),0,VLOOKUP(A318,'WTD Last'!$A$1:$AQ$605,34,0)))</f>
        <v>11510.193189</v>
      </c>
      <c r="AR318" s="270" t="n">
        <f aca="false">R318-(IF(ISERROR(VLOOKUP(A318,'WTD Last'!$A$1:$AQ$605,18,0)),0,VLOOKUP(A318,'WTD Last'!$A$1:$AQ$605,18,0)))</f>
        <v>-2.34555400000001</v>
      </c>
      <c r="AS318" s="259" t="n">
        <f aca="false">O318-(IF(ISERROR(VLOOKUP(A318,'WTD Last'!$A$1:$AQ$605,15,0)),0,VLOOKUP(A318,'WTD Last'!$A$1:$AQ$605,15,0)))</f>
        <v>37.4749259999999</v>
      </c>
      <c r="AT318" s="259" t="n">
        <f aca="false">N318*(P318/100)/360</f>
        <v>180.555555555556</v>
      </c>
      <c r="AV318" s="261" t="n">
        <v>12021</v>
      </c>
      <c r="AW318" s="255"/>
      <c r="AX318" s="257"/>
    </row>
    <row r="319" customFormat="false" ht="12.75" hidden="false" customHeight="false" outlineLevel="0" collapsed="false">
      <c r="A319" s="255" t="n">
        <v>1333</v>
      </c>
      <c r="B319" s="255" t="n">
        <v>493</v>
      </c>
      <c r="C319" s="255" t="s">
        <v>2</v>
      </c>
      <c r="D319" s="255" t="s">
        <v>104</v>
      </c>
      <c r="E319" s="255" t="s">
        <v>335</v>
      </c>
      <c r="F319" s="255" t="s">
        <v>172</v>
      </c>
      <c r="G319" s="255" t="s">
        <v>191</v>
      </c>
      <c r="H319" s="255" t="s">
        <v>168</v>
      </c>
      <c r="I319" s="255" t="s">
        <v>156</v>
      </c>
      <c r="J319" s="256" t="s">
        <v>189</v>
      </c>
      <c r="K319" s="268" t="n">
        <v>36896</v>
      </c>
      <c r="L319" s="268" t="n">
        <v>38722</v>
      </c>
      <c r="M319" s="255" t="s">
        <v>155</v>
      </c>
      <c r="N319" s="257" t="n">
        <v>-10000000</v>
      </c>
      <c r="O319" s="257" t="n">
        <v>4380.521471</v>
      </c>
      <c r="P319" s="258" t="n">
        <v>3.3</v>
      </c>
      <c r="Q319" s="257" t="n">
        <v>217.96599</v>
      </c>
      <c r="R319" s="257" t="n">
        <v>217.712561</v>
      </c>
      <c r="S319" s="258" t="n">
        <v>-0.161920538474274</v>
      </c>
      <c r="T319" s="257" t="n">
        <v>-709.296395382437</v>
      </c>
      <c r="U319" s="257" t="n">
        <v>-2986.955025</v>
      </c>
      <c r="V319" s="257" t="n">
        <v>0</v>
      </c>
      <c r="W319" s="257" t="n">
        <v>-3696.25142038244</v>
      </c>
      <c r="X319" s="257" t="n">
        <v>-526005.972725</v>
      </c>
      <c r="Y319" s="257" t="n">
        <v>-528506.686976</v>
      </c>
      <c r="Z319" s="257" t="n">
        <v>-2500.71425099997</v>
      </c>
      <c r="AA319" s="257" t="n">
        <v>1195.53716938247</v>
      </c>
      <c r="AB319" s="257" t="n">
        <v>-526005.972725</v>
      </c>
      <c r="AC319" s="257" t="n">
        <v>-528506.686976</v>
      </c>
      <c r="AD319" s="257" t="n">
        <v>-2500.71425099997</v>
      </c>
      <c r="AF319" s="257" t="n">
        <v>43235.74691877</v>
      </c>
      <c r="AG319" s="259" t="n">
        <f aca="false">IF(ISERROR(VLOOKUP(B319,Acc_Cash!$A:$H,3,FALSE())),0,VLOOKUP(B319,Acc_Cash!$A:$H,3,FALSE()))</f>
        <v>0</v>
      </c>
      <c r="AH319" s="259" t="n">
        <f aca="false">AG319+AC319</f>
        <v>-528506.686976</v>
      </c>
      <c r="AI319" s="259" t="n">
        <f aca="false">AH319-(IF(ISERROR(VLOOKUP(A319,'YTD Last'!$E$2:$Z$500,21,0)),0,VLOOKUP(A319,'YTD Last'!$E$2:$Z$500,21,0)))</f>
        <v>-643279.975444</v>
      </c>
      <c r="AJ319" s="259" t="n">
        <f aca="false">AH319-IF(ISERROR(VLOOKUP(A319,'QTD Last'!$A$2:$AH$600,34,0)),0,VLOOKUP(A319,'QTD Last'!$A$2:$AH$600,34,0))</f>
        <v>-2500.71425099997</v>
      </c>
      <c r="AK319" s="259" t="n">
        <f aca="false">AH319-IF(ISERROR(VLOOKUP(A319,'MTD Last'!$A$2:$AH$600,34,0)),0,VLOOKUP(A319,'MTD Last'!$A$2:$AH$600,34,0))</f>
        <v>-2500.71425099997</v>
      </c>
      <c r="AL319" s="259" t="n">
        <f aca="false">AD319-AE319</f>
        <v>-2500.71425099997</v>
      </c>
      <c r="AM319" s="269" t="str">
        <f aca="false">ROUND((L319-Control!$C$3)/365,0)&amp;" Year"</f>
        <v>-20 Year</v>
      </c>
      <c r="AN319" s="260" t="str">
        <f aca="false">IF(F319="AAA",1,IF(F319="AA+",2,IF(F319="AA",3,IF(F319="AA-",4,IF(F319="A+",5,IF(F319="A",6,IF(F319="A-",7,IF(F319="BBB+",8,"Code"))))))))</f>
        <v>Code</v>
      </c>
      <c r="AO319" s="260" t="n">
        <f aca="false">IF(F319="BBB",9,IF(F319="BBB-",10,IF(F319="BB+",11,IF(F319="BB",12,IF(F319="BB-",13,IF(F319="B+",14,IF(F319="B",15,IF(F319="B-",16,"Code"))))))))</f>
        <v>9</v>
      </c>
      <c r="AP319" s="260" t="n">
        <f aca="false">IF(AN319="Code",AO319,AN319)</f>
        <v>9</v>
      </c>
      <c r="AQ319" s="259" t="n">
        <f aca="false">AH319-(IF(ISERROR(VLOOKUP(A319,'WTD Last'!$A$1:$AQ$605,34,0)),0,VLOOKUP(A319,'WTD Last'!$A$1:$AQ$605,34,0)))</f>
        <v>-23612.062535</v>
      </c>
      <c r="AR319" s="270" t="n">
        <f aca="false">R319-(IF(ISERROR(VLOOKUP(A319,'WTD Last'!$A$1:$AQ$605,18,0)),0,VLOOKUP(A319,'WTD Last'!$A$1:$AQ$605,18,0)))</f>
        <v>-4.61609900000002</v>
      </c>
      <c r="AS319" s="259" t="n">
        <f aca="false">O319-(IF(ISERROR(VLOOKUP(A319,'WTD Last'!$A$1:$AQ$605,15,0)),0,VLOOKUP(A319,'WTD Last'!$A$1:$AQ$605,15,0)))</f>
        <v>-41.255623</v>
      </c>
      <c r="AT319" s="259" t="n">
        <f aca="false">N319*(P319/100)/360</f>
        <v>-916.666666666667</v>
      </c>
      <c r="AV319" s="261" t="n">
        <v>93163</v>
      </c>
      <c r="AW319" s="255"/>
      <c r="AX319" s="257"/>
    </row>
    <row r="320" customFormat="false" ht="12.75" hidden="false" customHeight="false" outlineLevel="0" collapsed="false">
      <c r="A320" s="255" t="n">
        <v>1564</v>
      </c>
      <c r="B320" s="255" t="n">
        <v>610</v>
      </c>
      <c r="C320" s="255" t="s">
        <v>2</v>
      </c>
      <c r="D320" s="255" t="s">
        <v>157</v>
      </c>
      <c r="E320" s="255" t="s">
        <v>335</v>
      </c>
      <c r="F320" s="255" t="s">
        <v>172</v>
      </c>
      <c r="G320" s="255" t="s">
        <v>191</v>
      </c>
      <c r="H320" s="255" t="s">
        <v>168</v>
      </c>
      <c r="I320" s="255" t="s">
        <v>156</v>
      </c>
      <c r="J320" s="256" t="s">
        <v>158</v>
      </c>
      <c r="K320" s="268" t="n">
        <v>36896</v>
      </c>
      <c r="L320" s="268" t="n">
        <v>38722</v>
      </c>
      <c r="M320" s="255" t="s">
        <v>155</v>
      </c>
      <c r="N320" s="257" t="n">
        <v>10000000</v>
      </c>
      <c r="O320" s="257" t="n">
        <v>-4380.521471</v>
      </c>
      <c r="P320" s="258" t="n">
        <v>3.3</v>
      </c>
      <c r="Q320" s="257" t="n">
        <v>217.96599</v>
      </c>
      <c r="R320" s="257" t="n">
        <v>217.712561</v>
      </c>
      <c r="S320" s="258" t="n">
        <v>-0.161920538474274</v>
      </c>
      <c r="T320" s="257" t="n">
        <v>709.296395382437</v>
      </c>
      <c r="U320" s="257" t="n">
        <v>2986.955025</v>
      </c>
      <c r="V320" s="257" t="n">
        <v>0</v>
      </c>
      <c r="W320" s="257" t="n">
        <v>3696.25142038244</v>
      </c>
      <c r="X320" s="257" t="n">
        <v>526005.972725</v>
      </c>
      <c r="Y320" s="257" t="n">
        <v>528506.686976</v>
      </c>
      <c r="Z320" s="257" t="n">
        <v>2500.71425099997</v>
      </c>
      <c r="AA320" s="257" t="n">
        <v>-1195.53716938247</v>
      </c>
      <c r="AB320" s="257" t="n">
        <v>526005.972725</v>
      </c>
      <c r="AC320" s="257" t="n">
        <v>528506.686976</v>
      </c>
      <c r="AD320" s="257" t="n">
        <v>2500.71425099997</v>
      </c>
      <c r="AF320" s="257" t="n">
        <v>-43235.74691877</v>
      </c>
      <c r="AG320" s="259" t="n">
        <f aca="false">IF(ISERROR(VLOOKUP(B320,Acc_Cash!$A:$H,3,FALSE())),0,VLOOKUP(B320,Acc_Cash!$A:$H,3,FALSE()))</f>
        <v>0</v>
      </c>
      <c r="AH320" s="259" t="n">
        <f aca="false">AG320+AC320</f>
        <v>528506.686976</v>
      </c>
      <c r="AI320" s="259" t="n">
        <f aca="false">AH320-(IF(ISERROR(VLOOKUP(A320,'YTD Last'!$E$2:$Z$500,21,0)),0,VLOOKUP(A320,'YTD Last'!$E$2:$Z$500,21,0)))</f>
        <v>643279.975444</v>
      </c>
      <c r="AJ320" s="259" t="n">
        <f aca="false">AH320-IF(ISERROR(VLOOKUP(A320,'QTD Last'!$A$2:$AH$600,34,0)),0,VLOOKUP(A320,'QTD Last'!$A$2:$AH$600,34,0))</f>
        <v>2500.71425099997</v>
      </c>
      <c r="AK320" s="259" t="n">
        <f aca="false">AH320-IF(ISERROR(VLOOKUP(A320,'MTD Last'!$A$2:$AH$600,34,0)),0,VLOOKUP(A320,'MTD Last'!$A$2:$AH$600,34,0))</f>
        <v>2500.71425099997</v>
      </c>
      <c r="AL320" s="259" t="n">
        <f aca="false">AD320-AE320</f>
        <v>2500.71425099997</v>
      </c>
      <c r="AM320" s="269" t="str">
        <f aca="false">ROUND((L320-Control!$C$3)/365,0)&amp;" Year"</f>
        <v>-20 Year</v>
      </c>
      <c r="AN320" s="260" t="str">
        <f aca="false">IF(F320="AAA",1,IF(F320="AA+",2,IF(F320="AA",3,IF(F320="AA-",4,IF(F320="A+",5,IF(F320="A",6,IF(F320="A-",7,IF(F320="BBB+",8,"Code"))))))))</f>
        <v>Code</v>
      </c>
      <c r="AO320" s="260" t="n">
        <f aca="false">IF(F320="BBB",9,IF(F320="BBB-",10,IF(F320="BB+",11,IF(F320="BB",12,IF(F320="BB-",13,IF(F320="B+",14,IF(F320="B",15,IF(F320="B-",16,"Code"))))))))</f>
        <v>9</v>
      </c>
      <c r="AP320" s="260" t="n">
        <f aca="false">IF(AN320="Code",AO320,AN320)</f>
        <v>9</v>
      </c>
      <c r="AQ320" s="259" t="n">
        <f aca="false">AH320-(IF(ISERROR(VLOOKUP(A320,'WTD Last'!$A$1:$AQ$605,34,0)),0,VLOOKUP(A320,'WTD Last'!$A$1:$AQ$605,34,0)))</f>
        <v>23612.062535</v>
      </c>
      <c r="AR320" s="270" t="n">
        <f aca="false">R320-(IF(ISERROR(VLOOKUP(A320,'WTD Last'!$A$1:$AQ$605,18,0)),0,VLOOKUP(A320,'WTD Last'!$A$1:$AQ$605,18,0)))</f>
        <v>-4.61609900000002</v>
      </c>
      <c r="AS320" s="259" t="n">
        <f aca="false">O320-(IF(ISERROR(VLOOKUP(A320,'WTD Last'!$A$1:$AQ$605,15,0)),0,VLOOKUP(A320,'WTD Last'!$A$1:$AQ$605,15,0)))</f>
        <v>41.255623</v>
      </c>
      <c r="AT320" s="259" t="n">
        <f aca="false">N320*(P320/100)/360</f>
        <v>916.666666666667</v>
      </c>
      <c r="AV320" s="261" t="n">
        <v>93163</v>
      </c>
      <c r="AW320" s="255"/>
      <c r="AX320" s="257"/>
    </row>
    <row r="321" customFormat="false" ht="12.75" hidden="false" customHeight="false" outlineLevel="0" collapsed="false">
      <c r="A321" s="255" t="n">
        <v>1334</v>
      </c>
      <c r="B321" s="255" t="n">
        <v>494</v>
      </c>
      <c r="C321" s="255" t="s">
        <v>2</v>
      </c>
      <c r="D321" s="255" t="s">
        <v>104</v>
      </c>
      <c r="E321" s="255" t="s">
        <v>336</v>
      </c>
      <c r="F321" s="255" t="s">
        <v>260</v>
      </c>
      <c r="G321" s="255" t="s">
        <v>164</v>
      </c>
      <c r="H321" s="255" t="s">
        <v>168</v>
      </c>
      <c r="I321" s="255" t="s">
        <v>156</v>
      </c>
      <c r="J321" s="256" t="s">
        <v>189</v>
      </c>
      <c r="K321" s="268" t="n">
        <v>36896</v>
      </c>
      <c r="L321" s="268" t="n">
        <v>38722</v>
      </c>
      <c r="M321" s="255" t="s">
        <v>155</v>
      </c>
      <c r="N321" s="257" t="n">
        <v>-10000000</v>
      </c>
      <c r="O321" s="257" t="n">
        <v>4019.911387</v>
      </c>
      <c r="P321" s="258" t="n">
        <v>0.3</v>
      </c>
      <c r="Q321" s="257" t="n">
        <v>57.308423</v>
      </c>
      <c r="R321" s="257" t="n">
        <v>57.266416</v>
      </c>
      <c r="S321" s="258" t="n">
        <v>-0.0397253134412678</v>
      </c>
      <c r="T321" s="257" t="n">
        <v>-159.692239854697</v>
      </c>
      <c r="U321" s="257" t="n">
        <v>-762.449166</v>
      </c>
      <c r="V321" s="257" t="n">
        <v>0</v>
      </c>
      <c r="W321" s="257" t="n">
        <v>-922.141405854697</v>
      </c>
      <c r="X321" s="257" t="n">
        <v>106799.566692</v>
      </c>
      <c r="Y321" s="257" t="n">
        <v>106669.325848</v>
      </c>
      <c r="Z321" s="257" t="n">
        <v>-130.240844</v>
      </c>
      <c r="AA321" s="257" t="n">
        <v>791.900561854697</v>
      </c>
      <c r="AB321" s="257" t="n">
        <v>106799.566692</v>
      </c>
      <c r="AC321" s="257" t="n">
        <v>106669.325848</v>
      </c>
      <c r="AD321" s="257" t="n">
        <v>-130.240844</v>
      </c>
      <c r="AF321" s="257" t="n">
        <v>7935.305077938</v>
      </c>
      <c r="AG321" s="259" t="n">
        <f aca="false">IF(ISERROR(VLOOKUP(B321,Acc_Cash!$A:$H,3,FALSE())),0,VLOOKUP(B321,Acc_Cash!$A:$H,3,FALSE()))</f>
        <v>0</v>
      </c>
      <c r="AH321" s="259" t="n">
        <f aca="false">AG321+AC321</f>
        <v>106669.325848</v>
      </c>
      <c r="AI321" s="259" t="n">
        <f aca="false">AH321-(IF(ISERROR(VLOOKUP(A321,'YTD Last'!$E$2:$Z$500,21,0)),0,VLOOKUP(A321,'YTD Last'!$E$2:$Z$500,21,0)))</f>
        <v>90373.64815</v>
      </c>
      <c r="AJ321" s="259" t="n">
        <f aca="false">AH321-IF(ISERROR(VLOOKUP(A321,'QTD Last'!$A$2:$AH$600,34,0)),0,VLOOKUP(A321,'QTD Last'!$A$2:$AH$600,34,0))</f>
        <v>-130.240844</v>
      </c>
      <c r="AK321" s="259" t="n">
        <f aca="false">AH321-IF(ISERROR(VLOOKUP(A321,'MTD Last'!$A$2:$AH$600,34,0)),0,VLOOKUP(A321,'MTD Last'!$A$2:$AH$600,34,0))</f>
        <v>-130.240844</v>
      </c>
      <c r="AL321" s="259" t="n">
        <f aca="false">AD321-AE321</f>
        <v>-130.240844</v>
      </c>
      <c r="AM321" s="269" t="str">
        <f aca="false">ROUND((L321-Control!$C$3)/365,0)&amp;" Year"</f>
        <v>-20 Year</v>
      </c>
      <c r="AN321" s="260" t="n">
        <f aca="false">IF(F321="AAA",1,IF(F321="AA+",2,IF(F321="AA",3,IF(F321="AA-",4,IF(F321="A+",5,IF(F321="A",6,IF(F321="A-",7,IF(F321="BBB+",8,"Code"))))))))</f>
        <v>3</v>
      </c>
      <c r="AO321" s="260" t="str">
        <f aca="false">IF(F321="BBB",9,IF(F321="BBB-",10,IF(F321="BB+",11,IF(F321="BB",12,IF(F321="BB-",13,IF(F321="B+",14,IF(F321="B",15,IF(F321="B-",16,"Code"))))))))</f>
        <v>Code</v>
      </c>
      <c r="AP321" s="260" t="n">
        <f aca="false">IF(AN321="Code",AO321,AN321)</f>
        <v>3</v>
      </c>
      <c r="AQ321" s="259" t="n">
        <f aca="false">AH321-(IF(ISERROR(VLOOKUP(A321,'WTD Last'!$A$1:$AQ$605,34,0)),0,VLOOKUP(A321,'WTD Last'!$A$1:$AQ$605,34,0)))</f>
        <v>-49415.968547</v>
      </c>
      <c r="AR321" s="270" t="n">
        <f aca="false">R321-(IF(ISERROR(VLOOKUP(A321,'WTD Last'!$A$1:$AQ$605,18,0)),0,VLOOKUP(A321,'WTD Last'!$A$1:$AQ$605,18,0)))</f>
        <v>-11.561025</v>
      </c>
      <c r="AS321" s="259" t="n">
        <f aca="false">O321-(IF(ISERROR(VLOOKUP(A321,'WTD Last'!$A$1:$AQ$605,15,0)),0,VLOOKUP(A321,'WTD Last'!$A$1:$AQ$605,15,0)))</f>
        <v>-32.744823</v>
      </c>
      <c r="AT321" s="259" t="n">
        <f aca="false">N321*(P321/100)/360</f>
        <v>-83.3333333333333</v>
      </c>
      <c r="AV321" s="261" t="n">
        <v>93165</v>
      </c>
      <c r="AW321" s="255"/>
      <c r="AX321" s="257"/>
    </row>
    <row r="322" customFormat="false" ht="12.75" hidden="false" customHeight="false" outlineLevel="0" collapsed="false">
      <c r="A322" s="255" t="n">
        <v>1565</v>
      </c>
      <c r="B322" s="255" t="n">
        <v>611</v>
      </c>
      <c r="C322" s="255" t="s">
        <v>2</v>
      </c>
      <c r="D322" s="255" t="s">
        <v>157</v>
      </c>
      <c r="E322" s="255" t="s">
        <v>336</v>
      </c>
      <c r="F322" s="255" t="s">
        <v>260</v>
      </c>
      <c r="G322" s="255" t="s">
        <v>164</v>
      </c>
      <c r="H322" s="255" t="s">
        <v>168</v>
      </c>
      <c r="I322" s="255" t="s">
        <v>156</v>
      </c>
      <c r="J322" s="256" t="s">
        <v>158</v>
      </c>
      <c r="K322" s="268" t="n">
        <v>36896</v>
      </c>
      <c r="L322" s="268" t="n">
        <v>38722</v>
      </c>
      <c r="M322" s="255" t="s">
        <v>155</v>
      </c>
      <c r="N322" s="257" t="n">
        <v>10000000</v>
      </c>
      <c r="O322" s="257" t="n">
        <v>-4019.911387</v>
      </c>
      <c r="P322" s="258" t="n">
        <v>0.3</v>
      </c>
      <c r="Q322" s="257" t="n">
        <v>57.308423</v>
      </c>
      <c r="R322" s="257" t="n">
        <v>57.266416</v>
      </c>
      <c r="S322" s="258" t="n">
        <v>-0.0397253134412678</v>
      </c>
      <c r="T322" s="257" t="n">
        <v>159.692239854697</v>
      </c>
      <c r="U322" s="257" t="n">
        <v>762.449166</v>
      </c>
      <c r="V322" s="257" t="n">
        <v>0</v>
      </c>
      <c r="W322" s="257" t="n">
        <v>922.141405854697</v>
      </c>
      <c r="X322" s="257" t="n">
        <v>-106799.566692</v>
      </c>
      <c r="Y322" s="257" t="n">
        <v>-106669.325848</v>
      </c>
      <c r="Z322" s="257" t="n">
        <v>130.240844</v>
      </c>
      <c r="AA322" s="257" t="n">
        <v>-791.900561854697</v>
      </c>
      <c r="AB322" s="257" t="n">
        <v>-106799.566692</v>
      </c>
      <c r="AC322" s="257" t="n">
        <v>-106669.325848</v>
      </c>
      <c r="AD322" s="257" t="n">
        <v>130.240844</v>
      </c>
      <c r="AF322" s="257" t="n">
        <v>-7935.305077938</v>
      </c>
      <c r="AG322" s="259" t="n">
        <f aca="false">IF(ISERROR(VLOOKUP(B322,Acc_Cash!$A:$H,3,FALSE())),0,VLOOKUP(B322,Acc_Cash!$A:$H,3,FALSE()))</f>
        <v>0</v>
      </c>
      <c r="AH322" s="259" t="n">
        <f aca="false">AG322+AC322</f>
        <v>-106669.325848</v>
      </c>
      <c r="AI322" s="259" t="n">
        <f aca="false">AH322-(IF(ISERROR(VLOOKUP(A322,'YTD Last'!$E$2:$Z$500,21,0)),0,VLOOKUP(A322,'YTD Last'!$E$2:$Z$500,21,0)))</f>
        <v>-90373.64815</v>
      </c>
      <c r="AJ322" s="259" t="n">
        <f aca="false">AH322-IF(ISERROR(VLOOKUP(A322,'QTD Last'!$A$2:$AH$600,34,0)),0,VLOOKUP(A322,'QTD Last'!$A$2:$AH$600,34,0))</f>
        <v>130.240844</v>
      </c>
      <c r="AK322" s="259" t="n">
        <f aca="false">AH322-IF(ISERROR(VLOOKUP(A322,'MTD Last'!$A$2:$AH$600,34,0)),0,VLOOKUP(A322,'MTD Last'!$A$2:$AH$600,34,0))</f>
        <v>130.240844</v>
      </c>
      <c r="AL322" s="259" t="n">
        <f aca="false">AD322-AE322</f>
        <v>130.240844</v>
      </c>
      <c r="AM322" s="269" t="str">
        <f aca="false">ROUND((L322-Control!$C$3)/365,0)&amp;" Year"</f>
        <v>-20 Year</v>
      </c>
      <c r="AN322" s="260" t="n">
        <f aca="false">IF(F322="AAA",1,IF(F322="AA+",2,IF(F322="AA",3,IF(F322="AA-",4,IF(F322="A+",5,IF(F322="A",6,IF(F322="A-",7,IF(F322="BBB+",8,"Code"))))))))</f>
        <v>3</v>
      </c>
      <c r="AO322" s="260" t="str">
        <f aca="false">IF(F322="BBB",9,IF(F322="BBB-",10,IF(F322="BB+",11,IF(F322="BB",12,IF(F322="BB-",13,IF(F322="B+",14,IF(F322="B",15,IF(F322="B-",16,"Code"))))))))</f>
        <v>Code</v>
      </c>
      <c r="AP322" s="260" t="n">
        <f aca="false">IF(AN322="Code",AO322,AN322)</f>
        <v>3</v>
      </c>
      <c r="AQ322" s="259" t="n">
        <f aca="false">AH322-(IF(ISERROR(VLOOKUP(A322,'WTD Last'!$A$1:$AQ$605,34,0)),0,VLOOKUP(A322,'WTD Last'!$A$1:$AQ$605,34,0)))</f>
        <v>49415.968547</v>
      </c>
      <c r="AR322" s="270" t="n">
        <f aca="false">R322-(IF(ISERROR(VLOOKUP(A322,'WTD Last'!$A$1:$AQ$605,18,0)),0,VLOOKUP(A322,'WTD Last'!$A$1:$AQ$605,18,0)))</f>
        <v>-11.561025</v>
      </c>
      <c r="AS322" s="259" t="n">
        <f aca="false">O322-(IF(ISERROR(VLOOKUP(A322,'WTD Last'!$A$1:$AQ$605,15,0)),0,VLOOKUP(A322,'WTD Last'!$A$1:$AQ$605,15,0)))</f>
        <v>32.744823</v>
      </c>
      <c r="AT322" s="259" t="n">
        <f aca="false">N322*(P322/100)/360</f>
        <v>83.3333333333333</v>
      </c>
      <c r="AV322" s="261" t="n">
        <v>93165</v>
      </c>
      <c r="AW322" s="255"/>
      <c r="AX322" s="257"/>
    </row>
    <row r="323" customFormat="false" ht="12.75" hidden="false" customHeight="false" outlineLevel="0" collapsed="false">
      <c r="A323" s="255" t="n">
        <v>1335</v>
      </c>
      <c r="B323" s="255" t="n">
        <v>495</v>
      </c>
      <c r="C323" s="255" t="s">
        <v>2</v>
      </c>
      <c r="D323" s="255" t="s">
        <v>104</v>
      </c>
      <c r="E323" s="255" t="s">
        <v>337</v>
      </c>
      <c r="F323" s="255" t="s">
        <v>172</v>
      </c>
      <c r="G323" s="255" t="s">
        <v>164</v>
      </c>
      <c r="H323" s="255" t="s">
        <v>168</v>
      </c>
      <c r="I323" s="255" t="s">
        <v>156</v>
      </c>
      <c r="J323" s="256" t="s">
        <v>189</v>
      </c>
      <c r="K323" s="268" t="n">
        <v>36896</v>
      </c>
      <c r="L323" s="268" t="n">
        <v>38722</v>
      </c>
      <c r="M323" s="255" t="s">
        <v>155</v>
      </c>
      <c r="N323" s="257" t="n">
        <v>-10000000</v>
      </c>
      <c r="O323" s="257" t="n">
        <v>4192.413933</v>
      </c>
      <c r="P323" s="258" t="n">
        <v>1.6</v>
      </c>
      <c r="Q323" s="257" t="n">
        <v>117.025298</v>
      </c>
      <c r="R323" s="257" t="n">
        <v>116.89582</v>
      </c>
      <c r="S323" s="258" t="n">
        <v>-0.0797011788820838</v>
      </c>
      <c r="T323" s="257" t="n">
        <v>-334.140332821773</v>
      </c>
      <c r="U323" s="257" t="n">
        <v>-1432.862463</v>
      </c>
      <c r="V323" s="257" t="n">
        <v>0</v>
      </c>
      <c r="W323" s="257" t="n">
        <v>-1767.00279582177</v>
      </c>
      <c r="X323" s="257" t="n">
        <v>-214630.490062</v>
      </c>
      <c r="Y323" s="257" t="n">
        <v>-215826.780564</v>
      </c>
      <c r="Z323" s="257" t="n">
        <v>-1196.29050199999</v>
      </c>
      <c r="AA323" s="257" t="n">
        <v>570.712293821784</v>
      </c>
      <c r="AB323" s="257" t="n">
        <v>-214630.490062</v>
      </c>
      <c r="AC323" s="257" t="n">
        <v>-215826.780564</v>
      </c>
      <c r="AD323" s="257" t="n">
        <v>-1196.29050199999</v>
      </c>
      <c r="AF323" s="257" t="n">
        <v>41379.12551871</v>
      </c>
      <c r="AG323" s="259" t="n">
        <f aca="false">IF(ISERROR(VLOOKUP(B323,Acc_Cash!$A:$H,3,FALSE())),0,VLOOKUP(B323,Acc_Cash!$A:$H,3,FALSE()))</f>
        <v>0</v>
      </c>
      <c r="AH323" s="259" t="n">
        <f aca="false">AG323+AC323</f>
        <v>-215826.780564</v>
      </c>
      <c r="AI323" s="259" t="n">
        <f aca="false">AH323-(IF(ISERROR(VLOOKUP(A323,'YTD Last'!$E$2:$Z$383,21,0)),0,VLOOKUP(A323,'YTD Last'!$E$2:$Z$383,21,0)))</f>
        <v>-134203.281664</v>
      </c>
      <c r="AJ323" s="259" t="n">
        <f aca="false">AH323-IF(ISERROR(VLOOKUP(A323,'QTD Last'!$A$2:$AH$600,34,0)),0,VLOOKUP(A323,'QTD Last'!$A$2:$AH$600,34,0))</f>
        <v>-1196.29050199999</v>
      </c>
      <c r="AK323" s="259" t="n">
        <f aca="false">AH323-IF(ISERROR(VLOOKUP(A323,'MTD Last'!$A$2:$AH$600,34,0)),0,VLOOKUP(A323,'MTD Last'!$A$2:$AH$600,34,0))</f>
        <v>-1196.29050199999</v>
      </c>
      <c r="AL323" s="259" t="n">
        <f aca="false">AD323-AE323</f>
        <v>-1196.29050199999</v>
      </c>
      <c r="AM323" s="269" t="str">
        <f aca="false">ROUND((L323-Control!$C$3)/365,0)&amp;" Year"</f>
        <v>-20 Year</v>
      </c>
      <c r="AN323" s="260" t="str">
        <f aca="false">IF(F323="AAA",1,IF(F323="AA+",2,IF(F323="AA",3,IF(F323="AA-",4,IF(F323="A+",5,IF(F323="A",6,IF(F323="A-",7,IF(F323="BBB+",8,"Code"))))))))</f>
        <v>Code</v>
      </c>
      <c r="AO323" s="260" t="n">
        <f aca="false">IF(F323="BBB",9,IF(F323="BBB-",10,IF(F323="BB+",11,IF(F323="BB",12,IF(F323="BB-",13,IF(F323="B+",14,IF(F323="B",15,IF(F323="B-",16,"Code"))))))))</f>
        <v>9</v>
      </c>
      <c r="AP323" s="260" t="n">
        <f aca="false">IF(AN323="Code",AO323,AN323)</f>
        <v>9</v>
      </c>
      <c r="AQ323" s="259" t="n">
        <f aca="false">AH323-(IF(ISERROR(VLOOKUP(A323,'WTD Last'!$A$1:$AQ$605,34,0)),0,VLOOKUP(A323,'WTD Last'!$A$1:$AQ$605,34,0)))</f>
        <v>-30356.281511</v>
      </c>
      <c r="AR323" s="270" t="n">
        <f aca="false">R323-(IF(ISERROR(VLOOKUP(A323,'WTD Last'!$A$1:$AQ$605,18,0)),0,VLOOKUP(A323,'WTD Last'!$A$1:$AQ$605,18,0)))</f>
        <v>-6.701061</v>
      </c>
      <c r="AS323" s="259" t="n">
        <f aca="false">O323-(IF(ISERROR(VLOOKUP(A323,'WTD Last'!$A$1:$AQ$605,15,0)),0,VLOOKUP(A323,'WTD Last'!$A$1:$AQ$605,15,0)))</f>
        <v>-37.2021430000004</v>
      </c>
      <c r="AT323" s="259" t="n">
        <f aca="false">N323*(P323/100)/360</f>
        <v>-444.444444444444</v>
      </c>
      <c r="AV323" s="261" t="n">
        <v>93168</v>
      </c>
      <c r="AW323" s="255"/>
      <c r="AX323" s="257"/>
    </row>
    <row r="324" customFormat="false" ht="12.75" hidden="false" customHeight="false" outlineLevel="0" collapsed="false">
      <c r="A324" s="255" t="n">
        <v>1548</v>
      </c>
      <c r="B324" s="255" t="n">
        <v>595</v>
      </c>
      <c r="C324" s="255" t="s">
        <v>2</v>
      </c>
      <c r="D324" s="255" t="s">
        <v>157</v>
      </c>
      <c r="E324" s="255" t="s">
        <v>337</v>
      </c>
      <c r="F324" s="255" t="s">
        <v>172</v>
      </c>
      <c r="G324" s="255" t="s">
        <v>164</v>
      </c>
      <c r="H324" s="255" t="s">
        <v>168</v>
      </c>
      <c r="I324" s="255" t="s">
        <v>156</v>
      </c>
      <c r="J324" s="256" t="s">
        <v>158</v>
      </c>
      <c r="K324" s="268" t="n">
        <v>36896</v>
      </c>
      <c r="L324" s="268" t="n">
        <v>38722</v>
      </c>
      <c r="M324" s="255" t="s">
        <v>155</v>
      </c>
      <c r="N324" s="257" t="n">
        <v>10000000</v>
      </c>
      <c r="O324" s="257" t="n">
        <v>-4192.413933</v>
      </c>
      <c r="P324" s="258" t="n">
        <v>1.6</v>
      </c>
      <c r="Q324" s="257" t="n">
        <v>117.025298</v>
      </c>
      <c r="R324" s="257" t="n">
        <v>116.89582</v>
      </c>
      <c r="S324" s="258" t="n">
        <v>-0.0797011788820838</v>
      </c>
      <c r="T324" s="257" t="n">
        <v>334.140332821773</v>
      </c>
      <c r="U324" s="257" t="n">
        <v>1432.862463</v>
      </c>
      <c r="V324" s="257" t="n">
        <v>0</v>
      </c>
      <c r="W324" s="257" t="n">
        <v>1767.00279582177</v>
      </c>
      <c r="X324" s="257" t="n">
        <v>214630.490062</v>
      </c>
      <c r="Y324" s="257" t="n">
        <v>215826.780564</v>
      </c>
      <c r="Z324" s="257" t="n">
        <v>1196.29050199999</v>
      </c>
      <c r="AA324" s="257" t="n">
        <v>-570.712293821784</v>
      </c>
      <c r="AB324" s="257" t="n">
        <v>214630.490062</v>
      </c>
      <c r="AC324" s="257" t="n">
        <v>215826.780564</v>
      </c>
      <c r="AD324" s="257" t="n">
        <v>1196.29050199999</v>
      </c>
      <c r="AF324" s="257" t="n">
        <v>-41379.12551871</v>
      </c>
      <c r="AG324" s="259" t="n">
        <f aca="false">IF(ISERROR(VLOOKUP(B324,Acc_Cash!$A:$H,3,FALSE())),0,VLOOKUP(B324,Acc_Cash!$A:$H,3,FALSE()))</f>
        <v>0</v>
      </c>
      <c r="AH324" s="259" t="n">
        <f aca="false">AG324+AC324</f>
        <v>215826.780564</v>
      </c>
      <c r="AI324" s="259" t="n">
        <f aca="false">AH324-(IF(ISERROR(VLOOKUP(A324,'YTD Last'!$E$2:$Z$500,21,0)),0,VLOOKUP(A324,'YTD Last'!$E$2:$Z$500,21,0)))</f>
        <v>134203.281664</v>
      </c>
      <c r="AJ324" s="259" t="n">
        <f aca="false">AH324-IF(ISERROR(VLOOKUP(A324,'QTD Last'!$A$2:$AH$600,34,0)),0,VLOOKUP(A324,'QTD Last'!$A$2:$AH$600,34,0))</f>
        <v>1196.29050199999</v>
      </c>
      <c r="AK324" s="259" t="n">
        <f aca="false">AH324-IF(ISERROR(VLOOKUP(A324,'MTD Last'!$A$2:$AH$600,34,0)),0,VLOOKUP(A324,'MTD Last'!$A$2:$AH$600,34,0))</f>
        <v>1196.29050199999</v>
      </c>
      <c r="AL324" s="259" t="n">
        <f aca="false">AD324-AE324</f>
        <v>1196.29050199999</v>
      </c>
      <c r="AM324" s="269" t="str">
        <f aca="false">ROUND((L324-Control!$C$3)/365,0)&amp;" Year"</f>
        <v>-20 Year</v>
      </c>
      <c r="AN324" s="260" t="str">
        <f aca="false">IF(F324="AAA",1,IF(F324="AA+",2,IF(F324="AA",3,IF(F324="AA-",4,IF(F324="A+",5,IF(F324="A",6,IF(F324="A-",7,IF(F324="BBB+",8,"Code"))))))))</f>
        <v>Code</v>
      </c>
      <c r="AO324" s="260" t="n">
        <f aca="false">IF(F324="BBB",9,IF(F324="BBB-",10,IF(F324="BB+",11,IF(F324="BB",12,IF(F324="BB-",13,IF(F324="B+",14,IF(F324="B",15,IF(F324="B-",16,"Code"))))))))</f>
        <v>9</v>
      </c>
      <c r="AP324" s="260" t="n">
        <f aca="false">IF(AN324="Code",AO324,AN324)</f>
        <v>9</v>
      </c>
      <c r="AQ324" s="259" t="n">
        <f aca="false">AH324-(IF(ISERROR(VLOOKUP(A324,'WTD Last'!$A$1:$AQ$605,34,0)),0,VLOOKUP(A324,'WTD Last'!$A$1:$AQ$605,34,0)))</f>
        <v>30356.281511</v>
      </c>
      <c r="AR324" s="270" t="n">
        <f aca="false">R324-(IF(ISERROR(VLOOKUP(A324,'WTD Last'!$A$1:$AQ$605,18,0)),0,VLOOKUP(A324,'WTD Last'!$A$1:$AQ$605,18,0)))</f>
        <v>-6.701061</v>
      </c>
      <c r="AS324" s="259" t="n">
        <f aca="false">O324-(IF(ISERROR(VLOOKUP(A324,'WTD Last'!$A$1:$AQ$605,15,0)),0,VLOOKUP(A324,'WTD Last'!$A$1:$AQ$605,15,0)))</f>
        <v>37.2021430000004</v>
      </c>
      <c r="AT324" s="259" t="n">
        <f aca="false">N324*(P324/100)/360</f>
        <v>444.444444444444</v>
      </c>
      <c r="AV324" s="261" t="n">
        <v>93168</v>
      </c>
      <c r="AW324" s="255"/>
      <c r="AX324" s="257"/>
    </row>
    <row r="325" customFormat="false" ht="12.75" hidden="false" customHeight="false" outlineLevel="0" collapsed="false">
      <c r="A325" s="255" t="n">
        <v>1336</v>
      </c>
      <c r="B325" s="255" t="n">
        <v>496</v>
      </c>
      <c r="C325" s="255" t="s">
        <v>2</v>
      </c>
      <c r="D325" s="255" t="s">
        <v>104</v>
      </c>
      <c r="E325" s="255" t="s">
        <v>338</v>
      </c>
      <c r="F325" s="255" t="s">
        <v>172</v>
      </c>
      <c r="G325" s="255" t="s">
        <v>160</v>
      </c>
      <c r="H325" s="255" t="s">
        <v>168</v>
      </c>
      <c r="I325" s="255" t="s">
        <v>156</v>
      </c>
      <c r="J325" s="256" t="s">
        <v>170</v>
      </c>
      <c r="K325" s="268" t="n">
        <v>36896</v>
      </c>
      <c r="L325" s="268" t="n">
        <v>38722</v>
      </c>
      <c r="M325" s="255" t="s">
        <v>155</v>
      </c>
      <c r="N325" s="257" t="n">
        <v>-10000000</v>
      </c>
      <c r="O325" s="257" t="n">
        <v>4167.140508</v>
      </c>
      <c r="P325" s="258" t="n">
        <v>1.85</v>
      </c>
      <c r="Q325" s="257" t="n">
        <v>189.386562</v>
      </c>
      <c r="R325" s="257" t="n">
        <v>188.63628</v>
      </c>
      <c r="S325" s="258" t="n">
        <v>-0.601113611885971</v>
      </c>
      <c r="T325" s="257" t="n">
        <v>-2504.92488200022</v>
      </c>
      <c r="U325" s="257" t="n">
        <v>-1806.19749</v>
      </c>
      <c r="V325" s="257" t="n">
        <v>0</v>
      </c>
      <c r="W325" s="257" t="n">
        <v>-4311.12237200022</v>
      </c>
      <c r="X325" s="257" t="n">
        <v>-27668.921027</v>
      </c>
      <c r="Y325" s="257" t="n">
        <v>-31172.561618</v>
      </c>
      <c r="Z325" s="257" t="n">
        <v>-3503.640591</v>
      </c>
      <c r="AA325" s="257" t="n">
        <v>807.481781000219</v>
      </c>
      <c r="AB325" s="257" t="n">
        <v>-27668.921027</v>
      </c>
      <c r="AC325" s="257" t="n">
        <v>-31172.561618</v>
      </c>
      <c r="AD325" s="257" t="n">
        <v>-3503.640591</v>
      </c>
      <c r="AF325" s="257" t="n">
        <v>41129.67681396</v>
      </c>
      <c r="AG325" s="259" t="n">
        <f aca="false">IF(ISERROR(VLOOKUP(B325,Acc_Cash!$A:$H,3,FALSE())),0,VLOOKUP(B325,Acc_Cash!$A:$H,3,FALSE()))</f>
        <v>0</v>
      </c>
      <c r="AH325" s="259" t="n">
        <f aca="false">AG325+AC325</f>
        <v>-31172.561618</v>
      </c>
      <c r="AI325" s="259" t="n">
        <f aca="false">AH325-(IF(ISERROR(VLOOKUP(A325,'YTD Last'!$E$2:$Z$500,21,0)),0,VLOOKUP(A325,'YTD Last'!$E$2:$Z$500,21,0)))</f>
        <v>-96342.323513</v>
      </c>
      <c r="AJ325" s="259" t="n">
        <f aca="false">AH325-IF(ISERROR(VLOOKUP(A325,'QTD Last'!$A$2:$AH$600,34,0)),0,VLOOKUP(A325,'QTD Last'!$A$2:$AH$600,34,0))</f>
        <v>-3503.640591</v>
      </c>
      <c r="AK325" s="259" t="n">
        <f aca="false">AH325-IF(ISERROR(VLOOKUP(A325,'MTD Last'!$A$2:$AH$600,34,0)),0,VLOOKUP(A325,'MTD Last'!$A$2:$AH$600,34,0))</f>
        <v>-3503.640591</v>
      </c>
      <c r="AL325" s="259" t="n">
        <f aca="false">AD325-AE325</f>
        <v>-3503.640591</v>
      </c>
      <c r="AM325" s="269" t="str">
        <f aca="false">ROUND((L325-Control!$C$3)/365,0)&amp;" Year"</f>
        <v>-20 Year</v>
      </c>
      <c r="AN325" s="260" t="str">
        <f aca="false">IF(F325="AAA",1,IF(F325="AA+",2,IF(F325="AA",3,IF(F325="AA-",4,IF(F325="A+",5,IF(F325="A",6,IF(F325="A-",7,IF(F325="BBB+",8,"Code"))))))))</f>
        <v>Code</v>
      </c>
      <c r="AO325" s="260" t="n">
        <f aca="false">IF(F325="BBB",9,IF(F325="BBB-",10,IF(F325="BB+",11,IF(F325="BB",12,IF(F325="BB-",13,IF(F325="B+",14,IF(F325="B",15,IF(F325="B-",16,"Code"))))))))</f>
        <v>9</v>
      </c>
      <c r="AP325" s="260" t="n">
        <f aca="false">IF(AN325="Code",AO325,AN325)</f>
        <v>9</v>
      </c>
      <c r="AQ325" s="259" t="n">
        <f aca="false">AH325-(IF(ISERROR(VLOOKUP(A325,'WTD Last'!$A$1:$AQ$605,34,0)),0,VLOOKUP(A325,'WTD Last'!$A$1:$AQ$605,34,0)))</f>
        <v>-19854.400043</v>
      </c>
      <c r="AR325" s="270" t="n">
        <f aca="false">R325-(IF(ISERROR(VLOOKUP(A325,'WTD Last'!$A$1:$AQ$605,18,0)),0,VLOOKUP(A325,'WTD Last'!$A$1:$AQ$605,18,0)))</f>
        <v>-3.89247800000001</v>
      </c>
      <c r="AS325" s="259" t="n">
        <f aca="false">O325-(IF(ISERROR(VLOOKUP(A325,'WTD Last'!$A$1:$AQ$605,15,0)),0,VLOOKUP(A325,'WTD Last'!$A$1:$AQ$605,15,0)))</f>
        <v>-38.725069000001</v>
      </c>
      <c r="AT325" s="259" t="n">
        <f aca="false">N325*(P325/100)/360</f>
        <v>-513.888888888889</v>
      </c>
      <c r="AV325" s="261" t="n">
        <v>83845</v>
      </c>
      <c r="AW325" s="255"/>
      <c r="AX325" s="257"/>
    </row>
    <row r="326" customFormat="false" ht="12.75" hidden="false" customHeight="false" outlineLevel="0" collapsed="false">
      <c r="A326" s="255" t="n">
        <v>1520</v>
      </c>
      <c r="B326" s="255" t="n">
        <v>570</v>
      </c>
      <c r="C326" s="255" t="s">
        <v>2</v>
      </c>
      <c r="D326" s="255" t="s">
        <v>157</v>
      </c>
      <c r="E326" s="255" t="s">
        <v>338</v>
      </c>
      <c r="F326" s="255" t="s">
        <v>172</v>
      </c>
      <c r="G326" s="255" t="s">
        <v>160</v>
      </c>
      <c r="H326" s="255" t="s">
        <v>168</v>
      </c>
      <c r="I326" s="255" t="s">
        <v>156</v>
      </c>
      <c r="J326" s="256" t="s">
        <v>158</v>
      </c>
      <c r="K326" s="268" t="n">
        <v>36896</v>
      </c>
      <c r="L326" s="268" t="n">
        <v>38722</v>
      </c>
      <c r="M326" s="255" t="s">
        <v>155</v>
      </c>
      <c r="N326" s="257" t="n">
        <v>10000000</v>
      </c>
      <c r="O326" s="257" t="n">
        <v>-4167.140508</v>
      </c>
      <c r="P326" s="258" t="n">
        <v>1.85</v>
      </c>
      <c r="Q326" s="257" t="n">
        <v>189.386562</v>
      </c>
      <c r="R326" s="257" t="n">
        <v>188.63628</v>
      </c>
      <c r="S326" s="258" t="n">
        <v>-0.601113611885971</v>
      </c>
      <c r="T326" s="257" t="n">
        <v>2504.92488200022</v>
      </c>
      <c r="U326" s="257" t="n">
        <v>1806.19749</v>
      </c>
      <c r="V326" s="257" t="n">
        <v>0</v>
      </c>
      <c r="W326" s="257" t="n">
        <v>4311.12237200022</v>
      </c>
      <c r="X326" s="257" t="n">
        <v>27668.921027</v>
      </c>
      <c r="Y326" s="257" t="n">
        <v>31172.561618</v>
      </c>
      <c r="Z326" s="257" t="n">
        <v>3503.640591</v>
      </c>
      <c r="AA326" s="257" t="n">
        <v>-807.481781000219</v>
      </c>
      <c r="AB326" s="257" t="n">
        <v>27668.921027</v>
      </c>
      <c r="AC326" s="257" t="n">
        <v>31172.561618</v>
      </c>
      <c r="AD326" s="257" t="n">
        <v>3503.640591</v>
      </c>
      <c r="AF326" s="257" t="n">
        <v>-41129.67681396</v>
      </c>
      <c r="AG326" s="259" t="n">
        <f aca="false">IF(ISERROR(VLOOKUP(B326,Acc_Cash!$A:$H,3,FALSE())),0,VLOOKUP(B326,Acc_Cash!$A:$H,3,FALSE()))</f>
        <v>0</v>
      </c>
      <c r="AH326" s="259" t="n">
        <f aca="false">AG326+AC326</f>
        <v>31172.561618</v>
      </c>
      <c r="AI326" s="259" t="n">
        <f aca="false">AH326-(IF(ISERROR(VLOOKUP(A326,'YTD Last'!$E$2:$Z$500,21,0)),0,VLOOKUP(A326,'YTD Last'!$E$2:$Z$500,21,0)))</f>
        <v>96342.323513</v>
      </c>
      <c r="AJ326" s="259" t="n">
        <f aca="false">AH326-IF(ISERROR(VLOOKUP(A326,'QTD Last'!$A$2:$AH$600,34,0)),0,VLOOKUP(A326,'QTD Last'!$A$2:$AH$600,34,0))</f>
        <v>3503.640591</v>
      </c>
      <c r="AK326" s="259" t="n">
        <f aca="false">AH326-IF(ISERROR(VLOOKUP(A326,'MTD Last'!$A$2:$AH$600,34,0)),0,VLOOKUP(A326,'MTD Last'!$A$2:$AH$600,34,0))</f>
        <v>3503.640591</v>
      </c>
      <c r="AL326" s="259" t="n">
        <f aca="false">AD326-AE326</f>
        <v>3503.640591</v>
      </c>
      <c r="AM326" s="269" t="str">
        <f aca="false">ROUND((L326-Control!$C$3)/365,0)&amp;" Year"</f>
        <v>-20 Year</v>
      </c>
      <c r="AN326" s="260" t="str">
        <f aca="false">IF(F326="AAA",1,IF(F326="AA+",2,IF(F326="AA",3,IF(F326="AA-",4,IF(F326="A+",5,IF(F326="A",6,IF(F326="A-",7,IF(F326="BBB+",8,"Code"))))))))</f>
        <v>Code</v>
      </c>
      <c r="AO326" s="260" t="n">
        <f aca="false">IF(F326="BBB",9,IF(F326="BBB-",10,IF(F326="BB+",11,IF(F326="BB",12,IF(F326="BB-",13,IF(F326="B+",14,IF(F326="B",15,IF(F326="B-",16,"Code"))))))))</f>
        <v>9</v>
      </c>
      <c r="AP326" s="260" t="n">
        <f aca="false">IF(AN326="Code",AO326,AN326)</f>
        <v>9</v>
      </c>
      <c r="AQ326" s="259" t="n">
        <f aca="false">AH326-(IF(ISERROR(VLOOKUP(A326,'WTD Last'!$A$1:$AQ$605,34,0)),0,VLOOKUP(A326,'WTD Last'!$A$1:$AQ$605,34,0)))</f>
        <v>19854.400043</v>
      </c>
      <c r="AR326" s="270" t="n">
        <f aca="false">R326-(IF(ISERROR(VLOOKUP(A326,'WTD Last'!$A$1:$AQ$605,18,0)),0,VLOOKUP(A326,'WTD Last'!$A$1:$AQ$605,18,0)))</f>
        <v>-3.89247800000001</v>
      </c>
      <c r="AS326" s="259" t="n">
        <f aca="false">O326-(IF(ISERROR(VLOOKUP(A326,'WTD Last'!$A$1:$AQ$605,15,0)),0,VLOOKUP(A326,'WTD Last'!$A$1:$AQ$605,15,0)))</f>
        <v>38.725069000001</v>
      </c>
      <c r="AT326" s="259" t="n">
        <f aca="false">N326*(P326/100)/360</f>
        <v>513.888888888889</v>
      </c>
      <c r="AV326" s="261" t="n">
        <v>83845</v>
      </c>
      <c r="AW326" s="255"/>
      <c r="AX326" s="257"/>
    </row>
    <row r="327" customFormat="false" ht="12.75" hidden="false" customHeight="false" outlineLevel="0" collapsed="false">
      <c r="A327" s="255" t="n">
        <v>1337</v>
      </c>
      <c r="B327" s="255" t="n">
        <v>497</v>
      </c>
      <c r="C327" s="255" t="s">
        <v>2</v>
      </c>
      <c r="D327" s="255" t="s">
        <v>104</v>
      </c>
      <c r="E327" s="255" t="s">
        <v>339</v>
      </c>
      <c r="F327" s="255" t="s">
        <v>166</v>
      </c>
      <c r="G327" s="255" t="s">
        <v>164</v>
      </c>
      <c r="H327" s="255" t="s">
        <v>110</v>
      </c>
      <c r="I327" s="255" t="s">
        <v>156</v>
      </c>
      <c r="J327" s="256" t="s">
        <v>212</v>
      </c>
      <c r="K327" s="268" t="n">
        <v>36896</v>
      </c>
      <c r="L327" s="268" t="n">
        <v>38722</v>
      </c>
      <c r="M327" s="255" t="s">
        <v>155</v>
      </c>
      <c r="N327" s="257" t="n">
        <v>-10000000</v>
      </c>
      <c r="O327" s="257" t="n">
        <v>4006.595884</v>
      </c>
      <c r="P327" s="258" t="n">
        <v>0.78</v>
      </c>
      <c r="Q327" s="257" t="n">
        <v>280.890975</v>
      </c>
      <c r="R327" s="257" t="n">
        <v>279.511081</v>
      </c>
      <c r="S327" s="258" t="n">
        <v>-1.06830706554669</v>
      </c>
      <c r="T327" s="257" t="n">
        <v>-4280.27469166749</v>
      </c>
      <c r="U327" s="257" t="n">
        <v>-2341.537992</v>
      </c>
      <c r="V327" s="257" t="n">
        <v>0</v>
      </c>
      <c r="W327" s="257" t="n">
        <v>-6621.81268366749</v>
      </c>
      <c r="X327" s="257" t="n">
        <v>761274.548045</v>
      </c>
      <c r="Y327" s="257" t="n">
        <v>757083.244915</v>
      </c>
      <c r="Z327" s="257" t="n">
        <v>-4191.3031299999</v>
      </c>
      <c r="AA327" s="257" t="n">
        <v>2430.50955366759</v>
      </c>
      <c r="AB327" s="257" t="n">
        <v>761274.548045</v>
      </c>
      <c r="AC327" s="257" t="n">
        <v>757083.244915</v>
      </c>
      <c r="AD327" s="257" t="n">
        <v>-4191.3031299999</v>
      </c>
      <c r="AF327" s="257" t="n">
        <v>63272.162200128</v>
      </c>
      <c r="AG327" s="259" t="n">
        <f aca="false">IF(ISERROR(VLOOKUP(B327,Acc_Cash!$A:$H,3,FALSE())),0,VLOOKUP(B327,Acc_Cash!$A:$H,3,FALSE()))</f>
        <v>0</v>
      </c>
      <c r="AH327" s="259" t="n">
        <f aca="false">AG327+AC327</f>
        <v>757083.244915</v>
      </c>
      <c r="AI327" s="259" t="n">
        <f aca="false">AH327-(IF(ISERROR(VLOOKUP(A327,'YTD Last'!$E$2:$Z$500,21,0)),0,VLOOKUP(A327,'YTD Last'!$E$2:$Z$500,21,0)))</f>
        <v>-111911.492771</v>
      </c>
      <c r="AJ327" s="259" t="n">
        <f aca="false">AH327-IF(ISERROR(VLOOKUP(A327,'QTD Last'!$A$2:$AH$600,34,0)),0,VLOOKUP(A327,'QTD Last'!$A$2:$AH$600,34,0))</f>
        <v>-4191.3031299999</v>
      </c>
      <c r="AK327" s="259" t="n">
        <f aca="false">AH327-IF(ISERROR(VLOOKUP(A327,'MTD Last'!$A$2:$AH$600,34,0)),0,VLOOKUP(A327,'MTD Last'!$A$2:$AH$600,34,0))</f>
        <v>-4191.3031299999</v>
      </c>
      <c r="AL327" s="259" t="n">
        <f aca="false">AD327-AE327</f>
        <v>-4191.3031299999</v>
      </c>
      <c r="AM327" s="269" t="str">
        <f aca="false">ROUND((L327-Control!$C$3)/365,0)&amp;" Year"</f>
        <v>-20 Year</v>
      </c>
      <c r="AN327" s="260" t="str">
        <f aca="false">IF(F327="AAA",1,IF(F327="AA+",2,IF(F327="AA",3,IF(F327="AA-",4,IF(F327="A+",5,IF(F327="A",6,IF(F327="A-",7,IF(F327="BBB+",8,"Code"))))))))</f>
        <v>Code</v>
      </c>
      <c r="AO327" s="260" t="n">
        <f aca="false">IF(F327="BBB",9,IF(F327="BBB-",10,IF(F327="BB+",11,IF(F327="BB",12,IF(F327="BB-",13,IF(F327="B+",14,IF(F327="B",15,IF(F327="B-",16,"Code"))))))))</f>
        <v>12</v>
      </c>
      <c r="AP327" s="260" t="n">
        <f aca="false">IF(AN327="Code",AO327,AN327)</f>
        <v>12</v>
      </c>
      <c r="AQ327" s="259" t="n">
        <f aca="false">AH327-(IF(ISERROR(VLOOKUP(A327,'WTD Last'!$A$1:$AQ$605,34,0)),0,VLOOKUP(A327,'WTD Last'!$A$1:$AQ$605,34,0)))</f>
        <v>-22248.9185299999</v>
      </c>
      <c r="AR327" s="270" t="n">
        <f aca="false">R327-(IF(ISERROR(VLOOKUP(A327,'WTD Last'!$A$1:$AQ$605,18,0)),0,VLOOKUP(A327,'WTD Last'!$A$1:$AQ$605,18,0)))</f>
        <v>-4.32319100000001</v>
      </c>
      <c r="AS327" s="259" t="n">
        <f aca="false">O327-(IF(ISERROR(VLOOKUP(A327,'WTD Last'!$A$1:$AQ$605,15,0)),0,VLOOKUP(A327,'WTD Last'!$A$1:$AQ$605,15,0)))</f>
        <v>-37.3149410000001</v>
      </c>
      <c r="AT327" s="259" t="n">
        <f aca="false">N327*(P327/100)/360</f>
        <v>-216.666666666667</v>
      </c>
      <c r="AV327" s="261" t="n">
        <v>93167</v>
      </c>
      <c r="AW327" s="255"/>
      <c r="AX327" s="257"/>
    </row>
    <row r="328" customFormat="false" ht="12.75" hidden="false" customHeight="false" outlineLevel="0" collapsed="false">
      <c r="A328" s="255" t="n">
        <v>1566</v>
      </c>
      <c r="B328" s="255" t="n">
        <v>612</v>
      </c>
      <c r="C328" s="255" t="s">
        <v>2</v>
      </c>
      <c r="D328" s="255" t="s">
        <v>157</v>
      </c>
      <c r="E328" s="255" t="s">
        <v>339</v>
      </c>
      <c r="F328" s="255" t="s">
        <v>166</v>
      </c>
      <c r="G328" s="255" t="s">
        <v>164</v>
      </c>
      <c r="H328" s="255" t="s">
        <v>110</v>
      </c>
      <c r="I328" s="255" t="s">
        <v>156</v>
      </c>
      <c r="J328" s="256" t="s">
        <v>158</v>
      </c>
      <c r="K328" s="268" t="n">
        <v>36896</v>
      </c>
      <c r="L328" s="268" t="n">
        <v>38722</v>
      </c>
      <c r="M328" s="255" t="s">
        <v>155</v>
      </c>
      <c r="N328" s="257" t="n">
        <v>10000000</v>
      </c>
      <c r="O328" s="257" t="n">
        <v>-4006.595884</v>
      </c>
      <c r="P328" s="258" t="n">
        <v>0.78</v>
      </c>
      <c r="Q328" s="257" t="n">
        <v>280.890975</v>
      </c>
      <c r="R328" s="257" t="n">
        <v>279.511081</v>
      </c>
      <c r="S328" s="258" t="n">
        <v>-1.06830706554669</v>
      </c>
      <c r="T328" s="257" t="n">
        <v>4280.27469166749</v>
      </c>
      <c r="U328" s="257" t="n">
        <v>2341.537992</v>
      </c>
      <c r="V328" s="257" t="n">
        <v>0</v>
      </c>
      <c r="W328" s="257" t="n">
        <v>6621.81268366749</v>
      </c>
      <c r="X328" s="257" t="n">
        <v>-761274.548045</v>
      </c>
      <c r="Y328" s="257" t="n">
        <v>-757083.244915</v>
      </c>
      <c r="Z328" s="257" t="n">
        <v>4191.3031299999</v>
      </c>
      <c r="AA328" s="257" t="n">
        <v>-2430.50955366759</v>
      </c>
      <c r="AB328" s="257" t="n">
        <v>-761274.548045</v>
      </c>
      <c r="AC328" s="257" t="n">
        <v>-757083.244915</v>
      </c>
      <c r="AD328" s="257" t="n">
        <v>4191.3031299999</v>
      </c>
      <c r="AF328" s="257" t="n">
        <v>-63272.162200128</v>
      </c>
      <c r="AG328" s="259" t="n">
        <f aca="false">IF(ISERROR(VLOOKUP(B328,Acc_Cash!$A:$H,3,FALSE())),0,VLOOKUP(B328,Acc_Cash!$A:$H,3,FALSE()))</f>
        <v>0</v>
      </c>
      <c r="AH328" s="259" t="n">
        <f aca="false">AG328+AC328</f>
        <v>-757083.244915</v>
      </c>
      <c r="AI328" s="259" t="n">
        <f aca="false">AH328-(IF(ISERROR(VLOOKUP(A328,'YTD Last'!$E$2:$Z$383,21,0)),0,VLOOKUP(A328,'YTD Last'!$E$2:$Z$383,21,0)))</f>
        <v>111911.492771</v>
      </c>
      <c r="AJ328" s="259" t="n">
        <f aca="false">AH328-IF(ISERROR(VLOOKUP(A328,'QTD Last'!$A$2:$AH$600,34,0)),0,VLOOKUP(A328,'QTD Last'!$A$2:$AH$600,34,0))</f>
        <v>4191.3031299999</v>
      </c>
      <c r="AK328" s="259" t="n">
        <f aca="false">AH328-IF(ISERROR(VLOOKUP(A328,'MTD Last'!$A$2:$AH$600,34,0)),0,VLOOKUP(A328,'MTD Last'!$A$2:$AH$600,34,0))</f>
        <v>4191.3031299999</v>
      </c>
      <c r="AL328" s="259" t="n">
        <f aca="false">AD328-AE328</f>
        <v>4191.3031299999</v>
      </c>
      <c r="AM328" s="269" t="str">
        <f aca="false">ROUND((L328-Control!$C$3)/365,0)&amp;" Year"</f>
        <v>-20 Year</v>
      </c>
      <c r="AN328" s="260" t="str">
        <f aca="false">IF(F328="AAA",1,IF(F328="AA+",2,IF(F328="AA",3,IF(F328="AA-",4,IF(F328="A+",5,IF(F328="A",6,IF(F328="A-",7,IF(F328="BBB+",8,"Code"))))))))</f>
        <v>Code</v>
      </c>
      <c r="AO328" s="260" t="n">
        <f aca="false">IF(F328="BBB",9,IF(F328="BBB-",10,IF(F328="BB+",11,IF(F328="BB",12,IF(F328="BB-",13,IF(F328="B+",14,IF(F328="B",15,IF(F328="B-",16,"Code"))))))))</f>
        <v>12</v>
      </c>
      <c r="AP328" s="260" t="n">
        <f aca="false">IF(AN328="Code",AO328,AN328)</f>
        <v>12</v>
      </c>
      <c r="AQ328" s="259" t="n">
        <f aca="false">AH328-(IF(ISERROR(VLOOKUP(A328,'WTD Last'!$A$1:$AQ$605,34,0)),0,VLOOKUP(A328,'WTD Last'!$A$1:$AQ$605,34,0)))</f>
        <v>22248.9185299999</v>
      </c>
      <c r="AR328" s="270" t="n">
        <f aca="false">R328-(IF(ISERROR(VLOOKUP(A328,'WTD Last'!$A$1:$AQ$605,18,0)),0,VLOOKUP(A328,'WTD Last'!$A$1:$AQ$605,18,0)))</f>
        <v>-4.32319100000001</v>
      </c>
      <c r="AS328" s="259" t="n">
        <f aca="false">O328-(IF(ISERROR(VLOOKUP(A328,'WTD Last'!$A$1:$AQ$605,15,0)),0,VLOOKUP(A328,'WTD Last'!$A$1:$AQ$605,15,0)))</f>
        <v>37.3149410000001</v>
      </c>
      <c r="AT328" s="259" t="n">
        <f aca="false">N328*(P328/100)/360</f>
        <v>216.666666666667</v>
      </c>
      <c r="AV328" s="261" t="n">
        <v>93167</v>
      </c>
      <c r="AW328" s="255"/>
      <c r="AX328" s="257"/>
    </row>
    <row r="329" customFormat="false" ht="12.75" hidden="false" customHeight="false" outlineLevel="0" collapsed="false">
      <c r="A329" s="255" t="n">
        <v>25</v>
      </c>
      <c r="B329" s="255" t="n">
        <v>121</v>
      </c>
      <c r="C329" s="255" t="s">
        <v>2</v>
      </c>
      <c r="D329" s="255" t="s">
        <v>223</v>
      </c>
      <c r="E329" s="255" t="s">
        <v>340</v>
      </c>
      <c r="F329" s="255" t="s">
        <v>95</v>
      </c>
      <c r="G329" s="255" t="s">
        <v>188</v>
      </c>
      <c r="H329" s="255" t="s">
        <v>168</v>
      </c>
      <c r="I329" s="255" t="s">
        <v>3</v>
      </c>
      <c r="J329" s="256" t="s">
        <v>203</v>
      </c>
      <c r="K329" s="268" t="n">
        <v>36706</v>
      </c>
      <c r="L329" s="268" t="n">
        <v>37792</v>
      </c>
      <c r="M329" s="255" t="s">
        <v>155</v>
      </c>
      <c r="N329" s="257" t="n">
        <v>4000000</v>
      </c>
      <c r="O329" s="257" t="n">
        <v>-807.904006</v>
      </c>
      <c r="P329" s="258" t="n">
        <v>0.85</v>
      </c>
      <c r="Q329" s="257" t="n">
        <v>69.960156</v>
      </c>
      <c r="R329" s="257" t="n">
        <v>69.27435</v>
      </c>
      <c r="S329" s="258" t="n">
        <v>-0.563065716372565</v>
      </c>
      <c r="T329" s="257" t="n">
        <v>454.903047898655</v>
      </c>
      <c r="U329" s="257" t="n">
        <v>263.256117</v>
      </c>
      <c r="V329" s="257" t="n">
        <v>0</v>
      </c>
      <c r="W329" s="257" t="n">
        <v>718.159164898655</v>
      </c>
      <c r="X329" s="257" t="n">
        <v>13897.05269</v>
      </c>
      <c r="Y329" s="257" t="n">
        <v>14563.774757</v>
      </c>
      <c r="Z329" s="257" t="n">
        <v>666.722066999999</v>
      </c>
      <c r="AA329" s="257" t="n">
        <v>-51.4370978986565</v>
      </c>
      <c r="AB329" s="257" t="n">
        <v>13897.05269</v>
      </c>
      <c r="AC329" s="257" t="n">
        <v>14563.774757</v>
      </c>
      <c r="AD329" s="257" t="n">
        <v>666.722066999999</v>
      </c>
      <c r="AF329" s="257" t="n">
        <v>-5980.509404415</v>
      </c>
      <c r="AG329" s="259" t="n">
        <f aca="false">IF(ISERROR(VLOOKUP(B329,Acc_Cash!$A:$H,3,FALSE())),0,VLOOKUP(B329,Acc_Cash!$A:$H,3,FALSE()))</f>
        <v>24933.333333</v>
      </c>
      <c r="AH329" s="259" t="n">
        <f aca="false">AG329+AC329</f>
        <v>39497.10809</v>
      </c>
      <c r="AI329" s="259" t="n">
        <f aca="false">AH329-(IF(ISERROR(VLOOKUP(A329,'YTD Last'!$E$2:$Z$500,21,0)),0,VLOOKUP(A329,'YTD Last'!$E$2:$Z$500,21,0)))</f>
        <v>64607.931006</v>
      </c>
      <c r="AJ329" s="259" t="n">
        <f aca="false">AH329-IF(ISERROR(VLOOKUP(A329,'QTD Last'!$A$2:$AH$600,34,0)),0,VLOOKUP(A329,'QTD Last'!$A$2:$AH$600,34,0))</f>
        <v>666.722066999995</v>
      </c>
      <c r="AK329" s="259" t="n">
        <f aca="false">AH329-IF(ISERROR(VLOOKUP(A329,'MTD Last'!$A$2:$AH$600,34,0)),0,VLOOKUP(A329,'MTD Last'!$A$2:$AH$600,34,0))</f>
        <v>666.722066999995</v>
      </c>
      <c r="AL329" s="259" t="n">
        <f aca="false">AD329-AE329</f>
        <v>666.722066999999</v>
      </c>
      <c r="AM329" s="269" t="str">
        <f aca="false">ROUND((L329-Control!$C$3)/365,0)&amp;" Year"</f>
        <v>-22 Year</v>
      </c>
      <c r="AN329" s="260" t="n">
        <f aca="false">IF(F329="AAA",1,IF(F329="AA+",2,IF(F329="AA",3,IF(F329="AA-",4,IF(F329="A+",5,IF(F329="A",6,IF(F329="A-",7,IF(F329="BBB+",8,"Code"))))))))</f>
        <v>7</v>
      </c>
      <c r="AO329" s="260" t="str">
        <f aca="false">IF(F329="BBB",9,IF(F329="BBB-",10,IF(F329="BB+",11,IF(F329="BB",12,IF(F329="BB-",13,IF(F329="B+",14,IF(F329="B",15,IF(F329="B-",16,"Code"))))))))</f>
        <v>Code</v>
      </c>
      <c r="AP329" s="260" t="n">
        <f aca="false">IF(AN329="Code",AO329,AN329)</f>
        <v>7</v>
      </c>
      <c r="AQ329" s="259" t="n">
        <f aca="false">AH329-(IF(ISERROR(VLOOKUP(A329,'WTD Last'!$A$1:$AQ$605,34,0)),0,VLOOKUP(A329,'WTD Last'!$A$1:$AQ$605,34,0)))</f>
        <v>2905.157124</v>
      </c>
      <c r="AR329" s="270" t="n">
        <f aca="false">R329-(IF(ISERROR(VLOOKUP(A329,'WTD Last'!$A$1:$AQ$605,18,0)),0,VLOOKUP(A329,'WTD Last'!$A$1:$AQ$605,18,0)))</f>
        <v>-2.694349</v>
      </c>
      <c r="AS329" s="259" t="n">
        <f aca="false">O329-(IF(ISERROR(VLOOKUP(A329,'WTD Last'!$A$1:$AQ$605,15,0)),0,VLOOKUP(A329,'WTD Last'!$A$1:$AQ$605,15,0)))</f>
        <v>9.05136500000003</v>
      </c>
      <c r="AT329" s="259" t="n">
        <f aca="false">N329*(P329/100)/360</f>
        <v>94.4444444444444</v>
      </c>
      <c r="AU329" s="261" t="n">
        <v>1305</v>
      </c>
      <c r="AV329" s="261" t="n">
        <v>92438</v>
      </c>
      <c r="AW329" s="255"/>
      <c r="AX329" s="257"/>
    </row>
    <row r="330" customFormat="false" ht="12.75" hidden="false" customHeight="false" outlineLevel="0" collapsed="false">
      <c r="A330" s="255" t="n">
        <v>36</v>
      </c>
      <c r="B330" s="255" t="n">
        <v>130</v>
      </c>
      <c r="C330" s="255" t="s">
        <v>2</v>
      </c>
      <c r="D330" s="255" t="s">
        <v>104</v>
      </c>
      <c r="E330" s="255" t="s">
        <v>340</v>
      </c>
      <c r="F330" s="255" t="s">
        <v>95</v>
      </c>
      <c r="G330" s="255" t="s">
        <v>188</v>
      </c>
      <c r="H330" s="255" t="s">
        <v>168</v>
      </c>
      <c r="I330" s="255" t="s">
        <v>180</v>
      </c>
      <c r="J330" s="256" t="s">
        <v>203</v>
      </c>
      <c r="K330" s="268" t="n">
        <v>36727</v>
      </c>
      <c r="L330" s="268" t="n">
        <v>37792</v>
      </c>
      <c r="M330" s="255" t="s">
        <v>155</v>
      </c>
      <c r="N330" s="257" t="n">
        <v>-4000000</v>
      </c>
      <c r="O330" s="257" t="n">
        <v>806.485681</v>
      </c>
      <c r="P330" s="258" t="n">
        <v>0.75</v>
      </c>
      <c r="Q330" s="257" t="n">
        <v>69.960156</v>
      </c>
      <c r="R330" s="257" t="n">
        <v>69.27435</v>
      </c>
      <c r="S330" s="258" t="n">
        <v>-0.563067060772753</v>
      </c>
      <c r="T330" s="257" t="n">
        <v>-454.105521955982</v>
      </c>
      <c r="U330" s="257" t="n">
        <v>-259.079319</v>
      </c>
      <c r="V330" s="257" t="n">
        <v>0</v>
      </c>
      <c r="W330" s="257" t="n">
        <v>-713.184840955982</v>
      </c>
      <c r="X330" s="257" t="n">
        <v>-5380.077616</v>
      </c>
      <c r="Y330" s="257" t="n">
        <v>-6036.605436</v>
      </c>
      <c r="Z330" s="257" t="n">
        <v>-656.52782</v>
      </c>
      <c r="AA330" s="257" t="n">
        <v>56.6570209559814</v>
      </c>
      <c r="AB330" s="257" t="n">
        <v>-5380.077616</v>
      </c>
      <c r="AC330" s="257" t="n">
        <v>-6036.605436</v>
      </c>
      <c r="AD330" s="257" t="n">
        <v>-656.52782</v>
      </c>
      <c r="AF330" s="257" t="n">
        <v>5970.0102536025</v>
      </c>
      <c r="AG330" s="259" t="n">
        <f aca="false">IF(ISERROR(VLOOKUP(B330,Acc_Cash!$A:$H,3,FALSE())),0,VLOOKUP(B330,Acc_Cash!$A:$H,3,FALSE()))</f>
        <v>-20250</v>
      </c>
      <c r="AH330" s="259" t="n">
        <f aca="false">AG330+AC330</f>
        <v>-26286.605436</v>
      </c>
      <c r="AI330" s="259" t="n">
        <f aca="false">AH330-(IF(ISERROR(VLOOKUP(A330,'YTD Last'!$E$2:$Z$500,21,0)),0,VLOOKUP(A330,'YTD Last'!$E$2:$Z$500,21,0)))</f>
        <v>-63968.333964</v>
      </c>
      <c r="AJ330" s="259" t="n">
        <f aca="false">AH330-IF(ISERROR(VLOOKUP(A330,'QTD Last'!$A$2:$AH$600,34,0)),0,VLOOKUP(A330,'QTD Last'!$A$2:$AH$600,34,0))</f>
        <v>-656.527819999999</v>
      </c>
      <c r="AK330" s="259" t="n">
        <f aca="false">AH330-IF(ISERROR(VLOOKUP(A330,'MTD Last'!$A$2:$AH$600,34,0)),0,VLOOKUP(A330,'MTD Last'!$A$2:$AH$600,34,0))</f>
        <v>-656.527819999999</v>
      </c>
      <c r="AL330" s="259" t="n">
        <f aca="false">AD330-AE330</f>
        <v>-656.52782</v>
      </c>
      <c r="AM330" s="269" t="str">
        <f aca="false">ROUND((L330-Control!$C$3)/365,0)&amp;" Year"</f>
        <v>-22 Year</v>
      </c>
      <c r="AN330" s="260" t="n">
        <f aca="false">IF(F330="AAA",1,IF(F330="AA+",2,IF(F330="AA",3,IF(F330="AA-",4,IF(F330="A+",5,IF(F330="A",6,IF(F330="A-",7,IF(F330="BBB+",8,"Code"))))))))</f>
        <v>7</v>
      </c>
      <c r="AO330" s="260" t="str">
        <f aca="false">IF(F330="BBB",9,IF(F330="BBB-",10,IF(F330="BB+",11,IF(F330="BB",12,IF(F330="BB-",13,IF(F330="B+",14,IF(F330="B",15,IF(F330="B-",16,"Code"))))))))</f>
        <v>Code</v>
      </c>
      <c r="AP330" s="260" t="n">
        <f aca="false">IF(AN330="Code",AO330,AN330)</f>
        <v>7</v>
      </c>
      <c r="AQ330" s="259" t="n">
        <f aca="false">AH330-(IF(ISERROR(VLOOKUP(A330,'WTD Last'!$A$1:$AQ$605,34,0)),0,VLOOKUP(A330,'WTD Last'!$A$1:$AQ$605,34,0)))</f>
        <v>-2895.310347</v>
      </c>
      <c r="AR330" s="270" t="n">
        <f aca="false">R330-(IF(ISERROR(VLOOKUP(A330,'WTD Last'!$A$1:$AQ$605,18,0)),0,VLOOKUP(A330,'WTD Last'!$A$1:$AQ$605,18,0)))</f>
        <v>-2.694349</v>
      </c>
      <c r="AS330" s="259" t="n">
        <f aca="false">O330-(IF(ISERROR(VLOOKUP(A330,'WTD Last'!$A$1:$AQ$605,15,0)),0,VLOOKUP(A330,'WTD Last'!$A$1:$AQ$605,15,0)))</f>
        <v>-9.02482200000009</v>
      </c>
      <c r="AT330" s="259" t="n">
        <f aca="false">N330*(P330/100)/360</f>
        <v>-83.3333333333333</v>
      </c>
      <c r="AU330" s="261" t="n">
        <v>122</v>
      </c>
      <c r="AV330" s="261" t="n">
        <v>92438</v>
      </c>
      <c r="AW330" s="255"/>
      <c r="AX330" s="257"/>
    </row>
    <row r="331" customFormat="false" ht="12.75" hidden="false" customHeight="false" outlineLevel="0" collapsed="false">
      <c r="A331" s="255" t="n">
        <v>125</v>
      </c>
      <c r="B331" s="255" t="n">
        <v>122</v>
      </c>
      <c r="C331" s="255" t="s">
        <v>264</v>
      </c>
      <c r="D331" s="255" t="s">
        <v>265</v>
      </c>
      <c r="E331" s="255" t="s">
        <v>340</v>
      </c>
      <c r="F331" s="255" t="s">
        <v>95</v>
      </c>
      <c r="G331" s="255" t="s">
        <v>188</v>
      </c>
      <c r="H331" s="255" t="s">
        <v>168</v>
      </c>
      <c r="I331" s="255" t="s">
        <v>177</v>
      </c>
      <c r="J331" s="256" t="s">
        <v>203</v>
      </c>
      <c r="K331" s="268" t="n">
        <v>36706</v>
      </c>
      <c r="L331" s="268" t="n">
        <v>37792</v>
      </c>
      <c r="M331" s="255" t="s">
        <v>155</v>
      </c>
      <c r="N331" s="257" t="n">
        <v>-4000000</v>
      </c>
      <c r="O331" s="257" t="n">
        <v>807.904006</v>
      </c>
      <c r="P331" s="258" t="n">
        <v>0.85</v>
      </c>
      <c r="Q331" s="257" t="n">
        <v>69.960156</v>
      </c>
      <c r="R331" s="257" t="n">
        <v>69.27435</v>
      </c>
      <c r="S331" s="258" t="n">
        <v>-0.563065716372565</v>
      </c>
      <c r="T331" s="257" t="n">
        <v>-454.903047898655</v>
      </c>
      <c r="U331" s="257" t="n">
        <v>-263.256117</v>
      </c>
      <c r="V331" s="257" t="n">
        <v>0</v>
      </c>
      <c r="W331" s="257" t="n">
        <v>-718.159164898655</v>
      </c>
      <c r="X331" s="257" t="n">
        <v>-13897.05269</v>
      </c>
      <c r="Y331" s="257" t="n">
        <v>-14563.774757</v>
      </c>
      <c r="Z331" s="257" t="n">
        <v>-666.722066999999</v>
      </c>
      <c r="AA331" s="257" t="n">
        <v>51.4370978986565</v>
      </c>
      <c r="AB331" s="257" t="n">
        <v>-13897.05269</v>
      </c>
      <c r="AC331" s="257" t="n">
        <v>-14563.774757</v>
      </c>
      <c r="AD331" s="257" t="n">
        <v>-666.722066999999</v>
      </c>
      <c r="AF331" s="257" t="n">
        <v>5980.509404415</v>
      </c>
      <c r="AG331" s="259" t="n">
        <f aca="false">IF(ISERROR(VLOOKUP(B331,Acc_Cash!$A:$H,3,FALSE())),0,VLOOKUP(B331,Acc_Cash!$A:$H,3,FALSE()))</f>
        <v>-24933.333333</v>
      </c>
      <c r="AH331" s="259" t="n">
        <f aca="false">AG331+AC331</f>
        <v>-39497.10809</v>
      </c>
      <c r="AI331" s="259" t="n">
        <f aca="false">AH331-(IF(ISERROR(VLOOKUP(A331,'YTD Last'!$E$2:$Z$500,21,0)),0,VLOOKUP(A331,'YTD Last'!$E$2:$Z$500,21,0)))</f>
        <v>-64607.931006</v>
      </c>
      <c r="AJ331" s="259" t="n">
        <f aca="false">AH331-IF(ISERROR(VLOOKUP(A331,'QTD Last'!$A$2:$AH$600,34,0)),0,VLOOKUP(A331,'QTD Last'!$A$2:$AH$600,34,0))</f>
        <v>-666.722066999995</v>
      </c>
      <c r="AK331" s="259" t="n">
        <f aca="false">AH331-IF(ISERROR(VLOOKUP(A331,'MTD Last'!$A$2:$AH$600,34,0)),0,VLOOKUP(A331,'MTD Last'!$A$2:$AH$600,34,0))</f>
        <v>-666.722066999995</v>
      </c>
      <c r="AL331" s="259" t="n">
        <f aca="false">AD331-AE331</f>
        <v>-666.722066999999</v>
      </c>
      <c r="AM331" s="269" t="str">
        <f aca="false">ROUND((L331-Control!$C$3)/365,0)&amp;" Year"</f>
        <v>-22 Year</v>
      </c>
      <c r="AN331" s="260" t="n">
        <f aca="false">IF(F331="AAA",1,IF(F331="AA+",2,IF(F331="AA",3,IF(F331="AA-",4,IF(F331="A+",5,IF(F331="A",6,IF(F331="A-",7,IF(F331="BBB+",8,"Code"))))))))</f>
        <v>7</v>
      </c>
      <c r="AO331" s="260" t="str">
        <f aca="false">IF(F331="BBB",9,IF(F331="BBB-",10,IF(F331="BB+",11,IF(F331="BB",12,IF(F331="BB-",13,IF(F331="B+",14,IF(F331="B",15,IF(F331="B-",16,"Code"))))))))</f>
        <v>Code</v>
      </c>
      <c r="AP331" s="260" t="n">
        <f aca="false">IF(AN331="Code",AO331,AN331)</f>
        <v>7</v>
      </c>
      <c r="AQ331" s="259" t="n">
        <f aca="false">AH331-(IF(ISERROR(VLOOKUP(A331,'WTD Last'!$A$1:$AQ$605,34,0)),0,VLOOKUP(A331,'WTD Last'!$A$1:$AQ$605,34,0)))</f>
        <v>-2905.157124</v>
      </c>
      <c r="AR331" s="270" t="n">
        <f aca="false">R331-(IF(ISERROR(VLOOKUP(A331,'WTD Last'!$A$1:$AQ$605,18,0)),0,VLOOKUP(A331,'WTD Last'!$A$1:$AQ$605,18,0)))</f>
        <v>-2.694349</v>
      </c>
      <c r="AS331" s="259" t="n">
        <f aca="false">O331-(IF(ISERROR(VLOOKUP(A331,'WTD Last'!$A$1:$AQ$605,15,0)),0,VLOOKUP(A331,'WTD Last'!$A$1:$AQ$605,15,0)))</f>
        <v>-9.05136500000003</v>
      </c>
      <c r="AT331" s="259" t="n">
        <f aca="false">N331*(P331/100)/360</f>
        <v>-94.4444444444444</v>
      </c>
      <c r="AU331" s="261" t="n">
        <v>45549</v>
      </c>
      <c r="AV331" s="261" t="n">
        <v>92438</v>
      </c>
      <c r="AW331" s="255"/>
      <c r="AX331" s="257"/>
    </row>
    <row r="332" customFormat="false" ht="12.75" hidden="false" customHeight="false" outlineLevel="0" collapsed="false">
      <c r="A332" s="255" t="n">
        <v>1338</v>
      </c>
      <c r="B332" s="255" t="n">
        <v>498</v>
      </c>
      <c r="C332" s="255" t="s">
        <v>2</v>
      </c>
      <c r="D332" s="255" t="s">
        <v>104</v>
      </c>
      <c r="E332" s="255" t="s">
        <v>341</v>
      </c>
      <c r="F332" s="255" t="s">
        <v>102</v>
      </c>
      <c r="G332" s="255" t="s">
        <v>191</v>
      </c>
      <c r="H332" s="255" t="s">
        <v>168</v>
      </c>
      <c r="I332" s="255" t="s">
        <v>156</v>
      </c>
      <c r="J332" s="256" t="s">
        <v>170</v>
      </c>
      <c r="K332" s="268" t="n">
        <v>36896</v>
      </c>
      <c r="L332" s="268" t="n">
        <v>38722</v>
      </c>
      <c r="M332" s="255" t="s">
        <v>155</v>
      </c>
      <c r="N332" s="257" t="n">
        <v>-10000000</v>
      </c>
      <c r="O332" s="257" t="n">
        <v>4052.299361</v>
      </c>
      <c r="P332" s="258" t="n">
        <v>0.54</v>
      </c>
      <c r="Q332" s="257" t="n">
        <v>62.390865</v>
      </c>
      <c r="R332" s="257" t="n">
        <v>61.823456</v>
      </c>
      <c r="S332" s="258" t="n">
        <v>-0.560661317490186</v>
      </c>
      <c r="T332" s="257" t="n">
        <v>-2271.9674986029</v>
      </c>
      <c r="U332" s="257" t="n">
        <v>-821.987892</v>
      </c>
      <c r="V332" s="257" t="n">
        <v>0</v>
      </c>
      <c r="W332" s="257" t="n">
        <v>-3093.9553906029</v>
      </c>
      <c r="X332" s="257" t="n">
        <v>21756.061038</v>
      </c>
      <c r="Y332" s="257" t="n">
        <v>19283.317954</v>
      </c>
      <c r="Z332" s="257" t="n">
        <v>-2472.743084</v>
      </c>
      <c r="AA332" s="257" t="n">
        <v>621.212306602897</v>
      </c>
      <c r="AB332" s="257" t="n">
        <v>21756.061038</v>
      </c>
      <c r="AC332" s="257" t="n">
        <v>19283.317954</v>
      </c>
      <c r="AD332" s="257" t="n">
        <v>-2472.743084</v>
      </c>
      <c r="AF332" s="257" t="n">
        <v>23331.1135709575</v>
      </c>
      <c r="AG332" s="259" t="n">
        <f aca="false">IF(ISERROR(VLOOKUP(B332,Acc_Cash!$A:$H,3,FALSE())),0,VLOOKUP(B332,Acc_Cash!$A:$H,3,FALSE()))</f>
        <v>0</v>
      </c>
      <c r="AH332" s="259" t="n">
        <f aca="false">AG332+AC332</f>
        <v>19283.317954</v>
      </c>
      <c r="AI332" s="259" t="n">
        <f aca="false">AH332-(IF(ISERROR(VLOOKUP(A332,'YTD Last'!$E$2:$Z$500,21,0)),0,VLOOKUP(A332,'YTD Last'!$E$2:$Z$500,21,0)))</f>
        <v>-29048.893809</v>
      </c>
      <c r="AJ332" s="259" t="n">
        <f aca="false">AH332-IF(ISERROR(VLOOKUP(A332,'QTD Last'!$A$2:$AH$600,34,0)),0,VLOOKUP(A332,'QTD Last'!$A$2:$AH$600,34,0))</f>
        <v>-2472.743084</v>
      </c>
      <c r="AK332" s="259" t="n">
        <f aca="false">AH332-IF(ISERROR(VLOOKUP(A332,'MTD Last'!$A$2:$AH$600,34,0)),0,VLOOKUP(A332,'MTD Last'!$A$2:$AH$600,34,0))</f>
        <v>-2472.743084</v>
      </c>
      <c r="AL332" s="259" t="n">
        <f aca="false">AD332-AE332</f>
        <v>-2472.743084</v>
      </c>
      <c r="AM332" s="269" t="str">
        <f aca="false">ROUND((L332-Control!$C$3)/365,0)&amp;" Year"</f>
        <v>-20 Year</v>
      </c>
      <c r="AN332" s="260" t="n">
        <f aca="false">IF(F332="AAA",1,IF(F332="AA+",2,IF(F332="AA",3,IF(F332="AA-",4,IF(F332="A+",5,IF(F332="A",6,IF(F332="A-",7,IF(F332="BBB+",8,"Code"))))))))</f>
        <v>6</v>
      </c>
      <c r="AO332" s="260" t="str">
        <f aca="false">IF(F332="BBB",9,IF(F332="BBB-",10,IF(F332="BB+",11,IF(F332="BB",12,IF(F332="BB-",13,IF(F332="B+",14,IF(F332="B",15,IF(F332="B-",16,"Code"))))))))</f>
        <v>Code</v>
      </c>
      <c r="AP332" s="260" t="n">
        <f aca="false">IF(AN332="Code",AO332,AN332)</f>
        <v>6</v>
      </c>
      <c r="AQ332" s="259" t="n">
        <f aca="false">AH332-(IF(ISERROR(VLOOKUP(A332,'WTD Last'!$A$1:$AQ$605,34,0)),0,VLOOKUP(A332,'WTD Last'!$A$1:$AQ$605,34,0)))</f>
        <v>-12909.805243</v>
      </c>
      <c r="AR332" s="270" t="n">
        <f aca="false">R332-(IF(ISERROR(VLOOKUP(A332,'WTD Last'!$A$1:$AQ$605,18,0)),0,VLOOKUP(A332,'WTD Last'!$A$1:$AQ$605,18,0)))</f>
        <v>-2.744705</v>
      </c>
      <c r="AS332" s="259" t="n">
        <f aca="false">O332-(IF(ISERROR(VLOOKUP(A332,'WTD Last'!$A$1:$AQ$605,15,0)),0,VLOOKUP(A332,'WTD Last'!$A$1:$AQ$605,15,0)))</f>
        <v>-37.2896029999997</v>
      </c>
      <c r="AT332" s="259" t="n">
        <f aca="false">N332*(P332/100)/360</f>
        <v>-150</v>
      </c>
      <c r="AV332" s="261" t="n">
        <v>93037</v>
      </c>
      <c r="AW332" s="255"/>
      <c r="AX332" s="257"/>
    </row>
    <row r="333" customFormat="false" ht="12.75" hidden="false" customHeight="false" outlineLevel="0" collapsed="false">
      <c r="A333" s="255" t="n">
        <v>1521</v>
      </c>
      <c r="B333" s="255" t="n">
        <v>571</v>
      </c>
      <c r="C333" s="255" t="s">
        <v>2</v>
      </c>
      <c r="D333" s="255" t="s">
        <v>157</v>
      </c>
      <c r="E333" s="255" t="s">
        <v>341</v>
      </c>
      <c r="F333" s="255" t="s">
        <v>102</v>
      </c>
      <c r="G333" s="255" t="s">
        <v>191</v>
      </c>
      <c r="H333" s="255" t="s">
        <v>168</v>
      </c>
      <c r="I333" s="255" t="s">
        <v>156</v>
      </c>
      <c r="J333" s="256" t="s">
        <v>158</v>
      </c>
      <c r="K333" s="268" t="n">
        <v>36896</v>
      </c>
      <c r="L333" s="268" t="n">
        <v>38722</v>
      </c>
      <c r="M333" s="255" t="s">
        <v>155</v>
      </c>
      <c r="N333" s="257" t="n">
        <v>10000000</v>
      </c>
      <c r="O333" s="257" t="n">
        <v>-4052.299361</v>
      </c>
      <c r="P333" s="258" t="n">
        <v>0.54</v>
      </c>
      <c r="Q333" s="257" t="n">
        <v>62.390865</v>
      </c>
      <c r="R333" s="257" t="n">
        <v>61.823456</v>
      </c>
      <c r="S333" s="258" t="n">
        <v>-0.560661317490186</v>
      </c>
      <c r="T333" s="257" t="n">
        <v>2271.9674986029</v>
      </c>
      <c r="U333" s="257" t="n">
        <v>821.987892</v>
      </c>
      <c r="V333" s="257" t="n">
        <v>0</v>
      </c>
      <c r="W333" s="257" t="n">
        <v>3093.9553906029</v>
      </c>
      <c r="X333" s="257" t="n">
        <v>-21756.061038</v>
      </c>
      <c r="Y333" s="257" t="n">
        <v>-19283.317954</v>
      </c>
      <c r="Z333" s="257" t="n">
        <v>2472.743084</v>
      </c>
      <c r="AA333" s="257" t="n">
        <v>-621.212306602897</v>
      </c>
      <c r="AB333" s="257" t="n">
        <v>-21756.061038</v>
      </c>
      <c r="AC333" s="257" t="n">
        <v>-19283.317954</v>
      </c>
      <c r="AD333" s="257" t="n">
        <v>2472.743084</v>
      </c>
      <c r="AF333" s="257" t="n">
        <v>-23331.1135709575</v>
      </c>
      <c r="AG333" s="259" t="n">
        <f aca="false">IF(ISERROR(VLOOKUP(B333,Acc_Cash!$A:$H,3,FALSE())),0,VLOOKUP(B333,Acc_Cash!$A:$H,3,FALSE()))</f>
        <v>0</v>
      </c>
      <c r="AH333" s="259" t="n">
        <f aca="false">AG333+AC333</f>
        <v>-19283.317954</v>
      </c>
      <c r="AI333" s="259" t="n">
        <f aca="false">AH333-(IF(ISERROR(VLOOKUP(A333,'YTD Last'!$E$2:$Z$500,21,0)),0,VLOOKUP(A333,'YTD Last'!$E$2:$Z$500,21,0)))</f>
        <v>29048.893809</v>
      </c>
      <c r="AJ333" s="259" t="n">
        <f aca="false">AH333-IF(ISERROR(VLOOKUP(A333,'QTD Last'!$A$2:$AH$600,34,0)),0,VLOOKUP(A333,'QTD Last'!$A$2:$AH$600,34,0))</f>
        <v>2472.743084</v>
      </c>
      <c r="AK333" s="259" t="n">
        <f aca="false">AH333-IF(ISERROR(VLOOKUP(A333,'MTD Last'!$A$2:$AH$600,34,0)),0,VLOOKUP(A333,'MTD Last'!$A$2:$AH$600,34,0))</f>
        <v>2472.743084</v>
      </c>
      <c r="AL333" s="259" t="n">
        <f aca="false">AD333-AE333</f>
        <v>2472.743084</v>
      </c>
      <c r="AM333" s="269" t="str">
        <f aca="false">ROUND((L333-Control!$C$3)/365,0)&amp;" Year"</f>
        <v>-20 Year</v>
      </c>
      <c r="AN333" s="260" t="n">
        <f aca="false">IF(F333="AAA",1,IF(F333="AA+",2,IF(F333="AA",3,IF(F333="AA-",4,IF(F333="A+",5,IF(F333="A",6,IF(F333="A-",7,IF(F333="BBB+",8,"Code"))))))))</f>
        <v>6</v>
      </c>
      <c r="AO333" s="260" t="str">
        <f aca="false">IF(F333="BBB",9,IF(F333="BBB-",10,IF(F333="BB+",11,IF(F333="BB",12,IF(F333="BB-",13,IF(F333="B+",14,IF(F333="B",15,IF(F333="B-",16,"Code"))))))))</f>
        <v>Code</v>
      </c>
      <c r="AP333" s="260" t="n">
        <f aca="false">IF(AN333="Code",AO333,AN333)</f>
        <v>6</v>
      </c>
      <c r="AQ333" s="259" t="n">
        <f aca="false">AH333-(IF(ISERROR(VLOOKUP(A333,'WTD Last'!$A$1:$AQ$605,34,0)),0,VLOOKUP(A333,'WTD Last'!$A$1:$AQ$605,34,0)))</f>
        <v>12909.805243</v>
      </c>
      <c r="AR333" s="270" t="n">
        <f aca="false">R333-(IF(ISERROR(VLOOKUP(A333,'WTD Last'!$A$1:$AQ$605,18,0)),0,VLOOKUP(A333,'WTD Last'!$A$1:$AQ$605,18,0)))</f>
        <v>-2.744705</v>
      </c>
      <c r="AS333" s="259" t="n">
        <f aca="false">O333-(IF(ISERROR(VLOOKUP(A333,'WTD Last'!$A$1:$AQ$605,15,0)),0,VLOOKUP(A333,'WTD Last'!$A$1:$AQ$605,15,0)))</f>
        <v>37.2896029999997</v>
      </c>
      <c r="AT333" s="259" t="n">
        <f aca="false">N333*(P333/100)/360</f>
        <v>150</v>
      </c>
      <c r="AV333" s="261" t="n">
        <v>93037</v>
      </c>
      <c r="AW333" s="255"/>
      <c r="AX333" s="257"/>
    </row>
    <row r="334" customFormat="false" ht="12.75" hidden="false" customHeight="false" outlineLevel="0" collapsed="false">
      <c r="A334" s="255" t="n">
        <v>1630</v>
      </c>
      <c r="B334" s="255" t="n">
        <v>834</v>
      </c>
      <c r="C334" s="255" t="s">
        <v>2</v>
      </c>
      <c r="D334" s="255" t="s">
        <v>104</v>
      </c>
      <c r="E334" s="255" t="s">
        <v>341</v>
      </c>
      <c r="F334" s="255" t="s">
        <v>102</v>
      </c>
      <c r="G334" s="255" t="s">
        <v>191</v>
      </c>
      <c r="H334" s="255" t="s">
        <v>168</v>
      </c>
      <c r="I334" s="255" t="s">
        <v>245</v>
      </c>
      <c r="J334" s="256" t="s">
        <v>170</v>
      </c>
      <c r="K334" s="268" t="n">
        <v>36921</v>
      </c>
      <c r="L334" s="268" t="n">
        <v>38683</v>
      </c>
      <c r="M334" s="255" t="s">
        <v>155</v>
      </c>
      <c r="N334" s="257" t="n">
        <v>10000000</v>
      </c>
      <c r="O334" s="257" t="n">
        <v>-3993.46479</v>
      </c>
      <c r="P334" s="258" t="n">
        <v>0.68</v>
      </c>
      <c r="Q334" s="257" t="n">
        <v>61.425144</v>
      </c>
      <c r="R334" s="257" t="n">
        <v>60.857301</v>
      </c>
      <c r="S334" s="258" t="n">
        <v>-0.552862244211859</v>
      </c>
      <c r="T334" s="257" t="n">
        <v>2207.83590598044</v>
      </c>
      <c r="U334" s="257" t="n">
        <v>826.387026</v>
      </c>
      <c r="V334" s="257" t="n">
        <v>0</v>
      </c>
      <c r="W334" s="257" t="n">
        <v>3034.22293198044</v>
      </c>
      <c r="X334" s="257" t="n">
        <v>38751.414343</v>
      </c>
      <c r="Y334" s="257" t="n">
        <v>41300.803688</v>
      </c>
      <c r="Z334" s="257" t="n">
        <v>2549.389345</v>
      </c>
      <c r="AA334" s="257" t="n">
        <v>-484.833586980438</v>
      </c>
      <c r="AB334" s="257" t="n">
        <v>38751.414343</v>
      </c>
      <c r="AC334" s="257" t="n">
        <v>41300.803688</v>
      </c>
      <c r="AD334" s="257" t="n">
        <v>2549.389345</v>
      </c>
      <c r="AF334" s="257" t="n">
        <v>-22992.373528425</v>
      </c>
      <c r="AG334" s="259" t="n">
        <f aca="false">IF(ISERROR(VLOOKUP(B334,Acc_Cash!$A:$H,3,FALSE())),0,VLOOKUP(B334,Acc_Cash!$A:$H,3,FALSE()))</f>
        <v>0</v>
      </c>
      <c r="AH334" s="259" t="n">
        <f aca="false">AG334+AC334</f>
        <v>41300.803688</v>
      </c>
      <c r="AI334" s="259" t="n">
        <f aca="false">AH334-(IF(ISERROR(VLOOKUP(A334,'YTD Last'!$E$2:$Z$500,21,0)),0,VLOOKUP(A334,'YTD Last'!$E$2:$Z$500,21,0)))</f>
        <v>41300.803688</v>
      </c>
      <c r="AJ334" s="259" t="n">
        <f aca="false">AH334-IF(ISERROR(VLOOKUP(A334,'QTD Last'!$A$2:$AH$600,34,0)),0,VLOOKUP(A334,'QTD Last'!$A$2:$AH$600,34,0))</f>
        <v>2549.389345</v>
      </c>
      <c r="AK334" s="259" t="n">
        <f aca="false">AH334-IF(ISERROR(VLOOKUP(A334,'MTD Last'!$A$2:$AH$600,34,0)),0,VLOOKUP(A334,'MTD Last'!$A$2:$AH$600,34,0))</f>
        <v>2549.389345</v>
      </c>
      <c r="AL334" s="259" t="n">
        <f aca="false">AD334-AE334</f>
        <v>2549.389345</v>
      </c>
      <c r="AM334" s="269" t="str">
        <f aca="false">ROUND((L334-Control!$C$3)/365,0)&amp;" Year"</f>
        <v>-20 Year</v>
      </c>
      <c r="AN334" s="260" t="n">
        <f aca="false">IF(F334="AAA",1,IF(F334="AA+",2,IF(F334="AA",3,IF(F334="AA-",4,IF(F334="A+",5,IF(F334="A",6,IF(F334="A-",7,IF(F334="BBB+",8,"Code"))))))))</f>
        <v>6</v>
      </c>
      <c r="AO334" s="260" t="str">
        <f aca="false">IF(F334="BBB",9,IF(F334="BBB-",10,IF(F334="BB+",11,IF(F334="BB",12,IF(F334="BB-",13,IF(F334="B+",14,IF(F334="B",15,IF(F334="B-",16,"Code"))))))))</f>
        <v>Code</v>
      </c>
      <c r="AP334" s="260" t="n">
        <f aca="false">IF(AN334="Code",AO334,AN334)</f>
        <v>6</v>
      </c>
      <c r="AQ334" s="259" t="n">
        <f aca="false">AH334-(IF(ISERROR(VLOOKUP(A334,'WTD Last'!$A$1:$AQ$605,34,0)),0,VLOOKUP(A334,'WTD Last'!$A$1:$AQ$605,34,0)))</f>
        <v>12580.508873</v>
      </c>
      <c r="AR334" s="270" t="n">
        <f aca="false">R334-(IF(ISERROR(VLOOKUP(A334,'WTD Last'!$A$1:$AQ$605,18,0)),0,VLOOKUP(A334,'WTD Last'!$A$1:$AQ$605,18,0)))</f>
        <v>-2.732012</v>
      </c>
      <c r="AS334" s="259" t="n">
        <f aca="false">O334-(IF(ISERROR(VLOOKUP(A334,'WTD Last'!$A$1:$AQ$605,15,0)),0,VLOOKUP(A334,'WTD Last'!$A$1:$AQ$605,15,0)))</f>
        <v>36.2721550000001</v>
      </c>
      <c r="AT334" s="259" t="n">
        <f aca="false">N334*(P334/100)/360</f>
        <v>188.888888888889</v>
      </c>
      <c r="AU334" s="261" t="n">
        <v>93466</v>
      </c>
      <c r="AV334" s="261" t="n">
        <v>93037</v>
      </c>
      <c r="AW334" s="255"/>
      <c r="AX334" s="257"/>
    </row>
    <row r="335" customFormat="false" ht="12.75" hidden="false" customHeight="false" outlineLevel="0" collapsed="false">
      <c r="A335" s="255" t="n">
        <v>1339</v>
      </c>
      <c r="B335" s="255" t="n">
        <v>499</v>
      </c>
      <c r="C335" s="255" t="s">
        <v>2</v>
      </c>
      <c r="D335" s="255" t="s">
        <v>104</v>
      </c>
      <c r="E335" s="255" t="s">
        <v>342</v>
      </c>
      <c r="F335" s="255" t="s">
        <v>102</v>
      </c>
      <c r="G335" s="255" t="s">
        <v>191</v>
      </c>
      <c r="H335" s="255" t="s">
        <v>168</v>
      </c>
      <c r="I335" s="255" t="s">
        <v>156</v>
      </c>
      <c r="J335" s="256" t="s">
        <v>189</v>
      </c>
      <c r="K335" s="268" t="n">
        <v>36896</v>
      </c>
      <c r="L335" s="268" t="n">
        <v>38722</v>
      </c>
      <c r="M335" s="255" t="s">
        <v>155</v>
      </c>
      <c r="N335" s="257" t="n">
        <v>-10000000</v>
      </c>
      <c r="O335" s="257" t="n">
        <v>4063.182262</v>
      </c>
      <c r="P335" s="258" t="n">
        <v>0.65</v>
      </c>
      <c r="Q335" s="257" t="n">
        <v>38.565205</v>
      </c>
      <c r="R335" s="257" t="n">
        <v>38.531028</v>
      </c>
      <c r="S335" s="258" t="n">
        <v>-0.0273871652351417</v>
      </c>
      <c r="T335" s="257" t="n">
        <v>-111.279043989891</v>
      </c>
      <c r="U335" s="257" t="n">
        <v>-558.093522</v>
      </c>
      <c r="V335" s="257" t="n">
        <v>0</v>
      </c>
      <c r="W335" s="257" t="n">
        <v>-669.372565989891</v>
      </c>
      <c r="X335" s="257" t="n">
        <v>-127112.168602</v>
      </c>
      <c r="Y335" s="257" t="n">
        <v>-127568.388702</v>
      </c>
      <c r="Z335" s="257" t="n">
        <v>-456.220099999991</v>
      </c>
      <c r="AA335" s="257" t="n">
        <v>213.1524659899</v>
      </c>
      <c r="AB335" s="257" t="n">
        <v>-127112.168602</v>
      </c>
      <c r="AC335" s="257" t="n">
        <v>-127568.388702</v>
      </c>
      <c r="AD335" s="257" t="n">
        <v>-456.220099999991</v>
      </c>
      <c r="AF335" s="257" t="n">
        <v>23393.771873465</v>
      </c>
      <c r="AG335" s="259" t="n">
        <f aca="false">IF(ISERROR(VLOOKUP(B335,Acc_Cash!$A:$H,3,FALSE())),0,VLOOKUP(B335,Acc_Cash!$A:$H,3,FALSE()))</f>
        <v>0</v>
      </c>
      <c r="AH335" s="259" t="n">
        <f aca="false">AG335+AC335</f>
        <v>-127568.388702</v>
      </c>
      <c r="AI335" s="259" t="n">
        <f aca="false">AH335-(IF(ISERROR(VLOOKUP(A335,'YTD Last'!$E$2:$Z$500,21,0)),0,VLOOKUP(A335,'YTD Last'!$E$2:$Z$500,21,0)))</f>
        <v>-73810.550715</v>
      </c>
      <c r="AJ335" s="259" t="n">
        <f aca="false">AH335-IF(ISERROR(VLOOKUP(A335,'QTD Last'!$A$2:$AH$600,34,0)),0,VLOOKUP(A335,'QTD Last'!$A$2:$AH$600,34,0))</f>
        <v>-456.220099999991</v>
      </c>
      <c r="AK335" s="259" t="n">
        <f aca="false">AH335-IF(ISERROR(VLOOKUP(A335,'MTD Last'!$A$2:$AH$600,34,0)),0,VLOOKUP(A335,'MTD Last'!$A$2:$AH$600,34,0))</f>
        <v>-456.220099999991</v>
      </c>
      <c r="AL335" s="259" t="n">
        <f aca="false">AD335-AE335</f>
        <v>-456.220099999991</v>
      </c>
      <c r="AM335" s="269" t="str">
        <f aca="false">ROUND((L335-Control!$C$3)/365,0)&amp;" Year"</f>
        <v>-20 Year</v>
      </c>
      <c r="AN335" s="260" t="n">
        <f aca="false">IF(F335="AAA",1,IF(F335="AA+",2,IF(F335="AA",3,IF(F335="AA-",4,IF(F335="A+",5,IF(F335="A",6,IF(F335="A-",7,IF(F335="BBB+",8,"Code"))))))))</f>
        <v>6</v>
      </c>
      <c r="AO335" s="260" t="str">
        <f aca="false">IF(F335="BBB",9,IF(F335="BBB-",10,IF(F335="BB+",11,IF(F335="BB",12,IF(F335="BB-",13,IF(F335="B+",14,IF(F335="B",15,IF(F335="B-",16,"Code"))))))))</f>
        <v>Code</v>
      </c>
      <c r="AP335" s="260" t="n">
        <f aca="false">IF(AN335="Code",AO335,AN335)</f>
        <v>6</v>
      </c>
      <c r="AQ335" s="259" t="n">
        <f aca="false">AH335-(IF(ISERROR(VLOOKUP(A335,'WTD Last'!$A$1:$AQ$605,34,0)),0,VLOOKUP(A335,'WTD Last'!$A$1:$AQ$605,34,0)))</f>
        <v>-4623.33198799999</v>
      </c>
      <c r="AR335" s="270" t="n">
        <f aca="false">R335-(IF(ISERROR(VLOOKUP(A335,'WTD Last'!$A$1:$AQ$605,18,0)),0,VLOOKUP(A335,'WTD Last'!$A$1:$AQ$605,18,0)))</f>
        <v>-0.921336000000004</v>
      </c>
      <c r="AS335" s="259" t="n">
        <f aca="false">O335-(IF(ISERROR(VLOOKUP(A335,'WTD Last'!$A$1:$AQ$605,15,0)),0,VLOOKUP(A335,'WTD Last'!$A$1:$AQ$605,15,0)))</f>
        <v>-37.9637649999995</v>
      </c>
      <c r="AT335" s="259" t="n">
        <f aca="false">N335*(P335/100)/360</f>
        <v>-180.555555555556</v>
      </c>
      <c r="AV335" s="261" t="n">
        <v>90450</v>
      </c>
      <c r="AW335" s="255"/>
      <c r="AX335" s="257"/>
    </row>
    <row r="336" customFormat="false" ht="12.75" hidden="false" customHeight="false" outlineLevel="0" collapsed="false">
      <c r="A336" s="255" t="n">
        <v>1567</v>
      </c>
      <c r="B336" s="255" t="n">
        <v>613</v>
      </c>
      <c r="C336" s="255" t="s">
        <v>2</v>
      </c>
      <c r="D336" s="255" t="s">
        <v>157</v>
      </c>
      <c r="E336" s="255" t="s">
        <v>342</v>
      </c>
      <c r="F336" s="255" t="s">
        <v>102</v>
      </c>
      <c r="G336" s="255" t="s">
        <v>191</v>
      </c>
      <c r="H336" s="255" t="s">
        <v>168</v>
      </c>
      <c r="I336" s="255" t="s">
        <v>156</v>
      </c>
      <c r="J336" s="256" t="s">
        <v>158</v>
      </c>
      <c r="K336" s="268" t="n">
        <v>36896</v>
      </c>
      <c r="L336" s="268" t="n">
        <v>38722</v>
      </c>
      <c r="M336" s="255" t="s">
        <v>155</v>
      </c>
      <c r="N336" s="257" t="n">
        <v>10000000</v>
      </c>
      <c r="O336" s="257" t="n">
        <v>-4063.182262</v>
      </c>
      <c r="P336" s="258" t="n">
        <v>0.65</v>
      </c>
      <c r="Q336" s="257" t="n">
        <v>38.565205</v>
      </c>
      <c r="R336" s="257" t="n">
        <v>38.531028</v>
      </c>
      <c r="S336" s="258" t="n">
        <v>-0.0273871652351417</v>
      </c>
      <c r="T336" s="257" t="n">
        <v>111.279043989891</v>
      </c>
      <c r="U336" s="257" t="n">
        <v>558.093522</v>
      </c>
      <c r="V336" s="257" t="n">
        <v>0</v>
      </c>
      <c r="W336" s="257" t="n">
        <v>669.372565989891</v>
      </c>
      <c r="X336" s="257" t="n">
        <v>127112.168602</v>
      </c>
      <c r="Y336" s="257" t="n">
        <v>127568.388702</v>
      </c>
      <c r="Z336" s="257" t="n">
        <v>456.220099999991</v>
      </c>
      <c r="AA336" s="257" t="n">
        <v>-213.1524659899</v>
      </c>
      <c r="AB336" s="257" t="n">
        <v>127112.168602</v>
      </c>
      <c r="AC336" s="257" t="n">
        <v>127568.388702</v>
      </c>
      <c r="AD336" s="257" t="n">
        <v>456.220099999991</v>
      </c>
      <c r="AF336" s="257" t="n">
        <v>-23393.771873465</v>
      </c>
      <c r="AG336" s="259" t="n">
        <f aca="false">IF(ISERROR(VLOOKUP(B336,Acc_Cash!$A:$H,3,FALSE())),0,VLOOKUP(B336,Acc_Cash!$A:$H,3,FALSE()))</f>
        <v>0</v>
      </c>
      <c r="AH336" s="259" t="n">
        <f aca="false">AG336+AC336</f>
        <v>127568.388702</v>
      </c>
      <c r="AI336" s="259" t="n">
        <f aca="false">AH336-(IF(ISERROR(VLOOKUP(A336,'YTD Last'!$E$2:$Z$500,21,0)),0,VLOOKUP(A336,'YTD Last'!$E$2:$Z$500,21,0)))</f>
        <v>73810.550715</v>
      </c>
      <c r="AJ336" s="259" t="n">
        <f aca="false">AH336-IF(ISERROR(VLOOKUP(A336,'QTD Last'!$A$2:$AH$600,34,0)),0,VLOOKUP(A336,'QTD Last'!$A$2:$AH$600,34,0))</f>
        <v>456.220099999991</v>
      </c>
      <c r="AK336" s="259" t="n">
        <f aca="false">AH336-IF(ISERROR(VLOOKUP(A336,'MTD Last'!$A$2:$AH$600,34,0)),0,VLOOKUP(A336,'MTD Last'!$A$2:$AH$600,34,0))</f>
        <v>456.220099999991</v>
      </c>
      <c r="AL336" s="259" t="n">
        <f aca="false">AD336-AE336</f>
        <v>456.220099999991</v>
      </c>
      <c r="AM336" s="269" t="str">
        <f aca="false">ROUND((L336-Control!$C$3)/365,0)&amp;" Year"</f>
        <v>-20 Year</v>
      </c>
      <c r="AN336" s="260" t="n">
        <f aca="false">IF(F336="AAA",1,IF(F336="AA+",2,IF(F336="AA",3,IF(F336="AA-",4,IF(F336="A+",5,IF(F336="A",6,IF(F336="A-",7,IF(F336="BBB+",8,"Code"))))))))</f>
        <v>6</v>
      </c>
      <c r="AO336" s="260" t="str">
        <f aca="false">IF(F336="BBB",9,IF(F336="BBB-",10,IF(F336="BB+",11,IF(F336="BB",12,IF(F336="BB-",13,IF(F336="B+",14,IF(F336="B",15,IF(F336="B-",16,"Code"))))))))</f>
        <v>Code</v>
      </c>
      <c r="AP336" s="260" t="n">
        <f aca="false">IF(AN336="Code",AO336,AN336)</f>
        <v>6</v>
      </c>
      <c r="AQ336" s="259" t="n">
        <f aca="false">AH336-(IF(ISERROR(VLOOKUP(A336,'WTD Last'!$A$1:$AQ$605,34,0)),0,VLOOKUP(A336,'WTD Last'!$A$1:$AQ$605,34,0)))</f>
        <v>4623.33198799999</v>
      </c>
      <c r="AR336" s="270" t="n">
        <f aca="false">R336-(IF(ISERROR(VLOOKUP(A336,'WTD Last'!$A$1:$AQ$605,18,0)),0,VLOOKUP(A336,'WTD Last'!$A$1:$AQ$605,18,0)))</f>
        <v>-0.921336000000004</v>
      </c>
      <c r="AS336" s="259" t="n">
        <f aca="false">O336-(IF(ISERROR(VLOOKUP(A336,'WTD Last'!$A$1:$AQ$605,15,0)),0,VLOOKUP(A336,'WTD Last'!$A$1:$AQ$605,15,0)))</f>
        <v>37.9637649999995</v>
      </c>
      <c r="AT336" s="259" t="n">
        <f aca="false">N336*(P336/100)/360</f>
        <v>180.555555555556</v>
      </c>
      <c r="AV336" s="261" t="n">
        <v>90450</v>
      </c>
      <c r="AW336" s="255"/>
      <c r="AX336" s="257"/>
    </row>
    <row r="337" customFormat="false" ht="12.75" hidden="false" customHeight="false" outlineLevel="0" collapsed="false">
      <c r="A337" s="255" t="n">
        <v>229</v>
      </c>
      <c r="B337" s="255" t="n">
        <v>344</v>
      </c>
      <c r="C337" s="255" t="s">
        <v>2</v>
      </c>
      <c r="D337" s="255" t="s">
        <v>104</v>
      </c>
      <c r="E337" s="255" t="s">
        <v>343</v>
      </c>
      <c r="F337" s="255" t="s">
        <v>102</v>
      </c>
      <c r="G337" s="255" t="s">
        <v>96</v>
      </c>
      <c r="H337" s="255" t="s">
        <v>344</v>
      </c>
      <c r="I337" s="255" t="s">
        <v>180</v>
      </c>
      <c r="J337" s="256" t="s">
        <v>105</v>
      </c>
      <c r="K337" s="268" t="n">
        <v>36819</v>
      </c>
      <c r="L337" s="268" t="n">
        <v>38645</v>
      </c>
      <c r="M337" s="255" t="s">
        <v>155</v>
      </c>
      <c r="N337" s="257" t="n">
        <v>-20000000</v>
      </c>
      <c r="O337" s="257" t="n">
        <v>7738.321079</v>
      </c>
      <c r="P337" s="258" t="n">
        <v>0.35</v>
      </c>
      <c r="Q337" s="257" t="n">
        <v>56.697079</v>
      </c>
      <c r="R337" s="257" t="n">
        <v>51.902903</v>
      </c>
      <c r="S337" s="258" t="n">
        <v>-4.9452240786821</v>
      </c>
      <c r="T337" s="257" t="n">
        <v>-38267.7317284441</v>
      </c>
      <c r="U337" s="257" t="n">
        <v>-1292.301201</v>
      </c>
      <c r="V337" s="257" t="n">
        <v>0</v>
      </c>
      <c r="W337" s="257" t="n">
        <v>-39560.0329294441</v>
      </c>
      <c r="X337" s="257" t="n">
        <v>160611.351644</v>
      </c>
      <c r="Y337" s="257" t="n">
        <v>122203.084918</v>
      </c>
      <c r="Z337" s="257" t="n">
        <v>-38408.266726</v>
      </c>
      <c r="AA337" s="257" t="n">
        <v>1151.76620344404</v>
      </c>
      <c r="AB337" s="257" t="n">
        <v>160611.351644</v>
      </c>
      <c r="AC337" s="257" t="n">
        <v>122203.084918</v>
      </c>
      <c r="AD337" s="257" t="n">
        <v>-38408.266726</v>
      </c>
      <c r="AF337" s="257" t="n">
        <v>44553.3836123425</v>
      </c>
      <c r="AG337" s="259" t="n">
        <f aca="false">IF(ISERROR(VLOOKUP(B337,Acc_Cash!$A:$H,3,FALSE())),0,VLOOKUP(B337,Acc_Cash!$A:$H,3,FALSE()))</f>
        <v>-18277.777778</v>
      </c>
      <c r="AH337" s="259" t="n">
        <f aca="false">AG337+AC337</f>
        <v>103925.30714</v>
      </c>
      <c r="AI337" s="259" t="n">
        <f aca="false">AH337-(IF(ISERROR(VLOOKUP(A337,'YTD Last'!$E$2:$Z$500,21,0)),0,VLOOKUP(A337,'YTD Last'!$E$2:$Z$500,21,0)))</f>
        <v>-5547.22230000001</v>
      </c>
      <c r="AJ337" s="259" t="n">
        <f aca="false">AH337-IF(ISERROR(VLOOKUP(A337,'QTD Last'!$A$2:$AH$600,34,0)),0,VLOOKUP(A337,'QTD Last'!$A$2:$AH$600,34,0))</f>
        <v>-38408.266726</v>
      </c>
      <c r="AK337" s="259" t="n">
        <f aca="false">AH337-IF(ISERROR(VLOOKUP(A337,'MTD Last'!$A$2:$AH$600,34,0)),0,VLOOKUP(A337,'MTD Last'!$A$2:$AH$600,34,0))</f>
        <v>-38408.266726</v>
      </c>
      <c r="AL337" s="259" t="n">
        <f aca="false">AD337-AE337</f>
        <v>-38408.266726</v>
      </c>
      <c r="AM337" s="269" t="str">
        <f aca="false">ROUND((L337-Control!$C$3)/365,0)&amp;" Year"</f>
        <v>-20 Year</v>
      </c>
      <c r="AN337" s="260" t="n">
        <f aca="false">IF(F337="AAA",1,IF(F337="AA+",2,IF(F337="AA",3,IF(F337="AA-",4,IF(F337="A+",5,IF(F337="A",6,IF(F337="A-",7,IF(F337="BBB+",8,"Code"))))))))</f>
        <v>6</v>
      </c>
      <c r="AO337" s="260" t="str">
        <f aca="false">IF(F337="BBB",9,IF(F337="BBB-",10,IF(F337="BB+",11,IF(F337="BB",12,IF(F337="BB-",13,IF(F337="B+",14,IF(F337="B",15,IF(F337="B-",16,"Code"))))))))</f>
        <v>Code</v>
      </c>
      <c r="AP337" s="260" t="n">
        <f aca="false">IF(AN337="Code",AO337,AN337)</f>
        <v>6</v>
      </c>
      <c r="AQ337" s="259" t="n">
        <f aca="false">AH337-(IF(ISERROR(VLOOKUP(A337,'WTD Last'!$A$1:$AQ$605,34,0)),0,VLOOKUP(A337,'WTD Last'!$A$1:$AQ$605,34,0)))</f>
        <v>-120254.711189</v>
      </c>
      <c r="AR337" s="270" t="n">
        <f aca="false">R337-(IF(ISERROR(VLOOKUP(A337,'WTD Last'!$A$1:$AQ$605,18,0)),0,VLOOKUP(A337,'WTD Last'!$A$1:$AQ$605,18,0)))</f>
        <v>-14.68617</v>
      </c>
      <c r="AS337" s="259" t="n">
        <f aca="false">O337-(IF(ISERROR(VLOOKUP(A337,'WTD Last'!$A$1:$AQ$605,15,0)),0,VLOOKUP(A337,'WTD Last'!$A$1:$AQ$605,15,0)))</f>
        <v>-62.4611559999994</v>
      </c>
      <c r="AT337" s="259" t="n">
        <f aca="false">N337*(P337/100)/360</f>
        <v>-194.444444444444</v>
      </c>
      <c r="AU337" s="261" t="n">
        <v>122</v>
      </c>
      <c r="AV337" s="261" t="n">
        <v>92462</v>
      </c>
      <c r="AW337" s="255"/>
      <c r="AX337" s="257"/>
    </row>
    <row r="338" customFormat="false" ht="12.75" hidden="false" customHeight="false" outlineLevel="0" collapsed="false">
      <c r="A338" s="255" t="n">
        <v>1653</v>
      </c>
      <c r="B338" s="255" t="n">
        <v>863</v>
      </c>
      <c r="C338" s="255" t="s">
        <v>2</v>
      </c>
      <c r="D338" s="255" t="s">
        <v>104</v>
      </c>
      <c r="E338" s="255" t="s">
        <v>343</v>
      </c>
      <c r="F338" s="255" t="s">
        <v>102</v>
      </c>
      <c r="G338" s="255" t="s">
        <v>96</v>
      </c>
      <c r="H338" s="255" t="s">
        <v>344</v>
      </c>
      <c r="I338" s="255" t="s">
        <v>182</v>
      </c>
      <c r="J338" s="256" t="s">
        <v>105</v>
      </c>
      <c r="K338" s="268" t="n">
        <v>36949</v>
      </c>
      <c r="L338" s="268" t="n">
        <v>38775</v>
      </c>
      <c r="M338" s="255" t="s">
        <v>155</v>
      </c>
      <c r="N338" s="257" t="n">
        <v>10000000</v>
      </c>
      <c r="O338" s="257" t="n">
        <v>-4183.895547</v>
      </c>
      <c r="P338" s="258" t="n">
        <v>0.7</v>
      </c>
      <c r="Q338" s="257" t="n">
        <v>59.001873</v>
      </c>
      <c r="R338" s="257" t="n">
        <v>54.035257</v>
      </c>
      <c r="S338" s="258" t="n">
        <v>-5.1164020720534</v>
      </c>
      <c r="T338" s="257" t="n">
        <v>21406.4918459258</v>
      </c>
      <c r="U338" s="257" t="n">
        <v>725.921679</v>
      </c>
      <c r="V338" s="257" t="n">
        <v>0</v>
      </c>
      <c r="W338" s="257" t="n">
        <v>22132.4135249258</v>
      </c>
      <c r="X338" s="257" t="n">
        <v>53905.82661</v>
      </c>
      <c r="Y338" s="257" t="n">
        <v>75563.124064</v>
      </c>
      <c r="Z338" s="257" t="n">
        <v>21657.297454</v>
      </c>
      <c r="AA338" s="257" t="n">
        <v>-475.116070925771</v>
      </c>
      <c r="AB338" s="257" t="n">
        <v>53905.82661</v>
      </c>
      <c r="AC338" s="257" t="n">
        <v>75563.124064</v>
      </c>
      <c r="AD338" s="257" t="n">
        <v>21657.297454</v>
      </c>
      <c r="AF338" s="257" t="n">
        <v>-24088.7786118525</v>
      </c>
      <c r="AG338" s="259" t="n">
        <f aca="false">IF(ISERROR(VLOOKUP(B338,Acc_Cash!$A:$H,3,FALSE())),0,VLOOKUP(B338,Acc_Cash!$A:$H,3,FALSE()))</f>
        <v>0</v>
      </c>
      <c r="AH338" s="259" t="n">
        <f aca="false">AG338+AC338</f>
        <v>75563.124064</v>
      </c>
      <c r="AI338" s="259" t="n">
        <f aca="false">AH338-(IF(ISERROR(VLOOKUP(A338,'YTD Last'!$E$2:$Z$500,21,0)),0,VLOOKUP(A338,'YTD Last'!$E$2:$Z$500,21,0)))</f>
        <v>75563.124064</v>
      </c>
      <c r="AJ338" s="259" t="n">
        <f aca="false">AH338-IF(ISERROR(VLOOKUP(A338,'QTD Last'!$A$2:$AH$600,34,0)),0,VLOOKUP(A338,'QTD Last'!$A$2:$AH$600,34,0))</f>
        <v>21657.297454</v>
      </c>
      <c r="AK338" s="259" t="n">
        <f aca="false">AH338-IF(ISERROR(VLOOKUP(A338,'MTD Last'!$A$2:$AH$600,34,0)),0,VLOOKUP(A338,'MTD Last'!$A$2:$AH$600,34,0))</f>
        <v>21657.297454</v>
      </c>
      <c r="AL338" s="259" t="n">
        <f aca="false">AD338-AE338</f>
        <v>21657.297454</v>
      </c>
      <c r="AM338" s="269" t="str">
        <f aca="false">ROUND((L338-Control!$C$3)/365,0)&amp;" Year"</f>
        <v>-20 Year</v>
      </c>
      <c r="AN338" s="260" t="n">
        <f aca="false">IF(F338="AAA",1,IF(F338="AA+",2,IF(F338="AA",3,IF(F338="AA-",4,IF(F338="A+",5,IF(F338="A",6,IF(F338="A-",7,IF(F338="BBB+",8,"Code"))))))))</f>
        <v>6</v>
      </c>
      <c r="AO338" s="260" t="str">
        <f aca="false">IF(F338="BBB",9,IF(F338="BBB-",10,IF(F338="BB+",11,IF(F338="BB",12,IF(F338="BB-",13,IF(F338="B+",14,IF(F338="B",15,IF(F338="B-",16,"Code"))))))))</f>
        <v>Code</v>
      </c>
      <c r="AP338" s="260" t="n">
        <f aca="false">IF(AN338="Code",AO338,AN338)</f>
        <v>6</v>
      </c>
      <c r="AQ338" s="259" t="n">
        <f aca="false">AH338-(IF(ISERROR(VLOOKUP(A338,'WTD Last'!$A$1:$AQ$605,34,0)),0,VLOOKUP(A338,'WTD Last'!$A$1:$AQ$605,34,0)))</f>
        <v>62918.616693</v>
      </c>
      <c r="AR338" s="270" t="n">
        <f aca="false">R338-(IF(ISERROR(VLOOKUP(A338,'WTD Last'!$A$1:$AQ$605,18,0)),0,VLOOKUP(A338,'WTD Last'!$A$1:$AQ$605,18,0)))</f>
        <v>-14.289294</v>
      </c>
      <c r="AS338" s="259" t="n">
        <f aca="false">O338-(IF(ISERROR(VLOOKUP(A338,'WTD Last'!$A$1:$AQ$605,15,0)),0,VLOOKUP(A338,'WTD Last'!$A$1:$AQ$605,15,0)))</f>
        <v>35.8759629999995</v>
      </c>
      <c r="AT338" s="259" t="n">
        <f aca="false">N338*(P338/100)/360</f>
        <v>194.444444444444</v>
      </c>
      <c r="AU338" s="261" t="n">
        <v>81224</v>
      </c>
      <c r="AV338" s="261" t="n">
        <v>92462</v>
      </c>
      <c r="AW338" s="255"/>
      <c r="AX338" s="257"/>
    </row>
    <row r="339" customFormat="false" ht="12.75" hidden="false" customHeight="false" outlineLevel="0" collapsed="false">
      <c r="A339" s="255" t="n">
        <v>1717</v>
      </c>
      <c r="B339" s="255" t="n">
        <v>921</v>
      </c>
      <c r="C339" s="255" t="s">
        <v>2</v>
      </c>
      <c r="D339" s="255" t="s">
        <v>104</v>
      </c>
      <c r="E339" s="255" t="s">
        <v>343</v>
      </c>
      <c r="F339" s="255" t="s">
        <v>102</v>
      </c>
      <c r="G339" s="255" t="s">
        <v>96</v>
      </c>
      <c r="H339" s="255" t="s">
        <v>344</v>
      </c>
      <c r="I339" s="255" t="s">
        <v>180</v>
      </c>
      <c r="J339" s="256" t="s">
        <v>105</v>
      </c>
      <c r="K339" s="268" t="n">
        <v>36973</v>
      </c>
      <c r="L339" s="268" t="n">
        <v>38069</v>
      </c>
      <c r="M339" s="255" t="s">
        <v>155</v>
      </c>
      <c r="N339" s="257" t="n">
        <v>-5000000</v>
      </c>
      <c r="O339" s="257" t="n">
        <v>1327.019325</v>
      </c>
      <c r="P339" s="258" t="n">
        <v>0.55</v>
      </c>
      <c r="Q339" s="257" t="n">
        <v>45.476589</v>
      </c>
      <c r="R339" s="257" t="n">
        <v>41.517118</v>
      </c>
      <c r="S339" s="258" t="n">
        <v>-4.05790087266624</v>
      </c>
      <c r="T339" s="257" t="n">
        <v>-5384.91287696246</v>
      </c>
      <c r="U339" s="257" t="n">
        <v>-301.234527</v>
      </c>
      <c r="V339" s="257" t="n">
        <v>0</v>
      </c>
      <c r="W339" s="257" t="n">
        <v>-5686.14740396246</v>
      </c>
      <c r="X339" s="257" t="n">
        <v>-13982.290326</v>
      </c>
      <c r="Y339" s="257" t="n">
        <v>-19542.935979</v>
      </c>
      <c r="Z339" s="257" t="n">
        <v>-5560.645653</v>
      </c>
      <c r="AA339" s="257" t="n">
        <v>125.501750962461</v>
      </c>
      <c r="AB339" s="257" t="n">
        <v>-13982.290326</v>
      </c>
      <c r="AC339" s="257" t="n">
        <v>-19542.935979</v>
      </c>
      <c r="AD339" s="257" t="n">
        <v>-5560.645653</v>
      </c>
      <c r="AF339" s="257" t="n">
        <v>7640.3137636875</v>
      </c>
      <c r="AG339" s="259" t="n">
        <f aca="false">IF(ISERROR(VLOOKUP(B339,Acc_Cash!$A:$H,3,FALSE())),0,VLOOKUP(B339,Acc_Cash!$A:$H,3,FALSE()))</f>
        <v>0</v>
      </c>
      <c r="AH339" s="259" t="n">
        <f aca="false">AG339+AC339</f>
        <v>-19542.935979</v>
      </c>
      <c r="AI339" s="259" t="n">
        <f aca="false">AH339-(IF(ISERROR(VLOOKUP(A339,'YTD Last'!$E$2:$Z$383,21,0)),0,VLOOKUP(A339,'YTD Last'!$E$2:$Z$383,21,0)))</f>
        <v>-19542.935979</v>
      </c>
      <c r="AJ339" s="259" t="n">
        <f aca="false">AH339-IF(ISERROR(VLOOKUP(A339,'QTD Last'!$A$2:$AH$600,34,0)),0,VLOOKUP(A339,'QTD Last'!$A$2:$AH$600,34,0))</f>
        <v>-5560.645653</v>
      </c>
      <c r="AK339" s="259" t="n">
        <f aca="false">AH339-IF(ISERROR(VLOOKUP(A339,'MTD Last'!$A$2:$AH$600,34,0)),0,VLOOKUP(A339,'MTD Last'!$A$2:$AH$600,34,0))</f>
        <v>-5560.645653</v>
      </c>
      <c r="AL339" s="259" t="n">
        <f aca="false">AD339-AE339</f>
        <v>-5560.645653</v>
      </c>
      <c r="AM339" s="269" t="str">
        <f aca="false">ROUND((L339-Control!$C$3)/365,0)&amp;" Year"</f>
        <v>-22 Year</v>
      </c>
      <c r="AN339" s="260" t="n">
        <f aca="false">IF(F339="AAA",1,IF(F339="AA+",2,IF(F339="AA",3,IF(F339="AA-",4,IF(F339="A+",5,IF(F339="A",6,IF(F339="A-",7,IF(F339="BBB+",8,"Code"))))))))</f>
        <v>6</v>
      </c>
      <c r="AO339" s="260" t="str">
        <f aca="false">IF(F339="BBB",9,IF(F339="BBB-",10,IF(F339="BB+",11,IF(F339="BB",12,IF(F339="BB-",13,IF(F339="B+",14,IF(F339="B",15,IF(F339="B-",16,"Code"))))))))</f>
        <v>Code</v>
      </c>
      <c r="AP339" s="260" t="n">
        <f aca="false">IF(AN339="Code",AO339,AN339)</f>
        <v>6</v>
      </c>
      <c r="AQ339" s="259" t="n">
        <f aca="false">AH339-(IF(ISERROR(VLOOKUP(A339,'WTD Last'!$A$1:$AQ$605,34,0)),0,VLOOKUP(A339,'WTD Last'!$A$1:$AQ$605,34,0)))</f>
        <v>-22115.719451</v>
      </c>
      <c r="AR339" s="270" t="n">
        <f aca="false">R339-(IF(ISERROR(VLOOKUP(A339,'WTD Last'!$A$1:$AQ$605,18,0)),0,VLOOKUP(A339,'WTD Last'!$A$1:$AQ$605,18,0)))</f>
        <v>-15.557543</v>
      </c>
      <c r="AS339" s="259" t="n">
        <f aca="false">O339-(IF(ISERROR(VLOOKUP(A339,'WTD Last'!$A$1:$AQ$605,15,0)),0,VLOOKUP(A339,'WTD Last'!$A$1:$AQ$605,15,0)))</f>
        <v>-11.14022</v>
      </c>
      <c r="AT339" s="259" t="n">
        <f aca="false">N339*(P339/100)/360</f>
        <v>-76.3888888888889</v>
      </c>
      <c r="AU339" s="261" t="n">
        <v>122</v>
      </c>
      <c r="AV339" s="261" t="n">
        <v>92462</v>
      </c>
      <c r="AW339" s="255"/>
      <c r="AX339" s="257"/>
    </row>
    <row r="340" customFormat="false" ht="12.75" hidden="false" customHeight="false" outlineLevel="0" collapsed="false">
      <c r="A340" s="255" t="n">
        <v>1340</v>
      </c>
      <c r="B340" s="255" t="n">
        <v>500</v>
      </c>
      <c r="C340" s="255" t="s">
        <v>2</v>
      </c>
      <c r="D340" s="255" t="s">
        <v>104</v>
      </c>
      <c r="E340" s="255" t="s">
        <v>345</v>
      </c>
      <c r="F340" s="255" t="s">
        <v>95</v>
      </c>
      <c r="G340" s="255" t="s">
        <v>191</v>
      </c>
      <c r="H340" s="255" t="s">
        <v>168</v>
      </c>
      <c r="I340" s="255" t="s">
        <v>156</v>
      </c>
      <c r="J340" s="256" t="s">
        <v>189</v>
      </c>
      <c r="K340" s="268" t="n">
        <v>36896</v>
      </c>
      <c r="L340" s="268" t="n">
        <v>38722</v>
      </c>
      <c r="M340" s="255" t="s">
        <v>155</v>
      </c>
      <c r="N340" s="257" t="n">
        <v>-10000000</v>
      </c>
      <c r="O340" s="257" t="n">
        <v>4202.952197</v>
      </c>
      <c r="P340" s="258" t="n">
        <v>2.2</v>
      </c>
      <c r="Q340" s="257" t="n">
        <v>164.408115</v>
      </c>
      <c r="R340" s="257" t="n">
        <v>164.218086</v>
      </c>
      <c r="S340" s="258" t="n">
        <v>-0.13886158377554</v>
      </c>
      <c r="T340" s="257" t="n">
        <v>-583.628598608307</v>
      </c>
      <c r="U340" s="257" t="n">
        <v>-2204.311584</v>
      </c>
      <c r="V340" s="257" t="n">
        <v>0</v>
      </c>
      <c r="W340" s="257" t="n">
        <v>-2787.94018260831</v>
      </c>
      <c r="X340" s="257" t="n">
        <v>-280055.642017</v>
      </c>
      <c r="Y340" s="257" t="n">
        <v>-281729.390729</v>
      </c>
      <c r="Z340" s="257" t="n">
        <v>-1673.74871199997</v>
      </c>
      <c r="AA340" s="257" t="n">
        <v>1114.19147060834</v>
      </c>
      <c r="AB340" s="257" t="n">
        <v>-280055.642017</v>
      </c>
      <c r="AC340" s="257" t="n">
        <v>-281729.390729</v>
      </c>
      <c r="AD340" s="257" t="n">
        <v>-1673.74871199997</v>
      </c>
      <c r="AF340" s="257" t="n">
        <v>31112.3536382925</v>
      </c>
      <c r="AG340" s="259" t="n">
        <f aca="false">IF(ISERROR(VLOOKUP(B340,Acc_Cash!$A:$H,3,FALSE())),0,VLOOKUP(B340,Acc_Cash!$A:$H,3,FALSE()))</f>
        <v>0</v>
      </c>
      <c r="AH340" s="259" t="n">
        <f aca="false">AG340+AC340</f>
        <v>-281729.390729</v>
      </c>
      <c r="AI340" s="259" t="n">
        <f aca="false">AH340-(IF(ISERROR(VLOOKUP(A340,'YTD Last'!$E$2:$Z$500,21,0)),0,VLOOKUP(A340,'YTD Last'!$E$2:$Z$500,21,0)))</f>
        <v>-101414.472776</v>
      </c>
      <c r="AJ340" s="259" t="n">
        <f aca="false">AH340-IF(ISERROR(VLOOKUP(A340,'QTD Last'!$A$2:$AH$600,34,0)),0,VLOOKUP(A340,'QTD Last'!$A$2:$AH$600,34,0))</f>
        <v>-1673.74871199997</v>
      </c>
      <c r="AK340" s="259" t="n">
        <f aca="false">AH340-IF(ISERROR(VLOOKUP(A340,'MTD Last'!$A$2:$AH$600,34,0)),0,VLOOKUP(A340,'MTD Last'!$A$2:$AH$600,34,0))</f>
        <v>-1673.74871199997</v>
      </c>
      <c r="AL340" s="259" t="n">
        <f aca="false">AD340-AE340</f>
        <v>-1673.74871199997</v>
      </c>
      <c r="AM340" s="269" t="str">
        <f aca="false">ROUND((L340-Control!$C$3)/365,0)&amp;" Year"</f>
        <v>-20 Year</v>
      </c>
      <c r="AN340" s="260" t="n">
        <f aca="false">IF(F340="AAA",1,IF(F340="AA+",2,IF(F340="AA",3,IF(F340="AA-",4,IF(F340="A+",5,IF(F340="A",6,IF(F340="A-",7,IF(F340="BBB+",8,"Code"))))))))</f>
        <v>7</v>
      </c>
      <c r="AO340" s="260" t="str">
        <f aca="false">IF(F340="BBB",9,IF(F340="BBB-",10,IF(F340="BB+",11,IF(F340="BB",12,IF(F340="BB-",13,IF(F340="B+",14,IF(F340="B",15,IF(F340="B-",16,"Code"))))))))</f>
        <v>Code</v>
      </c>
      <c r="AP340" s="260" t="n">
        <f aca="false">IF(AN340="Code",AO340,AN340)</f>
        <v>7</v>
      </c>
      <c r="AQ340" s="259" t="n">
        <f aca="false">AH340-(IF(ISERROR(VLOOKUP(A340,'WTD Last'!$A$1:$AQ$605,34,0)),0,VLOOKUP(A340,'WTD Last'!$A$1:$AQ$605,34,0)))</f>
        <v>-17339.932605</v>
      </c>
      <c r="AR340" s="270" t="n">
        <f aca="false">R340-(IF(ISERROR(VLOOKUP(A340,'WTD Last'!$A$1:$AQ$605,18,0)),0,VLOOKUP(A340,'WTD Last'!$A$1:$AQ$605,18,0)))</f>
        <v>-3.348016</v>
      </c>
      <c r="AS340" s="259" t="n">
        <f aca="false">O340-(IF(ISERROR(VLOOKUP(A340,'WTD Last'!$A$1:$AQ$605,15,0)),0,VLOOKUP(A340,'WTD Last'!$A$1:$AQ$605,15,0)))</f>
        <v>-39.1485129999992</v>
      </c>
      <c r="AT340" s="259" t="n">
        <f aca="false">N340*(P340/100)/360</f>
        <v>-611.111111111111</v>
      </c>
      <c r="AV340" s="261" t="n">
        <v>93170</v>
      </c>
      <c r="AW340" s="255"/>
      <c r="AX340" s="257"/>
    </row>
    <row r="341" customFormat="false" ht="12.75" hidden="false" customHeight="false" outlineLevel="0" collapsed="false">
      <c r="A341" s="255" t="n">
        <v>1522</v>
      </c>
      <c r="B341" s="255" t="n">
        <v>572</v>
      </c>
      <c r="C341" s="255" t="s">
        <v>2</v>
      </c>
      <c r="D341" s="255" t="s">
        <v>157</v>
      </c>
      <c r="E341" s="255" t="s">
        <v>345</v>
      </c>
      <c r="F341" s="255" t="s">
        <v>95</v>
      </c>
      <c r="G341" s="255" t="s">
        <v>191</v>
      </c>
      <c r="H341" s="255" t="s">
        <v>168</v>
      </c>
      <c r="I341" s="255" t="s">
        <v>156</v>
      </c>
      <c r="J341" s="256" t="s">
        <v>158</v>
      </c>
      <c r="K341" s="268" t="n">
        <v>36896</v>
      </c>
      <c r="L341" s="268" t="n">
        <v>38722</v>
      </c>
      <c r="M341" s="255" t="s">
        <v>155</v>
      </c>
      <c r="N341" s="257" t="n">
        <v>10000000</v>
      </c>
      <c r="O341" s="257" t="n">
        <v>-4202.952197</v>
      </c>
      <c r="P341" s="258" t="n">
        <v>2.2</v>
      </c>
      <c r="Q341" s="257" t="n">
        <v>164.408115</v>
      </c>
      <c r="R341" s="257" t="n">
        <v>164.218086</v>
      </c>
      <c r="S341" s="258" t="n">
        <v>-0.13886158377554</v>
      </c>
      <c r="T341" s="257" t="n">
        <v>583.628598608307</v>
      </c>
      <c r="U341" s="257" t="n">
        <v>2204.311584</v>
      </c>
      <c r="V341" s="257" t="n">
        <v>0</v>
      </c>
      <c r="W341" s="257" t="n">
        <v>2787.94018260831</v>
      </c>
      <c r="X341" s="257" t="n">
        <v>280055.642017</v>
      </c>
      <c r="Y341" s="257" t="n">
        <v>281729.390729</v>
      </c>
      <c r="Z341" s="257" t="n">
        <v>1673.74871199997</v>
      </c>
      <c r="AA341" s="257" t="n">
        <v>-1114.19147060834</v>
      </c>
      <c r="AB341" s="257" t="n">
        <v>280055.642017</v>
      </c>
      <c r="AC341" s="257" t="n">
        <v>281729.390729</v>
      </c>
      <c r="AD341" s="257" t="n">
        <v>1673.74871199997</v>
      </c>
      <c r="AF341" s="257" t="n">
        <v>-31112.3536382925</v>
      </c>
      <c r="AG341" s="259" t="n">
        <f aca="false">IF(ISERROR(VLOOKUP(B341,Acc_Cash!$A:$H,3,FALSE())),0,VLOOKUP(B341,Acc_Cash!$A:$H,3,FALSE()))</f>
        <v>0</v>
      </c>
      <c r="AH341" s="259" t="n">
        <f aca="false">AG341+AC341</f>
        <v>281729.390729</v>
      </c>
      <c r="AI341" s="259" t="n">
        <f aca="false">AH341-(IF(ISERROR(VLOOKUP(A341,'YTD Last'!$E$2:$Z$383,21,0)),0,VLOOKUP(A341,'YTD Last'!$E$2:$Z$383,21,0)))</f>
        <v>101414.472776</v>
      </c>
      <c r="AJ341" s="259" t="n">
        <f aca="false">AH341-IF(ISERROR(VLOOKUP(A341,'QTD Last'!$A$2:$AH$600,34,0)),0,VLOOKUP(A341,'QTD Last'!$A$2:$AH$600,34,0))</f>
        <v>1673.74871199997</v>
      </c>
      <c r="AK341" s="259" t="n">
        <f aca="false">AH341-IF(ISERROR(VLOOKUP(A341,'MTD Last'!$A$2:$AH$600,34,0)),0,VLOOKUP(A341,'MTD Last'!$A$2:$AH$600,34,0))</f>
        <v>1673.74871199997</v>
      </c>
      <c r="AL341" s="259" t="n">
        <f aca="false">AD341-AE341</f>
        <v>1673.74871199997</v>
      </c>
      <c r="AM341" s="269" t="str">
        <f aca="false">ROUND((L341-Control!$C$3)/365,0)&amp;" Year"</f>
        <v>-20 Year</v>
      </c>
      <c r="AN341" s="260" t="n">
        <f aca="false">IF(F341="AAA",1,IF(F341="AA+",2,IF(F341="AA",3,IF(F341="AA-",4,IF(F341="A+",5,IF(F341="A",6,IF(F341="A-",7,IF(F341="BBB+",8,"Code"))))))))</f>
        <v>7</v>
      </c>
      <c r="AO341" s="260" t="str">
        <f aca="false">IF(F341="BBB",9,IF(F341="BBB-",10,IF(F341="BB+",11,IF(F341="BB",12,IF(F341="BB-",13,IF(F341="B+",14,IF(F341="B",15,IF(F341="B-",16,"Code"))))))))</f>
        <v>Code</v>
      </c>
      <c r="AP341" s="260" t="n">
        <f aca="false">IF(AN341="Code",AO341,AN341)</f>
        <v>7</v>
      </c>
      <c r="AQ341" s="259" t="n">
        <f aca="false">AH341-(IF(ISERROR(VLOOKUP(A341,'WTD Last'!$A$1:$AQ$605,34,0)),0,VLOOKUP(A341,'WTD Last'!$A$1:$AQ$605,34,0)))</f>
        <v>17339.932605</v>
      </c>
      <c r="AR341" s="270" t="n">
        <f aca="false">R341-(IF(ISERROR(VLOOKUP(A341,'WTD Last'!$A$1:$AQ$605,18,0)),0,VLOOKUP(A341,'WTD Last'!$A$1:$AQ$605,18,0)))</f>
        <v>-3.348016</v>
      </c>
      <c r="AS341" s="259" t="n">
        <f aca="false">O341-(IF(ISERROR(VLOOKUP(A341,'WTD Last'!$A$1:$AQ$605,15,0)),0,VLOOKUP(A341,'WTD Last'!$A$1:$AQ$605,15,0)))</f>
        <v>39.1485129999992</v>
      </c>
      <c r="AT341" s="259" t="n">
        <f aca="false">N341*(P341/100)/360</f>
        <v>611.111111111111</v>
      </c>
      <c r="AV341" s="261" t="n">
        <v>93170</v>
      </c>
      <c r="AW341" s="255"/>
      <c r="AX341" s="257"/>
    </row>
    <row r="342" customFormat="false" ht="12.75" hidden="false" customHeight="false" outlineLevel="0" collapsed="false">
      <c r="A342" s="255" t="n">
        <v>252</v>
      </c>
      <c r="B342" s="255" t="n">
        <v>366</v>
      </c>
      <c r="C342" s="255" t="s">
        <v>3</v>
      </c>
      <c r="D342" s="255" t="s">
        <v>192</v>
      </c>
      <c r="E342" s="255" t="s">
        <v>346</v>
      </c>
      <c r="F342" s="255" t="s">
        <v>116</v>
      </c>
      <c r="G342" s="255" t="s">
        <v>167</v>
      </c>
      <c r="H342" s="255" t="s">
        <v>168</v>
      </c>
      <c r="I342" s="255" t="s">
        <v>181</v>
      </c>
      <c r="J342" s="256" t="s">
        <v>154</v>
      </c>
      <c r="K342" s="268" t="n">
        <v>36593</v>
      </c>
      <c r="L342" s="268" t="n">
        <v>36951</v>
      </c>
      <c r="M342" s="255" t="s">
        <v>155</v>
      </c>
      <c r="N342" s="257" t="n">
        <v>0</v>
      </c>
      <c r="O342" s="257" t="n">
        <v>0</v>
      </c>
      <c r="P342" s="258" t="n">
        <v>1.4</v>
      </c>
      <c r="Q342" s="257" t="n">
        <v>0</v>
      </c>
      <c r="R342" s="257" t="n">
        <v>0</v>
      </c>
      <c r="T342" s="257" t="n">
        <v>0</v>
      </c>
      <c r="U342" s="257" t="n">
        <v>0</v>
      </c>
      <c r="V342" s="257" t="n">
        <v>0</v>
      </c>
      <c r="W342" s="257" t="n">
        <v>0</v>
      </c>
      <c r="X342" s="257" t="n">
        <v>0</v>
      </c>
      <c r="Y342" s="257" t="n">
        <v>0</v>
      </c>
      <c r="Z342" s="257" t="n">
        <v>0</v>
      </c>
      <c r="AA342" s="257" t="n">
        <v>0</v>
      </c>
      <c r="AB342" s="257" t="n">
        <v>0</v>
      </c>
      <c r="AC342" s="257" t="n">
        <v>0</v>
      </c>
      <c r="AD342" s="257" t="n">
        <v>0</v>
      </c>
      <c r="AF342" s="257" t="n">
        <v>0</v>
      </c>
      <c r="AG342" s="259" t="n">
        <f aca="false">IF(ISERROR(VLOOKUP(B342,Acc_Cash!$A:$H,3,FALSE())),0,VLOOKUP(B342,Acc_Cash!$A:$H,3,FALSE()))</f>
        <v>358891.815556</v>
      </c>
      <c r="AH342" s="259" t="n">
        <f aca="false">AG342+AC342</f>
        <v>358891.815556</v>
      </c>
      <c r="AI342" s="259" t="n">
        <f aca="false">AH342-(IF(ISERROR(VLOOKUP(A342,'YTD Last'!$E$2:$Z$500,21,0)),0,VLOOKUP(A342,'YTD Last'!$E$2:$Z$500,21,0)))</f>
        <v>83859.174837</v>
      </c>
      <c r="AJ342" s="259" t="n">
        <f aca="false">AH342-IF(ISERROR(VLOOKUP(A342,'QTD Last'!$A$2:$AH$600,34,0)),0,VLOOKUP(A342,'QTD Last'!$A$2:$AH$600,34,0))</f>
        <v>0</v>
      </c>
      <c r="AK342" s="259" t="n">
        <f aca="false">AH342-IF(ISERROR(VLOOKUP(A342,'MTD Last'!$A$2:$AH$600,34,0)),0,VLOOKUP(A342,'MTD Last'!$A$2:$AH$600,34,0))</f>
        <v>0</v>
      </c>
      <c r="AL342" s="259" t="n">
        <f aca="false">AD342-AE342</f>
        <v>0</v>
      </c>
      <c r="AM342" s="269" t="str">
        <f aca="false">ROUND((L342-Control!$C$3)/365,0)&amp;" Year"</f>
        <v>-25 Year</v>
      </c>
      <c r="AN342" s="260" t="n">
        <f aca="false">IF(F342="AAA",1,IF(F342="AA+",2,IF(F342="AA",3,IF(F342="AA-",4,IF(F342="A+",5,IF(F342="A",6,IF(F342="A-",7,IF(F342="BBB+",8,"Code"))))))))</f>
        <v>8</v>
      </c>
      <c r="AO342" s="260" t="str">
        <f aca="false">IF(F342="BBB",9,IF(F342="BBB-",10,IF(F342="BB+",11,IF(F342="BB",12,IF(F342="BB-",13,IF(F342="B+",14,IF(F342="B",15,IF(F342="B-",16,"Code"))))))))</f>
        <v>Code</v>
      </c>
      <c r="AP342" s="260" t="n">
        <f aca="false">IF(AN342="Code",AO342,AN342)</f>
        <v>8</v>
      </c>
      <c r="AQ342" s="259" t="n">
        <f aca="false">AH342-(IF(ISERROR(VLOOKUP(A342,'WTD Last'!$A$1:$AQ$605,34,0)),0,VLOOKUP(A342,'WTD Last'!$A$1:$AQ$605,34,0)))</f>
        <v>0</v>
      </c>
      <c r="AR342" s="270" t="n">
        <f aca="false">R342-(IF(ISERROR(VLOOKUP(A342,'WTD Last'!$A$1:$AQ$605,18,0)),0,VLOOKUP(A342,'WTD Last'!$A$1:$AQ$605,18,0)))</f>
        <v>0</v>
      </c>
      <c r="AS342" s="259" t="n">
        <f aca="false">O342-(IF(ISERROR(VLOOKUP(A342,'WTD Last'!$A$1:$AQ$605,15,0)),0,VLOOKUP(A342,'WTD Last'!$A$1:$AQ$605,15,0)))</f>
        <v>0</v>
      </c>
      <c r="AT342" s="259" t="n">
        <f aca="false">N342*(P342/100)/360</f>
        <v>0</v>
      </c>
      <c r="AU342" s="261" t="n">
        <v>61984</v>
      </c>
      <c r="AV342" s="261" t="n">
        <v>5566</v>
      </c>
      <c r="AW342" s="255"/>
      <c r="AX342" s="257"/>
    </row>
    <row r="343" customFormat="false" ht="12.75" hidden="false" customHeight="false" outlineLevel="0" collapsed="false">
      <c r="A343" s="255" t="n">
        <v>1590</v>
      </c>
      <c r="B343" s="255" t="n">
        <v>644</v>
      </c>
      <c r="C343" s="255" t="s">
        <v>3</v>
      </c>
      <c r="D343" s="255" t="s">
        <v>222</v>
      </c>
      <c r="E343" s="255" t="s">
        <v>346</v>
      </c>
      <c r="F343" s="255" t="s">
        <v>116</v>
      </c>
      <c r="G343" s="255" t="s">
        <v>167</v>
      </c>
      <c r="H343" s="255" t="s">
        <v>168</v>
      </c>
      <c r="I343" s="255" t="s">
        <v>177</v>
      </c>
      <c r="J343" s="256" t="s">
        <v>154</v>
      </c>
      <c r="K343" s="268" t="n">
        <v>36593</v>
      </c>
      <c r="L343" s="268" t="n">
        <v>36951</v>
      </c>
      <c r="M343" s="255" t="s">
        <v>155</v>
      </c>
      <c r="N343" s="257" t="n">
        <v>0</v>
      </c>
      <c r="O343" s="257" t="n">
        <v>0</v>
      </c>
      <c r="P343" s="258" t="n">
        <v>1.4</v>
      </c>
      <c r="Q343" s="257" t="n">
        <v>0</v>
      </c>
      <c r="R343" s="257" t="n">
        <v>0</v>
      </c>
      <c r="T343" s="257" t="n">
        <v>0</v>
      </c>
      <c r="U343" s="257" t="n">
        <v>0</v>
      </c>
      <c r="V343" s="257" t="n">
        <v>0</v>
      </c>
      <c r="W343" s="257" t="n">
        <v>0</v>
      </c>
      <c r="X343" s="257" t="n">
        <v>0</v>
      </c>
      <c r="Y343" s="257" t="n">
        <v>0</v>
      </c>
      <c r="Z343" s="257" t="n">
        <v>0</v>
      </c>
      <c r="AA343" s="257" t="n">
        <v>0</v>
      </c>
      <c r="AB343" s="257" t="n">
        <v>0</v>
      </c>
      <c r="AC343" s="257" t="n">
        <v>0</v>
      </c>
      <c r="AD343" s="257" t="n">
        <v>0</v>
      </c>
      <c r="AF343" s="257" t="n">
        <v>0</v>
      </c>
      <c r="AG343" s="259" t="n">
        <f aca="false">IF(ISERROR(VLOOKUP(B343,Acc_Cash!$A:$H,3,FALSE())),0,VLOOKUP(B343,Acc_Cash!$A:$H,3,FALSE()))</f>
        <v>-358891.815556</v>
      </c>
      <c r="AH343" s="259" t="n">
        <f aca="false">AG343+AC343</f>
        <v>-358891.815556</v>
      </c>
      <c r="AI343" s="259" t="n">
        <f aca="false">AH343-(IF(ISERROR(VLOOKUP(A343,'YTD Last'!$E$2:$Z$500,21,0)),0,VLOOKUP(A343,'YTD Last'!$E$2:$Z$500,21,0)))</f>
        <v>-83859.174837</v>
      </c>
      <c r="AJ343" s="259" t="n">
        <f aca="false">AH343-IF(ISERROR(VLOOKUP(A343,'QTD Last'!$A$2:$AH$600,34,0)),0,VLOOKUP(A343,'QTD Last'!$A$2:$AH$600,34,0))</f>
        <v>0</v>
      </c>
      <c r="AK343" s="259" t="n">
        <f aca="false">AH343-IF(ISERROR(VLOOKUP(A343,'MTD Last'!$A$2:$AH$600,34,0)),0,VLOOKUP(A343,'MTD Last'!$A$2:$AH$600,34,0))</f>
        <v>0</v>
      </c>
      <c r="AL343" s="259" t="n">
        <f aca="false">AD343-AE343</f>
        <v>0</v>
      </c>
      <c r="AM343" s="269" t="str">
        <f aca="false">ROUND((L343-Control!$C$3)/365,0)&amp;" Year"</f>
        <v>-25 Year</v>
      </c>
      <c r="AN343" s="260" t="n">
        <f aca="false">IF(F343="AAA",1,IF(F343="AA+",2,IF(F343="AA",3,IF(F343="AA-",4,IF(F343="A+",5,IF(F343="A",6,IF(F343="A-",7,IF(F343="BBB+",8,"Code"))))))))</f>
        <v>8</v>
      </c>
      <c r="AO343" s="260" t="str">
        <f aca="false">IF(F343="BBB",9,IF(F343="BBB-",10,IF(F343="BB+",11,IF(F343="BB",12,IF(F343="BB-",13,IF(F343="B+",14,IF(F343="B",15,IF(F343="B-",16,"Code"))))))))</f>
        <v>Code</v>
      </c>
      <c r="AP343" s="260" t="n">
        <f aca="false">IF(AN343="Code",AO343,AN343)</f>
        <v>8</v>
      </c>
      <c r="AQ343" s="259" t="n">
        <f aca="false">AH343-(IF(ISERROR(VLOOKUP(A343,'WTD Last'!$A$1:$AQ$605,34,0)),0,VLOOKUP(A343,'WTD Last'!$A$1:$AQ$605,34,0)))</f>
        <v>0</v>
      </c>
      <c r="AR343" s="270" t="n">
        <f aca="false">R343-(IF(ISERROR(VLOOKUP(A343,'WTD Last'!$A$1:$AQ$605,18,0)),0,VLOOKUP(A343,'WTD Last'!$A$1:$AQ$605,18,0)))</f>
        <v>0</v>
      </c>
      <c r="AS343" s="259" t="n">
        <f aca="false">O343-(IF(ISERROR(VLOOKUP(A343,'WTD Last'!$A$1:$AQ$605,15,0)),0,VLOOKUP(A343,'WTD Last'!$A$1:$AQ$605,15,0)))</f>
        <v>0</v>
      </c>
      <c r="AT343" s="259" t="n">
        <f aca="false">N343*(P343/100)/360</f>
        <v>0</v>
      </c>
      <c r="AU343" s="261" t="n">
        <v>45549</v>
      </c>
      <c r="AV343" s="261" t="n">
        <v>5566</v>
      </c>
      <c r="AW343" s="255"/>
      <c r="AX343" s="257"/>
    </row>
    <row r="344" customFormat="false" ht="12.75" hidden="false" customHeight="false" outlineLevel="0" collapsed="false">
      <c r="A344" s="255" t="n">
        <v>1591</v>
      </c>
      <c r="B344" s="255" t="n">
        <v>645</v>
      </c>
      <c r="C344" s="255" t="s">
        <v>2</v>
      </c>
      <c r="D344" s="255" t="s">
        <v>223</v>
      </c>
      <c r="E344" s="255" t="s">
        <v>346</v>
      </c>
      <c r="F344" s="255" t="s">
        <v>116</v>
      </c>
      <c r="G344" s="255" t="s">
        <v>167</v>
      </c>
      <c r="H344" s="255" t="s">
        <v>168</v>
      </c>
      <c r="I344" s="255" t="s">
        <v>179</v>
      </c>
      <c r="J344" s="256" t="s">
        <v>154</v>
      </c>
      <c r="K344" s="268" t="n">
        <v>36593</v>
      </c>
      <c r="L344" s="268" t="n">
        <v>36951</v>
      </c>
      <c r="M344" s="255" t="s">
        <v>155</v>
      </c>
      <c r="N344" s="257" t="n">
        <v>0</v>
      </c>
      <c r="O344" s="257" t="n">
        <v>0</v>
      </c>
      <c r="P344" s="258" t="n">
        <v>1.4</v>
      </c>
      <c r="Q344" s="257" t="n">
        <v>0</v>
      </c>
      <c r="R344" s="257" t="n">
        <v>0</v>
      </c>
      <c r="T344" s="257" t="n">
        <v>0</v>
      </c>
      <c r="U344" s="257" t="n">
        <v>0</v>
      </c>
      <c r="V344" s="257" t="n">
        <v>0</v>
      </c>
      <c r="W344" s="257" t="n">
        <v>0</v>
      </c>
      <c r="X344" s="257" t="n">
        <v>0</v>
      </c>
      <c r="Y344" s="257" t="n">
        <v>0</v>
      </c>
      <c r="Z344" s="257" t="n">
        <v>0</v>
      </c>
      <c r="AA344" s="257" t="n">
        <v>0</v>
      </c>
      <c r="AB344" s="257" t="n">
        <v>0</v>
      </c>
      <c r="AC344" s="257" t="n">
        <v>0</v>
      </c>
      <c r="AD344" s="257" t="n">
        <v>0</v>
      </c>
      <c r="AF344" s="257" t="n">
        <v>0</v>
      </c>
      <c r="AG344" s="259" t="n">
        <f aca="false">IF(ISERROR(VLOOKUP(B344,Acc_Cash!$A:$H,3,FALSE())),0,VLOOKUP(B344,Acc_Cash!$A:$H,3,FALSE()))</f>
        <v>358891.815556</v>
      </c>
      <c r="AH344" s="259" t="n">
        <f aca="false">AG344+AC344</f>
        <v>358891.815556</v>
      </c>
      <c r="AI344" s="259" t="n">
        <f aca="false">AH344-(IF(ISERROR(VLOOKUP(A344,'YTD Last'!$E$2:$Z$500,21,0)),0,VLOOKUP(A344,'YTD Last'!$E$2:$Z$500,21,0)))</f>
        <v>83859.174837</v>
      </c>
      <c r="AJ344" s="259" t="n">
        <f aca="false">AH344-IF(ISERROR(VLOOKUP(A344,'QTD Last'!$A$2:$AH$600,34,0)),0,VLOOKUP(A344,'QTD Last'!$A$2:$AH$600,34,0))</f>
        <v>0</v>
      </c>
      <c r="AK344" s="259" t="n">
        <f aca="false">AH344-IF(ISERROR(VLOOKUP(A344,'MTD Last'!$A$2:$AH$600,34,0)),0,VLOOKUP(A344,'MTD Last'!$A$2:$AH$600,34,0))</f>
        <v>0</v>
      </c>
      <c r="AL344" s="259" t="n">
        <f aca="false">AD344-AE344</f>
        <v>0</v>
      </c>
      <c r="AM344" s="269" t="str">
        <f aca="false">ROUND((L344-Control!$C$3)/365,0)&amp;" Year"</f>
        <v>-25 Year</v>
      </c>
      <c r="AN344" s="260" t="n">
        <f aca="false">IF(F344="AAA",1,IF(F344="AA+",2,IF(F344="AA",3,IF(F344="AA-",4,IF(F344="A+",5,IF(F344="A",6,IF(F344="A-",7,IF(F344="BBB+",8,"Code"))))))))</f>
        <v>8</v>
      </c>
      <c r="AO344" s="260" t="str">
        <f aca="false">IF(F344="BBB",9,IF(F344="BBB-",10,IF(F344="BB+",11,IF(F344="BB",12,IF(F344="BB-",13,IF(F344="B+",14,IF(F344="B",15,IF(F344="B-",16,"Code"))))))))</f>
        <v>Code</v>
      </c>
      <c r="AP344" s="260" t="n">
        <f aca="false">IF(AN344="Code",AO344,AN344)</f>
        <v>8</v>
      </c>
      <c r="AQ344" s="259" t="n">
        <f aca="false">AH344-(IF(ISERROR(VLOOKUP(A344,'WTD Last'!$A$1:$AQ$605,34,0)),0,VLOOKUP(A344,'WTD Last'!$A$1:$AQ$605,34,0)))</f>
        <v>0</v>
      </c>
      <c r="AR344" s="270" t="n">
        <f aca="false">R344-(IF(ISERROR(VLOOKUP(A344,'WTD Last'!$A$1:$AQ$605,18,0)),0,VLOOKUP(A344,'WTD Last'!$A$1:$AQ$605,18,0)))</f>
        <v>0</v>
      </c>
      <c r="AS344" s="259" t="n">
        <f aca="false">O344-(IF(ISERROR(VLOOKUP(A344,'WTD Last'!$A$1:$AQ$605,15,0)),0,VLOOKUP(A344,'WTD Last'!$A$1:$AQ$605,15,0)))</f>
        <v>0</v>
      </c>
      <c r="AT344" s="259" t="n">
        <f aca="false">N344*(P344/100)/360</f>
        <v>0</v>
      </c>
      <c r="AU344" s="261" t="n">
        <v>1305</v>
      </c>
      <c r="AV344" s="261" t="n">
        <v>5566</v>
      </c>
      <c r="AW344" s="255"/>
      <c r="AX344" s="257"/>
    </row>
    <row r="345" customFormat="false" ht="12.75" hidden="false" customHeight="false" outlineLevel="0" collapsed="false">
      <c r="A345" s="255" t="n">
        <v>1341</v>
      </c>
      <c r="B345" s="255" t="n">
        <v>501</v>
      </c>
      <c r="C345" s="255" t="s">
        <v>2</v>
      </c>
      <c r="D345" s="255" t="s">
        <v>104</v>
      </c>
      <c r="E345" s="255" t="s">
        <v>347</v>
      </c>
      <c r="F345" s="255" t="s">
        <v>304</v>
      </c>
      <c r="G345" s="255" t="s">
        <v>160</v>
      </c>
      <c r="H345" s="255" t="s">
        <v>161</v>
      </c>
      <c r="I345" s="255" t="s">
        <v>156</v>
      </c>
      <c r="J345" s="256" t="s">
        <v>212</v>
      </c>
      <c r="K345" s="268" t="n">
        <v>36896</v>
      </c>
      <c r="L345" s="268" t="n">
        <v>38722</v>
      </c>
      <c r="M345" s="255" t="s">
        <v>155</v>
      </c>
      <c r="N345" s="257" t="n">
        <v>-10000000</v>
      </c>
      <c r="O345" s="257" t="n">
        <v>4009.866862</v>
      </c>
      <c r="P345" s="258" t="n">
        <v>0.14</v>
      </c>
      <c r="Q345" s="257" t="n">
        <v>15.163441</v>
      </c>
      <c r="R345" s="257" t="n">
        <v>15.148803</v>
      </c>
      <c r="S345" s="258" t="n">
        <v>-0.00998625712946641</v>
      </c>
      <c r="T345" s="257" t="n">
        <v>-40.0435615388586</v>
      </c>
      <c r="U345" s="257" t="n">
        <v>-159.918747</v>
      </c>
      <c r="V345" s="257" t="n">
        <v>0</v>
      </c>
      <c r="W345" s="257" t="n">
        <v>-199.962308538859</v>
      </c>
      <c r="X345" s="257" t="n">
        <v>1501.853646</v>
      </c>
      <c r="Y345" s="257" t="n">
        <v>1405.61036</v>
      </c>
      <c r="Z345" s="257" t="n">
        <v>-96.2432860000001</v>
      </c>
      <c r="AA345" s="257" t="n">
        <v>103.719022538859</v>
      </c>
      <c r="AB345" s="257" t="n">
        <v>1501.853646</v>
      </c>
      <c r="AC345" s="257" t="n">
        <v>1405.61036</v>
      </c>
      <c r="AD345" s="257" t="n">
        <v>-96.2432860000001</v>
      </c>
      <c r="AF345" s="257" t="n">
        <v>6002.5701990709</v>
      </c>
      <c r="AG345" s="259" t="n">
        <f aca="false">IF(ISERROR(VLOOKUP(B345,Acc_Cash!$A:$H,3,FALSE())),0,VLOOKUP(B345,Acc_Cash!$A:$H,3,FALSE()))</f>
        <v>0</v>
      </c>
      <c r="AH345" s="259" t="n">
        <f aca="false">AG345+AC345</f>
        <v>1405.61036</v>
      </c>
      <c r="AI345" s="259" t="n">
        <f aca="false">AH345-(IF(ISERROR(VLOOKUP(A345,'YTD Last'!$E$2:$Z$500,21,0)),0,VLOOKUP(A345,'YTD Last'!$E$2:$Z$500,21,0)))</f>
        <v>-24024.508039</v>
      </c>
      <c r="AJ345" s="259" t="n">
        <f aca="false">AH345-IF(ISERROR(VLOOKUP(A345,'QTD Last'!$A$2:$AH$600,34,0)),0,VLOOKUP(A345,'QTD Last'!$A$2:$AH$600,34,0))</f>
        <v>-96.2432860000001</v>
      </c>
      <c r="AK345" s="259" t="n">
        <f aca="false">AH345-IF(ISERROR(VLOOKUP(A345,'MTD Last'!$A$2:$AH$600,34,0)),0,VLOOKUP(A345,'MTD Last'!$A$2:$AH$600,34,0))</f>
        <v>-96.2432860000001</v>
      </c>
      <c r="AL345" s="259" t="n">
        <f aca="false">AD345-AE345</f>
        <v>-96.2432860000001</v>
      </c>
      <c r="AM345" s="269" t="str">
        <f aca="false">ROUND((L345-Control!$C$3)/365,0)&amp;" Year"</f>
        <v>-20 Year</v>
      </c>
      <c r="AN345" s="260" t="n">
        <f aca="false">IF(F345="AAA",1,IF(F345="AA+",2,IF(F345="AA",3,IF(F345="AA-",4,IF(F345="A+",5,IF(F345="A",6,IF(F345="A-",7,IF(F345="BBB+",8,"Code"))))))))</f>
        <v>1</v>
      </c>
      <c r="AO345" s="260" t="str">
        <f aca="false">IF(F345="BBB",9,IF(F345="BBB-",10,IF(F345="BB+",11,IF(F345="BB",12,IF(F345="BB-",13,IF(F345="B+",14,IF(F345="B",15,IF(F345="B-",16,"Code"))))))))</f>
        <v>Code</v>
      </c>
      <c r="AP345" s="260" t="n">
        <f aca="false">IF(AN345="Code",AO345,AN345)</f>
        <v>1</v>
      </c>
      <c r="AQ345" s="259" t="n">
        <f aca="false">AH345-(IF(ISERROR(VLOOKUP(A345,'WTD Last'!$A$1:$AQ$605,34,0)),0,VLOOKUP(A345,'WTD Last'!$A$1:$AQ$605,34,0)))</f>
        <v>-1258.053632</v>
      </c>
      <c r="AR345" s="270" t="n">
        <f aca="false">R345-(IF(ISERROR(VLOOKUP(A345,'WTD Last'!$A$1:$AQ$605,18,0)),0,VLOOKUP(A345,'WTD Last'!$A$1:$AQ$605,18,0)))</f>
        <v>-0.214137000000001</v>
      </c>
      <c r="AS345" s="259" t="n">
        <f aca="false">O345-(IF(ISERROR(VLOOKUP(A345,'WTD Last'!$A$1:$AQ$605,15,0)),0,VLOOKUP(A345,'WTD Last'!$A$1:$AQ$605,15,0)))</f>
        <v>-37.4340639999996</v>
      </c>
      <c r="AT345" s="259" t="n">
        <f aca="false">N345*(P345/100)/360</f>
        <v>-38.8888888888889</v>
      </c>
      <c r="AV345" s="261" t="n">
        <v>73268</v>
      </c>
      <c r="AW345" s="255"/>
      <c r="AX345" s="257"/>
    </row>
    <row r="346" customFormat="false" ht="12.75" hidden="false" customHeight="false" outlineLevel="0" collapsed="false">
      <c r="A346" s="255" t="n">
        <v>1523</v>
      </c>
      <c r="B346" s="255" t="n">
        <v>573</v>
      </c>
      <c r="C346" s="255" t="s">
        <v>2</v>
      </c>
      <c r="D346" s="255" t="s">
        <v>157</v>
      </c>
      <c r="E346" s="255" t="s">
        <v>347</v>
      </c>
      <c r="F346" s="255" t="s">
        <v>304</v>
      </c>
      <c r="G346" s="255" t="s">
        <v>160</v>
      </c>
      <c r="H346" s="255" t="s">
        <v>161</v>
      </c>
      <c r="I346" s="255" t="s">
        <v>156</v>
      </c>
      <c r="J346" s="256" t="s">
        <v>158</v>
      </c>
      <c r="K346" s="268" t="n">
        <v>36896</v>
      </c>
      <c r="L346" s="268" t="n">
        <v>38722</v>
      </c>
      <c r="M346" s="255" t="s">
        <v>155</v>
      </c>
      <c r="N346" s="257" t="n">
        <v>10000000</v>
      </c>
      <c r="O346" s="257" t="n">
        <v>-4009.866862</v>
      </c>
      <c r="P346" s="258" t="n">
        <v>0.14</v>
      </c>
      <c r="Q346" s="257" t="n">
        <v>15.163441</v>
      </c>
      <c r="R346" s="257" t="n">
        <v>15.148803</v>
      </c>
      <c r="S346" s="258" t="n">
        <v>-0.00998625712946641</v>
      </c>
      <c r="T346" s="257" t="n">
        <v>40.0435615388586</v>
      </c>
      <c r="U346" s="257" t="n">
        <v>159.918747</v>
      </c>
      <c r="V346" s="257" t="n">
        <v>0</v>
      </c>
      <c r="W346" s="257" t="n">
        <v>199.962308538859</v>
      </c>
      <c r="X346" s="257" t="n">
        <v>-1501.853646</v>
      </c>
      <c r="Y346" s="257" t="n">
        <v>-1405.61036</v>
      </c>
      <c r="Z346" s="257" t="n">
        <v>96.2432860000001</v>
      </c>
      <c r="AA346" s="257" t="n">
        <v>-103.719022538859</v>
      </c>
      <c r="AB346" s="257" t="n">
        <v>-1501.853646</v>
      </c>
      <c r="AC346" s="257" t="n">
        <v>-1405.61036</v>
      </c>
      <c r="AD346" s="257" t="n">
        <v>96.2432860000001</v>
      </c>
      <c r="AF346" s="257" t="n">
        <v>-6002.5701990709</v>
      </c>
      <c r="AG346" s="259" t="n">
        <f aca="false">IF(ISERROR(VLOOKUP(B346,Acc_Cash!$A:$H,3,FALSE())),0,VLOOKUP(B346,Acc_Cash!$A:$H,3,FALSE()))</f>
        <v>0</v>
      </c>
      <c r="AH346" s="259" t="n">
        <f aca="false">AG346+AC346</f>
        <v>-1405.61036</v>
      </c>
      <c r="AI346" s="259" t="n">
        <f aca="false">AH346-(IF(ISERROR(VLOOKUP(A346,'YTD Last'!$E$2:$Z$500,21,0)),0,VLOOKUP(A346,'YTD Last'!$E$2:$Z$500,21,0)))</f>
        <v>24024.508039</v>
      </c>
      <c r="AJ346" s="259" t="n">
        <f aca="false">AH346-IF(ISERROR(VLOOKUP(A346,'QTD Last'!$A$2:$AH$600,34,0)),0,VLOOKUP(A346,'QTD Last'!$A$2:$AH$600,34,0))</f>
        <v>96.2432860000001</v>
      </c>
      <c r="AK346" s="259" t="n">
        <f aca="false">AH346-IF(ISERROR(VLOOKUP(A346,'MTD Last'!$A$2:$AH$600,34,0)),0,VLOOKUP(A346,'MTD Last'!$A$2:$AH$600,34,0))</f>
        <v>96.2432860000001</v>
      </c>
      <c r="AL346" s="259" t="n">
        <f aca="false">AD346-AE346</f>
        <v>96.2432860000001</v>
      </c>
      <c r="AM346" s="269" t="str">
        <f aca="false">ROUND((L346-Control!$C$3)/365,0)&amp;" Year"</f>
        <v>-20 Year</v>
      </c>
      <c r="AN346" s="260" t="n">
        <f aca="false">IF(F346="AAA",1,IF(F346="AA+",2,IF(F346="AA",3,IF(F346="AA-",4,IF(F346="A+",5,IF(F346="A",6,IF(F346="A-",7,IF(F346="BBB+",8,"Code"))))))))</f>
        <v>1</v>
      </c>
      <c r="AO346" s="260" t="str">
        <f aca="false">IF(F346="BBB",9,IF(F346="BBB-",10,IF(F346="BB+",11,IF(F346="BB",12,IF(F346="BB-",13,IF(F346="B+",14,IF(F346="B",15,IF(F346="B-",16,"Code"))))))))</f>
        <v>Code</v>
      </c>
      <c r="AP346" s="260" t="n">
        <f aca="false">IF(AN346="Code",AO346,AN346)</f>
        <v>1</v>
      </c>
      <c r="AQ346" s="259" t="n">
        <f aca="false">AH346-(IF(ISERROR(VLOOKUP(A346,'WTD Last'!$A$1:$AQ$605,34,0)),0,VLOOKUP(A346,'WTD Last'!$A$1:$AQ$605,34,0)))</f>
        <v>1258.053632</v>
      </c>
      <c r="AR346" s="270" t="n">
        <f aca="false">R346-(IF(ISERROR(VLOOKUP(A346,'WTD Last'!$A$1:$AQ$605,18,0)),0,VLOOKUP(A346,'WTD Last'!$A$1:$AQ$605,18,0)))</f>
        <v>-0.214137000000001</v>
      </c>
      <c r="AS346" s="259" t="n">
        <f aca="false">O346-(IF(ISERROR(VLOOKUP(A346,'WTD Last'!$A$1:$AQ$605,15,0)),0,VLOOKUP(A346,'WTD Last'!$A$1:$AQ$605,15,0)))</f>
        <v>37.4340639999996</v>
      </c>
      <c r="AT346" s="259" t="n">
        <f aca="false">N346*(P346/100)/360</f>
        <v>38.8888888888889</v>
      </c>
      <c r="AV346" s="261" t="n">
        <v>73268</v>
      </c>
      <c r="AW346" s="255"/>
      <c r="AX346" s="257"/>
    </row>
    <row r="347" customFormat="false" ht="12.75" hidden="false" customHeight="false" outlineLevel="0" collapsed="false">
      <c r="A347" s="255" t="n">
        <v>1659</v>
      </c>
      <c r="B347" s="255" t="n">
        <v>869</v>
      </c>
      <c r="C347" s="255" t="s">
        <v>2</v>
      </c>
      <c r="D347" s="255" t="s">
        <v>104</v>
      </c>
      <c r="E347" s="255" t="s">
        <v>347</v>
      </c>
      <c r="F347" s="255" t="s">
        <v>304</v>
      </c>
      <c r="G347" s="255" t="s">
        <v>160</v>
      </c>
      <c r="H347" s="255" t="s">
        <v>161</v>
      </c>
      <c r="I347" s="255" t="s">
        <v>348</v>
      </c>
      <c r="J347" s="256" t="s">
        <v>212</v>
      </c>
      <c r="K347" s="268" t="n">
        <v>36950</v>
      </c>
      <c r="L347" s="268" t="n">
        <v>38776</v>
      </c>
      <c r="M347" s="255" t="s">
        <v>155</v>
      </c>
      <c r="N347" s="257" t="n">
        <v>-10000000</v>
      </c>
      <c r="O347" s="257" t="n">
        <v>4117.866376</v>
      </c>
      <c r="P347" s="258" t="n">
        <v>0.15</v>
      </c>
      <c r="Q347" s="257" t="n">
        <v>15.306164</v>
      </c>
      <c r="R347" s="257" t="n">
        <v>15.291842</v>
      </c>
      <c r="S347" s="258" t="n">
        <v>-0.0109166621668408</v>
      </c>
      <c r="T347" s="257" t="n">
        <v>-44.9533560749849</v>
      </c>
      <c r="U347" s="257" t="n">
        <v>-158.710032</v>
      </c>
      <c r="V347" s="257" t="n">
        <v>0</v>
      </c>
      <c r="W347" s="257" t="n">
        <v>-203.663388074985</v>
      </c>
      <c r="X347" s="257" t="n">
        <v>-86.209299</v>
      </c>
      <c r="Y347" s="257" t="n">
        <v>-188.90444</v>
      </c>
      <c r="Z347" s="257" t="n">
        <v>-102.695141</v>
      </c>
      <c r="AA347" s="257" t="n">
        <v>100.968247074985</v>
      </c>
      <c r="AB347" s="257" t="n">
        <v>-86.209299</v>
      </c>
      <c r="AC347" s="257" t="n">
        <v>-188.90444</v>
      </c>
      <c r="AD347" s="257" t="n">
        <v>-102.695141</v>
      </c>
      <c r="AF347" s="257" t="n">
        <v>6164.2400715532</v>
      </c>
      <c r="AG347" s="259" t="n">
        <f aca="false">IF(ISERROR(VLOOKUP(B347,Acc_Cash!$A:$H,3,FALSE())),0,VLOOKUP(B347,Acc_Cash!$A:$H,3,FALSE()))</f>
        <v>0</v>
      </c>
      <c r="AH347" s="259" t="n">
        <f aca="false">AG347+AC347</f>
        <v>-188.90444</v>
      </c>
      <c r="AI347" s="259" t="n">
        <f aca="false">AH347-(IF(ISERROR(VLOOKUP(A347,'YTD Last'!$E$2:$Z$500,21,0)),0,VLOOKUP(A347,'YTD Last'!$E$2:$Z$500,21,0)))</f>
        <v>-188.90444</v>
      </c>
      <c r="AJ347" s="259" t="n">
        <f aca="false">AH347-IF(ISERROR(VLOOKUP(A347,'QTD Last'!$A$2:$AH$600,34,0)),0,VLOOKUP(A347,'QTD Last'!$A$2:$AH$600,34,0))</f>
        <v>-102.695141</v>
      </c>
      <c r="AK347" s="259" t="n">
        <f aca="false">AH347-IF(ISERROR(VLOOKUP(A347,'MTD Last'!$A$2:$AH$600,34,0)),0,VLOOKUP(A347,'MTD Last'!$A$2:$AH$600,34,0))</f>
        <v>-102.695141</v>
      </c>
      <c r="AL347" s="259" t="n">
        <f aca="false">AD347-AE347</f>
        <v>-102.695141</v>
      </c>
      <c r="AM347" s="269" t="str">
        <f aca="false">ROUND((L347-Control!$C$3)/365,0)&amp;" Year"</f>
        <v>-20 Year</v>
      </c>
      <c r="AN347" s="260" t="n">
        <f aca="false">IF(F347="AAA",1,IF(F347="AA+",2,IF(F347="AA",3,IF(F347="AA-",4,IF(F347="A+",5,IF(F347="A",6,IF(F347="A-",7,IF(F347="BBB+",8,"Code"))))))))</f>
        <v>1</v>
      </c>
      <c r="AO347" s="260" t="str">
        <f aca="false">IF(F347="BBB",9,IF(F347="BBB-",10,IF(F347="BB+",11,IF(F347="BB",12,IF(F347="BB-",13,IF(F347="B+",14,IF(F347="B",15,IF(F347="B-",16,"Code"))))))))</f>
        <v>Code</v>
      </c>
      <c r="AP347" s="260" t="n">
        <f aca="false">IF(AN347="Code",AO347,AN347)</f>
        <v>1</v>
      </c>
      <c r="AQ347" s="259" t="n">
        <f aca="false">AH347-(IF(ISERROR(VLOOKUP(A347,'WTD Last'!$A$1:$AQ$605,34,0)),0,VLOOKUP(A347,'WTD Last'!$A$1:$AQ$605,34,0)))</f>
        <v>-1269.951324</v>
      </c>
      <c r="AR347" s="270" t="n">
        <f aca="false">R347-(IF(ISERROR(VLOOKUP(A347,'WTD Last'!$A$1:$AQ$605,18,0)),0,VLOOKUP(A347,'WTD Last'!$A$1:$AQ$605,18,0)))</f>
        <v>-0.211926</v>
      </c>
      <c r="AS347" s="259" t="n">
        <f aca="false">O347-(IF(ISERROR(VLOOKUP(A347,'WTD Last'!$A$1:$AQ$605,15,0)),0,VLOOKUP(A347,'WTD Last'!$A$1:$AQ$605,15,0)))</f>
        <v>-39.2124530000001</v>
      </c>
      <c r="AT347" s="259" t="n">
        <f aca="false">N347*(P347/100)/360</f>
        <v>-41.6666666666667</v>
      </c>
      <c r="AU347" s="261" t="n">
        <v>88762</v>
      </c>
      <c r="AV347" s="261" t="n">
        <v>73268</v>
      </c>
      <c r="AW347" s="255"/>
      <c r="AX347" s="257"/>
    </row>
    <row r="348" customFormat="false" ht="12.75" hidden="false" customHeight="false" outlineLevel="0" collapsed="false">
      <c r="A348" s="255" t="n">
        <v>230</v>
      </c>
      <c r="B348" s="255" t="n">
        <v>345</v>
      </c>
      <c r="C348" s="255" t="s">
        <v>2</v>
      </c>
      <c r="D348" s="255" t="s">
        <v>173</v>
      </c>
      <c r="E348" s="255" t="s">
        <v>349</v>
      </c>
      <c r="F348" s="255" t="s">
        <v>260</v>
      </c>
      <c r="G348" s="255" t="s">
        <v>96</v>
      </c>
      <c r="H348" s="255" t="s">
        <v>216</v>
      </c>
      <c r="I348" s="255" t="s">
        <v>228</v>
      </c>
      <c r="J348" s="256" t="s">
        <v>105</v>
      </c>
      <c r="K348" s="268" t="n">
        <v>36819</v>
      </c>
      <c r="L348" s="268" t="n">
        <v>39010</v>
      </c>
      <c r="M348" s="255" t="s">
        <v>155</v>
      </c>
      <c r="N348" s="257" t="n">
        <v>-20000000</v>
      </c>
      <c r="O348" s="257" t="n">
        <v>9152.338034</v>
      </c>
      <c r="P348" s="258" t="n">
        <v>0.28</v>
      </c>
      <c r="Q348" s="257" t="n">
        <v>46.889916</v>
      </c>
      <c r="R348" s="257" t="n">
        <v>46.843496</v>
      </c>
      <c r="S348" s="258" t="n">
        <v>-0.0442383108332275</v>
      </c>
      <c r="T348" s="257" t="n">
        <v>-404.883974798862</v>
      </c>
      <c r="U348" s="257" t="n">
        <v>-854.381985</v>
      </c>
      <c r="V348" s="257" t="n">
        <v>0</v>
      </c>
      <c r="W348" s="257" t="n">
        <v>-1259.26595979886</v>
      </c>
      <c r="X348" s="257" t="n">
        <v>169094.809736</v>
      </c>
      <c r="Y348" s="257" t="n">
        <v>168790.836983</v>
      </c>
      <c r="Z348" s="257" t="n">
        <v>-303.972753000009</v>
      </c>
      <c r="AA348" s="257" t="n">
        <v>955.293206798853</v>
      </c>
      <c r="AB348" s="257" t="n">
        <v>169094.809736</v>
      </c>
      <c r="AC348" s="257" t="n">
        <v>168790.836983</v>
      </c>
      <c r="AD348" s="257" t="n">
        <v>-303.972753000009</v>
      </c>
      <c r="AF348" s="257" t="n">
        <v>18066.715279116</v>
      </c>
      <c r="AG348" s="259" t="n">
        <f aca="false">IF(ISERROR(VLOOKUP(B348,Acc_Cash!$A:$H,3,FALSE())),0,VLOOKUP(B348,Acc_Cash!$A:$H,3,FALSE()))</f>
        <v>-14622.222222</v>
      </c>
      <c r="AH348" s="259" t="n">
        <f aca="false">AG348+AC348</f>
        <v>154168.614761</v>
      </c>
      <c r="AI348" s="259" t="n">
        <f aca="false">AH348-(IF(ISERROR(VLOOKUP(A348,'YTD Last'!$E$2:$Z$500,21,0)),0,VLOOKUP(A348,'YTD Last'!$E$2:$Z$500,21,0)))</f>
        <v>-98475.210882</v>
      </c>
      <c r="AJ348" s="259" t="n">
        <f aca="false">AH348-IF(ISERROR(VLOOKUP(A348,'QTD Last'!$A$2:$AH$600,34,0)),0,VLOOKUP(A348,'QTD Last'!$A$2:$AH$600,34,0))</f>
        <v>-303.972753000009</v>
      </c>
      <c r="AK348" s="259" t="n">
        <f aca="false">AH348-IF(ISERROR(VLOOKUP(A348,'MTD Last'!$A$2:$AH$600,34,0)),0,VLOOKUP(A348,'MTD Last'!$A$2:$AH$600,34,0))</f>
        <v>-303.972753000009</v>
      </c>
      <c r="AL348" s="259" t="n">
        <f aca="false">AD348-AE348</f>
        <v>-303.972753000009</v>
      </c>
      <c r="AM348" s="269" t="str">
        <f aca="false">ROUND((L348-Control!$C$3)/365,0)&amp;" Year"</f>
        <v>-19 Year</v>
      </c>
      <c r="AN348" s="260" t="n">
        <f aca="false">IF(F348="AAA",1,IF(F348="AA+",2,IF(F348="AA",3,IF(F348="AA-",4,IF(F348="A+",5,IF(F348="A",6,IF(F348="A-",7,IF(F348="BBB+",8,"Code"))))))))</f>
        <v>3</v>
      </c>
      <c r="AO348" s="260" t="str">
        <f aca="false">IF(F348="BBB",9,IF(F348="BBB-",10,IF(F348="BB+",11,IF(F348="BB",12,IF(F348="BB-",13,IF(F348="B+",14,IF(F348="B",15,IF(F348="B-",16,"Code"))))))))</f>
        <v>Code</v>
      </c>
      <c r="AP348" s="260" t="n">
        <f aca="false">IF(AN348="Code",AO348,AN348)</f>
        <v>3</v>
      </c>
      <c r="AQ348" s="259" t="n">
        <f aca="false">AH348-(IF(ISERROR(VLOOKUP(A348,'WTD Last'!$A$1:$AQ$605,34,0)),0,VLOOKUP(A348,'WTD Last'!$A$1:$AQ$605,34,0)))</f>
        <v>-25754.621597</v>
      </c>
      <c r="AR348" s="270" t="n">
        <f aca="false">R348-(IF(ISERROR(VLOOKUP(A348,'WTD Last'!$A$1:$AQ$605,18,0)),0,VLOOKUP(A348,'WTD Last'!$A$1:$AQ$605,18,0)))</f>
        <v>-2.441321</v>
      </c>
      <c r="AS348" s="259" t="n">
        <f aca="false">O348-(IF(ISERROR(VLOOKUP(A348,'WTD Last'!$A$1:$AQ$605,15,0)),0,VLOOKUP(A348,'WTD Last'!$A$1:$AQ$605,15,0)))</f>
        <v>-90.4979349999994</v>
      </c>
      <c r="AT348" s="259" t="n">
        <f aca="false">N348*(P348/100)/360</f>
        <v>-155.555555555556</v>
      </c>
      <c r="AU348" s="261" t="n">
        <v>63051</v>
      </c>
      <c r="AV348" s="261" t="n">
        <v>92881</v>
      </c>
      <c r="AW348" s="255"/>
      <c r="AX348" s="257"/>
    </row>
    <row r="349" customFormat="false" ht="12.75" hidden="false" customHeight="false" outlineLevel="0" collapsed="false">
      <c r="A349" s="255" t="n">
        <v>231</v>
      </c>
      <c r="B349" s="255" t="n">
        <v>346</v>
      </c>
      <c r="C349" s="255" t="s">
        <v>2</v>
      </c>
      <c r="D349" s="255" t="s">
        <v>176</v>
      </c>
      <c r="E349" s="255" t="s">
        <v>349</v>
      </c>
      <c r="F349" s="255" t="s">
        <v>260</v>
      </c>
      <c r="G349" s="255" t="s">
        <v>96</v>
      </c>
      <c r="H349" s="255" t="s">
        <v>216</v>
      </c>
      <c r="I349" s="255" t="s">
        <v>177</v>
      </c>
      <c r="J349" s="256" t="s">
        <v>105</v>
      </c>
      <c r="K349" s="268" t="n">
        <v>36819</v>
      </c>
      <c r="L349" s="268" t="n">
        <v>39010</v>
      </c>
      <c r="M349" s="255" t="s">
        <v>155</v>
      </c>
      <c r="N349" s="257" t="n">
        <v>20000000</v>
      </c>
      <c r="O349" s="257" t="n">
        <v>-9152.338034</v>
      </c>
      <c r="P349" s="258" t="n">
        <v>0.28</v>
      </c>
      <c r="Q349" s="257" t="n">
        <v>46.889916</v>
      </c>
      <c r="R349" s="257" t="n">
        <v>46.843496</v>
      </c>
      <c r="S349" s="258" t="n">
        <v>-0.0442383108332275</v>
      </c>
      <c r="T349" s="257" t="n">
        <v>404.883974798862</v>
      </c>
      <c r="U349" s="257" t="n">
        <v>854.381985</v>
      </c>
      <c r="V349" s="257" t="n">
        <v>0</v>
      </c>
      <c r="W349" s="257" t="n">
        <v>1259.26595979886</v>
      </c>
      <c r="X349" s="257" t="n">
        <v>-169094.809736</v>
      </c>
      <c r="Y349" s="257" t="n">
        <v>-168790.836983</v>
      </c>
      <c r="Z349" s="257" t="n">
        <v>303.972753000009</v>
      </c>
      <c r="AA349" s="257" t="n">
        <v>-955.293206798853</v>
      </c>
      <c r="AB349" s="257" t="n">
        <v>-169094.809736</v>
      </c>
      <c r="AC349" s="257" t="n">
        <v>-168790.836983</v>
      </c>
      <c r="AD349" s="257" t="n">
        <v>303.972753000009</v>
      </c>
      <c r="AF349" s="257" t="n">
        <v>-18066.715279116</v>
      </c>
      <c r="AG349" s="259" t="n">
        <f aca="false">IF(ISERROR(VLOOKUP(B349,Acc_Cash!$A:$H,3,FALSE())),0,VLOOKUP(B349,Acc_Cash!$A:$H,3,FALSE()))</f>
        <v>14622.222222</v>
      </c>
      <c r="AH349" s="259" t="n">
        <f aca="false">AG349+AC349</f>
        <v>-154168.614761</v>
      </c>
      <c r="AI349" s="259" t="n">
        <f aca="false">AH349-(IF(ISERROR(VLOOKUP(A349,'YTD Last'!$E$2:$Z$500,21,0)),0,VLOOKUP(A349,'YTD Last'!$E$2:$Z$500,21,0)))</f>
        <v>98475.210882</v>
      </c>
      <c r="AJ349" s="259" t="n">
        <f aca="false">AH349-IF(ISERROR(VLOOKUP(A349,'QTD Last'!$A$2:$AH$600,34,0)),0,VLOOKUP(A349,'QTD Last'!$A$2:$AH$600,34,0))</f>
        <v>303.972753000009</v>
      </c>
      <c r="AK349" s="259" t="n">
        <f aca="false">AH349-IF(ISERROR(VLOOKUP(A349,'MTD Last'!$A$2:$AH$600,34,0)),0,VLOOKUP(A349,'MTD Last'!$A$2:$AH$600,34,0))</f>
        <v>303.972753000009</v>
      </c>
      <c r="AL349" s="259" t="n">
        <f aca="false">AD349-AE349</f>
        <v>303.972753000009</v>
      </c>
      <c r="AM349" s="269" t="str">
        <f aca="false">ROUND((L349-Control!$C$3)/365,0)&amp;" Year"</f>
        <v>-19 Year</v>
      </c>
      <c r="AN349" s="260" t="n">
        <f aca="false">IF(F349="AAA",1,IF(F349="AA+",2,IF(F349="AA",3,IF(F349="AA-",4,IF(F349="A+",5,IF(F349="A",6,IF(F349="A-",7,IF(F349="BBB+",8,"Code"))))))))</f>
        <v>3</v>
      </c>
      <c r="AO349" s="260" t="str">
        <f aca="false">IF(F349="BBB",9,IF(F349="BBB-",10,IF(F349="BB+",11,IF(F349="BB",12,IF(F349="BB-",13,IF(F349="B+",14,IF(F349="B",15,IF(F349="B-",16,"Code"))))))))</f>
        <v>Code</v>
      </c>
      <c r="AP349" s="260" t="n">
        <f aca="false">IF(AN349="Code",AO349,AN349)</f>
        <v>3</v>
      </c>
      <c r="AQ349" s="259" t="n">
        <f aca="false">AH349-(IF(ISERROR(VLOOKUP(A349,'WTD Last'!$A$1:$AQ$605,34,0)),0,VLOOKUP(A349,'WTD Last'!$A$1:$AQ$605,34,0)))</f>
        <v>25754.621597</v>
      </c>
      <c r="AR349" s="270" t="n">
        <f aca="false">R349-(IF(ISERROR(VLOOKUP(A349,'WTD Last'!$A$1:$AQ$605,18,0)),0,VLOOKUP(A349,'WTD Last'!$A$1:$AQ$605,18,0)))</f>
        <v>-2.441321</v>
      </c>
      <c r="AS349" s="259" t="n">
        <f aca="false">O349-(IF(ISERROR(VLOOKUP(A349,'WTD Last'!$A$1:$AQ$605,15,0)),0,VLOOKUP(A349,'WTD Last'!$A$1:$AQ$605,15,0)))</f>
        <v>90.4979349999994</v>
      </c>
      <c r="AT349" s="259" t="n">
        <f aca="false">N349*(P349/100)/360</f>
        <v>155.555555555556</v>
      </c>
      <c r="AU349" s="261" t="n">
        <v>45549</v>
      </c>
      <c r="AV349" s="261" t="n">
        <v>92881</v>
      </c>
      <c r="AW349" s="255"/>
      <c r="AX349" s="257"/>
    </row>
    <row r="350" customFormat="false" ht="12.75" hidden="false" customHeight="false" outlineLevel="0" collapsed="false">
      <c r="A350" s="255" t="n">
        <v>232</v>
      </c>
      <c r="B350" s="255" t="n">
        <v>347</v>
      </c>
      <c r="C350" s="255" t="s">
        <v>2</v>
      </c>
      <c r="D350" s="255" t="s">
        <v>178</v>
      </c>
      <c r="E350" s="255" t="s">
        <v>349</v>
      </c>
      <c r="F350" s="255" t="s">
        <v>260</v>
      </c>
      <c r="G350" s="255" t="s">
        <v>96</v>
      </c>
      <c r="H350" s="255" t="s">
        <v>216</v>
      </c>
      <c r="I350" s="255" t="s">
        <v>179</v>
      </c>
      <c r="J350" s="256" t="s">
        <v>105</v>
      </c>
      <c r="K350" s="268" t="n">
        <v>36819</v>
      </c>
      <c r="L350" s="268" t="n">
        <v>39010</v>
      </c>
      <c r="M350" s="255" t="s">
        <v>155</v>
      </c>
      <c r="N350" s="257" t="n">
        <v>-20000000</v>
      </c>
      <c r="O350" s="257" t="n">
        <v>9152.338034</v>
      </c>
      <c r="P350" s="258" t="n">
        <v>0.28</v>
      </c>
      <c r="Q350" s="257" t="n">
        <v>46.889916</v>
      </c>
      <c r="R350" s="257" t="n">
        <v>46.843496</v>
      </c>
      <c r="S350" s="258" t="n">
        <v>-0.0442383108332275</v>
      </c>
      <c r="T350" s="257" t="n">
        <v>-404.883974798862</v>
      </c>
      <c r="U350" s="257" t="n">
        <v>-854.381985</v>
      </c>
      <c r="V350" s="257" t="n">
        <v>0</v>
      </c>
      <c r="W350" s="257" t="n">
        <v>-1259.26595979886</v>
      </c>
      <c r="X350" s="257" t="n">
        <v>169094.809736</v>
      </c>
      <c r="Y350" s="257" t="n">
        <v>168790.836983</v>
      </c>
      <c r="Z350" s="257" t="n">
        <v>-303.972753000009</v>
      </c>
      <c r="AA350" s="257" t="n">
        <v>955.293206798853</v>
      </c>
      <c r="AB350" s="257" t="n">
        <v>169094.809736</v>
      </c>
      <c r="AC350" s="257" t="n">
        <v>168790.836983</v>
      </c>
      <c r="AD350" s="257" t="n">
        <v>-303.972753000009</v>
      </c>
      <c r="AF350" s="257" t="n">
        <v>18066.715279116</v>
      </c>
      <c r="AG350" s="259" t="n">
        <f aca="false">IF(ISERROR(VLOOKUP(B350,Acc_Cash!$A:$H,3,FALSE())),0,VLOOKUP(B350,Acc_Cash!$A:$H,3,FALSE()))</f>
        <v>-14622.222222</v>
      </c>
      <c r="AH350" s="259" t="n">
        <f aca="false">AG350+AC350</f>
        <v>154168.614761</v>
      </c>
      <c r="AI350" s="259" t="n">
        <f aca="false">AH350-(IF(ISERROR(VLOOKUP(A350,'YTD Last'!$E$2:$Z$500,21,0)),0,VLOOKUP(A350,'YTD Last'!$E$2:$Z$500,21,0)))</f>
        <v>-98475.210882</v>
      </c>
      <c r="AJ350" s="259" t="n">
        <f aca="false">AH350-IF(ISERROR(VLOOKUP(A350,'QTD Last'!$A$2:$AH$600,34,0)),0,VLOOKUP(A350,'QTD Last'!$A$2:$AH$600,34,0))</f>
        <v>-303.972753000009</v>
      </c>
      <c r="AK350" s="259" t="n">
        <f aca="false">AH350-IF(ISERROR(VLOOKUP(A350,'MTD Last'!$A$2:$AH$600,34,0)),0,VLOOKUP(A350,'MTD Last'!$A$2:$AH$600,34,0))</f>
        <v>-303.972753000009</v>
      </c>
      <c r="AL350" s="259" t="n">
        <f aca="false">AD350-AE350</f>
        <v>-303.972753000009</v>
      </c>
      <c r="AM350" s="269" t="str">
        <f aca="false">ROUND((L350-Control!$C$3)/365,0)&amp;" Year"</f>
        <v>-19 Year</v>
      </c>
      <c r="AN350" s="260" t="n">
        <f aca="false">IF(F350="AAA",1,IF(F350="AA+",2,IF(F350="AA",3,IF(F350="AA-",4,IF(F350="A+",5,IF(F350="A",6,IF(F350="A-",7,IF(F350="BBB+",8,"Code"))))))))</f>
        <v>3</v>
      </c>
      <c r="AO350" s="260" t="str">
        <f aca="false">IF(F350="BBB",9,IF(F350="BBB-",10,IF(F350="BB+",11,IF(F350="BB",12,IF(F350="BB-",13,IF(F350="B+",14,IF(F350="B",15,IF(F350="B-",16,"Code"))))))))</f>
        <v>Code</v>
      </c>
      <c r="AP350" s="260" t="n">
        <f aca="false">IF(AN350="Code",AO350,AN350)</f>
        <v>3</v>
      </c>
      <c r="AQ350" s="259" t="n">
        <f aca="false">AH350-(IF(ISERROR(VLOOKUP(A350,'WTD Last'!$A$1:$AQ$605,34,0)),0,VLOOKUP(A350,'WTD Last'!$A$1:$AQ$605,34,0)))</f>
        <v>-25754.621597</v>
      </c>
      <c r="AR350" s="270" t="n">
        <f aca="false">R350-(IF(ISERROR(VLOOKUP(A350,'WTD Last'!$A$1:$AQ$605,18,0)),0,VLOOKUP(A350,'WTD Last'!$A$1:$AQ$605,18,0)))</f>
        <v>-2.441321</v>
      </c>
      <c r="AS350" s="259" t="n">
        <f aca="false">O350-(IF(ISERROR(VLOOKUP(A350,'WTD Last'!$A$1:$AQ$605,15,0)),0,VLOOKUP(A350,'WTD Last'!$A$1:$AQ$605,15,0)))</f>
        <v>-90.4979349999994</v>
      </c>
      <c r="AT350" s="259" t="n">
        <f aca="false">N350*(P350/100)/360</f>
        <v>-155.555555555556</v>
      </c>
      <c r="AU350" s="261" t="n">
        <v>1305</v>
      </c>
      <c r="AV350" s="261" t="n">
        <v>92881</v>
      </c>
      <c r="AW350" s="255"/>
      <c r="AX350" s="257"/>
    </row>
    <row r="351" customFormat="false" ht="12.75" hidden="false" customHeight="false" outlineLevel="0" collapsed="false">
      <c r="A351" s="255" t="n">
        <v>209</v>
      </c>
      <c r="B351" s="255" t="n">
        <v>327</v>
      </c>
      <c r="C351" s="255" t="s">
        <v>2</v>
      </c>
      <c r="D351" s="255" t="s">
        <v>176</v>
      </c>
      <c r="E351" s="255" t="s">
        <v>350</v>
      </c>
      <c r="F351" s="255" t="s">
        <v>109</v>
      </c>
      <c r="G351" s="255" t="s">
        <v>164</v>
      </c>
      <c r="H351" s="255" t="s">
        <v>168</v>
      </c>
      <c r="I351" s="255" t="s">
        <v>177</v>
      </c>
      <c r="J351" s="256" t="s">
        <v>158</v>
      </c>
      <c r="K351" s="268" t="n">
        <v>36784</v>
      </c>
      <c r="L351" s="268" t="n">
        <v>38610</v>
      </c>
      <c r="M351" s="255" t="s">
        <v>155</v>
      </c>
      <c r="N351" s="257" t="n">
        <v>34000000</v>
      </c>
      <c r="O351" s="257" t="n">
        <v>-2201.250862</v>
      </c>
      <c r="P351" s="258" t="n">
        <v>4.5</v>
      </c>
      <c r="Q351" s="257" t="n">
        <v>3.535874</v>
      </c>
      <c r="R351" s="257" t="n">
        <v>3.554914</v>
      </c>
      <c r="S351" s="258" t="n">
        <v>0.374654447573432</v>
      </c>
      <c r="T351" s="257" t="n">
        <v>-824.708425673152</v>
      </c>
      <c r="U351" s="257" t="n">
        <v>4233.288636</v>
      </c>
      <c r="V351" s="257" t="n">
        <v>0</v>
      </c>
      <c r="W351" s="257" t="n">
        <v>3408.58021032685</v>
      </c>
      <c r="X351" s="257" t="n">
        <v>5726567</v>
      </c>
      <c r="Y351" s="257" t="n">
        <v>5735909</v>
      </c>
      <c r="Z351" s="257" t="n">
        <v>9342</v>
      </c>
      <c r="AA351" s="257" t="n">
        <v>5933.41978967315</v>
      </c>
      <c r="AB351" s="257" t="n">
        <v>5726567</v>
      </c>
      <c r="AC351" s="257" t="n">
        <v>5735909</v>
      </c>
      <c r="AD351" s="257" t="n">
        <v>9342</v>
      </c>
      <c r="AG351" s="259" t="n">
        <f aca="false">IF(ISERROR(VLOOKUP(B351,Acc_Cash!$A:$H,3,FALSE())),0,VLOOKUP(B351,Acc_Cash!$A:$H,3,FALSE()))</f>
        <v>769250</v>
      </c>
      <c r="AH351" s="259" t="n">
        <f aca="false">AG351+AC351</f>
        <v>6505159</v>
      </c>
      <c r="AI351" s="259" t="n">
        <f aca="false">AH351-(IF(ISERROR(VLOOKUP(A351,'YTD Last'!$E$2:$Z$500,21,0)),0,VLOOKUP(A351,'YTD Last'!$E$2:$Z$500,21,0)))</f>
        <v>924097</v>
      </c>
      <c r="AJ351" s="259" t="n">
        <f aca="false">AH351-IF(ISERROR(VLOOKUP(A351,'QTD Last'!$A$2:$AH$600,34,0)),0,VLOOKUP(A351,'QTD Last'!$A$2:$AH$600,34,0))</f>
        <v>9342</v>
      </c>
      <c r="AK351" s="259" t="n">
        <f aca="false">AH351-IF(ISERROR(VLOOKUP(A351,'MTD Last'!$A$2:$AH$600,34,0)),0,VLOOKUP(A351,'MTD Last'!$A$2:$AH$600,34,0))</f>
        <v>9342</v>
      </c>
      <c r="AL351" s="259" t="n">
        <f aca="false">AD351-AE351</f>
        <v>9342</v>
      </c>
      <c r="AM351" s="269" t="str">
        <f aca="false">ROUND((L351-Control!$C$3)/365,0)&amp;" Year"</f>
        <v>-20 Year</v>
      </c>
      <c r="AN351" s="260" t="str">
        <f aca="false">IF(F351="AAA",1,IF(F351="AA+",2,IF(F351="AA",3,IF(F351="AA-",4,IF(F351="A+",5,IF(F351="A",6,IF(F351="A-",7,IF(F351="BBB+",8,"Code"))))))))</f>
        <v>Code</v>
      </c>
      <c r="AO351" s="260" t="str">
        <f aca="false">IF(F351="BBB",9,IF(F351="BBB-",10,IF(F351="BB+",11,IF(F351="BB",12,IF(F351="BB-",13,IF(F351="B+",14,IF(F351="B",15,IF(F351="B-",16,"Code"))))))))</f>
        <v>Code</v>
      </c>
      <c r="AP351" s="260" t="str">
        <f aca="false">IF(AN351="Code",AO351,AN351)</f>
        <v>Code</v>
      </c>
      <c r="AQ351" s="259" t="n">
        <f aca="false">AH351-(IF(ISERROR(VLOOKUP(A351,'WTD Last'!$A$1:$AQ$605,34,0)),0,VLOOKUP(A351,'WTD Last'!$A$1:$AQ$605,34,0)))</f>
        <v>18342</v>
      </c>
      <c r="AR351" s="270" t="n">
        <f aca="false">R351-(IF(ISERROR(VLOOKUP(A351,'WTD Last'!$A$1:$AQ$605,18,0)),0,VLOOKUP(A351,'WTD Last'!$A$1:$AQ$605,18,0)))</f>
        <v>-0.158667</v>
      </c>
      <c r="AS351" s="259" t="n">
        <f aca="false">O351-(IF(ISERROR(VLOOKUP(A351,'WTD Last'!$A$1:$AQ$605,15,0)),0,VLOOKUP(A351,'WTD Last'!$A$1:$AQ$605,15,0)))</f>
        <v>24.2940029999995</v>
      </c>
      <c r="AT351" s="259" t="n">
        <f aca="false">N351*(P351/100)/360</f>
        <v>4250</v>
      </c>
      <c r="AU351" s="261" t="n">
        <v>45549</v>
      </c>
      <c r="AW351" s="255"/>
      <c r="AX351" s="257"/>
    </row>
    <row r="352" customFormat="false" ht="12.75" hidden="false" customHeight="false" outlineLevel="0" collapsed="false">
      <c r="A352" s="255" t="n">
        <v>210</v>
      </c>
      <c r="B352" s="255" t="n">
        <v>328</v>
      </c>
      <c r="C352" s="255" t="s">
        <v>2</v>
      </c>
      <c r="D352" s="255" t="s">
        <v>178</v>
      </c>
      <c r="E352" s="255" t="s">
        <v>350</v>
      </c>
      <c r="F352" s="255" t="s">
        <v>109</v>
      </c>
      <c r="G352" s="255" t="s">
        <v>164</v>
      </c>
      <c r="H352" s="255" t="s">
        <v>168</v>
      </c>
      <c r="I352" s="255" t="s">
        <v>179</v>
      </c>
      <c r="J352" s="256" t="s">
        <v>158</v>
      </c>
      <c r="K352" s="268" t="n">
        <v>36784</v>
      </c>
      <c r="L352" s="268" t="n">
        <v>38610</v>
      </c>
      <c r="M352" s="255" t="s">
        <v>155</v>
      </c>
      <c r="N352" s="257" t="n">
        <v>-34000000</v>
      </c>
      <c r="O352" s="257" t="n">
        <v>2201.250862</v>
      </c>
      <c r="P352" s="258" t="n">
        <v>4.5</v>
      </c>
      <c r="Q352" s="257" t="n">
        <v>3.535874</v>
      </c>
      <c r="R352" s="257" t="n">
        <v>3.554914</v>
      </c>
      <c r="S352" s="258" t="n">
        <v>0.374654447573432</v>
      </c>
      <c r="T352" s="257" t="n">
        <v>824.708425673152</v>
      </c>
      <c r="U352" s="257" t="n">
        <v>-4233.288636</v>
      </c>
      <c r="V352" s="257" t="n">
        <v>0</v>
      </c>
      <c r="W352" s="257" t="n">
        <v>-3408.58021032685</v>
      </c>
      <c r="X352" s="257" t="n">
        <v>-5726567</v>
      </c>
      <c r="Y352" s="257" t="n">
        <v>-5735909</v>
      </c>
      <c r="Z352" s="257" t="n">
        <v>-9342</v>
      </c>
      <c r="AA352" s="257" t="n">
        <v>-5933.41978967315</v>
      </c>
      <c r="AB352" s="257" t="n">
        <v>-5726567</v>
      </c>
      <c r="AC352" s="257" t="n">
        <v>-5735909</v>
      </c>
      <c r="AD352" s="257" t="n">
        <v>-9342</v>
      </c>
      <c r="AG352" s="259" t="n">
        <f aca="false">IF(ISERROR(VLOOKUP(B352,Acc_Cash!$A:$H,3,FALSE())),0,VLOOKUP(B352,Acc_Cash!$A:$H,3,FALSE()))</f>
        <v>-769250</v>
      </c>
      <c r="AH352" s="259" t="n">
        <f aca="false">AG352+AC352</f>
        <v>-6505159</v>
      </c>
      <c r="AI352" s="259" t="n">
        <f aca="false">AH352-(IF(ISERROR(VLOOKUP(A352,'YTD Last'!$E$2:$Z$500,21,0)),0,VLOOKUP(A352,'YTD Last'!$E$2:$Z$500,21,0)))</f>
        <v>-1174347</v>
      </c>
      <c r="AJ352" s="259" t="n">
        <f aca="false">AH352-IF(ISERROR(VLOOKUP(A352,'QTD Last'!$A$2:$AH$600,34,0)),0,VLOOKUP(A352,'QTD Last'!$A$2:$AH$600,34,0))</f>
        <v>-9342</v>
      </c>
      <c r="AK352" s="259" t="n">
        <f aca="false">AH352-IF(ISERROR(VLOOKUP(A352,'MTD Last'!$A$2:$AH$600,34,0)),0,VLOOKUP(A352,'MTD Last'!$A$2:$AH$600,34,0))</f>
        <v>-9342</v>
      </c>
      <c r="AL352" s="259" t="n">
        <f aca="false">AD352-AE352</f>
        <v>-9342</v>
      </c>
      <c r="AM352" s="269" t="str">
        <f aca="false">ROUND((L352-Control!$C$3)/365,0)&amp;" Year"</f>
        <v>-20 Year</v>
      </c>
      <c r="AN352" s="260" t="str">
        <f aca="false">IF(F352="AAA",1,IF(F352="AA+",2,IF(F352="AA",3,IF(F352="AA-",4,IF(F352="A+",5,IF(F352="A",6,IF(F352="A-",7,IF(F352="BBB+",8,"Code"))))))))</f>
        <v>Code</v>
      </c>
      <c r="AO352" s="260" t="str">
        <f aca="false">IF(F352="BBB",9,IF(F352="BBB-",10,IF(F352="BB+",11,IF(F352="BB",12,IF(F352="BB-",13,IF(F352="B+",14,IF(F352="B",15,IF(F352="B-",16,"Code"))))))))</f>
        <v>Code</v>
      </c>
      <c r="AP352" s="260" t="str">
        <f aca="false">IF(AN352="Code",AO352,AN352)</f>
        <v>Code</v>
      </c>
      <c r="AQ352" s="259" t="n">
        <f aca="false">AH352-(IF(ISERROR(VLOOKUP(A352,'WTD Last'!$A$1:$AQ$605,34,0)),0,VLOOKUP(A352,'WTD Last'!$A$1:$AQ$605,34,0)))</f>
        <v>-18342</v>
      </c>
      <c r="AR352" s="270" t="n">
        <f aca="false">R352-(IF(ISERROR(VLOOKUP(A352,'WTD Last'!$A$1:$AQ$605,18,0)),0,VLOOKUP(A352,'WTD Last'!$A$1:$AQ$605,18,0)))</f>
        <v>-0.158667</v>
      </c>
      <c r="AS352" s="259" t="n">
        <f aca="false">O352-(IF(ISERROR(VLOOKUP(A352,'WTD Last'!$A$1:$AQ$605,15,0)),0,VLOOKUP(A352,'WTD Last'!$A$1:$AQ$605,15,0)))</f>
        <v>-24.2940029999995</v>
      </c>
      <c r="AT352" s="259" t="n">
        <f aca="false">N352*(P352/100)/360</f>
        <v>-4250</v>
      </c>
      <c r="AU352" s="261" t="n">
        <v>1305</v>
      </c>
      <c r="AW352" s="255"/>
      <c r="AX352" s="257"/>
    </row>
    <row r="353" customFormat="false" ht="12.75" hidden="false" customHeight="false" outlineLevel="0" collapsed="false">
      <c r="A353" s="255" t="n">
        <v>1062</v>
      </c>
      <c r="B353" s="255" t="n">
        <v>426</v>
      </c>
      <c r="C353" s="255" t="s">
        <v>2</v>
      </c>
      <c r="D353" s="255" t="s">
        <v>173</v>
      </c>
      <c r="E353" s="255" t="s">
        <v>351</v>
      </c>
      <c r="F353" s="255" t="s">
        <v>194</v>
      </c>
      <c r="G353" s="255" t="s">
        <v>167</v>
      </c>
      <c r="H353" s="255" t="s">
        <v>168</v>
      </c>
      <c r="I353" s="255" t="s">
        <v>228</v>
      </c>
      <c r="J353" s="256" t="s">
        <v>154</v>
      </c>
      <c r="K353" s="268" t="n">
        <v>36874</v>
      </c>
      <c r="L353" s="268" t="n">
        <v>37895</v>
      </c>
      <c r="M353" s="255" t="s">
        <v>155</v>
      </c>
      <c r="N353" s="257" t="n">
        <v>-10000000</v>
      </c>
      <c r="O353" s="257" t="n">
        <v>1984.012534</v>
      </c>
      <c r="P353" s="258" t="n">
        <v>1</v>
      </c>
      <c r="Q353" s="257" t="n">
        <v>1797.745452</v>
      </c>
      <c r="R353" s="257" t="n">
        <v>1790.501701</v>
      </c>
      <c r="S353" s="258" t="n">
        <v>-0.392610372319619</v>
      </c>
      <c r="V353" s="257" t="n">
        <v>0</v>
      </c>
      <c r="W353" s="257" t="n">
        <v>0</v>
      </c>
      <c r="X353" s="257" t="n">
        <v>0</v>
      </c>
      <c r="Y353" s="257" t="n">
        <v>0</v>
      </c>
      <c r="Z353" s="257" t="n">
        <v>0</v>
      </c>
      <c r="AA353" s="257" t="n">
        <v>0</v>
      </c>
      <c r="AB353" s="257" t="n">
        <v>0</v>
      </c>
      <c r="AC353" s="257" t="n">
        <v>0</v>
      </c>
      <c r="AD353" s="257" t="n">
        <v>0</v>
      </c>
      <c r="AF353" s="257" t="n">
        <v>55482.91051331</v>
      </c>
      <c r="AG353" s="259" t="n">
        <f aca="false">IF(ISERROR(VLOOKUP(B353,Acc_Cash!$A:$H,3,FALSE())),0,VLOOKUP(B353,Acc_Cash!$A:$H,3,FALSE()))</f>
        <v>-5277.777778</v>
      </c>
      <c r="AH353" s="259" t="n">
        <f aca="false">AG353+AC353</f>
        <v>-5277.777778</v>
      </c>
      <c r="AI353" s="259" t="n">
        <f aca="false">AH353-(IF(ISERROR(VLOOKUP(A353,'YTD Last'!$E$2:$Z$383,21,0)),0,VLOOKUP(A353,'YTD Last'!$E$2:$Z$383,21,0)))</f>
        <v>-870239.168672</v>
      </c>
      <c r="AJ353" s="259" t="n">
        <f aca="false">AH353-IF(ISERROR(VLOOKUP(A353,'QTD Last'!$A$2:$AH$600,34,0)),0,VLOOKUP(A353,'QTD Last'!$A$2:$AH$600,34,0))</f>
        <v>0</v>
      </c>
      <c r="AK353" s="259" t="n">
        <f aca="false">AH353-IF(ISERROR(VLOOKUP(A353,'MTD Last'!$A$2:$AH$600,34,0)),0,VLOOKUP(A353,'MTD Last'!$A$2:$AH$600,34,0))</f>
        <v>0</v>
      </c>
      <c r="AL353" s="259" t="n">
        <f aca="false">AD353-AE353</f>
        <v>0</v>
      </c>
      <c r="AM353" s="269" t="str">
        <f aca="false">ROUND((L353-Control!$C$3)/365,0)&amp;" Year"</f>
        <v>-22 Year</v>
      </c>
      <c r="AN353" s="260" t="str">
        <f aca="false">IF(F353="AAA",1,IF(F353="AA+",2,IF(F353="AA",3,IF(F353="AA-",4,IF(F353="A+",5,IF(F353="A",6,IF(F353="A-",7,IF(F353="BBB+",8,"Code"))))))))</f>
        <v>Code</v>
      </c>
      <c r="AO353" s="260" t="n">
        <f aca="false">IF(F353="BBB",9,IF(F353="BBB-",10,IF(F353="BB+",11,IF(F353="BB",12,IF(F353="BB-",13,IF(F353="B+",14,IF(F353="B",15,IF(F353="B-",16,"Code"))))))))</f>
        <v>16</v>
      </c>
      <c r="AP353" s="260" t="n">
        <f aca="false">IF(AN353="Code",AO353,AN353)</f>
        <v>16</v>
      </c>
      <c r="AQ353" s="259" t="n">
        <f aca="false">AH353-(IF(ISERROR(VLOOKUP(A353,'WTD Last'!$A$1:$AQ$605,34,0)),0,VLOOKUP(A353,'WTD Last'!$A$1:$AQ$605,34,0)))</f>
        <v>-2477778</v>
      </c>
      <c r="AR353" s="270" t="n">
        <f aca="false">R353-(IF(ISERROR(VLOOKUP(A353,'WTD Last'!$A$1:$AQ$605,18,0)),0,VLOOKUP(A353,'WTD Last'!$A$1:$AQ$605,18,0)))</f>
        <v>-8.69342400000005</v>
      </c>
      <c r="AS353" s="259" t="n">
        <f aca="false">O353-(IF(ISERROR(VLOOKUP(A353,'WTD Last'!$A$1:$AQ$605,15,0)),0,VLOOKUP(A353,'WTD Last'!$A$1:$AQ$605,15,0)))</f>
        <v>-21.640879</v>
      </c>
      <c r="AT353" s="259" t="n">
        <f aca="false">N353*(P353/100)/360</f>
        <v>-277.777777777778</v>
      </c>
      <c r="AU353" s="261" t="n">
        <v>63051</v>
      </c>
      <c r="AV353" s="261" t="n">
        <v>2489</v>
      </c>
      <c r="AW353" s="255"/>
      <c r="AX353" s="257"/>
    </row>
    <row r="354" customFormat="false" ht="12.75" hidden="false" customHeight="false" outlineLevel="0" collapsed="false">
      <c r="A354" s="255" t="n">
        <v>1063</v>
      </c>
      <c r="B354" s="255" t="n">
        <v>427</v>
      </c>
      <c r="C354" s="255" t="s">
        <v>2</v>
      </c>
      <c r="D354" s="255" t="s">
        <v>176</v>
      </c>
      <c r="E354" s="255" t="s">
        <v>351</v>
      </c>
      <c r="F354" s="255" t="s">
        <v>194</v>
      </c>
      <c r="G354" s="255" t="s">
        <v>167</v>
      </c>
      <c r="H354" s="255" t="s">
        <v>168</v>
      </c>
      <c r="I354" s="255" t="s">
        <v>177</v>
      </c>
      <c r="J354" s="256" t="s">
        <v>154</v>
      </c>
      <c r="K354" s="268" t="n">
        <v>36874</v>
      </c>
      <c r="L354" s="268" t="n">
        <v>37895</v>
      </c>
      <c r="M354" s="255" t="s">
        <v>155</v>
      </c>
      <c r="N354" s="257" t="n">
        <v>10000000</v>
      </c>
      <c r="O354" s="257" t="n">
        <v>-1984.012534</v>
      </c>
      <c r="P354" s="258" t="n">
        <v>1</v>
      </c>
      <c r="Q354" s="257" t="n">
        <v>1797.745452</v>
      </c>
      <c r="R354" s="257" t="n">
        <v>1790.501701</v>
      </c>
      <c r="S354" s="258" t="n">
        <v>-0.392610372319619</v>
      </c>
      <c r="V354" s="257" t="n">
        <v>0</v>
      </c>
      <c r="W354" s="257" t="n">
        <v>0</v>
      </c>
      <c r="X354" s="257" t="n">
        <v>0</v>
      </c>
      <c r="Y354" s="257" t="n">
        <v>0</v>
      </c>
      <c r="Z354" s="257" t="n">
        <v>0</v>
      </c>
      <c r="AA354" s="257" t="n">
        <v>0</v>
      </c>
      <c r="AB354" s="257" t="n">
        <v>0</v>
      </c>
      <c r="AC354" s="257" t="n">
        <v>0</v>
      </c>
      <c r="AD354" s="257" t="n">
        <v>0</v>
      </c>
      <c r="AF354" s="257" t="n">
        <v>-55482.91051331</v>
      </c>
      <c r="AG354" s="259" t="n">
        <f aca="false">IF(ISERROR(VLOOKUP(B354,Acc_Cash!$A:$H,3,FALSE())),0,VLOOKUP(B354,Acc_Cash!$A:$H,3,FALSE()))</f>
        <v>5277.777778</v>
      </c>
      <c r="AH354" s="259" t="n">
        <f aca="false">AG354+AC354</f>
        <v>5277.777778</v>
      </c>
      <c r="AI354" s="259" t="n">
        <f aca="false">AH354-(IF(ISERROR(VLOOKUP(A354,'YTD Last'!$E$2:$Z$500,21,0)),0,VLOOKUP(A354,'YTD Last'!$E$2:$Z$500,21,0)))</f>
        <v>870239.168672</v>
      </c>
      <c r="AJ354" s="259" t="n">
        <f aca="false">AH354-IF(ISERROR(VLOOKUP(A354,'QTD Last'!$A$2:$AH$600,34,0)),0,VLOOKUP(A354,'QTD Last'!$A$2:$AH$600,34,0))</f>
        <v>0</v>
      </c>
      <c r="AK354" s="259" t="n">
        <f aca="false">AH354-IF(ISERROR(VLOOKUP(A354,'MTD Last'!$A$2:$AH$600,34,0)),0,VLOOKUP(A354,'MTD Last'!$A$2:$AH$600,34,0))</f>
        <v>0</v>
      </c>
      <c r="AL354" s="259" t="n">
        <f aca="false">AD354-AE354</f>
        <v>0</v>
      </c>
      <c r="AM354" s="269" t="str">
        <f aca="false">ROUND((L354-Control!$C$3)/365,0)&amp;" Year"</f>
        <v>-22 Year</v>
      </c>
      <c r="AN354" s="260" t="str">
        <f aca="false">IF(F354="AAA",1,IF(F354="AA+",2,IF(F354="AA",3,IF(F354="AA-",4,IF(F354="A+",5,IF(F354="A",6,IF(F354="A-",7,IF(F354="BBB+",8,"Code"))))))))</f>
        <v>Code</v>
      </c>
      <c r="AO354" s="260" t="n">
        <f aca="false">IF(F354="BBB",9,IF(F354="BBB-",10,IF(F354="BB+",11,IF(F354="BB",12,IF(F354="BB-",13,IF(F354="B+",14,IF(F354="B",15,IF(F354="B-",16,"Code"))))))))</f>
        <v>16</v>
      </c>
      <c r="AP354" s="260" t="n">
        <f aca="false">IF(AN354="Code",AO354,AN354)</f>
        <v>16</v>
      </c>
      <c r="AQ354" s="259" t="n">
        <f aca="false">AH354-(IF(ISERROR(VLOOKUP(A354,'WTD Last'!$A$1:$AQ$605,34,0)),0,VLOOKUP(A354,'WTD Last'!$A$1:$AQ$605,34,0)))</f>
        <v>2477778</v>
      </c>
      <c r="AR354" s="270" t="n">
        <f aca="false">R354-(IF(ISERROR(VLOOKUP(A354,'WTD Last'!$A$1:$AQ$605,18,0)),0,VLOOKUP(A354,'WTD Last'!$A$1:$AQ$605,18,0)))</f>
        <v>-8.69342400000005</v>
      </c>
      <c r="AS354" s="259" t="n">
        <f aca="false">O354-(IF(ISERROR(VLOOKUP(A354,'WTD Last'!$A$1:$AQ$605,15,0)),0,VLOOKUP(A354,'WTD Last'!$A$1:$AQ$605,15,0)))</f>
        <v>21.640879</v>
      </c>
      <c r="AT354" s="259" t="n">
        <f aca="false">N354*(P354/100)/360</f>
        <v>277.777777777778</v>
      </c>
      <c r="AU354" s="261" t="n">
        <v>45549</v>
      </c>
      <c r="AV354" s="261" t="n">
        <v>2489</v>
      </c>
      <c r="AW354" s="255"/>
      <c r="AX354" s="257"/>
    </row>
    <row r="355" customFormat="false" ht="12.75" hidden="false" customHeight="false" outlineLevel="0" collapsed="false">
      <c r="A355" s="255" t="n">
        <v>1064</v>
      </c>
      <c r="B355" s="255" t="n">
        <v>428</v>
      </c>
      <c r="C355" s="255" t="s">
        <v>2</v>
      </c>
      <c r="D355" s="255" t="s">
        <v>178</v>
      </c>
      <c r="E355" s="255" t="s">
        <v>351</v>
      </c>
      <c r="F355" s="255" t="s">
        <v>194</v>
      </c>
      <c r="G355" s="255" t="s">
        <v>167</v>
      </c>
      <c r="H355" s="255" t="s">
        <v>168</v>
      </c>
      <c r="I355" s="255" t="s">
        <v>179</v>
      </c>
      <c r="J355" s="256" t="s">
        <v>154</v>
      </c>
      <c r="K355" s="268" t="n">
        <v>36874</v>
      </c>
      <c r="L355" s="268" t="n">
        <v>37895</v>
      </c>
      <c r="M355" s="255" t="s">
        <v>155</v>
      </c>
      <c r="N355" s="257" t="n">
        <v>-10000000</v>
      </c>
      <c r="O355" s="257" t="n">
        <v>1984.012534</v>
      </c>
      <c r="P355" s="258" t="n">
        <v>1</v>
      </c>
      <c r="Q355" s="257" t="n">
        <v>1797.745452</v>
      </c>
      <c r="R355" s="257" t="n">
        <v>1790.501701</v>
      </c>
      <c r="S355" s="258" t="n">
        <v>-0.392610372319619</v>
      </c>
      <c r="V355" s="257" t="n">
        <v>0</v>
      </c>
      <c r="W355" s="257" t="n">
        <v>0</v>
      </c>
      <c r="X355" s="257" t="n">
        <v>0</v>
      </c>
      <c r="Y355" s="257" t="n">
        <v>0</v>
      </c>
      <c r="Z355" s="257" t="n">
        <v>0</v>
      </c>
      <c r="AA355" s="257" t="n">
        <v>0</v>
      </c>
      <c r="AB355" s="257" t="n">
        <v>0</v>
      </c>
      <c r="AC355" s="257" t="n">
        <v>0</v>
      </c>
      <c r="AD355" s="257" t="n">
        <v>0</v>
      </c>
      <c r="AF355" s="257" t="n">
        <v>55482.91051331</v>
      </c>
      <c r="AG355" s="259" t="n">
        <f aca="false">IF(ISERROR(VLOOKUP(B355,Acc_Cash!$A:$H,3,FALSE())),0,VLOOKUP(B355,Acc_Cash!$A:$H,3,FALSE()))</f>
        <v>-5277.777778</v>
      </c>
      <c r="AH355" s="259" t="n">
        <f aca="false">AG355+AC355</f>
        <v>-5277.777778</v>
      </c>
      <c r="AI355" s="259" t="n">
        <f aca="false">AH355-(IF(ISERROR(VLOOKUP(A355,'YTD Last'!$E$2:$Z$383,21,0)),0,VLOOKUP(A355,'YTD Last'!$E$2:$Z$383,21,0)))</f>
        <v>-870239.168672</v>
      </c>
      <c r="AJ355" s="259" t="n">
        <f aca="false">AH355-IF(ISERROR(VLOOKUP(A355,'QTD Last'!$A$2:$AH$600,34,0)),0,VLOOKUP(A355,'QTD Last'!$A$2:$AH$600,34,0))</f>
        <v>0</v>
      </c>
      <c r="AK355" s="259" t="n">
        <f aca="false">AH355-IF(ISERROR(VLOOKUP(A355,'MTD Last'!$A$2:$AH$600,34,0)),0,VLOOKUP(A355,'MTD Last'!$A$2:$AH$600,34,0))</f>
        <v>0</v>
      </c>
      <c r="AL355" s="259" t="n">
        <f aca="false">AD355-AE355</f>
        <v>0</v>
      </c>
      <c r="AM355" s="269" t="str">
        <f aca="false">ROUND((L355-Control!$C$3)/365,0)&amp;" Year"</f>
        <v>-22 Year</v>
      </c>
      <c r="AN355" s="260" t="str">
        <f aca="false">IF(F355="AAA",1,IF(F355="AA+",2,IF(F355="AA",3,IF(F355="AA-",4,IF(F355="A+",5,IF(F355="A",6,IF(F355="A-",7,IF(F355="BBB+",8,"Code"))))))))</f>
        <v>Code</v>
      </c>
      <c r="AO355" s="260" t="n">
        <f aca="false">IF(F355="BBB",9,IF(F355="BBB-",10,IF(F355="BB+",11,IF(F355="BB",12,IF(F355="BB-",13,IF(F355="B+",14,IF(F355="B",15,IF(F355="B-",16,"Code"))))))))</f>
        <v>16</v>
      </c>
      <c r="AP355" s="260" t="n">
        <f aca="false">IF(AN355="Code",AO355,AN355)</f>
        <v>16</v>
      </c>
      <c r="AQ355" s="259" t="n">
        <f aca="false">AH355-(IF(ISERROR(VLOOKUP(A355,'WTD Last'!$A$1:$AQ$605,34,0)),0,VLOOKUP(A355,'WTD Last'!$A$1:$AQ$605,34,0)))</f>
        <v>-2477778</v>
      </c>
      <c r="AR355" s="270" t="n">
        <f aca="false">R355-(IF(ISERROR(VLOOKUP(A355,'WTD Last'!$A$1:$AQ$605,18,0)),0,VLOOKUP(A355,'WTD Last'!$A$1:$AQ$605,18,0)))</f>
        <v>-8.69342400000005</v>
      </c>
      <c r="AS355" s="259" t="n">
        <f aca="false">O355-(IF(ISERROR(VLOOKUP(A355,'WTD Last'!$A$1:$AQ$605,15,0)),0,VLOOKUP(A355,'WTD Last'!$A$1:$AQ$605,15,0)))</f>
        <v>-21.640879</v>
      </c>
      <c r="AT355" s="259" t="n">
        <f aca="false">N355*(P355/100)/360</f>
        <v>-277.777777777778</v>
      </c>
      <c r="AU355" s="261" t="n">
        <v>1305</v>
      </c>
      <c r="AV355" s="261" t="n">
        <v>2489</v>
      </c>
      <c r="AW355" s="255"/>
      <c r="AX355" s="257"/>
    </row>
    <row r="356" customFormat="false" ht="12.75" hidden="false" customHeight="false" outlineLevel="0" collapsed="false">
      <c r="A356" s="255" t="n">
        <v>514</v>
      </c>
      <c r="B356" s="255" t="n">
        <v>332</v>
      </c>
      <c r="C356" s="255" t="s">
        <v>2</v>
      </c>
      <c r="D356" s="255" t="s">
        <v>176</v>
      </c>
      <c r="E356" s="255" t="s">
        <v>352</v>
      </c>
      <c r="F356" s="255" t="s">
        <v>109</v>
      </c>
      <c r="G356" s="255" t="s">
        <v>164</v>
      </c>
      <c r="H356" s="255" t="s">
        <v>168</v>
      </c>
      <c r="I356" s="255" t="s">
        <v>177</v>
      </c>
      <c r="J356" s="256" t="s">
        <v>158</v>
      </c>
      <c r="K356" s="268" t="n">
        <v>36784</v>
      </c>
      <c r="L356" s="268" t="n">
        <v>38610</v>
      </c>
      <c r="M356" s="255" t="s">
        <v>155</v>
      </c>
      <c r="N356" s="257" t="n">
        <v>-525000000</v>
      </c>
      <c r="O356" s="257" t="n">
        <v>6456.802883</v>
      </c>
      <c r="P356" s="258" t="n">
        <v>0.48</v>
      </c>
      <c r="Q356" s="257" t="n">
        <v>3.409223</v>
      </c>
      <c r="R356" s="257" t="n">
        <v>3.42546</v>
      </c>
      <c r="S356" s="258" t="n">
        <v>0.628612089429789</v>
      </c>
      <c r="T356" s="257" t="n">
        <v>4058.82435131892</v>
      </c>
      <c r="U356" s="257" t="n">
        <v>-7607.206884</v>
      </c>
      <c r="V356" s="257" t="n">
        <v>0</v>
      </c>
      <c r="W356" s="257" t="n">
        <v>-3548.38253268108</v>
      </c>
      <c r="X356" s="257" t="n">
        <v>-8844975</v>
      </c>
      <c r="Y356" s="257" t="n">
        <v>-8860123</v>
      </c>
      <c r="Z356" s="257" t="n">
        <v>-15148</v>
      </c>
      <c r="AA356" s="257" t="n">
        <v>-11599.6174673189</v>
      </c>
      <c r="AB356" s="257" t="n">
        <v>-8844975</v>
      </c>
      <c r="AC356" s="257" t="n">
        <v>-8860123</v>
      </c>
      <c r="AD356" s="257" t="n">
        <v>-15148</v>
      </c>
      <c r="AG356" s="259" t="n">
        <f aca="false">IF(ISERROR(VLOOKUP(B356,Acc_Cash!$A:$H,3,FALSE())),0,VLOOKUP(B356,Acc_Cash!$A:$H,3,FALSE()))</f>
        <v>-1267000</v>
      </c>
      <c r="AH356" s="259" t="n">
        <f aca="false">AG356+AC356</f>
        <v>-10127123</v>
      </c>
      <c r="AI356" s="259" t="n">
        <f aca="false">AH356-(IF(ISERROR(VLOOKUP(A356,'YTD Last'!$E$2:$Z$500,21,0)),0,VLOOKUP(A356,'YTD Last'!$E$2:$Z$500,21,0)))</f>
        <v>-1620761</v>
      </c>
      <c r="AJ356" s="259" t="n">
        <f aca="false">AH356-IF(ISERROR(VLOOKUP(A356,'QTD Last'!$A$2:$AH$600,34,0)),0,VLOOKUP(A356,'QTD Last'!$A$2:$AH$600,34,0))</f>
        <v>-15148</v>
      </c>
      <c r="AK356" s="259" t="n">
        <f aca="false">AH356-IF(ISERROR(VLOOKUP(A356,'MTD Last'!$A$2:$AH$600,34,0)),0,VLOOKUP(A356,'MTD Last'!$A$2:$AH$600,34,0))</f>
        <v>-15148</v>
      </c>
      <c r="AL356" s="259" t="n">
        <f aca="false">AD356-AE356</f>
        <v>-15148</v>
      </c>
      <c r="AM356" s="269" t="str">
        <f aca="false">ROUND((L356-Control!$C$3)/365,0)&amp;" Year"</f>
        <v>-20 Year</v>
      </c>
      <c r="AN356" s="260" t="str">
        <f aca="false">IF(F356="AAA",1,IF(F356="AA+",2,IF(F356="AA",3,IF(F356="AA-",4,IF(F356="A+",5,IF(F356="A",6,IF(F356="A-",7,IF(F356="BBB+",8,"Code"))))))))</f>
        <v>Code</v>
      </c>
      <c r="AO356" s="260" t="str">
        <f aca="false">IF(F356="BBB",9,IF(F356="BBB-",10,IF(F356="BB+",11,IF(F356="BB",12,IF(F356="BB-",13,IF(F356="B+",14,IF(F356="B",15,IF(F356="B-",16,"Code"))))))))</f>
        <v>Code</v>
      </c>
      <c r="AP356" s="260" t="str">
        <f aca="false">IF(AN356="Code",AO356,AN356)</f>
        <v>Code</v>
      </c>
      <c r="AQ356" s="259" t="n">
        <f aca="false">AH356-(IF(ISERROR(VLOOKUP(A356,'WTD Last'!$A$1:$AQ$605,34,0)),0,VLOOKUP(A356,'WTD Last'!$A$1:$AQ$605,34,0)))</f>
        <v>-32967</v>
      </c>
      <c r="AR356" s="270" t="n">
        <f aca="false">R356-(IF(ISERROR(VLOOKUP(A356,'WTD Last'!$A$1:$AQ$605,18,0)),0,VLOOKUP(A356,'WTD Last'!$A$1:$AQ$605,18,0)))</f>
        <v>-0.0823799999999997</v>
      </c>
      <c r="AS356" s="259" t="n">
        <f aca="false">O356-(IF(ISERROR(VLOOKUP(A356,'WTD Last'!$A$1:$AQ$605,15,0)),0,VLOOKUP(A356,'WTD Last'!$A$1:$AQ$605,15,0)))</f>
        <v>-61.4040279999999</v>
      </c>
      <c r="AT356" s="259" t="n">
        <f aca="false">N356*(P356/100)/360</f>
        <v>-7000</v>
      </c>
      <c r="AU356" s="261" t="n">
        <v>45549</v>
      </c>
      <c r="AW356" s="255"/>
      <c r="AX356" s="257"/>
    </row>
    <row r="357" customFormat="false" ht="12.75" hidden="false" customHeight="false" outlineLevel="0" collapsed="false">
      <c r="A357" s="255" t="n">
        <v>714</v>
      </c>
      <c r="B357" s="255" t="n">
        <v>331</v>
      </c>
      <c r="C357" s="255" t="s">
        <v>2</v>
      </c>
      <c r="D357" s="255" t="s">
        <v>178</v>
      </c>
      <c r="E357" s="255" t="s">
        <v>352</v>
      </c>
      <c r="F357" s="255" t="s">
        <v>109</v>
      </c>
      <c r="G357" s="255" t="s">
        <v>164</v>
      </c>
      <c r="H357" s="255" t="s">
        <v>168</v>
      </c>
      <c r="I357" s="255" t="s">
        <v>179</v>
      </c>
      <c r="J357" s="256" t="s">
        <v>158</v>
      </c>
      <c r="K357" s="268" t="n">
        <v>36784</v>
      </c>
      <c r="L357" s="268" t="n">
        <v>38610</v>
      </c>
      <c r="M357" s="255" t="s">
        <v>155</v>
      </c>
      <c r="N357" s="257" t="n">
        <v>525000000</v>
      </c>
      <c r="O357" s="257" t="n">
        <v>-6456.802883</v>
      </c>
      <c r="P357" s="258" t="n">
        <v>0.48</v>
      </c>
      <c r="Q357" s="257" t="n">
        <v>3.409223</v>
      </c>
      <c r="R357" s="257" t="n">
        <v>3.42546</v>
      </c>
      <c r="S357" s="258" t="n">
        <v>0.628612089429789</v>
      </c>
      <c r="T357" s="257" t="n">
        <v>-4058.82435131892</v>
      </c>
      <c r="U357" s="257" t="n">
        <v>7607.206884</v>
      </c>
      <c r="V357" s="257" t="n">
        <v>0</v>
      </c>
      <c r="W357" s="257" t="n">
        <v>3548.38253268108</v>
      </c>
      <c r="X357" s="257" t="n">
        <v>8844975</v>
      </c>
      <c r="Y357" s="257" t="n">
        <v>8860123</v>
      </c>
      <c r="Z357" s="257" t="n">
        <v>15148</v>
      </c>
      <c r="AA357" s="257" t="n">
        <v>11599.6174673189</v>
      </c>
      <c r="AB357" s="257" t="n">
        <v>8844975</v>
      </c>
      <c r="AC357" s="257" t="n">
        <v>8860123</v>
      </c>
      <c r="AD357" s="257" t="n">
        <v>15148</v>
      </c>
      <c r="AG357" s="259" t="n">
        <f aca="false">IF(ISERROR(VLOOKUP(B357,Acc_Cash!$A:$H,3,FALSE())),0,VLOOKUP(B357,Acc_Cash!$A:$H,3,FALSE()))</f>
        <v>1267000</v>
      </c>
      <c r="AH357" s="259" t="n">
        <f aca="false">AG357+AC357</f>
        <v>10127123</v>
      </c>
      <c r="AI357" s="259" t="n">
        <f aca="false">AH357-(IF(ISERROR(VLOOKUP(A357,'YTD Last'!$E$2:$Z$383,21,0)),0,VLOOKUP(A357,'YTD Last'!$E$2:$Z$383,21,0)))</f>
        <v>983761</v>
      </c>
      <c r="AJ357" s="259" t="n">
        <f aca="false">AH357-IF(ISERROR(VLOOKUP(A357,'QTD Last'!$A$2:$AH$600,34,0)),0,VLOOKUP(A357,'QTD Last'!$A$2:$AH$600,34,0))</f>
        <v>15148</v>
      </c>
      <c r="AK357" s="259" t="n">
        <f aca="false">AH357-IF(ISERROR(VLOOKUP(A357,'MTD Last'!$A$2:$AH$600,34,0)),0,VLOOKUP(A357,'MTD Last'!$A$2:$AH$600,34,0))</f>
        <v>15148</v>
      </c>
      <c r="AL357" s="259" t="n">
        <f aca="false">AD357-AE357</f>
        <v>15148</v>
      </c>
      <c r="AM357" s="269" t="str">
        <f aca="false">ROUND((L357-Control!$C$3)/365,0)&amp;" Year"</f>
        <v>-20 Year</v>
      </c>
      <c r="AN357" s="260" t="str">
        <f aca="false">IF(F357="AAA",1,IF(F357="AA+",2,IF(F357="AA",3,IF(F357="AA-",4,IF(F357="A+",5,IF(F357="A",6,IF(F357="A-",7,IF(F357="BBB+",8,"Code"))))))))</f>
        <v>Code</v>
      </c>
      <c r="AO357" s="260" t="str">
        <f aca="false">IF(F357="BBB",9,IF(F357="BBB-",10,IF(F357="BB+",11,IF(F357="BB",12,IF(F357="BB-",13,IF(F357="B+",14,IF(F357="B",15,IF(F357="B-",16,"Code"))))))))</f>
        <v>Code</v>
      </c>
      <c r="AP357" s="260" t="str">
        <f aca="false">IF(AN357="Code",AO357,AN357)</f>
        <v>Code</v>
      </c>
      <c r="AQ357" s="259" t="n">
        <f aca="false">AH357-(IF(ISERROR(VLOOKUP(A357,'WTD Last'!$A$1:$AQ$605,34,0)),0,VLOOKUP(A357,'WTD Last'!$A$1:$AQ$605,34,0)))</f>
        <v>32967</v>
      </c>
      <c r="AR357" s="270" t="n">
        <f aca="false">R357-(IF(ISERROR(VLOOKUP(A357,'WTD Last'!$A$1:$AQ$605,18,0)),0,VLOOKUP(A357,'WTD Last'!$A$1:$AQ$605,18,0)))</f>
        <v>-0.0823799999999997</v>
      </c>
      <c r="AS357" s="259" t="n">
        <f aca="false">O357-(IF(ISERROR(VLOOKUP(A357,'WTD Last'!$A$1:$AQ$605,15,0)),0,VLOOKUP(A357,'WTD Last'!$A$1:$AQ$605,15,0)))</f>
        <v>61.4040279999999</v>
      </c>
      <c r="AT357" s="259" t="n">
        <f aca="false">N357*(P357/100)/360</f>
        <v>7000</v>
      </c>
      <c r="AU357" s="261" t="n">
        <v>1305</v>
      </c>
      <c r="AW357" s="255"/>
      <c r="AX357" s="257"/>
    </row>
    <row r="358" customFormat="false" ht="12.75" hidden="false" customHeight="false" outlineLevel="0" collapsed="false">
      <c r="A358" s="255" t="n">
        <v>206</v>
      </c>
      <c r="B358" s="255" t="n">
        <v>325</v>
      </c>
      <c r="C358" s="255" t="s">
        <v>2</v>
      </c>
      <c r="D358" s="255" t="s">
        <v>176</v>
      </c>
      <c r="E358" s="255" t="s">
        <v>353</v>
      </c>
      <c r="F358" s="255" t="s">
        <v>109</v>
      </c>
      <c r="G358" s="255" t="s">
        <v>164</v>
      </c>
      <c r="H358" s="255" t="s">
        <v>168</v>
      </c>
      <c r="I358" s="255" t="s">
        <v>177</v>
      </c>
      <c r="J358" s="256" t="s">
        <v>158</v>
      </c>
      <c r="K358" s="268" t="n">
        <v>36784</v>
      </c>
      <c r="L358" s="268" t="n">
        <v>38610</v>
      </c>
      <c r="M358" s="255" t="s">
        <v>155</v>
      </c>
      <c r="N358" s="257" t="n">
        <v>21000000</v>
      </c>
      <c r="O358" s="257" t="n">
        <v>-276.549673</v>
      </c>
      <c r="P358" s="258" t="n">
        <v>0.55</v>
      </c>
      <c r="Q358" s="257" t="n">
        <v>3.588451</v>
      </c>
      <c r="R358" s="257" t="n">
        <v>3.515349</v>
      </c>
      <c r="S358" s="258" t="n">
        <v>-4.57232641586039</v>
      </c>
      <c r="T358" s="257" t="n">
        <v>1264.47537515545</v>
      </c>
      <c r="U358" s="257" t="n">
        <v>343.227294</v>
      </c>
      <c r="V358" s="257" t="n">
        <v>0</v>
      </c>
      <c r="W358" s="257" t="n">
        <v>1607.70266915545</v>
      </c>
      <c r="X358" s="257" t="n">
        <v>405820.332849</v>
      </c>
      <c r="Y358" s="257" t="n">
        <v>407850.672463</v>
      </c>
      <c r="Z358" s="257" t="n">
        <v>2030.339614</v>
      </c>
      <c r="AA358" s="257" t="n">
        <v>422.636944844544</v>
      </c>
      <c r="AB358" s="257" t="n">
        <v>405820.332849</v>
      </c>
      <c r="AC358" s="257" t="n">
        <v>407850.672463</v>
      </c>
      <c r="AD358" s="257" t="n">
        <v>2030.339614</v>
      </c>
      <c r="AG358" s="259" t="n">
        <f aca="false">IF(ISERROR(VLOOKUP(B358,Acc_Cash!$A:$H,3,FALSE())),0,VLOOKUP(B358,Acc_Cash!$A:$H,3,FALSE()))</f>
        <v>58070.833333</v>
      </c>
      <c r="AH358" s="259" t="n">
        <f aca="false">AG358+AC358</f>
        <v>465921.505796</v>
      </c>
      <c r="AI358" s="259" t="n">
        <f aca="false">AH358-(IF(ISERROR(VLOOKUP(A358,'YTD Last'!$E$2:$Z$500,21,0)),0,VLOOKUP(A358,'YTD Last'!$E$2:$Z$500,21,0)))</f>
        <v>70503.254169</v>
      </c>
      <c r="AJ358" s="259" t="n">
        <f aca="false">AH358-IF(ISERROR(VLOOKUP(A358,'QTD Last'!$A$2:$AH$600,34,0)),0,VLOOKUP(A358,'QTD Last'!$A$2:$AH$600,34,0))</f>
        <v>2030.339614</v>
      </c>
      <c r="AK358" s="259" t="n">
        <f aca="false">AH358-IF(ISERROR(VLOOKUP(A358,'MTD Last'!$A$2:$AH$600,34,0)),0,VLOOKUP(A358,'MTD Last'!$A$2:$AH$600,34,0))</f>
        <v>2030.339614</v>
      </c>
      <c r="AL358" s="259" t="n">
        <f aca="false">AD358-AE358</f>
        <v>2030.339614</v>
      </c>
      <c r="AM358" s="269" t="str">
        <f aca="false">ROUND((L358-Control!$C$3)/365,0)&amp;" Year"</f>
        <v>-20 Year</v>
      </c>
      <c r="AN358" s="260" t="str">
        <f aca="false">IF(F358="AAA",1,IF(F358="AA+",2,IF(F358="AA",3,IF(F358="AA-",4,IF(F358="A+",5,IF(F358="A",6,IF(F358="A-",7,IF(F358="BBB+",8,"Code"))))))))</f>
        <v>Code</v>
      </c>
      <c r="AO358" s="260" t="str">
        <f aca="false">IF(F358="BBB",9,IF(F358="BBB-",10,IF(F358="BB+",11,IF(F358="BB",12,IF(F358="BB-",13,IF(F358="B+",14,IF(F358="B",15,IF(F358="B-",16,"Code"))))))))</f>
        <v>Code</v>
      </c>
      <c r="AP358" s="260" t="str">
        <f aca="false">IF(AN358="Code",AO358,AN358)</f>
        <v>Code</v>
      </c>
      <c r="AQ358" s="259" t="n">
        <f aca="false">AH358-(IF(ISERROR(VLOOKUP(A358,'WTD Last'!$A$1:$AQ$605,34,0)),0,VLOOKUP(A358,'WTD Last'!$A$1:$AQ$605,34,0)))</f>
        <v>-279.975559999992</v>
      </c>
      <c r="AR358" s="270" t="n">
        <f aca="false">R358-(IF(ISERROR(VLOOKUP(A358,'WTD Last'!$A$1:$AQ$605,18,0)),0,VLOOKUP(A358,'WTD Last'!$A$1:$AQ$605,18,0)))</f>
        <v>-0.00867599999999991</v>
      </c>
      <c r="AS358" s="259" t="n">
        <f aca="false">O358-(IF(ISERROR(VLOOKUP(A358,'WTD Last'!$A$1:$AQ$605,15,0)),0,VLOOKUP(A358,'WTD Last'!$A$1:$AQ$605,15,0)))</f>
        <v>3.70750300000003</v>
      </c>
      <c r="AT358" s="259" t="n">
        <f aca="false">N358*(P358/100)/360</f>
        <v>320.833333333333</v>
      </c>
      <c r="AU358" s="261" t="n">
        <v>45549</v>
      </c>
      <c r="AW358" s="255"/>
      <c r="AX358" s="257"/>
    </row>
    <row r="359" customFormat="false" ht="12.75" hidden="false" customHeight="false" outlineLevel="0" collapsed="false">
      <c r="A359" s="255" t="n">
        <v>207</v>
      </c>
      <c r="B359" s="255" t="n">
        <v>326</v>
      </c>
      <c r="C359" s="255" t="s">
        <v>2</v>
      </c>
      <c r="D359" s="255" t="s">
        <v>178</v>
      </c>
      <c r="E359" s="255" t="s">
        <v>353</v>
      </c>
      <c r="F359" s="255" t="s">
        <v>109</v>
      </c>
      <c r="G359" s="255" t="s">
        <v>164</v>
      </c>
      <c r="H359" s="255" t="s">
        <v>168</v>
      </c>
      <c r="I359" s="255" t="s">
        <v>179</v>
      </c>
      <c r="J359" s="256" t="s">
        <v>158</v>
      </c>
      <c r="K359" s="268" t="n">
        <v>36784</v>
      </c>
      <c r="L359" s="268" t="n">
        <v>38610</v>
      </c>
      <c r="M359" s="255" t="s">
        <v>155</v>
      </c>
      <c r="N359" s="257" t="n">
        <v>-21000000</v>
      </c>
      <c r="O359" s="257" t="n">
        <v>276.549673</v>
      </c>
      <c r="P359" s="258" t="n">
        <v>0.55</v>
      </c>
      <c r="Q359" s="257" t="n">
        <v>3.588451</v>
      </c>
      <c r="R359" s="257" t="n">
        <v>3.515349</v>
      </c>
      <c r="S359" s="258" t="n">
        <v>-4.57232641586039</v>
      </c>
      <c r="T359" s="257" t="n">
        <v>-1264.47537515545</v>
      </c>
      <c r="U359" s="257" t="n">
        <v>-343.227294</v>
      </c>
      <c r="V359" s="257" t="n">
        <v>0</v>
      </c>
      <c r="W359" s="257" t="n">
        <v>-1607.70266915545</v>
      </c>
      <c r="X359" s="257" t="n">
        <v>-405820.332849</v>
      </c>
      <c r="Y359" s="257" t="n">
        <v>-407850.672463</v>
      </c>
      <c r="Z359" s="257" t="n">
        <v>-2030.339614</v>
      </c>
      <c r="AA359" s="257" t="n">
        <v>-422.636944844544</v>
      </c>
      <c r="AB359" s="257" t="n">
        <v>-405820.332849</v>
      </c>
      <c r="AC359" s="257" t="n">
        <v>-407850.672463</v>
      </c>
      <c r="AD359" s="257" t="n">
        <v>-2030.339614</v>
      </c>
      <c r="AG359" s="259" t="n">
        <f aca="false">IF(ISERROR(VLOOKUP(B359,Acc_Cash!$A:$H,3,FALSE())),0,VLOOKUP(B359,Acc_Cash!$A:$H,3,FALSE()))</f>
        <v>-58070.833333</v>
      </c>
      <c r="AH359" s="259" t="n">
        <f aca="false">AG359+AC359</f>
        <v>-465921.505796</v>
      </c>
      <c r="AI359" s="259" t="n">
        <f aca="false">AH359-(IF(ISERROR(VLOOKUP(A359,'YTD Last'!$E$2:$Z$383,21,0)),0,VLOOKUP(A359,'YTD Last'!$E$2:$Z$383,21,0)))</f>
        <v>-428057.420836</v>
      </c>
      <c r="AJ359" s="259" t="n">
        <f aca="false">AH359-IF(ISERROR(VLOOKUP(A359,'QTD Last'!$A$2:$AH$600,34,0)),0,VLOOKUP(A359,'QTD Last'!$A$2:$AH$600,34,0))</f>
        <v>-2030.339614</v>
      </c>
      <c r="AK359" s="259" t="n">
        <f aca="false">AH359-IF(ISERROR(VLOOKUP(A359,'MTD Last'!$A$2:$AH$600,34,0)),0,VLOOKUP(A359,'MTD Last'!$A$2:$AH$600,34,0))</f>
        <v>-2030.339614</v>
      </c>
      <c r="AL359" s="259" t="n">
        <f aca="false">AD359-AE359</f>
        <v>-2030.339614</v>
      </c>
      <c r="AM359" s="269" t="str">
        <f aca="false">ROUND((L359-Control!$C$3)/365,0)&amp;" Year"</f>
        <v>-20 Year</v>
      </c>
      <c r="AN359" s="260" t="str">
        <f aca="false">IF(F359="AAA",1,IF(F359="AA+",2,IF(F359="AA",3,IF(F359="AA-",4,IF(F359="A+",5,IF(F359="A",6,IF(F359="A-",7,IF(F359="BBB+",8,"Code"))))))))</f>
        <v>Code</v>
      </c>
      <c r="AO359" s="260" t="str">
        <f aca="false">IF(F359="BBB",9,IF(F359="BBB-",10,IF(F359="BB+",11,IF(F359="BB",12,IF(F359="BB-",13,IF(F359="B+",14,IF(F359="B",15,IF(F359="B-",16,"Code"))))))))</f>
        <v>Code</v>
      </c>
      <c r="AP359" s="260" t="str">
        <f aca="false">IF(AN359="Code",AO359,AN359)</f>
        <v>Code</v>
      </c>
      <c r="AQ359" s="259" t="n">
        <f aca="false">AH359-(IF(ISERROR(VLOOKUP(A359,'WTD Last'!$A$1:$AQ$605,34,0)),0,VLOOKUP(A359,'WTD Last'!$A$1:$AQ$605,34,0)))</f>
        <v>279.975559999992</v>
      </c>
      <c r="AR359" s="270" t="n">
        <f aca="false">R359-(IF(ISERROR(VLOOKUP(A359,'WTD Last'!$A$1:$AQ$605,18,0)),0,VLOOKUP(A359,'WTD Last'!$A$1:$AQ$605,18,0)))</f>
        <v>-0.00867599999999991</v>
      </c>
      <c r="AS359" s="259" t="n">
        <f aca="false">O359-(IF(ISERROR(VLOOKUP(A359,'WTD Last'!$A$1:$AQ$605,15,0)),0,VLOOKUP(A359,'WTD Last'!$A$1:$AQ$605,15,0)))</f>
        <v>-3.70750300000003</v>
      </c>
      <c r="AT359" s="259" t="n">
        <f aca="false">N359*(P359/100)/360</f>
        <v>-320.833333333333</v>
      </c>
      <c r="AU359" s="261" t="n">
        <v>1305</v>
      </c>
      <c r="AW359" s="255"/>
      <c r="AX359" s="257"/>
    </row>
    <row r="360" customFormat="false" ht="12.75" hidden="false" customHeight="false" outlineLevel="0" collapsed="false">
      <c r="A360" s="255" t="n">
        <v>145</v>
      </c>
      <c r="B360" s="255" t="n">
        <v>203</v>
      </c>
      <c r="C360" s="255" t="s">
        <v>2</v>
      </c>
      <c r="D360" s="255" t="s">
        <v>104</v>
      </c>
      <c r="E360" s="255" t="s">
        <v>354</v>
      </c>
      <c r="F360" s="255" t="s">
        <v>102</v>
      </c>
      <c r="G360" s="255" t="s">
        <v>160</v>
      </c>
      <c r="H360" s="255" t="s">
        <v>282</v>
      </c>
      <c r="I360" s="255" t="s">
        <v>175</v>
      </c>
      <c r="J360" s="256" t="s">
        <v>212</v>
      </c>
      <c r="K360" s="268" t="n">
        <v>36801</v>
      </c>
      <c r="L360" s="268" t="n">
        <v>37166</v>
      </c>
      <c r="M360" s="255" t="s">
        <v>155</v>
      </c>
      <c r="N360" s="257" t="n">
        <v>5000000</v>
      </c>
      <c r="O360" s="257" t="n">
        <v>-238.304315</v>
      </c>
      <c r="P360" s="258" t="n">
        <v>1</v>
      </c>
      <c r="Q360" s="257" t="n">
        <v>109.240392</v>
      </c>
      <c r="R360" s="257" t="n">
        <v>107.484015</v>
      </c>
      <c r="S360" s="258" t="n">
        <v>-0.627860206532382</v>
      </c>
      <c r="T360" s="257" t="n">
        <v>149.621796433458</v>
      </c>
      <c r="U360" s="257" t="n">
        <v>490.715772</v>
      </c>
      <c r="V360" s="257" t="n">
        <v>-12500</v>
      </c>
      <c r="W360" s="257" t="n">
        <v>-11859.6624315665</v>
      </c>
      <c r="X360" s="257" t="n">
        <v>10356.318818</v>
      </c>
      <c r="Y360" s="257" t="n">
        <v>-1556.070687</v>
      </c>
      <c r="Z360" s="257" t="n">
        <v>-11912.389505</v>
      </c>
      <c r="AA360" s="257" t="n">
        <v>-52.7270734334561</v>
      </c>
      <c r="AB360" s="257" t="n">
        <v>10356.318818</v>
      </c>
      <c r="AC360" s="257" t="n">
        <v>-1556.070687</v>
      </c>
      <c r="AD360" s="257" t="n">
        <v>-11912.389505</v>
      </c>
      <c r="AE360" s="257" t="n">
        <v>-12500</v>
      </c>
      <c r="AF360" s="257" t="n">
        <v>-1372.0370936125</v>
      </c>
      <c r="AG360" s="259" t="n">
        <f aca="false">IF(ISERROR(VLOOKUP(B360,Acc_Cash!$A:$H,3,FALSE())),0,VLOOKUP(B360,Acc_Cash!$A:$H,3,FALSE()))</f>
        <v>25277.777778</v>
      </c>
      <c r="AH360" s="259" t="n">
        <f aca="false">AG360+AC360</f>
        <v>23721.707091</v>
      </c>
      <c r="AI360" s="259" t="n">
        <f aca="false">AH360-(IF(ISERROR(VLOOKUP(A360,'YTD Last'!$E$2:$Z$383,21,0)),0,VLOOKUP(A360,'YTD Last'!$E$2:$Z$383,21,0)))</f>
        <v>11564.202478</v>
      </c>
      <c r="AJ360" s="259" t="n">
        <f aca="false">AH360-IF(ISERROR(VLOOKUP(A360,'QTD Last'!$A$2:$AH$600,34,0)),0,VLOOKUP(A360,'QTD Last'!$A$2:$AH$600,34,0))</f>
        <v>587.610495000001</v>
      </c>
      <c r="AK360" s="259" t="n">
        <f aca="false">AH360-IF(ISERROR(VLOOKUP(A360,'MTD Last'!$A$2:$AH$600,34,0)),0,VLOOKUP(A360,'MTD Last'!$A$2:$AH$600,34,0))</f>
        <v>587.610495000001</v>
      </c>
      <c r="AL360" s="259" t="n">
        <f aca="false">AD360-AE360</f>
        <v>587.610495000001</v>
      </c>
      <c r="AM360" s="269" t="str">
        <f aca="false">ROUND((L360-Control!$C$3)/365,0)&amp;" Year"</f>
        <v>-24 Year</v>
      </c>
      <c r="AN360" s="260" t="n">
        <f aca="false">IF(F360="AAA",1,IF(F360="AA+",2,IF(F360="AA",3,IF(F360="AA-",4,IF(F360="A+",5,IF(F360="A",6,IF(F360="A-",7,IF(F360="BBB+",8,"Code"))))))))</f>
        <v>6</v>
      </c>
      <c r="AO360" s="260" t="str">
        <f aca="false">IF(F360="BBB",9,IF(F360="BBB-",10,IF(F360="BB+",11,IF(F360="BB",12,IF(F360="BB-",13,IF(F360="B+",14,IF(F360="B",15,IF(F360="B-",16,"Code"))))))))</f>
        <v>Code</v>
      </c>
      <c r="AP360" s="260" t="n">
        <f aca="false">IF(AN360="Code",AO360,AN360)</f>
        <v>6</v>
      </c>
      <c r="AQ360" s="259" t="n">
        <f aca="false">AH360-(IF(ISERROR(VLOOKUP(A360,'WTD Last'!$A$1:$AQ$605,34,0)),0,VLOOKUP(A360,'WTD Last'!$A$1:$AQ$605,34,0)))</f>
        <v>2870.574735</v>
      </c>
      <c r="AR360" s="270" t="n">
        <f aca="false">R360-(IF(ISERROR(VLOOKUP(A360,'WTD Last'!$A$1:$AQ$605,18,0)),0,VLOOKUP(A360,'WTD Last'!$A$1:$AQ$605,18,0)))</f>
        <v>-6.557988</v>
      </c>
      <c r="AS360" s="259" t="n">
        <f aca="false">O360-(IF(ISERROR(VLOOKUP(A360,'WTD Last'!$A$1:$AQ$605,15,0)),0,VLOOKUP(A360,'WTD Last'!$A$1:$AQ$605,15,0)))</f>
        <v>10.219292</v>
      </c>
      <c r="AT360" s="259" t="n">
        <f aca="false">N360*(P360/100)/360</f>
        <v>138.888888888889</v>
      </c>
      <c r="AU360" s="261" t="n">
        <v>93466</v>
      </c>
      <c r="AV360" s="261" t="n">
        <v>93169</v>
      </c>
      <c r="AW360" s="255"/>
      <c r="AX360" s="257"/>
    </row>
    <row r="361" customFormat="false" ht="12.75" hidden="false" customHeight="false" outlineLevel="0" collapsed="false">
      <c r="A361" s="255" t="n">
        <v>204</v>
      </c>
      <c r="B361" s="255" t="n">
        <v>323</v>
      </c>
      <c r="C361" s="255" t="s">
        <v>2</v>
      </c>
      <c r="D361" s="255" t="s">
        <v>176</v>
      </c>
      <c r="E361" s="255" t="s">
        <v>355</v>
      </c>
      <c r="F361" s="255" t="s">
        <v>109</v>
      </c>
      <c r="G361" s="255" t="s">
        <v>164</v>
      </c>
      <c r="H361" s="255" t="s">
        <v>168</v>
      </c>
      <c r="I361" s="255" t="s">
        <v>177</v>
      </c>
      <c r="J361" s="256" t="s">
        <v>158</v>
      </c>
      <c r="K361" s="268" t="n">
        <v>36784</v>
      </c>
      <c r="L361" s="268" t="n">
        <v>38610</v>
      </c>
      <c r="M361" s="255" t="s">
        <v>155</v>
      </c>
      <c r="N361" s="257" t="n">
        <v>470000000</v>
      </c>
      <c r="O361" s="257" t="n">
        <v>-3289.834218</v>
      </c>
      <c r="P361" s="258" t="n">
        <v>0.075</v>
      </c>
      <c r="Q361" s="257" t="n">
        <v>3.580567</v>
      </c>
      <c r="R361" s="257" t="n">
        <v>3.55469</v>
      </c>
      <c r="S361" s="258" t="n">
        <v>-1.31969954075704</v>
      </c>
      <c r="T361" s="257" t="n">
        <v>4341.5927066614</v>
      </c>
      <c r="U361" s="257" t="n">
        <v>1868.373576</v>
      </c>
      <c r="V361" s="257" t="n">
        <v>0</v>
      </c>
      <c r="W361" s="257" t="n">
        <v>6209.9662826614</v>
      </c>
      <c r="X361" s="257" t="n">
        <v>702284.661694</v>
      </c>
      <c r="Y361" s="257" t="n">
        <v>708901.205458</v>
      </c>
      <c r="Z361" s="257" t="n">
        <v>6616.54376399994</v>
      </c>
      <c r="AA361" s="257" t="n">
        <v>406.577481338548</v>
      </c>
      <c r="AB361" s="257" t="n">
        <v>702284.661694</v>
      </c>
      <c r="AC361" s="257" t="n">
        <v>708901.205458</v>
      </c>
      <c r="AD361" s="257" t="n">
        <v>6616.54376399994</v>
      </c>
      <c r="AG361" s="259" t="n">
        <f aca="false">IF(ISERROR(VLOOKUP(B361,Acc_Cash!$A:$H,3,FALSE())),0,VLOOKUP(B361,Acc_Cash!$A:$H,3,FALSE()))</f>
        <v>177229.166667</v>
      </c>
      <c r="AH361" s="259" t="n">
        <f aca="false">AG361+AC361</f>
        <v>886130.372125</v>
      </c>
      <c r="AI361" s="259" t="n">
        <f aca="false">AH361-(IF(ISERROR(VLOOKUP(A361,'YTD Last'!$E$2:$Z$500,21,0)),0,VLOOKUP(A361,'YTD Last'!$E$2:$Z$500,21,0)))</f>
        <v>236806.904322</v>
      </c>
      <c r="AJ361" s="259" t="n">
        <f aca="false">AH361-IF(ISERROR(VLOOKUP(A361,'QTD Last'!$A$2:$AH$600,34,0)),0,VLOOKUP(A361,'QTD Last'!$A$2:$AH$600,34,0))</f>
        <v>6616.54376399994</v>
      </c>
      <c r="AK361" s="259" t="n">
        <f aca="false">AH361-IF(ISERROR(VLOOKUP(A361,'MTD Last'!$A$2:$AH$600,34,0)),0,VLOOKUP(A361,'MTD Last'!$A$2:$AH$600,34,0))</f>
        <v>6616.54376399994</v>
      </c>
      <c r="AL361" s="259" t="n">
        <f aca="false">AD361-AE361</f>
        <v>6616.54376399994</v>
      </c>
      <c r="AM361" s="269" t="str">
        <f aca="false">ROUND((L361-Control!$C$3)/365,0)&amp;" Year"</f>
        <v>-20 Year</v>
      </c>
      <c r="AN361" s="260" t="str">
        <f aca="false">IF(F361="AAA",1,IF(F361="AA+",2,IF(F361="AA",3,IF(F361="AA-",4,IF(F361="A+",5,IF(F361="A",6,IF(F361="A-",7,IF(F361="BBB+",8,"Code"))))))))</f>
        <v>Code</v>
      </c>
      <c r="AO361" s="260" t="str">
        <f aca="false">IF(F361="BBB",9,IF(F361="BBB-",10,IF(F361="BB+",11,IF(F361="BB",12,IF(F361="BB-",13,IF(F361="B+",14,IF(F361="B",15,IF(F361="B-",16,"Code"))))))))</f>
        <v>Code</v>
      </c>
      <c r="AP361" s="260" t="str">
        <f aca="false">IF(AN361="Code",AO361,AN361)</f>
        <v>Code</v>
      </c>
      <c r="AQ361" s="259" t="n">
        <f aca="false">AH361-(IF(ISERROR(VLOOKUP(A361,'WTD Last'!$A$1:$AQ$605,34,0)),0,VLOOKUP(A361,'WTD Last'!$A$1:$AQ$605,34,0)))</f>
        <v>20412.078735</v>
      </c>
      <c r="AR361" s="270" t="n">
        <f aca="false">R361-(IF(ISERROR(VLOOKUP(A361,'WTD Last'!$A$1:$AQ$605,18,0)),0,VLOOKUP(A361,'WTD Last'!$A$1:$AQ$605,18,0)))</f>
        <v>-0.0908980000000002</v>
      </c>
      <c r="AS361" s="259" t="n">
        <f aca="false">O361-(IF(ISERROR(VLOOKUP(A361,'WTD Last'!$A$1:$AQ$605,15,0)),0,VLOOKUP(A361,'WTD Last'!$A$1:$AQ$605,15,0)))</f>
        <v>31.027611</v>
      </c>
      <c r="AT361" s="259" t="n">
        <f aca="false">N361*(P361/100)/360</f>
        <v>979.166666666667</v>
      </c>
      <c r="AU361" s="261" t="n">
        <v>45549</v>
      </c>
      <c r="AW361" s="255"/>
      <c r="AX361" s="257"/>
    </row>
    <row r="362" customFormat="false" ht="12.75" hidden="false" customHeight="false" outlineLevel="0" collapsed="false">
      <c r="A362" s="255" t="n">
        <v>205</v>
      </c>
      <c r="B362" s="255" t="n">
        <v>324</v>
      </c>
      <c r="C362" s="255" t="s">
        <v>2</v>
      </c>
      <c r="D362" s="255" t="s">
        <v>178</v>
      </c>
      <c r="E362" s="255" t="s">
        <v>355</v>
      </c>
      <c r="F362" s="255" t="s">
        <v>109</v>
      </c>
      <c r="G362" s="255" t="s">
        <v>164</v>
      </c>
      <c r="H362" s="255" t="s">
        <v>168</v>
      </c>
      <c r="I362" s="255" t="s">
        <v>179</v>
      </c>
      <c r="J362" s="256" t="s">
        <v>158</v>
      </c>
      <c r="K362" s="268" t="n">
        <v>36784</v>
      </c>
      <c r="L362" s="268" t="n">
        <v>38610</v>
      </c>
      <c r="M362" s="255" t="s">
        <v>155</v>
      </c>
      <c r="N362" s="257" t="n">
        <v>-470000000</v>
      </c>
      <c r="O362" s="257" t="n">
        <v>3289.834218</v>
      </c>
      <c r="P362" s="258" t="n">
        <v>0.075</v>
      </c>
      <c r="Q362" s="257" t="n">
        <v>3.580567</v>
      </c>
      <c r="R362" s="257" t="n">
        <v>3.55469</v>
      </c>
      <c r="S362" s="258" t="n">
        <v>-1.31969954075704</v>
      </c>
      <c r="T362" s="257" t="n">
        <v>-4341.5927066614</v>
      </c>
      <c r="U362" s="257" t="n">
        <v>-1868.373576</v>
      </c>
      <c r="V362" s="257" t="n">
        <v>0</v>
      </c>
      <c r="W362" s="257" t="n">
        <v>-6209.9662826614</v>
      </c>
      <c r="X362" s="257" t="n">
        <v>-702284.661694</v>
      </c>
      <c r="Y362" s="257" t="n">
        <v>-708901.205458</v>
      </c>
      <c r="Z362" s="257" t="n">
        <v>-6616.54376399994</v>
      </c>
      <c r="AA362" s="257" t="n">
        <v>-406.577481338548</v>
      </c>
      <c r="AB362" s="257" t="n">
        <v>-702284.661694</v>
      </c>
      <c r="AC362" s="257" t="n">
        <v>-708901.205458</v>
      </c>
      <c r="AD362" s="257" t="n">
        <v>-6616.54376399994</v>
      </c>
      <c r="AG362" s="259" t="n">
        <f aca="false">IF(ISERROR(VLOOKUP(B362,Acc_Cash!$A:$H,3,FALSE())),0,VLOOKUP(B362,Acc_Cash!$A:$H,3,FALSE()))</f>
        <v>-177229.166667</v>
      </c>
      <c r="AH362" s="259" t="n">
        <f aca="false">AG362+AC362</f>
        <v>-886130.372125</v>
      </c>
      <c r="AI362" s="259" t="n">
        <f aca="false">AH362-(IF(ISERROR(VLOOKUP(A362,'YTD Last'!$E$2:$Z$500,21,0)),0,VLOOKUP(A362,'YTD Last'!$E$2:$Z$500,21,0)))</f>
        <v>-176898.570988</v>
      </c>
      <c r="AJ362" s="259" t="n">
        <f aca="false">AH362-IF(ISERROR(VLOOKUP(A362,'QTD Last'!$A$2:$AH$600,34,0)),0,VLOOKUP(A362,'QTD Last'!$A$2:$AH$600,34,0))</f>
        <v>-6616.54376399994</v>
      </c>
      <c r="AK362" s="259" t="n">
        <f aca="false">AH362-IF(ISERROR(VLOOKUP(A362,'MTD Last'!$A$2:$AH$600,34,0)),0,VLOOKUP(A362,'MTD Last'!$A$2:$AH$600,34,0))</f>
        <v>-6616.54376399994</v>
      </c>
      <c r="AL362" s="259" t="n">
        <f aca="false">AD362-AE362</f>
        <v>-6616.54376399994</v>
      </c>
      <c r="AM362" s="269" t="str">
        <f aca="false">ROUND((L362-Control!$C$3)/365,0)&amp;" Year"</f>
        <v>-20 Year</v>
      </c>
      <c r="AN362" s="260" t="str">
        <f aca="false">IF(F362="AAA",1,IF(F362="AA+",2,IF(F362="AA",3,IF(F362="AA-",4,IF(F362="A+",5,IF(F362="A",6,IF(F362="A-",7,IF(F362="BBB+",8,"Code"))))))))</f>
        <v>Code</v>
      </c>
      <c r="AO362" s="260" t="str">
        <f aca="false">IF(F362="BBB",9,IF(F362="BBB-",10,IF(F362="BB+",11,IF(F362="BB",12,IF(F362="BB-",13,IF(F362="B+",14,IF(F362="B",15,IF(F362="B-",16,"Code"))))))))</f>
        <v>Code</v>
      </c>
      <c r="AP362" s="260" t="str">
        <f aca="false">IF(AN362="Code",AO362,AN362)</f>
        <v>Code</v>
      </c>
      <c r="AQ362" s="259" t="n">
        <f aca="false">AH362-(IF(ISERROR(VLOOKUP(A362,'WTD Last'!$A$1:$AQ$605,34,0)),0,VLOOKUP(A362,'WTD Last'!$A$1:$AQ$605,34,0)))</f>
        <v>-20412.078735</v>
      </c>
      <c r="AR362" s="270" t="n">
        <f aca="false">R362-(IF(ISERROR(VLOOKUP(A362,'WTD Last'!$A$1:$AQ$605,18,0)),0,VLOOKUP(A362,'WTD Last'!$A$1:$AQ$605,18,0)))</f>
        <v>-0.0908980000000002</v>
      </c>
      <c r="AS362" s="259" t="n">
        <f aca="false">O362-(IF(ISERROR(VLOOKUP(A362,'WTD Last'!$A$1:$AQ$605,15,0)),0,VLOOKUP(A362,'WTD Last'!$A$1:$AQ$605,15,0)))</f>
        <v>-31.027611</v>
      </c>
      <c r="AT362" s="259" t="n">
        <f aca="false">N362*(P362/100)/360</f>
        <v>-979.166666666667</v>
      </c>
      <c r="AU362" s="261" t="n">
        <v>1305</v>
      </c>
      <c r="AW362" s="255"/>
      <c r="AX362" s="257"/>
    </row>
    <row r="363" customFormat="false" ht="12.75" hidden="false" customHeight="false" outlineLevel="0" collapsed="false">
      <c r="A363" s="255" t="n">
        <v>1342</v>
      </c>
      <c r="B363" s="255" t="n">
        <v>630</v>
      </c>
      <c r="C363" s="255" t="s">
        <v>2</v>
      </c>
      <c r="D363" s="255" t="s">
        <v>104</v>
      </c>
      <c r="E363" s="255" t="s">
        <v>356</v>
      </c>
      <c r="F363" s="255" t="s">
        <v>116</v>
      </c>
      <c r="G363" s="255" t="s">
        <v>96</v>
      </c>
      <c r="H363" s="255" t="s">
        <v>110</v>
      </c>
      <c r="I363" s="255" t="s">
        <v>156</v>
      </c>
      <c r="J363" s="256" t="s">
        <v>105</v>
      </c>
      <c r="K363" s="268" t="n">
        <v>36896</v>
      </c>
      <c r="L363" s="268" t="n">
        <v>38722</v>
      </c>
      <c r="M363" s="255" t="s">
        <v>155</v>
      </c>
      <c r="N363" s="257" t="n">
        <v>-10000000</v>
      </c>
      <c r="O363" s="257" t="n">
        <v>4066.310184</v>
      </c>
      <c r="P363" s="258" t="n">
        <v>0.62</v>
      </c>
      <c r="Q363" s="257" t="n">
        <v>52.543688</v>
      </c>
      <c r="R363" s="257" t="n">
        <v>51.977877</v>
      </c>
      <c r="S363" s="258" t="n">
        <v>-0.572487980557692</v>
      </c>
      <c r="T363" s="257" t="n">
        <v>-2327.91370555933</v>
      </c>
      <c r="U363" s="257" t="n">
        <v>-636.296829</v>
      </c>
      <c r="V363" s="257" t="n">
        <v>0</v>
      </c>
      <c r="W363" s="257" t="n">
        <v>-2964.21053455933</v>
      </c>
      <c r="X363" s="257" t="n">
        <v>-54698.220326</v>
      </c>
      <c r="Y363" s="257" t="n">
        <v>-57297.319526</v>
      </c>
      <c r="Z363" s="257" t="n">
        <v>-2599.0992</v>
      </c>
      <c r="AA363" s="257" t="n">
        <v>365.111334559338</v>
      </c>
      <c r="AB363" s="257" t="n">
        <v>-54698.220326</v>
      </c>
      <c r="AC363" s="257" t="n">
        <v>-57297.319526</v>
      </c>
      <c r="AD363" s="257" t="n">
        <v>-2599.0992</v>
      </c>
      <c r="AF363" s="257" t="n">
        <v>29431.953111792</v>
      </c>
      <c r="AG363" s="259" t="n">
        <f aca="false">IF(ISERROR(VLOOKUP(B363,Acc_Cash!$A:$H,3,FALSE())),0,VLOOKUP(B363,Acc_Cash!$A:$H,3,FALSE()))</f>
        <v>0</v>
      </c>
      <c r="AH363" s="259" t="n">
        <f aca="false">AG363+AC363</f>
        <v>-57297.319526</v>
      </c>
      <c r="AI363" s="259" t="n">
        <f aca="false">AH363-(IF(ISERROR(VLOOKUP(A363,'YTD Last'!$E$2:$Z$500,21,0)),0,VLOOKUP(A363,'YTD Last'!$E$2:$Z$500,21,0)))</f>
        <v>-51585.540989</v>
      </c>
      <c r="AJ363" s="259" t="n">
        <f aca="false">AH363-IF(ISERROR(VLOOKUP(A363,'QTD Last'!$A$2:$AH$600,34,0)),0,VLOOKUP(A363,'QTD Last'!$A$2:$AH$600,34,0))</f>
        <v>-2599.0992</v>
      </c>
      <c r="AK363" s="259" t="n">
        <f aca="false">AH363-IF(ISERROR(VLOOKUP(A363,'MTD Last'!$A$2:$AH$600,34,0)),0,VLOOKUP(A363,'MTD Last'!$A$2:$AH$600,34,0))</f>
        <v>-2599.0992</v>
      </c>
      <c r="AL363" s="259" t="n">
        <f aca="false">AD363-AE363</f>
        <v>-2599.0992</v>
      </c>
      <c r="AM363" s="269" t="str">
        <f aca="false">ROUND((L363-Control!$C$3)/365,0)&amp;" Year"</f>
        <v>-20 Year</v>
      </c>
      <c r="AN363" s="260" t="n">
        <f aca="false">IF(F363="AAA",1,IF(F363="AA+",2,IF(F363="AA",3,IF(F363="AA-",4,IF(F363="A+",5,IF(F363="A",6,IF(F363="A-",7,IF(F363="BBB+",8,"Code"))))))))</f>
        <v>8</v>
      </c>
      <c r="AO363" s="260" t="str">
        <f aca="false">IF(F363="BBB",9,IF(F363="BBB-",10,IF(F363="BB+",11,IF(F363="BB",12,IF(F363="BB-",13,IF(F363="B+",14,IF(F363="B",15,IF(F363="B-",16,"Code"))))))))</f>
        <v>Code</v>
      </c>
      <c r="AP363" s="260" t="n">
        <f aca="false">IF(AN363="Code",AO363,AN363)</f>
        <v>8</v>
      </c>
      <c r="AQ363" s="259" t="n">
        <f aca="false">AH363-(IF(ISERROR(VLOOKUP(A363,'WTD Last'!$A$1:$AQ$605,34,0)),0,VLOOKUP(A363,'WTD Last'!$A$1:$AQ$605,34,0)))</f>
        <v>-5951.36134</v>
      </c>
      <c r="AR363" s="270" t="n">
        <f aca="false">R363-(IF(ISERROR(VLOOKUP(A363,'WTD Last'!$A$1:$AQ$605,18,0)),0,VLOOKUP(A363,'WTD Last'!$A$1:$AQ$605,18,0)))</f>
        <v>-1.144502</v>
      </c>
      <c r="AS363" s="259" t="n">
        <f aca="false">O363-(IF(ISERROR(VLOOKUP(A363,'WTD Last'!$A$1:$AQ$605,15,0)),0,VLOOKUP(A363,'WTD Last'!$A$1:$AQ$605,15,0)))</f>
        <v>-38.1624840000004</v>
      </c>
      <c r="AT363" s="259" t="n">
        <f aca="false">N363*(P363/100)/360</f>
        <v>-172.222222222222</v>
      </c>
      <c r="AV363" s="261" t="n">
        <v>54817</v>
      </c>
      <c r="AW363" s="255"/>
      <c r="AX363" s="257"/>
    </row>
    <row r="364" customFormat="false" ht="12.75" hidden="false" customHeight="false" outlineLevel="0" collapsed="false">
      <c r="A364" s="255" t="n">
        <v>1524</v>
      </c>
      <c r="B364" s="255" t="n">
        <v>625</v>
      </c>
      <c r="C364" s="255" t="s">
        <v>2</v>
      </c>
      <c r="D364" s="255" t="s">
        <v>157</v>
      </c>
      <c r="E364" s="255" t="s">
        <v>356</v>
      </c>
      <c r="F364" s="255" t="s">
        <v>116</v>
      </c>
      <c r="G364" s="255" t="s">
        <v>96</v>
      </c>
      <c r="H364" s="255" t="s">
        <v>110</v>
      </c>
      <c r="I364" s="255" t="s">
        <v>156</v>
      </c>
      <c r="J364" s="256" t="s">
        <v>158</v>
      </c>
      <c r="K364" s="268" t="n">
        <v>36896</v>
      </c>
      <c r="L364" s="268" t="n">
        <v>38722</v>
      </c>
      <c r="M364" s="255" t="s">
        <v>155</v>
      </c>
      <c r="N364" s="257" t="n">
        <v>10000000</v>
      </c>
      <c r="O364" s="257" t="n">
        <v>-4066.310184</v>
      </c>
      <c r="P364" s="258" t="n">
        <v>0.62</v>
      </c>
      <c r="Q364" s="257" t="n">
        <v>52.543688</v>
      </c>
      <c r="R364" s="257" t="n">
        <v>51.977877</v>
      </c>
      <c r="S364" s="258" t="n">
        <v>-0.572487980557692</v>
      </c>
      <c r="T364" s="257" t="n">
        <v>2327.91370555933</v>
      </c>
      <c r="U364" s="257" t="n">
        <v>636.296829</v>
      </c>
      <c r="V364" s="257" t="n">
        <v>0</v>
      </c>
      <c r="W364" s="257" t="n">
        <v>2964.21053455933</v>
      </c>
      <c r="X364" s="257" t="n">
        <v>54698.220326</v>
      </c>
      <c r="Y364" s="257" t="n">
        <v>57297.319526</v>
      </c>
      <c r="Z364" s="257" t="n">
        <v>2599.0992</v>
      </c>
      <c r="AA364" s="257" t="n">
        <v>-365.111334559338</v>
      </c>
      <c r="AB364" s="257" t="n">
        <v>54698.220326</v>
      </c>
      <c r="AC364" s="257" t="n">
        <v>57297.319526</v>
      </c>
      <c r="AD364" s="257" t="n">
        <v>2599.0992</v>
      </c>
      <c r="AF364" s="257" t="n">
        <v>-29431.953111792</v>
      </c>
      <c r="AG364" s="259" t="n">
        <f aca="false">IF(ISERROR(VLOOKUP(B364,Acc_Cash!$A:$H,3,FALSE())),0,VLOOKUP(B364,Acc_Cash!$A:$H,3,FALSE()))</f>
        <v>0</v>
      </c>
      <c r="AH364" s="259" t="n">
        <f aca="false">AG364+AC364</f>
        <v>57297.319526</v>
      </c>
      <c r="AI364" s="259" t="n">
        <f aca="false">AH364-(IF(ISERROR(VLOOKUP(A364,'YTD Last'!$E$2:$Z$383,21,0)),0,VLOOKUP(A364,'YTD Last'!$E$2:$Z$383,21,0)))</f>
        <v>51585.540989</v>
      </c>
      <c r="AJ364" s="259" t="n">
        <f aca="false">AH364-IF(ISERROR(VLOOKUP(A364,'QTD Last'!$A$2:$AH$600,34,0)),0,VLOOKUP(A364,'QTD Last'!$A$2:$AH$600,34,0))</f>
        <v>2599.0992</v>
      </c>
      <c r="AK364" s="259" t="n">
        <f aca="false">AH364-IF(ISERROR(VLOOKUP(A364,'MTD Last'!$A$2:$AH$600,34,0)),0,VLOOKUP(A364,'MTD Last'!$A$2:$AH$600,34,0))</f>
        <v>2599.0992</v>
      </c>
      <c r="AL364" s="259" t="n">
        <f aca="false">AD364-AE364</f>
        <v>2599.0992</v>
      </c>
      <c r="AM364" s="269" t="str">
        <f aca="false">ROUND((L364-Control!$C$3)/365,0)&amp;" Year"</f>
        <v>-20 Year</v>
      </c>
      <c r="AN364" s="260" t="n">
        <f aca="false">IF(F364="AAA",1,IF(F364="AA+",2,IF(F364="AA",3,IF(F364="AA-",4,IF(F364="A+",5,IF(F364="A",6,IF(F364="A-",7,IF(F364="BBB+",8,"Code"))))))))</f>
        <v>8</v>
      </c>
      <c r="AO364" s="260" t="str">
        <f aca="false">IF(F364="BBB",9,IF(F364="BBB-",10,IF(F364="BB+",11,IF(F364="BB",12,IF(F364="BB-",13,IF(F364="B+",14,IF(F364="B",15,IF(F364="B-",16,"Code"))))))))</f>
        <v>Code</v>
      </c>
      <c r="AP364" s="260" t="n">
        <f aca="false">IF(AN364="Code",AO364,AN364)</f>
        <v>8</v>
      </c>
      <c r="AQ364" s="259" t="n">
        <f aca="false">AH364-(IF(ISERROR(VLOOKUP(A364,'WTD Last'!$A$1:$AQ$605,34,0)),0,VLOOKUP(A364,'WTD Last'!$A$1:$AQ$605,34,0)))</f>
        <v>5951.36134</v>
      </c>
      <c r="AR364" s="270" t="n">
        <f aca="false">R364-(IF(ISERROR(VLOOKUP(A364,'WTD Last'!$A$1:$AQ$605,18,0)),0,VLOOKUP(A364,'WTD Last'!$A$1:$AQ$605,18,0)))</f>
        <v>-1.144502</v>
      </c>
      <c r="AS364" s="259" t="n">
        <f aca="false">O364-(IF(ISERROR(VLOOKUP(A364,'WTD Last'!$A$1:$AQ$605,15,0)),0,VLOOKUP(A364,'WTD Last'!$A$1:$AQ$605,15,0)))</f>
        <v>38.1624840000004</v>
      </c>
      <c r="AT364" s="259" t="n">
        <f aca="false">N364*(P364/100)/360</f>
        <v>172.222222222222</v>
      </c>
      <c r="AV364" s="261" t="n">
        <v>54817</v>
      </c>
      <c r="AW364" s="255"/>
      <c r="AX364" s="257"/>
    </row>
    <row r="365" customFormat="false" ht="12.75" hidden="false" customHeight="false" outlineLevel="0" collapsed="false">
      <c r="A365" s="255" t="n">
        <v>1343</v>
      </c>
      <c r="B365" s="255" t="n">
        <v>502</v>
      </c>
      <c r="C365" s="255" t="s">
        <v>2</v>
      </c>
      <c r="D365" s="255" t="s">
        <v>104</v>
      </c>
      <c r="E365" s="255" t="s">
        <v>357</v>
      </c>
      <c r="F365" s="255" t="s">
        <v>116</v>
      </c>
      <c r="G365" s="255" t="s">
        <v>112</v>
      </c>
      <c r="H365" s="255" t="s">
        <v>168</v>
      </c>
      <c r="I365" s="255" t="s">
        <v>156</v>
      </c>
      <c r="J365" s="256" t="s">
        <v>203</v>
      </c>
      <c r="K365" s="268" t="n">
        <v>36896</v>
      </c>
      <c r="L365" s="268" t="n">
        <v>38722</v>
      </c>
      <c r="M365" s="255" t="s">
        <v>155</v>
      </c>
      <c r="N365" s="257" t="n">
        <v>-10000000</v>
      </c>
      <c r="O365" s="257" t="n">
        <v>4098.331474</v>
      </c>
      <c r="P365" s="258" t="n">
        <v>1.15</v>
      </c>
      <c r="Q365" s="257" t="n">
        <v>156.513416</v>
      </c>
      <c r="R365" s="257" t="n">
        <v>155.831973</v>
      </c>
      <c r="S365" s="258" t="n">
        <v>-0.585457817749318</v>
      </c>
      <c r="T365" s="257" t="n">
        <v>-2399.40020118139</v>
      </c>
      <c r="U365" s="257" t="n">
        <v>-1364.717412</v>
      </c>
      <c r="V365" s="257" t="n">
        <v>0</v>
      </c>
      <c r="W365" s="257" t="n">
        <v>-3764.11761318139</v>
      </c>
      <c r="X365" s="257" t="n">
        <v>139300.648856</v>
      </c>
      <c r="Y365" s="257" t="n">
        <v>136455.456031</v>
      </c>
      <c r="Z365" s="257" t="n">
        <v>-2845.19282500001</v>
      </c>
      <c r="AA365" s="257" t="n">
        <v>918.92478818138</v>
      </c>
      <c r="AB365" s="257" t="n">
        <v>139300.648856</v>
      </c>
      <c r="AC365" s="257" t="n">
        <v>136455.456031</v>
      </c>
      <c r="AD365" s="257" t="n">
        <v>-2845.19282500001</v>
      </c>
      <c r="AF365" s="257" t="n">
        <v>29663.723208812</v>
      </c>
      <c r="AG365" s="259" t="n">
        <f aca="false">IF(ISERROR(VLOOKUP(B365,Acc_Cash!$A:$H,3,FALSE())),0,VLOOKUP(B365,Acc_Cash!$A:$H,3,FALSE()))</f>
        <v>0</v>
      </c>
      <c r="AH365" s="259" t="n">
        <f aca="false">AG365+AC365</f>
        <v>136455.456031</v>
      </c>
      <c r="AI365" s="259" t="n">
        <f aca="false">AH365-(IF(ISERROR(VLOOKUP(A365,'YTD Last'!$E$2:$Z$383,21,0)),0,VLOOKUP(A365,'YTD Last'!$E$2:$Z$383,21,0)))</f>
        <v>150794.241285</v>
      </c>
      <c r="AJ365" s="259" t="n">
        <f aca="false">AH365-IF(ISERROR(VLOOKUP(A365,'QTD Last'!$A$2:$AH$600,34,0)),0,VLOOKUP(A365,'QTD Last'!$A$2:$AH$600,34,0))</f>
        <v>-2845.19282500001</v>
      </c>
      <c r="AK365" s="259" t="n">
        <f aca="false">AH365-IF(ISERROR(VLOOKUP(A365,'MTD Last'!$A$2:$AH$600,34,0)),0,VLOOKUP(A365,'MTD Last'!$A$2:$AH$600,34,0))</f>
        <v>-2845.19282500001</v>
      </c>
      <c r="AL365" s="259" t="n">
        <f aca="false">AD365-AE365</f>
        <v>-2845.19282500001</v>
      </c>
      <c r="AM365" s="269" t="str">
        <f aca="false">ROUND((L365-Control!$C$3)/365,0)&amp;" Year"</f>
        <v>-20 Year</v>
      </c>
      <c r="AN365" s="260" t="n">
        <f aca="false">IF(F365="AAA",1,IF(F365="AA+",2,IF(F365="AA",3,IF(F365="AA-",4,IF(F365="A+",5,IF(F365="A",6,IF(F365="A-",7,IF(F365="BBB+",8,"Code"))))))))</f>
        <v>8</v>
      </c>
      <c r="AO365" s="260" t="str">
        <f aca="false">IF(F365="BBB",9,IF(F365="BBB-",10,IF(F365="BB+",11,IF(F365="BB",12,IF(F365="BB-",13,IF(F365="B+",14,IF(F365="B",15,IF(F365="B-",16,"Code"))))))))</f>
        <v>Code</v>
      </c>
      <c r="AP365" s="260" t="n">
        <f aca="false">IF(AN365="Code",AO365,AN365)</f>
        <v>8</v>
      </c>
      <c r="AQ365" s="259" t="n">
        <f aca="false">AH365-(IF(ISERROR(VLOOKUP(A365,'WTD Last'!$A$1:$AQ$605,34,0)),0,VLOOKUP(A365,'WTD Last'!$A$1:$AQ$605,34,0)))</f>
        <v>-20251.178725</v>
      </c>
      <c r="AR365" s="270" t="n">
        <f aca="false">R365-(IF(ISERROR(VLOOKUP(A365,'WTD Last'!$A$1:$AQ$605,18,0)),0,VLOOKUP(A365,'WTD Last'!$A$1:$AQ$605,18,0)))</f>
        <v>-4.166268</v>
      </c>
      <c r="AS365" s="259" t="n">
        <f aca="false">O365-(IF(ISERROR(VLOOKUP(A365,'WTD Last'!$A$1:$AQ$605,15,0)),0,VLOOKUP(A365,'WTD Last'!$A$1:$AQ$605,15,0)))</f>
        <v>-37.5722149999992</v>
      </c>
      <c r="AT365" s="259" t="n">
        <f aca="false">N365*(P365/100)/360</f>
        <v>-319.444444444444</v>
      </c>
      <c r="AV365" s="261" t="n">
        <v>92441</v>
      </c>
      <c r="AW365" s="255"/>
      <c r="AX365" s="257"/>
    </row>
    <row r="366" customFormat="false" ht="12.75" hidden="false" customHeight="false" outlineLevel="0" collapsed="false">
      <c r="A366" s="255" t="n">
        <v>1568</v>
      </c>
      <c r="B366" s="255" t="n">
        <v>614</v>
      </c>
      <c r="C366" s="255" t="s">
        <v>2</v>
      </c>
      <c r="D366" s="255" t="s">
        <v>157</v>
      </c>
      <c r="E366" s="255" t="s">
        <v>357</v>
      </c>
      <c r="F366" s="255" t="s">
        <v>116</v>
      </c>
      <c r="G366" s="255" t="s">
        <v>112</v>
      </c>
      <c r="H366" s="255" t="s">
        <v>168</v>
      </c>
      <c r="I366" s="255" t="s">
        <v>156</v>
      </c>
      <c r="J366" s="256" t="s">
        <v>158</v>
      </c>
      <c r="K366" s="268" t="n">
        <v>36896</v>
      </c>
      <c r="L366" s="268" t="n">
        <v>38722</v>
      </c>
      <c r="M366" s="255" t="s">
        <v>155</v>
      </c>
      <c r="N366" s="257" t="n">
        <v>10000000</v>
      </c>
      <c r="O366" s="257" t="n">
        <v>-4098.331474</v>
      </c>
      <c r="P366" s="258" t="n">
        <v>1.15</v>
      </c>
      <c r="Q366" s="257" t="n">
        <v>156.513416</v>
      </c>
      <c r="R366" s="257" t="n">
        <v>155.831973</v>
      </c>
      <c r="S366" s="258" t="n">
        <v>-0.585457817749318</v>
      </c>
      <c r="T366" s="257" t="n">
        <v>2399.40020118139</v>
      </c>
      <c r="U366" s="257" t="n">
        <v>1364.717412</v>
      </c>
      <c r="V366" s="257" t="n">
        <v>0</v>
      </c>
      <c r="W366" s="257" t="n">
        <v>3764.11761318139</v>
      </c>
      <c r="X366" s="257" t="n">
        <v>-139300.648856</v>
      </c>
      <c r="Y366" s="257" t="n">
        <v>-136455.456031</v>
      </c>
      <c r="Z366" s="257" t="n">
        <v>2845.19282500001</v>
      </c>
      <c r="AA366" s="257" t="n">
        <v>-918.92478818138</v>
      </c>
      <c r="AB366" s="257" t="n">
        <v>-139300.648856</v>
      </c>
      <c r="AC366" s="257" t="n">
        <v>-136455.456031</v>
      </c>
      <c r="AD366" s="257" t="n">
        <v>2845.19282500001</v>
      </c>
      <c r="AF366" s="257" t="n">
        <v>-29663.723208812</v>
      </c>
      <c r="AG366" s="259" t="n">
        <f aca="false">IF(ISERROR(VLOOKUP(B366,Acc_Cash!$A:$H,3,FALSE())),0,VLOOKUP(B366,Acc_Cash!$A:$H,3,FALSE()))</f>
        <v>0</v>
      </c>
      <c r="AH366" s="259" t="n">
        <f aca="false">AG366+AC366</f>
        <v>-136455.456031</v>
      </c>
      <c r="AI366" s="259" t="n">
        <f aca="false">AH366-(IF(ISERROR(VLOOKUP(A366,'YTD Last'!$E$2:$Z$500,21,0)),0,VLOOKUP(A366,'YTD Last'!$E$2:$Z$500,21,0)))</f>
        <v>-150794.241285</v>
      </c>
      <c r="AJ366" s="259" t="n">
        <f aca="false">AH366-IF(ISERROR(VLOOKUP(A366,'QTD Last'!$A$2:$AH$600,34,0)),0,VLOOKUP(A366,'QTD Last'!$A$2:$AH$600,34,0))</f>
        <v>2845.19282500001</v>
      </c>
      <c r="AK366" s="259" t="n">
        <f aca="false">AH366-IF(ISERROR(VLOOKUP(A366,'MTD Last'!$A$2:$AH$600,34,0)),0,VLOOKUP(A366,'MTD Last'!$A$2:$AH$600,34,0))</f>
        <v>2845.19282500001</v>
      </c>
      <c r="AL366" s="259" t="n">
        <f aca="false">AD366-AE366</f>
        <v>2845.19282500001</v>
      </c>
      <c r="AM366" s="269" t="str">
        <f aca="false">ROUND((L366-Control!$C$3)/365,0)&amp;" Year"</f>
        <v>-20 Year</v>
      </c>
      <c r="AN366" s="260" t="n">
        <f aca="false">IF(F366="AAA",1,IF(F366="AA+",2,IF(F366="AA",3,IF(F366="AA-",4,IF(F366="A+",5,IF(F366="A",6,IF(F366="A-",7,IF(F366="BBB+",8,"Code"))))))))</f>
        <v>8</v>
      </c>
      <c r="AO366" s="260" t="str">
        <f aca="false">IF(F366="BBB",9,IF(F366="BBB-",10,IF(F366="BB+",11,IF(F366="BB",12,IF(F366="BB-",13,IF(F366="B+",14,IF(F366="B",15,IF(F366="B-",16,"Code"))))))))</f>
        <v>Code</v>
      </c>
      <c r="AP366" s="260" t="n">
        <f aca="false">IF(AN366="Code",AO366,AN366)</f>
        <v>8</v>
      </c>
      <c r="AQ366" s="259" t="n">
        <f aca="false">AH366-(IF(ISERROR(VLOOKUP(A366,'WTD Last'!$A$1:$AQ$605,34,0)),0,VLOOKUP(A366,'WTD Last'!$A$1:$AQ$605,34,0)))</f>
        <v>20251.178725</v>
      </c>
      <c r="AR366" s="270" t="n">
        <f aca="false">R366-(IF(ISERROR(VLOOKUP(A366,'WTD Last'!$A$1:$AQ$605,18,0)),0,VLOOKUP(A366,'WTD Last'!$A$1:$AQ$605,18,0)))</f>
        <v>-4.166268</v>
      </c>
      <c r="AS366" s="259" t="n">
        <f aca="false">O366-(IF(ISERROR(VLOOKUP(A366,'WTD Last'!$A$1:$AQ$605,15,0)),0,VLOOKUP(A366,'WTD Last'!$A$1:$AQ$605,15,0)))</f>
        <v>37.5722149999992</v>
      </c>
      <c r="AT366" s="259" t="n">
        <f aca="false">N366*(P366/100)/360</f>
        <v>319.444444444444</v>
      </c>
      <c r="AV366" s="261" t="n">
        <v>92441</v>
      </c>
      <c r="AW366" s="255"/>
      <c r="AX366" s="257"/>
    </row>
    <row r="367" customFormat="false" ht="12.75" hidden="false" customHeight="false" outlineLevel="0" collapsed="false">
      <c r="A367" s="255" t="n">
        <v>1715</v>
      </c>
      <c r="B367" s="255" t="n">
        <v>919</v>
      </c>
      <c r="C367" s="255" t="s">
        <v>2</v>
      </c>
      <c r="D367" s="255" t="s">
        <v>104</v>
      </c>
      <c r="E367" s="255" t="s">
        <v>357</v>
      </c>
      <c r="F367" s="255" t="s">
        <v>116</v>
      </c>
      <c r="G367" s="255" t="s">
        <v>112</v>
      </c>
      <c r="H367" s="255" t="s">
        <v>168</v>
      </c>
      <c r="I367" s="255" t="s">
        <v>245</v>
      </c>
      <c r="J367" s="256" t="s">
        <v>203</v>
      </c>
      <c r="K367" s="268" t="n">
        <v>36972</v>
      </c>
      <c r="L367" s="268" t="n">
        <v>37840</v>
      </c>
      <c r="M367" s="255" t="s">
        <v>155</v>
      </c>
      <c r="N367" s="257" t="n">
        <v>10000000</v>
      </c>
      <c r="O367" s="257" t="n">
        <v>-2131.768439</v>
      </c>
      <c r="P367" s="258" t="n">
        <v>1.15</v>
      </c>
      <c r="Q367" s="257" t="n">
        <v>139.900437</v>
      </c>
      <c r="R367" s="257" t="n">
        <v>139.114665</v>
      </c>
      <c r="S367" s="258" t="n">
        <v>-0.537077508964241</v>
      </c>
      <c r="T367" s="257" t="n">
        <v>1144.92488290671</v>
      </c>
      <c r="U367" s="257" t="n">
        <v>1211.571714</v>
      </c>
      <c r="V367" s="257" t="n">
        <v>0</v>
      </c>
      <c r="W367" s="257" t="n">
        <v>2356.49659690671</v>
      </c>
      <c r="X367" s="257" t="n">
        <v>-50463.928475</v>
      </c>
      <c r="Y367" s="257" t="n">
        <v>-48431.763528</v>
      </c>
      <c r="Z367" s="257" t="n">
        <v>2032.164947</v>
      </c>
      <c r="AA367" s="257" t="n">
        <v>-324.331649906711</v>
      </c>
      <c r="AB367" s="257" t="n">
        <v>-50463.928475</v>
      </c>
      <c r="AC367" s="257" t="n">
        <v>-48431.763528</v>
      </c>
      <c r="AD367" s="257" t="n">
        <v>2032.164947</v>
      </c>
      <c r="AF367" s="257" t="n">
        <v>-15429.739961482</v>
      </c>
      <c r="AG367" s="259" t="n">
        <f aca="false">IF(ISERROR(VLOOKUP(B367,Acc_Cash!$A:$H,3,FALSE())),0,VLOOKUP(B367,Acc_Cash!$A:$H,3,FALSE()))</f>
        <v>0</v>
      </c>
      <c r="AH367" s="259" t="n">
        <f aca="false">AG367+AC367</f>
        <v>-48431.763528</v>
      </c>
      <c r="AI367" s="259" t="n">
        <f aca="false">AH367-(IF(ISERROR(VLOOKUP(A367,'YTD Last'!$E$2:$Z$500,21,0)),0,VLOOKUP(A367,'YTD Last'!$E$2:$Z$500,21,0)))</f>
        <v>-48431.763528</v>
      </c>
      <c r="AJ367" s="259" t="n">
        <f aca="false">AH367-IF(ISERROR(VLOOKUP(A367,'QTD Last'!$A$2:$AH$600,34,0)),0,VLOOKUP(A367,'QTD Last'!$A$2:$AH$600,34,0))</f>
        <v>2032.164947</v>
      </c>
      <c r="AK367" s="259" t="n">
        <f aca="false">AH367-IF(ISERROR(VLOOKUP(A367,'MTD Last'!$A$2:$AH$600,34,0)),0,VLOOKUP(A367,'MTD Last'!$A$2:$AH$600,34,0))</f>
        <v>2032.164947</v>
      </c>
      <c r="AL367" s="259" t="n">
        <f aca="false">AD367-AE367</f>
        <v>2032.164947</v>
      </c>
      <c r="AM367" s="269" t="str">
        <f aca="false">ROUND((L367-Control!$C$3)/365,0)&amp;" Year"</f>
        <v>-22 Year</v>
      </c>
      <c r="AN367" s="260" t="n">
        <f aca="false">IF(F367="AAA",1,IF(F367="AA+",2,IF(F367="AA",3,IF(F367="AA-",4,IF(F367="A+",5,IF(F367="A",6,IF(F367="A-",7,IF(F367="BBB+",8,"Code"))))))))</f>
        <v>8</v>
      </c>
      <c r="AO367" s="260" t="str">
        <f aca="false">IF(F367="BBB",9,IF(F367="BBB-",10,IF(F367="BB+",11,IF(F367="BB",12,IF(F367="BB-",13,IF(F367="B+",14,IF(F367="B",15,IF(F367="B-",16,"Code"))))))))</f>
        <v>Code</v>
      </c>
      <c r="AP367" s="260" t="n">
        <f aca="false">IF(AN367="Code",AO367,AN367)</f>
        <v>8</v>
      </c>
      <c r="AQ367" s="259" t="n">
        <f aca="false">AH367-(IF(ISERROR(VLOOKUP(A367,'WTD Last'!$A$1:$AQ$605,34,0)),0,VLOOKUP(A367,'WTD Last'!$A$1:$AQ$605,34,0)))</f>
        <v>14086.375276</v>
      </c>
      <c r="AR367" s="270" t="n">
        <f aca="false">R367-(IF(ISERROR(VLOOKUP(A367,'WTD Last'!$A$1:$AQ$605,18,0)),0,VLOOKUP(A367,'WTD Last'!$A$1:$AQ$605,18,0)))</f>
        <v>-5.054541</v>
      </c>
      <c r="AS367" s="259" t="n">
        <f aca="false">O367-(IF(ISERROR(VLOOKUP(A367,'WTD Last'!$A$1:$AQ$605,15,0)),0,VLOOKUP(A367,'WTD Last'!$A$1:$AQ$605,15,0)))</f>
        <v>22.5307950000001</v>
      </c>
      <c r="AT367" s="259" t="n">
        <f aca="false">N367*(P367/100)/360</f>
        <v>319.444444444444</v>
      </c>
      <c r="AU367" s="261" t="n">
        <v>93466</v>
      </c>
      <c r="AV367" s="261" t="n">
        <v>92441</v>
      </c>
      <c r="AW367" s="255"/>
      <c r="AX367" s="257"/>
    </row>
    <row r="368" customFormat="false" ht="12.75" hidden="false" customHeight="false" outlineLevel="0" collapsed="false">
      <c r="A368" s="255" t="n">
        <v>1716</v>
      </c>
      <c r="B368" s="255" t="n">
        <v>920</v>
      </c>
      <c r="C368" s="255" t="s">
        <v>2</v>
      </c>
      <c r="D368" s="255" t="s">
        <v>104</v>
      </c>
      <c r="E368" s="255" t="s">
        <v>357</v>
      </c>
      <c r="F368" s="255" t="s">
        <v>116</v>
      </c>
      <c r="G368" s="255" t="s">
        <v>112</v>
      </c>
      <c r="H368" s="255" t="s">
        <v>168</v>
      </c>
      <c r="I368" s="255" t="s">
        <v>180</v>
      </c>
      <c r="J368" s="256" t="s">
        <v>203</v>
      </c>
      <c r="K368" s="268" t="n">
        <v>36972</v>
      </c>
      <c r="L368" s="268" t="n">
        <v>37840</v>
      </c>
      <c r="M368" s="255" t="s">
        <v>155</v>
      </c>
      <c r="N368" s="257" t="n">
        <v>10000000</v>
      </c>
      <c r="O368" s="257" t="n">
        <v>-2131.768439</v>
      </c>
      <c r="P368" s="258" t="n">
        <v>1.15</v>
      </c>
      <c r="Q368" s="257" t="n">
        <v>139.900437</v>
      </c>
      <c r="R368" s="257" t="n">
        <v>139.114665</v>
      </c>
      <c r="S368" s="258" t="n">
        <v>-0.537077508964241</v>
      </c>
      <c r="T368" s="257" t="n">
        <v>1144.92488290671</v>
      </c>
      <c r="U368" s="257" t="n">
        <v>1211.571714</v>
      </c>
      <c r="V368" s="257" t="n">
        <v>0</v>
      </c>
      <c r="W368" s="257" t="n">
        <v>2356.49659690671</v>
      </c>
      <c r="X368" s="257" t="n">
        <v>-50463.928475</v>
      </c>
      <c r="Y368" s="257" t="n">
        <v>-48431.763528</v>
      </c>
      <c r="Z368" s="257" t="n">
        <v>2032.164947</v>
      </c>
      <c r="AA368" s="257" t="n">
        <v>-324.331649906711</v>
      </c>
      <c r="AB368" s="257" t="n">
        <v>-50463.928475</v>
      </c>
      <c r="AC368" s="257" t="n">
        <v>-48431.763528</v>
      </c>
      <c r="AD368" s="257" t="n">
        <v>2032.164947</v>
      </c>
      <c r="AF368" s="257" t="n">
        <v>-15429.739961482</v>
      </c>
      <c r="AG368" s="259" t="n">
        <f aca="false">IF(ISERROR(VLOOKUP(B368,Acc_Cash!$A:$H,3,FALSE())),0,VLOOKUP(B368,Acc_Cash!$A:$H,3,FALSE()))</f>
        <v>0</v>
      </c>
      <c r="AH368" s="259" t="n">
        <f aca="false">AG368+AC368</f>
        <v>-48431.763528</v>
      </c>
      <c r="AI368" s="259" t="n">
        <f aca="false">AH368-(IF(ISERROR(VLOOKUP(A368,'YTD Last'!$E$2:$Z$500,21,0)),0,VLOOKUP(A368,'YTD Last'!$E$2:$Z$500,21,0)))</f>
        <v>-48431.763528</v>
      </c>
      <c r="AJ368" s="259" t="n">
        <f aca="false">AH368-IF(ISERROR(VLOOKUP(A368,'QTD Last'!$A$2:$AH$600,34,0)),0,VLOOKUP(A368,'QTD Last'!$A$2:$AH$600,34,0))</f>
        <v>2032.164947</v>
      </c>
      <c r="AK368" s="259" t="n">
        <f aca="false">AH368-IF(ISERROR(VLOOKUP(A368,'MTD Last'!$A$2:$AH$600,34,0)),0,VLOOKUP(A368,'MTD Last'!$A$2:$AH$600,34,0))</f>
        <v>2032.164947</v>
      </c>
      <c r="AL368" s="259" t="n">
        <f aca="false">AD368-AE368</f>
        <v>2032.164947</v>
      </c>
      <c r="AM368" s="269" t="str">
        <f aca="false">ROUND((L368-Control!$C$3)/365,0)&amp;" Year"</f>
        <v>-22 Year</v>
      </c>
      <c r="AN368" s="260" t="n">
        <f aca="false">IF(F368="AAA",1,IF(F368="AA+",2,IF(F368="AA",3,IF(F368="AA-",4,IF(F368="A+",5,IF(F368="A",6,IF(F368="A-",7,IF(F368="BBB+",8,"Code"))))))))</f>
        <v>8</v>
      </c>
      <c r="AO368" s="260" t="str">
        <f aca="false">IF(F368="BBB",9,IF(F368="BBB-",10,IF(F368="BB+",11,IF(F368="BB",12,IF(F368="BB-",13,IF(F368="B+",14,IF(F368="B",15,IF(F368="B-",16,"Code"))))))))</f>
        <v>Code</v>
      </c>
      <c r="AP368" s="260" t="n">
        <f aca="false">IF(AN368="Code",AO368,AN368)</f>
        <v>8</v>
      </c>
      <c r="AQ368" s="259" t="n">
        <f aca="false">AH368-(IF(ISERROR(VLOOKUP(A368,'WTD Last'!$A$1:$AQ$605,34,0)),0,VLOOKUP(A368,'WTD Last'!$A$1:$AQ$605,34,0)))</f>
        <v>14086.375276</v>
      </c>
      <c r="AR368" s="270" t="n">
        <f aca="false">R368-(IF(ISERROR(VLOOKUP(A368,'WTD Last'!$A$1:$AQ$605,18,0)),0,VLOOKUP(A368,'WTD Last'!$A$1:$AQ$605,18,0)))</f>
        <v>-5.054541</v>
      </c>
      <c r="AS368" s="259" t="n">
        <f aca="false">O368-(IF(ISERROR(VLOOKUP(A368,'WTD Last'!$A$1:$AQ$605,15,0)),0,VLOOKUP(A368,'WTD Last'!$A$1:$AQ$605,15,0)))</f>
        <v>22.5307950000001</v>
      </c>
      <c r="AT368" s="259" t="n">
        <f aca="false">N368*(P368/100)/360</f>
        <v>319.444444444444</v>
      </c>
      <c r="AU368" s="261" t="n">
        <v>122</v>
      </c>
      <c r="AV368" s="261" t="n">
        <v>92441</v>
      </c>
      <c r="AW368" s="255"/>
      <c r="AX368" s="257"/>
    </row>
    <row r="369" customFormat="false" ht="12.75" hidden="false" customHeight="false" outlineLevel="0" collapsed="false">
      <c r="A369" s="255" t="n">
        <v>1378</v>
      </c>
      <c r="B369" s="255" t="n">
        <v>436</v>
      </c>
      <c r="C369" s="255" t="s">
        <v>2</v>
      </c>
      <c r="D369" s="255" t="s">
        <v>104</v>
      </c>
      <c r="E369" s="255" t="s">
        <v>358</v>
      </c>
      <c r="F369" s="255" t="s">
        <v>194</v>
      </c>
      <c r="G369" s="255" t="s">
        <v>167</v>
      </c>
      <c r="H369" s="255" t="s">
        <v>168</v>
      </c>
      <c r="I369" s="255" t="s">
        <v>359</v>
      </c>
      <c r="J369" s="256" t="s">
        <v>154</v>
      </c>
      <c r="K369" s="268" t="n">
        <v>36879</v>
      </c>
      <c r="L369" s="268" t="n">
        <v>37609</v>
      </c>
      <c r="M369" s="255" t="s">
        <v>155</v>
      </c>
      <c r="N369" s="257" t="n">
        <v>2000000</v>
      </c>
      <c r="O369" s="257" t="n">
        <v>-456.235105</v>
      </c>
      <c r="P369" s="258" t="n">
        <v>2.15</v>
      </c>
      <c r="Q369" s="257" t="n">
        <v>2263.969599</v>
      </c>
      <c r="R369" s="257" t="n">
        <v>2252.016934</v>
      </c>
      <c r="S369" s="258" t="n">
        <v>-1.38938983965137</v>
      </c>
      <c r="T369" s="257" t="n">
        <v>633.888419379277</v>
      </c>
      <c r="U369" s="257" t="n">
        <v>2432.943486</v>
      </c>
      <c r="V369" s="257" t="n">
        <v>0</v>
      </c>
      <c r="W369" s="257" t="n">
        <v>3066.83190537928</v>
      </c>
      <c r="X369" s="257" t="n">
        <v>-398686.111111</v>
      </c>
      <c r="Y369" s="257" t="n">
        <v>-398327.777778</v>
      </c>
      <c r="Z369" s="257" t="n">
        <v>358.333333000017</v>
      </c>
      <c r="AA369" s="257" t="n">
        <v>-2708.49857237926</v>
      </c>
      <c r="AB369" s="257" t="n">
        <v>-398686.111111</v>
      </c>
      <c r="AC369" s="257" t="n">
        <v>-398327.777778</v>
      </c>
      <c r="AD369" s="257" t="n">
        <v>358.333333000017</v>
      </c>
      <c r="AF369" s="257" t="n">
        <v>-12758.614711325</v>
      </c>
      <c r="AG369" s="259" t="n">
        <f aca="false">IF(ISERROR(VLOOKUP(B369,Acc_Cash!$A:$H,3,FALSE())),0,VLOOKUP(B369,Acc_Cash!$A:$H,3,FALSE()))</f>
        <v>10750</v>
      </c>
      <c r="AH369" s="259" t="n">
        <f aca="false">AG369+AC369</f>
        <v>-387577.777778</v>
      </c>
      <c r="AI369" s="259" t="n">
        <f aca="false">AH369-(IF(ISERROR(VLOOKUP(A369,'YTD Last'!$E$2:$Z$383,21,0)),0,VLOOKUP(A369,'YTD Last'!$E$2:$Z$383,21,0)))</f>
        <v>-182136.164917</v>
      </c>
      <c r="AJ369" s="259" t="n">
        <f aca="false">AH369-IF(ISERROR(VLOOKUP(A369,'QTD Last'!$A$2:$AH$600,34,0)),0,VLOOKUP(A369,'QTD Last'!$A$2:$AH$600,34,0))</f>
        <v>358.333333000017</v>
      </c>
      <c r="AK369" s="259" t="n">
        <f aca="false">AH369-IF(ISERROR(VLOOKUP(A369,'MTD Last'!$A$2:$AH$600,34,0)),0,VLOOKUP(A369,'MTD Last'!$A$2:$AH$600,34,0))</f>
        <v>358.333333000017</v>
      </c>
      <c r="AL369" s="259" t="n">
        <f aca="false">AD369-AE369</f>
        <v>358.333333000017</v>
      </c>
      <c r="AM369" s="269" t="str">
        <f aca="false">ROUND((L369-Control!$C$3)/365,0)&amp;" Year"</f>
        <v>-23 Year</v>
      </c>
      <c r="AN369" s="260" t="str">
        <f aca="false">IF(F369="AAA",1,IF(F369="AA+",2,IF(F369="AA",3,IF(F369="AA-",4,IF(F369="A+",5,IF(F369="A",6,IF(F369="A-",7,IF(F369="BBB+",8,"Code"))))))))</f>
        <v>Code</v>
      </c>
      <c r="AO369" s="260" t="n">
        <f aca="false">IF(F369="BBB",9,IF(F369="BBB-",10,IF(F369="BB+",11,IF(F369="BB",12,IF(F369="BB-",13,IF(F369="B+",14,IF(F369="B",15,IF(F369="B-",16,"Code"))))))))</f>
        <v>16</v>
      </c>
      <c r="AP369" s="260" t="n">
        <f aca="false">IF(AN369="Code",AO369,AN369)</f>
        <v>16</v>
      </c>
      <c r="AQ369" s="259" t="n">
        <f aca="false">AH369-(IF(ISERROR(VLOOKUP(A369,'WTD Last'!$A$1:$AQ$605,34,0)),0,VLOOKUP(A369,'WTD Last'!$A$1:$AQ$605,34,0)))</f>
        <v>1194.44444400002</v>
      </c>
      <c r="AR369" s="270" t="n">
        <f aca="false">R369-(IF(ISERROR(VLOOKUP(A369,'WTD Last'!$A$1:$AQ$605,18,0)),0,VLOOKUP(A369,'WTD Last'!$A$1:$AQ$605,18,0)))</f>
        <v>-12.3200049999996</v>
      </c>
      <c r="AS369" s="259" t="n">
        <f aca="false">O369-(IF(ISERROR(VLOOKUP(A369,'WTD Last'!$A$1:$AQ$605,15,0)),0,VLOOKUP(A369,'WTD Last'!$A$1:$AQ$605,15,0)))</f>
        <v>6.41593799999998</v>
      </c>
      <c r="AT369" s="259" t="n">
        <f aca="false">N369*(P369/100)/360</f>
        <v>119.444444444444</v>
      </c>
      <c r="AU369" s="261" t="n">
        <v>62413</v>
      </c>
      <c r="AV369" s="261" t="n">
        <v>54785</v>
      </c>
      <c r="AW369" s="255"/>
      <c r="AX369" s="257"/>
    </row>
    <row r="370" customFormat="false" ht="12.75" hidden="false" customHeight="false" outlineLevel="0" collapsed="false">
      <c r="A370" s="255" t="n">
        <v>1344</v>
      </c>
      <c r="B370" s="255" t="n">
        <v>503</v>
      </c>
      <c r="C370" s="255" t="s">
        <v>2</v>
      </c>
      <c r="D370" s="255" t="s">
        <v>104</v>
      </c>
      <c r="E370" s="255" t="s">
        <v>360</v>
      </c>
      <c r="F370" s="255" t="s">
        <v>102</v>
      </c>
      <c r="G370" s="255" t="s">
        <v>160</v>
      </c>
      <c r="H370" s="255" t="s">
        <v>168</v>
      </c>
      <c r="I370" s="255" t="s">
        <v>156</v>
      </c>
      <c r="J370" s="256" t="s">
        <v>170</v>
      </c>
      <c r="K370" s="268" t="n">
        <v>36896</v>
      </c>
      <c r="L370" s="268" t="n">
        <v>38722</v>
      </c>
      <c r="M370" s="255" t="s">
        <v>155</v>
      </c>
      <c r="N370" s="257" t="n">
        <v>-10000000</v>
      </c>
      <c r="O370" s="257" t="n">
        <v>4108.680047</v>
      </c>
      <c r="P370" s="258" t="n">
        <v>1.05</v>
      </c>
      <c r="Q370" s="257" t="n">
        <v>97.016336</v>
      </c>
      <c r="R370" s="257" t="n">
        <v>96.418799</v>
      </c>
      <c r="S370" s="258" t="n">
        <v>-0.566265061157318</v>
      </c>
      <c r="T370" s="257" t="n">
        <v>-2326.60195809031</v>
      </c>
      <c r="U370" s="257" t="n">
        <v>-1054.713546</v>
      </c>
      <c r="V370" s="257" t="n">
        <v>0</v>
      </c>
      <c r="W370" s="257" t="n">
        <v>-3381.31550409031</v>
      </c>
      <c r="X370" s="257" t="n">
        <v>-58563.739608</v>
      </c>
      <c r="Y370" s="257" t="n">
        <v>-61373.986447</v>
      </c>
      <c r="Z370" s="257" t="n">
        <v>-2810.246839</v>
      </c>
      <c r="AA370" s="257" t="n">
        <v>571.068665090305</v>
      </c>
      <c r="AB370" s="257" t="n">
        <v>-58563.739608</v>
      </c>
      <c r="AC370" s="257" t="n">
        <v>-61373.986447</v>
      </c>
      <c r="AD370" s="257" t="n">
        <v>-2810.246839</v>
      </c>
      <c r="AF370" s="257" t="n">
        <v>23655.7253706025</v>
      </c>
      <c r="AG370" s="259" t="n">
        <f aca="false">IF(ISERROR(VLOOKUP(B370,Acc_Cash!$A:$H,3,FALSE())),0,VLOOKUP(B370,Acc_Cash!$A:$H,3,FALSE()))</f>
        <v>0</v>
      </c>
      <c r="AH370" s="259" t="n">
        <f aca="false">AG370+AC370</f>
        <v>-61373.986447</v>
      </c>
      <c r="AI370" s="259" t="n">
        <f aca="false">AH370-(IF(ISERROR(VLOOKUP(A370,'YTD Last'!$E$2:$Z$500,21,0)),0,VLOOKUP(A370,'YTD Last'!$E$2:$Z$500,21,0)))</f>
        <v>-45807.501473</v>
      </c>
      <c r="AJ370" s="259" t="n">
        <f aca="false">AH370-IF(ISERROR(VLOOKUP(A370,'QTD Last'!$A$2:$AH$600,34,0)),0,VLOOKUP(A370,'QTD Last'!$A$2:$AH$600,34,0))</f>
        <v>-2810.246839</v>
      </c>
      <c r="AK370" s="259" t="n">
        <f aca="false">AH370-IF(ISERROR(VLOOKUP(A370,'MTD Last'!$A$2:$AH$600,34,0)),0,VLOOKUP(A370,'MTD Last'!$A$2:$AH$600,34,0))</f>
        <v>-2810.246839</v>
      </c>
      <c r="AL370" s="259" t="n">
        <f aca="false">AD370-AE370</f>
        <v>-2810.246839</v>
      </c>
      <c r="AM370" s="269" t="str">
        <f aca="false">ROUND((L370-Control!$C$3)/365,0)&amp;" Year"</f>
        <v>-20 Year</v>
      </c>
      <c r="AN370" s="260" t="n">
        <f aca="false">IF(F370="AAA",1,IF(F370="AA+",2,IF(F370="AA",3,IF(F370="AA-",4,IF(F370="A+",5,IF(F370="A",6,IF(F370="A-",7,IF(F370="BBB+",8,"Code"))))))))</f>
        <v>6</v>
      </c>
      <c r="AO370" s="260" t="str">
        <f aca="false">IF(F370="BBB",9,IF(F370="BBB-",10,IF(F370="BB+",11,IF(F370="BB",12,IF(F370="BB-",13,IF(F370="B+",14,IF(F370="B",15,IF(F370="B-",16,"Code"))))))))</f>
        <v>Code</v>
      </c>
      <c r="AP370" s="260" t="n">
        <f aca="false">IF(AN370="Code",AO370,AN370)</f>
        <v>6</v>
      </c>
      <c r="AQ370" s="259" t="n">
        <f aca="false">AH370-(IF(ISERROR(VLOOKUP(A370,'WTD Last'!$A$1:$AQ$605,34,0)),0,VLOOKUP(A370,'WTD Last'!$A$1:$AQ$605,34,0)))</f>
        <v>-9843.926156</v>
      </c>
      <c r="AR370" s="270" t="n">
        <f aca="false">R370-(IF(ISERROR(VLOOKUP(A370,'WTD Last'!$A$1:$AQ$605,18,0)),0,VLOOKUP(A370,'WTD Last'!$A$1:$AQ$605,18,0)))</f>
        <v>-1.85771799999999</v>
      </c>
      <c r="AS370" s="259" t="n">
        <f aca="false">O370-(IF(ISERROR(VLOOKUP(A370,'WTD Last'!$A$1:$AQ$605,15,0)),0,VLOOKUP(A370,'WTD Last'!$A$1:$AQ$605,15,0)))</f>
        <v>-37.4090560000004</v>
      </c>
      <c r="AT370" s="259" t="n">
        <f aca="false">N370*(P370/100)/360</f>
        <v>-291.666666666667</v>
      </c>
      <c r="AV370" s="261" t="n">
        <v>83498</v>
      </c>
      <c r="AW370" s="255"/>
      <c r="AX370" s="257"/>
    </row>
    <row r="371" customFormat="false" ht="12.75" hidden="false" customHeight="false" outlineLevel="0" collapsed="false">
      <c r="A371" s="255" t="n">
        <v>1525</v>
      </c>
      <c r="B371" s="255" t="n">
        <v>574</v>
      </c>
      <c r="C371" s="255" t="s">
        <v>2</v>
      </c>
      <c r="D371" s="255" t="s">
        <v>157</v>
      </c>
      <c r="E371" s="255" t="s">
        <v>360</v>
      </c>
      <c r="F371" s="255" t="s">
        <v>102</v>
      </c>
      <c r="G371" s="255" t="s">
        <v>160</v>
      </c>
      <c r="H371" s="255" t="s">
        <v>168</v>
      </c>
      <c r="I371" s="255" t="s">
        <v>156</v>
      </c>
      <c r="J371" s="256" t="s">
        <v>158</v>
      </c>
      <c r="K371" s="268" t="n">
        <v>36896</v>
      </c>
      <c r="L371" s="268" t="n">
        <v>38722</v>
      </c>
      <c r="M371" s="255" t="s">
        <v>155</v>
      </c>
      <c r="N371" s="257" t="n">
        <v>10000000</v>
      </c>
      <c r="O371" s="257" t="n">
        <v>-4108.680047</v>
      </c>
      <c r="P371" s="258" t="n">
        <v>1.05</v>
      </c>
      <c r="Q371" s="257" t="n">
        <v>97.016336</v>
      </c>
      <c r="R371" s="257" t="n">
        <v>96.418799</v>
      </c>
      <c r="S371" s="258" t="n">
        <v>-0.566265061157318</v>
      </c>
      <c r="T371" s="257" t="n">
        <v>2326.60195809031</v>
      </c>
      <c r="U371" s="257" t="n">
        <v>1054.713546</v>
      </c>
      <c r="V371" s="257" t="n">
        <v>0</v>
      </c>
      <c r="W371" s="257" t="n">
        <v>3381.31550409031</v>
      </c>
      <c r="X371" s="257" t="n">
        <v>58563.739608</v>
      </c>
      <c r="Y371" s="257" t="n">
        <v>61373.986447</v>
      </c>
      <c r="Z371" s="257" t="n">
        <v>2810.246839</v>
      </c>
      <c r="AA371" s="257" t="n">
        <v>-571.068665090305</v>
      </c>
      <c r="AB371" s="257" t="n">
        <v>58563.739608</v>
      </c>
      <c r="AC371" s="257" t="n">
        <v>61373.986447</v>
      </c>
      <c r="AD371" s="257" t="n">
        <v>2810.246839</v>
      </c>
      <c r="AF371" s="257" t="n">
        <v>-23655.7253706025</v>
      </c>
      <c r="AG371" s="259" t="n">
        <f aca="false">IF(ISERROR(VLOOKUP(B371,Acc_Cash!$A:$H,3,FALSE())),0,VLOOKUP(B371,Acc_Cash!$A:$H,3,FALSE()))</f>
        <v>0</v>
      </c>
      <c r="AH371" s="259" t="n">
        <f aca="false">AG371+AC371</f>
        <v>61373.986447</v>
      </c>
      <c r="AI371" s="259" t="n">
        <f aca="false">AH371-(IF(ISERROR(VLOOKUP(A371,'YTD Last'!$E$2:$Z$500,21,0)),0,VLOOKUP(A371,'YTD Last'!$E$2:$Z$500,21,0)))</f>
        <v>45807.501473</v>
      </c>
      <c r="AJ371" s="259" t="n">
        <f aca="false">AH371-IF(ISERROR(VLOOKUP(A371,'QTD Last'!$A$2:$AH$600,34,0)),0,VLOOKUP(A371,'QTD Last'!$A$2:$AH$600,34,0))</f>
        <v>2810.246839</v>
      </c>
      <c r="AK371" s="259" t="n">
        <f aca="false">AH371-IF(ISERROR(VLOOKUP(A371,'MTD Last'!$A$2:$AH$600,34,0)),0,VLOOKUP(A371,'MTD Last'!$A$2:$AH$600,34,0))</f>
        <v>2810.246839</v>
      </c>
      <c r="AL371" s="259" t="n">
        <f aca="false">AD371-AE371</f>
        <v>2810.246839</v>
      </c>
      <c r="AM371" s="269" t="str">
        <f aca="false">ROUND((L371-Control!$C$3)/365,0)&amp;" Year"</f>
        <v>-20 Year</v>
      </c>
      <c r="AN371" s="260" t="n">
        <f aca="false">IF(F371="AAA",1,IF(F371="AA+",2,IF(F371="AA",3,IF(F371="AA-",4,IF(F371="A+",5,IF(F371="A",6,IF(F371="A-",7,IF(F371="BBB+",8,"Code"))))))))</f>
        <v>6</v>
      </c>
      <c r="AO371" s="260" t="str">
        <f aca="false">IF(F371="BBB",9,IF(F371="BBB-",10,IF(F371="BB+",11,IF(F371="BB",12,IF(F371="BB-",13,IF(F371="B+",14,IF(F371="B",15,IF(F371="B-",16,"Code"))))))))</f>
        <v>Code</v>
      </c>
      <c r="AP371" s="260" t="n">
        <f aca="false">IF(AN371="Code",AO371,AN371)</f>
        <v>6</v>
      </c>
      <c r="AQ371" s="259" t="n">
        <f aca="false">AH371-(IF(ISERROR(VLOOKUP(A371,'WTD Last'!$A$1:$AQ$605,34,0)),0,VLOOKUP(A371,'WTD Last'!$A$1:$AQ$605,34,0)))</f>
        <v>9843.926156</v>
      </c>
      <c r="AR371" s="270" t="n">
        <f aca="false">R371-(IF(ISERROR(VLOOKUP(A371,'WTD Last'!$A$1:$AQ$605,18,0)),0,VLOOKUP(A371,'WTD Last'!$A$1:$AQ$605,18,0)))</f>
        <v>-1.85771799999999</v>
      </c>
      <c r="AS371" s="259" t="n">
        <f aca="false">O371-(IF(ISERROR(VLOOKUP(A371,'WTD Last'!$A$1:$AQ$605,15,0)),0,VLOOKUP(A371,'WTD Last'!$A$1:$AQ$605,15,0)))</f>
        <v>37.4090560000004</v>
      </c>
      <c r="AT371" s="259" t="n">
        <f aca="false">N371*(P371/100)/360</f>
        <v>291.666666666667</v>
      </c>
      <c r="AV371" s="261" t="n">
        <v>83498</v>
      </c>
      <c r="AW371" s="255"/>
      <c r="AX371" s="257"/>
    </row>
    <row r="372" customFormat="false" ht="12.75" hidden="false" customHeight="false" outlineLevel="0" collapsed="false">
      <c r="A372" s="255" t="n">
        <v>1613</v>
      </c>
      <c r="B372" s="255" t="n">
        <v>822</v>
      </c>
      <c r="C372" s="255" t="s">
        <v>2</v>
      </c>
      <c r="D372" s="255" t="s">
        <v>104</v>
      </c>
      <c r="E372" s="255" t="s">
        <v>361</v>
      </c>
      <c r="F372" s="255" t="s">
        <v>95</v>
      </c>
      <c r="G372" s="255" t="s">
        <v>112</v>
      </c>
      <c r="H372" s="255" t="s">
        <v>117</v>
      </c>
      <c r="I372" s="255" t="s">
        <v>186</v>
      </c>
      <c r="J372" s="256" t="s">
        <v>105</v>
      </c>
      <c r="K372" s="268" t="n">
        <v>36909</v>
      </c>
      <c r="L372" s="268" t="n">
        <v>37839</v>
      </c>
      <c r="M372" s="255" t="s">
        <v>155</v>
      </c>
      <c r="N372" s="257" t="n">
        <v>-17000000</v>
      </c>
      <c r="O372" s="257" t="n">
        <v>3598.66024</v>
      </c>
      <c r="P372" s="258" t="n">
        <v>0.22</v>
      </c>
      <c r="Q372" s="257" t="n">
        <v>33.789439</v>
      </c>
      <c r="R372" s="257" t="n">
        <v>33.230348</v>
      </c>
      <c r="S372" s="258" t="n">
        <v>-0.52114718889513</v>
      </c>
      <c r="T372" s="257" t="n">
        <v>-1875.43166786467</v>
      </c>
      <c r="U372" s="257" t="n">
        <v>-599.39253</v>
      </c>
      <c r="V372" s="257" t="n">
        <v>0</v>
      </c>
      <c r="W372" s="257" t="n">
        <v>-2474.82419786467</v>
      </c>
      <c r="X372" s="257" t="n">
        <v>36598.494567</v>
      </c>
      <c r="Y372" s="257" t="n">
        <v>34387.585059</v>
      </c>
      <c r="Z372" s="257" t="n">
        <v>-2210.909508</v>
      </c>
      <c r="AA372" s="257" t="n">
        <v>263.91468986467</v>
      </c>
      <c r="AB372" s="257" t="n">
        <v>36598.494567</v>
      </c>
      <c r="AC372" s="257" t="n">
        <v>34387.585059</v>
      </c>
      <c r="AD372" s="257" t="n">
        <v>-2210.909508</v>
      </c>
      <c r="AF372" s="257" t="n">
        <v>26639.0824266</v>
      </c>
      <c r="AG372" s="259" t="n">
        <f aca="false">IF(ISERROR(VLOOKUP(B372,Acc_Cash!$A:$H,3,FALSE())),0,VLOOKUP(B372,Acc_Cash!$A:$H,3,FALSE()))</f>
        <v>0</v>
      </c>
      <c r="AH372" s="259" t="n">
        <f aca="false">AG372+AC372</f>
        <v>34387.585059</v>
      </c>
      <c r="AI372" s="259" t="n">
        <f aca="false">AH372-(IF(ISERROR(VLOOKUP(A372,'YTD Last'!$E$2:$Z$383,21,0)),0,VLOOKUP(A372,'YTD Last'!$E$2:$Z$383,21,0)))</f>
        <v>34387.585059</v>
      </c>
      <c r="AJ372" s="259" t="n">
        <f aca="false">AH372-IF(ISERROR(VLOOKUP(A372,'QTD Last'!$A$2:$AH$600,34,0)),0,VLOOKUP(A372,'QTD Last'!$A$2:$AH$600,34,0))</f>
        <v>-2210.909508</v>
      </c>
      <c r="AK372" s="259" t="n">
        <f aca="false">AH372-IF(ISERROR(VLOOKUP(A372,'MTD Last'!$A$2:$AH$600,34,0)),0,VLOOKUP(A372,'MTD Last'!$A$2:$AH$600,34,0))</f>
        <v>-2210.909508</v>
      </c>
      <c r="AL372" s="259" t="n">
        <f aca="false">AD372-AE372</f>
        <v>-2210.909508</v>
      </c>
      <c r="AM372" s="269" t="str">
        <f aca="false">ROUND((L372-Control!$C$3)/365,0)&amp;" Year"</f>
        <v>-22 Year</v>
      </c>
      <c r="AN372" s="260" t="n">
        <f aca="false">IF(F372="AAA",1,IF(F372="AA+",2,IF(F372="AA",3,IF(F372="AA-",4,IF(F372="A+",5,IF(F372="A",6,IF(F372="A-",7,IF(F372="BBB+",8,"Code"))))))))</f>
        <v>7</v>
      </c>
      <c r="AO372" s="260" t="str">
        <f aca="false">IF(F372="BBB",9,IF(F372="BBB-",10,IF(F372="BB+",11,IF(F372="BB",12,IF(F372="BB-",13,IF(F372="B+",14,IF(F372="B",15,IF(F372="B-",16,"Code"))))))))</f>
        <v>Code</v>
      </c>
      <c r="AP372" s="260" t="n">
        <f aca="false">IF(AN372="Code",AO372,AN372)</f>
        <v>7</v>
      </c>
      <c r="AQ372" s="259" t="n">
        <f aca="false">AH372-(IF(ISERROR(VLOOKUP(A372,'WTD Last'!$A$1:$AQ$605,34,0)),0,VLOOKUP(A372,'WTD Last'!$A$1:$AQ$605,34,0)))</f>
        <v>-9505.927494</v>
      </c>
      <c r="AR372" s="270" t="n">
        <f aca="false">R372-(IF(ISERROR(VLOOKUP(A372,'WTD Last'!$A$1:$AQ$605,18,0)),0,VLOOKUP(A372,'WTD Last'!$A$1:$AQ$605,18,0)))</f>
        <v>-2.184705</v>
      </c>
      <c r="AS372" s="259" t="n">
        <f aca="false">O372-(IF(ISERROR(VLOOKUP(A372,'WTD Last'!$A$1:$AQ$605,15,0)),0,VLOOKUP(A372,'WTD Last'!$A$1:$AQ$605,15,0)))</f>
        <v>-38.6556300000002</v>
      </c>
      <c r="AT372" s="259" t="n">
        <f aca="false">N372*(P372/100)/360</f>
        <v>-103.888888888889</v>
      </c>
      <c r="AU372" s="261" t="n">
        <v>89135</v>
      </c>
      <c r="AV372" s="261" t="n">
        <v>92897</v>
      </c>
      <c r="AW372" s="255"/>
      <c r="AX372" s="257"/>
    </row>
    <row r="373" customFormat="false" ht="12.75" hidden="false" customHeight="false" outlineLevel="0" collapsed="false">
      <c r="A373" s="255" t="n">
        <v>1345</v>
      </c>
      <c r="B373" s="255" t="n">
        <v>504</v>
      </c>
      <c r="C373" s="255" t="s">
        <v>2</v>
      </c>
      <c r="D373" s="255" t="s">
        <v>104</v>
      </c>
      <c r="E373" s="255" t="s">
        <v>362</v>
      </c>
      <c r="F373" s="255" t="s">
        <v>172</v>
      </c>
      <c r="G373" s="255" t="s">
        <v>151</v>
      </c>
      <c r="H373" s="255" t="s">
        <v>152</v>
      </c>
      <c r="I373" s="255" t="s">
        <v>156</v>
      </c>
      <c r="J373" s="256" t="s">
        <v>212</v>
      </c>
      <c r="K373" s="268" t="n">
        <v>36896</v>
      </c>
      <c r="L373" s="268" t="n">
        <v>38722</v>
      </c>
      <c r="M373" s="255" t="s">
        <v>155</v>
      </c>
      <c r="N373" s="257" t="n">
        <v>-10000000</v>
      </c>
      <c r="O373" s="257" t="n">
        <v>4188.022269</v>
      </c>
      <c r="P373" s="258" t="n">
        <v>1.65</v>
      </c>
      <c r="Q373" s="257" t="n">
        <v>159.388632</v>
      </c>
      <c r="R373" s="257" t="n">
        <v>158.719021</v>
      </c>
      <c r="S373" s="258" t="n">
        <v>-0.573390514393787</v>
      </c>
      <c r="T373" s="257" t="n">
        <v>-2401.37224311454</v>
      </c>
      <c r="U373" s="257" t="n">
        <v>-1680.971622</v>
      </c>
      <c r="V373" s="257" t="n">
        <v>0</v>
      </c>
      <c r="W373" s="257" t="n">
        <v>-4082.34386511454</v>
      </c>
      <c r="X373" s="257" t="n">
        <v>-62862.857374</v>
      </c>
      <c r="Y373" s="257" t="n">
        <v>-66059.41296</v>
      </c>
      <c r="Z373" s="257" t="n">
        <v>-3196.555586</v>
      </c>
      <c r="AA373" s="257" t="n">
        <v>885.788279114541</v>
      </c>
      <c r="AB373" s="257" t="n">
        <v>-62862.857374</v>
      </c>
      <c r="AC373" s="257" t="n">
        <v>-66059.41296</v>
      </c>
      <c r="AD373" s="257" t="n">
        <v>-3196.555586</v>
      </c>
      <c r="AF373" s="257" t="n">
        <v>41335.77979503</v>
      </c>
      <c r="AG373" s="259" t="n">
        <f aca="false">IF(ISERROR(VLOOKUP(B373,Acc_Cash!$A:$H,3,FALSE())),0,VLOOKUP(B373,Acc_Cash!$A:$H,3,FALSE()))</f>
        <v>0</v>
      </c>
      <c r="AH373" s="259" t="n">
        <f aca="false">AG373+AC373</f>
        <v>-66059.41296</v>
      </c>
      <c r="AI373" s="259" t="n">
        <f aca="false">AH373-(IF(ISERROR(VLOOKUP(A373,'YTD Last'!$E$2:$Z$500,21,0)),0,VLOOKUP(A373,'YTD Last'!$E$2:$Z$500,21,0)))</f>
        <v>-103792.163266</v>
      </c>
      <c r="AJ373" s="259" t="n">
        <f aca="false">AH373-IF(ISERROR(VLOOKUP(A373,'QTD Last'!$A$2:$AH$600,34,0)),0,VLOOKUP(A373,'QTD Last'!$A$2:$AH$600,34,0))</f>
        <v>-3196.555586</v>
      </c>
      <c r="AK373" s="259" t="n">
        <f aca="false">AH373-IF(ISERROR(VLOOKUP(A373,'MTD Last'!$A$2:$AH$600,34,0)),0,VLOOKUP(A373,'MTD Last'!$A$2:$AH$600,34,0))</f>
        <v>-3196.555586</v>
      </c>
      <c r="AL373" s="259" t="n">
        <f aca="false">AD373-AE373</f>
        <v>-3196.555586</v>
      </c>
      <c r="AM373" s="269" t="str">
        <f aca="false">ROUND((L373-Control!$C$3)/365,0)&amp;" Year"</f>
        <v>-20 Year</v>
      </c>
      <c r="AN373" s="260" t="str">
        <f aca="false">IF(F373="AAA",1,IF(F373="AA+",2,IF(F373="AA",3,IF(F373="AA-",4,IF(F373="A+",5,IF(F373="A",6,IF(F373="A-",7,IF(F373="BBB+",8,"Code"))))))))</f>
        <v>Code</v>
      </c>
      <c r="AO373" s="260" t="n">
        <f aca="false">IF(F373="BBB",9,IF(F373="BBB-",10,IF(F373="BB+",11,IF(F373="BB",12,IF(F373="BB-",13,IF(F373="B+",14,IF(F373="B",15,IF(F373="B-",16,"Code"))))))))</f>
        <v>9</v>
      </c>
      <c r="AP373" s="260" t="n">
        <f aca="false">IF(AN373="Code",AO373,AN373)</f>
        <v>9</v>
      </c>
      <c r="AQ373" s="259" t="n">
        <f aca="false">AH373-(IF(ISERROR(VLOOKUP(A373,'WTD Last'!$A$1:$AQ$605,34,0)),0,VLOOKUP(A373,'WTD Last'!$A$1:$AQ$605,34,0)))</f>
        <v>-22622.072961</v>
      </c>
      <c r="AR373" s="270" t="n">
        <f aca="false">R373-(IF(ISERROR(VLOOKUP(A373,'WTD Last'!$A$1:$AQ$605,18,0)),0,VLOOKUP(A373,'WTD Last'!$A$1:$AQ$605,18,0)))</f>
        <v>-4.71456599999999</v>
      </c>
      <c r="AS373" s="259" t="n">
        <f aca="false">O373-(IF(ISERROR(VLOOKUP(A373,'WTD Last'!$A$1:$AQ$605,15,0)),0,VLOOKUP(A373,'WTD Last'!$A$1:$AQ$605,15,0)))</f>
        <v>-38.512377</v>
      </c>
      <c r="AT373" s="259" t="n">
        <f aca="false">N373*(P373/100)/360</f>
        <v>-458.333333333333</v>
      </c>
      <c r="AV373" s="261" t="n">
        <v>64380</v>
      </c>
      <c r="AW373" s="255"/>
      <c r="AX373" s="257"/>
    </row>
    <row r="374" customFormat="false" ht="12.75" hidden="false" customHeight="false" outlineLevel="0" collapsed="false">
      <c r="A374" s="255" t="n">
        <v>1526</v>
      </c>
      <c r="B374" s="255" t="n">
        <v>575</v>
      </c>
      <c r="C374" s="255" t="s">
        <v>2</v>
      </c>
      <c r="D374" s="255" t="s">
        <v>157</v>
      </c>
      <c r="E374" s="255" t="s">
        <v>362</v>
      </c>
      <c r="F374" s="255" t="s">
        <v>172</v>
      </c>
      <c r="G374" s="255" t="s">
        <v>151</v>
      </c>
      <c r="H374" s="255" t="s">
        <v>152</v>
      </c>
      <c r="I374" s="255" t="s">
        <v>156</v>
      </c>
      <c r="J374" s="256" t="s">
        <v>158</v>
      </c>
      <c r="K374" s="268" t="n">
        <v>36896</v>
      </c>
      <c r="L374" s="268" t="n">
        <v>38722</v>
      </c>
      <c r="M374" s="255" t="s">
        <v>155</v>
      </c>
      <c r="N374" s="257" t="n">
        <v>10000000</v>
      </c>
      <c r="O374" s="257" t="n">
        <v>-4188.022269</v>
      </c>
      <c r="P374" s="258" t="n">
        <v>1.65</v>
      </c>
      <c r="Q374" s="257" t="n">
        <v>159.388632</v>
      </c>
      <c r="R374" s="257" t="n">
        <v>158.719021</v>
      </c>
      <c r="S374" s="258" t="n">
        <v>-0.573390514393787</v>
      </c>
      <c r="T374" s="257" t="n">
        <v>2401.37224311454</v>
      </c>
      <c r="U374" s="257" t="n">
        <v>1680.971622</v>
      </c>
      <c r="V374" s="257" t="n">
        <v>0</v>
      </c>
      <c r="W374" s="257" t="n">
        <v>4082.34386511454</v>
      </c>
      <c r="X374" s="257" t="n">
        <v>62862.857374</v>
      </c>
      <c r="Y374" s="257" t="n">
        <v>66059.41296</v>
      </c>
      <c r="Z374" s="257" t="n">
        <v>3196.555586</v>
      </c>
      <c r="AA374" s="257" t="n">
        <v>-885.788279114541</v>
      </c>
      <c r="AB374" s="257" t="n">
        <v>62862.857374</v>
      </c>
      <c r="AC374" s="257" t="n">
        <v>66059.41296</v>
      </c>
      <c r="AD374" s="257" t="n">
        <v>3196.555586</v>
      </c>
      <c r="AF374" s="257" t="n">
        <v>-41335.77979503</v>
      </c>
      <c r="AG374" s="259" t="n">
        <f aca="false">IF(ISERROR(VLOOKUP(B374,Acc_Cash!$A:$H,3,FALSE())),0,VLOOKUP(B374,Acc_Cash!$A:$H,3,FALSE()))</f>
        <v>0</v>
      </c>
      <c r="AH374" s="259" t="n">
        <f aca="false">AG374+AC374</f>
        <v>66059.41296</v>
      </c>
      <c r="AI374" s="259" t="n">
        <f aca="false">AH374-(IF(ISERROR(VLOOKUP(A374,'YTD Last'!$E$2:$Z$500,21,0)),0,VLOOKUP(A374,'YTD Last'!$E$2:$Z$500,21,0)))</f>
        <v>103792.163266</v>
      </c>
      <c r="AJ374" s="259" t="n">
        <f aca="false">AH374-IF(ISERROR(VLOOKUP(A374,'QTD Last'!$A$2:$AH$600,34,0)),0,VLOOKUP(A374,'QTD Last'!$A$2:$AH$600,34,0))</f>
        <v>3196.555586</v>
      </c>
      <c r="AK374" s="259" t="n">
        <f aca="false">AH374-IF(ISERROR(VLOOKUP(A374,'MTD Last'!$A$2:$AH$600,34,0)),0,VLOOKUP(A374,'MTD Last'!$A$2:$AH$600,34,0))</f>
        <v>3196.555586</v>
      </c>
      <c r="AL374" s="259" t="n">
        <f aca="false">AD374-AE374</f>
        <v>3196.555586</v>
      </c>
      <c r="AM374" s="269" t="str">
        <f aca="false">ROUND((L374-Control!$C$3)/365,0)&amp;" Year"</f>
        <v>-20 Year</v>
      </c>
      <c r="AN374" s="260" t="str">
        <f aca="false">IF(F374="AAA",1,IF(F374="AA+",2,IF(F374="AA",3,IF(F374="AA-",4,IF(F374="A+",5,IF(F374="A",6,IF(F374="A-",7,IF(F374="BBB+",8,"Code"))))))))</f>
        <v>Code</v>
      </c>
      <c r="AO374" s="260" t="n">
        <f aca="false">IF(F374="BBB",9,IF(F374="BBB-",10,IF(F374="BB+",11,IF(F374="BB",12,IF(F374="BB-",13,IF(F374="B+",14,IF(F374="B",15,IF(F374="B-",16,"Code"))))))))</f>
        <v>9</v>
      </c>
      <c r="AP374" s="260" t="n">
        <f aca="false">IF(AN374="Code",AO374,AN374)</f>
        <v>9</v>
      </c>
      <c r="AQ374" s="259" t="n">
        <f aca="false">AH374-(IF(ISERROR(VLOOKUP(A374,'WTD Last'!$A$1:$AQ$605,34,0)),0,VLOOKUP(A374,'WTD Last'!$A$1:$AQ$605,34,0)))</f>
        <v>22622.072961</v>
      </c>
      <c r="AR374" s="270" t="n">
        <f aca="false">R374-(IF(ISERROR(VLOOKUP(A374,'WTD Last'!$A$1:$AQ$605,18,0)),0,VLOOKUP(A374,'WTD Last'!$A$1:$AQ$605,18,0)))</f>
        <v>-4.71456599999999</v>
      </c>
      <c r="AS374" s="259" t="n">
        <f aca="false">O374-(IF(ISERROR(VLOOKUP(A374,'WTD Last'!$A$1:$AQ$605,15,0)),0,VLOOKUP(A374,'WTD Last'!$A$1:$AQ$605,15,0)))</f>
        <v>38.512377</v>
      </c>
      <c r="AT374" s="259" t="n">
        <f aca="false">N374*(P374/100)/360</f>
        <v>458.333333333333</v>
      </c>
      <c r="AV374" s="261" t="n">
        <v>64380</v>
      </c>
      <c r="AW374" s="255"/>
      <c r="AX374" s="257"/>
    </row>
    <row r="375" customFormat="false" ht="12.75" hidden="false" customHeight="false" outlineLevel="0" collapsed="false">
      <c r="A375" s="255" t="n">
        <v>156</v>
      </c>
      <c r="B375" s="255" t="n">
        <v>217</v>
      </c>
      <c r="C375" s="255" t="s">
        <v>2</v>
      </c>
      <c r="D375" s="255" t="s">
        <v>173</v>
      </c>
      <c r="E375" s="255" t="s">
        <v>363</v>
      </c>
      <c r="F375" s="255" t="s">
        <v>109</v>
      </c>
      <c r="I375" s="255" t="s">
        <v>185</v>
      </c>
      <c r="J375" s="256" t="s">
        <v>158</v>
      </c>
      <c r="K375" s="268" t="n">
        <v>36784</v>
      </c>
      <c r="L375" s="268" t="n">
        <v>38610</v>
      </c>
      <c r="M375" s="255" t="s">
        <v>155</v>
      </c>
      <c r="N375" s="257" t="n">
        <v>-470000000</v>
      </c>
      <c r="P375" s="258" t="n">
        <v>0.075</v>
      </c>
      <c r="Q375" s="257" t="n">
        <v>-4.344189E-013</v>
      </c>
      <c r="R375" s="257" t="n">
        <v>1.306289E-012</v>
      </c>
      <c r="U375" s="257" t="n">
        <v>-637.515714</v>
      </c>
      <c r="V375" s="257" t="n">
        <v>0</v>
      </c>
      <c r="X375" s="257" t="n">
        <v>-1432022</v>
      </c>
      <c r="Y375" s="257" t="n">
        <v>-1434341</v>
      </c>
      <c r="Z375" s="257" t="n">
        <v>-2319</v>
      </c>
      <c r="AB375" s="257" t="n">
        <v>-1432022</v>
      </c>
      <c r="AC375" s="257" t="n">
        <v>-1434341</v>
      </c>
      <c r="AD375" s="257" t="n">
        <v>-2319</v>
      </c>
      <c r="AG375" s="259" t="n">
        <f aca="false">IF(ISERROR(VLOOKUP(B375,Acc_Cash!$A:$H,3,FALSE())),0,VLOOKUP(B375,Acc_Cash!$A:$H,3,FALSE()))</f>
        <v>-177229.166667</v>
      </c>
      <c r="AH375" s="259" t="n">
        <f aca="false">AG375+AC375</f>
        <v>-1611570.166667</v>
      </c>
      <c r="AI375" s="259" t="n">
        <f aca="false">AH375-(IF(ISERROR(VLOOKUP(A375,'YTD Last'!$E$2:$Z$383,21,0)),0,VLOOKUP(A375,'YTD Last'!$E$2:$Z$383,21,0)))</f>
        <v>-83902.3333339999</v>
      </c>
      <c r="AJ375" s="259" t="n">
        <f aca="false">AH375-IF(ISERROR(VLOOKUP(A375,'QTD Last'!$A$2:$AH$600,34,0)),0,VLOOKUP(A375,'QTD Last'!$A$2:$AH$600,34,0))</f>
        <v>-2319</v>
      </c>
      <c r="AK375" s="259" t="n">
        <f aca="false">AH375-IF(ISERROR(VLOOKUP(A375,'MTD Last'!$A$2:$AH$600,34,0)),0,VLOOKUP(A375,'MTD Last'!$A$2:$AH$600,34,0))</f>
        <v>-2319</v>
      </c>
      <c r="AL375" s="259" t="n">
        <f aca="false">AD375-AE375</f>
        <v>-2319</v>
      </c>
      <c r="AM375" s="269" t="str">
        <f aca="false">ROUND((L375-Control!$C$3)/365,0)&amp;" Year"</f>
        <v>-20 Year</v>
      </c>
      <c r="AN375" s="260" t="str">
        <f aca="false">IF(F375="AAA",1,IF(F375="AA+",2,IF(F375="AA",3,IF(F375="AA-",4,IF(F375="A+",5,IF(F375="A",6,IF(F375="A-",7,IF(F375="BBB+",8,"Code"))))))))</f>
        <v>Code</v>
      </c>
      <c r="AO375" s="260" t="str">
        <f aca="false">IF(F375="BBB",9,IF(F375="BBB-",10,IF(F375="BB+",11,IF(F375="BB",12,IF(F375="BB-",13,IF(F375="B+",14,IF(F375="B",15,IF(F375="B-",16,"Code"))))))))</f>
        <v>Code</v>
      </c>
      <c r="AP375" s="260" t="str">
        <f aca="false">IF(AN375="Code",AO375,AN375)</f>
        <v>Code</v>
      </c>
      <c r="AQ375" s="259" t="n">
        <f aca="false">AH375-(IF(ISERROR(VLOOKUP(A375,'WTD Last'!$A$1:$AQ$605,34,0)),0,VLOOKUP(A375,'WTD Last'!$A$1:$AQ$605,34,0)))</f>
        <v>2112</v>
      </c>
      <c r="AR375" s="270" t="n">
        <f aca="false">R375-(IF(ISERROR(VLOOKUP(A375,'WTD Last'!$A$1:$AQ$605,18,0)),0,VLOOKUP(A375,'WTD Last'!$A$1:$AQ$605,18,0)))</f>
        <v>8.714548E-013</v>
      </c>
      <c r="AS375" s="259" t="n">
        <f aca="false">O375-(IF(ISERROR(VLOOKUP(A375,'WTD Last'!$A$1:$AQ$605,15,0)),0,VLOOKUP(A375,'WTD Last'!$A$1:$AQ$605,15,0)))</f>
        <v>0</v>
      </c>
      <c r="AT375" s="259" t="n">
        <f aca="false">N375*(P375/100)/360</f>
        <v>-979.166666666667</v>
      </c>
      <c r="AU375" s="261" t="n">
        <v>86085</v>
      </c>
      <c r="AW375" s="255"/>
      <c r="AX375" s="257"/>
    </row>
    <row r="376" customFormat="false" ht="12.75" hidden="false" customHeight="false" outlineLevel="0" collapsed="false">
      <c r="A376" s="255" t="n">
        <v>157</v>
      </c>
      <c r="B376" s="255" t="n">
        <v>216</v>
      </c>
      <c r="C376" s="255" t="s">
        <v>2</v>
      </c>
      <c r="D376" s="255" t="s">
        <v>173</v>
      </c>
      <c r="E376" s="255" t="s">
        <v>363</v>
      </c>
      <c r="F376" s="255" t="s">
        <v>109</v>
      </c>
      <c r="I376" s="255" t="s">
        <v>364</v>
      </c>
      <c r="J376" s="256" t="s">
        <v>158</v>
      </c>
      <c r="K376" s="268" t="n">
        <v>36784</v>
      </c>
      <c r="L376" s="268" t="n">
        <v>38610</v>
      </c>
      <c r="M376" s="255" t="s">
        <v>155</v>
      </c>
      <c r="N376" s="257" t="n">
        <v>-21000000</v>
      </c>
      <c r="P376" s="258" t="n">
        <v>0.55</v>
      </c>
      <c r="Q376" s="257" t="n">
        <v>-4.344189E-013</v>
      </c>
      <c r="R376" s="257" t="n">
        <v>1.306289E-012</v>
      </c>
      <c r="U376" s="257" t="n">
        <v>-208.888128</v>
      </c>
      <c r="V376" s="257" t="n">
        <v>0</v>
      </c>
      <c r="X376" s="257" t="n">
        <v>-469215.724967</v>
      </c>
      <c r="Y376" s="257" t="n">
        <v>-469975.668192</v>
      </c>
      <c r="Z376" s="257" t="n">
        <v>-759.943224999995</v>
      </c>
      <c r="AB376" s="257" t="n">
        <v>-469215.724967</v>
      </c>
      <c r="AC376" s="257" t="n">
        <v>-469975.668192</v>
      </c>
      <c r="AD376" s="257" t="n">
        <v>-759.943224999995</v>
      </c>
      <c r="AG376" s="259" t="n">
        <f aca="false">IF(ISERROR(VLOOKUP(B376,Acc_Cash!$A:$H,3,FALSE())),0,VLOOKUP(B376,Acc_Cash!$A:$H,3,FALSE()))</f>
        <v>-58070.833333</v>
      </c>
      <c r="AH376" s="259" t="n">
        <f aca="false">AG376+AC376</f>
        <v>-528046.501525</v>
      </c>
      <c r="AI376" s="259" t="n">
        <f aca="false">AH376-(IF(ISERROR(VLOOKUP(A376,'YTD Last'!$E$2:$Z$383,21,0)),0,VLOOKUP(A376,'YTD Last'!$E$2:$Z$383,21,0)))</f>
        <v>349692.353973</v>
      </c>
      <c r="AJ376" s="259" t="n">
        <f aca="false">AH376-IF(ISERROR(VLOOKUP(A376,'QTD Last'!$A$2:$AH$600,34,0)),0,VLOOKUP(A376,'QTD Last'!$A$2:$AH$600,34,0))</f>
        <v>-759.943224999937</v>
      </c>
      <c r="AK376" s="259" t="n">
        <f aca="false">AH376-IF(ISERROR(VLOOKUP(A376,'MTD Last'!$A$2:$AH$600,34,0)),0,VLOOKUP(A376,'MTD Last'!$A$2:$AH$600,34,0))</f>
        <v>-759.943224999937</v>
      </c>
      <c r="AL376" s="259" t="n">
        <f aca="false">AD376-AE376</f>
        <v>-759.943224999995</v>
      </c>
      <c r="AM376" s="269" t="str">
        <f aca="false">ROUND((L376-Control!$C$3)/365,0)&amp;" Year"</f>
        <v>-20 Year</v>
      </c>
      <c r="AN376" s="260" t="str">
        <f aca="false">IF(F376="AAA",1,IF(F376="AA+",2,IF(F376="AA",3,IF(F376="AA-",4,IF(F376="A+",5,IF(F376="A",6,IF(F376="A-",7,IF(F376="BBB+",8,"Code"))))))))</f>
        <v>Code</v>
      </c>
      <c r="AO376" s="260" t="str">
        <f aca="false">IF(F376="BBB",9,IF(F376="BBB-",10,IF(F376="BB+",11,IF(F376="BB",12,IF(F376="BB-",13,IF(F376="B+",14,IF(F376="B",15,IF(F376="B-",16,"Code"))))))))</f>
        <v>Code</v>
      </c>
      <c r="AP376" s="260" t="str">
        <f aca="false">IF(AN376="Code",AO376,AN376)</f>
        <v>Code</v>
      </c>
      <c r="AQ376" s="259" t="n">
        <f aca="false">AH376-(IF(ISERROR(VLOOKUP(A376,'WTD Last'!$A$1:$AQ$605,34,0)),0,VLOOKUP(A376,'WTD Last'!$A$1:$AQ$605,34,0)))</f>
        <v>692.032376999967</v>
      </c>
      <c r="AR376" s="270" t="n">
        <f aca="false">R376-(IF(ISERROR(VLOOKUP(A376,'WTD Last'!$A$1:$AQ$605,18,0)),0,VLOOKUP(A376,'WTD Last'!$A$1:$AQ$605,18,0)))</f>
        <v>8.714548E-013</v>
      </c>
      <c r="AS376" s="259" t="n">
        <f aca="false">O376-(IF(ISERROR(VLOOKUP(A376,'WTD Last'!$A$1:$AQ$605,15,0)),0,VLOOKUP(A376,'WTD Last'!$A$1:$AQ$605,15,0)))</f>
        <v>0</v>
      </c>
      <c r="AT376" s="259" t="n">
        <f aca="false">N376*(P376/100)/360</f>
        <v>-320.833333333333</v>
      </c>
      <c r="AU376" s="261" t="n">
        <v>86084</v>
      </c>
      <c r="AW376" s="255"/>
      <c r="AX376" s="257"/>
    </row>
    <row r="377" customFormat="false" ht="12.75" hidden="false" customHeight="false" outlineLevel="0" collapsed="false">
      <c r="A377" s="255" t="n">
        <v>158</v>
      </c>
      <c r="B377" s="255" t="n">
        <v>214</v>
      </c>
      <c r="C377" s="255" t="s">
        <v>2</v>
      </c>
      <c r="D377" s="255" t="s">
        <v>173</v>
      </c>
      <c r="E377" s="255" t="s">
        <v>363</v>
      </c>
      <c r="F377" s="255" t="s">
        <v>109</v>
      </c>
      <c r="I377" s="255" t="s">
        <v>365</v>
      </c>
      <c r="J377" s="256" t="s">
        <v>158</v>
      </c>
      <c r="K377" s="268" t="n">
        <v>36784</v>
      </c>
      <c r="L377" s="268" t="n">
        <v>38610</v>
      </c>
      <c r="M377" s="255" t="s">
        <v>155</v>
      </c>
      <c r="N377" s="257" t="n">
        <v>-34000000</v>
      </c>
      <c r="P377" s="258" t="n">
        <v>4.5</v>
      </c>
      <c r="Q377" s="257" t="n">
        <v>-4.344189E-013</v>
      </c>
      <c r="R377" s="257" t="n">
        <v>1.306289E-012</v>
      </c>
      <c r="U377" s="257" t="n">
        <v>-2767.089483</v>
      </c>
      <c r="V377" s="257" t="n">
        <v>0</v>
      </c>
      <c r="X377" s="257" t="n">
        <v>-6215585</v>
      </c>
      <c r="Y377" s="257" t="n">
        <v>-6225652</v>
      </c>
      <c r="Z377" s="257" t="n">
        <v>-10067</v>
      </c>
      <c r="AB377" s="257" t="n">
        <v>-6215585</v>
      </c>
      <c r="AC377" s="257" t="n">
        <v>-6225652</v>
      </c>
      <c r="AD377" s="257" t="n">
        <v>-10067</v>
      </c>
      <c r="AG377" s="259" t="n">
        <f aca="false">IF(ISERROR(VLOOKUP(B377,Acc_Cash!$A:$H,3,FALSE())),0,VLOOKUP(B377,Acc_Cash!$A:$H,3,FALSE()))</f>
        <v>-769250</v>
      </c>
      <c r="AH377" s="259" t="n">
        <f aca="false">AG377+AC377</f>
        <v>-6994902</v>
      </c>
      <c r="AI377" s="259" t="n">
        <f aca="false">AH377-(IF(ISERROR(VLOOKUP(A377,'YTD Last'!$E$2:$Z$500,21,0)),0,VLOOKUP(A377,'YTD Last'!$E$2:$Z$500,21,0)))</f>
        <v>-477605.111111</v>
      </c>
      <c r="AJ377" s="259" t="n">
        <f aca="false">AH377-IF(ISERROR(VLOOKUP(A377,'QTD Last'!$A$2:$AH$600,34,0)),0,VLOOKUP(A377,'QTD Last'!$A$2:$AH$600,34,0))</f>
        <v>-10067</v>
      </c>
      <c r="AK377" s="259" t="n">
        <f aca="false">AH377-IF(ISERROR(VLOOKUP(A377,'MTD Last'!$A$2:$AH$600,34,0)),0,VLOOKUP(A377,'MTD Last'!$A$2:$AH$600,34,0))</f>
        <v>-10067</v>
      </c>
      <c r="AL377" s="259" t="n">
        <f aca="false">AD377-AE377</f>
        <v>-10067</v>
      </c>
      <c r="AM377" s="269" t="str">
        <f aca="false">ROUND((L377-Control!$C$3)/365,0)&amp;" Year"</f>
        <v>-20 Year</v>
      </c>
      <c r="AN377" s="260" t="str">
        <f aca="false">IF(F377="AAA",1,IF(F377="AA+",2,IF(F377="AA",3,IF(F377="AA-",4,IF(F377="A+",5,IF(F377="A",6,IF(F377="A-",7,IF(F377="BBB+",8,"Code"))))))))</f>
        <v>Code</v>
      </c>
      <c r="AO377" s="260" t="str">
        <f aca="false">IF(F377="BBB",9,IF(F377="BBB-",10,IF(F377="BB+",11,IF(F377="BB",12,IF(F377="BB-",13,IF(F377="B+",14,IF(F377="B",15,IF(F377="B-",16,"Code"))))))))</f>
        <v>Code</v>
      </c>
      <c r="AP377" s="260" t="str">
        <f aca="false">IF(AN377="Code",AO377,AN377)</f>
        <v>Code</v>
      </c>
      <c r="AQ377" s="259" t="n">
        <f aca="false">AH377-(IF(ISERROR(VLOOKUP(A377,'WTD Last'!$A$1:$AQ$605,34,0)),0,VLOOKUP(A377,'WTD Last'!$A$1:$AQ$605,34,0)))</f>
        <v>9167</v>
      </c>
      <c r="AR377" s="270" t="n">
        <f aca="false">R377-(IF(ISERROR(VLOOKUP(A377,'WTD Last'!$A$1:$AQ$605,18,0)),0,VLOOKUP(A377,'WTD Last'!$A$1:$AQ$605,18,0)))</f>
        <v>8.714548E-013</v>
      </c>
      <c r="AS377" s="259" t="n">
        <f aca="false">O377-(IF(ISERROR(VLOOKUP(A377,'WTD Last'!$A$1:$AQ$605,15,0)),0,VLOOKUP(A377,'WTD Last'!$A$1:$AQ$605,15,0)))</f>
        <v>0</v>
      </c>
      <c r="AT377" s="259" t="n">
        <f aca="false">N377*(P377/100)/360</f>
        <v>-4250</v>
      </c>
      <c r="AU377" s="261" t="n">
        <v>86086</v>
      </c>
      <c r="AW377" s="255"/>
      <c r="AX377" s="257"/>
    </row>
    <row r="378" customFormat="false" ht="12.75" hidden="false" customHeight="false" outlineLevel="0" collapsed="false">
      <c r="A378" s="255" t="n">
        <v>214</v>
      </c>
      <c r="B378" s="255" t="n">
        <v>215</v>
      </c>
      <c r="C378" s="255" t="s">
        <v>2</v>
      </c>
      <c r="D378" s="255" t="s">
        <v>173</v>
      </c>
      <c r="E378" s="255" t="s">
        <v>363</v>
      </c>
      <c r="F378" s="255" t="s">
        <v>109</v>
      </c>
      <c r="I378" s="255" t="s">
        <v>153</v>
      </c>
      <c r="J378" s="256" t="s">
        <v>158</v>
      </c>
      <c r="K378" s="268" t="n">
        <v>36784</v>
      </c>
      <c r="L378" s="268" t="n">
        <v>38610</v>
      </c>
      <c r="M378" s="255" t="s">
        <v>155</v>
      </c>
      <c r="N378" s="257" t="n">
        <v>525000000</v>
      </c>
      <c r="P378" s="258" t="n">
        <v>0.48</v>
      </c>
      <c r="Q378" s="257" t="n">
        <v>-4.344189E-013</v>
      </c>
      <c r="R378" s="257" t="n">
        <v>1.306289E-012</v>
      </c>
      <c r="U378" s="257" t="n">
        <v>4557.559146</v>
      </c>
      <c r="V378" s="257" t="n">
        <v>0</v>
      </c>
      <c r="X378" s="257" t="n">
        <v>10237430</v>
      </c>
      <c r="Y378" s="257" t="n">
        <v>10254010</v>
      </c>
      <c r="Z378" s="257" t="n">
        <v>16580</v>
      </c>
      <c r="AB378" s="257" t="n">
        <v>10237430</v>
      </c>
      <c r="AC378" s="257" t="n">
        <v>10254010</v>
      </c>
      <c r="AD378" s="257" t="n">
        <v>16580</v>
      </c>
      <c r="AG378" s="259" t="n">
        <f aca="false">IF(ISERROR(VLOOKUP(B378,Acc_Cash!$A:$H,3,FALSE())),0,VLOOKUP(B378,Acc_Cash!$A:$H,3,FALSE()))</f>
        <v>1267000</v>
      </c>
      <c r="AH378" s="259" t="n">
        <f aca="false">AG378+AC378</f>
        <v>11521010</v>
      </c>
      <c r="AI378" s="259" t="n">
        <f aca="false">AH378-(IF(ISERROR(VLOOKUP(A378,'YTD Last'!$E$2:$Z$383,21,0)),0,VLOOKUP(A378,'YTD Last'!$E$2:$Z$383,21,0)))</f>
        <v>817474.444444001</v>
      </c>
      <c r="AJ378" s="259" t="n">
        <f aca="false">AH378-IF(ISERROR(VLOOKUP(A378,'QTD Last'!$A$2:$AH$600,34,0)),0,VLOOKUP(A378,'QTD Last'!$A$2:$AH$600,34,0))</f>
        <v>16580</v>
      </c>
      <c r="AK378" s="259" t="n">
        <f aca="false">AH378-IF(ISERROR(VLOOKUP(A378,'MTD Last'!$A$2:$AH$600,34,0)),0,VLOOKUP(A378,'MTD Last'!$A$2:$AH$600,34,0))</f>
        <v>16580</v>
      </c>
      <c r="AL378" s="259" t="n">
        <f aca="false">AD378-AE378</f>
        <v>16580</v>
      </c>
      <c r="AM378" s="269" t="str">
        <f aca="false">ROUND((L378-Control!$C$3)/365,0)&amp;" Year"</f>
        <v>-20 Year</v>
      </c>
      <c r="AN378" s="260" t="str">
        <f aca="false">IF(F378="AAA",1,IF(F378="AA+",2,IF(F378="AA",3,IF(F378="AA-",4,IF(F378="A+",5,IF(F378="A",6,IF(F378="A-",7,IF(F378="BBB+",8,"Code"))))))))</f>
        <v>Code</v>
      </c>
      <c r="AO378" s="260" t="str">
        <f aca="false">IF(F378="BBB",9,IF(F378="BBB-",10,IF(F378="BB+",11,IF(F378="BB",12,IF(F378="BB-",13,IF(F378="B+",14,IF(F378="B",15,IF(F378="B-",16,"Code"))))))))</f>
        <v>Code</v>
      </c>
      <c r="AP378" s="260" t="str">
        <f aca="false">IF(AN378="Code",AO378,AN378)</f>
        <v>Code</v>
      </c>
      <c r="AQ378" s="259" t="n">
        <f aca="false">AH378-(IF(ISERROR(VLOOKUP(A378,'WTD Last'!$A$1:$AQ$605,34,0)),0,VLOOKUP(A378,'WTD Last'!$A$1:$AQ$605,34,0)))</f>
        <v>-15100</v>
      </c>
      <c r="AR378" s="270" t="n">
        <f aca="false">R378-(IF(ISERROR(VLOOKUP(A378,'WTD Last'!$A$1:$AQ$605,18,0)),0,VLOOKUP(A378,'WTD Last'!$A$1:$AQ$605,18,0)))</f>
        <v>8.714548E-013</v>
      </c>
      <c r="AS378" s="259" t="n">
        <f aca="false">O378-(IF(ISERROR(VLOOKUP(A378,'WTD Last'!$A$1:$AQ$605,15,0)),0,VLOOKUP(A378,'WTD Last'!$A$1:$AQ$605,15,0)))</f>
        <v>0</v>
      </c>
      <c r="AT378" s="259" t="n">
        <f aca="false">N378*(P378/100)/360</f>
        <v>7000</v>
      </c>
      <c r="AU378" s="261" t="n">
        <v>86945</v>
      </c>
      <c r="AW378" s="255"/>
      <c r="AX378" s="257"/>
    </row>
    <row r="379" customFormat="false" ht="12.75" hidden="false" customHeight="false" outlineLevel="0" collapsed="false">
      <c r="A379" s="255" t="n">
        <v>1346</v>
      </c>
      <c r="B379" s="255" t="n">
        <v>631</v>
      </c>
      <c r="C379" s="255" t="s">
        <v>2</v>
      </c>
      <c r="D379" s="255" t="s">
        <v>104</v>
      </c>
      <c r="E379" s="255" t="s">
        <v>366</v>
      </c>
      <c r="F379" s="255" t="s">
        <v>116</v>
      </c>
      <c r="G379" s="255" t="s">
        <v>167</v>
      </c>
      <c r="H379" s="255" t="s">
        <v>110</v>
      </c>
      <c r="I379" s="255" t="s">
        <v>156</v>
      </c>
      <c r="J379" s="256" t="s">
        <v>212</v>
      </c>
      <c r="K379" s="268" t="n">
        <v>36896</v>
      </c>
      <c r="L379" s="268" t="n">
        <v>38722</v>
      </c>
      <c r="M379" s="255" t="s">
        <v>155</v>
      </c>
      <c r="N379" s="257" t="n">
        <v>-10000000</v>
      </c>
      <c r="O379" s="257" t="n">
        <v>4056.81682</v>
      </c>
      <c r="P379" s="258" t="n">
        <v>0.5</v>
      </c>
      <c r="Q379" s="257" t="n">
        <v>54.339932</v>
      </c>
      <c r="R379" s="257" t="n">
        <v>53.777161</v>
      </c>
      <c r="S379" s="258" t="n">
        <v>-0.567830853273016</v>
      </c>
      <c r="T379" s="257" t="n">
        <v>-2303.58575647293</v>
      </c>
      <c r="U379" s="257" t="n">
        <v>-693.789372</v>
      </c>
      <c r="V379" s="257" t="n">
        <v>0</v>
      </c>
      <c r="W379" s="257" t="n">
        <v>-2997.37512847293</v>
      </c>
      <c r="X379" s="257" t="n">
        <v>5900.290682</v>
      </c>
      <c r="Y379" s="257" t="n">
        <v>3430.438976</v>
      </c>
      <c r="Z379" s="257" t="n">
        <v>-2469.851706</v>
      </c>
      <c r="AA379" s="257" t="n">
        <v>527.523422472925</v>
      </c>
      <c r="AB379" s="257" t="n">
        <v>5900.290682</v>
      </c>
      <c r="AC379" s="257" t="n">
        <v>3430.438976</v>
      </c>
      <c r="AD379" s="257" t="n">
        <v>-2469.851706</v>
      </c>
      <c r="AF379" s="257" t="n">
        <v>29363.24014316</v>
      </c>
      <c r="AG379" s="259" t="n">
        <f aca="false">IF(ISERROR(VLOOKUP(B379,Acc_Cash!$A:$H,3,FALSE())),0,VLOOKUP(B379,Acc_Cash!$A:$H,3,FALSE()))</f>
        <v>0</v>
      </c>
      <c r="AH379" s="259" t="n">
        <f aca="false">AG379+AC379</f>
        <v>3430.438976</v>
      </c>
      <c r="AI379" s="259" t="n">
        <f aca="false">AH379-(IF(ISERROR(VLOOKUP(A379,'YTD Last'!$E$2:$Z$383,21,0)),0,VLOOKUP(A379,'YTD Last'!$E$2:$Z$383,21,0)))</f>
        <v>-62883.381009</v>
      </c>
      <c r="AJ379" s="259" t="n">
        <f aca="false">AH379-IF(ISERROR(VLOOKUP(A379,'QTD Last'!$A$2:$AH$600,34,0)),0,VLOOKUP(A379,'QTD Last'!$A$2:$AH$600,34,0))</f>
        <v>-2469.851706</v>
      </c>
      <c r="AK379" s="259" t="n">
        <f aca="false">AH379-IF(ISERROR(VLOOKUP(A379,'MTD Last'!$A$2:$AH$600,34,0)),0,VLOOKUP(A379,'MTD Last'!$A$2:$AH$600,34,0))</f>
        <v>-2469.851706</v>
      </c>
      <c r="AL379" s="259" t="n">
        <f aca="false">AD379-AE379</f>
        <v>-2469.851706</v>
      </c>
      <c r="AM379" s="269" t="str">
        <f aca="false">ROUND((L379-Control!$C$3)/365,0)&amp;" Year"</f>
        <v>-20 Year</v>
      </c>
      <c r="AN379" s="260" t="n">
        <f aca="false">IF(F379="AAA",1,IF(F379="AA+",2,IF(F379="AA",3,IF(F379="AA-",4,IF(F379="A+",5,IF(F379="A",6,IF(F379="A-",7,IF(F379="BBB+",8,"Code"))))))))</f>
        <v>8</v>
      </c>
      <c r="AO379" s="260" t="str">
        <f aca="false">IF(F379="BBB",9,IF(F379="BBB-",10,IF(F379="BB+",11,IF(F379="BB",12,IF(F379="BB-",13,IF(F379="B+",14,IF(F379="B",15,IF(F379="B-",16,"Code"))))))))</f>
        <v>Code</v>
      </c>
      <c r="AP379" s="260" t="n">
        <f aca="false">IF(AN379="Code",AO379,AN379)</f>
        <v>8</v>
      </c>
      <c r="AQ379" s="259" t="n">
        <f aca="false">AH379-(IF(ISERROR(VLOOKUP(A379,'WTD Last'!$A$1:$AQ$605,34,0)),0,VLOOKUP(A379,'WTD Last'!$A$1:$AQ$605,34,0)))</f>
        <v>-13679.983438</v>
      </c>
      <c r="AR379" s="270" t="n">
        <f aca="false">R379-(IF(ISERROR(VLOOKUP(A379,'WTD Last'!$A$1:$AQ$605,18,0)),0,VLOOKUP(A379,'WTD Last'!$A$1:$AQ$605,18,0)))</f>
        <v>-2.968685</v>
      </c>
      <c r="AS379" s="259" t="n">
        <f aca="false">O379-(IF(ISERROR(VLOOKUP(A379,'WTD Last'!$A$1:$AQ$605,15,0)),0,VLOOKUP(A379,'WTD Last'!$A$1:$AQ$605,15,0)))</f>
        <v>-37.2275049999998</v>
      </c>
      <c r="AT379" s="259" t="n">
        <f aca="false">N379*(P379/100)/360</f>
        <v>-138.888888888889</v>
      </c>
      <c r="AV379" s="261" t="n">
        <v>64631</v>
      </c>
      <c r="AW379" s="255"/>
      <c r="AX379" s="257"/>
    </row>
    <row r="380" customFormat="false" ht="12.75" hidden="false" customHeight="false" outlineLevel="0" collapsed="false">
      <c r="A380" s="255" t="n">
        <v>1527</v>
      </c>
      <c r="B380" s="255" t="n">
        <v>626</v>
      </c>
      <c r="C380" s="255" t="s">
        <v>2</v>
      </c>
      <c r="D380" s="255" t="s">
        <v>157</v>
      </c>
      <c r="E380" s="255" t="s">
        <v>366</v>
      </c>
      <c r="F380" s="255" t="s">
        <v>116</v>
      </c>
      <c r="G380" s="255" t="s">
        <v>167</v>
      </c>
      <c r="H380" s="255" t="s">
        <v>110</v>
      </c>
      <c r="I380" s="255" t="s">
        <v>156</v>
      </c>
      <c r="J380" s="256" t="s">
        <v>158</v>
      </c>
      <c r="K380" s="268" t="n">
        <v>36896</v>
      </c>
      <c r="L380" s="268" t="n">
        <v>38722</v>
      </c>
      <c r="M380" s="255" t="s">
        <v>155</v>
      </c>
      <c r="N380" s="257" t="n">
        <v>10000000</v>
      </c>
      <c r="O380" s="257" t="n">
        <v>-4056.81682</v>
      </c>
      <c r="P380" s="258" t="n">
        <v>0.5</v>
      </c>
      <c r="Q380" s="257" t="n">
        <v>54.339932</v>
      </c>
      <c r="R380" s="257" t="n">
        <v>53.777161</v>
      </c>
      <c r="S380" s="258" t="n">
        <v>-0.567830853273016</v>
      </c>
      <c r="T380" s="257" t="n">
        <v>2303.58575647293</v>
      </c>
      <c r="U380" s="257" t="n">
        <v>693.789372</v>
      </c>
      <c r="V380" s="257" t="n">
        <v>0</v>
      </c>
      <c r="W380" s="257" t="n">
        <v>2997.37512847293</v>
      </c>
      <c r="X380" s="257" t="n">
        <v>-5900.290682</v>
      </c>
      <c r="Y380" s="257" t="n">
        <v>-3430.438976</v>
      </c>
      <c r="Z380" s="257" t="n">
        <v>2469.851706</v>
      </c>
      <c r="AA380" s="257" t="n">
        <v>-527.523422472925</v>
      </c>
      <c r="AB380" s="257" t="n">
        <v>-5900.290682</v>
      </c>
      <c r="AC380" s="257" t="n">
        <v>-3430.438976</v>
      </c>
      <c r="AD380" s="257" t="n">
        <v>2469.851706</v>
      </c>
      <c r="AF380" s="257" t="n">
        <v>-29363.24014316</v>
      </c>
      <c r="AG380" s="259" t="n">
        <f aca="false">IF(ISERROR(VLOOKUP(B380,Acc_Cash!$A:$H,3,FALSE())),0,VLOOKUP(B380,Acc_Cash!$A:$H,3,FALSE()))</f>
        <v>0</v>
      </c>
      <c r="AH380" s="259" t="n">
        <f aca="false">AG380+AC380</f>
        <v>-3430.438976</v>
      </c>
      <c r="AI380" s="259" t="n">
        <f aca="false">AH380-(IF(ISERROR(VLOOKUP(A380,'YTD Last'!$E$2:$Z$500,21,0)),0,VLOOKUP(A380,'YTD Last'!$E$2:$Z$500,21,0)))</f>
        <v>62883.381009</v>
      </c>
      <c r="AJ380" s="259" t="n">
        <f aca="false">AH380-IF(ISERROR(VLOOKUP(A380,'QTD Last'!$A$2:$AH$600,34,0)),0,VLOOKUP(A380,'QTD Last'!$A$2:$AH$600,34,0))</f>
        <v>2469.851706</v>
      </c>
      <c r="AK380" s="259" t="n">
        <f aca="false">AH380-IF(ISERROR(VLOOKUP(A380,'MTD Last'!$A$2:$AH$600,34,0)),0,VLOOKUP(A380,'MTD Last'!$A$2:$AH$600,34,0))</f>
        <v>2469.851706</v>
      </c>
      <c r="AL380" s="259" t="n">
        <f aca="false">AD380-AE380</f>
        <v>2469.851706</v>
      </c>
      <c r="AM380" s="269" t="str">
        <f aca="false">ROUND((L380-Control!$C$3)/365,0)&amp;" Year"</f>
        <v>-20 Year</v>
      </c>
      <c r="AN380" s="260" t="n">
        <f aca="false">IF(F380="AAA",1,IF(F380="AA+",2,IF(F380="AA",3,IF(F380="AA-",4,IF(F380="A+",5,IF(F380="A",6,IF(F380="A-",7,IF(F380="BBB+",8,"Code"))))))))</f>
        <v>8</v>
      </c>
      <c r="AO380" s="260" t="str">
        <f aca="false">IF(F380="BBB",9,IF(F380="BBB-",10,IF(F380="BB+",11,IF(F380="BB",12,IF(F380="BB-",13,IF(F380="B+",14,IF(F380="B",15,IF(F380="B-",16,"Code"))))))))</f>
        <v>Code</v>
      </c>
      <c r="AP380" s="260" t="n">
        <f aca="false">IF(AN380="Code",AO380,AN380)</f>
        <v>8</v>
      </c>
      <c r="AQ380" s="259" t="n">
        <f aca="false">AH380-(IF(ISERROR(VLOOKUP(A380,'WTD Last'!$A$1:$AQ$605,34,0)),0,VLOOKUP(A380,'WTD Last'!$A$1:$AQ$605,34,0)))</f>
        <v>13679.983438</v>
      </c>
      <c r="AR380" s="270" t="n">
        <f aca="false">R380-(IF(ISERROR(VLOOKUP(A380,'WTD Last'!$A$1:$AQ$605,18,0)),0,VLOOKUP(A380,'WTD Last'!$A$1:$AQ$605,18,0)))</f>
        <v>-2.968685</v>
      </c>
      <c r="AS380" s="259" t="n">
        <f aca="false">O380-(IF(ISERROR(VLOOKUP(A380,'WTD Last'!$A$1:$AQ$605,15,0)),0,VLOOKUP(A380,'WTD Last'!$A$1:$AQ$605,15,0)))</f>
        <v>37.2275049999998</v>
      </c>
      <c r="AT380" s="259" t="n">
        <f aca="false">N380*(P380/100)/360</f>
        <v>138.888888888889</v>
      </c>
      <c r="AV380" s="261" t="n">
        <v>64631</v>
      </c>
      <c r="AW380" s="255"/>
      <c r="AX380" s="257"/>
    </row>
    <row r="381" customFormat="false" ht="12.75" hidden="false" customHeight="false" outlineLevel="0" collapsed="false">
      <c r="A381" s="255" t="n">
        <v>1627</v>
      </c>
      <c r="B381" s="255" t="n">
        <v>831</v>
      </c>
      <c r="C381" s="255" t="s">
        <v>2</v>
      </c>
      <c r="D381" s="255" t="s">
        <v>104</v>
      </c>
      <c r="E381" s="255" t="s">
        <v>366</v>
      </c>
      <c r="F381" s="255" t="s">
        <v>116</v>
      </c>
      <c r="G381" s="255" t="s">
        <v>167</v>
      </c>
      <c r="H381" s="255" t="s">
        <v>110</v>
      </c>
      <c r="I381" s="255" t="s">
        <v>180</v>
      </c>
      <c r="J381" s="256" t="s">
        <v>212</v>
      </c>
      <c r="K381" s="268" t="n">
        <v>36915</v>
      </c>
      <c r="L381" s="268" t="n">
        <v>38741</v>
      </c>
      <c r="M381" s="255" t="s">
        <v>155</v>
      </c>
      <c r="N381" s="257" t="n">
        <v>10000000</v>
      </c>
      <c r="O381" s="257" t="n">
        <v>-4120.602138</v>
      </c>
      <c r="P381" s="258" t="n">
        <v>0.65</v>
      </c>
      <c r="Q381" s="257" t="n">
        <v>54.718448</v>
      </c>
      <c r="R381" s="257" t="n">
        <v>54.156045</v>
      </c>
      <c r="S381" s="258" t="n">
        <v>-0.567767410835646</v>
      </c>
      <c r="T381" s="257" t="n">
        <v>2339.54360697609</v>
      </c>
      <c r="U381" s="257" t="n">
        <v>729.547533</v>
      </c>
      <c r="V381" s="257" t="n">
        <v>0</v>
      </c>
      <c r="W381" s="257" t="n">
        <v>3069.09113997609</v>
      </c>
      <c r="X381" s="257" t="n">
        <v>55758.908857</v>
      </c>
      <c r="Y381" s="257" t="n">
        <v>58375.820262</v>
      </c>
      <c r="Z381" s="257" t="n">
        <v>2616.911405</v>
      </c>
      <c r="AA381" s="257" t="n">
        <v>-452.179734976088</v>
      </c>
      <c r="AB381" s="257" t="n">
        <v>55758.908857</v>
      </c>
      <c r="AC381" s="257" t="n">
        <v>58375.820262</v>
      </c>
      <c r="AD381" s="257" t="n">
        <v>2616.911405</v>
      </c>
      <c r="AF381" s="257" t="n">
        <v>-29824.918274844</v>
      </c>
      <c r="AG381" s="259" t="n">
        <f aca="false">IF(ISERROR(VLOOKUP(B381,Acc_Cash!$A:$H,3,FALSE())),0,VLOOKUP(B381,Acc_Cash!$A:$H,3,FALSE()))</f>
        <v>0</v>
      </c>
      <c r="AH381" s="259" t="n">
        <f aca="false">AG381+AC381</f>
        <v>58375.820262</v>
      </c>
      <c r="AI381" s="259" t="n">
        <f aca="false">AH381-(IF(ISERROR(VLOOKUP(A381,'YTD Last'!$E$2:$Z$383,21,0)),0,VLOOKUP(A381,'YTD Last'!$E$2:$Z$383,21,0)))</f>
        <v>58375.820262</v>
      </c>
      <c r="AJ381" s="259" t="n">
        <f aca="false">AH381-IF(ISERROR(VLOOKUP(A381,'QTD Last'!$A$2:$AH$600,34,0)),0,VLOOKUP(A381,'QTD Last'!$A$2:$AH$600,34,0))</f>
        <v>2616.911405</v>
      </c>
      <c r="AK381" s="259" t="n">
        <f aca="false">AH381-IF(ISERROR(VLOOKUP(A381,'MTD Last'!$A$2:$AH$600,34,0)),0,VLOOKUP(A381,'MTD Last'!$A$2:$AH$600,34,0))</f>
        <v>2616.911405</v>
      </c>
      <c r="AL381" s="259" t="n">
        <f aca="false">AD381-AE381</f>
        <v>2616.911405</v>
      </c>
      <c r="AM381" s="269" t="str">
        <f aca="false">ROUND((L381-Control!$C$3)/365,0)&amp;" Year"</f>
        <v>-20 Year</v>
      </c>
      <c r="AN381" s="260" t="n">
        <f aca="false">IF(F381="AAA",1,IF(F381="AA+",2,IF(F381="AA",3,IF(F381="AA-",4,IF(F381="A+",5,IF(F381="A",6,IF(F381="A-",7,IF(F381="BBB+",8,"Code"))))))))</f>
        <v>8</v>
      </c>
      <c r="AO381" s="260" t="str">
        <f aca="false">IF(F381="BBB",9,IF(F381="BBB-",10,IF(F381="BB+",11,IF(F381="BB",12,IF(F381="BB-",13,IF(F381="B+",14,IF(F381="B",15,IF(F381="B-",16,"Code"))))))))</f>
        <v>Code</v>
      </c>
      <c r="AP381" s="260" t="n">
        <f aca="false">IF(AN381="Code",AO381,AN381)</f>
        <v>8</v>
      </c>
      <c r="AQ381" s="259" t="n">
        <f aca="false">AH381-(IF(ISERROR(VLOOKUP(A381,'WTD Last'!$A$1:$AQ$605,34,0)),0,VLOOKUP(A381,'WTD Last'!$A$1:$AQ$605,34,0)))</f>
        <v>13777.787865</v>
      </c>
      <c r="AR381" s="270" t="n">
        <f aca="false">R381-(IF(ISERROR(VLOOKUP(A381,'WTD Last'!$A$1:$AQ$605,18,0)),0,VLOOKUP(A381,'WTD Last'!$A$1:$AQ$605,18,0)))</f>
        <v>-2.967121</v>
      </c>
      <c r="AS381" s="259" t="n">
        <f aca="false">O381-(IF(ISERROR(VLOOKUP(A381,'WTD Last'!$A$1:$AQ$605,15,0)),0,VLOOKUP(A381,'WTD Last'!$A$1:$AQ$605,15,0)))</f>
        <v>38.1198480000003</v>
      </c>
      <c r="AT381" s="259" t="n">
        <f aca="false">N381*(P381/100)/360</f>
        <v>180.555555555556</v>
      </c>
      <c r="AU381" s="261" t="n">
        <v>122</v>
      </c>
      <c r="AV381" s="261" t="n">
        <v>64631</v>
      </c>
      <c r="AW381" s="255"/>
      <c r="AX381" s="257"/>
    </row>
    <row r="382" customFormat="false" ht="12.75" hidden="false" customHeight="false" outlineLevel="0" collapsed="false">
      <c r="A382" s="255" t="n">
        <v>1667</v>
      </c>
      <c r="B382" s="255" t="n">
        <v>877</v>
      </c>
      <c r="C382" s="255" t="s">
        <v>2</v>
      </c>
      <c r="D382" s="255" t="s">
        <v>104</v>
      </c>
      <c r="E382" s="255" t="s">
        <v>367</v>
      </c>
      <c r="F382" s="255" t="s">
        <v>116</v>
      </c>
      <c r="G382" s="255" t="s">
        <v>188</v>
      </c>
      <c r="H382" s="255" t="s">
        <v>110</v>
      </c>
      <c r="I382" s="255" t="s">
        <v>330</v>
      </c>
      <c r="J382" s="256" t="s">
        <v>212</v>
      </c>
      <c r="K382" s="268" t="n">
        <v>36956</v>
      </c>
      <c r="L382" s="268" t="n">
        <v>38764</v>
      </c>
      <c r="M382" s="255" t="s">
        <v>155</v>
      </c>
      <c r="N382" s="257" t="n">
        <v>-10000000</v>
      </c>
      <c r="O382" s="257" t="n">
        <v>4146.846989</v>
      </c>
      <c r="P382" s="258" t="n">
        <v>0.52</v>
      </c>
      <c r="Q382" s="257" t="n">
        <v>51.703246</v>
      </c>
      <c r="R382" s="257" t="n">
        <v>51.141083</v>
      </c>
      <c r="S382" s="258" t="n">
        <v>-0.569864697418413</v>
      </c>
      <c r="T382" s="257" t="n">
        <v>-2363.14170462694</v>
      </c>
      <c r="U382" s="257" t="n">
        <v>-619.627779</v>
      </c>
      <c r="V382" s="257" t="n">
        <v>0</v>
      </c>
      <c r="W382" s="257" t="n">
        <v>-2982.76948362694</v>
      </c>
      <c r="X382" s="257" t="n">
        <v>-5306.752766</v>
      </c>
      <c r="Y382" s="257" t="n">
        <v>-7853.17847</v>
      </c>
      <c r="Z382" s="257" t="n">
        <v>-2546.425704</v>
      </c>
      <c r="AA382" s="257" t="n">
        <v>436.343779626941</v>
      </c>
      <c r="AB382" s="257" t="n">
        <v>-5306.752766</v>
      </c>
      <c r="AC382" s="257" t="n">
        <v>-7853.17847</v>
      </c>
      <c r="AD382" s="257" t="n">
        <v>-2546.425704</v>
      </c>
      <c r="AF382" s="257" t="n">
        <v>30014.878506382</v>
      </c>
      <c r="AG382" s="259" t="n">
        <f aca="false">IF(ISERROR(VLOOKUP(B382,Acc_Cash!$A:$H,3,FALSE())),0,VLOOKUP(B382,Acc_Cash!$A:$H,3,FALSE()))</f>
        <v>0</v>
      </c>
      <c r="AH382" s="259" t="n">
        <f aca="false">AG382+AC382</f>
        <v>-7853.17847</v>
      </c>
      <c r="AI382" s="259" t="n">
        <f aca="false">AH382-(IF(ISERROR(VLOOKUP(A382,'YTD Last'!$E$2:$Z$500,21,0)),0,VLOOKUP(A382,'YTD Last'!$E$2:$Z$500,21,0)))</f>
        <v>-7853.17847</v>
      </c>
      <c r="AJ382" s="259" t="n">
        <f aca="false">AH382-IF(ISERROR(VLOOKUP(A382,'QTD Last'!$A$2:$AH$600,34,0)),0,VLOOKUP(A382,'QTD Last'!$A$2:$AH$600,34,0))</f>
        <v>-2546.425704</v>
      </c>
      <c r="AK382" s="259" t="n">
        <f aca="false">AH382-IF(ISERROR(VLOOKUP(A382,'MTD Last'!$A$2:$AH$600,34,0)),0,VLOOKUP(A382,'MTD Last'!$A$2:$AH$600,34,0))</f>
        <v>-2546.425704</v>
      </c>
      <c r="AL382" s="259" t="n">
        <f aca="false">AD382-AE382</f>
        <v>-2546.425704</v>
      </c>
      <c r="AM382" s="269" t="str">
        <f aca="false">ROUND((L382-Control!$C$3)/365,0)&amp;" Year"</f>
        <v>-20 Year</v>
      </c>
      <c r="AN382" s="260" t="n">
        <f aca="false">IF(F382="AAA",1,IF(F382="AA+",2,IF(F382="AA",3,IF(F382="AA-",4,IF(F382="A+",5,IF(F382="A",6,IF(F382="A-",7,IF(F382="BBB+",8,"Code"))))))))</f>
        <v>8</v>
      </c>
      <c r="AO382" s="260" t="str">
        <f aca="false">IF(F382="BBB",9,IF(F382="BBB-",10,IF(F382="BB+",11,IF(F382="BB",12,IF(F382="BB-",13,IF(F382="B+",14,IF(F382="B",15,IF(F382="B-",16,"Code"))))))))</f>
        <v>Code</v>
      </c>
      <c r="AP382" s="260" t="n">
        <f aca="false">IF(AN382="Code",AO382,AN382)</f>
        <v>8</v>
      </c>
      <c r="AQ382" s="259" t="n">
        <f aca="false">AH382-(IF(ISERROR(VLOOKUP(A382,'WTD Last'!$A$1:$AQ$605,34,0)),0,VLOOKUP(A382,'WTD Last'!$A$1:$AQ$605,34,0)))</f>
        <v>-13039.200838</v>
      </c>
      <c r="AR382" s="270" t="n">
        <f aca="false">R382-(IF(ISERROR(VLOOKUP(A382,'WTD Last'!$A$1:$AQ$605,18,0)),0,VLOOKUP(A382,'WTD Last'!$A$1:$AQ$605,18,0)))</f>
        <v>-2.77371</v>
      </c>
      <c r="AS382" s="259" t="n">
        <f aca="false">O382-(IF(ISERROR(VLOOKUP(A382,'WTD Last'!$A$1:$AQ$605,15,0)),0,VLOOKUP(A382,'WTD Last'!$A$1:$AQ$605,15,0)))</f>
        <v>-38.6980130000002</v>
      </c>
      <c r="AT382" s="259" t="n">
        <f aca="false">N382*(P382/100)/360</f>
        <v>-144.444444444444</v>
      </c>
      <c r="AU382" s="261" t="n">
        <v>54730</v>
      </c>
      <c r="AV382" s="261" t="n">
        <v>51055</v>
      </c>
      <c r="AW382" s="255"/>
      <c r="AX382" s="257"/>
    </row>
    <row r="383" customFormat="false" ht="12.75" hidden="false" customHeight="false" outlineLevel="0" collapsed="false">
      <c r="A383" s="255" t="n">
        <v>1737</v>
      </c>
      <c r="B383" s="255" t="n">
        <v>947</v>
      </c>
      <c r="C383" s="255" t="s">
        <v>2</v>
      </c>
      <c r="D383" s="255" t="s">
        <v>104</v>
      </c>
      <c r="E383" s="255" t="s">
        <v>368</v>
      </c>
      <c r="F383" s="255" t="s">
        <v>109</v>
      </c>
      <c r="G383" s="255" t="s">
        <v>164</v>
      </c>
      <c r="H383" s="255" t="s">
        <v>168</v>
      </c>
      <c r="I383" s="255" t="s">
        <v>369</v>
      </c>
      <c r="J383" s="256" t="s">
        <v>170</v>
      </c>
      <c r="K383" s="268" t="n">
        <v>36983</v>
      </c>
      <c r="L383" s="268" t="n">
        <v>37348</v>
      </c>
      <c r="M383" s="255" t="s">
        <v>155</v>
      </c>
      <c r="N383" s="257" t="n">
        <v>10000000</v>
      </c>
      <c r="O383" s="257" t="n">
        <v>-941.877635</v>
      </c>
      <c r="P383" s="258" t="n">
        <v>1.04</v>
      </c>
      <c r="Q383" s="257" t="n">
        <v>104</v>
      </c>
      <c r="R383" s="257" t="n">
        <v>105.738633</v>
      </c>
      <c r="S383" s="258" t="n">
        <v>1.73863299999999</v>
      </c>
      <c r="T383" s="257" t="n">
        <v>-1637.57953817295</v>
      </c>
      <c r="U383" s="257" t="n">
        <v>569.112129</v>
      </c>
      <c r="V383" s="257" t="n">
        <v>0</v>
      </c>
      <c r="W383" s="257" t="n">
        <v>-1068.46740917295</v>
      </c>
      <c r="X383" s="257" t="n">
        <v>0</v>
      </c>
      <c r="Y383" s="257" t="n">
        <v>-1113.73932</v>
      </c>
      <c r="Z383" s="257" t="n">
        <v>-1113.73932</v>
      </c>
      <c r="AA383" s="257" t="n">
        <v>-45.2719108270514</v>
      </c>
      <c r="AB383" s="257" t="n">
        <v>0</v>
      </c>
      <c r="AC383" s="257" t="n">
        <v>-1113.73932</v>
      </c>
      <c r="AD383" s="257" t="n">
        <v>-1113.73932</v>
      </c>
      <c r="AG383" s="259" t="n">
        <f aca="false">IF(ISERROR(VLOOKUP(B383,Acc_Cash!$A:$H,3,FALSE())),0,VLOOKUP(B383,Acc_Cash!$A:$H,3,FALSE()))</f>
        <v>0</v>
      </c>
      <c r="AH383" s="259" t="n">
        <f aca="false">AG383+AC383</f>
        <v>-1113.73932</v>
      </c>
      <c r="AI383" s="259" t="n">
        <f aca="false">AH383-(IF(ISERROR(VLOOKUP(A383,'YTD Last'!$E$2:$Z$383,21,0)),0,VLOOKUP(A383,'YTD Last'!$E$2:$Z$383,21,0)))</f>
        <v>-1113.73932</v>
      </c>
      <c r="AJ383" s="259" t="n">
        <f aca="false">AH383-IF(ISERROR(VLOOKUP(A383,'QTD Last'!$A$2:$AH$600,34,0)),0,VLOOKUP(A383,'QTD Last'!$A$2:$AH$600,34,0))</f>
        <v>-1113.73932</v>
      </c>
      <c r="AK383" s="259" t="n">
        <f aca="false">AH383-IF(ISERROR(VLOOKUP(A383,'MTD Last'!$A$2:$AH$600,34,0)),0,VLOOKUP(A383,'MTD Last'!$A$2:$AH$600,34,0))</f>
        <v>-1113.73932</v>
      </c>
      <c r="AL383" s="259" t="n">
        <f aca="false">AD383-AE383</f>
        <v>-1113.73932</v>
      </c>
      <c r="AM383" s="269" t="str">
        <f aca="false">ROUND((L383-Control!$C$3)/365,0)&amp;" Year"</f>
        <v>-24 Year</v>
      </c>
      <c r="AN383" s="260" t="str">
        <f aca="false">IF(F383="AAA",1,IF(F383="AA+",2,IF(F383="AA",3,IF(F383="AA-",4,IF(F383="A+",5,IF(F383="A",6,IF(F383="A-",7,IF(F383="BBB+",8,"Code"))))))))</f>
        <v>Code</v>
      </c>
      <c r="AO383" s="260" t="str">
        <f aca="false">IF(F383="BBB",9,IF(F383="BBB-",10,IF(F383="BB+",11,IF(F383="BB",12,IF(F383="BB-",13,IF(F383="B+",14,IF(F383="B",15,IF(F383="B-",16,"Code"))))))))</f>
        <v>Code</v>
      </c>
      <c r="AP383" s="260" t="str">
        <f aca="false">IF(AN383="Code",AO383,AN383)</f>
        <v>Code</v>
      </c>
      <c r="AQ383" s="259" t="n">
        <f aca="false">AH383-(IF(ISERROR(VLOOKUP(A383,'WTD Last'!$A$1:$AQ$605,34,0)),0,VLOOKUP(A383,'WTD Last'!$A$1:$AQ$605,34,0)))</f>
        <v>-1113.73932</v>
      </c>
      <c r="AR383" s="270" t="n">
        <f aca="false">R383-(IF(ISERROR(VLOOKUP(A383,'WTD Last'!$A$1:$AQ$605,18,0)),0,VLOOKUP(A383,'WTD Last'!$A$1:$AQ$605,18,0)))</f>
        <v>105.738633</v>
      </c>
      <c r="AS383" s="259" t="n">
        <f aca="false">O383-(IF(ISERROR(VLOOKUP(A383,'WTD Last'!$A$1:$AQ$605,15,0)),0,VLOOKUP(A383,'WTD Last'!$A$1:$AQ$605,15,0)))</f>
        <v>-941.877635</v>
      </c>
      <c r="AT383" s="259" t="n">
        <f aca="false">N383*(P383/100)/360</f>
        <v>288.888888888889</v>
      </c>
      <c r="AV383" s="261" t="n">
        <v>95136</v>
      </c>
      <c r="AW383" s="255"/>
      <c r="AX383" s="257"/>
    </row>
    <row r="384" customFormat="false" ht="12.75" hidden="false" customHeight="false" outlineLevel="0" collapsed="false">
      <c r="A384" s="255" t="n">
        <v>1347</v>
      </c>
      <c r="B384" s="255" t="n">
        <v>505</v>
      </c>
      <c r="C384" s="255" t="s">
        <v>2</v>
      </c>
      <c r="D384" s="255" t="s">
        <v>104</v>
      </c>
      <c r="E384" s="255" t="s">
        <v>370</v>
      </c>
      <c r="F384" s="255" t="s">
        <v>150</v>
      </c>
      <c r="G384" s="255" t="s">
        <v>112</v>
      </c>
      <c r="H384" s="255" t="s">
        <v>168</v>
      </c>
      <c r="I384" s="255" t="s">
        <v>156</v>
      </c>
      <c r="J384" s="256" t="s">
        <v>170</v>
      </c>
      <c r="K384" s="268" t="n">
        <v>36896</v>
      </c>
      <c r="L384" s="268" t="n">
        <v>38722</v>
      </c>
      <c r="M384" s="255" t="s">
        <v>155</v>
      </c>
      <c r="N384" s="257" t="n">
        <v>-10000000</v>
      </c>
      <c r="O384" s="257" t="n">
        <v>4216.141755</v>
      </c>
      <c r="P384" s="258" t="n">
        <v>1.6</v>
      </c>
      <c r="Q384" s="257" t="n">
        <v>118.268558</v>
      </c>
      <c r="R384" s="257" t="n">
        <v>117.531633</v>
      </c>
      <c r="S384" s="258" t="n">
        <v>-0.680782621720793</v>
      </c>
      <c r="T384" s="257" t="n">
        <v>-2870.27603751541</v>
      </c>
      <c r="U384" s="257" t="n">
        <v>-1457.267406</v>
      </c>
      <c r="V384" s="257" t="n">
        <v>0</v>
      </c>
      <c r="W384" s="257" t="n">
        <v>-4327.54344351541</v>
      </c>
      <c r="X384" s="257" t="n">
        <v>-208991.02728</v>
      </c>
      <c r="Y384" s="257" t="n">
        <v>-212698.532574</v>
      </c>
      <c r="Z384" s="257" t="n">
        <v>-3707.505294</v>
      </c>
      <c r="AA384" s="257" t="n">
        <v>620.038149515404</v>
      </c>
      <c r="AB384" s="257" t="n">
        <v>-208991.02728</v>
      </c>
      <c r="AC384" s="257" t="n">
        <v>-212698.532574</v>
      </c>
      <c r="AD384" s="257" t="n">
        <v>-3707.505294</v>
      </c>
      <c r="AF384" s="257" t="n">
        <v>52710.20422101</v>
      </c>
      <c r="AG384" s="259" t="n">
        <f aca="false">IF(ISERROR(VLOOKUP(B384,Acc_Cash!$A:$H,3,FALSE())),0,VLOOKUP(B384,Acc_Cash!$A:$H,3,FALSE()))</f>
        <v>0</v>
      </c>
      <c r="AH384" s="259" t="n">
        <f aca="false">AG384+AC384</f>
        <v>-212698.532574</v>
      </c>
      <c r="AI384" s="259" t="n">
        <f aca="false">AH384-(IF(ISERROR(VLOOKUP(A384,'YTD Last'!$E$2:$Z$383,21,0)),0,VLOOKUP(A384,'YTD Last'!$E$2:$Z$383,21,0)))</f>
        <v>-161153.714575</v>
      </c>
      <c r="AJ384" s="259" t="n">
        <f aca="false">AH384-IF(ISERROR(VLOOKUP(A384,'QTD Last'!$A$2:$AH$600,34,0)),0,VLOOKUP(A384,'QTD Last'!$A$2:$AH$600,34,0))</f>
        <v>-3707.505294</v>
      </c>
      <c r="AK384" s="259" t="n">
        <f aca="false">AH384-IF(ISERROR(VLOOKUP(A384,'MTD Last'!$A$2:$AH$600,34,0)),0,VLOOKUP(A384,'MTD Last'!$A$2:$AH$600,34,0))</f>
        <v>-3707.505294</v>
      </c>
      <c r="AL384" s="259" t="n">
        <f aca="false">AD384-AE384</f>
        <v>-3707.505294</v>
      </c>
      <c r="AM384" s="269" t="str">
        <f aca="false">ROUND((L384-Control!$C$3)/365,0)&amp;" Year"</f>
        <v>-20 Year</v>
      </c>
      <c r="AN384" s="260" t="str">
        <f aca="false">IF(F384="AAA",1,IF(F384="AA+",2,IF(F384="AA",3,IF(F384="AA-",4,IF(F384="A+",5,IF(F384="A",6,IF(F384="A-",7,IF(F384="BBB+",8,"Code"))))))))</f>
        <v>Code</v>
      </c>
      <c r="AO384" s="260" t="n">
        <f aca="false">IF(F384="BBB",9,IF(F384="BBB-",10,IF(F384="BB+",11,IF(F384="BB",12,IF(F384="BB-",13,IF(F384="B+",14,IF(F384="B",15,IF(F384="B-",16,"Code"))))))))</f>
        <v>10</v>
      </c>
      <c r="AP384" s="260" t="n">
        <f aca="false">IF(AN384="Code",AO384,AN384)</f>
        <v>10</v>
      </c>
      <c r="AQ384" s="259" t="n">
        <f aca="false">AH384-(IF(ISERROR(VLOOKUP(A384,'WTD Last'!$A$1:$AQ$605,34,0)),0,VLOOKUP(A384,'WTD Last'!$A$1:$AQ$605,34,0)))</f>
        <v>-20421.242211</v>
      </c>
      <c r="AR384" s="270" t="n">
        <f aca="false">R384-(IF(ISERROR(VLOOKUP(A384,'WTD Last'!$A$1:$AQ$605,18,0)),0,VLOOKUP(A384,'WTD Last'!$A$1:$AQ$605,18,0)))</f>
        <v>-4.31719700000001</v>
      </c>
      <c r="AS384" s="259" t="n">
        <f aca="false">O384-(IF(ISERROR(VLOOKUP(A384,'WTD Last'!$A$1:$AQ$605,15,0)),0,VLOOKUP(A384,'WTD Last'!$A$1:$AQ$605,15,0)))</f>
        <v>-39.1050649999997</v>
      </c>
      <c r="AT384" s="259" t="n">
        <f aca="false">N384*(P384/100)/360</f>
        <v>-444.444444444444</v>
      </c>
      <c r="AV384" s="261" t="n">
        <v>52171</v>
      </c>
      <c r="AW384" s="255"/>
      <c r="AX384" s="257"/>
    </row>
    <row r="385" customFormat="false" ht="12.75" hidden="false" customHeight="false" outlineLevel="0" collapsed="false">
      <c r="A385" s="255" t="n">
        <v>1528</v>
      </c>
      <c r="B385" s="255" t="n">
        <v>576</v>
      </c>
      <c r="C385" s="255" t="s">
        <v>2</v>
      </c>
      <c r="D385" s="255" t="s">
        <v>157</v>
      </c>
      <c r="E385" s="255" t="s">
        <v>370</v>
      </c>
      <c r="F385" s="255" t="s">
        <v>150</v>
      </c>
      <c r="G385" s="255" t="s">
        <v>112</v>
      </c>
      <c r="H385" s="255" t="s">
        <v>168</v>
      </c>
      <c r="I385" s="255" t="s">
        <v>156</v>
      </c>
      <c r="J385" s="256" t="s">
        <v>158</v>
      </c>
      <c r="K385" s="268" t="n">
        <v>36896</v>
      </c>
      <c r="L385" s="268" t="n">
        <v>38722</v>
      </c>
      <c r="M385" s="255" t="s">
        <v>155</v>
      </c>
      <c r="N385" s="257" t="n">
        <v>10000000</v>
      </c>
      <c r="O385" s="257" t="n">
        <v>-4216.141755</v>
      </c>
      <c r="P385" s="258" t="n">
        <v>1.6</v>
      </c>
      <c r="Q385" s="257" t="n">
        <v>118.268558</v>
      </c>
      <c r="R385" s="257" t="n">
        <v>117.531633</v>
      </c>
      <c r="S385" s="258" t="n">
        <v>-0.680782621720793</v>
      </c>
      <c r="T385" s="257" t="n">
        <v>2870.27603751541</v>
      </c>
      <c r="U385" s="257" t="n">
        <v>1457.267406</v>
      </c>
      <c r="V385" s="257" t="n">
        <v>0</v>
      </c>
      <c r="W385" s="257" t="n">
        <v>4327.54344351541</v>
      </c>
      <c r="X385" s="257" t="n">
        <v>208991.02728</v>
      </c>
      <c r="Y385" s="257" t="n">
        <v>212698.532574</v>
      </c>
      <c r="Z385" s="257" t="n">
        <v>3707.505294</v>
      </c>
      <c r="AA385" s="257" t="n">
        <v>-620.038149515404</v>
      </c>
      <c r="AB385" s="257" t="n">
        <v>208991.02728</v>
      </c>
      <c r="AC385" s="257" t="n">
        <v>212698.532574</v>
      </c>
      <c r="AD385" s="257" t="n">
        <v>3707.505294</v>
      </c>
      <c r="AF385" s="257" t="n">
        <v>-52710.20422101</v>
      </c>
      <c r="AG385" s="259" t="n">
        <f aca="false">IF(ISERROR(VLOOKUP(B385,Acc_Cash!$A:$H,3,FALSE())),0,VLOOKUP(B385,Acc_Cash!$A:$H,3,FALSE()))</f>
        <v>0</v>
      </c>
      <c r="AH385" s="259" t="n">
        <f aca="false">AG385+AC385</f>
        <v>212698.532574</v>
      </c>
      <c r="AI385" s="259" t="n">
        <f aca="false">AH385-(IF(ISERROR(VLOOKUP(A385,'YTD Last'!$E$2:$Z$383,21,0)),0,VLOOKUP(A385,'YTD Last'!$E$2:$Z$383,21,0)))</f>
        <v>161153.714575</v>
      </c>
      <c r="AJ385" s="259" t="n">
        <f aca="false">AH385-IF(ISERROR(VLOOKUP(A385,'QTD Last'!$A$2:$AH$600,34,0)),0,VLOOKUP(A385,'QTD Last'!$A$2:$AH$600,34,0))</f>
        <v>3707.505294</v>
      </c>
      <c r="AK385" s="259" t="n">
        <f aca="false">AH385-IF(ISERROR(VLOOKUP(A385,'MTD Last'!$A$2:$AH$600,34,0)),0,VLOOKUP(A385,'MTD Last'!$A$2:$AH$600,34,0))</f>
        <v>3707.505294</v>
      </c>
      <c r="AL385" s="259" t="n">
        <f aca="false">AD385-AE385</f>
        <v>3707.505294</v>
      </c>
      <c r="AM385" s="269" t="str">
        <f aca="false">ROUND((L385-Control!$C$3)/365,0)&amp;" Year"</f>
        <v>-20 Year</v>
      </c>
      <c r="AN385" s="260" t="str">
        <f aca="false">IF(F385="AAA",1,IF(F385="AA+",2,IF(F385="AA",3,IF(F385="AA-",4,IF(F385="A+",5,IF(F385="A",6,IF(F385="A-",7,IF(F385="BBB+",8,"Code"))))))))</f>
        <v>Code</v>
      </c>
      <c r="AO385" s="260" t="n">
        <f aca="false">IF(F385="BBB",9,IF(F385="BBB-",10,IF(F385="BB+",11,IF(F385="BB",12,IF(F385="BB-",13,IF(F385="B+",14,IF(F385="B",15,IF(F385="B-",16,"Code"))))))))</f>
        <v>10</v>
      </c>
      <c r="AP385" s="260" t="n">
        <f aca="false">IF(AN385="Code",AO385,AN385)</f>
        <v>10</v>
      </c>
      <c r="AQ385" s="259" t="n">
        <f aca="false">AH385-(IF(ISERROR(VLOOKUP(A385,'WTD Last'!$A$1:$AQ$605,34,0)),0,VLOOKUP(A385,'WTD Last'!$A$1:$AQ$605,34,0)))</f>
        <v>20421.242211</v>
      </c>
      <c r="AR385" s="270" t="n">
        <f aca="false">R385-(IF(ISERROR(VLOOKUP(A385,'WTD Last'!$A$1:$AQ$605,18,0)),0,VLOOKUP(A385,'WTD Last'!$A$1:$AQ$605,18,0)))</f>
        <v>-4.31719700000001</v>
      </c>
      <c r="AS385" s="259" t="n">
        <f aca="false">O385-(IF(ISERROR(VLOOKUP(A385,'WTD Last'!$A$1:$AQ$605,15,0)),0,VLOOKUP(A385,'WTD Last'!$A$1:$AQ$605,15,0)))</f>
        <v>39.1050649999997</v>
      </c>
      <c r="AT385" s="259" t="n">
        <f aca="false">N385*(P385/100)/360</f>
        <v>444.444444444444</v>
      </c>
      <c r="AV385" s="261" t="n">
        <v>52171</v>
      </c>
      <c r="AW385" s="255"/>
      <c r="AX385" s="257"/>
    </row>
    <row r="386" customFormat="false" ht="12.75" hidden="false" customHeight="false" outlineLevel="0" collapsed="false">
      <c r="A386" s="255" t="n">
        <v>1348</v>
      </c>
      <c r="B386" s="255" t="n">
        <v>506</v>
      </c>
      <c r="C386" s="255" t="s">
        <v>2</v>
      </c>
      <c r="D386" s="255" t="s">
        <v>104</v>
      </c>
      <c r="E386" s="255" t="s">
        <v>371</v>
      </c>
      <c r="F386" s="255" t="s">
        <v>150</v>
      </c>
      <c r="G386" s="255" t="s">
        <v>112</v>
      </c>
      <c r="H386" s="255" t="s">
        <v>168</v>
      </c>
      <c r="I386" s="255" t="s">
        <v>156</v>
      </c>
      <c r="J386" s="256" t="s">
        <v>170</v>
      </c>
      <c r="K386" s="268" t="n">
        <v>36896</v>
      </c>
      <c r="L386" s="268" t="n">
        <v>38722</v>
      </c>
      <c r="M386" s="255" t="s">
        <v>155</v>
      </c>
      <c r="N386" s="257" t="n">
        <v>-10000000</v>
      </c>
      <c r="O386" s="257" t="n">
        <v>4035.381275</v>
      </c>
      <c r="P386" s="258" t="n">
        <v>0.66</v>
      </c>
      <c r="Q386" s="257" t="n">
        <v>122.233549</v>
      </c>
      <c r="R386" s="257" t="n">
        <v>121.478016</v>
      </c>
      <c r="S386" s="258" t="n">
        <v>-0.698223345941235</v>
      </c>
      <c r="T386" s="257" t="n">
        <v>-2817.59741597911</v>
      </c>
      <c r="U386" s="257" t="n">
        <v>-1187.748465</v>
      </c>
      <c r="V386" s="257" t="n">
        <v>0</v>
      </c>
      <c r="W386" s="257" t="n">
        <v>-4005.34588097911</v>
      </c>
      <c r="X386" s="257" t="n">
        <v>214107.505985</v>
      </c>
      <c r="Y386" s="257" t="n">
        <v>211146.429001</v>
      </c>
      <c r="Z386" s="257" t="n">
        <v>-2961.07698399999</v>
      </c>
      <c r="AA386" s="257" t="n">
        <v>1044.26889697912</v>
      </c>
      <c r="AB386" s="257" t="n">
        <v>214107.505985</v>
      </c>
      <c r="AC386" s="257" t="n">
        <v>211146.429001</v>
      </c>
      <c r="AD386" s="257" t="n">
        <v>-2961.07698399999</v>
      </c>
      <c r="AF386" s="257" t="n">
        <v>50450.33670005</v>
      </c>
      <c r="AG386" s="259" t="n">
        <f aca="false">IF(ISERROR(VLOOKUP(B386,Acc_Cash!$A:$H,3,FALSE())),0,VLOOKUP(B386,Acc_Cash!$A:$H,3,FALSE()))</f>
        <v>0</v>
      </c>
      <c r="AH386" s="259" t="n">
        <f aca="false">AG386+AC386</f>
        <v>211146.429001</v>
      </c>
      <c r="AI386" s="259" t="n">
        <f aca="false">AH386-(IF(ISERROR(VLOOKUP(A386,'YTD Last'!$E$2:$Z$500,21,0)),0,VLOOKUP(A386,'YTD Last'!$E$2:$Z$500,21,0)))</f>
        <v>149965.67328</v>
      </c>
      <c r="AJ386" s="259" t="n">
        <f aca="false">AH386-IF(ISERROR(VLOOKUP(A386,'QTD Last'!$A$2:$AH$600,34,0)),0,VLOOKUP(A386,'QTD Last'!$A$2:$AH$600,34,0))</f>
        <v>-2961.07698399999</v>
      </c>
      <c r="AK386" s="259" t="n">
        <f aca="false">AH386-IF(ISERROR(VLOOKUP(A386,'MTD Last'!$A$2:$AH$600,34,0)),0,VLOOKUP(A386,'MTD Last'!$A$2:$AH$600,34,0))</f>
        <v>-2961.07698399999</v>
      </c>
      <c r="AL386" s="259" t="n">
        <f aca="false">AD386-AE386</f>
        <v>-2961.07698399999</v>
      </c>
      <c r="AM386" s="269" t="str">
        <f aca="false">ROUND((L386-Control!$C$3)/365,0)&amp;" Year"</f>
        <v>-20 Year</v>
      </c>
      <c r="AN386" s="260" t="str">
        <f aca="false">IF(F386="AAA",1,IF(F386="AA+",2,IF(F386="AA",3,IF(F386="AA-",4,IF(F386="A+",5,IF(F386="A",6,IF(F386="A-",7,IF(F386="BBB+",8,"Code"))))))))</f>
        <v>Code</v>
      </c>
      <c r="AO386" s="260" t="n">
        <f aca="false">IF(F386="BBB",9,IF(F386="BBB-",10,IF(F386="BB+",11,IF(F386="BB",12,IF(F386="BB-",13,IF(F386="B+",14,IF(F386="B",15,IF(F386="B-",16,"Code"))))))))</f>
        <v>10</v>
      </c>
      <c r="AP386" s="260" t="n">
        <f aca="false">IF(AN386="Code",AO386,AN386)</f>
        <v>10</v>
      </c>
      <c r="AQ386" s="259" t="n">
        <f aca="false">AH386-(IF(ISERROR(VLOOKUP(A386,'WTD Last'!$A$1:$AQ$605,34,0)),0,VLOOKUP(A386,'WTD Last'!$A$1:$AQ$605,34,0)))</f>
        <v>-48383.955144</v>
      </c>
      <c r="AR386" s="270" t="n">
        <f aca="false">R386-(IF(ISERROR(VLOOKUP(A386,'WTD Last'!$A$1:$AQ$605,18,0)),0,VLOOKUP(A386,'WTD Last'!$A$1:$AQ$605,18,0)))</f>
        <v>-11.058374</v>
      </c>
      <c r="AS386" s="259" t="n">
        <f aca="false">O386-(IF(ISERROR(VLOOKUP(A386,'WTD Last'!$A$1:$AQ$605,15,0)),0,VLOOKUP(A386,'WTD Last'!$A$1:$AQ$605,15,0)))</f>
        <v>-33.8444249999998</v>
      </c>
      <c r="AT386" s="259" t="n">
        <f aca="false">N386*(P386/100)/360</f>
        <v>-183.333333333333</v>
      </c>
      <c r="AV386" s="261" t="n">
        <v>55962</v>
      </c>
      <c r="AW386" s="255"/>
      <c r="AX386" s="257"/>
    </row>
    <row r="387" customFormat="false" ht="12.75" hidden="false" customHeight="false" outlineLevel="0" collapsed="false">
      <c r="A387" s="255" t="n">
        <v>1529</v>
      </c>
      <c r="B387" s="255" t="n">
        <v>577</v>
      </c>
      <c r="C387" s="255" t="s">
        <v>2</v>
      </c>
      <c r="D387" s="255" t="s">
        <v>157</v>
      </c>
      <c r="E387" s="255" t="s">
        <v>371</v>
      </c>
      <c r="F387" s="255" t="s">
        <v>150</v>
      </c>
      <c r="G387" s="255" t="s">
        <v>112</v>
      </c>
      <c r="H387" s="255" t="s">
        <v>168</v>
      </c>
      <c r="I387" s="255" t="s">
        <v>156</v>
      </c>
      <c r="J387" s="256" t="s">
        <v>158</v>
      </c>
      <c r="K387" s="268" t="n">
        <v>36896</v>
      </c>
      <c r="L387" s="268" t="n">
        <v>38722</v>
      </c>
      <c r="M387" s="255" t="s">
        <v>155</v>
      </c>
      <c r="N387" s="257" t="n">
        <v>10000000</v>
      </c>
      <c r="O387" s="257" t="n">
        <v>-4035.381275</v>
      </c>
      <c r="P387" s="258" t="n">
        <v>0.66</v>
      </c>
      <c r="Q387" s="257" t="n">
        <v>122.233549</v>
      </c>
      <c r="R387" s="257" t="n">
        <v>121.478016</v>
      </c>
      <c r="S387" s="258" t="n">
        <v>-0.698223345941235</v>
      </c>
      <c r="T387" s="257" t="n">
        <v>2817.59741597911</v>
      </c>
      <c r="U387" s="257" t="n">
        <v>1187.748465</v>
      </c>
      <c r="V387" s="257" t="n">
        <v>0</v>
      </c>
      <c r="W387" s="257" t="n">
        <v>4005.34588097911</v>
      </c>
      <c r="X387" s="257" t="n">
        <v>-214107.505985</v>
      </c>
      <c r="Y387" s="257" t="n">
        <v>-211146.429001</v>
      </c>
      <c r="Z387" s="257" t="n">
        <v>2961.07698399999</v>
      </c>
      <c r="AA387" s="257" t="n">
        <v>-1044.26889697912</v>
      </c>
      <c r="AB387" s="257" t="n">
        <v>-214107.505985</v>
      </c>
      <c r="AC387" s="257" t="n">
        <v>-211146.429001</v>
      </c>
      <c r="AD387" s="257" t="n">
        <v>2961.07698399999</v>
      </c>
      <c r="AF387" s="257" t="n">
        <v>-50450.33670005</v>
      </c>
      <c r="AG387" s="259" t="n">
        <f aca="false">IF(ISERROR(VLOOKUP(B387,Acc_Cash!$A:$H,3,FALSE())),0,VLOOKUP(B387,Acc_Cash!$A:$H,3,FALSE()))</f>
        <v>0</v>
      </c>
      <c r="AH387" s="259" t="n">
        <f aca="false">AG387+AC387</f>
        <v>-211146.429001</v>
      </c>
      <c r="AI387" s="259" t="n">
        <f aca="false">AH387-(IF(ISERROR(VLOOKUP(A387,'YTD Last'!$E$2:$Z$500,21,0)),0,VLOOKUP(A387,'YTD Last'!$E$2:$Z$500,21,0)))</f>
        <v>-149965.67328</v>
      </c>
      <c r="AJ387" s="259" t="n">
        <f aca="false">AH387-IF(ISERROR(VLOOKUP(A387,'QTD Last'!$A$2:$AH$600,34,0)),0,VLOOKUP(A387,'QTD Last'!$A$2:$AH$600,34,0))</f>
        <v>2961.07698399999</v>
      </c>
      <c r="AK387" s="259" t="n">
        <f aca="false">AH387-IF(ISERROR(VLOOKUP(A387,'MTD Last'!$A$2:$AH$600,34,0)),0,VLOOKUP(A387,'MTD Last'!$A$2:$AH$600,34,0))</f>
        <v>2961.07698399999</v>
      </c>
      <c r="AL387" s="259" t="n">
        <f aca="false">AD387-AE387</f>
        <v>2961.07698399999</v>
      </c>
      <c r="AM387" s="269" t="str">
        <f aca="false">ROUND((L387-Control!$C$3)/365,0)&amp;" Year"</f>
        <v>-20 Year</v>
      </c>
      <c r="AN387" s="260" t="str">
        <f aca="false">IF(F387="AAA",1,IF(F387="AA+",2,IF(F387="AA",3,IF(F387="AA-",4,IF(F387="A+",5,IF(F387="A",6,IF(F387="A-",7,IF(F387="BBB+",8,"Code"))))))))</f>
        <v>Code</v>
      </c>
      <c r="AO387" s="260" t="n">
        <f aca="false">IF(F387="BBB",9,IF(F387="BBB-",10,IF(F387="BB+",11,IF(F387="BB",12,IF(F387="BB-",13,IF(F387="B+",14,IF(F387="B",15,IF(F387="B-",16,"Code"))))))))</f>
        <v>10</v>
      </c>
      <c r="AP387" s="260" t="n">
        <f aca="false">IF(AN387="Code",AO387,AN387)</f>
        <v>10</v>
      </c>
      <c r="AQ387" s="259" t="n">
        <f aca="false">AH387-(IF(ISERROR(VLOOKUP(A387,'WTD Last'!$A$1:$AQ$605,34,0)),0,VLOOKUP(A387,'WTD Last'!$A$1:$AQ$605,34,0)))</f>
        <v>48383.955144</v>
      </c>
      <c r="AR387" s="270" t="n">
        <f aca="false">R387-(IF(ISERROR(VLOOKUP(A387,'WTD Last'!$A$1:$AQ$605,18,0)),0,VLOOKUP(A387,'WTD Last'!$A$1:$AQ$605,18,0)))</f>
        <v>-11.058374</v>
      </c>
      <c r="AS387" s="259" t="n">
        <f aca="false">O387-(IF(ISERROR(VLOOKUP(A387,'WTD Last'!$A$1:$AQ$605,15,0)),0,VLOOKUP(A387,'WTD Last'!$A$1:$AQ$605,15,0)))</f>
        <v>33.8444249999998</v>
      </c>
      <c r="AT387" s="259" t="n">
        <f aca="false">N387*(P387/100)/360</f>
        <v>183.333333333333</v>
      </c>
      <c r="AV387" s="261" t="n">
        <v>55962</v>
      </c>
      <c r="AW387" s="255"/>
      <c r="AX387" s="257"/>
    </row>
    <row r="388" customFormat="false" ht="12.75" hidden="false" customHeight="false" outlineLevel="0" collapsed="false">
      <c r="A388" s="255" t="n">
        <v>1607</v>
      </c>
      <c r="B388" s="255" t="n">
        <v>661</v>
      </c>
      <c r="C388" s="255" t="s">
        <v>2</v>
      </c>
      <c r="D388" s="255" t="s">
        <v>104</v>
      </c>
      <c r="E388" s="255" t="s">
        <v>371</v>
      </c>
      <c r="F388" s="255" t="s">
        <v>150</v>
      </c>
      <c r="G388" s="255" t="s">
        <v>112</v>
      </c>
      <c r="H388" s="255" t="s">
        <v>168</v>
      </c>
      <c r="I388" s="255" t="s">
        <v>200</v>
      </c>
      <c r="J388" s="256" t="s">
        <v>170</v>
      </c>
      <c r="K388" s="268" t="n">
        <v>36907</v>
      </c>
      <c r="L388" s="268" t="n">
        <v>38733</v>
      </c>
      <c r="M388" s="255" t="s">
        <v>155</v>
      </c>
      <c r="N388" s="257" t="n">
        <v>-10000000</v>
      </c>
      <c r="O388" s="257" t="n">
        <v>4053.590813</v>
      </c>
      <c r="P388" s="258" t="n">
        <v>0.63</v>
      </c>
      <c r="Q388" s="257" t="n">
        <v>122.514139</v>
      </c>
      <c r="R388" s="257" t="n">
        <v>121.759072</v>
      </c>
      <c r="S388" s="258" t="n">
        <v>-0.69825038714195</v>
      </c>
      <c r="T388" s="257" t="n">
        <v>-2830.4213544923</v>
      </c>
      <c r="U388" s="257" t="n">
        <v>-1178.75874</v>
      </c>
      <c r="V388" s="257" t="n">
        <v>0</v>
      </c>
      <c r="W388" s="257" t="n">
        <v>-4009.1800944923</v>
      </c>
      <c r="X388" s="257" t="n">
        <v>231450.112295</v>
      </c>
      <c r="Y388" s="257" t="n">
        <v>228509.374347</v>
      </c>
      <c r="Z388" s="257" t="n">
        <v>-2940.73794799999</v>
      </c>
      <c r="AA388" s="257" t="n">
        <v>1068.44214649231</v>
      </c>
      <c r="AB388" s="257" t="n">
        <v>231450.112295</v>
      </c>
      <c r="AC388" s="257" t="n">
        <v>228509.374347</v>
      </c>
      <c r="AD388" s="257" t="n">
        <v>-2940.73794799999</v>
      </c>
      <c r="AF388" s="257" t="n">
        <v>50677.992344126</v>
      </c>
      <c r="AG388" s="259" t="n">
        <f aca="false">IF(ISERROR(VLOOKUP(B388,Acc_Cash!$A:$H,3,FALSE())),0,VLOOKUP(B388,Acc_Cash!$A:$H,3,FALSE()))</f>
        <v>0</v>
      </c>
      <c r="AH388" s="259" t="n">
        <f aca="false">AG388+AC388</f>
        <v>228509.374347</v>
      </c>
      <c r="AI388" s="259" t="n">
        <f aca="false">AH388-(IF(ISERROR(VLOOKUP(A388,'YTD Last'!$E$2:$Z$500,21,0)),0,VLOOKUP(A388,'YTD Last'!$E$2:$Z$500,21,0)))</f>
        <v>228509.374347</v>
      </c>
      <c r="AJ388" s="259" t="n">
        <f aca="false">AH388-IF(ISERROR(VLOOKUP(A388,'QTD Last'!$A$2:$AH$600,34,0)),0,VLOOKUP(A388,'QTD Last'!$A$2:$AH$600,34,0))</f>
        <v>-2940.73794799999</v>
      </c>
      <c r="AK388" s="259" t="n">
        <f aca="false">AH388-IF(ISERROR(VLOOKUP(A388,'MTD Last'!$A$2:$AH$600,34,0)),0,VLOOKUP(A388,'MTD Last'!$A$2:$AH$600,34,0))</f>
        <v>-2940.73794799999</v>
      </c>
      <c r="AL388" s="259" t="n">
        <f aca="false">AD388-AE388</f>
        <v>-2940.73794799999</v>
      </c>
      <c r="AM388" s="269" t="str">
        <f aca="false">ROUND((L388-Control!$C$3)/365,0)&amp;" Year"</f>
        <v>-20 Year</v>
      </c>
      <c r="AN388" s="260" t="str">
        <f aca="false">IF(F388="AAA",1,IF(F388="AA+",2,IF(F388="AA",3,IF(F388="AA-",4,IF(F388="A+",5,IF(F388="A",6,IF(F388="A-",7,IF(F388="BBB+",8,"Code"))))))))</f>
        <v>Code</v>
      </c>
      <c r="AO388" s="260" t="n">
        <f aca="false">IF(F388="BBB",9,IF(F388="BBB-",10,IF(F388="BB+",11,IF(F388="BB",12,IF(F388="BB-",13,IF(F388="B+",14,IF(F388="B",15,IF(F388="B-",16,"Code"))))))))</f>
        <v>10</v>
      </c>
      <c r="AP388" s="260" t="n">
        <f aca="false">IF(AN388="Code",AO388,AN388)</f>
        <v>10</v>
      </c>
      <c r="AQ388" s="259" t="n">
        <f aca="false">AH388-(IF(ISERROR(VLOOKUP(A388,'WTD Last'!$A$1:$AQ$605,34,0)),0,VLOOKUP(A388,'WTD Last'!$A$1:$AQ$605,34,0)))</f>
        <v>-49323.335717</v>
      </c>
      <c r="AR388" s="270" t="n">
        <f aca="false">R388-(IF(ISERROR(VLOOKUP(A388,'WTD Last'!$A$1:$AQ$605,18,0)),0,VLOOKUP(A388,'WTD Last'!$A$1:$AQ$605,18,0)))</f>
        <v>-11.226761</v>
      </c>
      <c r="AS388" s="259" t="n">
        <f aca="false">O388-(IF(ISERROR(VLOOKUP(A388,'WTD Last'!$A$1:$AQ$605,15,0)),0,VLOOKUP(A388,'WTD Last'!$A$1:$AQ$605,15,0)))</f>
        <v>-34.0046160000002</v>
      </c>
      <c r="AT388" s="259" t="n">
        <f aca="false">N388*(P388/100)/360</f>
        <v>-175</v>
      </c>
      <c r="AU388" s="261" t="n">
        <v>86921</v>
      </c>
      <c r="AV388" s="261" t="n">
        <v>55962</v>
      </c>
      <c r="AW388" s="255"/>
      <c r="AX388" s="257"/>
    </row>
    <row r="389" customFormat="false" ht="12.75" hidden="false" customHeight="false" outlineLevel="0" collapsed="false">
      <c r="A389" s="255" t="n">
        <v>1672</v>
      </c>
      <c r="B389" s="255" t="n">
        <v>880</v>
      </c>
      <c r="C389" s="255" t="s">
        <v>2</v>
      </c>
      <c r="D389" s="255" t="s">
        <v>104</v>
      </c>
      <c r="E389" s="255" t="s">
        <v>371</v>
      </c>
      <c r="F389" s="255" t="s">
        <v>150</v>
      </c>
      <c r="G389" s="255" t="s">
        <v>112</v>
      </c>
      <c r="H389" s="255" t="s">
        <v>168</v>
      </c>
      <c r="I389" s="255" t="s">
        <v>182</v>
      </c>
      <c r="J389" s="256" t="s">
        <v>170</v>
      </c>
      <c r="K389" s="268" t="n">
        <v>36959</v>
      </c>
      <c r="L389" s="268" t="n">
        <v>38785</v>
      </c>
      <c r="M389" s="255" t="s">
        <v>155</v>
      </c>
      <c r="N389" s="257" t="n">
        <v>10000000</v>
      </c>
      <c r="O389" s="257" t="n">
        <v>-4172.142932</v>
      </c>
      <c r="P389" s="258" t="n">
        <v>0.73</v>
      </c>
      <c r="Q389" s="257" t="n">
        <v>123.732306</v>
      </c>
      <c r="R389" s="257" t="n">
        <v>122.979607</v>
      </c>
      <c r="S389" s="258" t="n">
        <v>-0.710448251600056</v>
      </c>
      <c r="T389" s="257" t="n">
        <v>2964.09165146493</v>
      </c>
      <c r="U389" s="257" t="n">
        <v>1210.658631</v>
      </c>
      <c r="V389" s="257" t="n">
        <v>0</v>
      </c>
      <c r="W389" s="257" t="n">
        <v>4174.75028246493</v>
      </c>
      <c r="X389" s="257" t="n">
        <v>-208784.976521</v>
      </c>
      <c r="Y389" s="257" t="n">
        <v>-205727.499192</v>
      </c>
      <c r="Z389" s="257" t="n">
        <v>3057.47732900002</v>
      </c>
      <c r="AA389" s="257" t="n">
        <v>-1117.27295346491</v>
      </c>
      <c r="AB389" s="257" t="n">
        <v>-208784.976521</v>
      </c>
      <c r="AC389" s="257" t="n">
        <v>-205727.499192</v>
      </c>
      <c r="AD389" s="257" t="n">
        <v>3057.47732900002</v>
      </c>
      <c r="AF389" s="257" t="n">
        <v>-52160.130935864</v>
      </c>
      <c r="AG389" s="259" t="n">
        <f aca="false">IF(ISERROR(VLOOKUP(B389,Acc_Cash!$A:$H,3,FALSE())),0,VLOOKUP(B389,Acc_Cash!$A:$H,3,FALSE()))</f>
        <v>0</v>
      </c>
      <c r="AH389" s="259" t="n">
        <f aca="false">AG389+AC389</f>
        <v>-205727.499192</v>
      </c>
      <c r="AI389" s="259" t="n">
        <f aca="false">AH389-(IF(ISERROR(VLOOKUP(A389,'YTD Last'!$E$2:$Z$500,21,0)),0,VLOOKUP(A389,'YTD Last'!$E$2:$Z$500,21,0)))</f>
        <v>-205727.499192</v>
      </c>
      <c r="AJ389" s="259" t="n">
        <f aca="false">AH389-IF(ISERROR(VLOOKUP(A389,'QTD Last'!$A$2:$AH$600,34,0)),0,VLOOKUP(A389,'QTD Last'!$A$2:$AH$600,34,0))</f>
        <v>3057.47732900002</v>
      </c>
      <c r="AK389" s="259" t="n">
        <f aca="false">AH389-IF(ISERROR(VLOOKUP(A389,'MTD Last'!$A$2:$AH$600,34,0)),0,VLOOKUP(A389,'MTD Last'!$A$2:$AH$600,34,0))</f>
        <v>3057.47732900002</v>
      </c>
      <c r="AL389" s="259" t="n">
        <f aca="false">AD389-AE389</f>
        <v>3057.47732900002</v>
      </c>
      <c r="AM389" s="269" t="str">
        <f aca="false">ROUND((L389-Control!$C$3)/365,0)&amp;" Year"</f>
        <v>-20 Year</v>
      </c>
      <c r="AN389" s="260" t="str">
        <f aca="false">IF(F389="AAA",1,IF(F389="AA+",2,IF(F389="AA",3,IF(F389="AA-",4,IF(F389="A+",5,IF(F389="A",6,IF(F389="A-",7,IF(F389="BBB+",8,"Code"))))))))</f>
        <v>Code</v>
      </c>
      <c r="AO389" s="260" t="n">
        <f aca="false">IF(F389="BBB",9,IF(F389="BBB-",10,IF(F389="BB+",11,IF(F389="BB",12,IF(F389="BB-",13,IF(F389="B+",14,IF(F389="B",15,IF(F389="B-",16,"Code"))))))))</f>
        <v>10</v>
      </c>
      <c r="AP389" s="260" t="n">
        <f aca="false">IF(AN389="Code",AO389,AN389)</f>
        <v>10</v>
      </c>
      <c r="AQ389" s="259" t="n">
        <f aca="false">AH389-(IF(ISERROR(VLOOKUP(A389,'WTD Last'!$A$1:$AQ$605,34,0)),0,VLOOKUP(A389,'WTD Last'!$A$1:$AQ$605,34,0)))</f>
        <v>53618.847413</v>
      </c>
      <c r="AR389" s="270" t="n">
        <f aca="false">R389-(IF(ISERROR(VLOOKUP(A389,'WTD Last'!$A$1:$AQ$605,18,0)),0,VLOOKUP(A389,'WTD Last'!$A$1:$AQ$605,18,0)))</f>
        <v>-11.97309</v>
      </c>
      <c r="AS389" s="259" t="n">
        <f aca="false">O389-(IF(ISERROR(VLOOKUP(A389,'WTD Last'!$A$1:$AQ$605,15,0)),0,VLOOKUP(A389,'WTD Last'!$A$1:$AQ$605,15,0)))</f>
        <v>35.52844</v>
      </c>
      <c r="AT389" s="259" t="n">
        <f aca="false">N389*(P389/100)/360</f>
        <v>202.777777777778</v>
      </c>
      <c r="AU389" s="261" t="n">
        <v>81224</v>
      </c>
      <c r="AV389" s="261" t="n">
        <v>55962</v>
      </c>
      <c r="AW389" s="255"/>
      <c r="AX389" s="257"/>
    </row>
    <row r="390" customFormat="false" ht="12.75" hidden="false" customHeight="false" outlineLevel="0" collapsed="false">
      <c r="A390" s="255" t="n">
        <v>1673</v>
      </c>
      <c r="B390" s="255" t="n">
        <v>881</v>
      </c>
      <c r="C390" s="255" t="s">
        <v>2</v>
      </c>
      <c r="D390" s="255" t="s">
        <v>104</v>
      </c>
      <c r="E390" s="255" t="s">
        <v>371</v>
      </c>
      <c r="F390" s="255" t="s">
        <v>150</v>
      </c>
      <c r="G390" s="255" t="s">
        <v>112</v>
      </c>
      <c r="H390" s="255" t="s">
        <v>168</v>
      </c>
      <c r="I390" s="255" t="s">
        <v>182</v>
      </c>
      <c r="J390" s="256" t="s">
        <v>170</v>
      </c>
      <c r="K390" s="268" t="n">
        <v>36959</v>
      </c>
      <c r="L390" s="268" t="n">
        <v>38785</v>
      </c>
      <c r="M390" s="255" t="s">
        <v>155</v>
      </c>
      <c r="N390" s="257" t="n">
        <v>5000000</v>
      </c>
      <c r="O390" s="257" t="n">
        <v>-2088.215172</v>
      </c>
      <c r="P390" s="258" t="n">
        <v>0.76</v>
      </c>
      <c r="Q390" s="257" t="n">
        <v>123.732306</v>
      </c>
      <c r="R390" s="257" t="n">
        <v>122.979607</v>
      </c>
      <c r="S390" s="258" t="n">
        <v>-0.710422802512276</v>
      </c>
      <c r="T390" s="257" t="n">
        <v>1483.5156747409</v>
      </c>
      <c r="U390" s="257" t="n">
        <v>609.168234</v>
      </c>
      <c r="V390" s="257" t="n">
        <v>0</v>
      </c>
      <c r="W390" s="257" t="n">
        <v>2092.6839087409</v>
      </c>
      <c r="X390" s="257" t="n">
        <v>-97965.440051</v>
      </c>
      <c r="Y390" s="257" t="n">
        <v>-96422.917067</v>
      </c>
      <c r="Z390" s="257" t="n">
        <v>1542.522984</v>
      </c>
      <c r="AA390" s="257" t="n">
        <v>-550.1609247409</v>
      </c>
      <c r="AB390" s="257" t="n">
        <v>-97965.440051</v>
      </c>
      <c r="AC390" s="257" t="n">
        <v>-96422.917067</v>
      </c>
      <c r="AD390" s="257" t="n">
        <v>1542.522984</v>
      </c>
      <c r="AF390" s="257" t="n">
        <v>-26106.866080344</v>
      </c>
      <c r="AG390" s="259" t="n">
        <f aca="false">IF(ISERROR(VLOOKUP(B390,Acc_Cash!$A:$H,3,FALSE())),0,VLOOKUP(B390,Acc_Cash!$A:$H,3,FALSE()))</f>
        <v>0</v>
      </c>
      <c r="AH390" s="259" t="n">
        <f aca="false">AG390+AC390</f>
        <v>-96422.917067</v>
      </c>
      <c r="AI390" s="259" t="n">
        <f aca="false">AH390-(IF(ISERROR(VLOOKUP(A390,'YTD Last'!$E$2:$Z$500,21,0)),0,VLOOKUP(A390,'YTD Last'!$E$2:$Z$500,21,0)))</f>
        <v>-96422.917067</v>
      </c>
      <c r="AJ390" s="259" t="n">
        <f aca="false">AH390-IF(ISERROR(VLOOKUP(A390,'QTD Last'!$A$2:$AH$600,34,0)),0,VLOOKUP(A390,'QTD Last'!$A$2:$AH$600,34,0))</f>
        <v>1542.522984</v>
      </c>
      <c r="AK390" s="259" t="n">
        <f aca="false">AH390-IF(ISERROR(VLOOKUP(A390,'MTD Last'!$A$2:$AH$600,34,0)),0,VLOOKUP(A390,'MTD Last'!$A$2:$AH$600,34,0))</f>
        <v>1542.522984</v>
      </c>
      <c r="AL390" s="259" t="n">
        <f aca="false">AD390-AE390</f>
        <v>1542.522984</v>
      </c>
      <c r="AM390" s="269" t="str">
        <f aca="false">ROUND((L390-Control!$C$3)/365,0)&amp;" Year"</f>
        <v>-20 Year</v>
      </c>
      <c r="AN390" s="260" t="str">
        <f aca="false">IF(F390="AAA",1,IF(F390="AA+",2,IF(F390="AA",3,IF(F390="AA-",4,IF(F390="A+",5,IF(F390="A",6,IF(F390="A-",7,IF(F390="BBB+",8,"Code"))))))))</f>
        <v>Code</v>
      </c>
      <c r="AO390" s="260" t="n">
        <f aca="false">IF(F390="BBB",9,IF(F390="BBB-",10,IF(F390="BB+",11,IF(F390="BB",12,IF(F390="BB-",13,IF(F390="B+",14,IF(F390="B",15,IF(F390="B-",16,"Code"))))))))</f>
        <v>10</v>
      </c>
      <c r="AP390" s="260" t="n">
        <f aca="false">IF(AN390="Code",AO390,AN390)</f>
        <v>10</v>
      </c>
      <c r="AQ390" s="259" t="n">
        <f aca="false">AH390-(IF(ISERROR(VLOOKUP(A390,'WTD Last'!$A$1:$AQ$605,34,0)),0,VLOOKUP(A390,'WTD Last'!$A$1:$AQ$605,34,0)))</f>
        <v>26807.675933</v>
      </c>
      <c r="AR390" s="270" t="n">
        <f aca="false">R390-(IF(ISERROR(VLOOKUP(A390,'WTD Last'!$A$1:$AQ$605,18,0)),0,VLOOKUP(A390,'WTD Last'!$A$1:$AQ$605,18,0)))</f>
        <v>-11.97309</v>
      </c>
      <c r="AS390" s="259" t="n">
        <f aca="false">O390-(IF(ISERROR(VLOOKUP(A390,'WTD Last'!$A$1:$AQ$605,15,0)),0,VLOOKUP(A390,'WTD Last'!$A$1:$AQ$605,15,0)))</f>
        <v>17.7913739999999</v>
      </c>
      <c r="AT390" s="259" t="n">
        <f aca="false">N390*(P390/100)/360</f>
        <v>105.555555555556</v>
      </c>
      <c r="AU390" s="261" t="n">
        <v>81224</v>
      </c>
      <c r="AV390" s="261" t="n">
        <v>55962</v>
      </c>
      <c r="AW390" s="255"/>
      <c r="AX390" s="257"/>
    </row>
    <row r="391" customFormat="false" ht="12.75" hidden="false" customHeight="false" outlineLevel="0" collapsed="false">
      <c r="A391" s="255" t="n">
        <v>1674</v>
      </c>
      <c r="B391" s="255" t="n">
        <v>882</v>
      </c>
      <c r="C391" s="255" t="s">
        <v>2</v>
      </c>
      <c r="D391" s="255" t="s">
        <v>104</v>
      </c>
      <c r="E391" s="255" t="s">
        <v>371</v>
      </c>
      <c r="F391" s="255" t="s">
        <v>150</v>
      </c>
      <c r="G391" s="255" t="s">
        <v>112</v>
      </c>
      <c r="H391" s="255" t="s">
        <v>168</v>
      </c>
      <c r="I391" s="255" t="s">
        <v>182</v>
      </c>
      <c r="J391" s="256" t="s">
        <v>170</v>
      </c>
      <c r="K391" s="268" t="n">
        <v>36962</v>
      </c>
      <c r="L391" s="268" t="n">
        <v>38788</v>
      </c>
      <c r="M391" s="255" t="s">
        <v>155</v>
      </c>
      <c r="N391" s="257" t="n">
        <v>5000000</v>
      </c>
      <c r="O391" s="257" t="n">
        <v>-2097.688335</v>
      </c>
      <c r="P391" s="258" t="n">
        <v>0.85</v>
      </c>
      <c r="Q391" s="257" t="n">
        <v>123.806931</v>
      </c>
      <c r="R391" s="257" t="n">
        <v>123.054535</v>
      </c>
      <c r="S391" s="258" t="n">
        <v>-0.710348332388439</v>
      </c>
      <c r="T391" s="257" t="n">
        <v>1490.08941063793</v>
      </c>
      <c r="U391" s="257" t="n">
        <v>620.483613</v>
      </c>
      <c r="V391" s="257" t="n">
        <v>0</v>
      </c>
      <c r="W391" s="257" t="n">
        <v>2110.57302363793</v>
      </c>
      <c r="X391" s="257" t="n">
        <v>-79306.664183</v>
      </c>
      <c r="Y391" s="257" t="n">
        <v>-77722.231005</v>
      </c>
      <c r="Z391" s="257" t="n">
        <v>1584.43317800001</v>
      </c>
      <c r="AA391" s="257" t="n">
        <v>-526.139845637923</v>
      </c>
      <c r="AB391" s="257" t="n">
        <v>-79306.664183</v>
      </c>
      <c r="AC391" s="257" t="n">
        <v>-77722.231005</v>
      </c>
      <c r="AD391" s="257" t="n">
        <v>1584.43317800001</v>
      </c>
      <c r="AF391" s="257" t="n">
        <v>-26225.29956417</v>
      </c>
      <c r="AG391" s="259" t="n">
        <f aca="false">IF(ISERROR(VLOOKUP(B391,Acc_Cash!$A:$H,3,FALSE())),0,VLOOKUP(B391,Acc_Cash!$A:$H,3,FALSE()))</f>
        <v>0</v>
      </c>
      <c r="AH391" s="259" t="n">
        <f aca="false">AG391+AC391</f>
        <v>-77722.231005</v>
      </c>
      <c r="AI391" s="259" t="n">
        <f aca="false">AH391-(IF(ISERROR(VLOOKUP(A391,'YTD Last'!$E$2:$Z$500,21,0)),0,VLOOKUP(A391,'YTD Last'!$E$2:$Z$500,21,0)))</f>
        <v>-77722.231005</v>
      </c>
      <c r="AJ391" s="259" t="n">
        <f aca="false">AH391-IF(ISERROR(VLOOKUP(A391,'QTD Last'!$A$2:$AH$600,34,0)),0,VLOOKUP(A391,'QTD Last'!$A$2:$AH$600,34,0))</f>
        <v>1584.43317800001</v>
      </c>
      <c r="AK391" s="259" t="n">
        <f aca="false">AH391-IF(ISERROR(VLOOKUP(A391,'MTD Last'!$A$2:$AH$600,34,0)),0,VLOOKUP(A391,'MTD Last'!$A$2:$AH$600,34,0))</f>
        <v>1584.43317800001</v>
      </c>
      <c r="AL391" s="259" t="n">
        <f aca="false">AD391-AE391</f>
        <v>1584.43317800001</v>
      </c>
      <c r="AM391" s="269" t="str">
        <f aca="false">ROUND((L391-Control!$C$3)/365,0)&amp;" Year"</f>
        <v>-20 Year</v>
      </c>
      <c r="AN391" s="260" t="str">
        <f aca="false">IF(F391="AAA",1,IF(F391="AA+",2,IF(F391="AA",3,IF(F391="AA-",4,IF(F391="A+",5,IF(F391="A",6,IF(F391="A-",7,IF(F391="BBB+",8,"Code"))))))))</f>
        <v>Code</v>
      </c>
      <c r="AO391" s="260" t="n">
        <f aca="false">IF(F391="BBB",9,IF(F391="BBB-",10,IF(F391="BB+",11,IF(F391="BB",12,IF(F391="BB-",13,IF(F391="B+",14,IF(F391="B",15,IF(F391="B-",16,"Code"))))))))</f>
        <v>10</v>
      </c>
      <c r="AP391" s="260" t="n">
        <f aca="false">IF(AN391="Code",AO391,AN391)</f>
        <v>10</v>
      </c>
      <c r="AQ391" s="259" t="n">
        <f aca="false">AH391-(IF(ISERROR(VLOOKUP(A391,'WTD Last'!$A$1:$AQ$605,34,0)),0,VLOOKUP(A391,'WTD Last'!$A$1:$AQ$605,34,0)))</f>
        <v>26927.50439</v>
      </c>
      <c r="AR391" s="270" t="n">
        <f aca="false">R391-(IF(ISERROR(VLOOKUP(A391,'WTD Last'!$A$1:$AQ$605,18,0)),0,VLOOKUP(A391,'WTD Last'!$A$1:$AQ$605,18,0)))</f>
        <v>-12.015594</v>
      </c>
      <c r="AS391" s="259" t="n">
        <f aca="false">O391-(IF(ISERROR(VLOOKUP(A391,'WTD Last'!$A$1:$AQ$605,15,0)),0,VLOOKUP(A391,'WTD Last'!$A$1:$AQ$605,15,0)))</f>
        <v>17.9065620000001</v>
      </c>
      <c r="AT391" s="259" t="n">
        <f aca="false">N391*(P391/100)/360</f>
        <v>118.055555555556</v>
      </c>
      <c r="AU391" s="261" t="n">
        <v>81224</v>
      </c>
      <c r="AV391" s="261" t="n">
        <v>55962</v>
      </c>
      <c r="AW391" s="255"/>
      <c r="AX391" s="257"/>
    </row>
    <row r="392" customFormat="false" ht="12.75" hidden="false" customHeight="false" outlineLevel="0" collapsed="false">
      <c r="A392" s="255" t="n">
        <v>1741</v>
      </c>
      <c r="B392" s="255" t="n">
        <v>948</v>
      </c>
      <c r="C392" s="255" t="s">
        <v>2</v>
      </c>
      <c r="D392" s="255" t="s">
        <v>104</v>
      </c>
      <c r="E392" s="255" t="s">
        <v>371</v>
      </c>
      <c r="F392" s="255" t="s">
        <v>150</v>
      </c>
      <c r="G392" s="255" t="s">
        <v>112</v>
      </c>
      <c r="H392" s="255" t="s">
        <v>168</v>
      </c>
      <c r="I392" s="255" t="s">
        <v>245</v>
      </c>
      <c r="J392" s="256" t="s">
        <v>170</v>
      </c>
      <c r="K392" s="268" t="n">
        <v>36983</v>
      </c>
      <c r="L392" s="268" t="n">
        <v>37377</v>
      </c>
      <c r="M392" s="255" t="s">
        <v>155</v>
      </c>
      <c r="N392" s="257" t="n">
        <v>10000000</v>
      </c>
      <c r="O392" s="257" t="n">
        <v>-1009.938073</v>
      </c>
      <c r="P392" s="258" t="n">
        <v>1.03</v>
      </c>
      <c r="Q392" s="257" t="n">
        <v>88.781062</v>
      </c>
      <c r="R392" s="257" t="n">
        <v>87.718216</v>
      </c>
      <c r="S392" s="258" t="n">
        <v>-0.674634562553971</v>
      </c>
      <c r="T392" s="257" t="n">
        <v>681.339130084955</v>
      </c>
      <c r="U392" s="257" t="n">
        <v>803.418564</v>
      </c>
      <c r="V392" s="257" t="n">
        <v>0</v>
      </c>
      <c r="W392" s="257" t="n">
        <v>1484.75769408496</v>
      </c>
      <c r="X392" s="257" t="n">
        <v>15203.26179</v>
      </c>
      <c r="Y392" s="257" t="n">
        <v>16575.621715</v>
      </c>
      <c r="Z392" s="257" t="n">
        <v>1372.359925</v>
      </c>
      <c r="AA392" s="257" t="n">
        <v>-112.397769084954</v>
      </c>
      <c r="AB392" s="257" t="n">
        <v>15203.26179</v>
      </c>
      <c r="AC392" s="257" t="n">
        <v>16575.621715</v>
      </c>
      <c r="AD392" s="257" t="n">
        <v>1372.359925</v>
      </c>
      <c r="AF392" s="257" t="n">
        <v>-12626.245788646</v>
      </c>
      <c r="AG392" s="259" t="n">
        <f aca="false">IF(ISERROR(VLOOKUP(B392,Acc_Cash!$A:$H,3,FALSE())),0,VLOOKUP(B392,Acc_Cash!$A:$H,3,FALSE()))</f>
        <v>0</v>
      </c>
      <c r="AH392" s="259" t="n">
        <f aca="false">AG392+AC392</f>
        <v>16575.621715</v>
      </c>
      <c r="AI392" s="259" t="n">
        <f aca="false">AH392-(IF(ISERROR(VLOOKUP(A392,'YTD Last'!$E$2:$Z$383,21,0)),0,VLOOKUP(A392,'YTD Last'!$E$2:$Z$383,21,0)))</f>
        <v>16575.621715</v>
      </c>
      <c r="AJ392" s="259" t="n">
        <f aca="false">AH392-IF(ISERROR(VLOOKUP(A392,'QTD Last'!$A$2:$AH$600,34,0)),0,VLOOKUP(A392,'QTD Last'!$A$2:$AH$600,34,0))</f>
        <v>1372.359925</v>
      </c>
      <c r="AK392" s="259" t="n">
        <f aca="false">AH392-IF(ISERROR(VLOOKUP(A392,'MTD Last'!$A$2:$AH$600,34,0)),0,VLOOKUP(A392,'MTD Last'!$A$2:$AH$600,34,0))</f>
        <v>1372.359925</v>
      </c>
      <c r="AL392" s="259" t="n">
        <f aca="false">AD392-AE392</f>
        <v>1372.359925</v>
      </c>
      <c r="AM392" s="269" t="str">
        <f aca="false">ROUND((L392-Control!$C$3)/365,0)&amp;" Year"</f>
        <v>-23 Year</v>
      </c>
      <c r="AN392" s="260" t="str">
        <f aca="false">IF(F392="AAA",1,IF(F392="AA+",2,IF(F392="AA",3,IF(F392="AA-",4,IF(F392="A+",5,IF(F392="A",6,IF(F392="A-",7,IF(F392="BBB+",8,"Code"))))))))</f>
        <v>Code</v>
      </c>
      <c r="AO392" s="260" t="n">
        <f aca="false">IF(F392="BBB",9,IF(F392="BBB-",10,IF(F392="BB+",11,IF(F392="BB",12,IF(F392="BB-",13,IF(F392="B+",14,IF(F392="B",15,IF(F392="B-",16,"Code"))))))))</f>
        <v>10</v>
      </c>
      <c r="AP392" s="260" t="n">
        <f aca="false">IF(AN392="Code",AO392,AN392)</f>
        <v>10</v>
      </c>
      <c r="AQ392" s="259" t="n">
        <f aca="false">AH392-(IF(ISERROR(VLOOKUP(A392,'WTD Last'!$A$1:$AQ$605,34,0)),0,VLOOKUP(A392,'WTD Last'!$A$1:$AQ$605,34,0)))</f>
        <v>16575.621715</v>
      </c>
      <c r="AR392" s="270" t="n">
        <f aca="false">R392-(IF(ISERROR(VLOOKUP(A392,'WTD Last'!$A$1:$AQ$605,18,0)),0,VLOOKUP(A392,'WTD Last'!$A$1:$AQ$605,18,0)))</f>
        <v>87.718216</v>
      </c>
      <c r="AS392" s="259" t="n">
        <f aca="false">O392-(IF(ISERROR(VLOOKUP(A392,'WTD Last'!$A$1:$AQ$605,15,0)),0,VLOOKUP(A392,'WTD Last'!$A$1:$AQ$605,15,0)))</f>
        <v>-1009.938073</v>
      </c>
      <c r="AT392" s="259" t="n">
        <f aca="false">N392*(P392/100)/360</f>
        <v>286.111111111111</v>
      </c>
      <c r="AU392" s="261" t="n">
        <v>93466</v>
      </c>
      <c r="AV392" s="261" t="n">
        <v>55962</v>
      </c>
      <c r="AW392" s="255"/>
      <c r="AX392" s="257"/>
    </row>
    <row r="393" customFormat="false" ht="12.75" hidden="false" customHeight="false" outlineLevel="0" collapsed="false">
      <c r="A393" s="255" t="n">
        <v>1349</v>
      </c>
      <c r="B393" s="255" t="n">
        <v>507</v>
      </c>
      <c r="C393" s="255" t="s">
        <v>2</v>
      </c>
      <c r="D393" s="255" t="s">
        <v>104</v>
      </c>
      <c r="E393" s="255" t="s">
        <v>372</v>
      </c>
      <c r="F393" s="255" t="s">
        <v>150</v>
      </c>
      <c r="G393" s="255" t="s">
        <v>191</v>
      </c>
      <c r="H393" s="255" t="s">
        <v>168</v>
      </c>
      <c r="I393" s="255" t="s">
        <v>156</v>
      </c>
      <c r="J393" s="256" t="s">
        <v>189</v>
      </c>
      <c r="K393" s="268" t="n">
        <v>36896</v>
      </c>
      <c r="L393" s="268" t="n">
        <v>38722</v>
      </c>
      <c r="M393" s="255" t="s">
        <v>155</v>
      </c>
      <c r="N393" s="257" t="n">
        <v>-10000000</v>
      </c>
      <c r="O393" s="257" t="n">
        <v>4173.908735</v>
      </c>
      <c r="P393" s="258" t="n">
        <v>2.1</v>
      </c>
      <c r="Q393" s="257" t="n">
        <v>184.248778</v>
      </c>
      <c r="R393" s="257" t="n">
        <v>184.039528</v>
      </c>
      <c r="S393" s="258" t="n">
        <v>-0.1429784406986</v>
      </c>
      <c r="T393" s="257" t="n">
        <v>-596.778962548567</v>
      </c>
      <c r="U393" s="257" t="n">
        <v>-2287.186839</v>
      </c>
      <c r="V393" s="257" t="n">
        <v>0</v>
      </c>
      <c r="W393" s="257" t="n">
        <v>-2883.96580154857</v>
      </c>
      <c r="X393" s="257" t="n">
        <v>-155628.331338</v>
      </c>
      <c r="Y393" s="257" t="n">
        <v>-157200.820914</v>
      </c>
      <c r="Z393" s="257" t="n">
        <v>-1572.48957600002</v>
      </c>
      <c r="AA393" s="257" t="n">
        <v>1311.47622554854</v>
      </c>
      <c r="AB393" s="257" t="n">
        <v>-155628.331338</v>
      </c>
      <c r="AC393" s="257" t="n">
        <v>-157200.820914</v>
      </c>
      <c r="AD393" s="257" t="n">
        <v>-1572.48957600002</v>
      </c>
      <c r="AF393" s="257" t="n">
        <v>52182.20700497</v>
      </c>
      <c r="AG393" s="259" t="n">
        <f aca="false">IF(ISERROR(VLOOKUP(B393,Acc_Cash!$A:$H,3,FALSE())),0,VLOOKUP(B393,Acc_Cash!$A:$H,3,FALSE()))</f>
        <v>0</v>
      </c>
      <c r="AH393" s="259" t="n">
        <f aca="false">AG393+AC393</f>
        <v>-157200.820914</v>
      </c>
      <c r="AI393" s="259" t="n">
        <f aca="false">AH393-(IF(ISERROR(VLOOKUP(A393,'YTD Last'!$E$2:$Z$383,21,0)),0,VLOOKUP(A393,'YTD Last'!$E$2:$Z$383,21,0)))</f>
        <v>-99020.163545</v>
      </c>
      <c r="AJ393" s="259" t="n">
        <f aca="false">AH393-IF(ISERROR(VLOOKUP(A393,'QTD Last'!$A$2:$AH$600,34,0)),0,VLOOKUP(A393,'QTD Last'!$A$2:$AH$600,34,0))</f>
        <v>-1572.48957600002</v>
      </c>
      <c r="AK393" s="259" t="n">
        <f aca="false">AH393-IF(ISERROR(VLOOKUP(A393,'MTD Last'!$A$2:$AH$600,34,0)),0,VLOOKUP(A393,'MTD Last'!$A$2:$AH$600,34,0))</f>
        <v>-1572.48957600002</v>
      </c>
      <c r="AL393" s="259" t="n">
        <f aca="false">AD393-AE393</f>
        <v>-1572.48957600002</v>
      </c>
      <c r="AM393" s="269" t="str">
        <f aca="false">ROUND((L393-Control!$C$3)/365,0)&amp;" Year"</f>
        <v>-20 Year</v>
      </c>
      <c r="AN393" s="260" t="str">
        <f aca="false">IF(F393="AAA",1,IF(F393="AA+",2,IF(F393="AA",3,IF(F393="AA-",4,IF(F393="A+",5,IF(F393="A",6,IF(F393="A-",7,IF(F393="BBB+",8,"Code"))))))))</f>
        <v>Code</v>
      </c>
      <c r="AO393" s="260" t="n">
        <f aca="false">IF(F393="BBB",9,IF(F393="BBB-",10,IF(F393="BB+",11,IF(F393="BB",12,IF(F393="BB-",13,IF(F393="B+",14,IF(F393="B",15,IF(F393="B-",16,"Code"))))))))</f>
        <v>10</v>
      </c>
      <c r="AP393" s="260" t="n">
        <f aca="false">IF(AN393="Code",AO393,AN393)</f>
        <v>10</v>
      </c>
      <c r="AQ393" s="259" t="n">
        <f aca="false">AH393-(IF(ISERROR(VLOOKUP(A393,'WTD Last'!$A$1:$AQ$605,34,0)),0,VLOOKUP(A393,'WTD Last'!$A$1:$AQ$605,34,0)))</f>
        <v>-18847.204391</v>
      </c>
      <c r="AR393" s="270" t="n">
        <f aca="false">R393-(IF(ISERROR(VLOOKUP(A393,'WTD Last'!$A$1:$AQ$605,18,0)),0,VLOOKUP(A393,'WTD Last'!$A$1:$AQ$605,18,0)))</f>
        <v>-3.61766500000002</v>
      </c>
      <c r="AS393" s="259" t="n">
        <f aca="false">O393-(IF(ISERROR(VLOOKUP(A393,'WTD Last'!$A$1:$AQ$605,15,0)),0,VLOOKUP(A393,'WTD Last'!$A$1:$AQ$605,15,0)))</f>
        <v>-38.771479</v>
      </c>
      <c r="AT393" s="259" t="n">
        <f aca="false">N393*(P393/100)/360</f>
        <v>-583.333333333333</v>
      </c>
      <c r="AV393" s="261" t="n">
        <v>93172</v>
      </c>
      <c r="AW393" s="255"/>
      <c r="AX393" s="257"/>
    </row>
    <row r="394" customFormat="false" ht="12.75" hidden="false" customHeight="false" outlineLevel="0" collapsed="false">
      <c r="A394" s="255" t="n">
        <v>1577</v>
      </c>
      <c r="B394" s="255" t="n">
        <v>623</v>
      </c>
      <c r="C394" s="255" t="s">
        <v>2</v>
      </c>
      <c r="D394" s="255" t="s">
        <v>157</v>
      </c>
      <c r="E394" s="255" t="s">
        <v>372</v>
      </c>
      <c r="F394" s="255" t="s">
        <v>150</v>
      </c>
      <c r="G394" s="255" t="s">
        <v>191</v>
      </c>
      <c r="H394" s="255" t="s">
        <v>168</v>
      </c>
      <c r="I394" s="255" t="s">
        <v>156</v>
      </c>
      <c r="J394" s="256" t="s">
        <v>158</v>
      </c>
      <c r="K394" s="268" t="n">
        <v>36896</v>
      </c>
      <c r="L394" s="268" t="n">
        <v>38722</v>
      </c>
      <c r="M394" s="255" t="s">
        <v>155</v>
      </c>
      <c r="N394" s="257" t="n">
        <v>10000000</v>
      </c>
      <c r="O394" s="257" t="n">
        <v>-4173.908735</v>
      </c>
      <c r="P394" s="258" t="n">
        <v>2.1</v>
      </c>
      <c r="Q394" s="257" t="n">
        <v>184.248778</v>
      </c>
      <c r="R394" s="257" t="n">
        <v>184.039528</v>
      </c>
      <c r="S394" s="258" t="n">
        <v>-0.1429784406986</v>
      </c>
      <c r="T394" s="257" t="n">
        <v>596.778962548567</v>
      </c>
      <c r="U394" s="257" t="n">
        <v>2287.186839</v>
      </c>
      <c r="V394" s="257" t="n">
        <v>0</v>
      </c>
      <c r="W394" s="257" t="n">
        <v>2883.96580154857</v>
      </c>
      <c r="X394" s="257" t="n">
        <v>155628.331338</v>
      </c>
      <c r="Y394" s="257" t="n">
        <v>157200.820914</v>
      </c>
      <c r="Z394" s="257" t="n">
        <v>1572.48957600002</v>
      </c>
      <c r="AA394" s="257" t="n">
        <v>-1311.47622554854</v>
      </c>
      <c r="AB394" s="257" t="n">
        <v>155628.331338</v>
      </c>
      <c r="AC394" s="257" t="n">
        <v>157200.820914</v>
      </c>
      <c r="AD394" s="257" t="n">
        <v>1572.48957600002</v>
      </c>
      <c r="AF394" s="257" t="n">
        <v>-52182.20700497</v>
      </c>
      <c r="AG394" s="259" t="n">
        <f aca="false">IF(ISERROR(VLOOKUP(B394,Acc_Cash!$A:$H,3,FALSE())),0,VLOOKUP(B394,Acc_Cash!$A:$H,3,FALSE()))</f>
        <v>0</v>
      </c>
      <c r="AH394" s="259" t="n">
        <f aca="false">AG394+AC394</f>
        <v>157200.820914</v>
      </c>
      <c r="AI394" s="259" t="n">
        <f aca="false">AH394-(IF(ISERROR(VLOOKUP(A394,'YTD Last'!$E$2:$Z$383,21,0)),0,VLOOKUP(A394,'YTD Last'!$E$2:$Z$383,21,0)))</f>
        <v>99020.163545</v>
      </c>
      <c r="AJ394" s="259" t="n">
        <f aca="false">AH394-IF(ISERROR(VLOOKUP(A394,'QTD Last'!$A$2:$AH$600,34,0)),0,VLOOKUP(A394,'QTD Last'!$A$2:$AH$600,34,0))</f>
        <v>1572.48957600002</v>
      </c>
      <c r="AK394" s="259" t="n">
        <f aca="false">AH394-IF(ISERROR(VLOOKUP(A394,'MTD Last'!$A$2:$AH$600,34,0)),0,VLOOKUP(A394,'MTD Last'!$A$2:$AH$600,34,0))</f>
        <v>1572.48957600002</v>
      </c>
      <c r="AL394" s="259" t="n">
        <f aca="false">AD394-AE394</f>
        <v>1572.48957600002</v>
      </c>
      <c r="AM394" s="269" t="str">
        <f aca="false">ROUND((L394-Control!$C$3)/365,0)&amp;" Year"</f>
        <v>-20 Year</v>
      </c>
      <c r="AN394" s="260" t="str">
        <f aca="false">IF(F394="AAA",1,IF(F394="AA+",2,IF(F394="AA",3,IF(F394="AA-",4,IF(F394="A+",5,IF(F394="A",6,IF(F394="A-",7,IF(F394="BBB+",8,"Code"))))))))</f>
        <v>Code</v>
      </c>
      <c r="AO394" s="260" t="n">
        <f aca="false">IF(F394="BBB",9,IF(F394="BBB-",10,IF(F394="BB+",11,IF(F394="BB",12,IF(F394="BB-",13,IF(F394="B+",14,IF(F394="B",15,IF(F394="B-",16,"Code"))))))))</f>
        <v>10</v>
      </c>
      <c r="AP394" s="260" t="n">
        <f aca="false">IF(AN394="Code",AO394,AN394)</f>
        <v>10</v>
      </c>
      <c r="AQ394" s="259" t="n">
        <f aca="false">AH394-(IF(ISERROR(VLOOKUP(A394,'WTD Last'!$A$1:$AQ$605,34,0)),0,VLOOKUP(A394,'WTD Last'!$A$1:$AQ$605,34,0)))</f>
        <v>18847.204391</v>
      </c>
      <c r="AR394" s="270" t="n">
        <f aca="false">R394-(IF(ISERROR(VLOOKUP(A394,'WTD Last'!$A$1:$AQ$605,18,0)),0,VLOOKUP(A394,'WTD Last'!$A$1:$AQ$605,18,0)))</f>
        <v>-3.61766500000002</v>
      </c>
      <c r="AS394" s="259" t="n">
        <f aca="false">O394-(IF(ISERROR(VLOOKUP(A394,'WTD Last'!$A$1:$AQ$605,15,0)),0,VLOOKUP(A394,'WTD Last'!$A$1:$AQ$605,15,0)))</f>
        <v>38.771479</v>
      </c>
      <c r="AT394" s="259" t="n">
        <f aca="false">N394*(P394/100)/360</f>
        <v>583.333333333333</v>
      </c>
      <c r="AV394" s="261" t="n">
        <v>93172</v>
      </c>
      <c r="AW394" s="255"/>
      <c r="AX394" s="257"/>
    </row>
    <row r="395" customFormat="false" ht="12.75" hidden="false" customHeight="false" outlineLevel="0" collapsed="false">
      <c r="A395" s="255" t="n">
        <v>254</v>
      </c>
      <c r="B395" s="255" t="n">
        <v>368</v>
      </c>
      <c r="C395" s="255" t="s">
        <v>3</v>
      </c>
      <c r="D395" s="255" t="s">
        <v>192</v>
      </c>
      <c r="E395" s="255" t="s">
        <v>373</v>
      </c>
      <c r="F395" s="255" t="s">
        <v>194</v>
      </c>
      <c r="G395" s="255" t="s">
        <v>305</v>
      </c>
      <c r="H395" s="255" t="s">
        <v>195</v>
      </c>
      <c r="I395" s="255" t="s">
        <v>175</v>
      </c>
      <c r="J395" s="256" t="s">
        <v>154</v>
      </c>
      <c r="K395" s="268" t="n">
        <v>36600</v>
      </c>
      <c r="L395" s="268" t="n">
        <v>38930</v>
      </c>
      <c r="M395" s="255" t="s">
        <v>155</v>
      </c>
      <c r="N395" s="257" t="n">
        <v>-5000000</v>
      </c>
      <c r="O395" s="257" t="n">
        <v>2425.610201</v>
      </c>
      <c r="P395" s="258" t="n">
        <v>5.5</v>
      </c>
      <c r="Q395" s="257" t="n">
        <v>964.784304</v>
      </c>
      <c r="R395" s="257" t="n">
        <v>962.205033</v>
      </c>
      <c r="S395" s="258" t="n">
        <v>-1.61933337661725</v>
      </c>
      <c r="T395" s="257" t="n">
        <v>-3927.87155714257</v>
      </c>
      <c r="U395" s="257" t="n">
        <v>-2856.246726</v>
      </c>
      <c r="V395" s="257" t="n">
        <v>0</v>
      </c>
      <c r="W395" s="257" t="n">
        <v>-6784.11828314257</v>
      </c>
      <c r="X395" s="257" t="n">
        <v>684958.333333</v>
      </c>
      <c r="Y395" s="257" t="n">
        <v>682666.666667</v>
      </c>
      <c r="Z395" s="257" t="n">
        <v>-2291.66666599992</v>
      </c>
      <c r="AA395" s="257" t="n">
        <v>4492.45161714265</v>
      </c>
      <c r="AB395" s="257" t="n">
        <v>684958.333333</v>
      </c>
      <c r="AC395" s="257" t="n">
        <v>682666.666667</v>
      </c>
      <c r="AD395" s="257" t="n">
        <v>-2291.66666599992</v>
      </c>
      <c r="AF395" s="257" t="n">
        <v>67832.189270965</v>
      </c>
      <c r="AG395" s="259" t="n">
        <f aca="false">IF(ISERROR(VLOOKUP(B395,Acc_Cash!$A:$H,3,FALSE())),0,VLOOKUP(B395,Acc_Cash!$A:$H,3,FALSE()))</f>
        <v>-246736.111111</v>
      </c>
      <c r="AH395" s="259" t="n">
        <f aca="false">AG395+AC395</f>
        <v>435930.555556</v>
      </c>
      <c r="AI395" s="259" t="n">
        <f aca="false">AH395-(IF(ISERROR(VLOOKUP(A395,'YTD Last'!$E$2:$Z$500,21,0)),0,VLOOKUP(A395,'YTD Last'!$E$2:$Z$500,21,0)))</f>
        <v>-77537.144444</v>
      </c>
      <c r="AJ395" s="259" t="n">
        <f aca="false">AH395-IF(ISERROR(VLOOKUP(A395,'QTD Last'!$A$2:$AH$600,34,0)),0,VLOOKUP(A395,'QTD Last'!$A$2:$AH$600,34,0))</f>
        <v>-2291.66666599992</v>
      </c>
      <c r="AK395" s="259" t="n">
        <f aca="false">AH395-IF(ISERROR(VLOOKUP(A395,'MTD Last'!$A$2:$AH$600,34,0)),0,VLOOKUP(A395,'MTD Last'!$A$2:$AH$600,34,0))</f>
        <v>-2291.66666599992</v>
      </c>
      <c r="AL395" s="259" t="n">
        <f aca="false">AD395-AE395</f>
        <v>-2291.66666599992</v>
      </c>
      <c r="AM395" s="269" t="str">
        <f aca="false">ROUND((L395-Control!$C$3)/365,0)&amp;" Year"</f>
        <v>-19 Year</v>
      </c>
      <c r="AN395" s="260" t="str">
        <f aca="false">IF(F395="AAA",1,IF(F395="AA+",2,IF(F395="AA",3,IF(F395="AA-",4,IF(F395="A+",5,IF(F395="A",6,IF(F395="A-",7,IF(F395="BBB+",8,"Code"))))))))</f>
        <v>Code</v>
      </c>
      <c r="AO395" s="260" t="n">
        <f aca="false">IF(F395="BBB",9,IF(F395="BBB-",10,IF(F395="BB+",11,IF(F395="BB",12,IF(F395="BB-",13,IF(F395="B+",14,IF(F395="B",15,IF(F395="B-",16,"Code"))))))))</f>
        <v>16</v>
      </c>
      <c r="AP395" s="260" t="n">
        <f aca="false">IF(AN395="Code",AO395,AN395)</f>
        <v>16</v>
      </c>
      <c r="AQ395" s="259" t="n">
        <f aca="false">AH395-(IF(ISERROR(VLOOKUP(A395,'WTD Last'!$A$1:$AQ$605,34,0)),0,VLOOKUP(A395,'WTD Last'!$A$1:$AQ$605,34,0)))</f>
        <v>-5396.500306</v>
      </c>
      <c r="AR395" s="270" t="n">
        <f aca="false">R395-(IF(ISERROR(VLOOKUP(A395,'WTD Last'!$A$1:$AQ$605,18,0)),0,VLOOKUP(A395,'WTD Last'!$A$1:$AQ$605,18,0)))</f>
        <v>1.50307199999997</v>
      </c>
      <c r="AS395" s="259" t="n">
        <f aca="false">O395-(IF(ISERROR(VLOOKUP(A395,'WTD Last'!$A$1:$AQ$605,15,0)),0,VLOOKUP(A395,'WTD Last'!$A$1:$AQ$605,15,0)))</f>
        <v>-26.9942489999999</v>
      </c>
      <c r="AT395" s="259" t="n">
        <f aca="false">N395*(P395/100)/360</f>
        <v>-763.888888888889</v>
      </c>
      <c r="AU395" s="261" t="n">
        <v>93466</v>
      </c>
      <c r="AV395" s="261" t="n">
        <v>93960</v>
      </c>
      <c r="AW395" s="255"/>
      <c r="AX395" s="257"/>
    </row>
    <row r="396" customFormat="false" ht="12.75" hidden="false" customHeight="false" outlineLevel="0" collapsed="false">
      <c r="A396" s="255" t="n">
        <v>147</v>
      </c>
      <c r="B396" s="255" t="n">
        <v>205</v>
      </c>
      <c r="C396" s="255" t="s">
        <v>2</v>
      </c>
      <c r="D396" s="255" t="s">
        <v>104</v>
      </c>
      <c r="E396" s="255" t="s">
        <v>374</v>
      </c>
      <c r="F396" s="255" t="s">
        <v>95</v>
      </c>
      <c r="G396" s="255" t="s">
        <v>188</v>
      </c>
      <c r="H396" s="255" t="s">
        <v>207</v>
      </c>
      <c r="I396" s="255" t="s">
        <v>180</v>
      </c>
      <c r="J396" s="256" t="s">
        <v>105</v>
      </c>
      <c r="K396" s="268" t="n">
        <v>36791</v>
      </c>
      <c r="L396" s="268" t="n">
        <v>38617</v>
      </c>
      <c r="M396" s="255" t="s">
        <v>155</v>
      </c>
      <c r="N396" s="257" t="n">
        <v>-20000000</v>
      </c>
      <c r="O396" s="257" t="n">
        <v>7622.26353</v>
      </c>
      <c r="P396" s="258" t="n">
        <v>0.27</v>
      </c>
      <c r="Q396" s="257" t="n">
        <v>40.474685</v>
      </c>
      <c r="R396" s="257" t="n">
        <v>39.937713</v>
      </c>
      <c r="S396" s="258" t="n">
        <v>-0.535190931199355</v>
      </c>
      <c r="T396" s="257" t="n">
        <v>-4079.36631646759</v>
      </c>
      <c r="U396" s="257" t="n">
        <v>-892.265103</v>
      </c>
      <c r="V396" s="257" t="n">
        <v>0</v>
      </c>
      <c r="W396" s="257" t="n">
        <v>-4971.63141946759</v>
      </c>
      <c r="X396" s="257" t="n">
        <v>105285.599906</v>
      </c>
      <c r="Y396" s="257" t="n">
        <v>100987.476783</v>
      </c>
      <c r="Z396" s="257" t="n">
        <v>-4298.123123</v>
      </c>
      <c r="AA396" s="257" t="n">
        <v>673.508296467588</v>
      </c>
      <c r="AB396" s="257" t="n">
        <v>105285.599906</v>
      </c>
      <c r="AC396" s="257" t="n">
        <v>100987.476783</v>
      </c>
      <c r="AD396" s="257" t="n">
        <v>-4298.123123</v>
      </c>
      <c r="AF396" s="257" t="n">
        <v>56423.805780825</v>
      </c>
      <c r="AG396" s="259" t="n">
        <f aca="false">IF(ISERROR(VLOOKUP(B396,Acc_Cash!$A:$H,3,FALSE())),0,VLOOKUP(B396,Acc_Cash!$A:$H,3,FALSE()))</f>
        <v>-27150</v>
      </c>
      <c r="AH396" s="259" t="n">
        <f aca="false">AG396+AC396</f>
        <v>73837.476783</v>
      </c>
      <c r="AI396" s="259" t="n">
        <f aca="false">AH396-(IF(ISERROR(VLOOKUP(A396,'YTD Last'!$E$2:$Z$500,21,0)),0,VLOOKUP(A396,'YTD Last'!$E$2:$Z$500,21,0)))</f>
        <v>-257451.351274</v>
      </c>
      <c r="AJ396" s="259" t="n">
        <f aca="false">AH396-IF(ISERROR(VLOOKUP(A396,'QTD Last'!$A$2:$AH$600,34,0)),0,VLOOKUP(A396,'QTD Last'!$A$2:$AH$600,34,0))</f>
        <v>-4298.123123</v>
      </c>
      <c r="AK396" s="259" t="n">
        <f aca="false">AH396-IF(ISERROR(VLOOKUP(A396,'MTD Last'!$A$2:$AH$600,34,0)),0,VLOOKUP(A396,'MTD Last'!$A$2:$AH$600,34,0))</f>
        <v>-4298.123123</v>
      </c>
      <c r="AL396" s="259" t="n">
        <f aca="false">AD396-AE396</f>
        <v>-4298.123123</v>
      </c>
      <c r="AM396" s="269" t="str">
        <f aca="false">ROUND((L396-Control!$C$3)/365,0)&amp;" Year"</f>
        <v>-20 Year</v>
      </c>
      <c r="AN396" s="260" t="n">
        <f aca="false">IF(F396="AAA",1,IF(F396="AA+",2,IF(F396="AA",3,IF(F396="AA-",4,IF(F396="A+",5,IF(F396="A",6,IF(F396="A-",7,IF(F396="BBB+",8,"Code"))))))))</f>
        <v>7</v>
      </c>
      <c r="AO396" s="260" t="str">
        <f aca="false">IF(F396="BBB",9,IF(F396="BBB-",10,IF(F396="BB+",11,IF(F396="BB",12,IF(F396="BB-",13,IF(F396="B+",14,IF(F396="B",15,IF(F396="B-",16,"Code"))))))))</f>
        <v>Code</v>
      </c>
      <c r="AP396" s="260" t="n">
        <f aca="false">IF(AN396="Code",AO396,AN396)</f>
        <v>7</v>
      </c>
      <c r="AQ396" s="259" t="n">
        <f aca="false">AH396-(IF(ISERROR(VLOOKUP(A396,'WTD Last'!$A$1:$AQ$605,34,0)),0,VLOOKUP(A396,'WTD Last'!$A$1:$AQ$605,34,0)))</f>
        <v>-20519.871343</v>
      </c>
      <c r="AR396" s="270" t="n">
        <f aca="false">R396-(IF(ISERROR(VLOOKUP(A396,'WTD Last'!$A$1:$AQ$605,18,0)),0,VLOOKUP(A396,'WTD Last'!$A$1:$AQ$605,18,0)))</f>
        <v>-2.335631</v>
      </c>
      <c r="AS396" s="259" t="n">
        <f aca="false">O396-(IF(ISERROR(VLOOKUP(A396,'WTD Last'!$A$1:$AQ$605,15,0)),0,VLOOKUP(A396,'WTD Last'!$A$1:$AQ$605,15,0)))</f>
        <v>-67.585239</v>
      </c>
      <c r="AT396" s="259" t="n">
        <f aca="false">N396*(P396/100)/360</f>
        <v>-150</v>
      </c>
      <c r="AU396" s="261" t="n">
        <v>122</v>
      </c>
      <c r="AV396" s="261" t="n">
        <v>75112</v>
      </c>
      <c r="AW396" s="255"/>
      <c r="AX396" s="257"/>
    </row>
    <row r="397" customFormat="false" ht="12.75" hidden="false" customHeight="false" outlineLevel="0" collapsed="false">
      <c r="A397" s="255" t="n">
        <v>227</v>
      </c>
      <c r="B397" s="255" t="n">
        <v>343</v>
      </c>
      <c r="C397" s="255" t="s">
        <v>2</v>
      </c>
      <c r="D397" s="255" t="s">
        <v>104</v>
      </c>
      <c r="E397" s="255" t="s">
        <v>374</v>
      </c>
      <c r="F397" s="255" t="s">
        <v>95</v>
      </c>
      <c r="G397" s="255" t="s">
        <v>188</v>
      </c>
      <c r="H397" s="255" t="s">
        <v>207</v>
      </c>
      <c r="I397" s="255" t="s">
        <v>375</v>
      </c>
      <c r="J397" s="256" t="s">
        <v>105</v>
      </c>
      <c r="K397" s="268" t="n">
        <v>36819</v>
      </c>
      <c r="L397" s="268" t="n">
        <v>38617</v>
      </c>
      <c r="M397" s="255" t="s">
        <v>155</v>
      </c>
      <c r="N397" s="257" t="n">
        <v>10000000</v>
      </c>
      <c r="O397" s="257" t="n">
        <v>-3822.609555</v>
      </c>
      <c r="P397" s="258" t="n">
        <v>0.35</v>
      </c>
      <c r="Q397" s="257" t="n">
        <v>40.474685</v>
      </c>
      <c r="R397" s="257" t="n">
        <v>39.937713</v>
      </c>
      <c r="S397" s="258" t="n">
        <v>-0.535178195414287</v>
      </c>
      <c r="T397" s="257" t="n">
        <v>2045.77728341831</v>
      </c>
      <c r="U397" s="257" t="n">
        <v>462.210165</v>
      </c>
      <c r="V397" s="257" t="n">
        <v>0</v>
      </c>
      <c r="W397" s="257" t="n">
        <v>2507.98744841831</v>
      </c>
      <c r="X397" s="257" t="n">
        <v>-20587.907558</v>
      </c>
      <c r="Y397" s="257" t="n">
        <v>-18379.544563</v>
      </c>
      <c r="Z397" s="257" t="n">
        <v>2208.362995</v>
      </c>
      <c r="AA397" s="257" t="n">
        <v>-299.624453418312</v>
      </c>
      <c r="AB397" s="257" t="n">
        <v>-20587.907558</v>
      </c>
      <c r="AC397" s="257" t="n">
        <v>-18379.544563</v>
      </c>
      <c r="AD397" s="257" t="n">
        <v>2208.362995</v>
      </c>
      <c r="AF397" s="257" t="n">
        <v>-28296.8672308875</v>
      </c>
      <c r="AG397" s="259" t="n">
        <f aca="false">IF(ISERROR(VLOOKUP(B397,Acc_Cash!$A:$H,3,FALSE())),0,VLOOKUP(B397,Acc_Cash!$A:$H,3,FALSE()))</f>
        <v>14875</v>
      </c>
      <c r="AH397" s="259" t="n">
        <f aca="false">AG397+AC397</f>
        <v>-3504.544563</v>
      </c>
      <c r="AI397" s="259" t="n">
        <f aca="false">AH397-(IF(ISERROR(VLOOKUP(A397,'YTD Last'!$E$2:$Z$500,21,0)),0,VLOOKUP(A397,'YTD Last'!$E$2:$Z$500,21,0)))</f>
        <v>130126.23704</v>
      </c>
      <c r="AJ397" s="259" t="n">
        <f aca="false">AH397-IF(ISERROR(VLOOKUP(A397,'QTD Last'!$A$2:$AH$600,34,0)),0,VLOOKUP(A397,'QTD Last'!$A$2:$AH$600,34,0))</f>
        <v>2208.362995</v>
      </c>
      <c r="AK397" s="259" t="n">
        <f aca="false">AH397-IF(ISERROR(VLOOKUP(A397,'MTD Last'!$A$2:$AH$600,34,0)),0,VLOOKUP(A397,'MTD Last'!$A$2:$AH$600,34,0))</f>
        <v>2208.362995</v>
      </c>
      <c r="AL397" s="259" t="n">
        <f aca="false">AD397-AE397</f>
        <v>2208.362995</v>
      </c>
      <c r="AM397" s="269" t="str">
        <f aca="false">ROUND((L397-Control!$C$3)/365,0)&amp;" Year"</f>
        <v>-20 Year</v>
      </c>
      <c r="AN397" s="260" t="n">
        <f aca="false">IF(F397="AAA",1,IF(F397="AA+",2,IF(F397="AA",3,IF(F397="AA-",4,IF(F397="A+",5,IF(F397="A",6,IF(F397="A-",7,IF(F397="BBB+",8,"Code"))))))))</f>
        <v>7</v>
      </c>
      <c r="AO397" s="260" t="str">
        <f aca="false">IF(F397="BBB",9,IF(F397="BBB-",10,IF(F397="BB+",11,IF(F397="BB",12,IF(F397="BB-",13,IF(F397="B+",14,IF(F397="B",15,IF(F397="B-",16,"Code"))))))))</f>
        <v>Code</v>
      </c>
      <c r="AP397" s="260" t="n">
        <f aca="false">IF(AN397="Code",AO397,AN397)</f>
        <v>7</v>
      </c>
      <c r="AQ397" s="259" t="n">
        <f aca="false">AH397-(IF(ISERROR(VLOOKUP(A397,'WTD Last'!$A$1:$AQ$605,34,0)),0,VLOOKUP(A397,'WTD Last'!$A$1:$AQ$605,34,0)))</f>
        <v>10244.703794</v>
      </c>
      <c r="AR397" s="270" t="n">
        <f aca="false">R397-(IF(ISERROR(VLOOKUP(A397,'WTD Last'!$A$1:$AQ$605,18,0)),0,VLOOKUP(A397,'WTD Last'!$A$1:$AQ$605,18,0)))</f>
        <v>-2.335631</v>
      </c>
      <c r="AS397" s="259" t="n">
        <f aca="false">O397-(IF(ISERROR(VLOOKUP(A397,'WTD Last'!$A$1:$AQ$605,15,0)),0,VLOOKUP(A397,'WTD Last'!$A$1:$AQ$605,15,0)))</f>
        <v>33.9471379999995</v>
      </c>
      <c r="AT397" s="259" t="n">
        <f aca="false">N397*(P397/100)/360</f>
        <v>97.2222222222222</v>
      </c>
      <c r="AU397" s="261" t="n">
        <v>83340</v>
      </c>
      <c r="AV397" s="261" t="n">
        <v>75112</v>
      </c>
      <c r="AW397" s="255"/>
      <c r="AX397" s="257"/>
    </row>
    <row r="398" customFormat="false" ht="12.75" hidden="false" customHeight="false" outlineLevel="0" collapsed="false">
      <c r="A398" s="255" t="n">
        <v>247</v>
      </c>
      <c r="B398" s="255" t="n">
        <v>361</v>
      </c>
      <c r="C398" s="255" t="s">
        <v>2</v>
      </c>
      <c r="D398" s="255" t="s">
        <v>104</v>
      </c>
      <c r="E398" s="255" t="s">
        <v>374</v>
      </c>
      <c r="F398" s="255" t="s">
        <v>95</v>
      </c>
      <c r="G398" s="255" t="s">
        <v>188</v>
      </c>
      <c r="H398" s="255" t="s">
        <v>207</v>
      </c>
      <c r="I398" s="255" t="s">
        <v>348</v>
      </c>
      <c r="J398" s="256" t="s">
        <v>105</v>
      </c>
      <c r="K398" s="268" t="n">
        <v>36826</v>
      </c>
      <c r="L398" s="268" t="n">
        <v>38617</v>
      </c>
      <c r="M398" s="255" t="s">
        <v>155</v>
      </c>
      <c r="N398" s="257" t="n">
        <v>10000000</v>
      </c>
      <c r="O398" s="257" t="n">
        <v>-3838.391516</v>
      </c>
      <c r="P398" s="258" t="n">
        <v>0.46</v>
      </c>
      <c r="Q398" s="257" t="n">
        <v>40.474685</v>
      </c>
      <c r="R398" s="257" t="n">
        <v>39.937713</v>
      </c>
      <c r="S398" s="258" t="n">
        <v>-0.535160808077491</v>
      </c>
      <c r="T398" s="257" t="n">
        <v>2054.15670542035</v>
      </c>
      <c r="U398" s="257" t="n">
        <v>484.316886</v>
      </c>
      <c r="V398" s="257" t="n">
        <v>0</v>
      </c>
      <c r="W398" s="257" t="n">
        <v>2538.47359142035</v>
      </c>
      <c r="X398" s="257" t="n">
        <v>23487.569484</v>
      </c>
      <c r="Y398" s="257" t="n">
        <v>25777.471952</v>
      </c>
      <c r="Z398" s="257" t="n">
        <v>2289.902468</v>
      </c>
      <c r="AA398" s="257" t="n">
        <v>-248.571123420345</v>
      </c>
      <c r="AB398" s="257" t="n">
        <v>23487.569484</v>
      </c>
      <c r="AC398" s="257" t="n">
        <v>25777.471952</v>
      </c>
      <c r="AD398" s="257" t="n">
        <v>2289.902468</v>
      </c>
      <c r="AF398" s="257" t="n">
        <v>-28413.69319719</v>
      </c>
      <c r="AG398" s="259" t="n">
        <f aca="false">IF(ISERROR(VLOOKUP(B398,Acc_Cash!$A:$H,3,FALSE())),0,VLOOKUP(B398,Acc_Cash!$A:$H,3,FALSE()))</f>
        <v>18655.555556</v>
      </c>
      <c r="AH398" s="259" t="n">
        <f aca="false">AG398+AC398</f>
        <v>44433.027508</v>
      </c>
      <c r="AI398" s="259" t="n">
        <f aca="false">AH398-(IF(ISERROR(VLOOKUP(A398,'YTD Last'!$E$2:$Z$500,21,0)),0,VLOOKUP(A398,'YTD Last'!$E$2:$Z$500,21,0)))</f>
        <v>132282.814526</v>
      </c>
      <c r="AJ398" s="259" t="n">
        <f aca="false">AH398-IF(ISERROR(VLOOKUP(A398,'QTD Last'!$A$2:$AH$600,34,0)),0,VLOOKUP(A398,'QTD Last'!$A$2:$AH$600,34,0))</f>
        <v>2289.902468</v>
      </c>
      <c r="AK398" s="259" t="n">
        <f aca="false">AH398-IF(ISERROR(VLOOKUP(A398,'MTD Last'!$A$2:$AH$600,34,0)),0,VLOOKUP(A398,'MTD Last'!$A$2:$AH$600,34,0))</f>
        <v>2289.902468</v>
      </c>
      <c r="AL398" s="259" t="n">
        <f aca="false">AD398-AE398</f>
        <v>2289.902468</v>
      </c>
      <c r="AM398" s="269" t="str">
        <f aca="false">ROUND((L398-Control!$C$3)/365,0)&amp;" Year"</f>
        <v>-20 Year</v>
      </c>
      <c r="AN398" s="260" t="n">
        <f aca="false">IF(F398="AAA",1,IF(F398="AA+",2,IF(F398="AA",3,IF(F398="AA-",4,IF(F398="A+",5,IF(F398="A",6,IF(F398="A-",7,IF(F398="BBB+",8,"Code"))))))))</f>
        <v>7</v>
      </c>
      <c r="AO398" s="260" t="str">
        <f aca="false">IF(F398="BBB",9,IF(F398="BBB-",10,IF(F398="BB+",11,IF(F398="BB",12,IF(F398="BB-",13,IF(F398="B+",14,IF(F398="B",15,IF(F398="B-",16,"Code"))))))))</f>
        <v>Code</v>
      </c>
      <c r="AP398" s="260" t="n">
        <f aca="false">IF(AN398="Code",AO398,AN398)</f>
        <v>7</v>
      </c>
      <c r="AQ398" s="259" t="n">
        <f aca="false">AH398-(IF(ISERROR(VLOOKUP(A398,'WTD Last'!$A$1:$AQ$605,34,0)),0,VLOOKUP(A398,'WTD Last'!$A$1:$AQ$605,34,0)))</f>
        <v>10223.759963</v>
      </c>
      <c r="AR398" s="270" t="n">
        <f aca="false">R398-(IF(ISERROR(VLOOKUP(A398,'WTD Last'!$A$1:$AQ$605,18,0)),0,VLOOKUP(A398,'WTD Last'!$A$1:$AQ$605,18,0)))</f>
        <v>-2.335631</v>
      </c>
      <c r="AS398" s="259" t="n">
        <f aca="false">O398-(IF(ISERROR(VLOOKUP(A398,'WTD Last'!$A$1:$AQ$605,15,0)),0,VLOOKUP(A398,'WTD Last'!$A$1:$AQ$605,15,0)))</f>
        <v>34.1596030000001</v>
      </c>
      <c r="AT398" s="259" t="n">
        <f aca="false">N398*(P398/100)/360</f>
        <v>127.777777777778</v>
      </c>
      <c r="AU398" s="261" t="n">
        <v>88762</v>
      </c>
      <c r="AV398" s="261" t="n">
        <v>75112</v>
      </c>
      <c r="AW398" s="255"/>
      <c r="AX398" s="257"/>
    </row>
    <row r="399" customFormat="false" ht="12.75" hidden="false" customHeight="false" outlineLevel="0" collapsed="false">
      <c r="A399" s="255" t="n">
        <v>1350</v>
      </c>
      <c r="B399" s="255" t="n">
        <v>508</v>
      </c>
      <c r="C399" s="255" t="s">
        <v>2</v>
      </c>
      <c r="D399" s="255" t="s">
        <v>104</v>
      </c>
      <c r="E399" s="255" t="s">
        <v>376</v>
      </c>
      <c r="F399" s="255" t="s">
        <v>172</v>
      </c>
      <c r="G399" s="255" t="s">
        <v>112</v>
      </c>
      <c r="H399" s="255" t="s">
        <v>168</v>
      </c>
      <c r="I399" s="255" t="s">
        <v>156</v>
      </c>
      <c r="J399" s="256" t="s">
        <v>189</v>
      </c>
      <c r="K399" s="268" t="n">
        <v>36896</v>
      </c>
      <c r="L399" s="268" t="n">
        <v>38722</v>
      </c>
      <c r="M399" s="255" t="s">
        <v>155</v>
      </c>
      <c r="N399" s="257" t="n">
        <v>-10000000</v>
      </c>
      <c r="O399" s="257" t="n">
        <v>4178.067686</v>
      </c>
      <c r="P399" s="258" t="n">
        <v>1.3</v>
      </c>
      <c r="Q399" s="257" t="n">
        <v>117.056366</v>
      </c>
      <c r="R399" s="257" t="n">
        <v>116.925358</v>
      </c>
      <c r="S399" s="258" t="n">
        <v>-0.0789622526346746</v>
      </c>
      <c r="T399" s="257" t="n">
        <v>-329.909636146702</v>
      </c>
      <c r="U399" s="257" t="n">
        <v>-1353.591021</v>
      </c>
      <c r="V399" s="257" t="n">
        <v>0</v>
      </c>
      <c r="W399" s="257" t="n">
        <v>-1683.5006571467</v>
      </c>
      <c r="X399" s="257" t="n">
        <v>-84306.673312</v>
      </c>
      <c r="Y399" s="257" t="n">
        <v>-85273.058415</v>
      </c>
      <c r="Z399" s="257" t="n">
        <v>-966.385103000008</v>
      </c>
      <c r="AA399" s="257" t="n">
        <v>717.115554146694</v>
      </c>
      <c r="AB399" s="257" t="n">
        <v>-84306.673312</v>
      </c>
      <c r="AC399" s="257" t="n">
        <v>-85273.058415</v>
      </c>
      <c r="AD399" s="257" t="n">
        <v>-966.385103000008</v>
      </c>
      <c r="AF399" s="257" t="n">
        <v>41237.52806082</v>
      </c>
      <c r="AG399" s="259" t="n">
        <f aca="false">IF(ISERROR(VLOOKUP(B399,Acc_Cash!$A:$H,3,FALSE())),0,VLOOKUP(B399,Acc_Cash!$A:$H,3,FALSE()))</f>
        <v>0</v>
      </c>
      <c r="AH399" s="259" t="n">
        <f aca="false">AG399+AC399</f>
        <v>-85273.058415</v>
      </c>
      <c r="AI399" s="259" t="n">
        <f aca="false">AH399-(IF(ISERROR(VLOOKUP(A399,'YTD Last'!$E$2:$Z$500,21,0)),0,VLOOKUP(A399,'YTD Last'!$E$2:$Z$500,21,0)))</f>
        <v>-70060.555637</v>
      </c>
      <c r="AJ399" s="259" t="n">
        <f aca="false">AH399-IF(ISERROR(VLOOKUP(A399,'QTD Last'!$A$2:$AH$600,34,0)),0,VLOOKUP(A399,'QTD Last'!$A$2:$AH$600,34,0))</f>
        <v>-966.385103000008</v>
      </c>
      <c r="AK399" s="259" t="n">
        <f aca="false">AH399-IF(ISERROR(VLOOKUP(A399,'MTD Last'!$A$2:$AH$600,34,0)),0,VLOOKUP(A399,'MTD Last'!$A$2:$AH$600,34,0))</f>
        <v>-966.385103000008</v>
      </c>
      <c r="AL399" s="259" t="n">
        <f aca="false">AD399-AE399</f>
        <v>-966.385103000008</v>
      </c>
      <c r="AM399" s="269" t="str">
        <f aca="false">ROUND((L399-Control!$C$3)/365,0)&amp;" Year"</f>
        <v>-20 Year</v>
      </c>
      <c r="AN399" s="260" t="str">
        <f aca="false">IF(F399="AAA",1,IF(F399="AA+",2,IF(F399="AA",3,IF(F399="AA-",4,IF(F399="A+",5,IF(F399="A",6,IF(F399="A-",7,IF(F399="BBB+",8,"Code"))))))))</f>
        <v>Code</v>
      </c>
      <c r="AO399" s="260" t="n">
        <f aca="false">IF(F399="BBB",9,IF(F399="BBB-",10,IF(F399="BB+",11,IF(F399="BB",12,IF(F399="BB-",13,IF(F399="B+",14,IF(F399="B",15,IF(F399="B-",16,"Code"))))))))</f>
        <v>9</v>
      </c>
      <c r="AP399" s="260" t="n">
        <f aca="false">IF(AN399="Code",AO399,AN399)</f>
        <v>9</v>
      </c>
      <c r="AQ399" s="259" t="n">
        <f aca="false">AH399-(IF(ISERROR(VLOOKUP(A399,'WTD Last'!$A$1:$AQ$605,34,0)),0,VLOOKUP(A399,'WTD Last'!$A$1:$AQ$605,34,0)))</f>
        <v>-9634.52913700001</v>
      </c>
      <c r="AR399" s="270" t="n">
        <f aca="false">R399-(IF(ISERROR(VLOOKUP(A399,'WTD Last'!$A$1:$AQ$605,18,0)),0,VLOOKUP(A399,'WTD Last'!$A$1:$AQ$605,18,0)))</f>
        <v>-1.724566</v>
      </c>
      <c r="AS399" s="259" t="n">
        <f aca="false">O399-(IF(ISERROR(VLOOKUP(A399,'WTD Last'!$A$1:$AQ$605,15,0)),0,VLOOKUP(A399,'WTD Last'!$A$1:$AQ$605,15,0)))</f>
        <v>-39.4754570000005</v>
      </c>
      <c r="AT399" s="259" t="n">
        <f aca="false">N399*(P399/100)/360</f>
        <v>-361.111111111111</v>
      </c>
      <c r="AV399" s="261" t="n">
        <v>93173</v>
      </c>
      <c r="AW399" s="255"/>
      <c r="AX399" s="257"/>
    </row>
    <row r="400" customFormat="false" ht="12.75" hidden="false" customHeight="false" outlineLevel="0" collapsed="false">
      <c r="A400" s="255" t="n">
        <v>1530</v>
      </c>
      <c r="B400" s="255" t="n">
        <v>578</v>
      </c>
      <c r="C400" s="255" t="s">
        <v>2</v>
      </c>
      <c r="D400" s="255" t="s">
        <v>157</v>
      </c>
      <c r="E400" s="255" t="s">
        <v>376</v>
      </c>
      <c r="F400" s="255" t="s">
        <v>172</v>
      </c>
      <c r="G400" s="255" t="s">
        <v>112</v>
      </c>
      <c r="H400" s="255" t="s">
        <v>168</v>
      </c>
      <c r="I400" s="255" t="s">
        <v>156</v>
      </c>
      <c r="J400" s="256" t="s">
        <v>158</v>
      </c>
      <c r="K400" s="268" t="n">
        <v>36896</v>
      </c>
      <c r="L400" s="268" t="n">
        <v>38722</v>
      </c>
      <c r="M400" s="255" t="s">
        <v>155</v>
      </c>
      <c r="N400" s="257" t="n">
        <v>10000000</v>
      </c>
      <c r="O400" s="257" t="n">
        <v>-4178.067686</v>
      </c>
      <c r="P400" s="258" t="n">
        <v>1.3</v>
      </c>
      <c r="Q400" s="257" t="n">
        <v>117.056366</v>
      </c>
      <c r="R400" s="257" t="n">
        <v>116.925358</v>
      </c>
      <c r="S400" s="258" t="n">
        <v>-0.0789622526346746</v>
      </c>
      <c r="T400" s="257" t="n">
        <v>329.909636146702</v>
      </c>
      <c r="U400" s="257" t="n">
        <v>1353.591021</v>
      </c>
      <c r="V400" s="257" t="n">
        <v>0</v>
      </c>
      <c r="W400" s="257" t="n">
        <v>1683.5006571467</v>
      </c>
      <c r="X400" s="257" t="n">
        <v>84306.673312</v>
      </c>
      <c r="Y400" s="257" t="n">
        <v>85273.058415</v>
      </c>
      <c r="Z400" s="257" t="n">
        <v>966.385103000008</v>
      </c>
      <c r="AA400" s="257" t="n">
        <v>-717.115554146694</v>
      </c>
      <c r="AB400" s="257" t="n">
        <v>84306.673312</v>
      </c>
      <c r="AC400" s="257" t="n">
        <v>85273.058415</v>
      </c>
      <c r="AD400" s="257" t="n">
        <v>966.385103000008</v>
      </c>
      <c r="AF400" s="257" t="n">
        <v>-41237.52806082</v>
      </c>
      <c r="AG400" s="259" t="n">
        <f aca="false">IF(ISERROR(VLOOKUP(B400,Acc_Cash!$A:$H,3,FALSE())),0,VLOOKUP(B400,Acc_Cash!$A:$H,3,FALSE()))</f>
        <v>0</v>
      </c>
      <c r="AH400" s="259" t="n">
        <f aca="false">AG400+AC400</f>
        <v>85273.058415</v>
      </c>
      <c r="AI400" s="259" t="n">
        <f aca="false">AH400-(IF(ISERROR(VLOOKUP(A400,'YTD Last'!$E$2:$Z$500,21,0)),0,VLOOKUP(A400,'YTD Last'!$E$2:$Z$500,21,0)))</f>
        <v>70060.555637</v>
      </c>
      <c r="AJ400" s="259" t="n">
        <f aca="false">AH400-IF(ISERROR(VLOOKUP(A400,'QTD Last'!$A$2:$AH$600,34,0)),0,VLOOKUP(A400,'QTD Last'!$A$2:$AH$600,34,0))</f>
        <v>966.385103000008</v>
      </c>
      <c r="AK400" s="259" t="n">
        <f aca="false">AH400-IF(ISERROR(VLOOKUP(A400,'MTD Last'!$A$2:$AH$600,34,0)),0,VLOOKUP(A400,'MTD Last'!$A$2:$AH$600,34,0))</f>
        <v>966.385103000008</v>
      </c>
      <c r="AL400" s="259" t="n">
        <f aca="false">AD400-AE400</f>
        <v>966.385103000008</v>
      </c>
      <c r="AM400" s="269" t="str">
        <f aca="false">ROUND((L400-Control!$C$3)/365,0)&amp;" Year"</f>
        <v>-20 Year</v>
      </c>
      <c r="AN400" s="260" t="str">
        <f aca="false">IF(F400="AAA",1,IF(F400="AA+",2,IF(F400="AA",3,IF(F400="AA-",4,IF(F400="A+",5,IF(F400="A",6,IF(F400="A-",7,IF(F400="BBB+",8,"Code"))))))))</f>
        <v>Code</v>
      </c>
      <c r="AO400" s="260" t="n">
        <f aca="false">IF(F400="BBB",9,IF(F400="BBB-",10,IF(F400="BB+",11,IF(F400="BB",12,IF(F400="BB-",13,IF(F400="B+",14,IF(F400="B",15,IF(F400="B-",16,"Code"))))))))</f>
        <v>9</v>
      </c>
      <c r="AP400" s="260" t="n">
        <f aca="false">IF(AN400="Code",AO400,AN400)</f>
        <v>9</v>
      </c>
      <c r="AQ400" s="259" t="n">
        <f aca="false">AH400-(IF(ISERROR(VLOOKUP(A400,'WTD Last'!$A$1:$AQ$605,34,0)),0,VLOOKUP(A400,'WTD Last'!$A$1:$AQ$605,34,0)))</f>
        <v>9634.52913700001</v>
      </c>
      <c r="AR400" s="270" t="n">
        <f aca="false">R400-(IF(ISERROR(VLOOKUP(A400,'WTD Last'!$A$1:$AQ$605,18,0)),0,VLOOKUP(A400,'WTD Last'!$A$1:$AQ$605,18,0)))</f>
        <v>-1.724566</v>
      </c>
      <c r="AS400" s="259" t="n">
        <f aca="false">O400-(IF(ISERROR(VLOOKUP(A400,'WTD Last'!$A$1:$AQ$605,15,0)),0,VLOOKUP(A400,'WTD Last'!$A$1:$AQ$605,15,0)))</f>
        <v>39.4754570000005</v>
      </c>
      <c r="AT400" s="259" t="n">
        <f aca="false">N400*(P400/100)/360</f>
        <v>361.111111111111</v>
      </c>
      <c r="AV400" s="261" t="n">
        <v>93173</v>
      </c>
      <c r="AW400" s="255"/>
      <c r="AX400" s="257"/>
    </row>
    <row r="401" customFormat="false" ht="12.75" hidden="false" customHeight="false" outlineLevel="0" collapsed="false">
      <c r="A401" s="255" t="n">
        <v>1642</v>
      </c>
      <c r="B401" s="255" t="n">
        <v>846</v>
      </c>
      <c r="C401" s="255" t="s">
        <v>2</v>
      </c>
      <c r="D401" s="255" t="s">
        <v>104</v>
      </c>
      <c r="E401" s="255" t="s">
        <v>376</v>
      </c>
      <c r="F401" s="255" t="s">
        <v>172</v>
      </c>
      <c r="G401" s="255" t="s">
        <v>112</v>
      </c>
      <c r="H401" s="255" t="s">
        <v>168</v>
      </c>
      <c r="I401" s="255" t="s">
        <v>180</v>
      </c>
      <c r="J401" s="256" t="s">
        <v>189</v>
      </c>
      <c r="K401" s="268" t="n">
        <v>36935</v>
      </c>
      <c r="L401" s="268" t="n">
        <v>38761</v>
      </c>
      <c r="M401" s="255" t="s">
        <v>155</v>
      </c>
      <c r="N401" s="257" t="n">
        <v>-10000000</v>
      </c>
      <c r="O401" s="257" t="n">
        <v>4262.257891</v>
      </c>
      <c r="P401" s="258" t="n">
        <v>1.3</v>
      </c>
      <c r="Q401" s="257" t="n">
        <v>118.106128</v>
      </c>
      <c r="R401" s="257" t="n">
        <v>117.976642</v>
      </c>
      <c r="S401" s="258" t="n">
        <v>-0.0859127454622971</v>
      </c>
      <c r="T401" s="257" t="n">
        <v>-366.18227728415</v>
      </c>
      <c r="U401" s="257" t="n">
        <v>-1323.248499</v>
      </c>
      <c r="V401" s="257" t="n">
        <v>0</v>
      </c>
      <c r="W401" s="257" t="n">
        <v>-1689.43077628415</v>
      </c>
      <c r="X401" s="257" t="n">
        <v>-66840.068743</v>
      </c>
      <c r="Y401" s="257" t="n">
        <v>-67804.737309</v>
      </c>
      <c r="Z401" s="257" t="n">
        <v>-964.668566000008</v>
      </c>
      <c r="AA401" s="257" t="n">
        <v>724.762210284143</v>
      </c>
      <c r="AB401" s="257" t="n">
        <v>-66840.068743</v>
      </c>
      <c r="AC401" s="257" t="n">
        <v>-67804.737309</v>
      </c>
      <c r="AD401" s="257" t="n">
        <v>-964.668566000008</v>
      </c>
      <c r="AF401" s="257" t="n">
        <v>42068.48538417</v>
      </c>
      <c r="AG401" s="259" t="n">
        <f aca="false">IF(ISERROR(VLOOKUP(B401,Acc_Cash!$A:$H,3,FALSE())),0,VLOOKUP(B401,Acc_Cash!$A:$H,3,FALSE()))</f>
        <v>0</v>
      </c>
      <c r="AH401" s="259" t="n">
        <f aca="false">AG401+AC401</f>
        <v>-67804.737309</v>
      </c>
      <c r="AI401" s="259" t="n">
        <f aca="false">AH401-(IF(ISERROR(VLOOKUP(A401,'YTD Last'!$E$2:$Z$500,21,0)),0,VLOOKUP(A401,'YTD Last'!$E$2:$Z$500,21,0)))</f>
        <v>-67804.737309</v>
      </c>
      <c r="AJ401" s="259" t="n">
        <f aca="false">AH401-IF(ISERROR(VLOOKUP(A401,'QTD Last'!$A$2:$AH$600,34,0)),0,VLOOKUP(A401,'QTD Last'!$A$2:$AH$600,34,0))</f>
        <v>-964.668566000008</v>
      </c>
      <c r="AK401" s="259" t="n">
        <f aca="false">AH401-IF(ISERROR(VLOOKUP(A401,'MTD Last'!$A$2:$AH$600,34,0)),0,VLOOKUP(A401,'MTD Last'!$A$2:$AH$600,34,0))</f>
        <v>-964.668566000008</v>
      </c>
      <c r="AL401" s="259" t="n">
        <f aca="false">AD401-AE401</f>
        <v>-964.668566000008</v>
      </c>
      <c r="AM401" s="269" t="str">
        <f aca="false">ROUND((L401-Control!$C$3)/365,0)&amp;" Year"</f>
        <v>-20 Year</v>
      </c>
      <c r="AN401" s="260" t="str">
        <f aca="false">IF(F401="AAA",1,IF(F401="AA+",2,IF(F401="AA",3,IF(F401="AA-",4,IF(F401="A+",5,IF(F401="A",6,IF(F401="A-",7,IF(F401="BBB+",8,"Code"))))))))</f>
        <v>Code</v>
      </c>
      <c r="AO401" s="260" t="n">
        <f aca="false">IF(F401="BBB",9,IF(F401="BBB-",10,IF(F401="BB+",11,IF(F401="BB",12,IF(F401="BB-",13,IF(F401="B+",14,IF(F401="B",15,IF(F401="B-",16,"Code"))))))))</f>
        <v>9</v>
      </c>
      <c r="AP401" s="260" t="n">
        <f aca="false">IF(AN401="Code",AO401,AN401)</f>
        <v>9</v>
      </c>
      <c r="AQ401" s="259" t="n">
        <f aca="false">AH401-(IF(ISERROR(VLOOKUP(A401,'WTD Last'!$A$1:$AQ$605,34,0)),0,VLOOKUP(A401,'WTD Last'!$A$1:$AQ$605,34,0)))</f>
        <v>-9755.57176100001</v>
      </c>
      <c r="AR401" s="270" t="n">
        <f aca="false">R401-(IF(ISERROR(VLOOKUP(A401,'WTD Last'!$A$1:$AQ$605,18,0)),0,VLOOKUP(A401,'WTD Last'!$A$1:$AQ$605,18,0)))</f>
        <v>-1.71918000000001</v>
      </c>
      <c r="AS401" s="259" t="n">
        <f aca="false">O401-(IF(ISERROR(VLOOKUP(A401,'WTD Last'!$A$1:$AQ$605,15,0)),0,VLOOKUP(A401,'WTD Last'!$A$1:$AQ$605,15,0)))</f>
        <v>-40.7682429999995</v>
      </c>
      <c r="AT401" s="259" t="n">
        <f aca="false">N401*(P401/100)/360</f>
        <v>-361.111111111111</v>
      </c>
      <c r="AU401" s="261" t="n">
        <v>122</v>
      </c>
      <c r="AV401" s="261" t="n">
        <v>93173</v>
      </c>
      <c r="AW401" s="255"/>
      <c r="AX401" s="257"/>
    </row>
    <row r="402" customFormat="false" ht="12.75" hidden="false" customHeight="false" outlineLevel="0" collapsed="false">
      <c r="A402" s="255" t="n">
        <v>1351</v>
      </c>
      <c r="B402" s="255" t="n">
        <v>509</v>
      </c>
      <c r="C402" s="255" t="s">
        <v>2</v>
      </c>
      <c r="D402" s="255" t="s">
        <v>104</v>
      </c>
      <c r="E402" s="255" t="s">
        <v>377</v>
      </c>
      <c r="F402" s="255" t="s">
        <v>163</v>
      </c>
      <c r="G402" s="255" t="s">
        <v>96</v>
      </c>
      <c r="H402" s="255" t="s">
        <v>110</v>
      </c>
      <c r="I402" s="255" t="s">
        <v>156</v>
      </c>
      <c r="J402" s="256" t="s">
        <v>105</v>
      </c>
      <c r="K402" s="268" t="n">
        <v>36896</v>
      </c>
      <c r="L402" s="268" t="n">
        <v>38722</v>
      </c>
      <c r="M402" s="255" t="s">
        <v>155</v>
      </c>
      <c r="N402" s="257" t="n">
        <v>-10000000</v>
      </c>
      <c r="O402" s="257" t="n">
        <v>4016.106978</v>
      </c>
      <c r="P402" s="258" t="n">
        <v>0.18</v>
      </c>
      <c r="Q402" s="257" t="n">
        <v>19.181601</v>
      </c>
      <c r="R402" s="257" t="n">
        <v>19.067723</v>
      </c>
      <c r="S402" s="258" t="n">
        <v>-0.1187089840055</v>
      </c>
      <c r="T402" s="257" t="n">
        <v>-476.747979015777</v>
      </c>
      <c r="U402" s="257" t="n">
        <v>-262.247904</v>
      </c>
      <c r="V402" s="257" t="n">
        <v>0</v>
      </c>
      <c r="W402" s="257" t="n">
        <v>-738.995883015777</v>
      </c>
      <c r="X402" s="257" t="n">
        <v>597.301265</v>
      </c>
      <c r="Y402" s="257" t="n">
        <v>69.988877</v>
      </c>
      <c r="Z402" s="257" t="n">
        <v>-527.312388</v>
      </c>
      <c r="AA402" s="257" t="n">
        <v>211.683495015777</v>
      </c>
      <c r="AB402" s="257" t="n">
        <v>597.301265</v>
      </c>
      <c r="AC402" s="257" t="n">
        <v>69.988877</v>
      </c>
      <c r="AD402" s="257" t="n">
        <v>-527.312388</v>
      </c>
      <c r="AF402" s="257" t="n">
        <v>11891.692761858</v>
      </c>
      <c r="AG402" s="259" t="n">
        <f aca="false">IF(ISERROR(VLOOKUP(B402,Acc_Cash!$A:$H,3,FALSE())),0,VLOOKUP(B402,Acc_Cash!$A:$H,3,FALSE()))</f>
        <v>0</v>
      </c>
      <c r="AH402" s="259" t="n">
        <f aca="false">AG402+AC402</f>
        <v>69.988877</v>
      </c>
      <c r="AI402" s="259" t="n">
        <f aca="false">AH402-(IF(ISERROR(VLOOKUP(A402,'YTD Last'!$E$2:$Z$500,21,0)),0,VLOOKUP(A402,'YTD Last'!$E$2:$Z$500,21,0)))</f>
        <v>5045.57413</v>
      </c>
      <c r="AJ402" s="259" t="n">
        <f aca="false">AH402-IF(ISERROR(VLOOKUP(A402,'QTD Last'!$A$2:$AH$600,34,0)),0,VLOOKUP(A402,'QTD Last'!$A$2:$AH$600,34,0))</f>
        <v>-527.312388</v>
      </c>
      <c r="AK402" s="259" t="n">
        <f aca="false">AH402-IF(ISERROR(VLOOKUP(A402,'MTD Last'!$A$2:$AH$600,34,0)),0,VLOOKUP(A402,'MTD Last'!$A$2:$AH$600,34,0))</f>
        <v>-527.312388</v>
      </c>
      <c r="AL402" s="259" t="n">
        <f aca="false">AD402-AE402</f>
        <v>-527.312388</v>
      </c>
      <c r="AM402" s="269" t="str">
        <f aca="false">ROUND((L402-Control!$C$3)/365,0)&amp;" Year"</f>
        <v>-20 Year</v>
      </c>
      <c r="AN402" s="260" t="n">
        <f aca="false">IF(F402="AAA",1,IF(F402="AA+",2,IF(F402="AA",3,IF(F402="AA-",4,IF(F402="A+",5,IF(F402="A",6,IF(F402="A-",7,IF(F402="BBB+",8,"Code"))))))))</f>
        <v>4</v>
      </c>
      <c r="AO402" s="260" t="str">
        <f aca="false">IF(F402="BBB",9,IF(F402="BBB-",10,IF(F402="BB+",11,IF(F402="BB",12,IF(F402="BB-",13,IF(F402="B+",14,IF(F402="B",15,IF(F402="B-",16,"Code"))))))))</f>
        <v>Code</v>
      </c>
      <c r="AP402" s="260" t="n">
        <f aca="false">IF(AN402="Code",AO402,AN402)</f>
        <v>4</v>
      </c>
      <c r="AQ402" s="259" t="n">
        <f aca="false">AH402-(IF(ISERROR(VLOOKUP(A402,'WTD Last'!$A$1:$AQ$605,34,0)),0,VLOOKUP(A402,'WTD Last'!$A$1:$AQ$605,34,0)))</f>
        <v>-2542.06314</v>
      </c>
      <c r="AR402" s="270" t="n">
        <f aca="false">R402-(IF(ISERROR(VLOOKUP(A402,'WTD Last'!$A$1:$AQ$605,18,0)),0,VLOOKUP(A402,'WTD Last'!$A$1:$AQ$605,18,0)))</f>
        <v>-0.494654999999998</v>
      </c>
      <c r="AS402" s="259" t="n">
        <f aca="false">O402-(IF(ISERROR(VLOOKUP(A402,'WTD Last'!$A$1:$AQ$605,15,0)),0,VLOOKUP(A402,'WTD Last'!$A$1:$AQ$605,15,0)))</f>
        <v>-37.4683519999994</v>
      </c>
      <c r="AT402" s="259" t="n">
        <f aca="false">N402*(P402/100)/360</f>
        <v>-50</v>
      </c>
      <c r="AV402" s="261" t="n">
        <v>83562</v>
      </c>
      <c r="AW402" s="255"/>
      <c r="AX402" s="257"/>
    </row>
    <row r="403" customFormat="false" ht="12.75" hidden="false" customHeight="false" outlineLevel="0" collapsed="false">
      <c r="A403" s="255" t="n">
        <v>1569</v>
      </c>
      <c r="B403" s="255" t="n">
        <v>615</v>
      </c>
      <c r="C403" s="255" t="s">
        <v>2</v>
      </c>
      <c r="D403" s="255" t="s">
        <v>157</v>
      </c>
      <c r="E403" s="255" t="s">
        <v>377</v>
      </c>
      <c r="F403" s="255" t="s">
        <v>163</v>
      </c>
      <c r="G403" s="255" t="s">
        <v>96</v>
      </c>
      <c r="H403" s="255" t="s">
        <v>110</v>
      </c>
      <c r="I403" s="255" t="s">
        <v>156</v>
      </c>
      <c r="J403" s="256" t="s">
        <v>158</v>
      </c>
      <c r="K403" s="268" t="n">
        <v>36896</v>
      </c>
      <c r="L403" s="268" t="n">
        <v>38722</v>
      </c>
      <c r="M403" s="255" t="s">
        <v>155</v>
      </c>
      <c r="N403" s="257" t="n">
        <v>10000000</v>
      </c>
      <c r="O403" s="257" t="n">
        <v>-4016.106978</v>
      </c>
      <c r="P403" s="258" t="n">
        <v>0.18</v>
      </c>
      <c r="Q403" s="257" t="n">
        <v>19.181601</v>
      </c>
      <c r="R403" s="257" t="n">
        <v>19.067723</v>
      </c>
      <c r="S403" s="258" t="n">
        <v>-0.1187089840055</v>
      </c>
      <c r="T403" s="257" t="n">
        <v>476.747979015777</v>
      </c>
      <c r="U403" s="257" t="n">
        <v>262.247904</v>
      </c>
      <c r="V403" s="257" t="n">
        <v>0</v>
      </c>
      <c r="W403" s="257" t="n">
        <v>738.995883015777</v>
      </c>
      <c r="X403" s="257" t="n">
        <v>-597.301265</v>
      </c>
      <c r="Y403" s="257" t="n">
        <v>-69.988877</v>
      </c>
      <c r="Z403" s="257" t="n">
        <v>527.312388</v>
      </c>
      <c r="AA403" s="257" t="n">
        <v>-211.683495015777</v>
      </c>
      <c r="AB403" s="257" t="n">
        <v>-597.301265</v>
      </c>
      <c r="AC403" s="257" t="n">
        <v>-69.988877</v>
      </c>
      <c r="AD403" s="257" t="n">
        <v>527.312388</v>
      </c>
      <c r="AF403" s="257" t="n">
        <v>-11891.692761858</v>
      </c>
      <c r="AG403" s="259" t="n">
        <f aca="false">IF(ISERROR(VLOOKUP(B403,Acc_Cash!$A:$H,3,FALSE())),0,VLOOKUP(B403,Acc_Cash!$A:$H,3,FALSE()))</f>
        <v>0</v>
      </c>
      <c r="AH403" s="259" t="n">
        <f aca="false">AG403+AC403</f>
        <v>-69.988877</v>
      </c>
      <c r="AI403" s="259" t="n">
        <f aca="false">AH403-(IF(ISERROR(VLOOKUP(A403,'YTD Last'!$E$2:$Z$383,21,0)),0,VLOOKUP(A403,'YTD Last'!$E$2:$Z$383,21,0)))</f>
        <v>-5045.57413</v>
      </c>
      <c r="AJ403" s="259" t="n">
        <f aca="false">AH403-IF(ISERROR(VLOOKUP(A403,'QTD Last'!$A$2:$AH$600,34,0)),0,VLOOKUP(A403,'QTD Last'!$A$2:$AH$600,34,0))</f>
        <v>527.312388</v>
      </c>
      <c r="AK403" s="259" t="n">
        <f aca="false">AH403-IF(ISERROR(VLOOKUP(A403,'MTD Last'!$A$2:$AH$600,34,0)),0,VLOOKUP(A403,'MTD Last'!$A$2:$AH$600,34,0))</f>
        <v>527.312388</v>
      </c>
      <c r="AL403" s="259" t="n">
        <f aca="false">AD403-AE403</f>
        <v>527.312388</v>
      </c>
      <c r="AM403" s="269" t="str">
        <f aca="false">ROUND((L403-Control!$C$3)/365,0)&amp;" Year"</f>
        <v>-20 Year</v>
      </c>
      <c r="AN403" s="260" t="n">
        <f aca="false">IF(F403="AAA",1,IF(F403="AA+",2,IF(F403="AA",3,IF(F403="AA-",4,IF(F403="A+",5,IF(F403="A",6,IF(F403="A-",7,IF(F403="BBB+",8,"Code"))))))))</f>
        <v>4</v>
      </c>
      <c r="AO403" s="260" t="str">
        <f aca="false">IF(F403="BBB",9,IF(F403="BBB-",10,IF(F403="BB+",11,IF(F403="BB",12,IF(F403="BB-",13,IF(F403="B+",14,IF(F403="B",15,IF(F403="B-",16,"Code"))))))))</f>
        <v>Code</v>
      </c>
      <c r="AP403" s="260" t="n">
        <f aca="false">IF(AN403="Code",AO403,AN403)</f>
        <v>4</v>
      </c>
      <c r="AQ403" s="259" t="n">
        <f aca="false">AH403-(IF(ISERROR(VLOOKUP(A403,'WTD Last'!$A$1:$AQ$605,34,0)),0,VLOOKUP(A403,'WTD Last'!$A$1:$AQ$605,34,0)))</f>
        <v>2542.06314</v>
      </c>
      <c r="AR403" s="270" t="n">
        <f aca="false">R403-(IF(ISERROR(VLOOKUP(A403,'WTD Last'!$A$1:$AQ$605,18,0)),0,VLOOKUP(A403,'WTD Last'!$A$1:$AQ$605,18,0)))</f>
        <v>-0.494654999999998</v>
      </c>
      <c r="AS403" s="259" t="n">
        <f aca="false">O403-(IF(ISERROR(VLOOKUP(A403,'WTD Last'!$A$1:$AQ$605,15,0)),0,VLOOKUP(A403,'WTD Last'!$A$1:$AQ$605,15,0)))</f>
        <v>37.4683519999994</v>
      </c>
      <c r="AT403" s="259" t="n">
        <f aca="false">N403*(P403/100)/360</f>
        <v>50</v>
      </c>
      <c r="AV403" s="261" t="n">
        <v>83562</v>
      </c>
      <c r="AW403" s="255"/>
      <c r="AX403" s="257"/>
    </row>
    <row r="404" customFormat="false" ht="12.75" hidden="false" customHeight="false" outlineLevel="0" collapsed="false">
      <c r="A404" s="255" t="n">
        <v>1588</v>
      </c>
      <c r="B404" s="255" t="n">
        <v>642</v>
      </c>
      <c r="C404" s="255" t="s">
        <v>2</v>
      </c>
      <c r="D404" s="255" t="s">
        <v>104</v>
      </c>
      <c r="E404" s="255" t="s">
        <v>378</v>
      </c>
      <c r="F404" s="255" t="s">
        <v>102</v>
      </c>
      <c r="G404" s="255" t="s">
        <v>112</v>
      </c>
      <c r="H404" s="255" t="s">
        <v>110</v>
      </c>
      <c r="I404" s="255" t="s">
        <v>219</v>
      </c>
      <c r="J404" s="256" t="s">
        <v>105</v>
      </c>
      <c r="K404" s="268" t="n">
        <v>36888</v>
      </c>
      <c r="L404" s="268" t="n">
        <v>36987</v>
      </c>
      <c r="M404" s="255" t="s">
        <v>155</v>
      </c>
      <c r="N404" s="257" t="n">
        <v>20000000</v>
      </c>
      <c r="O404" s="257" t="n">
        <v>-36.341642</v>
      </c>
      <c r="P404" s="258" t="n">
        <v>0.6</v>
      </c>
      <c r="Q404" s="257" t="n">
        <v>92.721172</v>
      </c>
      <c r="R404" s="257" t="n">
        <v>78.370755</v>
      </c>
      <c r="S404" s="258" t="n">
        <v>-0.54866508962137</v>
      </c>
      <c r="T404" s="257" t="n">
        <v>19.9393902649177</v>
      </c>
      <c r="U404" s="257" t="n">
        <v>667.834383</v>
      </c>
      <c r="V404" s="257" t="n">
        <v>0</v>
      </c>
      <c r="W404" s="257" t="n">
        <v>687.773773264918</v>
      </c>
      <c r="X404" s="257" t="n">
        <v>31446.695545</v>
      </c>
      <c r="Y404" s="257" t="n">
        <v>32123.68753</v>
      </c>
      <c r="Z404" s="257" t="n">
        <v>676.991985000001</v>
      </c>
      <c r="AA404" s="257" t="n">
        <v>-10.7817882649172</v>
      </c>
      <c r="AB404" s="257" t="n">
        <v>31446.695545</v>
      </c>
      <c r="AC404" s="257" t="n">
        <v>32123.68753</v>
      </c>
      <c r="AD404" s="257" t="n">
        <v>676.991985000001</v>
      </c>
      <c r="AF404" s="257" t="n">
        <v>-209.237003815</v>
      </c>
      <c r="AG404" s="259" t="n">
        <f aca="false">IF(ISERROR(VLOOKUP(B404,Acc_Cash!$A:$H,3,FALSE())),0,VLOOKUP(B404,Acc_Cash!$A:$H,3,FALSE()))</f>
        <v>0</v>
      </c>
      <c r="AH404" s="259" t="n">
        <f aca="false">AG404+AC404</f>
        <v>32123.68753</v>
      </c>
      <c r="AI404" s="259" t="n">
        <f aca="false">AH404-(IF(ISERROR(VLOOKUP(A404,'YTD Last'!$E$2:$Z$500,21,0)),0,VLOOKUP(A404,'YTD Last'!$E$2:$Z$500,21,0)))</f>
        <v>33806.081651</v>
      </c>
      <c r="AJ404" s="259" t="n">
        <f aca="false">AH404-IF(ISERROR(VLOOKUP(A404,'QTD Last'!$A$2:$AH$600,34,0)),0,VLOOKUP(A404,'QTD Last'!$A$2:$AH$600,34,0))</f>
        <v>676.991985000001</v>
      </c>
      <c r="AK404" s="259" t="n">
        <f aca="false">AH404-IF(ISERROR(VLOOKUP(A404,'MTD Last'!$A$2:$AH$600,34,0)),0,VLOOKUP(A404,'MTD Last'!$A$2:$AH$600,34,0))</f>
        <v>676.991985000001</v>
      </c>
      <c r="AL404" s="259" t="n">
        <f aca="false">AD404-AE404</f>
        <v>676.991985000001</v>
      </c>
      <c r="AM404" s="269" t="str">
        <f aca="false">ROUND((L404-Control!$C$3)/365,0)&amp;" Year"</f>
        <v>-24 Year</v>
      </c>
      <c r="AN404" s="260" t="n">
        <f aca="false">IF(F404="AAA",1,IF(F404="AA+",2,IF(F404="AA",3,IF(F404="AA-",4,IF(F404="A+",5,IF(F404="A",6,IF(F404="A-",7,IF(F404="BBB+",8,"Code"))))))))</f>
        <v>6</v>
      </c>
      <c r="AO404" s="260" t="str">
        <f aca="false">IF(F404="BBB",9,IF(F404="BBB-",10,IF(F404="BB+",11,IF(F404="BB",12,IF(F404="BB-",13,IF(F404="B+",14,IF(F404="B",15,IF(F404="B-",16,"Code"))))))))</f>
        <v>Code</v>
      </c>
      <c r="AP404" s="260" t="n">
        <f aca="false">IF(AN404="Code",AO404,AN404)</f>
        <v>6</v>
      </c>
      <c r="AQ404" s="259" t="n">
        <f aca="false">AH404-(IF(ISERROR(VLOOKUP(A404,'WTD Last'!$A$1:$AQ$605,34,0)),0,VLOOKUP(A404,'WTD Last'!$A$1:$AQ$605,34,0)))</f>
        <v>2397.13271</v>
      </c>
      <c r="AR404" s="270" t="n">
        <f aca="false">R404-(IF(ISERROR(VLOOKUP(A404,'WTD Last'!$A$1:$AQ$605,18,0)),0,VLOOKUP(A404,'WTD Last'!$A$1:$AQ$605,18,0)))</f>
        <v>19.776039</v>
      </c>
      <c r="AS404" s="259" t="n">
        <f aca="false">O404-(IF(ISERROR(VLOOKUP(A404,'WTD Last'!$A$1:$AQ$605,15,0)),0,VLOOKUP(A404,'WTD Last'!$A$1:$AQ$605,15,0)))</f>
        <v>41.383854</v>
      </c>
      <c r="AT404" s="259" t="n">
        <f aca="false">N404*(P404/100)/360</f>
        <v>333.333333333333</v>
      </c>
      <c r="AU404" s="261" t="n">
        <v>81676</v>
      </c>
      <c r="AV404" s="261" t="n">
        <v>54821</v>
      </c>
      <c r="AW404" s="255"/>
      <c r="AX404" s="257"/>
    </row>
    <row r="405" customFormat="false" ht="12.75" hidden="false" customHeight="false" outlineLevel="0" collapsed="false">
      <c r="A405" s="255" t="n">
        <v>219</v>
      </c>
      <c r="B405" s="255" t="n">
        <v>336</v>
      </c>
      <c r="C405" s="255" t="s">
        <v>2</v>
      </c>
      <c r="D405" s="255" t="s">
        <v>104</v>
      </c>
      <c r="E405" s="255" t="s">
        <v>379</v>
      </c>
      <c r="F405" s="255" t="s">
        <v>95</v>
      </c>
      <c r="G405" s="255" t="s">
        <v>151</v>
      </c>
      <c r="H405" s="255" t="s">
        <v>168</v>
      </c>
      <c r="I405" s="255" t="s">
        <v>180</v>
      </c>
      <c r="J405" s="256" t="s">
        <v>170</v>
      </c>
      <c r="K405" s="268" t="n">
        <v>36802</v>
      </c>
      <c r="L405" s="268" t="n">
        <v>38628</v>
      </c>
      <c r="M405" s="255" t="s">
        <v>155</v>
      </c>
      <c r="N405" s="257" t="n">
        <v>-5000000</v>
      </c>
      <c r="O405" s="257" t="n">
        <v>1930.710834</v>
      </c>
      <c r="P405" s="258" t="n">
        <v>0.43</v>
      </c>
      <c r="Q405" s="257" t="n">
        <v>58.978266</v>
      </c>
      <c r="R405" s="257" t="n">
        <v>58.400669</v>
      </c>
      <c r="S405" s="258" t="n">
        <v>-0.555447613057864</v>
      </c>
      <c r="T405" s="257" t="n">
        <v>-1072.40872425026</v>
      </c>
      <c r="U405" s="257" t="n">
        <v>-316.549341</v>
      </c>
      <c r="V405" s="257" t="n">
        <v>0</v>
      </c>
      <c r="W405" s="257" t="n">
        <v>-1388.95806525026</v>
      </c>
      <c r="X405" s="257" t="n">
        <v>26232.398753</v>
      </c>
      <c r="Y405" s="257" t="n">
        <v>25065.581153</v>
      </c>
      <c r="Z405" s="257" t="n">
        <v>-1166.8176</v>
      </c>
      <c r="AA405" s="257" t="n">
        <v>222.140465250257</v>
      </c>
      <c r="AB405" s="257" t="n">
        <v>26232.398753</v>
      </c>
      <c r="AC405" s="257" t="n">
        <v>25065.581153</v>
      </c>
      <c r="AD405" s="257" t="n">
        <v>-1166.8176</v>
      </c>
      <c r="AF405" s="257" t="n">
        <v>14292.086948685</v>
      </c>
      <c r="AG405" s="259" t="n">
        <f aca="false">IF(ISERROR(VLOOKUP(B405,Acc_Cash!$A:$H,3,FALSE())),0,VLOOKUP(B405,Acc_Cash!$A:$H,3,FALSE()))</f>
        <v>84518.555556</v>
      </c>
      <c r="AH405" s="259" t="n">
        <f aca="false">AG405+AC405</f>
        <v>109584.136709</v>
      </c>
      <c r="AI405" s="259" t="n">
        <f aca="false">AH405-(IF(ISERROR(VLOOKUP(A405,'YTD Last'!$E$2:$Z$383,21,0)),0,VLOOKUP(A405,'YTD Last'!$E$2:$Z$383,21,0)))</f>
        <v>-29561.300199</v>
      </c>
      <c r="AJ405" s="259" t="n">
        <f aca="false">AH405-IF(ISERROR(VLOOKUP(A405,'QTD Last'!$A$2:$AH$600,34,0)),0,VLOOKUP(A405,'QTD Last'!$A$2:$AH$600,34,0))</f>
        <v>-1166.81759999999</v>
      </c>
      <c r="AK405" s="259" t="n">
        <f aca="false">AH405-IF(ISERROR(VLOOKUP(A405,'MTD Last'!$A$2:$AH$600,34,0)),0,VLOOKUP(A405,'MTD Last'!$A$2:$AH$600,34,0))</f>
        <v>-1166.81759999999</v>
      </c>
      <c r="AL405" s="259" t="n">
        <f aca="false">AD405-AE405</f>
        <v>-1166.8176</v>
      </c>
      <c r="AM405" s="269" t="str">
        <f aca="false">ROUND((L405-Control!$C$3)/365,0)&amp;" Year"</f>
        <v>-20 Year</v>
      </c>
      <c r="AN405" s="260" t="n">
        <f aca="false">IF(F405="AAA",1,IF(F405="AA+",2,IF(F405="AA",3,IF(F405="AA-",4,IF(F405="A+",5,IF(F405="A",6,IF(F405="A-",7,IF(F405="BBB+",8,"Code"))))))))</f>
        <v>7</v>
      </c>
      <c r="AO405" s="260" t="str">
        <f aca="false">IF(F405="BBB",9,IF(F405="BBB-",10,IF(F405="BB+",11,IF(F405="BB",12,IF(F405="BB-",13,IF(F405="B+",14,IF(F405="B",15,IF(F405="B-",16,"Code"))))))))</f>
        <v>Code</v>
      </c>
      <c r="AP405" s="260" t="n">
        <f aca="false">IF(AN405="Code",AO405,AN405)</f>
        <v>7</v>
      </c>
      <c r="AQ405" s="259" t="n">
        <f aca="false">AH405-(IF(ISERROR(VLOOKUP(A405,'WTD Last'!$A$1:$AQ$605,34,0)),0,VLOOKUP(A405,'WTD Last'!$A$1:$AQ$605,34,0)))</f>
        <v>-37744.471814</v>
      </c>
      <c r="AR405" s="270" t="n">
        <f aca="false">R405-(IF(ISERROR(VLOOKUP(A405,'WTD Last'!$A$1:$AQ$605,18,0)),0,VLOOKUP(A405,'WTD Last'!$A$1:$AQ$605,18,0)))</f>
        <v>-18.842289</v>
      </c>
      <c r="AS405" s="259" t="n">
        <f aca="false">O405-(IF(ISERROR(VLOOKUP(A405,'WTD Last'!$A$1:$AQ$605,15,0)),0,VLOOKUP(A405,'WTD Last'!$A$1:$AQ$605,15,0)))</f>
        <v>-13.8452470000002</v>
      </c>
      <c r="AT405" s="259" t="n">
        <f aca="false">N405*(P405/100)/360</f>
        <v>-59.7222222222222</v>
      </c>
      <c r="AU405" s="261" t="n">
        <v>122</v>
      </c>
      <c r="AV405" s="261" t="n">
        <v>4062</v>
      </c>
      <c r="AW405" s="255"/>
      <c r="AX405" s="257"/>
    </row>
    <row r="406" customFormat="false" ht="12.75" hidden="false" customHeight="false" outlineLevel="0" collapsed="false">
      <c r="A406" s="255" t="n">
        <v>236</v>
      </c>
      <c r="B406" s="255" t="n">
        <v>351</v>
      </c>
      <c r="C406" s="255" t="s">
        <v>2</v>
      </c>
      <c r="D406" s="255" t="s">
        <v>173</v>
      </c>
      <c r="E406" s="255" t="s">
        <v>379</v>
      </c>
      <c r="F406" s="255" t="s">
        <v>95</v>
      </c>
      <c r="G406" s="255" t="s">
        <v>151</v>
      </c>
      <c r="H406" s="255" t="s">
        <v>168</v>
      </c>
      <c r="I406" s="255" t="s">
        <v>227</v>
      </c>
      <c r="J406" s="256" t="s">
        <v>170</v>
      </c>
      <c r="K406" s="268" t="n">
        <v>36818</v>
      </c>
      <c r="L406" s="268" t="n">
        <v>38627</v>
      </c>
      <c r="M406" s="255" t="s">
        <v>155</v>
      </c>
      <c r="N406" s="257" t="n">
        <v>5000000</v>
      </c>
      <c r="O406" s="257" t="n">
        <v>-1941.777771</v>
      </c>
      <c r="P406" s="258" t="n">
        <v>0.57</v>
      </c>
      <c r="Q406" s="257" t="n">
        <v>58.96444</v>
      </c>
      <c r="R406" s="257" t="n">
        <v>58.386763</v>
      </c>
      <c r="S406" s="258" t="n">
        <v>-0.55541718072002</v>
      </c>
      <c r="T406" s="257" t="n">
        <v>1078.49673515362</v>
      </c>
      <c r="U406" s="257" t="n">
        <v>332.519976</v>
      </c>
      <c r="V406" s="257" t="n">
        <v>-7125</v>
      </c>
      <c r="W406" s="257" t="n">
        <v>-5713.98328884638</v>
      </c>
      <c r="X406" s="257" t="n">
        <v>3317.265376</v>
      </c>
      <c r="Y406" s="257" t="n">
        <v>-2586.594058</v>
      </c>
      <c r="Z406" s="257" t="n">
        <v>-5903.859434</v>
      </c>
      <c r="AA406" s="257" t="n">
        <v>-189.876145153623</v>
      </c>
      <c r="AB406" s="257" t="n">
        <v>3317.265376</v>
      </c>
      <c r="AC406" s="257" t="n">
        <v>-2586.594058</v>
      </c>
      <c r="AD406" s="257" t="n">
        <v>-5903.859434</v>
      </c>
      <c r="AE406" s="257" t="n">
        <v>-7125</v>
      </c>
      <c r="AF406" s="257" t="n">
        <v>-14374.0099498275</v>
      </c>
      <c r="AG406" s="259" t="n">
        <f aca="false">IF(ISERROR(VLOOKUP(B406,Acc_Cash!$A:$H,3,FALSE())),0,VLOOKUP(B406,Acc_Cash!$A:$H,3,FALSE()))</f>
        <v>13062.5</v>
      </c>
      <c r="AH406" s="259" t="n">
        <f aca="false">AG406+AC406</f>
        <v>10475.905942</v>
      </c>
      <c r="AI406" s="259" t="n">
        <f aca="false">AH406-(IF(ISERROR(VLOOKUP(A406,'YTD Last'!$E$2:$Z$500,21,0)),0,VLOOKUP(A406,'YTD Last'!$E$2:$Z$500,21,0)))</f>
        <v>30834.999451</v>
      </c>
      <c r="AJ406" s="259" t="n">
        <f aca="false">AH406-IF(ISERROR(VLOOKUP(A406,'QTD Last'!$A$2:$AH$600,34,0)),0,VLOOKUP(A406,'QTD Last'!$A$2:$AH$600,34,0))</f>
        <v>1221.140566</v>
      </c>
      <c r="AK406" s="259" t="n">
        <f aca="false">AH406-IF(ISERROR(VLOOKUP(A406,'MTD Last'!$A$2:$AH$600,34,0)),0,VLOOKUP(A406,'MTD Last'!$A$2:$AH$600,34,0))</f>
        <v>1221.140566</v>
      </c>
      <c r="AL406" s="259" t="n">
        <f aca="false">AD406-AE406</f>
        <v>1221.140566</v>
      </c>
      <c r="AM406" s="269" t="str">
        <f aca="false">ROUND((L406-Control!$C$3)/365,0)&amp;" Year"</f>
        <v>-20 Year</v>
      </c>
      <c r="AN406" s="260" t="n">
        <f aca="false">IF(F406="AAA",1,IF(F406="AA+",2,IF(F406="AA",3,IF(F406="AA-",4,IF(F406="A+",5,IF(F406="A",6,IF(F406="A-",7,IF(F406="BBB+",8,"Code"))))))))</f>
        <v>7</v>
      </c>
      <c r="AO406" s="260" t="str">
        <f aca="false">IF(F406="BBB",9,IF(F406="BBB-",10,IF(F406="BB+",11,IF(F406="BB",12,IF(F406="BB-",13,IF(F406="B+",14,IF(F406="B",15,IF(F406="B-",16,"Code"))))))))</f>
        <v>Code</v>
      </c>
      <c r="AP406" s="260" t="n">
        <f aca="false">IF(AN406="Code",AO406,AN406)</f>
        <v>7</v>
      </c>
      <c r="AQ406" s="259" t="n">
        <f aca="false">AH406-(IF(ISERROR(VLOOKUP(A406,'WTD Last'!$A$1:$AQ$605,34,0)),0,VLOOKUP(A406,'WTD Last'!$A$1:$AQ$605,34,0)))</f>
        <v>37894.226472</v>
      </c>
      <c r="AR406" s="270" t="n">
        <f aca="false">R406-(IF(ISERROR(VLOOKUP(A406,'WTD Last'!$A$1:$AQ$605,18,0)),0,VLOOKUP(A406,'WTD Last'!$A$1:$AQ$605,18,0)))</f>
        <v>-18.837729</v>
      </c>
      <c r="AS406" s="259" t="n">
        <f aca="false">O406-(IF(ISERROR(VLOOKUP(A406,'WTD Last'!$A$1:$AQ$605,15,0)),0,VLOOKUP(A406,'WTD Last'!$A$1:$AQ$605,15,0)))</f>
        <v>13.9278729999999</v>
      </c>
      <c r="AT406" s="259" t="n">
        <f aca="false">N406*(P406/100)/360</f>
        <v>79.1666666666667</v>
      </c>
      <c r="AU406" s="261" t="n">
        <v>61429</v>
      </c>
      <c r="AV406" s="261" t="n">
        <v>4062</v>
      </c>
      <c r="AW406" s="255"/>
      <c r="AX406" s="257"/>
    </row>
    <row r="407" customFormat="false" ht="12.75" hidden="false" customHeight="false" outlineLevel="0" collapsed="false">
      <c r="A407" s="255" t="n">
        <v>237</v>
      </c>
      <c r="B407" s="255" t="n">
        <v>352</v>
      </c>
      <c r="C407" s="255" t="s">
        <v>2</v>
      </c>
      <c r="D407" s="255" t="s">
        <v>176</v>
      </c>
      <c r="E407" s="255" t="s">
        <v>379</v>
      </c>
      <c r="F407" s="255" t="s">
        <v>95</v>
      </c>
      <c r="G407" s="255" t="s">
        <v>151</v>
      </c>
      <c r="H407" s="255" t="s">
        <v>168</v>
      </c>
      <c r="I407" s="255" t="s">
        <v>177</v>
      </c>
      <c r="J407" s="256" t="s">
        <v>170</v>
      </c>
      <c r="K407" s="268" t="n">
        <v>36818</v>
      </c>
      <c r="L407" s="268" t="n">
        <v>38627</v>
      </c>
      <c r="M407" s="255" t="s">
        <v>155</v>
      </c>
      <c r="N407" s="257" t="n">
        <v>-5000000</v>
      </c>
      <c r="O407" s="257" t="n">
        <v>1941.777771</v>
      </c>
      <c r="P407" s="258" t="n">
        <v>0.57</v>
      </c>
      <c r="Q407" s="257" t="n">
        <v>58.96444</v>
      </c>
      <c r="R407" s="257" t="n">
        <v>58.386763</v>
      </c>
      <c r="S407" s="258" t="n">
        <v>-0.55541718072002</v>
      </c>
      <c r="T407" s="257" t="n">
        <v>-1078.49673515362</v>
      </c>
      <c r="U407" s="257" t="n">
        <v>-332.519976</v>
      </c>
      <c r="V407" s="257" t="n">
        <v>7125</v>
      </c>
      <c r="W407" s="257" t="n">
        <v>5713.98328884638</v>
      </c>
      <c r="X407" s="257" t="n">
        <v>-3317.265376</v>
      </c>
      <c r="Y407" s="257" t="n">
        <v>2586.594058</v>
      </c>
      <c r="Z407" s="257" t="n">
        <v>5903.859434</v>
      </c>
      <c r="AA407" s="257" t="n">
        <v>189.876145153623</v>
      </c>
      <c r="AB407" s="257" t="n">
        <v>-3317.265376</v>
      </c>
      <c r="AC407" s="257" t="n">
        <v>2586.594058</v>
      </c>
      <c r="AD407" s="257" t="n">
        <v>5903.859434</v>
      </c>
      <c r="AE407" s="257" t="n">
        <v>7125</v>
      </c>
      <c r="AF407" s="257" t="n">
        <v>14374.0099498275</v>
      </c>
      <c r="AG407" s="259" t="n">
        <f aca="false">IF(ISERROR(VLOOKUP(B407,Acc_Cash!$A:$H,3,FALSE())),0,VLOOKUP(B407,Acc_Cash!$A:$H,3,FALSE()))</f>
        <v>-13062.5</v>
      </c>
      <c r="AH407" s="259" t="n">
        <f aca="false">AG407+AC407</f>
        <v>-10475.905942</v>
      </c>
      <c r="AI407" s="259" t="n">
        <f aca="false">AH407-(IF(ISERROR(VLOOKUP(A407,'YTD Last'!$E$2:$Z$500,21,0)),0,VLOOKUP(A407,'YTD Last'!$E$2:$Z$500,21,0)))</f>
        <v>-30834.999451</v>
      </c>
      <c r="AJ407" s="259" t="n">
        <f aca="false">AH407-IF(ISERROR(VLOOKUP(A407,'QTD Last'!$A$2:$AH$600,34,0)),0,VLOOKUP(A407,'QTD Last'!$A$2:$AH$600,34,0))</f>
        <v>-1221.140566</v>
      </c>
      <c r="AK407" s="259" t="n">
        <f aca="false">AH407-IF(ISERROR(VLOOKUP(A407,'MTD Last'!$A$2:$AH$600,34,0)),0,VLOOKUP(A407,'MTD Last'!$A$2:$AH$600,34,0))</f>
        <v>-1221.140566</v>
      </c>
      <c r="AL407" s="259" t="n">
        <f aca="false">AD407-AE407</f>
        <v>-1221.140566</v>
      </c>
      <c r="AM407" s="269" t="str">
        <f aca="false">ROUND((L407-Control!$C$3)/365,0)&amp;" Year"</f>
        <v>-20 Year</v>
      </c>
      <c r="AN407" s="260" t="n">
        <f aca="false">IF(F407="AAA",1,IF(F407="AA+",2,IF(F407="AA",3,IF(F407="AA-",4,IF(F407="A+",5,IF(F407="A",6,IF(F407="A-",7,IF(F407="BBB+",8,"Code"))))))))</f>
        <v>7</v>
      </c>
      <c r="AO407" s="260" t="str">
        <f aca="false">IF(F407="BBB",9,IF(F407="BBB-",10,IF(F407="BB+",11,IF(F407="BB",12,IF(F407="BB-",13,IF(F407="B+",14,IF(F407="B",15,IF(F407="B-",16,"Code"))))))))</f>
        <v>Code</v>
      </c>
      <c r="AP407" s="260" t="n">
        <f aca="false">IF(AN407="Code",AO407,AN407)</f>
        <v>7</v>
      </c>
      <c r="AQ407" s="259" t="n">
        <f aca="false">AH407-(IF(ISERROR(VLOOKUP(A407,'WTD Last'!$A$1:$AQ$605,34,0)),0,VLOOKUP(A407,'WTD Last'!$A$1:$AQ$605,34,0)))</f>
        <v>-37894.226472</v>
      </c>
      <c r="AR407" s="270" t="n">
        <f aca="false">R407-(IF(ISERROR(VLOOKUP(A407,'WTD Last'!$A$1:$AQ$605,18,0)),0,VLOOKUP(A407,'WTD Last'!$A$1:$AQ$605,18,0)))</f>
        <v>-18.837729</v>
      </c>
      <c r="AS407" s="259" t="n">
        <f aca="false">O407-(IF(ISERROR(VLOOKUP(A407,'WTD Last'!$A$1:$AQ$605,15,0)),0,VLOOKUP(A407,'WTD Last'!$A$1:$AQ$605,15,0)))</f>
        <v>-13.9278729999999</v>
      </c>
      <c r="AT407" s="259" t="n">
        <f aca="false">N407*(P407/100)/360</f>
        <v>-79.1666666666667</v>
      </c>
      <c r="AU407" s="261" t="n">
        <v>45549</v>
      </c>
      <c r="AV407" s="261" t="n">
        <v>4062</v>
      </c>
      <c r="AW407" s="255"/>
      <c r="AX407" s="257"/>
    </row>
    <row r="408" customFormat="false" ht="12.75" hidden="false" customHeight="false" outlineLevel="0" collapsed="false">
      <c r="A408" s="255" t="n">
        <v>238</v>
      </c>
      <c r="B408" s="255" t="n">
        <v>353</v>
      </c>
      <c r="C408" s="255" t="s">
        <v>2</v>
      </c>
      <c r="D408" s="255" t="s">
        <v>178</v>
      </c>
      <c r="E408" s="255" t="s">
        <v>379</v>
      </c>
      <c r="F408" s="255" t="s">
        <v>95</v>
      </c>
      <c r="G408" s="255" t="s">
        <v>151</v>
      </c>
      <c r="H408" s="255" t="s">
        <v>168</v>
      </c>
      <c r="I408" s="255" t="s">
        <v>179</v>
      </c>
      <c r="J408" s="256" t="s">
        <v>170</v>
      </c>
      <c r="K408" s="268" t="n">
        <v>36818</v>
      </c>
      <c r="L408" s="268" t="n">
        <v>38627</v>
      </c>
      <c r="M408" s="255" t="s">
        <v>155</v>
      </c>
      <c r="N408" s="257" t="n">
        <v>5000000</v>
      </c>
      <c r="O408" s="257" t="n">
        <v>-1941.777771</v>
      </c>
      <c r="P408" s="258" t="n">
        <v>0.57</v>
      </c>
      <c r="Q408" s="257" t="n">
        <v>58.96444</v>
      </c>
      <c r="R408" s="257" t="n">
        <v>58.386763</v>
      </c>
      <c r="S408" s="258" t="n">
        <v>-0.55541718072002</v>
      </c>
      <c r="T408" s="257" t="n">
        <v>1078.49673515362</v>
      </c>
      <c r="U408" s="257" t="n">
        <v>332.519976</v>
      </c>
      <c r="V408" s="257" t="n">
        <v>-7125</v>
      </c>
      <c r="W408" s="257" t="n">
        <v>-5713.98328884638</v>
      </c>
      <c r="X408" s="257" t="n">
        <v>3317.265376</v>
      </c>
      <c r="Y408" s="257" t="n">
        <v>-2586.594058</v>
      </c>
      <c r="Z408" s="257" t="n">
        <v>-5903.859434</v>
      </c>
      <c r="AA408" s="257" t="n">
        <v>-189.876145153623</v>
      </c>
      <c r="AB408" s="257" t="n">
        <v>3317.265376</v>
      </c>
      <c r="AC408" s="257" t="n">
        <v>-2586.594058</v>
      </c>
      <c r="AD408" s="257" t="n">
        <v>-5903.859434</v>
      </c>
      <c r="AE408" s="257" t="n">
        <v>-7125</v>
      </c>
      <c r="AF408" s="257" t="n">
        <v>-14374.0099498275</v>
      </c>
      <c r="AG408" s="259" t="n">
        <f aca="false">IF(ISERROR(VLOOKUP(B408,Acc_Cash!$A:$H,3,FALSE())),0,VLOOKUP(B408,Acc_Cash!$A:$H,3,FALSE()))</f>
        <v>13062.5</v>
      </c>
      <c r="AH408" s="259" t="n">
        <f aca="false">AG408+AC408</f>
        <v>10475.905942</v>
      </c>
      <c r="AI408" s="259" t="n">
        <f aca="false">AH408-(IF(ISERROR(VLOOKUP(A408,'YTD Last'!$E$2:$Z$383,21,0)),0,VLOOKUP(A408,'YTD Last'!$E$2:$Z$383,21,0)))</f>
        <v>30834.999451</v>
      </c>
      <c r="AJ408" s="259" t="n">
        <f aca="false">AH408-IF(ISERROR(VLOOKUP(A408,'QTD Last'!$A$2:$AH$600,34,0)),0,VLOOKUP(A408,'QTD Last'!$A$2:$AH$600,34,0))</f>
        <v>1221.140566</v>
      </c>
      <c r="AK408" s="259" t="n">
        <f aca="false">AH408-IF(ISERROR(VLOOKUP(A408,'MTD Last'!$A$2:$AH$600,34,0)),0,VLOOKUP(A408,'MTD Last'!$A$2:$AH$600,34,0))</f>
        <v>1221.140566</v>
      </c>
      <c r="AL408" s="259" t="n">
        <f aca="false">AD408-AE408</f>
        <v>1221.140566</v>
      </c>
      <c r="AM408" s="269" t="str">
        <f aca="false">ROUND((L408-Control!$C$3)/365,0)&amp;" Year"</f>
        <v>-20 Year</v>
      </c>
      <c r="AN408" s="260" t="n">
        <f aca="false">IF(F408="AAA",1,IF(F408="AA+",2,IF(F408="AA",3,IF(F408="AA-",4,IF(F408="A+",5,IF(F408="A",6,IF(F408="A-",7,IF(F408="BBB+",8,"Code"))))))))</f>
        <v>7</v>
      </c>
      <c r="AO408" s="260" t="str">
        <f aca="false">IF(F408="BBB",9,IF(F408="BBB-",10,IF(F408="BB+",11,IF(F408="BB",12,IF(F408="BB-",13,IF(F408="B+",14,IF(F408="B",15,IF(F408="B-",16,"Code"))))))))</f>
        <v>Code</v>
      </c>
      <c r="AP408" s="260" t="n">
        <f aca="false">IF(AN408="Code",AO408,AN408)</f>
        <v>7</v>
      </c>
      <c r="AQ408" s="259" t="n">
        <f aca="false">AH408-(IF(ISERROR(VLOOKUP(A408,'WTD Last'!$A$1:$AQ$605,34,0)),0,VLOOKUP(A408,'WTD Last'!$A$1:$AQ$605,34,0)))</f>
        <v>37894.226472</v>
      </c>
      <c r="AR408" s="270" t="n">
        <f aca="false">R408-(IF(ISERROR(VLOOKUP(A408,'WTD Last'!$A$1:$AQ$605,18,0)),0,VLOOKUP(A408,'WTD Last'!$A$1:$AQ$605,18,0)))</f>
        <v>-18.837729</v>
      </c>
      <c r="AS408" s="259" t="n">
        <f aca="false">O408-(IF(ISERROR(VLOOKUP(A408,'WTD Last'!$A$1:$AQ$605,15,0)),0,VLOOKUP(A408,'WTD Last'!$A$1:$AQ$605,15,0)))</f>
        <v>13.9278729999999</v>
      </c>
      <c r="AT408" s="259" t="n">
        <f aca="false">N408*(P408/100)/360</f>
        <v>79.1666666666667</v>
      </c>
      <c r="AU408" s="261" t="n">
        <v>1305</v>
      </c>
      <c r="AV408" s="261" t="n">
        <v>4062</v>
      </c>
      <c r="AW408" s="255"/>
      <c r="AX408" s="257"/>
    </row>
    <row r="409" customFormat="false" ht="12.75" hidden="false" customHeight="false" outlineLevel="0" collapsed="false">
      <c r="A409" s="255" t="n">
        <v>1712</v>
      </c>
      <c r="B409" s="255" t="n">
        <v>915</v>
      </c>
      <c r="C409" s="255" t="s">
        <v>2</v>
      </c>
      <c r="D409" s="255" t="s">
        <v>104</v>
      </c>
      <c r="E409" s="255" t="s">
        <v>380</v>
      </c>
      <c r="F409" s="255" t="s">
        <v>109</v>
      </c>
      <c r="G409" s="255" t="s">
        <v>167</v>
      </c>
      <c r="H409" s="255" t="s">
        <v>97</v>
      </c>
      <c r="I409" s="255" t="s">
        <v>175</v>
      </c>
      <c r="J409" s="256" t="s">
        <v>283</v>
      </c>
      <c r="K409" s="268" t="n">
        <v>36972</v>
      </c>
      <c r="L409" s="268" t="n">
        <v>38798</v>
      </c>
      <c r="M409" s="255" t="s">
        <v>100</v>
      </c>
      <c r="N409" s="257" t="n">
        <v>-10000000</v>
      </c>
      <c r="O409" s="257" t="n">
        <v>4295.146044</v>
      </c>
      <c r="P409" s="258" t="n">
        <v>0.34</v>
      </c>
      <c r="Q409" s="257" t="n">
        <v>31.624559</v>
      </c>
      <c r="R409" s="257" t="n">
        <v>31.497858</v>
      </c>
      <c r="S409" s="258" t="n">
        <v>-0.107116251679851</v>
      </c>
      <c r="T409" s="257" t="n">
        <v>-460.079944650821</v>
      </c>
      <c r="U409" s="257" t="n">
        <v>-414.224409</v>
      </c>
      <c r="V409" s="257" t="n">
        <v>0</v>
      </c>
      <c r="W409" s="257" t="n">
        <v>-874.304353650821</v>
      </c>
      <c r="X409" s="257" t="n">
        <v>-11668.9099</v>
      </c>
      <c r="Y409" s="257" t="n">
        <v>-12329.887287</v>
      </c>
      <c r="Z409" s="257" t="n">
        <v>-660.977386999999</v>
      </c>
      <c r="AA409" s="257" t="n">
        <v>213.326966650822</v>
      </c>
      <c r="AB409" s="257" t="n">
        <v>-10291.9785318</v>
      </c>
      <c r="AC409" s="257" t="n">
        <v>-10819.4760943425</v>
      </c>
      <c r="AD409" s="257" t="n">
        <v>-527.497562542498</v>
      </c>
      <c r="AG409" s="259" t="n">
        <f aca="false">IF(ISERROR(VLOOKUP(B409,Acc_Cash!$A:$H,3,FALSE())),0,VLOOKUP(B409,Acc_Cash!$A:$H,3,FALSE()))</f>
        <v>0</v>
      </c>
      <c r="AH409" s="259" t="n">
        <f aca="false">AG409+AC409</f>
        <v>-10819.4760943425</v>
      </c>
      <c r="AI409" s="259" t="n">
        <f aca="false">AH409-(IF(ISERROR(VLOOKUP(A409,'YTD Last'!$E$2:$Z$500,21,0)),0,VLOOKUP(A409,'YTD Last'!$E$2:$Z$500,21,0)))</f>
        <v>-10819.4760943425</v>
      </c>
      <c r="AJ409" s="259" t="n">
        <f aca="false">AH409-IF(ISERROR(VLOOKUP(A409,'QTD Last'!$A$2:$AH$600,34,0)),0,VLOOKUP(A409,'QTD Last'!$A$2:$AH$600,34,0))</f>
        <v>-527.497562542498</v>
      </c>
      <c r="AK409" s="259" t="n">
        <f aca="false">AH409-IF(ISERROR(VLOOKUP(A409,'MTD Last'!$A$2:$AH$600,34,0)),0,VLOOKUP(A409,'MTD Last'!$A$2:$AH$600,34,0))</f>
        <v>-527.497562542498</v>
      </c>
      <c r="AL409" s="259" t="n">
        <f aca="false">AD409-AE409</f>
        <v>-527.497562542498</v>
      </c>
      <c r="AM409" s="269" t="str">
        <f aca="false">ROUND((L409-Control!$C$3)/365,0)&amp;" Year"</f>
        <v>-20 Year</v>
      </c>
      <c r="AN409" s="260" t="str">
        <f aca="false">IF(F409="AAA",1,IF(F409="AA+",2,IF(F409="AA",3,IF(F409="AA-",4,IF(F409="A+",5,IF(F409="A",6,IF(F409="A-",7,IF(F409="BBB+",8,"Code"))))))))</f>
        <v>Code</v>
      </c>
      <c r="AO409" s="260" t="str">
        <f aca="false">IF(F409="BBB",9,IF(F409="BBB-",10,IF(F409="BB+",11,IF(F409="BB",12,IF(F409="BB-",13,IF(F409="B+",14,IF(F409="B",15,IF(F409="B-",16,"Code"))))))))</f>
        <v>Code</v>
      </c>
      <c r="AP409" s="260" t="str">
        <f aca="false">IF(AN409="Code",AO409,AN409)</f>
        <v>Code</v>
      </c>
      <c r="AQ409" s="259" t="n">
        <f aca="false">AH409-(IF(ISERROR(VLOOKUP(A409,'WTD Last'!$A$1:$AQ$605,34,0)),0,VLOOKUP(A409,'WTD Last'!$A$1:$AQ$605,34,0)))</f>
        <v>-6230.26061834251</v>
      </c>
      <c r="AR409" s="270" t="n">
        <f aca="false">R409-(IF(ISERROR(VLOOKUP(A409,'WTD Last'!$A$1:$AQ$605,18,0)),0,VLOOKUP(A409,'WTD Last'!$A$1:$AQ$605,18,0)))</f>
        <v>-1.502142</v>
      </c>
      <c r="AS409" s="259" t="n">
        <f aca="false">O409-(IF(ISERROR(VLOOKUP(A409,'WTD Last'!$A$1:$AQ$605,15,0)),0,VLOOKUP(A409,'WTD Last'!$A$1:$AQ$605,15,0)))</f>
        <v>68.1460440000001</v>
      </c>
      <c r="AT409" s="259" t="n">
        <f aca="false">N409*(P409/100)/360</f>
        <v>-94.4444444444444</v>
      </c>
      <c r="AU409" s="261" t="n">
        <v>93466</v>
      </c>
      <c r="AV409" s="261" t="n">
        <v>92868</v>
      </c>
      <c r="AW409" s="255"/>
      <c r="AX409" s="257"/>
    </row>
    <row r="410" customFormat="false" ht="12.75" hidden="false" customHeight="false" outlineLevel="0" collapsed="false">
      <c r="A410" s="255" t="n">
        <v>1352</v>
      </c>
      <c r="B410" s="255" t="n">
        <v>510</v>
      </c>
      <c r="C410" s="255" t="s">
        <v>2</v>
      </c>
      <c r="D410" s="255" t="s">
        <v>104</v>
      </c>
      <c r="E410" s="255" t="s">
        <v>381</v>
      </c>
      <c r="F410" s="255" t="s">
        <v>172</v>
      </c>
      <c r="G410" s="255" t="s">
        <v>112</v>
      </c>
      <c r="H410" s="255" t="s">
        <v>168</v>
      </c>
      <c r="I410" s="255" t="s">
        <v>156</v>
      </c>
      <c r="J410" s="256" t="s">
        <v>170</v>
      </c>
      <c r="K410" s="268" t="n">
        <v>36896</v>
      </c>
      <c r="L410" s="268" t="n">
        <v>38722</v>
      </c>
      <c r="M410" s="255" t="s">
        <v>155</v>
      </c>
      <c r="N410" s="257" t="n">
        <v>-10000000</v>
      </c>
      <c r="O410" s="257" t="n">
        <v>4177.197104</v>
      </c>
      <c r="P410" s="258" t="n">
        <v>1.8</v>
      </c>
      <c r="Q410" s="257" t="n">
        <v>145.479226</v>
      </c>
      <c r="R410" s="257" t="n">
        <v>144.80224</v>
      </c>
      <c r="S410" s="258" t="n">
        <v>-0.587624525363446</v>
      </c>
      <c r="T410" s="257" t="n">
        <v>-2454.62346558756</v>
      </c>
      <c r="U410" s="257" t="n">
        <v>-1583.444619</v>
      </c>
      <c r="V410" s="257" t="n">
        <v>0</v>
      </c>
      <c r="W410" s="257" t="n">
        <v>-4038.06808458756</v>
      </c>
      <c r="X410" s="257" t="n">
        <v>-184128.15352</v>
      </c>
      <c r="Y410" s="257" t="n">
        <v>-187587.69587</v>
      </c>
      <c r="Z410" s="257" t="n">
        <v>-3459.54235</v>
      </c>
      <c r="AA410" s="257" t="n">
        <v>578.525734587556</v>
      </c>
      <c r="AB410" s="257" t="n">
        <v>-184128.15352</v>
      </c>
      <c r="AC410" s="257" t="n">
        <v>-187587.69587</v>
      </c>
      <c r="AD410" s="257" t="n">
        <v>-3459.54235</v>
      </c>
      <c r="AF410" s="257" t="n">
        <v>41228.93541648</v>
      </c>
      <c r="AG410" s="259" t="n">
        <f aca="false">IF(ISERROR(VLOOKUP(B410,Acc_Cash!$A:$H,3,FALSE())),0,VLOOKUP(B410,Acc_Cash!$A:$H,3,FALSE()))</f>
        <v>0</v>
      </c>
      <c r="AH410" s="259" t="n">
        <f aca="false">AG410+AC410</f>
        <v>-187587.69587</v>
      </c>
      <c r="AI410" s="259" t="n">
        <f aca="false">AH410-(IF(ISERROR(VLOOKUP(A410,'YTD Last'!$E$2:$Z$500,21,0)),0,VLOOKUP(A410,'YTD Last'!$E$2:$Z$500,21,0)))</f>
        <v>-274129.090082</v>
      </c>
      <c r="AJ410" s="259" t="n">
        <f aca="false">AH410-IF(ISERROR(VLOOKUP(A410,'QTD Last'!$A$2:$AH$600,34,0)),0,VLOOKUP(A410,'QTD Last'!$A$2:$AH$600,34,0))</f>
        <v>-3459.54235</v>
      </c>
      <c r="AK410" s="259" t="n">
        <f aca="false">AH410-IF(ISERROR(VLOOKUP(A410,'MTD Last'!$A$2:$AH$600,34,0)),0,VLOOKUP(A410,'MTD Last'!$A$2:$AH$600,34,0))</f>
        <v>-3459.54235</v>
      </c>
      <c r="AL410" s="259" t="n">
        <f aca="false">AD410-AE410</f>
        <v>-3459.54235</v>
      </c>
      <c r="AM410" s="269" t="str">
        <f aca="false">ROUND((L410-Control!$C$3)/365,0)&amp;" Year"</f>
        <v>-20 Year</v>
      </c>
      <c r="AN410" s="260" t="str">
        <f aca="false">IF(F410="AAA",1,IF(F410="AA+",2,IF(F410="AA",3,IF(F410="AA-",4,IF(F410="A+",5,IF(F410="A",6,IF(F410="A-",7,IF(F410="BBB+",8,"Code"))))))))</f>
        <v>Code</v>
      </c>
      <c r="AO410" s="260" t="n">
        <f aca="false">IF(F410="BBB",9,IF(F410="BBB-",10,IF(F410="BB+",11,IF(F410="BB",12,IF(F410="BB-",13,IF(F410="B+",14,IF(F410="B",15,IF(F410="B-",16,"Code"))))))))</f>
        <v>9</v>
      </c>
      <c r="AP410" s="260" t="n">
        <f aca="false">IF(AN410="Code",AO410,AN410)</f>
        <v>9</v>
      </c>
      <c r="AQ410" s="259" t="n">
        <f aca="false">AH410-(IF(ISERROR(VLOOKUP(A410,'WTD Last'!$A$1:$AQ$605,34,0)),0,VLOOKUP(A410,'WTD Last'!$A$1:$AQ$605,34,0)))</f>
        <v>-214388.155131</v>
      </c>
      <c r="AR410" s="270" t="n">
        <f aca="false">R410-(IF(ISERROR(VLOOKUP(A410,'WTD Last'!$A$1:$AQ$605,18,0)),0,VLOOKUP(A410,'WTD Last'!$A$1:$AQ$605,18,0)))</f>
        <v>-51.910382</v>
      </c>
      <c r="AS410" s="259"/>
      <c r="AT410" s="259" t="n">
        <f aca="false">N410*(P410/100)/360</f>
        <v>-500</v>
      </c>
      <c r="AV410" s="261" t="n">
        <v>92870</v>
      </c>
      <c r="AW410" s="255"/>
      <c r="AX410" s="257"/>
    </row>
    <row r="411" customFormat="false" ht="12.75" hidden="false" customHeight="false" outlineLevel="0" collapsed="false">
      <c r="A411" s="255" t="n">
        <v>1531</v>
      </c>
      <c r="B411" s="255" t="n">
        <v>579</v>
      </c>
      <c r="C411" s="255" t="s">
        <v>2</v>
      </c>
      <c r="D411" s="255" t="s">
        <v>157</v>
      </c>
      <c r="E411" s="255" t="s">
        <v>381</v>
      </c>
      <c r="F411" s="255" t="s">
        <v>172</v>
      </c>
      <c r="G411" s="255" t="s">
        <v>112</v>
      </c>
      <c r="H411" s="255" t="s">
        <v>168</v>
      </c>
      <c r="I411" s="255" t="s">
        <v>156</v>
      </c>
      <c r="J411" s="256" t="s">
        <v>158</v>
      </c>
      <c r="K411" s="268" t="n">
        <v>36896</v>
      </c>
      <c r="L411" s="268" t="n">
        <v>38722</v>
      </c>
      <c r="M411" s="255" t="s">
        <v>155</v>
      </c>
      <c r="N411" s="257" t="n">
        <v>10000000</v>
      </c>
      <c r="O411" s="257" t="n">
        <v>-4177.197104</v>
      </c>
      <c r="P411" s="258" t="n">
        <v>1.8</v>
      </c>
      <c r="Q411" s="257" t="n">
        <v>145.479226</v>
      </c>
      <c r="R411" s="257" t="n">
        <v>144.80224</v>
      </c>
      <c r="S411" s="258" t="n">
        <v>-0.587624525363446</v>
      </c>
      <c r="T411" s="257" t="n">
        <v>2454.62346558756</v>
      </c>
      <c r="U411" s="257" t="n">
        <v>1583.444619</v>
      </c>
      <c r="V411" s="257" t="n">
        <v>0</v>
      </c>
      <c r="W411" s="257" t="n">
        <v>4038.06808458756</v>
      </c>
      <c r="X411" s="257" t="n">
        <v>184128.15352</v>
      </c>
      <c r="Y411" s="257" t="n">
        <v>187587.69587</v>
      </c>
      <c r="Z411" s="257" t="n">
        <v>3459.54235</v>
      </c>
      <c r="AA411" s="257" t="n">
        <v>-578.525734587556</v>
      </c>
      <c r="AB411" s="257" t="n">
        <v>184128.15352</v>
      </c>
      <c r="AC411" s="257" t="n">
        <v>187587.69587</v>
      </c>
      <c r="AD411" s="257" t="n">
        <v>3459.54235</v>
      </c>
      <c r="AF411" s="257" t="n">
        <v>-41228.93541648</v>
      </c>
      <c r="AG411" s="259" t="n">
        <f aca="false">IF(ISERROR(VLOOKUP(B411,Acc_Cash!$A:$H,3,FALSE())),0,VLOOKUP(B411,Acc_Cash!$A:$H,3,FALSE()))</f>
        <v>0</v>
      </c>
      <c r="AH411" s="259" t="n">
        <f aca="false">AG411+AC411</f>
        <v>187587.69587</v>
      </c>
      <c r="AI411" s="259" t="n">
        <f aca="false">AH411-(IF(ISERROR(VLOOKUP(A411,'YTD Last'!$E$2:$Z$500,21,0)),0,VLOOKUP(A411,'YTD Last'!$E$2:$Z$500,21,0)))</f>
        <v>274129.090082</v>
      </c>
      <c r="AJ411" s="259" t="n">
        <f aca="false">AH411-IF(ISERROR(VLOOKUP(A411,'QTD Last'!$A$2:$AH$600,34,0)),0,VLOOKUP(A411,'QTD Last'!$A$2:$AH$600,34,0))</f>
        <v>3459.54235</v>
      </c>
      <c r="AK411" s="259" t="n">
        <f aca="false">AH411-IF(ISERROR(VLOOKUP(A411,'MTD Last'!$A$2:$AH$600,34,0)),0,VLOOKUP(A411,'MTD Last'!$A$2:$AH$600,34,0))</f>
        <v>3459.54235</v>
      </c>
      <c r="AL411" s="259" t="n">
        <f aca="false">AD411-AE411</f>
        <v>3459.54235</v>
      </c>
      <c r="AM411" s="269" t="str">
        <f aca="false">ROUND((L411-Control!$C$3)/365,0)&amp;" Year"</f>
        <v>-20 Year</v>
      </c>
      <c r="AN411" s="260" t="str">
        <f aca="false">IF(F411="AAA",1,IF(F411="AA+",2,IF(F411="AA",3,IF(F411="AA-",4,IF(F411="A+",5,IF(F411="A",6,IF(F411="A-",7,IF(F411="BBB+",8,"Code"))))))))</f>
        <v>Code</v>
      </c>
      <c r="AO411" s="260" t="n">
        <f aca="false">IF(F411="BBB",9,IF(F411="BBB-",10,IF(F411="BB+",11,IF(F411="BB",12,IF(F411="BB-",13,IF(F411="B+",14,IF(F411="B",15,IF(F411="B-",16,"Code"))))))))</f>
        <v>9</v>
      </c>
      <c r="AP411" s="260" t="n">
        <f aca="false">IF(AN411="Code",AO411,AN411)</f>
        <v>9</v>
      </c>
      <c r="AQ411" s="259" t="n">
        <f aca="false">AH411-(IF(ISERROR(VLOOKUP(A411,'WTD Last'!$A$1:$AQ$605,34,0)),0,VLOOKUP(A411,'WTD Last'!$A$1:$AQ$605,34,0)))</f>
        <v>214388.155131</v>
      </c>
      <c r="AR411" s="270" t="n">
        <f aca="false">R411-(IF(ISERROR(VLOOKUP(A411,'WTD Last'!$A$1:$AQ$605,18,0)),0,VLOOKUP(A411,'WTD Last'!$A$1:$AQ$605,18,0)))</f>
        <v>-51.910382</v>
      </c>
      <c r="AS411" s="259" t="n">
        <f aca="false">O411-(IF(ISERROR(VLOOKUP(A411,'WTD Last'!$A$1:$AQ$605,15,0)),0,VLOOKUP(A411,'WTD Last'!$A$1:$AQ$605,15,0)))</f>
        <v>15.7694490000004</v>
      </c>
      <c r="AT411" s="259" t="n">
        <f aca="false">N411*(P411/100)/360</f>
        <v>500</v>
      </c>
      <c r="AV411" s="261" t="n">
        <v>92870</v>
      </c>
      <c r="AW411" s="255"/>
      <c r="AX411" s="257"/>
    </row>
    <row r="412" customFormat="false" ht="12.75" hidden="false" customHeight="false" outlineLevel="0" collapsed="false">
      <c r="A412" s="255" t="n">
        <v>1597</v>
      </c>
      <c r="B412" s="255" t="n">
        <v>651</v>
      </c>
      <c r="C412" s="255" t="s">
        <v>2</v>
      </c>
      <c r="D412" s="255" t="s">
        <v>104</v>
      </c>
      <c r="E412" s="255" t="s">
        <v>381</v>
      </c>
      <c r="F412" s="255" t="s">
        <v>172</v>
      </c>
      <c r="G412" s="255" t="s">
        <v>112</v>
      </c>
      <c r="H412" s="255" t="s">
        <v>168</v>
      </c>
      <c r="I412" s="255" t="s">
        <v>245</v>
      </c>
      <c r="J412" s="256" t="s">
        <v>170</v>
      </c>
      <c r="K412" s="268" t="n">
        <v>36896</v>
      </c>
      <c r="L412" s="268" t="n">
        <v>38722</v>
      </c>
      <c r="M412" s="255" t="s">
        <v>155</v>
      </c>
      <c r="N412" s="257" t="n">
        <v>10000000</v>
      </c>
      <c r="O412" s="257" t="n">
        <v>-4229.128588</v>
      </c>
      <c r="P412" s="258" t="n">
        <v>2.19</v>
      </c>
      <c r="Q412" s="257" t="n">
        <v>145.479226</v>
      </c>
      <c r="R412" s="257" t="n">
        <v>144.80224</v>
      </c>
      <c r="S412" s="258" t="n">
        <v>-0.58740390015922</v>
      </c>
      <c r="T412" s="257" t="n">
        <v>2484.20662686605</v>
      </c>
      <c r="U412" s="257" t="n">
        <v>1687.153032</v>
      </c>
      <c r="V412" s="257" t="n">
        <v>0</v>
      </c>
      <c r="W412" s="257" t="n">
        <v>4171.35965886606</v>
      </c>
      <c r="X412" s="257" t="n">
        <v>351994.55592</v>
      </c>
      <c r="Y412" s="257" t="n">
        <v>355785.305875</v>
      </c>
      <c r="Z412" s="257" t="n">
        <v>3790.74995500001</v>
      </c>
      <c r="AA412" s="257" t="n">
        <v>-380.609703866048</v>
      </c>
      <c r="AB412" s="257" t="n">
        <v>351994.55592</v>
      </c>
      <c r="AC412" s="257" t="n">
        <v>355785.305875</v>
      </c>
      <c r="AD412" s="257" t="n">
        <v>3790.74995500001</v>
      </c>
      <c r="AF412" s="257" t="n">
        <v>-41741.49916356</v>
      </c>
      <c r="AG412" s="259" t="n">
        <f aca="false">IF(ISERROR(VLOOKUP(B412,Acc_Cash!$A:$H,3,FALSE())),0,VLOOKUP(B412,Acc_Cash!$A:$H,3,FALSE()))</f>
        <v>0</v>
      </c>
      <c r="AH412" s="259" t="n">
        <f aca="false">AG412+AC412</f>
        <v>355785.305875</v>
      </c>
      <c r="AI412" s="259" t="n">
        <f aca="false">AH412-(IF(ISERROR(VLOOKUP(A412,'YTD Last'!$E$2:$Z$383,21,0)),0,VLOOKUP(A412,'YTD Last'!$E$2:$Z$383,21,0)))</f>
        <v>355785.305875</v>
      </c>
      <c r="AJ412" s="259" t="n">
        <f aca="false">AH412-IF(ISERROR(VLOOKUP(A412,'QTD Last'!$A$2:$AH$600,34,0)),0,VLOOKUP(A412,'QTD Last'!$A$2:$AH$600,34,0))</f>
        <v>3790.74995500001</v>
      </c>
      <c r="AK412" s="259" t="n">
        <f aca="false">AH412-IF(ISERROR(VLOOKUP(A412,'MTD Last'!$A$2:$AH$600,34,0)),0,VLOOKUP(A412,'MTD Last'!$A$2:$AH$600,34,0))</f>
        <v>3790.74995500001</v>
      </c>
      <c r="AL412" s="259" t="n">
        <f aca="false">AD412-AE412</f>
        <v>3790.74995500001</v>
      </c>
      <c r="AM412" s="269" t="str">
        <f aca="false">ROUND((L412-Control!$C$3)/365,0)&amp;" Year"</f>
        <v>-20 Year</v>
      </c>
      <c r="AN412" s="260" t="str">
        <f aca="false">IF(F412="AAA",1,IF(F412="AA+",2,IF(F412="AA",3,IF(F412="AA-",4,IF(F412="A+",5,IF(F412="A",6,IF(F412="A-",7,IF(F412="BBB+",8,"Code"))))))))</f>
        <v>Code</v>
      </c>
      <c r="AO412" s="260" t="n">
        <f aca="false">IF(F412="BBB",9,IF(F412="BBB-",10,IF(F412="BB+",11,IF(F412="BB",12,IF(F412="BB-",13,IF(F412="B+",14,IF(F412="B",15,IF(F412="B-",16,"Code"))))))))</f>
        <v>9</v>
      </c>
      <c r="AP412" s="260" t="n">
        <f aca="false">IF(AN412="Code",AO412,AN412)</f>
        <v>9</v>
      </c>
      <c r="AQ412" s="259" t="n">
        <f aca="false">AH412-(IF(ISERROR(VLOOKUP(A412,'WTD Last'!$A$1:$AQ$605,34,0)),0,VLOOKUP(A412,'WTD Last'!$A$1:$AQ$605,34,0)))</f>
        <v>216819.39535</v>
      </c>
      <c r="AR412" s="270" t="n">
        <f aca="false">R412-(IF(ISERROR(VLOOKUP(A412,'WTD Last'!$A$1:$AQ$605,18,0)),0,VLOOKUP(A412,'WTD Last'!$A$1:$AQ$605,18,0)))</f>
        <v>-51.910382</v>
      </c>
      <c r="AS412" s="259" t="n">
        <f aca="false">O412-(IF(ISERROR(VLOOKUP(A412,'WTD Last'!$A$1:$AQ$605,15,0)),0,VLOOKUP(A412,'WTD Last'!$A$1:$AQ$605,15,0)))</f>
        <v>15.5195219999996</v>
      </c>
      <c r="AT412" s="259" t="n">
        <f aca="false">N412*(P412/100)/360</f>
        <v>608.333333333333</v>
      </c>
      <c r="AU412" s="261" t="n">
        <v>93466</v>
      </c>
      <c r="AV412" s="261" t="n">
        <v>92870</v>
      </c>
      <c r="AW412" s="255"/>
      <c r="AX412" s="257"/>
    </row>
    <row r="413" customFormat="false" ht="12.75" hidden="false" customHeight="false" outlineLevel="0" collapsed="false">
      <c r="A413" s="255" t="n">
        <v>1353</v>
      </c>
      <c r="B413" s="255" t="n">
        <v>511</v>
      </c>
      <c r="C413" s="255" t="s">
        <v>2</v>
      </c>
      <c r="D413" s="255" t="s">
        <v>104</v>
      </c>
      <c r="E413" s="255" t="s">
        <v>382</v>
      </c>
      <c r="F413" s="255" t="s">
        <v>172</v>
      </c>
      <c r="G413" s="255" t="s">
        <v>160</v>
      </c>
      <c r="H413" s="255" t="s">
        <v>168</v>
      </c>
      <c r="I413" s="255" t="s">
        <v>156</v>
      </c>
      <c r="J413" s="256" t="s">
        <v>189</v>
      </c>
      <c r="K413" s="268" t="n">
        <v>36896</v>
      </c>
      <c r="L413" s="268" t="n">
        <v>38722</v>
      </c>
      <c r="M413" s="255" t="s">
        <v>155</v>
      </c>
      <c r="N413" s="257" t="n">
        <v>-10000000</v>
      </c>
      <c r="O413" s="257" t="n">
        <v>4068.889966</v>
      </c>
      <c r="P413" s="258" t="n">
        <v>0.5</v>
      </c>
      <c r="Q413" s="257" t="n">
        <v>38.586272</v>
      </c>
      <c r="R413" s="257" t="n">
        <v>38.551779</v>
      </c>
      <c r="S413" s="258" t="n">
        <v>-0.0272499167860024</v>
      </c>
      <c r="T413" s="257" t="n">
        <v>-110.8769129849</v>
      </c>
      <c r="U413" s="257" t="n">
        <v>-523.191336</v>
      </c>
      <c r="V413" s="257" t="n">
        <v>0</v>
      </c>
      <c r="W413" s="257" t="n">
        <v>-634.0682489849</v>
      </c>
      <c r="X413" s="257" t="n">
        <v>-60057.152134</v>
      </c>
      <c r="Y413" s="257" t="n">
        <v>-60399.212895</v>
      </c>
      <c r="Z413" s="257" t="n">
        <v>-342.060760999993</v>
      </c>
      <c r="AA413" s="257" t="n">
        <v>292.007487984907</v>
      </c>
      <c r="AB413" s="257" t="n">
        <v>-60057.152134</v>
      </c>
      <c r="AC413" s="257" t="n">
        <v>-60399.212895</v>
      </c>
      <c r="AD413" s="257" t="n">
        <v>-342.060760999993</v>
      </c>
      <c r="AF413" s="257" t="n">
        <v>40159.94396442</v>
      </c>
      <c r="AG413" s="259" t="n">
        <f aca="false">IF(ISERROR(VLOOKUP(B413,Acc_Cash!$A:$H,3,FALSE())),0,VLOOKUP(B413,Acc_Cash!$A:$H,3,FALSE()))</f>
        <v>0</v>
      </c>
      <c r="AH413" s="259" t="n">
        <f aca="false">AG413+AC413</f>
        <v>-60399.212895</v>
      </c>
      <c r="AI413" s="259" t="n">
        <f aca="false">AH413-(IF(ISERROR(VLOOKUP(A413,'YTD Last'!$E$2:$Z$500,21,0)),0,VLOOKUP(A413,'YTD Last'!$E$2:$Z$500,21,0)))</f>
        <v>-147090.013089</v>
      </c>
      <c r="AJ413" s="259" t="n">
        <f aca="false">AH413-IF(ISERROR(VLOOKUP(A413,'QTD Last'!$A$2:$AH$600,34,0)),0,VLOOKUP(A413,'QTD Last'!$A$2:$AH$600,34,0))</f>
        <v>-342.060760999993</v>
      </c>
      <c r="AK413" s="259" t="n">
        <f aca="false">AH413-IF(ISERROR(VLOOKUP(A413,'MTD Last'!$A$2:$AH$600,34,0)),0,VLOOKUP(A413,'MTD Last'!$A$2:$AH$600,34,0))</f>
        <v>-342.060760999993</v>
      </c>
      <c r="AL413" s="259" t="n">
        <f aca="false">AD413-AE413</f>
        <v>-342.060760999993</v>
      </c>
      <c r="AM413" s="269" t="str">
        <f aca="false">ROUND((L413-Control!$C$3)/365,0)&amp;" Year"</f>
        <v>-20 Year</v>
      </c>
      <c r="AN413" s="260" t="str">
        <f aca="false">IF(F413="AAA",1,IF(F413="AA+",2,IF(F413="AA",3,IF(F413="AA-",4,IF(F413="A+",5,IF(F413="A",6,IF(F413="A-",7,IF(F413="BBB+",8,"Code"))))))))</f>
        <v>Code</v>
      </c>
      <c r="AO413" s="260" t="n">
        <f aca="false">IF(F413="BBB",9,IF(F413="BBB-",10,IF(F413="BB+",11,IF(F413="BB",12,IF(F413="BB-",13,IF(F413="B+",14,IF(F413="B",15,IF(F413="B-",16,"Code"))))))))</f>
        <v>9</v>
      </c>
      <c r="AP413" s="260" t="n">
        <f aca="false">IF(AN413="Code",AO413,AN413)</f>
        <v>9</v>
      </c>
      <c r="AQ413" s="259" t="n">
        <f aca="false">AH413-(IF(ISERROR(VLOOKUP(A413,'WTD Last'!$A$1:$AQ$605,34,0)),0,VLOOKUP(A413,'WTD Last'!$A$1:$AQ$605,34,0)))</f>
        <v>-46285.40794</v>
      </c>
      <c r="AR413" s="270" t="n">
        <f aca="false">R413-(IF(ISERROR(VLOOKUP(A413,'WTD Last'!$A$1:$AQ$605,18,0)),0,VLOOKUP(A413,'WTD Last'!$A$1:$AQ$605,18,0)))</f>
        <v>-10.765684</v>
      </c>
      <c r="AS413" s="259" t="n">
        <f aca="false">O413-(IF(ISERROR(VLOOKUP(A413,'WTD Last'!$A$1:$AQ$605,15,0)),0,VLOOKUP(A413,'WTD Last'!$A$1:$AQ$605,15,0)))</f>
        <v>-33.5337180000006</v>
      </c>
      <c r="AT413" s="259" t="n">
        <f aca="false">N413*(P413/100)/360</f>
        <v>-138.888888888889</v>
      </c>
      <c r="AV413" s="261" t="n">
        <v>78415</v>
      </c>
      <c r="AW413" s="255"/>
      <c r="AX413" s="257"/>
    </row>
    <row r="414" customFormat="false" ht="12.75" hidden="false" customHeight="false" outlineLevel="0" collapsed="false">
      <c r="A414" s="255" t="n">
        <v>1532</v>
      </c>
      <c r="B414" s="255" t="n">
        <v>580</v>
      </c>
      <c r="C414" s="255" t="s">
        <v>2</v>
      </c>
      <c r="D414" s="255" t="s">
        <v>157</v>
      </c>
      <c r="E414" s="255" t="s">
        <v>382</v>
      </c>
      <c r="F414" s="255" t="s">
        <v>172</v>
      </c>
      <c r="G414" s="255" t="s">
        <v>160</v>
      </c>
      <c r="H414" s="255" t="s">
        <v>168</v>
      </c>
      <c r="I414" s="255" t="s">
        <v>156</v>
      </c>
      <c r="J414" s="256" t="s">
        <v>158</v>
      </c>
      <c r="K414" s="268" t="n">
        <v>36896</v>
      </c>
      <c r="L414" s="268" t="n">
        <v>38722</v>
      </c>
      <c r="M414" s="255" t="s">
        <v>155</v>
      </c>
      <c r="N414" s="257" t="n">
        <v>10000000</v>
      </c>
      <c r="O414" s="257" t="n">
        <v>-4068.889966</v>
      </c>
      <c r="P414" s="258" t="n">
        <v>0.5</v>
      </c>
      <c r="Q414" s="257" t="n">
        <v>38.586272</v>
      </c>
      <c r="R414" s="257" t="n">
        <v>38.551779</v>
      </c>
      <c r="S414" s="258" t="n">
        <v>-0.0272499167860024</v>
      </c>
      <c r="T414" s="257" t="n">
        <v>110.8769129849</v>
      </c>
      <c r="U414" s="257" t="n">
        <v>523.191336</v>
      </c>
      <c r="V414" s="257" t="n">
        <v>0</v>
      </c>
      <c r="W414" s="257" t="n">
        <v>634.0682489849</v>
      </c>
      <c r="X414" s="257" t="n">
        <v>60057.152134</v>
      </c>
      <c r="Y414" s="257" t="n">
        <v>60399.212895</v>
      </c>
      <c r="Z414" s="257" t="n">
        <v>342.060760999993</v>
      </c>
      <c r="AA414" s="257" t="n">
        <v>-292.007487984907</v>
      </c>
      <c r="AB414" s="257" t="n">
        <v>60057.152134</v>
      </c>
      <c r="AC414" s="257" t="n">
        <v>60399.212895</v>
      </c>
      <c r="AD414" s="257" t="n">
        <v>342.060760999993</v>
      </c>
      <c r="AF414" s="257" t="n">
        <v>-40159.94396442</v>
      </c>
      <c r="AG414" s="259" t="n">
        <f aca="false">IF(ISERROR(VLOOKUP(B414,Acc_Cash!$A:$H,3,FALSE())),0,VLOOKUP(B414,Acc_Cash!$A:$H,3,FALSE()))</f>
        <v>0</v>
      </c>
      <c r="AH414" s="259" t="n">
        <f aca="false">AG414+AC414</f>
        <v>60399.212895</v>
      </c>
      <c r="AI414" s="259" t="n">
        <f aca="false">AH414-(IF(ISERROR(VLOOKUP(A414,'YTD Last'!$E$2:$Z$500,21,0)),0,VLOOKUP(A414,'YTD Last'!$E$2:$Z$500,21,0)))</f>
        <v>147090.013089</v>
      </c>
      <c r="AJ414" s="259" t="n">
        <f aca="false">AH414-IF(ISERROR(VLOOKUP(A414,'QTD Last'!$A$2:$AH$600,34,0)),0,VLOOKUP(A414,'QTD Last'!$A$2:$AH$600,34,0))</f>
        <v>342.060760999993</v>
      </c>
      <c r="AK414" s="259" t="n">
        <f aca="false">AH414-IF(ISERROR(VLOOKUP(A414,'MTD Last'!$A$2:$AH$600,34,0)),0,VLOOKUP(A414,'MTD Last'!$A$2:$AH$600,34,0))</f>
        <v>342.060760999993</v>
      </c>
      <c r="AL414" s="259" t="n">
        <f aca="false">AD414-AE414</f>
        <v>342.060760999993</v>
      </c>
      <c r="AM414" s="269" t="str">
        <f aca="false">ROUND((L414-Control!$C$3)/365,0)&amp;" Year"</f>
        <v>-20 Year</v>
      </c>
      <c r="AN414" s="260" t="str">
        <f aca="false">IF(F414="AAA",1,IF(F414="AA+",2,IF(F414="AA",3,IF(F414="AA-",4,IF(F414="A+",5,IF(F414="A",6,IF(F414="A-",7,IF(F414="BBB+",8,"Code"))))))))</f>
        <v>Code</v>
      </c>
      <c r="AO414" s="260" t="n">
        <f aca="false">IF(F414="BBB",9,IF(F414="BBB-",10,IF(F414="BB+",11,IF(F414="BB",12,IF(F414="BB-",13,IF(F414="B+",14,IF(F414="B",15,IF(F414="B-",16,"Code"))))))))</f>
        <v>9</v>
      </c>
      <c r="AP414" s="260" t="n">
        <f aca="false">IF(AN414="Code",AO414,AN414)</f>
        <v>9</v>
      </c>
      <c r="AQ414" s="259" t="n">
        <f aca="false">AH414-(IF(ISERROR(VLOOKUP(A414,'WTD Last'!$A$1:$AQ$605,34,0)),0,VLOOKUP(A414,'WTD Last'!$A$1:$AQ$605,34,0)))</f>
        <v>46285.40794</v>
      </c>
      <c r="AR414" s="270" t="n">
        <f aca="false">R414-(IF(ISERROR(VLOOKUP(A414,'WTD Last'!$A$1:$AQ$605,18,0)),0,VLOOKUP(A414,'WTD Last'!$A$1:$AQ$605,18,0)))</f>
        <v>-10.765684</v>
      </c>
      <c r="AS414" s="259" t="n">
        <f aca="false">O414-(IF(ISERROR(VLOOKUP(A414,'WTD Last'!$A$1:$AQ$605,15,0)),0,VLOOKUP(A414,'WTD Last'!$A$1:$AQ$605,15,0)))</f>
        <v>33.5337180000006</v>
      </c>
      <c r="AT414" s="259" t="n">
        <f aca="false">N414*(P414/100)/360</f>
        <v>138.888888888889</v>
      </c>
      <c r="AV414" s="261" t="n">
        <v>78415</v>
      </c>
      <c r="AW414" s="255"/>
      <c r="AX414" s="257"/>
    </row>
    <row r="415" customFormat="false" ht="12.75" hidden="false" customHeight="false" outlineLevel="0" collapsed="false">
      <c r="A415" s="255" t="n">
        <v>273</v>
      </c>
      <c r="B415" s="255" t="n">
        <v>410</v>
      </c>
      <c r="C415" s="255" t="s">
        <v>2</v>
      </c>
      <c r="D415" s="255" t="s">
        <v>104</v>
      </c>
      <c r="E415" s="255" t="s">
        <v>383</v>
      </c>
      <c r="F415" s="255" t="s">
        <v>102</v>
      </c>
      <c r="G415" s="255" t="s">
        <v>160</v>
      </c>
      <c r="H415" s="255" t="s">
        <v>110</v>
      </c>
      <c r="I415" s="255" t="s">
        <v>181</v>
      </c>
      <c r="J415" s="256" t="s">
        <v>105</v>
      </c>
      <c r="K415" s="268" t="n">
        <v>36865</v>
      </c>
      <c r="L415" s="268" t="n">
        <v>38691</v>
      </c>
      <c r="M415" s="255" t="s">
        <v>155</v>
      </c>
      <c r="N415" s="257" t="n">
        <v>-10000000</v>
      </c>
      <c r="O415" s="257" t="n">
        <v>4009.052282</v>
      </c>
      <c r="P415" s="258" t="n">
        <v>0.57</v>
      </c>
      <c r="Q415" s="257" t="n">
        <v>37.446593</v>
      </c>
      <c r="R415" s="257" t="n">
        <v>34.516456</v>
      </c>
      <c r="S415" s="258" t="n">
        <v>-3.04419394129805</v>
      </c>
      <c r="T415" s="257" t="n">
        <v>-12204.3326672115</v>
      </c>
      <c r="U415" s="257" t="n">
        <v>-491.153139</v>
      </c>
      <c r="V415" s="257" t="n">
        <v>0</v>
      </c>
      <c r="W415" s="257" t="n">
        <v>-12695.4858062115</v>
      </c>
      <c r="X415" s="257" t="n">
        <v>-85371.130693</v>
      </c>
      <c r="Y415" s="257" t="n">
        <v>-97829.735375</v>
      </c>
      <c r="Z415" s="257" t="n">
        <v>-12458.604682</v>
      </c>
      <c r="AA415" s="257" t="n">
        <v>236.881124211513</v>
      </c>
      <c r="AB415" s="257" t="n">
        <v>-85371.130693</v>
      </c>
      <c r="AC415" s="257" t="n">
        <v>-97829.735375</v>
      </c>
      <c r="AD415" s="257" t="n">
        <v>-12458.604682</v>
      </c>
      <c r="AF415" s="257" t="n">
        <v>23082.118513615</v>
      </c>
      <c r="AG415" s="259" t="n">
        <f aca="false">IF(ISERROR(VLOOKUP(B415,Acc_Cash!$A:$H,3,FALSE())),0,VLOOKUP(B415,Acc_Cash!$A:$H,3,FALSE()))</f>
        <v>-14250</v>
      </c>
      <c r="AH415" s="259" t="n">
        <f aca="false">AG415+AC415</f>
        <v>-112079.735375</v>
      </c>
      <c r="AI415" s="259" t="n">
        <f aca="false">AH415-(IF(ISERROR(VLOOKUP(A415,'YTD Last'!$E$2:$Z$500,21,0)),0,VLOOKUP(A415,'YTD Last'!$E$2:$Z$500,21,0)))</f>
        <v>-62524.971637</v>
      </c>
      <c r="AJ415" s="259" t="n">
        <f aca="false">AH415-IF(ISERROR(VLOOKUP(A415,'QTD Last'!$A$2:$AH$600,34,0)),0,VLOOKUP(A415,'QTD Last'!$A$2:$AH$600,34,0))</f>
        <v>-12458.604682</v>
      </c>
      <c r="AK415" s="259" t="n">
        <f aca="false">AH415-IF(ISERROR(VLOOKUP(A415,'MTD Last'!$A$2:$AH$600,34,0)),0,VLOOKUP(A415,'MTD Last'!$A$2:$AH$600,34,0))</f>
        <v>-12458.604682</v>
      </c>
      <c r="AL415" s="259" t="n">
        <f aca="false">AD415-AE415</f>
        <v>-12458.604682</v>
      </c>
      <c r="AM415" s="269" t="str">
        <f aca="false">ROUND((L415-Control!$C$3)/365,0)&amp;" Year"</f>
        <v>-20 Year</v>
      </c>
      <c r="AN415" s="260" t="n">
        <f aca="false">IF(F415="AAA",1,IF(F415="AA+",2,IF(F415="AA",3,IF(F415="AA-",4,IF(F415="A+",5,IF(F415="A",6,IF(F415="A-",7,IF(F415="BBB+",8,"Code"))))))))</f>
        <v>6</v>
      </c>
      <c r="AO415" s="260" t="str">
        <f aca="false">IF(F415="BBB",9,IF(F415="BBB-",10,IF(F415="BB+",11,IF(F415="BB",12,IF(F415="BB-",13,IF(F415="B+",14,IF(F415="B",15,IF(F415="B-",16,"Code"))))))))</f>
        <v>Code</v>
      </c>
      <c r="AP415" s="260" t="n">
        <f aca="false">IF(AN415="Code",AO415,AN415)</f>
        <v>6</v>
      </c>
      <c r="AQ415" s="259" t="n">
        <f aca="false">AH415-(IF(ISERROR(VLOOKUP(A415,'WTD Last'!$A$1:$AQ$605,34,0)),0,VLOOKUP(A415,'WTD Last'!$A$1:$AQ$605,34,0)))</f>
        <v>-15576.30605</v>
      </c>
      <c r="AR415" s="270" t="n">
        <f aca="false">R415-(IF(ISERROR(VLOOKUP(A415,'WTD Last'!$A$1:$AQ$605,18,0)),0,VLOOKUP(A415,'WTD Last'!$A$1:$AQ$605,18,0)))</f>
        <v>-3.549408</v>
      </c>
      <c r="AS415" s="259" t="n">
        <f aca="false">O415-(IF(ISERROR(VLOOKUP(A415,'WTD Last'!$A$1:$AQ$605,15,0)),0,VLOOKUP(A415,'WTD Last'!$A$1:$AQ$605,15,0)))</f>
        <v>-37.1421130000003</v>
      </c>
      <c r="AT415" s="259" t="n">
        <f aca="false">N415*(P415/100)/360</f>
        <v>-158.333333333333</v>
      </c>
      <c r="AU415" s="261" t="n">
        <v>61984</v>
      </c>
      <c r="AV415" s="261" t="n">
        <v>68046</v>
      </c>
      <c r="AW415" s="255"/>
      <c r="AX415" s="257"/>
    </row>
    <row r="416" customFormat="false" ht="12.75" hidden="false" customHeight="false" outlineLevel="0" collapsed="false">
      <c r="A416" s="255" t="n">
        <v>277</v>
      </c>
      <c r="B416" s="255" t="n">
        <v>414</v>
      </c>
      <c r="C416" s="255" t="s">
        <v>2</v>
      </c>
      <c r="D416" s="255" t="s">
        <v>104</v>
      </c>
      <c r="E416" s="255" t="s">
        <v>383</v>
      </c>
      <c r="F416" s="255" t="s">
        <v>102</v>
      </c>
      <c r="G416" s="255" t="s">
        <v>160</v>
      </c>
      <c r="H416" s="255" t="s">
        <v>110</v>
      </c>
      <c r="I416" s="255" t="s">
        <v>180</v>
      </c>
      <c r="J416" s="256" t="s">
        <v>105</v>
      </c>
      <c r="K416" s="268" t="n">
        <v>36866</v>
      </c>
      <c r="L416" s="268" t="n">
        <v>38692</v>
      </c>
      <c r="M416" s="255" t="s">
        <v>155</v>
      </c>
      <c r="N416" s="257" t="n">
        <v>-10000000</v>
      </c>
      <c r="O416" s="257" t="n">
        <v>4008.006372</v>
      </c>
      <c r="P416" s="258" t="n">
        <v>0.55</v>
      </c>
      <c r="Q416" s="257" t="n">
        <v>37.457721</v>
      </c>
      <c r="R416" s="257" t="n">
        <v>34.526735</v>
      </c>
      <c r="S416" s="258" t="n">
        <v>-3.04442753836187</v>
      </c>
      <c r="T416" s="257" t="n">
        <v>-12202.0849728466</v>
      </c>
      <c r="U416" s="257" t="n">
        <v>-486.93861</v>
      </c>
      <c r="V416" s="257" t="n">
        <v>0</v>
      </c>
      <c r="W416" s="257" t="n">
        <v>-12689.0235828466</v>
      </c>
      <c r="X416" s="257" t="n">
        <v>-76785.102823</v>
      </c>
      <c r="Y416" s="257" t="n">
        <v>-89230.627624</v>
      </c>
      <c r="Z416" s="257" t="n">
        <v>-12445.524801</v>
      </c>
      <c r="AA416" s="257" t="n">
        <v>243.498781846636</v>
      </c>
      <c r="AB416" s="257" t="n">
        <v>-76785.102823</v>
      </c>
      <c r="AC416" s="257" t="n">
        <v>-89230.627624</v>
      </c>
      <c r="AD416" s="257" t="n">
        <v>-12445.524801</v>
      </c>
      <c r="AF416" s="257" t="n">
        <v>23076.09668679</v>
      </c>
      <c r="AG416" s="259" t="n">
        <f aca="false">IF(ISERROR(VLOOKUP(B416,Acc_Cash!$A:$H,3,FALSE())),0,VLOOKUP(B416,Acc_Cash!$A:$H,3,FALSE()))</f>
        <v>-13750</v>
      </c>
      <c r="AH416" s="259" t="n">
        <f aca="false">AG416+AC416</f>
        <v>-102980.627624</v>
      </c>
      <c r="AI416" s="259" t="n">
        <f aca="false">AH416-(IF(ISERROR(VLOOKUP(A416,'YTD Last'!$E$2:$Z$383,21,0)),0,VLOOKUP(A416,'YTD Last'!$E$2:$Z$383,21,0)))</f>
        <v>-62172.337263</v>
      </c>
      <c r="AJ416" s="259" t="n">
        <f aca="false">AH416-IF(ISERROR(VLOOKUP(A416,'QTD Last'!$A$2:$AH$600,34,0)),0,VLOOKUP(A416,'QTD Last'!$A$2:$AH$600,34,0))</f>
        <v>-12445.524801</v>
      </c>
      <c r="AK416" s="259" t="n">
        <f aca="false">AH416-IF(ISERROR(VLOOKUP(A416,'MTD Last'!$A$2:$AH$600,34,0)),0,VLOOKUP(A416,'MTD Last'!$A$2:$AH$600,34,0))</f>
        <v>-12445.524801</v>
      </c>
      <c r="AL416" s="259" t="n">
        <f aca="false">AD416-AE416</f>
        <v>-12445.524801</v>
      </c>
      <c r="AM416" s="269" t="str">
        <f aca="false">ROUND((L416-Control!$C$3)/365,0)&amp;" Year"</f>
        <v>-20 Year</v>
      </c>
      <c r="AN416" s="260" t="n">
        <f aca="false">IF(F416="AAA",1,IF(F416="AA+",2,IF(F416="AA",3,IF(F416="AA-",4,IF(F416="A+",5,IF(F416="A",6,IF(F416="A-",7,IF(F416="BBB+",8,"Code"))))))))</f>
        <v>6</v>
      </c>
      <c r="AO416" s="260" t="str">
        <f aca="false">IF(F416="BBB",9,IF(F416="BBB-",10,IF(F416="BB+",11,IF(F416="BB",12,IF(F416="BB-",13,IF(F416="B+",14,IF(F416="B",15,IF(F416="B-",16,"Code"))))))))</f>
        <v>Code</v>
      </c>
      <c r="AP416" s="260" t="n">
        <f aca="false">IF(AN416="Code",AO416,AN416)</f>
        <v>6</v>
      </c>
      <c r="AQ416" s="259" t="n">
        <f aca="false">AH416-(IF(ISERROR(VLOOKUP(A416,'WTD Last'!$A$1:$AQ$605,34,0)),0,VLOOKUP(A416,'WTD Last'!$A$1:$AQ$605,34,0)))</f>
        <v>-15563.594517</v>
      </c>
      <c r="AR416" s="270" t="n">
        <f aca="false">R416-(IF(ISERROR(VLOOKUP(A416,'WTD Last'!$A$1:$AQ$605,18,0)),0,VLOOKUP(A416,'WTD Last'!$A$1:$AQ$605,18,0)))</f>
        <v>-3.545472</v>
      </c>
      <c r="AS416" s="259"/>
      <c r="AT416" s="259" t="n">
        <f aca="false">N416*(P416/100)/360</f>
        <v>-152.777777777778</v>
      </c>
      <c r="AU416" s="261" t="n">
        <v>122</v>
      </c>
      <c r="AV416" s="261" t="n">
        <v>68046</v>
      </c>
      <c r="AW416" s="255"/>
      <c r="AX416" s="257"/>
    </row>
    <row r="417" customFormat="false" ht="12.75" hidden="false" customHeight="false" outlineLevel="0" collapsed="false">
      <c r="A417" s="255" t="n">
        <v>240</v>
      </c>
      <c r="B417" s="255" t="n">
        <v>355</v>
      </c>
      <c r="C417" s="255" t="s">
        <v>2</v>
      </c>
      <c r="D417" s="255" t="s">
        <v>104</v>
      </c>
      <c r="E417" s="255" t="s">
        <v>384</v>
      </c>
      <c r="F417" s="255" t="s">
        <v>116</v>
      </c>
      <c r="G417" s="255" t="s">
        <v>164</v>
      </c>
      <c r="H417" s="255" t="s">
        <v>216</v>
      </c>
      <c r="I417" s="255" t="s">
        <v>180</v>
      </c>
      <c r="J417" s="256" t="s">
        <v>189</v>
      </c>
      <c r="K417" s="268" t="n">
        <v>36822</v>
      </c>
      <c r="L417" s="268" t="n">
        <v>38648</v>
      </c>
      <c r="M417" s="255" t="s">
        <v>155</v>
      </c>
      <c r="N417" s="257" t="n">
        <v>-10000000</v>
      </c>
      <c r="O417" s="257" t="n">
        <v>3872.545513</v>
      </c>
      <c r="P417" s="258" t="n">
        <v>0.35</v>
      </c>
      <c r="Q417" s="257" t="n">
        <v>70.185725</v>
      </c>
      <c r="R417" s="257" t="n">
        <v>70.159315</v>
      </c>
      <c r="S417" s="258" t="n">
        <v>-0.00539766904994404</v>
      </c>
      <c r="T417" s="257" t="n">
        <v>-20.9027190600198</v>
      </c>
      <c r="U417" s="257" t="n">
        <v>-835.74408</v>
      </c>
      <c r="V417" s="257" t="n">
        <v>0</v>
      </c>
      <c r="W417" s="257" t="n">
        <v>-856.64679906002</v>
      </c>
      <c r="X417" s="257" t="n">
        <v>134153.002549</v>
      </c>
      <c r="Y417" s="257" t="n">
        <v>134092.269217</v>
      </c>
      <c r="Z417" s="257" t="n">
        <v>-60.7333320000034</v>
      </c>
      <c r="AA417" s="257" t="n">
        <v>795.913467060016</v>
      </c>
      <c r="AB417" s="257" t="n">
        <v>134153.002549</v>
      </c>
      <c r="AC417" s="257" t="n">
        <v>134092.269217</v>
      </c>
      <c r="AD417" s="257" t="n">
        <v>-60.7333320000034</v>
      </c>
      <c r="AF417" s="257" t="n">
        <v>28029.484423094</v>
      </c>
      <c r="AG417" s="259" t="n">
        <f aca="false">IF(ISERROR(VLOOKUP(B417,Acc_Cash!$A:$H,3,FALSE())),0,VLOOKUP(B417,Acc_Cash!$A:$H,3,FALSE()))</f>
        <v>-8944.444444</v>
      </c>
      <c r="AH417" s="259" t="n">
        <f aca="false">AG417+AC417</f>
        <v>125147.824773</v>
      </c>
      <c r="AI417" s="259" t="n">
        <f aca="false">AH417-(IF(ISERROR(VLOOKUP(A417,'YTD Last'!$E$2:$Z$500,21,0)),0,VLOOKUP(A417,'YTD Last'!$E$2:$Z$500,21,0)))</f>
        <v>67965.189633</v>
      </c>
      <c r="AJ417" s="259" t="n">
        <f aca="false">AH417-IF(ISERROR(VLOOKUP(A417,'QTD Last'!$A$2:$AH$600,34,0)),0,VLOOKUP(A417,'QTD Last'!$A$2:$AH$600,34,0))</f>
        <v>-60.7333320000034</v>
      </c>
      <c r="AK417" s="259" t="n">
        <f aca="false">AH417-IF(ISERROR(VLOOKUP(A417,'MTD Last'!$A$2:$AH$600,34,0)),0,VLOOKUP(A417,'MTD Last'!$A$2:$AH$600,34,0))</f>
        <v>-60.7333320000034</v>
      </c>
      <c r="AL417" s="259" t="n">
        <f aca="false">AD417-AE417</f>
        <v>-60.7333320000034</v>
      </c>
      <c r="AM417" s="269" t="str">
        <f aca="false">ROUND((L417-Control!$C$3)/365,0)&amp;" Year"</f>
        <v>-20 Year</v>
      </c>
      <c r="AN417" s="260" t="n">
        <f aca="false">IF(F417="AAA",1,IF(F417="AA+",2,IF(F417="AA",3,IF(F417="AA-",4,IF(F417="A+",5,IF(F417="A",6,IF(F417="A-",7,IF(F417="BBB+",8,"Code"))))))))</f>
        <v>8</v>
      </c>
      <c r="AO417" s="260" t="str">
        <f aca="false">IF(F417="BBB",9,IF(F417="BBB-",10,IF(F417="BB+",11,IF(F417="BB",12,IF(F417="BB-",13,IF(F417="B+",14,IF(F417="B",15,IF(F417="B-",16,"Code"))))))))</f>
        <v>Code</v>
      </c>
      <c r="AP417" s="260" t="n">
        <f aca="false">IF(AN417="Code",AO417,AN417)</f>
        <v>8</v>
      </c>
      <c r="AQ417" s="259" t="n">
        <f aca="false">AH417-(IF(ISERROR(VLOOKUP(A417,'WTD Last'!$A$1:$AQ$605,34,0)),0,VLOOKUP(A417,'WTD Last'!$A$1:$AQ$605,34,0)))</f>
        <v>-34704.291858</v>
      </c>
      <c r="AR417" s="270" t="n">
        <f aca="false">R417-(IF(ISERROR(VLOOKUP(A417,'WTD Last'!$A$1:$AQ$605,18,0)),0,VLOOKUP(A417,'WTD Last'!$A$1:$AQ$605,18,0)))</f>
        <v>-8.34033199999999</v>
      </c>
      <c r="AS417" s="259" t="n">
        <f aca="false">O417-(IF(ISERROR(VLOOKUP(A417,'WTD Last'!$A$1:$AQ$605,15,0)),0,VLOOKUP(A417,'WTD Last'!$A$1:$AQ$605,15,0)))</f>
        <v>-31.9811159999999</v>
      </c>
      <c r="AT417" s="259" t="n">
        <f aca="false">N417*(P417/100)/360</f>
        <v>-97.2222222222222</v>
      </c>
      <c r="AU417" s="261" t="n">
        <v>122</v>
      </c>
      <c r="AV417" s="261" t="n">
        <v>62642</v>
      </c>
      <c r="AW417" s="255"/>
      <c r="AX417" s="257"/>
    </row>
    <row r="418" customFormat="false" ht="12.75" hidden="false" customHeight="false" outlineLevel="0" collapsed="false">
      <c r="A418" s="255" t="n">
        <v>1356</v>
      </c>
      <c r="B418" s="255" t="n">
        <v>513</v>
      </c>
      <c r="C418" s="255" t="s">
        <v>2</v>
      </c>
      <c r="D418" s="255" t="s">
        <v>104</v>
      </c>
      <c r="E418" s="255" t="s">
        <v>385</v>
      </c>
      <c r="F418" s="255" t="s">
        <v>172</v>
      </c>
      <c r="G418" s="255" t="s">
        <v>112</v>
      </c>
      <c r="H418" s="255" t="s">
        <v>168</v>
      </c>
      <c r="I418" s="255" t="s">
        <v>156</v>
      </c>
      <c r="J418" s="256" t="s">
        <v>203</v>
      </c>
      <c r="K418" s="268" t="n">
        <v>36896</v>
      </c>
      <c r="L418" s="268" t="n">
        <v>38722</v>
      </c>
      <c r="M418" s="255" t="s">
        <v>155</v>
      </c>
      <c r="N418" s="257" t="n">
        <v>-10000000</v>
      </c>
      <c r="O418" s="257" t="n">
        <v>4081.51826</v>
      </c>
      <c r="P418" s="258" t="n">
        <v>1.5</v>
      </c>
      <c r="Q418" s="257" t="n">
        <v>314.511994</v>
      </c>
      <c r="R418" s="257" t="n">
        <v>313.534226</v>
      </c>
      <c r="S418" s="258" t="n">
        <v>-0.623895757269795</v>
      </c>
      <c r="T418" s="257" t="n">
        <v>-2546.4419256332</v>
      </c>
      <c r="U418" s="257" t="n">
        <v>-2163.753336</v>
      </c>
      <c r="V418" s="257" t="n">
        <v>0</v>
      </c>
      <c r="W418" s="257" t="n">
        <v>-4710.1952616332</v>
      </c>
      <c r="X418" s="257" t="n">
        <v>589171.484117</v>
      </c>
      <c r="Y418" s="257" t="n">
        <v>585998.106339</v>
      </c>
      <c r="Z418" s="257" t="n">
        <v>-3173.37777799997</v>
      </c>
      <c r="AA418" s="257" t="n">
        <v>1536.81748363323</v>
      </c>
      <c r="AB418" s="257" t="n">
        <v>589171.484117</v>
      </c>
      <c r="AC418" s="257" t="n">
        <v>585998.106339</v>
      </c>
      <c r="AD418" s="257" t="n">
        <v>-3173.37777799997</v>
      </c>
      <c r="AF418" s="257" t="n">
        <v>40284.5852262</v>
      </c>
      <c r="AG418" s="259" t="n">
        <f aca="false">IF(ISERROR(VLOOKUP(B418,Acc_Cash!$A:$H,3,FALSE())),0,VLOOKUP(B418,Acc_Cash!$A:$H,3,FALSE()))</f>
        <v>0</v>
      </c>
      <c r="AH418" s="259" t="n">
        <f aca="false">AG418+AC418</f>
        <v>585998.106339</v>
      </c>
      <c r="AI418" s="259" t="n">
        <f aca="false">AH418-(IF(ISERROR(VLOOKUP(A418,'YTD Last'!$E$2:$Z$500,21,0)),0,VLOOKUP(A418,'YTD Last'!$E$2:$Z$500,21,0)))</f>
        <v>-331173.460451</v>
      </c>
      <c r="AJ418" s="259" t="n">
        <f aca="false">AH418-IF(ISERROR(VLOOKUP(A418,'QTD Last'!$A$2:$AH$600,34,0)),0,VLOOKUP(A418,'QTD Last'!$A$2:$AH$600,34,0))</f>
        <v>-3173.37777799997</v>
      </c>
      <c r="AK418" s="259" t="n">
        <f aca="false">AH418-IF(ISERROR(VLOOKUP(A418,'MTD Last'!$A$2:$AH$600,34,0)),0,VLOOKUP(A418,'MTD Last'!$A$2:$AH$600,34,0))</f>
        <v>-3173.37777799997</v>
      </c>
      <c r="AL418" s="259" t="n">
        <f aca="false">AD418-AE418</f>
        <v>-3173.37777799997</v>
      </c>
      <c r="AM418" s="269" t="str">
        <f aca="false">ROUND((L418-Control!$C$3)/365,0)&amp;" Year"</f>
        <v>-20 Year</v>
      </c>
      <c r="AN418" s="260" t="str">
        <f aca="false">IF(F418="AAA",1,IF(F418="AA+",2,IF(F418="AA",3,IF(F418="AA-",4,IF(F418="A+",5,IF(F418="A",6,IF(F418="A-",7,IF(F418="BBB+",8,"Code"))))))))</f>
        <v>Code</v>
      </c>
      <c r="AO418" s="260" t="n">
        <f aca="false">IF(F418="BBB",9,IF(F418="BBB-",10,IF(F418="BB+",11,IF(F418="BB",12,IF(F418="BB-",13,IF(F418="B+",14,IF(F418="B",15,IF(F418="B-",16,"Code"))))))))</f>
        <v>9</v>
      </c>
      <c r="AP418" s="260" t="n">
        <f aca="false">IF(AN418="Code",AO418,AN418)</f>
        <v>9</v>
      </c>
      <c r="AQ418" s="259" t="n">
        <f aca="false">AH418-(IF(ISERROR(VLOOKUP(A418,'WTD Last'!$A$1:$AQ$605,34,0)),0,VLOOKUP(A418,'WTD Last'!$A$1:$AQ$605,34,0)))</f>
        <v>-20709.5576419999</v>
      </c>
      <c r="AR418" s="270" t="n">
        <f aca="false">R418-(IF(ISERROR(VLOOKUP(A418,'WTD Last'!$A$1:$AQ$605,18,0)),0,VLOOKUP(A418,'WTD Last'!$A$1:$AQ$605,18,0)))</f>
        <v>-3.75525800000003</v>
      </c>
      <c r="AS418" s="259" t="n">
        <f aca="false">O418-(IF(ISERROR(VLOOKUP(A418,'WTD Last'!$A$1:$AQ$605,15,0)),0,VLOOKUP(A418,'WTD Last'!$A$1:$AQ$605,15,0)))</f>
        <v>-38.0577899999998</v>
      </c>
      <c r="AT418" s="259" t="n">
        <f aca="false">N418*(P418/100)/360</f>
        <v>-416.666666666667</v>
      </c>
      <c r="AV418" s="261" t="n">
        <v>55062</v>
      </c>
      <c r="AW418" s="255"/>
      <c r="AX418" s="257"/>
    </row>
    <row r="419" customFormat="false" ht="12.75" hidden="false" customHeight="false" outlineLevel="0" collapsed="false">
      <c r="A419" s="255" t="n">
        <v>1570</v>
      </c>
      <c r="B419" s="255" t="n">
        <v>616</v>
      </c>
      <c r="C419" s="255" t="s">
        <v>2</v>
      </c>
      <c r="D419" s="255" t="s">
        <v>157</v>
      </c>
      <c r="E419" s="255" t="s">
        <v>385</v>
      </c>
      <c r="F419" s="255" t="s">
        <v>172</v>
      </c>
      <c r="G419" s="255" t="s">
        <v>112</v>
      </c>
      <c r="H419" s="255" t="s">
        <v>168</v>
      </c>
      <c r="I419" s="255" t="s">
        <v>156</v>
      </c>
      <c r="J419" s="256" t="s">
        <v>158</v>
      </c>
      <c r="K419" s="268" t="n">
        <v>36896</v>
      </c>
      <c r="L419" s="268" t="n">
        <v>38722</v>
      </c>
      <c r="M419" s="255" t="s">
        <v>155</v>
      </c>
      <c r="N419" s="257" t="n">
        <v>10000000</v>
      </c>
      <c r="O419" s="257" t="n">
        <v>-4081.51826</v>
      </c>
      <c r="P419" s="258" t="n">
        <v>1.5</v>
      </c>
      <c r="Q419" s="257" t="n">
        <v>314.511994</v>
      </c>
      <c r="R419" s="257" t="n">
        <v>313.534226</v>
      </c>
      <c r="S419" s="258" t="n">
        <v>-0.623895757269795</v>
      </c>
      <c r="T419" s="257" t="n">
        <v>2546.4419256332</v>
      </c>
      <c r="U419" s="257" t="n">
        <v>2163.753336</v>
      </c>
      <c r="V419" s="257" t="n">
        <v>0</v>
      </c>
      <c r="W419" s="257" t="n">
        <v>4710.1952616332</v>
      </c>
      <c r="X419" s="257" t="n">
        <v>-589171.484117</v>
      </c>
      <c r="Y419" s="257" t="n">
        <v>-585998.106339</v>
      </c>
      <c r="Z419" s="257" t="n">
        <v>3173.37777799997</v>
      </c>
      <c r="AA419" s="257" t="n">
        <v>-1536.81748363323</v>
      </c>
      <c r="AB419" s="257" t="n">
        <v>-589171.484117</v>
      </c>
      <c r="AC419" s="257" t="n">
        <v>-585998.106339</v>
      </c>
      <c r="AD419" s="257" t="n">
        <v>3173.37777799997</v>
      </c>
      <c r="AF419" s="257" t="n">
        <v>-40284.5852262</v>
      </c>
      <c r="AG419" s="259" t="n">
        <f aca="false">IF(ISERROR(VLOOKUP(B419,Acc_Cash!$A:$H,3,FALSE())),0,VLOOKUP(B419,Acc_Cash!$A:$H,3,FALSE()))</f>
        <v>0</v>
      </c>
      <c r="AH419" s="259" t="n">
        <f aca="false">AG419+AC419</f>
        <v>-585998.106339</v>
      </c>
      <c r="AI419" s="259" t="n">
        <f aca="false">AH419-(IF(ISERROR(VLOOKUP(A419,'YTD Last'!$E$2:$Z$500,21,0)),0,VLOOKUP(A419,'YTD Last'!$E$2:$Z$500,21,0)))</f>
        <v>331173.460451</v>
      </c>
      <c r="AJ419" s="259" t="n">
        <f aca="false">AH419-IF(ISERROR(VLOOKUP(A419,'QTD Last'!$A$2:$AH$600,34,0)),0,VLOOKUP(A419,'QTD Last'!$A$2:$AH$600,34,0))</f>
        <v>3173.37777799997</v>
      </c>
      <c r="AK419" s="259" t="n">
        <f aca="false">AH419-IF(ISERROR(VLOOKUP(A419,'MTD Last'!$A$2:$AH$600,34,0)),0,VLOOKUP(A419,'MTD Last'!$A$2:$AH$600,34,0))</f>
        <v>3173.37777799997</v>
      </c>
      <c r="AL419" s="259" t="n">
        <f aca="false">AD419-AE419</f>
        <v>3173.37777799997</v>
      </c>
      <c r="AM419" s="269" t="str">
        <f aca="false">ROUND((L419-Control!$C$3)/365,0)&amp;" Year"</f>
        <v>-20 Year</v>
      </c>
      <c r="AN419" s="260" t="str">
        <f aca="false">IF(F419="AAA",1,IF(F419="AA+",2,IF(F419="AA",3,IF(F419="AA-",4,IF(F419="A+",5,IF(F419="A",6,IF(F419="A-",7,IF(F419="BBB+",8,"Code"))))))))</f>
        <v>Code</v>
      </c>
      <c r="AO419" s="260" t="n">
        <f aca="false">IF(F419="BBB",9,IF(F419="BBB-",10,IF(F419="BB+",11,IF(F419="BB",12,IF(F419="BB-",13,IF(F419="B+",14,IF(F419="B",15,IF(F419="B-",16,"Code"))))))))</f>
        <v>9</v>
      </c>
      <c r="AP419" s="260" t="n">
        <f aca="false">IF(AN419="Code",AO419,AN419)</f>
        <v>9</v>
      </c>
      <c r="AQ419" s="259" t="n">
        <f aca="false">AH419-(IF(ISERROR(VLOOKUP(A419,'WTD Last'!$A$1:$AQ$605,34,0)),0,VLOOKUP(A419,'WTD Last'!$A$1:$AQ$605,34,0)))</f>
        <v>20709.5576419999</v>
      </c>
      <c r="AR419" s="270" t="n">
        <f aca="false">R419-(IF(ISERROR(VLOOKUP(A419,'WTD Last'!$A$1:$AQ$605,18,0)),0,VLOOKUP(A419,'WTD Last'!$A$1:$AQ$605,18,0)))</f>
        <v>-3.75525800000003</v>
      </c>
      <c r="AS419" s="259" t="n">
        <f aca="false">O419-(IF(ISERROR(VLOOKUP(A419,'WTD Last'!$A$1:$AQ$605,15,0)),0,VLOOKUP(A419,'WTD Last'!$A$1:$AQ$605,15,0)))</f>
        <v>38.0577899999998</v>
      </c>
      <c r="AT419" s="259" t="n">
        <f aca="false">N419*(P419/100)/360</f>
        <v>416.666666666667</v>
      </c>
      <c r="AV419" s="261" t="n">
        <v>55062</v>
      </c>
      <c r="AW419" s="255"/>
      <c r="AX419" s="257"/>
    </row>
    <row r="420" customFormat="false" ht="12.75" hidden="false" customHeight="false" outlineLevel="0" collapsed="false">
      <c r="A420" s="255" t="n">
        <v>1357</v>
      </c>
      <c r="B420" s="255" t="n">
        <v>514</v>
      </c>
      <c r="C420" s="255" t="s">
        <v>2</v>
      </c>
      <c r="D420" s="255" t="s">
        <v>104</v>
      </c>
      <c r="E420" s="255" t="s">
        <v>386</v>
      </c>
      <c r="F420" s="255" t="s">
        <v>95</v>
      </c>
      <c r="G420" s="255" t="s">
        <v>191</v>
      </c>
      <c r="H420" s="255" t="s">
        <v>168</v>
      </c>
      <c r="I420" s="255" t="s">
        <v>156</v>
      </c>
      <c r="J420" s="256" t="s">
        <v>189</v>
      </c>
      <c r="K420" s="268" t="n">
        <v>36896</v>
      </c>
      <c r="L420" s="268" t="n">
        <v>38722</v>
      </c>
      <c r="M420" s="255" t="s">
        <v>155</v>
      </c>
      <c r="N420" s="257" t="n">
        <v>-10000000</v>
      </c>
      <c r="O420" s="257" t="n">
        <v>4163.556002</v>
      </c>
      <c r="P420" s="258" t="n">
        <v>1.3</v>
      </c>
      <c r="Q420" s="257" t="n">
        <v>67.203585</v>
      </c>
      <c r="R420" s="257" t="n">
        <v>67.205004</v>
      </c>
      <c r="S420" s="258" t="n">
        <v>0.0106490700938758</v>
      </c>
      <c r="T420" s="257" t="n">
        <v>44.3379997050753</v>
      </c>
      <c r="U420" s="257" t="n">
        <v>-1056.790578</v>
      </c>
      <c r="V420" s="257" t="n">
        <v>0</v>
      </c>
      <c r="W420" s="257" t="n">
        <v>-1012.45257829492</v>
      </c>
      <c r="X420" s="257" t="n">
        <v>-293391.691719</v>
      </c>
      <c r="Y420" s="257" t="n">
        <v>-294053.486414</v>
      </c>
      <c r="Z420" s="257" t="n">
        <v>-661.79469499999</v>
      </c>
      <c r="AA420" s="257" t="n">
        <v>350.657883294935</v>
      </c>
      <c r="AB420" s="257" t="n">
        <v>-293391.691719</v>
      </c>
      <c r="AC420" s="257" t="n">
        <v>-294053.486414</v>
      </c>
      <c r="AD420" s="257" t="n">
        <v>-661.79469499999</v>
      </c>
      <c r="AF420" s="257" t="n">
        <v>30820.723304805</v>
      </c>
      <c r="AG420" s="259" t="n">
        <f aca="false">IF(ISERROR(VLOOKUP(B420,Acc_Cash!$A:$H,3,FALSE())),0,VLOOKUP(B420,Acc_Cash!$A:$H,3,FALSE()))</f>
        <v>0</v>
      </c>
      <c r="AH420" s="259" t="n">
        <f aca="false">AG420+AC420</f>
        <v>-294053.486414</v>
      </c>
      <c r="AI420" s="259" t="n">
        <f aca="false">AH420-(IF(ISERROR(VLOOKUP(A420,'YTD Last'!$E$2:$Z$500,21,0)),0,VLOOKUP(A420,'YTD Last'!$E$2:$Z$500,21,0)))</f>
        <v>-186536.552663</v>
      </c>
      <c r="AJ420" s="259" t="n">
        <f aca="false">AH420-IF(ISERROR(VLOOKUP(A420,'QTD Last'!$A$2:$AH$600,34,0)),0,VLOOKUP(A420,'QTD Last'!$A$2:$AH$600,34,0))</f>
        <v>-661.79469499999</v>
      </c>
      <c r="AK420" s="259" t="n">
        <f aca="false">AH420-IF(ISERROR(VLOOKUP(A420,'MTD Last'!$A$2:$AH$600,34,0)),0,VLOOKUP(A420,'MTD Last'!$A$2:$AH$600,34,0))</f>
        <v>-661.79469499999</v>
      </c>
      <c r="AL420" s="259" t="n">
        <f aca="false">AD420-AE420</f>
        <v>-661.79469499999</v>
      </c>
      <c r="AM420" s="269" t="str">
        <f aca="false">ROUND((L420-Control!$C$3)/365,0)&amp;" Year"</f>
        <v>-20 Year</v>
      </c>
      <c r="AN420" s="260" t="n">
        <f aca="false">IF(F420="AAA",1,IF(F420="AA+",2,IF(F420="AA",3,IF(F420="AA-",4,IF(F420="A+",5,IF(F420="A",6,IF(F420="A-",7,IF(F420="BBB+",8,"Code"))))))))</f>
        <v>7</v>
      </c>
      <c r="AO420" s="260" t="str">
        <f aca="false">IF(F420="BBB",9,IF(F420="BBB-",10,IF(F420="BB+",11,IF(F420="BB",12,IF(F420="BB-",13,IF(F420="B+",14,IF(F420="B",15,IF(F420="B-",16,"Code"))))))))</f>
        <v>Code</v>
      </c>
      <c r="AP420" s="260" t="n">
        <f aca="false">IF(AN420="Code",AO420,AN420)</f>
        <v>7</v>
      </c>
      <c r="AQ420" s="259" t="n">
        <f aca="false">AH420-(IF(ISERROR(VLOOKUP(A420,'WTD Last'!$A$1:$AQ$605,34,0)),0,VLOOKUP(A420,'WTD Last'!$A$1:$AQ$605,34,0)))</f>
        <v>-50701.650642</v>
      </c>
      <c r="AR420" s="270" t="n">
        <f aca="false">R420-(IF(ISERROR(VLOOKUP(A420,'WTD Last'!$A$1:$AQ$605,18,0)),0,VLOOKUP(A420,'WTD Last'!$A$1:$AQ$605,18,0)))</f>
        <v>-11.586925</v>
      </c>
      <c r="AS420" s="259" t="n">
        <f aca="false">O420-(IF(ISERROR(VLOOKUP(A420,'WTD Last'!$A$1:$AQ$605,15,0)),0,VLOOKUP(A420,'WTD Last'!$A$1:$AQ$605,15,0)))</f>
        <v>-34.1917019999992</v>
      </c>
      <c r="AT420" s="259" t="n">
        <f aca="false">N420*(P420/100)/360</f>
        <v>-361.111111111111</v>
      </c>
      <c r="AV420" s="261" t="n">
        <v>19938</v>
      </c>
      <c r="AW420" s="255"/>
      <c r="AX420" s="257"/>
    </row>
    <row r="421" customFormat="false" ht="12.75" hidden="false" customHeight="false" outlineLevel="0" collapsed="false">
      <c r="A421" s="255" t="n">
        <v>1534</v>
      </c>
      <c r="B421" s="255" t="n">
        <v>582</v>
      </c>
      <c r="C421" s="255" t="s">
        <v>2</v>
      </c>
      <c r="D421" s="255" t="s">
        <v>157</v>
      </c>
      <c r="E421" s="255" t="s">
        <v>386</v>
      </c>
      <c r="F421" s="255" t="s">
        <v>95</v>
      </c>
      <c r="G421" s="255" t="s">
        <v>191</v>
      </c>
      <c r="H421" s="255" t="s">
        <v>168</v>
      </c>
      <c r="I421" s="255" t="s">
        <v>156</v>
      </c>
      <c r="J421" s="256" t="s">
        <v>158</v>
      </c>
      <c r="K421" s="268" t="n">
        <v>36896</v>
      </c>
      <c r="L421" s="268" t="n">
        <v>38722</v>
      </c>
      <c r="M421" s="255" t="s">
        <v>155</v>
      </c>
      <c r="N421" s="257" t="n">
        <v>10000000</v>
      </c>
      <c r="O421" s="257" t="n">
        <v>-4163.556002</v>
      </c>
      <c r="P421" s="258" t="n">
        <v>1.3</v>
      </c>
      <c r="Q421" s="257" t="n">
        <v>67.203585</v>
      </c>
      <c r="R421" s="257" t="n">
        <v>67.205004</v>
      </c>
      <c r="S421" s="258" t="n">
        <v>0.0106490700938758</v>
      </c>
      <c r="T421" s="257" t="n">
        <v>-44.3379997050753</v>
      </c>
      <c r="U421" s="257" t="n">
        <v>1056.790578</v>
      </c>
      <c r="V421" s="257" t="n">
        <v>0</v>
      </c>
      <c r="W421" s="257" t="n">
        <v>1012.45257829492</v>
      </c>
      <c r="X421" s="257" t="n">
        <v>293391.691719</v>
      </c>
      <c r="Y421" s="257" t="n">
        <v>294053.486414</v>
      </c>
      <c r="Z421" s="257" t="n">
        <v>661.79469499999</v>
      </c>
      <c r="AA421" s="257" t="n">
        <v>-350.657883294935</v>
      </c>
      <c r="AB421" s="257" t="n">
        <v>293391.691719</v>
      </c>
      <c r="AC421" s="257" t="n">
        <v>294053.486414</v>
      </c>
      <c r="AD421" s="257" t="n">
        <v>661.79469499999</v>
      </c>
      <c r="AF421" s="257" t="n">
        <v>-30820.723304805</v>
      </c>
      <c r="AG421" s="259" t="n">
        <f aca="false">IF(ISERROR(VLOOKUP(B421,Acc_Cash!$A:$H,3,FALSE())),0,VLOOKUP(B421,Acc_Cash!$A:$H,3,FALSE()))</f>
        <v>0</v>
      </c>
      <c r="AH421" s="259" t="n">
        <f aca="false">AG421+AC421</f>
        <v>294053.486414</v>
      </c>
      <c r="AI421" s="259" t="n">
        <f aca="false">AH421-(IF(ISERROR(VLOOKUP(A421,'YTD Last'!$E$2:$Z$500,21,0)),0,VLOOKUP(A421,'YTD Last'!$E$2:$Z$500,21,0)))</f>
        <v>186536.552663</v>
      </c>
      <c r="AJ421" s="259" t="n">
        <f aca="false">AH421-IF(ISERROR(VLOOKUP(A421,'QTD Last'!$A$2:$AH$600,34,0)),0,VLOOKUP(A421,'QTD Last'!$A$2:$AH$600,34,0))</f>
        <v>661.79469499999</v>
      </c>
      <c r="AK421" s="259" t="n">
        <f aca="false">AH421-IF(ISERROR(VLOOKUP(A421,'MTD Last'!$A$2:$AH$600,34,0)),0,VLOOKUP(A421,'MTD Last'!$A$2:$AH$600,34,0))</f>
        <v>661.79469499999</v>
      </c>
      <c r="AL421" s="259" t="n">
        <f aca="false">AD421-AE421</f>
        <v>661.79469499999</v>
      </c>
      <c r="AM421" s="269" t="str">
        <f aca="false">ROUND((L421-Control!$C$3)/365,0)&amp;" Year"</f>
        <v>-20 Year</v>
      </c>
      <c r="AN421" s="260" t="n">
        <f aca="false">IF(F421="AAA",1,IF(F421="AA+",2,IF(F421="AA",3,IF(F421="AA-",4,IF(F421="A+",5,IF(F421="A",6,IF(F421="A-",7,IF(F421="BBB+",8,"Code"))))))))</f>
        <v>7</v>
      </c>
      <c r="AO421" s="260" t="str">
        <f aca="false">IF(F421="BBB",9,IF(F421="BBB-",10,IF(F421="BB+",11,IF(F421="BB",12,IF(F421="BB-",13,IF(F421="B+",14,IF(F421="B",15,IF(F421="B-",16,"Code"))))))))</f>
        <v>Code</v>
      </c>
      <c r="AP421" s="260" t="n">
        <f aca="false">IF(AN421="Code",AO421,AN421)</f>
        <v>7</v>
      </c>
      <c r="AQ421" s="259" t="n">
        <f aca="false">AH421-(IF(ISERROR(VLOOKUP(A421,'WTD Last'!$A$1:$AQ$605,34,0)),0,VLOOKUP(A421,'WTD Last'!$A$1:$AQ$605,34,0)))</f>
        <v>50701.650642</v>
      </c>
      <c r="AR421" s="270" t="n">
        <f aca="false">R421-(IF(ISERROR(VLOOKUP(A421,'WTD Last'!$A$1:$AQ$605,18,0)),0,VLOOKUP(A421,'WTD Last'!$A$1:$AQ$605,18,0)))</f>
        <v>-11.586925</v>
      </c>
      <c r="AS421" s="259" t="n">
        <f aca="false">O421-(IF(ISERROR(VLOOKUP(A421,'WTD Last'!$A$1:$AQ$605,15,0)),0,VLOOKUP(A421,'WTD Last'!$A$1:$AQ$605,15,0)))</f>
        <v>34.1917019999992</v>
      </c>
      <c r="AT421" s="259" t="n">
        <f aca="false">N421*(P421/100)/360</f>
        <v>361.111111111111</v>
      </c>
      <c r="AV421" s="261" t="n">
        <v>19938</v>
      </c>
      <c r="AW421" s="255"/>
      <c r="AX421" s="257"/>
    </row>
    <row r="422" customFormat="false" ht="12.75" hidden="false" customHeight="false" outlineLevel="0" collapsed="false">
      <c r="A422" s="255" t="n">
        <v>1587</v>
      </c>
      <c r="B422" s="255" t="n">
        <v>641</v>
      </c>
      <c r="C422" s="255" t="s">
        <v>2</v>
      </c>
      <c r="D422" s="255" t="s">
        <v>104</v>
      </c>
      <c r="E422" s="255" t="s">
        <v>387</v>
      </c>
      <c r="F422" s="255" t="s">
        <v>116</v>
      </c>
      <c r="G422" s="255" t="s">
        <v>160</v>
      </c>
      <c r="H422" s="255" t="s">
        <v>103</v>
      </c>
      <c r="I422" s="255" t="s">
        <v>219</v>
      </c>
      <c r="J422" s="256" t="s">
        <v>105</v>
      </c>
      <c r="K422" s="268" t="n">
        <v>36888</v>
      </c>
      <c r="L422" s="268" t="n">
        <v>36987</v>
      </c>
      <c r="M422" s="255" t="s">
        <v>155</v>
      </c>
      <c r="N422" s="257" t="n">
        <v>27000000</v>
      </c>
      <c r="O422" s="257" t="n">
        <v>-49.01887</v>
      </c>
      <c r="P422" s="258" t="n">
        <v>0.18</v>
      </c>
      <c r="Q422" s="257" t="n">
        <v>73.854396</v>
      </c>
      <c r="R422" s="257" t="n">
        <v>62.170393</v>
      </c>
      <c r="S422" s="258" t="n">
        <v>-0.559823462134013</v>
      </c>
      <c r="T422" s="257" t="n">
        <v>27.4419135132971</v>
      </c>
      <c r="U422" s="257" t="n">
        <v>711.030951</v>
      </c>
      <c r="V422" s="257" t="n">
        <v>0</v>
      </c>
      <c r="W422" s="257" t="n">
        <v>738.472864513297</v>
      </c>
      <c r="X422" s="257" t="n">
        <v>11718.91478</v>
      </c>
      <c r="Y422" s="257" t="n">
        <v>12440.270358</v>
      </c>
      <c r="Z422" s="257" t="n">
        <v>721.355578000001</v>
      </c>
      <c r="AA422" s="257" t="n">
        <v>-17.1172865132965</v>
      </c>
      <c r="AB422" s="257" t="n">
        <v>11718.91478</v>
      </c>
      <c r="AC422" s="257" t="n">
        <v>12440.270358</v>
      </c>
      <c r="AD422" s="257" t="n">
        <v>721.355578000001</v>
      </c>
      <c r="AF422" s="257" t="n">
        <v>-354.79858106</v>
      </c>
      <c r="AG422" s="259" t="n">
        <f aca="false">IF(ISERROR(VLOOKUP(B422,Acc_Cash!$A:$H,3,FALSE())),0,VLOOKUP(B422,Acc_Cash!$A:$H,3,FALSE()))</f>
        <v>0</v>
      </c>
      <c r="AH422" s="259" t="n">
        <f aca="false">AG422+AC422</f>
        <v>12440.270358</v>
      </c>
      <c r="AI422" s="259" t="n">
        <f aca="false">AH422-(IF(ISERROR(VLOOKUP(A422,'YTD Last'!$E$2:$Z$383,21,0)),0,VLOOKUP(A422,'YTD Last'!$E$2:$Z$383,21,0)))</f>
        <v>42686.8606</v>
      </c>
      <c r="AJ422" s="259" t="n">
        <f aca="false">AH422-IF(ISERROR(VLOOKUP(A422,'QTD Last'!$A$2:$AH$600,34,0)),0,VLOOKUP(A422,'QTD Last'!$A$2:$AH$600,34,0))</f>
        <v>721.355578000001</v>
      </c>
      <c r="AK422" s="259" t="n">
        <f aca="false">AH422-IF(ISERROR(VLOOKUP(A422,'MTD Last'!$A$2:$AH$600,34,0)),0,VLOOKUP(A422,'MTD Last'!$A$2:$AH$600,34,0))</f>
        <v>721.355578000001</v>
      </c>
      <c r="AL422" s="259" t="n">
        <f aca="false">AD422-AE422</f>
        <v>721.355578000001</v>
      </c>
      <c r="AM422" s="269" t="str">
        <f aca="false">ROUND((L422-Control!$C$3)/365,0)&amp;" Year"</f>
        <v>-24 Year</v>
      </c>
      <c r="AN422" s="260" t="n">
        <f aca="false">IF(F422="AAA",1,IF(F422="AA+",2,IF(F422="AA",3,IF(F422="AA-",4,IF(F422="A+",5,IF(F422="A",6,IF(F422="A-",7,IF(F422="BBB+",8,"Code"))))))))</f>
        <v>8</v>
      </c>
      <c r="AO422" s="260" t="str">
        <f aca="false">IF(F422="BBB",9,IF(F422="BBB-",10,IF(F422="BB+",11,IF(F422="BB",12,IF(F422="BB-",13,IF(F422="B+",14,IF(F422="B",15,IF(F422="B-",16,"Code"))))))))</f>
        <v>Code</v>
      </c>
      <c r="AP422" s="260" t="n">
        <f aca="false">IF(AN422="Code",AO422,AN422)</f>
        <v>8</v>
      </c>
      <c r="AQ422" s="259" t="n">
        <f aca="false">AH422-(IF(ISERROR(VLOOKUP(A422,'WTD Last'!$A$1:$AQ$605,34,0)),0,VLOOKUP(A422,'WTD Last'!$A$1:$AQ$605,34,0)))</f>
        <v>2692.404051</v>
      </c>
      <c r="AR422" s="270" t="n">
        <f aca="false">R422-(IF(ISERROR(VLOOKUP(A422,'WTD Last'!$A$1:$AQ$605,18,0)),0,VLOOKUP(A422,'WTD Last'!$A$1:$AQ$605,18,0)))</f>
        <v>13.511827</v>
      </c>
      <c r="AS422" s="259" t="n">
        <f aca="false">O422-(IF(ISERROR(VLOOKUP(A422,'WTD Last'!$A$1:$AQ$605,15,0)),0,VLOOKUP(A422,'WTD Last'!$A$1:$AQ$605,15,0)))</f>
        <v>55.811398</v>
      </c>
      <c r="AT422" s="259" t="n">
        <f aca="false">N422*(P422/100)/360</f>
        <v>135</v>
      </c>
      <c r="AU422" s="261" t="n">
        <v>81676</v>
      </c>
      <c r="AV422" s="261" t="n">
        <v>93171</v>
      </c>
      <c r="AW422" s="255"/>
      <c r="AX422" s="257"/>
    </row>
    <row r="423" customFormat="false" ht="12.75" hidden="false" customHeight="false" outlineLevel="0" collapsed="false">
      <c r="A423" s="255" t="n">
        <v>1728</v>
      </c>
      <c r="B423" s="255" t="n">
        <v>933</v>
      </c>
      <c r="C423" s="255" t="s">
        <v>2</v>
      </c>
      <c r="D423" s="255" t="s">
        <v>104</v>
      </c>
      <c r="E423" s="255" t="s">
        <v>111</v>
      </c>
      <c r="F423" s="255" t="s">
        <v>109</v>
      </c>
      <c r="G423" s="255" t="s">
        <v>112</v>
      </c>
      <c r="H423" s="255" t="s">
        <v>97</v>
      </c>
      <c r="I423" s="255" t="s">
        <v>186</v>
      </c>
      <c r="J423" s="256" t="s">
        <v>105</v>
      </c>
      <c r="K423" s="268" t="n">
        <v>36979</v>
      </c>
      <c r="L423" s="268" t="n">
        <v>38898</v>
      </c>
      <c r="M423" s="255" t="s">
        <v>100</v>
      </c>
      <c r="N423" s="257" t="n">
        <v>10000000</v>
      </c>
      <c r="O423" s="257" t="n">
        <v>-4506.345432</v>
      </c>
      <c r="P423" s="258" t="n">
        <v>0.415</v>
      </c>
      <c r="Q423" s="257" t="n">
        <v>43.118613</v>
      </c>
      <c r="R423" s="257" t="n">
        <v>41.023018</v>
      </c>
      <c r="S423" s="258" t="n">
        <v>-2.12393292420677</v>
      </c>
      <c r="T423" s="257" t="n">
        <v>9571.1754308736</v>
      </c>
      <c r="U423" s="257" t="n">
        <v>541.72626</v>
      </c>
      <c r="V423" s="257" t="n">
        <v>0</v>
      </c>
      <c r="W423" s="257" t="n">
        <v>10112.9016908736</v>
      </c>
      <c r="X423" s="257" t="n">
        <v>-6923.161734</v>
      </c>
      <c r="Y423" s="257" t="n">
        <v>2903.826105</v>
      </c>
      <c r="Z423" s="257" t="n">
        <v>9826.987839</v>
      </c>
      <c r="AA423" s="257" t="n">
        <v>-285.913851873594</v>
      </c>
      <c r="AB423" s="257" t="n">
        <v>-6106.228649388</v>
      </c>
      <c r="AC423" s="257" t="n">
        <v>2548.1074071375</v>
      </c>
      <c r="AD423" s="257" t="n">
        <v>8654.3360565255</v>
      </c>
      <c r="AG423" s="259" t="n">
        <f aca="false">IF(ISERROR(VLOOKUP(B423,Acc_Cash!$A:$H,3,FALSE())),0,VLOOKUP(B423,Acc_Cash!$A:$H,3,FALSE()))</f>
        <v>0</v>
      </c>
      <c r="AH423" s="259" t="n">
        <f aca="false">AG423+AC423</f>
        <v>2548.1074071375</v>
      </c>
      <c r="AI423" s="259" t="n">
        <f aca="false">AH423-(IF(ISERROR(VLOOKUP(A423,'YTD Last'!$E$2:$Z$500,21,0)),0,VLOOKUP(A423,'YTD Last'!$E$2:$Z$500,21,0)))</f>
        <v>2548.1074071375</v>
      </c>
      <c r="AJ423" s="259" t="n">
        <f aca="false">AH423-IF(ISERROR(VLOOKUP(A423,'QTD Last'!$A$2:$AH$600,34,0)),0,VLOOKUP(A423,'QTD Last'!$A$2:$AH$600,34,0))</f>
        <v>8654.3360565255</v>
      </c>
      <c r="AK423" s="259" t="n">
        <f aca="false">AH423-IF(ISERROR(VLOOKUP(A423,'MTD Last'!$A$2:$AH$600,34,0)),0,VLOOKUP(A423,'MTD Last'!$A$2:$AH$600,34,0))</f>
        <v>8654.3360565255</v>
      </c>
      <c r="AL423" s="259" t="n">
        <f aca="false">AD423-AE423</f>
        <v>8654.3360565255</v>
      </c>
      <c r="AM423" s="269" t="str">
        <f aca="false">ROUND((L423-Control!$C$3)/365,0)&amp;" Year"</f>
        <v>-19 Year</v>
      </c>
      <c r="AN423" s="260" t="str">
        <f aca="false">IF(F423="AAA",1,IF(F423="AA+",2,IF(F423="AA",3,IF(F423="AA-",4,IF(F423="A+",5,IF(F423="A",6,IF(F423="A-",7,IF(F423="BBB+",8,"Code"))))))))</f>
        <v>Code</v>
      </c>
      <c r="AO423" s="260" t="str">
        <f aca="false">IF(F423="BBB",9,IF(F423="BBB-",10,IF(F423="BB+",11,IF(F423="BB",12,IF(F423="BB-",13,IF(F423="B+",14,IF(F423="B",15,IF(F423="B-",16,"Code"))))))))</f>
        <v>Code</v>
      </c>
      <c r="AP423" s="260" t="str">
        <f aca="false">IF(AN423="Code",AO423,AN423)</f>
        <v>Code</v>
      </c>
      <c r="AQ423" s="259" t="n">
        <f aca="false">AH423-(IF(ISERROR(VLOOKUP(A423,'WTD Last'!$A$1:$AQ$605,34,0)),0,VLOOKUP(A423,'WTD Last'!$A$1:$AQ$605,34,0)))</f>
        <v>2548.1074071375</v>
      </c>
      <c r="AR423" s="270" t="n">
        <f aca="false">R423-(IF(ISERROR(VLOOKUP(A423,'WTD Last'!$A$1:$AQ$605,18,0)),0,VLOOKUP(A423,'WTD Last'!$A$1:$AQ$605,18,0)))</f>
        <v>41.023018</v>
      </c>
      <c r="AS423" s="259" t="n">
        <f aca="false">O423-(IF(ISERROR(VLOOKUP(A423,'WTD Last'!$A$1:$AQ$605,15,0)),0,VLOOKUP(A423,'WTD Last'!$A$1:$AQ$605,15,0)))</f>
        <v>-4506.345432</v>
      </c>
      <c r="AT423" s="259" t="n">
        <f aca="false">N423*(P423/100)/360</f>
        <v>115.277777777778</v>
      </c>
      <c r="AU423" s="261" t="n">
        <v>89135</v>
      </c>
      <c r="AV423" s="261" t="n">
        <v>76014</v>
      </c>
      <c r="AW423" s="255"/>
      <c r="AX423" s="257"/>
    </row>
    <row r="424" customFormat="false" ht="12.75" hidden="false" customHeight="false" outlineLevel="0" collapsed="false">
      <c r="A424" s="255" t="n">
        <v>1358</v>
      </c>
      <c r="B424" s="255" t="n">
        <v>515</v>
      </c>
      <c r="C424" s="255" t="s">
        <v>2</v>
      </c>
      <c r="D424" s="255" t="s">
        <v>104</v>
      </c>
      <c r="E424" s="255" t="s">
        <v>388</v>
      </c>
      <c r="F424" s="255" t="s">
        <v>116</v>
      </c>
      <c r="G424" s="255" t="s">
        <v>112</v>
      </c>
      <c r="H424" s="255" t="s">
        <v>103</v>
      </c>
      <c r="I424" s="255" t="s">
        <v>156</v>
      </c>
      <c r="J424" s="256" t="s">
        <v>105</v>
      </c>
      <c r="K424" s="268" t="n">
        <v>36896</v>
      </c>
      <c r="L424" s="268" t="n">
        <v>38722</v>
      </c>
      <c r="M424" s="255" t="s">
        <v>155</v>
      </c>
      <c r="N424" s="257" t="n">
        <v>-10000000</v>
      </c>
      <c r="O424" s="257" t="n">
        <v>4121.927427</v>
      </c>
      <c r="P424" s="258" t="n">
        <v>0.98</v>
      </c>
      <c r="Q424" s="257" t="n">
        <v>97.314837</v>
      </c>
      <c r="R424" s="257" t="n">
        <v>96.671567</v>
      </c>
      <c r="S424" s="258" t="n">
        <v>-0.595176266243137</v>
      </c>
      <c r="T424" s="257" t="n">
        <v>-2453.27337572704</v>
      </c>
      <c r="U424" s="257" t="n">
        <v>-1123.357455</v>
      </c>
      <c r="V424" s="257" t="n">
        <v>0</v>
      </c>
      <c r="W424" s="257" t="n">
        <v>-3576.63083072704</v>
      </c>
      <c r="X424" s="257" t="n">
        <v>-26747.962019</v>
      </c>
      <c r="Y424" s="257" t="n">
        <v>-29668.978639</v>
      </c>
      <c r="Z424" s="257" t="n">
        <v>-2921.01662</v>
      </c>
      <c r="AA424" s="257" t="n">
        <v>655.614210727036</v>
      </c>
      <c r="AB424" s="257" t="n">
        <v>-26747.962019</v>
      </c>
      <c r="AC424" s="257" t="n">
        <v>-29668.978639</v>
      </c>
      <c r="AD424" s="257" t="n">
        <v>-2921.01662</v>
      </c>
      <c r="AF424" s="257" t="n">
        <v>29834.510716626</v>
      </c>
      <c r="AG424" s="259" t="n">
        <f aca="false">IF(ISERROR(VLOOKUP(B424,Acc_Cash!$A:$H,3,FALSE())),0,VLOOKUP(B424,Acc_Cash!$A:$H,3,FALSE()))</f>
        <v>0</v>
      </c>
      <c r="AH424" s="259" t="n">
        <f aca="false">AG424+AC424</f>
        <v>-29668.978639</v>
      </c>
      <c r="AI424" s="259" t="n">
        <f aca="false">AH424-(IF(ISERROR(VLOOKUP(A424,'YTD Last'!$E$2:$Z$383,21,0)),0,VLOOKUP(A424,'YTD Last'!$E$2:$Z$383,21,0)))</f>
        <v>-31598.992525</v>
      </c>
      <c r="AJ424" s="259" t="n">
        <f aca="false">AH424-IF(ISERROR(VLOOKUP(A424,'QTD Last'!$A$2:$AH$600,34,0)),0,VLOOKUP(A424,'QTD Last'!$A$2:$AH$600,34,0))</f>
        <v>-2921.01662</v>
      </c>
      <c r="AK424" s="259" t="n">
        <f aca="false">AH424-IF(ISERROR(VLOOKUP(A424,'MTD Last'!$A$2:$AH$600,34,0)),0,VLOOKUP(A424,'MTD Last'!$A$2:$AH$600,34,0))</f>
        <v>-2921.01662</v>
      </c>
      <c r="AL424" s="259" t="n">
        <f aca="false">AD424-AE424</f>
        <v>-2921.01662</v>
      </c>
      <c r="AM424" s="269" t="str">
        <f aca="false">ROUND((L424-Control!$C$3)/365,0)&amp;" Year"</f>
        <v>-20 Year</v>
      </c>
      <c r="AN424" s="260" t="n">
        <f aca="false">IF(F424="AAA",1,IF(F424="AA+",2,IF(F424="AA",3,IF(F424="AA-",4,IF(F424="A+",5,IF(F424="A",6,IF(F424="A-",7,IF(F424="BBB+",8,"Code"))))))))</f>
        <v>8</v>
      </c>
      <c r="AO424" s="260" t="str">
        <f aca="false">IF(F424="BBB",9,IF(F424="BBB-",10,IF(F424="BB+",11,IF(F424="BB",12,IF(F424="BB-",13,IF(F424="B+",14,IF(F424="B",15,IF(F424="B-",16,"Code"))))))))</f>
        <v>Code</v>
      </c>
      <c r="AP424" s="260" t="n">
        <f aca="false">IF(AN424="Code",AO424,AN424)</f>
        <v>8</v>
      </c>
      <c r="AQ424" s="259" t="n">
        <f aca="false">AH424-(IF(ISERROR(VLOOKUP(A424,'WTD Last'!$A$1:$AQ$605,34,0)),0,VLOOKUP(A424,'WTD Last'!$A$1:$AQ$605,34,0)))</f>
        <v>-449.806309</v>
      </c>
      <c r="AR424" s="270" t="n">
        <f aca="false">R424-(IF(ISERROR(VLOOKUP(A424,'WTD Last'!$A$1:$AQ$605,18,0)),0,VLOOKUP(A424,'WTD Last'!$A$1:$AQ$605,18,0)))</f>
        <v>0.410950999999997</v>
      </c>
      <c r="AS424" s="259" t="n">
        <f aca="false">O424-(IF(ISERROR(VLOOKUP(A424,'WTD Last'!$A$1:$AQ$605,15,0)),0,VLOOKUP(A424,'WTD Last'!$A$1:$AQ$605,15,0)))</f>
        <v>-39.8590650000006</v>
      </c>
      <c r="AT424" s="259" t="n">
        <f aca="false">N424*(P424/100)/360</f>
        <v>-272.222222222222</v>
      </c>
      <c r="AV424" s="261" t="n">
        <v>54888</v>
      </c>
      <c r="AW424" s="255"/>
      <c r="AX424" s="257"/>
    </row>
    <row r="425" customFormat="false" ht="12.75" hidden="false" customHeight="false" outlineLevel="0" collapsed="false">
      <c r="A425" s="255" t="n">
        <v>1571</v>
      </c>
      <c r="B425" s="255" t="n">
        <v>617</v>
      </c>
      <c r="C425" s="255" t="s">
        <v>2</v>
      </c>
      <c r="D425" s="255" t="s">
        <v>157</v>
      </c>
      <c r="E425" s="255" t="s">
        <v>388</v>
      </c>
      <c r="F425" s="255" t="s">
        <v>116</v>
      </c>
      <c r="G425" s="255" t="s">
        <v>112</v>
      </c>
      <c r="H425" s="255" t="s">
        <v>103</v>
      </c>
      <c r="I425" s="255" t="s">
        <v>156</v>
      </c>
      <c r="J425" s="256" t="s">
        <v>158</v>
      </c>
      <c r="K425" s="268" t="n">
        <v>36896</v>
      </c>
      <c r="L425" s="268" t="n">
        <v>38722</v>
      </c>
      <c r="M425" s="255" t="s">
        <v>155</v>
      </c>
      <c r="N425" s="257" t="n">
        <v>10000000</v>
      </c>
      <c r="O425" s="257" t="n">
        <v>-4121.927427</v>
      </c>
      <c r="P425" s="258" t="n">
        <v>0.98</v>
      </c>
      <c r="Q425" s="257" t="n">
        <v>97.314837</v>
      </c>
      <c r="R425" s="257" t="n">
        <v>96.671567</v>
      </c>
      <c r="S425" s="258" t="n">
        <v>-0.595176266243137</v>
      </c>
      <c r="T425" s="257" t="n">
        <v>2453.27337572704</v>
      </c>
      <c r="U425" s="257" t="n">
        <v>1123.357455</v>
      </c>
      <c r="V425" s="257" t="n">
        <v>0</v>
      </c>
      <c r="W425" s="257" t="n">
        <v>3576.63083072704</v>
      </c>
      <c r="X425" s="257" t="n">
        <v>26747.962019</v>
      </c>
      <c r="Y425" s="257" t="n">
        <v>29668.978639</v>
      </c>
      <c r="Z425" s="257" t="n">
        <v>2921.01662</v>
      </c>
      <c r="AA425" s="257" t="n">
        <v>-655.614210727036</v>
      </c>
      <c r="AB425" s="257" t="n">
        <v>26747.962019</v>
      </c>
      <c r="AC425" s="257" t="n">
        <v>29668.978639</v>
      </c>
      <c r="AD425" s="257" t="n">
        <v>2921.01662</v>
      </c>
      <c r="AF425" s="257" t="n">
        <v>-29834.510716626</v>
      </c>
      <c r="AG425" s="259" t="n">
        <f aca="false">IF(ISERROR(VLOOKUP(B425,Acc_Cash!$A:$H,3,FALSE())),0,VLOOKUP(B425,Acc_Cash!$A:$H,3,FALSE()))</f>
        <v>0</v>
      </c>
      <c r="AH425" s="259" t="n">
        <f aca="false">AG425+AC425</f>
        <v>29668.978639</v>
      </c>
      <c r="AI425" s="259" t="n">
        <f aca="false">AH425-(IF(ISERROR(VLOOKUP(A425,'YTD Last'!$E$2:$Z$383,21,0)),0,VLOOKUP(A425,'YTD Last'!$E$2:$Z$383,21,0)))</f>
        <v>31598.992525</v>
      </c>
      <c r="AJ425" s="259" t="n">
        <f aca="false">AH425-IF(ISERROR(VLOOKUP(A425,'QTD Last'!$A$2:$AH$600,34,0)),0,VLOOKUP(A425,'QTD Last'!$A$2:$AH$600,34,0))</f>
        <v>2921.01662</v>
      </c>
      <c r="AK425" s="259" t="n">
        <f aca="false">AH425-IF(ISERROR(VLOOKUP(A425,'MTD Last'!$A$2:$AH$600,34,0)),0,VLOOKUP(A425,'MTD Last'!$A$2:$AH$600,34,0))</f>
        <v>2921.01662</v>
      </c>
      <c r="AL425" s="259" t="n">
        <f aca="false">AD425-AE425</f>
        <v>2921.01662</v>
      </c>
      <c r="AM425" s="269" t="str">
        <f aca="false">ROUND((L425-Control!$C$3)/365,0)&amp;" Year"</f>
        <v>-20 Year</v>
      </c>
      <c r="AN425" s="260" t="n">
        <f aca="false">IF(F425="AAA",1,IF(F425="AA+",2,IF(F425="AA",3,IF(F425="AA-",4,IF(F425="A+",5,IF(F425="A",6,IF(F425="A-",7,IF(F425="BBB+",8,"Code"))))))))</f>
        <v>8</v>
      </c>
      <c r="AO425" s="260" t="str">
        <f aca="false">IF(F425="BBB",9,IF(F425="BBB-",10,IF(F425="BB+",11,IF(F425="BB",12,IF(F425="BB-",13,IF(F425="B+",14,IF(F425="B",15,IF(F425="B-",16,"Code"))))))))</f>
        <v>Code</v>
      </c>
      <c r="AP425" s="260" t="n">
        <f aca="false">IF(AN425="Code",AO425,AN425)</f>
        <v>8</v>
      </c>
      <c r="AQ425" s="259" t="n">
        <f aca="false">AH425-(IF(ISERROR(VLOOKUP(A425,'WTD Last'!$A$1:$AQ$605,34,0)),0,VLOOKUP(A425,'WTD Last'!$A$1:$AQ$605,34,0)))</f>
        <v>449.806309</v>
      </c>
      <c r="AR425" s="270" t="n">
        <f aca="false">R425-(IF(ISERROR(VLOOKUP(A425,'WTD Last'!$A$1:$AQ$605,18,0)),0,VLOOKUP(A425,'WTD Last'!$A$1:$AQ$605,18,0)))</f>
        <v>0.410950999999997</v>
      </c>
      <c r="AS425" s="259" t="n">
        <f aca="false">O425-(IF(ISERROR(VLOOKUP(A425,'WTD Last'!$A$1:$AQ$605,15,0)),0,VLOOKUP(A425,'WTD Last'!$A$1:$AQ$605,15,0)))</f>
        <v>39.8590650000006</v>
      </c>
      <c r="AT425" s="259" t="n">
        <f aca="false">N425*(P425/100)/360</f>
        <v>272.222222222222</v>
      </c>
      <c r="AV425" s="261" t="n">
        <v>54888</v>
      </c>
      <c r="AW425" s="255"/>
      <c r="AX425" s="257"/>
    </row>
    <row r="426" customFormat="false" ht="12.75" hidden="false" customHeight="false" outlineLevel="0" collapsed="false">
      <c r="A426" s="255" t="n">
        <v>35</v>
      </c>
      <c r="B426" s="255" t="n">
        <v>129</v>
      </c>
      <c r="C426" s="255" t="s">
        <v>2</v>
      </c>
      <c r="D426" s="255" t="s">
        <v>104</v>
      </c>
      <c r="E426" s="255" t="s">
        <v>389</v>
      </c>
      <c r="F426" s="255" t="s">
        <v>172</v>
      </c>
      <c r="G426" s="255" t="s">
        <v>112</v>
      </c>
      <c r="H426" s="255" t="s">
        <v>168</v>
      </c>
      <c r="I426" s="255" t="s">
        <v>180</v>
      </c>
      <c r="J426" s="256" t="s">
        <v>154</v>
      </c>
      <c r="K426" s="268" t="n">
        <v>36726</v>
      </c>
      <c r="L426" s="268" t="n">
        <v>37749</v>
      </c>
      <c r="M426" s="255" t="s">
        <v>155</v>
      </c>
      <c r="N426" s="257" t="n">
        <v>10000000</v>
      </c>
      <c r="O426" s="257" t="n">
        <v>-1814.942397</v>
      </c>
      <c r="P426" s="258" t="n">
        <v>1.4</v>
      </c>
      <c r="Q426" s="257" t="n">
        <v>665.635473</v>
      </c>
      <c r="R426" s="257" t="n">
        <v>663.201282</v>
      </c>
      <c r="S426" s="258" t="n">
        <v>-0.643093925750331</v>
      </c>
      <c r="T426" s="257" t="n">
        <v>1167.17843109745</v>
      </c>
      <c r="U426" s="257" t="n">
        <v>4732.764228</v>
      </c>
      <c r="V426" s="257" t="n">
        <v>0</v>
      </c>
      <c r="W426" s="257" t="n">
        <v>5899.94265909745</v>
      </c>
      <c r="X426" s="257" t="n">
        <v>-941714.449177</v>
      </c>
      <c r="Y426" s="257" t="n">
        <v>-937005.745037</v>
      </c>
      <c r="Z426" s="257" t="n">
        <v>4708.70413999993</v>
      </c>
      <c r="AA426" s="257" t="n">
        <v>-1191.23851909752</v>
      </c>
      <c r="AB426" s="257" t="n">
        <v>-941714.449177</v>
      </c>
      <c r="AC426" s="257" t="n">
        <v>-937005.745037</v>
      </c>
      <c r="AD426" s="257" t="n">
        <v>4708.70413999993</v>
      </c>
      <c r="AF426" s="257" t="n">
        <v>-17913.48145839</v>
      </c>
      <c r="AG426" s="259" t="n">
        <f aca="false">IF(ISERROR(VLOOKUP(B426,Acc_Cash!$A:$H,3,FALSE())),0,VLOOKUP(B426,Acc_Cash!$A:$H,3,FALSE()))</f>
        <v>71555.555556</v>
      </c>
      <c r="AH426" s="259" t="n">
        <f aca="false">AG426+AC426</f>
        <v>-865450.189481</v>
      </c>
      <c r="AI426" s="259" t="n">
        <f aca="false">AH426-(IF(ISERROR(VLOOKUP(A426,'YTD Last'!$E$2:$Z$383,21,0)),0,VLOOKUP(A426,'YTD Last'!$E$2:$Z$383,21,0)))</f>
        <v>-549552.630489</v>
      </c>
      <c r="AJ426" s="259" t="n">
        <f aca="false">AH426-IF(ISERROR(VLOOKUP(A426,'QTD Last'!$A$2:$AH$600,34,0)),0,VLOOKUP(A426,'QTD Last'!$A$2:$AH$600,34,0))</f>
        <v>4708.70413999993</v>
      </c>
      <c r="AK426" s="259" t="n">
        <f aca="false">AH426-IF(ISERROR(VLOOKUP(A426,'MTD Last'!$A$2:$AH$600,34,0)),0,VLOOKUP(A426,'MTD Last'!$A$2:$AH$600,34,0))</f>
        <v>4708.70413999993</v>
      </c>
      <c r="AL426" s="259" t="n">
        <f aca="false">AD426-AE426</f>
        <v>4708.70413999993</v>
      </c>
      <c r="AM426" s="269" t="str">
        <f aca="false">ROUND((L426-Control!$C$3)/365,0)&amp;" Year"</f>
        <v>-22 Year</v>
      </c>
      <c r="AN426" s="260" t="str">
        <f aca="false">IF(F426="AAA",1,IF(F426="AA+",2,IF(F426="AA",3,IF(F426="AA-",4,IF(F426="A+",5,IF(F426="A",6,IF(F426="A-",7,IF(F426="BBB+",8,"Code"))))))))</f>
        <v>Code</v>
      </c>
      <c r="AO426" s="260" t="n">
        <f aca="false">IF(F426="BBB",9,IF(F426="BBB-",10,IF(F426="BB+",11,IF(F426="BB",12,IF(F426="BB-",13,IF(F426="B+",14,IF(F426="B",15,IF(F426="B-",16,"Code"))))))))</f>
        <v>9</v>
      </c>
      <c r="AP426" s="260" t="n">
        <f aca="false">IF(AN426="Code",AO426,AN426)</f>
        <v>9</v>
      </c>
      <c r="AQ426" s="259" t="n">
        <f aca="false">AH426-(IF(ISERROR(VLOOKUP(A426,'WTD Last'!$A$1:$AQ$605,34,0)),0,VLOOKUP(A426,'WTD Last'!$A$1:$AQ$605,34,0)))</f>
        <v>-222926.944734</v>
      </c>
      <c r="AR426" s="270" t="n">
        <f aca="false">R426-(IF(ISERROR(VLOOKUP(A426,'WTD Last'!$A$1:$AQ$605,18,0)),0,VLOOKUP(A426,'WTD Last'!$A$1:$AQ$605,18,0)))</f>
        <v>132.813514</v>
      </c>
      <c r="AS426" s="259" t="n">
        <f aca="false">O426-(IF(ISERROR(VLOOKUP(A426,'WTD Last'!$A$1:$AQ$605,15,0)),0,VLOOKUP(A426,'WTD Last'!$A$1:$AQ$605,15,0)))</f>
        <v>45.5532199999998</v>
      </c>
      <c r="AT426" s="259" t="n">
        <f aca="false">N426*(P426/100)/360</f>
        <v>388.888888888889</v>
      </c>
      <c r="AU426" s="261" t="n">
        <v>122</v>
      </c>
      <c r="AV426" s="261" t="n">
        <v>92901</v>
      </c>
      <c r="AW426" s="255"/>
      <c r="AX426" s="257"/>
    </row>
    <row r="427" customFormat="false" ht="12.75" hidden="false" customHeight="false" outlineLevel="0" collapsed="false">
      <c r="A427" s="255" t="n">
        <v>1359</v>
      </c>
      <c r="B427" s="255" t="n">
        <v>516</v>
      </c>
      <c r="C427" s="255" t="s">
        <v>2</v>
      </c>
      <c r="D427" s="255" t="s">
        <v>104</v>
      </c>
      <c r="E427" s="255" t="s">
        <v>389</v>
      </c>
      <c r="F427" s="255" t="s">
        <v>172</v>
      </c>
      <c r="G427" s="255" t="s">
        <v>112</v>
      </c>
      <c r="H427" s="255" t="s">
        <v>168</v>
      </c>
      <c r="I427" s="255" t="s">
        <v>156</v>
      </c>
      <c r="J427" s="256" t="s">
        <v>154</v>
      </c>
      <c r="K427" s="268" t="n">
        <v>36896</v>
      </c>
      <c r="L427" s="268" t="n">
        <v>38722</v>
      </c>
      <c r="M427" s="255" t="s">
        <v>155</v>
      </c>
      <c r="N427" s="257" t="n">
        <v>-10000000</v>
      </c>
      <c r="O427" s="257" t="n">
        <v>3975.421648</v>
      </c>
      <c r="P427" s="258" t="n">
        <v>2.45</v>
      </c>
      <c r="Q427" s="257" t="n">
        <v>702.101452</v>
      </c>
      <c r="R427" s="257" t="n">
        <v>700.521917</v>
      </c>
      <c r="S427" s="258" t="n">
        <v>-0.731536409770015</v>
      </c>
      <c r="T427" s="257" t="n">
        <v>-2908.16567969992</v>
      </c>
      <c r="U427" s="257" t="n">
        <v>-4553.273355</v>
      </c>
      <c r="V427" s="257" t="n">
        <v>0</v>
      </c>
      <c r="W427" s="257" t="n">
        <v>-7461.43903469992</v>
      </c>
      <c r="X427" s="257" t="n">
        <v>1569986</v>
      </c>
      <c r="Y427" s="257" t="n">
        <v>1566309</v>
      </c>
      <c r="Z427" s="257" t="n">
        <v>-3677</v>
      </c>
      <c r="AA427" s="257" t="n">
        <v>3784.43903469992</v>
      </c>
      <c r="AB427" s="257" t="n">
        <v>1569986</v>
      </c>
      <c r="AC427" s="257" t="n">
        <v>1566309</v>
      </c>
      <c r="AD427" s="257" t="n">
        <v>-3677</v>
      </c>
      <c r="AF427" s="257" t="n">
        <v>39237.41166576</v>
      </c>
      <c r="AG427" s="259" t="n">
        <f aca="false">IF(ISERROR(VLOOKUP(B427,Acc_Cash!$A:$H,3,FALSE())),0,VLOOKUP(B427,Acc_Cash!$A:$H,3,FALSE()))</f>
        <v>0</v>
      </c>
      <c r="AH427" s="259" t="n">
        <f aca="false">AG427+AC427</f>
        <v>1566309</v>
      </c>
      <c r="AI427" s="259" t="n">
        <f aca="false">AH427-(IF(ISERROR(VLOOKUP(A427,'YTD Last'!$E$2:$Z$500,21,0)),0,VLOOKUP(A427,'YTD Last'!$E$2:$Z$500,21,0)))</f>
        <v>1231946.872939</v>
      </c>
      <c r="AJ427" s="259" t="n">
        <f aca="false">AH427-IF(ISERROR(VLOOKUP(A427,'QTD Last'!$A$2:$AH$600,34,0)),0,VLOOKUP(A427,'QTD Last'!$A$2:$AH$600,34,0))</f>
        <v>-3677</v>
      </c>
      <c r="AK427" s="259" t="n">
        <f aca="false">AH427-IF(ISERROR(VLOOKUP(A427,'MTD Last'!$A$2:$AH$600,34,0)),0,VLOOKUP(A427,'MTD Last'!$A$2:$AH$600,34,0))</f>
        <v>-3677</v>
      </c>
      <c r="AL427" s="259" t="n">
        <f aca="false">AD427-AE427</f>
        <v>-3677</v>
      </c>
      <c r="AM427" s="269" t="str">
        <f aca="false">ROUND((L427-Control!$C$3)/365,0)&amp;" Year"</f>
        <v>-20 Year</v>
      </c>
      <c r="AN427" s="260" t="str">
        <f aca="false">IF(F427="AAA",1,IF(F427="AA+",2,IF(F427="AA",3,IF(F427="AA-",4,IF(F427="A+",5,IF(F427="A",6,IF(F427="A-",7,IF(F427="BBB+",8,"Code"))))))))</f>
        <v>Code</v>
      </c>
      <c r="AO427" s="260" t="n">
        <f aca="false">IF(F427="BBB",9,IF(F427="BBB-",10,IF(F427="BB+",11,IF(F427="BB",12,IF(F427="BB-",13,IF(F427="B+",14,IF(F427="B",15,IF(F427="B-",16,"Code"))))))))</f>
        <v>9</v>
      </c>
      <c r="AP427" s="260" t="n">
        <f aca="false">IF(AN427="Code",AO427,AN427)</f>
        <v>9</v>
      </c>
      <c r="AQ427" s="259" t="n">
        <f aca="false">AH427-(IF(ISERROR(VLOOKUP(A427,'WTD Last'!$A$1:$AQ$605,34,0)),0,VLOOKUP(A427,'WTD Last'!$A$1:$AQ$605,34,0)))</f>
        <v>401748</v>
      </c>
      <c r="AR427" s="270" t="n">
        <f aca="false">R427-(IF(ISERROR(VLOOKUP(A427,'WTD Last'!$A$1:$AQ$605,18,0)),0,VLOOKUP(A427,'WTD Last'!$A$1:$AQ$605,18,0)))</f>
        <v>126.459058</v>
      </c>
      <c r="AS427" s="259" t="n">
        <f aca="false">O427-(IF(ISERROR(VLOOKUP(A427,'WTD Last'!$A$1:$AQ$605,15,0)),0,VLOOKUP(A427,'WTD Last'!$A$1:$AQ$605,15,0)))</f>
        <v>-86.9170720000002</v>
      </c>
      <c r="AT427" s="259" t="n">
        <f aca="false">N427*(P427/100)/360</f>
        <v>-680.555555555556</v>
      </c>
      <c r="AV427" s="261" t="n">
        <v>92901</v>
      </c>
      <c r="AW427" s="255"/>
      <c r="AX427" s="257"/>
    </row>
    <row r="428" customFormat="false" ht="12.75" hidden="false" customHeight="false" outlineLevel="0" collapsed="false">
      <c r="A428" s="255" t="n">
        <v>1535</v>
      </c>
      <c r="B428" s="255" t="n">
        <v>583</v>
      </c>
      <c r="C428" s="255" t="s">
        <v>2</v>
      </c>
      <c r="D428" s="255" t="s">
        <v>157</v>
      </c>
      <c r="E428" s="255" t="s">
        <v>389</v>
      </c>
      <c r="F428" s="255" t="s">
        <v>172</v>
      </c>
      <c r="G428" s="255" t="s">
        <v>112</v>
      </c>
      <c r="H428" s="255" t="s">
        <v>168</v>
      </c>
      <c r="I428" s="255" t="s">
        <v>156</v>
      </c>
      <c r="J428" s="256" t="s">
        <v>158</v>
      </c>
      <c r="K428" s="268" t="n">
        <v>36896</v>
      </c>
      <c r="L428" s="268" t="n">
        <v>38722</v>
      </c>
      <c r="M428" s="255" t="s">
        <v>155</v>
      </c>
      <c r="N428" s="257" t="n">
        <v>10000000</v>
      </c>
      <c r="O428" s="257" t="n">
        <v>-3975.421648</v>
      </c>
      <c r="P428" s="258" t="n">
        <v>2.45</v>
      </c>
      <c r="Q428" s="257" t="n">
        <v>702.101452</v>
      </c>
      <c r="R428" s="257" t="n">
        <v>700.521917</v>
      </c>
      <c r="S428" s="258" t="n">
        <v>-0.731536409770015</v>
      </c>
      <c r="T428" s="257" t="n">
        <v>2908.16567969992</v>
      </c>
      <c r="U428" s="257" t="n">
        <v>4553.273355</v>
      </c>
      <c r="V428" s="257" t="n">
        <v>0</v>
      </c>
      <c r="W428" s="257" t="n">
        <v>7461.43903469992</v>
      </c>
      <c r="X428" s="257" t="n">
        <v>-1569986</v>
      </c>
      <c r="Y428" s="257" t="n">
        <v>-1566309</v>
      </c>
      <c r="Z428" s="257" t="n">
        <v>3677</v>
      </c>
      <c r="AA428" s="257" t="n">
        <v>-3784.43903469992</v>
      </c>
      <c r="AB428" s="257" t="n">
        <v>-1569986</v>
      </c>
      <c r="AC428" s="257" t="n">
        <v>-1566309</v>
      </c>
      <c r="AD428" s="257" t="n">
        <v>3677</v>
      </c>
      <c r="AF428" s="257" t="n">
        <v>-39237.41166576</v>
      </c>
      <c r="AG428" s="259" t="n">
        <f aca="false">IF(ISERROR(VLOOKUP(B428,Acc_Cash!$A:$H,3,FALSE())),0,VLOOKUP(B428,Acc_Cash!$A:$H,3,FALSE()))</f>
        <v>0</v>
      </c>
      <c r="AH428" s="259" t="n">
        <f aca="false">AG428+AC428</f>
        <v>-1566309</v>
      </c>
      <c r="AI428" s="259" t="n">
        <f aca="false">AH428-(IF(ISERROR(VLOOKUP(A428,'YTD Last'!$E$2:$Z$500,21,0)),0,VLOOKUP(A428,'YTD Last'!$E$2:$Z$500,21,0)))</f>
        <v>-1231946.872939</v>
      </c>
      <c r="AJ428" s="259" t="n">
        <f aca="false">AH428-IF(ISERROR(VLOOKUP(A428,'QTD Last'!$A$2:$AH$600,34,0)),0,VLOOKUP(A428,'QTD Last'!$A$2:$AH$600,34,0))</f>
        <v>3677</v>
      </c>
      <c r="AK428" s="259" t="n">
        <f aca="false">AH428-IF(ISERROR(VLOOKUP(A428,'MTD Last'!$A$2:$AH$600,34,0)),0,VLOOKUP(A428,'MTD Last'!$A$2:$AH$600,34,0))</f>
        <v>3677</v>
      </c>
      <c r="AL428" s="259" t="n">
        <f aca="false">AD428-AE428</f>
        <v>3677</v>
      </c>
      <c r="AM428" s="269" t="str">
        <f aca="false">ROUND((L428-Control!$C$3)/365,0)&amp;" Year"</f>
        <v>-20 Year</v>
      </c>
      <c r="AN428" s="260" t="str">
        <f aca="false">IF(F428="AAA",1,IF(F428="AA+",2,IF(F428="AA",3,IF(F428="AA-",4,IF(F428="A+",5,IF(F428="A",6,IF(F428="A-",7,IF(F428="BBB+",8,"Code"))))))))</f>
        <v>Code</v>
      </c>
      <c r="AO428" s="260" t="n">
        <f aca="false">IF(F428="BBB",9,IF(F428="BBB-",10,IF(F428="BB+",11,IF(F428="BB",12,IF(F428="BB-",13,IF(F428="B+",14,IF(F428="B",15,IF(F428="B-",16,"Code"))))))))</f>
        <v>9</v>
      </c>
      <c r="AP428" s="260" t="n">
        <f aca="false">IF(AN428="Code",AO428,AN428)</f>
        <v>9</v>
      </c>
      <c r="AQ428" s="259" t="n">
        <f aca="false">AH428-(IF(ISERROR(VLOOKUP(A428,'WTD Last'!$A$1:$AQ$605,34,0)),0,VLOOKUP(A428,'WTD Last'!$A$1:$AQ$605,34,0)))</f>
        <v>-401748</v>
      </c>
      <c r="AR428" s="270"/>
      <c r="AS428" s="259"/>
      <c r="AT428" s="259" t="n">
        <f aca="false">N428*(P428/100)/360</f>
        <v>680.555555555556</v>
      </c>
      <c r="AV428" s="261" t="n">
        <v>92901</v>
      </c>
      <c r="AW428" s="255"/>
      <c r="AX428" s="257"/>
    </row>
    <row r="429" customFormat="false" ht="12.75" hidden="false" customHeight="false" outlineLevel="0" collapsed="false">
      <c r="A429" s="255" t="n">
        <v>1681</v>
      </c>
      <c r="B429" s="255" t="n">
        <v>889</v>
      </c>
      <c r="C429" s="255" t="s">
        <v>2</v>
      </c>
      <c r="D429" s="255" t="s">
        <v>104</v>
      </c>
      <c r="E429" s="255" t="s">
        <v>389</v>
      </c>
      <c r="F429" s="255" t="s">
        <v>172</v>
      </c>
      <c r="G429" s="255" t="s">
        <v>112</v>
      </c>
      <c r="H429" s="255" t="s">
        <v>168</v>
      </c>
      <c r="I429" s="255" t="s">
        <v>182</v>
      </c>
      <c r="J429" s="256" t="s">
        <v>154</v>
      </c>
      <c r="K429" s="268" t="n">
        <v>36963</v>
      </c>
      <c r="L429" s="268" t="n">
        <v>37749</v>
      </c>
      <c r="M429" s="255" t="s">
        <v>155</v>
      </c>
      <c r="N429" s="257" t="n">
        <v>10000000</v>
      </c>
      <c r="O429" s="257" t="n">
        <v>-1871.243533</v>
      </c>
      <c r="P429" s="258" t="n">
        <v>3.8</v>
      </c>
      <c r="Q429" s="257" t="n">
        <v>665.482405</v>
      </c>
      <c r="R429" s="257" t="n">
        <v>663.083361</v>
      </c>
      <c r="S429" s="258" t="n">
        <v>-0.64289783543383</v>
      </c>
      <c r="T429" s="257" t="n">
        <v>1203.01841693525</v>
      </c>
      <c r="U429" s="257" t="n">
        <v>5183.662629</v>
      </c>
      <c r="V429" s="257" t="n">
        <v>0</v>
      </c>
      <c r="W429" s="257" t="n">
        <v>6386.68104593525</v>
      </c>
      <c r="X429" s="257" t="n">
        <v>-505050.639034</v>
      </c>
      <c r="Y429" s="257" t="n">
        <v>-499630.225924</v>
      </c>
      <c r="Z429" s="257" t="n">
        <v>5420.41310999997</v>
      </c>
      <c r="AA429" s="257" t="n">
        <v>-966.267935935289</v>
      </c>
      <c r="AB429" s="257" t="n">
        <v>-505050.639034</v>
      </c>
      <c r="AC429" s="257" t="n">
        <v>-499630.225924</v>
      </c>
      <c r="AD429" s="257" t="n">
        <v>5420.41310999997</v>
      </c>
      <c r="AF429" s="257" t="n">
        <v>-18469.17367071</v>
      </c>
      <c r="AG429" s="259" t="n">
        <f aca="false">IF(ISERROR(VLOOKUP(B429,Acc_Cash!$A:$H,3,FALSE())),0,VLOOKUP(B429,Acc_Cash!$A:$H,3,FALSE()))</f>
        <v>0</v>
      </c>
      <c r="AH429" s="259" t="n">
        <f aca="false">AG429+AC429</f>
        <v>-499630.225924</v>
      </c>
      <c r="AI429" s="259" t="n">
        <f aca="false">AH429-(IF(ISERROR(VLOOKUP(A429,'YTD Last'!$E$2:$Z$383,21,0)),0,VLOOKUP(A429,'YTD Last'!$E$2:$Z$383,21,0)))</f>
        <v>-499630.225924</v>
      </c>
      <c r="AJ429" s="259" t="n">
        <f aca="false">AH429-IF(ISERROR(VLOOKUP(A429,'QTD Last'!$A$2:$AH$600,34,0)),0,VLOOKUP(A429,'QTD Last'!$A$2:$AH$600,34,0))</f>
        <v>5420.41310999997</v>
      </c>
      <c r="AK429" s="259" t="n">
        <f aca="false">AH429-IF(ISERROR(VLOOKUP(A429,'MTD Last'!$A$2:$AH$600,34,0)),0,VLOOKUP(A429,'MTD Last'!$A$2:$AH$600,34,0))</f>
        <v>5420.41310999997</v>
      </c>
      <c r="AL429" s="259" t="n">
        <f aca="false">AD429-AE429</f>
        <v>5420.41310999997</v>
      </c>
      <c r="AM429" s="269" t="str">
        <f aca="false">ROUND((L429-Control!$C$3)/365,0)&amp;" Year"</f>
        <v>-22 Year</v>
      </c>
      <c r="AN429" s="260" t="str">
        <f aca="false">IF(F429="AAA",1,IF(F429="AA+",2,IF(F429="AA",3,IF(F429="AA-",4,IF(F429="A+",5,IF(F429="A",6,IF(F429="A-",7,IF(F429="BBB+",8,"Code"))))))))</f>
        <v>Code</v>
      </c>
      <c r="AO429" s="260" t="n">
        <f aca="false">IF(F429="BBB",9,IF(F429="BBB-",10,IF(F429="BB+",11,IF(F429="BB",12,IF(F429="BB-",13,IF(F429="B+",14,IF(F429="B",15,IF(F429="B-",16,"Code"))))))))</f>
        <v>9</v>
      </c>
      <c r="AP429" s="260" t="n">
        <f aca="false">IF(AN429="Code",AO429,AN429)</f>
        <v>9</v>
      </c>
      <c r="AQ429" s="259" t="n">
        <f aca="false">AH429-(IF(ISERROR(VLOOKUP(A429,'WTD Last'!$A$1:$AQ$605,34,0)),0,VLOOKUP(A429,'WTD Last'!$A$1:$AQ$605,34,0)))</f>
        <v>-229501.613178</v>
      </c>
      <c r="AR429" s="270" t="n">
        <f aca="false">R429-(IF(ISERROR(VLOOKUP(A429,'WTD Last'!$A$1:$AQ$605,18,0)),0,VLOOKUP(A429,'WTD Last'!$A$1:$AQ$605,18,0)))</f>
        <v>132.854401</v>
      </c>
      <c r="AS429" s="259" t="n">
        <f aca="false">O429-(IF(ISERROR(VLOOKUP(A429,'WTD Last'!$A$1:$AQ$605,15,0)),0,VLOOKUP(A429,'WTD Last'!$A$1:$AQ$605,15,0)))</f>
        <v>48.3146489999999</v>
      </c>
      <c r="AT429" s="259" t="n">
        <f aca="false">N429*(P429/100)/360</f>
        <v>1055.55555555556</v>
      </c>
      <c r="AU429" s="261" t="n">
        <v>81224</v>
      </c>
      <c r="AV429" s="261" t="n">
        <v>92901</v>
      </c>
      <c r="AW429" s="255"/>
      <c r="AX429" s="257"/>
    </row>
    <row r="430" customFormat="false" ht="12.75" hidden="false" customHeight="false" outlineLevel="0" collapsed="false">
      <c r="A430" s="255" t="n">
        <v>1360</v>
      </c>
      <c r="B430" s="255" t="n">
        <v>517</v>
      </c>
      <c r="C430" s="255" t="s">
        <v>2</v>
      </c>
      <c r="D430" s="255" t="s">
        <v>104</v>
      </c>
      <c r="E430" s="255" t="s">
        <v>390</v>
      </c>
      <c r="F430" s="255" t="s">
        <v>102</v>
      </c>
      <c r="G430" s="255" t="s">
        <v>191</v>
      </c>
      <c r="H430" s="255" t="s">
        <v>168</v>
      </c>
      <c r="I430" s="255" t="s">
        <v>156</v>
      </c>
      <c r="J430" s="256" t="s">
        <v>170</v>
      </c>
      <c r="K430" s="268" t="n">
        <v>36896</v>
      </c>
      <c r="L430" s="268" t="n">
        <v>38722</v>
      </c>
      <c r="M430" s="255" t="s">
        <v>155</v>
      </c>
      <c r="N430" s="257" t="n">
        <v>-10000000</v>
      </c>
      <c r="O430" s="257" t="n">
        <v>4019.617217</v>
      </c>
      <c r="P430" s="258" t="n">
        <v>0.36</v>
      </c>
      <c r="Q430" s="257" t="n">
        <v>64.583653</v>
      </c>
      <c r="R430" s="257" t="n">
        <v>64.007446</v>
      </c>
      <c r="S430" s="258" t="n">
        <v>-0.578585423392718</v>
      </c>
      <c r="T430" s="257" t="n">
        <v>-2325.69192937461</v>
      </c>
      <c r="U430" s="257" t="n">
        <v>-788.427183</v>
      </c>
      <c r="V430" s="257" t="n">
        <v>0</v>
      </c>
      <c r="W430" s="257" t="n">
        <v>-3114.11911237461</v>
      </c>
      <c r="X430" s="257" t="n">
        <v>110507.248685</v>
      </c>
      <c r="Y430" s="257" t="n">
        <v>108155.947745</v>
      </c>
      <c r="Z430" s="257" t="n">
        <v>-2351.30094</v>
      </c>
      <c r="AA430" s="257" t="n">
        <v>762.818172374604</v>
      </c>
      <c r="AB430" s="257" t="n">
        <v>110507.248685</v>
      </c>
      <c r="AC430" s="257" t="n">
        <v>108155.947745</v>
      </c>
      <c r="AD430" s="257" t="n">
        <v>-2351.30094</v>
      </c>
      <c r="AF430" s="257" t="n">
        <v>23142.9461268775</v>
      </c>
      <c r="AG430" s="259" t="n">
        <f aca="false">IF(ISERROR(VLOOKUP(B430,Acc_Cash!$A:$H,3,FALSE())),0,VLOOKUP(B430,Acc_Cash!$A:$H,3,FALSE()))</f>
        <v>0</v>
      </c>
      <c r="AH430" s="259" t="n">
        <f aca="false">AG430+AC430</f>
        <v>108155.947745</v>
      </c>
      <c r="AI430" s="259" t="n">
        <f aca="false">AH430-(IF(ISERROR(VLOOKUP(A430,'YTD Last'!$E$2:$Z$500,21,0)),0,VLOOKUP(A430,'YTD Last'!$E$2:$Z$500,21,0)))</f>
        <v>-33892.84559</v>
      </c>
      <c r="AJ430" s="259" t="n">
        <f aca="false">AH430-IF(ISERROR(VLOOKUP(A430,'QTD Last'!$A$2:$AH$600,34,0)),0,VLOOKUP(A430,'QTD Last'!$A$2:$AH$600,34,0))</f>
        <v>-2351.30094</v>
      </c>
      <c r="AK430" s="259" t="n">
        <f aca="false">AH430-IF(ISERROR(VLOOKUP(A430,'MTD Last'!$A$2:$AH$600,34,0)),0,VLOOKUP(A430,'MTD Last'!$A$2:$AH$600,34,0))</f>
        <v>-2351.30094</v>
      </c>
      <c r="AL430" s="259" t="n">
        <f aca="false">AD430-AE430</f>
        <v>-2351.30094</v>
      </c>
      <c r="AM430" s="269" t="str">
        <f aca="false">ROUND((L430-Control!$C$3)/365,0)&amp;" Year"</f>
        <v>-20 Year</v>
      </c>
      <c r="AN430" s="260" t="n">
        <f aca="false">IF(F430="AAA",1,IF(F430="AA+",2,IF(F430="AA",3,IF(F430="AA-",4,IF(F430="A+",5,IF(F430="A",6,IF(F430="A-",7,IF(F430="BBB+",8,"Code"))))))))</f>
        <v>6</v>
      </c>
      <c r="AO430" s="260" t="str">
        <f aca="false">IF(F430="BBB",9,IF(F430="BBB-",10,IF(F430="BB+",11,IF(F430="BB",12,IF(F430="BB-",13,IF(F430="B+",14,IF(F430="B",15,IF(F430="B-",16,"Code"))))))))</f>
        <v>Code</v>
      </c>
      <c r="AP430" s="260" t="n">
        <f aca="false">IF(AN430="Code",AO430,AN430)</f>
        <v>6</v>
      </c>
      <c r="AQ430" s="259" t="n">
        <f aca="false">AH430-(IF(ISERROR(VLOOKUP(A430,'WTD Last'!$A$1:$AQ$605,34,0)),0,VLOOKUP(A430,'WTD Last'!$A$1:$AQ$605,34,0)))</f>
        <v>-14697.387245</v>
      </c>
      <c r="AR430" s="270" t="n">
        <f aca="false">R430-(IF(ISERROR(VLOOKUP(A430,'WTD Last'!$A$1:$AQ$605,18,0)),0,VLOOKUP(A430,'WTD Last'!$A$1:$AQ$605,18,0)))</f>
        <v>-3.14541199999999</v>
      </c>
      <c r="AS430" s="259" t="n">
        <f aca="false">O430-(IF(ISERROR(VLOOKUP(A430,'WTD Last'!$A$1:$AQ$605,15,0)),0,VLOOKUP(A430,'WTD Last'!$A$1:$AQ$605,15,0)))</f>
        <v>-36.6636710000003</v>
      </c>
      <c r="AT430" s="259" t="n">
        <f aca="false">N430*(P430/100)/360</f>
        <v>-100</v>
      </c>
      <c r="AV430" s="261" t="n">
        <v>56842</v>
      </c>
      <c r="AW430" s="255"/>
      <c r="AX430" s="257"/>
    </row>
    <row r="431" customFormat="false" ht="12.75" hidden="false" customHeight="false" outlineLevel="0" collapsed="false">
      <c r="A431" s="255" t="n">
        <v>1536</v>
      </c>
      <c r="B431" s="255" t="n">
        <v>584</v>
      </c>
      <c r="C431" s="255" t="s">
        <v>2</v>
      </c>
      <c r="D431" s="255" t="s">
        <v>157</v>
      </c>
      <c r="E431" s="255" t="s">
        <v>390</v>
      </c>
      <c r="F431" s="255" t="s">
        <v>102</v>
      </c>
      <c r="G431" s="255" t="s">
        <v>191</v>
      </c>
      <c r="H431" s="255" t="s">
        <v>168</v>
      </c>
      <c r="I431" s="255" t="s">
        <v>156</v>
      </c>
      <c r="J431" s="256" t="s">
        <v>158</v>
      </c>
      <c r="K431" s="268" t="n">
        <v>36896</v>
      </c>
      <c r="L431" s="268" t="n">
        <v>38722</v>
      </c>
      <c r="M431" s="255" t="s">
        <v>155</v>
      </c>
      <c r="N431" s="257" t="n">
        <v>10000000</v>
      </c>
      <c r="O431" s="257" t="n">
        <v>-4019.617217</v>
      </c>
      <c r="P431" s="258" t="n">
        <v>0.36</v>
      </c>
      <c r="Q431" s="257" t="n">
        <v>64.583653</v>
      </c>
      <c r="R431" s="257" t="n">
        <v>64.007446</v>
      </c>
      <c r="S431" s="258" t="n">
        <v>-0.578585423392718</v>
      </c>
      <c r="T431" s="257" t="n">
        <v>2325.69192937461</v>
      </c>
      <c r="U431" s="257" t="n">
        <v>788.427183</v>
      </c>
      <c r="V431" s="257" t="n">
        <v>0</v>
      </c>
      <c r="W431" s="257" t="n">
        <v>3114.11911237461</v>
      </c>
      <c r="X431" s="257" t="n">
        <v>-110507.248685</v>
      </c>
      <c r="Y431" s="257" t="n">
        <v>-108155.947745</v>
      </c>
      <c r="Z431" s="257" t="n">
        <v>2351.30094</v>
      </c>
      <c r="AA431" s="257" t="n">
        <v>-762.818172374604</v>
      </c>
      <c r="AB431" s="257" t="n">
        <v>-110507.248685</v>
      </c>
      <c r="AC431" s="257" t="n">
        <v>-108155.947745</v>
      </c>
      <c r="AD431" s="257" t="n">
        <v>2351.30094</v>
      </c>
      <c r="AF431" s="257" t="n">
        <v>-23142.9461268775</v>
      </c>
      <c r="AG431" s="259" t="n">
        <f aca="false">IF(ISERROR(VLOOKUP(B431,Acc_Cash!$A:$H,3,FALSE())),0,VLOOKUP(B431,Acc_Cash!$A:$H,3,FALSE()))</f>
        <v>0</v>
      </c>
      <c r="AH431" s="259" t="n">
        <f aca="false">AG431+AC431</f>
        <v>-108155.947745</v>
      </c>
      <c r="AI431" s="259" t="n">
        <f aca="false">AH431-(IF(ISERROR(VLOOKUP(A431,'YTD Last'!$E$2:$Z$383,21,0)),0,VLOOKUP(A431,'YTD Last'!$E$2:$Z$383,21,0)))</f>
        <v>33892.84559</v>
      </c>
      <c r="AJ431" s="259" t="n">
        <f aca="false">AH431-IF(ISERROR(VLOOKUP(A431,'QTD Last'!$A$2:$AH$600,34,0)),0,VLOOKUP(A431,'QTD Last'!$A$2:$AH$600,34,0))</f>
        <v>2351.30094</v>
      </c>
      <c r="AK431" s="259" t="n">
        <f aca="false">AH431-IF(ISERROR(VLOOKUP(A431,'MTD Last'!$A$2:$AH$600,34,0)),0,VLOOKUP(A431,'MTD Last'!$A$2:$AH$600,34,0))</f>
        <v>2351.30094</v>
      </c>
      <c r="AL431" s="259" t="n">
        <f aca="false">AD431-AE431</f>
        <v>2351.30094</v>
      </c>
      <c r="AM431" s="269" t="str">
        <f aca="false">ROUND((L431-Control!$C$3)/365,0)&amp;" Year"</f>
        <v>-20 Year</v>
      </c>
      <c r="AN431" s="260" t="n">
        <f aca="false">IF(F431="AAA",1,IF(F431="AA+",2,IF(F431="AA",3,IF(F431="AA-",4,IF(F431="A+",5,IF(F431="A",6,IF(F431="A-",7,IF(F431="BBB+",8,"Code"))))))))</f>
        <v>6</v>
      </c>
      <c r="AO431" s="260" t="str">
        <f aca="false">IF(F431="BBB",9,IF(F431="BBB-",10,IF(F431="BB+",11,IF(F431="BB",12,IF(F431="BB-",13,IF(F431="B+",14,IF(F431="B",15,IF(F431="B-",16,"Code"))))))))</f>
        <v>Code</v>
      </c>
      <c r="AP431" s="260" t="n">
        <f aca="false">IF(AN431="Code",AO431,AN431)</f>
        <v>6</v>
      </c>
      <c r="AQ431" s="259" t="n">
        <f aca="false">AH431-(IF(ISERROR(VLOOKUP(A431,'WTD Last'!$A$1:$AQ$605,34,0)),0,VLOOKUP(A431,'WTD Last'!$A$1:$AQ$605,34,0)))</f>
        <v>14697.387245</v>
      </c>
      <c r="AR431" s="270" t="n">
        <f aca="false">R431-(IF(ISERROR(VLOOKUP(A431,'WTD Last'!$A$1:$AQ$605,18,0)),0,VLOOKUP(A431,'WTD Last'!$A$1:$AQ$605,18,0)))</f>
        <v>-3.14541199999999</v>
      </c>
      <c r="AS431" s="259" t="n">
        <f aca="false">O431-(IF(ISERROR(VLOOKUP(A431,'WTD Last'!$A$1:$AQ$605,15,0)),0,VLOOKUP(A431,'WTD Last'!$A$1:$AQ$605,15,0)))</f>
        <v>36.6636710000003</v>
      </c>
      <c r="AT431" s="259" t="n">
        <f aca="false">N431*(P431/100)/360</f>
        <v>100</v>
      </c>
      <c r="AV431" s="261" t="n">
        <v>56842</v>
      </c>
      <c r="AW431" s="255"/>
      <c r="AX431" s="257"/>
    </row>
    <row r="432" customFormat="false" ht="12.75" hidden="false" customHeight="false" outlineLevel="0" collapsed="false">
      <c r="A432" s="255" t="n">
        <v>1361</v>
      </c>
      <c r="B432" s="255" t="n">
        <v>632</v>
      </c>
      <c r="C432" s="255" t="s">
        <v>2</v>
      </c>
      <c r="D432" s="255" t="s">
        <v>104</v>
      </c>
      <c r="E432" s="255" t="s">
        <v>391</v>
      </c>
      <c r="F432" s="255" t="s">
        <v>116</v>
      </c>
      <c r="G432" s="255" t="s">
        <v>188</v>
      </c>
      <c r="H432" s="255" t="s">
        <v>152</v>
      </c>
      <c r="I432" s="255" t="s">
        <v>156</v>
      </c>
      <c r="J432" s="256" t="s">
        <v>212</v>
      </c>
      <c r="K432" s="268" t="n">
        <v>36896</v>
      </c>
      <c r="L432" s="268" t="n">
        <v>38722</v>
      </c>
      <c r="M432" s="255" t="s">
        <v>155</v>
      </c>
      <c r="N432" s="257" t="n">
        <v>-10000000</v>
      </c>
      <c r="O432" s="257" t="n">
        <v>4069.270152</v>
      </c>
      <c r="P432" s="258" t="n">
        <v>0.68</v>
      </c>
      <c r="Q432" s="257" t="n">
        <v>54.19874</v>
      </c>
      <c r="R432" s="257" t="n">
        <v>53.626323</v>
      </c>
      <c r="S432" s="258" t="n">
        <v>-0.579542339860984</v>
      </c>
      <c r="T432" s="257" t="n">
        <v>-2358.31434541654</v>
      </c>
      <c r="U432" s="257" t="n">
        <v>-740.32869</v>
      </c>
      <c r="V432" s="257" t="n">
        <v>0</v>
      </c>
      <c r="W432" s="257" t="n">
        <v>-3098.64303541654</v>
      </c>
      <c r="X432" s="257" t="n">
        <v>-74359.560674</v>
      </c>
      <c r="Y432" s="257" t="n">
        <v>-77028.363458</v>
      </c>
      <c r="Z432" s="257" t="n">
        <v>-2668.80278400001</v>
      </c>
      <c r="AA432" s="257" t="n">
        <v>429.840251416528</v>
      </c>
      <c r="AB432" s="257" t="n">
        <v>-74359.560674</v>
      </c>
      <c r="AC432" s="257" t="n">
        <v>-77028.363458</v>
      </c>
      <c r="AD432" s="257" t="n">
        <v>-2668.80278400001</v>
      </c>
      <c r="AF432" s="257" t="n">
        <v>29453.377360176</v>
      </c>
      <c r="AG432" s="259" t="n">
        <f aca="false">IF(ISERROR(VLOOKUP(B432,Acc_Cash!$A:$H,3,FALSE())),0,VLOOKUP(B432,Acc_Cash!$A:$H,3,FALSE()))</f>
        <v>0</v>
      </c>
      <c r="AH432" s="259" t="n">
        <f aca="false">AG432+AC432</f>
        <v>-77028.363458</v>
      </c>
      <c r="AI432" s="259" t="n">
        <f aca="false">AH432-(IF(ISERROR(VLOOKUP(A432,'YTD Last'!$E$2:$Z$500,21,0)),0,VLOOKUP(A432,'YTD Last'!$E$2:$Z$500,21,0)))</f>
        <v>-105054.627978</v>
      </c>
      <c r="AJ432" s="259" t="n">
        <f aca="false">AH432-IF(ISERROR(VLOOKUP(A432,'QTD Last'!$A$2:$AH$600,34,0)),0,VLOOKUP(A432,'QTD Last'!$A$2:$AH$600,34,0))</f>
        <v>-2668.80278400001</v>
      </c>
      <c r="AK432" s="259" t="n">
        <f aca="false">AH432-IF(ISERROR(VLOOKUP(A432,'MTD Last'!$A$2:$AH$600,34,0)),0,VLOOKUP(A432,'MTD Last'!$A$2:$AH$600,34,0))</f>
        <v>-2668.80278400001</v>
      </c>
      <c r="AL432" s="259" t="n">
        <f aca="false">AD432-AE432</f>
        <v>-2668.80278400001</v>
      </c>
      <c r="AM432" s="269" t="str">
        <f aca="false">ROUND((L432-Control!$C$3)/365,0)&amp;" Year"</f>
        <v>-20 Year</v>
      </c>
      <c r="AN432" s="260" t="n">
        <f aca="false">IF(F432="AAA",1,IF(F432="AA+",2,IF(F432="AA",3,IF(F432="AA-",4,IF(F432="A+",5,IF(F432="A",6,IF(F432="A-",7,IF(F432="BBB+",8,"Code"))))))))</f>
        <v>8</v>
      </c>
      <c r="AO432" s="260" t="str">
        <f aca="false">IF(F432="BBB",9,IF(F432="BBB-",10,IF(F432="BB+",11,IF(F432="BB",12,IF(F432="BB-",13,IF(F432="B+",14,IF(F432="B",15,IF(F432="B-",16,"Code"))))))))</f>
        <v>Code</v>
      </c>
      <c r="AP432" s="260" t="n">
        <f aca="false">IF(AN432="Code",AO432,AN432)</f>
        <v>8</v>
      </c>
      <c r="AQ432" s="259" t="n">
        <f aca="false">AH432-(IF(ISERROR(VLOOKUP(A432,'WTD Last'!$A$1:$AQ$605,34,0)),0,VLOOKUP(A432,'WTD Last'!$A$1:$AQ$605,34,0)))</f>
        <v>-15175.616586</v>
      </c>
      <c r="AR432" s="270" t="n">
        <f aca="false">R432-(IF(ISERROR(VLOOKUP(A432,'WTD Last'!$A$1:$AQ$605,18,0)),0,VLOOKUP(A432,'WTD Last'!$A$1:$AQ$605,18,0)))</f>
        <v>-3.322938</v>
      </c>
      <c r="AS432" s="259" t="n">
        <f aca="false">O432-(IF(ISERROR(VLOOKUP(A432,'WTD Last'!$A$1:$AQ$605,15,0)),0,VLOOKUP(A432,'WTD Last'!$A$1:$AQ$605,15,0)))</f>
        <v>-37.235576</v>
      </c>
      <c r="AT432" s="259" t="n">
        <f aca="false">N432*(P432/100)/360</f>
        <v>-188.888888888889</v>
      </c>
      <c r="AV432" s="261" t="n">
        <v>6218</v>
      </c>
      <c r="AW432" s="255"/>
      <c r="AX432" s="257"/>
    </row>
    <row r="433" customFormat="false" ht="12.75" hidden="false" customHeight="false" outlineLevel="0" collapsed="false">
      <c r="A433" s="255" t="n">
        <v>1537</v>
      </c>
      <c r="B433" s="255" t="n">
        <v>627</v>
      </c>
      <c r="C433" s="255" t="s">
        <v>2</v>
      </c>
      <c r="D433" s="255" t="s">
        <v>157</v>
      </c>
      <c r="E433" s="255" t="s">
        <v>391</v>
      </c>
      <c r="F433" s="255" t="s">
        <v>116</v>
      </c>
      <c r="G433" s="255" t="s">
        <v>188</v>
      </c>
      <c r="H433" s="255" t="s">
        <v>152</v>
      </c>
      <c r="I433" s="255" t="s">
        <v>156</v>
      </c>
      <c r="J433" s="256" t="s">
        <v>158</v>
      </c>
      <c r="K433" s="268" t="n">
        <v>36896</v>
      </c>
      <c r="L433" s="268" t="n">
        <v>38722</v>
      </c>
      <c r="M433" s="255" t="s">
        <v>155</v>
      </c>
      <c r="N433" s="257" t="n">
        <v>10000000</v>
      </c>
      <c r="O433" s="257" t="n">
        <v>-4069.270152</v>
      </c>
      <c r="P433" s="258" t="n">
        <v>0.68</v>
      </c>
      <c r="Q433" s="257" t="n">
        <v>54.19874</v>
      </c>
      <c r="R433" s="257" t="n">
        <v>53.626323</v>
      </c>
      <c r="S433" s="258" t="n">
        <v>-0.579542339860984</v>
      </c>
      <c r="T433" s="257" t="n">
        <v>2358.31434541654</v>
      </c>
      <c r="U433" s="257" t="n">
        <v>740.32869</v>
      </c>
      <c r="V433" s="257" t="n">
        <v>0</v>
      </c>
      <c r="W433" s="257" t="n">
        <v>3098.64303541654</v>
      </c>
      <c r="X433" s="257" t="n">
        <v>74359.560674</v>
      </c>
      <c r="Y433" s="257" t="n">
        <v>77028.363458</v>
      </c>
      <c r="Z433" s="257" t="n">
        <v>2668.80278400001</v>
      </c>
      <c r="AA433" s="257" t="n">
        <v>-429.840251416528</v>
      </c>
      <c r="AB433" s="257" t="n">
        <v>74359.560674</v>
      </c>
      <c r="AC433" s="257" t="n">
        <v>77028.363458</v>
      </c>
      <c r="AD433" s="257" t="n">
        <v>2668.80278400001</v>
      </c>
      <c r="AF433" s="257" t="n">
        <v>-29453.377360176</v>
      </c>
      <c r="AG433" s="259" t="n">
        <f aca="false">IF(ISERROR(VLOOKUP(B433,Acc_Cash!$A:$H,3,FALSE())),0,VLOOKUP(B433,Acc_Cash!$A:$H,3,FALSE()))</f>
        <v>0</v>
      </c>
      <c r="AH433" s="259" t="n">
        <f aca="false">AG433+AC433</f>
        <v>77028.363458</v>
      </c>
      <c r="AI433" s="259" t="n">
        <f aca="false">AH433-(IF(ISERROR(VLOOKUP(A433,'YTD Last'!$E$2:$Z$500,21,0)),0,VLOOKUP(A433,'YTD Last'!$E$2:$Z$500,21,0)))</f>
        <v>105054.627978</v>
      </c>
      <c r="AJ433" s="259" t="n">
        <f aca="false">AH433-IF(ISERROR(VLOOKUP(A433,'QTD Last'!$A$2:$AH$600,34,0)),0,VLOOKUP(A433,'QTD Last'!$A$2:$AH$600,34,0))</f>
        <v>2668.80278400001</v>
      </c>
      <c r="AK433" s="259" t="n">
        <f aca="false">AH433-IF(ISERROR(VLOOKUP(A433,'MTD Last'!$A$2:$AH$600,34,0)),0,VLOOKUP(A433,'MTD Last'!$A$2:$AH$600,34,0))</f>
        <v>2668.80278400001</v>
      </c>
      <c r="AL433" s="259" t="n">
        <f aca="false">AD433-AE433</f>
        <v>2668.80278400001</v>
      </c>
      <c r="AM433" s="269" t="str">
        <f aca="false">ROUND((L433-Control!$C$3)/365,0)&amp;" Year"</f>
        <v>-20 Year</v>
      </c>
      <c r="AN433" s="260" t="n">
        <f aca="false">IF(F433="AAA",1,IF(F433="AA+",2,IF(F433="AA",3,IF(F433="AA-",4,IF(F433="A+",5,IF(F433="A",6,IF(F433="A-",7,IF(F433="BBB+",8,"Code"))))))))</f>
        <v>8</v>
      </c>
      <c r="AO433" s="260" t="str">
        <f aca="false">IF(F433="BBB",9,IF(F433="BBB-",10,IF(F433="BB+",11,IF(F433="BB",12,IF(F433="BB-",13,IF(F433="B+",14,IF(F433="B",15,IF(F433="B-",16,"Code"))))))))</f>
        <v>Code</v>
      </c>
      <c r="AP433" s="260" t="n">
        <f aca="false">IF(AN433="Code",AO433,AN433)</f>
        <v>8</v>
      </c>
      <c r="AQ433" s="259" t="n">
        <f aca="false">AH433-(IF(ISERROR(VLOOKUP(A433,'WTD Last'!$A$1:$AQ$605,34,0)),0,VLOOKUP(A433,'WTD Last'!$A$1:$AQ$605,34,0)))</f>
        <v>15175.616586</v>
      </c>
      <c r="AR433" s="270" t="n">
        <f aca="false">R433-(IF(ISERROR(VLOOKUP(A433,'WTD Last'!$A$1:$AQ$605,18,0)),0,VLOOKUP(A433,'WTD Last'!$A$1:$AQ$605,18,0)))</f>
        <v>-3.322938</v>
      </c>
      <c r="AS433" s="259" t="n">
        <f aca="false">O433-(IF(ISERROR(VLOOKUP(A433,'WTD Last'!$A$1:$AQ$605,15,0)),0,VLOOKUP(A433,'WTD Last'!$A$1:$AQ$605,15,0)))</f>
        <v>37.235576</v>
      </c>
      <c r="AT433" s="259" t="n">
        <f aca="false">N433*(P433/100)/360</f>
        <v>188.888888888889</v>
      </c>
      <c r="AV433" s="261" t="n">
        <v>6218</v>
      </c>
      <c r="AW433" s="255"/>
      <c r="AX433" s="257"/>
    </row>
    <row r="434" customFormat="false" ht="12.75" hidden="false" customHeight="false" outlineLevel="0" collapsed="false">
      <c r="A434" s="255" t="n">
        <v>1362</v>
      </c>
      <c r="B434" s="255" t="n">
        <v>518</v>
      </c>
      <c r="C434" s="255" t="s">
        <v>2</v>
      </c>
      <c r="D434" s="255" t="s">
        <v>104</v>
      </c>
      <c r="E434" s="255" t="s">
        <v>392</v>
      </c>
      <c r="F434" s="255" t="s">
        <v>116</v>
      </c>
      <c r="G434" s="255" t="s">
        <v>160</v>
      </c>
      <c r="H434" s="255" t="s">
        <v>110</v>
      </c>
      <c r="I434" s="255" t="s">
        <v>156</v>
      </c>
      <c r="J434" s="256" t="s">
        <v>212</v>
      </c>
      <c r="K434" s="268" t="n">
        <v>36896</v>
      </c>
      <c r="L434" s="268" t="n">
        <v>38722</v>
      </c>
      <c r="M434" s="255" t="s">
        <v>155</v>
      </c>
      <c r="N434" s="257" t="n">
        <v>-10000000</v>
      </c>
      <c r="O434" s="257" t="n">
        <v>4089.762154</v>
      </c>
      <c r="P434" s="258" t="n">
        <v>0.7</v>
      </c>
      <c r="Q434" s="257" t="n">
        <v>69.535317</v>
      </c>
      <c r="R434" s="257" t="n">
        <v>68.95843</v>
      </c>
      <c r="S434" s="258" t="n">
        <v>-0.570444197290505</v>
      </c>
      <c r="T434" s="257" t="n">
        <v>-2332.98108904762</v>
      </c>
      <c r="U434" s="257" t="n">
        <v>-835.754523</v>
      </c>
      <c r="V434" s="257" t="n">
        <v>0</v>
      </c>
      <c r="W434" s="257" t="n">
        <v>-3168.73561204762</v>
      </c>
      <c r="X434" s="257" t="n">
        <v>-19027.905507</v>
      </c>
      <c r="Y434" s="257" t="n">
        <v>-21624.690045</v>
      </c>
      <c r="Z434" s="257" t="n">
        <v>-2596.784538</v>
      </c>
      <c r="AA434" s="257" t="n">
        <v>571.951074047616</v>
      </c>
      <c r="AB434" s="257" t="n">
        <v>-19027.905507</v>
      </c>
      <c r="AC434" s="257" t="n">
        <v>-21624.690045</v>
      </c>
      <c r="AD434" s="257" t="n">
        <v>-2596.784538</v>
      </c>
      <c r="AF434" s="257" t="n">
        <v>29601.698470652</v>
      </c>
      <c r="AG434" s="259" t="n">
        <f aca="false">IF(ISERROR(VLOOKUP(B434,Acc_Cash!$A:$H,3,FALSE())),0,VLOOKUP(B434,Acc_Cash!$A:$H,3,FALSE()))</f>
        <v>0</v>
      </c>
      <c r="AH434" s="259" t="n">
        <f aca="false">AG434+AC434</f>
        <v>-21624.690045</v>
      </c>
      <c r="AI434" s="259" t="n">
        <f aca="false">AH434-(IF(ISERROR(VLOOKUP(A434,'YTD Last'!$E$2:$Z$383,21,0)),0,VLOOKUP(A434,'YTD Last'!$E$2:$Z$383,21,0)))</f>
        <v>-132319.809584</v>
      </c>
      <c r="AJ434" s="259" t="n">
        <f aca="false">AH434-IF(ISERROR(VLOOKUP(A434,'QTD Last'!$A$2:$AH$600,34,0)),0,VLOOKUP(A434,'QTD Last'!$A$2:$AH$600,34,0))</f>
        <v>-2596.784538</v>
      </c>
      <c r="AK434" s="259" t="n">
        <f aca="false">AH434-IF(ISERROR(VLOOKUP(A434,'MTD Last'!$A$2:$AH$600,34,0)),0,VLOOKUP(A434,'MTD Last'!$A$2:$AH$600,34,0))</f>
        <v>-2596.784538</v>
      </c>
      <c r="AL434" s="259" t="n">
        <f aca="false">AD434-AE434</f>
        <v>-2596.784538</v>
      </c>
      <c r="AM434" s="269" t="str">
        <f aca="false">ROUND((L434-Control!$C$3)/365,0)&amp;" Year"</f>
        <v>-20 Year</v>
      </c>
      <c r="AN434" s="260" t="n">
        <f aca="false">IF(F434="AAA",1,IF(F434="AA+",2,IF(F434="AA",3,IF(F434="AA-",4,IF(F434="A+",5,IF(F434="A",6,IF(F434="A-",7,IF(F434="BBB+",8,"Code"))))))))</f>
        <v>8</v>
      </c>
      <c r="AO434" s="260" t="str">
        <f aca="false">IF(F434="BBB",9,IF(F434="BBB-",10,IF(F434="BB+",11,IF(F434="BB",12,IF(F434="BB-",13,IF(F434="B+",14,IF(F434="B",15,IF(F434="B-",16,"Code"))))))))</f>
        <v>Code</v>
      </c>
      <c r="AP434" s="260" t="n">
        <f aca="false">IF(AN434="Code",AO434,AN434)</f>
        <v>8</v>
      </c>
      <c r="AQ434" s="259" t="n">
        <f aca="false">AH434-(IF(ISERROR(VLOOKUP(A434,'WTD Last'!$A$1:$AQ$605,34,0)),0,VLOOKUP(A434,'WTD Last'!$A$1:$AQ$605,34,0)))</f>
        <v>-16964.740615</v>
      </c>
      <c r="AR434" s="270" t="n">
        <f aca="false">R434-(IF(ISERROR(VLOOKUP(A434,'WTD Last'!$A$1:$AQ$605,18,0)),0,VLOOKUP(A434,'WTD Last'!$A$1:$AQ$605,18,0)))</f>
        <v>-3.69743999999999</v>
      </c>
      <c r="AS434" s="259" t="n">
        <f aca="false">O434-(IF(ISERROR(VLOOKUP(A434,'WTD Last'!$A$1:$AQ$605,15,0)),0,VLOOKUP(A434,'WTD Last'!$A$1:$AQ$605,15,0)))</f>
        <v>-37.3988079999999</v>
      </c>
      <c r="AT434" s="259" t="n">
        <f aca="false">N434*(P434/100)/360</f>
        <v>-194.444444444444</v>
      </c>
      <c r="AV434" s="261" t="n">
        <v>54820</v>
      </c>
      <c r="AW434" s="255"/>
      <c r="AX434" s="257"/>
    </row>
    <row r="435" customFormat="false" ht="12.75" hidden="false" customHeight="false" outlineLevel="0" collapsed="false">
      <c r="A435" s="255" t="n">
        <v>1572</v>
      </c>
      <c r="B435" s="255" t="n">
        <v>618</v>
      </c>
      <c r="C435" s="255" t="s">
        <v>2</v>
      </c>
      <c r="D435" s="255" t="s">
        <v>157</v>
      </c>
      <c r="E435" s="255" t="s">
        <v>392</v>
      </c>
      <c r="F435" s="255" t="s">
        <v>116</v>
      </c>
      <c r="G435" s="255" t="s">
        <v>160</v>
      </c>
      <c r="H435" s="255" t="s">
        <v>110</v>
      </c>
      <c r="I435" s="255" t="s">
        <v>156</v>
      </c>
      <c r="J435" s="256" t="s">
        <v>158</v>
      </c>
      <c r="K435" s="268" t="n">
        <v>36896</v>
      </c>
      <c r="L435" s="268" t="n">
        <v>38722</v>
      </c>
      <c r="M435" s="255" t="s">
        <v>155</v>
      </c>
      <c r="N435" s="257" t="n">
        <v>10000000</v>
      </c>
      <c r="O435" s="257" t="n">
        <v>-4089.762154</v>
      </c>
      <c r="P435" s="258" t="n">
        <v>0.7</v>
      </c>
      <c r="Q435" s="257" t="n">
        <v>69.535317</v>
      </c>
      <c r="R435" s="257" t="n">
        <v>68.95843</v>
      </c>
      <c r="S435" s="258" t="n">
        <v>-0.570444197290505</v>
      </c>
      <c r="T435" s="257" t="n">
        <v>2332.98108904762</v>
      </c>
      <c r="U435" s="257" t="n">
        <v>835.754523</v>
      </c>
      <c r="V435" s="257" t="n">
        <v>0</v>
      </c>
      <c r="W435" s="257" t="n">
        <v>3168.73561204762</v>
      </c>
      <c r="X435" s="257" t="n">
        <v>19027.905507</v>
      </c>
      <c r="Y435" s="257" t="n">
        <v>21624.690045</v>
      </c>
      <c r="Z435" s="257" t="n">
        <v>2596.784538</v>
      </c>
      <c r="AA435" s="257" t="n">
        <v>-571.951074047616</v>
      </c>
      <c r="AB435" s="257" t="n">
        <v>19027.905507</v>
      </c>
      <c r="AC435" s="257" t="n">
        <v>21624.690045</v>
      </c>
      <c r="AD435" s="257" t="n">
        <v>2596.784538</v>
      </c>
      <c r="AF435" s="257" t="n">
        <v>-29601.698470652</v>
      </c>
      <c r="AG435" s="259" t="n">
        <f aca="false">IF(ISERROR(VLOOKUP(B435,Acc_Cash!$A:$H,3,FALSE())),0,VLOOKUP(B435,Acc_Cash!$A:$H,3,FALSE()))</f>
        <v>0</v>
      </c>
      <c r="AH435" s="259" t="n">
        <f aca="false">AG435+AC435</f>
        <v>21624.690045</v>
      </c>
      <c r="AI435" s="259" t="n">
        <f aca="false">AH435-(IF(ISERROR(VLOOKUP(A435,'YTD Last'!$E$2:$Z$500,21,0)),0,VLOOKUP(A435,'YTD Last'!$E$2:$Z$500,21,0)))</f>
        <v>132319.809584</v>
      </c>
      <c r="AJ435" s="259" t="n">
        <f aca="false">AH435-IF(ISERROR(VLOOKUP(A435,'QTD Last'!$A$2:$AH$600,34,0)),0,VLOOKUP(A435,'QTD Last'!$A$2:$AH$600,34,0))</f>
        <v>2596.784538</v>
      </c>
      <c r="AK435" s="259" t="n">
        <f aca="false">AH435-IF(ISERROR(VLOOKUP(A435,'MTD Last'!$A$2:$AH$600,34,0)),0,VLOOKUP(A435,'MTD Last'!$A$2:$AH$600,34,0))</f>
        <v>2596.784538</v>
      </c>
      <c r="AL435" s="259" t="n">
        <f aca="false">AD435-AE435</f>
        <v>2596.784538</v>
      </c>
      <c r="AM435" s="269" t="str">
        <f aca="false">ROUND((L435-Control!$C$3)/365,0)&amp;" Year"</f>
        <v>-20 Year</v>
      </c>
      <c r="AN435" s="260" t="n">
        <f aca="false">IF(F435="AAA",1,IF(F435="AA+",2,IF(F435="AA",3,IF(F435="AA-",4,IF(F435="A+",5,IF(F435="A",6,IF(F435="A-",7,IF(F435="BBB+",8,"Code"))))))))</f>
        <v>8</v>
      </c>
      <c r="AO435" s="260" t="str">
        <f aca="false">IF(F435="BBB",9,IF(F435="BBB-",10,IF(F435="BB+",11,IF(F435="BB",12,IF(F435="BB-",13,IF(F435="B+",14,IF(F435="B",15,IF(F435="B-",16,"Code"))))))))</f>
        <v>Code</v>
      </c>
      <c r="AP435" s="260" t="n">
        <f aca="false">IF(AN435="Code",AO435,AN435)</f>
        <v>8</v>
      </c>
      <c r="AQ435" s="259" t="n">
        <f aca="false">AH435-(IF(ISERROR(VLOOKUP(A435,'WTD Last'!$A$1:$AQ$605,34,0)),0,VLOOKUP(A435,'WTD Last'!$A$1:$AQ$605,34,0)))</f>
        <v>16964.740615</v>
      </c>
      <c r="AR435" s="270" t="n">
        <f aca="false">R435-(IF(ISERROR(VLOOKUP(A435,'WTD Last'!$A$1:$AQ$605,18,0)),0,VLOOKUP(A435,'WTD Last'!$A$1:$AQ$605,18,0)))</f>
        <v>-3.69743999999999</v>
      </c>
      <c r="AS435" s="259" t="n">
        <f aca="false">O435-(IF(ISERROR(VLOOKUP(A435,'WTD Last'!$A$1:$AQ$605,15,0)),0,VLOOKUP(A435,'WTD Last'!$A$1:$AQ$605,15,0)))</f>
        <v>37.3988079999999</v>
      </c>
      <c r="AT435" s="259" t="n">
        <f aca="false">N435*(P435/100)/360</f>
        <v>194.444444444444</v>
      </c>
      <c r="AV435" s="261" t="n">
        <v>54820</v>
      </c>
      <c r="AW435" s="255"/>
      <c r="AX435" s="257"/>
    </row>
    <row r="436" customFormat="false" ht="12.75" hidden="false" customHeight="false" outlineLevel="0" collapsed="false">
      <c r="A436" s="255" t="n">
        <v>1638</v>
      </c>
      <c r="B436" s="255" t="n">
        <v>842</v>
      </c>
      <c r="C436" s="255" t="s">
        <v>2</v>
      </c>
      <c r="D436" s="255" t="s">
        <v>104</v>
      </c>
      <c r="E436" s="255" t="s">
        <v>392</v>
      </c>
      <c r="F436" s="255" t="s">
        <v>116</v>
      </c>
      <c r="G436" s="255" t="s">
        <v>160</v>
      </c>
      <c r="H436" s="255" t="s">
        <v>110</v>
      </c>
      <c r="I436" s="255" t="s">
        <v>186</v>
      </c>
      <c r="J436" s="256" t="s">
        <v>212</v>
      </c>
      <c r="K436" s="268" t="n">
        <v>36934</v>
      </c>
      <c r="L436" s="268" t="n">
        <v>38760</v>
      </c>
      <c r="M436" s="255" t="s">
        <v>155</v>
      </c>
      <c r="N436" s="257" t="n">
        <v>10000000</v>
      </c>
      <c r="O436" s="257" t="n">
        <v>-4175.386299</v>
      </c>
      <c r="P436" s="258" t="n">
        <v>0.74</v>
      </c>
      <c r="Q436" s="257" t="n">
        <v>70.285755</v>
      </c>
      <c r="R436" s="257" t="n">
        <v>69.708996</v>
      </c>
      <c r="S436" s="258" t="n">
        <v>-0.574677753831993</v>
      </c>
      <c r="T436" s="257" t="n">
        <v>2399.5016196902</v>
      </c>
      <c r="U436" s="257" t="n">
        <v>825.387171</v>
      </c>
      <c r="V436" s="257" t="n">
        <v>0</v>
      </c>
      <c r="W436" s="257" t="n">
        <v>3224.8887906902</v>
      </c>
      <c r="X436" s="257" t="n">
        <v>25947.721962</v>
      </c>
      <c r="Y436" s="257" t="n">
        <v>28616.54655</v>
      </c>
      <c r="Z436" s="257" t="n">
        <v>2668.824588</v>
      </c>
      <c r="AA436" s="257" t="n">
        <v>-556.064202690198</v>
      </c>
      <c r="AB436" s="257" t="n">
        <v>25947.721962</v>
      </c>
      <c r="AC436" s="257" t="n">
        <v>28616.54655</v>
      </c>
      <c r="AD436" s="257" t="n">
        <v>2668.824588</v>
      </c>
      <c r="AF436" s="257" t="n">
        <v>-30221.446032162</v>
      </c>
      <c r="AG436" s="259" t="n">
        <f aca="false">IF(ISERROR(VLOOKUP(B436,Acc_Cash!$A:$H,3,FALSE())),0,VLOOKUP(B436,Acc_Cash!$A:$H,3,FALSE()))</f>
        <v>0</v>
      </c>
      <c r="AH436" s="259" t="n">
        <f aca="false">AG436+AC436</f>
        <v>28616.54655</v>
      </c>
      <c r="AI436" s="259" t="n">
        <f aca="false">AH436-(IF(ISERROR(VLOOKUP(A436,'YTD Last'!$E$2:$Z$383,21,0)),0,VLOOKUP(A436,'YTD Last'!$E$2:$Z$383,21,0)))</f>
        <v>28616.54655</v>
      </c>
      <c r="AJ436" s="259" t="n">
        <f aca="false">AH436-IF(ISERROR(VLOOKUP(A436,'QTD Last'!$A$2:$AH$600,34,0)),0,VLOOKUP(A436,'QTD Last'!$A$2:$AH$600,34,0))</f>
        <v>2668.824588</v>
      </c>
      <c r="AK436" s="259" t="n">
        <f aca="false">AH436-IF(ISERROR(VLOOKUP(A436,'MTD Last'!$A$2:$AH$600,34,0)),0,VLOOKUP(A436,'MTD Last'!$A$2:$AH$600,34,0))</f>
        <v>2668.824588</v>
      </c>
      <c r="AL436" s="259" t="n">
        <f aca="false">AD436-AE436</f>
        <v>2668.824588</v>
      </c>
      <c r="AM436" s="269" t="str">
        <f aca="false">ROUND((L436-Control!$C$3)/365,0)&amp;" Year"</f>
        <v>-20 Year</v>
      </c>
      <c r="AN436" s="260" t="n">
        <f aca="false">IF(F436="AAA",1,IF(F436="AA+",2,IF(F436="AA",3,IF(F436="AA-",4,IF(F436="A+",5,IF(F436="A",6,IF(F436="A-",7,IF(F436="BBB+",8,"Code"))))))))</f>
        <v>8</v>
      </c>
      <c r="AO436" s="260" t="str">
        <f aca="false">IF(F436="BBB",9,IF(F436="BBB-",10,IF(F436="BB+",11,IF(F436="BB",12,IF(F436="BB-",13,IF(F436="B+",14,IF(F436="B",15,IF(F436="B-",16,"Code"))))))))</f>
        <v>Code</v>
      </c>
      <c r="AP436" s="260" t="n">
        <f aca="false">IF(AN436="Code",AO436,AN436)</f>
        <v>8</v>
      </c>
      <c r="AQ436" s="259" t="n">
        <f aca="false">AH436-(IF(ISERROR(VLOOKUP(A436,'WTD Last'!$A$1:$AQ$605,34,0)),0,VLOOKUP(A436,'WTD Last'!$A$1:$AQ$605,34,0)))</f>
        <v>17227.774984</v>
      </c>
      <c r="AR436" s="270" t="n">
        <f aca="false">R436-(IF(ISERROR(VLOOKUP(A436,'WTD Last'!$A$1:$AQ$605,18,0)),0,VLOOKUP(A436,'WTD Last'!$A$1:$AQ$605,18,0)))</f>
        <v>-3.68952</v>
      </c>
      <c r="AS436" s="259" t="n">
        <f aca="false">O436-(IF(ISERROR(VLOOKUP(A436,'WTD Last'!$A$1:$AQ$605,15,0)),0,VLOOKUP(A436,'WTD Last'!$A$1:$AQ$605,15,0)))</f>
        <v>38.7138970000005</v>
      </c>
      <c r="AT436" s="259" t="n">
        <f aca="false">N436*(P436/100)/360</f>
        <v>205.555555555556</v>
      </c>
      <c r="AU436" s="261" t="n">
        <v>89135</v>
      </c>
      <c r="AV436" s="261" t="n">
        <v>54820</v>
      </c>
      <c r="AW436" s="255"/>
      <c r="AX436" s="257"/>
    </row>
    <row r="437" customFormat="false" ht="12.75" hidden="false" customHeight="false" outlineLevel="0" collapsed="false">
      <c r="A437" s="255" t="n">
        <v>42</v>
      </c>
      <c r="B437" s="255" t="n">
        <v>138</v>
      </c>
      <c r="C437" s="255" t="s">
        <v>2</v>
      </c>
      <c r="D437" s="255" t="s">
        <v>104</v>
      </c>
      <c r="E437" s="255" t="s">
        <v>393</v>
      </c>
      <c r="F437" s="255" t="s">
        <v>172</v>
      </c>
      <c r="G437" s="255" t="s">
        <v>96</v>
      </c>
      <c r="H437" s="255" t="s">
        <v>282</v>
      </c>
      <c r="I437" s="255" t="s">
        <v>180</v>
      </c>
      <c r="J437" s="256" t="s">
        <v>105</v>
      </c>
      <c r="K437" s="268" t="n">
        <v>36746</v>
      </c>
      <c r="L437" s="268" t="n">
        <v>37841</v>
      </c>
      <c r="M437" s="255" t="s">
        <v>155</v>
      </c>
      <c r="N437" s="257" t="n">
        <v>10000000</v>
      </c>
      <c r="O437" s="257" t="n">
        <v>-2124.253338</v>
      </c>
      <c r="P437" s="258" t="n">
        <v>1</v>
      </c>
      <c r="Q437" s="257" t="n">
        <v>132.652215</v>
      </c>
      <c r="R437" s="257" t="n">
        <v>159.930128</v>
      </c>
      <c r="S437" s="258" t="n">
        <v>28.1836526483943</v>
      </c>
      <c r="T437" s="257" t="n">
        <v>-59869.2182153842</v>
      </c>
      <c r="U437" s="257" t="n">
        <v>1607.494506</v>
      </c>
      <c r="V437" s="257" t="n">
        <v>0</v>
      </c>
      <c r="W437" s="257" t="n">
        <v>-58261.7237093842</v>
      </c>
      <c r="X437" s="257" t="n">
        <v>-56608.811444</v>
      </c>
      <c r="Y437" s="257" t="n">
        <v>-115503.384993</v>
      </c>
      <c r="Z437" s="257" t="n">
        <v>-58894.573549</v>
      </c>
      <c r="AA437" s="257" t="n">
        <v>-632.849839615796</v>
      </c>
      <c r="AB437" s="257" t="n">
        <v>-56608.811444</v>
      </c>
      <c r="AC437" s="257" t="n">
        <v>-115503.384993</v>
      </c>
      <c r="AD437" s="257" t="n">
        <v>-58894.573549</v>
      </c>
      <c r="AF437" s="257" t="n">
        <v>-20966.38044606</v>
      </c>
      <c r="AG437" s="259" t="n">
        <f aca="false">IF(ISERROR(VLOOKUP(B437,Acc_Cash!$A:$H,3,FALSE())),0,VLOOKUP(B437,Acc_Cash!$A:$H,3,FALSE()))</f>
        <v>51111.111111</v>
      </c>
      <c r="AH437" s="259" t="n">
        <f aca="false">AG437+AC437</f>
        <v>-64392.273882</v>
      </c>
      <c r="AI437" s="259" t="n">
        <f aca="false">AH437-(IF(ISERROR(VLOOKUP(A437,'YTD Last'!$E$2:$Z$383,21,0)),0,VLOOKUP(A437,'YTD Last'!$E$2:$Z$383,21,0)))</f>
        <v>31232.723405</v>
      </c>
      <c r="AJ437" s="259" t="n">
        <f aca="false">AH437-IF(ISERROR(VLOOKUP(A437,'QTD Last'!$A$2:$AH$600,34,0)),0,VLOOKUP(A437,'QTD Last'!$A$2:$AH$600,34,0))</f>
        <v>-58894.573549</v>
      </c>
      <c r="AK437" s="259" t="n">
        <f aca="false">AH437-IF(ISERROR(VLOOKUP(A437,'MTD Last'!$A$2:$AH$600,34,0)),0,VLOOKUP(A437,'MTD Last'!$A$2:$AH$600,34,0))</f>
        <v>-58894.573549</v>
      </c>
      <c r="AL437" s="259" t="n">
        <f aca="false">AD437-AE437</f>
        <v>-58894.573549</v>
      </c>
      <c r="AM437" s="269" t="str">
        <f aca="false">ROUND((L437-Control!$C$3)/365,0)&amp;" Year"</f>
        <v>-22 Year</v>
      </c>
      <c r="AN437" s="260" t="str">
        <f aca="false">IF(F437="AAA",1,IF(F437="AA+",2,IF(F437="AA",3,IF(F437="AA-",4,IF(F437="A+",5,IF(F437="A",6,IF(F437="A-",7,IF(F437="BBB+",8,"Code"))))))))</f>
        <v>Code</v>
      </c>
      <c r="AO437" s="260" t="n">
        <f aca="false">IF(F437="BBB",9,IF(F437="BBB-",10,IF(F437="BB+",11,IF(F437="BB",12,IF(F437="BB-",13,IF(F437="B+",14,IF(F437="B",15,IF(F437="B-",16,"Code"))))))))</f>
        <v>9</v>
      </c>
      <c r="AP437" s="260" t="n">
        <f aca="false">IF(AN437="Code",AO437,AN437)</f>
        <v>9</v>
      </c>
      <c r="AQ437" s="259" t="n">
        <f aca="false">AH437-(IF(ISERROR(VLOOKUP(A437,'WTD Last'!$A$1:$AQ$605,34,0)),0,VLOOKUP(A437,'WTD Last'!$A$1:$AQ$605,34,0)))</f>
        <v>-42510.180318</v>
      </c>
      <c r="AR437" s="270" t="n">
        <f aca="false">R437-(IF(ISERROR(VLOOKUP(A437,'WTD Last'!$A$1:$AQ$605,18,0)),0,VLOOKUP(A437,'WTD Last'!$A$1:$AQ$605,18,0)))</f>
        <v>21.011056</v>
      </c>
      <c r="AS437" s="259" t="n">
        <f aca="false">O437-(IF(ISERROR(VLOOKUP(A437,'WTD Last'!$A$1:$AQ$605,15,0)),0,VLOOKUP(A437,'WTD Last'!$A$1:$AQ$605,15,0)))</f>
        <v>21.9198670000001</v>
      </c>
      <c r="AT437" s="259" t="n">
        <f aca="false">N437*(P437/100)/360</f>
        <v>277.777777777778</v>
      </c>
      <c r="AU437" s="261" t="n">
        <v>122</v>
      </c>
      <c r="AV437" s="261" t="n">
        <v>92930</v>
      </c>
      <c r="AW437" s="255"/>
      <c r="AX437" s="257"/>
    </row>
    <row r="438" customFormat="false" ht="12.75" hidden="false" customHeight="false" outlineLevel="0" collapsed="false">
      <c r="A438" s="255" t="n">
        <v>45</v>
      </c>
      <c r="B438" s="255" t="n">
        <v>139</v>
      </c>
      <c r="C438" s="255" t="s">
        <v>2</v>
      </c>
      <c r="D438" s="255" t="s">
        <v>104</v>
      </c>
      <c r="E438" s="255" t="s">
        <v>393</v>
      </c>
      <c r="F438" s="255" t="s">
        <v>172</v>
      </c>
      <c r="G438" s="255" t="s">
        <v>96</v>
      </c>
      <c r="H438" s="255" t="s">
        <v>282</v>
      </c>
      <c r="I438" s="255" t="s">
        <v>153</v>
      </c>
      <c r="J438" s="256" t="s">
        <v>105</v>
      </c>
      <c r="K438" s="268" t="n">
        <v>36747</v>
      </c>
      <c r="L438" s="268" t="n">
        <v>37112</v>
      </c>
      <c r="M438" s="255" t="s">
        <v>155</v>
      </c>
      <c r="N438" s="257" t="n">
        <v>-10000000</v>
      </c>
      <c r="O438" s="257" t="n">
        <v>338.940625</v>
      </c>
      <c r="P438" s="258" t="n">
        <v>0.63</v>
      </c>
      <c r="Q438" s="257" t="n">
        <v>72.88193</v>
      </c>
      <c r="R438" s="257" t="n">
        <v>102.006504</v>
      </c>
      <c r="S438" s="258" t="n">
        <v>31.6127904637398</v>
      </c>
      <c r="T438" s="257" t="n">
        <v>10714.858957774</v>
      </c>
      <c r="U438" s="257" t="n">
        <v>-678.981792</v>
      </c>
      <c r="V438" s="257" t="n">
        <v>0</v>
      </c>
      <c r="W438" s="257" t="n">
        <v>10035.877165774</v>
      </c>
      <c r="X438" s="257" t="n">
        <v>-5824.503256</v>
      </c>
      <c r="Y438" s="257" t="n">
        <v>4034.07519</v>
      </c>
      <c r="Z438" s="257" t="n">
        <v>9858.578446</v>
      </c>
      <c r="AA438" s="257" t="n">
        <v>-177.298719773999</v>
      </c>
      <c r="AB438" s="257" t="n">
        <v>-5824.503256</v>
      </c>
      <c r="AC438" s="257" t="n">
        <v>4034.07519</v>
      </c>
      <c r="AD438" s="257" t="n">
        <v>9858.578446</v>
      </c>
      <c r="AF438" s="257" t="n">
        <v>3345.34396875</v>
      </c>
      <c r="AG438" s="259" t="n">
        <f aca="false">IF(ISERROR(VLOOKUP(B438,Acc_Cash!$A:$H,3,FALSE())),0,VLOOKUP(B438,Acc_Cash!$A:$H,3,FALSE()))</f>
        <v>-32200</v>
      </c>
      <c r="AH438" s="259" t="n">
        <f aca="false">AG438+AC438</f>
        <v>-28165.92481</v>
      </c>
      <c r="AI438" s="259" t="n">
        <f aca="false">AH438-(IF(ISERROR(VLOOKUP(A438,'YTD Last'!$E$2:$Z$500,21,0)),0,VLOOKUP(A438,'YTD Last'!$E$2:$Z$500,21,0)))</f>
        <v>-35503.579461</v>
      </c>
      <c r="AJ438" s="259" t="n">
        <f aca="false">AH438-IF(ISERROR(VLOOKUP(A438,'QTD Last'!$A$2:$AH$600,34,0)),0,VLOOKUP(A438,'QTD Last'!$A$2:$AH$600,34,0))</f>
        <v>9858.578446</v>
      </c>
      <c r="AK438" s="259" t="n">
        <f aca="false">AH438-IF(ISERROR(VLOOKUP(A438,'MTD Last'!$A$2:$AH$600,34,0)),0,VLOOKUP(A438,'MTD Last'!$A$2:$AH$600,34,0))</f>
        <v>9858.578446</v>
      </c>
      <c r="AL438" s="259" t="n">
        <f aca="false">AD438-AE438</f>
        <v>9858.578446</v>
      </c>
      <c r="AM438" s="269" t="str">
        <f aca="false">ROUND((L438-Control!$C$3)/365,0)&amp;" Year"</f>
        <v>-24 Year</v>
      </c>
      <c r="AN438" s="260" t="str">
        <f aca="false">IF(F438="AAA",1,IF(F438="AA+",2,IF(F438="AA",3,IF(F438="AA-",4,IF(F438="A+",5,IF(F438="A",6,IF(F438="A-",7,IF(F438="BBB+",8,"Code"))))))))</f>
        <v>Code</v>
      </c>
      <c r="AO438" s="260" t="n">
        <f aca="false">IF(F438="BBB",9,IF(F438="BBB-",10,IF(F438="BB+",11,IF(F438="BB",12,IF(F438="BB-",13,IF(F438="B+",14,IF(F438="B",15,IF(F438="B-",16,"Code"))))))))</f>
        <v>9</v>
      </c>
      <c r="AP438" s="260" t="n">
        <f aca="false">IF(AN438="Code",AO438,AN438)</f>
        <v>9</v>
      </c>
      <c r="AQ438" s="259" t="n">
        <f aca="false">AH438-(IF(ISERROR(VLOOKUP(A438,'WTD Last'!$A$1:$AQ$605,34,0)),0,VLOOKUP(A438,'WTD Last'!$A$1:$AQ$605,34,0)))</f>
        <v>6172.295119</v>
      </c>
      <c r="AR438" s="270" t="n">
        <f aca="false">R438-(IF(ISERROR(VLOOKUP(A438,'WTD Last'!$A$1:$AQ$605,18,0)),0,VLOOKUP(A438,'WTD Last'!$A$1:$AQ$605,18,0)))</f>
        <v>22.930498</v>
      </c>
      <c r="AS438" s="259" t="n">
        <f aca="false">O438-(IF(ISERROR(VLOOKUP(A438,'WTD Last'!$A$1:$AQ$605,15,0)),0,VLOOKUP(A438,'WTD Last'!$A$1:$AQ$605,15,0)))</f>
        <v>-20.2956</v>
      </c>
      <c r="AT438" s="259" t="n">
        <f aca="false">N438*(P438/100)/360</f>
        <v>-175</v>
      </c>
      <c r="AU438" s="261" t="n">
        <v>86945</v>
      </c>
      <c r="AV438" s="261" t="n">
        <v>92930</v>
      </c>
      <c r="AW438" s="255"/>
      <c r="AX438" s="257"/>
    </row>
    <row r="439" customFormat="false" ht="12.75" hidden="false" customHeight="false" outlineLevel="0" collapsed="false">
      <c r="A439" s="255" t="n">
        <v>163</v>
      </c>
      <c r="B439" s="255" t="n">
        <v>317</v>
      </c>
      <c r="C439" s="255" t="s">
        <v>2</v>
      </c>
      <c r="D439" s="255" t="s">
        <v>104</v>
      </c>
      <c r="E439" s="255" t="s">
        <v>393</v>
      </c>
      <c r="F439" s="255" t="s">
        <v>172</v>
      </c>
      <c r="G439" s="255" t="s">
        <v>96</v>
      </c>
      <c r="H439" s="255" t="s">
        <v>282</v>
      </c>
      <c r="I439" s="255" t="s">
        <v>175</v>
      </c>
      <c r="J439" s="256" t="s">
        <v>105</v>
      </c>
      <c r="K439" s="268" t="n">
        <v>36802</v>
      </c>
      <c r="L439" s="268" t="n">
        <v>37897</v>
      </c>
      <c r="M439" s="255" t="s">
        <v>155</v>
      </c>
      <c r="N439" s="257" t="n">
        <v>10000000</v>
      </c>
      <c r="O439" s="257" t="n">
        <v>-2261.033117</v>
      </c>
      <c r="P439" s="258" t="n">
        <v>1.18</v>
      </c>
      <c r="Q439" s="257" t="n">
        <v>137.195662</v>
      </c>
      <c r="R439" s="257" t="n">
        <v>164.440761</v>
      </c>
      <c r="S439" s="258" t="n">
        <v>28.048160764368</v>
      </c>
      <c r="T439" s="257" t="n">
        <v>-63417.8203591761</v>
      </c>
      <c r="U439" s="257" t="n">
        <v>1701.620157</v>
      </c>
      <c r="V439" s="257" t="n">
        <v>0</v>
      </c>
      <c r="W439" s="257" t="n">
        <v>-61716.2002021761</v>
      </c>
      <c r="X439" s="257" t="n">
        <v>-15122.392468</v>
      </c>
      <c r="Y439" s="257" t="n">
        <v>-77548.360911</v>
      </c>
      <c r="Z439" s="257" t="n">
        <v>-62425.968443</v>
      </c>
      <c r="AA439" s="257" t="n">
        <v>-709.768240823898</v>
      </c>
      <c r="AB439" s="257" t="n">
        <v>-15122.392468</v>
      </c>
      <c r="AC439" s="257" t="n">
        <v>-77548.360911</v>
      </c>
      <c r="AD439" s="257" t="n">
        <v>-62425.968443</v>
      </c>
      <c r="AF439" s="257" t="n">
        <v>-22316.39686479</v>
      </c>
      <c r="AG439" s="259" t="n">
        <f aca="false">IF(ISERROR(VLOOKUP(B439,Acc_Cash!$A:$H,3,FALSE())),0,VLOOKUP(B439,Acc_Cash!$A:$H,3,FALSE()))</f>
        <v>30155.555556</v>
      </c>
      <c r="AH439" s="259" t="n">
        <f aca="false">AG439+AC439</f>
        <v>-47392.805355</v>
      </c>
      <c r="AI439" s="259" t="n">
        <f aca="false">AH439-(IF(ISERROR(VLOOKUP(A439,'YTD Last'!$E$2:$Z$500,21,0)),0,VLOOKUP(A439,'YTD Last'!$E$2:$Z$500,21,0)))</f>
        <v>31151.470036</v>
      </c>
      <c r="AJ439" s="259" t="n">
        <f aca="false">AH439-IF(ISERROR(VLOOKUP(A439,'QTD Last'!$A$2:$AH$600,34,0)),0,VLOOKUP(A439,'QTD Last'!$A$2:$AH$600,34,0))</f>
        <v>-62425.968443</v>
      </c>
      <c r="AK439" s="259" t="n">
        <f aca="false">AH439-IF(ISERROR(VLOOKUP(A439,'MTD Last'!$A$2:$AH$600,34,0)),0,VLOOKUP(A439,'MTD Last'!$A$2:$AH$600,34,0))</f>
        <v>-62425.968443</v>
      </c>
      <c r="AL439" s="259" t="n">
        <f aca="false">AD439-AE439</f>
        <v>-62425.968443</v>
      </c>
      <c r="AM439" s="269" t="str">
        <f aca="false">ROUND((L439-Control!$C$3)/365,0)&amp;" Year"</f>
        <v>-22 Year</v>
      </c>
      <c r="AN439" s="260" t="str">
        <f aca="false">IF(F439="AAA",1,IF(F439="AA+",2,IF(F439="AA",3,IF(F439="AA-",4,IF(F439="A+",5,IF(F439="A",6,IF(F439="A-",7,IF(F439="BBB+",8,"Code"))))))))</f>
        <v>Code</v>
      </c>
      <c r="AO439" s="260" t="n">
        <f aca="false">IF(F439="BBB",9,IF(F439="BBB-",10,IF(F439="BB+",11,IF(F439="BB",12,IF(F439="BB-",13,IF(F439="B+",14,IF(F439="B",15,IF(F439="B-",16,"Code"))))))))</f>
        <v>9</v>
      </c>
      <c r="AP439" s="260" t="n">
        <f aca="false">IF(AN439="Code",AO439,AN439)</f>
        <v>9</v>
      </c>
      <c r="AQ439" s="259" t="n">
        <f aca="false">AH439-(IF(ISERROR(VLOOKUP(A439,'WTD Last'!$A$1:$AQ$605,34,0)),0,VLOOKUP(A439,'WTD Last'!$A$1:$AQ$605,34,0)))</f>
        <v>-45086.752039</v>
      </c>
      <c r="AR439" s="270" t="n">
        <f aca="false">R439-(IF(ISERROR(VLOOKUP(A439,'WTD Last'!$A$1:$AQ$605,18,0)),0,VLOOKUP(A439,'WTD Last'!$A$1:$AQ$605,18,0)))</f>
        <v>20.965329</v>
      </c>
      <c r="AS439" s="259" t="n">
        <f aca="false">O439-(IF(ISERROR(VLOOKUP(A439,'WTD Last'!$A$1:$AQ$605,15,0)),0,VLOOKUP(A439,'WTD Last'!$A$1:$AQ$605,15,0)))</f>
        <v>22.5202439999998</v>
      </c>
      <c r="AT439" s="259" t="n">
        <f aca="false">N439*(P439/100)/360</f>
        <v>327.777777777778</v>
      </c>
      <c r="AU439" s="261" t="n">
        <v>93466</v>
      </c>
      <c r="AV439" s="261" t="n">
        <v>92930</v>
      </c>
      <c r="AW439" s="255"/>
      <c r="AX439" s="257"/>
    </row>
    <row r="440" customFormat="false" ht="12.75" hidden="false" customHeight="false" outlineLevel="0" collapsed="false">
      <c r="A440" s="255" t="n">
        <v>882</v>
      </c>
      <c r="B440" s="255" t="n">
        <v>423</v>
      </c>
      <c r="C440" s="255" t="s">
        <v>2</v>
      </c>
      <c r="D440" s="255" t="s">
        <v>104</v>
      </c>
      <c r="E440" s="255" t="s">
        <v>394</v>
      </c>
      <c r="F440" s="255" t="s">
        <v>184</v>
      </c>
      <c r="G440" s="255" t="s">
        <v>96</v>
      </c>
      <c r="H440" s="255" t="s">
        <v>207</v>
      </c>
      <c r="I440" s="255" t="s">
        <v>200</v>
      </c>
      <c r="J440" s="256" t="s">
        <v>105</v>
      </c>
      <c r="K440" s="268" t="n">
        <v>36872</v>
      </c>
      <c r="L440" s="268" t="n">
        <v>38698</v>
      </c>
      <c r="M440" s="255" t="s">
        <v>100</v>
      </c>
      <c r="N440" s="257" t="n">
        <v>-10000000</v>
      </c>
      <c r="O440" s="257" t="n">
        <v>4159.668791</v>
      </c>
      <c r="P440" s="258" t="n">
        <v>1.04</v>
      </c>
      <c r="Q440" s="257" t="n">
        <v>77.064281</v>
      </c>
      <c r="R440" s="257" t="n">
        <v>76.762379</v>
      </c>
      <c r="S440" s="258" t="n">
        <v>-0.235667346774452</v>
      </c>
      <c r="T440" s="257" t="n">
        <v>-980.298107435463</v>
      </c>
      <c r="U440" s="257" t="n">
        <v>-1004.385798</v>
      </c>
      <c r="V440" s="257" t="n">
        <v>0</v>
      </c>
      <c r="W440" s="257" t="n">
        <v>-1984.68390543546</v>
      </c>
      <c r="X440" s="257" t="n">
        <v>-118542.007228</v>
      </c>
      <c r="Y440" s="257" t="n">
        <v>-120133.918713</v>
      </c>
      <c r="Z440" s="257" t="n">
        <v>-1591.911485</v>
      </c>
      <c r="AA440" s="257" t="n">
        <v>392.772420435459</v>
      </c>
      <c r="AB440" s="257" t="n">
        <v>-104554.050375096</v>
      </c>
      <c r="AC440" s="257" t="n">
        <v>-105417.513670658</v>
      </c>
      <c r="AD440" s="257" t="n">
        <v>-863.463295561494</v>
      </c>
      <c r="AF440" s="257" t="n">
        <v>17106.6379029875</v>
      </c>
      <c r="AG440" s="259" t="n">
        <f aca="false">IF(ISERROR(VLOOKUP(B440,Acc_Cash!$A:$H,3,FALSE())),0,VLOOKUP(B440,Acc_Cash!$A:$H,3,FALSE()))</f>
        <v>-22815</v>
      </c>
      <c r="AH440" s="259" t="n">
        <f aca="false">AG440+AC440</f>
        <v>-128232.513670658</v>
      </c>
      <c r="AI440" s="259" t="n">
        <f aca="false">AH440-(IF(ISERROR(VLOOKUP(A440,'YTD Last'!$E$2:$Z$500,21,0)),0,VLOOKUP(A440,'YTD Last'!$E$2:$Z$500,21,0)))</f>
        <v>-121545.88985316</v>
      </c>
      <c r="AJ440" s="259" t="n">
        <f aca="false">AH440-IF(ISERROR(VLOOKUP(A440,'QTD Last'!$A$2:$AH$600,34,0)),0,VLOOKUP(A440,'QTD Last'!$A$2:$AH$600,34,0))</f>
        <v>-746.463295561494</v>
      </c>
      <c r="AK440" s="259" t="n">
        <f aca="false">AH440-IF(ISERROR(VLOOKUP(A440,'MTD Last'!$A$2:$AH$600,34,0)),0,VLOOKUP(A440,'MTD Last'!$A$2:$AH$600,34,0))</f>
        <v>-746.463295561494</v>
      </c>
      <c r="AL440" s="259" t="n">
        <f aca="false">AD440-AE440</f>
        <v>-863.463295561494</v>
      </c>
      <c r="AM440" s="269" t="str">
        <f aca="false">ROUND((L440-Control!$C$3)/365,0)&amp;" Year"</f>
        <v>-20 Year</v>
      </c>
      <c r="AN440" s="260" t="n">
        <f aca="false">IF(F440="AAA",1,IF(F440="AA+",2,IF(F440="AA",3,IF(F440="AA-",4,IF(F440="A+",5,IF(F440="A",6,IF(F440="A-",7,IF(F440="BBB+",8,"Code"))))))))</f>
        <v>5</v>
      </c>
      <c r="AO440" s="260" t="str">
        <f aca="false">IF(F440="BBB",9,IF(F440="BBB-",10,IF(F440="BB+",11,IF(F440="BB",12,IF(F440="BB-",13,IF(F440="B+",14,IF(F440="B",15,IF(F440="B-",16,"Code"))))))))</f>
        <v>Code</v>
      </c>
      <c r="AP440" s="260" t="n">
        <f aca="false">IF(AN440="Code",AO440,AN440)</f>
        <v>5</v>
      </c>
      <c r="AQ440" s="259" t="n">
        <f aca="false">AH440-(IF(ISERROR(VLOOKUP(A440,'WTD Last'!$A$1:$AQ$605,34,0)),0,VLOOKUP(A440,'WTD Last'!$A$1:$AQ$605,34,0)))</f>
        <v>-59109.5958286623</v>
      </c>
      <c r="AR440" s="270" t="n">
        <f aca="false">R440-(IF(ISERROR(VLOOKUP(A440,'WTD Last'!$A$1:$AQ$605,18,0)),0,VLOOKUP(A440,'WTD Last'!$A$1:$AQ$605,18,0)))</f>
        <v>-15.846541</v>
      </c>
      <c r="AS440" s="259" t="n">
        <f aca="false">O440-(IF(ISERROR(VLOOKUP(A440,'WTD Last'!$A$1:$AQ$605,15,0)),0,VLOOKUP(A440,'WTD Last'!$A$1:$AQ$605,15,0)))</f>
        <v>-6.33764999999949</v>
      </c>
      <c r="AT440" s="259" t="n">
        <f aca="false">N440*(P440/100)/360</f>
        <v>-288.888888888889</v>
      </c>
      <c r="AU440" s="261" t="n">
        <v>86921</v>
      </c>
      <c r="AV440" s="261" t="n">
        <v>92941</v>
      </c>
      <c r="AW440" s="255"/>
      <c r="AX440" s="257"/>
    </row>
    <row r="441" customFormat="false" ht="12.75" hidden="false" customHeight="false" outlineLevel="0" collapsed="false">
      <c r="A441" s="255" t="n">
        <v>1363</v>
      </c>
      <c r="B441" s="255" t="n">
        <v>519</v>
      </c>
      <c r="C441" s="255" t="s">
        <v>2</v>
      </c>
      <c r="D441" s="255" t="s">
        <v>104</v>
      </c>
      <c r="E441" s="255" t="s">
        <v>394</v>
      </c>
      <c r="F441" s="255" t="s">
        <v>184</v>
      </c>
      <c r="G441" s="255" t="s">
        <v>96</v>
      </c>
      <c r="H441" s="255" t="s">
        <v>207</v>
      </c>
      <c r="I441" s="255" t="s">
        <v>156</v>
      </c>
      <c r="J441" s="256" t="s">
        <v>105</v>
      </c>
      <c r="K441" s="268" t="n">
        <v>36896</v>
      </c>
      <c r="L441" s="268" t="n">
        <v>38722</v>
      </c>
      <c r="M441" s="255" t="s">
        <v>155</v>
      </c>
      <c r="N441" s="257" t="n">
        <v>-10000000</v>
      </c>
      <c r="O441" s="257" t="n">
        <v>4074.130055</v>
      </c>
      <c r="P441" s="258" t="n">
        <v>0.75</v>
      </c>
      <c r="Q441" s="257" t="n">
        <v>77.396471</v>
      </c>
      <c r="R441" s="257" t="n">
        <v>77.103553</v>
      </c>
      <c r="S441" s="258" t="n">
        <v>-0.276133448440931</v>
      </c>
      <c r="T441" s="257" t="n">
        <v>-1125.00358148399</v>
      </c>
      <c r="U441" s="257" t="n">
        <v>-948.392262</v>
      </c>
      <c r="V441" s="257" t="n">
        <v>0</v>
      </c>
      <c r="W441" s="257" t="n">
        <v>-2073.39584348399</v>
      </c>
      <c r="X441" s="257" t="n">
        <v>-8377.138557</v>
      </c>
      <c r="Y441" s="257" t="n">
        <v>-9795.359497</v>
      </c>
      <c r="Z441" s="257" t="n">
        <v>-1418.22094</v>
      </c>
      <c r="AA441" s="257" t="n">
        <v>655.17490348399</v>
      </c>
      <c r="AB441" s="257" t="n">
        <v>-8377.138557</v>
      </c>
      <c r="AC441" s="257" t="n">
        <v>-9795.359497</v>
      </c>
      <c r="AD441" s="257" t="n">
        <v>-1418.22094</v>
      </c>
      <c r="AF441" s="257" t="n">
        <v>16754.8598511875</v>
      </c>
      <c r="AG441" s="259" t="n">
        <f aca="false">IF(ISERROR(VLOOKUP(B441,Acc_Cash!$A:$H,3,FALSE())),0,VLOOKUP(B441,Acc_Cash!$A:$H,3,FALSE()))</f>
        <v>0</v>
      </c>
      <c r="AH441" s="259" t="n">
        <f aca="false">AG441+AC441</f>
        <v>-9795.359497</v>
      </c>
      <c r="AI441" s="259" t="n">
        <f aca="false">AH441-(IF(ISERROR(VLOOKUP(A441,'YTD Last'!$E$2:$Z$500,21,0)),0,VLOOKUP(A441,'YTD Last'!$E$2:$Z$500,21,0)))</f>
        <v>-130483.379444</v>
      </c>
      <c r="AJ441" s="259" t="n">
        <f aca="false">AH441-IF(ISERROR(VLOOKUP(A441,'QTD Last'!$A$2:$AH$600,34,0)),0,VLOOKUP(A441,'QTD Last'!$A$2:$AH$600,34,0))</f>
        <v>-1418.22094</v>
      </c>
      <c r="AK441" s="259" t="n">
        <f aca="false">AH441-IF(ISERROR(VLOOKUP(A441,'MTD Last'!$A$2:$AH$600,34,0)),0,VLOOKUP(A441,'MTD Last'!$A$2:$AH$600,34,0))</f>
        <v>-1418.22094</v>
      </c>
      <c r="AL441" s="259" t="n">
        <f aca="false">AD441-AE441</f>
        <v>-1418.22094</v>
      </c>
      <c r="AM441" s="269" t="str">
        <f aca="false">ROUND((L441-Control!$C$3)/365,0)&amp;" Year"</f>
        <v>-20 Year</v>
      </c>
      <c r="AN441" s="260" t="n">
        <f aca="false">IF(F441="AAA",1,IF(F441="AA+",2,IF(F441="AA",3,IF(F441="AA-",4,IF(F441="A+",5,IF(F441="A",6,IF(F441="A-",7,IF(F441="BBB+",8,"Code"))))))))</f>
        <v>5</v>
      </c>
      <c r="AO441" s="260" t="str">
        <f aca="false">IF(F441="BBB",9,IF(F441="BBB-",10,IF(F441="BB+",11,IF(F441="BB",12,IF(F441="BB-",13,IF(F441="B+",14,IF(F441="B",15,IF(F441="B-",16,"Code"))))))))</f>
        <v>Code</v>
      </c>
      <c r="AP441" s="260" t="n">
        <f aca="false">IF(AN441="Code",AO441,AN441)</f>
        <v>5</v>
      </c>
      <c r="AQ441" s="259" t="n">
        <f aca="false">AH441-(IF(ISERROR(VLOOKUP(A441,'WTD Last'!$A$1:$AQ$605,34,0)),0,VLOOKUP(A441,'WTD Last'!$A$1:$AQ$605,34,0)))</f>
        <v>-67019.373644</v>
      </c>
      <c r="AR441" s="270" t="n">
        <f aca="false">R441-(IF(ISERROR(VLOOKUP(A441,'WTD Last'!$A$1:$AQ$605,18,0)),0,VLOOKUP(A441,'WTD Last'!$A$1:$AQ$605,18,0)))</f>
        <v>-15.730134</v>
      </c>
      <c r="AS441" s="259" t="n">
        <f aca="false">O441-(IF(ISERROR(VLOOKUP(A441,'WTD Last'!$A$1:$AQ$605,15,0)),0,VLOOKUP(A441,'WTD Last'!$A$1:$AQ$605,15,0)))</f>
        <v>-31.491931</v>
      </c>
      <c r="AT441" s="259" t="n">
        <f aca="false">N441*(P441/100)/360</f>
        <v>-208.333333333333</v>
      </c>
      <c r="AV441" s="261" t="n">
        <v>92941</v>
      </c>
      <c r="AW441" s="255"/>
      <c r="AX441" s="257"/>
    </row>
    <row r="442" customFormat="false" ht="12.75" hidden="false" customHeight="false" outlineLevel="0" collapsed="false">
      <c r="A442" s="255" t="n">
        <v>1538</v>
      </c>
      <c r="B442" s="255" t="n">
        <v>585</v>
      </c>
      <c r="C442" s="255" t="s">
        <v>2</v>
      </c>
      <c r="D442" s="255" t="s">
        <v>157</v>
      </c>
      <c r="E442" s="255" t="s">
        <v>394</v>
      </c>
      <c r="F442" s="255" t="s">
        <v>184</v>
      </c>
      <c r="G442" s="255" t="s">
        <v>96</v>
      </c>
      <c r="H442" s="255" t="s">
        <v>207</v>
      </c>
      <c r="I442" s="255" t="s">
        <v>156</v>
      </c>
      <c r="J442" s="256" t="s">
        <v>158</v>
      </c>
      <c r="K442" s="268" t="n">
        <v>36896</v>
      </c>
      <c r="L442" s="268" t="n">
        <v>38722</v>
      </c>
      <c r="M442" s="255" t="s">
        <v>155</v>
      </c>
      <c r="N442" s="257" t="n">
        <v>10000000</v>
      </c>
      <c r="O442" s="257" t="n">
        <v>-4074.130055</v>
      </c>
      <c r="P442" s="258" t="n">
        <v>0.75</v>
      </c>
      <c r="Q442" s="257" t="n">
        <v>77.396471</v>
      </c>
      <c r="R442" s="257" t="n">
        <v>77.103553</v>
      </c>
      <c r="S442" s="258" t="n">
        <v>-0.276133448440931</v>
      </c>
      <c r="T442" s="257" t="n">
        <v>1125.00358148399</v>
      </c>
      <c r="U442" s="257" t="n">
        <v>948.392262</v>
      </c>
      <c r="V442" s="257" t="n">
        <v>0</v>
      </c>
      <c r="W442" s="257" t="n">
        <v>2073.39584348399</v>
      </c>
      <c r="X442" s="257" t="n">
        <v>8377.138557</v>
      </c>
      <c r="Y442" s="257" t="n">
        <v>9795.359497</v>
      </c>
      <c r="Z442" s="257" t="n">
        <v>1418.22094</v>
      </c>
      <c r="AA442" s="257" t="n">
        <v>-655.17490348399</v>
      </c>
      <c r="AB442" s="257" t="n">
        <v>8377.138557</v>
      </c>
      <c r="AC442" s="257" t="n">
        <v>9795.359497</v>
      </c>
      <c r="AD442" s="257" t="n">
        <v>1418.22094</v>
      </c>
      <c r="AF442" s="257" t="n">
        <v>-16754.8598511875</v>
      </c>
      <c r="AG442" s="259" t="n">
        <f aca="false">IF(ISERROR(VLOOKUP(B442,Acc_Cash!$A:$H,3,FALSE())),0,VLOOKUP(B442,Acc_Cash!$A:$H,3,FALSE()))</f>
        <v>0</v>
      </c>
      <c r="AH442" s="259" t="n">
        <f aca="false">AG442+AC442</f>
        <v>9795.359497</v>
      </c>
      <c r="AI442" s="259" t="n">
        <f aca="false">AH442-(IF(ISERROR(VLOOKUP(A442,'YTD Last'!$E$2:$Z$500,21,0)),0,VLOOKUP(A442,'YTD Last'!$E$2:$Z$500,21,0)))</f>
        <v>130483.379444</v>
      </c>
      <c r="AJ442" s="259" t="n">
        <f aca="false">AH442-IF(ISERROR(VLOOKUP(A442,'QTD Last'!$A$2:$AH$600,34,0)),0,VLOOKUP(A442,'QTD Last'!$A$2:$AH$600,34,0))</f>
        <v>1418.22094</v>
      </c>
      <c r="AK442" s="259" t="n">
        <f aca="false">AH442-IF(ISERROR(VLOOKUP(A442,'MTD Last'!$A$2:$AH$600,34,0)),0,VLOOKUP(A442,'MTD Last'!$A$2:$AH$600,34,0))</f>
        <v>1418.22094</v>
      </c>
      <c r="AL442" s="259" t="n">
        <f aca="false">AD442-AE442</f>
        <v>1418.22094</v>
      </c>
      <c r="AM442" s="269" t="str">
        <f aca="false">ROUND((L442-Control!$C$3)/365,0)&amp;" Year"</f>
        <v>-20 Year</v>
      </c>
      <c r="AN442" s="260" t="n">
        <f aca="false">IF(F442="AAA",1,IF(F442="AA+",2,IF(F442="AA",3,IF(F442="AA-",4,IF(F442="A+",5,IF(F442="A",6,IF(F442="A-",7,IF(F442="BBB+",8,"Code"))))))))</f>
        <v>5</v>
      </c>
      <c r="AO442" s="260" t="str">
        <f aca="false">IF(F442="BBB",9,IF(F442="BBB-",10,IF(F442="BB+",11,IF(F442="BB",12,IF(F442="BB-",13,IF(F442="B+",14,IF(F442="B",15,IF(F442="B-",16,"Code"))))))))</f>
        <v>Code</v>
      </c>
      <c r="AP442" s="260" t="n">
        <f aca="false">IF(AN442="Code",AO442,AN442)</f>
        <v>5</v>
      </c>
      <c r="AQ442" s="259" t="n">
        <f aca="false">AH442-(IF(ISERROR(VLOOKUP(A442,'WTD Last'!$A$1:$AQ$605,34,0)),0,VLOOKUP(A442,'WTD Last'!$A$1:$AQ$605,34,0)))</f>
        <v>67019.373644</v>
      </c>
      <c r="AR442" s="270" t="n">
        <f aca="false">R442-(IF(ISERROR(VLOOKUP(A442,'WTD Last'!$A$1:$AQ$605,18,0)),0,VLOOKUP(A442,'WTD Last'!$A$1:$AQ$605,18,0)))</f>
        <v>-15.730134</v>
      </c>
      <c r="AS442" s="259" t="n">
        <f aca="false">O442-(IF(ISERROR(VLOOKUP(A442,'WTD Last'!$A$1:$AQ$605,15,0)),0,VLOOKUP(A442,'WTD Last'!$A$1:$AQ$605,15,0)))</f>
        <v>31.491931</v>
      </c>
      <c r="AT442" s="259" t="n">
        <f aca="false">N442*(P442/100)/360</f>
        <v>208.333333333333</v>
      </c>
      <c r="AV442" s="261" t="n">
        <v>92941</v>
      </c>
      <c r="AW442" s="255"/>
      <c r="AX442" s="257"/>
    </row>
    <row r="443" customFormat="false" ht="12.75" hidden="false" customHeight="false" outlineLevel="0" collapsed="false">
      <c r="A443" s="255" t="n">
        <v>1599</v>
      </c>
      <c r="B443" s="255" t="n">
        <v>653</v>
      </c>
      <c r="C443" s="255" t="s">
        <v>2</v>
      </c>
      <c r="D443" s="255" t="s">
        <v>104</v>
      </c>
      <c r="E443" s="255" t="s">
        <v>394</v>
      </c>
      <c r="F443" s="255" t="s">
        <v>184</v>
      </c>
      <c r="G443" s="255" t="s">
        <v>96</v>
      </c>
      <c r="H443" s="255" t="s">
        <v>207</v>
      </c>
      <c r="I443" s="255" t="s">
        <v>181</v>
      </c>
      <c r="J443" s="256" t="s">
        <v>105</v>
      </c>
      <c r="K443" s="268" t="n">
        <v>36899</v>
      </c>
      <c r="L443" s="268" t="n">
        <v>38725</v>
      </c>
      <c r="M443" s="255" t="s">
        <v>155</v>
      </c>
      <c r="N443" s="257" t="n">
        <v>10000000</v>
      </c>
      <c r="O443" s="257" t="n">
        <v>-4144.632072</v>
      </c>
      <c r="P443" s="258" t="n">
        <v>1.19</v>
      </c>
      <c r="Q443" s="257" t="n">
        <v>77.471906</v>
      </c>
      <c r="R443" s="257" t="n">
        <v>77.17873</v>
      </c>
      <c r="S443" s="258" t="n">
        <v>-0.275835044215011</v>
      </c>
      <c r="T443" s="257" t="n">
        <v>1143.23477083507</v>
      </c>
      <c r="U443" s="257" t="n">
        <v>1054.266645</v>
      </c>
      <c r="V443" s="257" t="n">
        <v>0</v>
      </c>
      <c r="W443" s="257" t="n">
        <v>2197.50141583507</v>
      </c>
      <c r="X443" s="257" t="n">
        <v>200675.587868</v>
      </c>
      <c r="Y443" s="257" t="n">
        <v>202450.179243</v>
      </c>
      <c r="Z443" s="257" t="n">
        <v>1774.59137499999</v>
      </c>
      <c r="AA443" s="257" t="n">
        <v>-422.910040835083</v>
      </c>
      <c r="AB443" s="257" t="n">
        <v>200675.587868</v>
      </c>
      <c r="AC443" s="257" t="n">
        <v>202450.179243</v>
      </c>
      <c r="AD443" s="257" t="n">
        <v>1774.59137499999</v>
      </c>
      <c r="AF443" s="257" t="n">
        <v>-17044.7993961</v>
      </c>
      <c r="AG443" s="259" t="n">
        <f aca="false">IF(ISERROR(VLOOKUP(B443,Acc_Cash!$A:$H,3,FALSE())),0,VLOOKUP(B443,Acc_Cash!$A:$H,3,FALSE()))</f>
        <v>0</v>
      </c>
      <c r="AH443" s="259" t="n">
        <f aca="false">AG443+AC443</f>
        <v>202450.179243</v>
      </c>
      <c r="AI443" s="259" t="n">
        <f aca="false">AH443-(IF(ISERROR(VLOOKUP(A443,'YTD Last'!$E$2:$Z$500,21,0)),0,VLOOKUP(A443,'YTD Last'!$E$2:$Z$500,21,0)))</f>
        <v>202450.179243</v>
      </c>
      <c r="AJ443" s="259" t="n">
        <f aca="false">AH443-IF(ISERROR(VLOOKUP(A443,'QTD Last'!$A$2:$AH$600,34,0)),0,VLOOKUP(A443,'QTD Last'!$A$2:$AH$600,34,0))</f>
        <v>1774.59137499999</v>
      </c>
      <c r="AK443" s="259" t="n">
        <f aca="false">AH443-IF(ISERROR(VLOOKUP(A443,'MTD Last'!$A$2:$AH$600,34,0)),0,VLOOKUP(A443,'MTD Last'!$A$2:$AH$600,34,0))</f>
        <v>1774.59137499999</v>
      </c>
      <c r="AL443" s="259" t="n">
        <f aca="false">AD443-AE443</f>
        <v>1774.59137499999</v>
      </c>
      <c r="AM443" s="269" t="str">
        <f aca="false">ROUND((L443-Control!$C$3)/365,0)&amp;" Year"</f>
        <v>-20 Year</v>
      </c>
      <c r="AN443" s="260" t="n">
        <f aca="false">IF(F443="AAA",1,IF(F443="AA+",2,IF(F443="AA",3,IF(F443="AA-",4,IF(F443="A+",5,IF(F443="A",6,IF(F443="A-",7,IF(F443="BBB+",8,"Code"))))))))</f>
        <v>5</v>
      </c>
      <c r="AO443" s="260" t="str">
        <f aca="false">IF(F443="BBB",9,IF(F443="BBB-",10,IF(F443="BB+",11,IF(F443="BB",12,IF(F443="BB-",13,IF(F443="B+",14,IF(F443="B",15,IF(F443="B-",16,"Code"))))))))</f>
        <v>Code</v>
      </c>
      <c r="AP443" s="260" t="n">
        <f aca="false">IF(AN443="Code",AO443,AN443)</f>
        <v>5</v>
      </c>
      <c r="AQ443" s="259" t="n">
        <f aca="false">AH443-(IF(ISERROR(VLOOKUP(A443,'WTD Last'!$A$1:$AQ$605,34,0)),0,VLOOKUP(A443,'WTD Last'!$A$1:$AQ$605,34,0)))</f>
        <v>68008.519018</v>
      </c>
      <c r="AR443" s="270" t="n">
        <f aca="false">R443-(IF(ISERROR(VLOOKUP(A443,'WTD Last'!$A$1:$AQ$605,18,0)),0,VLOOKUP(A443,'WTD Last'!$A$1:$AQ$605,18,0)))</f>
        <v>-15.700137</v>
      </c>
      <c r="AS443" s="259" t="n">
        <f aca="false">O443-(IF(ISERROR(VLOOKUP(A443,'WTD Last'!$A$1:$AQ$605,15,0)),0,VLOOKUP(A443,'WTD Last'!$A$1:$AQ$605,15,0)))</f>
        <v>32.0391139999992</v>
      </c>
      <c r="AT443" s="259" t="n">
        <f aca="false">N443*(P443/100)/360</f>
        <v>330.555555555556</v>
      </c>
      <c r="AU443" s="261" t="n">
        <v>61984</v>
      </c>
      <c r="AV443" s="261" t="n">
        <v>92941</v>
      </c>
      <c r="AW443" s="255"/>
      <c r="AX443" s="257"/>
    </row>
    <row r="444" customFormat="false" ht="12.75" hidden="false" customHeight="false" outlineLevel="0" collapsed="false">
      <c r="A444" s="255" t="n">
        <v>1631</v>
      </c>
      <c r="B444" s="255" t="n">
        <v>835</v>
      </c>
      <c r="C444" s="255" t="s">
        <v>2</v>
      </c>
      <c r="D444" s="255" t="s">
        <v>104</v>
      </c>
      <c r="E444" s="255" t="s">
        <v>394</v>
      </c>
      <c r="F444" s="255" t="s">
        <v>184</v>
      </c>
      <c r="G444" s="255" t="s">
        <v>96</v>
      </c>
      <c r="H444" s="255" t="s">
        <v>207</v>
      </c>
      <c r="I444" s="255" t="s">
        <v>181</v>
      </c>
      <c r="J444" s="256" t="s">
        <v>105</v>
      </c>
      <c r="K444" s="268" t="n">
        <v>36924</v>
      </c>
      <c r="L444" s="268" t="n">
        <v>38750</v>
      </c>
      <c r="M444" s="255" t="s">
        <v>100</v>
      </c>
      <c r="N444" s="257" t="n">
        <v>-10000000</v>
      </c>
      <c r="O444" s="257" t="n">
        <v>4268.028645</v>
      </c>
      <c r="P444" s="258" t="n">
        <v>1</v>
      </c>
      <c r="Q444" s="257" t="n">
        <v>78.348503</v>
      </c>
      <c r="R444" s="257" t="n">
        <v>78.046058</v>
      </c>
      <c r="S444" s="258" t="n">
        <v>-0.238510500127371</v>
      </c>
      <c r="T444" s="257" t="n">
        <v>-1017.9696466769</v>
      </c>
      <c r="U444" s="257" t="n">
        <v>-984.65892</v>
      </c>
      <c r="V444" s="257" t="n">
        <v>0</v>
      </c>
      <c r="W444" s="257" t="n">
        <v>-2002.6285666769</v>
      </c>
      <c r="X444" s="257" t="n">
        <v>-109173.615004</v>
      </c>
      <c r="Y444" s="257" t="n">
        <v>-110788.236872</v>
      </c>
      <c r="Z444" s="257" t="n">
        <v>-1614.62186799999</v>
      </c>
      <c r="AA444" s="257" t="n">
        <v>388.006698676908</v>
      </c>
      <c r="AB444" s="257" t="n">
        <v>-96291.128433528</v>
      </c>
      <c r="AC444" s="257" t="n">
        <v>-97216.67785518</v>
      </c>
      <c r="AD444" s="257" t="n">
        <v>-925.549421651987</v>
      </c>
      <c r="AF444" s="257" t="n">
        <v>17552.2678025625</v>
      </c>
      <c r="AG444" s="259" t="n">
        <f aca="false">IF(ISERROR(VLOOKUP(B444,Acc_Cash!$A:$H,3,FALSE())),0,VLOOKUP(B444,Acc_Cash!$A:$H,3,FALSE()))</f>
        <v>0</v>
      </c>
      <c r="AH444" s="259" t="n">
        <f aca="false">AG444+AC444</f>
        <v>-97216.67785518</v>
      </c>
      <c r="AI444" s="259" t="n">
        <f aca="false">AH444-(IF(ISERROR(VLOOKUP(A444,'YTD Last'!$E$2:$Z$500,21,0)),0,VLOOKUP(A444,'YTD Last'!$E$2:$Z$500,21,0)))</f>
        <v>-97216.67785518</v>
      </c>
      <c r="AJ444" s="259" t="n">
        <f aca="false">AH444-IF(ISERROR(VLOOKUP(A444,'QTD Last'!$A$2:$AH$600,34,0)),0,VLOOKUP(A444,'QTD Last'!$A$2:$AH$600,34,0))</f>
        <v>-925.549421651987</v>
      </c>
      <c r="AK444" s="259" t="n">
        <f aca="false">AH444-IF(ISERROR(VLOOKUP(A444,'MTD Last'!$A$2:$AH$600,34,0)),0,VLOOKUP(A444,'MTD Last'!$A$2:$AH$600,34,0))</f>
        <v>-925.549421651987</v>
      </c>
      <c r="AL444" s="259" t="n">
        <f aca="false">AD444-AE444</f>
        <v>-925.549421651987</v>
      </c>
      <c r="AM444" s="269" t="str">
        <f aca="false">ROUND((L444-Control!$C$3)/365,0)&amp;" Year"</f>
        <v>-20 Year</v>
      </c>
      <c r="AN444" s="260" t="n">
        <f aca="false">IF(F444="AAA",1,IF(F444="AA+",2,IF(F444="AA",3,IF(F444="AA-",4,IF(F444="A+",5,IF(F444="A",6,IF(F444="A-",7,IF(F444="BBB+",8,"Code"))))))))</f>
        <v>5</v>
      </c>
      <c r="AO444" s="260" t="str">
        <f aca="false">IF(F444="BBB",9,IF(F444="BBB-",10,IF(F444="BB+",11,IF(F444="BB",12,IF(F444="BB-",13,IF(F444="B+",14,IF(F444="B",15,IF(F444="B-",16,"Code"))))))))</f>
        <v>Code</v>
      </c>
      <c r="AP444" s="260" t="n">
        <f aca="false">IF(AN444="Code",AO444,AN444)</f>
        <v>5</v>
      </c>
      <c r="AQ444" s="259" t="n">
        <f aca="false">AH444-(IF(ISERROR(VLOOKUP(A444,'WTD Last'!$A$1:$AQ$605,34,0)),0,VLOOKUP(A444,'WTD Last'!$A$1:$AQ$605,34,0)))</f>
        <v>-58942.0613737134</v>
      </c>
      <c r="AR444" s="270"/>
      <c r="AS444" s="259"/>
      <c r="AT444" s="259" t="n">
        <f aca="false">N444*(P444/100)/360</f>
        <v>-277.777777777778</v>
      </c>
      <c r="AU444" s="261" t="n">
        <v>61984</v>
      </c>
      <c r="AV444" s="261" t="n">
        <v>92941</v>
      </c>
      <c r="AW444" s="255"/>
      <c r="AX444" s="257"/>
    </row>
    <row r="445" customFormat="false" ht="12.75" hidden="false" customHeight="false" outlineLevel="0" collapsed="false">
      <c r="A445" s="255" t="n">
        <v>43</v>
      </c>
      <c r="B445" s="255" t="n">
        <v>140</v>
      </c>
      <c r="C445" s="255" t="s">
        <v>2</v>
      </c>
      <c r="D445" s="255" t="s">
        <v>104</v>
      </c>
      <c r="E445" s="255" t="s">
        <v>395</v>
      </c>
      <c r="F445" s="255" t="s">
        <v>116</v>
      </c>
      <c r="G445" s="255" t="s">
        <v>96</v>
      </c>
      <c r="H445" s="255" t="s">
        <v>152</v>
      </c>
      <c r="I445" s="255" t="s">
        <v>180</v>
      </c>
      <c r="J445" s="256" t="s">
        <v>212</v>
      </c>
      <c r="K445" s="268" t="n">
        <v>36746</v>
      </c>
      <c r="L445" s="268" t="n">
        <v>38572</v>
      </c>
      <c r="M445" s="255" t="s">
        <v>155</v>
      </c>
      <c r="N445" s="257" t="n">
        <v>12000000</v>
      </c>
      <c r="O445" s="257" t="n">
        <v>-4537.480509</v>
      </c>
      <c r="P445" s="258" t="n">
        <v>1</v>
      </c>
      <c r="Q445" s="257" t="n">
        <v>129.387566</v>
      </c>
      <c r="R445" s="257" t="n">
        <v>128.710351</v>
      </c>
      <c r="S445" s="258" t="n">
        <v>-0.588517238912783</v>
      </c>
      <c r="T445" s="257" t="n">
        <v>2670.38550077725</v>
      </c>
      <c r="U445" s="257" t="n">
        <v>1894.897038</v>
      </c>
      <c r="V445" s="257" t="n">
        <v>0</v>
      </c>
      <c r="W445" s="257" t="n">
        <v>4565.28253877725</v>
      </c>
      <c r="X445" s="257" t="n">
        <v>-115339.927076</v>
      </c>
      <c r="Y445" s="257" t="n">
        <v>-112081.459369</v>
      </c>
      <c r="Z445" s="257" t="n">
        <v>3258.467707</v>
      </c>
      <c r="AA445" s="257" t="n">
        <v>-1306.81483177724</v>
      </c>
      <c r="AB445" s="257" t="n">
        <v>-115339.927076</v>
      </c>
      <c r="AC445" s="257" t="n">
        <v>-112081.459369</v>
      </c>
      <c r="AD445" s="257" t="n">
        <v>3258.467707</v>
      </c>
      <c r="AF445" s="257" t="n">
        <v>-32842.283924142</v>
      </c>
      <c r="AG445" s="259" t="n">
        <f aca="false">IF(ISERROR(VLOOKUP(B445,Acc_Cash!$A:$H,3,FALSE())),0,VLOOKUP(B445,Acc_Cash!$A:$H,3,FALSE()))</f>
        <v>59527.333333</v>
      </c>
      <c r="AH445" s="259" t="n">
        <f aca="false">AG445+AC445</f>
        <v>-52554.126036</v>
      </c>
      <c r="AI445" s="259" t="n">
        <f aca="false">AH445-(IF(ISERROR(VLOOKUP(A445,'YTD Last'!$E$2:$Z$500,21,0)),0,VLOOKUP(A445,'YTD Last'!$E$2:$Z$500,21,0)))</f>
        <v>156674.275225</v>
      </c>
      <c r="AJ445" s="259" t="n">
        <f aca="false">AH445-IF(ISERROR(VLOOKUP(A445,'QTD Last'!$A$2:$AH$600,34,0)),0,VLOOKUP(A445,'QTD Last'!$A$2:$AH$600,34,0))</f>
        <v>3258.467707</v>
      </c>
      <c r="AK445" s="259" t="n">
        <f aca="false">AH445-IF(ISERROR(VLOOKUP(A445,'MTD Last'!$A$2:$AH$600,34,0)),0,VLOOKUP(A445,'MTD Last'!$A$2:$AH$600,34,0))</f>
        <v>3258.467707</v>
      </c>
      <c r="AL445" s="259" t="n">
        <f aca="false">AD445-AE445</f>
        <v>3258.467707</v>
      </c>
      <c r="AM445" s="269" t="str">
        <f aca="false">ROUND((L445-Control!$C$3)/365,0)&amp;" Year"</f>
        <v>-20 Year</v>
      </c>
      <c r="AN445" s="260" t="n">
        <f aca="false">IF(F445="AAA",1,IF(F445="AA+",2,IF(F445="AA",3,IF(F445="AA-",4,IF(F445="A+",5,IF(F445="A",6,IF(F445="A-",7,IF(F445="BBB+",8,"Code"))))))))</f>
        <v>8</v>
      </c>
      <c r="AO445" s="260" t="str">
        <f aca="false">IF(F445="BBB",9,IF(F445="BBB-",10,IF(F445="BB+",11,IF(F445="BB",12,IF(F445="BB-",13,IF(F445="B+",14,IF(F445="B",15,IF(F445="B-",16,"Code"))))))))</f>
        <v>Code</v>
      </c>
      <c r="AP445" s="260" t="n">
        <f aca="false">IF(AN445="Code",AO445,AN445)</f>
        <v>8</v>
      </c>
      <c r="AQ445" s="259" t="n">
        <f aca="false">AH445-(IF(ISERROR(VLOOKUP(A445,'WTD Last'!$A$1:$AQ$605,34,0)),0,VLOOKUP(A445,'WTD Last'!$A$1:$AQ$605,34,0)))</f>
        <v>24879.480812</v>
      </c>
      <c r="AR445" s="270" t="n">
        <f aca="false">R445-(IF(ISERROR(VLOOKUP(A445,'WTD Last'!$A$1:$AQ$605,18,0)),0,VLOOKUP(A445,'WTD Last'!$A$1:$AQ$605,18,0)))</f>
        <v>-4.713255</v>
      </c>
      <c r="AS445" s="259" t="n">
        <f aca="false">O445-(IF(ISERROR(VLOOKUP(A445,'WTD Last'!$A$1:$AQ$605,15,0)),0,VLOOKUP(A445,'WTD Last'!$A$1:$AQ$605,15,0)))</f>
        <v>39.3568269999996</v>
      </c>
      <c r="AT445" s="259" t="n">
        <f aca="false">N445*(P445/100)/360</f>
        <v>333.333333333333</v>
      </c>
      <c r="AU445" s="261" t="n">
        <v>122</v>
      </c>
      <c r="AV445" s="261" t="n">
        <v>89846</v>
      </c>
      <c r="AW445" s="255"/>
      <c r="AX445" s="257"/>
    </row>
    <row r="446" customFormat="false" ht="12.75" hidden="false" customHeight="false" outlineLevel="0" collapsed="false">
      <c r="A446" s="255" t="n">
        <v>47</v>
      </c>
      <c r="B446" s="255" t="n">
        <v>141</v>
      </c>
      <c r="C446" s="255" t="s">
        <v>2</v>
      </c>
      <c r="D446" s="255" t="s">
        <v>104</v>
      </c>
      <c r="E446" s="255" t="s">
        <v>395</v>
      </c>
      <c r="F446" s="255" t="s">
        <v>116</v>
      </c>
      <c r="G446" s="255" t="s">
        <v>96</v>
      </c>
      <c r="H446" s="255" t="s">
        <v>152</v>
      </c>
      <c r="I446" s="255" t="s">
        <v>153</v>
      </c>
      <c r="J446" s="256" t="s">
        <v>212</v>
      </c>
      <c r="K446" s="268" t="n">
        <v>36759</v>
      </c>
      <c r="L446" s="268" t="n">
        <v>36979</v>
      </c>
      <c r="M446" s="255" t="s">
        <v>155</v>
      </c>
      <c r="N446" s="257" t="n">
        <v>0</v>
      </c>
      <c r="O446" s="257" t="n">
        <v>0</v>
      </c>
      <c r="P446" s="258" t="n">
        <v>0.67</v>
      </c>
      <c r="Q446" s="257" t="n">
        <v>0</v>
      </c>
      <c r="R446" s="257" t="n">
        <v>0</v>
      </c>
      <c r="T446" s="257" t="n">
        <v>0</v>
      </c>
      <c r="U446" s="257" t="n">
        <v>0</v>
      </c>
      <c r="V446" s="257" t="n">
        <v>0</v>
      </c>
      <c r="W446" s="257" t="n">
        <v>0</v>
      </c>
      <c r="X446" s="257" t="n">
        <v>0</v>
      </c>
      <c r="Y446" s="257" t="n">
        <v>0</v>
      </c>
      <c r="Z446" s="257" t="n">
        <v>0</v>
      </c>
      <c r="AA446" s="257" t="n">
        <v>0</v>
      </c>
      <c r="AB446" s="257" t="n">
        <v>0</v>
      </c>
      <c r="AC446" s="257" t="n">
        <v>0</v>
      </c>
      <c r="AD446" s="257" t="n">
        <v>0</v>
      </c>
      <c r="AF446" s="257" t="n">
        <v>0</v>
      </c>
      <c r="AG446" s="259" t="n">
        <f aca="false">IF(ISERROR(VLOOKUP(B446,Acc_Cash!$A:$H,3,FALSE())),0,VLOOKUP(B446,Acc_Cash!$A:$H,3,FALSE()))</f>
        <v>-61416.666667</v>
      </c>
      <c r="AH446" s="259" t="n">
        <f aca="false">AG446+AC446</f>
        <v>-61416.666667</v>
      </c>
      <c r="AI446" s="259" t="n">
        <f aca="false">AH446-(IF(ISERROR(VLOOKUP(A446,'YTD Last'!$E$2:$Z$500,21,0)),0,VLOOKUP(A446,'YTD Last'!$E$2:$Z$500,21,0)))</f>
        <v>-28237.786786</v>
      </c>
      <c r="AJ446" s="259" t="n">
        <f aca="false">AH446-IF(ISERROR(VLOOKUP(A446,'QTD Last'!$A$2:$AH$600,34,0)),0,VLOOKUP(A446,'QTD Last'!$A$2:$AH$600,34,0))</f>
        <v>0</v>
      </c>
      <c r="AK446" s="259" t="n">
        <f aca="false">AH446-IF(ISERROR(VLOOKUP(A446,'MTD Last'!$A$2:$AH$600,34,0)),0,VLOOKUP(A446,'MTD Last'!$A$2:$AH$600,34,0))</f>
        <v>0</v>
      </c>
      <c r="AL446" s="259" t="n">
        <f aca="false">AD446-AE446</f>
        <v>0</v>
      </c>
      <c r="AM446" s="269" t="str">
        <f aca="false">ROUND((L446-Control!$C$3)/365,0)&amp;" Year"</f>
        <v>-25 Year</v>
      </c>
      <c r="AN446" s="260" t="n">
        <f aca="false">IF(F446="AAA",1,IF(F446="AA+",2,IF(F446="AA",3,IF(F446="AA-",4,IF(F446="A+",5,IF(F446="A",6,IF(F446="A-",7,IF(F446="BBB+",8,"Code"))))))))</f>
        <v>8</v>
      </c>
      <c r="AO446" s="260" t="str">
        <f aca="false">IF(F446="BBB",9,IF(F446="BBB-",10,IF(F446="BB+",11,IF(F446="BB",12,IF(F446="BB-",13,IF(F446="B+",14,IF(F446="B",15,IF(F446="B-",16,"Code"))))))))</f>
        <v>Code</v>
      </c>
      <c r="AP446" s="260" t="n">
        <f aca="false">IF(AN446="Code",AO446,AN446)</f>
        <v>8</v>
      </c>
      <c r="AQ446" s="259" t="n">
        <f aca="false">AH446-(IF(ISERROR(VLOOKUP(A446,'WTD Last'!$A$1:$AQ$605,34,0)),0,VLOOKUP(A446,'WTD Last'!$A$1:$AQ$605,34,0)))</f>
        <v>-1963.923865</v>
      </c>
      <c r="AR446" s="270"/>
      <c r="AS446" s="259"/>
      <c r="AT446" s="259" t="n">
        <f aca="false">N446*(P446/100)/360</f>
        <v>0</v>
      </c>
      <c r="AU446" s="261" t="n">
        <v>86945</v>
      </c>
      <c r="AV446" s="261" t="n">
        <v>89846</v>
      </c>
      <c r="AW446" s="255"/>
      <c r="AX446" s="257"/>
    </row>
    <row r="447" customFormat="false" ht="12.75" hidden="false" customHeight="false" outlineLevel="0" collapsed="false">
      <c r="A447" s="255" t="n">
        <v>48</v>
      </c>
      <c r="B447" s="255" t="n">
        <v>142</v>
      </c>
      <c r="C447" s="255" t="s">
        <v>2</v>
      </c>
      <c r="D447" s="255" t="s">
        <v>104</v>
      </c>
      <c r="E447" s="255" t="s">
        <v>395</v>
      </c>
      <c r="F447" s="255" t="s">
        <v>116</v>
      </c>
      <c r="G447" s="255" t="s">
        <v>96</v>
      </c>
      <c r="H447" s="255" t="s">
        <v>152</v>
      </c>
      <c r="I447" s="255" t="s">
        <v>205</v>
      </c>
      <c r="J447" s="256" t="s">
        <v>212</v>
      </c>
      <c r="K447" s="268" t="n">
        <v>36759</v>
      </c>
      <c r="L447" s="268" t="n">
        <v>37124</v>
      </c>
      <c r="M447" s="255" t="s">
        <v>155</v>
      </c>
      <c r="N447" s="257" t="n">
        <v>10000000</v>
      </c>
      <c r="O447" s="257" t="n">
        <v>-370.182461</v>
      </c>
      <c r="P447" s="258" t="n">
        <v>0.93</v>
      </c>
      <c r="Q447" s="257" t="n">
        <v>80.262301</v>
      </c>
      <c r="R447" s="257" t="n">
        <v>78.62474</v>
      </c>
      <c r="S447" s="258" t="n">
        <v>-0.543342349379472</v>
      </c>
      <c r="T447" s="257" t="n">
        <v>201.135808058815</v>
      </c>
      <c r="U447" s="257" t="n">
        <v>664.604553</v>
      </c>
      <c r="V447" s="257" t="n">
        <v>0</v>
      </c>
      <c r="W447" s="257" t="n">
        <v>865.740361058815</v>
      </c>
      <c r="X447" s="257" t="n">
        <v>15432.933017</v>
      </c>
      <c r="Y447" s="257" t="n">
        <v>16281.09057</v>
      </c>
      <c r="Z447" s="257" t="n">
        <v>848.157553000001</v>
      </c>
      <c r="AA447" s="257" t="n">
        <v>-17.5828080588138</v>
      </c>
      <c r="AB447" s="257" t="n">
        <v>15432.933017</v>
      </c>
      <c r="AC447" s="257" t="n">
        <v>16281.09057</v>
      </c>
      <c r="AD447" s="257" t="n">
        <v>848.157553000001</v>
      </c>
      <c r="AF447" s="257" t="n">
        <v>-2679.380652718</v>
      </c>
      <c r="AG447" s="259" t="n">
        <f aca="false">IF(ISERROR(VLOOKUP(B447,Acc_Cash!$A:$H,3,FALSE())),0,VLOOKUP(B447,Acc_Cash!$A:$H,3,FALSE()))</f>
        <v>47533.333333</v>
      </c>
      <c r="AH447" s="259" t="n">
        <f aca="false">AG447+AC447</f>
        <v>63814.423903</v>
      </c>
      <c r="AI447" s="259" t="n">
        <f aca="false">AH447-(IF(ISERROR(VLOOKUP(A447,'YTD Last'!$E$2:$Z$500,21,0)),0,VLOOKUP(A447,'YTD Last'!$E$2:$Z$500,21,0)))</f>
        <v>24662.691977</v>
      </c>
      <c r="AJ447" s="259" t="n">
        <f aca="false">AH447-IF(ISERROR(VLOOKUP(A447,'QTD Last'!$A$2:$AH$600,34,0)),0,VLOOKUP(A447,'QTD Last'!$A$2:$AH$600,34,0))</f>
        <v>848.157552999997</v>
      </c>
      <c r="AK447" s="259" t="n">
        <f aca="false">AH447-IF(ISERROR(VLOOKUP(A447,'MTD Last'!$A$2:$AH$600,34,0)),0,VLOOKUP(A447,'MTD Last'!$A$2:$AH$600,34,0))</f>
        <v>848.157552999997</v>
      </c>
      <c r="AL447" s="259" t="n">
        <f aca="false">AD447-AE447</f>
        <v>848.157553000001</v>
      </c>
      <c r="AM447" s="269" t="str">
        <f aca="false">ROUND((L447-Control!$C$3)/365,0)&amp;" Year"</f>
        <v>-24 Year</v>
      </c>
      <c r="AN447" s="260" t="n">
        <f aca="false">IF(F447="AAA",1,IF(F447="AA+",2,IF(F447="AA",3,IF(F447="AA-",4,IF(F447="A+",5,IF(F447="A",6,IF(F447="A-",7,IF(F447="BBB+",8,"Code"))))))))</f>
        <v>8</v>
      </c>
      <c r="AO447" s="260" t="str">
        <f aca="false">IF(F447="BBB",9,IF(F447="BBB-",10,IF(F447="BB+",11,IF(F447="BB",12,IF(F447="BB-",13,IF(F447="B+",14,IF(F447="B",15,IF(F447="B-",16,"Code"))))))))</f>
        <v>Code</v>
      </c>
      <c r="AP447" s="260" t="n">
        <f aca="false">IF(AN447="Code",AO447,AN447)</f>
        <v>8</v>
      </c>
      <c r="AQ447" s="259" t="n">
        <f aca="false">AH447-(IF(ISERROR(VLOOKUP(A447,'WTD Last'!$A$1:$AQ$605,34,0)),0,VLOOKUP(A447,'WTD Last'!$A$1:$AQ$605,34,0)))</f>
        <v>3241.553735</v>
      </c>
      <c r="AR447" s="270" t="n">
        <f aca="false">R447-(IF(ISERROR(VLOOKUP(A447,'WTD Last'!$A$1:$AQ$605,18,0)),0,VLOOKUP(A447,'WTD Last'!$A$1:$AQ$605,18,0)))</f>
        <v>-3.706039</v>
      </c>
      <c r="AS447" s="259" t="n">
        <f aca="false">O447-(IF(ISERROR(VLOOKUP(A447,'WTD Last'!$A$1:$AQ$605,15,0)),0,VLOOKUP(A447,'WTD Last'!$A$1:$AQ$605,15,0)))</f>
        <v>20.48071</v>
      </c>
      <c r="AT447" s="259" t="n">
        <f aca="false">N447*(P447/100)/360</f>
        <v>258.333333333333</v>
      </c>
      <c r="AU447" s="261" t="n">
        <v>21585</v>
      </c>
      <c r="AV447" s="261" t="n">
        <v>89846</v>
      </c>
      <c r="AW447" s="255"/>
      <c r="AX447" s="257"/>
    </row>
    <row r="448" customFormat="false" ht="12.75" hidden="false" customHeight="false" outlineLevel="0" collapsed="false">
      <c r="A448" s="255" t="n">
        <v>146</v>
      </c>
      <c r="B448" s="255" t="n">
        <v>204</v>
      </c>
      <c r="C448" s="255" t="s">
        <v>2</v>
      </c>
      <c r="D448" s="255" t="s">
        <v>104</v>
      </c>
      <c r="E448" s="255" t="s">
        <v>396</v>
      </c>
      <c r="F448" s="255" t="s">
        <v>260</v>
      </c>
      <c r="G448" s="255" t="s">
        <v>96</v>
      </c>
      <c r="H448" s="255" t="s">
        <v>103</v>
      </c>
      <c r="I448" s="255" t="s">
        <v>181</v>
      </c>
      <c r="J448" s="256" t="s">
        <v>105</v>
      </c>
      <c r="K448" s="268" t="n">
        <v>36790</v>
      </c>
      <c r="L448" s="268" t="n">
        <v>38616</v>
      </c>
      <c r="M448" s="255" t="s">
        <v>100</v>
      </c>
      <c r="N448" s="257" t="n">
        <v>-10000000</v>
      </c>
      <c r="O448" s="257" t="n">
        <v>3888.129155</v>
      </c>
      <c r="P448" s="258" t="n">
        <v>0.39</v>
      </c>
      <c r="Q448" s="257" t="n">
        <v>71.113519</v>
      </c>
      <c r="R448" s="257" t="n">
        <v>71.043334</v>
      </c>
      <c r="S448" s="258" t="n">
        <v>-0.000658165254176791</v>
      </c>
      <c r="T448" s="257" t="n">
        <v>-2.55903151357277</v>
      </c>
      <c r="U448" s="257" t="n">
        <v>-688.524081</v>
      </c>
      <c r="V448" s="257" t="n">
        <v>0</v>
      </c>
      <c r="W448" s="257" t="n">
        <v>-691.083112513573</v>
      </c>
      <c r="X448" s="257" t="n">
        <v>127047.879165</v>
      </c>
      <c r="Y448" s="257" t="n">
        <v>126689.093315</v>
      </c>
      <c r="Z448" s="257" t="n">
        <v>-358.78585</v>
      </c>
      <c r="AA448" s="257" t="n">
        <v>332.297262513573</v>
      </c>
      <c r="AB448" s="257" t="n">
        <v>112056.22942353</v>
      </c>
      <c r="AC448" s="257" t="n">
        <v>111169.679383913</v>
      </c>
      <c r="AD448" s="257" t="n">
        <v>-886.550039617505</v>
      </c>
      <c r="AF448" s="257" t="n">
        <v>7675.16695197</v>
      </c>
      <c r="AG448" s="259" t="n">
        <f aca="false">IF(ISERROR(VLOOKUP(B448,Acc_Cash!$A:$H,3,FALSE())),0,VLOOKUP(B448,Acc_Cash!$A:$H,3,FALSE()))</f>
        <v>-17206.3125</v>
      </c>
      <c r="AH448" s="259" t="n">
        <f aca="false">AG448+AC448</f>
        <v>93963.3668839125</v>
      </c>
      <c r="AI448" s="259" t="n">
        <f aca="false">AH448-(IF(ISERROR(VLOOKUP(A448,'YTD Last'!$E$2:$Z$500,21,0)),0,VLOOKUP(A448,'YTD Last'!$E$2:$Z$500,21,0)))</f>
        <v>-23343.0179856193</v>
      </c>
      <c r="AJ448" s="259" t="n">
        <f aca="false">AH448-IF(ISERROR(VLOOKUP(A448,'QTD Last'!$A$2:$AH$600,34,0)),0,VLOOKUP(A448,'QTD Last'!$A$2:$AH$600,34,0))</f>
        <v>-798.312539617502</v>
      </c>
      <c r="AK448" s="259" t="n">
        <f aca="false">AH448-IF(ISERROR(VLOOKUP(A448,'MTD Last'!$A$2:$AH$600,34,0)),0,VLOOKUP(A448,'MTD Last'!$A$2:$AH$600,34,0))</f>
        <v>-798.312539617502</v>
      </c>
      <c r="AL448" s="259" t="n">
        <f aca="false">AD448-AE448</f>
        <v>-886.550039617505</v>
      </c>
      <c r="AM448" s="269" t="str">
        <f aca="false">ROUND((L448-Control!$C$3)/365,0)&amp;" Year"</f>
        <v>-20 Year</v>
      </c>
      <c r="AN448" s="260" t="n">
        <f aca="false">IF(F448="AAA",1,IF(F448="AA+",2,IF(F448="AA",3,IF(F448="AA-",4,IF(F448="A+",5,IF(F448="A",6,IF(F448="A-",7,IF(F448="BBB+",8,"Code"))))))))</f>
        <v>3</v>
      </c>
      <c r="AO448" s="260" t="str">
        <f aca="false">IF(F448="BBB",9,IF(F448="BBB-",10,IF(F448="BB+",11,IF(F448="BB",12,IF(F448="BB-",13,IF(F448="B+",14,IF(F448="B",15,IF(F448="B-",16,"Code"))))))))</f>
        <v>Code</v>
      </c>
      <c r="AP448" s="260" t="n">
        <f aca="false">IF(AN448="Code",AO448,AN448)</f>
        <v>3</v>
      </c>
      <c r="AQ448" s="259" t="n">
        <f aca="false">AH448-(IF(ISERROR(VLOOKUP(A448,'WTD Last'!$A$1:$AQ$605,34,0)),0,VLOOKUP(A448,'WTD Last'!$A$1:$AQ$605,34,0)))</f>
        <v>-17006.8587576943</v>
      </c>
      <c r="AR448" s="270" t="n">
        <f aca="false">R448-(IF(ISERROR(VLOOKUP(A448,'WTD Last'!$A$1:$AQ$605,18,0)),0,VLOOKUP(A448,'WTD Last'!$A$1:$AQ$605,18,0)))</f>
        <v>-4.079779</v>
      </c>
      <c r="AS448" s="259" t="n">
        <f aca="false">O448-(IF(ISERROR(VLOOKUP(A448,'WTD Last'!$A$1:$AQ$605,15,0)),0,VLOOKUP(A448,'WTD Last'!$A$1:$AQ$605,15,0)))</f>
        <v>-11.7885359999996</v>
      </c>
      <c r="AT448" s="259" t="n">
        <f aca="false">N448*(P448/100)/360</f>
        <v>-108.333333333333</v>
      </c>
      <c r="AU448" s="261" t="n">
        <v>61984</v>
      </c>
      <c r="AV448" s="261" t="n">
        <v>84632</v>
      </c>
      <c r="AW448" s="255"/>
      <c r="AX448" s="257"/>
    </row>
    <row r="449" customFormat="false" ht="12.75" hidden="false" customHeight="false" outlineLevel="0" collapsed="false">
      <c r="A449" s="255" t="n">
        <v>1364</v>
      </c>
      <c r="B449" s="255" t="n">
        <v>520</v>
      </c>
      <c r="C449" s="255" t="s">
        <v>2</v>
      </c>
      <c r="D449" s="255" t="s">
        <v>104</v>
      </c>
      <c r="E449" s="255" t="s">
        <v>397</v>
      </c>
      <c r="F449" s="255" t="s">
        <v>163</v>
      </c>
      <c r="G449" s="255" t="s">
        <v>160</v>
      </c>
      <c r="H449" s="255" t="s">
        <v>110</v>
      </c>
      <c r="I449" s="255" t="s">
        <v>156</v>
      </c>
      <c r="J449" s="256" t="s">
        <v>105</v>
      </c>
      <c r="K449" s="268" t="n">
        <v>36896</v>
      </c>
      <c r="L449" s="268" t="n">
        <v>38722</v>
      </c>
      <c r="M449" s="255" t="s">
        <v>155</v>
      </c>
      <c r="N449" s="257" t="n">
        <v>-10000000</v>
      </c>
      <c r="O449" s="257" t="n">
        <v>4043.213848</v>
      </c>
      <c r="P449" s="258" t="n">
        <v>0.32</v>
      </c>
      <c r="Q449" s="257" t="n">
        <v>25.181457</v>
      </c>
      <c r="R449" s="257" t="n">
        <v>25.061346</v>
      </c>
      <c r="S449" s="258" t="n">
        <v>-0.119217914956987</v>
      </c>
      <c r="T449" s="257" t="n">
        <v>-482.023524683776</v>
      </c>
      <c r="U449" s="257" t="n">
        <v>-294.496785</v>
      </c>
      <c r="V449" s="257" t="n">
        <v>0</v>
      </c>
      <c r="W449" s="257" t="n">
        <v>-776.520309683776</v>
      </c>
      <c r="X449" s="257" t="n">
        <v>-36528.029423</v>
      </c>
      <c r="Y449" s="257" t="n">
        <v>-37159.451455</v>
      </c>
      <c r="Z449" s="257" t="n">
        <v>-631.422032000002</v>
      </c>
      <c r="AA449" s="257" t="n">
        <v>145.098277683774</v>
      </c>
      <c r="AB449" s="257" t="n">
        <v>-36528.029423</v>
      </c>
      <c r="AC449" s="257" t="n">
        <v>-37159.451455</v>
      </c>
      <c r="AD449" s="257" t="n">
        <v>-631.422032000002</v>
      </c>
      <c r="AF449" s="257" t="n">
        <v>11971.956203928</v>
      </c>
      <c r="AG449" s="259" t="n">
        <f aca="false">IF(ISERROR(VLOOKUP(B449,Acc_Cash!$A:$H,3,FALSE())),0,VLOOKUP(B449,Acc_Cash!$A:$H,3,FALSE()))</f>
        <v>0</v>
      </c>
      <c r="AH449" s="259" t="n">
        <f aca="false">AG449+AC449</f>
        <v>-37159.451455</v>
      </c>
      <c r="AI449" s="259" t="n">
        <f aca="false">AH449-(IF(ISERROR(VLOOKUP(A449,'YTD Last'!$E$2:$Z$500,21,0)),0,VLOOKUP(A449,'YTD Last'!$E$2:$Z$500,21,0)))</f>
        <v>-40409.179061</v>
      </c>
      <c r="AJ449" s="259" t="n">
        <f aca="false">AH449-IF(ISERROR(VLOOKUP(A449,'QTD Last'!$A$2:$AH$600,34,0)),0,VLOOKUP(A449,'QTD Last'!$A$2:$AH$600,34,0))</f>
        <v>-631.422032000002</v>
      </c>
      <c r="AK449" s="259" t="n">
        <f aca="false">AH449-IF(ISERROR(VLOOKUP(A449,'MTD Last'!$A$2:$AH$600,34,0)),0,VLOOKUP(A449,'MTD Last'!$A$2:$AH$600,34,0))</f>
        <v>-631.422032000002</v>
      </c>
      <c r="AL449" s="259" t="n">
        <f aca="false">AD449-AE449</f>
        <v>-631.422032000002</v>
      </c>
      <c r="AM449" s="269" t="str">
        <f aca="false">ROUND((L449-Control!$C$3)/365,0)&amp;" Year"</f>
        <v>-20 Year</v>
      </c>
      <c r="AN449" s="260" t="n">
        <f aca="false">IF(F449="AAA",1,IF(F449="AA+",2,IF(F449="AA",3,IF(F449="AA-",4,IF(F449="A+",5,IF(F449="A",6,IF(F449="A-",7,IF(F449="BBB+",8,"Code"))))))))</f>
        <v>4</v>
      </c>
      <c r="AO449" s="260" t="str">
        <f aca="false">IF(F449="BBB",9,IF(F449="BBB-",10,IF(F449="BB+",11,IF(F449="BB",12,IF(F449="BB-",13,IF(F449="B+",14,IF(F449="B",15,IF(F449="B-",16,"Code"))))))))</f>
        <v>Code</v>
      </c>
      <c r="AP449" s="260" t="n">
        <f aca="false">IF(AN449="Code",AO449,AN449)</f>
        <v>4</v>
      </c>
      <c r="AQ449" s="259" t="n">
        <f aca="false">AH449-(IF(ISERROR(VLOOKUP(A449,'WTD Last'!$A$1:$AQ$605,34,0)),0,VLOOKUP(A449,'WTD Last'!$A$1:$AQ$605,34,0)))</f>
        <v>-25136.568925</v>
      </c>
      <c r="AR449" s="270" t="n">
        <f aca="false">R449-(IF(ISERROR(VLOOKUP(A449,'WTD Last'!$A$1:$AQ$605,18,0)),0,VLOOKUP(A449,'WTD Last'!$A$1:$AQ$605,18,0)))</f>
        <v>-5.799913</v>
      </c>
      <c r="AS449" s="259" t="n">
        <f aca="false">O449-(IF(ISERROR(VLOOKUP(A449,'WTD Last'!$A$1:$AQ$605,15,0)),0,VLOOKUP(A449,'WTD Last'!$A$1:$AQ$605,15,0)))</f>
        <v>-35.519898</v>
      </c>
      <c r="AT449" s="259" t="n">
        <f aca="false">N449*(P449/100)/360</f>
        <v>-88.8888888888889</v>
      </c>
      <c r="AV449" s="261" t="n">
        <v>92956</v>
      </c>
      <c r="AW449" s="255"/>
      <c r="AX449" s="257"/>
    </row>
    <row r="450" customFormat="false" ht="12.75" hidden="false" customHeight="false" outlineLevel="0" collapsed="false">
      <c r="A450" s="255" t="n">
        <v>1573</v>
      </c>
      <c r="B450" s="255" t="n">
        <v>619</v>
      </c>
      <c r="C450" s="255" t="s">
        <v>2</v>
      </c>
      <c r="D450" s="255" t="s">
        <v>157</v>
      </c>
      <c r="E450" s="255" t="s">
        <v>397</v>
      </c>
      <c r="F450" s="255" t="s">
        <v>163</v>
      </c>
      <c r="G450" s="255" t="s">
        <v>160</v>
      </c>
      <c r="H450" s="255" t="s">
        <v>110</v>
      </c>
      <c r="I450" s="255" t="s">
        <v>156</v>
      </c>
      <c r="J450" s="256" t="s">
        <v>158</v>
      </c>
      <c r="K450" s="268" t="n">
        <v>36896</v>
      </c>
      <c r="L450" s="268" t="n">
        <v>38722</v>
      </c>
      <c r="M450" s="255" t="s">
        <v>155</v>
      </c>
      <c r="N450" s="257" t="n">
        <v>10000000</v>
      </c>
      <c r="O450" s="257" t="n">
        <v>-4043.213848</v>
      </c>
      <c r="P450" s="258" t="n">
        <v>0.32</v>
      </c>
      <c r="Q450" s="257" t="n">
        <v>25.181457</v>
      </c>
      <c r="R450" s="257" t="n">
        <v>25.061346</v>
      </c>
      <c r="S450" s="258" t="n">
        <v>-0.119217914956987</v>
      </c>
      <c r="T450" s="257" t="n">
        <v>482.023524683776</v>
      </c>
      <c r="U450" s="257" t="n">
        <v>294.496785</v>
      </c>
      <c r="V450" s="257" t="n">
        <v>0</v>
      </c>
      <c r="W450" s="257" t="n">
        <v>776.520309683776</v>
      </c>
      <c r="X450" s="257" t="n">
        <v>36528.029423</v>
      </c>
      <c r="Y450" s="257" t="n">
        <v>37159.451455</v>
      </c>
      <c r="Z450" s="257" t="n">
        <v>631.422032000002</v>
      </c>
      <c r="AA450" s="257" t="n">
        <v>-145.098277683774</v>
      </c>
      <c r="AB450" s="257" t="n">
        <v>36528.029423</v>
      </c>
      <c r="AC450" s="257" t="n">
        <v>37159.451455</v>
      </c>
      <c r="AD450" s="257" t="n">
        <v>631.422032000002</v>
      </c>
      <c r="AF450" s="257" t="n">
        <v>-11971.956203928</v>
      </c>
      <c r="AG450" s="259" t="n">
        <f aca="false">IF(ISERROR(VLOOKUP(B450,Acc_Cash!$A:$H,3,FALSE())),0,VLOOKUP(B450,Acc_Cash!$A:$H,3,FALSE()))</f>
        <v>0</v>
      </c>
      <c r="AH450" s="259" t="n">
        <f aca="false">AG450+AC450</f>
        <v>37159.451455</v>
      </c>
      <c r="AI450" s="259" t="n">
        <f aca="false">AH450-(IF(ISERROR(VLOOKUP(A450,'YTD Last'!$E$2:$Z$500,21,0)),0,VLOOKUP(A450,'YTD Last'!$E$2:$Z$500,21,0)))</f>
        <v>40409.179061</v>
      </c>
      <c r="AJ450" s="259" t="n">
        <f aca="false">AH450-IF(ISERROR(VLOOKUP(A450,'QTD Last'!$A$2:$AH$600,34,0)),0,VLOOKUP(A450,'QTD Last'!$A$2:$AH$600,34,0))</f>
        <v>631.422032000002</v>
      </c>
      <c r="AK450" s="259" t="n">
        <f aca="false">AH450-IF(ISERROR(VLOOKUP(A450,'MTD Last'!$A$2:$AH$600,34,0)),0,VLOOKUP(A450,'MTD Last'!$A$2:$AH$600,34,0))</f>
        <v>631.422032000002</v>
      </c>
      <c r="AL450" s="259" t="n">
        <f aca="false">AD450-AE450</f>
        <v>631.422032000002</v>
      </c>
      <c r="AM450" s="269" t="str">
        <f aca="false">ROUND((L450-Control!$C$3)/365,0)&amp;" Year"</f>
        <v>-20 Year</v>
      </c>
      <c r="AN450" s="260" t="n">
        <f aca="false">IF(F450="AAA",1,IF(F450="AA+",2,IF(F450="AA",3,IF(F450="AA-",4,IF(F450="A+",5,IF(F450="A",6,IF(F450="A-",7,IF(F450="BBB+",8,"Code"))))))))</f>
        <v>4</v>
      </c>
      <c r="AO450" s="260" t="str">
        <f aca="false">IF(F450="BBB",9,IF(F450="BBB-",10,IF(F450="BB+",11,IF(F450="BB",12,IF(F450="BB-",13,IF(F450="B+",14,IF(F450="B",15,IF(F450="B-",16,"Code"))))))))</f>
        <v>Code</v>
      </c>
      <c r="AP450" s="260" t="n">
        <f aca="false">IF(AN450="Code",AO450,AN450)</f>
        <v>4</v>
      </c>
      <c r="AQ450" s="259" t="n">
        <f aca="false">AH450-(IF(ISERROR(VLOOKUP(A450,'WTD Last'!$A$1:$AQ$605,34,0)),0,VLOOKUP(A450,'WTD Last'!$A$1:$AQ$605,34,0)))</f>
        <v>25136.568925</v>
      </c>
      <c r="AR450" s="270" t="n">
        <f aca="false">R450-(IF(ISERROR(VLOOKUP(A450,'WTD Last'!$A$1:$AQ$605,18,0)),0,VLOOKUP(A450,'WTD Last'!$A$1:$AQ$605,18,0)))</f>
        <v>-5.799913</v>
      </c>
      <c r="AS450" s="259" t="n">
        <f aca="false">O450-(IF(ISERROR(VLOOKUP(A450,'WTD Last'!$A$1:$AQ$605,15,0)),0,VLOOKUP(A450,'WTD Last'!$A$1:$AQ$605,15,0)))</f>
        <v>35.519898</v>
      </c>
      <c r="AT450" s="259" t="n">
        <f aca="false">N450*(P450/100)/360</f>
        <v>88.8888888888889</v>
      </c>
      <c r="AV450" s="261" t="n">
        <v>92956</v>
      </c>
      <c r="AW450" s="255"/>
      <c r="AX450" s="257"/>
    </row>
    <row r="451" customFormat="false" ht="12.75" hidden="false" customHeight="false" outlineLevel="0" collapsed="false">
      <c r="A451" s="255" t="n">
        <v>1365</v>
      </c>
      <c r="B451" s="255" t="n">
        <v>521</v>
      </c>
      <c r="C451" s="255" t="s">
        <v>2</v>
      </c>
      <c r="D451" s="255" t="s">
        <v>104</v>
      </c>
      <c r="E451" s="255" t="s">
        <v>398</v>
      </c>
      <c r="F451" s="255" t="s">
        <v>116</v>
      </c>
      <c r="G451" s="255" t="s">
        <v>96</v>
      </c>
      <c r="H451" s="255" t="s">
        <v>168</v>
      </c>
      <c r="I451" s="255" t="s">
        <v>156</v>
      </c>
      <c r="J451" s="256" t="s">
        <v>203</v>
      </c>
      <c r="K451" s="268" t="n">
        <v>36896</v>
      </c>
      <c r="L451" s="268" t="n">
        <v>38722</v>
      </c>
      <c r="M451" s="255" t="s">
        <v>155</v>
      </c>
      <c r="N451" s="257" t="n">
        <v>-10000000</v>
      </c>
      <c r="O451" s="257" t="n">
        <v>4066.485986</v>
      </c>
      <c r="P451" s="258" t="n">
        <v>0.65</v>
      </c>
      <c r="Q451" s="257" t="n">
        <v>61.826333</v>
      </c>
      <c r="R451" s="257" t="n">
        <v>61.236718</v>
      </c>
      <c r="S451" s="258" t="n">
        <v>-0.583347625292889</v>
      </c>
      <c r="T451" s="257" t="n">
        <v>-2372.17494321991</v>
      </c>
      <c r="U451" s="257" t="n">
        <v>-696.440034</v>
      </c>
      <c r="V451" s="257" t="n">
        <v>0</v>
      </c>
      <c r="W451" s="257" t="n">
        <v>-3068.61497721991</v>
      </c>
      <c r="X451" s="257" t="n">
        <v>-29104.474529</v>
      </c>
      <c r="Y451" s="257" t="n">
        <v>-31767.621015</v>
      </c>
      <c r="Z451" s="257" t="n">
        <v>-2663.146486</v>
      </c>
      <c r="AA451" s="257" t="n">
        <v>405.46849121991</v>
      </c>
      <c r="AB451" s="257" t="n">
        <v>-29104.474529</v>
      </c>
      <c r="AC451" s="257" t="n">
        <v>-31767.621015</v>
      </c>
      <c r="AD451" s="257" t="n">
        <v>-2663.146486</v>
      </c>
      <c r="AF451" s="257" t="n">
        <v>29433.225566668</v>
      </c>
      <c r="AG451" s="259" t="n">
        <f aca="false">IF(ISERROR(VLOOKUP(B451,Acc_Cash!$A:$H,3,FALSE())),0,VLOOKUP(B451,Acc_Cash!$A:$H,3,FALSE()))</f>
        <v>0</v>
      </c>
      <c r="AH451" s="259" t="n">
        <f aca="false">AG451+AC451</f>
        <v>-31767.621015</v>
      </c>
      <c r="AI451" s="259" t="n">
        <f aca="false">AH451-(IF(ISERROR(VLOOKUP(A451,'YTD Last'!$E$2:$Z$383,21,0)),0,VLOOKUP(A451,'YTD Last'!$E$2:$Z$383,21,0)))</f>
        <v>-131216.14406</v>
      </c>
      <c r="AJ451" s="259" t="n">
        <f aca="false">AH451-IF(ISERROR(VLOOKUP(A451,'QTD Last'!$A$2:$AH$600,34,0)),0,VLOOKUP(A451,'QTD Last'!$A$2:$AH$600,34,0))</f>
        <v>-2663.146486</v>
      </c>
      <c r="AK451" s="259" t="n">
        <f aca="false">AH451-IF(ISERROR(VLOOKUP(A451,'MTD Last'!$A$2:$AH$600,34,0)),0,VLOOKUP(A451,'MTD Last'!$A$2:$AH$600,34,0))</f>
        <v>-2663.146486</v>
      </c>
      <c r="AL451" s="259" t="n">
        <f aca="false">AD451-AE451</f>
        <v>-2663.146486</v>
      </c>
      <c r="AM451" s="269" t="str">
        <f aca="false">ROUND((L451-Control!$C$3)/365,0)&amp;" Year"</f>
        <v>-20 Year</v>
      </c>
      <c r="AN451" s="260" t="n">
        <f aca="false">IF(F451="AAA",1,IF(F451="AA+",2,IF(F451="AA",3,IF(F451="AA-",4,IF(F451="A+",5,IF(F451="A",6,IF(F451="A-",7,IF(F451="BBB+",8,"Code"))))))))</f>
        <v>8</v>
      </c>
      <c r="AO451" s="260" t="str">
        <f aca="false">IF(F451="BBB",9,IF(F451="BBB-",10,IF(F451="BB+",11,IF(F451="BB",12,IF(F451="BB-",13,IF(F451="B+",14,IF(F451="B",15,IF(F451="B-",16,"Code"))))))))</f>
        <v>Code</v>
      </c>
      <c r="AP451" s="260" t="n">
        <f aca="false">IF(AN451="Code",AO451,AN451)</f>
        <v>8</v>
      </c>
      <c r="AQ451" s="259" t="n">
        <f aca="false">AH451-(IF(ISERROR(VLOOKUP(A451,'WTD Last'!$A$1:$AQ$605,34,0)),0,VLOOKUP(A451,'WTD Last'!$A$1:$AQ$605,34,0)))</f>
        <v>-14013.230475</v>
      </c>
      <c r="AR451" s="270" t="n">
        <f aca="false">R451-(IF(ISERROR(VLOOKUP(A451,'WTD Last'!$A$1:$AQ$605,18,0)),0,VLOOKUP(A451,'WTD Last'!$A$1:$AQ$605,18,0)))</f>
        <v>-3.015531</v>
      </c>
      <c r="AS451" s="259" t="n">
        <f aca="false">O451-(IF(ISERROR(VLOOKUP(A451,'WTD Last'!$A$1:$AQ$605,15,0)),0,VLOOKUP(A451,'WTD Last'!$A$1:$AQ$605,15,0)))</f>
        <v>-37.363593</v>
      </c>
      <c r="AT451" s="259" t="n">
        <f aca="false">N451*(P451/100)/360</f>
        <v>-180.555555555556</v>
      </c>
      <c r="AV451" s="261" t="n">
        <v>55075</v>
      </c>
      <c r="AW451" s="255"/>
      <c r="AX451" s="257"/>
    </row>
    <row r="452" customFormat="false" ht="12.75" hidden="false" customHeight="false" outlineLevel="0" collapsed="false">
      <c r="A452" s="255" t="n">
        <v>1539</v>
      </c>
      <c r="B452" s="255" t="n">
        <v>586</v>
      </c>
      <c r="C452" s="255" t="s">
        <v>2</v>
      </c>
      <c r="D452" s="255" t="s">
        <v>157</v>
      </c>
      <c r="E452" s="255" t="s">
        <v>398</v>
      </c>
      <c r="F452" s="255" t="s">
        <v>116</v>
      </c>
      <c r="G452" s="255" t="s">
        <v>96</v>
      </c>
      <c r="H452" s="255" t="s">
        <v>168</v>
      </c>
      <c r="I452" s="255" t="s">
        <v>156</v>
      </c>
      <c r="J452" s="256" t="s">
        <v>158</v>
      </c>
      <c r="K452" s="268" t="n">
        <v>36896</v>
      </c>
      <c r="L452" s="268" t="n">
        <v>38722</v>
      </c>
      <c r="M452" s="255" t="s">
        <v>155</v>
      </c>
      <c r="N452" s="257" t="n">
        <v>10000000</v>
      </c>
      <c r="O452" s="257" t="n">
        <v>-4066.485986</v>
      </c>
      <c r="P452" s="258" t="n">
        <v>0.65</v>
      </c>
      <c r="Q452" s="257" t="n">
        <v>61.826333</v>
      </c>
      <c r="R452" s="257" t="n">
        <v>61.236718</v>
      </c>
      <c r="S452" s="258" t="n">
        <v>-0.583347625292889</v>
      </c>
      <c r="T452" s="257" t="n">
        <v>2372.17494321991</v>
      </c>
      <c r="U452" s="257" t="n">
        <v>696.440034</v>
      </c>
      <c r="V452" s="257" t="n">
        <v>0</v>
      </c>
      <c r="W452" s="257" t="n">
        <v>3068.61497721991</v>
      </c>
      <c r="X452" s="257" t="n">
        <v>29104.474529</v>
      </c>
      <c r="Y452" s="257" t="n">
        <v>31767.621015</v>
      </c>
      <c r="Z452" s="257" t="n">
        <v>2663.146486</v>
      </c>
      <c r="AA452" s="257" t="n">
        <v>-405.46849121991</v>
      </c>
      <c r="AB452" s="257" t="n">
        <v>29104.474529</v>
      </c>
      <c r="AC452" s="257" t="n">
        <v>31767.621015</v>
      </c>
      <c r="AD452" s="257" t="n">
        <v>2663.146486</v>
      </c>
      <c r="AF452" s="257" t="n">
        <v>-29433.225566668</v>
      </c>
      <c r="AG452" s="259" t="n">
        <f aca="false">IF(ISERROR(VLOOKUP(B452,Acc_Cash!$A:$H,3,FALSE())),0,VLOOKUP(B452,Acc_Cash!$A:$H,3,FALSE()))</f>
        <v>0</v>
      </c>
      <c r="AH452" s="259" t="n">
        <f aca="false">AG452+AC452</f>
        <v>31767.621015</v>
      </c>
      <c r="AI452" s="259" t="n">
        <f aca="false">AH452-(IF(ISERROR(VLOOKUP(A452,'YTD Last'!$E$2:$Z$500,21,0)),0,VLOOKUP(A452,'YTD Last'!$E$2:$Z$500,21,0)))</f>
        <v>131216.14406</v>
      </c>
      <c r="AJ452" s="259" t="n">
        <f aca="false">AH452-IF(ISERROR(VLOOKUP(A452,'QTD Last'!$A$2:$AH$600,34,0)),0,VLOOKUP(A452,'QTD Last'!$A$2:$AH$600,34,0))</f>
        <v>2663.146486</v>
      </c>
      <c r="AK452" s="259" t="n">
        <f aca="false">AH452-IF(ISERROR(VLOOKUP(A452,'MTD Last'!$A$2:$AH$600,34,0)),0,VLOOKUP(A452,'MTD Last'!$A$2:$AH$600,34,0))</f>
        <v>2663.146486</v>
      </c>
      <c r="AL452" s="259" t="n">
        <f aca="false">AD452-AE452</f>
        <v>2663.146486</v>
      </c>
      <c r="AM452" s="269" t="str">
        <f aca="false">ROUND((L452-Control!$C$3)/365,0)&amp;" Year"</f>
        <v>-20 Year</v>
      </c>
      <c r="AN452" s="260" t="n">
        <f aca="false">IF(F452="AAA",1,IF(F452="AA+",2,IF(F452="AA",3,IF(F452="AA-",4,IF(F452="A+",5,IF(F452="A",6,IF(F452="A-",7,IF(F452="BBB+",8,"Code"))))))))</f>
        <v>8</v>
      </c>
      <c r="AO452" s="260" t="str">
        <f aca="false">IF(F452="BBB",9,IF(F452="BBB-",10,IF(F452="BB+",11,IF(F452="BB",12,IF(F452="BB-",13,IF(F452="B+",14,IF(F452="B",15,IF(F452="B-",16,"Code"))))))))</f>
        <v>Code</v>
      </c>
      <c r="AP452" s="260" t="n">
        <f aca="false">IF(AN452="Code",AO452,AN452)</f>
        <v>8</v>
      </c>
      <c r="AQ452" s="259" t="n">
        <f aca="false">AH452-(IF(ISERROR(VLOOKUP(A452,'WTD Last'!$A$1:$AQ$605,34,0)),0,VLOOKUP(A452,'WTD Last'!$A$1:$AQ$605,34,0)))</f>
        <v>14013.230475</v>
      </c>
      <c r="AR452" s="270" t="n">
        <f aca="false">R452-(IF(ISERROR(VLOOKUP(A452,'WTD Last'!$A$1:$AQ$605,18,0)),0,VLOOKUP(A452,'WTD Last'!$A$1:$AQ$605,18,0)))</f>
        <v>-3.015531</v>
      </c>
      <c r="AS452" s="259" t="n">
        <f aca="false">O452-(IF(ISERROR(VLOOKUP(A452,'WTD Last'!$A$1:$AQ$605,15,0)),0,VLOOKUP(A452,'WTD Last'!$A$1:$AQ$605,15,0)))</f>
        <v>37.363593</v>
      </c>
      <c r="AT452" s="259" t="n">
        <f aca="false">N452*(P452/100)/360</f>
        <v>180.555555555556</v>
      </c>
      <c r="AV452" s="261" t="n">
        <v>55075</v>
      </c>
      <c r="AW452" s="255"/>
      <c r="AX452" s="257"/>
    </row>
    <row r="453" customFormat="false" ht="12.75" hidden="false" customHeight="false" outlineLevel="0" collapsed="false">
      <c r="A453" s="255" t="n">
        <v>1634</v>
      </c>
      <c r="B453" s="255" t="n">
        <v>838</v>
      </c>
      <c r="C453" s="255" t="s">
        <v>2</v>
      </c>
      <c r="D453" s="255" t="s">
        <v>104</v>
      </c>
      <c r="E453" s="255" t="s">
        <v>398</v>
      </c>
      <c r="F453" s="255" t="s">
        <v>116</v>
      </c>
      <c r="G453" s="255" t="s">
        <v>96</v>
      </c>
      <c r="H453" s="255" t="s">
        <v>168</v>
      </c>
      <c r="I453" s="255" t="s">
        <v>201</v>
      </c>
      <c r="J453" s="256" t="s">
        <v>203</v>
      </c>
      <c r="K453" s="268" t="n">
        <v>36931</v>
      </c>
      <c r="L453" s="268" t="n">
        <v>38757</v>
      </c>
      <c r="M453" s="255" t="s">
        <v>155</v>
      </c>
      <c r="N453" s="257" t="n">
        <v>10000000</v>
      </c>
      <c r="O453" s="257" t="n">
        <v>-4130.348886</v>
      </c>
      <c r="P453" s="258" t="n">
        <v>0.6</v>
      </c>
      <c r="Q453" s="257" t="n">
        <v>62.295693</v>
      </c>
      <c r="R453" s="257" t="n">
        <v>61.706549</v>
      </c>
      <c r="S453" s="258" t="n">
        <v>-0.586767280437787</v>
      </c>
      <c r="T453" s="257" t="n">
        <v>2423.55358309746</v>
      </c>
      <c r="U453" s="257" t="n">
        <v>670.437996</v>
      </c>
      <c r="V453" s="257" t="n">
        <v>0</v>
      </c>
      <c r="W453" s="257" t="n">
        <v>3093.99157909746</v>
      </c>
      <c r="X453" s="257" t="n">
        <v>-898.431371</v>
      </c>
      <c r="Y453" s="257" t="n">
        <v>1756.608445</v>
      </c>
      <c r="Z453" s="257" t="n">
        <v>2655.039816</v>
      </c>
      <c r="AA453" s="257" t="n">
        <v>-438.951763097461</v>
      </c>
      <c r="AB453" s="257" t="n">
        <v>-898.431371</v>
      </c>
      <c r="AC453" s="257" t="n">
        <v>1756.608445</v>
      </c>
      <c r="AD453" s="257" t="n">
        <v>2655.039816</v>
      </c>
      <c r="AF453" s="257" t="n">
        <v>-29895.465236868</v>
      </c>
      <c r="AG453" s="259" t="n">
        <f aca="false">IF(ISERROR(VLOOKUP(B453,Acc_Cash!$A:$H,3,FALSE())),0,VLOOKUP(B453,Acc_Cash!$A:$H,3,FALSE()))</f>
        <v>0</v>
      </c>
      <c r="AH453" s="259" t="n">
        <f aca="false">AG453+AC453</f>
        <v>1756.608445</v>
      </c>
      <c r="AI453" s="259" t="n">
        <f aca="false">AH453-(IF(ISERROR(VLOOKUP(A453,'YTD Last'!$E$2:$Z$500,21,0)),0,VLOOKUP(A453,'YTD Last'!$E$2:$Z$500,21,0)))</f>
        <v>1756.608445</v>
      </c>
      <c r="AJ453" s="259" t="n">
        <f aca="false">AH453-IF(ISERROR(VLOOKUP(A453,'QTD Last'!$A$2:$AH$600,34,0)),0,VLOOKUP(A453,'QTD Last'!$A$2:$AH$600,34,0))</f>
        <v>2655.039816</v>
      </c>
      <c r="AK453" s="259" t="n">
        <f aca="false">AH453-IF(ISERROR(VLOOKUP(A453,'MTD Last'!$A$2:$AH$600,34,0)),0,VLOOKUP(A453,'MTD Last'!$A$2:$AH$600,34,0))</f>
        <v>2655.039816</v>
      </c>
      <c r="AL453" s="259" t="n">
        <f aca="false">AD453-AE453</f>
        <v>2655.039816</v>
      </c>
      <c r="AM453" s="269" t="str">
        <f aca="false">ROUND((L453-Control!$C$3)/365,0)&amp;" Year"</f>
        <v>-20 Year</v>
      </c>
      <c r="AN453" s="260" t="n">
        <f aca="false">IF(F453="AAA",1,IF(F453="AA+",2,IF(F453="AA",3,IF(F453="AA-",4,IF(F453="A+",5,IF(F453="A",6,IF(F453="A-",7,IF(F453="BBB+",8,"Code"))))))))</f>
        <v>8</v>
      </c>
      <c r="AO453" s="260" t="str">
        <f aca="false">IF(F453="BBB",9,IF(F453="BBB-",10,IF(F453="BB+",11,IF(F453="BB",12,IF(F453="BB-",13,IF(F453="B+",14,IF(F453="B",15,IF(F453="B-",16,"Code"))))))))</f>
        <v>Code</v>
      </c>
      <c r="AP453" s="260" t="n">
        <f aca="false">IF(AN453="Code",AO453,AN453)</f>
        <v>8</v>
      </c>
      <c r="AQ453" s="259" t="n">
        <f aca="false">AH453-(IF(ISERROR(VLOOKUP(A453,'WTD Last'!$A$1:$AQ$605,34,0)),0,VLOOKUP(A453,'WTD Last'!$A$1:$AQ$605,34,0)))</f>
        <v>14229.753366</v>
      </c>
      <c r="AR453" s="270" t="n">
        <f aca="false">R453-(IF(ISERROR(VLOOKUP(A453,'WTD Last'!$A$1:$AQ$605,18,0)),0,VLOOKUP(A453,'WTD Last'!$A$1:$AQ$605,18,0)))</f>
        <v>-3.01244999999999</v>
      </c>
      <c r="AS453" s="259" t="n">
        <f aca="false">O453-(IF(ISERROR(VLOOKUP(A453,'WTD Last'!$A$1:$AQ$605,15,0)),0,VLOOKUP(A453,'WTD Last'!$A$1:$AQ$605,15,0)))</f>
        <v>38.3871200000003</v>
      </c>
      <c r="AT453" s="259" t="n">
        <f aca="false">N453*(P453/100)/360</f>
        <v>166.666666666667</v>
      </c>
      <c r="AU453" s="261" t="n">
        <v>90590</v>
      </c>
      <c r="AV453" s="261" t="n">
        <v>55075</v>
      </c>
      <c r="AW453" s="255"/>
      <c r="AX453" s="257"/>
    </row>
    <row r="454" customFormat="false" ht="12.75" hidden="false" customHeight="false" outlineLevel="0" collapsed="false">
      <c r="A454" s="255" t="n">
        <v>1703</v>
      </c>
      <c r="B454" s="255" t="n">
        <v>909</v>
      </c>
      <c r="C454" s="255" t="s">
        <v>2</v>
      </c>
      <c r="D454" s="255" t="s">
        <v>104</v>
      </c>
      <c r="E454" s="255" t="s">
        <v>399</v>
      </c>
      <c r="F454" s="255" t="s">
        <v>109</v>
      </c>
      <c r="G454" s="255" t="s">
        <v>167</v>
      </c>
      <c r="H454" s="255" t="s">
        <v>216</v>
      </c>
      <c r="I454" s="255" t="s">
        <v>200</v>
      </c>
      <c r="J454" s="256" t="s">
        <v>212</v>
      </c>
      <c r="K454" s="268" t="n">
        <v>36970</v>
      </c>
      <c r="L454" s="268" t="n">
        <v>38796</v>
      </c>
      <c r="M454" s="255" t="s">
        <v>155</v>
      </c>
      <c r="N454" s="257" t="n">
        <v>-20000000</v>
      </c>
      <c r="O454" s="257" t="n">
        <v>8374.443097</v>
      </c>
      <c r="P454" s="258" t="n">
        <v>0.32</v>
      </c>
      <c r="Q454" s="257" t="n">
        <v>27.64626</v>
      </c>
      <c r="R454" s="257" t="n">
        <v>27.619098</v>
      </c>
      <c r="S454" s="258" t="n">
        <v>-0.0317811607601577</v>
      </c>
      <c r="T454" s="257" t="n">
        <v>-266.14952234255</v>
      </c>
      <c r="U454" s="257" t="n">
        <v>-835.139157</v>
      </c>
      <c r="V454" s="257" t="n">
        <v>0</v>
      </c>
      <c r="W454" s="257" t="n">
        <v>-1101.28867934255</v>
      </c>
      <c r="X454" s="257" t="n">
        <v>-40508.387337</v>
      </c>
      <c r="Y454" s="257" t="n">
        <v>-40972.962005</v>
      </c>
      <c r="Z454" s="257" t="n">
        <v>-464.574668000001</v>
      </c>
      <c r="AA454" s="257" t="n">
        <v>636.714011342549</v>
      </c>
      <c r="AB454" s="257" t="n">
        <v>-40508.387337</v>
      </c>
      <c r="AC454" s="257" t="n">
        <v>-40972.962005</v>
      </c>
      <c r="AD454" s="257" t="n">
        <v>-464.574668000001</v>
      </c>
      <c r="AG454" s="259" t="n">
        <f aca="false">IF(ISERROR(VLOOKUP(B454,Acc_Cash!$A:$H,3,FALSE())),0,VLOOKUP(B454,Acc_Cash!$A:$H,3,FALSE()))</f>
        <v>0</v>
      </c>
      <c r="AH454" s="259" t="n">
        <f aca="false">AG454+AC454</f>
        <v>-40972.962005</v>
      </c>
      <c r="AI454" s="259" t="n">
        <f aca="false">AH454-(IF(ISERROR(VLOOKUP(A454,'YTD Last'!$E$2:$Z$500,21,0)),0,VLOOKUP(A454,'YTD Last'!$E$2:$Z$500,21,0)))</f>
        <v>-40972.962005</v>
      </c>
      <c r="AJ454" s="259" t="n">
        <f aca="false">AH454-IF(ISERROR(VLOOKUP(A454,'QTD Last'!$A$2:$AH$600,34,0)),0,VLOOKUP(A454,'QTD Last'!$A$2:$AH$600,34,0))</f>
        <v>-464.574668000001</v>
      </c>
      <c r="AK454" s="259" t="n">
        <f aca="false">AH454-IF(ISERROR(VLOOKUP(A454,'MTD Last'!$A$2:$AH$600,34,0)),0,VLOOKUP(A454,'MTD Last'!$A$2:$AH$600,34,0))</f>
        <v>-464.574668000001</v>
      </c>
      <c r="AL454" s="259" t="n">
        <f aca="false">AD454-AE454</f>
        <v>-464.574668000001</v>
      </c>
      <c r="AM454" s="269" t="str">
        <f aca="false">ROUND((L454-Control!$C$3)/365,0)&amp;" Year"</f>
        <v>-20 Year</v>
      </c>
      <c r="AN454" s="260" t="str">
        <f aca="false">IF(F454="AAA",1,IF(F454="AA+",2,IF(F454="AA",3,IF(F454="AA-",4,IF(F454="A+",5,IF(F454="A",6,IF(F454="A-",7,IF(F454="BBB+",8,"Code"))))))))</f>
        <v>Code</v>
      </c>
      <c r="AO454" s="260" t="str">
        <f aca="false">IF(F454="BBB",9,IF(F454="BBB-",10,IF(F454="BB+",11,IF(F454="BB",12,IF(F454="BB-",13,IF(F454="B+",14,IF(F454="B",15,IF(F454="B-",16,"Code"))))))))</f>
        <v>Code</v>
      </c>
      <c r="AP454" s="260" t="str">
        <f aca="false">IF(AN454="Code",AO454,AN454)</f>
        <v>Code</v>
      </c>
      <c r="AQ454" s="259" t="n">
        <f aca="false">AH454-(IF(ISERROR(VLOOKUP(A454,'WTD Last'!$A$1:$AQ$605,34,0)),0,VLOOKUP(A454,'WTD Last'!$A$1:$AQ$605,34,0)))</f>
        <v>-14812.883171</v>
      </c>
      <c r="AR454" s="270" t="n">
        <f aca="false">R454-(IF(ISERROR(VLOOKUP(A454,'WTD Last'!$A$1:$AQ$605,18,0)),0,VLOOKUP(A454,'WTD Last'!$A$1:$AQ$605,18,0)))</f>
        <v>-1.545362</v>
      </c>
      <c r="AS454" s="259" t="n">
        <f aca="false">O454-(IF(ISERROR(VLOOKUP(A454,'WTD Last'!$A$1:$AQ$605,15,0)),0,VLOOKUP(A454,'WTD Last'!$A$1:$AQ$605,15,0)))</f>
        <v>-79.3784999999989</v>
      </c>
      <c r="AT454" s="259" t="n">
        <f aca="false">N454*(P454/100)/360</f>
        <v>-177.777777777778</v>
      </c>
      <c r="AU454" s="261" t="n">
        <v>86921</v>
      </c>
      <c r="AV454" s="261" t="n">
        <v>76953</v>
      </c>
      <c r="AW454" s="255"/>
      <c r="AX454" s="257"/>
    </row>
    <row r="455" customFormat="false" ht="12.75" hidden="false" customHeight="false" outlineLevel="0" collapsed="false">
      <c r="A455" s="255" t="n">
        <v>1690</v>
      </c>
      <c r="B455" s="255" t="n">
        <v>898</v>
      </c>
      <c r="C455" s="255" t="s">
        <v>2</v>
      </c>
      <c r="D455" s="255" t="s">
        <v>104</v>
      </c>
      <c r="E455" s="255" t="s">
        <v>400</v>
      </c>
      <c r="F455" s="255" t="s">
        <v>304</v>
      </c>
      <c r="G455" s="255" t="s">
        <v>191</v>
      </c>
      <c r="H455" s="255" t="s">
        <v>216</v>
      </c>
      <c r="I455" s="255" t="s">
        <v>209</v>
      </c>
      <c r="J455" s="256" t="s">
        <v>212</v>
      </c>
      <c r="K455" s="268" t="n">
        <v>36966</v>
      </c>
      <c r="L455" s="268" t="n">
        <v>38754</v>
      </c>
      <c r="M455" s="255" t="s">
        <v>155</v>
      </c>
      <c r="N455" s="257" t="n">
        <v>-20000000</v>
      </c>
      <c r="O455" s="257" t="n">
        <v>8167.676949</v>
      </c>
      <c r="P455" s="258" t="n">
        <v>0.24</v>
      </c>
      <c r="Q455" s="257" t="n">
        <v>25.395151</v>
      </c>
      <c r="R455" s="257" t="n">
        <v>25.377356</v>
      </c>
      <c r="S455" s="258" t="n">
        <v>-0.0183304933059969</v>
      </c>
      <c r="T455" s="257" t="n">
        <v>-149.71754763919</v>
      </c>
      <c r="U455" s="257" t="n">
        <v>-605.908206</v>
      </c>
      <c r="V455" s="257" t="n">
        <v>0</v>
      </c>
      <c r="W455" s="257" t="n">
        <v>-755.62575363919</v>
      </c>
      <c r="X455" s="257" t="n">
        <v>9566.201707</v>
      </c>
      <c r="Y455" s="257" t="n">
        <v>9293.635363</v>
      </c>
      <c r="Z455" s="257" t="n">
        <v>-272.566344000001</v>
      </c>
      <c r="AA455" s="257" t="n">
        <v>483.059409639189</v>
      </c>
      <c r="AB455" s="257" t="n">
        <v>9566.201707</v>
      </c>
      <c r="AC455" s="257" t="n">
        <v>9293.635363</v>
      </c>
      <c r="AD455" s="257" t="n">
        <v>-272.566344000001</v>
      </c>
      <c r="AF455" s="257" t="n">
        <v>12226.6040088056</v>
      </c>
      <c r="AG455" s="259" t="n">
        <f aca="false">IF(ISERROR(VLOOKUP(B455,Acc_Cash!$A:$H,3,FALSE())),0,VLOOKUP(B455,Acc_Cash!$A:$H,3,FALSE()))</f>
        <v>0</v>
      </c>
      <c r="AH455" s="259" t="n">
        <f aca="false">AG455+AC455</f>
        <v>9293.635363</v>
      </c>
      <c r="AI455" s="259" t="n">
        <f aca="false">AH455-(IF(ISERROR(VLOOKUP(A455,'YTD Last'!$E$2:$Z$500,21,0)),0,VLOOKUP(A455,'YTD Last'!$E$2:$Z$500,21,0)))</f>
        <v>9293.635363</v>
      </c>
      <c r="AJ455" s="259" t="n">
        <f aca="false">AH455-IF(ISERROR(VLOOKUP(A455,'QTD Last'!$A$2:$AH$600,34,0)),0,VLOOKUP(A455,'QTD Last'!$A$2:$AH$600,34,0))</f>
        <v>-272.566344000001</v>
      </c>
      <c r="AK455" s="259" t="n">
        <f aca="false">AH455-IF(ISERROR(VLOOKUP(A455,'MTD Last'!$A$2:$AH$600,34,0)),0,VLOOKUP(A455,'MTD Last'!$A$2:$AH$600,34,0))</f>
        <v>-272.566344000001</v>
      </c>
      <c r="AL455" s="259" t="n">
        <f aca="false">AD455-AE455</f>
        <v>-272.566344000001</v>
      </c>
      <c r="AM455" s="269" t="str">
        <f aca="false">ROUND((L455-Control!$C$3)/365,0)&amp;" Year"</f>
        <v>-20 Year</v>
      </c>
      <c r="AN455" s="260" t="n">
        <f aca="false">IF(F455="AAA",1,IF(F455="AA+",2,IF(F455="AA",3,IF(F455="AA-",4,IF(F455="A+",5,IF(F455="A",6,IF(F455="A-",7,IF(F455="BBB+",8,"Code"))))))))</f>
        <v>1</v>
      </c>
      <c r="AO455" s="260" t="str">
        <f aca="false">IF(F455="BBB",9,IF(F455="BBB-",10,IF(F455="BB+",11,IF(F455="BB",12,IF(F455="BB-",13,IF(F455="B+",14,IF(F455="B",15,IF(F455="B-",16,"Code"))))))))</f>
        <v>Code</v>
      </c>
      <c r="AP455" s="260" t="n">
        <f aca="false">IF(AN455="Code",AO455,AN455)</f>
        <v>1</v>
      </c>
      <c r="AQ455" s="259" t="n">
        <f aca="false">AH455-(IF(ISERROR(VLOOKUP(A455,'WTD Last'!$A$1:$AQ$605,34,0)),0,VLOOKUP(A455,'WTD Last'!$A$1:$AQ$605,34,0)))</f>
        <v>12227.079198</v>
      </c>
      <c r="AR455" s="270" t="n">
        <f aca="false">R455-(IF(ISERROR(VLOOKUP(A455,'WTD Last'!$A$1:$AQ$605,18,0)),0,VLOOKUP(A455,'WTD Last'!$A$1:$AQ$605,18,0)))</f>
        <v>1.547137</v>
      </c>
      <c r="AS455" s="259" t="n">
        <f aca="false">O455-(IF(ISERROR(VLOOKUP(A455,'WTD Last'!$A$1:$AQ$605,15,0)),0,VLOOKUP(A455,'WTD Last'!$A$1:$AQ$605,15,0)))</f>
        <v>-78.8588769999988</v>
      </c>
      <c r="AT455" s="259" t="n">
        <f aca="false">N455*(P455/100)/360</f>
        <v>-133.333333333333</v>
      </c>
      <c r="AU455" s="261" t="n">
        <v>89050</v>
      </c>
      <c r="AV455" s="261" t="n">
        <v>48618</v>
      </c>
      <c r="AW455" s="255"/>
      <c r="AX455" s="257"/>
    </row>
    <row r="456" customFormat="false" ht="12.75" hidden="false" customHeight="false" outlineLevel="0" collapsed="false">
      <c r="A456" s="255" t="n">
        <v>14</v>
      </c>
      <c r="B456" s="255" t="n">
        <v>104</v>
      </c>
      <c r="C456" s="255" t="s">
        <v>2</v>
      </c>
      <c r="D456" s="255" t="s">
        <v>223</v>
      </c>
      <c r="E456" s="255" t="s">
        <v>401</v>
      </c>
      <c r="F456" s="255" t="s">
        <v>95</v>
      </c>
      <c r="G456" s="255" t="s">
        <v>188</v>
      </c>
      <c r="H456" s="255" t="s">
        <v>168</v>
      </c>
      <c r="I456" s="255" t="s">
        <v>3</v>
      </c>
      <c r="J456" s="256" t="s">
        <v>203</v>
      </c>
      <c r="K456" s="268" t="n">
        <v>36683</v>
      </c>
      <c r="L456" s="268" t="n">
        <v>37765</v>
      </c>
      <c r="M456" s="255" t="s">
        <v>155</v>
      </c>
      <c r="N456" s="257" t="n">
        <v>4000000</v>
      </c>
      <c r="O456" s="257" t="n">
        <v>-780.980292</v>
      </c>
      <c r="P456" s="258" t="n">
        <v>0.75</v>
      </c>
      <c r="Q456" s="257" t="n">
        <v>70.104756</v>
      </c>
      <c r="R456" s="257" t="n">
        <v>69.421198</v>
      </c>
      <c r="S456" s="258" t="n">
        <v>-0.550992306944127</v>
      </c>
      <c r="T456" s="257" t="n">
        <v>430.314132766978</v>
      </c>
      <c r="U456" s="257" t="n">
        <v>251.551404</v>
      </c>
      <c r="V456" s="257" t="n">
        <v>0</v>
      </c>
      <c r="W456" s="257" t="n">
        <v>681.865536766978</v>
      </c>
      <c r="X456" s="257" t="n">
        <v>6961.602976</v>
      </c>
      <c r="Y456" s="257" t="n">
        <v>7598.407034</v>
      </c>
      <c r="Z456" s="257" t="n">
        <v>636.804058</v>
      </c>
      <c r="AA456" s="257" t="n">
        <v>-45.0614787669783</v>
      </c>
      <c r="AB456" s="257" t="n">
        <v>6961.602976</v>
      </c>
      <c r="AC456" s="257" t="n">
        <v>7598.407034</v>
      </c>
      <c r="AD456" s="257" t="n">
        <v>636.804058</v>
      </c>
      <c r="AF456" s="257" t="n">
        <v>-5781.20661153</v>
      </c>
      <c r="AG456" s="259" t="n">
        <f aca="false">IF(ISERROR(VLOOKUP(B456,Acc_Cash!$A:$H,3,FALSE())),0,VLOOKUP(B456,Acc_Cash!$A:$H,3,FALSE()))</f>
        <v>22083.333333</v>
      </c>
      <c r="AH456" s="259" t="n">
        <f aca="false">AG456+AC456</f>
        <v>29681.740367</v>
      </c>
      <c r="AI456" s="259" t="n">
        <f aca="false">AH456-(IF(ISERROR(VLOOKUP(A456,'YTD Last'!$E$2:$Z$500,21,0)),0,VLOOKUP(A456,'YTD Last'!$E$2:$Z$500,21,0)))</f>
        <v>15894.458395</v>
      </c>
      <c r="AJ456" s="259" t="n">
        <f aca="false">AH456-IF(ISERROR(VLOOKUP(A456,'QTD Last'!$A$2:$AH$600,34,0)),0,VLOOKUP(A456,'QTD Last'!$A$2:$AH$600,34,0))</f>
        <v>636.804058000002</v>
      </c>
      <c r="AK456" s="259" t="n">
        <f aca="false">AH456-IF(ISERROR(VLOOKUP(A456,'MTD Last'!$A$2:$AH$600,34,0)),0,VLOOKUP(A456,'MTD Last'!$A$2:$AH$600,34,0))</f>
        <v>636.804058000002</v>
      </c>
      <c r="AL456" s="259" t="n">
        <f aca="false">AD456-AE456</f>
        <v>636.804058</v>
      </c>
      <c r="AM456" s="269" t="str">
        <f aca="false">ROUND((L456-Control!$C$3)/365,0)&amp;" Year"</f>
        <v>-22 Year</v>
      </c>
      <c r="AN456" s="260" t="n">
        <f aca="false">IF(F456="AAA",1,IF(F456="AA+",2,IF(F456="AA",3,IF(F456="AA-",4,IF(F456="A+",5,IF(F456="A",6,IF(F456="A-",7,IF(F456="BBB+",8,"Code"))))))))</f>
        <v>7</v>
      </c>
      <c r="AO456" s="260" t="str">
        <f aca="false">IF(F456="BBB",9,IF(F456="BBB-",10,IF(F456="BB+",11,IF(F456="BB",12,IF(F456="BB-",13,IF(F456="B+",14,IF(F456="B",15,IF(F456="B-",16,"Code"))))))))</f>
        <v>Code</v>
      </c>
      <c r="AP456" s="260" t="n">
        <f aca="false">IF(AN456="Code",AO456,AN456)</f>
        <v>7</v>
      </c>
      <c r="AQ456" s="259" t="n">
        <f aca="false">AH456-(IF(ISERROR(VLOOKUP(A456,'WTD Last'!$A$1:$AQ$605,34,0)),0,VLOOKUP(A456,'WTD Last'!$A$1:$AQ$605,34,0)))</f>
        <v>2441.768355</v>
      </c>
      <c r="AR456" s="270" t="n">
        <f aca="false">R456-(IF(ISERROR(VLOOKUP(A456,'WTD Last'!$A$1:$AQ$605,18,0)),0,VLOOKUP(A456,'WTD Last'!$A$1:$AQ$605,18,0)))</f>
        <v>-2.22520399999999</v>
      </c>
      <c r="AS456" s="259" t="n">
        <f aca="false">O456-(IF(ISERROR(VLOOKUP(A456,'WTD Last'!$A$1:$AQ$605,15,0)),0,VLOOKUP(A456,'WTD Last'!$A$1:$AQ$605,15,0)))</f>
        <v>8.98726699999997</v>
      </c>
      <c r="AT456" s="259" t="n">
        <f aca="false">N456*(P456/100)/360</f>
        <v>83.3333333333333</v>
      </c>
      <c r="AU456" s="261" t="n">
        <v>1305</v>
      </c>
      <c r="AV456" s="261" t="n">
        <v>92433</v>
      </c>
      <c r="AW456" s="255"/>
      <c r="AX456" s="257"/>
    </row>
    <row r="457" customFormat="false" ht="12.75" hidden="false" customHeight="false" outlineLevel="0" collapsed="false">
      <c r="A457" s="255" t="n">
        <v>16</v>
      </c>
      <c r="B457" s="255" t="n">
        <v>105</v>
      </c>
      <c r="C457" s="255" t="s">
        <v>2</v>
      </c>
      <c r="D457" s="255" t="s">
        <v>104</v>
      </c>
      <c r="E457" s="255" t="s">
        <v>401</v>
      </c>
      <c r="F457" s="255" t="s">
        <v>95</v>
      </c>
      <c r="G457" s="255" t="s">
        <v>188</v>
      </c>
      <c r="H457" s="255" t="s">
        <v>168</v>
      </c>
      <c r="I457" s="255" t="s">
        <v>182</v>
      </c>
      <c r="J457" s="256" t="s">
        <v>203</v>
      </c>
      <c r="K457" s="268" t="n">
        <v>36683</v>
      </c>
      <c r="L457" s="268" t="n">
        <v>37765</v>
      </c>
      <c r="M457" s="255" t="s">
        <v>155</v>
      </c>
      <c r="N457" s="257" t="n">
        <v>-10000000</v>
      </c>
      <c r="O457" s="257" t="n">
        <v>1947.440045</v>
      </c>
      <c r="P457" s="258" t="n">
        <v>0.6</v>
      </c>
      <c r="Q457" s="257" t="n">
        <v>70.104722</v>
      </c>
      <c r="R457" s="257" t="n">
        <v>69.421165</v>
      </c>
      <c r="S457" s="258" t="n">
        <v>-0.550992607599596</v>
      </c>
      <c r="T457" s="257" t="n">
        <v>-1073.02506853842</v>
      </c>
      <c r="U457" s="257" t="n">
        <v>-613.314537</v>
      </c>
      <c r="V457" s="257" t="n">
        <v>0</v>
      </c>
      <c r="W457" s="257" t="n">
        <v>-1686.33960553842</v>
      </c>
      <c r="X457" s="257" t="n">
        <v>14455.891547</v>
      </c>
      <c r="Y457" s="257" t="n">
        <v>12900.754704</v>
      </c>
      <c r="Z457" s="257" t="n">
        <v>-1555.136843</v>
      </c>
      <c r="AA457" s="257" t="n">
        <v>131.202762538426</v>
      </c>
      <c r="AB457" s="257" t="n">
        <v>14455.891547</v>
      </c>
      <c r="AC457" s="257" t="n">
        <v>12900.754704</v>
      </c>
      <c r="AD457" s="257" t="n">
        <v>-1555.136843</v>
      </c>
      <c r="AF457" s="257" t="n">
        <v>14415.9249331125</v>
      </c>
      <c r="AG457" s="259" t="n">
        <f aca="false">IF(ISERROR(VLOOKUP(B457,Acc_Cash!$A:$H,3,FALSE())),0,VLOOKUP(B457,Acc_Cash!$A:$H,3,FALSE()))</f>
        <v>-44166.666667</v>
      </c>
      <c r="AH457" s="259" t="n">
        <f aca="false">AG457+AC457</f>
        <v>-31265.911963</v>
      </c>
      <c r="AI457" s="259" t="n">
        <f aca="false">AH457-(IF(ISERROR(VLOOKUP(A457,'YTD Last'!$E$2:$Z$500,21,0)),0,VLOOKUP(A457,'YTD Last'!$E$2:$Z$500,21,0)))</f>
        <v>-40106.387116</v>
      </c>
      <c r="AJ457" s="259" t="n">
        <f aca="false">AH457-IF(ISERROR(VLOOKUP(A457,'QTD Last'!$A$2:$AH$600,34,0)),0,VLOOKUP(A457,'QTD Last'!$A$2:$AH$600,34,0))</f>
        <v>-1555.136843</v>
      </c>
      <c r="AK457" s="259" t="n">
        <f aca="false">AH457-IF(ISERROR(VLOOKUP(A457,'MTD Last'!$A$2:$AH$600,34,0)),0,VLOOKUP(A457,'MTD Last'!$A$2:$AH$600,34,0))</f>
        <v>-1555.136843</v>
      </c>
      <c r="AL457" s="259" t="n">
        <f aca="false">AD457-AE457</f>
        <v>-1555.136843</v>
      </c>
      <c r="AM457" s="269" t="str">
        <f aca="false">ROUND((L457-Control!$C$3)/365,0)&amp;" Year"</f>
        <v>-22 Year</v>
      </c>
      <c r="AN457" s="260" t="n">
        <f aca="false">IF(F457="AAA",1,IF(F457="AA+",2,IF(F457="AA",3,IF(F457="AA-",4,IF(F457="A+",5,IF(F457="A",6,IF(F457="A-",7,IF(F457="BBB+",8,"Code"))))))))</f>
        <v>7</v>
      </c>
      <c r="AO457" s="260" t="str">
        <f aca="false">IF(F457="BBB",9,IF(F457="BBB-",10,IF(F457="BB+",11,IF(F457="BB",12,IF(F457="BB-",13,IF(F457="B+",14,IF(F457="B",15,IF(F457="B-",16,"Code"))))))))</f>
        <v>Code</v>
      </c>
      <c r="AP457" s="260" t="n">
        <f aca="false">IF(AN457="Code",AO457,AN457)</f>
        <v>7</v>
      </c>
      <c r="AQ457" s="259" t="n">
        <f aca="false">AH457-(IF(ISERROR(VLOOKUP(A457,'WTD Last'!$A$1:$AQ$605,34,0)),0,VLOOKUP(A457,'WTD Last'!$A$1:$AQ$605,34,0)))</f>
        <v>-6069.007623</v>
      </c>
      <c r="AR457" s="270" t="n">
        <f aca="false">R457-(IF(ISERROR(VLOOKUP(A457,'WTD Last'!$A$1:$AQ$605,18,0)),0,VLOOKUP(A457,'WTD Last'!$A$1:$AQ$605,18,0)))</f>
        <v>-2.22520400000001</v>
      </c>
      <c r="AS457" s="259" t="n">
        <f aca="false">O457-(IF(ISERROR(VLOOKUP(A457,'WTD Last'!$A$1:$AQ$605,15,0)),0,VLOOKUP(A457,'WTD Last'!$A$1:$AQ$605,15,0)))</f>
        <v>-22.3687419999999</v>
      </c>
      <c r="AT457" s="259" t="n">
        <f aca="false">N457*(P457/100)/360</f>
        <v>-166.666666666667</v>
      </c>
      <c r="AU457" s="261" t="n">
        <v>81224</v>
      </c>
      <c r="AV457" s="261" t="n">
        <v>92433</v>
      </c>
      <c r="AW457" s="255"/>
      <c r="AX457" s="257"/>
    </row>
    <row r="458" customFormat="false" ht="12.75" hidden="false" customHeight="false" outlineLevel="0" collapsed="false">
      <c r="A458" s="255" t="n">
        <v>17</v>
      </c>
      <c r="B458" s="255" t="n">
        <v>106</v>
      </c>
      <c r="C458" s="255" t="s">
        <v>2</v>
      </c>
      <c r="D458" s="255" t="s">
        <v>104</v>
      </c>
      <c r="E458" s="255" t="s">
        <v>401</v>
      </c>
      <c r="F458" s="255" t="s">
        <v>95</v>
      </c>
      <c r="G458" s="255" t="s">
        <v>188</v>
      </c>
      <c r="H458" s="255" t="s">
        <v>168</v>
      </c>
      <c r="I458" s="255" t="s">
        <v>180</v>
      </c>
      <c r="J458" s="256" t="s">
        <v>203</v>
      </c>
      <c r="K458" s="268" t="n">
        <v>36683</v>
      </c>
      <c r="L458" s="268" t="n">
        <v>37765</v>
      </c>
      <c r="M458" s="255" t="s">
        <v>155</v>
      </c>
      <c r="N458" s="257" t="n">
        <v>6000000</v>
      </c>
      <c r="O458" s="257" t="n">
        <v>-1169.065455</v>
      </c>
      <c r="P458" s="258" t="n">
        <v>0.63</v>
      </c>
      <c r="Q458" s="257" t="n">
        <v>70.104756</v>
      </c>
      <c r="R458" s="257" t="n">
        <v>69.421198</v>
      </c>
      <c r="S458" s="258" t="n">
        <v>-0.55099254736393</v>
      </c>
      <c r="T458" s="257" t="n">
        <v>644.146353085621</v>
      </c>
      <c r="U458" s="257" t="n">
        <v>369.855528</v>
      </c>
      <c r="V458" s="257" t="n">
        <v>0</v>
      </c>
      <c r="W458" s="257" t="n">
        <v>1014.00188108562</v>
      </c>
      <c r="X458" s="257" t="n">
        <v>-4850.375588</v>
      </c>
      <c r="Y458" s="257" t="n">
        <v>-3912.867963</v>
      </c>
      <c r="Z458" s="257" t="n">
        <v>937.507625</v>
      </c>
      <c r="AA458" s="257" t="n">
        <v>-76.4942560856217</v>
      </c>
      <c r="AB458" s="257" t="n">
        <v>-4850.375588</v>
      </c>
      <c r="AC458" s="257" t="n">
        <v>-3912.867963</v>
      </c>
      <c r="AD458" s="257" t="n">
        <v>937.507625</v>
      </c>
      <c r="AF458" s="257" t="n">
        <v>-8654.0070306375</v>
      </c>
      <c r="AG458" s="259" t="n">
        <f aca="false">IF(ISERROR(VLOOKUP(B458,Acc_Cash!$A:$H,3,FALSE())),0,VLOOKUP(B458,Acc_Cash!$A:$H,3,FALSE()))</f>
        <v>27825</v>
      </c>
      <c r="AH458" s="259" t="n">
        <f aca="false">AG458+AC458</f>
        <v>23912.132037</v>
      </c>
      <c r="AI458" s="259" t="n">
        <f aca="false">AH458-(IF(ISERROR(VLOOKUP(A458,'YTD Last'!$E$2:$Z$383,21,0)),0,VLOOKUP(A458,'YTD Last'!$E$2:$Z$383,21,0)))</f>
        <v>24194.365519</v>
      </c>
      <c r="AJ458" s="259" t="n">
        <f aca="false">AH458-IF(ISERROR(VLOOKUP(A458,'QTD Last'!$A$2:$AH$600,34,0)),0,VLOOKUP(A458,'QTD Last'!$A$2:$AH$600,34,0))</f>
        <v>937.507624999998</v>
      </c>
      <c r="AK458" s="259" t="n">
        <f aca="false">AH458-IF(ISERROR(VLOOKUP(A458,'MTD Last'!$A$2:$AH$600,34,0)),0,VLOOKUP(A458,'MTD Last'!$A$2:$AH$600,34,0))</f>
        <v>937.507624999998</v>
      </c>
      <c r="AL458" s="259" t="n">
        <f aca="false">AD458-AE458</f>
        <v>937.507625</v>
      </c>
      <c r="AM458" s="269" t="str">
        <f aca="false">ROUND((L458-Control!$C$3)/365,0)&amp;" Year"</f>
        <v>-22 Year</v>
      </c>
      <c r="AN458" s="260" t="n">
        <f aca="false">IF(F458="AAA",1,IF(F458="AA+",2,IF(F458="AA",3,IF(F458="AA-",4,IF(F458="A+",5,IF(F458="A",6,IF(F458="A-",7,IF(F458="BBB+",8,"Code"))))))))</f>
        <v>7</v>
      </c>
      <c r="AO458" s="260" t="str">
        <f aca="false">IF(F458="BBB",9,IF(F458="BBB-",10,IF(F458="BB+",11,IF(F458="BB",12,IF(F458="BB-",13,IF(F458="B+",14,IF(F458="B",15,IF(F458="B-",16,"Code"))))))))</f>
        <v>Code</v>
      </c>
      <c r="AP458" s="260" t="n">
        <f aca="false">IF(AN458="Code",AO458,AN458)</f>
        <v>7</v>
      </c>
      <c r="AQ458" s="259" t="n">
        <f aca="false">AH458-(IF(ISERROR(VLOOKUP(A458,'WTD Last'!$A$1:$AQ$605,34,0)),0,VLOOKUP(A458,'WTD Last'!$A$1:$AQ$605,34,0)))</f>
        <v>3645.653248</v>
      </c>
      <c r="AR458" s="270" t="n">
        <f aca="false">R458-(IF(ISERROR(VLOOKUP(A458,'WTD Last'!$A$1:$AQ$605,18,0)),0,VLOOKUP(A458,'WTD Last'!$A$1:$AQ$605,18,0)))</f>
        <v>-2.22520399999999</v>
      </c>
      <c r="AS458" s="259" t="n">
        <f aca="false">O458-(IF(ISERROR(VLOOKUP(A458,'WTD Last'!$A$1:$AQ$605,15,0)),0,VLOOKUP(A458,'WTD Last'!$A$1:$AQ$605,15,0)))</f>
        <v>13.4331770000001</v>
      </c>
      <c r="AT458" s="259" t="n">
        <f aca="false">N458*(P458/100)/360</f>
        <v>105</v>
      </c>
      <c r="AU458" s="261" t="n">
        <v>122</v>
      </c>
      <c r="AV458" s="261" t="n">
        <v>92433</v>
      </c>
      <c r="AW458" s="255"/>
      <c r="AX458" s="257"/>
    </row>
    <row r="459" customFormat="false" ht="12.75" hidden="false" customHeight="false" outlineLevel="0" collapsed="false">
      <c r="A459" s="255" t="n">
        <v>114</v>
      </c>
      <c r="B459" s="255" t="n">
        <v>120</v>
      </c>
      <c r="C459" s="255" t="s">
        <v>264</v>
      </c>
      <c r="D459" s="255" t="s">
        <v>265</v>
      </c>
      <c r="E459" s="255" t="s">
        <v>401</v>
      </c>
      <c r="F459" s="255" t="s">
        <v>95</v>
      </c>
      <c r="G459" s="255" t="s">
        <v>188</v>
      </c>
      <c r="H459" s="255" t="s">
        <v>168</v>
      </c>
      <c r="I459" s="255" t="s">
        <v>177</v>
      </c>
      <c r="J459" s="256" t="s">
        <v>203</v>
      </c>
      <c r="K459" s="268" t="n">
        <v>36683</v>
      </c>
      <c r="L459" s="268" t="n">
        <v>37765</v>
      </c>
      <c r="M459" s="255" t="s">
        <v>155</v>
      </c>
      <c r="N459" s="257" t="n">
        <v>-4000000</v>
      </c>
      <c r="O459" s="257" t="n">
        <v>780.980292</v>
      </c>
      <c r="P459" s="258" t="n">
        <v>0.75</v>
      </c>
      <c r="Q459" s="257" t="n">
        <v>70.104756</v>
      </c>
      <c r="R459" s="257" t="n">
        <v>69.421198</v>
      </c>
      <c r="S459" s="258" t="n">
        <v>-0.550992306944127</v>
      </c>
      <c r="T459" s="257" t="n">
        <v>-430.314132766978</v>
      </c>
      <c r="U459" s="257" t="n">
        <v>-251.551404</v>
      </c>
      <c r="V459" s="257" t="n">
        <v>0</v>
      </c>
      <c r="W459" s="257" t="n">
        <v>-681.865536766978</v>
      </c>
      <c r="X459" s="257" t="n">
        <v>-6961.602976</v>
      </c>
      <c r="Y459" s="257" t="n">
        <v>-7598.407034</v>
      </c>
      <c r="Z459" s="257" t="n">
        <v>-636.804058</v>
      </c>
      <c r="AA459" s="257" t="n">
        <v>45.0614787669783</v>
      </c>
      <c r="AB459" s="257" t="n">
        <v>-6961.602976</v>
      </c>
      <c r="AC459" s="257" t="n">
        <v>-7598.407034</v>
      </c>
      <c r="AD459" s="257" t="n">
        <v>-636.804058</v>
      </c>
      <c r="AF459" s="257" t="n">
        <v>5781.20661153</v>
      </c>
      <c r="AG459" s="259" t="n">
        <f aca="false">IF(ISERROR(VLOOKUP(B459,Acc_Cash!$A:$H,3,FALSE())),0,VLOOKUP(B459,Acc_Cash!$A:$H,3,FALSE()))</f>
        <v>-22083.333333</v>
      </c>
      <c r="AH459" s="259" t="n">
        <f aca="false">AG459+AC459</f>
        <v>-29681.740367</v>
      </c>
      <c r="AI459" s="259" t="n">
        <f aca="false">AH459-(IF(ISERROR(VLOOKUP(A459,'YTD Last'!$E$2:$Z$500,21,0)),0,VLOOKUP(A459,'YTD Last'!$E$2:$Z$500,21,0)))</f>
        <v>-15894.458395</v>
      </c>
      <c r="AJ459" s="259" t="n">
        <f aca="false">AH459-IF(ISERROR(VLOOKUP(A459,'QTD Last'!$A$2:$AH$600,34,0)),0,VLOOKUP(A459,'QTD Last'!$A$2:$AH$600,34,0))</f>
        <v>-636.804058000002</v>
      </c>
      <c r="AK459" s="259" t="n">
        <f aca="false">AH459-IF(ISERROR(VLOOKUP(A459,'MTD Last'!$A$2:$AH$600,34,0)),0,VLOOKUP(A459,'MTD Last'!$A$2:$AH$600,34,0))</f>
        <v>-636.804058000002</v>
      </c>
      <c r="AL459" s="259" t="n">
        <f aca="false">AD459-AE459</f>
        <v>-636.804058</v>
      </c>
      <c r="AM459" s="269" t="str">
        <f aca="false">ROUND((L459-Control!$C$3)/365,0)&amp;" Year"</f>
        <v>-22 Year</v>
      </c>
      <c r="AN459" s="260" t="n">
        <f aca="false">IF(F459="AAA",1,IF(F459="AA+",2,IF(F459="AA",3,IF(F459="AA-",4,IF(F459="A+",5,IF(F459="A",6,IF(F459="A-",7,IF(F459="BBB+",8,"Code"))))))))</f>
        <v>7</v>
      </c>
      <c r="AO459" s="260" t="str">
        <f aca="false">IF(F459="BBB",9,IF(F459="BBB-",10,IF(F459="BB+",11,IF(F459="BB",12,IF(F459="BB-",13,IF(F459="B+",14,IF(F459="B",15,IF(F459="B-",16,"Code"))))))))</f>
        <v>Code</v>
      </c>
      <c r="AP459" s="260" t="n">
        <f aca="false">IF(AN459="Code",AO459,AN459)</f>
        <v>7</v>
      </c>
      <c r="AQ459" s="259" t="n">
        <f aca="false">AH459-(IF(ISERROR(VLOOKUP(A459,'WTD Last'!$A$1:$AQ$605,34,0)),0,VLOOKUP(A459,'WTD Last'!$A$1:$AQ$605,34,0)))</f>
        <v>-2441.768355</v>
      </c>
      <c r="AR459" s="270" t="n">
        <f aca="false">R459-(IF(ISERROR(VLOOKUP(A459,'WTD Last'!$A$1:$AQ$605,18,0)),0,VLOOKUP(A459,'WTD Last'!$A$1:$AQ$605,18,0)))</f>
        <v>-2.22520399999999</v>
      </c>
      <c r="AS459" s="259" t="n">
        <f aca="false">O459-(IF(ISERROR(VLOOKUP(A459,'WTD Last'!$A$1:$AQ$605,15,0)),0,VLOOKUP(A459,'WTD Last'!$A$1:$AQ$605,15,0)))</f>
        <v>-8.98726699999997</v>
      </c>
      <c r="AT459" s="259" t="n">
        <f aca="false">N459*(P459/100)/360</f>
        <v>-83.3333333333333</v>
      </c>
      <c r="AU459" s="261" t="n">
        <v>45549</v>
      </c>
      <c r="AV459" s="261" t="n">
        <v>92433</v>
      </c>
      <c r="AW459" s="255"/>
      <c r="AX459" s="257"/>
    </row>
    <row r="460" customFormat="false" ht="12.75" hidden="false" customHeight="false" outlineLevel="0" collapsed="false">
      <c r="A460" s="255" t="n">
        <v>1366</v>
      </c>
      <c r="B460" s="255" t="n">
        <v>522</v>
      </c>
      <c r="C460" s="255" t="s">
        <v>2</v>
      </c>
      <c r="D460" s="255" t="s">
        <v>104</v>
      </c>
      <c r="E460" s="255" t="s">
        <v>401</v>
      </c>
      <c r="F460" s="255" t="s">
        <v>95</v>
      </c>
      <c r="G460" s="255" t="s">
        <v>188</v>
      </c>
      <c r="H460" s="255" t="s">
        <v>168</v>
      </c>
      <c r="I460" s="255" t="s">
        <v>156</v>
      </c>
      <c r="J460" s="256" t="s">
        <v>203</v>
      </c>
      <c r="K460" s="268" t="n">
        <v>36896</v>
      </c>
      <c r="L460" s="268" t="n">
        <v>38722</v>
      </c>
      <c r="M460" s="255" t="s">
        <v>155</v>
      </c>
      <c r="N460" s="257" t="n">
        <v>-10000000</v>
      </c>
      <c r="O460" s="257" t="n">
        <v>4073.055337</v>
      </c>
      <c r="P460" s="258" t="n">
        <v>0.8</v>
      </c>
      <c r="Q460" s="257" t="n">
        <v>82.380177</v>
      </c>
      <c r="R460" s="257" t="n">
        <v>81.784014</v>
      </c>
      <c r="S460" s="258" t="n">
        <v>-0.567905078715081</v>
      </c>
      <c r="T460" s="257" t="n">
        <v>-2313.10881176987</v>
      </c>
      <c r="U460" s="257" t="n">
        <v>-969.702729</v>
      </c>
      <c r="V460" s="257" t="n">
        <v>0</v>
      </c>
      <c r="W460" s="257" t="n">
        <v>-3282.81154076987</v>
      </c>
      <c r="X460" s="257" t="n">
        <v>-9688.267908</v>
      </c>
      <c r="Y460" s="257" t="n">
        <v>-12374.615673</v>
      </c>
      <c r="Z460" s="257" t="n">
        <v>-2686.347765</v>
      </c>
      <c r="AA460" s="257" t="n">
        <v>596.463775769866</v>
      </c>
      <c r="AB460" s="257" t="n">
        <v>-9688.267908</v>
      </c>
      <c r="AC460" s="257" t="n">
        <v>-12374.615673</v>
      </c>
      <c r="AD460" s="257" t="n">
        <v>-2686.347765</v>
      </c>
      <c r="AF460" s="257" t="n">
        <v>30150.7921321425</v>
      </c>
      <c r="AG460" s="259" t="n">
        <f aca="false">IF(ISERROR(VLOOKUP(B460,Acc_Cash!$A:$H,3,FALSE())),0,VLOOKUP(B460,Acc_Cash!$A:$H,3,FALSE()))</f>
        <v>0</v>
      </c>
      <c r="AH460" s="259" t="n">
        <f aca="false">AG460+AC460</f>
        <v>-12374.615673</v>
      </c>
      <c r="AI460" s="259" t="n">
        <f aca="false">AH460-(IF(ISERROR(VLOOKUP(A460,'YTD Last'!$E$2:$Z$500,21,0)),0,VLOOKUP(A460,'YTD Last'!$E$2:$Z$500,21,0)))</f>
        <v>-34771.686733</v>
      </c>
      <c r="AJ460" s="259" t="n">
        <f aca="false">AH460-IF(ISERROR(VLOOKUP(A460,'QTD Last'!$A$2:$AH$600,34,0)),0,VLOOKUP(A460,'QTD Last'!$A$2:$AH$600,34,0))</f>
        <v>-2686.347765</v>
      </c>
      <c r="AK460" s="259" t="n">
        <f aca="false">AH460-IF(ISERROR(VLOOKUP(A460,'MTD Last'!$A$2:$AH$600,34,0)),0,VLOOKUP(A460,'MTD Last'!$A$2:$AH$600,34,0))</f>
        <v>-2686.347765</v>
      </c>
      <c r="AL460" s="259" t="n">
        <f aca="false">AD460-AE460</f>
        <v>-2686.347765</v>
      </c>
      <c r="AM460" s="269" t="str">
        <f aca="false">ROUND((L460-Control!$C$3)/365,0)&amp;" Year"</f>
        <v>-20 Year</v>
      </c>
      <c r="AN460" s="260" t="n">
        <f aca="false">IF(F460="AAA",1,IF(F460="AA+",2,IF(F460="AA",3,IF(F460="AA-",4,IF(F460="A+",5,IF(F460="A",6,IF(F460="A-",7,IF(F460="BBB+",8,"Code"))))))))</f>
        <v>7</v>
      </c>
      <c r="AO460" s="260" t="str">
        <f aca="false">IF(F460="BBB",9,IF(F460="BBB-",10,IF(F460="BB+",11,IF(F460="BB",12,IF(F460="BB-",13,IF(F460="B+",14,IF(F460="B",15,IF(F460="B-",16,"Code"))))))))</f>
        <v>Code</v>
      </c>
      <c r="AP460" s="260" t="n">
        <f aca="false">IF(AN460="Code",AO460,AN460)</f>
        <v>7</v>
      </c>
      <c r="AQ460" s="259" t="n">
        <f aca="false">AH460-(IF(ISERROR(VLOOKUP(A460,'WTD Last'!$A$1:$AQ$605,34,0)),0,VLOOKUP(A460,'WTD Last'!$A$1:$AQ$605,34,0)))</f>
        <v>-13115.317754</v>
      </c>
      <c r="AR460" s="270" t="n">
        <f aca="false">R460-(IF(ISERROR(VLOOKUP(A460,'WTD Last'!$A$1:$AQ$605,18,0)),0,VLOOKUP(A460,'WTD Last'!$A$1:$AQ$605,18,0)))</f>
        <v>-2.706552</v>
      </c>
      <c r="AS460" s="259" t="n">
        <f aca="false">O460-(IF(ISERROR(VLOOKUP(A460,'WTD Last'!$A$1:$AQ$605,15,0)),0,VLOOKUP(A460,'WTD Last'!$A$1:$AQ$605,15,0)))</f>
        <v>-37.6582100000001</v>
      </c>
      <c r="AT460" s="259" t="n">
        <f aca="false">N460*(P460/100)/360</f>
        <v>-222.222222222222</v>
      </c>
      <c r="AV460" s="261" t="n">
        <v>92433</v>
      </c>
      <c r="AW460" s="255"/>
      <c r="AX460" s="257"/>
    </row>
    <row r="461" customFormat="false" ht="12.75" hidden="false" customHeight="false" outlineLevel="0" collapsed="false">
      <c r="A461" s="255" t="n">
        <v>1540</v>
      </c>
      <c r="B461" s="255" t="n">
        <v>587</v>
      </c>
      <c r="C461" s="255" t="s">
        <v>2</v>
      </c>
      <c r="D461" s="255" t="s">
        <v>157</v>
      </c>
      <c r="E461" s="255" t="s">
        <v>401</v>
      </c>
      <c r="F461" s="255" t="s">
        <v>95</v>
      </c>
      <c r="G461" s="255" t="s">
        <v>188</v>
      </c>
      <c r="H461" s="255" t="s">
        <v>168</v>
      </c>
      <c r="I461" s="255" t="s">
        <v>156</v>
      </c>
      <c r="J461" s="256" t="s">
        <v>158</v>
      </c>
      <c r="K461" s="268" t="n">
        <v>36896</v>
      </c>
      <c r="L461" s="268" t="n">
        <v>38722</v>
      </c>
      <c r="M461" s="255" t="s">
        <v>155</v>
      </c>
      <c r="N461" s="257" t="n">
        <v>10000000</v>
      </c>
      <c r="O461" s="257" t="n">
        <v>-4073.055337</v>
      </c>
      <c r="P461" s="258" t="n">
        <v>0.8</v>
      </c>
      <c r="Q461" s="257" t="n">
        <v>82.380177</v>
      </c>
      <c r="R461" s="257" t="n">
        <v>81.784014</v>
      </c>
      <c r="S461" s="258" t="n">
        <v>-0.567905078715081</v>
      </c>
      <c r="T461" s="257" t="n">
        <v>2313.10881176987</v>
      </c>
      <c r="U461" s="257" t="n">
        <v>969.702729</v>
      </c>
      <c r="V461" s="257" t="n">
        <v>0</v>
      </c>
      <c r="W461" s="257" t="n">
        <v>3282.81154076987</v>
      </c>
      <c r="X461" s="257" t="n">
        <v>9688.267908</v>
      </c>
      <c r="Y461" s="257" t="n">
        <v>12374.615673</v>
      </c>
      <c r="Z461" s="257" t="n">
        <v>2686.347765</v>
      </c>
      <c r="AA461" s="257" t="n">
        <v>-596.463775769866</v>
      </c>
      <c r="AB461" s="257" t="n">
        <v>9688.267908</v>
      </c>
      <c r="AC461" s="257" t="n">
        <v>12374.615673</v>
      </c>
      <c r="AD461" s="257" t="n">
        <v>2686.347765</v>
      </c>
      <c r="AF461" s="257" t="n">
        <v>-30150.7921321425</v>
      </c>
      <c r="AG461" s="259" t="n">
        <f aca="false">IF(ISERROR(VLOOKUP(B461,Acc_Cash!$A:$H,3,FALSE())),0,VLOOKUP(B461,Acc_Cash!$A:$H,3,FALSE()))</f>
        <v>0</v>
      </c>
      <c r="AH461" s="259" t="n">
        <f aca="false">AG461+AC461</f>
        <v>12374.615673</v>
      </c>
      <c r="AI461" s="259" t="n">
        <f aca="false">AH461-(IF(ISERROR(VLOOKUP(A461,'YTD Last'!$E$2:$Z$500,21,0)),0,VLOOKUP(A461,'YTD Last'!$E$2:$Z$500,21,0)))</f>
        <v>34771.686733</v>
      </c>
      <c r="AJ461" s="259" t="n">
        <f aca="false">AH461-IF(ISERROR(VLOOKUP(A461,'QTD Last'!$A$2:$AH$600,34,0)),0,VLOOKUP(A461,'QTD Last'!$A$2:$AH$600,34,0))</f>
        <v>2686.347765</v>
      </c>
      <c r="AK461" s="259" t="n">
        <f aca="false">AH461-IF(ISERROR(VLOOKUP(A461,'MTD Last'!$A$2:$AH$600,34,0)),0,VLOOKUP(A461,'MTD Last'!$A$2:$AH$600,34,0))</f>
        <v>2686.347765</v>
      </c>
      <c r="AL461" s="259" t="n">
        <f aca="false">AD461-AE461</f>
        <v>2686.347765</v>
      </c>
      <c r="AM461" s="269" t="str">
        <f aca="false">ROUND((L461-Control!$C$3)/365,0)&amp;" Year"</f>
        <v>-20 Year</v>
      </c>
      <c r="AN461" s="260" t="n">
        <f aca="false">IF(F461="AAA",1,IF(F461="AA+",2,IF(F461="AA",3,IF(F461="AA-",4,IF(F461="A+",5,IF(F461="A",6,IF(F461="A-",7,IF(F461="BBB+",8,"Code"))))))))</f>
        <v>7</v>
      </c>
      <c r="AO461" s="260" t="str">
        <f aca="false">IF(F461="BBB",9,IF(F461="BBB-",10,IF(F461="BB+",11,IF(F461="BB",12,IF(F461="BB-",13,IF(F461="B+",14,IF(F461="B",15,IF(F461="B-",16,"Code"))))))))</f>
        <v>Code</v>
      </c>
      <c r="AP461" s="260" t="n">
        <f aca="false">IF(AN461="Code",AO461,AN461)</f>
        <v>7</v>
      </c>
      <c r="AQ461" s="259" t="n">
        <f aca="false">AH461-(IF(ISERROR(VLOOKUP(A461,'WTD Last'!$A$1:$AQ$605,34,0)),0,VLOOKUP(A461,'WTD Last'!$A$1:$AQ$605,34,0)))</f>
        <v>13115.317754</v>
      </c>
      <c r="AR461" s="270" t="n">
        <f aca="false">R461-(IF(ISERROR(VLOOKUP(A461,'WTD Last'!$A$1:$AQ$605,18,0)),0,VLOOKUP(A461,'WTD Last'!$A$1:$AQ$605,18,0)))</f>
        <v>-2.706552</v>
      </c>
      <c r="AS461" s="259" t="n">
        <f aca="false">O461-(IF(ISERROR(VLOOKUP(A461,'WTD Last'!$A$1:$AQ$605,15,0)),0,VLOOKUP(A461,'WTD Last'!$A$1:$AQ$605,15,0)))</f>
        <v>37.6582100000001</v>
      </c>
      <c r="AT461" s="259" t="n">
        <f aca="false">N461*(P461/100)/360</f>
        <v>222.222222222222</v>
      </c>
      <c r="AV461" s="261" t="n">
        <v>92433</v>
      </c>
      <c r="AW461" s="255"/>
      <c r="AX461" s="257"/>
    </row>
    <row r="462" customFormat="false" ht="12.75" hidden="false" customHeight="false" outlineLevel="0" collapsed="false">
      <c r="A462" s="255" t="n">
        <v>1367</v>
      </c>
      <c r="B462" s="255" t="n">
        <v>523</v>
      </c>
      <c r="C462" s="255" t="s">
        <v>2</v>
      </c>
      <c r="D462" s="255" t="s">
        <v>104</v>
      </c>
      <c r="E462" s="255" t="s">
        <v>402</v>
      </c>
      <c r="F462" s="255" t="s">
        <v>102</v>
      </c>
      <c r="G462" s="255" t="s">
        <v>96</v>
      </c>
      <c r="H462" s="255" t="s">
        <v>168</v>
      </c>
      <c r="I462" s="255" t="s">
        <v>156</v>
      </c>
      <c r="J462" s="256" t="s">
        <v>189</v>
      </c>
      <c r="K462" s="268" t="n">
        <v>36896</v>
      </c>
      <c r="L462" s="268" t="n">
        <v>38722</v>
      </c>
      <c r="M462" s="255" t="s">
        <v>155</v>
      </c>
      <c r="N462" s="257" t="n">
        <v>-10000000</v>
      </c>
      <c r="O462" s="257" t="n">
        <v>4030.570721</v>
      </c>
      <c r="P462" s="258" t="n">
        <v>0.35</v>
      </c>
      <c r="Q462" s="257" t="n">
        <v>43.538644</v>
      </c>
      <c r="R462" s="257" t="n">
        <v>43.497459</v>
      </c>
      <c r="S462" s="258" t="n">
        <v>-0.0310331512226963</v>
      </c>
      <c r="T462" s="257" t="n">
        <v>-125.081310698565</v>
      </c>
      <c r="U462" s="257" t="n">
        <v>-522.114192</v>
      </c>
      <c r="V462" s="257" t="n">
        <v>0</v>
      </c>
      <c r="W462" s="257" t="n">
        <v>-647.195502698565</v>
      </c>
      <c r="X462" s="257" t="n">
        <v>27252.508321</v>
      </c>
      <c r="Y462" s="257" t="n">
        <v>27021.223458</v>
      </c>
      <c r="Z462" s="257" t="n">
        <v>-231.284863000001</v>
      </c>
      <c r="AA462" s="257" t="n">
        <v>415.910639698564</v>
      </c>
      <c r="AB462" s="257" t="n">
        <v>27252.508321</v>
      </c>
      <c r="AC462" s="257" t="n">
        <v>27021.223458</v>
      </c>
      <c r="AD462" s="257" t="n">
        <v>-231.284863000001</v>
      </c>
      <c r="AF462" s="257" t="n">
        <v>23206.0109261575</v>
      </c>
      <c r="AG462" s="259" t="n">
        <f aca="false">IF(ISERROR(VLOOKUP(B462,Acc_Cash!$A:$H,3,FALSE())),0,VLOOKUP(B462,Acc_Cash!$A:$H,3,FALSE()))</f>
        <v>0</v>
      </c>
      <c r="AH462" s="259" t="n">
        <f aca="false">AG462+AC462</f>
        <v>27021.223458</v>
      </c>
      <c r="AI462" s="259" t="n">
        <f aca="false">AH462-(IF(ISERROR(VLOOKUP(A462,'YTD Last'!$E$2:$Z$500,21,0)),0,VLOOKUP(A462,'YTD Last'!$E$2:$Z$500,21,0)))</f>
        <v>-123374.429852</v>
      </c>
      <c r="AJ462" s="259" t="n">
        <f aca="false">AH462-IF(ISERROR(VLOOKUP(A462,'QTD Last'!$A$2:$AH$600,34,0)),0,VLOOKUP(A462,'QTD Last'!$A$2:$AH$600,34,0))</f>
        <v>-231.284863000001</v>
      </c>
      <c r="AK462" s="259" t="n">
        <f aca="false">AH462-IF(ISERROR(VLOOKUP(A462,'MTD Last'!$A$2:$AH$600,34,0)),0,VLOOKUP(A462,'MTD Last'!$A$2:$AH$600,34,0))</f>
        <v>-231.284863000001</v>
      </c>
      <c r="AL462" s="259" t="n">
        <f aca="false">AD462-AE462</f>
        <v>-231.284863000001</v>
      </c>
      <c r="AM462" s="269" t="str">
        <f aca="false">ROUND((L462-Control!$C$3)/365,0)&amp;" Year"</f>
        <v>-20 Year</v>
      </c>
      <c r="AN462" s="260" t="n">
        <f aca="false">IF(F462="AAA",1,IF(F462="AA+",2,IF(F462="AA",3,IF(F462="AA-",4,IF(F462="A+",5,IF(F462="A",6,IF(F462="A-",7,IF(F462="BBB+",8,"Code"))))))))</f>
        <v>6</v>
      </c>
      <c r="AO462" s="260" t="str">
        <f aca="false">IF(F462="BBB",9,IF(F462="BBB-",10,IF(F462="BB+",11,IF(F462="BB",12,IF(F462="BB-",13,IF(F462="B+",14,IF(F462="B",15,IF(F462="B-",16,"Code"))))))))</f>
        <v>Code</v>
      </c>
      <c r="AP462" s="260" t="n">
        <f aca="false">IF(AN462="Code",AO462,AN462)</f>
        <v>6</v>
      </c>
      <c r="AQ462" s="259" t="n">
        <f aca="false">AH462-(IF(ISERROR(VLOOKUP(A462,'WTD Last'!$A$1:$AQ$605,34,0)),0,VLOOKUP(A462,'WTD Last'!$A$1:$AQ$605,34,0)))</f>
        <v>-25419.938688</v>
      </c>
      <c r="AR462" s="270" t="n">
        <f aca="false">R462-(IF(ISERROR(VLOOKUP(A462,'WTD Last'!$A$1:$AQ$605,18,0)),0,VLOOKUP(A462,'WTD Last'!$A$1:$AQ$605,18,0)))</f>
        <v>-5.802669</v>
      </c>
      <c r="AS462" s="259" t="n">
        <f aca="false">O462-(IF(ISERROR(VLOOKUP(A462,'WTD Last'!$A$1:$AQ$605,15,0)),0,VLOOKUP(A462,'WTD Last'!$A$1:$AQ$605,15,0)))</f>
        <v>-35.3356389999999</v>
      </c>
      <c r="AT462" s="259" t="n">
        <f aca="false">N462*(P462/100)/360</f>
        <v>-97.2222222222222</v>
      </c>
      <c r="AV462" s="261" t="n">
        <v>55078</v>
      </c>
      <c r="AW462" s="255"/>
      <c r="AX462" s="257"/>
    </row>
    <row r="463" customFormat="false" ht="12.75" hidden="false" customHeight="false" outlineLevel="0" collapsed="false">
      <c r="A463" s="255" t="n">
        <v>1541</v>
      </c>
      <c r="B463" s="255" t="n">
        <v>588</v>
      </c>
      <c r="C463" s="255" t="s">
        <v>2</v>
      </c>
      <c r="D463" s="255" t="s">
        <v>157</v>
      </c>
      <c r="E463" s="255" t="s">
        <v>402</v>
      </c>
      <c r="F463" s="255" t="s">
        <v>102</v>
      </c>
      <c r="G463" s="255" t="s">
        <v>96</v>
      </c>
      <c r="H463" s="255" t="s">
        <v>168</v>
      </c>
      <c r="I463" s="255" t="s">
        <v>156</v>
      </c>
      <c r="J463" s="256" t="s">
        <v>158</v>
      </c>
      <c r="K463" s="268" t="n">
        <v>36896</v>
      </c>
      <c r="L463" s="268" t="n">
        <v>38722</v>
      </c>
      <c r="M463" s="255" t="s">
        <v>155</v>
      </c>
      <c r="N463" s="257" t="n">
        <v>10000000</v>
      </c>
      <c r="O463" s="257" t="n">
        <v>-4030.570721</v>
      </c>
      <c r="P463" s="258" t="n">
        <v>0.35</v>
      </c>
      <c r="Q463" s="257" t="n">
        <v>43.538644</v>
      </c>
      <c r="R463" s="257" t="n">
        <v>43.497459</v>
      </c>
      <c r="S463" s="258" t="n">
        <v>-0.0310331512226963</v>
      </c>
      <c r="T463" s="257" t="n">
        <v>125.081310698565</v>
      </c>
      <c r="U463" s="257" t="n">
        <v>522.114192</v>
      </c>
      <c r="V463" s="257" t="n">
        <v>0</v>
      </c>
      <c r="W463" s="257" t="n">
        <v>647.195502698565</v>
      </c>
      <c r="X463" s="257" t="n">
        <v>-27252.508321</v>
      </c>
      <c r="Y463" s="257" t="n">
        <v>-27021.223458</v>
      </c>
      <c r="Z463" s="257" t="n">
        <v>231.284863000001</v>
      </c>
      <c r="AA463" s="257" t="n">
        <v>-415.910639698564</v>
      </c>
      <c r="AB463" s="257" t="n">
        <v>-27252.508321</v>
      </c>
      <c r="AC463" s="257" t="n">
        <v>-27021.223458</v>
      </c>
      <c r="AD463" s="257" t="n">
        <v>231.284863000001</v>
      </c>
      <c r="AF463" s="257" t="n">
        <v>-23206.0109261575</v>
      </c>
      <c r="AG463" s="259" t="n">
        <f aca="false">IF(ISERROR(VLOOKUP(B463,Acc_Cash!$A:$H,3,FALSE())),0,VLOOKUP(B463,Acc_Cash!$A:$H,3,FALSE()))</f>
        <v>0</v>
      </c>
      <c r="AH463" s="259" t="n">
        <f aca="false">AG463+AC463</f>
        <v>-27021.223458</v>
      </c>
      <c r="AI463" s="259" t="n">
        <f aca="false">AH463-(IF(ISERROR(VLOOKUP(A463,'YTD Last'!$E$2:$Z$500,21,0)),0,VLOOKUP(A463,'YTD Last'!$E$2:$Z$500,21,0)))</f>
        <v>123374.429852</v>
      </c>
      <c r="AJ463" s="259" t="n">
        <f aca="false">AH463-IF(ISERROR(VLOOKUP(A463,'QTD Last'!$A$2:$AH$600,34,0)),0,VLOOKUP(A463,'QTD Last'!$A$2:$AH$600,34,0))</f>
        <v>231.284863000001</v>
      </c>
      <c r="AK463" s="259" t="n">
        <f aca="false">AH463-IF(ISERROR(VLOOKUP(A463,'MTD Last'!$A$2:$AH$600,34,0)),0,VLOOKUP(A463,'MTD Last'!$A$2:$AH$600,34,0))</f>
        <v>231.284863000001</v>
      </c>
      <c r="AL463" s="259" t="n">
        <f aca="false">AD463-AE463</f>
        <v>231.284863000001</v>
      </c>
      <c r="AM463" s="269" t="str">
        <f aca="false">ROUND((L463-Control!$C$3)/365,0)&amp;" Year"</f>
        <v>-20 Year</v>
      </c>
      <c r="AN463" s="260" t="n">
        <f aca="false">IF(F463="AAA",1,IF(F463="AA+",2,IF(F463="AA",3,IF(F463="AA-",4,IF(F463="A+",5,IF(F463="A",6,IF(F463="A-",7,IF(F463="BBB+",8,"Code"))))))))</f>
        <v>6</v>
      </c>
      <c r="AO463" s="260" t="str">
        <f aca="false">IF(F463="BBB",9,IF(F463="BBB-",10,IF(F463="BB+",11,IF(F463="BB",12,IF(F463="BB-",13,IF(F463="B+",14,IF(F463="B",15,IF(F463="B-",16,"Code"))))))))</f>
        <v>Code</v>
      </c>
      <c r="AP463" s="260" t="n">
        <f aca="false">IF(AN463="Code",AO463,AN463)</f>
        <v>6</v>
      </c>
      <c r="AQ463" s="259" t="n">
        <f aca="false">AH463-(IF(ISERROR(VLOOKUP(A463,'WTD Last'!$A$1:$AQ$605,34,0)),0,VLOOKUP(A463,'WTD Last'!$A$1:$AQ$605,34,0)))</f>
        <v>25419.938688</v>
      </c>
      <c r="AR463" s="270" t="n">
        <f aca="false">R463-(IF(ISERROR(VLOOKUP(A463,'WTD Last'!$A$1:$AQ$605,18,0)),0,VLOOKUP(A463,'WTD Last'!$A$1:$AQ$605,18,0)))</f>
        <v>-5.802669</v>
      </c>
      <c r="AS463" s="259" t="n">
        <f aca="false">O463-(IF(ISERROR(VLOOKUP(A463,'WTD Last'!$A$1:$AQ$605,15,0)),0,VLOOKUP(A463,'WTD Last'!$A$1:$AQ$605,15,0)))</f>
        <v>35.3356389999999</v>
      </c>
      <c r="AT463" s="259" t="n">
        <f aca="false">N463*(P463/100)/360</f>
        <v>97.2222222222222</v>
      </c>
      <c r="AV463" s="261" t="n">
        <v>55078</v>
      </c>
      <c r="AW463" s="255"/>
      <c r="AX463" s="257"/>
    </row>
    <row r="464" customFormat="false" ht="12.75" hidden="false" customHeight="false" outlineLevel="0" collapsed="false">
      <c r="A464" s="255" t="n">
        <v>883</v>
      </c>
      <c r="B464" s="255" t="n">
        <v>827</v>
      </c>
      <c r="C464" s="255" t="s">
        <v>3</v>
      </c>
      <c r="D464" s="255" t="s">
        <v>192</v>
      </c>
      <c r="E464" s="255" t="s">
        <v>403</v>
      </c>
      <c r="F464" s="255" t="s">
        <v>109</v>
      </c>
      <c r="I464" s="255" t="s">
        <v>175</v>
      </c>
      <c r="J464" s="256" t="s">
        <v>154</v>
      </c>
      <c r="K464" s="268" t="n">
        <v>36648</v>
      </c>
      <c r="L464" s="268" t="n">
        <v>38474</v>
      </c>
      <c r="M464" s="255" t="s">
        <v>155</v>
      </c>
      <c r="N464" s="257" t="n">
        <v>5000000</v>
      </c>
      <c r="P464" s="258" t="n">
        <v>6.4</v>
      </c>
      <c r="Q464" s="257" t="n">
        <v>0</v>
      </c>
      <c r="R464" s="257" t="n">
        <v>0</v>
      </c>
      <c r="S464" s="258" t="n">
        <v>0</v>
      </c>
      <c r="T464" s="257" t="n">
        <v>0</v>
      </c>
      <c r="U464" s="257" t="n">
        <v>0</v>
      </c>
      <c r="V464" s="257" t="n">
        <v>0</v>
      </c>
      <c r="W464" s="257" t="n">
        <v>0</v>
      </c>
      <c r="X464" s="257" t="n">
        <v>0</v>
      </c>
      <c r="Y464" s="257" t="n">
        <v>0</v>
      </c>
      <c r="Z464" s="257" t="n">
        <v>0</v>
      </c>
      <c r="AA464" s="257" t="n">
        <v>0</v>
      </c>
      <c r="AB464" s="257" t="n">
        <v>0</v>
      </c>
      <c r="AC464" s="257" t="n">
        <v>0</v>
      </c>
      <c r="AD464" s="257" t="n">
        <v>0</v>
      </c>
      <c r="AG464" s="259" t="n">
        <f aca="false">IF(ISERROR(VLOOKUP(B464,Acc_Cash!$A:$H,3,FALSE())),0,VLOOKUP(B464,Acc_Cash!$A:$H,3,FALSE()))</f>
        <v>80000</v>
      </c>
      <c r="AH464" s="259" t="n">
        <f aca="false">AG464+AC464</f>
        <v>80000</v>
      </c>
      <c r="AI464" s="259" t="n">
        <f aca="false">AH464-(IF(ISERROR(VLOOKUP(A464,'YTD Last'!$E$2:$Z$500,21,0)),0,VLOOKUP(A464,'YTD Last'!$E$2:$Z$500,21,0)))</f>
        <v>80000</v>
      </c>
      <c r="AJ464" s="259" t="n">
        <f aca="false">AH464-IF(ISERROR(VLOOKUP(A464,'QTD Last'!$A$2:$AH$600,34,0)),0,VLOOKUP(A464,'QTD Last'!$A$2:$AH$600,34,0))</f>
        <v>0</v>
      </c>
      <c r="AK464" s="259" t="n">
        <f aca="false">AH464-IF(ISERROR(VLOOKUP(A464,'MTD Last'!$A$2:$AH$600,34,0)),0,VLOOKUP(A464,'MTD Last'!$A$2:$AH$600,34,0))</f>
        <v>0</v>
      </c>
      <c r="AL464" s="259" t="n">
        <f aca="false">AD464-AE464</f>
        <v>0</v>
      </c>
      <c r="AM464" s="269" t="str">
        <f aca="false">ROUND((L464-Control!$C$3)/365,0)&amp;" Year"</f>
        <v>-20 Year</v>
      </c>
      <c r="AN464" s="260" t="str">
        <f aca="false">IF(F464="AAA",1,IF(F464="AA+",2,IF(F464="AA",3,IF(F464="AA-",4,IF(F464="A+",5,IF(F464="A",6,IF(F464="A-",7,IF(F464="BBB+",8,"Code"))))))))</f>
        <v>Code</v>
      </c>
      <c r="AO464" s="260" t="str">
        <f aca="false">IF(F464="BBB",9,IF(F464="BBB-",10,IF(F464="BB+",11,IF(F464="BB",12,IF(F464="BB-",13,IF(F464="B+",14,IF(F464="B",15,IF(F464="B-",16,"Code"))))))))</f>
        <v>Code</v>
      </c>
      <c r="AP464" s="260" t="str">
        <f aca="false">IF(AN464="Code",AO464,AN464)</f>
        <v>Code</v>
      </c>
      <c r="AQ464" s="259" t="n">
        <f aca="false">AH464-(IF(ISERROR(VLOOKUP(A464,'WTD Last'!$A$1:$AQ$605,34,0)),0,VLOOKUP(A464,'WTD Last'!$A$1:$AQ$605,34,0)))</f>
        <v>0</v>
      </c>
      <c r="AR464" s="270" t="n">
        <f aca="false">R464-(IF(ISERROR(VLOOKUP(A464,'WTD Last'!$A$1:$AQ$605,18,0)),0,VLOOKUP(A464,'WTD Last'!$A$1:$AQ$605,18,0)))</f>
        <v>0</v>
      </c>
      <c r="AS464" s="259" t="n">
        <f aca="false">O464-(IF(ISERROR(VLOOKUP(A464,'WTD Last'!$A$1:$AQ$605,15,0)),0,VLOOKUP(A464,'WTD Last'!$A$1:$AQ$605,15,0)))</f>
        <v>0</v>
      </c>
      <c r="AT464" s="259" t="n">
        <f aca="false">N464*(P464/100)/360</f>
        <v>888.888888888889</v>
      </c>
      <c r="AU464" s="261" t="n">
        <v>93466</v>
      </c>
      <c r="AW464" s="255"/>
      <c r="AX464" s="257"/>
    </row>
    <row r="465" customFormat="false" ht="12.75" hidden="false" customHeight="false" outlineLevel="0" collapsed="false">
      <c r="A465" s="255" t="n">
        <v>884</v>
      </c>
      <c r="B465" s="255" t="n">
        <v>828</v>
      </c>
      <c r="C465" s="255" t="s">
        <v>3</v>
      </c>
      <c r="D465" s="255" t="s">
        <v>222</v>
      </c>
      <c r="E465" s="255" t="s">
        <v>403</v>
      </c>
      <c r="F465" s="255" t="s">
        <v>109</v>
      </c>
      <c r="I465" s="255" t="s">
        <v>177</v>
      </c>
      <c r="J465" s="256" t="s">
        <v>154</v>
      </c>
      <c r="K465" s="268" t="n">
        <v>36648</v>
      </c>
      <c r="L465" s="268" t="n">
        <v>38474</v>
      </c>
      <c r="M465" s="255" t="s">
        <v>155</v>
      </c>
      <c r="N465" s="257" t="n">
        <v>-5000000</v>
      </c>
      <c r="P465" s="258" t="n">
        <v>6.4</v>
      </c>
      <c r="Q465" s="257" t="n">
        <v>0</v>
      </c>
      <c r="R465" s="257" t="n">
        <v>0</v>
      </c>
      <c r="S465" s="258" t="n">
        <v>0</v>
      </c>
      <c r="T465" s="257" t="n">
        <v>0</v>
      </c>
      <c r="U465" s="257" t="n">
        <v>0</v>
      </c>
      <c r="V465" s="257" t="n">
        <v>0</v>
      </c>
      <c r="W465" s="257" t="n">
        <v>0</v>
      </c>
      <c r="X465" s="257" t="n">
        <v>0</v>
      </c>
      <c r="Y465" s="257" t="n">
        <v>0</v>
      </c>
      <c r="Z465" s="257" t="n">
        <v>0</v>
      </c>
      <c r="AA465" s="257" t="n">
        <v>0</v>
      </c>
      <c r="AB465" s="257" t="n">
        <v>0</v>
      </c>
      <c r="AC465" s="257" t="n">
        <v>0</v>
      </c>
      <c r="AD465" s="257" t="n">
        <v>0</v>
      </c>
      <c r="AG465" s="259" t="n">
        <f aca="false">IF(ISERROR(VLOOKUP(B465,Acc_Cash!$A:$H,3,FALSE())),0,VLOOKUP(B465,Acc_Cash!$A:$H,3,FALSE()))</f>
        <v>-80000</v>
      </c>
      <c r="AH465" s="259" t="n">
        <f aca="false">AG465+AC465</f>
        <v>-80000</v>
      </c>
      <c r="AI465" s="259" t="n">
        <f aca="false">AH465-(IF(ISERROR(VLOOKUP(A465,'YTD Last'!$E$2:$Z$500,21,0)),0,VLOOKUP(A465,'YTD Last'!$E$2:$Z$500,21,0)))</f>
        <v>-80000</v>
      </c>
      <c r="AJ465" s="259" t="n">
        <f aca="false">AH465-IF(ISERROR(VLOOKUP(A465,'QTD Last'!$A$2:$AH$600,34,0)),0,VLOOKUP(A465,'QTD Last'!$A$2:$AH$600,34,0))</f>
        <v>0</v>
      </c>
      <c r="AK465" s="259" t="n">
        <f aca="false">AH465-IF(ISERROR(VLOOKUP(A465,'MTD Last'!$A$2:$AH$600,34,0)),0,VLOOKUP(A465,'MTD Last'!$A$2:$AH$600,34,0))</f>
        <v>0</v>
      </c>
      <c r="AL465" s="259" t="n">
        <f aca="false">AD465-AE465</f>
        <v>0</v>
      </c>
      <c r="AM465" s="269" t="str">
        <f aca="false">ROUND((L465-Control!$C$3)/365,0)&amp;" Year"</f>
        <v>-20 Year</v>
      </c>
      <c r="AN465" s="260" t="str">
        <f aca="false">IF(F465="AAA",1,IF(F465="AA+",2,IF(F465="AA",3,IF(F465="AA-",4,IF(F465="A+",5,IF(F465="A",6,IF(F465="A-",7,IF(F465="BBB+",8,"Code"))))))))</f>
        <v>Code</v>
      </c>
      <c r="AO465" s="260" t="str">
        <f aca="false">IF(F465="BBB",9,IF(F465="BBB-",10,IF(F465="BB+",11,IF(F465="BB",12,IF(F465="BB-",13,IF(F465="B+",14,IF(F465="B",15,IF(F465="B-",16,"Code"))))))))</f>
        <v>Code</v>
      </c>
      <c r="AP465" s="260" t="str">
        <f aca="false">IF(AN465="Code",AO465,AN465)</f>
        <v>Code</v>
      </c>
      <c r="AQ465" s="259" t="n">
        <f aca="false">AH465-(IF(ISERROR(VLOOKUP(A465,'WTD Last'!$A$1:$AQ$605,34,0)),0,VLOOKUP(A465,'WTD Last'!$A$1:$AQ$605,34,0)))</f>
        <v>0</v>
      </c>
      <c r="AR465" s="270" t="n">
        <f aca="false">R465-(IF(ISERROR(VLOOKUP(A465,'WTD Last'!$A$1:$AQ$605,18,0)),0,VLOOKUP(A465,'WTD Last'!$A$1:$AQ$605,18,0)))</f>
        <v>0</v>
      </c>
      <c r="AS465" s="259" t="n">
        <f aca="false">O465-(IF(ISERROR(VLOOKUP(A465,'WTD Last'!$A$1:$AQ$605,15,0)),0,VLOOKUP(A465,'WTD Last'!$A$1:$AQ$605,15,0)))</f>
        <v>0</v>
      </c>
      <c r="AT465" s="259" t="n">
        <f aca="false">N465*(P465/100)/360</f>
        <v>-888.888888888889</v>
      </c>
      <c r="AU465" s="261" t="n">
        <v>45549</v>
      </c>
      <c r="AW465" s="255"/>
      <c r="AX465" s="257"/>
    </row>
    <row r="466" customFormat="false" ht="12.75" hidden="false" customHeight="false" outlineLevel="0" collapsed="false">
      <c r="A466" s="255" t="n">
        <v>885</v>
      </c>
      <c r="B466" s="255" t="n">
        <v>830</v>
      </c>
      <c r="C466" s="255" t="s">
        <v>2</v>
      </c>
      <c r="D466" s="255" t="s">
        <v>223</v>
      </c>
      <c r="E466" s="255" t="s">
        <v>403</v>
      </c>
      <c r="F466" s="255" t="s">
        <v>109</v>
      </c>
      <c r="I466" s="255" t="s">
        <v>3</v>
      </c>
      <c r="J466" s="256" t="s">
        <v>154</v>
      </c>
      <c r="K466" s="268" t="n">
        <v>36648</v>
      </c>
      <c r="L466" s="268" t="n">
        <v>38474</v>
      </c>
      <c r="M466" s="255" t="s">
        <v>155</v>
      </c>
      <c r="N466" s="257" t="n">
        <v>5000000</v>
      </c>
      <c r="P466" s="258" t="n">
        <v>6.4</v>
      </c>
      <c r="Q466" s="257" t="n">
        <v>0</v>
      </c>
      <c r="R466" s="257" t="n">
        <v>0</v>
      </c>
      <c r="S466" s="258" t="n">
        <v>0</v>
      </c>
      <c r="T466" s="257" t="n">
        <v>0</v>
      </c>
      <c r="U466" s="257" t="n">
        <v>0</v>
      </c>
      <c r="V466" s="257" t="n">
        <v>0</v>
      </c>
      <c r="W466" s="257" t="n">
        <v>0</v>
      </c>
      <c r="X466" s="257" t="n">
        <v>0</v>
      </c>
      <c r="Y466" s="257" t="n">
        <v>0</v>
      </c>
      <c r="Z466" s="257" t="n">
        <v>0</v>
      </c>
      <c r="AA466" s="257" t="n">
        <v>0</v>
      </c>
      <c r="AB466" s="257" t="n">
        <v>0</v>
      </c>
      <c r="AC466" s="257" t="n">
        <v>0</v>
      </c>
      <c r="AD466" s="257" t="n">
        <v>0</v>
      </c>
      <c r="AG466" s="259" t="n">
        <f aca="false">IF(ISERROR(VLOOKUP(B466,Acc_Cash!$A:$H,3,FALSE())),0,VLOOKUP(B466,Acc_Cash!$A:$H,3,FALSE()))</f>
        <v>80000</v>
      </c>
      <c r="AH466" s="259" t="n">
        <f aca="false">AG466+AC466</f>
        <v>80000</v>
      </c>
      <c r="AI466" s="259" t="n">
        <f aca="false">AH466-(IF(ISERROR(VLOOKUP(A466,'YTD Last'!$E$2:$Z$500,21,0)),0,VLOOKUP(A466,'YTD Last'!$E$2:$Z$500,21,0)))</f>
        <v>80000</v>
      </c>
      <c r="AJ466" s="259" t="n">
        <f aca="false">AH466-IF(ISERROR(VLOOKUP(A466,'QTD Last'!$A$2:$AH$600,34,0)),0,VLOOKUP(A466,'QTD Last'!$A$2:$AH$600,34,0))</f>
        <v>0</v>
      </c>
      <c r="AK466" s="259" t="n">
        <f aca="false">AH466-IF(ISERROR(VLOOKUP(A466,'MTD Last'!$A$2:$AH$600,34,0)),0,VLOOKUP(A466,'MTD Last'!$A$2:$AH$600,34,0))</f>
        <v>0</v>
      </c>
      <c r="AL466" s="259" t="n">
        <f aca="false">AD466-AE466</f>
        <v>0</v>
      </c>
      <c r="AM466" s="269" t="str">
        <f aca="false">ROUND((L466-Control!$C$3)/365,0)&amp;" Year"</f>
        <v>-20 Year</v>
      </c>
      <c r="AN466" s="260" t="str">
        <f aca="false">IF(F466="AAA",1,IF(F466="AA+",2,IF(F466="AA",3,IF(F466="AA-",4,IF(F466="A+",5,IF(F466="A",6,IF(F466="A-",7,IF(F466="BBB+",8,"Code"))))))))</f>
        <v>Code</v>
      </c>
      <c r="AO466" s="260" t="str">
        <f aca="false">IF(F466="BBB",9,IF(F466="BBB-",10,IF(F466="BB+",11,IF(F466="BB",12,IF(F466="BB-",13,IF(F466="B+",14,IF(F466="B",15,IF(F466="B-",16,"Code"))))))))</f>
        <v>Code</v>
      </c>
      <c r="AP466" s="260" t="str">
        <f aca="false">IF(AN466="Code",AO466,AN466)</f>
        <v>Code</v>
      </c>
      <c r="AQ466" s="259" t="n">
        <f aca="false">AH466-(IF(ISERROR(VLOOKUP(A466,'WTD Last'!$A$1:$AQ$605,34,0)),0,VLOOKUP(A466,'WTD Last'!$A$1:$AQ$605,34,0)))</f>
        <v>0</v>
      </c>
      <c r="AR466" s="270" t="n">
        <f aca="false">R466-(IF(ISERROR(VLOOKUP(A466,'WTD Last'!$A$1:$AQ$605,18,0)),0,VLOOKUP(A466,'WTD Last'!$A$1:$AQ$605,18,0)))</f>
        <v>0</v>
      </c>
      <c r="AS466" s="259" t="n">
        <f aca="false">O466-(IF(ISERROR(VLOOKUP(A466,'WTD Last'!$A$1:$AQ$605,15,0)),0,VLOOKUP(A466,'WTD Last'!$A$1:$AQ$605,15,0)))</f>
        <v>0</v>
      </c>
      <c r="AT466" s="259" t="n">
        <f aca="false">N466*(P466/100)/360</f>
        <v>888.888888888889</v>
      </c>
      <c r="AU466" s="261" t="n">
        <v>1305</v>
      </c>
      <c r="AW466" s="255"/>
      <c r="AX466" s="257"/>
    </row>
    <row r="467" customFormat="false" ht="12.75" hidden="false" customHeight="false" outlineLevel="0" collapsed="false">
      <c r="A467" s="255" t="n">
        <v>1368</v>
      </c>
      <c r="B467" s="255" t="n">
        <v>524</v>
      </c>
      <c r="C467" s="255" t="s">
        <v>2</v>
      </c>
      <c r="D467" s="255" t="s">
        <v>104</v>
      </c>
      <c r="E467" s="255" t="s">
        <v>404</v>
      </c>
      <c r="F467" s="255" t="s">
        <v>116</v>
      </c>
      <c r="G467" s="255" t="s">
        <v>167</v>
      </c>
      <c r="H467" s="255" t="s">
        <v>168</v>
      </c>
      <c r="I467" s="255" t="s">
        <v>156</v>
      </c>
      <c r="J467" s="256" t="s">
        <v>154</v>
      </c>
      <c r="K467" s="268" t="n">
        <v>36896</v>
      </c>
      <c r="L467" s="268" t="n">
        <v>38722</v>
      </c>
      <c r="M467" s="255" t="s">
        <v>155</v>
      </c>
      <c r="N467" s="257" t="n">
        <v>-10000000</v>
      </c>
      <c r="O467" s="257" t="n">
        <v>4100.080626</v>
      </c>
      <c r="P467" s="258" t="n">
        <v>1</v>
      </c>
      <c r="Q467" s="257" t="n">
        <v>105.066034</v>
      </c>
      <c r="R467" s="257" t="n">
        <v>104.462008</v>
      </c>
      <c r="S467" s="258" t="n">
        <v>-0.569267220828395</v>
      </c>
      <c r="T467" s="257" t="n">
        <v>-2334.04150313537</v>
      </c>
      <c r="U467" s="257" t="n">
        <v>-1209.519252</v>
      </c>
      <c r="V467" s="257" t="n">
        <v>0</v>
      </c>
      <c r="W467" s="257" t="n">
        <v>-3543.56075513537</v>
      </c>
      <c r="X467" s="257" t="n">
        <v>-3602.754157</v>
      </c>
      <c r="Y467" s="257" t="n">
        <v>-6345.583028</v>
      </c>
      <c r="Z467" s="257" t="n">
        <v>-2742.828871</v>
      </c>
      <c r="AA467" s="257" t="n">
        <v>800.731884135367</v>
      </c>
      <c r="AB467" s="257" t="n">
        <v>-3602.754157</v>
      </c>
      <c r="AC467" s="257" t="n">
        <v>-6345.583028</v>
      </c>
      <c r="AD467" s="257" t="n">
        <v>-2742.828871</v>
      </c>
      <c r="AF467" s="257" t="n">
        <v>29676.383570988</v>
      </c>
      <c r="AG467" s="259" t="n">
        <f aca="false">IF(ISERROR(VLOOKUP(B467,Acc_Cash!$A:$H,3,FALSE())),0,VLOOKUP(B467,Acc_Cash!$A:$H,3,FALSE()))</f>
        <v>0</v>
      </c>
      <c r="AH467" s="259" t="n">
        <f aca="false">AG467+AC467</f>
        <v>-6345.583028</v>
      </c>
      <c r="AI467" s="259" t="n">
        <f aca="false">AH467-(IF(ISERROR(VLOOKUP(A467,'YTD Last'!$E$2:$Z$500,21,0)),0,VLOOKUP(A467,'YTD Last'!$E$2:$Z$500,21,0)))</f>
        <v>-140978.043451</v>
      </c>
      <c r="AJ467" s="259" t="n">
        <f aca="false">AH467-IF(ISERROR(VLOOKUP(A467,'QTD Last'!$A$2:$AH$600,34,0)),0,VLOOKUP(A467,'QTD Last'!$A$2:$AH$600,34,0))</f>
        <v>-2742.828871</v>
      </c>
      <c r="AK467" s="259" t="n">
        <f aca="false">AH467-IF(ISERROR(VLOOKUP(A467,'MTD Last'!$A$2:$AH$600,34,0)),0,VLOOKUP(A467,'MTD Last'!$A$2:$AH$600,34,0))</f>
        <v>-2742.828871</v>
      </c>
      <c r="AL467" s="259" t="n">
        <f aca="false">AD467-AE467</f>
        <v>-2742.828871</v>
      </c>
      <c r="AM467" s="269" t="str">
        <f aca="false">ROUND((L467-Control!$C$3)/365,0)&amp;" Year"</f>
        <v>-20 Year</v>
      </c>
      <c r="AN467" s="260" t="n">
        <f aca="false">IF(F467="AAA",1,IF(F467="AA+",2,IF(F467="AA",3,IF(F467="AA-",4,IF(F467="A+",5,IF(F467="A",6,IF(F467="A-",7,IF(F467="BBB+",8,"Code"))))))))</f>
        <v>8</v>
      </c>
      <c r="AO467" s="260" t="str">
        <f aca="false">IF(F467="BBB",9,IF(F467="BBB-",10,IF(F467="BB+",11,IF(F467="BB",12,IF(F467="BB-",13,IF(F467="B+",14,IF(F467="B",15,IF(F467="B-",16,"Code"))))))))</f>
        <v>Code</v>
      </c>
      <c r="AP467" s="260" t="n">
        <f aca="false">IF(AN467="Code",AO467,AN467)</f>
        <v>8</v>
      </c>
      <c r="AQ467" s="259" t="n">
        <f aca="false">AH467-(IF(ISERROR(VLOOKUP(A467,'WTD Last'!$A$1:$AQ$605,34,0)),0,VLOOKUP(A467,'WTD Last'!$A$1:$AQ$605,34,0)))</f>
        <v>-36864.368621</v>
      </c>
      <c r="AR467" s="270" t="n">
        <f aca="false">R467-(IF(ISERROR(VLOOKUP(A467,'WTD Last'!$A$1:$AQ$605,18,0)),0,VLOOKUP(A467,'WTD Last'!$A$1:$AQ$605,18,0)))</f>
        <v>-8.358312</v>
      </c>
      <c r="AS467" s="259" t="n">
        <f aca="false">O467-(IF(ISERROR(VLOOKUP(A467,'WTD Last'!$A$1:$AQ$605,15,0)),0,VLOOKUP(A467,'WTD Last'!$A$1:$AQ$605,15,0)))</f>
        <v>-35.5624070000004</v>
      </c>
      <c r="AT467" s="259" t="n">
        <f aca="false">N467*(P467/100)/360</f>
        <v>-277.777777777778</v>
      </c>
      <c r="AV467" s="261" t="n">
        <v>333</v>
      </c>
      <c r="AW467" s="255"/>
      <c r="AX467" s="257"/>
    </row>
    <row r="468" customFormat="false" ht="12.75" hidden="false" customHeight="false" outlineLevel="0" collapsed="false">
      <c r="A468" s="255" t="n">
        <v>1542</v>
      </c>
      <c r="B468" s="255" t="n">
        <v>589</v>
      </c>
      <c r="C468" s="255" t="s">
        <v>2</v>
      </c>
      <c r="D468" s="255" t="s">
        <v>157</v>
      </c>
      <c r="E468" s="255" t="s">
        <v>404</v>
      </c>
      <c r="F468" s="255" t="s">
        <v>116</v>
      </c>
      <c r="G468" s="255" t="s">
        <v>167</v>
      </c>
      <c r="H468" s="255" t="s">
        <v>168</v>
      </c>
      <c r="I468" s="255" t="s">
        <v>156</v>
      </c>
      <c r="J468" s="256" t="s">
        <v>158</v>
      </c>
      <c r="K468" s="268" t="n">
        <v>36896</v>
      </c>
      <c r="L468" s="268" t="n">
        <v>38722</v>
      </c>
      <c r="M468" s="255" t="s">
        <v>155</v>
      </c>
      <c r="N468" s="257" t="n">
        <v>10000000</v>
      </c>
      <c r="O468" s="257" t="n">
        <v>-4100.080626</v>
      </c>
      <c r="P468" s="258" t="n">
        <v>1</v>
      </c>
      <c r="Q468" s="257" t="n">
        <v>105.066034</v>
      </c>
      <c r="R468" s="257" t="n">
        <v>104.462008</v>
      </c>
      <c r="S468" s="258" t="n">
        <v>-0.569267220828395</v>
      </c>
      <c r="T468" s="257" t="n">
        <v>2334.04150313537</v>
      </c>
      <c r="U468" s="257" t="n">
        <v>1209.519252</v>
      </c>
      <c r="V468" s="257" t="n">
        <v>0</v>
      </c>
      <c r="W468" s="257" t="n">
        <v>3543.56075513537</v>
      </c>
      <c r="X468" s="257" t="n">
        <v>3602.754157</v>
      </c>
      <c r="Y468" s="257" t="n">
        <v>6345.583028</v>
      </c>
      <c r="Z468" s="257" t="n">
        <v>2742.828871</v>
      </c>
      <c r="AA468" s="257" t="n">
        <v>-800.731884135367</v>
      </c>
      <c r="AB468" s="257" t="n">
        <v>3602.754157</v>
      </c>
      <c r="AC468" s="257" t="n">
        <v>6345.583028</v>
      </c>
      <c r="AD468" s="257" t="n">
        <v>2742.828871</v>
      </c>
      <c r="AF468" s="257" t="n">
        <v>-29676.383570988</v>
      </c>
      <c r="AG468" s="259" t="n">
        <f aca="false">IF(ISERROR(VLOOKUP(B468,Acc_Cash!$A:$H,3,FALSE())),0,VLOOKUP(B468,Acc_Cash!$A:$H,3,FALSE()))</f>
        <v>0</v>
      </c>
      <c r="AH468" s="259" t="n">
        <f aca="false">AG468+AC468</f>
        <v>6345.583028</v>
      </c>
      <c r="AI468" s="259" t="n">
        <f aca="false">AH468-(IF(ISERROR(VLOOKUP(A468,'YTD Last'!$E$2:$Z$500,21,0)),0,VLOOKUP(A468,'YTD Last'!$E$2:$Z$500,21,0)))</f>
        <v>140978.043451</v>
      </c>
      <c r="AJ468" s="259" t="n">
        <f aca="false">AH468-IF(ISERROR(VLOOKUP(A468,'QTD Last'!$A$2:$AH$600,34,0)),0,VLOOKUP(A468,'QTD Last'!$A$2:$AH$600,34,0))</f>
        <v>2742.828871</v>
      </c>
      <c r="AK468" s="259" t="n">
        <f aca="false">AH468-IF(ISERROR(VLOOKUP(A468,'MTD Last'!$A$2:$AH$600,34,0)),0,VLOOKUP(A468,'MTD Last'!$A$2:$AH$600,34,0))</f>
        <v>2742.828871</v>
      </c>
      <c r="AL468" s="259" t="n">
        <f aca="false">AD468-AE468</f>
        <v>2742.828871</v>
      </c>
      <c r="AM468" s="269" t="str">
        <f aca="false">ROUND((L468-Control!$C$3)/365,0)&amp;" Year"</f>
        <v>-20 Year</v>
      </c>
      <c r="AN468" s="260" t="n">
        <f aca="false">IF(F468="AAA",1,IF(F468="AA+",2,IF(F468="AA",3,IF(F468="AA-",4,IF(F468="A+",5,IF(F468="A",6,IF(F468="A-",7,IF(F468="BBB+",8,"Code"))))))))</f>
        <v>8</v>
      </c>
      <c r="AO468" s="260" t="str">
        <f aca="false">IF(F468="BBB",9,IF(F468="BBB-",10,IF(F468="BB+",11,IF(F468="BB",12,IF(F468="BB-",13,IF(F468="B+",14,IF(F468="B",15,IF(F468="B-",16,"Code"))))))))</f>
        <v>Code</v>
      </c>
      <c r="AP468" s="260" t="n">
        <f aca="false">IF(AN468="Code",AO468,AN468)</f>
        <v>8</v>
      </c>
      <c r="AQ468" s="259" t="n">
        <f aca="false">AH468-(IF(ISERROR(VLOOKUP(A468,'WTD Last'!$A$1:$AQ$605,34,0)),0,VLOOKUP(A468,'WTD Last'!$A$1:$AQ$605,34,0)))</f>
        <v>36864.368621</v>
      </c>
      <c r="AR468" s="270" t="n">
        <f aca="false">R468-(IF(ISERROR(VLOOKUP(A468,'WTD Last'!$A$1:$AQ$605,18,0)),0,VLOOKUP(A468,'WTD Last'!$A$1:$AQ$605,18,0)))</f>
        <v>-8.358312</v>
      </c>
      <c r="AS468" s="259" t="n">
        <f aca="false">O468-(IF(ISERROR(VLOOKUP(A468,'WTD Last'!$A$1:$AQ$605,15,0)),0,VLOOKUP(A468,'WTD Last'!$A$1:$AQ$605,15,0)))</f>
        <v>35.5624070000004</v>
      </c>
      <c r="AT468" s="259" t="n">
        <f aca="false">N468*(P468/100)/360</f>
        <v>277.777777777778</v>
      </c>
      <c r="AV468" s="261" t="n">
        <v>333</v>
      </c>
      <c r="AW468" s="255"/>
      <c r="AX468" s="257"/>
    </row>
    <row r="469" customFormat="false" ht="12.75" hidden="false" customHeight="false" outlineLevel="0" collapsed="false">
      <c r="A469" s="255" t="n">
        <v>424</v>
      </c>
      <c r="B469" s="255" t="n">
        <v>421</v>
      </c>
      <c r="C469" s="255" t="s">
        <v>2</v>
      </c>
      <c r="D469" s="255" t="s">
        <v>104</v>
      </c>
      <c r="E469" s="255" t="s">
        <v>405</v>
      </c>
      <c r="F469" s="255" t="s">
        <v>184</v>
      </c>
      <c r="G469" s="255" t="s">
        <v>160</v>
      </c>
      <c r="H469" s="255" t="s">
        <v>117</v>
      </c>
      <c r="I469" s="255" t="s">
        <v>201</v>
      </c>
      <c r="J469" s="256" t="s">
        <v>105</v>
      </c>
      <c r="K469" s="268" t="n">
        <v>36872</v>
      </c>
      <c r="L469" s="268" t="n">
        <v>38698</v>
      </c>
      <c r="M469" s="255" t="s">
        <v>100</v>
      </c>
      <c r="N469" s="257" t="n">
        <v>-10000000</v>
      </c>
      <c r="O469" s="257" t="n">
        <v>4078.264271</v>
      </c>
      <c r="P469" s="258" t="n">
        <v>0.265</v>
      </c>
      <c r="Q469" s="257" t="n">
        <v>21.043252</v>
      </c>
      <c r="R469" s="257" t="n">
        <v>21.021153</v>
      </c>
      <c r="S469" s="258" t="n">
        <v>-0.00510797835489844</v>
      </c>
      <c r="T469" s="257" t="n">
        <v>-20.8316856218237</v>
      </c>
      <c r="U469" s="257" t="n">
        <v>-291.46311</v>
      </c>
      <c r="V469" s="257" t="n">
        <v>0</v>
      </c>
      <c r="W469" s="257" t="n">
        <v>-312.294795621824</v>
      </c>
      <c r="X469" s="257" t="n">
        <v>-24715.083949</v>
      </c>
      <c r="Y469" s="257" t="n">
        <v>-24889.085783</v>
      </c>
      <c r="Z469" s="257" t="n">
        <v>-174.001833999999</v>
      </c>
      <c r="AA469" s="257" t="n">
        <v>138.292961621825</v>
      </c>
      <c r="AB469" s="257" t="n">
        <v>-21798.704043018</v>
      </c>
      <c r="AC469" s="257" t="n">
        <v>-21840.1727745825</v>
      </c>
      <c r="AD469" s="257" t="n">
        <v>-41.4687315644987</v>
      </c>
      <c r="AF469" s="257" t="n">
        <v>16771.8618144875</v>
      </c>
      <c r="AG469" s="259" t="n">
        <f aca="false">IF(ISERROR(VLOOKUP(B469,Acc_Cash!$A:$H,3,FALSE())),0,VLOOKUP(B469,Acc_Cash!$A:$H,3,FALSE()))</f>
        <v>-5813.4375</v>
      </c>
      <c r="AH469" s="259" t="n">
        <f aca="false">AG469+AC469</f>
        <v>-27653.6102745825</v>
      </c>
      <c r="AI469" s="259" t="n">
        <f aca="false">AH469-(IF(ISERROR(VLOOKUP(A469,'YTD Last'!$E$2:$Z$383,21,0)),0,VLOOKUP(A469,'YTD Last'!$E$2:$Z$383,21,0)))</f>
        <v>-21914.9236443947</v>
      </c>
      <c r="AJ469" s="259" t="n">
        <f aca="false">AH469-IF(ISERROR(VLOOKUP(A469,'QTD Last'!$A$2:$AH$600,34,0)),0,VLOOKUP(A469,'QTD Last'!$A$2:$AH$600,34,0))</f>
        <v>-11.6562315644987</v>
      </c>
      <c r="AK469" s="259" t="n">
        <f aca="false">AH469-IF(ISERROR(VLOOKUP(A469,'MTD Last'!$A$2:$AH$600,34,0)),0,VLOOKUP(A469,'MTD Last'!$A$2:$AH$600,34,0))</f>
        <v>-11.6562315644987</v>
      </c>
      <c r="AL469" s="259" t="n">
        <f aca="false">AD469-AE469</f>
        <v>-41.4687315644987</v>
      </c>
      <c r="AM469" s="269" t="str">
        <f aca="false">ROUND((L469-Control!$C$3)/365,0)&amp;" Year"</f>
        <v>-20 Year</v>
      </c>
      <c r="AN469" s="260" t="n">
        <f aca="false">IF(F469="AAA",1,IF(F469="AA+",2,IF(F469="AA",3,IF(F469="AA-",4,IF(F469="A+",5,IF(F469="A",6,IF(F469="A-",7,IF(F469="BBB+",8,"Code"))))))))</f>
        <v>5</v>
      </c>
      <c r="AO469" s="260" t="str">
        <f aca="false">IF(F469="BBB",9,IF(F469="BBB-",10,IF(F469="BB+",11,IF(F469="BB",12,IF(F469="BB-",13,IF(F469="B+",14,IF(F469="B",15,IF(F469="B-",16,"Code"))))))))</f>
        <v>Code</v>
      </c>
      <c r="AP469" s="260" t="n">
        <f aca="false">IF(AN469="Code",AO469,AN469)</f>
        <v>5</v>
      </c>
      <c r="AQ469" s="259" t="n">
        <f aca="false">AH469-(IF(ISERROR(VLOOKUP(A469,'WTD Last'!$A$1:$AQ$605,34,0)),0,VLOOKUP(A469,'WTD Last'!$A$1:$AQ$605,34,0)))</f>
        <v>-1725.4682262885</v>
      </c>
      <c r="AR469" s="270" t="n">
        <f aca="false">R469-(IF(ISERROR(VLOOKUP(A469,'WTD Last'!$A$1:$AQ$605,18,0)),0,VLOOKUP(A469,'WTD Last'!$A$1:$AQ$605,18,0)))</f>
        <v>-0.444482999999998</v>
      </c>
      <c r="AS469" s="259" t="n">
        <f aca="false">O469-(IF(ISERROR(VLOOKUP(A469,'WTD Last'!$A$1:$AQ$605,15,0)),0,VLOOKUP(A469,'WTD Last'!$A$1:$AQ$605,15,0)))</f>
        <v>-13.0105710000003</v>
      </c>
      <c r="AT469" s="259" t="n">
        <f aca="false">N469*(P469/100)/360</f>
        <v>-73.6111111111111</v>
      </c>
      <c r="AU469" s="261" t="n">
        <v>90590</v>
      </c>
      <c r="AV469" s="261" t="n">
        <v>48622</v>
      </c>
      <c r="AW469" s="255"/>
      <c r="AX469" s="257"/>
    </row>
    <row r="470" customFormat="false" ht="12.75" hidden="false" customHeight="false" outlineLevel="0" collapsed="false">
      <c r="A470" s="255" t="n">
        <v>1676</v>
      </c>
      <c r="B470" s="255" t="n">
        <v>884</v>
      </c>
      <c r="C470" s="255" t="s">
        <v>2</v>
      </c>
      <c r="D470" s="255" t="s">
        <v>104</v>
      </c>
      <c r="E470" s="255" t="s">
        <v>405</v>
      </c>
      <c r="F470" s="255" t="s">
        <v>184</v>
      </c>
      <c r="G470" s="255" t="s">
        <v>160</v>
      </c>
      <c r="H470" s="255" t="s">
        <v>117</v>
      </c>
      <c r="I470" s="255" t="s">
        <v>181</v>
      </c>
      <c r="J470" s="256" t="s">
        <v>105</v>
      </c>
      <c r="K470" s="268" t="n">
        <v>36963</v>
      </c>
      <c r="L470" s="268" t="n">
        <v>38789</v>
      </c>
      <c r="M470" s="255" t="s">
        <v>100</v>
      </c>
      <c r="N470" s="257" t="n">
        <v>10000000</v>
      </c>
      <c r="O470" s="257" t="n">
        <v>-4266.158431</v>
      </c>
      <c r="P470" s="258" t="n">
        <v>0.245</v>
      </c>
      <c r="Q470" s="257" t="n">
        <v>21.785964</v>
      </c>
      <c r="R470" s="257" t="n">
        <v>21.762994</v>
      </c>
      <c r="S470" s="258" t="n">
        <v>-0.00681199619302732</v>
      </c>
      <c r="T470" s="257" t="n">
        <v>29.0610549908234</v>
      </c>
      <c r="U470" s="257" t="n">
        <v>298.125729</v>
      </c>
      <c r="V470" s="257" t="n">
        <v>0</v>
      </c>
      <c r="W470" s="257" t="n">
        <v>327.186783990823</v>
      </c>
      <c r="X470" s="257" t="n">
        <v>13448.184018</v>
      </c>
      <c r="Y470" s="257" t="n">
        <v>13622.435871</v>
      </c>
      <c r="Z470" s="257" t="n">
        <v>174.251853</v>
      </c>
      <c r="AA470" s="257" t="n">
        <v>-152.934930990824</v>
      </c>
      <c r="AB470" s="257" t="n">
        <v>11861.298303876</v>
      </c>
      <c r="AC470" s="257" t="n">
        <v>11953.6874768025</v>
      </c>
      <c r="AD470" s="257" t="n">
        <v>92.3891729264997</v>
      </c>
      <c r="AF470" s="257" t="n">
        <v>-17544.5765474875</v>
      </c>
      <c r="AG470" s="259" t="n">
        <f aca="false">IF(ISERROR(VLOOKUP(B470,Acc_Cash!$A:$H,3,FALSE())),0,VLOOKUP(B470,Acc_Cash!$A:$H,3,FALSE()))</f>
        <v>0</v>
      </c>
      <c r="AH470" s="259" t="n">
        <f aca="false">AG470+AC470</f>
        <v>11953.6874768025</v>
      </c>
      <c r="AI470" s="259" t="n">
        <f aca="false">AH470-(IF(ISERROR(VLOOKUP(A470,'YTD Last'!$E$2:$Z$500,21,0)),0,VLOOKUP(A470,'YTD Last'!$E$2:$Z$500,21,0)))</f>
        <v>11953.6874768025</v>
      </c>
      <c r="AJ470" s="259" t="n">
        <f aca="false">AH470-IF(ISERROR(VLOOKUP(A470,'QTD Last'!$A$2:$AH$600,34,0)),0,VLOOKUP(A470,'QTD Last'!$A$2:$AH$600,34,0))</f>
        <v>92.3891729264997</v>
      </c>
      <c r="AK470" s="259" t="n">
        <f aca="false">AH470-IF(ISERROR(VLOOKUP(A470,'MTD Last'!$A$2:$AH$600,34,0)),0,VLOOKUP(A470,'MTD Last'!$A$2:$AH$600,34,0))</f>
        <v>92.3891729264997</v>
      </c>
      <c r="AL470" s="259" t="n">
        <f aca="false">AD470-AE470</f>
        <v>92.3891729264997</v>
      </c>
      <c r="AM470" s="269" t="str">
        <f aca="false">ROUND((L470-Control!$C$3)/365,0)&amp;" Year"</f>
        <v>-20 Year</v>
      </c>
      <c r="AN470" s="260" t="n">
        <f aca="false">IF(F470="AAA",1,IF(F470="AA+",2,IF(F470="AA",3,IF(F470="AA-",4,IF(F470="A+",5,IF(F470="A",6,IF(F470="A-",7,IF(F470="BBB+",8,"Code"))))))))</f>
        <v>5</v>
      </c>
      <c r="AO470" s="260" t="str">
        <f aca="false">IF(F470="BBB",9,IF(F470="BBB-",10,IF(F470="BB+",11,IF(F470="BB",12,IF(F470="BB-",13,IF(F470="B+",14,IF(F470="B",15,IF(F470="B-",16,"Code"))))))))</f>
        <v>Code</v>
      </c>
      <c r="AP470" s="260" t="n">
        <f aca="false">IF(AN470="Code",AO470,AN470)</f>
        <v>5</v>
      </c>
      <c r="AQ470" s="259" t="n">
        <f aca="false">AH470-(IF(ISERROR(VLOOKUP(A470,'WTD Last'!$A$1:$AQ$605,34,0)),0,VLOOKUP(A470,'WTD Last'!$A$1:$AQ$605,34,0)))</f>
        <v>2023.2357872073</v>
      </c>
      <c r="AR470" s="270" t="n">
        <f aca="false">R470-(IF(ISERROR(VLOOKUP(A470,'WTD Last'!$A$1:$AQ$605,18,0)),0,VLOOKUP(A470,'WTD Last'!$A$1:$AQ$605,18,0)))</f>
        <v>-0.442712</v>
      </c>
      <c r="AS470" s="259" t="n">
        <f aca="false">O470-(IF(ISERROR(VLOOKUP(A470,'WTD Last'!$A$1:$AQ$605,15,0)),0,VLOOKUP(A470,'WTD Last'!$A$1:$AQ$605,15,0)))</f>
        <v>12.6178420000006</v>
      </c>
      <c r="AT470" s="259" t="n">
        <f aca="false">N470*(P470/100)/360</f>
        <v>68.0555555555556</v>
      </c>
      <c r="AU470" s="261" t="n">
        <v>61984</v>
      </c>
      <c r="AV470" s="261" t="n">
        <v>48622</v>
      </c>
      <c r="AW470" s="255"/>
      <c r="AX470" s="257"/>
    </row>
    <row r="471" customFormat="false" ht="12.75" hidden="false" customHeight="false" outlineLevel="0" collapsed="false">
      <c r="A471" s="255" t="n">
        <v>1369</v>
      </c>
      <c r="B471" s="255" t="n">
        <v>525</v>
      </c>
      <c r="C471" s="255" t="s">
        <v>2</v>
      </c>
      <c r="D471" s="255" t="s">
        <v>104</v>
      </c>
      <c r="E471" s="255" t="s">
        <v>406</v>
      </c>
      <c r="F471" s="255" t="s">
        <v>150</v>
      </c>
      <c r="G471" s="255" t="s">
        <v>112</v>
      </c>
      <c r="H471" s="255" t="s">
        <v>168</v>
      </c>
      <c r="I471" s="255" t="s">
        <v>156</v>
      </c>
      <c r="J471" s="256" t="s">
        <v>170</v>
      </c>
      <c r="K471" s="268" t="n">
        <v>36896</v>
      </c>
      <c r="L471" s="268" t="n">
        <v>38722</v>
      </c>
      <c r="M471" s="255" t="s">
        <v>155</v>
      </c>
      <c r="N471" s="257" t="n">
        <v>-10000000</v>
      </c>
      <c r="O471" s="257" t="n">
        <v>4067.473691</v>
      </c>
      <c r="P471" s="258" t="n">
        <v>0.7</v>
      </c>
      <c r="Q471" s="257" t="n">
        <v>62.074907</v>
      </c>
      <c r="R471" s="257" t="n">
        <v>61.397912</v>
      </c>
      <c r="S471" s="258" t="n">
        <v>-0.677608050764609</v>
      </c>
      <c r="T471" s="257" t="n">
        <v>-2756.15291929484</v>
      </c>
      <c r="U471" s="257" t="n">
        <v>-778.468137</v>
      </c>
      <c r="V471" s="257" t="n">
        <v>0</v>
      </c>
      <c r="W471" s="257" t="n">
        <v>-3534.62105629484</v>
      </c>
      <c r="X471" s="257" t="n">
        <v>-50174.484123</v>
      </c>
      <c r="Y471" s="257" t="n">
        <v>-53248.186199</v>
      </c>
      <c r="Z471" s="257" t="n">
        <v>-3073.702076</v>
      </c>
      <c r="AA471" s="257" t="n">
        <v>460.918980294837</v>
      </c>
      <c r="AB471" s="257" t="n">
        <v>-50174.484123</v>
      </c>
      <c r="AC471" s="257" t="n">
        <v>-53248.186199</v>
      </c>
      <c r="AD471" s="257" t="n">
        <v>-3073.702076</v>
      </c>
      <c r="AF471" s="257" t="n">
        <v>50851.556084882</v>
      </c>
      <c r="AG471" s="259" t="n">
        <f aca="false">IF(ISERROR(VLOOKUP(B471,Acc_Cash!$A:$H,3,FALSE())),0,VLOOKUP(B471,Acc_Cash!$A:$H,3,FALSE()))</f>
        <v>0</v>
      </c>
      <c r="AH471" s="259" t="n">
        <f aca="false">AG471+AC471</f>
        <v>-53248.186199</v>
      </c>
      <c r="AI471" s="259" t="n">
        <f aca="false">AH471-(IF(ISERROR(VLOOKUP(A471,'YTD Last'!$E$2:$Z$500,21,0)),0,VLOOKUP(A471,'YTD Last'!$E$2:$Z$500,21,0)))</f>
        <v>-72196.353798</v>
      </c>
      <c r="AJ471" s="259" t="n">
        <f aca="false">AH471-IF(ISERROR(VLOOKUP(A471,'QTD Last'!$A$2:$AH$600,34,0)),0,VLOOKUP(A471,'QTD Last'!$A$2:$AH$600,34,0))</f>
        <v>-3073.702076</v>
      </c>
      <c r="AK471" s="259" t="n">
        <f aca="false">AH471-IF(ISERROR(VLOOKUP(A471,'MTD Last'!$A$2:$AH$600,34,0)),0,VLOOKUP(A471,'MTD Last'!$A$2:$AH$600,34,0))</f>
        <v>-3073.702076</v>
      </c>
      <c r="AL471" s="259" t="n">
        <f aca="false">AD471-AE471</f>
        <v>-3073.702076</v>
      </c>
      <c r="AM471" s="269" t="str">
        <f aca="false">ROUND((L471-Control!$C$3)/365,0)&amp;" Year"</f>
        <v>-20 Year</v>
      </c>
      <c r="AN471" s="260" t="str">
        <f aca="false">IF(F471="AAA",1,IF(F471="AA+",2,IF(F471="AA",3,IF(F471="AA-",4,IF(F471="A+",5,IF(F471="A",6,IF(F471="A-",7,IF(F471="BBB+",8,"Code"))))))))</f>
        <v>Code</v>
      </c>
      <c r="AO471" s="260" t="n">
        <f aca="false">IF(F471="BBB",9,IF(F471="BBB-",10,IF(F471="BB+",11,IF(F471="BB",12,IF(F471="BB-",13,IF(F471="B+",14,IF(F471="B",15,IF(F471="B-",16,"Code"))))))))</f>
        <v>10</v>
      </c>
      <c r="AP471" s="260" t="n">
        <f aca="false">IF(AN471="Code",AO471,AN471)</f>
        <v>10</v>
      </c>
      <c r="AQ471" s="259" t="n">
        <f aca="false">AH471-(IF(ISERROR(VLOOKUP(A471,'WTD Last'!$A$1:$AQ$605,34,0)),0,VLOOKUP(A471,'WTD Last'!$A$1:$AQ$605,34,0)))</f>
        <v>-15783.590878</v>
      </c>
      <c r="AR471" s="270" t="n">
        <f aca="false">R471-(IF(ISERROR(VLOOKUP(A471,'WTD Last'!$A$1:$AQ$605,18,0)),0,VLOOKUP(A471,'WTD Last'!$A$1:$AQ$605,18,0)))</f>
        <v>-3.432825</v>
      </c>
      <c r="AS471" s="259" t="n">
        <f aca="false">O471-(IF(ISERROR(VLOOKUP(A471,'WTD Last'!$A$1:$AQ$605,15,0)),0,VLOOKUP(A471,'WTD Last'!$A$1:$AQ$605,15,0)))</f>
        <v>-37.3140400000002</v>
      </c>
      <c r="AT471" s="259" t="n">
        <f aca="false">N471*(P471/100)/360</f>
        <v>-194.444444444444</v>
      </c>
      <c r="AV471" s="261" t="n">
        <v>349</v>
      </c>
      <c r="AW471" s="255"/>
      <c r="AX471" s="257"/>
    </row>
    <row r="472" customFormat="false" ht="12.75" hidden="false" customHeight="false" outlineLevel="0" collapsed="false">
      <c r="A472" s="255" t="n">
        <v>1543</v>
      </c>
      <c r="B472" s="255" t="n">
        <v>590</v>
      </c>
      <c r="C472" s="255" t="s">
        <v>2</v>
      </c>
      <c r="D472" s="255" t="s">
        <v>157</v>
      </c>
      <c r="E472" s="255" t="s">
        <v>406</v>
      </c>
      <c r="F472" s="255" t="s">
        <v>150</v>
      </c>
      <c r="G472" s="255" t="s">
        <v>112</v>
      </c>
      <c r="H472" s="255" t="s">
        <v>168</v>
      </c>
      <c r="I472" s="255" t="s">
        <v>156</v>
      </c>
      <c r="J472" s="256" t="s">
        <v>158</v>
      </c>
      <c r="K472" s="268" t="n">
        <v>36896</v>
      </c>
      <c r="L472" s="268" t="n">
        <v>38722</v>
      </c>
      <c r="M472" s="255" t="s">
        <v>155</v>
      </c>
      <c r="N472" s="257" t="n">
        <v>10000000</v>
      </c>
      <c r="O472" s="257" t="n">
        <v>-4067.473691</v>
      </c>
      <c r="P472" s="258" t="n">
        <v>0.7</v>
      </c>
      <c r="Q472" s="257" t="n">
        <v>62.074907</v>
      </c>
      <c r="R472" s="257" t="n">
        <v>61.397912</v>
      </c>
      <c r="S472" s="258" t="n">
        <v>-0.677608050764609</v>
      </c>
      <c r="T472" s="257" t="n">
        <v>2756.15291929484</v>
      </c>
      <c r="U472" s="257" t="n">
        <v>778.468137</v>
      </c>
      <c r="V472" s="257" t="n">
        <v>0</v>
      </c>
      <c r="W472" s="257" t="n">
        <v>3534.62105629484</v>
      </c>
      <c r="X472" s="257" t="n">
        <v>50174.484123</v>
      </c>
      <c r="Y472" s="257" t="n">
        <v>53248.186199</v>
      </c>
      <c r="Z472" s="257" t="n">
        <v>3073.702076</v>
      </c>
      <c r="AA472" s="257" t="n">
        <v>-460.918980294837</v>
      </c>
      <c r="AB472" s="257" t="n">
        <v>50174.484123</v>
      </c>
      <c r="AC472" s="257" t="n">
        <v>53248.186199</v>
      </c>
      <c r="AD472" s="257" t="n">
        <v>3073.702076</v>
      </c>
      <c r="AF472" s="257" t="n">
        <v>-50851.556084882</v>
      </c>
      <c r="AG472" s="259" t="n">
        <f aca="false">IF(ISERROR(VLOOKUP(B472,Acc_Cash!$A:$H,3,FALSE())),0,VLOOKUP(B472,Acc_Cash!$A:$H,3,FALSE()))</f>
        <v>0</v>
      </c>
      <c r="AH472" s="259" t="n">
        <f aca="false">AG472+AC472</f>
        <v>53248.186199</v>
      </c>
      <c r="AI472" s="259" t="n">
        <f aca="false">AH472-(IF(ISERROR(VLOOKUP(A472,'YTD Last'!$E$2:$Z$500,21,0)),0,VLOOKUP(A472,'YTD Last'!$E$2:$Z$500,21,0)))</f>
        <v>72196.353798</v>
      </c>
      <c r="AJ472" s="259" t="n">
        <f aca="false">AH472-IF(ISERROR(VLOOKUP(A472,'QTD Last'!$A$2:$AH$600,34,0)),0,VLOOKUP(A472,'QTD Last'!$A$2:$AH$600,34,0))</f>
        <v>3073.702076</v>
      </c>
      <c r="AK472" s="259" t="n">
        <f aca="false">AH472-IF(ISERROR(VLOOKUP(A472,'MTD Last'!$A$2:$AH$600,34,0)),0,VLOOKUP(A472,'MTD Last'!$A$2:$AH$600,34,0))</f>
        <v>3073.702076</v>
      </c>
      <c r="AL472" s="259" t="n">
        <f aca="false">AD472-AE472</f>
        <v>3073.702076</v>
      </c>
      <c r="AM472" s="269" t="str">
        <f aca="false">ROUND((L472-Control!$C$3)/365,0)&amp;" Year"</f>
        <v>-20 Year</v>
      </c>
      <c r="AN472" s="260" t="str">
        <f aca="false">IF(F472="AAA",1,IF(F472="AA+",2,IF(F472="AA",3,IF(F472="AA-",4,IF(F472="A+",5,IF(F472="A",6,IF(F472="A-",7,IF(F472="BBB+",8,"Code"))))))))</f>
        <v>Code</v>
      </c>
      <c r="AO472" s="260" t="n">
        <f aca="false">IF(F472="BBB",9,IF(F472="BBB-",10,IF(F472="BB+",11,IF(F472="BB",12,IF(F472="BB-",13,IF(F472="B+",14,IF(F472="B",15,IF(F472="B-",16,"Code"))))))))</f>
        <v>10</v>
      </c>
      <c r="AP472" s="260" t="n">
        <f aca="false">IF(AN472="Code",AO472,AN472)</f>
        <v>10</v>
      </c>
      <c r="AQ472" s="259" t="n">
        <f aca="false">AH472-(IF(ISERROR(VLOOKUP(A472,'WTD Last'!$A$1:$AQ$605,34,0)),0,VLOOKUP(A472,'WTD Last'!$A$1:$AQ$605,34,0)))</f>
        <v>15783.590878</v>
      </c>
      <c r="AR472" s="270" t="n">
        <f aca="false">R472-(IF(ISERROR(VLOOKUP(A472,'WTD Last'!$A$1:$AQ$605,18,0)),0,VLOOKUP(A472,'WTD Last'!$A$1:$AQ$605,18,0)))</f>
        <v>-3.432825</v>
      </c>
      <c r="AS472" s="259" t="n">
        <f aca="false">O472-(IF(ISERROR(VLOOKUP(A472,'WTD Last'!$A$1:$AQ$605,15,0)),0,VLOOKUP(A472,'WTD Last'!$A$1:$AQ$605,15,0)))</f>
        <v>37.3140400000002</v>
      </c>
      <c r="AT472" s="259" t="n">
        <f aca="false">N472*(P472/100)/360</f>
        <v>194.444444444444</v>
      </c>
      <c r="AV472" s="261" t="n">
        <v>349</v>
      </c>
      <c r="AW472" s="255"/>
      <c r="AX472" s="257"/>
    </row>
    <row r="473" customFormat="false" ht="12.75" hidden="false" customHeight="false" outlineLevel="0" collapsed="false">
      <c r="A473" s="255" t="n">
        <v>1370</v>
      </c>
      <c r="B473" s="255" t="n">
        <v>633</v>
      </c>
      <c r="C473" s="255" t="s">
        <v>2</v>
      </c>
      <c r="D473" s="255" t="s">
        <v>104</v>
      </c>
      <c r="E473" s="255" t="s">
        <v>407</v>
      </c>
      <c r="F473" s="255" t="s">
        <v>172</v>
      </c>
      <c r="G473" s="255" t="s">
        <v>151</v>
      </c>
      <c r="H473" s="255" t="s">
        <v>107</v>
      </c>
      <c r="I473" s="255" t="s">
        <v>156</v>
      </c>
      <c r="J473" s="256" t="s">
        <v>212</v>
      </c>
      <c r="K473" s="268" t="n">
        <v>36896</v>
      </c>
      <c r="L473" s="268" t="n">
        <v>38722</v>
      </c>
      <c r="M473" s="255" t="s">
        <v>155</v>
      </c>
      <c r="N473" s="257" t="n">
        <v>-10000000</v>
      </c>
      <c r="O473" s="257" t="n">
        <v>4179.405871</v>
      </c>
      <c r="P473" s="258" t="n">
        <v>1.3</v>
      </c>
      <c r="Q473" s="257" t="n">
        <v>106.416998</v>
      </c>
      <c r="R473" s="257" t="n">
        <v>101.789946</v>
      </c>
      <c r="S473" s="258" t="n">
        <v>-4.56270902253975</v>
      </c>
      <c r="T473" s="257" t="n">
        <v>-19069.4128764673</v>
      </c>
      <c r="U473" s="257" t="n">
        <v>-1338.287055</v>
      </c>
      <c r="V473" s="257" t="n">
        <v>0</v>
      </c>
      <c r="W473" s="257" t="n">
        <v>-20407.6999314673</v>
      </c>
      <c r="X473" s="257" t="n">
        <v>-128079.757156</v>
      </c>
      <c r="Y473" s="257" t="n">
        <v>-147680.160065</v>
      </c>
      <c r="Z473" s="257" t="n">
        <v>-19600.402909</v>
      </c>
      <c r="AA473" s="257" t="n">
        <v>807.297022467286</v>
      </c>
      <c r="AB473" s="257" t="n">
        <v>-128079.757156</v>
      </c>
      <c r="AC473" s="257" t="n">
        <v>-147680.160065</v>
      </c>
      <c r="AD473" s="257" t="n">
        <v>-19600.402909</v>
      </c>
      <c r="AF473" s="257" t="n">
        <v>41250.73594677</v>
      </c>
      <c r="AG473" s="259" t="n">
        <f aca="false">IF(ISERROR(VLOOKUP(B473,Acc_Cash!$A:$H,3,FALSE())),0,VLOOKUP(B473,Acc_Cash!$A:$H,3,FALSE()))</f>
        <v>0</v>
      </c>
      <c r="AH473" s="259" t="n">
        <f aca="false">AG473+AC473</f>
        <v>-147680.160065</v>
      </c>
      <c r="AI473" s="259" t="n">
        <f aca="false">AH473-(IF(ISERROR(VLOOKUP(A473,'YTD Last'!$E$2:$Z$500,21,0)),0,VLOOKUP(A473,'YTD Last'!$E$2:$Z$500,21,0)))</f>
        <v>-194166.607738</v>
      </c>
      <c r="AJ473" s="259" t="n">
        <f aca="false">AH473-IF(ISERROR(VLOOKUP(A473,'QTD Last'!$A$2:$AH$600,34,0)),0,VLOOKUP(A473,'QTD Last'!$A$2:$AH$600,34,0))</f>
        <v>-19600.402909</v>
      </c>
      <c r="AK473" s="259" t="n">
        <f aca="false">AH473-IF(ISERROR(VLOOKUP(A473,'MTD Last'!$A$2:$AH$600,34,0)),0,VLOOKUP(A473,'MTD Last'!$A$2:$AH$600,34,0))</f>
        <v>-19600.402909</v>
      </c>
      <c r="AL473" s="259" t="n">
        <f aca="false">AD473-AE473</f>
        <v>-19600.402909</v>
      </c>
      <c r="AM473" s="269" t="str">
        <f aca="false">ROUND((L473-Control!$C$3)/365,0)&amp;" Year"</f>
        <v>-20 Year</v>
      </c>
      <c r="AN473" s="260" t="str">
        <f aca="false">IF(F473="AAA",1,IF(F473="AA+",2,IF(F473="AA",3,IF(F473="AA-",4,IF(F473="A+",5,IF(F473="A",6,IF(F473="A-",7,IF(F473="BBB+",8,"Code"))))))))</f>
        <v>Code</v>
      </c>
      <c r="AO473" s="260" t="n">
        <f aca="false">IF(F473="BBB",9,IF(F473="BBB-",10,IF(F473="BB+",11,IF(F473="BB",12,IF(F473="BB-",13,IF(F473="B+",14,IF(F473="B",15,IF(F473="B-",16,"Code"))))))))</f>
        <v>9</v>
      </c>
      <c r="AP473" s="260" t="n">
        <f aca="false">IF(AN473="Code",AO473,AN473)</f>
        <v>9</v>
      </c>
      <c r="AQ473" s="259" t="n">
        <f aca="false">AH473-(IF(ISERROR(VLOOKUP(A473,'WTD Last'!$A$1:$AQ$605,34,0)),0,VLOOKUP(A473,'WTD Last'!$A$1:$AQ$605,34,0)))</f>
        <v>-35558.716997</v>
      </c>
      <c r="AR473" s="270"/>
      <c r="AS473" s="259"/>
      <c r="AT473" s="259" t="n">
        <f aca="false">N473*(P473/100)/360</f>
        <v>-361.111111111111</v>
      </c>
      <c r="AV473" s="261" t="n">
        <v>68529</v>
      </c>
      <c r="AW473" s="255"/>
      <c r="AX473" s="257"/>
    </row>
    <row r="474" customFormat="false" ht="12.75" hidden="false" customHeight="false" outlineLevel="0" collapsed="false">
      <c r="A474" s="255" t="n">
        <v>1549</v>
      </c>
      <c r="B474" s="255" t="n">
        <v>628</v>
      </c>
      <c r="C474" s="255" t="s">
        <v>2</v>
      </c>
      <c r="D474" s="255" t="s">
        <v>157</v>
      </c>
      <c r="E474" s="255" t="s">
        <v>407</v>
      </c>
      <c r="F474" s="255" t="s">
        <v>172</v>
      </c>
      <c r="G474" s="255" t="s">
        <v>151</v>
      </c>
      <c r="H474" s="255" t="s">
        <v>107</v>
      </c>
      <c r="I474" s="255" t="s">
        <v>156</v>
      </c>
      <c r="J474" s="256" t="s">
        <v>158</v>
      </c>
      <c r="K474" s="268" t="n">
        <v>36896</v>
      </c>
      <c r="L474" s="268" t="n">
        <v>38722</v>
      </c>
      <c r="M474" s="255" t="s">
        <v>155</v>
      </c>
      <c r="N474" s="257" t="n">
        <v>10000000</v>
      </c>
      <c r="O474" s="257" t="n">
        <v>-4179.405871</v>
      </c>
      <c r="P474" s="258" t="n">
        <v>1.3</v>
      </c>
      <c r="Q474" s="257" t="n">
        <v>106.416998</v>
      </c>
      <c r="R474" s="257" t="n">
        <v>101.789946</v>
      </c>
      <c r="S474" s="258" t="n">
        <v>-4.56270902253975</v>
      </c>
      <c r="T474" s="257" t="n">
        <v>19069.4128764673</v>
      </c>
      <c r="U474" s="257" t="n">
        <v>1338.287055</v>
      </c>
      <c r="V474" s="257" t="n">
        <v>0</v>
      </c>
      <c r="W474" s="257" t="n">
        <v>20407.6999314673</v>
      </c>
      <c r="X474" s="257" t="n">
        <v>128079.757156</v>
      </c>
      <c r="Y474" s="257" t="n">
        <v>147680.160065</v>
      </c>
      <c r="Z474" s="257" t="n">
        <v>19600.402909</v>
      </c>
      <c r="AA474" s="257" t="n">
        <v>-807.297022467286</v>
      </c>
      <c r="AB474" s="257" t="n">
        <v>128079.757156</v>
      </c>
      <c r="AC474" s="257" t="n">
        <v>147680.160065</v>
      </c>
      <c r="AD474" s="257" t="n">
        <v>19600.402909</v>
      </c>
      <c r="AF474" s="257" t="n">
        <v>-41250.73594677</v>
      </c>
      <c r="AG474" s="259" t="n">
        <f aca="false">IF(ISERROR(VLOOKUP(B474,Acc_Cash!$A:$H,3,FALSE())),0,VLOOKUP(B474,Acc_Cash!$A:$H,3,FALSE()))</f>
        <v>0</v>
      </c>
      <c r="AH474" s="259" t="n">
        <f aca="false">AG474+AC474</f>
        <v>147680.160065</v>
      </c>
      <c r="AI474" s="259" t="n">
        <f aca="false">AH474-(IF(ISERROR(VLOOKUP(A474,'YTD Last'!$E$2:$Z$383,21,0)),0,VLOOKUP(A474,'YTD Last'!$E$2:$Z$383,21,0)))</f>
        <v>194166.607738</v>
      </c>
      <c r="AJ474" s="259" t="n">
        <f aca="false">AH474-IF(ISERROR(VLOOKUP(A474,'QTD Last'!$A$2:$AH$600,34,0)),0,VLOOKUP(A474,'QTD Last'!$A$2:$AH$600,34,0))</f>
        <v>19600.402909</v>
      </c>
      <c r="AK474" s="259" t="n">
        <f aca="false">AH474-IF(ISERROR(VLOOKUP(A474,'MTD Last'!$A$2:$AH$600,34,0)),0,VLOOKUP(A474,'MTD Last'!$A$2:$AH$600,34,0))</f>
        <v>19600.402909</v>
      </c>
      <c r="AL474" s="259" t="n">
        <f aca="false">AD474-AE474</f>
        <v>19600.402909</v>
      </c>
      <c r="AM474" s="269" t="str">
        <f aca="false">ROUND((L474-Control!$C$3)/365,0)&amp;" Year"</f>
        <v>-20 Year</v>
      </c>
      <c r="AN474" s="260" t="str">
        <f aca="false">IF(F474="AAA",1,IF(F474="AA+",2,IF(F474="AA",3,IF(F474="AA-",4,IF(F474="A+",5,IF(F474="A",6,IF(F474="A-",7,IF(F474="BBB+",8,"Code"))))))))</f>
        <v>Code</v>
      </c>
      <c r="AO474" s="260" t="n">
        <f aca="false">IF(F474="BBB",9,IF(F474="BBB-",10,IF(F474="BB+",11,IF(F474="BB",12,IF(F474="BB-",13,IF(F474="B+",14,IF(F474="B",15,IF(F474="B-",16,"Code"))))))))</f>
        <v>9</v>
      </c>
      <c r="AP474" s="260" t="n">
        <f aca="false">IF(AN474="Code",AO474,AN474)</f>
        <v>9</v>
      </c>
      <c r="AQ474" s="259" t="n">
        <f aca="false">AH474-(IF(ISERROR(VLOOKUP(A474,'WTD Last'!$A$1:$AQ$605,34,0)),0,VLOOKUP(A474,'WTD Last'!$A$1:$AQ$605,34,0)))</f>
        <v>35558.716997</v>
      </c>
      <c r="AR474" s="270" t="n">
        <f aca="false">R474-(IF(ISERROR(VLOOKUP(A474,'WTD Last'!$A$1:$AQ$605,18,0)),0,VLOOKUP(A474,'WTD Last'!$A$1:$AQ$605,18,0)))</f>
        <v>-8.043736</v>
      </c>
      <c r="AS474" s="259" t="n">
        <f aca="false">O474-(IF(ISERROR(VLOOKUP(A474,'WTD Last'!$A$1:$AQ$605,15,0)),0,VLOOKUP(A474,'WTD Last'!$A$1:$AQ$605,15,0)))</f>
        <v>38.5804790000002</v>
      </c>
      <c r="AT474" s="259" t="n">
        <f aca="false">N474*(P474/100)/360</f>
        <v>361.111111111111</v>
      </c>
      <c r="AV474" s="261" t="n">
        <v>68529</v>
      </c>
      <c r="AW474" s="255"/>
      <c r="AX474" s="257"/>
    </row>
    <row r="475" customFormat="false" ht="12.75" hidden="false" customHeight="false" outlineLevel="0" collapsed="false">
      <c r="A475" s="255" t="n">
        <v>1371</v>
      </c>
      <c r="B475" s="255" t="n">
        <v>526</v>
      </c>
      <c r="C475" s="255" t="s">
        <v>2</v>
      </c>
      <c r="D475" s="255" t="s">
        <v>104</v>
      </c>
      <c r="E475" s="255" t="s">
        <v>408</v>
      </c>
      <c r="F475" s="255" t="s">
        <v>95</v>
      </c>
      <c r="G475" s="255" t="s">
        <v>96</v>
      </c>
      <c r="H475" s="255" t="s">
        <v>168</v>
      </c>
      <c r="I475" s="255" t="s">
        <v>156</v>
      </c>
      <c r="J475" s="256" t="s">
        <v>203</v>
      </c>
      <c r="K475" s="268" t="n">
        <v>36896</v>
      </c>
      <c r="L475" s="268" t="n">
        <v>38722</v>
      </c>
      <c r="M475" s="255" t="s">
        <v>155</v>
      </c>
      <c r="N475" s="257" t="n">
        <v>-10000000</v>
      </c>
      <c r="O475" s="257" t="n">
        <v>4072.50657</v>
      </c>
      <c r="P475" s="258" t="n">
        <v>0.7</v>
      </c>
      <c r="Q475" s="257" t="n">
        <v>64.596996</v>
      </c>
      <c r="R475" s="257" t="n">
        <v>63.995134</v>
      </c>
      <c r="S475" s="258" t="n">
        <v>-0.586648728205308</v>
      </c>
      <c r="T475" s="257" t="n">
        <v>-2389.13079989826</v>
      </c>
      <c r="U475" s="257" t="n">
        <v>-751.848696</v>
      </c>
      <c r="V475" s="257" t="n">
        <v>0</v>
      </c>
      <c r="W475" s="257" t="n">
        <v>-3140.97949589826</v>
      </c>
      <c r="X475" s="257" t="n">
        <v>-39573.144296</v>
      </c>
      <c r="Y475" s="257" t="n">
        <v>-42309.687304</v>
      </c>
      <c r="Z475" s="257" t="n">
        <v>-2736.543008</v>
      </c>
      <c r="AA475" s="257" t="n">
        <v>404.43648789826</v>
      </c>
      <c r="AB475" s="257" t="n">
        <v>-39573.144296</v>
      </c>
      <c r="AC475" s="257" t="n">
        <v>-42309.687304</v>
      </c>
      <c r="AD475" s="257" t="n">
        <v>-2736.543008</v>
      </c>
      <c r="AF475" s="257" t="n">
        <v>30146.729884425</v>
      </c>
      <c r="AG475" s="259" t="n">
        <f aca="false">IF(ISERROR(VLOOKUP(B475,Acc_Cash!$A:$H,3,FALSE())),0,VLOOKUP(B475,Acc_Cash!$A:$H,3,FALSE()))</f>
        <v>0</v>
      </c>
      <c r="AH475" s="259" t="n">
        <f aca="false">AG475+AC475</f>
        <v>-42309.687304</v>
      </c>
      <c r="AI475" s="259" t="n">
        <f aca="false">AH475-(IF(ISERROR(VLOOKUP(A475,'YTD Last'!$E$2:$Z$500,21,0)),0,VLOOKUP(A475,'YTD Last'!$E$2:$Z$500,21,0)))</f>
        <v>-174145.164848</v>
      </c>
      <c r="AJ475" s="259" t="n">
        <f aca="false">AH475-IF(ISERROR(VLOOKUP(A475,'QTD Last'!$A$2:$AH$600,34,0)),0,VLOOKUP(A475,'QTD Last'!$A$2:$AH$600,34,0))</f>
        <v>-2736.543008</v>
      </c>
      <c r="AK475" s="259" t="n">
        <f aca="false">AH475-IF(ISERROR(VLOOKUP(A475,'MTD Last'!$A$2:$AH$600,34,0)),0,VLOOKUP(A475,'MTD Last'!$A$2:$AH$600,34,0))</f>
        <v>-2736.543008</v>
      </c>
      <c r="AL475" s="259" t="n">
        <f aca="false">AD475-AE475</f>
        <v>-2736.543008</v>
      </c>
      <c r="AM475" s="269" t="str">
        <f aca="false">ROUND((L475-Control!$C$3)/365,0)&amp;" Year"</f>
        <v>-20 Year</v>
      </c>
      <c r="AN475" s="260" t="n">
        <f aca="false">IF(F475="AAA",1,IF(F475="AA+",2,IF(F475="AA",3,IF(F475="AA-",4,IF(F475="A+",5,IF(F475="A",6,IF(F475="A-",7,IF(F475="BBB+",8,"Code"))))))))</f>
        <v>7</v>
      </c>
      <c r="AO475" s="260" t="str">
        <f aca="false">IF(F475="BBB",9,IF(F475="BBB-",10,IF(F475="BB+",11,IF(F475="BB",12,IF(F475="BB-",13,IF(F475="B+",14,IF(F475="B",15,IF(F475="B-",16,"Code"))))))))</f>
        <v>Code</v>
      </c>
      <c r="AP475" s="260" t="n">
        <f aca="false">IF(AN475="Code",AO475,AN475)</f>
        <v>7</v>
      </c>
      <c r="AQ475" s="259" t="n">
        <f aca="false">AH475-(IF(ISERROR(VLOOKUP(A475,'WTD Last'!$A$1:$AQ$605,34,0)),0,VLOOKUP(A475,'WTD Last'!$A$1:$AQ$605,34,0)))</f>
        <v>-13712.693181</v>
      </c>
      <c r="AR475" s="270" t="n">
        <f aca="false">R475-(IF(ISERROR(VLOOKUP(A475,'WTD Last'!$A$1:$AQ$605,18,0)),0,VLOOKUP(A475,'WTD Last'!$A$1:$AQ$605,18,0)))</f>
        <v>-2.935664</v>
      </c>
      <c r="AS475" s="259" t="n">
        <f aca="false">O475-(IF(ISERROR(VLOOKUP(A475,'WTD Last'!$A$1:$AQ$605,15,0)),0,VLOOKUP(A475,'WTD Last'!$A$1:$AQ$605,15,0)))</f>
        <v>-37.4998970000001</v>
      </c>
      <c r="AT475" s="259" t="n">
        <f aca="false">N475*(P475/100)/360</f>
        <v>-194.444444444444</v>
      </c>
      <c r="AV475" s="261" t="n">
        <v>92434</v>
      </c>
      <c r="AW475" s="255"/>
      <c r="AX475" s="257"/>
    </row>
    <row r="476" customFormat="false" ht="12.75" hidden="false" customHeight="false" outlineLevel="0" collapsed="false">
      <c r="A476" s="255" t="n">
        <v>1544</v>
      </c>
      <c r="B476" s="255" t="n">
        <v>591</v>
      </c>
      <c r="C476" s="255" t="s">
        <v>2</v>
      </c>
      <c r="D476" s="255" t="s">
        <v>157</v>
      </c>
      <c r="E476" s="255" t="s">
        <v>408</v>
      </c>
      <c r="F476" s="255" t="s">
        <v>95</v>
      </c>
      <c r="G476" s="255" t="s">
        <v>96</v>
      </c>
      <c r="H476" s="255" t="s">
        <v>168</v>
      </c>
      <c r="I476" s="255" t="s">
        <v>156</v>
      </c>
      <c r="J476" s="256" t="s">
        <v>158</v>
      </c>
      <c r="K476" s="268" t="n">
        <v>36896</v>
      </c>
      <c r="L476" s="268" t="n">
        <v>38722</v>
      </c>
      <c r="M476" s="255" t="s">
        <v>155</v>
      </c>
      <c r="N476" s="257" t="n">
        <v>10000000</v>
      </c>
      <c r="O476" s="257" t="n">
        <v>-4072.50657</v>
      </c>
      <c r="P476" s="258" t="n">
        <v>0.7</v>
      </c>
      <c r="Q476" s="257" t="n">
        <v>64.596996</v>
      </c>
      <c r="R476" s="257" t="n">
        <v>63.995134</v>
      </c>
      <c r="S476" s="258" t="n">
        <v>-0.586648728205308</v>
      </c>
      <c r="T476" s="257" t="n">
        <v>2389.13079989826</v>
      </c>
      <c r="U476" s="257" t="n">
        <v>751.848696</v>
      </c>
      <c r="V476" s="257" t="n">
        <v>0</v>
      </c>
      <c r="W476" s="257" t="n">
        <v>3140.97949589826</v>
      </c>
      <c r="X476" s="257" t="n">
        <v>39573.144296</v>
      </c>
      <c r="Y476" s="257" t="n">
        <v>42309.687304</v>
      </c>
      <c r="Z476" s="257" t="n">
        <v>2736.543008</v>
      </c>
      <c r="AA476" s="257" t="n">
        <v>-404.43648789826</v>
      </c>
      <c r="AB476" s="257" t="n">
        <v>39573.144296</v>
      </c>
      <c r="AC476" s="257" t="n">
        <v>42309.687304</v>
      </c>
      <c r="AD476" s="257" t="n">
        <v>2736.543008</v>
      </c>
      <c r="AF476" s="257" t="n">
        <v>-30146.729884425</v>
      </c>
      <c r="AG476" s="259" t="n">
        <f aca="false">IF(ISERROR(VLOOKUP(B476,Acc_Cash!$A:$H,3,FALSE())),0,VLOOKUP(B476,Acc_Cash!$A:$H,3,FALSE()))</f>
        <v>0</v>
      </c>
      <c r="AH476" s="259" t="n">
        <f aca="false">AG476+AC476</f>
        <v>42309.687304</v>
      </c>
      <c r="AI476" s="259" t="n">
        <f aca="false">AH476-(IF(ISERROR(VLOOKUP(A476,'YTD Last'!$E$2:$Z$500,21,0)),0,VLOOKUP(A476,'YTD Last'!$E$2:$Z$500,21,0)))</f>
        <v>174145.164848</v>
      </c>
      <c r="AJ476" s="259" t="n">
        <f aca="false">AH476-IF(ISERROR(VLOOKUP(A476,'QTD Last'!$A$2:$AH$600,34,0)),0,VLOOKUP(A476,'QTD Last'!$A$2:$AH$600,34,0))</f>
        <v>2736.543008</v>
      </c>
      <c r="AK476" s="259" t="n">
        <f aca="false">AH476-IF(ISERROR(VLOOKUP(A476,'MTD Last'!$A$2:$AH$600,34,0)),0,VLOOKUP(A476,'MTD Last'!$A$2:$AH$600,34,0))</f>
        <v>2736.543008</v>
      </c>
      <c r="AL476" s="259" t="n">
        <f aca="false">AD476-AE476</f>
        <v>2736.543008</v>
      </c>
      <c r="AM476" s="269" t="str">
        <f aca="false">ROUND((L476-Control!$C$3)/365,0)&amp;" Year"</f>
        <v>-20 Year</v>
      </c>
      <c r="AN476" s="260" t="n">
        <f aca="false">IF(F476="AAA",1,IF(F476="AA+",2,IF(F476="AA",3,IF(F476="AA-",4,IF(F476="A+",5,IF(F476="A",6,IF(F476="A-",7,IF(F476="BBB+",8,"Code"))))))))</f>
        <v>7</v>
      </c>
      <c r="AO476" s="260" t="str">
        <f aca="false">IF(F476="BBB",9,IF(F476="BBB-",10,IF(F476="BB+",11,IF(F476="BB",12,IF(F476="BB-",13,IF(F476="B+",14,IF(F476="B",15,IF(F476="B-",16,"Code"))))))))</f>
        <v>Code</v>
      </c>
      <c r="AP476" s="260" t="n">
        <f aca="false">IF(AN476="Code",AO476,AN476)</f>
        <v>7</v>
      </c>
      <c r="AQ476" s="259" t="n">
        <f aca="false">AH476-(IF(ISERROR(VLOOKUP(A476,'WTD Last'!$A$1:$AQ$605,34,0)),0,VLOOKUP(A476,'WTD Last'!$A$1:$AQ$605,34,0)))</f>
        <v>13712.693181</v>
      </c>
      <c r="AR476" s="270" t="n">
        <f aca="false">R476-(IF(ISERROR(VLOOKUP(A476,'WTD Last'!$A$1:$AQ$605,18,0)),0,VLOOKUP(A476,'WTD Last'!$A$1:$AQ$605,18,0)))</f>
        <v>-2.935664</v>
      </c>
      <c r="AS476" s="259" t="n">
        <f aca="false">O476-(IF(ISERROR(VLOOKUP(A476,'WTD Last'!$A$1:$AQ$605,15,0)),0,VLOOKUP(A476,'WTD Last'!$A$1:$AQ$605,15,0)))</f>
        <v>37.4998970000001</v>
      </c>
      <c r="AT476" s="259" t="n">
        <f aca="false">N476*(P476/100)/360</f>
        <v>194.444444444444</v>
      </c>
      <c r="AV476" s="261" t="n">
        <v>92434</v>
      </c>
      <c r="AW476" s="255"/>
      <c r="AX476" s="257"/>
    </row>
    <row r="477" customFormat="false" ht="12.75" hidden="false" customHeight="false" outlineLevel="0" collapsed="false">
      <c r="A477" s="255" t="n">
        <v>1657</v>
      </c>
      <c r="B477" s="255" t="n">
        <v>867</v>
      </c>
      <c r="C477" s="255" t="s">
        <v>2</v>
      </c>
      <c r="D477" s="255" t="s">
        <v>104</v>
      </c>
      <c r="E477" s="255" t="s">
        <v>408</v>
      </c>
      <c r="F477" s="255" t="s">
        <v>95</v>
      </c>
      <c r="G477" s="255" t="s">
        <v>96</v>
      </c>
      <c r="H477" s="255" t="s">
        <v>168</v>
      </c>
      <c r="I477" s="255" t="s">
        <v>182</v>
      </c>
      <c r="J477" s="256" t="s">
        <v>203</v>
      </c>
      <c r="K477" s="268" t="n">
        <v>36949</v>
      </c>
      <c r="L477" s="268" t="n">
        <v>38775</v>
      </c>
      <c r="M477" s="255" t="s">
        <v>155</v>
      </c>
      <c r="N477" s="257" t="n">
        <v>10000000</v>
      </c>
      <c r="O477" s="257" t="n">
        <v>-4188.495558</v>
      </c>
      <c r="P477" s="258" t="n">
        <v>0.75</v>
      </c>
      <c r="Q477" s="257" t="n">
        <v>65.395489</v>
      </c>
      <c r="R477" s="257" t="n">
        <v>64.795184</v>
      </c>
      <c r="S477" s="258" t="n">
        <v>-0.590236884007529</v>
      </c>
      <c r="T477" s="257" t="n">
        <v>2472.2045668333</v>
      </c>
      <c r="U477" s="257" t="n">
        <v>746.009655</v>
      </c>
      <c r="V477" s="257" t="n">
        <v>0</v>
      </c>
      <c r="W477" s="257" t="n">
        <v>3218.2142218333</v>
      </c>
      <c r="X477" s="257" t="n">
        <v>48250.272738</v>
      </c>
      <c r="Y477" s="257" t="n">
        <v>51084.385968</v>
      </c>
      <c r="Z477" s="257" t="n">
        <v>2834.11323</v>
      </c>
      <c r="AA477" s="257" t="n">
        <v>-384.100991833295</v>
      </c>
      <c r="AB477" s="257" t="n">
        <v>48250.272738</v>
      </c>
      <c r="AC477" s="257" t="n">
        <v>51084.385968</v>
      </c>
      <c r="AD477" s="257" t="n">
        <v>2834.11323</v>
      </c>
      <c r="AF477" s="257" t="n">
        <v>-31005.338368095</v>
      </c>
      <c r="AG477" s="259" t="n">
        <f aca="false">IF(ISERROR(VLOOKUP(B477,Acc_Cash!$A:$H,3,FALSE())),0,VLOOKUP(B477,Acc_Cash!$A:$H,3,FALSE()))</f>
        <v>0</v>
      </c>
      <c r="AH477" s="259" t="n">
        <f aca="false">AG477+AC477</f>
        <v>51084.385968</v>
      </c>
      <c r="AI477" s="259" t="n">
        <f aca="false">AH477-(IF(ISERROR(VLOOKUP(A477,'YTD Last'!$E$2:$Z$500,21,0)),0,VLOOKUP(A477,'YTD Last'!$E$2:$Z$500,21,0)))</f>
        <v>51084.385968</v>
      </c>
      <c r="AJ477" s="259" t="n">
        <f aca="false">AH477-IF(ISERROR(VLOOKUP(A477,'QTD Last'!$A$2:$AH$600,34,0)),0,VLOOKUP(A477,'QTD Last'!$A$2:$AH$600,34,0))</f>
        <v>2834.11323</v>
      </c>
      <c r="AK477" s="259" t="n">
        <f aca="false">AH477-IF(ISERROR(VLOOKUP(A477,'MTD Last'!$A$2:$AH$600,34,0)),0,VLOOKUP(A477,'MTD Last'!$A$2:$AH$600,34,0))</f>
        <v>2834.11323</v>
      </c>
      <c r="AL477" s="259" t="n">
        <f aca="false">AD477-AE477</f>
        <v>2834.11323</v>
      </c>
      <c r="AM477" s="269" t="str">
        <f aca="false">ROUND((L477-Control!$C$3)/365,0)&amp;" Year"</f>
        <v>-20 Year</v>
      </c>
      <c r="AN477" s="260" t="n">
        <f aca="false">IF(F477="AAA",1,IF(F477="AA+",2,IF(F477="AA",3,IF(F477="AA-",4,IF(F477="A+",5,IF(F477="A",6,IF(F477="A-",7,IF(F477="BBB+",8,"Code"))))))))</f>
        <v>7</v>
      </c>
      <c r="AO477" s="260" t="str">
        <f aca="false">IF(F477="BBB",9,IF(F477="BBB-",10,IF(F477="BB+",11,IF(F477="BB",12,IF(F477="BB-",13,IF(F477="B+",14,IF(F477="B",15,IF(F477="B-",16,"Code"))))))))</f>
        <v>Code</v>
      </c>
      <c r="AP477" s="260" t="n">
        <f aca="false">IF(AN477="Code",AO477,AN477)</f>
        <v>7</v>
      </c>
      <c r="AQ477" s="259" t="n">
        <f aca="false">AH477-(IF(ISERROR(VLOOKUP(A477,'WTD Last'!$A$1:$AQ$605,34,0)),0,VLOOKUP(A477,'WTD Last'!$A$1:$AQ$605,34,0)))</f>
        <v>14020.089108</v>
      </c>
      <c r="AR477" s="270" t="n">
        <f aca="false">R477-(IF(ISERROR(VLOOKUP(A477,'WTD Last'!$A$1:$AQ$605,18,0)),0,VLOOKUP(A477,'WTD Last'!$A$1:$AQ$605,18,0)))</f>
        <v>-2.93364099999999</v>
      </c>
      <c r="AS477" s="259" t="n">
        <f aca="false">O477-(IF(ISERROR(VLOOKUP(A477,'WTD Last'!$A$1:$AQ$605,15,0)),0,VLOOKUP(A477,'WTD Last'!$A$1:$AQ$605,15,0)))</f>
        <v>39.3212839999997</v>
      </c>
      <c r="AT477" s="259" t="n">
        <f aca="false">N477*(P477/100)/360</f>
        <v>208.333333333333</v>
      </c>
      <c r="AU477" s="261" t="n">
        <v>81224</v>
      </c>
      <c r="AV477" s="261" t="n">
        <v>92434</v>
      </c>
      <c r="AW477" s="255"/>
      <c r="AX477" s="257"/>
    </row>
    <row r="478" customFormat="false" ht="12.75" hidden="false" customHeight="false" outlineLevel="0" collapsed="false">
      <c r="A478" s="255" t="n">
        <v>162</v>
      </c>
      <c r="B478" s="255" t="n">
        <v>316</v>
      </c>
      <c r="C478" s="255" t="s">
        <v>2</v>
      </c>
      <c r="D478" s="255" t="s">
        <v>104</v>
      </c>
      <c r="E478" s="255" t="s">
        <v>409</v>
      </c>
      <c r="F478" s="255" t="s">
        <v>172</v>
      </c>
      <c r="G478" s="255" t="s">
        <v>410</v>
      </c>
      <c r="H478" s="255" t="s">
        <v>107</v>
      </c>
      <c r="I478" s="255" t="s">
        <v>209</v>
      </c>
      <c r="J478" s="256" t="s">
        <v>212</v>
      </c>
      <c r="K478" s="268" t="n">
        <v>36797</v>
      </c>
      <c r="L478" s="268" t="n">
        <v>37892</v>
      </c>
      <c r="M478" s="255" t="s">
        <v>100</v>
      </c>
      <c r="N478" s="257" t="n">
        <v>-10000000</v>
      </c>
      <c r="O478" s="257" t="n">
        <v>2280.938336</v>
      </c>
      <c r="P478" s="258" t="n">
        <v>0.72</v>
      </c>
      <c r="Q478" s="257" t="n">
        <v>84.692589</v>
      </c>
      <c r="R478" s="257" t="n">
        <v>88.248279</v>
      </c>
      <c r="S478" s="258" t="n">
        <v>3.79112113940837</v>
      </c>
      <c r="T478" s="257" t="n">
        <v>8647.31354329656</v>
      </c>
      <c r="U478" s="257" t="n">
        <v>-872.769141</v>
      </c>
      <c r="V478" s="257" t="n">
        <v>0</v>
      </c>
      <c r="W478" s="257" t="n">
        <v>7774.54440229656</v>
      </c>
      <c r="X478" s="257" t="n">
        <v>28373.18287</v>
      </c>
      <c r="Y478" s="257" t="n">
        <v>36404.795804</v>
      </c>
      <c r="Z478" s="257" t="n">
        <v>8031.612934</v>
      </c>
      <c r="AA478" s="257" t="n">
        <v>257.068531703443</v>
      </c>
      <c r="AB478" s="257" t="n">
        <v>25025.14729134</v>
      </c>
      <c r="AC478" s="257" t="n">
        <v>31945.20831801</v>
      </c>
      <c r="AD478" s="257" t="n">
        <v>6920.06102667</v>
      </c>
      <c r="AF478" s="257" t="n">
        <v>22512.86137632</v>
      </c>
      <c r="AG478" s="259" t="n">
        <f aca="false">IF(ISERROR(VLOOKUP(B478,Acc_Cash!$A:$H,3,FALSE())),0,VLOOKUP(B478,Acc_Cash!$A:$H,3,FALSE()))</f>
        <v>-31765.5</v>
      </c>
      <c r="AH478" s="259" t="n">
        <f aca="false">AG478+AC478</f>
        <v>179.708318009998</v>
      </c>
      <c r="AI478" s="259" t="n">
        <f aca="false">AH478-(IF(ISERROR(VLOOKUP(A478,'YTD Last'!$E$2:$Z$383,21,0)),0,VLOOKUP(A478,'YTD Last'!$E$2:$Z$383,21,0)))</f>
        <v>-39432.0238532186</v>
      </c>
      <c r="AJ478" s="259" t="n">
        <f aca="false">AH478-IF(ISERROR(VLOOKUP(A478,'QTD Last'!$A$2:$AH$600,34,0)),0,VLOOKUP(A478,'QTD Last'!$A$2:$AH$600,34,0))</f>
        <v>7082.96102667</v>
      </c>
      <c r="AK478" s="259" t="n">
        <f aca="false">AH478-IF(ISERROR(VLOOKUP(A478,'MTD Last'!$A$2:$AH$600,34,0)),0,VLOOKUP(A478,'MTD Last'!$A$2:$AH$600,34,0))</f>
        <v>7082.96102667</v>
      </c>
      <c r="AL478" s="259" t="n">
        <f aca="false">AD478-AE478</f>
        <v>6920.06102667</v>
      </c>
      <c r="AM478" s="269" t="str">
        <f aca="false">ROUND((L478-Control!$C$3)/365,0)&amp;" Year"</f>
        <v>-22 Year</v>
      </c>
      <c r="AN478" s="260" t="str">
        <f aca="false">IF(F478="AAA",1,IF(F478="AA+",2,IF(F478="AA",3,IF(F478="AA-",4,IF(F478="A+",5,IF(F478="A",6,IF(F478="A-",7,IF(F478="BBB+",8,"Code"))))))))</f>
        <v>Code</v>
      </c>
      <c r="AO478" s="260" t="n">
        <f aca="false">IF(F478="BBB",9,IF(F478="BBB-",10,IF(F478="BB+",11,IF(F478="BB",12,IF(F478="BB-",13,IF(F478="B+",14,IF(F478="B",15,IF(F478="B-",16,"Code"))))))))</f>
        <v>9</v>
      </c>
      <c r="AP478" s="260" t="n">
        <f aca="false">IF(AN478="Code",AO478,AN478)</f>
        <v>9</v>
      </c>
      <c r="AQ478" s="259" t="n">
        <f aca="false">AH478-(IF(ISERROR(VLOOKUP(A478,'WTD Last'!$A$1:$AQ$605,34,0)),0,VLOOKUP(A478,'WTD Last'!$A$1:$AQ$605,34,0)))</f>
        <v>-22869.088539033</v>
      </c>
      <c r="AR478" s="270" t="n">
        <f aca="false">R478-(IF(ISERROR(VLOOKUP(A478,'WTD Last'!$A$1:$AQ$605,18,0)),0,VLOOKUP(A478,'WTD Last'!$A$1:$AQ$605,18,0)))</f>
        <v>-10.211364</v>
      </c>
      <c r="AS478" s="259" t="n">
        <f aca="false">O478-(IF(ISERROR(VLOOKUP(A478,'WTD Last'!$A$1:$AQ$605,15,0)),0,VLOOKUP(A478,'WTD Last'!$A$1:$AQ$605,15,0)))</f>
        <v>-13.3642090000003</v>
      </c>
      <c r="AT478" s="259" t="n">
        <f aca="false">N478*(P478/100)/360</f>
        <v>-200</v>
      </c>
      <c r="AU478" s="261" t="n">
        <v>89050</v>
      </c>
      <c r="AV478" s="261" t="n">
        <v>79103</v>
      </c>
      <c r="AW478" s="255"/>
      <c r="AX478" s="257"/>
    </row>
    <row r="479" customFormat="false" ht="12.75" hidden="false" customHeight="false" outlineLevel="0" collapsed="false">
      <c r="A479" s="255" t="n">
        <v>224</v>
      </c>
      <c r="B479" s="255" t="n">
        <v>340</v>
      </c>
      <c r="C479" s="255" t="s">
        <v>2</v>
      </c>
      <c r="D479" s="255" t="s">
        <v>104</v>
      </c>
      <c r="E479" s="255" t="s">
        <v>409</v>
      </c>
      <c r="F479" s="255" t="s">
        <v>172</v>
      </c>
      <c r="G479" s="255" t="s">
        <v>410</v>
      </c>
      <c r="H479" s="255" t="s">
        <v>107</v>
      </c>
      <c r="I479" s="255" t="s">
        <v>209</v>
      </c>
      <c r="J479" s="256" t="s">
        <v>212</v>
      </c>
      <c r="K479" s="268" t="n">
        <v>36810</v>
      </c>
      <c r="L479" s="268" t="n">
        <v>38636</v>
      </c>
      <c r="M479" s="255" t="s">
        <v>100</v>
      </c>
      <c r="N479" s="257" t="n">
        <v>20000000</v>
      </c>
      <c r="O479" s="257" t="n">
        <v>-8013.094036</v>
      </c>
      <c r="P479" s="258" t="n">
        <v>0.845</v>
      </c>
      <c r="Q479" s="257" t="n">
        <v>105.00131</v>
      </c>
      <c r="R479" s="257" t="n">
        <v>109.626984</v>
      </c>
      <c r="S479" s="258" t="n">
        <v>4.67148853625367</v>
      </c>
      <c r="T479" s="257" t="n">
        <v>-37433.0769290966</v>
      </c>
      <c r="U479" s="257" t="n">
        <v>2333.073867</v>
      </c>
      <c r="V479" s="257" t="n">
        <v>0</v>
      </c>
      <c r="W479" s="257" t="n">
        <v>-35100.0030620966</v>
      </c>
      <c r="X479" s="283" t="n">
        <v>-124299.423865</v>
      </c>
      <c r="Y479" s="257" t="n">
        <v>-160273.725246</v>
      </c>
      <c r="Z479" s="257" t="n">
        <v>-35974.301381</v>
      </c>
      <c r="AA479" s="257" t="n">
        <v>-874.298318903355</v>
      </c>
      <c r="AB479" s="257" t="n">
        <v>-109632.09184893</v>
      </c>
      <c r="AC479" s="257" t="n">
        <v>-140640.193903365</v>
      </c>
      <c r="AD479" s="257" t="n">
        <v>-31008.102054435</v>
      </c>
      <c r="AF479" s="257" t="n">
        <v>-79089.23813532</v>
      </c>
      <c r="AG479" s="259" t="n">
        <f aca="false">IF(ISERROR(VLOOKUP(B479,Acc_Cash!$A:$H,3,FALSE())),0,VLOOKUP(B479,Acc_Cash!$A:$H,3,FALSE()))</f>
        <v>37898.25</v>
      </c>
      <c r="AH479" s="259" t="n">
        <f aca="false">AG479+AC479</f>
        <v>-102741.943903365</v>
      </c>
      <c r="AI479" s="259" t="n">
        <f aca="false">AH479-(IF(ISERROR(VLOOKUP(A479,'YTD Last'!$E$2:$Z$500,21,0)),0,VLOOKUP(A479,'YTD Last'!$E$2:$Z$500,21,0)))</f>
        <v>106704.535695879</v>
      </c>
      <c r="AJ479" s="259" t="n">
        <f aca="false">AH479-IF(ISERROR(VLOOKUP(A479,'QTD Last'!$A$2:$AH$600,34,0)),0,VLOOKUP(A479,'QTD Last'!$A$2:$AH$600,34,0))</f>
        <v>-31202.452054435</v>
      </c>
      <c r="AK479" s="259" t="n">
        <f aca="false">AH479-IF(ISERROR(VLOOKUP(A479,'MTD Last'!$A$2:$AH$600,34,0)),0,VLOOKUP(A479,'MTD Last'!$A$2:$AH$600,34,0))</f>
        <v>-31202.452054435</v>
      </c>
      <c r="AL479" s="259" t="n">
        <f aca="false">AD479-AE479</f>
        <v>-31008.102054435</v>
      </c>
      <c r="AM479" s="269" t="str">
        <f aca="false">ROUND((L479-Control!$C$3)/365,0)&amp;" Year"</f>
        <v>-20 Year</v>
      </c>
      <c r="AN479" s="260" t="str">
        <f aca="false">IF(F479="AAA",1,IF(F479="AA+",2,IF(F479="AA",3,IF(F479="AA-",4,IF(F479="A+",5,IF(F479="A",6,IF(F479="A-",7,IF(F479="BBB+",8,"Code"))))))))</f>
        <v>Code</v>
      </c>
      <c r="AO479" s="260" t="n">
        <f aca="false">IF(F479="BBB",9,IF(F479="BBB-",10,IF(F479="BB+",11,IF(F479="BB",12,IF(F479="BB-",13,IF(F479="B+",14,IF(F479="B",15,IF(F479="B-",16,"Code"))))))))</f>
        <v>9</v>
      </c>
      <c r="AP479" s="260" t="n">
        <f aca="false">IF(AN479="Code",AO479,AN479)</f>
        <v>9</v>
      </c>
      <c r="AQ479" s="259" t="n">
        <f aca="false">AH479-(IF(ISERROR(VLOOKUP(A479,'WTD Last'!$A$1:$AQ$605,34,0)),0,VLOOKUP(A479,'WTD Last'!$A$1:$AQ$605,34,0)))</f>
        <v>15369.2807521292</v>
      </c>
      <c r="AR479" s="270" t="n">
        <f aca="false">R479-(IF(ISERROR(VLOOKUP(A479,'WTD Last'!$A$1:$AQ$605,18,0)),0,VLOOKUP(A479,'WTD Last'!$A$1:$AQ$605,18,0)))</f>
        <v>-1.453969</v>
      </c>
      <c r="AS479" s="259" t="n">
        <f aca="false">O479-(IF(ISERROR(VLOOKUP(A479,'WTD Last'!$A$1:$AQ$605,15,0)),0,VLOOKUP(A479,'WTD Last'!$A$1:$AQ$605,15,0)))</f>
        <v>22.5847229999999</v>
      </c>
      <c r="AT479" s="259" t="n">
        <f aca="false">N479*(P479/100)/360</f>
        <v>469.444444444444</v>
      </c>
      <c r="AU479" s="261" t="n">
        <v>89050</v>
      </c>
      <c r="AV479" s="261" t="n">
        <v>79103</v>
      </c>
      <c r="AW479" s="255"/>
      <c r="AX479" s="257"/>
    </row>
    <row r="480" customFormat="false" ht="12.75" hidden="false" customHeight="false" outlineLevel="0" collapsed="false">
      <c r="A480" s="255" t="n">
        <v>241</v>
      </c>
      <c r="B480" s="255" t="n">
        <v>356</v>
      </c>
      <c r="C480" s="255" t="s">
        <v>2</v>
      </c>
      <c r="D480" s="255" t="s">
        <v>104</v>
      </c>
      <c r="E480" s="255" t="s">
        <v>409</v>
      </c>
      <c r="F480" s="255" t="s">
        <v>172</v>
      </c>
      <c r="G480" s="255" t="s">
        <v>410</v>
      </c>
      <c r="H480" s="255" t="s">
        <v>107</v>
      </c>
      <c r="I480" s="255" t="s">
        <v>208</v>
      </c>
      <c r="J480" s="256" t="s">
        <v>212</v>
      </c>
      <c r="K480" s="268" t="n">
        <v>36823</v>
      </c>
      <c r="L480" s="268" t="n">
        <v>37816</v>
      </c>
      <c r="M480" s="255" t="s">
        <v>100</v>
      </c>
      <c r="N480" s="257" t="n">
        <v>-10000000</v>
      </c>
      <c r="O480" s="257" t="n">
        <v>2114.471734</v>
      </c>
      <c r="P480" s="258" t="n">
        <v>1.05</v>
      </c>
      <c r="Q480" s="257" t="n">
        <v>82.621737</v>
      </c>
      <c r="R480" s="257" t="n">
        <v>86.060487</v>
      </c>
      <c r="S480" s="258" t="n">
        <v>3.7141707968684</v>
      </c>
      <c r="T480" s="257" t="n">
        <v>7853.50916522648</v>
      </c>
      <c r="U480" s="257" t="n">
        <v>-894.237258</v>
      </c>
      <c r="V480" s="257" t="n">
        <v>0</v>
      </c>
      <c r="W480" s="257" t="n">
        <v>6959.27190722648</v>
      </c>
      <c r="X480" s="257" t="n">
        <v>-70814.927036</v>
      </c>
      <c r="Y480" s="257" t="n">
        <v>-63666.601972</v>
      </c>
      <c r="Z480" s="257" t="n">
        <v>7148.325064</v>
      </c>
      <c r="AA480" s="257" t="n">
        <v>189.053156773518</v>
      </c>
      <c r="AB480" s="257" t="n">
        <v>-62458.765645752</v>
      </c>
      <c r="AC480" s="257" t="n">
        <v>-55867.44323043</v>
      </c>
      <c r="AD480" s="257" t="n">
        <v>6591.322415322</v>
      </c>
      <c r="AF480" s="257" t="n">
        <v>20869.83601458</v>
      </c>
      <c r="AG480" s="259" t="n">
        <f aca="false">IF(ISERROR(VLOOKUP(B480,Acc_Cash!$A:$H,3,FALSE())),0,VLOOKUP(B480,Acc_Cash!$A:$H,3,FALSE()))</f>
        <v>-21242.8125</v>
      </c>
      <c r="AH480" s="259" t="n">
        <f aca="false">AG480+AC480</f>
        <v>-77110.25573043</v>
      </c>
      <c r="AI480" s="259" t="n">
        <f aca="false">AH480-(IF(ISERROR(VLOOKUP(A480,'YTD Last'!$E$2:$Z$500,21,0)),0,VLOOKUP(A480,'YTD Last'!$E$2:$Z$500,21,0)))</f>
        <v>-37947.2413437773</v>
      </c>
      <c r="AJ480" s="259" t="n">
        <f aca="false">AH480-IF(ISERROR(VLOOKUP(A480,'QTD Last'!$A$2:$AH$600,34,0)),0,VLOOKUP(A480,'QTD Last'!$A$2:$AH$600,34,0))</f>
        <v>6700.25991532201</v>
      </c>
      <c r="AK480" s="259" t="n">
        <f aca="false">AH480-IF(ISERROR(VLOOKUP(A480,'MTD Last'!$A$2:$AH$600,34,0)),0,VLOOKUP(A480,'MTD Last'!$A$2:$AH$600,34,0))</f>
        <v>6700.25991532201</v>
      </c>
      <c r="AL480" s="259" t="n">
        <f aca="false">AD480-AE480</f>
        <v>6591.322415322</v>
      </c>
      <c r="AM480" s="269" t="str">
        <f aca="false">ROUND((L480-Control!$C$3)/365,0)&amp;" Year"</f>
        <v>-22 Year</v>
      </c>
      <c r="AN480" s="260" t="str">
        <f aca="false">IF(F480="AAA",1,IF(F480="AA+",2,IF(F480="AA",3,IF(F480="AA-",4,IF(F480="A+",5,IF(F480="A",6,IF(F480="A-",7,IF(F480="BBB+",8,"Code"))))))))</f>
        <v>Code</v>
      </c>
      <c r="AO480" s="260" t="n">
        <f aca="false">IF(F480="BBB",9,IF(F480="BBB-",10,IF(F480="BB+",11,IF(F480="BB",12,IF(F480="BB-",13,IF(F480="B+",14,IF(F480="B",15,IF(F480="B-",16,"Code"))))))))</f>
        <v>9</v>
      </c>
      <c r="AP480" s="260" t="n">
        <f aca="false">IF(AN480="Code",AO480,AN480)</f>
        <v>9</v>
      </c>
      <c r="AQ480" s="259" t="n">
        <f aca="false">AH480-(IF(ISERROR(VLOOKUP(A480,'WTD Last'!$A$1:$AQ$605,34,0)),0,VLOOKUP(A480,'WTD Last'!$A$1:$AQ$605,34,0)))</f>
        <v>-21911.4753487456</v>
      </c>
      <c r="AR480" s="270" t="n">
        <f aca="false">R480-(IF(ISERROR(VLOOKUP(A480,'WTD Last'!$A$1:$AQ$605,18,0)),0,VLOOKUP(A480,'WTD Last'!$A$1:$AQ$605,18,0)))</f>
        <v>-11.003907</v>
      </c>
      <c r="AS480" s="259" t="n">
        <f aca="false">O480-(IF(ISERROR(VLOOKUP(A480,'WTD Last'!$A$1:$AQ$605,15,0)),0,VLOOKUP(A480,'WTD Last'!$A$1:$AQ$605,15,0)))</f>
        <v>-13.9813489999997</v>
      </c>
      <c r="AT480" s="259" t="n">
        <f aca="false">N480*(P480/100)/360</f>
        <v>-291.666666666667</v>
      </c>
      <c r="AU480" s="261" t="n">
        <v>89144</v>
      </c>
      <c r="AV480" s="261" t="n">
        <v>79103</v>
      </c>
      <c r="AW480" s="255"/>
      <c r="AX480" s="257"/>
    </row>
    <row r="481" customFormat="false" ht="12.75" hidden="false" customHeight="false" outlineLevel="0" collapsed="false">
      <c r="A481" s="255" t="n">
        <v>1354</v>
      </c>
      <c r="B481" s="255" t="n">
        <v>512</v>
      </c>
      <c r="C481" s="255" t="s">
        <v>2</v>
      </c>
      <c r="D481" s="255" t="s">
        <v>104</v>
      </c>
      <c r="E481" s="255" t="s">
        <v>409</v>
      </c>
      <c r="F481" s="255" t="s">
        <v>172</v>
      </c>
      <c r="G481" s="255" t="s">
        <v>410</v>
      </c>
      <c r="H481" s="255" t="s">
        <v>107</v>
      </c>
      <c r="I481" s="255" t="s">
        <v>156</v>
      </c>
      <c r="J481" s="256" t="s">
        <v>212</v>
      </c>
      <c r="K481" s="268" t="n">
        <v>36896</v>
      </c>
      <c r="L481" s="268" t="n">
        <v>38722</v>
      </c>
      <c r="M481" s="255" t="s">
        <v>155</v>
      </c>
      <c r="N481" s="257" t="n">
        <v>-10000000</v>
      </c>
      <c r="O481" s="257" t="n">
        <v>4135.899036</v>
      </c>
      <c r="P481" s="258" t="n">
        <v>1.05</v>
      </c>
      <c r="Q481" s="257" t="n">
        <v>107.086831</v>
      </c>
      <c r="R481" s="257" t="n">
        <v>111.827396</v>
      </c>
      <c r="S481" s="258" t="n">
        <v>4.7409329295154</v>
      </c>
      <c r="T481" s="257" t="n">
        <v>19608.0199329234</v>
      </c>
      <c r="U481" s="257" t="n">
        <v>-1231.234689</v>
      </c>
      <c r="V481" s="257" t="n">
        <v>0</v>
      </c>
      <c r="W481" s="257" t="n">
        <v>18376.7852439234</v>
      </c>
      <c r="X481" s="257" t="n">
        <v>-17138.14659</v>
      </c>
      <c r="Y481" s="257" t="n">
        <v>1888.130936</v>
      </c>
      <c r="Z481" s="257" t="n">
        <v>19026.277526</v>
      </c>
      <c r="AA481" s="257" t="n">
        <v>649.49228207659</v>
      </c>
      <c r="AB481" s="257" t="n">
        <v>-17138.14659</v>
      </c>
      <c r="AC481" s="257" t="n">
        <v>1888.130936</v>
      </c>
      <c r="AD481" s="257" t="n">
        <v>19026.277526</v>
      </c>
      <c r="AF481" s="257" t="n">
        <v>40821.32348532</v>
      </c>
      <c r="AG481" s="259" t="n">
        <f aca="false">IF(ISERROR(VLOOKUP(B481,Acc_Cash!$A:$H,3,FALSE())),0,VLOOKUP(B481,Acc_Cash!$A:$H,3,FALSE()))</f>
        <v>0</v>
      </c>
      <c r="AH481" s="259" t="n">
        <f aca="false">AG481+AC481</f>
        <v>1888.130936</v>
      </c>
      <c r="AI481" s="259" t="n">
        <f aca="false">AH481-(IF(ISERROR(VLOOKUP(A481,'YTD Last'!$E$2:$Z$383,21,0)),0,VLOOKUP(A481,'YTD Last'!$E$2:$Z$383,21,0)))</f>
        <v>-14807.471637</v>
      </c>
      <c r="AJ481" s="259" t="n">
        <f aca="false">AH481-IF(ISERROR(VLOOKUP(A481,'QTD Last'!$A$2:$AH$600,34,0)),0,VLOOKUP(A481,'QTD Last'!$A$2:$AH$600,34,0))</f>
        <v>19026.277526</v>
      </c>
      <c r="AK481" s="259" t="n">
        <f aca="false">AH481-IF(ISERROR(VLOOKUP(A481,'MTD Last'!$A$2:$AH$600,34,0)),0,VLOOKUP(A481,'MTD Last'!$A$2:$AH$600,34,0))</f>
        <v>19026.277526</v>
      </c>
      <c r="AL481" s="259" t="n">
        <f aca="false">AD481-AE481</f>
        <v>19026.277526</v>
      </c>
      <c r="AM481" s="269" t="str">
        <f aca="false">ROUND((L481-Control!$C$3)/365,0)&amp;" Year"</f>
        <v>-20 Year</v>
      </c>
      <c r="AN481" s="260" t="str">
        <f aca="false">IF(F481="AAA",1,IF(F481="AA+",2,IF(F481="AA",3,IF(F481="AA-",4,IF(F481="A+",5,IF(F481="A",6,IF(F481="A-",7,IF(F481="BBB+",8,"Code"))))))))</f>
        <v>Code</v>
      </c>
      <c r="AO481" s="260" t="n">
        <f aca="false">IF(F481="BBB",9,IF(F481="BBB-",10,IF(F481="BB+",11,IF(F481="BB",12,IF(F481="BB-",13,IF(F481="B+",14,IF(F481="B",15,IF(F481="B-",16,"Code"))))))))</f>
        <v>9</v>
      </c>
      <c r="AP481" s="260" t="n">
        <f aca="false">IF(AN481="Code",AO481,AN481)</f>
        <v>9</v>
      </c>
      <c r="AQ481" s="259" t="n">
        <f aca="false">AH481-(IF(ISERROR(VLOOKUP(A481,'WTD Last'!$A$1:$AQ$605,34,0)),0,VLOOKUP(A481,'WTD Last'!$A$1:$AQ$605,34,0)))</f>
        <v>-5336.633685</v>
      </c>
      <c r="AR481" s="270" t="n">
        <f aca="false">R481-(IF(ISERROR(VLOOKUP(A481,'WTD Last'!$A$1:$AQ$605,18,0)),0,VLOOKUP(A481,'WTD Last'!$A$1:$AQ$605,18,0)))</f>
        <v>-0.705961000000002</v>
      </c>
      <c r="AS481" s="259" t="n">
        <f aca="false">O481-(IF(ISERROR(VLOOKUP(A481,'WTD Last'!$A$1:$AQ$605,15,0)),0,VLOOKUP(A481,'WTD Last'!$A$1:$AQ$605,15,0)))</f>
        <v>-36.8514479999994</v>
      </c>
      <c r="AT481" s="259" t="n">
        <f aca="false">N481*(P481/100)/360</f>
        <v>-291.666666666667</v>
      </c>
      <c r="AV481" s="261" t="n">
        <v>79103</v>
      </c>
      <c r="AW481" s="255"/>
      <c r="AX481" s="257"/>
    </row>
    <row r="482" customFormat="false" ht="12.75" hidden="false" customHeight="false" outlineLevel="0" collapsed="false">
      <c r="A482" s="255" t="n">
        <v>1373</v>
      </c>
      <c r="B482" s="255" t="n">
        <v>527</v>
      </c>
      <c r="C482" s="255" t="s">
        <v>2</v>
      </c>
      <c r="D482" s="255" t="s">
        <v>104</v>
      </c>
      <c r="E482" s="255" t="s">
        <v>409</v>
      </c>
      <c r="F482" s="255" t="s">
        <v>172</v>
      </c>
      <c r="G482" s="255" t="s">
        <v>410</v>
      </c>
      <c r="H482" s="255" t="s">
        <v>107</v>
      </c>
      <c r="I482" s="255" t="s">
        <v>156</v>
      </c>
      <c r="J482" s="256" t="s">
        <v>212</v>
      </c>
      <c r="K482" s="268" t="n">
        <v>36896</v>
      </c>
      <c r="L482" s="268" t="n">
        <v>38722</v>
      </c>
      <c r="M482" s="255" t="s">
        <v>155</v>
      </c>
      <c r="N482" s="257" t="n">
        <v>-10000000</v>
      </c>
      <c r="O482" s="257" t="n">
        <v>4162.016145</v>
      </c>
      <c r="P482" s="258" t="n">
        <v>1.2</v>
      </c>
      <c r="Q482" s="257" t="n">
        <v>107.086831</v>
      </c>
      <c r="R482" s="257" t="n">
        <v>111.827396</v>
      </c>
      <c r="S482" s="258" t="n">
        <v>4.7384825833915</v>
      </c>
      <c r="T482" s="257" t="n">
        <v>19721.6410148767</v>
      </c>
      <c r="U482" s="257" t="n">
        <v>-1270.826322</v>
      </c>
      <c r="V482" s="257" t="n">
        <v>0</v>
      </c>
      <c r="W482" s="257" t="n">
        <v>18450.8146928767</v>
      </c>
      <c r="X482" s="257" t="n">
        <v>-82001.144058</v>
      </c>
      <c r="Y482" s="257" t="n">
        <v>-62982.607775</v>
      </c>
      <c r="Z482" s="257" t="n">
        <v>19018.536283</v>
      </c>
      <c r="AA482" s="257" t="n">
        <v>567.721590123274</v>
      </c>
      <c r="AB482" s="257" t="n">
        <v>-82001.144058</v>
      </c>
      <c r="AC482" s="257" t="n">
        <v>-62982.607775</v>
      </c>
      <c r="AD482" s="257" t="n">
        <v>19018.536283</v>
      </c>
      <c r="AF482" s="257" t="n">
        <v>41079.09935115</v>
      </c>
      <c r="AG482" s="259" t="n">
        <f aca="false">IF(ISERROR(VLOOKUP(B482,Acc_Cash!$A:$H,3,FALSE())),0,VLOOKUP(B482,Acc_Cash!$A:$H,3,FALSE()))</f>
        <v>0</v>
      </c>
      <c r="AH482" s="259" t="n">
        <f aca="false">AG482+AC482</f>
        <v>-62982.607775</v>
      </c>
      <c r="AI482" s="259" t="n">
        <f aca="false">AH482-(IF(ISERROR(VLOOKUP(A482,'YTD Last'!$E$2:$Z$500,21,0)),0,VLOOKUP(A482,'YTD Last'!$E$2:$Z$500,21,0)))</f>
        <v>-64532.167394</v>
      </c>
      <c r="AJ482" s="259" t="n">
        <f aca="false">AH482-IF(ISERROR(VLOOKUP(A482,'QTD Last'!$A$2:$AH$600,34,0)),0,VLOOKUP(A482,'QTD Last'!$A$2:$AH$600,34,0))</f>
        <v>19018.536283</v>
      </c>
      <c r="AK482" s="259" t="n">
        <f aca="false">AH482-IF(ISERROR(VLOOKUP(A482,'MTD Last'!$A$2:$AH$600,34,0)),0,VLOOKUP(A482,'MTD Last'!$A$2:$AH$600,34,0))</f>
        <v>19018.536283</v>
      </c>
      <c r="AL482" s="259" t="n">
        <f aca="false">AD482-AE482</f>
        <v>19018.536283</v>
      </c>
      <c r="AM482" s="269" t="str">
        <f aca="false">ROUND((L482-Control!$C$3)/365,0)&amp;" Year"</f>
        <v>-20 Year</v>
      </c>
      <c r="AN482" s="260" t="str">
        <f aca="false">IF(F482="AAA",1,IF(F482="AA+",2,IF(F482="AA",3,IF(F482="AA-",4,IF(F482="A+",5,IF(F482="A",6,IF(F482="A-",7,IF(F482="BBB+",8,"Code"))))))))</f>
        <v>Code</v>
      </c>
      <c r="AO482" s="260" t="n">
        <f aca="false">IF(F482="BBB",9,IF(F482="BBB-",10,IF(F482="BB+",11,IF(F482="BB",12,IF(F482="BB-",13,IF(F482="B+",14,IF(F482="B",15,IF(F482="B-",16,"Code"))))))))</f>
        <v>9</v>
      </c>
      <c r="AP482" s="260" t="n">
        <f aca="false">IF(AN482="Code",AO482,AN482)</f>
        <v>9</v>
      </c>
      <c r="AQ482" s="259" t="n">
        <f aca="false">AH482-(IF(ISERROR(VLOOKUP(A482,'WTD Last'!$A$1:$AQ$605,34,0)),0,VLOOKUP(A482,'WTD Last'!$A$1:$AQ$605,34,0)))</f>
        <v>-5434.67931599999</v>
      </c>
      <c r="AR482" s="270" t="n">
        <f aca="false">R482-(IF(ISERROR(VLOOKUP(A482,'WTD Last'!$A$1:$AQ$605,18,0)),0,VLOOKUP(A482,'WTD Last'!$A$1:$AQ$605,18,0)))</f>
        <v>-0.705961000000002</v>
      </c>
      <c r="AS482" s="259" t="n">
        <f aca="false">O482-(IF(ISERROR(VLOOKUP(A482,'WTD Last'!$A$1:$AQ$605,15,0)),0,VLOOKUP(A482,'WTD Last'!$A$1:$AQ$605,15,0)))</f>
        <v>-37.1387639999994</v>
      </c>
      <c r="AT482" s="259" t="n">
        <f aca="false">N482*(P482/100)/360</f>
        <v>-333.333333333333</v>
      </c>
      <c r="AV482" s="261" t="n">
        <v>79103</v>
      </c>
      <c r="AW482" s="255"/>
      <c r="AX482" s="257"/>
    </row>
    <row r="483" customFormat="false" ht="12.75" hidden="false" customHeight="false" outlineLevel="0" collapsed="false">
      <c r="A483" s="255" t="n">
        <v>1533</v>
      </c>
      <c r="B483" s="255" t="n">
        <v>581</v>
      </c>
      <c r="C483" s="255" t="s">
        <v>2</v>
      </c>
      <c r="D483" s="255" t="s">
        <v>157</v>
      </c>
      <c r="E483" s="255" t="s">
        <v>409</v>
      </c>
      <c r="F483" s="255" t="s">
        <v>172</v>
      </c>
      <c r="G483" s="255" t="s">
        <v>410</v>
      </c>
      <c r="H483" s="255" t="s">
        <v>107</v>
      </c>
      <c r="I483" s="255" t="s">
        <v>156</v>
      </c>
      <c r="J483" s="256" t="s">
        <v>158</v>
      </c>
      <c r="K483" s="268" t="n">
        <v>36896</v>
      </c>
      <c r="L483" s="268" t="n">
        <v>38722</v>
      </c>
      <c r="M483" s="255" t="s">
        <v>155</v>
      </c>
      <c r="N483" s="257" t="n">
        <v>10000000</v>
      </c>
      <c r="O483" s="257" t="n">
        <v>-4135.899036</v>
      </c>
      <c r="P483" s="258" t="n">
        <v>1.05</v>
      </c>
      <c r="Q483" s="257" t="n">
        <v>107.086831</v>
      </c>
      <c r="R483" s="257" t="n">
        <v>111.827396</v>
      </c>
      <c r="S483" s="258" t="n">
        <v>4.7409329295154</v>
      </c>
      <c r="T483" s="257" t="n">
        <v>-19608.0199329234</v>
      </c>
      <c r="U483" s="257" t="n">
        <v>1231.234689</v>
      </c>
      <c r="V483" s="257" t="n">
        <v>0</v>
      </c>
      <c r="W483" s="257" t="n">
        <v>-18376.7852439234</v>
      </c>
      <c r="X483" s="257" t="n">
        <v>17138.14659</v>
      </c>
      <c r="Y483" s="257" t="n">
        <v>-1888.130936</v>
      </c>
      <c r="Z483" s="257" t="n">
        <v>-19026.277526</v>
      </c>
      <c r="AA483" s="257" t="n">
        <v>-649.49228207659</v>
      </c>
      <c r="AB483" s="257" t="n">
        <v>17138.14659</v>
      </c>
      <c r="AC483" s="257" t="n">
        <v>-1888.130936</v>
      </c>
      <c r="AD483" s="257" t="n">
        <v>-19026.277526</v>
      </c>
      <c r="AF483" s="257" t="n">
        <v>-40821.32348532</v>
      </c>
      <c r="AG483" s="259" t="n">
        <f aca="false">IF(ISERROR(VLOOKUP(B483,Acc_Cash!$A:$H,3,FALSE())),0,VLOOKUP(B483,Acc_Cash!$A:$H,3,FALSE()))</f>
        <v>0</v>
      </c>
      <c r="AH483" s="259" t="n">
        <f aca="false">AG483+AC483</f>
        <v>-1888.130936</v>
      </c>
      <c r="AI483" s="259" t="n">
        <f aca="false">AH483-(IF(ISERROR(VLOOKUP(A483,'YTD Last'!$E$2:$Z$500,21,0)),0,VLOOKUP(A483,'YTD Last'!$E$2:$Z$500,21,0)))</f>
        <v>14807.471637</v>
      </c>
      <c r="AJ483" s="259" t="n">
        <f aca="false">AH483-IF(ISERROR(VLOOKUP(A483,'QTD Last'!$A$2:$AH$600,34,0)),0,VLOOKUP(A483,'QTD Last'!$A$2:$AH$600,34,0))</f>
        <v>-19026.277526</v>
      </c>
      <c r="AK483" s="259" t="n">
        <f aca="false">AH483-IF(ISERROR(VLOOKUP(A483,'MTD Last'!$A$2:$AH$600,34,0)),0,VLOOKUP(A483,'MTD Last'!$A$2:$AH$600,34,0))</f>
        <v>-19026.277526</v>
      </c>
      <c r="AL483" s="259" t="n">
        <f aca="false">AD483-AE483</f>
        <v>-19026.277526</v>
      </c>
      <c r="AM483" s="269" t="str">
        <f aca="false">ROUND((L483-Control!$C$3)/365,0)&amp;" Year"</f>
        <v>-20 Year</v>
      </c>
      <c r="AN483" s="260" t="str">
        <f aca="false">IF(F483="AAA",1,IF(F483="AA+",2,IF(F483="AA",3,IF(F483="AA-",4,IF(F483="A+",5,IF(F483="A",6,IF(F483="A-",7,IF(F483="BBB+",8,"Code"))))))))</f>
        <v>Code</v>
      </c>
      <c r="AO483" s="260" t="n">
        <f aca="false">IF(F483="BBB",9,IF(F483="BBB-",10,IF(F483="BB+",11,IF(F483="BB",12,IF(F483="BB-",13,IF(F483="B+",14,IF(F483="B",15,IF(F483="B-",16,"Code"))))))))</f>
        <v>9</v>
      </c>
      <c r="AP483" s="260" t="n">
        <f aca="false">IF(AN483="Code",AO483,AN483)</f>
        <v>9</v>
      </c>
      <c r="AQ483" s="259" t="n">
        <f aca="false">AH483-(IF(ISERROR(VLOOKUP(A483,'WTD Last'!$A$1:$AQ$605,34,0)),0,VLOOKUP(A483,'WTD Last'!$A$1:$AQ$605,34,0)))</f>
        <v>5336.633685</v>
      </c>
      <c r="AR483" s="270" t="n">
        <f aca="false">R483-(IF(ISERROR(VLOOKUP(A483,'WTD Last'!$A$1:$AQ$605,18,0)),0,VLOOKUP(A483,'WTD Last'!$A$1:$AQ$605,18,0)))</f>
        <v>-0.705961000000002</v>
      </c>
      <c r="AS483" s="259" t="n">
        <f aca="false">O483-(IF(ISERROR(VLOOKUP(A483,'WTD Last'!$A$1:$AQ$605,15,0)),0,VLOOKUP(A483,'WTD Last'!$A$1:$AQ$605,15,0)))</f>
        <v>36.8514479999994</v>
      </c>
      <c r="AT483" s="259" t="n">
        <f aca="false">N483*(P483/100)/360</f>
        <v>291.666666666667</v>
      </c>
      <c r="AV483" s="261" t="n">
        <v>79103</v>
      </c>
      <c r="AW483" s="255"/>
      <c r="AX483" s="257"/>
    </row>
    <row r="484" customFormat="false" ht="12.75" hidden="false" customHeight="false" outlineLevel="0" collapsed="false">
      <c r="A484" s="255" t="n">
        <v>1545</v>
      </c>
      <c r="B484" s="255" t="n">
        <v>592</v>
      </c>
      <c r="C484" s="255" t="s">
        <v>2</v>
      </c>
      <c r="D484" s="255" t="s">
        <v>157</v>
      </c>
      <c r="E484" s="255" t="s">
        <v>409</v>
      </c>
      <c r="F484" s="255" t="s">
        <v>172</v>
      </c>
      <c r="G484" s="255" t="s">
        <v>410</v>
      </c>
      <c r="H484" s="255" t="s">
        <v>107</v>
      </c>
      <c r="I484" s="255" t="s">
        <v>156</v>
      </c>
      <c r="J484" s="256" t="s">
        <v>212</v>
      </c>
      <c r="K484" s="268" t="n">
        <v>36896</v>
      </c>
      <c r="L484" s="268" t="n">
        <v>38722</v>
      </c>
      <c r="M484" s="255" t="s">
        <v>155</v>
      </c>
      <c r="N484" s="257" t="n">
        <v>10000000</v>
      </c>
      <c r="O484" s="257" t="n">
        <v>-4162.016145</v>
      </c>
      <c r="P484" s="258" t="n">
        <v>1.2</v>
      </c>
      <c r="Q484" s="257" t="n">
        <v>107.086831</v>
      </c>
      <c r="R484" s="257" t="n">
        <v>111.827396</v>
      </c>
      <c r="S484" s="258" t="n">
        <v>4.7384825833915</v>
      </c>
      <c r="T484" s="257" t="n">
        <v>-19721.6410148767</v>
      </c>
      <c r="U484" s="257" t="n">
        <v>1270.826322</v>
      </c>
      <c r="V484" s="257" t="n">
        <v>0</v>
      </c>
      <c r="W484" s="257" t="n">
        <v>-18450.8146928767</v>
      </c>
      <c r="X484" s="257" t="n">
        <v>82001.144058</v>
      </c>
      <c r="Y484" s="257" t="n">
        <v>62982.607775</v>
      </c>
      <c r="Z484" s="257" t="n">
        <v>-19018.536283</v>
      </c>
      <c r="AA484" s="257" t="n">
        <v>-567.721590123274</v>
      </c>
      <c r="AB484" s="257" t="n">
        <v>82001.144058</v>
      </c>
      <c r="AC484" s="257" t="n">
        <v>62982.607775</v>
      </c>
      <c r="AD484" s="257" t="n">
        <v>-19018.536283</v>
      </c>
      <c r="AF484" s="257" t="n">
        <v>-41079.09935115</v>
      </c>
      <c r="AG484" s="259" t="n">
        <f aca="false">IF(ISERROR(VLOOKUP(B484,Acc_Cash!$A:$H,3,FALSE())),0,VLOOKUP(B484,Acc_Cash!$A:$H,3,FALSE()))</f>
        <v>0</v>
      </c>
      <c r="AH484" s="259" t="n">
        <f aca="false">AG484+AC484</f>
        <v>62982.607775</v>
      </c>
      <c r="AI484" s="259" t="n">
        <f aca="false">AH484-(IF(ISERROR(VLOOKUP(A484,'YTD Last'!$E$2:$Z$500,21,0)),0,VLOOKUP(A484,'YTD Last'!$E$2:$Z$500,21,0)))</f>
        <v>64532.167394</v>
      </c>
      <c r="AJ484" s="259" t="n">
        <f aca="false">AH484-IF(ISERROR(VLOOKUP(A484,'QTD Last'!$A$2:$AH$600,34,0)),0,VLOOKUP(A484,'QTD Last'!$A$2:$AH$600,34,0))</f>
        <v>-19018.536283</v>
      </c>
      <c r="AK484" s="259" t="n">
        <f aca="false">AH484-IF(ISERROR(VLOOKUP(A484,'MTD Last'!$A$2:$AH$600,34,0)),0,VLOOKUP(A484,'MTD Last'!$A$2:$AH$600,34,0))</f>
        <v>-19018.536283</v>
      </c>
      <c r="AL484" s="259" t="n">
        <f aca="false">AD484-AE484</f>
        <v>-19018.536283</v>
      </c>
      <c r="AM484" s="269" t="str">
        <f aca="false">ROUND((L484-Control!$C$3)/365,0)&amp;" Year"</f>
        <v>-20 Year</v>
      </c>
      <c r="AN484" s="260" t="str">
        <f aca="false">IF(F484="AAA",1,IF(F484="AA+",2,IF(F484="AA",3,IF(F484="AA-",4,IF(F484="A+",5,IF(F484="A",6,IF(F484="A-",7,IF(F484="BBB+",8,"Code"))))))))</f>
        <v>Code</v>
      </c>
      <c r="AO484" s="260" t="n">
        <f aca="false">IF(F484="BBB",9,IF(F484="BBB-",10,IF(F484="BB+",11,IF(F484="BB",12,IF(F484="BB-",13,IF(F484="B+",14,IF(F484="B",15,IF(F484="B-",16,"Code"))))))))</f>
        <v>9</v>
      </c>
      <c r="AP484" s="260" t="n">
        <f aca="false">IF(AN484="Code",AO484,AN484)</f>
        <v>9</v>
      </c>
      <c r="AQ484" s="259" t="n">
        <f aca="false">AH484-(IF(ISERROR(VLOOKUP(A484,'WTD Last'!$A$1:$AQ$605,34,0)),0,VLOOKUP(A484,'WTD Last'!$A$1:$AQ$605,34,0)))</f>
        <v>5434.67931599999</v>
      </c>
      <c r="AR484" s="270" t="n">
        <f aca="false">R484-(IF(ISERROR(VLOOKUP(A484,'WTD Last'!$A$1:$AQ$605,18,0)),0,VLOOKUP(A484,'WTD Last'!$A$1:$AQ$605,18,0)))</f>
        <v>-0.705961000000002</v>
      </c>
      <c r="AS484" s="259" t="n">
        <f aca="false">O484-(IF(ISERROR(VLOOKUP(A484,'WTD Last'!$A$1:$AQ$605,15,0)),0,VLOOKUP(A484,'WTD Last'!$A$1:$AQ$605,15,0)))</f>
        <v>37.1387639999994</v>
      </c>
      <c r="AT484" s="259" t="n">
        <f aca="false">N484*(P484/100)/360</f>
        <v>333.333333333333</v>
      </c>
      <c r="AV484" s="261" t="n">
        <v>79103</v>
      </c>
      <c r="AW484" s="255"/>
      <c r="AX484" s="257"/>
    </row>
    <row r="485" customFormat="false" ht="12.75" hidden="false" customHeight="false" outlineLevel="0" collapsed="false">
      <c r="A485" s="255" t="n">
        <v>1711</v>
      </c>
      <c r="B485" s="255" t="n">
        <v>914</v>
      </c>
      <c r="C485" s="255" t="s">
        <v>2</v>
      </c>
      <c r="D485" s="255" t="s">
        <v>104</v>
      </c>
      <c r="E485" s="255" t="s">
        <v>409</v>
      </c>
      <c r="F485" s="255" t="s">
        <v>172</v>
      </c>
      <c r="G485" s="255" t="s">
        <v>410</v>
      </c>
      <c r="H485" s="255" t="s">
        <v>107</v>
      </c>
      <c r="I485" s="255" t="s">
        <v>181</v>
      </c>
      <c r="J485" s="256" t="s">
        <v>212</v>
      </c>
      <c r="K485" s="268" t="n">
        <v>36972</v>
      </c>
      <c r="L485" s="268" t="n">
        <v>37816</v>
      </c>
      <c r="M485" s="255" t="s">
        <v>100</v>
      </c>
      <c r="N485" s="257" t="n">
        <v>10000000</v>
      </c>
      <c r="O485" s="257" t="n">
        <v>-2113.347088</v>
      </c>
      <c r="P485" s="258" t="n">
        <v>1.03</v>
      </c>
      <c r="Q485" s="257" t="n">
        <v>82.604933</v>
      </c>
      <c r="R485" s="257" t="n">
        <v>86.044361</v>
      </c>
      <c r="S485" s="258" t="n">
        <v>3.71427578771198</v>
      </c>
      <c r="T485" s="257" t="n">
        <v>-7849.55391999002</v>
      </c>
      <c r="U485" s="257" t="n">
        <v>882.764742</v>
      </c>
      <c r="V485" s="257" t="n">
        <v>0</v>
      </c>
      <c r="W485" s="257" t="n">
        <v>-6966.78917799002</v>
      </c>
      <c r="X485" s="257" t="n">
        <v>47256.650529</v>
      </c>
      <c r="Y485" s="257" t="n">
        <v>40100.285091</v>
      </c>
      <c r="Z485" s="257" t="n">
        <v>-7156.365438</v>
      </c>
      <c r="AA485" s="257" t="n">
        <v>-189.576260009986</v>
      </c>
      <c r="AB485" s="257" t="n">
        <v>41680.365766578</v>
      </c>
      <c r="AC485" s="257" t="n">
        <v>35188.0001673525</v>
      </c>
      <c r="AD485" s="257" t="n">
        <v>-6492.3655992255</v>
      </c>
      <c r="AF485" s="257" t="n">
        <v>-20858.73575856</v>
      </c>
      <c r="AG485" s="259" t="n">
        <f aca="false">IF(ISERROR(VLOOKUP(B485,Acc_Cash!$A:$H,3,FALSE())),0,VLOOKUP(B485,Acc_Cash!$A:$H,3,FALSE()))</f>
        <v>0</v>
      </c>
      <c r="AH485" s="259" t="n">
        <f aca="false">AG485+AC485</f>
        <v>35188.0001673525</v>
      </c>
      <c r="AI485" s="259" t="n">
        <f aca="false">AH485-(IF(ISERROR(VLOOKUP(A485,'YTD Last'!$E$2:$Z$500,21,0)),0,VLOOKUP(A485,'YTD Last'!$E$2:$Z$500,21,0)))</f>
        <v>35188.0001673525</v>
      </c>
      <c r="AJ485" s="259" t="n">
        <f aca="false">AH485-IF(ISERROR(VLOOKUP(A485,'QTD Last'!$A$2:$AH$600,34,0)),0,VLOOKUP(A485,'QTD Last'!$A$2:$AH$600,34,0))</f>
        <v>-6492.3655992255</v>
      </c>
      <c r="AK485" s="259" t="n">
        <f aca="false">AH485-IF(ISERROR(VLOOKUP(A485,'MTD Last'!$A$2:$AH$600,34,0)),0,VLOOKUP(A485,'MTD Last'!$A$2:$AH$600,34,0))</f>
        <v>-6492.3655992255</v>
      </c>
      <c r="AL485" s="259" t="n">
        <f aca="false">AD485-AE485</f>
        <v>-6492.3655992255</v>
      </c>
      <c r="AM485" s="269" t="str">
        <f aca="false">ROUND((L485-Control!$C$3)/365,0)&amp;" Year"</f>
        <v>-22 Year</v>
      </c>
      <c r="AN485" s="260" t="str">
        <f aca="false">IF(F485="AAA",1,IF(F485="AA+",2,IF(F485="AA",3,IF(F485="AA-",4,IF(F485="A+",5,IF(F485="A",6,IF(F485="A-",7,IF(F485="BBB+",8,"Code"))))))))</f>
        <v>Code</v>
      </c>
      <c r="AO485" s="260" t="n">
        <f aca="false">IF(F485="BBB",9,IF(F485="BBB-",10,IF(F485="BB+",11,IF(F485="BB",12,IF(F485="BB-",13,IF(F485="B+",14,IF(F485="B",15,IF(F485="B-",16,"Code"))))))))</f>
        <v>9</v>
      </c>
      <c r="AP485" s="260" t="n">
        <f aca="false">IF(AN485="Code",AO485,AN485)</f>
        <v>9</v>
      </c>
      <c r="AQ485" s="259" t="n">
        <f aca="false">AH485-(IF(ISERROR(VLOOKUP(A485,'WTD Last'!$A$1:$AQ$605,34,0)),0,VLOOKUP(A485,'WTD Last'!$A$1:$AQ$605,34,0)))</f>
        <v>22452.2807595015</v>
      </c>
      <c r="AR485" s="270" t="n">
        <f aca="false">R485-(IF(ISERROR(VLOOKUP(A485,'WTD Last'!$A$1:$AQ$605,18,0)),0,VLOOKUP(A485,'WTD Last'!$A$1:$AQ$605,18,0)))</f>
        <v>-10.9891</v>
      </c>
      <c r="AS485" s="259" t="n">
        <f aca="false">O485-(IF(ISERROR(VLOOKUP(A485,'WTD Last'!$A$1:$AQ$605,15,0)),0,VLOOKUP(A485,'WTD Last'!$A$1:$AQ$605,15,0)))</f>
        <v>13.8974710000002</v>
      </c>
      <c r="AT485" s="259" t="n">
        <f aca="false">N485*(P485/100)/360</f>
        <v>286.111111111111</v>
      </c>
      <c r="AU485" s="261" t="n">
        <v>61984</v>
      </c>
      <c r="AV485" s="261" t="n">
        <v>79103</v>
      </c>
      <c r="AW485" s="255"/>
      <c r="AX485" s="257"/>
    </row>
    <row r="486" customFormat="false" ht="12.75" hidden="false" customHeight="false" outlineLevel="0" collapsed="false">
      <c r="A486" s="255" t="n">
        <v>1736</v>
      </c>
      <c r="B486" s="255" t="n">
        <v>943</v>
      </c>
      <c r="C486" s="255" t="s">
        <v>2</v>
      </c>
      <c r="D486" s="255" t="s">
        <v>104</v>
      </c>
      <c r="E486" s="255" t="s">
        <v>409</v>
      </c>
      <c r="F486" s="255" t="s">
        <v>172</v>
      </c>
      <c r="G486" s="255" t="s">
        <v>410</v>
      </c>
      <c r="H486" s="255" t="s">
        <v>107</v>
      </c>
      <c r="I486" s="255" t="s">
        <v>180</v>
      </c>
      <c r="J486" s="256" t="s">
        <v>212</v>
      </c>
      <c r="K486" s="268" t="n">
        <v>36983</v>
      </c>
      <c r="L486" s="268" t="n">
        <v>38809</v>
      </c>
      <c r="M486" s="255" t="s">
        <v>100</v>
      </c>
      <c r="N486" s="257" t="n">
        <v>10000000</v>
      </c>
      <c r="O486" s="257" t="n">
        <v>-4435.299334</v>
      </c>
      <c r="P486" s="258" t="n">
        <v>1.1</v>
      </c>
      <c r="Q486" s="257" t="n">
        <v>109.71319</v>
      </c>
      <c r="R486" s="257" t="n">
        <v>114.574434</v>
      </c>
      <c r="S486" s="258" t="n">
        <v>4.85662980367143</v>
      </c>
      <c r="T486" s="257" t="n">
        <v>-21540.6069337084</v>
      </c>
      <c r="U486" s="257" t="n">
        <v>1264.721175</v>
      </c>
      <c r="V486" s="257" t="n">
        <v>0</v>
      </c>
      <c r="W486" s="257" t="n">
        <v>-20275.8857587084</v>
      </c>
      <c r="X486" s="257" t="n">
        <v>1543.104675</v>
      </c>
      <c r="Y486" s="257" t="n">
        <v>-19100.521731</v>
      </c>
      <c r="Z486" s="257" t="n">
        <v>-20643.626406</v>
      </c>
      <c r="AA486" s="257" t="n">
        <v>-367.740647291572</v>
      </c>
      <c r="AB486" s="257" t="n">
        <v>1361.01832335</v>
      </c>
      <c r="AC486" s="257" t="n">
        <v>-16760.7078189525</v>
      </c>
      <c r="AD486" s="257" t="n">
        <v>-18121.7261423025</v>
      </c>
      <c r="AF486" s="257" t="n">
        <v>-43776.40442658</v>
      </c>
      <c r="AG486" s="259" t="n">
        <f aca="false">IF(ISERROR(VLOOKUP(B486,Acc_Cash!$A:$H,3,FALSE())),0,VLOOKUP(B486,Acc_Cash!$A:$H,3,FALSE()))</f>
        <v>0</v>
      </c>
      <c r="AH486" s="259" t="n">
        <f aca="false">AG486+AC486</f>
        <v>-16760.7078189525</v>
      </c>
      <c r="AI486" s="259" t="n">
        <f aca="false">AH486-(IF(ISERROR(VLOOKUP(A486,'YTD Last'!$E$2:$Z$500,21,0)),0,VLOOKUP(A486,'YTD Last'!$E$2:$Z$500,21,0)))</f>
        <v>-16760.7078189525</v>
      </c>
      <c r="AJ486" s="259" t="n">
        <f aca="false">AH486-IF(ISERROR(VLOOKUP(A486,'QTD Last'!$A$2:$AH$600,34,0)),0,VLOOKUP(A486,'QTD Last'!$A$2:$AH$600,34,0))</f>
        <v>-18121.7261423025</v>
      </c>
      <c r="AK486" s="259" t="n">
        <f aca="false">AH486-IF(ISERROR(VLOOKUP(A486,'MTD Last'!$A$2:$AH$600,34,0)),0,VLOOKUP(A486,'MTD Last'!$A$2:$AH$600,34,0))</f>
        <v>-18121.7261423025</v>
      </c>
      <c r="AL486" s="259" t="n">
        <f aca="false">AD486-AE486</f>
        <v>-18121.7261423025</v>
      </c>
      <c r="AM486" s="269" t="str">
        <f aca="false">ROUND((L486-Control!$C$3)/365,0)&amp;" Year"</f>
        <v>-19 Year</v>
      </c>
      <c r="AN486" s="260" t="str">
        <f aca="false">IF(F486="AAA",1,IF(F486="AA+",2,IF(F486="AA",3,IF(F486="AA-",4,IF(F486="A+",5,IF(F486="A",6,IF(F486="A-",7,IF(F486="BBB+",8,"Code"))))))))</f>
        <v>Code</v>
      </c>
      <c r="AO486" s="260" t="n">
        <f aca="false">IF(F486="BBB",9,IF(F486="BBB-",10,IF(F486="BB+",11,IF(F486="BB",12,IF(F486="BB-",13,IF(F486="B+",14,IF(F486="B",15,IF(F486="B-",16,"Code"))))))))</f>
        <v>9</v>
      </c>
      <c r="AP486" s="260" t="n">
        <f aca="false">IF(AN486="Code",AO486,AN486)</f>
        <v>9</v>
      </c>
      <c r="AQ486" s="259" t="n">
        <f aca="false">AH486-(IF(ISERROR(VLOOKUP(A486,'WTD Last'!$A$1:$AQ$605,34,0)),0,VLOOKUP(A486,'WTD Last'!$A$1:$AQ$605,34,0)))</f>
        <v>-16760.7078189525</v>
      </c>
      <c r="AR486" s="270" t="n">
        <f aca="false">R486-(IF(ISERROR(VLOOKUP(A486,'WTD Last'!$A$1:$AQ$605,18,0)),0,VLOOKUP(A486,'WTD Last'!$A$1:$AQ$605,18,0)))</f>
        <v>114.574434</v>
      </c>
      <c r="AS486" s="259" t="n">
        <f aca="false">O486-(IF(ISERROR(VLOOKUP(A486,'WTD Last'!$A$1:$AQ$605,15,0)),0,VLOOKUP(A486,'WTD Last'!$A$1:$AQ$605,15,0)))</f>
        <v>-4435.299334</v>
      </c>
      <c r="AT486" s="259" t="n">
        <f aca="false">N486*(P486/100)/360</f>
        <v>305.555555555556</v>
      </c>
      <c r="AU486" s="261" t="n">
        <v>122</v>
      </c>
      <c r="AV486" s="261" t="n">
        <v>79103</v>
      </c>
      <c r="AW486" s="255"/>
      <c r="AX486" s="257"/>
    </row>
    <row r="487" customFormat="false" ht="12.75" hidden="false" customHeight="false" outlineLevel="0" collapsed="false">
      <c r="A487" s="255" t="n">
        <v>1374</v>
      </c>
      <c r="B487" s="255" t="n">
        <v>528</v>
      </c>
      <c r="C487" s="255" t="s">
        <v>2</v>
      </c>
      <c r="D487" s="255" t="s">
        <v>104</v>
      </c>
      <c r="E487" s="255" t="s">
        <v>411</v>
      </c>
      <c r="F487" s="255" t="s">
        <v>116</v>
      </c>
      <c r="G487" s="255" t="s">
        <v>96</v>
      </c>
      <c r="H487" s="255" t="s">
        <v>117</v>
      </c>
      <c r="I487" s="255" t="s">
        <v>156</v>
      </c>
      <c r="J487" s="256" t="s">
        <v>105</v>
      </c>
      <c r="K487" s="268" t="n">
        <v>36896</v>
      </c>
      <c r="L487" s="268" t="n">
        <v>38722</v>
      </c>
      <c r="M487" s="255" t="s">
        <v>155</v>
      </c>
      <c r="N487" s="257" t="n">
        <v>-10000000</v>
      </c>
      <c r="O487" s="257" t="n">
        <v>4062.004857</v>
      </c>
      <c r="P487" s="258" t="n">
        <v>0.6</v>
      </c>
      <c r="Q487" s="257" t="n">
        <v>55.718983</v>
      </c>
      <c r="R487" s="257" t="n">
        <v>55.159728</v>
      </c>
      <c r="S487" s="258" t="n">
        <v>-0.569370438324289</v>
      </c>
      <c r="T487" s="257" t="n">
        <v>-2312.78548590548</v>
      </c>
      <c r="U487" s="257" t="n">
        <v>-753.222936</v>
      </c>
      <c r="V487" s="257" t="n">
        <v>0</v>
      </c>
      <c r="W487" s="257" t="n">
        <v>-3066.00842190548</v>
      </c>
      <c r="X487" s="257" t="n">
        <v>-32563.554679</v>
      </c>
      <c r="Y487" s="257" t="n">
        <v>-35100.441691</v>
      </c>
      <c r="Z487" s="257" t="n">
        <v>-2536.887012</v>
      </c>
      <c r="AA487" s="257" t="n">
        <v>529.121409905483</v>
      </c>
      <c r="AB487" s="257" t="n">
        <v>-32563.554679</v>
      </c>
      <c r="AC487" s="257" t="n">
        <v>-35100.441691</v>
      </c>
      <c r="AD487" s="257" t="n">
        <v>-2536.887012</v>
      </c>
      <c r="AF487" s="257" t="n">
        <v>29400.791154966</v>
      </c>
      <c r="AG487" s="259" t="n">
        <f aca="false">IF(ISERROR(VLOOKUP(B487,Acc_Cash!$A:$H,3,FALSE())),0,VLOOKUP(B487,Acc_Cash!$A:$H,3,FALSE()))</f>
        <v>0</v>
      </c>
      <c r="AH487" s="259" t="n">
        <f aca="false">AG487+AC487</f>
        <v>-35100.441691</v>
      </c>
      <c r="AI487" s="259" t="n">
        <f aca="false">AH487-(IF(ISERROR(VLOOKUP(A487,'YTD Last'!$E$2:$Z$500,21,0)),0,VLOOKUP(A487,'YTD Last'!$E$2:$Z$500,21,0)))</f>
        <v>-70980.669079</v>
      </c>
      <c r="AJ487" s="259" t="n">
        <f aca="false">AH487-IF(ISERROR(VLOOKUP(A487,'QTD Last'!$A$2:$AH$600,34,0)),0,VLOOKUP(A487,'QTD Last'!$A$2:$AH$600,34,0))</f>
        <v>-2536.887012</v>
      </c>
      <c r="AK487" s="259" t="n">
        <f aca="false">AH487-IF(ISERROR(VLOOKUP(A487,'MTD Last'!$A$2:$AH$600,34,0)),0,VLOOKUP(A487,'MTD Last'!$A$2:$AH$600,34,0))</f>
        <v>-2536.887012</v>
      </c>
      <c r="AL487" s="259" t="n">
        <f aca="false">AD487-AE487</f>
        <v>-2536.887012</v>
      </c>
      <c r="AM487" s="269" t="str">
        <f aca="false">ROUND((L487-Control!$C$3)/365,0)&amp;" Year"</f>
        <v>-20 Year</v>
      </c>
      <c r="AN487" s="260" t="n">
        <f aca="false">IF(F487="AAA",1,IF(F487="AA+",2,IF(F487="AA",3,IF(F487="AA-",4,IF(F487="A+",5,IF(F487="A",6,IF(F487="A-",7,IF(F487="BBB+",8,"Code"))))))))</f>
        <v>8</v>
      </c>
      <c r="AO487" s="260" t="str">
        <f aca="false">IF(F487="BBB",9,IF(F487="BBB-",10,IF(F487="BB+",11,IF(F487="BB",12,IF(F487="BB-",13,IF(F487="B+",14,IF(F487="B",15,IF(F487="B-",16,"Code"))))))))</f>
        <v>Code</v>
      </c>
      <c r="AP487" s="260" t="n">
        <f aca="false">IF(AN487="Code",AO487,AN487)</f>
        <v>8</v>
      </c>
      <c r="AQ487" s="259" t="n">
        <f aca="false">AH487-(IF(ISERROR(VLOOKUP(A487,'WTD Last'!$A$1:$AQ$605,34,0)),0,VLOOKUP(A487,'WTD Last'!$A$1:$AQ$605,34,0)))</f>
        <v>-17799.231607</v>
      </c>
      <c r="AR487" s="270" t="n">
        <f aca="false">R487-(IF(ISERROR(VLOOKUP(A487,'WTD Last'!$A$1:$AQ$605,18,0)),0,VLOOKUP(A487,'WTD Last'!$A$1:$AQ$605,18,0)))</f>
        <v>-3.935487</v>
      </c>
      <c r="AS487" s="259" t="n">
        <f aca="false">O487-(IF(ISERROR(VLOOKUP(A487,'WTD Last'!$A$1:$AQ$605,15,0)),0,VLOOKUP(A487,'WTD Last'!$A$1:$AQ$605,15,0)))</f>
        <v>-36.8426730000001</v>
      </c>
      <c r="AT487" s="259" t="n">
        <f aca="false">N487*(P487/100)/360</f>
        <v>-166.666666666667</v>
      </c>
      <c r="AV487" s="261" t="n">
        <v>93021</v>
      </c>
      <c r="AW487" s="255"/>
      <c r="AX487" s="257"/>
    </row>
    <row r="488" customFormat="false" ht="12.75" hidden="false" customHeight="false" outlineLevel="0" collapsed="false">
      <c r="A488" s="255" t="n">
        <v>1574</v>
      </c>
      <c r="B488" s="255" t="n">
        <v>620</v>
      </c>
      <c r="C488" s="255" t="s">
        <v>2</v>
      </c>
      <c r="D488" s="255" t="s">
        <v>157</v>
      </c>
      <c r="E488" s="255" t="s">
        <v>411</v>
      </c>
      <c r="F488" s="255" t="s">
        <v>116</v>
      </c>
      <c r="G488" s="255" t="s">
        <v>96</v>
      </c>
      <c r="H488" s="255" t="s">
        <v>117</v>
      </c>
      <c r="I488" s="255" t="s">
        <v>156</v>
      </c>
      <c r="J488" s="256" t="s">
        <v>158</v>
      </c>
      <c r="K488" s="268" t="n">
        <v>36896</v>
      </c>
      <c r="L488" s="268" t="n">
        <v>38722</v>
      </c>
      <c r="M488" s="255" t="s">
        <v>155</v>
      </c>
      <c r="N488" s="257" t="n">
        <v>10000000</v>
      </c>
      <c r="O488" s="257" t="n">
        <v>-4062.004857</v>
      </c>
      <c r="P488" s="258" t="n">
        <v>0.6</v>
      </c>
      <c r="Q488" s="257" t="n">
        <v>55.718983</v>
      </c>
      <c r="R488" s="257" t="n">
        <v>55.159728</v>
      </c>
      <c r="S488" s="258" t="n">
        <v>-0.569370438324289</v>
      </c>
      <c r="T488" s="257" t="n">
        <v>2312.78548590548</v>
      </c>
      <c r="U488" s="257" t="n">
        <v>753.222936</v>
      </c>
      <c r="V488" s="257" t="n">
        <v>0</v>
      </c>
      <c r="W488" s="257" t="n">
        <v>3066.00842190548</v>
      </c>
      <c r="X488" s="257" t="n">
        <v>32563.554679</v>
      </c>
      <c r="Y488" s="257" t="n">
        <v>35100.441691</v>
      </c>
      <c r="Z488" s="257" t="n">
        <v>2536.887012</v>
      </c>
      <c r="AA488" s="257" t="n">
        <v>-529.121409905483</v>
      </c>
      <c r="AB488" s="257" t="n">
        <v>32563.554679</v>
      </c>
      <c r="AC488" s="257" t="n">
        <v>35100.441691</v>
      </c>
      <c r="AD488" s="257" t="n">
        <v>2536.887012</v>
      </c>
      <c r="AF488" s="257" t="n">
        <v>-29400.791154966</v>
      </c>
      <c r="AG488" s="259" t="n">
        <f aca="false">IF(ISERROR(VLOOKUP(B488,Acc_Cash!$A:$H,3,FALSE())),0,VLOOKUP(B488,Acc_Cash!$A:$H,3,FALSE()))</f>
        <v>0</v>
      </c>
      <c r="AH488" s="259" t="n">
        <f aca="false">AG488+AC488</f>
        <v>35100.441691</v>
      </c>
      <c r="AI488" s="259" t="n">
        <f aca="false">AH488-(IF(ISERROR(VLOOKUP(A488,'YTD Last'!$E$2:$Z$500,21,0)),0,VLOOKUP(A488,'YTD Last'!$E$2:$Z$500,21,0)))</f>
        <v>70980.669079</v>
      </c>
      <c r="AJ488" s="259" t="n">
        <f aca="false">AH488-IF(ISERROR(VLOOKUP(A488,'QTD Last'!$A$2:$AH$600,34,0)),0,VLOOKUP(A488,'QTD Last'!$A$2:$AH$600,34,0))</f>
        <v>2536.887012</v>
      </c>
      <c r="AK488" s="259" t="n">
        <f aca="false">AH488-IF(ISERROR(VLOOKUP(A488,'MTD Last'!$A$2:$AH$600,34,0)),0,VLOOKUP(A488,'MTD Last'!$A$2:$AH$600,34,0))</f>
        <v>2536.887012</v>
      </c>
      <c r="AL488" s="259" t="n">
        <f aca="false">AD488-AE488</f>
        <v>2536.887012</v>
      </c>
      <c r="AM488" s="269" t="str">
        <f aca="false">ROUND((L488-Control!$C$3)/365,0)&amp;" Year"</f>
        <v>-20 Year</v>
      </c>
      <c r="AN488" s="260" t="n">
        <f aca="false">IF(F488="AAA",1,IF(F488="AA+",2,IF(F488="AA",3,IF(F488="AA-",4,IF(F488="A+",5,IF(F488="A",6,IF(F488="A-",7,IF(F488="BBB+",8,"Code"))))))))</f>
        <v>8</v>
      </c>
      <c r="AO488" s="260" t="str">
        <f aca="false">IF(F488="BBB",9,IF(F488="BBB-",10,IF(F488="BB+",11,IF(F488="BB",12,IF(F488="BB-",13,IF(F488="B+",14,IF(F488="B",15,IF(F488="B-",16,"Code"))))))))</f>
        <v>Code</v>
      </c>
      <c r="AP488" s="260" t="n">
        <f aca="false">IF(AN488="Code",AO488,AN488)</f>
        <v>8</v>
      </c>
      <c r="AQ488" s="259" t="n">
        <f aca="false">AH488-(IF(ISERROR(VLOOKUP(A488,'WTD Last'!$A$1:$AQ$605,34,0)),0,VLOOKUP(A488,'WTD Last'!$A$1:$AQ$605,34,0)))</f>
        <v>17799.231607</v>
      </c>
      <c r="AR488" s="270" t="n">
        <f aca="false">R488-(IF(ISERROR(VLOOKUP(A488,'WTD Last'!$A$1:$AQ$605,18,0)),0,VLOOKUP(A488,'WTD Last'!$A$1:$AQ$605,18,0)))</f>
        <v>-3.935487</v>
      </c>
      <c r="AS488" s="259" t="n">
        <f aca="false">O488-(IF(ISERROR(VLOOKUP(A488,'WTD Last'!$A$1:$AQ$605,15,0)),0,VLOOKUP(A488,'WTD Last'!$A$1:$AQ$605,15,0)))</f>
        <v>36.8426730000001</v>
      </c>
      <c r="AT488" s="259" t="n">
        <f aca="false">N488*(P488/100)/360</f>
        <v>166.666666666667</v>
      </c>
      <c r="AV488" s="261" t="n">
        <v>93021</v>
      </c>
      <c r="AW488" s="255"/>
      <c r="AX488" s="257"/>
    </row>
    <row r="489" customFormat="false" ht="12.75" hidden="false" customHeight="false" outlineLevel="0" collapsed="false">
      <c r="A489" s="255" t="n">
        <v>1718</v>
      </c>
      <c r="B489" s="255" t="n">
        <v>922</v>
      </c>
      <c r="C489" s="255" t="s">
        <v>2</v>
      </c>
      <c r="D489" s="255" t="s">
        <v>104</v>
      </c>
      <c r="E489" s="255" t="s">
        <v>412</v>
      </c>
      <c r="F489" s="255" t="s">
        <v>109</v>
      </c>
      <c r="G489" s="255" t="s">
        <v>96</v>
      </c>
      <c r="H489" s="255" t="s">
        <v>110</v>
      </c>
      <c r="I489" s="255" t="s">
        <v>180</v>
      </c>
      <c r="J489" s="256" t="s">
        <v>105</v>
      </c>
      <c r="K489" s="268" t="n">
        <v>36973</v>
      </c>
      <c r="L489" s="268" t="n">
        <v>38069</v>
      </c>
      <c r="M489" s="255" t="s">
        <v>155</v>
      </c>
      <c r="N489" s="257" t="n">
        <v>-5000000</v>
      </c>
      <c r="O489" s="257" t="n">
        <v>1327.222884</v>
      </c>
      <c r="P489" s="258" t="n">
        <v>0.53</v>
      </c>
      <c r="Q489" s="257" t="n">
        <v>49.395152</v>
      </c>
      <c r="R489" s="257" t="n">
        <v>43.990781</v>
      </c>
      <c r="S489" s="258" t="n">
        <v>-5.54976900621516</v>
      </c>
      <c r="T489" s="257" t="n">
        <v>-7365.7804259627</v>
      </c>
      <c r="U489" s="257" t="n">
        <v>-275.192643</v>
      </c>
      <c r="V489" s="257" t="n">
        <v>0</v>
      </c>
      <c r="W489" s="257" t="n">
        <v>-7640.9730689627</v>
      </c>
      <c r="X489" s="257" t="n">
        <v>-5772.644144</v>
      </c>
      <c r="Y489" s="257" t="n">
        <v>-13306.367849</v>
      </c>
      <c r="Z489" s="257" t="n">
        <v>-7533.723705</v>
      </c>
      <c r="AA489" s="257" t="n">
        <v>107.249363962696</v>
      </c>
      <c r="AB489" s="257" t="n">
        <v>-5772.644144</v>
      </c>
      <c r="AC489" s="257" t="n">
        <v>-13306.367849</v>
      </c>
      <c r="AD489" s="257" t="n">
        <v>-7533.723705</v>
      </c>
      <c r="AG489" s="259" t="n">
        <f aca="false">IF(ISERROR(VLOOKUP(B489,Acc_Cash!$A:$H,3,FALSE())),0,VLOOKUP(B489,Acc_Cash!$A:$H,3,FALSE()))</f>
        <v>0</v>
      </c>
      <c r="AH489" s="259" t="n">
        <f aca="false">AG489+AC489</f>
        <v>-13306.367849</v>
      </c>
      <c r="AI489" s="259" t="n">
        <f aca="false">AH489-(IF(ISERROR(VLOOKUP(A489,'YTD Last'!$E$2:$Z$500,21,0)),0,VLOOKUP(A489,'YTD Last'!$E$2:$Z$500,21,0)))</f>
        <v>-13306.367849</v>
      </c>
      <c r="AJ489" s="259" t="n">
        <f aca="false">AH489-IF(ISERROR(VLOOKUP(A489,'QTD Last'!$A$2:$AH$600,34,0)),0,VLOOKUP(A489,'QTD Last'!$A$2:$AH$600,34,0))</f>
        <v>-7533.723705</v>
      </c>
      <c r="AK489" s="259" t="n">
        <f aca="false">AH489-IF(ISERROR(VLOOKUP(A489,'MTD Last'!$A$2:$AH$600,34,0)),0,VLOOKUP(A489,'MTD Last'!$A$2:$AH$600,34,0))</f>
        <v>-7533.723705</v>
      </c>
      <c r="AL489" s="259" t="n">
        <f aca="false">AD489-AE489</f>
        <v>-7533.723705</v>
      </c>
      <c r="AM489" s="269" t="str">
        <f aca="false">ROUND((L489-Control!$C$3)/365,0)&amp;" Year"</f>
        <v>-22 Year</v>
      </c>
      <c r="AN489" s="260" t="str">
        <f aca="false">IF(F489="AAA",1,IF(F489="AA+",2,IF(F489="AA",3,IF(F489="AA-",4,IF(F489="A+",5,IF(F489="A",6,IF(F489="A-",7,IF(F489="BBB+",8,"Code"))))))))</f>
        <v>Code</v>
      </c>
      <c r="AO489" s="260" t="str">
        <f aca="false">IF(F489="BBB",9,IF(F489="BBB-",10,IF(F489="BB+",11,IF(F489="BB",12,IF(F489="BB-",13,IF(F489="B+",14,IF(F489="B",15,IF(F489="B-",16,"Code"))))))))</f>
        <v>Code</v>
      </c>
      <c r="AP489" s="260" t="str">
        <f aca="false">IF(AN489="Code",AO489,AN489)</f>
        <v>Code</v>
      </c>
      <c r="AQ489" s="259" t="n">
        <f aca="false">AH489-(IF(ISERROR(VLOOKUP(A489,'WTD Last'!$A$1:$AQ$605,34,0)),0,VLOOKUP(A489,'WTD Last'!$A$1:$AQ$605,34,0)))</f>
        <v>-29361.104613</v>
      </c>
      <c r="AR489" s="270" t="n">
        <f aca="false">R489-(IF(ISERROR(VLOOKUP(A489,'WTD Last'!$A$1:$AQ$605,18,0)),0,VLOOKUP(A489,'WTD Last'!$A$1:$AQ$605,18,0)))</f>
        <v>-20.831919</v>
      </c>
      <c r="AS489" s="259" t="n">
        <f aca="false">O489-(IF(ISERROR(VLOOKUP(A489,'WTD Last'!$A$1:$AQ$605,15,0)),0,VLOOKUP(A489,'WTD Last'!$A$1:$AQ$605,15,0)))</f>
        <v>-10.6020569999998</v>
      </c>
      <c r="AT489" s="259" t="n">
        <f aca="false">N489*(P489/100)/360</f>
        <v>-73.6111111111111</v>
      </c>
      <c r="AU489" s="261" t="n">
        <v>122</v>
      </c>
      <c r="AV489" s="261" t="n">
        <v>80938</v>
      </c>
      <c r="AW489" s="255"/>
      <c r="AX489" s="257"/>
    </row>
    <row r="490" customFormat="false" ht="12.75" hidden="false" customHeight="false" outlineLevel="0" collapsed="false">
      <c r="A490" s="255" t="n">
        <v>1720</v>
      </c>
      <c r="B490" s="255" t="n">
        <v>924</v>
      </c>
      <c r="C490" s="255" t="s">
        <v>2</v>
      </c>
      <c r="D490" s="255" t="s">
        <v>104</v>
      </c>
      <c r="E490" s="255" t="s">
        <v>412</v>
      </c>
      <c r="F490" s="255" t="s">
        <v>109</v>
      </c>
      <c r="G490" s="255" t="s">
        <v>96</v>
      </c>
      <c r="H490" s="255" t="s">
        <v>110</v>
      </c>
      <c r="I490" s="255" t="s">
        <v>181</v>
      </c>
      <c r="J490" s="256" t="s">
        <v>105</v>
      </c>
      <c r="K490" s="268" t="n">
        <v>36976</v>
      </c>
      <c r="L490" s="268" t="n">
        <v>38072</v>
      </c>
      <c r="M490" s="255" t="s">
        <v>155</v>
      </c>
      <c r="N490" s="257" t="n">
        <v>-5000000</v>
      </c>
      <c r="O490" s="257" t="n">
        <v>1329.215272</v>
      </c>
      <c r="P490" s="258" t="n">
        <v>0.49</v>
      </c>
      <c r="Q490" s="257" t="n">
        <v>49.443847</v>
      </c>
      <c r="R490" s="257" t="n">
        <v>44.034903</v>
      </c>
      <c r="S490" s="258" t="n">
        <v>-5.55023072099446</v>
      </c>
      <c r="T490" s="257" t="n">
        <v>-7377.45143746941</v>
      </c>
      <c r="U490" s="257" t="n">
        <v>-272.566686</v>
      </c>
      <c r="V490" s="257" t="n">
        <v>0</v>
      </c>
      <c r="W490" s="257" t="n">
        <v>-7650.01812346941</v>
      </c>
      <c r="X490" s="257" t="n">
        <v>68.522535</v>
      </c>
      <c r="Y490" s="257" t="n">
        <v>-7476.312571</v>
      </c>
      <c r="Z490" s="257" t="n">
        <v>-7544.835106</v>
      </c>
      <c r="AA490" s="257" t="n">
        <v>105.183017469406</v>
      </c>
      <c r="AB490" s="257" t="n">
        <v>68.522535</v>
      </c>
      <c r="AC490" s="257" t="n">
        <v>-7476.312571</v>
      </c>
      <c r="AD490" s="257" t="n">
        <v>-7544.835106</v>
      </c>
      <c r="AG490" s="259" t="n">
        <f aca="false">IF(ISERROR(VLOOKUP(B490,Acc_Cash!$A:$H,3,FALSE())),0,VLOOKUP(B490,Acc_Cash!$A:$H,3,FALSE()))</f>
        <v>0</v>
      </c>
      <c r="AH490" s="259" t="n">
        <f aca="false">AG490+AC490</f>
        <v>-7476.312571</v>
      </c>
      <c r="AI490" s="259" t="n">
        <f aca="false">AH490-(IF(ISERROR(VLOOKUP(A490,'YTD Last'!$E$2:$Z$500,21,0)),0,VLOOKUP(A490,'YTD Last'!$E$2:$Z$500,21,0)))</f>
        <v>-7476.312571</v>
      </c>
      <c r="AJ490" s="259" t="n">
        <f aca="false">AH490-IF(ISERROR(VLOOKUP(A490,'QTD Last'!$A$2:$AH$600,34,0)),0,VLOOKUP(A490,'QTD Last'!$A$2:$AH$600,34,0))</f>
        <v>-7544.835106</v>
      </c>
      <c r="AK490" s="259" t="n">
        <f aca="false">AH490-IF(ISERROR(VLOOKUP(A490,'MTD Last'!$A$2:$AH$600,34,0)),0,VLOOKUP(A490,'MTD Last'!$A$2:$AH$600,34,0))</f>
        <v>-7544.835106</v>
      </c>
      <c r="AL490" s="259" t="n">
        <f aca="false">AD490-AE490</f>
        <v>-7544.835106</v>
      </c>
      <c r="AM490" s="269" t="str">
        <f aca="false">ROUND((L490-Control!$C$3)/365,0)&amp;" Year"</f>
        <v>-22 Year</v>
      </c>
      <c r="AN490" s="260" t="str">
        <f aca="false">IF(F490="AAA",1,IF(F490="AA+",2,IF(F490="AA",3,IF(F490="AA-",4,IF(F490="A+",5,IF(F490="A",6,IF(F490="A-",7,IF(F490="BBB+",8,"Code"))))))))</f>
        <v>Code</v>
      </c>
      <c r="AO490" s="260" t="str">
        <f aca="false">IF(F490="BBB",9,IF(F490="BBB-",10,IF(F490="BB+",11,IF(F490="BB",12,IF(F490="BB-",13,IF(F490="B+",14,IF(F490="B",15,IF(F490="B-",16,"Code"))))))))</f>
        <v>Code</v>
      </c>
      <c r="AP490" s="260" t="str">
        <f aca="false">IF(AN490="Code",AO490,AN490)</f>
        <v>Code</v>
      </c>
      <c r="AQ490" s="259" t="n">
        <f aca="false">AH490-(IF(ISERROR(VLOOKUP(A490,'WTD Last'!$A$1:$AQ$605,34,0)),0,VLOOKUP(A490,'WTD Last'!$A$1:$AQ$605,34,0)))</f>
        <v>-29387.049671</v>
      </c>
      <c r="AR490" s="270"/>
      <c r="AS490" s="259"/>
      <c r="AT490" s="259" t="n">
        <f aca="false">N490*(P490/100)/360</f>
        <v>-68.0555555555556</v>
      </c>
      <c r="AU490" s="261" t="n">
        <v>61984</v>
      </c>
      <c r="AV490" s="261" t="n">
        <v>80938</v>
      </c>
      <c r="AW490" s="255"/>
      <c r="AX490" s="257"/>
    </row>
    <row r="491" customFormat="false" ht="12.75" hidden="false" customHeight="false" outlineLevel="0" collapsed="false">
      <c r="A491" s="255" t="n">
        <v>1724</v>
      </c>
      <c r="B491" s="255" t="n">
        <v>928</v>
      </c>
      <c r="C491" s="255" t="s">
        <v>2</v>
      </c>
      <c r="D491" s="255" t="s">
        <v>104</v>
      </c>
      <c r="E491" s="255" t="s">
        <v>412</v>
      </c>
      <c r="F491" s="255" t="s">
        <v>109</v>
      </c>
      <c r="G491" s="255" t="s">
        <v>96</v>
      </c>
      <c r="H491" s="255" t="s">
        <v>110</v>
      </c>
      <c r="I491" s="255" t="s">
        <v>182</v>
      </c>
      <c r="J491" s="256" t="s">
        <v>105</v>
      </c>
      <c r="K491" s="268" t="n">
        <v>36977</v>
      </c>
      <c r="L491" s="268" t="n">
        <v>38803</v>
      </c>
      <c r="M491" s="255" t="s">
        <v>155</v>
      </c>
      <c r="N491" s="257" t="n">
        <v>10000000</v>
      </c>
      <c r="O491" s="257" t="n">
        <v>-4237.840371</v>
      </c>
      <c r="P491" s="258" t="n">
        <v>0.64</v>
      </c>
      <c r="Q491" s="257" t="n">
        <v>63.228247</v>
      </c>
      <c r="R491" s="257" t="n">
        <v>56.481005</v>
      </c>
      <c r="S491" s="258" t="n">
        <v>-6.90283979150082</v>
      </c>
      <c r="T491" s="257" t="n">
        <v>29253.1331429674</v>
      </c>
      <c r="U491" s="257" t="n">
        <v>775.223268</v>
      </c>
      <c r="V491" s="257" t="n">
        <v>0</v>
      </c>
      <c r="W491" s="257" t="n">
        <v>30028.3564109674</v>
      </c>
      <c r="X491" s="257" t="n">
        <v>4581.315438</v>
      </c>
      <c r="Y491" s="257" t="n">
        <v>34056.536385</v>
      </c>
      <c r="Z491" s="257" t="n">
        <v>29475.220947</v>
      </c>
      <c r="AA491" s="257" t="n">
        <v>-553.135463967417</v>
      </c>
      <c r="AB491" s="257" t="n">
        <v>4581.315438</v>
      </c>
      <c r="AC491" s="257" t="n">
        <v>34056.536385</v>
      </c>
      <c r="AD491" s="257" t="n">
        <v>29475.220947</v>
      </c>
      <c r="AG491" s="259" t="n">
        <f aca="false">IF(ISERROR(VLOOKUP(B491,Acc_Cash!$A:$H,3,FALSE())),0,VLOOKUP(B491,Acc_Cash!$A:$H,3,FALSE()))</f>
        <v>0</v>
      </c>
      <c r="AH491" s="259" t="n">
        <f aca="false">AG491+AC491</f>
        <v>34056.536385</v>
      </c>
      <c r="AI491" s="259" t="n">
        <f aca="false">AH491-(IF(ISERROR(VLOOKUP(A491,'YTD Last'!$E$2:$Z$500,21,0)),0,VLOOKUP(A491,'YTD Last'!$E$2:$Z$500,21,0)))</f>
        <v>34056.536385</v>
      </c>
      <c r="AJ491" s="259" t="n">
        <f aca="false">AH491-IF(ISERROR(VLOOKUP(A491,'QTD Last'!$A$2:$AH$600,34,0)),0,VLOOKUP(A491,'QTD Last'!$A$2:$AH$600,34,0))</f>
        <v>29475.220947</v>
      </c>
      <c r="AK491" s="259" t="n">
        <f aca="false">AH491-IF(ISERROR(VLOOKUP(A491,'MTD Last'!$A$2:$AH$600,34,0)),0,VLOOKUP(A491,'MTD Last'!$A$2:$AH$600,34,0))</f>
        <v>29475.220947</v>
      </c>
      <c r="AL491" s="259" t="n">
        <f aca="false">AD491-AE491</f>
        <v>29475.220947</v>
      </c>
      <c r="AM491" s="269" t="str">
        <f aca="false">ROUND((L491-Control!$C$3)/365,0)&amp;" Year"</f>
        <v>-20 Year</v>
      </c>
      <c r="AN491" s="260" t="str">
        <f aca="false">IF(F491="AAA",1,IF(F491="AA+",2,IF(F491="AA",3,IF(F491="AA-",4,IF(F491="A+",5,IF(F491="A",6,IF(F491="A-",7,IF(F491="BBB+",8,"Code"))))))))</f>
        <v>Code</v>
      </c>
      <c r="AO491" s="260" t="str">
        <f aca="false">IF(F491="BBB",9,IF(F491="BBB-",10,IF(F491="BB+",11,IF(F491="BB",12,IF(F491="BB-",13,IF(F491="B+",14,IF(F491="B",15,IF(F491="B-",16,"Code"))))))))</f>
        <v>Code</v>
      </c>
      <c r="AP491" s="260" t="str">
        <f aca="false">IF(AN491="Code",AO491,AN491)</f>
        <v>Code</v>
      </c>
      <c r="AQ491" s="259" t="n">
        <f aca="false">AH491-(IF(ISERROR(VLOOKUP(A491,'WTD Last'!$A$1:$AQ$605,34,0)),0,VLOOKUP(A491,'WTD Last'!$A$1:$AQ$605,34,0)))</f>
        <v>72367.337131</v>
      </c>
      <c r="AR491" s="270"/>
      <c r="AS491" s="259"/>
      <c r="AT491" s="259" t="n">
        <f aca="false">N491*(P491/100)/360</f>
        <v>177.777777777778</v>
      </c>
      <c r="AU491" s="261" t="n">
        <v>81224</v>
      </c>
      <c r="AV491" s="261" t="n">
        <v>80938</v>
      </c>
      <c r="AW491" s="255"/>
      <c r="AX491" s="257"/>
    </row>
    <row r="492" customFormat="false" ht="12.75" hidden="false" customHeight="false" outlineLevel="0" collapsed="false">
      <c r="A492" s="255" t="n">
        <v>1739</v>
      </c>
      <c r="B492" s="255" t="n">
        <v>945</v>
      </c>
      <c r="C492" s="255" t="s">
        <v>2</v>
      </c>
      <c r="D492" s="255" t="s">
        <v>104</v>
      </c>
      <c r="E492" s="255" t="s">
        <v>412</v>
      </c>
      <c r="F492" s="255" t="s">
        <v>109</v>
      </c>
      <c r="G492" s="255" t="s">
        <v>96</v>
      </c>
      <c r="H492" s="255" t="s">
        <v>110</v>
      </c>
      <c r="I492" s="255" t="s">
        <v>200</v>
      </c>
      <c r="J492" s="256" t="s">
        <v>105</v>
      </c>
      <c r="K492" s="268" t="n">
        <v>36983</v>
      </c>
      <c r="L492" s="268" t="n">
        <v>38079</v>
      </c>
      <c r="M492" s="255" t="s">
        <v>155</v>
      </c>
      <c r="N492" s="257" t="n">
        <v>-10000000</v>
      </c>
      <c r="O492" s="257" t="n">
        <v>2669.93822</v>
      </c>
      <c r="P492" s="258" t="n">
        <v>0.43</v>
      </c>
      <c r="Q492" s="257" t="n">
        <v>49.558691</v>
      </c>
      <c r="R492" s="257" t="n">
        <v>44.139004</v>
      </c>
      <c r="S492" s="258" t="n">
        <v>-5.60346009386633</v>
      </c>
      <c r="T492" s="257" t="n">
        <v>-14960.8922688585</v>
      </c>
      <c r="U492" s="257" t="n">
        <v>-554.793105</v>
      </c>
      <c r="V492" s="257" t="n">
        <v>0</v>
      </c>
      <c r="W492" s="257" t="n">
        <v>-15515.6853738585</v>
      </c>
      <c r="X492" s="257" t="n">
        <v>18093.604816</v>
      </c>
      <c r="Y492" s="257" t="n">
        <v>2928.98981</v>
      </c>
      <c r="Z492" s="257" t="n">
        <v>-15164.615006</v>
      </c>
      <c r="AA492" s="257" t="n">
        <v>351.070367858514</v>
      </c>
      <c r="AB492" s="257" t="n">
        <v>18093.604816</v>
      </c>
      <c r="AC492" s="257" t="n">
        <v>2928.98981</v>
      </c>
      <c r="AD492" s="257" t="n">
        <v>-15164.615006</v>
      </c>
      <c r="AG492" s="259" t="n">
        <f aca="false">IF(ISERROR(VLOOKUP(B492,Acc_Cash!$A:$H,3,FALSE())),0,VLOOKUP(B492,Acc_Cash!$A:$H,3,FALSE()))</f>
        <v>0</v>
      </c>
      <c r="AH492" s="259" t="n">
        <f aca="false">AG492+AC492</f>
        <v>2928.98981</v>
      </c>
      <c r="AI492" s="259" t="n">
        <f aca="false">AH492-(IF(ISERROR(VLOOKUP(A492,'YTD Last'!$E$2:$Z$383,21,0)),0,VLOOKUP(A492,'YTD Last'!$E$2:$Z$383,21,0)))</f>
        <v>2928.98981</v>
      </c>
      <c r="AJ492" s="259" t="n">
        <f aca="false">AH492-IF(ISERROR(VLOOKUP(A492,'QTD Last'!$A$2:$AH$600,34,0)),0,VLOOKUP(A492,'QTD Last'!$A$2:$AH$600,34,0))</f>
        <v>-15164.615006</v>
      </c>
      <c r="AK492" s="259" t="n">
        <f aca="false">AH492-IF(ISERROR(VLOOKUP(A492,'MTD Last'!$A$2:$AH$600,34,0)),0,VLOOKUP(A492,'MTD Last'!$A$2:$AH$600,34,0))</f>
        <v>-15164.615006</v>
      </c>
      <c r="AL492" s="259" t="n">
        <f aca="false">AD492-AE492</f>
        <v>-15164.615006</v>
      </c>
      <c r="AM492" s="269" t="str">
        <f aca="false">ROUND((L492-Control!$C$3)/365,0)&amp;" Year"</f>
        <v>-21 Year</v>
      </c>
      <c r="AN492" s="260" t="str">
        <f aca="false">IF(F492="AAA",1,IF(F492="AA+",2,IF(F492="AA",3,IF(F492="AA-",4,IF(F492="A+",5,IF(F492="A",6,IF(F492="A-",7,IF(F492="BBB+",8,"Code"))))))))</f>
        <v>Code</v>
      </c>
      <c r="AO492" s="260" t="str">
        <f aca="false">IF(F492="BBB",9,IF(F492="BBB-",10,IF(F492="BB+",11,IF(F492="BB",12,IF(F492="BB-",13,IF(F492="B+",14,IF(F492="B",15,IF(F492="B-",16,"Code"))))))))</f>
        <v>Code</v>
      </c>
      <c r="AP492" s="260" t="str">
        <f aca="false">IF(AN492="Code",AO492,AN492)</f>
        <v>Code</v>
      </c>
      <c r="AQ492" s="259" t="n">
        <f aca="false">AH492-(IF(ISERROR(VLOOKUP(A492,'WTD Last'!$A$1:$AQ$605,34,0)),0,VLOOKUP(A492,'WTD Last'!$A$1:$AQ$605,34,0)))</f>
        <v>2928.98981</v>
      </c>
      <c r="AR492" s="270"/>
      <c r="AS492" s="259"/>
      <c r="AT492" s="259" t="n">
        <f aca="false">N492*(P492/100)/360</f>
        <v>-119.444444444444</v>
      </c>
      <c r="AU492" s="261" t="n">
        <v>86921</v>
      </c>
      <c r="AV492" s="261" t="n">
        <v>80938</v>
      </c>
      <c r="AW492" s="255"/>
      <c r="AX492" s="257"/>
    </row>
    <row r="493" customFormat="false" ht="12.75" hidden="false" customHeight="false" outlineLevel="0" collapsed="false">
      <c r="A493" s="255" t="n">
        <v>1722</v>
      </c>
      <c r="B493" s="255" t="n">
        <v>926</v>
      </c>
      <c r="C493" s="255" t="s">
        <v>2</v>
      </c>
      <c r="D493" s="255" t="s">
        <v>104</v>
      </c>
      <c r="E493" s="255" t="s">
        <v>413</v>
      </c>
      <c r="F493" s="255" t="s">
        <v>109</v>
      </c>
      <c r="G493" s="255" t="s">
        <v>191</v>
      </c>
      <c r="H493" s="255" t="s">
        <v>97</v>
      </c>
      <c r="I493" s="255" t="s">
        <v>181</v>
      </c>
      <c r="J493" s="256" t="s">
        <v>212</v>
      </c>
      <c r="K493" s="268" t="n">
        <v>36976</v>
      </c>
      <c r="L493" s="268" t="n">
        <v>38802</v>
      </c>
      <c r="M493" s="255" t="s">
        <v>155</v>
      </c>
      <c r="N493" s="257" t="n">
        <v>-5000000</v>
      </c>
      <c r="O493" s="257" t="n">
        <v>2098.137939</v>
      </c>
      <c r="P493" s="258" t="n">
        <v>0.4</v>
      </c>
      <c r="Q493" s="257" t="n">
        <v>39.64807</v>
      </c>
      <c r="R493" s="257" t="n">
        <v>36.638542</v>
      </c>
      <c r="S493" s="258" t="n">
        <v>-3.13951958063414</v>
      </c>
      <c r="T493" s="257" t="n">
        <v>-6587.14514236186</v>
      </c>
      <c r="U493" s="257" t="n">
        <v>-254.057523</v>
      </c>
      <c r="V493" s="257" t="n">
        <v>0</v>
      </c>
      <c r="W493" s="257" t="n">
        <v>-6841.20266536186</v>
      </c>
      <c r="X493" s="257" t="n">
        <v>-1212.791738</v>
      </c>
      <c r="Y493" s="257" t="n">
        <v>-7856.875731</v>
      </c>
      <c r="Z493" s="257" t="n">
        <v>-6644.083993</v>
      </c>
      <c r="AA493" s="257" t="n">
        <v>197.118672361862</v>
      </c>
      <c r="AB493" s="257" t="n">
        <v>-1212.791738</v>
      </c>
      <c r="AC493" s="257" t="n">
        <v>-7856.875731</v>
      </c>
      <c r="AD493" s="257" t="n">
        <v>-6644.083993</v>
      </c>
      <c r="AG493" s="259" t="n">
        <f aca="false">IF(ISERROR(VLOOKUP(B493,Acc_Cash!$A:$H,3,FALSE())),0,VLOOKUP(B493,Acc_Cash!$A:$H,3,FALSE()))</f>
        <v>0</v>
      </c>
      <c r="AH493" s="259" t="n">
        <f aca="false">AG493+AC493</f>
        <v>-7856.875731</v>
      </c>
      <c r="AI493" s="259" t="n">
        <f aca="false">AH493-(IF(ISERROR(VLOOKUP(A493,'YTD Last'!$E$2:$Z$383,21,0)),0,VLOOKUP(A493,'YTD Last'!$E$2:$Z$383,21,0)))</f>
        <v>-7856.875731</v>
      </c>
      <c r="AJ493" s="259" t="n">
        <f aca="false">AH493-IF(ISERROR(VLOOKUP(A493,'QTD Last'!$A$2:$AH$600,34,0)),0,VLOOKUP(A493,'QTD Last'!$A$2:$AH$600,34,0))</f>
        <v>-6644.083993</v>
      </c>
      <c r="AK493" s="259" t="n">
        <f aca="false">AH493-IF(ISERROR(VLOOKUP(A493,'MTD Last'!$A$2:$AH$600,34,0)),0,VLOOKUP(A493,'MTD Last'!$A$2:$AH$600,34,0))</f>
        <v>-6644.083993</v>
      </c>
      <c r="AL493" s="259" t="n">
        <f aca="false">AD493-AE493</f>
        <v>-6644.083993</v>
      </c>
      <c r="AM493" s="269" t="str">
        <f aca="false">ROUND((L493-Control!$C$3)/365,0)&amp;" Year"</f>
        <v>-20 Year</v>
      </c>
      <c r="AN493" s="260" t="str">
        <f aca="false">IF(F493="AAA",1,IF(F493="AA+",2,IF(F493="AA",3,IF(F493="AA-",4,IF(F493="A+",5,IF(F493="A",6,IF(F493="A-",7,IF(F493="BBB+",8,"Code"))))))))</f>
        <v>Code</v>
      </c>
      <c r="AO493" s="260" t="str">
        <f aca="false">IF(F493="BBB",9,IF(F493="BBB-",10,IF(F493="BB+",11,IF(F493="BB",12,IF(F493="BB-",13,IF(F493="B+",14,IF(F493="B",15,IF(F493="B-",16,"Code"))))))))</f>
        <v>Code</v>
      </c>
      <c r="AP493" s="260" t="str">
        <f aca="false">IF(AN493="Code",AO493,AN493)</f>
        <v>Code</v>
      </c>
      <c r="AQ493" s="259" t="n">
        <f aca="false">AH493-(IF(ISERROR(VLOOKUP(A493,'WTD Last'!$A$1:$AQ$605,34,0)),0,VLOOKUP(A493,'WTD Last'!$A$1:$AQ$605,34,0)))</f>
        <v>-25069.469482</v>
      </c>
      <c r="AR493" s="270"/>
      <c r="AS493" s="259"/>
      <c r="AT493" s="259" t="n">
        <f aca="false">N493*(P493/100)/360</f>
        <v>-55.5555555555556</v>
      </c>
      <c r="AU493" s="261" t="n">
        <v>61984</v>
      </c>
      <c r="AV493" s="261" t="n">
        <v>92463</v>
      </c>
      <c r="AW493" s="255"/>
      <c r="AX493" s="257"/>
    </row>
    <row r="494" customFormat="false" ht="12.75" hidden="false" customHeight="false" outlineLevel="0" collapsed="false">
      <c r="A494" s="255" t="n">
        <v>1663</v>
      </c>
      <c r="B494" s="255" t="n">
        <v>874</v>
      </c>
      <c r="C494" s="255" t="s">
        <v>2</v>
      </c>
      <c r="D494" s="255" t="s">
        <v>104</v>
      </c>
      <c r="E494" s="255" t="s">
        <v>414</v>
      </c>
      <c r="F494" s="255" t="s">
        <v>95</v>
      </c>
      <c r="G494" s="255" t="s">
        <v>191</v>
      </c>
      <c r="H494" s="255" t="s">
        <v>103</v>
      </c>
      <c r="I494" s="255" t="s">
        <v>200</v>
      </c>
      <c r="J494" s="256" t="s">
        <v>212</v>
      </c>
      <c r="K494" s="268" t="n">
        <v>36952</v>
      </c>
      <c r="L494" s="268" t="n">
        <v>38778</v>
      </c>
      <c r="M494" s="255" t="s">
        <v>155</v>
      </c>
      <c r="N494" s="257" t="n">
        <v>-10000000</v>
      </c>
      <c r="O494" s="257" t="n">
        <v>4186.344235</v>
      </c>
      <c r="P494" s="258" t="n">
        <v>0.74</v>
      </c>
      <c r="Q494" s="257" t="n">
        <v>65.102543</v>
      </c>
      <c r="R494" s="257" t="n">
        <v>64.109948</v>
      </c>
      <c r="S494" s="258" t="n">
        <v>-1.01879899657582</v>
      </c>
      <c r="T494" s="257" t="n">
        <v>-4265.04330593895</v>
      </c>
      <c r="U494" s="257" t="n">
        <v>-738.835266</v>
      </c>
      <c r="V494" s="257" t="n">
        <v>0</v>
      </c>
      <c r="W494" s="257" t="n">
        <v>-5003.87857193895</v>
      </c>
      <c r="X494" s="257" t="n">
        <v>-44708.751608</v>
      </c>
      <c r="Y494" s="257" t="n">
        <v>-49236.04099</v>
      </c>
      <c r="Z494" s="257" t="n">
        <v>-4527.289382</v>
      </c>
      <c r="AA494" s="257" t="n">
        <v>476.58918993895</v>
      </c>
      <c r="AB494" s="257" t="n">
        <v>-44708.751608</v>
      </c>
      <c r="AC494" s="257" t="n">
        <v>-49236.04099</v>
      </c>
      <c r="AD494" s="257" t="n">
        <v>-4527.289382</v>
      </c>
      <c r="AF494" s="257" t="n">
        <v>30989.4131995875</v>
      </c>
      <c r="AG494" s="259" t="n">
        <f aca="false">IF(ISERROR(VLOOKUP(B494,Acc_Cash!$A:$H,3,FALSE())),0,VLOOKUP(B494,Acc_Cash!$A:$H,3,FALSE()))</f>
        <v>0</v>
      </c>
      <c r="AH494" s="259" t="n">
        <f aca="false">AG494+AC494</f>
        <v>-49236.04099</v>
      </c>
      <c r="AI494" s="259" t="n">
        <f aca="false">AH494-(IF(ISERROR(VLOOKUP(A494,'YTD Last'!$E$2:$Z$500,21,0)),0,VLOOKUP(A494,'YTD Last'!$E$2:$Z$500,21,0)))</f>
        <v>-49236.04099</v>
      </c>
      <c r="AJ494" s="259" t="n">
        <f aca="false">AH494-IF(ISERROR(VLOOKUP(A494,'QTD Last'!$A$2:$AH$600,34,0)),0,VLOOKUP(A494,'QTD Last'!$A$2:$AH$600,34,0))</f>
        <v>-4527.289382</v>
      </c>
      <c r="AK494" s="259" t="n">
        <f aca="false">AH494-IF(ISERROR(VLOOKUP(A494,'MTD Last'!$A$2:$AH$600,34,0)),0,VLOOKUP(A494,'MTD Last'!$A$2:$AH$600,34,0))</f>
        <v>-4527.289382</v>
      </c>
      <c r="AL494" s="259" t="n">
        <f aca="false">AD494-AE494</f>
        <v>-4527.289382</v>
      </c>
      <c r="AM494" s="269" t="str">
        <f aca="false">ROUND((L494-Control!$C$3)/365,0)&amp;" Year"</f>
        <v>-20 Year</v>
      </c>
      <c r="AN494" s="260" t="n">
        <f aca="false">IF(F494="AAA",1,IF(F494="AA+",2,IF(F494="AA",3,IF(F494="AA-",4,IF(F494="A+",5,IF(F494="A",6,IF(F494="A-",7,IF(F494="BBB+",8,"Code"))))))))</f>
        <v>7</v>
      </c>
      <c r="AO494" s="260" t="str">
        <f aca="false">IF(F494="BBB",9,IF(F494="BBB-",10,IF(F494="BB+",11,IF(F494="BB",12,IF(F494="BB-",13,IF(F494="B+",14,IF(F494="B",15,IF(F494="B-",16,"Code"))))))))</f>
        <v>Code</v>
      </c>
      <c r="AP494" s="260" t="n">
        <f aca="false">IF(AN494="Code",AO494,AN494)</f>
        <v>7</v>
      </c>
      <c r="AQ494" s="259" t="n">
        <f aca="false">AH494-(IF(ISERROR(VLOOKUP(A494,'WTD Last'!$A$1:$AQ$605,34,0)),0,VLOOKUP(A494,'WTD Last'!$A$1:$AQ$605,34,0)))</f>
        <v>-15957.162587</v>
      </c>
      <c r="AR494" s="270"/>
      <c r="AS494" s="259"/>
      <c r="AT494" s="259" t="n">
        <f aca="false">N494*(P494/100)/360</f>
        <v>-205.555555555556</v>
      </c>
      <c r="AU494" s="261" t="n">
        <v>86921</v>
      </c>
      <c r="AV494" s="261" t="n">
        <v>68620</v>
      </c>
      <c r="AW494" s="255"/>
      <c r="AX494" s="257"/>
    </row>
    <row r="495" customFormat="false" ht="12.75" hidden="false" customHeight="false" outlineLevel="0" collapsed="false">
      <c r="A495" s="255" t="n">
        <v>1668</v>
      </c>
      <c r="B495" s="255" t="n">
        <v>875</v>
      </c>
      <c r="C495" s="255" t="s">
        <v>2</v>
      </c>
      <c r="D495" s="255" t="s">
        <v>104</v>
      </c>
      <c r="E495" s="255" t="s">
        <v>414</v>
      </c>
      <c r="F495" s="255" t="s">
        <v>95</v>
      </c>
      <c r="G495" s="255" t="s">
        <v>191</v>
      </c>
      <c r="H495" s="255" t="s">
        <v>103</v>
      </c>
      <c r="I495" s="255" t="s">
        <v>182</v>
      </c>
      <c r="J495" s="256" t="s">
        <v>212</v>
      </c>
      <c r="K495" s="268" t="n">
        <v>36955</v>
      </c>
      <c r="L495" s="268" t="n">
        <v>38781</v>
      </c>
      <c r="M495" s="255" t="s">
        <v>155</v>
      </c>
      <c r="N495" s="257" t="n">
        <v>-10000000</v>
      </c>
      <c r="O495" s="257" t="n">
        <v>4188.056981</v>
      </c>
      <c r="P495" s="258" t="n">
        <v>0.71</v>
      </c>
      <c r="Q495" s="257" t="n">
        <v>65.144427</v>
      </c>
      <c r="R495" s="257" t="n">
        <v>64.151428</v>
      </c>
      <c r="S495" s="258" t="n">
        <v>-1.01888936809259</v>
      </c>
      <c r="T495" s="257" t="n">
        <v>-4267.16673090687</v>
      </c>
      <c r="U495" s="257" t="n">
        <v>-735.163434</v>
      </c>
      <c r="V495" s="257" t="n">
        <v>0</v>
      </c>
      <c r="W495" s="257" t="n">
        <v>-5002.33016490687</v>
      </c>
      <c r="X495" s="257" t="n">
        <v>-30848.254652</v>
      </c>
      <c r="Y495" s="257" t="n">
        <v>-35354.682705</v>
      </c>
      <c r="Z495" s="257" t="n">
        <v>-4506.428053</v>
      </c>
      <c r="AA495" s="257" t="n">
        <v>495.90211190687</v>
      </c>
      <c r="AB495" s="257" t="n">
        <v>-30848.254652</v>
      </c>
      <c r="AC495" s="257" t="n">
        <v>-35354.682705</v>
      </c>
      <c r="AD495" s="257" t="n">
        <v>-4506.428053</v>
      </c>
      <c r="AF495" s="257" t="n">
        <v>31002.0918018525</v>
      </c>
      <c r="AG495" s="259" t="n">
        <f aca="false">IF(ISERROR(VLOOKUP(B495,Acc_Cash!$A:$H,3,FALSE())),0,VLOOKUP(B495,Acc_Cash!$A:$H,3,FALSE()))</f>
        <v>0</v>
      </c>
      <c r="AH495" s="259" t="n">
        <f aca="false">AG495+AC495</f>
        <v>-35354.682705</v>
      </c>
      <c r="AI495" s="259" t="n">
        <f aca="false">AH495-(IF(ISERROR(VLOOKUP(A495,'YTD Last'!$E$2:$Z$500,21,0)),0,VLOOKUP(A495,'YTD Last'!$E$2:$Z$500,21,0)))</f>
        <v>-35354.682705</v>
      </c>
      <c r="AJ495" s="259" t="n">
        <f aca="false">AH495-IF(ISERROR(VLOOKUP(A495,'QTD Last'!$A$2:$AH$600,34,0)),0,VLOOKUP(A495,'QTD Last'!$A$2:$AH$600,34,0))</f>
        <v>-4506.428053</v>
      </c>
      <c r="AK495" s="259" t="n">
        <f aca="false">AH495-IF(ISERROR(VLOOKUP(A495,'MTD Last'!$A$2:$AH$600,34,0)),0,VLOOKUP(A495,'MTD Last'!$A$2:$AH$600,34,0))</f>
        <v>-4506.428053</v>
      </c>
      <c r="AL495" s="259" t="n">
        <f aca="false">AD495-AE495</f>
        <v>-4506.428053</v>
      </c>
      <c r="AM495" s="269" t="str">
        <f aca="false">ROUND((L495-Control!$C$3)/365,0)&amp;" Year"</f>
        <v>-20 Year</v>
      </c>
      <c r="AN495" s="260" t="n">
        <f aca="false">IF(F495="AAA",1,IF(F495="AA+",2,IF(F495="AA",3,IF(F495="AA-",4,IF(F495="A+",5,IF(F495="A",6,IF(F495="A-",7,IF(F495="BBB+",8,"Code"))))))))</f>
        <v>7</v>
      </c>
      <c r="AO495" s="260" t="str">
        <f aca="false">IF(F495="BBB",9,IF(F495="BBB-",10,IF(F495="BB+",11,IF(F495="BB",12,IF(F495="BB-",13,IF(F495="B+",14,IF(F495="B",15,IF(F495="B-",16,"Code"))))))))</f>
        <v>Code</v>
      </c>
      <c r="AP495" s="260" t="n">
        <f aca="false">IF(AN495="Code",AO495,AN495)</f>
        <v>7</v>
      </c>
      <c r="AQ495" s="259" t="n">
        <f aca="false">AH495-(IF(ISERROR(VLOOKUP(A495,'WTD Last'!$A$1:$AQ$605,34,0)),0,VLOOKUP(A495,'WTD Last'!$A$1:$AQ$605,34,0)))</f>
        <v>-15808.923655</v>
      </c>
      <c r="AR495" s="270"/>
      <c r="AS495" s="259"/>
      <c r="AT495" s="259" t="n">
        <f aca="false">N495*(P495/100)/360</f>
        <v>-197.222222222222</v>
      </c>
      <c r="AU495" s="261" t="n">
        <v>81224</v>
      </c>
      <c r="AV495" s="261" t="n">
        <v>68620</v>
      </c>
      <c r="AW495" s="255"/>
      <c r="AX495" s="257"/>
    </row>
    <row r="496" customFormat="false" ht="12.75" hidden="false" customHeight="false" outlineLevel="0" collapsed="false">
      <c r="A496" s="255" t="n">
        <v>1723</v>
      </c>
      <c r="B496" s="255" t="n">
        <v>927</v>
      </c>
      <c r="C496" s="255" t="s">
        <v>2</v>
      </c>
      <c r="D496" s="255" t="s">
        <v>104</v>
      </c>
      <c r="E496" s="255" t="s">
        <v>414</v>
      </c>
      <c r="F496" s="255" t="s">
        <v>95</v>
      </c>
      <c r="G496" s="255" t="s">
        <v>191</v>
      </c>
      <c r="H496" s="255" t="s">
        <v>103</v>
      </c>
      <c r="I496" s="255" t="s">
        <v>210</v>
      </c>
      <c r="J496" s="256" t="s">
        <v>212</v>
      </c>
      <c r="K496" s="268" t="n">
        <v>36972</v>
      </c>
      <c r="L496" s="268" t="n">
        <v>38798</v>
      </c>
      <c r="M496" s="255" t="s">
        <v>155</v>
      </c>
      <c r="N496" s="257" t="n">
        <v>-5000000</v>
      </c>
      <c r="O496" s="257" t="n">
        <v>2109.007406</v>
      </c>
      <c r="P496" s="258" t="n">
        <v>0.68</v>
      </c>
      <c r="Q496" s="257" t="n">
        <v>65.377577</v>
      </c>
      <c r="R496" s="257" t="n">
        <v>64.383434</v>
      </c>
      <c r="S496" s="258" t="n">
        <v>-1.0190214801364</v>
      </c>
      <c r="T496" s="257" t="n">
        <v>-2149.12384848075</v>
      </c>
      <c r="U496" s="257" t="n">
        <v>-363.625407</v>
      </c>
      <c r="V496" s="257" t="n">
        <v>0</v>
      </c>
      <c r="W496" s="257" t="n">
        <v>-2512.74925548075</v>
      </c>
      <c r="X496" s="257" t="n">
        <v>-6805.096123</v>
      </c>
      <c r="Y496" s="257" t="n">
        <v>-9062.621673</v>
      </c>
      <c r="Z496" s="257" t="n">
        <v>-2257.52555</v>
      </c>
      <c r="AA496" s="257" t="n">
        <v>255.223705480754</v>
      </c>
      <c r="AB496" s="257" t="n">
        <v>-6805.096123</v>
      </c>
      <c r="AC496" s="257" t="n">
        <v>-9062.621673</v>
      </c>
      <c r="AD496" s="257" t="n">
        <v>-2257.52555</v>
      </c>
      <c r="AF496" s="257" t="n">
        <v>15611.927322915</v>
      </c>
      <c r="AG496" s="259" t="n">
        <f aca="false">IF(ISERROR(VLOOKUP(B496,Acc_Cash!$A:$H,3,FALSE())),0,VLOOKUP(B496,Acc_Cash!$A:$H,3,FALSE()))</f>
        <v>0</v>
      </c>
      <c r="AH496" s="259" t="n">
        <f aca="false">AG496+AC496</f>
        <v>-9062.621673</v>
      </c>
      <c r="AI496" s="259" t="n">
        <f aca="false">AH496-(IF(ISERROR(VLOOKUP(A496,'YTD Last'!$E$2:$Z$383,21,0)),0,VLOOKUP(A496,'YTD Last'!$E$2:$Z$383,21,0)))</f>
        <v>-9062.621673</v>
      </c>
      <c r="AJ496" s="259" t="n">
        <f aca="false">AH496-IF(ISERROR(VLOOKUP(A496,'QTD Last'!$A$2:$AH$600,34,0)),0,VLOOKUP(A496,'QTD Last'!$A$2:$AH$600,34,0))</f>
        <v>-2257.52555</v>
      </c>
      <c r="AK496" s="259" t="n">
        <f aca="false">AH496-IF(ISERROR(VLOOKUP(A496,'MTD Last'!$A$2:$AH$600,34,0)),0,VLOOKUP(A496,'MTD Last'!$A$2:$AH$600,34,0))</f>
        <v>-2257.52555</v>
      </c>
      <c r="AL496" s="259" t="n">
        <f aca="false">AD496-AE496</f>
        <v>-2257.52555</v>
      </c>
      <c r="AM496" s="269" t="str">
        <f aca="false">ROUND((L496-Control!$C$3)/365,0)&amp;" Year"</f>
        <v>-20 Year</v>
      </c>
      <c r="AN496" s="260" t="n">
        <f aca="false">IF(F496="AAA",1,IF(F496="AA+",2,IF(F496="AA",3,IF(F496="AA-",4,IF(F496="A+",5,IF(F496="A",6,IF(F496="A-",7,IF(F496="BBB+",8,"Code"))))))))</f>
        <v>7</v>
      </c>
      <c r="AO496" s="260" t="str">
        <f aca="false">IF(F496="BBB",9,IF(F496="BBB-",10,IF(F496="BB+",11,IF(F496="BB",12,IF(F496="BB-",13,IF(F496="B+",14,IF(F496="B",15,IF(F496="B-",16,"Code"))))))))</f>
        <v>Code</v>
      </c>
      <c r="AP496" s="260" t="n">
        <f aca="false">IF(AN496="Code",AO496,AN496)</f>
        <v>7</v>
      </c>
      <c r="AQ496" s="259" t="n">
        <f aca="false">AH496-(IF(ISERROR(VLOOKUP(A496,'WTD Last'!$A$1:$AQ$605,34,0)),0,VLOOKUP(A496,'WTD Last'!$A$1:$AQ$605,34,0)))</f>
        <v>-7464.285252</v>
      </c>
      <c r="AR496" s="270"/>
      <c r="AS496" s="259"/>
      <c r="AT496" s="259" t="n">
        <f aca="false">N496*(P496/100)/360</f>
        <v>-94.4444444444444</v>
      </c>
      <c r="AU496" s="261" t="n">
        <v>82003</v>
      </c>
      <c r="AV496" s="261" t="n">
        <v>68620</v>
      </c>
      <c r="AW496" s="255"/>
      <c r="AX496" s="257"/>
    </row>
    <row r="497" customFormat="false" ht="12.75" hidden="false" customHeight="false" outlineLevel="0" collapsed="false">
      <c r="A497" s="255" t="n">
        <v>1695</v>
      </c>
      <c r="B497" s="255" t="n">
        <v>901</v>
      </c>
      <c r="C497" s="255" t="s">
        <v>2</v>
      </c>
      <c r="D497" s="255" t="s">
        <v>173</v>
      </c>
      <c r="E497" s="255" t="s">
        <v>415</v>
      </c>
      <c r="F497" s="255" t="s">
        <v>172</v>
      </c>
      <c r="G497" s="255" t="s">
        <v>112</v>
      </c>
      <c r="H497" s="255" t="s">
        <v>168</v>
      </c>
      <c r="I497" s="255" t="s">
        <v>201</v>
      </c>
      <c r="J497" s="256" t="s">
        <v>154</v>
      </c>
      <c r="K497" s="268" t="n">
        <v>36742</v>
      </c>
      <c r="L497" s="268" t="n">
        <v>37837</v>
      </c>
      <c r="M497" s="255" t="s">
        <v>155</v>
      </c>
      <c r="N497" s="257" t="n">
        <v>-10000000</v>
      </c>
      <c r="O497" s="257" t="n">
        <v>2135.720542</v>
      </c>
      <c r="P497" s="258" t="n">
        <v>2</v>
      </c>
      <c r="Q497" s="257" t="n">
        <v>165.269722</v>
      </c>
      <c r="R497" s="257" t="n">
        <v>164.366228</v>
      </c>
      <c r="S497" s="258" t="n">
        <v>-0.581446185492152</v>
      </c>
      <c r="T497" s="257" t="n">
        <v>-1241.80656242313</v>
      </c>
      <c r="U497" s="257" t="n">
        <v>-1604.76285</v>
      </c>
      <c r="V497" s="257" t="n">
        <v>0</v>
      </c>
      <c r="W497" s="257" t="n">
        <v>-2846.56941242313</v>
      </c>
      <c r="X497" s="257" t="n">
        <v>-107081.060984</v>
      </c>
      <c r="Y497" s="257" t="n">
        <v>-109611.183745</v>
      </c>
      <c r="Z497" s="257" t="n">
        <v>-2530.12276100001</v>
      </c>
      <c r="AA497" s="257" t="n">
        <v>316.446651423124</v>
      </c>
      <c r="AB497" s="257" t="n">
        <v>-107081.060984</v>
      </c>
      <c r="AC497" s="257" t="n">
        <v>-109611.183745</v>
      </c>
      <c r="AD497" s="257" t="n">
        <v>-2530.12276100001</v>
      </c>
      <c r="AF497" s="257" t="n">
        <v>21079.56174954</v>
      </c>
      <c r="AG497" s="259" t="n">
        <f aca="false">IF(ISERROR(VLOOKUP(B497,Acc_Cash!$A:$H,3,FALSE())),0,VLOOKUP(B497,Acc_Cash!$A:$H,3,FALSE()))</f>
        <v>-102777.777778</v>
      </c>
      <c r="AH497" s="259" t="n">
        <f aca="false">AG497+AC497</f>
        <v>-212388.961523</v>
      </c>
      <c r="AI497" s="259" t="n">
        <f aca="false">AH497-(IF(ISERROR(VLOOKUP(A497,'YTD Last'!$E$2:$Z$500,21,0)),0,VLOOKUP(A497,'YTD Last'!$E$2:$Z$500,21,0)))</f>
        <v>-136251.431884</v>
      </c>
      <c r="AJ497" s="259" t="n">
        <f aca="false">AH497-IF(ISERROR(VLOOKUP(A497,'QTD Last'!$A$2:$AH$600,34,0)),0,VLOOKUP(A497,'QTD Last'!$A$2:$AH$600,34,0))</f>
        <v>-2530.12276100001</v>
      </c>
      <c r="AK497" s="259" t="n">
        <f aca="false">AH497-IF(ISERROR(VLOOKUP(A497,'MTD Last'!$A$2:$AH$600,34,0)),0,VLOOKUP(A497,'MTD Last'!$A$2:$AH$600,34,0))</f>
        <v>-2530.12276100001</v>
      </c>
      <c r="AL497" s="259" t="n">
        <f aca="false">AD497-AE497</f>
        <v>-2530.12276100001</v>
      </c>
      <c r="AM497" s="269" t="str">
        <f aca="false">ROUND((L497-Control!$C$3)/365,0)&amp;" Year"</f>
        <v>-22 Year</v>
      </c>
      <c r="AN497" s="260" t="str">
        <f aca="false">IF(F497="AAA",1,IF(F497="AA+",2,IF(F497="AA",3,IF(F497="AA-",4,IF(F497="A+",5,IF(F497="A",6,IF(F497="A-",7,IF(F497="BBB+",8,"Code"))))))))</f>
        <v>Code</v>
      </c>
      <c r="AO497" s="260" t="n">
        <f aca="false">IF(F497="BBB",9,IF(F497="BBB-",10,IF(F497="BB+",11,IF(F497="BB",12,IF(F497="BB-",13,IF(F497="B+",14,IF(F497="B",15,IF(F497="B-",16,"Code"))))))))</f>
        <v>9</v>
      </c>
      <c r="AP497" s="260" t="n">
        <f aca="false">IF(AN497="Code",AO497,AN497)</f>
        <v>9</v>
      </c>
      <c r="AQ497" s="259" t="n">
        <f aca="false">AH497-(IF(ISERROR(VLOOKUP(A497,'WTD Last'!$A$1:$AQ$605,34,0)),0,VLOOKUP(A497,'WTD Last'!$A$1:$AQ$605,34,0)))</f>
        <v>-13556.99771</v>
      </c>
      <c r="AR497" s="270"/>
      <c r="AS497" s="259"/>
      <c r="AT497" s="259" t="n">
        <f aca="false">N497*(P497/100)/360</f>
        <v>-555.555555555556</v>
      </c>
      <c r="AU497" s="261" t="n">
        <v>90590</v>
      </c>
      <c r="AV497" s="261" t="n">
        <v>55990</v>
      </c>
      <c r="AW497" s="255"/>
      <c r="AX497" s="257"/>
    </row>
    <row r="498" customFormat="false" ht="12.75" hidden="false" customHeight="false" outlineLevel="0" collapsed="false">
      <c r="A498" s="255" t="n">
        <v>1696</v>
      </c>
      <c r="B498" s="255" t="n">
        <v>902</v>
      </c>
      <c r="C498" s="255" t="s">
        <v>2</v>
      </c>
      <c r="D498" s="255" t="s">
        <v>176</v>
      </c>
      <c r="E498" s="255" t="s">
        <v>415</v>
      </c>
      <c r="F498" s="255" t="s">
        <v>172</v>
      </c>
      <c r="G498" s="255" t="s">
        <v>112</v>
      </c>
      <c r="H498" s="255" t="s">
        <v>168</v>
      </c>
      <c r="I498" s="255" t="s">
        <v>177</v>
      </c>
      <c r="J498" s="256" t="s">
        <v>154</v>
      </c>
      <c r="K498" s="268" t="n">
        <v>36742</v>
      </c>
      <c r="L498" s="268" t="n">
        <v>37837</v>
      </c>
      <c r="M498" s="255" t="s">
        <v>155</v>
      </c>
      <c r="N498" s="257" t="n">
        <v>10000000</v>
      </c>
      <c r="O498" s="257" t="n">
        <v>-2135.720542</v>
      </c>
      <c r="P498" s="258" t="n">
        <v>2</v>
      </c>
      <c r="Q498" s="257" t="n">
        <v>165.269722</v>
      </c>
      <c r="R498" s="257" t="n">
        <v>164.366228</v>
      </c>
      <c r="S498" s="258" t="n">
        <v>-0.581446185492152</v>
      </c>
      <c r="T498" s="257" t="n">
        <v>1241.80656242313</v>
      </c>
      <c r="U498" s="257" t="n">
        <v>1604.76285</v>
      </c>
      <c r="V498" s="257" t="n">
        <v>0</v>
      </c>
      <c r="W498" s="257" t="n">
        <v>2846.56941242313</v>
      </c>
      <c r="X498" s="257" t="n">
        <v>107081.060984</v>
      </c>
      <c r="Y498" s="257" t="n">
        <v>109611.183745</v>
      </c>
      <c r="Z498" s="257" t="n">
        <v>2530.12276100001</v>
      </c>
      <c r="AA498" s="257" t="n">
        <v>-316.446651423124</v>
      </c>
      <c r="AB498" s="257" t="n">
        <v>107081.060984</v>
      </c>
      <c r="AC498" s="257" t="n">
        <v>109611.183745</v>
      </c>
      <c r="AD498" s="257" t="n">
        <v>2530.12276100001</v>
      </c>
      <c r="AF498" s="257" t="n">
        <v>-21079.56174954</v>
      </c>
      <c r="AG498" s="259" t="n">
        <f aca="false">IF(ISERROR(VLOOKUP(B498,Acc_Cash!$A:$H,3,FALSE())),0,VLOOKUP(B498,Acc_Cash!$A:$H,3,FALSE()))</f>
        <v>102777.777778</v>
      </c>
      <c r="AH498" s="259" t="n">
        <f aca="false">AG498+AC498</f>
        <v>212388.961523</v>
      </c>
      <c r="AI498" s="259" t="n">
        <f aca="false">AH498-(IF(ISERROR(VLOOKUP(A498,'YTD Last'!$E$2:$Z$383,21,0)),0,VLOOKUP(A498,'YTD Last'!$E$2:$Z$383,21,0)))</f>
        <v>136251.431884</v>
      </c>
      <c r="AJ498" s="259" t="n">
        <f aca="false">AH498-IF(ISERROR(VLOOKUP(A498,'QTD Last'!$A$2:$AH$600,34,0)),0,VLOOKUP(A498,'QTD Last'!$A$2:$AH$600,34,0))</f>
        <v>2530.12276100001</v>
      </c>
      <c r="AK498" s="259" t="n">
        <f aca="false">AH498-IF(ISERROR(VLOOKUP(A498,'MTD Last'!$A$2:$AH$600,34,0)),0,VLOOKUP(A498,'MTD Last'!$A$2:$AH$600,34,0))</f>
        <v>2530.12276100001</v>
      </c>
      <c r="AL498" s="259" t="n">
        <f aca="false">AD498-AE498</f>
        <v>2530.12276100001</v>
      </c>
      <c r="AM498" s="269" t="str">
        <f aca="false">ROUND((L498-Control!$C$3)/365,0)&amp;" Year"</f>
        <v>-22 Year</v>
      </c>
      <c r="AN498" s="260" t="str">
        <f aca="false">IF(F498="AAA",1,IF(F498="AA+",2,IF(F498="AA",3,IF(F498="AA-",4,IF(F498="A+",5,IF(F498="A",6,IF(F498="A-",7,IF(F498="BBB+",8,"Code"))))))))</f>
        <v>Code</v>
      </c>
      <c r="AO498" s="260" t="n">
        <f aca="false">IF(F498="BBB",9,IF(F498="BBB-",10,IF(F498="BB+",11,IF(F498="BB",12,IF(F498="BB-",13,IF(F498="B+",14,IF(F498="B",15,IF(F498="B-",16,"Code"))))))))</f>
        <v>9</v>
      </c>
      <c r="AP498" s="260" t="n">
        <f aca="false">IF(AN498="Code",AO498,AN498)</f>
        <v>9</v>
      </c>
      <c r="AQ498" s="259" t="n">
        <f aca="false">AH498-(IF(ISERROR(VLOOKUP(A498,'WTD Last'!$A$1:$AQ$605,34,0)),0,VLOOKUP(A498,'WTD Last'!$A$1:$AQ$605,34,0)))</f>
        <v>13556.99771</v>
      </c>
      <c r="AR498" s="270"/>
      <c r="AS498" s="259"/>
      <c r="AT498" s="259" t="n">
        <f aca="false">N498*(P498/100)/360</f>
        <v>555.555555555556</v>
      </c>
      <c r="AU498" s="261" t="n">
        <v>45549</v>
      </c>
      <c r="AV498" s="261" t="n">
        <v>55990</v>
      </c>
      <c r="AW498" s="255"/>
      <c r="AX498" s="257"/>
    </row>
    <row r="499" customFormat="false" ht="12.75" hidden="false" customHeight="false" outlineLevel="0" collapsed="false">
      <c r="A499" s="255" t="n">
        <v>1697</v>
      </c>
      <c r="B499" s="255" t="n">
        <v>903</v>
      </c>
      <c r="C499" s="255" t="s">
        <v>2</v>
      </c>
      <c r="D499" s="255" t="s">
        <v>178</v>
      </c>
      <c r="E499" s="255" t="s">
        <v>415</v>
      </c>
      <c r="F499" s="255" t="s">
        <v>172</v>
      </c>
      <c r="G499" s="255" t="s">
        <v>112</v>
      </c>
      <c r="H499" s="255" t="s">
        <v>168</v>
      </c>
      <c r="I499" s="255" t="s">
        <v>179</v>
      </c>
      <c r="J499" s="256" t="s">
        <v>154</v>
      </c>
      <c r="K499" s="268" t="n">
        <v>36742</v>
      </c>
      <c r="L499" s="268" t="n">
        <v>37837</v>
      </c>
      <c r="M499" s="255" t="s">
        <v>155</v>
      </c>
      <c r="N499" s="257" t="n">
        <v>-10000000</v>
      </c>
      <c r="O499" s="257" t="n">
        <v>2135.720542</v>
      </c>
      <c r="P499" s="258" t="n">
        <v>2</v>
      </c>
      <c r="Q499" s="257" t="n">
        <v>165.269722</v>
      </c>
      <c r="R499" s="257" t="n">
        <v>164.366228</v>
      </c>
      <c r="S499" s="258" t="n">
        <v>-0.581446185492152</v>
      </c>
      <c r="T499" s="257" t="n">
        <v>-1241.80656242313</v>
      </c>
      <c r="U499" s="257" t="n">
        <v>-1604.76285</v>
      </c>
      <c r="V499" s="257" t="n">
        <v>0</v>
      </c>
      <c r="W499" s="257" t="n">
        <v>-2846.56941242313</v>
      </c>
      <c r="X499" s="257" t="n">
        <v>-107081.060984</v>
      </c>
      <c r="Y499" s="257" t="n">
        <v>-109611.183745</v>
      </c>
      <c r="Z499" s="257" t="n">
        <v>-2530.12276100001</v>
      </c>
      <c r="AA499" s="257" t="n">
        <v>316.446651423124</v>
      </c>
      <c r="AB499" s="257" t="n">
        <v>-107081.060984</v>
      </c>
      <c r="AC499" s="257" t="n">
        <v>-109611.183745</v>
      </c>
      <c r="AD499" s="257" t="n">
        <v>-2530.12276100001</v>
      </c>
      <c r="AF499" s="257" t="n">
        <v>21079.56174954</v>
      </c>
      <c r="AG499" s="259" t="n">
        <f aca="false">IF(ISERROR(VLOOKUP(B499,Acc_Cash!$A:$H,3,FALSE())),0,VLOOKUP(B499,Acc_Cash!$A:$H,3,FALSE()))</f>
        <v>-102777.777778</v>
      </c>
      <c r="AH499" s="259" t="n">
        <f aca="false">AG499+AC499</f>
        <v>-212388.961523</v>
      </c>
      <c r="AI499" s="259" t="n">
        <f aca="false">AH499-(IF(ISERROR(VLOOKUP(A499,'YTD Last'!$E$2:$Z$500,21,0)),0,VLOOKUP(A499,'YTD Last'!$E$2:$Z$500,21,0)))</f>
        <v>-136251.431884</v>
      </c>
      <c r="AJ499" s="259" t="n">
        <f aca="false">AH499-IF(ISERROR(VLOOKUP(A499,'QTD Last'!$A$2:$AH$600,34,0)),0,VLOOKUP(A499,'QTD Last'!$A$2:$AH$600,34,0))</f>
        <v>-2530.12276100001</v>
      </c>
      <c r="AK499" s="259" t="n">
        <f aca="false">AH499-IF(ISERROR(VLOOKUP(A499,'MTD Last'!$A$2:$AH$600,34,0)),0,VLOOKUP(A499,'MTD Last'!$A$2:$AH$600,34,0))</f>
        <v>-2530.12276100001</v>
      </c>
      <c r="AL499" s="259" t="n">
        <f aca="false">AD499-AE499</f>
        <v>-2530.12276100001</v>
      </c>
      <c r="AM499" s="269" t="str">
        <f aca="false">ROUND((L499-Control!$C$3)/365,0)&amp;" Year"</f>
        <v>-22 Year</v>
      </c>
      <c r="AN499" s="260" t="str">
        <f aca="false">IF(F499="AAA",1,IF(F499="AA+",2,IF(F499="AA",3,IF(F499="AA-",4,IF(F499="A+",5,IF(F499="A",6,IF(F499="A-",7,IF(F499="BBB+",8,"Code"))))))))</f>
        <v>Code</v>
      </c>
      <c r="AO499" s="260" t="n">
        <f aca="false">IF(F499="BBB",9,IF(F499="BBB-",10,IF(F499="BB+",11,IF(F499="BB",12,IF(F499="BB-",13,IF(F499="B+",14,IF(F499="B",15,IF(F499="B-",16,"Code"))))))))</f>
        <v>9</v>
      </c>
      <c r="AP499" s="260" t="n">
        <f aca="false">IF(AN499="Code",AO499,AN499)</f>
        <v>9</v>
      </c>
      <c r="AQ499" s="259" t="n">
        <f aca="false">AH499-(IF(ISERROR(VLOOKUP(A499,'WTD Last'!$A$1:$AQ$605,34,0)),0,VLOOKUP(A499,'WTD Last'!$A$1:$AQ$605,34,0)))</f>
        <v>-13556.99771</v>
      </c>
      <c r="AR499" s="270"/>
      <c r="AS499" s="259"/>
      <c r="AT499" s="259" t="n">
        <f aca="false">N499*(P499/100)/360</f>
        <v>-555.555555555556</v>
      </c>
      <c r="AU499" s="261" t="n">
        <v>1305</v>
      </c>
      <c r="AV499" s="261" t="n">
        <v>55990</v>
      </c>
      <c r="AW499" s="255"/>
      <c r="AX499" s="257"/>
    </row>
    <row r="500" customFormat="false" ht="12.75" hidden="false" customHeight="false" outlineLevel="0" collapsed="false">
      <c r="A500" s="255" t="n">
        <v>23</v>
      </c>
      <c r="B500" s="255" t="n">
        <v>112</v>
      </c>
      <c r="C500" s="255" t="s">
        <v>2</v>
      </c>
      <c r="D500" s="255" t="s">
        <v>173</v>
      </c>
      <c r="E500" s="255" t="s">
        <v>416</v>
      </c>
      <c r="F500" s="255" t="s">
        <v>184</v>
      </c>
      <c r="G500" s="255" t="s">
        <v>164</v>
      </c>
      <c r="H500" s="255" t="s">
        <v>168</v>
      </c>
      <c r="I500" s="255" t="s">
        <v>228</v>
      </c>
      <c r="J500" s="256" t="s">
        <v>189</v>
      </c>
      <c r="K500" s="268" t="n">
        <v>36728</v>
      </c>
      <c r="L500" s="268" t="n">
        <v>38554</v>
      </c>
      <c r="M500" s="255" t="s">
        <v>155</v>
      </c>
      <c r="N500" s="257" t="n">
        <v>-10000000</v>
      </c>
      <c r="O500" s="257" t="n">
        <v>3679.312068</v>
      </c>
      <c r="P500" s="258" t="n">
        <v>0.25</v>
      </c>
      <c r="Q500" s="257" t="n">
        <v>38.300478</v>
      </c>
      <c r="R500" s="257" t="n">
        <v>38.242082</v>
      </c>
      <c r="S500" s="258" t="n">
        <v>-0.0358128890992361</v>
      </c>
      <c r="T500" s="257" t="n">
        <v>-131.766795052765</v>
      </c>
      <c r="U500" s="257" t="n">
        <v>-451.955562</v>
      </c>
      <c r="V500" s="257" t="n">
        <v>0</v>
      </c>
      <c r="W500" s="257" t="n">
        <v>-583.722357052765</v>
      </c>
      <c r="X500" s="257" t="n">
        <v>46200.500807</v>
      </c>
      <c r="Y500" s="257" t="n">
        <v>45950.788472</v>
      </c>
      <c r="Z500" s="257" t="n">
        <v>-249.712334999997</v>
      </c>
      <c r="AA500" s="257" t="n">
        <v>334.010022052768</v>
      </c>
      <c r="AB500" s="257" t="n">
        <v>46200.500807</v>
      </c>
      <c r="AC500" s="257" t="n">
        <v>45950.788472</v>
      </c>
      <c r="AD500" s="257" t="n">
        <v>-249.712334999997</v>
      </c>
      <c r="AF500" s="257" t="n">
        <v>15131.17087965</v>
      </c>
      <c r="AG500" s="259" t="n">
        <f aca="false">IF(ISERROR(VLOOKUP(B500,Acc_Cash!$A:$H,3,FALSE())),0,VLOOKUP(B500,Acc_Cash!$A:$H,3,FALSE()))</f>
        <v>-12847.222222</v>
      </c>
      <c r="AH500" s="259" t="n">
        <f aca="false">AG500+AC500</f>
        <v>33103.56625</v>
      </c>
      <c r="AI500" s="259" t="n">
        <f aca="false">AH500-(IF(ISERROR(VLOOKUP(A500,'YTD Last'!$E$2:$Z$500,21,0)),0,VLOOKUP(A500,'YTD Last'!$E$2:$Z$500,21,0)))</f>
        <v>-36239.115862</v>
      </c>
      <c r="AJ500" s="259" t="n">
        <f aca="false">AH500-IF(ISERROR(VLOOKUP(A500,'QTD Last'!$A$2:$AH$600,34,0)),0,VLOOKUP(A500,'QTD Last'!$A$2:$AH$600,34,0))</f>
        <v>-249.712334999989</v>
      </c>
      <c r="AK500" s="259" t="n">
        <f aca="false">AH500-IF(ISERROR(VLOOKUP(A500,'MTD Last'!$A$2:$AH$600,34,0)),0,VLOOKUP(A500,'MTD Last'!$A$2:$AH$600,34,0))</f>
        <v>-249.712334999989</v>
      </c>
      <c r="AL500" s="259" t="n">
        <f aca="false">AD500-AE500</f>
        <v>-249.712334999997</v>
      </c>
      <c r="AM500" s="269" t="str">
        <f aca="false">ROUND((L500-Control!$C$3)/365,0)&amp;" Year"</f>
        <v>-20 Year</v>
      </c>
      <c r="AN500" s="260" t="n">
        <f aca="false">IF(F500="AAA",1,IF(F500="AA+",2,IF(F500="AA",3,IF(F500="AA-",4,IF(F500="A+",5,IF(F500="A",6,IF(F500="A-",7,IF(F500="BBB+",8,"Code"))))))))</f>
        <v>5</v>
      </c>
      <c r="AO500" s="260" t="str">
        <f aca="false">IF(F500="BBB",9,IF(F500="BBB-",10,IF(F500="BB+",11,IF(F500="BB",12,IF(F500="BB-",13,IF(F500="B+",14,IF(F500="B",15,IF(F500="B-",16,"Code"))))))))</f>
        <v>Code</v>
      </c>
      <c r="AP500" s="260" t="n">
        <f aca="false">IF(AN500="Code",AO500,AN500)</f>
        <v>5</v>
      </c>
      <c r="AQ500" s="259" t="n">
        <f aca="false">AH500-(IF(ISERROR(VLOOKUP(A500,'WTD Last'!$A$1:$AQ$605,34,0)),0,VLOOKUP(A500,'WTD Last'!$A$1:$AQ$605,34,0)))</f>
        <v>-15798.430661</v>
      </c>
      <c r="AR500" s="270"/>
      <c r="AS500" s="259"/>
      <c r="AT500" s="259" t="n">
        <f aca="false">N500*(P500/100)/360</f>
        <v>-69.4444444444444</v>
      </c>
      <c r="AU500" s="261" t="n">
        <v>63051</v>
      </c>
      <c r="AV500" s="261" t="n">
        <v>69031</v>
      </c>
      <c r="AW500" s="255"/>
      <c r="AX500" s="257"/>
    </row>
    <row r="501" customFormat="false" ht="12.75" hidden="false" customHeight="false" outlineLevel="0" collapsed="false">
      <c r="A501" s="255" t="n">
        <v>24</v>
      </c>
      <c r="B501" s="255" t="n">
        <v>114</v>
      </c>
      <c r="C501" s="255" t="s">
        <v>2</v>
      </c>
      <c r="D501" s="255" t="s">
        <v>173</v>
      </c>
      <c r="E501" s="255" t="s">
        <v>416</v>
      </c>
      <c r="F501" s="255" t="s">
        <v>184</v>
      </c>
      <c r="G501" s="255" t="s">
        <v>164</v>
      </c>
      <c r="H501" s="255" t="s">
        <v>168</v>
      </c>
      <c r="I501" s="255" t="s">
        <v>228</v>
      </c>
      <c r="J501" s="256" t="s">
        <v>189</v>
      </c>
      <c r="K501" s="268" t="n">
        <v>36728</v>
      </c>
      <c r="L501" s="268" t="n">
        <v>38554</v>
      </c>
      <c r="M501" s="255" t="s">
        <v>155</v>
      </c>
      <c r="N501" s="257" t="n">
        <v>-10000000</v>
      </c>
      <c r="O501" s="257" t="n">
        <v>3679.312068</v>
      </c>
      <c r="P501" s="258" t="n">
        <v>0.25</v>
      </c>
      <c r="Q501" s="257" t="n">
        <v>38.300478</v>
      </c>
      <c r="R501" s="257" t="n">
        <v>38.242082</v>
      </c>
      <c r="S501" s="258" t="n">
        <v>-0.0358128890992361</v>
      </c>
      <c r="T501" s="257" t="n">
        <v>-131.766795052765</v>
      </c>
      <c r="U501" s="257" t="n">
        <v>-451.955562</v>
      </c>
      <c r="V501" s="257" t="n">
        <v>0</v>
      </c>
      <c r="W501" s="257" t="n">
        <v>-583.722357052765</v>
      </c>
      <c r="X501" s="257" t="n">
        <v>46200.500807</v>
      </c>
      <c r="Y501" s="257" t="n">
        <v>45950.788472</v>
      </c>
      <c r="Z501" s="257" t="n">
        <v>-249.712334999997</v>
      </c>
      <c r="AA501" s="257" t="n">
        <v>334.010022052768</v>
      </c>
      <c r="AB501" s="257" t="n">
        <v>46200.500807</v>
      </c>
      <c r="AC501" s="257" t="n">
        <v>45950.788472</v>
      </c>
      <c r="AD501" s="257" t="n">
        <v>-249.712334999997</v>
      </c>
      <c r="AF501" s="257" t="n">
        <v>15131.17087965</v>
      </c>
      <c r="AG501" s="259" t="n">
        <f aca="false">IF(ISERROR(VLOOKUP(B501,Acc_Cash!$A:$H,3,FALSE())),0,VLOOKUP(B501,Acc_Cash!$A:$H,3,FALSE()))</f>
        <v>-12847.222222</v>
      </c>
      <c r="AH501" s="259" t="n">
        <f aca="false">AG501+AC501</f>
        <v>33103.56625</v>
      </c>
      <c r="AI501" s="259" t="n">
        <f aca="false">AH501-(IF(ISERROR(VLOOKUP(A501,'YTD Last'!$E$2:$Z$383,21,0)),0,VLOOKUP(A501,'YTD Last'!$E$2:$Z$383,21,0)))</f>
        <v>-36239.115862</v>
      </c>
      <c r="AJ501" s="259" t="n">
        <f aca="false">AH501-IF(ISERROR(VLOOKUP(A501,'QTD Last'!$A$2:$AH$600,34,0)),0,VLOOKUP(A501,'QTD Last'!$A$2:$AH$600,34,0))</f>
        <v>-249.712334999989</v>
      </c>
      <c r="AK501" s="259" t="n">
        <f aca="false">AH501-IF(ISERROR(VLOOKUP(A501,'MTD Last'!$A$2:$AH$600,34,0)),0,VLOOKUP(A501,'MTD Last'!$A$2:$AH$600,34,0))</f>
        <v>-249.712334999989</v>
      </c>
      <c r="AL501" s="259" t="n">
        <f aca="false">AD501-AE501</f>
        <v>-249.712334999997</v>
      </c>
      <c r="AM501" s="269" t="str">
        <f aca="false">ROUND((L501-Control!$C$3)/365,0)&amp;" Year"</f>
        <v>-20 Year</v>
      </c>
      <c r="AN501" s="260" t="n">
        <f aca="false">IF(F501="AAA",1,IF(F501="AA+",2,IF(F501="AA",3,IF(F501="AA-",4,IF(F501="A+",5,IF(F501="A",6,IF(F501="A-",7,IF(F501="BBB+",8,"Code"))))))))</f>
        <v>5</v>
      </c>
      <c r="AO501" s="260" t="str">
        <f aca="false">IF(F501="BBB",9,IF(F501="BBB-",10,IF(F501="BB+",11,IF(F501="BB",12,IF(F501="BB-",13,IF(F501="B+",14,IF(F501="B",15,IF(F501="B-",16,"Code"))))))))</f>
        <v>Code</v>
      </c>
      <c r="AP501" s="260" t="n">
        <f aca="false">IF(AN501="Code",AO501,AN501)</f>
        <v>5</v>
      </c>
      <c r="AQ501" s="259" t="n">
        <f aca="false">AH501-(IF(ISERROR(VLOOKUP(A501,'WTD Last'!$A$1:$AQ$605,34,0)),0,VLOOKUP(A501,'WTD Last'!$A$1:$AQ$605,34,0)))</f>
        <v>-15798.430661</v>
      </c>
      <c r="AR501" s="270"/>
      <c r="AS501" s="259"/>
      <c r="AT501" s="259" t="n">
        <f aca="false">N501*(P501/100)/360</f>
        <v>-69.4444444444444</v>
      </c>
      <c r="AU501" s="261" t="n">
        <v>63051</v>
      </c>
      <c r="AV501" s="261" t="n">
        <v>69031</v>
      </c>
      <c r="AW501" s="255"/>
      <c r="AX501" s="257"/>
    </row>
    <row r="502" customFormat="false" ht="12.75" hidden="false" customHeight="false" outlineLevel="0" collapsed="false">
      <c r="A502" s="255" t="n">
        <v>26</v>
      </c>
      <c r="B502" s="255" t="n">
        <v>113</v>
      </c>
      <c r="C502" s="255" t="s">
        <v>2</v>
      </c>
      <c r="D502" s="255" t="s">
        <v>176</v>
      </c>
      <c r="E502" s="255" t="s">
        <v>416</v>
      </c>
      <c r="F502" s="255" t="s">
        <v>184</v>
      </c>
      <c r="G502" s="255" t="s">
        <v>164</v>
      </c>
      <c r="H502" s="255" t="s">
        <v>168</v>
      </c>
      <c r="I502" s="255" t="s">
        <v>177</v>
      </c>
      <c r="J502" s="256" t="s">
        <v>189</v>
      </c>
      <c r="K502" s="268" t="n">
        <v>36728</v>
      </c>
      <c r="L502" s="268" t="n">
        <v>38554</v>
      </c>
      <c r="M502" s="255" t="s">
        <v>155</v>
      </c>
      <c r="N502" s="257" t="n">
        <v>10000000</v>
      </c>
      <c r="O502" s="257" t="n">
        <v>-3679.312068</v>
      </c>
      <c r="P502" s="258" t="n">
        <v>0.25</v>
      </c>
      <c r="Q502" s="257" t="n">
        <v>38.300478</v>
      </c>
      <c r="R502" s="257" t="n">
        <v>38.242082</v>
      </c>
      <c r="S502" s="258" t="n">
        <v>-0.0358128890992361</v>
      </c>
      <c r="T502" s="257" t="n">
        <v>131.766795052765</v>
      </c>
      <c r="U502" s="257" t="n">
        <v>451.955562</v>
      </c>
      <c r="V502" s="257" t="n">
        <v>0</v>
      </c>
      <c r="W502" s="257" t="n">
        <v>583.722357052765</v>
      </c>
      <c r="X502" s="257" t="n">
        <v>-46200.500807</v>
      </c>
      <c r="Y502" s="257" t="n">
        <v>-45950.788472</v>
      </c>
      <c r="Z502" s="257" t="n">
        <v>249.712334999997</v>
      </c>
      <c r="AA502" s="257" t="n">
        <v>-334.010022052768</v>
      </c>
      <c r="AB502" s="257" t="n">
        <v>-46200.500807</v>
      </c>
      <c r="AC502" s="257" t="n">
        <v>-45950.788472</v>
      </c>
      <c r="AD502" s="257" t="n">
        <v>249.712334999997</v>
      </c>
      <c r="AF502" s="257" t="n">
        <v>-15131.17087965</v>
      </c>
      <c r="AG502" s="259" t="n">
        <f aca="false">IF(ISERROR(VLOOKUP(B502,Acc_Cash!$A:$H,3,FALSE())),0,VLOOKUP(B502,Acc_Cash!$A:$H,3,FALSE()))</f>
        <v>12847.222222</v>
      </c>
      <c r="AH502" s="259" t="n">
        <f aca="false">AG502+AC502</f>
        <v>-33103.56625</v>
      </c>
      <c r="AI502" s="259" t="n">
        <f aca="false">AH502-(IF(ISERROR(VLOOKUP(A502,'YTD Last'!$E$2:$Z$383,21,0)),0,VLOOKUP(A502,'YTD Last'!$E$2:$Z$383,21,0)))</f>
        <v>36239.115862</v>
      </c>
      <c r="AJ502" s="259" t="n">
        <f aca="false">AH502-IF(ISERROR(VLOOKUP(A502,'QTD Last'!$A$2:$AH$600,34,0)),0,VLOOKUP(A502,'QTD Last'!$A$2:$AH$600,34,0))</f>
        <v>249.712334999989</v>
      </c>
      <c r="AK502" s="259" t="n">
        <f aca="false">AH502-IF(ISERROR(VLOOKUP(A502,'MTD Last'!$A$2:$AH$600,34,0)),0,VLOOKUP(A502,'MTD Last'!$A$2:$AH$600,34,0))</f>
        <v>249.712334999989</v>
      </c>
      <c r="AL502" s="259" t="n">
        <f aca="false">AD502-AE502</f>
        <v>249.712334999997</v>
      </c>
      <c r="AM502" s="269" t="str">
        <f aca="false">ROUND((L502-Control!$C$3)/365,0)&amp;" Year"</f>
        <v>-20 Year</v>
      </c>
      <c r="AN502" s="260" t="n">
        <f aca="false">IF(F502="AAA",1,IF(F502="AA+",2,IF(F502="AA",3,IF(F502="AA-",4,IF(F502="A+",5,IF(F502="A",6,IF(F502="A-",7,IF(F502="BBB+",8,"Code"))))))))</f>
        <v>5</v>
      </c>
      <c r="AO502" s="260" t="str">
        <f aca="false">IF(F502="BBB",9,IF(F502="BBB-",10,IF(F502="BB+",11,IF(F502="BB",12,IF(F502="BB-",13,IF(F502="B+",14,IF(F502="B",15,IF(F502="B-",16,"Code"))))))))</f>
        <v>Code</v>
      </c>
      <c r="AP502" s="260" t="n">
        <f aca="false">IF(AN502="Code",AO502,AN502)</f>
        <v>5</v>
      </c>
      <c r="AQ502" s="259" t="n">
        <f aca="false">AH502-(IF(ISERROR(VLOOKUP(A502,'WTD Last'!$A$1:$AQ$605,34,0)),0,VLOOKUP(A502,'WTD Last'!$A$1:$AQ$605,34,0)))</f>
        <v>15798.430661</v>
      </c>
      <c r="AR502" s="270"/>
      <c r="AS502" s="259"/>
      <c r="AT502" s="259" t="n">
        <f aca="false">N502*(P502/100)/360</f>
        <v>69.4444444444444</v>
      </c>
      <c r="AU502" s="261" t="n">
        <v>45549</v>
      </c>
      <c r="AV502" s="261" t="n">
        <v>69031</v>
      </c>
      <c r="AW502" s="255"/>
      <c r="AX502" s="257"/>
    </row>
    <row r="503" customFormat="false" ht="12.75" hidden="false" customHeight="false" outlineLevel="0" collapsed="false">
      <c r="A503" s="255" t="n">
        <v>28</v>
      </c>
      <c r="B503" s="255" t="n">
        <v>115</v>
      </c>
      <c r="C503" s="255" t="s">
        <v>2</v>
      </c>
      <c r="D503" s="255" t="s">
        <v>176</v>
      </c>
      <c r="E503" s="255" t="s">
        <v>416</v>
      </c>
      <c r="F503" s="255" t="s">
        <v>184</v>
      </c>
      <c r="G503" s="255" t="s">
        <v>164</v>
      </c>
      <c r="H503" s="255" t="s">
        <v>168</v>
      </c>
      <c r="I503" s="255" t="s">
        <v>177</v>
      </c>
      <c r="J503" s="256" t="s">
        <v>189</v>
      </c>
      <c r="K503" s="268" t="n">
        <v>36728</v>
      </c>
      <c r="L503" s="268" t="n">
        <v>38554</v>
      </c>
      <c r="M503" s="255" t="s">
        <v>155</v>
      </c>
      <c r="N503" s="257" t="n">
        <v>10000000</v>
      </c>
      <c r="O503" s="257" t="n">
        <v>-3679.312068</v>
      </c>
      <c r="P503" s="258" t="n">
        <v>0.25</v>
      </c>
      <c r="Q503" s="257" t="n">
        <v>38.300478</v>
      </c>
      <c r="R503" s="257" t="n">
        <v>38.242082</v>
      </c>
      <c r="S503" s="258" t="n">
        <v>-0.0358128890992361</v>
      </c>
      <c r="T503" s="257" t="n">
        <v>131.766795052765</v>
      </c>
      <c r="U503" s="257" t="n">
        <v>451.955562</v>
      </c>
      <c r="V503" s="257" t="n">
        <v>0</v>
      </c>
      <c r="W503" s="257" t="n">
        <v>583.722357052765</v>
      </c>
      <c r="X503" s="257" t="n">
        <v>-46200.500807</v>
      </c>
      <c r="Y503" s="257" t="n">
        <v>-45950.788472</v>
      </c>
      <c r="Z503" s="257" t="n">
        <v>249.712334999997</v>
      </c>
      <c r="AA503" s="257" t="n">
        <v>-334.010022052768</v>
      </c>
      <c r="AB503" s="257" t="n">
        <v>-46200.500807</v>
      </c>
      <c r="AC503" s="257" t="n">
        <v>-45950.788472</v>
      </c>
      <c r="AD503" s="257" t="n">
        <v>249.712334999997</v>
      </c>
      <c r="AF503" s="257" t="n">
        <v>-15131.17087965</v>
      </c>
      <c r="AG503" s="259" t="n">
        <f aca="false">IF(ISERROR(VLOOKUP(B503,Acc_Cash!$A:$H,3,FALSE())),0,VLOOKUP(B503,Acc_Cash!$A:$H,3,FALSE()))</f>
        <v>12847.222222</v>
      </c>
      <c r="AH503" s="259" t="n">
        <f aca="false">AG503+AC503</f>
        <v>-33103.56625</v>
      </c>
      <c r="AI503" s="259" t="n">
        <f aca="false">AH503-(IF(ISERROR(VLOOKUP(A503,'YTD Last'!$E$2:$Z$500,21,0)),0,VLOOKUP(A503,'YTD Last'!$E$2:$Z$500,21,0)))</f>
        <v>36239.115862</v>
      </c>
      <c r="AJ503" s="259" t="n">
        <f aca="false">AH503-IF(ISERROR(VLOOKUP(A503,'QTD Last'!$A$2:$AH$600,34,0)),0,VLOOKUP(A503,'QTD Last'!$A$2:$AH$600,34,0))</f>
        <v>249.712334999989</v>
      </c>
      <c r="AK503" s="259" t="n">
        <f aca="false">AH503-IF(ISERROR(VLOOKUP(A503,'MTD Last'!$A$2:$AH$600,34,0)),0,VLOOKUP(A503,'MTD Last'!$A$2:$AH$600,34,0))</f>
        <v>249.712334999989</v>
      </c>
      <c r="AL503" s="259" t="n">
        <f aca="false">AD503-AE503</f>
        <v>249.712334999997</v>
      </c>
      <c r="AM503" s="269" t="str">
        <f aca="false">ROUND((L503-Control!$C$3)/365,0)&amp;" Year"</f>
        <v>-20 Year</v>
      </c>
      <c r="AN503" s="260" t="n">
        <f aca="false">IF(F503="AAA",1,IF(F503="AA+",2,IF(F503="AA",3,IF(F503="AA-",4,IF(F503="A+",5,IF(F503="A",6,IF(F503="A-",7,IF(F503="BBB+",8,"Code"))))))))</f>
        <v>5</v>
      </c>
      <c r="AO503" s="260" t="str">
        <f aca="false">IF(F503="BBB",9,IF(F503="BBB-",10,IF(F503="BB+",11,IF(F503="BB",12,IF(F503="BB-",13,IF(F503="B+",14,IF(F503="B",15,IF(F503="B-",16,"Code"))))))))</f>
        <v>Code</v>
      </c>
      <c r="AP503" s="260" t="n">
        <f aca="false">IF(AN503="Code",AO503,AN503)</f>
        <v>5</v>
      </c>
      <c r="AQ503" s="259" t="n">
        <f aca="false">AH503-(IF(ISERROR(VLOOKUP(A503,'WTD Last'!$A$1:$AQ$605,34,0)),0,VLOOKUP(A503,'WTD Last'!$A$1:$AQ$605,34,0)))</f>
        <v>15798.430661</v>
      </c>
      <c r="AR503" s="270"/>
      <c r="AS503" s="259"/>
      <c r="AT503" s="259" t="n">
        <f aca="false">N503*(P503/100)/360</f>
        <v>69.4444444444444</v>
      </c>
      <c r="AU503" s="261" t="n">
        <v>45549</v>
      </c>
      <c r="AV503" s="261" t="n">
        <v>69031</v>
      </c>
      <c r="AW503" s="255"/>
      <c r="AX503" s="257"/>
    </row>
    <row r="504" customFormat="false" ht="12.75" hidden="false" customHeight="false" outlineLevel="0" collapsed="false">
      <c r="A504" s="255" t="n">
        <v>31</v>
      </c>
      <c r="B504" s="255" t="n">
        <v>116</v>
      </c>
      <c r="C504" s="255" t="s">
        <v>2</v>
      </c>
      <c r="D504" s="255" t="s">
        <v>178</v>
      </c>
      <c r="E504" s="255" t="s">
        <v>416</v>
      </c>
      <c r="F504" s="255" t="s">
        <v>184</v>
      </c>
      <c r="G504" s="255" t="s">
        <v>164</v>
      </c>
      <c r="H504" s="255" t="s">
        <v>168</v>
      </c>
      <c r="I504" s="255" t="s">
        <v>179</v>
      </c>
      <c r="J504" s="256" t="s">
        <v>189</v>
      </c>
      <c r="K504" s="268" t="n">
        <v>36728</v>
      </c>
      <c r="L504" s="268" t="n">
        <v>38554</v>
      </c>
      <c r="M504" s="255" t="s">
        <v>155</v>
      </c>
      <c r="N504" s="257" t="n">
        <v>-10000000</v>
      </c>
      <c r="O504" s="257" t="n">
        <v>3679.312068</v>
      </c>
      <c r="P504" s="258" t="n">
        <v>0.25</v>
      </c>
      <c r="Q504" s="257" t="n">
        <v>38.300478</v>
      </c>
      <c r="R504" s="257" t="n">
        <v>38.242082</v>
      </c>
      <c r="S504" s="258" t="n">
        <v>-0.0358128890992361</v>
      </c>
      <c r="T504" s="257" t="n">
        <v>-131.766795052765</v>
      </c>
      <c r="U504" s="257" t="n">
        <v>-451.955562</v>
      </c>
      <c r="V504" s="257" t="n">
        <v>0</v>
      </c>
      <c r="W504" s="257" t="n">
        <v>-583.722357052765</v>
      </c>
      <c r="X504" s="257" t="n">
        <v>46200.500807</v>
      </c>
      <c r="Y504" s="257" t="n">
        <v>45950.788472</v>
      </c>
      <c r="Z504" s="257" t="n">
        <v>-249.712334999997</v>
      </c>
      <c r="AA504" s="257" t="n">
        <v>334.010022052768</v>
      </c>
      <c r="AB504" s="257" t="n">
        <v>46200.500807</v>
      </c>
      <c r="AC504" s="257" t="n">
        <v>45950.788472</v>
      </c>
      <c r="AD504" s="257" t="n">
        <v>-249.712334999997</v>
      </c>
      <c r="AF504" s="257" t="n">
        <v>15131.17087965</v>
      </c>
      <c r="AG504" s="259" t="n">
        <f aca="false">IF(ISERROR(VLOOKUP(B504,Acc_Cash!$A:$H,3,FALSE())),0,VLOOKUP(B504,Acc_Cash!$A:$H,3,FALSE()))</f>
        <v>-12847.222222</v>
      </c>
      <c r="AH504" s="259" t="n">
        <f aca="false">AG504+AC504</f>
        <v>33103.56625</v>
      </c>
      <c r="AI504" s="259" t="n">
        <f aca="false">AH504-(IF(ISERROR(VLOOKUP(A504,'YTD Last'!$E$2:$Z$383,21,0)),0,VLOOKUP(A504,'YTD Last'!$E$2:$Z$383,21,0)))</f>
        <v>-36239.115862</v>
      </c>
      <c r="AJ504" s="259" t="n">
        <f aca="false">AH504-IF(ISERROR(VLOOKUP(A504,'QTD Last'!$A$2:$AH$600,34,0)),0,VLOOKUP(A504,'QTD Last'!$A$2:$AH$600,34,0))</f>
        <v>-249.712334999989</v>
      </c>
      <c r="AK504" s="259" t="n">
        <f aca="false">AH504-IF(ISERROR(VLOOKUP(A504,'MTD Last'!$A$2:$AH$600,34,0)),0,VLOOKUP(A504,'MTD Last'!$A$2:$AH$600,34,0))</f>
        <v>-249.712334999989</v>
      </c>
      <c r="AL504" s="259" t="n">
        <f aca="false">AD504-AE504</f>
        <v>-249.712334999997</v>
      </c>
      <c r="AM504" s="269" t="str">
        <f aca="false">ROUND((L504-Control!$C$3)/365,0)&amp;" Year"</f>
        <v>-20 Year</v>
      </c>
      <c r="AN504" s="260" t="n">
        <f aca="false">IF(F504="AAA",1,IF(F504="AA+",2,IF(F504="AA",3,IF(F504="AA-",4,IF(F504="A+",5,IF(F504="A",6,IF(F504="A-",7,IF(F504="BBB+",8,"Code"))))))))</f>
        <v>5</v>
      </c>
      <c r="AO504" s="260" t="str">
        <f aca="false">IF(F504="BBB",9,IF(F504="BBB-",10,IF(F504="BB+",11,IF(F504="BB",12,IF(F504="BB-",13,IF(F504="B+",14,IF(F504="B",15,IF(F504="B-",16,"Code"))))))))</f>
        <v>Code</v>
      </c>
      <c r="AP504" s="260" t="n">
        <f aca="false">IF(AN504="Code",AO504,AN504)</f>
        <v>5</v>
      </c>
      <c r="AQ504" s="259" t="n">
        <f aca="false">AH504-(IF(ISERROR(VLOOKUP(A504,'WTD Last'!$A$1:$AQ$605,34,0)),0,VLOOKUP(A504,'WTD Last'!$A$1:$AQ$605,34,0)))</f>
        <v>-15798.430661</v>
      </c>
      <c r="AR504" s="270"/>
      <c r="AS504" s="259"/>
      <c r="AT504" s="259" t="n">
        <f aca="false">N504*(P504/100)/360</f>
        <v>-69.4444444444444</v>
      </c>
      <c r="AU504" s="261" t="n">
        <v>1305</v>
      </c>
      <c r="AV504" s="261" t="n">
        <v>69031</v>
      </c>
      <c r="AW504" s="255"/>
      <c r="AX504" s="257"/>
    </row>
    <row r="505" customFormat="false" ht="12.75" hidden="false" customHeight="false" outlineLevel="0" collapsed="false">
      <c r="A505" s="255" t="n">
        <v>32</v>
      </c>
      <c r="B505" s="255" t="n">
        <v>117</v>
      </c>
      <c r="C505" s="255" t="s">
        <v>2</v>
      </c>
      <c r="D505" s="255" t="s">
        <v>178</v>
      </c>
      <c r="E505" s="255" t="s">
        <v>416</v>
      </c>
      <c r="F505" s="255" t="s">
        <v>184</v>
      </c>
      <c r="G505" s="255" t="s">
        <v>164</v>
      </c>
      <c r="H505" s="255" t="s">
        <v>168</v>
      </c>
      <c r="I505" s="255" t="s">
        <v>179</v>
      </c>
      <c r="J505" s="256" t="s">
        <v>189</v>
      </c>
      <c r="K505" s="268" t="n">
        <v>36728</v>
      </c>
      <c r="L505" s="268" t="n">
        <v>38554</v>
      </c>
      <c r="M505" s="255" t="s">
        <v>155</v>
      </c>
      <c r="N505" s="257" t="n">
        <v>-10000000</v>
      </c>
      <c r="O505" s="257" t="n">
        <v>3679.312068</v>
      </c>
      <c r="P505" s="258" t="n">
        <v>0.25</v>
      </c>
      <c r="Q505" s="257" t="n">
        <v>38.300478</v>
      </c>
      <c r="R505" s="257" t="n">
        <v>38.242082</v>
      </c>
      <c r="S505" s="258" t="n">
        <v>-0.0358128890992361</v>
      </c>
      <c r="T505" s="257" t="n">
        <v>-131.766795052765</v>
      </c>
      <c r="U505" s="257" t="n">
        <v>-451.955562</v>
      </c>
      <c r="V505" s="257" t="n">
        <v>0</v>
      </c>
      <c r="W505" s="257" t="n">
        <v>-583.722357052765</v>
      </c>
      <c r="X505" s="257" t="n">
        <v>46200.500807</v>
      </c>
      <c r="Y505" s="257" t="n">
        <v>45950.788472</v>
      </c>
      <c r="Z505" s="257" t="n">
        <v>-249.712334999997</v>
      </c>
      <c r="AA505" s="257" t="n">
        <v>334.010022052768</v>
      </c>
      <c r="AB505" s="257" t="n">
        <v>46200.500807</v>
      </c>
      <c r="AC505" s="257" t="n">
        <v>45950.788472</v>
      </c>
      <c r="AD505" s="257" t="n">
        <v>-249.712334999997</v>
      </c>
      <c r="AF505" s="257" t="n">
        <v>15131.17087965</v>
      </c>
      <c r="AG505" s="259" t="n">
        <f aca="false">IF(ISERROR(VLOOKUP(B505,Acc_Cash!$A:$H,3,FALSE())),0,VLOOKUP(B505,Acc_Cash!$A:$H,3,FALSE()))</f>
        <v>-12847.222222</v>
      </c>
      <c r="AH505" s="259" t="n">
        <f aca="false">AG505+AC505</f>
        <v>33103.56625</v>
      </c>
      <c r="AI505" s="259" t="n">
        <f aca="false">AH505-(IF(ISERROR(VLOOKUP(A505,'YTD Last'!$E$2:$Z$500,21,0)),0,VLOOKUP(A505,'YTD Last'!$E$2:$Z$500,21,0)))</f>
        <v>-36239.115862</v>
      </c>
      <c r="AJ505" s="259" t="n">
        <f aca="false">AH505-IF(ISERROR(VLOOKUP(A505,'QTD Last'!$A$2:$AH$600,34,0)),0,VLOOKUP(A505,'QTD Last'!$A$2:$AH$600,34,0))</f>
        <v>-249.712334999989</v>
      </c>
      <c r="AK505" s="259" t="n">
        <f aca="false">AH505-IF(ISERROR(VLOOKUP(A505,'MTD Last'!$A$2:$AH$600,34,0)),0,VLOOKUP(A505,'MTD Last'!$A$2:$AH$600,34,0))</f>
        <v>-249.712334999989</v>
      </c>
      <c r="AL505" s="259" t="n">
        <f aca="false">AD505-AE505</f>
        <v>-249.712334999997</v>
      </c>
      <c r="AM505" s="269" t="str">
        <f aca="false">ROUND((L505-Control!$C$3)/365,0)&amp;" Year"</f>
        <v>-20 Year</v>
      </c>
      <c r="AN505" s="260" t="n">
        <f aca="false">IF(F505="AAA",1,IF(F505="AA+",2,IF(F505="AA",3,IF(F505="AA-",4,IF(F505="A+",5,IF(F505="A",6,IF(F505="A-",7,IF(F505="BBB+",8,"Code"))))))))</f>
        <v>5</v>
      </c>
      <c r="AO505" s="260" t="str">
        <f aca="false">IF(F505="BBB",9,IF(F505="BBB-",10,IF(F505="BB+",11,IF(F505="BB",12,IF(F505="BB-",13,IF(F505="B+",14,IF(F505="B",15,IF(F505="B-",16,"Code"))))))))</f>
        <v>Code</v>
      </c>
      <c r="AP505" s="260" t="n">
        <f aca="false">IF(AN505="Code",AO505,AN505)</f>
        <v>5</v>
      </c>
      <c r="AQ505" s="259" t="n">
        <f aca="false">AH505-(IF(ISERROR(VLOOKUP(A505,'WTD Last'!$A$1:$AQ$605,34,0)),0,VLOOKUP(A505,'WTD Last'!$A$1:$AQ$605,34,0)))</f>
        <v>-15798.430661</v>
      </c>
      <c r="AR505" s="270"/>
      <c r="AS505" s="259"/>
      <c r="AT505" s="259" t="n">
        <f aca="false">N505*(P505/100)/360</f>
        <v>-69.4444444444444</v>
      </c>
      <c r="AU505" s="261" t="n">
        <v>1305</v>
      </c>
      <c r="AV505" s="261" t="n">
        <v>69031</v>
      </c>
      <c r="AW505" s="255"/>
      <c r="AX505" s="257"/>
    </row>
    <row r="506" customFormat="false" ht="12.75" hidden="false" customHeight="false" outlineLevel="0" collapsed="false">
      <c r="A506" s="255" t="n">
        <v>1375</v>
      </c>
      <c r="B506" s="255" t="n">
        <v>529</v>
      </c>
      <c r="C506" s="255" t="s">
        <v>2</v>
      </c>
      <c r="D506" s="255" t="s">
        <v>104</v>
      </c>
      <c r="E506" s="255" t="s">
        <v>417</v>
      </c>
      <c r="F506" s="255" t="s">
        <v>102</v>
      </c>
      <c r="G506" s="255" t="s">
        <v>151</v>
      </c>
      <c r="H506" s="255" t="s">
        <v>168</v>
      </c>
      <c r="I506" s="255" t="s">
        <v>156</v>
      </c>
      <c r="J506" s="256" t="s">
        <v>170</v>
      </c>
      <c r="K506" s="268" t="n">
        <v>36896</v>
      </c>
      <c r="L506" s="268" t="n">
        <v>38722</v>
      </c>
      <c r="M506" s="255" t="s">
        <v>155</v>
      </c>
      <c r="N506" s="257" t="n">
        <v>-10000000</v>
      </c>
      <c r="O506" s="257" t="n">
        <v>4109.213095</v>
      </c>
      <c r="P506" s="258" t="n">
        <v>0.98</v>
      </c>
      <c r="Q506" s="257" t="n">
        <v>99.295306</v>
      </c>
      <c r="R506" s="257" t="n">
        <v>98.654716</v>
      </c>
      <c r="S506" s="258" t="n">
        <v>-0.584727461986068</v>
      </c>
      <c r="T506" s="257" t="n">
        <v>-2402.76974379927</v>
      </c>
      <c r="U506" s="257" t="n">
        <v>-964.731522</v>
      </c>
      <c r="V506" s="257" t="n">
        <v>0</v>
      </c>
      <c r="W506" s="257" t="n">
        <v>-3367.50126579927</v>
      </c>
      <c r="X506" s="257" t="n">
        <v>-18635.052468</v>
      </c>
      <c r="Y506" s="257" t="n">
        <v>-21534.725071</v>
      </c>
      <c r="Z506" s="257" t="n">
        <v>-2899.672603</v>
      </c>
      <c r="AA506" s="257" t="n">
        <v>467.828662799268</v>
      </c>
      <c r="AB506" s="257" t="n">
        <v>-18635.052468</v>
      </c>
      <c r="AC506" s="257" t="n">
        <v>-21534.725071</v>
      </c>
      <c r="AD506" s="257" t="n">
        <v>-2899.672603</v>
      </c>
      <c r="AF506" s="257" t="n">
        <v>23658.7943944625</v>
      </c>
      <c r="AG506" s="259" t="n">
        <f aca="false">IF(ISERROR(VLOOKUP(B506,Acc_Cash!$A:$H,3,FALSE())),0,VLOOKUP(B506,Acc_Cash!$A:$H,3,FALSE()))</f>
        <v>0</v>
      </c>
      <c r="AH506" s="259" t="n">
        <f aca="false">AG506+AC506</f>
        <v>-21534.725071</v>
      </c>
      <c r="AI506" s="259" t="n">
        <f aca="false">AH506-(IF(ISERROR(VLOOKUP(A506,'YTD Last'!$E$2:$Z$500,21,0)),0,VLOOKUP(A506,'YTD Last'!$E$2:$Z$500,21,0)))</f>
        <v>-224459.050437</v>
      </c>
      <c r="AJ506" s="259" t="n">
        <f aca="false">AH506-IF(ISERROR(VLOOKUP(A506,'QTD Last'!$A$2:$AH$600,34,0)),0,VLOOKUP(A506,'QTD Last'!$A$2:$AH$600,34,0))</f>
        <v>-2899.672603</v>
      </c>
      <c r="AK506" s="259" t="n">
        <f aca="false">AH506-IF(ISERROR(VLOOKUP(A506,'MTD Last'!$A$2:$AH$600,34,0)),0,VLOOKUP(A506,'MTD Last'!$A$2:$AH$600,34,0))</f>
        <v>-2899.672603</v>
      </c>
      <c r="AL506" s="259" t="n">
        <f aca="false">AD506-AE506</f>
        <v>-2899.672603</v>
      </c>
      <c r="AM506" s="269" t="str">
        <f aca="false">ROUND((L506-Control!$C$3)/365,0)&amp;" Year"</f>
        <v>-20 Year</v>
      </c>
      <c r="AN506" s="260" t="n">
        <f aca="false">IF(F506="AAA",1,IF(F506="AA+",2,IF(F506="AA",3,IF(F506="AA-",4,IF(F506="A+",5,IF(F506="A",6,IF(F506="A-",7,IF(F506="BBB+",8,"Code"))))))))</f>
        <v>6</v>
      </c>
      <c r="AO506" s="260" t="str">
        <f aca="false">IF(F506="BBB",9,IF(F506="BBB-",10,IF(F506="BB+",11,IF(F506="BB",12,IF(F506="BB-",13,IF(F506="B+",14,IF(F506="B",15,IF(F506="B-",16,"Code"))))))))</f>
        <v>Code</v>
      </c>
      <c r="AP506" s="260" t="n">
        <f aca="false">IF(AN506="Code",AO506,AN506)</f>
        <v>6</v>
      </c>
      <c r="AQ506" s="259" t="n">
        <f aca="false">AH506-(IF(ISERROR(VLOOKUP(A506,'WTD Last'!$A$1:$AQ$605,34,0)),0,VLOOKUP(A506,'WTD Last'!$A$1:$AQ$605,34,0)))</f>
        <v>-12779.973822</v>
      </c>
      <c r="AR506" s="270"/>
      <c r="AS506" s="259"/>
      <c r="AT506" s="259" t="n">
        <f aca="false">N506*(P506/100)/360</f>
        <v>-272.222222222222</v>
      </c>
      <c r="AV506" s="261" t="n">
        <v>11319</v>
      </c>
      <c r="AW506" s="255"/>
      <c r="AX506" s="257"/>
    </row>
    <row r="507" customFormat="false" ht="12.75" hidden="false" customHeight="false" outlineLevel="0" collapsed="false">
      <c r="A507" s="255" t="n">
        <v>1546</v>
      </c>
      <c r="B507" s="255" t="n">
        <v>593</v>
      </c>
      <c r="C507" s="255" t="s">
        <v>2</v>
      </c>
      <c r="D507" s="255" t="s">
        <v>157</v>
      </c>
      <c r="E507" s="255" t="s">
        <v>417</v>
      </c>
      <c r="F507" s="255" t="s">
        <v>102</v>
      </c>
      <c r="G507" s="255" t="s">
        <v>151</v>
      </c>
      <c r="H507" s="255" t="s">
        <v>168</v>
      </c>
      <c r="I507" s="255" t="s">
        <v>156</v>
      </c>
      <c r="J507" s="256" t="s">
        <v>158</v>
      </c>
      <c r="K507" s="268" t="n">
        <v>36896</v>
      </c>
      <c r="L507" s="268" t="n">
        <v>38722</v>
      </c>
      <c r="M507" s="255" t="s">
        <v>155</v>
      </c>
      <c r="N507" s="257" t="n">
        <v>10000000</v>
      </c>
      <c r="O507" s="257" t="n">
        <v>-4109.213095</v>
      </c>
      <c r="P507" s="258" t="n">
        <v>0.98</v>
      </c>
      <c r="Q507" s="257" t="n">
        <v>99.295306</v>
      </c>
      <c r="R507" s="257" t="n">
        <v>98.654716</v>
      </c>
      <c r="S507" s="258" t="n">
        <v>-0.584727461986068</v>
      </c>
      <c r="T507" s="257" t="n">
        <v>2402.76974379927</v>
      </c>
      <c r="U507" s="257" t="n">
        <v>964.731522</v>
      </c>
      <c r="V507" s="257" t="n">
        <v>0</v>
      </c>
      <c r="W507" s="257" t="n">
        <v>3367.50126579927</v>
      </c>
      <c r="X507" s="257" t="n">
        <v>18635.052468</v>
      </c>
      <c r="Y507" s="257" t="n">
        <v>21534.725071</v>
      </c>
      <c r="Z507" s="257" t="n">
        <v>2899.672603</v>
      </c>
      <c r="AA507" s="257" t="n">
        <v>-467.828662799268</v>
      </c>
      <c r="AB507" s="257" t="n">
        <v>18635.052468</v>
      </c>
      <c r="AC507" s="257" t="n">
        <v>21534.725071</v>
      </c>
      <c r="AD507" s="257" t="n">
        <v>2899.672603</v>
      </c>
      <c r="AF507" s="257" t="n">
        <v>-23658.7943944625</v>
      </c>
      <c r="AG507" s="259" t="n">
        <f aca="false">IF(ISERROR(VLOOKUP(B507,Acc_Cash!$A:$H,3,FALSE())),0,VLOOKUP(B507,Acc_Cash!$A:$H,3,FALSE()))</f>
        <v>0</v>
      </c>
      <c r="AH507" s="259" t="n">
        <f aca="false">AG507+AC507</f>
        <v>21534.725071</v>
      </c>
      <c r="AI507" s="259" t="n">
        <f aca="false">AH507-(IF(ISERROR(VLOOKUP(A507,'YTD Last'!$E$2:$Z$383,21,0)),0,VLOOKUP(A507,'YTD Last'!$E$2:$Z$383,21,0)))</f>
        <v>224459.050437</v>
      </c>
      <c r="AJ507" s="259" t="n">
        <f aca="false">AH507-IF(ISERROR(VLOOKUP(A507,'QTD Last'!$A$2:$AH$600,34,0)),0,VLOOKUP(A507,'QTD Last'!$A$2:$AH$600,34,0))</f>
        <v>2899.672603</v>
      </c>
      <c r="AK507" s="259" t="n">
        <f aca="false">AH507-IF(ISERROR(VLOOKUP(A507,'MTD Last'!$A$2:$AH$600,34,0)),0,VLOOKUP(A507,'MTD Last'!$A$2:$AH$600,34,0))</f>
        <v>2899.672603</v>
      </c>
      <c r="AL507" s="259" t="n">
        <f aca="false">AD507-AE507</f>
        <v>2899.672603</v>
      </c>
      <c r="AM507" s="269" t="str">
        <f aca="false">ROUND((L507-Control!$C$3)/365,0)&amp;" Year"</f>
        <v>-20 Year</v>
      </c>
      <c r="AN507" s="260" t="n">
        <f aca="false">IF(F507="AAA",1,IF(F507="AA+",2,IF(F507="AA",3,IF(F507="AA-",4,IF(F507="A+",5,IF(F507="A",6,IF(F507="A-",7,IF(F507="BBB+",8,"Code"))))))))</f>
        <v>6</v>
      </c>
      <c r="AO507" s="260" t="str">
        <f aca="false">IF(F507="BBB",9,IF(F507="BBB-",10,IF(F507="BB+",11,IF(F507="BB",12,IF(F507="BB-",13,IF(F507="B+",14,IF(F507="B",15,IF(F507="B-",16,"Code"))))))))</f>
        <v>Code</v>
      </c>
      <c r="AP507" s="260" t="n">
        <f aca="false">IF(AN507="Code",AO507,AN507)</f>
        <v>6</v>
      </c>
      <c r="AQ507" s="259" t="n">
        <f aca="false">AH507-(IF(ISERROR(VLOOKUP(A507,'WTD Last'!$A$1:$AQ$605,34,0)),0,VLOOKUP(A507,'WTD Last'!$A$1:$AQ$605,34,0)))</f>
        <v>12779.973822</v>
      </c>
      <c r="AR507" s="270"/>
      <c r="AS507" s="259"/>
      <c r="AT507" s="259" t="n">
        <f aca="false">N507*(P507/100)/360</f>
        <v>272.222222222222</v>
      </c>
      <c r="AV507" s="261" t="n">
        <v>11319</v>
      </c>
      <c r="AW507" s="255"/>
      <c r="AX507" s="257"/>
    </row>
    <row r="508" customFormat="false" ht="12.75" hidden="false" customHeight="false" outlineLevel="0" collapsed="false">
      <c r="A508" s="255" t="n">
        <v>49</v>
      </c>
      <c r="B508" s="255" t="n">
        <v>147</v>
      </c>
      <c r="C508" s="255" t="s">
        <v>2</v>
      </c>
      <c r="D508" s="255" t="s">
        <v>104</v>
      </c>
      <c r="E508" s="255" t="s">
        <v>418</v>
      </c>
      <c r="F508" s="255" t="s">
        <v>95</v>
      </c>
      <c r="G508" s="255" t="s">
        <v>96</v>
      </c>
      <c r="H508" s="255" t="s">
        <v>168</v>
      </c>
      <c r="I508" s="255" t="s">
        <v>200</v>
      </c>
      <c r="J508" s="256" t="s">
        <v>170</v>
      </c>
      <c r="K508" s="268" t="n">
        <v>36759</v>
      </c>
      <c r="L508" s="268" t="n">
        <v>38585</v>
      </c>
      <c r="M508" s="255" t="s">
        <v>155</v>
      </c>
      <c r="N508" s="257" t="n">
        <v>5000000</v>
      </c>
      <c r="O508" s="257" t="n">
        <v>-1858.190125</v>
      </c>
      <c r="P508" s="258" t="n">
        <v>0.41</v>
      </c>
      <c r="Q508" s="257" t="n">
        <v>152.009237</v>
      </c>
      <c r="R508" s="257" t="n">
        <v>151.315296</v>
      </c>
      <c r="S508" s="258" t="n">
        <v>-0.558780729994797</v>
      </c>
      <c r="T508" s="257" t="n">
        <v>1038.32083451662</v>
      </c>
      <c r="U508" s="257" t="n">
        <v>573.091785</v>
      </c>
      <c r="V508" s="257" t="n">
        <v>0</v>
      </c>
      <c r="W508" s="257" t="n">
        <v>1611.41261951662</v>
      </c>
      <c r="X508" s="257" t="n">
        <v>-207127.67036</v>
      </c>
      <c r="Y508" s="257" t="n">
        <v>-206005.609192</v>
      </c>
      <c r="Z508" s="257" t="n">
        <v>1122.06116799999</v>
      </c>
      <c r="AA508" s="257" t="n">
        <v>-489.351451516638</v>
      </c>
      <c r="AB508" s="257" t="n">
        <v>-207127.67036</v>
      </c>
      <c r="AC508" s="257" t="n">
        <v>-206005.609192</v>
      </c>
      <c r="AD508" s="257" t="n">
        <v>1122.06116799999</v>
      </c>
      <c r="AF508" s="257" t="n">
        <v>-13755.2524003125</v>
      </c>
      <c r="AG508" s="259" t="n">
        <f aca="false">IF(ISERROR(VLOOKUP(B508,Acc_Cash!$A:$H,3,FALSE())),0,VLOOKUP(B508,Acc_Cash!$A:$H,3,FALSE()))</f>
        <v>10477.777778</v>
      </c>
      <c r="AH508" s="259" t="n">
        <f aca="false">AG508+AC508</f>
        <v>-195527.831414</v>
      </c>
      <c r="AI508" s="259" t="n">
        <f aca="false">AH508-(IF(ISERROR(VLOOKUP(A508,'YTD Last'!$E$2:$Z$500,21,0)),0,VLOOKUP(A508,'YTD Last'!$E$2:$Z$500,21,0)))</f>
        <v>-25751.455692</v>
      </c>
      <c r="AJ508" s="259" t="n">
        <f aca="false">AH508-IF(ISERROR(VLOOKUP(A508,'QTD Last'!$A$2:$AH$600,34,0)),0,VLOOKUP(A508,'QTD Last'!$A$2:$AH$600,34,0))</f>
        <v>1122.06116799999</v>
      </c>
      <c r="AK508" s="259" t="n">
        <f aca="false">AH508-IF(ISERROR(VLOOKUP(A508,'MTD Last'!$A$2:$AH$600,34,0)),0,VLOOKUP(A508,'MTD Last'!$A$2:$AH$600,34,0))</f>
        <v>1122.06116799999</v>
      </c>
      <c r="AL508" s="259" t="n">
        <f aca="false">AD508-AE508</f>
        <v>1122.06116799999</v>
      </c>
      <c r="AM508" s="269" t="str">
        <f aca="false">ROUND((L508-Control!$C$3)/365,0)&amp;" Year"</f>
        <v>-20 Year</v>
      </c>
      <c r="AN508" s="260" t="n">
        <f aca="false">IF(F508="AAA",1,IF(F508="AA+",2,IF(F508="AA",3,IF(F508="AA-",4,IF(F508="A+",5,IF(F508="A",6,IF(F508="A-",7,IF(F508="BBB+",8,"Code"))))))))</f>
        <v>7</v>
      </c>
      <c r="AO508" s="260" t="str">
        <f aca="false">IF(F508="BBB",9,IF(F508="BBB-",10,IF(F508="BB+",11,IF(F508="BB",12,IF(F508="BB-",13,IF(F508="B+",14,IF(F508="B",15,IF(F508="B-",16,"Code"))))))))</f>
        <v>Code</v>
      </c>
      <c r="AP508" s="260" t="n">
        <f aca="false">IF(AN508="Code",AO508,AN508)</f>
        <v>7</v>
      </c>
      <c r="AQ508" s="259" t="n">
        <f aca="false">AH508-(IF(ISERROR(VLOOKUP(A508,'WTD Last'!$A$1:$AQ$605,34,0)),0,VLOOKUP(A508,'WTD Last'!$A$1:$AQ$605,34,0)))</f>
        <v>16510.966797</v>
      </c>
      <c r="AR508" s="270"/>
      <c r="AS508" s="259"/>
      <c r="AT508" s="259" t="n">
        <f aca="false">N508*(P508/100)/360</f>
        <v>56.9444444444444</v>
      </c>
      <c r="AU508" s="261" t="n">
        <v>86921</v>
      </c>
      <c r="AV508" s="261" t="n">
        <v>80713</v>
      </c>
      <c r="AW508" s="255"/>
      <c r="AX508" s="257"/>
    </row>
    <row r="509" customFormat="false" ht="12.75" hidden="false" customHeight="false" outlineLevel="0" collapsed="false">
      <c r="A509" s="255" t="n">
        <v>153</v>
      </c>
      <c r="B509" s="255" t="n">
        <v>210</v>
      </c>
      <c r="C509" s="255" t="s">
        <v>2</v>
      </c>
      <c r="D509" s="255" t="s">
        <v>104</v>
      </c>
      <c r="E509" s="255" t="s">
        <v>418</v>
      </c>
      <c r="F509" s="255" t="s">
        <v>95</v>
      </c>
      <c r="G509" s="255" t="s">
        <v>96</v>
      </c>
      <c r="H509" s="255" t="s">
        <v>168</v>
      </c>
      <c r="I509" s="255" t="s">
        <v>182</v>
      </c>
      <c r="J509" s="256" t="s">
        <v>170</v>
      </c>
      <c r="K509" s="268" t="n">
        <v>36794</v>
      </c>
      <c r="L509" s="268" t="n">
        <v>38620</v>
      </c>
      <c r="M509" s="255" t="s">
        <v>155</v>
      </c>
      <c r="N509" s="257" t="n">
        <v>-5000000</v>
      </c>
      <c r="O509" s="257" t="n">
        <v>1895.660892</v>
      </c>
      <c r="P509" s="258" t="n">
        <v>0.44</v>
      </c>
      <c r="Q509" s="257" t="n">
        <v>152.461432</v>
      </c>
      <c r="R509" s="257" t="n">
        <v>151.771072</v>
      </c>
      <c r="S509" s="258" t="n">
        <v>-0.564783578447306</v>
      </c>
      <c r="T509" s="257" t="n">
        <v>-1070.63814210637</v>
      </c>
      <c r="U509" s="257" t="n">
        <v>-572.730972</v>
      </c>
      <c r="V509" s="257" t="n">
        <v>0</v>
      </c>
      <c r="W509" s="257" t="n">
        <v>-1643.36911410637</v>
      </c>
      <c r="X509" s="257" t="n">
        <v>207878.048449</v>
      </c>
      <c r="Y509" s="257" t="n">
        <v>206743.389049</v>
      </c>
      <c r="Z509" s="257" t="n">
        <v>-1134.6594</v>
      </c>
      <c r="AA509" s="257" t="n">
        <v>508.709714106368</v>
      </c>
      <c r="AB509" s="257" t="n">
        <v>207878.048449</v>
      </c>
      <c r="AC509" s="257" t="n">
        <v>206743.389049</v>
      </c>
      <c r="AD509" s="257" t="n">
        <v>-1134.6594</v>
      </c>
      <c r="AF509" s="257" t="n">
        <v>14032.62975303</v>
      </c>
      <c r="AG509" s="259" t="n">
        <f aca="false">IF(ISERROR(VLOOKUP(B509,Acc_Cash!$A:$H,3,FALSE())),0,VLOOKUP(B509,Acc_Cash!$A:$H,3,FALSE()))</f>
        <v>-11122.222222</v>
      </c>
      <c r="AH509" s="259" t="n">
        <f aca="false">AG509+AC509</f>
        <v>195621.166827</v>
      </c>
      <c r="AI509" s="259" t="n">
        <f aca="false">AH509-(IF(ISERROR(VLOOKUP(A509,'YTD Last'!$E$2:$Z$500,21,0)),0,VLOOKUP(A509,'YTD Last'!$E$2:$Z$500,21,0)))</f>
        <v>26247.037716</v>
      </c>
      <c r="AJ509" s="259" t="n">
        <f aca="false">AH509-IF(ISERROR(VLOOKUP(A509,'QTD Last'!$A$2:$AH$600,34,0)),0,VLOOKUP(A509,'QTD Last'!$A$2:$AH$600,34,0))</f>
        <v>-1134.6594</v>
      </c>
      <c r="AK509" s="259" t="n">
        <f aca="false">AH509-IF(ISERROR(VLOOKUP(A509,'MTD Last'!$A$2:$AH$600,34,0)),0,VLOOKUP(A509,'MTD Last'!$A$2:$AH$600,34,0))</f>
        <v>-1134.6594</v>
      </c>
      <c r="AL509" s="259" t="n">
        <f aca="false">AD509-AE509</f>
        <v>-1134.6594</v>
      </c>
      <c r="AM509" s="269" t="str">
        <f aca="false">ROUND((L509-Control!$C$3)/365,0)&amp;" Year"</f>
        <v>-20 Year</v>
      </c>
      <c r="AN509" s="260" t="n">
        <f aca="false">IF(F509="AAA",1,IF(F509="AA+",2,IF(F509="AA",3,IF(F509="AA-",4,IF(F509="A+",5,IF(F509="A",6,IF(F509="A-",7,IF(F509="BBB+",8,"Code"))))))))</f>
        <v>7</v>
      </c>
      <c r="AO509" s="260" t="str">
        <f aca="false">IF(F509="BBB",9,IF(F509="BBB-",10,IF(F509="BB+",11,IF(F509="BB",12,IF(F509="BB-",13,IF(F509="B+",14,IF(F509="B",15,IF(F509="B-",16,"Code"))))))))</f>
        <v>Code</v>
      </c>
      <c r="AP509" s="260" t="n">
        <f aca="false">IF(AN509="Code",AO509,AN509)</f>
        <v>7</v>
      </c>
      <c r="AQ509" s="259" t="n">
        <f aca="false">AH509-(IF(ISERROR(VLOOKUP(A509,'WTD Last'!$A$1:$AQ$605,34,0)),0,VLOOKUP(A509,'WTD Last'!$A$1:$AQ$605,34,0)))</f>
        <v>-17517.458877</v>
      </c>
      <c r="AR509" s="270"/>
      <c r="AS509" s="259"/>
      <c r="AT509" s="259" t="n">
        <f aca="false">N509*(P509/100)/360</f>
        <v>-61.1111111111111</v>
      </c>
      <c r="AU509" s="261" t="n">
        <v>81224</v>
      </c>
      <c r="AV509" s="261" t="n">
        <v>80713</v>
      </c>
      <c r="AW509" s="255"/>
      <c r="AX509" s="257"/>
    </row>
    <row r="510" customFormat="false" ht="12.75" hidden="false" customHeight="false" outlineLevel="0" collapsed="false">
      <c r="A510" s="255" t="n">
        <v>1670</v>
      </c>
      <c r="B510" s="255" t="n">
        <v>878</v>
      </c>
      <c r="C510" s="255" t="s">
        <v>2</v>
      </c>
      <c r="D510" s="255" t="s">
        <v>104</v>
      </c>
      <c r="E510" s="255" t="s">
        <v>418</v>
      </c>
      <c r="F510" s="255" t="s">
        <v>95</v>
      </c>
      <c r="G510" s="255" t="s">
        <v>96</v>
      </c>
      <c r="H510" s="255" t="s">
        <v>168</v>
      </c>
      <c r="I510" s="255" t="s">
        <v>182</v>
      </c>
      <c r="J510" s="256" t="s">
        <v>203</v>
      </c>
      <c r="K510" s="268" t="n">
        <v>36957</v>
      </c>
      <c r="L510" s="268" t="n">
        <v>38783</v>
      </c>
      <c r="M510" s="255" t="s">
        <v>155</v>
      </c>
      <c r="N510" s="257" t="n">
        <v>10000000</v>
      </c>
      <c r="O510" s="257" t="n">
        <v>-4293.785364</v>
      </c>
      <c r="P510" s="258" t="n">
        <v>1.615</v>
      </c>
      <c r="Q510" s="257" t="n">
        <v>154.630431</v>
      </c>
      <c r="R510" s="257" t="n">
        <v>153.947399</v>
      </c>
      <c r="S510" s="258" t="n">
        <v>-0.601425361570544</v>
      </c>
      <c r="T510" s="257" t="n">
        <v>2582.39141505001</v>
      </c>
      <c r="U510" s="257" t="n">
        <v>1473.885636</v>
      </c>
      <c r="V510" s="257" t="n">
        <v>0</v>
      </c>
      <c r="W510" s="257" t="n">
        <v>4056.27705105001</v>
      </c>
      <c r="X510" s="257" t="n">
        <v>40625.527213</v>
      </c>
      <c r="Y510" s="257" t="n">
        <v>43960.278197</v>
      </c>
      <c r="Z510" s="257" t="n">
        <v>3334.750984</v>
      </c>
      <c r="AA510" s="257" t="n">
        <v>-721.526067050011</v>
      </c>
      <c r="AB510" s="257" t="n">
        <v>40625.527213</v>
      </c>
      <c r="AC510" s="257" t="n">
        <v>43960.278197</v>
      </c>
      <c r="AD510" s="257" t="n">
        <v>3334.750984</v>
      </c>
      <c r="AF510" s="257" t="n">
        <v>-31784.74615701</v>
      </c>
      <c r="AG510" s="259" t="n">
        <f aca="false">IF(ISERROR(VLOOKUP(B510,Acc_Cash!$A:$H,3,FALSE())),0,VLOOKUP(B510,Acc_Cash!$A:$H,3,FALSE()))</f>
        <v>0</v>
      </c>
      <c r="AH510" s="259" t="n">
        <f aca="false">AG510+AC510</f>
        <v>43960.278197</v>
      </c>
      <c r="AI510" s="259" t="n">
        <f aca="false">AH510-(IF(ISERROR(VLOOKUP(A510,'YTD Last'!$E$2:$Z$500,21,0)),0,VLOOKUP(A510,'YTD Last'!$E$2:$Z$500,21,0)))</f>
        <v>43960.278197</v>
      </c>
      <c r="AJ510" s="259" t="n">
        <f aca="false">AH510-IF(ISERROR(VLOOKUP(A510,'QTD Last'!$A$2:$AH$600,34,0)),0,VLOOKUP(A510,'QTD Last'!$A$2:$AH$600,34,0))</f>
        <v>3334.750984</v>
      </c>
      <c r="AK510" s="259" t="n">
        <f aca="false">AH510-IF(ISERROR(VLOOKUP(A510,'MTD Last'!$A$2:$AH$600,34,0)),0,VLOOKUP(A510,'MTD Last'!$A$2:$AH$600,34,0))</f>
        <v>3334.750984</v>
      </c>
      <c r="AL510" s="259" t="n">
        <f aca="false">AD510-AE510</f>
        <v>3334.750984</v>
      </c>
      <c r="AM510" s="269" t="str">
        <f aca="false">ROUND((L510-Control!$C$3)/365,0)&amp;" Year"</f>
        <v>-20 Year</v>
      </c>
      <c r="AN510" s="260" t="n">
        <f aca="false">IF(F510="AAA",1,IF(F510="AA+",2,IF(F510="AA",3,IF(F510="AA-",4,IF(F510="A+",5,IF(F510="A",6,IF(F510="A-",7,IF(F510="BBB+",8,"Code"))))))))</f>
        <v>7</v>
      </c>
      <c r="AO510" s="260" t="str">
        <f aca="false">IF(F510="BBB",9,IF(F510="BBB-",10,IF(F510="BB+",11,IF(F510="BB",12,IF(F510="BB-",13,IF(F510="B+",14,IF(F510="B",15,IF(F510="B-",16,"Code"))))))))</f>
        <v>Code</v>
      </c>
      <c r="AP510" s="260" t="n">
        <f aca="false">IF(AN510="Code",AO510,AN510)</f>
        <v>7</v>
      </c>
      <c r="AQ510" s="259" t="n">
        <f aca="false">AH510-(IF(ISERROR(VLOOKUP(A510,'WTD Last'!$A$1:$AQ$605,34,0)),0,VLOOKUP(A510,'WTD Last'!$A$1:$AQ$605,34,0)))</f>
        <v>45908.861904</v>
      </c>
      <c r="AR510" s="270"/>
      <c r="AS510" s="259"/>
      <c r="AT510" s="259" t="n">
        <f aca="false">N510*(P510/100)/360</f>
        <v>448.611111111111</v>
      </c>
      <c r="AU510" s="261" t="n">
        <v>81224</v>
      </c>
      <c r="AV510" s="261" t="n">
        <v>80713</v>
      </c>
      <c r="AW510" s="255"/>
      <c r="AX510" s="257"/>
    </row>
    <row r="511" customFormat="false" ht="12.75" hidden="false" customHeight="false" outlineLevel="0" collapsed="false">
      <c r="A511" s="255" t="n">
        <v>1671</v>
      </c>
      <c r="B511" s="255" t="n">
        <v>879</v>
      </c>
      <c r="C511" s="255" t="s">
        <v>2</v>
      </c>
      <c r="D511" s="255" t="s">
        <v>104</v>
      </c>
      <c r="E511" s="255" t="s">
        <v>418</v>
      </c>
      <c r="F511" s="255" t="s">
        <v>95</v>
      </c>
      <c r="G511" s="255" t="s">
        <v>96</v>
      </c>
      <c r="H511" s="255" t="s">
        <v>168</v>
      </c>
      <c r="I511" s="255" t="s">
        <v>182</v>
      </c>
      <c r="J511" s="256" t="s">
        <v>203</v>
      </c>
      <c r="K511" s="268" t="n">
        <v>36957</v>
      </c>
      <c r="L511" s="268" t="n">
        <v>38783</v>
      </c>
      <c r="M511" s="255" t="s">
        <v>155</v>
      </c>
      <c r="N511" s="257" t="n">
        <v>5000000</v>
      </c>
      <c r="O511" s="257" t="n">
        <v>-2153.262243</v>
      </c>
      <c r="P511" s="258" t="n">
        <v>1.7</v>
      </c>
      <c r="Q511" s="257" t="n">
        <v>154.630431</v>
      </c>
      <c r="R511" s="257" t="n">
        <v>153.947399</v>
      </c>
      <c r="S511" s="258" t="n">
        <v>-0.6013403699131</v>
      </c>
      <c r="T511" s="257" t="n">
        <v>1294.84351372553</v>
      </c>
      <c r="U511" s="257" t="n">
        <v>748.503579</v>
      </c>
      <c r="V511" s="257" t="n">
        <v>0</v>
      </c>
      <c r="W511" s="257" t="n">
        <v>2043.34709272553</v>
      </c>
      <c r="X511" s="257" t="n">
        <v>38275.728347</v>
      </c>
      <c r="Y511" s="257" t="n">
        <v>39981.536246</v>
      </c>
      <c r="Z511" s="257" t="n">
        <v>1705.80789900001</v>
      </c>
      <c r="AA511" s="257" t="n">
        <v>-337.539193725525</v>
      </c>
      <c r="AB511" s="257" t="n">
        <v>38275.728347</v>
      </c>
      <c r="AC511" s="257" t="n">
        <v>39981.536246</v>
      </c>
      <c r="AD511" s="257" t="n">
        <v>1705.80789900001</v>
      </c>
      <c r="AF511" s="257" t="n">
        <v>-15939.5237538075</v>
      </c>
      <c r="AG511" s="259" t="n">
        <f aca="false">IF(ISERROR(VLOOKUP(B511,Acc_Cash!$A:$H,3,FALSE())),0,VLOOKUP(B511,Acc_Cash!$A:$H,3,FALSE()))</f>
        <v>0</v>
      </c>
      <c r="AH511" s="259" t="n">
        <f aca="false">AG511+AC511</f>
        <v>39981.536246</v>
      </c>
      <c r="AI511" s="259" t="n">
        <f aca="false">AH511-(IF(ISERROR(VLOOKUP(A511,'YTD Last'!$E$2:$Z$500,21,0)),0,VLOOKUP(A511,'YTD Last'!$E$2:$Z$500,21,0)))</f>
        <v>39981.536246</v>
      </c>
      <c r="AJ511" s="259" t="n">
        <f aca="false">AH511-IF(ISERROR(VLOOKUP(A511,'QTD Last'!$A$2:$AH$600,34,0)),0,VLOOKUP(A511,'QTD Last'!$A$2:$AH$600,34,0))</f>
        <v>1705.80789900001</v>
      </c>
      <c r="AK511" s="259" t="n">
        <f aca="false">AH511-IF(ISERROR(VLOOKUP(A511,'MTD Last'!$A$2:$AH$600,34,0)),0,VLOOKUP(A511,'MTD Last'!$A$2:$AH$600,34,0))</f>
        <v>1705.80789900001</v>
      </c>
      <c r="AL511" s="259" t="n">
        <f aca="false">AD511-AE511</f>
        <v>1705.80789900001</v>
      </c>
      <c r="AM511" s="269" t="str">
        <f aca="false">ROUND((L511-Control!$C$3)/365,0)&amp;" Year"</f>
        <v>-20 Year</v>
      </c>
      <c r="AN511" s="260" t="n">
        <f aca="false">IF(F511="AAA",1,IF(F511="AA+",2,IF(F511="AA",3,IF(F511="AA-",4,IF(F511="A+",5,IF(F511="A",6,IF(F511="A-",7,IF(F511="BBB+",8,"Code"))))))))</f>
        <v>7</v>
      </c>
      <c r="AO511" s="260" t="str">
        <f aca="false">IF(F511="BBB",9,IF(F511="BBB-",10,IF(F511="BB+",11,IF(F511="BB",12,IF(F511="BB-",13,IF(F511="B+",14,IF(F511="B",15,IF(F511="B-",16,"Code"))))))))</f>
        <v>Code</v>
      </c>
      <c r="AP511" s="260" t="n">
        <f aca="false">IF(AN511="Code",AO511,AN511)</f>
        <v>7</v>
      </c>
      <c r="AQ511" s="259" t="n">
        <f aca="false">AH511-(IF(ISERROR(VLOOKUP(A511,'WTD Last'!$A$1:$AQ$605,34,0)),0,VLOOKUP(A511,'WTD Last'!$A$1:$AQ$605,34,0)))</f>
        <v>22990.829964</v>
      </c>
      <c r="AR511" s="270"/>
      <c r="AS511" s="259"/>
      <c r="AT511" s="259" t="n">
        <f aca="false">N511*(P511/100)/360</f>
        <v>236.111111111111</v>
      </c>
      <c r="AU511" s="261" t="n">
        <v>81224</v>
      </c>
      <c r="AV511" s="261" t="n">
        <v>80713</v>
      </c>
      <c r="AW511" s="255"/>
      <c r="AX511" s="257"/>
    </row>
    <row r="512" customFormat="false" ht="12.75" hidden="false" customHeight="false" outlineLevel="0" collapsed="false">
      <c r="A512" s="255" t="n">
        <v>1714</v>
      </c>
      <c r="B512" s="255" t="n">
        <v>918</v>
      </c>
      <c r="C512" s="255" t="s">
        <v>2</v>
      </c>
      <c r="D512" s="255" t="s">
        <v>104</v>
      </c>
      <c r="E512" s="255" t="s">
        <v>418</v>
      </c>
      <c r="F512" s="255" t="s">
        <v>95</v>
      </c>
      <c r="G512" s="255" t="s">
        <v>96</v>
      </c>
      <c r="H512" s="255" t="s">
        <v>168</v>
      </c>
      <c r="I512" s="255" t="s">
        <v>180</v>
      </c>
      <c r="J512" s="256" t="s">
        <v>203</v>
      </c>
      <c r="K512" s="268" t="n">
        <v>36972</v>
      </c>
      <c r="L512" s="268" t="n">
        <v>38798</v>
      </c>
      <c r="M512" s="255" t="s">
        <v>155</v>
      </c>
      <c r="N512" s="257" t="n">
        <v>-10000000</v>
      </c>
      <c r="O512" s="257" t="n">
        <v>4323.513973</v>
      </c>
      <c r="P512" s="258" t="n">
        <v>1.6</v>
      </c>
      <c r="Q512" s="257" t="n">
        <v>154.827279</v>
      </c>
      <c r="R512" s="257" t="n">
        <v>154.14649</v>
      </c>
      <c r="S512" s="258" t="n">
        <v>-0.601450081161107</v>
      </c>
      <c r="T512" s="257" t="n">
        <v>-2600.37782996203</v>
      </c>
      <c r="U512" s="257" t="n">
        <v>-1464.840609</v>
      </c>
      <c r="V512" s="257" t="n">
        <v>0</v>
      </c>
      <c r="W512" s="257" t="n">
        <v>-4065.21843896203</v>
      </c>
      <c r="X512" s="257" t="n">
        <v>-26950.616413</v>
      </c>
      <c r="Y512" s="257" t="n">
        <v>-30279.3455</v>
      </c>
      <c r="Z512" s="257" t="n">
        <v>-3328.729087</v>
      </c>
      <c r="AA512" s="257" t="n">
        <v>736.489351962032</v>
      </c>
      <c r="AB512" s="257" t="n">
        <v>-26950.616413</v>
      </c>
      <c r="AC512" s="257" t="n">
        <v>-30279.3455</v>
      </c>
      <c r="AD512" s="257" t="n">
        <v>-3328.729087</v>
      </c>
      <c r="AF512" s="257" t="n">
        <v>32004.8121851325</v>
      </c>
      <c r="AG512" s="259" t="n">
        <f aca="false">IF(ISERROR(VLOOKUP(B512,Acc_Cash!$A:$H,3,FALSE())),0,VLOOKUP(B512,Acc_Cash!$A:$H,3,FALSE()))</f>
        <v>0</v>
      </c>
      <c r="AH512" s="259" t="n">
        <f aca="false">AG512+AC512</f>
        <v>-30279.3455</v>
      </c>
      <c r="AI512" s="259" t="n">
        <f aca="false">AH512-(IF(ISERROR(VLOOKUP(A512,'YTD Last'!$E$2:$Z$500,21,0)),0,VLOOKUP(A512,'YTD Last'!$E$2:$Z$500,21,0)))</f>
        <v>-30279.3455</v>
      </c>
      <c r="AJ512" s="259" t="n">
        <f aca="false">AH512-IF(ISERROR(VLOOKUP(A512,'QTD Last'!$A$2:$AH$600,34,0)),0,VLOOKUP(A512,'QTD Last'!$A$2:$AH$600,34,0))</f>
        <v>-3328.729087</v>
      </c>
      <c r="AK512" s="259" t="n">
        <f aca="false">AH512-IF(ISERROR(VLOOKUP(A512,'MTD Last'!$A$2:$AH$600,34,0)),0,VLOOKUP(A512,'MTD Last'!$A$2:$AH$600,34,0))</f>
        <v>-3328.729087</v>
      </c>
      <c r="AL512" s="259" t="n">
        <f aca="false">AD512-AE512</f>
        <v>-3328.729087</v>
      </c>
      <c r="AM512" s="269" t="str">
        <f aca="false">ROUND((L512-Control!$C$3)/365,0)&amp;" Year"</f>
        <v>-20 Year</v>
      </c>
      <c r="AN512" s="260" t="n">
        <f aca="false">IF(F512="AAA",1,IF(F512="AA+",2,IF(F512="AA",3,IF(F512="AA-",4,IF(F512="A+",5,IF(F512="A",6,IF(F512="A-",7,IF(F512="BBB+",8,"Code"))))))))</f>
        <v>7</v>
      </c>
      <c r="AO512" s="260" t="str">
        <f aca="false">IF(F512="BBB",9,IF(F512="BBB-",10,IF(F512="BB+",11,IF(F512="BB",12,IF(F512="BB-",13,IF(F512="B+",14,IF(F512="B",15,IF(F512="B-",16,"Code"))))))))</f>
        <v>Code</v>
      </c>
      <c r="AP512" s="260" t="n">
        <f aca="false">IF(AN512="Code",AO512,AN512)</f>
        <v>7</v>
      </c>
      <c r="AQ512" s="259" t="n">
        <f aca="false">AH512-(IF(ISERROR(VLOOKUP(A512,'WTD Last'!$A$1:$AQ$605,34,0)),0,VLOOKUP(A512,'WTD Last'!$A$1:$AQ$605,34,0)))</f>
        <v>-46892.323638</v>
      </c>
      <c r="AR512" s="270"/>
      <c r="AS512" s="259"/>
      <c r="AT512" s="259" t="n">
        <f aca="false">N512*(P512/100)/360</f>
        <v>-444.444444444444</v>
      </c>
      <c r="AU512" s="261" t="n">
        <v>122</v>
      </c>
      <c r="AV512" s="261" t="n">
        <v>80713</v>
      </c>
      <c r="AW512" s="255"/>
      <c r="AX512" s="257"/>
    </row>
    <row r="513" customFormat="false" ht="12.75" hidden="false" customHeight="false" outlineLevel="0" collapsed="false">
      <c r="A513" s="255" t="n">
        <v>1733</v>
      </c>
      <c r="B513" s="255" t="n">
        <v>940</v>
      </c>
      <c r="C513" s="255" t="s">
        <v>2</v>
      </c>
      <c r="D513" s="255" t="s">
        <v>104</v>
      </c>
      <c r="E513" s="255" t="s">
        <v>418</v>
      </c>
      <c r="F513" s="255" t="s">
        <v>95</v>
      </c>
      <c r="G513" s="255" t="s">
        <v>96</v>
      </c>
      <c r="H513" s="255" t="s">
        <v>168</v>
      </c>
      <c r="I513" s="255" t="s">
        <v>200</v>
      </c>
      <c r="J513" s="256" t="s">
        <v>203</v>
      </c>
      <c r="K513" s="268" t="n">
        <v>36980</v>
      </c>
      <c r="L513" s="268" t="n">
        <v>37345</v>
      </c>
      <c r="M513" s="255" t="s">
        <v>155</v>
      </c>
      <c r="N513" s="257" t="n">
        <v>10000000</v>
      </c>
      <c r="O513" s="257" t="n">
        <v>-928.815972</v>
      </c>
      <c r="P513" s="258" t="n">
        <v>1.05</v>
      </c>
      <c r="Q513" s="257" t="n">
        <v>107.09273</v>
      </c>
      <c r="R513" s="257" t="n">
        <v>106.021936</v>
      </c>
      <c r="S513" s="258" t="n">
        <v>-0.540512882392097</v>
      </c>
      <c r="T513" s="257" t="n">
        <v>502.036998237537</v>
      </c>
      <c r="U513" s="257" t="n">
        <v>1054.650093</v>
      </c>
      <c r="V513" s="257" t="n">
        <v>0</v>
      </c>
      <c r="W513" s="257" t="n">
        <v>1556.68709123754</v>
      </c>
      <c r="X513" s="257" t="n">
        <v>-851.23309</v>
      </c>
      <c r="Y513" s="257" t="n">
        <v>474.8659</v>
      </c>
      <c r="Z513" s="257" t="n">
        <v>1326.09899</v>
      </c>
      <c r="AA513" s="257" t="n">
        <v>-230.588101237537</v>
      </c>
      <c r="AB513" s="257" t="n">
        <v>-851.23309</v>
      </c>
      <c r="AC513" s="257" t="n">
        <v>474.8659</v>
      </c>
      <c r="AD513" s="257" t="n">
        <v>1326.09899</v>
      </c>
      <c r="AF513" s="257" t="n">
        <v>-6875.56023273</v>
      </c>
      <c r="AG513" s="259" t="n">
        <f aca="false">IF(ISERROR(VLOOKUP(B513,Acc_Cash!$A:$H,3,FALSE())),0,VLOOKUP(B513,Acc_Cash!$A:$H,3,FALSE()))</f>
        <v>0</v>
      </c>
      <c r="AH513" s="259" t="n">
        <f aca="false">AG513+AC513</f>
        <v>474.8659</v>
      </c>
      <c r="AI513" s="259" t="n">
        <f aca="false">AH513-(IF(ISERROR(VLOOKUP(A513,'YTD Last'!$E$2:$Z$500,21,0)),0,VLOOKUP(A513,'YTD Last'!$E$2:$Z$500,21,0)))</f>
        <v>474.8659</v>
      </c>
      <c r="AJ513" s="259" t="n">
        <f aca="false">AH513-IF(ISERROR(VLOOKUP(A513,'QTD Last'!$A$2:$AH$600,34,0)),0,VLOOKUP(A513,'QTD Last'!$A$2:$AH$600,34,0))</f>
        <v>1326.09899</v>
      </c>
      <c r="AK513" s="259" t="n">
        <f aca="false">AH513-IF(ISERROR(VLOOKUP(A513,'MTD Last'!$A$2:$AH$600,34,0)),0,VLOOKUP(A513,'MTD Last'!$A$2:$AH$600,34,0))</f>
        <v>1326.09899</v>
      </c>
      <c r="AL513" s="259" t="n">
        <f aca="false">AD513-AE513</f>
        <v>1326.09899</v>
      </c>
      <c r="AM513" s="269" t="str">
        <f aca="false">ROUND((L513-Control!$C$3)/365,0)&amp;" Year"</f>
        <v>-24 Year</v>
      </c>
      <c r="AN513" s="260" t="n">
        <f aca="false">IF(F513="AAA",1,IF(F513="AA+",2,IF(F513="AA",3,IF(F513="AA-",4,IF(F513="A+",5,IF(F513="A",6,IF(F513="A-",7,IF(F513="BBB+",8,"Code"))))))))</f>
        <v>7</v>
      </c>
      <c r="AO513" s="260" t="str">
        <f aca="false">IF(F513="BBB",9,IF(F513="BBB-",10,IF(F513="BB+",11,IF(F513="BB",12,IF(F513="BB-",13,IF(F513="B+",14,IF(F513="B",15,IF(F513="B-",16,"Code"))))))))</f>
        <v>Code</v>
      </c>
      <c r="AP513" s="260" t="n">
        <f aca="false">IF(AN513="Code",AO513,AN513)</f>
        <v>7</v>
      </c>
      <c r="AQ513" s="259" t="n">
        <f aca="false">AH513-(IF(ISERROR(VLOOKUP(A513,'WTD Last'!$A$1:$AQ$605,34,0)),0,VLOOKUP(A513,'WTD Last'!$A$1:$AQ$605,34,0)))</f>
        <v>474.8659</v>
      </c>
      <c r="AR513" s="270"/>
      <c r="AS513" s="259"/>
      <c r="AT513" s="259" t="n">
        <f aca="false">N513*(P513/100)/360</f>
        <v>291.666666666667</v>
      </c>
      <c r="AU513" s="261" t="n">
        <v>86921</v>
      </c>
      <c r="AV513" s="261" t="n">
        <v>80713</v>
      </c>
      <c r="AW513" s="255"/>
      <c r="AX513" s="257"/>
    </row>
    <row r="514" customFormat="false" ht="12.75" hidden="false" customHeight="false" outlineLevel="0" collapsed="false">
      <c r="A514" s="255" t="n">
        <v>1751</v>
      </c>
      <c r="B514" s="255" t="n">
        <v>957</v>
      </c>
      <c r="C514" s="255" t="s">
        <v>2</v>
      </c>
      <c r="D514" s="255" t="s">
        <v>93</v>
      </c>
      <c r="E514" s="255" t="s">
        <v>94</v>
      </c>
      <c r="F514" s="255" t="s">
        <v>95</v>
      </c>
      <c r="G514" s="255" t="s">
        <v>96</v>
      </c>
      <c r="H514" s="255" t="s">
        <v>97</v>
      </c>
      <c r="I514" s="255" t="s">
        <v>98</v>
      </c>
      <c r="J514" s="256" t="s">
        <v>99</v>
      </c>
      <c r="K514" s="268" t="n">
        <v>36979</v>
      </c>
      <c r="L514" s="268" t="n">
        <v>38812</v>
      </c>
      <c r="M514" s="255" t="s">
        <v>100</v>
      </c>
      <c r="N514" s="257" t="n">
        <v>20000000</v>
      </c>
      <c r="O514" s="257" t="n">
        <v>-8933.55723</v>
      </c>
      <c r="P514" s="258" t="n">
        <v>1.65</v>
      </c>
      <c r="Q514" s="257" t="n">
        <v>154.276097</v>
      </c>
      <c r="R514" s="257" t="n">
        <v>154.276097</v>
      </c>
      <c r="S514" s="258" t="n">
        <v>0</v>
      </c>
      <c r="T514" s="257" t="n">
        <v>96565.694112</v>
      </c>
      <c r="U514" s="257" t="n">
        <v>1098.710927</v>
      </c>
      <c r="V514" s="257" t="n">
        <v>0</v>
      </c>
      <c r="W514" s="257" t="n">
        <v>96565.694112</v>
      </c>
      <c r="X514" s="257" t="n">
        <v>0</v>
      </c>
      <c r="Y514" s="257" t="n">
        <v>96565.694112</v>
      </c>
      <c r="Z514" s="257" t="n">
        <v>96565.694112</v>
      </c>
      <c r="AA514" s="257" t="n">
        <v>0</v>
      </c>
      <c r="AB514" s="257" t="n">
        <v>0</v>
      </c>
      <c r="AC514" s="257" t="n">
        <v>84736.39658328</v>
      </c>
      <c r="AD514" s="257" t="n">
        <v>84736.39658328</v>
      </c>
      <c r="AF514" s="257" t="n">
        <v>0</v>
      </c>
      <c r="AG514" s="259" t="n">
        <f aca="false">IF(ISERROR(VLOOKUP(B514,Acc_Cash!$A:$H,3,FALSE())),0,VLOOKUP(B514,Acc_Cash!$A:$H,3,FALSE()))</f>
        <v>804.375</v>
      </c>
      <c r="AH514" s="259" t="n">
        <f aca="false">AG514+AC514</f>
        <v>85540.77158328</v>
      </c>
      <c r="AI514" s="259" t="n">
        <f aca="false">AH514-(IF(ISERROR(VLOOKUP(A514,'YTD Last'!$E$2:$Z$500,21,0)),0,VLOOKUP(A514,'YTD Last'!$E$2:$Z$500,21,0)))</f>
        <v>85540.77158328</v>
      </c>
      <c r="AJ514" s="259" t="n">
        <f aca="false">AH514-IF(ISERROR(VLOOKUP(A514,'QTD Last'!$A$2:$AH$600,34,0)),0,VLOOKUP(A514,'QTD Last'!$A$2:$AH$600,34,0))</f>
        <v>85540.77158328</v>
      </c>
      <c r="AK514" s="259" t="n">
        <f aca="false">AH514-IF(ISERROR(VLOOKUP(A514,'MTD Last'!$A$2:$AH$600,34,0)),0,VLOOKUP(A514,'MTD Last'!$A$2:$AH$600,34,0))</f>
        <v>85540.77158328</v>
      </c>
      <c r="AL514" s="259" t="n">
        <f aca="false">AD514-AE514</f>
        <v>84736.39658328</v>
      </c>
      <c r="AM514" s="269" t="str">
        <f aca="false">ROUND((L514-Control!$C$3)/365,0)&amp;" Year"</f>
        <v>-19 Year</v>
      </c>
      <c r="AN514" s="260" t="n">
        <f aca="false">IF(F514="AAA",1,IF(F514="AA+",2,IF(F514="AA",3,IF(F514="AA-",4,IF(F514="A+",5,IF(F514="A",6,IF(F514="A-",7,IF(F514="BBB+",8,"Code"))))))))</f>
        <v>7</v>
      </c>
      <c r="AO514" s="260" t="str">
        <f aca="false">IF(F514="BBB",9,IF(F514="BBB-",10,IF(F514="BB+",11,IF(F514="BB",12,IF(F514="BB-",13,IF(F514="B+",14,IF(F514="B",15,IF(F514="B-",16,"Code"))))))))</f>
        <v>Code</v>
      </c>
      <c r="AP514" s="260" t="n">
        <f aca="false">IF(AN514="Code",AO514,AN514)</f>
        <v>7</v>
      </c>
      <c r="AQ514" s="259" t="n">
        <f aca="false">AH514-(IF(ISERROR(VLOOKUP(A514,'WTD Last'!$A$1:$AQ$605,34,0)),0,VLOOKUP(A514,'WTD Last'!$A$1:$AQ$605,34,0)))</f>
        <v>85540.77158328</v>
      </c>
      <c r="AR514" s="270"/>
      <c r="AS514" s="259"/>
      <c r="AT514" s="259" t="n">
        <f aca="false">N514*(P514/100)/360</f>
        <v>916.666666666667</v>
      </c>
      <c r="AV514" s="261" t="n">
        <v>93020</v>
      </c>
      <c r="AW514" s="255"/>
      <c r="AX514" s="257"/>
    </row>
    <row r="515" customFormat="false" ht="12.75" hidden="false" customHeight="false" outlineLevel="0" collapsed="false">
      <c r="A515" s="255" t="n">
        <v>1752</v>
      </c>
      <c r="B515" s="255" t="n">
        <v>958</v>
      </c>
      <c r="C515" s="255" t="s">
        <v>2</v>
      </c>
      <c r="D515" s="255" t="s">
        <v>93</v>
      </c>
      <c r="E515" s="255" t="s">
        <v>101</v>
      </c>
      <c r="F515" s="255" t="s">
        <v>102</v>
      </c>
      <c r="G515" s="255" t="s">
        <v>96</v>
      </c>
      <c r="H515" s="255" t="s">
        <v>103</v>
      </c>
      <c r="I515" s="255" t="s">
        <v>98</v>
      </c>
      <c r="J515" s="256" t="s">
        <v>99</v>
      </c>
      <c r="K515" s="268" t="n">
        <v>36979</v>
      </c>
      <c r="L515" s="268" t="n">
        <v>38898</v>
      </c>
      <c r="M515" s="255" t="s">
        <v>100</v>
      </c>
      <c r="N515" s="257" t="n">
        <v>20000000</v>
      </c>
      <c r="O515" s="257" t="n">
        <v>-9236.982687</v>
      </c>
      <c r="P515" s="258" t="n">
        <v>1</v>
      </c>
      <c r="Q515" s="257" t="n">
        <v>102.161948</v>
      </c>
      <c r="R515" s="257" t="n">
        <v>102.161948</v>
      </c>
      <c r="S515" s="258" t="n">
        <v>0</v>
      </c>
      <c r="T515" s="257" t="n">
        <v>-16718.792824</v>
      </c>
      <c r="U515" s="257" t="n">
        <v>817.764592</v>
      </c>
      <c r="V515" s="257" t="n">
        <v>0</v>
      </c>
      <c r="W515" s="257" t="n">
        <v>-16718.792824</v>
      </c>
      <c r="X515" s="257" t="n">
        <v>0</v>
      </c>
      <c r="Y515" s="257" t="n">
        <v>-16718.792824</v>
      </c>
      <c r="Z515" s="257" t="n">
        <v>-16718.792824</v>
      </c>
      <c r="AA515" s="257" t="n">
        <v>0</v>
      </c>
      <c r="AB515" s="257" t="n">
        <v>0</v>
      </c>
      <c r="AC515" s="257" t="n">
        <v>-14670.74070306</v>
      </c>
      <c r="AD515" s="257" t="n">
        <v>-14670.74070306</v>
      </c>
      <c r="AF515" s="257" t="n">
        <v>0</v>
      </c>
      <c r="AG515" s="259" t="n">
        <f aca="false">IF(ISERROR(VLOOKUP(B515,Acc_Cash!$A:$H,3,FALSE())),0,VLOOKUP(B515,Acc_Cash!$A:$H,3,FALSE()))</f>
        <v>487.5</v>
      </c>
      <c r="AH515" s="259" t="n">
        <f aca="false">AG515+AC515</f>
        <v>-14183.24070306</v>
      </c>
      <c r="AI515" s="259" t="n">
        <f aca="false">AH515-(IF(ISERROR(VLOOKUP(A515,'YTD Last'!$E$2:$Z$500,21,0)),0,VLOOKUP(A515,'YTD Last'!$E$2:$Z$500,21,0)))</f>
        <v>-14183.24070306</v>
      </c>
      <c r="AJ515" s="259" t="n">
        <f aca="false">AH515-IF(ISERROR(VLOOKUP(A515,'QTD Last'!$A$2:$AH$600,34,0)),0,VLOOKUP(A515,'QTD Last'!$A$2:$AH$600,34,0))</f>
        <v>-14183.24070306</v>
      </c>
      <c r="AK515" s="259" t="n">
        <f aca="false">AH515-IF(ISERROR(VLOOKUP(A515,'MTD Last'!$A$2:$AH$600,34,0)),0,VLOOKUP(A515,'MTD Last'!$A$2:$AH$600,34,0))</f>
        <v>-14183.24070306</v>
      </c>
      <c r="AL515" s="259" t="n">
        <f aca="false">AD515-AE515</f>
        <v>-14670.74070306</v>
      </c>
      <c r="AM515" s="269" t="str">
        <f aca="false">ROUND((L515-Control!$C$3)/365,0)&amp;" Year"</f>
        <v>-19 Year</v>
      </c>
      <c r="AN515" s="260" t="n">
        <f aca="false">IF(F515="AAA",1,IF(F515="AA+",2,IF(F515="AA",3,IF(F515="AA-",4,IF(F515="A+",5,IF(F515="A",6,IF(F515="A-",7,IF(F515="BBB+",8,"Code"))))))))</f>
        <v>6</v>
      </c>
      <c r="AO515" s="260" t="str">
        <f aca="false">IF(F515="BBB",9,IF(F515="BBB-",10,IF(F515="BB+",11,IF(F515="BB",12,IF(F515="BB-",13,IF(F515="B+",14,IF(F515="B",15,IF(F515="B-",16,"Code"))))))))</f>
        <v>Code</v>
      </c>
      <c r="AP515" s="260" t="n">
        <f aca="false">IF(AN515="Code",AO515,AN515)</f>
        <v>6</v>
      </c>
      <c r="AQ515" s="259" t="n">
        <f aca="false">AH515-(IF(ISERROR(VLOOKUP(A515,'WTD Last'!$A$1:$AQ$605,34,0)),0,VLOOKUP(A515,'WTD Last'!$A$1:$AQ$605,34,0)))</f>
        <v>-14183.24070306</v>
      </c>
      <c r="AR515" s="270"/>
      <c r="AS515" s="259"/>
      <c r="AT515" s="259" t="n">
        <f aca="false">N515*(P515/100)/360</f>
        <v>555.555555555556</v>
      </c>
      <c r="AV515" s="261" t="n">
        <v>68514</v>
      </c>
      <c r="AW515" s="255"/>
      <c r="AX515" s="257"/>
    </row>
    <row r="516" customFormat="false" ht="12.75" hidden="false" customHeight="false" outlineLevel="0" collapsed="false">
      <c r="A516" s="255" t="n">
        <v>1753</v>
      </c>
      <c r="B516" s="255" t="n">
        <v>959</v>
      </c>
      <c r="C516" s="255" t="s">
        <v>2</v>
      </c>
      <c r="D516" s="255" t="s">
        <v>104</v>
      </c>
      <c r="E516" s="255" t="s">
        <v>101</v>
      </c>
      <c r="F516" s="255" t="s">
        <v>102</v>
      </c>
      <c r="G516" s="255" t="s">
        <v>96</v>
      </c>
      <c r="H516" s="255" t="s">
        <v>103</v>
      </c>
      <c r="I516" s="255" t="s">
        <v>98</v>
      </c>
      <c r="J516" s="256" t="s">
        <v>105</v>
      </c>
      <c r="K516" s="268" t="n">
        <v>36979</v>
      </c>
      <c r="L516" s="268" t="n">
        <v>38898</v>
      </c>
      <c r="M516" s="255" t="s">
        <v>100</v>
      </c>
      <c r="N516" s="257" t="n">
        <v>-20000000</v>
      </c>
      <c r="O516" s="257" t="n">
        <v>9236.982687</v>
      </c>
      <c r="P516" s="258" t="n">
        <v>1</v>
      </c>
      <c r="Q516" s="257" t="n">
        <v>102.161948</v>
      </c>
      <c r="R516" s="257" t="n">
        <v>102.161948</v>
      </c>
      <c r="S516" s="258" t="n">
        <v>0</v>
      </c>
      <c r="T516" s="257" t="n">
        <v>16718.792824</v>
      </c>
      <c r="U516" s="257" t="n">
        <v>-817.764592</v>
      </c>
      <c r="V516" s="257" t="n">
        <v>0</v>
      </c>
      <c r="W516" s="257" t="n">
        <v>16718.792824</v>
      </c>
      <c r="X516" s="257" t="n">
        <v>0</v>
      </c>
      <c r="Y516" s="257" t="n">
        <v>16718.792824</v>
      </c>
      <c r="Z516" s="257" t="n">
        <v>16718.792824</v>
      </c>
      <c r="AA516" s="257" t="n">
        <v>0</v>
      </c>
      <c r="AB516" s="257" t="n">
        <v>0</v>
      </c>
      <c r="AC516" s="257" t="n">
        <v>14670.74070306</v>
      </c>
      <c r="AD516" s="257" t="n">
        <v>14670.74070306</v>
      </c>
      <c r="AF516" s="257" t="n">
        <v>0</v>
      </c>
      <c r="AG516" s="259" t="n">
        <f aca="false">IF(ISERROR(VLOOKUP(B516,Acc_Cash!$A:$H,3,FALSE())),0,VLOOKUP(B516,Acc_Cash!$A:$H,3,FALSE()))</f>
        <v>-487.5</v>
      </c>
      <c r="AH516" s="259" t="n">
        <f aca="false">AG516+AC516</f>
        <v>14183.24070306</v>
      </c>
      <c r="AI516" s="259" t="n">
        <f aca="false">AH516-(IF(ISERROR(VLOOKUP(A516,'YTD Last'!$E$2:$Z$500,21,0)),0,VLOOKUP(A516,'YTD Last'!$E$2:$Z$500,21,0)))</f>
        <v>14183.24070306</v>
      </c>
      <c r="AJ516" s="259" t="n">
        <f aca="false">AH516-IF(ISERROR(VLOOKUP(A516,'QTD Last'!$A$2:$AH$600,34,0)),0,VLOOKUP(A516,'QTD Last'!$A$2:$AH$600,34,0))</f>
        <v>14183.24070306</v>
      </c>
      <c r="AK516" s="259" t="n">
        <f aca="false">AH516-IF(ISERROR(VLOOKUP(A516,'MTD Last'!$A$2:$AH$600,34,0)),0,VLOOKUP(A516,'MTD Last'!$A$2:$AH$600,34,0))</f>
        <v>14183.24070306</v>
      </c>
      <c r="AL516" s="259" t="n">
        <f aca="false">AD516-AE516</f>
        <v>14670.74070306</v>
      </c>
      <c r="AM516" s="269" t="str">
        <f aca="false">ROUND((L516-Control!$C$3)/365,0)&amp;" Year"</f>
        <v>-19 Year</v>
      </c>
      <c r="AN516" s="260" t="n">
        <f aca="false">IF(F516="AAA",1,IF(F516="AA+",2,IF(F516="AA",3,IF(F516="AA-",4,IF(F516="A+",5,IF(F516="A",6,IF(F516="A-",7,IF(F516="BBB+",8,"Code"))))))))</f>
        <v>6</v>
      </c>
      <c r="AO516" s="260" t="str">
        <f aca="false">IF(F516="BBB",9,IF(F516="BBB-",10,IF(F516="BB+",11,IF(F516="BB",12,IF(F516="BB-",13,IF(F516="B+",14,IF(F516="B",15,IF(F516="B-",16,"Code"))))))))</f>
        <v>Code</v>
      </c>
      <c r="AP516" s="260" t="n">
        <f aca="false">IF(AN516="Code",AO516,AN516)</f>
        <v>6</v>
      </c>
      <c r="AQ516" s="259" t="n">
        <f aca="false">AH516-(IF(ISERROR(VLOOKUP(A516,'WTD Last'!$A$1:$AQ$605,34,0)),0,VLOOKUP(A516,'WTD Last'!$A$1:$AQ$605,34,0)))</f>
        <v>14183.24070306</v>
      </c>
      <c r="AR516" s="270"/>
      <c r="AS516" s="259"/>
      <c r="AT516" s="259" t="n">
        <f aca="false">N516*(P516/100)/360</f>
        <v>-555.555555555556</v>
      </c>
      <c r="AV516" s="261" t="n">
        <v>68514</v>
      </c>
      <c r="AW516" s="255"/>
      <c r="AX516" s="257"/>
    </row>
    <row r="517" customFormat="false" ht="12.75" hidden="false" customHeight="false" outlineLevel="0" collapsed="false">
      <c r="A517" s="255" t="n">
        <v>1754</v>
      </c>
      <c r="B517" s="255" t="n">
        <v>960</v>
      </c>
      <c r="C517" s="255" t="s">
        <v>2</v>
      </c>
      <c r="D517" s="255" t="s">
        <v>93</v>
      </c>
      <c r="E517" s="255" t="s">
        <v>106</v>
      </c>
      <c r="F517" s="255" t="s">
        <v>102</v>
      </c>
      <c r="G517" s="255" t="s">
        <v>96</v>
      </c>
      <c r="H517" s="255" t="s">
        <v>107</v>
      </c>
      <c r="I517" s="255" t="s">
        <v>98</v>
      </c>
      <c r="J517" s="256" t="s">
        <v>99</v>
      </c>
      <c r="K517" s="268" t="n">
        <v>36979</v>
      </c>
      <c r="L517" s="268" t="n">
        <v>38898</v>
      </c>
      <c r="M517" s="255" t="s">
        <v>100</v>
      </c>
      <c r="N517" s="257" t="n">
        <v>20000000</v>
      </c>
      <c r="O517" s="257" t="n">
        <v>-9095.500964</v>
      </c>
      <c r="P517" s="258" t="n">
        <v>0.75</v>
      </c>
      <c r="Q517" s="257" t="n">
        <v>70.45869</v>
      </c>
      <c r="R517" s="257" t="n">
        <v>70.45869</v>
      </c>
      <c r="S517" s="258" t="n">
        <v>0</v>
      </c>
      <c r="T517" s="257" t="n">
        <v>43762.915203</v>
      </c>
      <c r="U517" s="257" t="n">
        <v>518.392</v>
      </c>
      <c r="V517" s="257" t="n">
        <v>0</v>
      </c>
      <c r="W517" s="257" t="n">
        <v>43762.915203</v>
      </c>
      <c r="X517" s="257" t="n">
        <v>0</v>
      </c>
      <c r="Y517" s="257" t="n">
        <v>43762.915203</v>
      </c>
      <c r="Z517" s="257" t="n">
        <v>43762.915203</v>
      </c>
      <c r="AA517" s="257" t="n">
        <v>0</v>
      </c>
      <c r="AB517" s="257" t="n">
        <v>0</v>
      </c>
      <c r="AC517" s="257" t="n">
        <v>38401.9580906325</v>
      </c>
      <c r="AD517" s="257" t="n">
        <v>38401.9580906325</v>
      </c>
      <c r="AF517" s="257" t="n">
        <v>0</v>
      </c>
      <c r="AG517" s="259" t="n">
        <f aca="false">IF(ISERROR(VLOOKUP(B517,Acc_Cash!$A:$H,3,FALSE())),0,VLOOKUP(B517,Acc_Cash!$A:$H,3,FALSE()))</f>
        <v>365.625</v>
      </c>
      <c r="AH517" s="259" t="n">
        <f aca="false">AG517+AC517</f>
        <v>38767.5830906325</v>
      </c>
      <c r="AI517" s="259" t="n">
        <f aca="false">AH517-(IF(ISERROR(VLOOKUP(A517,'YTD Last'!$E$2:$Z$500,21,0)),0,VLOOKUP(A517,'YTD Last'!$E$2:$Z$500,21,0)))</f>
        <v>38767.5830906325</v>
      </c>
      <c r="AJ517" s="259" t="n">
        <f aca="false">AH517-IF(ISERROR(VLOOKUP(A517,'QTD Last'!$A$2:$AH$600,34,0)),0,VLOOKUP(A517,'QTD Last'!$A$2:$AH$600,34,0))</f>
        <v>38767.5830906325</v>
      </c>
      <c r="AK517" s="259" t="n">
        <f aca="false">AH517-IF(ISERROR(VLOOKUP(A517,'MTD Last'!$A$2:$AH$600,34,0)),0,VLOOKUP(A517,'MTD Last'!$A$2:$AH$600,34,0))</f>
        <v>38767.5830906325</v>
      </c>
      <c r="AL517" s="259" t="n">
        <f aca="false">AD517-AE517</f>
        <v>38401.9580906325</v>
      </c>
      <c r="AM517" s="269" t="str">
        <f aca="false">ROUND((L517-Control!$C$3)/365,0)&amp;" Year"</f>
        <v>-19 Year</v>
      </c>
      <c r="AN517" s="260" t="n">
        <f aca="false">IF(F517="AAA",1,IF(F517="AA+",2,IF(F517="AA",3,IF(F517="AA-",4,IF(F517="A+",5,IF(F517="A",6,IF(F517="A-",7,IF(F517="BBB+",8,"Code"))))))))</f>
        <v>6</v>
      </c>
      <c r="AO517" s="260" t="str">
        <f aca="false">IF(F517="BBB",9,IF(F517="BBB-",10,IF(F517="BB+",11,IF(F517="BB",12,IF(F517="BB-",13,IF(F517="B+",14,IF(F517="B",15,IF(F517="B-",16,"Code"))))))))</f>
        <v>Code</v>
      </c>
      <c r="AP517" s="260" t="n">
        <f aca="false">IF(AN517="Code",AO517,AN517)</f>
        <v>6</v>
      </c>
      <c r="AQ517" s="259" t="n">
        <f aca="false">AH517-(IF(ISERROR(VLOOKUP(A517,'WTD Last'!$A$1:$AQ$605,34,0)),0,VLOOKUP(A517,'WTD Last'!$A$1:$AQ$605,34,0)))</f>
        <v>38767.5830906325</v>
      </c>
      <c r="AR517" s="270"/>
      <c r="AS517" s="259"/>
      <c r="AT517" s="259" t="n">
        <f aca="false">N517*(P517/100)/360</f>
        <v>416.666666666667</v>
      </c>
      <c r="AV517" s="261" t="n">
        <v>72563</v>
      </c>
      <c r="AW517" s="255"/>
      <c r="AX517" s="257"/>
    </row>
    <row r="518" customFormat="false" ht="12.75" hidden="false" customHeight="false" outlineLevel="0" collapsed="false">
      <c r="A518" s="255" t="n">
        <v>1755</v>
      </c>
      <c r="B518" s="255" t="n">
        <v>961</v>
      </c>
      <c r="C518" s="255" t="s">
        <v>2</v>
      </c>
      <c r="D518" s="255" t="s">
        <v>104</v>
      </c>
      <c r="E518" s="255" t="s">
        <v>106</v>
      </c>
      <c r="F518" s="255" t="s">
        <v>102</v>
      </c>
      <c r="G518" s="255" t="s">
        <v>96</v>
      </c>
      <c r="H518" s="255" t="s">
        <v>107</v>
      </c>
      <c r="I518" s="255" t="s">
        <v>98</v>
      </c>
      <c r="J518" s="256" t="s">
        <v>105</v>
      </c>
      <c r="K518" s="268" t="n">
        <v>36979</v>
      </c>
      <c r="L518" s="268" t="n">
        <v>38898</v>
      </c>
      <c r="M518" s="255" t="s">
        <v>100</v>
      </c>
      <c r="N518" s="257" t="n">
        <v>-20000000</v>
      </c>
      <c r="O518" s="257" t="n">
        <v>9095.500964</v>
      </c>
      <c r="P518" s="258" t="n">
        <v>0.75</v>
      </c>
      <c r="Q518" s="257" t="n">
        <v>70.45869</v>
      </c>
      <c r="R518" s="257" t="n">
        <v>70.45869</v>
      </c>
      <c r="S518" s="258" t="n">
        <v>0</v>
      </c>
      <c r="T518" s="257" t="n">
        <v>-43762.915203</v>
      </c>
      <c r="U518" s="257" t="n">
        <v>-518.392</v>
      </c>
      <c r="V518" s="257" t="n">
        <v>0</v>
      </c>
      <c r="W518" s="257" t="n">
        <v>-43762.915203</v>
      </c>
      <c r="X518" s="257" t="n">
        <v>0</v>
      </c>
      <c r="Y518" s="257" t="n">
        <v>-43762.915203</v>
      </c>
      <c r="Z518" s="257" t="n">
        <v>-43762.915203</v>
      </c>
      <c r="AA518" s="257" t="n">
        <v>0</v>
      </c>
      <c r="AB518" s="257" t="n">
        <v>0</v>
      </c>
      <c r="AC518" s="257" t="n">
        <v>-38401.9580906325</v>
      </c>
      <c r="AD518" s="257" t="n">
        <v>-38401.9580906325</v>
      </c>
      <c r="AF518" s="257" t="n">
        <v>0</v>
      </c>
      <c r="AG518" s="259" t="n">
        <f aca="false">IF(ISERROR(VLOOKUP(B518,Acc_Cash!$A:$H,3,FALSE())),0,VLOOKUP(B518,Acc_Cash!$A:$H,3,FALSE()))</f>
        <v>-365.625</v>
      </c>
      <c r="AH518" s="259" t="n">
        <f aca="false">AG518+AC518</f>
        <v>-38767.5830906325</v>
      </c>
      <c r="AI518" s="259" t="n">
        <f aca="false">AH518-(IF(ISERROR(VLOOKUP(A518,'YTD Last'!$E$2:$Z$500,21,0)),0,VLOOKUP(A518,'YTD Last'!$E$2:$Z$500,21,0)))</f>
        <v>-38767.5830906325</v>
      </c>
      <c r="AJ518" s="259" t="n">
        <f aca="false">AH518-IF(ISERROR(VLOOKUP(A518,'QTD Last'!$A$2:$AH$600,34,0)),0,VLOOKUP(A518,'QTD Last'!$A$2:$AH$600,34,0))</f>
        <v>-38767.5830906325</v>
      </c>
      <c r="AK518" s="259" t="n">
        <f aca="false">AH518-IF(ISERROR(VLOOKUP(A518,'MTD Last'!$A$2:$AH$600,34,0)),0,VLOOKUP(A518,'MTD Last'!$A$2:$AH$600,34,0))</f>
        <v>-38767.5830906325</v>
      </c>
      <c r="AL518" s="259" t="n">
        <f aca="false">AD518-AE518</f>
        <v>-38401.9580906325</v>
      </c>
      <c r="AM518" s="269" t="str">
        <f aca="false">ROUND((L518-Control!$C$3)/365,0)&amp;" Year"</f>
        <v>-19 Year</v>
      </c>
      <c r="AN518" s="260" t="n">
        <f aca="false">IF(F518="AAA",1,IF(F518="AA+",2,IF(F518="AA",3,IF(F518="AA-",4,IF(F518="A+",5,IF(F518="A",6,IF(F518="A-",7,IF(F518="BBB+",8,"Code"))))))))</f>
        <v>6</v>
      </c>
      <c r="AO518" s="260" t="str">
        <f aca="false">IF(F518="BBB",9,IF(F518="BBB-",10,IF(F518="BB+",11,IF(F518="BB",12,IF(F518="BB-",13,IF(F518="B+",14,IF(F518="B",15,IF(F518="B-",16,"Code"))))))))</f>
        <v>Code</v>
      </c>
      <c r="AP518" s="260" t="n">
        <f aca="false">IF(AN518="Code",AO518,AN518)</f>
        <v>6</v>
      </c>
      <c r="AQ518" s="259" t="n">
        <f aca="false">AH518-(IF(ISERROR(VLOOKUP(A518,'WTD Last'!$A$1:$AQ$605,34,0)),0,VLOOKUP(A518,'WTD Last'!$A$1:$AQ$605,34,0)))</f>
        <v>-38767.5830906325</v>
      </c>
      <c r="AR518" s="270"/>
      <c r="AS518" s="259"/>
      <c r="AT518" s="259" t="n">
        <f aca="false">N518*(P518/100)/360</f>
        <v>-416.666666666667</v>
      </c>
      <c r="AV518" s="261" t="n">
        <v>72563</v>
      </c>
      <c r="AW518" s="255"/>
      <c r="AX518" s="257"/>
    </row>
    <row r="519" customFormat="false" ht="12.75" hidden="false" customHeight="false" outlineLevel="0" collapsed="false">
      <c r="A519" s="255" t="n">
        <v>1756</v>
      </c>
      <c r="B519" s="255" t="n">
        <v>962</v>
      </c>
      <c r="C519" s="255" t="s">
        <v>2</v>
      </c>
      <c r="D519" s="255" t="s">
        <v>93</v>
      </c>
      <c r="E519" s="255" t="s">
        <v>108</v>
      </c>
      <c r="F519" s="255" t="s">
        <v>109</v>
      </c>
      <c r="G519" s="255" t="s">
        <v>96</v>
      </c>
      <c r="H519" s="255" t="s">
        <v>110</v>
      </c>
      <c r="I519" s="255" t="s">
        <v>98</v>
      </c>
      <c r="J519" s="256" t="s">
        <v>99</v>
      </c>
      <c r="K519" s="268" t="n">
        <v>36979</v>
      </c>
      <c r="L519" s="268" t="n">
        <v>38898</v>
      </c>
      <c r="M519" s="255" t="s">
        <v>100</v>
      </c>
      <c r="N519" s="257" t="n">
        <v>20000000</v>
      </c>
      <c r="O519" s="257" t="n">
        <v>-9265.087378</v>
      </c>
      <c r="P519" s="258" t="n">
        <v>1.45</v>
      </c>
      <c r="Q519" s="257" t="n">
        <v>142.632591</v>
      </c>
      <c r="R519" s="257" t="n">
        <v>142.632591</v>
      </c>
      <c r="S519" s="258" t="n">
        <v>0</v>
      </c>
      <c r="T519" s="257" t="n">
        <v>25169.351208</v>
      </c>
      <c r="U519" s="257" t="n">
        <v>1176.054905</v>
      </c>
      <c r="V519" s="257" t="n">
        <v>0</v>
      </c>
      <c r="W519" s="257" t="n">
        <v>25169.351208</v>
      </c>
      <c r="X519" s="257" t="n">
        <v>0</v>
      </c>
      <c r="Y519" s="257" t="n">
        <v>25169.351208</v>
      </c>
      <c r="Z519" s="257" t="n">
        <v>25169.351208</v>
      </c>
      <c r="AA519" s="257" t="n">
        <v>0</v>
      </c>
      <c r="AB519" s="257" t="n">
        <v>0</v>
      </c>
      <c r="AC519" s="257" t="n">
        <v>22086.10568502</v>
      </c>
      <c r="AD519" s="257" t="n">
        <v>22086.10568502</v>
      </c>
      <c r="AF519" s="257" t="n">
        <v>0</v>
      </c>
      <c r="AG519" s="259" t="n">
        <f aca="false">IF(ISERROR(VLOOKUP(B519,Acc_Cash!$A:$H,3,FALSE())),0,VLOOKUP(B519,Acc_Cash!$A:$H,3,FALSE()))</f>
        <v>706.875</v>
      </c>
      <c r="AH519" s="259" t="n">
        <f aca="false">AG519+AC519</f>
        <v>22792.98068502</v>
      </c>
      <c r="AI519" s="259" t="n">
        <f aca="false">AH519-(IF(ISERROR(VLOOKUP(A519,'YTD Last'!$E$2:$Z$500,21,0)),0,VLOOKUP(A519,'YTD Last'!$E$2:$Z$500,21,0)))</f>
        <v>22792.98068502</v>
      </c>
      <c r="AJ519" s="259" t="n">
        <f aca="false">AH519-IF(ISERROR(VLOOKUP(A519,'QTD Last'!$A$2:$AH$600,34,0)),0,VLOOKUP(A519,'QTD Last'!$A$2:$AH$600,34,0))</f>
        <v>22792.98068502</v>
      </c>
      <c r="AK519" s="259" t="n">
        <f aca="false">AH519-IF(ISERROR(VLOOKUP(A519,'MTD Last'!$A$2:$AH$600,34,0)),0,VLOOKUP(A519,'MTD Last'!$A$2:$AH$600,34,0))</f>
        <v>22792.98068502</v>
      </c>
      <c r="AL519" s="259" t="n">
        <f aca="false">AD519-AE519</f>
        <v>22086.10568502</v>
      </c>
      <c r="AM519" s="269" t="str">
        <f aca="false">ROUND((L519-Control!$C$3)/365,0)&amp;" Year"</f>
        <v>-19 Year</v>
      </c>
      <c r="AN519" s="260" t="str">
        <f aca="false">IF(F519="AAA",1,IF(F519="AA+",2,IF(F519="AA",3,IF(F519="AA-",4,IF(F519="A+",5,IF(F519="A",6,IF(F519="A-",7,IF(F519="BBB+",8,"Code"))))))))</f>
        <v>Code</v>
      </c>
      <c r="AO519" s="260" t="str">
        <f aca="false">IF(F519="BBB",9,IF(F519="BBB-",10,IF(F519="BB+",11,IF(F519="BB",12,IF(F519="BB-",13,IF(F519="B+",14,IF(F519="B",15,IF(F519="B-",16,"Code"))))))))</f>
        <v>Code</v>
      </c>
      <c r="AP519" s="260" t="str">
        <f aca="false">IF(AN519="Code",AO519,AN519)</f>
        <v>Code</v>
      </c>
      <c r="AQ519" s="259" t="n">
        <f aca="false">AH519-(IF(ISERROR(VLOOKUP(A519,'WTD Last'!$A$1:$AQ$605,34,0)),0,VLOOKUP(A519,'WTD Last'!$A$1:$AQ$605,34,0)))</f>
        <v>22792.98068502</v>
      </c>
      <c r="AR519" s="270"/>
      <c r="AS519" s="259"/>
      <c r="AT519" s="259" t="n">
        <f aca="false">N519*(P519/100)/360</f>
        <v>805.555555555556</v>
      </c>
      <c r="AV519" s="261" t="n">
        <v>93018</v>
      </c>
      <c r="AW519" s="255"/>
      <c r="AX519" s="257"/>
    </row>
    <row r="520" customFormat="false" ht="12.75" hidden="false" customHeight="false" outlineLevel="0" collapsed="false">
      <c r="A520" s="255" t="n">
        <v>1757</v>
      </c>
      <c r="B520" s="255" t="n">
        <v>963</v>
      </c>
      <c r="C520" s="255" t="s">
        <v>2</v>
      </c>
      <c r="D520" s="255" t="s">
        <v>104</v>
      </c>
      <c r="E520" s="255" t="s">
        <v>108</v>
      </c>
      <c r="F520" s="255" t="s">
        <v>109</v>
      </c>
      <c r="G520" s="255" t="s">
        <v>96</v>
      </c>
      <c r="H520" s="255" t="s">
        <v>110</v>
      </c>
      <c r="I520" s="255" t="s">
        <v>98</v>
      </c>
      <c r="J520" s="256" t="s">
        <v>105</v>
      </c>
      <c r="K520" s="268" t="n">
        <v>36979</v>
      </c>
      <c r="L520" s="268" t="n">
        <v>38898</v>
      </c>
      <c r="M520" s="255" t="s">
        <v>100</v>
      </c>
      <c r="N520" s="257" t="n">
        <v>-20000000</v>
      </c>
      <c r="O520" s="257" t="n">
        <v>9265.087378</v>
      </c>
      <c r="P520" s="258" t="n">
        <v>1.45</v>
      </c>
      <c r="Q520" s="257" t="n">
        <v>142.632591</v>
      </c>
      <c r="R520" s="257" t="n">
        <v>142.632591</v>
      </c>
      <c r="S520" s="258" t="n">
        <v>0</v>
      </c>
      <c r="T520" s="257" t="n">
        <v>-25169.351208</v>
      </c>
      <c r="U520" s="257" t="n">
        <v>-1176.054905</v>
      </c>
      <c r="V520" s="257" t="n">
        <v>0</v>
      </c>
      <c r="W520" s="257" t="n">
        <v>-25169.351208</v>
      </c>
      <c r="X520" s="257" t="n">
        <v>0</v>
      </c>
      <c r="Y520" s="257" t="n">
        <v>-25169.351208</v>
      </c>
      <c r="Z520" s="257" t="n">
        <v>-25169.351208</v>
      </c>
      <c r="AA520" s="257" t="n">
        <v>0</v>
      </c>
      <c r="AB520" s="257" t="n">
        <v>0</v>
      </c>
      <c r="AC520" s="257" t="n">
        <v>-22086.10568502</v>
      </c>
      <c r="AD520" s="257" t="n">
        <v>-22086.10568502</v>
      </c>
      <c r="AF520" s="257" t="n">
        <v>0</v>
      </c>
      <c r="AG520" s="259" t="n">
        <f aca="false">IF(ISERROR(VLOOKUP(B520,Acc_Cash!$A:$H,3,FALSE())),0,VLOOKUP(B520,Acc_Cash!$A:$H,3,FALSE()))</f>
        <v>-706.875</v>
      </c>
      <c r="AH520" s="259" t="n">
        <f aca="false">AG520+AC520</f>
        <v>-22792.98068502</v>
      </c>
      <c r="AI520" s="259" t="n">
        <f aca="false">AH520-(IF(ISERROR(VLOOKUP(A520,'YTD Last'!$E$2:$Z$500,21,0)),0,VLOOKUP(A520,'YTD Last'!$E$2:$Z$500,21,0)))</f>
        <v>-22792.98068502</v>
      </c>
      <c r="AJ520" s="259" t="n">
        <f aca="false">AH520-IF(ISERROR(VLOOKUP(A520,'QTD Last'!$A$2:$AH$600,34,0)),0,VLOOKUP(A520,'QTD Last'!$A$2:$AH$600,34,0))</f>
        <v>-22792.98068502</v>
      </c>
      <c r="AK520" s="259" t="n">
        <f aca="false">AH520-IF(ISERROR(VLOOKUP(A520,'MTD Last'!$A$2:$AH$600,34,0)),0,VLOOKUP(A520,'MTD Last'!$A$2:$AH$600,34,0))</f>
        <v>-22792.98068502</v>
      </c>
      <c r="AL520" s="259" t="n">
        <f aca="false">AD520-AE520</f>
        <v>-22086.10568502</v>
      </c>
      <c r="AM520" s="269" t="str">
        <f aca="false">ROUND((L520-Control!$C$3)/365,0)&amp;" Year"</f>
        <v>-19 Year</v>
      </c>
      <c r="AN520" s="260" t="str">
        <f aca="false">IF(F520="AAA",1,IF(F520="AA+",2,IF(F520="AA",3,IF(F520="AA-",4,IF(F520="A+",5,IF(F520="A",6,IF(F520="A-",7,IF(F520="BBB+",8,"Code"))))))))</f>
        <v>Code</v>
      </c>
      <c r="AO520" s="260" t="str">
        <f aca="false">IF(F520="BBB",9,IF(F520="BBB-",10,IF(F520="BB+",11,IF(F520="BB",12,IF(F520="BB-",13,IF(F520="B+",14,IF(F520="B",15,IF(F520="B-",16,"Code"))))))))</f>
        <v>Code</v>
      </c>
      <c r="AP520" s="260" t="str">
        <f aca="false">IF(AN520="Code",AO520,AN520)</f>
        <v>Code</v>
      </c>
      <c r="AQ520" s="259" t="n">
        <f aca="false">AH520-(IF(ISERROR(VLOOKUP(A520,'WTD Last'!$A$1:$AQ$605,34,0)),0,VLOOKUP(A520,'WTD Last'!$A$1:$AQ$605,34,0)))</f>
        <v>-22792.98068502</v>
      </c>
      <c r="AR520" s="270"/>
      <c r="AS520" s="259"/>
      <c r="AT520" s="259" t="n">
        <f aca="false">N520*(P520/100)/360</f>
        <v>-805.555555555556</v>
      </c>
      <c r="AV520" s="261" t="n">
        <v>93018</v>
      </c>
      <c r="AW520" s="255"/>
      <c r="AX520" s="257"/>
    </row>
    <row r="521" customFormat="false" ht="12.75" hidden="false" customHeight="false" outlineLevel="0" collapsed="false">
      <c r="A521" s="255" t="n">
        <v>1758</v>
      </c>
      <c r="B521" s="255" t="n">
        <v>964</v>
      </c>
      <c r="C521" s="255" t="s">
        <v>2</v>
      </c>
      <c r="D521" s="255" t="s">
        <v>93</v>
      </c>
      <c r="E521" s="255" t="s">
        <v>111</v>
      </c>
      <c r="F521" s="255" t="s">
        <v>109</v>
      </c>
      <c r="G521" s="255" t="s">
        <v>112</v>
      </c>
      <c r="H521" s="255" t="s">
        <v>97</v>
      </c>
      <c r="I521" s="255" t="s">
        <v>98</v>
      </c>
      <c r="J521" s="256" t="s">
        <v>99</v>
      </c>
      <c r="K521" s="268" t="n">
        <v>36979</v>
      </c>
      <c r="L521" s="268" t="n">
        <v>38898</v>
      </c>
      <c r="M521" s="255" t="s">
        <v>100</v>
      </c>
      <c r="N521" s="257" t="n">
        <v>20000000</v>
      </c>
      <c r="O521" s="257" t="n">
        <v>-8985.566319</v>
      </c>
      <c r="P521" s="258" t="n">
        <v>0.35</v>
      </c>
      <c r="Q521" s="257" t="n">
        <v>41.022728</v>
      </c>
      <c r="R521" s="257" t="n">
        <v>41.022728</v>
      </c>
      <c r="S521" s="258" t="n">
        <v>0</v>
      </c>
      <c r="T521" s="257" t="n">
        <v>-54897.760943</v>
      </c>
      <c r="U521" s="257" t="n">
        <v>337.771182</v>
      </c>
      <c r="V521" s="257" t="n">
        <v>0</v>
      </c>
      <c r="W521" s="257" t="n">
        <v>-54897.760943</v>
      </c>
      <c r="X521" s="257" t="n">
        <v>0</v>
      </c>
      <c r="Y521" s="257" t="n">
        <v>-54897.760943</v>
      </c>
      <c r="Z521" s="257" t="n">
        <v>-54897.760943</v>
      </c>
      <c r="AA521" s="257" t="n">
        <v>0</v>
      </c>
      <c r="AB521" s="257" t="n">
        <v>0</v>
      </c>
      <c r="AC521" s="257" t="n">
        <v>-48172.7852274825</v>
      </c>
      <c r="AD521" s="257" t="n">
        <v>-48172.7852274825</v>
      </c>
      <c r="AF521" s="257" t="n">
        <v>0</v>
      </c>
      <c r="AG521" s="259" t="n">
        <f aca="false">IF(ISERROR(VLOOKUP(B521,Acc_Cash!$A:$H,3,FALSE())),0,VLOOKUP(B521,Acc_Cash!$A:$H,3,FALSE()))</f>
        <v>170.625</v>
      </c>
      <c r="AH521" s="259" t="n">
        <f aca="false">AG521+AC521</f>
        <v>-48002.1602274825</v>
      </c>
      <c r="AI521" s="259" t="n">
        <f aca="false">AH521-(IF(ISERROR(VLOOKUP(A521,'YTD Last'!$E$2:$Z$500,21,0)),0,VLOOKUP(A521,'YTD Last'!$E$2:$Z$500,21,0)))</f>
        <v>-48002.1602274825</v>
      </c>
      <c r="AJ521" s="259" t="n">
        <f aca="false">AH521-IF(ISERROR(VLOOKUP(A521,'QTD Last'!$A$2:$AH$600,34,0)),0,VLOOKUP(A521,'QTD Last'!$A$2:$AH$600,34,0))</f>
        <v>-48002.1602274825</v>
      </c>
      <c r="AK521" s="259" t="n">
        <f aca="false">AH521-IF(ISERROR(VLOOKUP(A521,'MTD Last'!$A$2:$AH$600,34,0)),0,VLOOKUP(A521,'MTD Last'!$A$2:$AH$600,34,0))</f>
        <v>-48002.1602274825</v>
      </c>
      <c r="AL521" s="259" t="n">
        <f aca="false">AD521-AE521</f>
        <v>-48172.7852274825</v>
      </c>
      <c r="AM521" s="269" t="str">
        <f aca="false">ROUND((L521-Control!$C$3)/365,0)&amp;" Year"</f>
        <v>-19 Year</v>
      </c>
      <c r="AN521" s="260" t="str">
        <f aca="false">IF(F521="AAA",1,IF(F521="AA+",2,IF(F521="AA",3,IF(F521="AA-",4,IF(F521="A+",5,IF(F521="A",6,IF(F521="A-",7,IF(F521="BBB+",8,"Code"))))))))</f>
        <v>Code</v>
      </c>
      <c r="AO521" s="260" t="str">
        <f aca="false">IF(F521="BBB",9,IF(F521="BBB-",10,IF(F521="BB+",11,IF(F521="BB",12,IF(F521="BB-",13,IF(F521="B+",14,IF(F521="B",15,IF(F521="B-",16,"Code"))))))))</f>
        <v>Code</v>
      </c>
      <c r="AP521" s="260" t="str">
        <f aca="false">IF(AN521="Code",AO521,AN521)</f>
        <v>Code</v>
      </c>
      <c r="AQ521" s="259" t="n">
        <f aca="false">AH521-(IF(ISERROR(VLOOKUP(A521,'WTD Last'!$A$1:$AQ$605,34,0)),0,VLOOKUP(A521,'WTD Last'!$A$1:$AQ$605,34,0)))</f>
        <v>-48002.1602274825</v>
      </c>
      <c r="AR521" s="270"/>
      <c r="AS521" s="259"/>
      <c r="AT521" s="259" t="n">
        <f aca="false">N521*(P521/100)/360</f>
        <v>194.444444444444</v>
      </c>
      <c r="AV521" s="261" t="n">
        <v>76014</v>
      </c>
      <c r="AW521" s="255"/>
      <c r="AX521" s="257"/>
    </row>
    <row r="522" customFormat="false" ht="12.75" hidden="false" customHeight="false" outlineLevel="0" collapsed="false">
      <c r="A522" s="255" t="n">
        <v>1759</v>
      </c>
      <c r="B522" s="255" t="n">
        <v>965</v>
      </c>
      <c r="C522" s="255" t="s">
        <v>2</v>
      </c>
      <c r="D522" s="255" t="s">
        <v>104</v>
      </c>
      <c r="E522" s="255" t="s">
        <v>111</v>
      </c>
      <c r="F522" s="255" t="s">
        <v>109</v>
      </c>
      <c r="G522" s="255" t="s">
        <v>112</v>
      </c>
      <c r="H522" s="255" t="s">
        <v>97</v>
      </c>
      <c r="I522" s="255" t="s">
        <v>98</v>
      </c>
      <c r="J522" s="256" t="s">
        <v>105</v>
      </c>
      <c r="K522" s="268" t="n">
        <v>36979</v>
      </c>
      <c r="L522" s="268" t="n">
        <v>38898</v>
      </c>
      <c r="M522" s="255" t="s">
        <v>100</v>
      </c>
      <c r="N522" s="257" t="n">
        <v>-20000000</v>
      </c>
      <c r="O522" s="257" t="n">
        <v>8985.566319</v>
      </c>
      <c r="P522" s="258" t="n">
        <v>0.35</v>
      </c>
      <c r="Q522" s="257" t="n">
        <v>41.022728</v>
      </c>
      <c r="R522" s="257" t="n">
        <v>41.022728</v>
      </c>
      <c r="S522" s="258" t="n">
        <v>0</v>
      </c>
      <c r="T522" s="257" t="n">
        <v>54897.760943</v>
      </c>
      <c r="U522" s="257" t="n">
        <v>-337.771182</v>
      </c>
      <c r="V522" s="257" t="n">
        <v>0</v>
      </c>
      <c r="W522" s="257" t="n">
        <v>54897.760943</v>
      </c>
      <c r="X522" s="257" t="n">
        <v>0</v>
      </c>
      <c r="Y522" s="257" t="n">
        <v>54897.760943</v>
      </c>
      <c r="Z522" s="257" t="n">
        <v>54897.760943</v>
      </c>
      <c r="AA522" s="257" t="n">
        <v>0</v>
      </c>
      <c r="AB522" s="257" t="n">
        <v>0</v>
      </c>
      <c r="AC522" s="257" t="n">
        <v>48172.7852274825</v>
      </c>
      <c r="AD522" s="257" t="n">
        <v>48172.7852274825</v>
      </c>
      <c r="AF522" s="257" t="n">
        <v>0</v>
      </c>
      <c r="AG522" s="259" t="n">
        <f aca="false">IF(ISERROR(VLOOKUP(B522,Acc_Cash!$A:$H,3,FALSE())),0,VLOOKUP(B522,Acc_Cash!$A:$H,3,FALSE()))</f>
        <v>-170.625</v>
      </c>
      <c r="AH522" s="259" t="n">
        <f aca="false">AG522+AC522</f>
        <v>48002.1602274825</v>
      </c>
      <c r="AI522" s="259" t="n">
        <f aca="false">AH522-(IF(ISERROR(VLOOKUP(A522,'YTD Last'!$E$2:$Z$500,21,0)),0,VLOOKUP(A522,'YTD Last'!$E$2:$Z$500,21,0)))</f>
        <v>48002.1602274825</v>
      </c>
      <c r="AJ522" s="259" t="n">
        <f aca="false">AH522-IF(ISERROR(VLOOKUP(A522,'QTD Last'!$A$2:$AH$600,34,0)),0,VLOOKUP(A522,'QTD Last'!$A$2:$AH$600,34,0))</f>
        <v>48002.1602274825</v>
      </c>
      <c r="AK522" s="259" t="n">
        <f aca="false">AH522-IF(ISERROR(VLOOKUP(A522,'MTD Last'!$A$2:$AH$600,34,0)),0,VLOOKUP(A522,'MTD Last'!$A$2:$AH$600,34,0))</f>
        <v>48002.1602274825</v>
      </c>
      <c r="AL522" s="259" t="n">
        <f aca="false">AD522-AE522</f>
        <v>48172.7852274825</v>
      </c>
      <c r="AM522" s="269" t="str">
        <f aca="false">ROUND((L522-Control!$C$3)/365,0)&amp;" Year"</f>
        <v>-19 Year</v>
      </c>
      <c r="AN522" s="260" t="str">
        <f aca="false">IF(F522="AAA",1,IF(F522="AA+",2,IF(F522="AA",3,IF(F522="AA-",4,IF(F522="A+",5,IF(F522="A",6,IF(F522="A-",7,IF(F522="BBB+",8,"Code"))))))))</f>
        <v>Code</v>
      </c>
      <c r="AO522" s="260" t="str">
        <f aca="false">IF(F522="BBB",9,IF(F522="BBB-",10,IF(F522="BB+",11,IF(F522="BB",12,IF(F522="BB-",13,IF(F522="B+",14,IF(F522="B",15,IF(F522="B-",16,"Code"))))))))</f>
        <v>Code</v>
      </c>
      <c r="AP522" s="260" t="str">
        <f aca="false">IF(AN522="Code",AO522,AN522)</f>
        <v>Code</v>
      </c>
      <c r="AQ522" s="259" t="n">
        <f aca="false">AH522-(IF(ISERROR(VLOOKUP(A522,'WTD Last'!$A$1:$AQ$605,34,0)),0,VLOOKUP(A522,'WTD Last'!$A$1:$AQ$605,34,0)))</f>
        <v>48002.1602274825</v>
      </c>
      <c r="AR522" s="270"/>
      <c r="AS522" s="259"/>
      <c r="AT522" s="259" t="n">
        <f aca="false">N522*(P522/100)/360</f>
        <v>-194.444444444444</v>
      </c>
      <c r="AV522" s="261" t="n">
        <v>76014</v>
      </c>
      <c r="AW522" s="255"/>
      <c r="AX522" s="257"/>
    </row>
    <row r="523" customFormat="false" ht="12.75" hidden="false" customHeight="false" outlineLevel="0" collapsed="false">
      <c r="A523" s="255" t="n">
        <v>1760</v>
      </c>
      <c r="B523" s="255" t="n">
        <v>966</v>
      </c>
      <c r="C523" s="255" t="s">
        <v>2</v>
      </c>
      <c r="D523" s="255" t="s">
        <v>104</v>
      </c>
      <c r="E523" s="255" t="s">
        <v>94</v>
      </c>
      <c r="F523" s="255" t="s">
        <v>95</v>
      </c>
      <c r="G523" s="255" t="s">
        <v>96</v>
      </c>
      <c r="H523" s="255" t="s">
        <v>97</v>
      </c>
      <c r="I523" s="255" t="s">
        <v>98</v>
      </c>
      <c r="J523" s="256" t="s">
        <v>105</v>
      </c>
      <c r="K523" s="268" t="n">
        <v>36979</v>
      </c>
      <c r="L523" s="268" t="n">
        <v>38898</v>
      </c>
      <c r="M523" s="255" t="s">
        <v>100</v>
      </c>
      <c r="N523" s="257" t="n">
        <v>-20000000</v>
      </c>
      <c r="O523" s="257" t="n">
        <v>9319.453519</v>
      </c>
      <c r="P523" s="258" t="n">
        <v>1.65</v>
      </c>
      <c r="Q523" s="257" t="n">
        <v>156.586611</v>
      </c>
      <c r="R523" s="257" t="n">
        <v>156.586611</v>
      </c>
      <c r="S523" s="258" t="n">
        <v>0</v>
      </c>
      <c r="T523" s="257" t="n">
        <v>-79510.63392</v>
      </c>
      <c r="U523" s="257" t="n">
        <v>-1115.288184</v>
      </c>
      <c r="V523" s="257" t="n">
        <v>0</v>
      </c>
      <c r="W523" s="257" t="n">
        <v>-79510.63392</v>
      </c>
      <c r="X523" s="257" t="n">
        <v>0</v>
      </c>
      <c r="Y523" s="257" t="n">
        <v>-79510.63392</v>
      </c>
      <c r="Z523" s="257" t="n">
        <v>-79510.63392</v>
      </c>
      <c r="AA523" s="257" t="n">
        <v>0</v>
      </c>
      <c r="AB523" s="257" t="n">
        <v>0</v>
      </c>
      <c r="AC523" s="257" t="n">
        <v>-69770.5812648</v>
      </c>
      <c r="AD523" s="257" t="n">
        <v>-69770.5812648</v>
      </c>
      <c r="AF523" s="257" t="n">
        <v>0</v>
      </c>
      <c r="AG523" s="259" t="n">
        <f aca="false">IF(ISERROR(VLOOKUP(B523,Acc_Cash!$A:$H,3,FALSE())),0,VLOOKUP(B523,Acc_Cash!$A:$H,3,FALSE()))</f>
        <v>-804.375</v>
      </c>
      <c r="AH523" s="259" t="n">
        <f aca="false">AG523+AC523</f>
        <v>-70574.9562648</v>
      </c>
      <c r="AI523" s="259" t="n">
        <f aca="false">AH523-(IF(ISERROR(VLOOKUP(A523,'YTD Last'!$E$2:$Z$500,21,0)),0,VLOOKUP(A523,'YTD Last'!$E$2:$Z$500,21,0)))</f>
        <v>-70574.9562648</v>
      </c>
      <c r="AJ523" s="259" t="n">
        <f aca="false">AH523-IF(ISERROR(VLOOKUP(A523,'QTD Last'!$A$2:$AH$600,34,0)),0,VLOOKUP(A523,'QTD Last'!$A$2:$AH$600,34,0))</f>
        <v>-70574.9562648</v>
      </c>
      <c r="AK523" s="259" t="n">
        <f aca="false">AH523-IF(ISERROR(VLOOKUP(A523,'MTD Last'!$A$2:$AH$600,34,0)),0,VLOOKUP(A523,'MTD Last'!$A$2:$AH$600,34,0))</f>
        <v>-70574.9562648</v>
      </c>
      <c r="AL523" s="259" t="n">
        <f aca="false">AD523-AE523</f>
        <v>-69770.5812648</v>
      </c>
      <c r="AM523" s="269" t="str">
        <f aca="false">ROUND((L523-Control!$C$3)/365,0)&amp;" Year"</f>
        <v>-19 Year</v>
      </c>
      <c r="AN523" s="260" t="n">
        <f aca="false">IF(F523="AAA",1,IF(F523="AA+",2,IF(F523="AA",3,IF(F523="AA-",4,IF(F523="A+",5,IF(F523="A",6,IF(F523="A-",7,IF(F523="BBB+",8,"Code"))))))))</f>
        <v>7</v>
      </c>
      <c r="AO523" s="260" t="str">
        <f aca="false">IF(F523="BBB",9,IF(F523="BBB-",10,IF(F523="BB+",11,IF(F523="BB",12,IF(F523="BB-",13,IF(F523="B+",14,IF(F523="B",15,IF(F523="B-",16,"Code"))))))))</f>
        <v>Code</v>
      </c>
      <c r="AP523" s="260" t="n">
        <f aca="false">IF(AN523="Code",AO523,AN523)</f>
        <v>7</v>
      </c>
      <c r="AQ523" s="259" t="n">
        <f aca="false">AH523-(IF(ISERROR(VLOOKUP(A523,'WTD Last'!$A$1:$AQ$605,34,0)),0,VLOOKUP(A523,'WTD Last'!$A$1:$AQ$605,34,0)))</f>
        <v>-70574.9562648</v>
      </c>
      <c r="AR523" s="270"/>
      <c r="AS523" s="259"/>
      <c r="AT523" s="259" t="n">
        <f aca="false">N523*(P523/100)/360</f>
        <v>-916.666666666667</v>
      </c>
      <c r="AV523" s="261" t="n">
        <v>93020</v>
      </c>
      <c r="AW523" s="255"/>
      <c r="AX523" s="257"/>
    </row>
    <row r="524" customFormat="false" ht="12.75" hidden="false" customHeight="false" outlineLevel="0" collapsed="false">
      <c r="A524" s="255" t="n">
        <v>1761</v>
      </c>
      <c r="B524" s="255" t="n">
        <v>967</v>
      </c>
      <c r="C524" s="255" t="s">
        <v>2</v>
      </c>
      <c r="D524" s="255" t="s">
        <v>93</v>
      </c>
      <c r="E524" s="255" t="s">
        <v>113</v>
      </c>
      <c r="F524" s="255" t="s">
        <v>102</v>
      </c>
      <c r="G524" s="255" t="s">
        <v>96</v>
      </c>
      <c r="H524" s="255" t="s">
        <v>107</v>
      </c>
      <c r="I524" s="255" t="s">
        <v>98</v>
      </c>
      <c r="J524" s="256" t="s">
        <v>99</v>
      </c>
      <c r="K524" s="268" t="n">
        <v>36979</v>
      </c>
      <c r="L524" s="268" t="n">
        <v>38898</v>
      </c>
      <c r="M524" s="255" t="s">
        <v>100</v>
      </c>
      <c r="N524" s="257" t="n">
        <v>20000000</v>
      </c>
      <c r="O524" s="257" t="n">
        <v>-9257.539747</v>
      </c>
      <c r="P524" s="258" t="n">
        <v>1.65</v>
      </c>
      <c r="Q524" s="257" t="n">
        <v>151.481741</v>
      </c>
      <c r="R524" s="257" t="n">
        <v>151.481741</v>
      </c>
      <c r="S524" s="258" t="n">
        <v>0</v>
      </c>
      <c r="T524" s="257" t="n">
        <v>125921.388915</v>
      </c>
      <c r="U524" s="257" t="n">
        <v>1080.730848</v>
      </c>
      <c r="V524" s="257" t="n">
        <v>0</v>
      </c>
      <c r="W524" s="257" t="n">
        <v>125921.388915</v>
      </c>
      <c r="X524" s="257" t="n">
        <v>0</v>
      </c>
      <c r="Y524" s="257" t="n">
        <v>125921.388915</v>
      </c>
      <c r="Z524" s="257" t="n">
        <v>125921.388915</v>
      </c>
      <c r="AA524" s="257" t="n">
        <v>0</v>
      </c>
      <c r="AB524" s="257" t="n">
        <v>0</v>
      </c>
      <c r="AC524" s="257" t="n">
        <v>110496.018772913</v>
      </c>
      <c r="AD524" s="257" t="n">
        <v>110496.018772913</v>
      </c>
      <c r="AF524" s="257" t="n">
        <v>0</v>
      </c>
      <c r="AG524" s="259" t="n">
        <f aca="false">IF(ISERROR(VLOOKUP(B524,Acc_Cash!$A:$H,3,FALSE())),0,VLOOKUP(B524,Acc_Cash!$A:$H,3,FALSE()))</f>
        <v>804.375</v>
      </c>
      <c r="AH524" s="259" t="n">
        <f aca="false">AG524+AC524</f>
        <v>111300.393772913</v>
      </c>
      <c r="AI524" s="259" t="n">
        <f aca="false">AH524-(IF(ISERROR(VLOOKUP(A524,'YTD Last'!$E$2:$Z$500,21,0)),0,VLOOKUP(A524,'YTD Last'!$E$2:$Z$500,21,0)))</f>
        <v>111300.393772913</v>
      </c>
      <c r="AJ524" s="259" t="n">
        <f aca="false">AH524-IF(ISERROR(VLOOKUP(A524,'QTD Last'!$A$2:$AH$600,34,0)),0,VLOOKUP(A524,'QTD Last'!$A$2:$AH$600,34,0))</f>
        <v>111300.393772913</v>
      </c>
      <c r="AK524" s="259" t="n">
        <f aca="false">AH524-IF(ISERROR(VLOOKUP(A524,'MTD Last'!$A$2:$AH$600,34,0)),0,VLOOKUP(A524,'MTD Last'!$A$2:$AH$600,34,0))</f>
        <v>111300.393772913</v>
      </c>
      <c r="AL524" s="259" t="n">
        <f aca="false">AD524-AE524</f>
        <v>110496.018772913</v>
      </c>
      <c r="AM524" s="269" t="str">
        <f aca="false">ROUND((L524-Control!$C$3)/365,0)&amp;" Year"</f>
        <v>-19 Year</v>
      </c>
      <c r="AN524" s="260" t="n">
        <f aca="false">IF(F524="AAA",1,IF(F524="AA+",2,IF(F524="AA",3,IF(F524="AA-",4,IF(F524="A+",5,IF(F524="A",6,IF(F524="A-",7,IF(F524="BBB+",8,"Code"))))))))</f>
        <v>6</v>
      </c>
      <c r="AO524" s="260" t="str">
        <f aca="false">IF(F524="BBB",9,IF(F524="BBB-",10,IF(F524="BB+",11,IF(F524="BB",12,IF(F524="BB-",13,IF(F524="B+",14,IF(F524="B",15,IF(F524="B-",16,"Code"))))))))</f>
        <v>Code</v>
      </c>
      <c r="AP524" s="260" t="n">
        <f aca="false">IF(AN524="Code",AO524,AN524)</f>
        <v>6</v>
      </c>
      <c r="AQ524" s="259" t="n">
        <f aca="false">AH524-(IF(ISERROR(VLOOKUP(A524,'WTD Last'!$A$1:$AQ$605,34,0)),0,VLOOKUP(A524,'WTD Last'!$A$1:$AQ$605,34,0)))</f>
        <v>111300.393772913</v>
      </c>
      <c r="AR524" s="270"/>
      <c r="AS524" s="259"/>
      <c r="AT524" s="259" t="n">
        <f aca="false">N524*(P524/100)/360</f>
        <v>916.666666666667</v>
      </c>
      <c r="AV524" s="261" t="n">
        <v>91784</v>
      </c>
      <c r="AW524" s="255"/>
      <c r="AX524" s="257"/>
    </row>
    <row r="525" customFormat="false" ht="12.75" hidden="false" customHeight="false" outlineLevel="0" collapsed="false">
      <c r="A525" s="255" t="n">
        <v>1762</v>
      </c>
      <c r="B525" s="255" t="n">
        <v>968</v>
      </c>
      <c r="C525" s="255" t="s">
        <v>2</v>
      </c>
      <c r="D525" s="255" t="s">
        <v>104</v>
      </c>
      <c r="E525" s="255" t="s">
        <v>113</v>
      </c>
      <c r="F525" s="255" t="s">
        <v>102</v>
      </c>
      <c r="G525" s="255" t="s">
        <v>96</v>
      </c>
      <c r="H525" s="255" t="s">
        <v>107</v>
      </c>
      <c r="I525" s="255" t="s">
        <v>98</v>
      </c>
      <c r="J525" s="256" t="s">
        <v>105</v>
      </c>
      <c r="K525" s="268" t="n">
        <v>36979</v>
      </c>
      <c r="L525" s="268" t="n">
        <v>38898</v>
      </c>
      <c r="M525" s="255" t="s">
        <v>100</v>
      </c>
      <c r="N525" s="257" t="n">
        <v>-20000000</v>
      </c>
      <c r="O525" s="257" t="n">
        <v>9257.539747</v>
      </c>
      <c r="P525" s="258" t="n">
        <v>1.65</v>
      </c>
      <c r="Q525" s="257" t="n">
        <v>151.481741</v>
      </c>
      <c r="R525" s="257" t="n">
        <v>151.481741</v>
      </c>
      <c r="S525" s="258" t="n">
        <v>0</v>
      </c>
      <c r="T525" s="257" t="n">
        <v>-125921.388915</v>
      </c>
      <c r="U525" s="257" t="n">
        <v>-1080.730848</v>
      </c>
      <c r="V525" s="257" t="n">
        <v>0</v>
      </c>
      <c r="W525" s="257" t="n">
        <v>-125921.388915</v>
      </c>
      <c r="X525" s="257" t="n">
        <v>0</v>
      </c>
      <c r="Y525" s="257" t="n">
        <v>-125921.388915</v>
      </c>
      <c r="Z525" s="257" t="n">
        <v>-125921.388915</v>
      </c>
      <c r="AA525" s="257" t="n">
        <v>0</v>
      </c>
      <c r="AB525" s="257" t="n">
        <v>0</v>
      </c>
      <c r="AC525" s="257" t="n">
        <v>-110496.018772913</v>
      </c>
      <c r="AD525" s="257" t="n">
        <v>-110496.018772913</v>
      </c>
      <c r="AF525" s="257" t="n">
        <v>0</v>
      </c>
      <c r="AG525" s="259" t="n">
        <f aca="false">IF(ISERROR(VLOOKUP(B525,Acc_Cash!$A:$H,3,FALSE())),0,VLOOKUP(B525,Acc_Cash!$A:$H,3,FALSE()))</f>
        <v>-804.375</v>
      </c>
      <c r="AH525" s="259" t="n">
        <f aca="false">AG525+AC525</f>
        <v>-111300.393772913</v>
      </c>
      <c r="AI525" s="259" t="n">
        <f aca="false">AH525-(IF(ISERROR(VLOOKUP(A525,'YTD Last'!$E$2:$Z$500,21,0)),0,VLOOKUP(A525,'YTD Last'!$E$2:$Z$500,21,0)))</f>
        <v>-111300.393772913</v>
      </c>
      <c r="AJ525" s="259" t="n">
        <f aca="false">AH525-IF(ISERROR(VLOOKUP(A525,'QTD Last'!$A$2:$AH$600,34,0)),0,VLOOKUP(A525,'QTD Last'!$A$2:$AH$600,34,0))</f>
        <v>-111300.393772913</v>
      </c>
      <c r="AK525" s="259" t="n">
        <f aca="false">AH525-IF(ISERROR(VLOOKUP(A525,'MTD Last'!$A$2:$AH$600,34,0)),0,VLOOKUP(A525,'MTD Last'!$A$2:$AH$600,34,0))</f>
        <v>-111300.393772913</v>
      </c>
      <c r="AL525" s="259" t="n">
        <f aca="false">AD525-AE525</f>
        <v>-110496.018772913</v>
      </c>
      <c r="AM525" s="269" t="str">
        <f aca="false">ROUND((L525-Control!$C$3)/365,0)&amp;" Year"</f>
        <v>-19 Year</v>
      </c>
      <c r="AN525" s="260" t="n">
        <f aca="false">IF(F525="AAA",1,IF(F525="AA+",2,IF(F525="AA",3,IF(F525="AA-",4,IF(F525="A+",5,IF(F525="A",6,IF(F525="A-",7,IF(F525="BBB+",8,"Code"))))))))</f>
        <v>6</v>
      </c>
      <c r="AO525" s="260" t="str">
        <f aca="false">IF(F525="BBB",9,IF(F525="BBB-",10,IF(F525="BB+",11,IF(F525="BB",12,IF(F525="BB-",13,IF(F525="B+",14,IF(F525="B",15,IF(F525="B-",16,"Code"))))))))</f>
        <v>Code</v>
      </c>
      <c r="AP525" s="260" t="n">
        <f aca="false">IF(AN525="Code",AO525,AN525)</f>
        <v>6</v>
      </c>
      <c r="AQ525" s="259" t="n">
        <f aca="false">AH525-(IF(ISERROR(VLOOKUP(A525,'WTD Last'!$A$1:$AQ$605,34,0)),0,VLOOKUP(A525,'WTD Last'!$A$1:$AQ$605,34,0)))</f>
        <v>-111300.393772913</v>
      </c>
      <c r="AR525" s="270"/>
      <c r="AS525" s="259"/>
      <c r="AT525" s="259" t="n">
        <f aca="false">N525*(P525/100)/360</f>
        <v>-916.666666666667</v>
      </c>
      <c r="AV525" s="261" t="n">
        <v>91784</v>
      </c>
      <c r="AW525" s="255"/>
      <c r="AX525" s="257"/>
    </row>
    <row r="526" customFormat="false" ht="12.75" hidden="false" customHeight="false" outlineLevel="0" collapsed="false">
      <c r="A526" s="255" t="n">
        <v>1763</v>
      </c>
      <c r="B526" s="255" t="n">
        <v>969</v>
      </c>
      <c r="C526" s="255" t="s">
        <v>2</v>
      </c>
      <c r="D526" s="255" t="s">
        <v>93</v>
      </c>
      <c r="E526" s="255" t="s">
        <v>114</v>
      </c>
      <c r="F526" s="255" t="s">
        <v>102</v>
      </c>
      <c r="G526" s="255" t="s">
        <v>96</v>
      </c>
      <c r="H526" s="255" t="s">
        <v>110</v>
      </c>
      <c r="I526" s="255" t="s">
        <v>98</v>
      </c>
      <c r="J526" s="256" t="s">
        <v>99</v>
      </c>
      <c r="K526" s="268" t="n">
        <v>36979</v>
      </c>
      <c r="L526" s="268" t="n">
        <v>38898</v>
      </c>
      <c r="M526" s="255" t="s">
        <v>100</v>
      </c>
      <c r="N526" s="257" t="n">
        <v>20000000</v>
      </c>
      <c r="O526" s="257" t="n">
        <v>-9320.075485</v>
      </c>
      <c r="P526" s="258" t="n">
        <v>1.65</v>
      </c>
      <c r="Q526" s="257" t="n">
        <v>156.038147</v>
      </c>
      <c r="R526" s="257" t="n">
        <v>156.038147</v>
      </c>
      <c r="S526" s="258" t="n">
        <v>0</v>
      </c>
      <c r="T526" s="257" t="n">
        <v>84417.387279</v>
      </c>
      <c r="U526" s="257" t="n">
        <v>1110.579059</v>
      </c>
      <c r="V526" s="257" t="n">
        <v>0</v>
      </c>
      <c r="W526" s="257" t="n">
        <v>84417.387279</v>
      </c>
      <c r="X526" s="257" t="n">
        <v>0</v>
      </c>
      <c r="Y526" s="257" t="n">
        <v>84417.387279</v>
      </c>
      <c r="Z526" s="257" t="n">
        <v>84417.387279</v>
      </c>
      <c r="AA526" s="257" t="n">
        <v>0</v>
      </c>
      <c r="AB526" s="257" t="n">
        <v>0</v>
      </c>
      <c r="AC526" s="257" t="n">
        <v>74076.2573373225</v>
      </c>
      <c r="AD526" s="257" t="n">
        <v>74076.2573373225</v>
      </c>
      <c r="AF526" s="257" t="n">
        <v>0</v>
      </c>
      <c r="AG526" s="259" t="n">
        <f aca="false">IF(ISERROR(VLOOKUP(B526,Acc_Cash!$A:$H,3,FALSE())),0,VLOOKUP(B526,Acc_Cash!$A:$H,3,FALSE()))</f>
        <v>804.375</v>
      </c>
      <c r="AH526" s="259" t="n">
        <f aca="false">AG526+AC526</f>
        <v>74880.6323373225</v>
      </c>
      <c r="AI526" s="259" t="n">
        <f aca="false">AH526-(IF(ISERROR(VLOOKUP(A526,'YTD Last'!$E$2:$Z$500,21,0)),0,VLOOKUP(A526,'YTD Last'!$E$2:$Z$500,21,0)))</f>
        <v>74880.6323373225</v>
      </c>
      <c r="AJ526" s="259" t="n">
        <f aca="false">AH526-IF(ISERROR(VLOOKUP(A526,'QTD Last'!$A$2:$AH$600,34,0)),0,VLOOKUP(A526,'QTD Last'!$A$2:$AH$600,34,0))</f>
        <v>74880.6323373225</v>
      </c>
      <c r="AK526" s="259" t="n">
        <f aca="false">AH526-IF(ISERROR(VLOOKUP(A526,'MTD Last'!$A$2:$AH$600,34,0)),0,VLOOKUP(A526,'MTD Last'!$A$2:$AH$600,34,0))</f>
        <v>74880.6323373225</v>
      </c>
      <c r="AL526" s="259" t="n">
        <f aca="false">AD526-AE526</f>
        <v>74076.2573373225</v>
      </c>
      <c r="AM526" s="269" t="str">
        <f aca="false">ROUND((L526-Control!$C$3)/365,0)&amp;" Year"</f>
        <v>-19 Year</v>
      </c>
      <c r="AN526" s="260" t="n">
        <f aca="false">IF(F526="AAA",1,IF(F526="AA+",2,IF(F526="AA",3,IF(F526="AA-",4,IF(F526="A+",5,IF(F526="A",6,IF(F526="A-",7,IF(F526="BBB+",8,"Code"))))))))</f>
        <v>6</v>
      </c>
      <c r="AO526" s="260" t="str">
        <f aca="false">IF(F526="BBB",9,IF(F526="BBB-",10,IF(F526="BB+",11,IF(F526="BB",12,IF(F526="BB-",13,IF(F526="B+",14,IF(F526="B",15,IF(F526="B-",16,"Code"))))))))</f>
        <v>Code</v>
      </c>
      <c r="AP526" s="260" t="n">
        <f aca="false">IF(AN526="Code",AO526,AN526)</f>
        <v>6</v>
      </c>
      <c r="AQ526" s="259" t="n">
        <f aca="false">AH526-(IF(ISERROR(VLOOKUP(A526,'WTD Last'!$A$1:$AQ$605,34,0)),0,VLOOKUP(A526,'WTD Last'!$A$1:$AQ$605,34,0)))</f>
        <v>74880.6323373225</v>
      </c>
      <c r="AR526" s="270"/>
      <c r="AS526" s="259"/>
      <c r="AT526" s="259" t="n">
        <f aca="false">N526*(P526/100)/360</f>
        <v>916.666666666667</v>
      </c>
      <c r="AV526" s="261" t="n">
        <v>81090</v>
      </c>
      <c r="AW526" s="255"/>
      <c r="AX526" s="257"/>
    </row>
    <row r="527" customFormat="false" ht="12.75" hidden="false" customHeight="false" outlineLevel="0" collapsed="false">
      <c r="A527" s="255" t="n">
        <v>1764</v>
      </c>
      <c r="B527" s="255" t="n">
        <v>970</v>
      </c>
      <c r="C527" s="255" t="s">
        <v>2</v>
      </c>
      <c r="D527" s="255" t="s">
        <v>104</v>
      </c>
      <c r="E527" s="255" t="s">
        <v>114</v>
      </c>
      <c r="F527" s="255" t="s">
        <v>102</v>
      </c>
      <c r="G527" s="255" t="s">
        <v>96</v>
      </c>
      <c r="H527" s="255" t="s">
        <v>110</v>
      </c>
      <c r="I527" s="255" t="s">
        <v>98</v>
      </c>
      <c r="J527" s="256" t="s">
        <v>105</v>
      </c>
      <c r="K527" s="268" t="n">
        <v>36979</v>
      </c>
      <c r="L527" s="268" t="n">
        <v>38898</v>
      </c>
      <c r="M527" s="255" t="s">
        <v>100</v>
      </c>
      <c r="N527" s="257" t="n">
        <v>-20000000</v>
      </c>
      <c r="O527" s="257" t="n">
        <v>9320.075485</v>
      </c>
      <c r="P527" s="258" t="n">
        <v>1.65</v>
      </c>
      <c r="Q527" s="257" t="n">
        <v>156.038147</v>
      </c>
      <c r="R527" s="257" t="n">
        <v>156.038147</v>
      </c>
      <c r="S527" s="258" t="n">
        <v>0</v>
      </c>
      <c r="T527" s="257" t="n">
        <v>-84417.387279</v>
      </c>
      <c r="U527" s="257" t="n">
        <v>-1110.579059</v>
      </c>
      <c r="V527" s="257" t="n">
        <v>0</v>
      </c>
      <c r="W527" s="257" t="n">
        <v>-84417.387279</v>
      </c>
      <c r="X527" s="257" t="n">
        <v>0</v>
      </c>
      <c r="Y527" s="257" t="n">
        <v>-84417.387279</v>
      </c>
      <c r="Z527" s="257" t="n">
        <v>-84417.387279</v>
      </c>
      <c r="AA527" s="257" t="n">
        <v>0</v>
      </c>
      <c r="AB527" s="257" t="n">
        <v>0</v>
      </c>
      <c r="AC527" s="257" t="n">
        <v>-74076.2573373225</v>
      </c>
      <c r="AD527" s="257" t="n">
        <v>-74076.2573373225</v>
      </c>
      <c r="AF527" s="257" t="n">
        <v>0</v>
      </c>
      <c r="AG527" s="259" t="n">
        <f aca="false">IF(ISERROR(VLOOKUP(B527,Acc_Cash!$A:$H,3,FALSE())),0,VLOOKUP(B527,Acc_Cash!$A:$H,3,FALSE()))</f>
        <v>-804.375</v>
      </c>
      <c r="AH527" s="259" t="n">
        <f aca="false">AG527+AC527</f>
        <v>-74880.6323373225</v>
      </c>
      <c r="AI527" s="259" t="n">
        <f aca="false">AH527-(IF(ISERROR(VLOOKUP(A527,'YTD Last'!$E$2:$Z$500,21,0)),0,VLOOKUP(A527,'YTD Last'!$E$2:$Z$500,21,0)))</f>
        <v>-74880.6323373225</v>
      </c>
      <c r="AJ527" s="259" t="n">
        <f aca="false">AH527-IF(ISERROR(VLOOKUP(A527,'QTD Last'!$A$2:$AH$600,34,0)),0,VLOOKUP(A527,'QTD Last'!$A$2:$AH$600,34,0))</f>
        <v>-74880.6323373225</v>
      </c>
      <c r="AK527" s="259" t="n">
        <f aca="false">AH527-IF(ISERROR(VLOOKUP(A527,'MTD Last'!$A$2:$AH$600,34,0)),0,VLOOKUP(A527,'MTD Last'!$A$2:$AH$600,34,0))</f>
        <v>-74880.6323373225</v>
      </c>
      <c r="AL527" s="259" t="n">
        <f aca="false">AD527-AE527</f>
        <v>-74076.2573373225</v>
      </c>
      <c r="AM527" s="269" t="str">
        <f aca="false">ROUND((L527-Control!$C$3)/365,0)&amp;" Year"</f>
        <v>-19 Year</v>
      </c>
      <c r="AN527" s="260" t="n">
        <f aca="false">IF(F527="AAA",1,IF(F527="AA+",2,IF(F527="AA",3,IF(F527="AA-",4,IF(F527="A+",5,IF(F527="A",6,IF(F527="A-",7,IF(F527="BBB+",8,"Code"))))))))</f>
        <v>6</v>
      </c>
      <c r="AO527" s="260" t="str">
        <f aca="false">IF(F527="BBB",9,IF(F527="BBB-",10,IF(F527="BB+",11,IF(F527="BB",12,IF(F527="BB-",13,IF(F527="B+",14,IF(F527="B",15,IF(F527="B-",16,"Code"))))))))</f>
        <v>Code</v>
      </c>
      <c r="AP527" s="260" t="n">
        <f aca="false">IF(AN527="Code",AO527,AN527)</f>
        <v>6</v>
      </c>
      <c r="AQ527" s="259" t="n">
        <f aca="false">AH527-(IF(ISERROR(VLOOKUP(A527,'WTD Last'!$A$1:$AQ$605,34,0)),0,VLOOKUP(A527,'WTD Last'!$A$1:$AQ$605,34,0)))</f>
        <v>-74880.6323373225</v>
      </c>
      <c r="AR527" s="270"/>
      <c r="AS527" s="259"/>
      <c r="AT527" s="259" t="n">
        <f aca="false">N527*(P527/100)/360</f>
        <v>-916.666666666667</v>
      </c>
      <c r="AV527" s="261" t="n">
        <v>81090</v>
      </c>
      <c r="AW527" s="255"/>
      <c r="AX527" s="257"/>
    </row>
    <row r="528" customFormat="false" ht="12.75" hidden="false" customHeight="false" outlineLevel="0" collapsed="false">
      <c r="A528" s="255" t="n">
        <v>1765</v>
      </c>
      <c r="B528" s="255" t="n">
        <v>971</v>
      </c>
      <c r="C528" s="255" t="s">
        <v>2</v>
      </c>
      <c r="D528" s="255" t="s">
        <v>93</v>
      </c>
      <c r="E528" s="255" t="s">
        <v>115</v>
      </c>
      <c r="F528" s="255" t="s">
        <v>116</v>
      </c>
      <c r="G528" s="255" t="s">
        <v>96</v>
      </c>
      <c r="H528" s="255" t="s">
        <v>117</v>
      </c>
      <c r="I528" s="255" t="s">
        <v>98</v>
      </c>
      <c r="J528" s="256" t="s">
        <v>99</v>
      </c>
      <c r="K528" s="268" t="n">
        <v>36979</v>
      </c>
      <c r="L528" s="268" t="n">
        <v>38898</v>
      </c>
      <c r="M528" s="255" t="s">
        <v>100</v>
      </c>
      <c r="N528" s="257" t="n">
        <v>20000000</v>
      </c>
      <c r="O528" s="257" t="n">
        <v>-9425.938735</v>
      </c>
      <c r="P528" s="258" t="n">
        <v>2.3</v>
      </c>
      <c r="Q528" s="257" t="n">
        <v>261.14713</v>
      </c>
      <c r="R528" s="257" t="n">
        <v>261.14713</v>
      </c>
      <c r="S528" s="258" t="n">
        <v>0</v>
      </c>
      <c r="T528" s="257" t="n">
        <v>-261215.919918</v>
      </c>
      <c r="U528" s="257" t="n">
        <v>1613.630897</v>
      </c>
      <c r="V528" s="257" t="n">
        <v>0</v>
      </c>
      <c r="W528" s="257" t="n">
        <v>-261215.919918</v>
      </c>
      <c r="X528" s="257" t="n">
        <v>0</v>
      </c>
      <c r="Y528" s="257" t="n">
        <v>-261215.919918</v>
      </c>
      <c r="Z528" s="257" t="n">
        <v>-261215.919918</v>
      </c>
      <c r="AA528" s="257" t="n">
        <v>0</v>
      </c>
      <c r="AB528" s="257" t="n">
        <v>0</v>
      </c>
      <c r="AC528" s="257" t="n">
        <v>-229216.969728045</v>
      </c>
      <c r="AD528" s="257" t="n">
        <v>-229216.969728045</v>
      </c>
      <c r="AF528" s="257" t="n">
        <v>0</v>
      </c>
      <c r="AG528" s="259" t="n">
        <f aca="false">IF(ISERROR(VLOOKUP(B528,Acc_Cash!$A:$H,3,FALSE())),0,VLOOKUP(B528,Acc_Cash!$A:$H,3,FALSE()))</f>
        <v>1121.25</v>
      </c>
      <c r="AH528" s="259" t="n">
        <f aca="false">AG528+AC528</f>
        <v>-228095.719728045</v>
      </c>
      <c r="AI528" s="259" t="n">
        <f aca="false">AH528-(IF(ISERROR(VLOOKUP(A528,'YTD Last'!$E$2:$Z$500,21,0)),0,VLOOKUP(A528,'YTD Last'!$E$2:$Z$500,21,0)))</f>
        <v>-228095.719728045</v>
      </c>
      <c r="AJ528" s="259" t="n">
        <f aca="false">AH528-IF(ISERROR(VLOOKUP(A528,'QTD Last'!$A$2:$AH$600,34,0)),0,VLOOKUP(A528,'QTD Last'!$A$2:$AH$600,34,0))</f>
        <v>-228095.719728045</v>
      </c>
      <c r="AK528" s="259" t="n">
        <f aca="false">AH528-IF(ISERROR(VLOOKUP(A528,'MTD Last'!$A$2:$AH$600,34,0)),0,VLOOKUP(A528,'MTD Last'!$A$2:$AH$600,34,0))</f>
        <v>-228095.719728045</v>
      </c>
      <c r="AL528" s="259" t="n">
        <f aca="false">AD528-AE528</f>
        <v>-229216.969728045</v>
      </c>
      <c r="AM528" s="269" t="str">
        <f aca="false">ROUND((L528-Control!$C$3)/365,0)&amp;" Year"</f>
        <v>-19 Year</v>
      </c>
      <c r="AN528" s="260" t="n">
        <f aca="false">IF(F528="AAA",1,IF(F528="AA+",2,IF(F528="AA",3,IF(F528="AA-",4,IF(F528="A+",5,IF(F528="A",6,IF(F528="A-",7,IF(F528="BBB+",8,"Code"))))))))</f>
        <v>8</v>
      </c>
      <c r="AO528" s="260" t="str">
        <f aca="false">IF(F528="BBB",9,IF(F528="BBB-",10,IF(F528="BB+",11,IF(F528="BB",12,IF(F528="BB-",13,IF(F528="B+",14,IF(F528="B",15,IF(F528="B-",16,"Code"))))))))</f>
        <v>Code</v>
      </c>
      <c r="AP528" s="260" t="n">
        <f aca="false">IF(AN528="Code",AO528,AN528)</f>
        <v>8</v>
      </c>
      <c r="AQ528" s="259" t="n">
        <f aca="false">AH528-(IF(ISERROR(VLOOKUP(A528,'WTD Last'!$A$1:$AQ$605,34,0)),0,VLOOKUP(A528,'WTD Last'!$A$1:$AQ$605,34,0)))</f>
        <v>-228095.719728045</v>
      </c>
      <c r="AR528" s="270"/>
      <c r="AS528" s="259"/>
      <c r="AT528" s="259" t="n">
        <f aca="false">N528*(P528/100)/360</f>
        <v>1277.77777777778</v>
      </c>
      <c r="AV528" s="261" t="n">
        <v>92896</v>
      </c>
      <c r="AW528" s="255"/>
      <c r="AX528" s="257"/>
    </row>
    <row r="529" customFormat="false" ht="12.75" hidden="false" customHeight="false" outlineLevel="0" collapsed="false">
      <c r="A529" s="255" t="n">
        <v>1766</v>
      </c>
      <c r="B529" s="255" t="n">
        <v>972</v>
      </c>
      <c r="C529" s="255" t="s">
        <v>2</v>
      </c>
      <c r="D529" s="255" t="s">
        <v>104</v>
      </c>
      <c r="E529" s="255" t="s">
        <v>115</v>
      </c>
      <c r="F529" s="255" t="s">
        <v>116</v>
      </c>
      <c r="G529" s="255" t="s">
        <v>96</v>
      </c>
      <c r="H529" s="255" t="s">
        <v>117</v>
      </c>
      <c r="I529" s="255" t="s">
        <v>98</v>
      </c>
      <c r="J529" s="256" t="s">
        <v>105</v>
      </c>
      <c r="K529" s="268" t="n">
        <v>36979</v>
      </c>
      <c r="L529" s="268" t="n">
        <v>38898</v>
      </c>
      <c r="M529" s="255" t="s">
        <v>100</v>
      </c>
      <c r="N529" s="257" t="n">
        <v>-20000000</v>
      </c>
      <c r="O529" s="257" t="n">
        <v>9425.938735</v>
      </c>
      <c r="P529" s="258" t="n">
        <v>2.3</v>
      </c>
      <c r="Q529" s="257" t="n">
        <v>261.14713</v>
      </c>
      <c r="R529" s="257" t="n">
        <v>261.14713</v>
      </c>
      <c r="S529" s="258" t="n">
        <v>0</v>
      </c>
      <c r="T529" s="257" t="n">
        <v>261215.919918</v>
      </c>
      <c r="U529" s="257" t="n">
        <v>-1613.630897</v>
      </c>
      <c r="V529" s="257" t="n">
        <v>0</v>
      </c>
      <c r="W529" s="257" t="n">
        <v>261215.919918</v>
      </c>
      <c r="X529" s="257" t="n">
        <v>0</v>
      </c>
      <c r="Y529" s="257" t="n">
        <v>261215.919918</v>
      </c>
      <c r="Z529" s="257" t="n">
        <v>261215.919918</v>
      </c>
      <c r="AA529" s="257" t="n">
        <v>0</v>
      </c>
      <c r="AB529" s="257" t="n">
        <v>0</v>
      </c>
      <c r="AC529" s="257" t="n">
        <v>229216.969728045</v>
      </c>
      <c r="AD529" s="257" t="n">
        <v>229216.969728045</v>
      </c>
      <c r="AF529" s="257" t="n">
        <v>0</v>
      </c>
      <c r="AG529" s="259" t="n">
        <f aca="false">IF(ISERROR(VLOOKUP(B529,Acc_Cash!$A:$H,3,FALSE())),0,VLOOKUP(B529,Acc_Cash!$A:$H,3,FALSE()))</f>
        <v>-1121.25</v>
      </c>
      <c r="AH529" s="259" t="n">
        <f aca="false">AG529+AC529</f>
        <v>228095.719728045</v>
      </c>
      <c r="AI529" s="259" t="n">
        <f aca="false">AH529-(IF(ISERROR(VLOOKUP(A529,'YTD Last'!$E$2:$Z$500,21,0)),0,VLOOKUP(A529,'YTD Last'!$E$2:$Z$500,21,0)))</f>
        <v>228095.719728045</v>
      </c>
      <c r="AJ529" s="259" t="n">
        <f aca="false">AH529-IF(ISERROR(VLOOKUP(A529,'QTD Last'!$A$2:$AH$600,34,0)),0,VLOOKUP(A529,'QTD Last'!$A$2:$AH$600,34,0))</f>
        <v>228095.719728045</v>
      </c>
      <c r="AK529" s="259" t="n">
        <f aca="false">AH529-IF(ISERROR(VLOOKUP(A529,'MTD Last'!$A$2:$AH$600,34,0)),0,VLOOKUP(A529,'MTD Last'!$A$2:$AH$600,34,0))</f>
        <v>228095.719728045</v>
      </c>
      <c r="AL529" s="259" t="n">
        <f aca="false">AD529-AE529</f>
        <v>229216.969728045</v>
      </c>
      <c r="AM529" s="269" t="str">
        <f aca="false">ROUND((L529-Control!$C$3)/365,0)&amp;" Year"</f>
        <v>-19 Year</v>
      </c>
      <c r="AN529" s="260" t="n">
        <f aca="false">IF(F529="AAA",1,IF(F529="AA+",2,IF(F529="AA",3,IF(F529="AA-",4,IF(F529="A+",5,IF(F529="A",6,IF(F529="A-",7,IF(F529="BBB+",8,"Code"))))))))</f>
        <v>8</v>
      </c>
      <c r="AO529" s="260" t="str">
        <f aca="false">IF(F529="BBB",9,IF(F529="BBB-",10,IF(F529="BB+",11,IF(F529="BB",12,IF(F529="BB-",13,IF(F529="B+",14,IF(F529="B",15,IF(F529="B-",16,"Code"))))))))</f>
        <v>Code</v>
      </c>
      <c r="AP529" s="260" t="n">
        <f aca="false">IF(AN529="Code",AO529,AN529)</f>
        <v>8</v>
      </c>
      <c r="AQ529" s="259" t="n">
        <f aca="false">AH529-(IF(ISERROR(VLOOKUP(A529,'WTD Last'!$A$1:$AQ$605,34,0)),0,VLOOKUP(A529,'WTD Last'!$A$1:$AQ$605,34,0)))</f>
        <v>228095.719728045</v>
      </c>
      <c r="AR529" s="270"/>
      <c r="AS529" s="259"/>
      <c r="AT529" s="259" t="n">
        <f aca="false">N529*(P529/100)/360</f>
        <v>-1277.77777777778</v>
      </c>
      <c r="AV529" s="261" t="n">
        <v>92896</v>
      </c>
      <c r="AW529" s="255"/>
      <c r="AX529" s="257"/>
    </row>
    <row r="530" customFormat="false" ht="12.75" hidden="false" customHeight="false" outlineLevel="0" collapsed="false">
      <c r="K530" s="268"/>
      <c r="L530" s="268"/>
      <c r="X530" s="257" t="n">
        <f aca="false">SUM(X2:X529)</f>
        <v>593858.073753</v>
      </c>
      <c r="Y530" s="257" t="n">
        <f aca="false">SUM(Y2:Y529)</f>
        <v>391086.270478</v>
      </c>
      <c r="AD530" s="257" t="n">
        <f aca="false">SUM(AD2:AD529)</f>
        <v>-194990.993277668</v>
      </c>
      <c r="AH530" s="259"/>
      <c r="AL530" s="259"/>
      <c r="AM530" s="269"/>
      <c r="AR530" s="270"/>
      <c r="AS530" s="259"/>
    </row>
    <row r="531" customFormat="false" ht="12.75" hidden="false" customHeight="false" outlineLevel="0" collapsed="false">
      <c r="K531" s="268"/>
      <c r="L531" s="268"/>
      <c r="AH531" s="259"/>
      <c r="AL531" s="259"/>
      <c r="AM531" s="269"/>
      <c r="AR531" s="270"/>
      <c r="AS531" s="259"/>
    </row>
    <row r="532" customFormat="false" ht="12.75" hidden="false" customHeight="false" outlineLevel="0" collapsed="false">
      <c r="K532" s="268"/>
      <c r="L532" s="268"/>
      <c r="AH532" s="259"/>
      <c r="AL532" s="259"/>
      <c r="AM532" s="269"/>
      <c r="AR532" s="270"/>
      <c r="AS532" s="259"/>
    </row>
    <row r="533" customFormat="false" ht="12.75" hidden="false" customHeight="false" outlineLevel="0" collapsed="false">
      <c r="K533" s="268"/>
      <c r="L533" s="268"/>
      <c r="AH533" s="259"/>
      <c r="AL533" s="259"/>
      <c r="AM533" s="269"/>
      <c r="AR533" s="270"/>
      <c r="AS533" s="259"/>
    </row>
    <row r="534" customFormat="false" ht="12.75" hidden="false" customHeight="false" outlineLevel="0" collapsed="false">
      <c r="K534" s="268"/>
      <c r="L534" s="268"/>
      <c r="AH534" s="259"/>
      <c r="AL534" s="259"/>
      <c r="AM534" s="269"/>
      <c r="AR534" s="270"/>
      <c r="AS534" s="259"/>
    </row>
    <row r="535" customFormat="false" ht="12.75" hidden="false" customHeight="false" outlineLevel="0" collapsed="false">
      <c r="K535" s="268"/>
      <c r="L535" s="268"/>
      <c r="AH535" s="259"/>
      <c r="AL535" s="259"/>
      <c r="AM535" s="269"/>
      <c r="AR535" s="270"/>
      <c r="AS535" s="259"/>
    </row>
    <row r="536" customFormat="false" ht="12.75" hidden="false" customHeight="false" outlineLevel="0" collapsed="false">
      <c r="K536" s="268"/>
      <c r="L536" s="268"/>
      <c r="AH536" s="259"/>
      <c r="AL536" s="259"/>
      <c r="AM536" s="269"/>
      <c r="AR536" s="270"/>
      <c r="AS536" s="259"/>
    </row>
    <row r="537" customFormat="false" ht="12.75" hidden="false" customHeight="false" outlineLevel="0" collapsed="false">
      <c r="K537" s="268"/>
      <c r="L537" s="268"/>
      <c r="AH537" s="259"/>
      <c r="AL537" s="259"/>
      <c r="AM537" s="269"/>
      <c r="AR537" s="270"/>
      <c r="AS537" s="259"/>
    </row>
    <row r="538" customFormat="false" ht="12.75" hidden="false" customHeight="false" outlineLevel="0" collapsed="false">
      <c r="K538" s="268"/>
      <c r="L538" s="268"/>
      <c r="AH538" s="259"/>
      <c r="AL538" s="259"/>
      <c r="AM538" s="269"/>
      <c r="AR538" s="270"/>
      <c r="AS538" s="259"/>
    </row>
    <row r="539" customFormat="false" ht="12.75" hidden="false" customHeight="false" outlineLevel="0" collapsed="false">
      <c r="K539" s="268"/>
      <c r="L539" s="268"/>
      <c r="AH539" s="259"/>
      <c r="AL539" s="259"/>
      <c r="AM539" s="269"/>
      <c r="AR539" s="270"/>
      <c r="AS539" s="259"/>
    </row>
    <row r="540" customFormat="false" ht="12.75" hidden="false" customHeight="false" outlineLevel="0" collapsed="false">
      <c r="K540" s="268"/>
      <c r="L540" s="268"/>
      <c r="AH540" s="259"/>
      <c r="AL540" s="259"/>
      <c r="AM540" s="269"/>
      <c r="AR540" s="270"/>
      <c r="AS540" s="259"/>
    </row>
    <row r="541" customFormat="false" ht="12.75" hidden="false" customHeight="false" outlineLevel="0" collapsed="false">
      <c r="K541" s="268"/>
      <c r="L541" s="268"/>
      <c r="AH541" s="259"/>
      <c r="AL541" s="259"/>
      <c r="AM541" s="269"/>
      <c r="AR541" s="270"/>
      <c r="AS541" s="259"/>
    </row>
    <row r="542" customFormat="false" ht="12.75" hidden="false" customHeight="false" outlineLevel="0" collapsed="false">
      <c r="K542" s="268"/>
      <c r="L542" s="268"/>
      <c r="AH542" s="259"/>
      <c r="AL542" s="259"/>
      <c r="AM542" s="269"/>
      <c r="AR542" s="270"/>
      <c r="AS542" s="259"/>
    </row>
    <row r="543" customFormat="false" ht="12.75" hidden="false" customHeight="false" outlineLevel="0" collapsed="false">
      <c r="K543" s="268"/>
      <c r="L543" s="268"/>
      <c r="AH543" s="259"/>
      <c r="AL543" s="259"/>
      <c r="AM543" s="269"/>
      <c r="AR543" s="270"/>
      <c r="AS543" s="259"/>
    </row>
    <row r="544" customFormat="false" ht="12.75" hidden="false" customHeight="false" outlineLevel="0" collapsed="false">
      <c r="K544" s="268"/>
      <c r="L544" s="268"/>
      <c r="AH544" s="259"/>
      <c r="AL544" s="259"/>
      <c r="AM544" s="269"/>
      <c r="AR544" s="270"/>
      <c r="AS544" s="259"/>
    </row>
    <row r="545" customFormat="false" ht="12.75" hidden="false" customHeight="false" outlineLevel="0" collapsed="false">
      <c r="K545" s="268"/>
      <c r="L545" s="268"/>
      <c r="AH545" s="259"/>
      <c r="AL545" s="259"/>
      <c r="AM545" s="269"/>
      <c r="AR545" s="270"/>
      <c r="AS545" s="259"/>
    </row>
    <row r="546" customFormat="false" ht="12.75" hidden="false" customHeight="false" outlineLevel="0" collapsed="false">
      <c r="K546" s="268"/>
      <c r="L546" s="268"/>
      <c r="AH546" s="259"/>
      <c r="AL546" s="259"/>
      <c r="AM546" s="269"/>
      <c r="AR546" s="270"/>
      <c r="AS546" s="259"/>
    </row>
    <row r="547" customFormat="false" ht="12.75" hidden="false" customHeight="false" outlineLevel="0" collapsed="false">
      <c r="K547" s="268"/>
      <c r="L547" s="268"/>
      <c r="AH547" s="259"/>
      <c r="AL547" s="259"/>
      <c r="AM547" s="269"/>
      <c r="AR547" s="270"/>
      <c r="AS547" s="259"/>
    </row>
    <row r="548" customFormat="false" ht="12.75" hidden="false" customHeight="false" outlineLevel="0" collapsed="false">
      <c r="K548" s="268"/>
      <c r="L548" s="268"/>
      <c r="AH548" s="259"/>
      <c r="AL548" s="259"/>
      <c r="AM548" s="269"/>
      <c r="AR548" s="270"/>
      <c r="AS548" s="259"/>
    </row>
    <row r="549" customFormat="false" ht="12.75" hidden="false" customHeight="false" outlineLevel="0" collapsed="false">
      <c r="K549" s="268"/>
      <c r="L549" s="268"/>
      <c r="AH549" s="259"/>
      <c r="AL549" s="259"/>
      <c r="AM549" s="269"/>
      <c r="AR549" s="270"/>
      <c r="AS549" s="259"/>
    </row>
    <row r="550" customFormat="false" ht="12.75" hidden="false" customHeight="false" outlineLevel="0" collapsed="false">
      <c r="K550" s="268"/>
      <c r="L550" s="268"/>
      <c r="AH550" s="259"/>
      <c r="AL550" s="259"/>
      <c r="AM550" s="269"/>
      <c r="AR550" s="270"/>
      <c r="AS550" s="259"/>
    </row>
    <row r="551" customFormat="false" ht="12.75" hidden="false" customHeight="false" outlineLevel="0" collapsed="false">
      <c r="K551" s="268"/>
      <c r="L551" s="268"/>
      <c r="AH551" s="259"/>
      <c r="AL551" s="259"/>
      <c r="AM551" s="269"/>
      <c r="AR551" s="270"/>
      <c r="AS551" s="259"/>
    </row>
    <row r="552" customFormat="false" ht="12.75" hidden="false" customHeight="false" outlineLevel="0" collapsed="false">
      <c r="K552" s="268"/>
      <c r="L552" s="268"/>
      <c r="AH552" s="259"/>
      <c r="AL552" s="259"/>
      <c r="AM552" s="269"/>
      <c r="AR552" s="270"/>
      <c r="AS552" s="259"/>
    </row>
    <row r="553" customFormat="false" ht="12.75" hidden="false" customHeight="false" outlineLevel="0" collapsed="false">
      <c r="K553" s="268"/>
      <c r="L553" s="268"/>
      <c r="AH553" s="259"/>
      <c r="AL553" s="259"/>
      <c r="AM553" s="269"/>
      <c r="AR553" s="270"/>
      <c r="AS553" s="259"/>
    </row>
    <row r="554" customFormat="false" ht="12.75" hidden="false" customHeight="false" outlineLevel="0" collapsed="false">
      <c r="K554" s="268"/>
      <c r="L554" s="268"/>
      <c r="AH554" s="259"/>
      <c r="AL554" s="259"/>
      <c r="AM554" s="269"/>
      <c r="AR554" s="270"/>
      <c r="AS554" s="259"/>
    </row>
    <row r="555" customFormat="false" ht="12.75" hidden="false" customHeight="false" outlineLevel="0" collapsed="false">
      <c r="K555" s="268"/>
      <c r="L555" s="268"/>
      <c r="AH555" s="259"/>
      <c r="AL555" s="259"/>
      <c r="AM555" s="269"/>
      <c r="AR555" s="270"/>
      <c r="AS555" s="259"/>
    </row>
    <row r="556" customFormat="false" ht="12.75" hidden="false" customHeight="false" outlineLevel="0" collapsed="false">
      <c r="K556" s="268"/>
      <c r="L556" s="268"/>
      <c r="AH556" s="259"/>
      <c r="AL556" s="259"/>
      <c r="AM556" s="269"/>
      <c r="AR556" s="270"/>
      <c r="AS556" s="259"/>
    </row>
    <row r="557" customFormat="false" ht="12.75" hidden="false" customHeight="false" outlineLevel="0" collapsed="false">
      <c r="K557" s="268"/>
      <c r="L557" s="268"/>
      <c r="AH557" s="259"/>
      <c r="AL557" s="259"/>
      <c r="AM557" s="269"/>
      <c r="AR557" s="270"/>
      <c r="AS557" s="259"/>
    </row>
    <row r="558" customFormat="false" ht="12.75" hidden="false" customHeight="false" outlineLevel="0" collapsed="false">
      <c r="K558" s="268"/>
      <c r="L558" s="268"/>
      <c r="AH558" s="259"/>
      <c r="AL558" s="259"/>
      <c r="AM558" s="269"/>
      <c r="AR558" s="270"/>
      <c r="AS558" s="259"/>
    </row>
    <row r="559" customFormat="false" ht="12.75" hidden="false" customHeight="false" outlineLevel="0" collapsed="false">
      <c r="K559" s="268"/>
      <c r="L559" s="268"/>
      <c r="AH559" s="259"/>
      <c r="AL559" s="259"/>
      <c r="AM559" s="269"/>
      <c r="AR559" s="270"/>
      <c r="AS559" s="259"/>
    </row>
    <row r="560" customFormat="false" ht="12.75" hidden="false" customHeight="false" outlineLevel="0" collapsed="false">
      <c r="K560" s="268"/>
      <c r="L560" s="268"/>
      <c r="AH560" s="259"/>
      <c r="AL560" s="259"/>
      <c r="AM560" s="269"/>
      <c r="AR560" s="270"/>
      <c r="AS560" s="259"/>
    </row>
    <row r="561" customFormat="false" ht="12.75" hidden="false" customHeight="false" outlineLevel="0" collapsed="false">
      <c r="K561" s="268"/>
      <c r="L561" s="268"/>
      <c r="AH561" s="259"/>
      <c r="AL561" s="259"/>
      <c r="AM561" s="269"/>
      <c r="AR561" s="270"/>
      <c r="AS561" s="259"/>
    </row>
    <row r="562" customFormat="false" ht="12.75" hidden="false" customHeight="false" outlineLevel="0" collapsed="false">
      <c r="K562" s="268"/>
      <c r="L562" s="268"/>
      <c r="AH562" s="259"/>
      <c r="AL562" s="259"/>
      <c r="AM562" s="269"/>
      <c r="AR562" s="270"/>
      <c r="AS562" s="259"/>
    </row>
    <row r="563" customFormat="false" ht="12.75" hidden="false" customHeight="false" outlineLevel="0" collapsed="false">
      <c r="K563" s="268"/>
      <c r="L563" s="268"/>
      <c r="AH563" s="259"/>
      <c r="AL563" s="259"/>
      <c r="AM563" s="269"/>
      <c r="AR563" s="270"/>
      <c r="AS563" s="259"/>
    </row>
    <row r="564" customFormat="false" ht="12.75" hidden="false" customHeight="false" outlineLevel="0" collapsed="false">
      <c r="K564" s="268"/>
      <c r="L564" s="268"/>
      <c r="AH564" s="259"/>
      <c r="AL564" s="259"/>
      <c r="AM564" s="269"/>
      <c r="AR564" s="270"/>
      <c r="AS564" s="259"/>
    </row>
    <row r="565" customFormat="false" ht="12.75" hidden="false" customHeight="false" outlineLevel="0" collapsed="false">
      <c r="K565" s="268"/>
      <c r="L565" s="268"/>
      <c r="AH565" s="259"/>
      <c r="AL565" s="259"/>
      <c r="AM565" s="269"/>
      <c r="AR565" s="270"/>
      <c r="AS565" s="259"/>
    </row>
    <row r="566" customFormat="false" ht="12.75" hidden="false" customHeight="false" outlineLevel="0" collapsed="false">
      <c r="K566" s="268"/>
      <c r="L566" s="268"/>
      <c r="AH566" s="259"/>
      <c r="AL566" s="259"/>
      <c r="AM566" s="269"/>
      <c r="AR566" s="270"/>
      <c r="AS566" s="259"/>
    </row>
    <row r="567" customFormat="false" ht="12.75" hidden="false" customHeight="false" outlineLevel="0" collapsed="false">
      <c r="K567" s="268"/>
      <c r="L567" s="268"/>
      <c r="AH567" s="259"/>
      <c r="AL567" s="259"/>
      <c r="AM567" s="269"/>
      <c r="AR567" s="270"/>
      <c r="AS567" s="259"/>
    </row>
    <row r="568" customFormat="false" ht="12.75" hidden="false" customHeight="false" outlineLevel="0" collapsed="false">
      <c r="K568" s="268"/>
      <c r="L568" s="268"/>
      <c r="AH568" s="259"/>
      <c r="AL568" s="259"/>
      <c r="AM568" s="269"/>
      <c r="AR568" s="270"/>
      <c r="AS568" s="259"/>
    </row>
    <row r="569" customFormat="false" ht="12.75" hidden="false" customHeight="false" outlineLevel="0" collapsed="false">
      <c r="K569" s="268"/>
      <c r="L569" s="268"/>
      <c r="AH569" s="259"/>
      <c r="AL569" s="259"/>
      <c r="AM569" s="269"/>
      <c r="AR569" s="270"/>
      <c r="AS569" s="259"/>
    </row>
    <row r="570" customFormat="false" ht="12.75" hidden="false" customHeight="false" outlineLevel="0" collapsed="false">
      <c r="K570" s="268"/>
      <c r="L570" s="268"/>
      <c r="AH570" s="259"/>
      <c r="AL570" s="259"/>
      <c r="AM570" s="269"/>
      <c r="AR570" s="270"/>
      <c r="AS570" s="259"/>
    </row>
    <row r="571" customFormat="false" ht="12.75" hidden="false" customHeight="false" outlineLevel="0" collapsed="false">
      <c r="K571" s="268"/>
      <c r="L571" s="268"/>
      <c r="AH571" s="259"/>
      <c r="AL571" s="259"/>
      <c r="AM571" s="269"/>
      <c r="AR571" s="270"/>
      <c r="AS571" s="259"/>
    </row>
    <row r="572" customFormat="false" ht="12.75" hidden="false" customHeight="false" outlineLevel="0" collapsed="false">
      <c r="K572" s="268"/>
      <c r="L572" s="268"/>
      <c r="AH572" s="259"/>
      <c r="AL572" s="259"/>
      <c r="AM572" s="269"/>
      <c r="AR572" s="270"/>
      <c r="AS572" s="259"/>
    </row>
    <row r="573" customFormat="false" ht="12.75" hidden="false" customHeight="false" outlineLevel="0" collapsed="false">
      <c r="K573" s="268"/>
      <c r="L573" s="268"/>
      <c r="AH573" s="259"/>
      <c r="AL573" s="259"/>
      <c r="AM573" s="269"/>
      <c r="AR573" s="270"/>
      <c r="AS573" s="259"/>
    </row>
    <row r="574" customFormat="false" ht="12.75" hidden="false" customHeight="false" outlineLevel="0" collapsed="false">
      <c r="K574" s="268"/>
      <c r="L574" s="268"/>
      <c r="AH574" s="259"/>
      <c r="AL574" s="259"/>
      <c r="AM574" s="269"/>
      <c r="AR574" s="270"/>
      <c r="AS574" s="259"/>
    </row>
    <row r="575" customFormat="false" ht="12.75" hidden="false" customHeight="false" outlineLevel="0" collapsed="false">
      <c r="K575" s="268"/>
      <c r="L575" s="268"/>
      <c r="AH575" s="259"/>
      <c r="AL575" s="259"/>
      <c r="AM575" s="269"/>
      <c r="AR575" s="270"/>
      <c r="AS575" s="259"/>
    </row>
    <row r="576" customFormat="false" ht="12.75" hidden="false" customHeight="false" outlineLevel="0" collapsed="false">
      <c r="K576" s="268"/>
      <c r="L576" s="268"/>
      <c r="AH576" s="259"/>
      <c r="AL576" s="259"/>
      <c r="AM576" s="269"/>
      <c r="AR576" s="270"/>
      <c r="AS576" s="259"/>
    </row>
    <row r="577" customFormat="false" ht="12.75" hidden="false" customHeight="false" outlineLevel="0" collapsed="false">
      <c r="K577" s="268"/>
      <c r="L577" s="268"/>
      <c r="AH577" s="259"/>
      <c r="AL577" s="259"/>
      <c r="AM577" s="269"/>
      <c r="AR577" s="270"/>
      <c r="AS577" s="259"/>
    </row>
    <row r="578" customFormat="false" ht="12.75" hidden="false" customHeight="false" outlineLevel="0" collapsed="false">
      <c r="K578" s="268"/>
      <c r="L578" s="268"/>
      <c r="AH578" s="259"/>
      <c r="AL578" s="259"/>
      <c r="AM578" s="269"/>
      <c r="AR578" s="270"/>
      <c r="AS578" s="259"/>
    </row>
    <row r="579" customFormat="false" ht="12.75" hidden="false" customHeight="false" outlineLevel="0" collapsed="false">
      <c r="K579" s="268"/>
      <c r="L579" s="268"/>
      <c r="AH579" s="259"/>
      <c r="AL579" s="259"/>
      <c r="AM579" s="269"/>
      <c r="AR579" s="270"/>
      <c r="AS579" s="259"/>
    </row>
    <row r="580" customFormat="false" ht="12.75" hidden="false" customHeight="false" outlineLevel="0" collapsed="false">
      <c r="K580" s="268"/>
      <c r="L580" s="268"/>
      <c r="AH580" s="259"/>
      <c r="AL580" s="259"/>
      <c r="AM580" s="269"/>
      <c r="AR580" s="270"/>
      <c r="AS580" s="259"/>
    </row>
    <row r="581" customFormat="false" ht="12.75" hidden="false" customHeight="false" outlineLevel="0" collapsed="false">
      <c r="K581" s="268"/>
      <c r="L581" s="268"/>
      <c r="AH581" s="259"/>
      <c r="AL581" s="259"/>
      <c r="AM581" s="269"/>
      <c r="AR581" s="270"/>
      <c r="AS581" s="259"/>
    </row>
    <row r="582" customFormat="false" ht="12.75" hidden="false" customHeight="false" outlineLevel="0" collapsed="false">
      <c r="K582" s="268"/>
      <c r="L582" s="268"/>
      <c r="AH582" s="259"/>
      <c r="AL582" s="259"/>
      <c r="AM582" s="269"/>
      <c r="AR582" s="270"/>
      <c r="AS582" s="259"/>
    </row>
    <row r="583" customFormat="false" ht="12.75" hidden="false" customHeight="false" outlineLevel="0" collapsed="false">
      <c r="K583" s="268"/>
      <c r="L583" s="268"/>
      <c r="AH583" s="259"/>
      <c r="AL583" s="259"/>
      <c r="AM583" s="269"/>
      <c r="AR583" s="270"/>
      <c r="AS583" s="259"/>
    </row>
    <row r="584" customFormat="false" ht="12.75" hidden="false" customHeight="false" outlineLevel="0" collapsed="false">
      <c r="K584" s="268"/>
      <c r="L584" s="268"/>
      <c r="AH584" s="259"/>
      <c r="AL584" s="259"/>
      <c r="AM584" s="269"/>
      <c r="AR584" s="270"/>
      <c r="AS584" s="259"/>
    </row>
    <row r="585" customFormat="false" ht="12.75" hidden="false" customHeight="false" outlineLevel="0" collapsed="false">
      <c r="K585" s="268"/>
      <c r="L585" s="268"/>
      <c r="AH585" s="259"/>
      <c r="AL585" s="259"/>
      <c r="AM585" s="269"/>
      <c r="AR585" s="270"/>
      <c r="AS585" s="259"/>
    </row>
    <row r="586" customFormat="false" ht="12.75" hidden="false" customHeight="false" outlineLevel="0" collapsed="false">
      <c r="K586" s="268"/>
      <c r="L586" s="268"/>
      <c r="AH586" s="259"/>
      <c r="AL586" s="259"/>
      <c r="AM586" s="269"/>
      <c r="AR586" s="270"/>
      <c r="AS586" s="259"/>
    </row>
    <row r="587" customFormat="false" ht="12.75" hidden="false" customHeight="false" outlineLevel="0" collapsed="false">
      <c r="K587" s="268"/>
      <c r="L587" s="268"/>
      <c r="AH587" s="259"/>
      <c r="AL587" s="259"/>
      <c r="AM587" s="269"/>
      <c r="AR587" s="270"/>
      <c r="AS587" s="259"/>
    </row>
    <row r="588" customFormat="false" ht="12.75" hidden="false" customHeight="false" outlineLevel="0" collapsed="false">
      <c r="K588" s="268"/>
      <c r="L588" s="268"/>
      <c r="AH588" s="259"/>
      <c r="AL588" s="259"/>
      <c r="AM588" s="269"/>
      <c r="AR588" s="270"/>
      <c r="AS588" s="259"/>
    </row>
    <row r="589" customFormat="false" ht="12.75" hidden="false" customHeight="false" outlineLevel="0" collapsed="false">
      <c r="K589" s="268"/>
      <c r="L589" s="268"/>
      <c r="AH589" s="259"/>
      <c r="AL589" s="259"/>
      <c r="AM589" s="269"/>
      <c r="AR589" s="270"/>
      <c r="AS589" s="259"/>
    </row>
    <row r="590" customFormat="false" ht="12.75" hidden="false" customHeight="false" outlineLevel="0" collapsed="false">
      <c r="K590" s="268"/>
      <c r="L590" s="268"/>
      <c r="AH590" s="259"/>
      <c r="AL590" s="259"/>
      <c r="AM590" s="269"/>
      <c r="AR590" s="270"/>
      <c r="AS590" s="259"/>
    </row>
    <row r="591" customFormat="false" ht="12.75" hidden="false" customHeight="false" outlineLevel="0" collapsed="false">
      <c r="K591" s="268"/>
      <c r="L591" s="268"/>
      <c r="AH591" s="259"/>
      <c r="AL591" s="259"/>
      <c r="AM591" s="269"/>
      <c r="AR591" s="270"/>
      <c r="AS591" s="259"/>
    </row>
    <row r="592" customFormat="false" ht="12.75" hidden="false" customHeight="false" outlineLevel="0" collapsed="false">
      <c r="K592" s="268"/>
      <c r="L592" s="268"/>
      <c r="AH592" s="259"/>
      <c r="AL592" s="259"/>
      <c r="AM592" s="269"/>
      <c r="AR592" s="270"/>
      <c r="AS592" s="259"/>
    </row>
    <row r="593" customFormat="false" ht="12.75" hidden="false" customHeight="false" outlineLevel="0" collapsed="false">
      <c r="K593" s="268"/>
      <c r="L593" s="268"/>
      <c r="AH593" s="259"/>
      <c r="AL593" s="259"/>
      <c r="AM593" s="269"/>
      <c r="AR593" s="270"/>
      <c r="AS593" s="259"/>
    </row>
    <row r="594" customFormat="false" ht="12.75" hidden="false" customHeight="false" outlineLevel="0" collapsed="false">
      <c r="K594" s="268"/>
      <c r="L594" s="268"/>
      <c r="AH594" s="259"/>
      <c r="AL594" s="259"/>
      <c r="AM594" s="269"/>
      <c r="AR594" s="270"/>
      <c r="AS594" s="259"/>
    </row>
    <row r="595" customFormat="false" ht="12.75" hidden="false" customHeight="false" outlineLevel="0" collapsed="false">
      <c r="K595" s="268"/>
      <c r="L595" s="268"/>
      <c r="AH595" s="259"/>
      <c r="AL595" s="259"/>
      <c r="AM595" s="269"/>
      <c r="AR595" s="270"/>
      <c r="AS595" s="259"/>
    </row>
    <row r="596" customFormat="false" ht="12.75" hidden="false" customHeight="false" outlineLevel="0" collapsed="false">
      <c r="K596" s="268"/>
      <c r="L596" s="268"/>
      <c r="AH596" s="259"/>
      <c r="AL596" s="259"/>
      <c r="AM596" s="269"/>
      <c r="AR596" s="270"/>
      <c r="AS596" s="259"/>
    </row>
    <row r="597" customFormat="false" ht="12.75" hidden="false" customHeight="false" outlineLevel="0" collapsed="false">
      <c r="K597" s="268"/>
      <c r="L597" s="268"/>
      <c r="AH597" s="259"/>
      <c r="AL597" s="259"/>
      <c r="AM597" s="269"/>
      <c r="AR597" s="270"/>
      <c r="AS597" s="259"/>
    </row>
    <row r="598" customFormat="false" ht="12.75" hidden="false" customHeight="false" outlineLevel="0" collapsed="false">
      <c r="K598" s="268"/>
      <c r="L598" s="268"/>
      <c r="AH598" s="259"/>
      <c r="AL598" s="259"/>
      <c r="AM598" s="269"/>
      <c r="AR598" s="270"/>
      <c r="AS598" s="259"/>
    </row>
    <row r="599" customFormat="false" ht="12.75" hidden="false" customHeight="false" outlineLevel="0" collapsed="false">
      <c r="K599" s="268"/>
      <c r="L599" s="268"/>
      <c r="AH599" s="259"/>
      <c r="AL599" s="259"/>
      <c r="AM599" s="269"/>
      <c r="AR599" s="270"/>
      <c r="AS599" s="259"/>
    </row>
    <row r="600" customFormat="false" ht="12.75" hidden="false" customHeight="false" outlineLevel="0" collapsed="false">
      <c r="K600" s="268"/>
      <c r="L600" s="268"/>
      <c r="AH600" s="259"/>
      <c r="AL600" s="259"/>
      <c r="AM600" s="269"/>
      <c r="AR600" s="270"/>
      <c r="AS600" s="259"/>
    </row>
    <row r="601" customFormat="false" ht="12.75" hidden="false" customHeight="false" outlineLevel="0" collapsed="false">
      <c r="K601" s="268"/>
      <c r="L601" s="268"/>
      <c r="AH601" s="259"/>
      <c r="AL601" s="259"/>
      <c r="AM601" s="269"/>
      <c r="AR601" s="270"/>
      <c r="AS601" s="259"/>
    </row>
    <row r="602" customFormat="false" ht="12.75" hidden="false" customHeight="false" outlineLevel="0" collapsed="false">
      <c r="K602" s="268"/>
      <c r="L602" s="268"/>
      <c r="AH602" s="259"/>
      <c r="AL602" s="259"/>
      <c r="AM602" s="269"/>
      <c r="AR602" s="270"/>
      <c r="AS602" s="259"/>
    </row>
    <row r="603" customFormat="false" ht="12.75" hidden="false" customHeight="false" outlineLevel="0" collapsed="false">
      <c r="K603" s="268"/>
      <c r="L603" s="268"/>
      <c r="AH603" s="259"/>
      <c r="AL603" s="259"/>
      <c r="AM603" s="269"/>
      <c r="AR603" s="270"/>
      <c r="AS603" s="259"/>
    </row>
    <row r="604" customFormat="false" ht="12.75" hidden="false" customHeight="false" outlineLevel="0" collapsed="false">
      <c r="K604" s="268"/>
      <c r="L604" s="268"/>
      <c r="AH604" s="259"/>
      <c r="AL604" s="259"/>
      <c r="AM604" s="269"/>
      <c r="AR604" s="270"/>
      <c r="AS604" s="259"/>
    </row>
    <row r="605" customFormat="false" ht="12.75" hidden="false" customHeight="false" outlineLevel="0" collapsed="false">
      <c r="K605" s="268"/>
      <c r="L605" s="268"/>
      <c r="AH605" s="259"/>
      <c r="AL605" s="259"/>
      <c r="AM605" s="269"/>
      <c r="AR605" s="270"/>
      <c r="AS605" s="259"/>
    </row>
    <row r="606" customFormat="false" ht="12.75" hidden="false" customHeight="false" outlineLevel="0" collapsed="false">
      <c r="K606" s="268"/>
      <c r="L606" s="268"/>
      <c r="AH606" s="259"/>
      <c r="AL606" s="259"/>
      <c r="AM606" s="269"/>
      <c r="AR606" s="270"/>
      <c r="AS606" s="259"/>
    </row>
    <row r="607" customFormat="false" ht="12.75" hidden="false" customHeight="false" outlineLevel="0" collapsed="false">
      <c r="K607" s="268"/>
      <c r="L607" s="268"/>
      <c r="AH607" s="259"/>
      <c r="AL607" s="259"/>
      <c r="AM607" s="269"/>
      <c r="AR607" s="270"/>
      <c r="AS607" s="259"/>
    </row>
    <row r="608" customFormat="false" ht="12.75" hidden="false" customHeight="false" outlineLevel="0" collapsed="false">
      <c r="K608" s="268"/>
      <c r="L608" s="268"/>
      <c r="AH608" s="259"/>
      <c r="AL608" s="259"/>
      <c r="AM608" s="269"/>
      <c r="AR608" s="270"/>
      <c r="AS608" s="259"/>
    </row>
    <row r="609" customFormat="false" ht="12.75" hidden="false" customHeight="false" outlineLevel="0" collapsed="false">
      <c r="K609" s="268"/>
      <c r="L609" s="268"/>
      <c r="AH609" s="259"/>
      <c r="AL609" s="259"/>
      <c r="AM609" s="269"/>
      <c r="AR609" s="270"/>
      <c r="AS609" s="259"/>
    </row>
    <row r="610" customFormat="false" ht="12.75" hidden="false" customHeight="false" outlineLevel="0" collapsed="false">
      <c r="K610" s="268"/>
      <c r="L610" s="268"/>
      <c r="AH610" s="259"/>
      <c r="AL610" s="259"/>
      <c r="AM610" s="269"/>
      <c r="AR610" s="270"/>
      <c r="AS610" s="259"/>
    </row>
    <row r="611" customFormat="false" ht="12.75" hidden="false" customHeight="false" outlineLevel="0" collapsed="false">
      <c r="K611" s="268"/>
      <c r="L611" s="268"/>
      <c r="AH611" s="259"/>
      <c r="AL611" s="259"/>
      <c r="AM611" s="269"/>
      <c r="AR611" s="270"/>
      <c r="AS611" s="259"/>
    </row>
    <row r="612" customFormat="false" ht="12.75" hidden="false" customHeight="false" outlineLevel="0" collapsed="false">
      <c r="K612" s="268"/>
      <c r="L612" s="268"/>
      <c r="AH612" s="259"/>
      <c r="AL612" s="259"/>
      <c r="AM612" s="269"/>
      <c r="AR612" s="270"/>
      <c r="AS612" s="259"/>
    </row>
    <row r="613" customFormat="false" ht="12.75" hidden="false" customHeight="false" outlineLevel="0" collapsed="false">
      <c r="K613" s="268"/>
      <c r="L613" s="268"/>
      <c r="AH613" s="259"/>
      <c r="AL613" s="259"/>
      <c r="AM613" s="269"/>
      <c r="AR613" s="270"/>
      <c r="AS613" s="259"/>
    </row>
    <row r="614" customFormat="false" ht="12.75" hidden="false" customHeight="false" outlineLevel="0" collapsed="false">
      <c r="K614" s="268"/>
      <c r="L614" s="268"/>
      <c r="AH614" s="259"/>
      <c r="AL614" s="259"/>
      <c r="AM614" s="269"/>
      <c r="AR614" s="270"/>
      <c r="AS614" s="259"/>
    </row>
    <row r="615" customFormat="false" ht="12.75" hidden="false" customHeight="false" outlineLevel="0" collapsed="false">
      <c r="K615" s="268"/>
      <c r="L615" s="268"/>
      <c r="AH615" s="259"/>
      <c r="AL615" s="259"/>
      <c r="AM615" s="269"/>
      <c r="AR615" s="270"/>
      <c r="AS615" s="259"/>
    </row>
    <row r="616" customFormat="false" ht="12.75" hidden="false" customHeight="false" outlineLevel="0" collapsed="false">
      <c r="K616" s="268"/>
      <c r="L616" s="268"/>
      <c r="AH616" s="259"/>
      <c r="AL616" s="259"/>
      <c r="AM616" s="269"/>
      <c r="AR616" s="270"/>
      <c r="AS616" s="259"/>
    </row>
    <row r="617" customFormat="false" ht="12.75" hidden="false" customHeight="false" outlineLevel="0" collapsed="false">
      <c r="K617" s="268"/>
      <c r="L617" s="268"/>
      <c r="AH617" s="259"/>
      <c r="AL617" s="259"/>
      <c r="AM617" s="269"/>
      <c r="AR617" s="270"/>
      <c r="AS617" s="259"/>
    </row>
    <row r="618" customFormat="false" ht="12.75" hidden="false" customHeight="false" outlineLevel="0" collapsed="false">
      <c r="K618" s="268"/>
      <c r="L618" s="268"/>
      <c r="AH618" s="259"/>
      <c r="AL618" s="259"/>
      <c r="AM618" s="269"/>
      <c r="AR618" s="270"/>
      <c r="AS618" s="259"/>
    </row>
    <row r="619" customFormat="false" ht="12.75" hidden="false" customHeight="false" outlineLevel="0" collapsed="false">
      <c r="K619" s="268"/>
      <c r="L619" s="268"/>
      <c r="AH619" s="259"/>
      <c r="AL619" s="259"/>
      <c r="AM619" s="269"/>
      <c r="AR619" s="270"/>
      <c r="AS619" s="259"/>
    </row>
    <row r="620" customFormat="false" ht="12.75" hidden="false" customHeight="false" outlineLevel="0" collapsed="false">
      <c r="K620" s="268"/>
      <c r="L620" s="268"/>
      <c r="AH620" s="259"/>
      <c r="AL620" s="259"/>
      <c r="AM620" s="269"/>
      <c r="AR620" s="270"/>
      <c r="AS620" s="259"/>
    </row>
    <row r="621" customFormat="false" ht="12.75" hidden="false" customHeight="false" outlineLevel="0" collapsed="false">
      <c r="K621" s="268"/>
      <c r="L621" s="268"/>
      <c r="AH621" s="259"/>
      <c r="AL621" s="259"/>
      <c r="AM621" s="269"/>
      <c r="AR621" s="270"/>
      <c r="AS621" s="259"/>
    </row>
    <row r="622" customFormat="false" ht="12.75" hidden="false" customHeight="false" outlineLevel="0" collapsed="false">
      <c r="K622" s="268"/>
      <c r="L622" s="268"/>
      <c r="AH622" s="259"/>
      <c r="AL622" s="259"/>
      <c r="AM622" s="269"/>
      <c r="AR622" s="270"/>
      <c r="AS622" s="259"/>
    </row>
    <row r="623" customFormat="false" ht="12.75" hidden="false" customHeight="false" outlineLevel="0" collapsed="false">
      <c r="K623" s="268"/>
      <c r="L623" s="268"/>
      <c r="AH623" s="259"/>
      <c r="AL623" s="259"/>
      <c r="AM623" s="269"/>
      <c r="AR623" s="270"/>
      <c r="AS623" s="259"/>
    </row>
    <row r="624" customFormat="false" ht="12.75" hidden="false" customHeight="false" outlineLevel="0" collapsed="false">
      <c r="K624" s="268"/>
      <c r="L624" s="268"/>
      <c r="AH624" s="259"/>
      <c r="AL624" s="259"/>
      <c r="AM624" s="269"/>
      <c r="AR624" s="270"/>
      <c r="AS624" s="259"/>
    </row>
    <row r="625" customFormat="false" ht="12.75" hidden="false" customHeight="false" outlineLevel="0" collapsed="false">
      <c r="K625" s="268"/>
      <c r="L625" s="268"/>
      <c r="AH625" s="259"/>
      <c r="AL625" s="259"/>
      <c r="AM625" s="269"/>
      <c r="AR625" s="270"/>
      <c r="AS625" s="259"/>
    </row>
    <row r="626" customFormat="false" ht="12.75" hidden="false" customHeight="false" outlineLevel="0" collapsed="false">
      <c r="K626" s="268"/>
      <c r="L626" s="268"/>
      <c r="AH626" s="259"/>
      <c r="AL626" s="259"/>
      <c r="AM626" s="269"/>
      <c r="AR626" s="270"/>
      <c r="AS626" s="259"/>
    </row>
    <row r="627" customFormat="false" ht="12.75" hidden="false" customHeight="false" outlineLevel="0" collapsed="false">
      <c r="K627" s="268"/>
      <c r="L627" s="268"/>
      <c r="AH627" s="259"/>
      <c r="AL627" s="259"/>
      <c r="AM627" s="269"/>
      <c r="AR627" s="270"/>
      <c r="AS627" s="259"/>
    </row>
    <row r="628" customFormat="false" ht="12.75" hidden="false" customHeight="false" outlineLevel="0" collapsed="false">
      <c r="K628" s="268"/>
      <c r="L628" s="268"/>
      <c r="AH628" s="259"/>
      <c r="AL628" s="259"/>
      <c r="AM628" s="269"/>
      <c r="AR628" s="270"/>
      <c r="AS628" s="259"/>
    </row>
    <row r="629" customFormat="false" ht="12.75" hidden="false" customHeight="false" outlineLevel="0" collapsed="false">
      <c r="K629" s="268"/>
      <c r="L629" s="268"/>
      <c r="AH629" s="259"/>
      <c r="AL629" s="259"/>
      <c r="AM629" s="269"/>
      <c r="AR629" s="270"/>
      <c r="AS629" s="259"/>
    </row>
    <row r="630" customFormat="false" ht="12.75" hidden="false" customHeight="false" outlineLevel="0" collapsed="false">
      <c r="K630" s="268"/>
      <c r="L630" s="268"/>
      <c r="AH630" s="259"/>
      <c r="AL630" s="259"/>
      <c r="AM630" s="269"/>
      <c r="AR630" s="270"/>
      <c r="AS630" s="259"/>
    </row>
    <row r="631" customFormat="false" ht="12.75" hidden="false" customHeight="false" outlineLevel="0" collapsed="false">
      <c r="K631" s="268"/>
      <c r="L631" s="268"/>
      <c r="AH631" s="259"/>
      <c r="AL631" s="259"/>
      <c r="AM631" s="269"/>
      <c r="AR631" s="270"/>
      <c r="AS631" s="259"/>
    </row>
    <row r="632" customFormat="false" ht="12.75" hidden="false" customHeight="false" outlineLevel="0" collapsed="false">
      <c r="K632" s="268"/>
      <c r="L632" s="268"/>
      <c r="AH632" s="259"/>
      <c r="AL632" s="259"/>
      <c r="AM632" s="269"/>
      <c r="AR632" s="270"/>
      <c r="AS632" s="259"/>
    </row>
    <row r="633" customFormat="false" ht="12.75" hidden="false" customHeight="false" outlineLevel="0" collapsed="false">
      <c r="K633" s="268"/>
      <c r="L633" s="268"/>
      <c r="AH633" s="259"/>
      <c r="AL633" s="259"/>
      <c r="AM633" s="269"/>
      <c r="AR633" s="270"/>
      <c r="AS633" s="259"/>
    </row>
    <row r="634" customFormat="false" ht="12.75" hidden="false" customHeight="false" outlineLevel="0" collapsed="false">
      <c r="K634" s="268"/>
      <c r="L634" s="268"/>
      <c r="AH634" s="259"/>
      <c r="AL634" s="259"/>
      <c r="AM634" s="269"/>
      <c r="AR634" s="270"/>
      <c r="AS634" s="259"/>
    </row>
    <row r="635" customFormat="false" ht="12.75" hidden="false" customHeight="false" outlineLevel="0" collapsed="false">
      <c r="K635" s="268"/>
      <c r="L635" s="268"/>
      <c r="AH635" s="259"/>
      <c r="AL635" s="259"/>
      <c r="AM635" s="269"/>
      <c r="AR635" s="270"/>
      <c r="AS635" s="259"/>
    </row>
    <row r="636" customFormat="false" ht="12.75" hidden="false" customHeight="false" outlineLevel="0" collapsed="false">
      <c r="K636" s="268"/>
      <c r="L636" s="268"/>
      <c r="AH636" s="259"/>
      <c r="AL636" s="259"/>
      <c r="AM636" s="269"/>
      <c r="AR636" s="270"/>
      <c r="AS636" s="259"/>
    </row>
    <row r="637" customFormat="false" ht="12.75" hidden="false" customHeight="false" outlineLevel="0" collapsed="false">
      <c r="K637" s="268"/>
      <c r="L637" s="268"/>
      <c r="AH637" s="259"/>
      <c r="AL637" s="259"/>
      <c r="AM637" s="269"/>
      <c r="AR637" s="270"/>
      <c r="AS637" s="259"/>
    </row>
    <row r="638" customFormat="false" ht="12.75" hidden="false" customHeight="false" outlineLevel="0" collapsed="false">
      <c r="K638" s="268"/>
      <c r="L638" s="268"/>
      <c r="AH638" s="259"/>
      <c r="AL638" s="259"/>
      <c r="AM638" s="269"/>
      <c r="AR638" s="270"/>
      <c r="AS638" s="259"/>
    </row>
    <row r="639" customFormat="false" ht="12.75" hidden="false" customHeight="false" outlineLevel="0" collapsed="false">
      <c r="K639" s="268"/>
      <c r="L639" s="268"/>
      <c r="AH639" s="259"/>
      <c r="AL639" s="259"/>
      <c r="AM639" s="269"/>
      <c r="AR639" s="270"/>
      <c r="AS639" s="259"/>
    </row>
    <row r="640" customFormat="false" ht="12.75" hidden="false" customHeight="false" outlineLevel="0" collapsed="false">
      <c r="K640" s="268"/>
      <c r="L640" s="268"/>
      <c r="AH640" s="259"/>
      <c r="AL640" s="259"/>
      <c r="AM640" s="269"/>
      <c r="AR640" s="270"/>
      <c r="AS640" s="259"/>
    </row>
    <row r="641" customFormat="false" ht="12.75" hidden="false" customHeight="false" outlineLevel="0" collapsed="false">
      <c r="K641" s="268"/>
      <c r="L641" s="268"/>
      <c r="AH641" s="259"/>
      <c r="AL641" s="259"/>
      <c r="AM641" s="269"/>
      <c r="AR641" s="270"/>
      <c r="AS641" s="259"/>
    </row>
    <row r="642" customFormat="false" ht="12.75" hidden="false" customHeight="false" outlineLevel="0" collapsed="false">
      <c r="K642" s="268"/>
      <c r="L642" s="268"/>
      <c r="AH642" s="259"/>
      <c r="AL642" s="259"/>
      <c r="AM642" s="269"/>
      <c r="AR642" s="270"/>
      <c r="AS642" s="259"/>
    </row>
    <row r="643" customFormat="false" ht="12.75" hidden="false" customHeight="false" outlineLevel="0" collapsed="false">
      <c r="K643" s="268"/>
      <c r="L643" s="268"/>
      <c r="AH643" s="259"/>
      <c r="AL643" s="259"/>
      <c r="AM643" s="269"/>
      <c r="AR643" s="270"/>
      <c r="AS643" s="259"/>
    </row>
    <row r="644" customFormat="false" ht="12.75" hidden="false" customHeight="false" outlineLevel="0" collapsed="false">
      <c r="K644" s="268"/>
      <c r="L644" s="268"/>
      <c r="AH644" s="259"/>
      <c r="AL644" s="259"/>
      <c r="AM644" s="269"/>
      <c r="AR644" s="270"/>
      <c r="AS644" s="259"/>
    </row>
    <row r="645" customFormat="false" ht="12.75" hidden="false" customHeight="false" outlineLevel="0" collapsed="false">
      <c r="K645" s="268"/>
      <c r="L645" s="268"/>
      <c r="AH645" s="259"/>
      <c r="AL645" s="259"/>
      <c r="AM645" s="269"/>
      <c r="AR645" s="270"/>
      <c r="AS645" s="259"/>
    </row>
    <row r="646" customFormat="false" ht="12.75" hidden="false" customHeight="false" outlineLevel="0" collapsed="false">
      <c r="K646" s="268"/>
      <c r="L646" s="268"/>
      <c r="AH646" s="259"/>
      <c r="AL646" s="259"/>
      <c r="AM646" s="269"/>
      <c r="AR646" s="270"/>
      <c r="AS646" s="259"/>
    </row>
    <row r="647" customFormat="false" ht="12.75" hidden="false" customHeight="false" outlineLevel="0" collapsed="false">
      <c r="K647" s="268"/>
      <c r="L647" s="268"/>
      <c r="AH647" s="259"/>
      <c r="AL647" s="259"/>
      <c r="AM647" s="269"/>
      <c r="AR647" s="270"/>
      <c r="AS647" s="259"/>
    </row>
    <row r="648" customFormat="false" ht="12.75" hidden="false" customHeight="false" outlineLevel="0" collapsed="false">
      <c r="K648" s="268"/>
      <c r="L648" s="268"/>
      <c r="AH648" s="259"/>
      <c r="AL648" s="259"/>
      <c r="AM648" s="269"/>
      <c r="AR648" s="270"/>
      <c r="AS648" s="259"/>
    </row>
    <row r="649" customFormat="false" ht="12.75" hidden="false" customHeight="false" outlineLevel="0" collapsed="false">
      <c r="K649" s="268"/>
      <c r="L649" s="268"/>
      <c r="AH649" s="259"/>
      <c r="AL649" s="259"/>
      <c r="AM649" s="269"/>
      <c r="AR649" s="270"/>
      <c r="AS649" s="259"/>
    </row>
    <row r="650" customFormat="false" ht="12.75" hidden="false" customHeight="false" outlineLevel="0" collapsed="false">
      <c r="K650" s="268"/>
      <c r="L650" s="268"/>
      <c r="AH650" s="259"/>
      <c r="AL650" s="259"/>
      <c r="AM650" s="269"/>
      <c r="AR650" s="270"/>
      <c r="AS650" s="259"/>
    </row>
    <row r="651" customFormat="false" ht="12.75" hidden="false" customHeight="false" outlineLevel="0" collapsed="false">
      <c r="K651" s="268"/>
      <c r="L651" s="268"/>
      <c r="AH651" s="259"/>
      <c r="AL651" s="259"/>
      <c r="AM651" s="269"/>
      <c r="AR651" s="270"/>
      <c r="AS651" s="259"/>
    </row>
    <row r="652" customFormat="false" ht="12.75" hidden="false" customHeight="false" outlineLevel="0" collapsed="false">
      <c r="K652" s="268"/>
      <c r="L652" s="268"/>
      <c r="AH652" s="259"/>
      <c r="AL652" s="259"/>
      <c r="AM652" s="269"/>
      <c r="AR652" s="270"/>
      <c r="AS652" s="259"/>
    </row>
    <row r="653" customFormat="false" ht="12.75" hidden="false" customHeight="false" outlineLevel="0" collapsed="false">
      <c r="K653" s="268"/>
      <c r="L653" s="268"/>
      <c r="AH653" s="259"/>
      <c r="AL653" s="259"/>
      <c r="AM653" s="269"/>
      <c r="AR653" s="270"/>
      <c r="AS653" s="259"/>
    </row>
    <row r="654" customFormat="false" ht="12.75" hidden="false" customHeight="false" outlineLevel="0" collapsed="false">
      <c r="K654" s="268"/>
      <c r="L654" s="268"/>
      <c r="AH654" s="259"/>
      <c r="AL654" s="259"/>
      <c r="AM654" s="269"/>
      <c r="AR654" s="270"/>
      <c r="AS654" s="259"/>
    </row>
    <row r="655" customFormat="false" ht="12.75" hidden="false" customHeight="false" outlineLevel="0" collapsed="false">
      <c r="K655" s="268"/>
      <c r="L655" s="268"/>
      <c r="AH655" s="259"/>
      <c r="AL655" s="259"/>
      <c r="AM655" s="269"/>
      <c r="AR655" s="270"/>
      <c r="AS655" s="259"/>
    </row>
    <row r="656" customFormat="false" ht="12.75" hidden="false" customHeight="false" outlineLevel="0" collapsed="false">
      <c r="K656" s="268"/>
      <c r="L656" s="268"/>
      <c r="AH656" s="259"/>
      <c r="AL656" s="259"/>
      <c r="AM656" s="269"/>
      <c r="AR656" s="270"/>
      <c r="AS656" s="259"/>
    </row>
    <row r="657" customFormat="false" ht="12.75" hidden="false" customHeight="false" outlineLevel="0" collapsed="false">
      <c r="K657" s="268"/>
      <c r="L657" s="268"/>
      <c r="AH657" s="259"/>
      <c r="AL657" s="259"/>
      <c r="AM657" s="269"/>
      <c r="AR657" s="270"/>
      <c r="AS657" s="259"/>
    </row>
    <row r="658" customFormat="false" ht="12.75" hidden="false" customHeight="false" outlineLevel="0" collapsed="false">
      <c r="K658" s="268"/>
      <c r="L658" s="268"/>
      <c r="AH658" s="259"/>
      <c r="AL658" s="259"/>
      <c r="AM658" s="269"/>
      <c r="AR658" s="270"/>
      <c r="AS658" s="259"/>
    </row>
    <row r="659" customFormat="false" ht="12.75" hidden="false" customHeight="false" outlineLevel="0" collapsed="false">
      <c r="K659" s="268"/>
      <c r="L659" s="268"/>
      <c r="AH659" s="259"/>
      <c r="AL659" s="259"/>
      <c r="AM659" s="269"/>
      <c r="AR659" s="270"/>
      <c r="AS659" s="259"/>
    </row>
    <row r="660" customFormat="false" ht="12.75" hidden="false" customHeight="false" outlineLevel="0" collapsed="false">
      <c r="K660" s="268"/>
      <c r="L660" s="268"/>
      <c r="AH660" s="259"/>
      <c r="AL660" s="259"/>
      <c r="AM660" s="269"/>
      <c r="AR660" s="270"/>
      <c r="AS660" s="259"/>
    </row>
    <row r="661" customFormat="false" ht="12.75" hidden="false" customHeight="false" outlineLevel="0" collapsed="false">
      <c r="K661" s="268"/>
      <c r="L661" s="268"/>
      <c r="AH661" s="259"/>
      <c r="AL661" s="259"/>
      <c r="AM661" s="269"/>
      <c r="AR661" s="270"/>
      <c r="AS661" s="259"/>
    </row>
    <row r="662" customFormat="false" ht="12.75" hidden="false" customHeight="false" outlineLevel="0" collapsed="false">
      <c r="K662" s="268"/>
      <c r="L662" s="268"/>
      <c r="AH662" s="259"/>
      <c r="AL662" s="259"/>
      <c r="AM662" s="269"/>
      <c r="AR662" s="270"/>
      <c r="AS662" s="259"/>
    </row>
    <row r="663" customFormat="false" ht="12.75" hidden="false" customHeight="false" outlineLevel="0" collapsed="false">
      <c r="K663" s="268"/>
      <c r="L663" s="268"/>
      <c r="AH663" s="259"/>
      <c r="AL663" s="259"/>
      <c r="AM663" s="269"/>
      <c r="AR663" s="270"/>
      <c r="AS663" s="259"/>
    </row>
    <row r="664" customFormat="false" ht="12.75" hidden="false" customHeight="false" outlineLevel="0" collapsed="false">
      <c r="K664" s="268"/>
      <c r="L664" s="268"/>
      <c r="AH664" s="259"/>
      <c r="AL664" s="259"/>
      <c r="AM664" s="269"/>
      <c r="AR664" s="270"/>
      <c r="AS664" s="259"/>
    </row>
    <row r="665" customFormat="false" ht="12.75" hidden="false" customHeight="false" outlineLevel="0" collapsed="false">
      <c r="K665" s="268"/>
      <c r="L665" s="268"/>
      <c r="AH665" s="259"/>
      <c r="AL665" s="259"/>
      <c r="AM665" s="269"/>
      <c r="AR665" s="270"/>
      <c r="AS665" s="259"/>
    </row>
    <row r="666" customFormat="false" ht="12.75" hidden="false" customHeight="false" outlineLevel="0" collapsed="false">
      <c r="K666" s="268"/>
      <c r="L666" s="268"/>
      <c r="AH666" s="259"/>
      <c r="AL666" s="259"/>
      <c r="AM666" s="269"/>
      <c r="AR666" s="270"/>
      <c r="AS666" s="259"/>
    </row>
    <row r="667" customFormat="false" ht="12.75" hidden="false" customHeight="false" outlineLevel="0" collapsed="false">
      <c r="K667" s="268"/>
      <c r="L667" s="268"/>
      <c r="AH667" s="259"/>
      <c r="AL667" s="259"/>
      <c r="AM667" s="269"/>
      <c r="AR667" s="270"/>
      <c r="AS667" s="259"/>
    </row>
    <row r="668" customFormat="false" ht="12.75" hidden="false" customHeight="false" outlineLevel="0" collapsed="false">
      <c r="K668" s="268"/>
      <c r="L668" s="268"/>
      <c r="AH668" s="259"/>
      <c r="AL668" s="259"/>
      <c r="AM668" s="269"/>
      <c r="AR668" s="270"/>
      <c r="AS668" s="259"/>
    </row>
    <row r="669" customFormat="false" ht="12.75" hidden="false" customHeight="false" outlineLevel="0" collapsed="false">
      <c r="K669" s="268"/>
      <c r="L669" s="268"/>
      <c r="AH669" s="259"/>
      <c r="AL669" s="259"/>
      <c r="AM669" s="269"/>
      <c r="AR669" s="270"/>
      <c r="AS669" s="259"/>
    </row>
    <row r="670" customFormat="false" ht="12.75" hidden="false" customHeight="false" outlineLevel="0" collapsed="false">
      <c r="K670" s="268"/>
      <c r="L670" s="268"/>
      <c r="AH670" s="259"/>
      <c r="AL670" s="259"/>
      <c r="AM670" s="269"/>
      <c r="AR670" s="270"/>
      <c r="AS670" s="259"/>
    </row>
    <row r="671" customFormat="false" ht="12.75" hidden="false" customHeight="false" outlineLevel="0" collapsed="false">
      <c r="K671" s="268"/>
      <c r="L671" s="268"/>
      <c r="AH671" s="259"/>
      <c r="AL671" s="259"/>
      <c r="AM671" s="269"/>
      <c r="AR671" s="270"/>
      <c r="AS671" s="259"/>
    </row>
    <row r="672" customFormat="false" ht="12.75" hidden="false" customHeight="false" outlineLevel="0" collapsed="false">
      <c r="K672" s="268"/>
      <c r="L672" s="268"/>
      <c r="AH672" s="259"/>
      <c r="AL672" s="259"/>
      <c r="AM672" s="269"/>
      <c r="AR672" s="270"/>
      <c r="AS672" s="259"/>
    </row>
    <row r="673" customFormat="false" ht="12.75" hidden="false" customHeight="false" outlineLevel="0" collapsed="false">
      <c r="K673" s="268"/>
      <c r="L673" s="268"/>
      <c r="AH673" s="259"/>
      <c r="AL673" s="259"/>
      <c r="AM673" s="269"/>
      <c r="AR673" s="270"/>
      <c r="AS673" s="259"/>
    </row>
    <row r="674" customFormat="false" ht="12.75" hidden="false" customHeight="false" outlineLevel="0" collapsed="false">
      <c r="K674" s="268"/>
      <c r="L674" s="268"/>
      <c r="AH674" s="259"/>
      <c r="AL674" s="259"/>
      <c r="AM674" s="269"/>
      <c r="AR674" s="270"/>
      <c r="AS674" s="259"/>
    </row>
    <row r="675" customFormat="false" ht="12.75" hidden="false" customHeight="false" outlineLevel="0" collapsed="false">
      <c r="K675" s="268"/>
      <c r="L675" s="268"/>
      <c r="AH675" s="259"/>
      <c r="AL675" s="259"/>
      <c r="AM675" s="269"/>
      <c r="AR675" s="270"/>
      <c r="AS675" s="259"/>
    </row>
    <row r="676" customFormat="false" ht="12.75" hidden="false" customHeight="false" outlineLevel="0" collapsed="false">
      <c r="K676" s="268"/>
      <c r="L676" s="268"/>
      <c r="AH676" s="259"/>
      <c r="AL676" s="259"/>
      <c r="AM676" s="269"/>
      <c r="AR676" s="270"/>
      <c r="AS676" s="259"/>
    </row>
    <row r="677" customFormat="false" ht="12.75" hidden="false" customHeight="false" outlineLevel="0" collapsed="false">
      <c r="K677" s="268"/>
      <c r="L677" s="268"/>
      <c r="AH677" s="259"/>
      <c r="AL677" s="259"/>
      <c r="AM677" s="269"/>
      <c r="AR677" s="270"/>
      <c r="AS677" s="259"/>
    </row>
    <row r="678" customFormat="false" ht="12.75" hidden="false" customHeight="false" outlineLevel="0" collapsed="false">
      <c r="K678" s="268"/>
      <c r="L678" s="268"/>
      <c r="AH678" s="259"/>
      <c r="AL678" s="259"/>
      <c r="AM678" s="269"/>
      <c r="AR678" s="270"/>
      <c r="AS678" s="259"/>
    </row>
    <row r="679" customFormat="false" ht="12.75" hidden="false" customHeight="false" outlineLevel="0" collapsed="false">
      <c r="K679" s="268"/>
      <c r="L679" s="268"/>
      <c r="AH679" s="259"/>
      <c r="AL679" s="259"/>
      <c r="AM679" s="269"/>
      <c r="AR679" s="270"/>
      <c r="AS679" s="259"/>
    </row>
    <row r="680" customFormat="false" ht="12.75" hidden="false" customHeight="false" outlineLevel="0" collapsed="false">
      <c r="K680" s="268"/>
      <c r="L680" s="268"/>
      <c r="AH680" s="259"/>
      <c r="AL680" s="259"/>
      <c r="AM680" s="269"/>
      <c r="AR680" s="270"/>
      <c r="AS680" s="259"/>
    </row>
    <row r="681" customFormat="false" ht="12.75" hidden="false" customHeight="false" outlineLevel="0" collapsed="false">
      <c r="K681" s="268"/>
      <c r="L681" s="268"/>
      <c r="AH681" s="259"/>
      <c r="AL681" s="259"/>
      <c r="AM681" s="269"/>
      <c r="AR681" s="270"/>
      <c r="AS681" s="259"/>
    </row>
    <row r="682" customFormat="false" ht="12.75" hidden="false" customHeight="false" outlineLevel="0" collapsed="false">
      <c r="K682" s="268"/>
      <c r="L682" s="268"/>
      <c r="AH682" s="259"/>
      <c r="AL682" s="259"/>
      <c r="AM682" s="269"/>
      <c r="AR682" s="270"/>
      <c r="AS682" s="259"/>
    </row>
    <row r="683" customFormat="false" ht="12.75" hidden="false" customHeight="false" outlineLevel="0" collapsed="false">
      <c r="K683" s="268"/>
      <c r="L683" s="268"/>
      <c r="AH683" s="259"/>
      <c r="AL683" s="259"/>
      <c r="AM683" s="269"/>
      <c r="AR683" s="270"/>
      <c r="AS683" s="259"/>
    </row>
    <row r="684" customFormat="false" ht="12.75" hidden="false" customHeight="false" outlineLevel="0" collapsed="false">
      <c r="K684" s="268"/>
      <c r="L684" s="268"/>
      <c r="AH684" s="259"/>
      <c r="AL684" s="259"/>
      <c r="AM684" s="269"/>
      <c r="AR684" s="270"/>
      <c r="AS684" s="259"/>
    </row>
    <row r="685" customFormat="false" ht="12.75" hidden="false" customHeight="false" outlineLevel="0" collapsed="false">
      <c r="K685" s="268"/>
      <c r="L685" s="268"/>
      <c r="AH685" s="259"/>
      <c r="AL685" s="259"/>
      <c r="AM685" s="269"/>
      <c r="AR685" s="270"/>
      <c r="AS685" s="259"/>
    </row>
    <row r="686" customFormat="false" ht="12.75" hidden="false" customHeight="false" outlineLevel="0" collapsed="false">
      <c r="K686" s="268"/>
      <c r="L686" s="268"/>
      <c r="AH686" s="259"/>
      <c r="AL686" s="259"/>
      <c r="AM686" s="269"/>
      <c r="AR686" s="270"/>
      <c r="AS686" s="259"/>
    </row>
    <row r="687" customFormat="false" ht="12.75" hidden="false" customHeight="false" outlineLevel="0" collapsed="false">
      <c r="K687" s="268"/>
      <c r="L687" s="268"/>
      <c r="AH687" s="259"/>
      <c r="AL687" s="259"/>
      <c r="AM687" s="269"/>
      <c r="AR687" s="270"/>
      <c r="AS687" s="259"/>
    </row>
    <row r="688" customFormat="false" ht="12.75" hidden="false" customHeight="false" outlineLevel="0" collapsed="false">
      <c r="K688" s="268"/>
      <c r="L688" s="268"/>
      <c r="AH688" s="259"/>
      <c r="AL688" s="259"/>
      <c r="AM688" s="269"/>
      <c r="AR688" s="270"/>
      <c r="AS688" s="259"/>
    </row>
    <row r="689" customFormat="false" ht="12.75" hidden="false" customHeight="false" outlineLevel="0" collapsed="false">
      <c r="K689" s="268"/>
      <c r="L689" s="268"/>
      <c r="AH689" s="259"/>
      <c r="AL689" s="259"/>
      <c r="AM689" s="269"/>
      <c r="AR689" s="270"/>
      <c r="AS689" s="259"/>
    </row>
    <row r="690" customFormat="false" ht="12.75" hidden="false" customHeight="false" outlineLevel="0" collapsed="false">
      <c r="K690" s="268"/>
      <c r="L690" s="268"/>
      <c r="AH690" s="259"/>
      <c r="AL690" s="259"/>
      <c r="AM690" s="269"/>
      <c r="AR690" s="270"/>
      <c r="AS690" s="259"/>
    </row>
    <row r="691" customFormat="false" ht="12.75" hidden="false" customHeight="false" outlineLevel="0" collapsed="false">
      <c r="K691" s="268"/>
      <c r="L691" s="268"/>
      <c r="AH691" s="259"/>
      <c r="AL691" s="259"/>
      <c r="AM691" s="269"/>
      <c r="AR691" s="270"/>
      <c r="AS691" s="259"/>
    </row>
    <row r="692" customFormat="false" ht="12.75" hidden="false" customHeight="false" outlineLevel="0" collapsed="false">
      <c r="K692" s="268"/>
      <c r="L692" s="268"/>
      <c r="AH692" s="259"/>
      <c r="AL692" s="259"/>
      <c r="AM692" s="269"/>
      <c r="AR692" s="270"/>
      <c r="AS692" s="259"/>
    </row>
    <row r="693" customFormat="false" ht="12.75" hidden="false" customHeight="false" outlineLevel="0" collapsed="false">
      <c r="K693" s="268"/>
      <c r="L693" s="268"/>
      <c r="AH693" s="259"/>
      <c r="AL693" s="259"/>
      <c r="AM693" s="269"/>
      <c r="AR693" s="270"/>
      <c r="AS693" s="259"/>
    </row>
    <row r="694" customFormat="false" ht="12.75" hidden="false" customHeight="false" outlineLevel="0" collapsed="false">
      <c r="K694" s="268"/>
      <c r="L694" s="268"/>
      <c r="AH694" s="259"/>
      <c r="AL694" s="259"/>
      <c r="AM694" s="269"/>
      <c r="AR694" s="270"/>
      <c r="AS694" s="259"/>
    </row>
    <row r="695" customFormat="false" ht="12.75" hidden="false" customHeight="false" outlineLevel="0" collapsed="false">
      <c r="K695" s="268"/>
      <c r="L695" s="268"/>
      <c r="AH695" s="259"/>
      <c r="AL695" s="259"/>
      <c r="AM695" s="269"/>
      <c r="AR695" s="270"/>
      <c r="AS695" s="259"/>
    </row>
    <row r="696" customFormat="false" ht="12.75" hidden="false" customHeight="false" outlineLevel="0" collapsed="false">
      <c r="K696" s="268"/>
      <c r="L696" s="268"/>
      <c r="AH696" s="259"/>
      <c r="AL696" s="259"/>
      <c r="AM696" s="269"/>
      <c r="AR696" s="270"/>
      <c r="AS696" s="259"/>
    </row>
    <row r="697" customFormat="false" ht="12.75" hidden="false" customHeight="false" outlineLevel="0" collapsed="false">
      <c r="K697" s="268"/>
      <c r="L697" s="268"/>
      <c r="AH697" s="259"/>
      <c r="AL697" s="259"/>
      <c r="AM697" s="269"/>
      <c r="AR697" s="270"/>
      <c r="AS697" s="259"/>
    </row>
    <row r="698" customFormat="false" ht="12.75" hidden="false" customHeight="false" outlineLevel="0" collapsed="false">
      <c r="K698" s="268"/>
      <c r="L698" s="268"/>
      <c r="AH698" s="259"/>
      <c r="AL698" s="259"/>
      <c r="AM698" s="269"/>
      <c r="AR698" s="270"/>
      <c r="AS698" s="259"/>
    </row>
    <row r="699" customFormat="false" ht="12.75" hidden="false" customHeight="false" outlineLevel="0" collapsed="false">
      <c r="K699" s="268"/>
      <c r="L699" s="268"/>
      <c r="AH699" s="259"/>
      <c r="AL699" s="259"/>
      <c r="AM699" s="269"/>
      <c r="AR699" s="270"/>
      <c r="AS699" s="259"/>
    </row>
    <row r="700" customFormat="false" ht="12.75" hidden="false" customHeight="false" outlineLevel="0" collapsed="false">
      <c r="K700" s="268"/>
      <c r="L700" s="268"/>
      <c r="AH700" s="259"/>
      <c r="AL700" s="259"/>
      <c r="AM700" s="269"/>
      <c r="AR700" s="270"/>
      <c r="AS700" s="259"/>
    </row>
    <row r="701" customFormat="false" ht="12.75" hidden="false" customHeight="false" outlineLevel="0" collapsed="false">
      <c r="K701" s="268"/>
      <c r="L701" s="268"/>
      <c r="AH701" s="259"/>
      <c r="AL701" s="259"/>
      <c r="AM701" s="269"/>
      <c r="AR701" s="270"/>
      <c r="AS701" s="259"/>
    </row>
    <row r="702" customFormat="false" ht="12.75" hidden="false" customHeight="false" outlineLevel="0" collapsed="false">
      <c r="K702" s="268"/>
      <c r="L702" s="268"/>
      <c r="AH702" s="259"/>
      <c r="AL702" s="259"/>
      <c r="AM702" s="269"/>
      <c r="AR702" s="270"/>
      <c r="AS702" s="259"/>
    </row>
    <row r="703" customFormat="false" ht="12.75" hidden="false" customHeight="false" outlineLevel="0" collapsed="false">
      <c r="K703" s="268"/>
      <c r="L703" s="268"/>
      <c r="AH703" s="259"/>
      <c r="AL703" s="259"/>
      <c r="AM703" s="269"/>
      <c r="AR703" s="270"/>
      <c r="AS703" s="259"/>
    </row>
    <row r="704" customFormat="false" ht="12.75" hidden="false" customHeight="false" outlineLevel="0" collapsed="false">
      <c r="K704" s="268"/>
      <c r="L704" s="268"/>
      <c r="AH704" s="259"/>
      <c r="AL704" s="259"/>
      <c r="AM704" s="269"/>
      <c r="AR704" s="270"/>
      <c r="AS704" s="259"/>
    </row>
    <row r="705" customFormat="false" ht="12.75" hidden="false" customHeight="false" outlineLevel="0" collapsed="false">
      <c r="K705" s="268"/>
      <c r="L705" s="268"/>
      <c r="AH705" s="259"/>
      <c r="AL705" s="259"/>
      <c r="AM705" s="269"/>
      <c r="AR705" s="270"/>
      <c r="AS705" s="259"/>
    </row>
    <row r="706" customFormat="false" ht="12.75" hidden="false" customHeight="false" outlineLevel="0" collapsed="false">
      <c r="K706" s="268"/>
      <c r="L706" s="268"/>
      <c r="AH706" s="259"/>
      <c r="AL706" s="259"/>
      <c r="AM706" s="269"/>
      <c r="AR706" s="270"/>
      <c r="AS706" s="259"/>
    </row>
    <row r="707" customFormat="false" ht="12.75" hidden="false" customHeight="false" outlineLevel="0" collapsed="false">
      <c r="K707" s="268"/>
      <c r="L707" s="268"/>
      <c r="AH707" s="259"/>
      <c r="AL707" s="259"/>
      <c r="AM707" s="269"/>
      <c r="AR707" s="270"/>
      <c r="AS707" s="259"/>
    </row>
    <row r="708" customFormat="false" ht="12.75" hidden="false" customHeight="false" outlineLevel="0" collapsed="false">
      <c r="K708" s="268"/>
      <c r="L708" s="268"/>
      <c r="AH708" s="259"/>
      <c r="AL708" s="259"/>
      <c r="AM708" s="269"/>
      <c r="AR708" s="270"/>
      <c r="AS708" s="259"/>
    </row>
    <row r="709" customFormat="false" ht="12.75" hidden="false" customHeight="false" outlineLevel="0" collapsed="false">
      <c r="K709" s="268"/>
      <c r="L709" s="268"/>
      <c r="AH709" s="259"/>
      <c r="AL709" s="259"/>
      <c r="AM709" s="269"/>
      <c r="AR709" s="270"/>
      <c r="AS709" s="259"/>
    </row>
    <row r="710" customFormat="false" ht="12.75" hidden="false" customHeight="false" outlineLevel="0" collapsed="false">
      <c r="K710" s="268"/>
      <c r="L710" s="268"/>
      <c r="AH710" s="259"/>
      <c r="AL710" s="259"/>
      <c r="AM710" s="269"/>
      <c r="AR710" s="270"/>
      <c r="AS710" s="259"/>
    </row>
    <row r="711" customFormat="false" ht="12.75" hidden="false" customHeight="false" outlineLevel="0" collapsed="false">
      <c r="K711" s="268"/>
      <c r="L711" s="268"/>
      <c r="AH711" s="259"/>
      <c r="AL711" s="259"/>
      <c r="AM711" s="269"/>
      <c r="AR711" s="270"/>
      <c r="AS711" s="259"/>
    </row>
    <row r="712" customFormat="false" ht="12.75" hidden="false" customHeight="false" outlineLevel="0" collapsed="false">
      <c r="K712" s="268"/>
      <c r="L712" s="268"/>
      <c r="AH712" s="259"/>
      <c r="AL712" s="259"/>
      <c r="AM712" s="269"/>
      <c r="AR712" s="270"/>
      <c r="AS712" s="259"/>
    </row>
    <row r="713" customFormat="false" ht="12.75" hidden="false" customHeight="false" outlineLevel="0" collapsed="false">
      <c r="K713" s="268"/>
      <c r="L713" s="268"/>
      <c r="AH713" s="259"/>
      <c r="AL713" s="259"/>
      <c r="AM713" s="269"/>
      <c r="AR713" s="270"/>
      <c r="AS713" s="259"/>
    </row>
    <row r="714" customFormat="false" ht="12.75" hidden="false" customHeight="false" outlineLevel="0" collapsed="false">
      <c r="K714" s="268"/>
      <c r="L714" s="268"/>
      <c r="AH714" s="259"/>
      <c r="AL714" s="259"/>
      <c r="AM714" s="269"/>
      <c r="AR714" s="270"/>
      <c r="AS714" s="259"/>
    </row>
    <row r="715" customFormat="false" ht="12.75" hidden="false" customHeight="false" outlineLevel="0" collapsed="false">
      <c r="K715" s="268"/>
      <c r="L715" s="268"/>
      <c r="AH715" s="259"/>
      <c r="AL715" s="259"/>
      <c r="AM715" s="269"/>
      <c r="AR715" s="270"/>
      <c r="AS715" s="259"/>
    </row>
    <row r="716" customFormat="false" ht="12.75" hidden="false" customHeight="false" outlineLevel="0" collapsed="false">
      <c r="K716" s="268"/>
      <c r="L716" s="268"/>
      <c r="AH716" s="259"/>
      <c r="AL716" s="259"/>
      <c r="AM716" s="269"/>
      <c r="AR716" s="270"/>
      <c r="AS716" s="259"/>
    </row>
    <row r="717" customFormat="false" ht="12.75" hidden="false" customHeight="false" outlineLevel="0" collapsed="false">
      <c r="K717" s="268"/>
      <c r="L717" s="268"/>
      <c r="AH717" s="259"/>
      <c r="AL717" s="259"/>
      <c r="AM717" s="269"/>
      <c r="AR717" s="270"/>
      <c r="AS717" s="259"/>
    </row>
    <row r="718" customFormat="false" ht="12.75" hidden="false" customHeight="false" outlineLevel="0" collapsed="false">
      <c r="K718" s="268"/>
      <c r="L718" s="268"/>
      <c r="AH718" s="259"/>
      <c r="AL718" s="259"/>
      <c r="AM718" s="269"/>
      <c r="AR718" s="270"/>
      <c r="AS718" s="259"/>
    </row>
    <row r="719" customFormat="false" ht="12.75" hidden="false" customHeight="false" outlineLevel="0" collapsed="false">
      <c r="K719" s="268"/>
      <c r="L719" s="268"/>
      <c r="AH719" s="259"/>
      <c r="AL719" s="259"/>
      <c r="AM719" s="269"/>
      <c r="AR719" s="270"/>
      <c r="AS719" s="259"/>
    </row>
    <row r="720" customFormat="false" ht="12.75" hidden="false" customHeight="false" outlineLevel="0" collapsed="false">
      <c r="K720" s="268"/>
      <c r="L720" s="268"/>
      <c r="AH720" s="259"/>
      <c r="AL720" s="259"/>
      <c r="AM720" s="269"/>
      <c r="AR720" s="270"/>
      <c r="AS720" s="259"/>
    </row>
    <row r="721" customFormat="false" ht="12.75" hidden="false" customHeight="false" outlineLevel="0" collapsed="false">
      <c r="K721" s="268"/>
      <c r="L721" s="268"/>
      <c r="AH721" s="259"/>
      <c r="AL721" s="259"/>
      <c r="AM721" s="269"/>
      <c r="AR721" s="270"/>
      <c r="AS721" s="259"/>
    </row>
    <row r="722" customFormat="false" ht="12.75" hidden="false" customHeight="false" outlineLevel="0" collapsed="false">
      <c r="K722" s="268"/>
      <c r="L722" s="268"/>
      <c r="AH722" s="259"/>
      <c r="AL722" s="259"/>
      <c r="AM722" s="269"/>
      <c r="AR722" s="270"/>
      <c r="AS722" s="259"/>
    </row>
    <row r="723" customFormat="false" ht="12.75" hidden="false" customHeight="false" outlineLevel="0" collapsed="false">
      <c r="K723" s="268"/>
      <c r="L723" s="268"/>
      <c r="AH723" s="259"/>
      <c r="AL723" s="259"/>
      <c r="AM723" s="269"/>
      <c r="AR723" s="270"/>
      <c r="AS723" s="259"/>
    </row>
    <row r="724" customFormat="false" ht="12.75" hidden="false" customHeight="false" outlineLevel="0" collapsed="false">
      <c r="K724" s="268"/>
      <c r="L724" s="268"/>
      <c r="AH724" s="259"/>
      <c r="AL724" s="259"/>
      <c r="AM724" s="269"/>
      <c r="AR724" s="270"/>
      <c r="AS724" s="259"/>
    </row>
    <row r="725" customFormat="false" ht="12.75" hidden="false" customHeight="false" outlineLevel="0" collapsed="false">
      <c r="K725" s="268"/>
      <c r="L725" s="268"/>
      <c r="AH725" s="259"/>
      <c r="AL725" s="259"/>
      <c r="AM725" s="269"/>
      <c r="AR725" s="270"/>
      <c r="AS725" s="259"/>
    </row>
    <row r="726" customFormat="false" ht="12.75" hidden="false" customHeight="false" outlineLevel="0" collapsed="false">
      <c r="K726" s="268"/>
      <c r="L726" s="268"/>
      <c r="AH726" s="259"/>
      <c r="AL726" s="259"/>
      <c r="AM726" s="269"/>
      <c r="AR726" s="270"/>
      <c r="AS726" s="259"/>
    </row>
    <row r="727" customFormat="false" ht="12.75" hidden="false" customHeight="false" outlineLevel="0" collapsed="false">
      <c r="K727" s="268"/>
      <c r="L727" s="268"/>
      <c r="AH727" s="259"/>
      <c r="AL727" s="259"/>
      <c r="AM727" s="269"/>
      <c r="AR727" s="270"/>
      <c r="AS727" s="259"/>
    </row>
    <row r="728" customFormat="false" ht="12.75" hidden="false" customHeight="false" outlineLevel="0" collapsed="false">
      <c r="K728" s="268"/>
      <c r="L728" s="268"/>
      <c r="AH728" s="259"/>
      <c r="AL728" s="259"/>
      <c r="AM728" s="269"/>
      <c r="AR728" s="270"/>
      <c r="AS728" s="259"/>
    </row>
    <row r="729" customFormat="false" ht="12.75" hidden="false" customHeight="false" outlineLevel="0" collapsed="false">
      <c r="K729" s="268"/>
      <c r="L729" s="268"/>
      <c r="AH729" s="259"/>
      <c r="AL729" s="259"/>
      <c r="AM729" s="269"/>
      <c r="AR729" s="270"/>
      <c r="AS729" s="259"/>
    </row>
    <row r="730" customFormat="false" ht="12.75" hidden="false" customHeight="false" outlineLevel="0" collapsed="false">
      <c r="K730" s="268"/>
      <c r="L730" s="268"/>
      <c r="AH730" s="259"/>
      <c r="AL730" s="259"/>
      <c r="AM730" s="269"/>
      <c r="AR730" s="270"/>
      <c r="AS730" s="259"/>
    </row>
    <row r="731" customFormat="false" ht="12.75" hidden="false" customHeight="false" outlineLevel="0" collapsed="false">
      <c r="K731" s="268"/>
      <c r="L731" s="268"/>
      <c r="AH731" s="259"/>
      <c r="AL731" s="259"/>
      <c r="AM731" s="269"/>
      <c r="AR731" s="270"/>
      <c r="AS731" s="259"/>
    </row>
    <row r="732" customFormat="false" ht="12.75" hidden="false" customHeight="false" outlineLevel="0" collapsed="false">
      <c r="K732" s="268"/>
      <c r="L732" s="268"/>
      <c r="AH732" s="259"/>
      <c r="AL732" s="259"/>
      <c r="AM732" s="269"/>
      <c r="AR732" s="270"/>
      <c r="AS732" s="259"/>
    </row>
    <row r="733" customFormat="false" ht="12.75" hidden="false" customHeight="false" outlineLevel="0" collapsed="false">
      <c r="K733" s="268"/>
      <c r="L733" s="268"/>
      <c r="AH733" s="259"/>
      <c r="AL733" s="259"/>
      <c r="AM733" s="269"/>
      <c r="AR733" s="270"/>
      <c r="AS733" s="259"/>
    </row>
    <row r="734" customFormat="false" ht="12.75" hidden="false" customHeight="false" outlineLevel="0" collapsed="false">
      <c r="K734" s="268"/>
      <c r="L734" s="268"/>
      <c r="AH734" s="259"/>
      <c r="AL734" s="259"/>
      <c r="AM734" s="269"/>
      <c r="AR734" s="270"/>
      <c r="AS734" s="259"/>
    </row>
    <row r="735" customFormat="false" ht="12.75" hidden="false" customHeight="false" outlineLevel="0" collapsed="false">
      <c r="K735" s="268"/>
      <c r="L735" s="268"/>
      <c r="AH735" s="259"/>
      <c r="AL735" s="259"/>
      <c r="AM735" s="269"/>
      <c r="AR735" s="270"/>
      <c r="AS735" s="259"/>
    </row>
    <row r="736" customFormat="false" ht="12.75" hidden="false" customHeight="false" outlineLevel="0" collapsed="false">
      <c r="K736" s="268"/>
      <c r="L736" s="268"/>
      <c r="AH736" s="259"/>
      <c r="AL736" s="259"/>
      <c r="AM736" s="269"/>
      <c r="AR736" s="270"/>
      <c r="AS736" s="259"/>
    </row>
    <row r="737" customFormat="false" ht="12.75" hidden="false" customHeight="false" outlineLevel="0" collapsed="false">
      <c r="K737" s="268"/>
      <c r="L737" s="268"/>
      <c r="AH737" s="259"/>
      <c r="AL737" s="259"/>
      <c r="AM737" s="269"/>
      <c r="AR737" s="270"/>
      <c r="AS737" s="259"/>
    </row>
    <row r="738" customFormat="false" ht="12.75" hidden="false" customHeight="false" outlineLevel="0" collapsed="false">
      <c r="K738" s="268"/>
      <c r="L738" s="268"/>
      <c r="AH738" s="259"/>
      <c r="AL738" s="259"/>
      <c r="AM738" s="269"/>
      <c r="AR738" s="270"/>
      <c r="AS738" s="259"/>
    </row>
    <row r="739" customFormat="false" ht="12.75" hidden="false" customHeight="false" outlineLevel="0" collapsed="false">
      <c r="K739" s="268"/>
      <c r="L739" s="268"/>
      <c r="AH739" s="259"/>
      <c r="AL739" s="259"/>
      <c r="AM739" s="269"/>
      <c r="AR739" s="270"/>
      <c r="AS739" s="259"/>
    </row>
    <row r="740" customFormat="false" ht="12.75" hidden="false" customHeight="false" outlineLevel="0" collapsed="false">
      <c r="K740" s="268"/>
      <c r="L740" s="268"/>
      <c r="AH740" s="259"/>
      <c r="AL740" s="259"/>
      <c r="AM740" s="269"/>
      <c r="AR740" s="270"/>
      <c r="AS740" s="259"/>
    </row>
    <row r="741" customFormat="false" ht="12.75" hidden="false" customHeight="false" outlineLevel="0" collapsed="false">
      <c r="K741" s="268"/>
      <c r="L741" s="268"/>
      <c r="AH741" s="259"/>
      <c r="AL741" s="259"/>
      <c r="AM741" s="269"/>
      <c r="AR741" s="270"/>
      <c r="AS741" s="259"/>
    </row>
    <row r="742" customFormat="false" ht="12.75" hidden="false" customHeight="false" outlineLevel="0" collapsed="false">
      <c r="K742" s="268"/>
      <c r="L742" s="268"/>
      <c r="AH742" s="259"/>
      <c r="AL742" s="259"/>
      <c r="AM742" s="269"/>
      <c r="AR742" s="270"/>
      <c r="AS742" s="259"/>
    </row>
    <row r="743" customFormat="false" ht="12.75" hidden="false" customHeight="false" outlineLevel="0" collapsed="false">
      <c r="K743" s="268"/>
      <c r="L743" s="268"/>
      <c r="AH743" s="259"/>
      <c r="AL743" s="259"/>
      <c r="AM743" s="269"/>
      <c r="AR743" s="270"/>
      <c r="AS743" s="259"/>
    </row>
    <row r="744" customFormat="false" ht="12.75" hidden="false" customHeight="false" outlineLevel="0" collapsed="false">
      <c r="K744" s="268"/>
      <c r="L744" s="268"/>
      <c r="AH744" s="259"/>
      <c r="AL744" s="259"/>
      <c r="AM744" s="269"/>
      <c r="AR744" s="270"/>
      <c r="AS744" s="259"/>
    </row>
    <row r="745" customFormat="false" ht="12.75" hidden="false" customHeight="false" outlineLevel="0" collapsed="false">
      <c r="K745" s="268"/>
      <c r="L745" s="268"/>
      <c r="AH745" s="259"/>
      <c r="AL745" s="259"/>
      <c r="AM745" s="269"/>
      <c r="AR745" s="270"/>
      <c r="AS745" s="259"/>
    </row>
    <row r="746" customFormat="false" ht="12.75" hidden="false" customHeight="false" outlineLevel="0" collapsed="false">
      <c r="K746" s="268"/>
      <c r="L746" s="268"/>
      <c r="AH746" s="259"/>
      <c r="AL746" s="259"/>
      <c r="AM746" s="269"/>
      <c r="AR746" s="270"/>
      <c r="AS746" s="259"/>
    </row>
    <row r="747" customFormat="false" ht="12.75" hidden="false" customHeight="false" outlineLevel="0" collapsed="false">
      <c r="K747" s="268"/>
      <c r="L747" s="268"/>
      <c r="AH747" s="259"/>
      <c r="AL747" s="259"/>
      <c r="AM747" s="269"/>
      <c r="AR747" s="270"/>
      <c r="AS747" s="259"/>
    </row>
    <row r="748" customFormat="false" ht="12.75" hidden="false" customHeight="false" outlineLevel="0" collapsed="false">
      <c r="K748" s="268"/>
      <c r="L748" s="268"/>
      <c r="AH748" s="259"/>
      <c r="AL748" s="259"/>
      <c r="AM748" s="269"/>
      <c r="AR748" s="270"/>
      <c r="AS748" s="259"/>
    </row>
    <row r="749" customFormat="false" ht="12.75" hidden="false" customHeight="false" outlineLevel="0" collapsed="false">
      <c r="K749" s="268"/>
      <c r="L749" s="268"/>
      <c r="AH749" s="259"/>
      <c r="AL749" s="259"/>
      <c r="AM749" s="269"/>
      <c r="AR749" s="270"/>
      <c r="AS749" s="259"/>
    </row>
    <row r="750" customFormat="false" ht="12.75" hidden="false" customHeight="false" outlineLevel="0" collapsed="false">
      <c r="K750" s="268"/>
      <c r="L750" s="268"/>
      <c r="AH750" s="259"/>
      <c r="AL750" s="259"/>
      <c r="AM750" s="269"/>
      <c r="AR750" s="270"/>
      <c r="AS750" s="259"/>
    </row>
    <row r="751" customFormat="false" ht="12.75" hidden="false" customHeight="false" outlineLevel="0" collapsed="false">
      <c r="K751" s="268"/>
      <c r="L751" s="268"/>
      <c r="AH751" s="259"/>
      <c r="AL751" s="259"/>
      <c r="AM751" s="269"/>
      <c r="AR751" s="270"/>
      <c r="AS751" s="259"/>
    </row>
    <row r="752" customFormat="false" ht="12.75" hidden="false" customHeight="false" outlineLevel="0" collapsed="false">
      <c r="K752" s="268"/>
      <c r="L752" s="268"/>
      <c r="AH752" s="259"/>
      <c r="AL752" s="259"/>
      <c r="AM752" s="269"/>
      <c r="AR752" s="270"/>
      <c r="AS752" s="259"/>
    </row>
    <row r="753" customFormat="false" ht="12.75" hidden="false" customHeight="false" outlineLevel="0" collapsed="false">
      <c r="K753" s="268"/>
      <c r="L753" s="268"/>
      <c r="AH753" s="259"/>
      <c r="AL753" s="259"/>
      <c r="AM753" s="269"/>
      <c r="AR753" s="270"/>
      <c r="AS753" s="259"/>
    </row>
    <row r="754" customFormat="false" ht="12.75" hidden="false" customHeight="false" outlineLevel="0" collapsed="false">
      <c r="K754" s="268"/>
      <c r="L754" s="268"/>
      <c r="AH754" s="259"/>
      <c r="AL754" s="259"/>
      <c r="AM754" s="269"/>
      <c r="AR754" s="270"/>
      <c r="AS754" s="259"/>
    </row>
    <row r="755" customFormat="false" ht="12.75" hidden="false" customHeight="false" outlineLevel="0" collapsed="false">
      <c r="K755" s="268"/>
      <c r="L755" s="268"/>
      <c r="AH755" s="259"/>
      <c r="AL755" s="259"/>
      <c r="AM755" s="269"/>
      <c r="AR755" s="270"/>
      <c r="AS755" s="259"/>
    </row>
    <row r="756" customFormat="false" ht="12.75" hidden="false" customHeight="false" outlineLevel="0" collapsed="false">
      <c r="K756" s="268"/>
      <c r="L756" s="268"/>
      <c r="AH756" s="259"/>
      <c r="AL756" s="259"/>
      <c r="AM756" s="269"/>
      <c r="AR756" s="270"/>
      <c r="AS756" s="259"/>
    </row>
    <row r="757" customFormat="false" ht="12.75" hidden="false" customHeight="false" outlineLevel="0" collapsed="false">
      <c r="K757" s="268"/>
      <c r="L757" s="268"/>
      <c r="AH757" s="259"/>
      <c r="AL757" s="259"/>
      <c r="AM757" s="269"/>
      <c r="AR757" s="270"/>
      <c r="AS757" s="259"/>
    </row>
    <row r="758" customFormat="false" ht="12.75" hidden="false" customHeight="false" outlineLevel="0" collapsed="false">
      <c r="K758" s="268"/>
      <c r="L758" s="268"/>
      <c r="AH758" s="259"/>
      <c r="AL758" s="259"/>
      <c r="AM758" s="269"/>
      <c r="AR758" s="270"/>
      <c r="AS758" s="259"/>
    </row>
    <row r="759" customFormat="false" ht="12.75" hidden="false" customHeight="false" outlineLevel="0" collapsed="false">
      <c r="K759" s="268"/>
      <c r="L759" s="268"/>
      <c r="AH759" s="259"/>
      <c r="AL759" s="259"/>
      <c r="AM759" s="269"/>
      <c r="AR759" s="270"/>
      <c r="AS759" s="259"/>
    </row>
    <row r="760" customFormat="false" ht="12.75" hidden="false" customHeight="false" outlineLevel="0" collapsed="false">
      <c r="K760" s="268"/>
      <c r="L760" s="268"/>
      <c r="AH760" s="259"/>
      <c r="AL760" s="259"/>
      <c r="AM760" s="269"/>
      <c r="AR760" s="270"/>
      <c r="AS760" s="259"/>
    </row>
    <row r="761" customFormat="false" ht="12.75" hidden="false" customHeight="false" outlineLevel="0" collapsed="false">
      <c r="K761" s="268"/>
      <c r="L761" s="268"/>
      <c r="AH761" s="259"/>
      <c r="AL761" s="259"/>
      <c r="AM761" s="269"/>
      <c r="AR761" s="270"/>
      <c r="AS761" s="259"/>
    </row>
    <row r="762" customFormat="false" ht="12.75" hidden="false" customHeight="false" outlineLevel="0" collapsed="false">
      <c r="K762" s="268"/>
      <c r="L762" s="268"/>
      <c r="AH762" s="259"/>
      <c r="AL762" s="259"/>
      <c r="AM762" s="269"/>
      <c r="AR762" s="270"/>
      <c r="AS762" s="259"/>
    </row>
    <row r="763" customFormat="false" ht="12.75" hidden="false" customHeight="false" outlineLevel="0" collapsed="false">
      <c r="K763" s="268"/>
      <c r="L763" s="268"/>
      <c r="AH763" s="259"/>
      <c r="AL763" s="259"/>
      <c r="AM763" s="269"/>
      <c r="AR763" s="270"/>
      <c r="AS763" s="259"/>
    </row>
    <row r="764" customFormat="false" ht="12.75" hidden="false" customHeight="false" outlineLevel="0" collapsed="false">
      <c r="K764" s="268"/>
      <c r="L764" s="268"/>
      <c r="AH764" s="259"/>
      <c r="AL764" s="259"/>
      <c r="AM764" s="269"/>
      <c r="AR764" s="270"/>
      <c r="AS764" s="259"/>
    </row>
    <row r="765" customFormat="false" ht="12.75" hidden="false" customHeight="false" outlineLevel="0" collapsed="false">
      <c r="K765" s="268"/>
      <c r="L765" s="268"/>
      <c r="AH765" s="259"/>
      <c r="AL765" s="259"/>
      <c r="AM765" s="269"/>
      <c r="AR765" s="270"/>
      <c r="AS765" s="259"/>
    </row>
    <row r="766" customFormat="false" ht="12.75" hidden="false" customHeight="false" outlineLevel="0" collapsed="false">
      <c r="K766" s="268"/>
      <c r="L766" s="268"/>
      <c r="AH766" s="259"/>
      <c r="AL766" s="259"/>
      <c r="AM766" s="269"/>
      <c r="AR766" s="270"/>
      <c r="AS766" s="259"/>
    </row>
    <row r="767" customFormat="false" ht="12.75" hidden="false" customHeight="false" outlineLevel="0" collapsed="false">
      <c r="K767" s="268"/>
      <c r="L767" s="268"/>
      <c r="AH767" s="259"/>
      <c r="AL767" s="259"/>
      <c r="AM767" s="269"/>
      <c r="AR767" s="270"/>
      <c r="AS767" s="259"/>
    </row>
    <row r="768" customFormat="false" ht="12.75" hidden="false" customHeight="false" outlineLevel="0" collapsed="false">
      <c r="K768" s="268"/>
      <c r="L768" s="268"/>
      <c r="AH768" s="259"/>
      <c r="AL768" s="259"/>
      <c r="AM768" s="269"/>
      <c r="AR768" s="270"/>
      <c r="AS768" s="259"/>
    </row>
    <row r="769" customFormat="false" ht="12.75" hidden="false" customHeight="false" outlineLevel="0" collapsed="false">
      <c r="K769" s="268"/>
      <c r="L769" s="268"/>
      <c r="AH769" s="259"/>
      <c r="AL769" s="259"/>
      <c r="AM769" s="269"/>
      <c r="AR769" s="270"/>
      <c r="AS769" s="259"/>
    </row>
    <row r="770" customFormat="false" ht="12.75" hidden="false" customHeight="false" outlineLevel="0" collapsed="false">
      <c r="K770" s="268"/>
      <c r="L770" s="268"/>
      <c r="AH770" s="259"/>
      <c r="AL770" s="259"/>
      <c r="AM770" s="269"/>
      <c r="AR770" s="270"/>
      <c r="AS770" s="259"/>
    </row>
    <row r="771" customFormat="false" ht="12.75" hidden="false" customHeight="false" outlineLevel="0" collapsed="false">
      <c r="K771" s="268"/>
      <c r="L771" s="268"/>
      <c r="AH771" s="259"/>
      <c r="AL771" s="259"/>
      <c r="AM771" s="269"/>
      <c r="AR771" s="270"/>
      <c r="AS771" s="259"/>
    </row>
    <row r="772" customFormat="false" ht="12.75" hidden="false" customHeight="false" outlineLevel="0" collapsed="false">
      <c r="K772" s="268"/>
      <c r="L772" s="268"/>
      <c r="AH772" s="259"/>
      <c r="AL772" s="259"/>
      <c r="AM772" s="269"/>
      <c r="AR772" s="270"/>
      <c r="AS772" s="259"/>
    </row>
    <row r="773" customFormat="false" ht="12.75" hidden="false" customHeight="false" outlineLevel="0" collapsed="false">
      <c r="K773" s="268"/>
      <c r="L773" s="268"/>
      <c r="AH773" s="259"/>
      <c r="AL773" s="259"/>
      <c r="AM773" s="269"/>
      <c r="AR773" s="270"/>
      <c r="AS773" s="259"/>
    </row>
    <row r="774" customFormat="false" ht="12.75" hidden="false" customHeight="false" outlineLevel="0" collapsed="false">
      <c r="K774" s="268"/>
      <c r="L774" s="268"/>
      <c r="AH774" s="259"/>
      <c r="AL774" s="259"/>
      <c r="AM774" s="269"/>
      <c r="AR774" s="270"/>
      <c r="AS774" s="259"/>
    </row>
    <row r="775" customFormat="false" ht="12.75" hidden="false" customHeight="false" outlineLevel="0" collapsed="false">
      <c r="K775" s="268"/>
      <c r="L775" s="268"/>
      <c r="AH775" s="259"/>
      <c r="AL775" s="259"/>
      <c r="AM775" s="269"/>
      <c r="AR775" s="270"/>
      <c r="AS775" s="259"/>
    </row>
    <row r="776" customFormat="false" ht="12.75" hidden="false" customHeight="false" outlineLevel="0" collapsed="false">
      <c r="K776" s="268"/>
      <c r="L776" s="268"/>
      <c r="AH776" s="259"/>
      <c r="AL776" s="259"/>
      <c r="AM776" s="269"/>
      <c r="AR776" s="270"/>
      <c r="AS776" s="259"/>
    </row>
    <row r="777" customFormat="false" ht="12.75" hidden="false" customHeight="false" outlineLevel="0" collapsed="false">
      <c r="K777" s="268"/>
      <c r="L777" s="268"/>
      <c r="AH777" s="259"/>
      <c r="AL777" s="259"/>
      <c r="AM777" s="269"/>
      <c r="AR777" s="270"/>
      <c r="AS777" s="259"/>
    </row>
    <row r="778" customFormat="false" ht="12.75" hidden="false" customHeight="false" outlineLevel="0" collapsed="false">
      <c r="K778" s="268"/>
      <c r="L778" s="268"/>
      <c r="AH778" s="259"/>
      <c r="AL778" s="259"/>
      <c r="AM778" s="269"/>
      <c r="AR778" s="270"/>
      <c r="AS778" s="259"/>
    </row>
    <row r="779" customFormat="false" ht="12.75" hidden="false" customHeight="false" outlineLevel="0" collapsed="false">
      <c r="K779" s="268"/>
      <c r="L779" s="268"/>
      <c r="AH779" s="259"/>
      <c r="AL779" s="259"/>
      <c r="AM779" s="269"/>
      <c r="AR779" s="270"/>
      <c r="AS779" s="259"/>
    </row>
    <row r="780" customFormat="false" ht="12.75" hidden="false" customHeight="false" outlineLevel="0" collapsed="false">
      <c r="K780" s="268"/>
      <c r="L780" s="268"/>
      <c r="AH780" s="259"/>
      <c r="AL780" s="259"/>
      <c r="AM780" s="269"/>
      <c r="AR780" s="270"/>
      <c r="AS780" s="259"/>
    </row>
    <row r="781" customFormat="false" ht="12.75" hidden="false" customHeight="false" outlineLevel="0" collapsed="false">
      <c r="K781" s="268"/>
      <c r="L781" s="268"/>
      <c r="AH781" s="259"/>
      <c r="AL781" s="259"/>
      <c r="AM781" s="269"/>
      <c r="AR781" s="270"/>
      <c r="AS781" s="259"/>
    </row>
    <row r="782" customFormat="false" ht="12.75" hidden="false" customHeight="false" outlineLevel="0" collapsed="false">
      <c r="K782" s="268"/>
      <c r="L782" s="268"/>
      <c r="AH782" s="259"/>
      <c r="AL782" s="259"/>
      <c r="AM782" s="269"/>
      <c r="AR782" s="270"/>
      <c r="AS782" s="259"/>
    </row>
    <row r="783" customFormat="false" ht="12.75" hidden="false" customHeight="false" outlineLevel="0" collapsed="false">
      <c r="K783" s="268"/>
      <c r="L783" s="268"/>
      <c r="AH783" s="259"/>
      <c r="AL783" s="259"/>
      <c r="AM783" s="269"/>
      <c r="AR783" s="270"/>
      <c r="AS783" s="259"/>
    </row>
    <row r="784" customFormat="false" ht="12.75" hidden="false" customHeight="false" outlineLevel="0" collapsed="false">
      <c r="K784" s="268"/>
      <c r="L784" s="268"/>
      <c r="AH784" s="259"/>
      <c r="AL784" s="259"/>
      <c r="AM784" s="269"/>
      <c r="AR784" s="270"/>
      <c r="AS784" s="259"/>
    </row>
    <row r="785" customFormat="false" ht="12.75" hidden="false" customHeight="false" outlineLevel="0" collapsed="false">
      <c r="K785" s="268"/>
      <c r="L785" s="268"/>
      <c r="AH785" s="259"/>
      <c r="AL785" s="259"/>
      <c r="AM785" s="269"/>
      <c r="AR785" s="270"/>
      <c r="AS785" s="259"/>
    </row>
    <row r="786" customFormat="false" ht="12.75" hidden="false" customHeight="false" outlineLevel="0" collapsed="false">
      <c r="K786" s="268"/>
      <c r="L786" s="268"/>
      <c r="AH786" s="259"/>
      <c r="AL786" s="259"/>
      <c r="AM786" s="269"/>
      <c r="AR786" s="270"/>
      <c r="AS786" s="259"/>
    </row>
    <row r="787" customFormat="false" ht="12.75" hidden="false" customHeight="false" outlineLevel="0" collapsed="false">
      <c r="K787" s="268"/>
      <c r="L787" s="268"/>
      <c r="AH787" s="259"/>
      <c r="AL787" s="259"/>
      <c r="AM787" s="269"/>
      <c r="AR787" s="270"/>
      <c r="AS787" s="259"/>
    </row>
    <row r="788" customFormat="false" ht="12.75" hidden="false" customHeight="false" outlineLevel="0" collapsed="false">
      <c r="K788" s="268"/>
      <c r="L788" s="268"/>
      <c r="AH788" s="259"/>
      <c r="AL788" s="259"/>
      <c r="AM788" s="269"/>
      <c r="AR788" s="270"/>
      <c r="AS788" s="259"/>
    </row>
    <row r="789" customFormat="false" ht="12.75" hidden="false" customHeight="false" outlineLevel="0" collapsed="false">
      <c r="K789" s="268"/>
      <c r="L789" s="268"/>
      <c r="AH789" s="259"/>
      <c r="AL789" s="259"/>
      <c r="AM789" s="269"/>
      <c r="AR789" s="270"/>
      <c r="AS789" s="259"/>
    </row>
    <row r="790" customFormat="false" ht="12.75" hidden="false" customHeight="false" outlineLevel="0" collapsed="false">
      <c r="K790" s="268"/>
      <c r="L790" s="268"/>
      <c r="AH790" s="259"/>
      <c r="AL790" s="259"/>
      <c r="AM790" s="269"/>
      <c r="AR790" s="270"/>
      <c r="AS790" s="259"/>
    </row>
    <row r="791" customFormat="false" ht="12.75" hidden="false" customHeight="false" outlineLevel="0" collapsed="false">
      <c r="K791" s="268"/>
      <c r="L791" s="268"/>
      <c r="AH791" s="259"/>
      <c r="AL791" s="259"/>
      <c r="AM791" s="269"/>
      <c r="AR791" s="270"/>
      <c r="AS791" s="259"/>
    </row>
    <row r="792" customFormat="false" ht="12.75" hidden="false" customHeight="false" outlineLevel="0" collapsed="false">
      <c r="K792" s="268"/>
      <c r="L792" s="268"/>
      <c r="AH792" s="259"/>
      <c r="AL792" s="259"/>
      <c r="AM792" s="269"/>
      <c r="AR792" s="270"/>
      <c r="AS792" s="259"/>
    </row>
    <row r="793" customFormat="false" ht="12.75" hidden="false" customHeight="false" outlineLevel="0" collapsed="false">
      <c r="K793" s="268"/>
      <c r="L793" s="268"/>
      <c r="AH793" s="259"/>
      <c r="AL793" s="259"/>
      <c r="AM793" s="269"/>
      <c r="AR793" s="270"/>
      <c r="AS793" s="259"/>
    </row>
    <row r="794" customFormat="false" ht="12.75" hidden="false" customHeight="false" outlineLevel="0" collapsed="false">
      <c r="K794" s="268"/>
      <c r="L794" s="268"/>
      <c r="AH794" s="259"/>
      <c r="AL794" s="259"/>
      <c r="AM794" s="269"/>
      <c r="AR794" s="270"/>
      <c r="AS794" s="259"/>
    </row>
    <row r="795" customFormat="false" ht="12.75" hidden="false" customHeight="false" outlineLevel="0" collapsed="false">
      <c r="K795" s="268"/>
      <c r="L795" s="268"/>
      <c r="AH795" s="259"/>
      <c r="AL795" s="259"/>
      <c r="AM795" s="269"/>
      <c r="AR795" s="270"/>
      <c r="AS795" s="259"/>
    </row>
    <row r="796" customFormat="false" ht="12.75" hidden="false" customHeight="false" outlineLevel="0" collapsed="false">
      <c r="K796" s="268"/>
      <c r="L796" s="268"/>
      <c r="AH796" s="259"/>
      <c r="AL796" s="259"/>
      <c r="AM796" s="269"/>
      <c r="AR796" s="270"/>
      <c r="AS796" s="259"/>
    </row>
    <row r="797" customFormat="false" ht="12.75" hidden="false" customHeight="false" outlineLevel="0" collapsed="false">
      <c r="K797" s="268"/>
      <c r="L797" s="268"/>
      <c r="AH797" s="259"/>
      <c r="AL797" s="259"/>
      <c r="AM797" s="269"/>
      <c r="AR797" s="270"/>
      <c r="AS797" s="259"/>
    </row>
    <row r="798" customFormat="false" ht="12.75" hidden="false" customHeight="false" outlineLevel="0" collapsed="false">
      <c r="K798" s="268"/>
      <c r="L798" s="268"/>
      <c r="AH798" s="259"/>
      <c r="AL798" s="259"/>
      <c r="AM798" s="269"/>
      <c r="AR798" s="270"/>
      <c r="AS798" s="259"/>
    </row>
    <row r="799" customFormat="false" ht="12.75" hidden="false" customHeight="false" outlineLevel="0" collapsed="false">
      <c r="K799" s="268"/>
      <c r="L799" s="268"/>
      <c r="AH799" s="259"/>
      <c r="AL799" s="259"/>
      <c r="AM799" s="269"/>
      <c r="AR799" s="270"/>
      <c r="AS799" s="259"/>
    </row>
    <row r="800" customFormat="false" ht="12.75" hidden="false" customHeight="false" outlineLevel="0" collapsed="false">
      <c r="K800" s="268"/>
      <c r="L800" s="268"/>
      <c r="AH800" s="259"/>
      <c r="AL800" s="259"/>
      <c r="AM800" s="269"/>
      <c r="AR800" s="270"/>
      <c r="AS800" s="259"/>
    </row>
    <row r="801" customFormat="false" ht="12.75" hidden="false" customHeight="false" outlineLevel="0" collapsed="false">
      <c r="K801" s="268"/>
      <c r="L801" s="268"/>
      <c r="AH801" s="259"/>
      <c r="AL801" s="259"/>
      <c r="AM801" s="269"/>
      <c r="AR801" s="270"/>
      <c r="AS801" s="259"/>
    </row>
    <row r="802" customFormat="false" ht="12.75" hidden="false" customHeight="false" outlineLevel="0" collapsed="false">
      <c r="K802" s="268"/>
      <c r="L802" s="268"/>
      <c r="AH802" s="259"/>
      <c r="AL802" s="259"/>
      <c r="AM802" s="269"/>
      <c r="AR802" s="270"/>
      <c r="AS802" s="259"/>
    </row>
    <row r="803" customFormat="false" ht="12.75" hidden="false" customHeight="false" outlineLevel="0" collapsed="false">
      <c r="K803" s="268"/>
      <c r="L803" s="268"/>
      <c r="AH803" s="259"/>
      <c r="AL803" s="259"/>
      <c r="AM803" s="269"/>
      <c r="AR803" s="270"/>
      <c r="AS803" s="259"/>
    </row>
    <row r="804" customFormat="false" ht="12.75" hidden="false" customHeight="false" outlineLevel="0" collapsed="false">
      <c r="K804" s="268"/>
      <c r="L804" s="268"/>
      <c r="AH804" s="259"/>
      <c r="AL804" s="259"/>
      <c r="AM804" s="269"/>
      <c r="AR804" s="270"/>
      <c r="AS804" s="259"/>
    </row>
    <row r="805" customFormat="false" ht="12.75" hidden="false" customHeight="false" outlineLevel="0" collapsed="false">
      <c r="K805" s="268"/>
      <c r="L805" s="268"/>
      <c r="AH805" s="259"/>
      <c r="AL805" s="259"/>
      <c r="AM805" s="269"/>
      <c r="AR805" s="270"/>
      <c r="AS805" s="259"/>
    </row>
    <row r="806" customFormat="false" ht="12.75" hidden="false" customHeight="false" outlineLevel="0" collapsed="false">
      <c r="K806" s="268"/>
      <c r="L806" s="268"/>
      <c r="AH806" s="259"/>
      <c r="AL806" s="259"/>
      <c r="AM806" s="269"/>
      <c r="AR806" s="270"/>
      <c r="AS806" s="259"/>
    </row>
    <row r="807" customFormat="false" ht="12.75" hidden="false" customHeight="false" outlineLevel="0" collapsed="false">
      <c r="K807" s="268"/>
      <c r="L807" s="268"/>
      <c r="AH807" s="259"/>
      <c r="AL807" s="259"/>
      <c r="AM807" s="269"/>
      <c r="AR807" s="270"/>
      <c r="AS807" s="259"/>
    </row>
    <row r="808" customFormat="false" ht="12.75" hidden="false" customHeight="false" outlineLevel="0" collapsed="false">
      <c r="K808" s="268"/>
      <c r="L808" s="268"/>
      <c r="AH808" s="259"/>
      <c r="AL808" s="259"/>
      <c r="AM808" s="269"/>
      <c r="AR808" s="270"/>
      <c r="AS808" s="259"/>
    </row>
    <row r="809" customFormat="false" ht="12.75" hidden="false" customHeight="false" outlineLevel="0" collapsed="false">
      <c r="K809" s="268"/>
      <c r="L809" s="268"/>
      <c r="AH809" s="259"/>
      <c r="AL809" s="259"/>
      <c r="AM809" s="269"/>
      <c r="AR809" s="270"/>
      <c r="AS809" s="259"/>
    </row>
    <row r="810" customFormat="false" ht="12.75" hidden="false" customHeight="false" outlineLevel="0" collapsed="false">
      <c r="K810" s="268"/>
      <c r="L810" s="268"/>
      <c r="AH810" s="259"/>
      <c r="AL810" s="259"/>
      <c r="AM810" s="269"/>
      <c r="AR810" s="270"/>
      <c r="AS810" s="259"/>
    </row>
    <row r="811" customFormat="false" ht="12.75" hidden="false" customHeight="false" outlineLevel="0" collapsed="false">
      <c r="K811" s="268"/>
      <c r="L811" s="268"/>
      <c r="AH811" s="259"/>
      <c r="AL811" s="259"/>
      <c r="AM811" s="269"/>
      <c r="AR811" s="270"/>
      <c r="AS811" s="259"/>
    </row>
    <row r="812" customFormat="false" ht="12.75" hidden="false" customHeight="false" outlineLevel="0" collapsed="false">
      <c r="K812" s="268"/>
      <c r="L812" s="268"/>
      <c r="AH812" s="259"/>
      <c r="AL812" s="259"/>
      <c r="AM812" s="269"/>
      <c r="AR812" s="270"/>
      <c r="AS812" s="259"/>
    </row>
    <row r="813" customFormat="false" ht="12.75" hidden="false" customHeight="false" outlineLevel="0" collapsed="false">
      <c r="K813" s="268"/>
      <c r="L813" s="268"/>
      <c r="AH813" s="259"/>
      <c r="AL813" s="259"/>
      <c r="AM813" s="269"/>
      <c r="AR813" s="270"/>
      <c r="AS813" s="259"/>
    </row>
    <row r="814" customFormat="false" ht="12.75" hidden="false" customHeight="false" outlineLevel="0" collapsed="false">
      <c r="K814" s="268"/>
      <c r="L814" s="268"/>
      <c r="AH814" s="259"/>
      <c r="AL814" s="259"/>
      <c r="AM814" s="269"/>
      <c r="AR814" s="270"/>
      <c r="AS814" s="259"/>
    </row>
    <row r="815" customFormat="false" ht="12.75" hidden="false" customHeight="false" outlineLevel="0" collapsed="false">
      <c r="K815" s="268"/>
      <c r="L815" s="268"/>
      <c r="AH815" s="259"/>
      <c r="AL815" s="259"/>
      <c r="AM815" s="269"/>
      <c r="AR815" s="270"/>
      <c r="AS815" s="259"/>
    </row>
    <row r="816" customFormat="false" ht="12.75" hidden="false" customHeight="false" outlineLevel="0" collapsed="false">
      <c r="K816" s="268"/>
      <c r="L816" s="268"/>
      <c r="AH816" s="259"/>
      <c r="AL816" s="259"/>
      <c r="AM816" s="269"/>
      <c r="AR816" s="270"/>
      <c r="AS816" s="259"/>
    </row>
    <row r="817" customFormat="false" ht="12.75" hidden="false" customHeight="false" outlineLevel="0" collapsed="false">
      <c r="K817" s="268"/>
      <c r="L817" s="268"/>
      <c r="AH817" s="259"/>
      <c r="AL817" s="259"/>
      <c r="AM817" s="269"/>
      <c r="AR817" s="270"/>
      <c r="AS817" s="259"/>
    </row>
    <row r="818" customFormat="false" ht="12.75" hidden="false" customHeight="false" outlineLevel="0" collapsed="false">
      <c r="K818" s="268"/>
      <c r="L818" s="268"/>
      <c r="AH818" s="259"/>
      <c r="AL818" s="259"/>
      <c r="AM818" s="269"/>
      <c r="AR818" s="270"/>
      <c r="AS818" s="259"/>
    </row>
    <row r="819" customFormat="false" ht="12.75" hidden="false" customHeight="false" outlineLevel="0" collapsed="false">
      <c r="K819" s="268"/>
      <c r="L819" s="268"/>
      <c r="AH819" s="259"/>
      <c r="AL819" s="259"/>
      <c r="AM819" s="269"/>
      <c r="AR819" s="270"/>
      <c r="AS819" s="259"/>
    </row>
    <row r="820" customFormat="false" ht="12.75" hidden="false" customHeight="false" outlineLevel="0" collapsed="false">
      <c r="K820" s="268"/>
      <c r="L820" s="268"/>
      <c r="AH820" s="259"/>
      <c r="AL820" s="259"/>
      <c r="AM820" s="269"/>
      <c r="AR820" s="270"/>
      <c r="AS820" s="259"/>
    </row>
    <row r="821" customFormat="false" ht="12.75" hidden="false" customHeight="false" outlineLevel="0" collapsed="false">
      <c r="K821" s="268"/>
      <c r="L821" s="268"/>
      <c r="AH821" s="259"/>
      <c r="AL821" s="259"/>
      <c r="AM821" s="269"/>
      <c r="AR821" s="270"/>
      <c r="AS821" s="259"/>
    </row>
    <row r="822" customFormat="false" ht="12.75" hidden="false" customHeight="false" outlineLevel="0" collapsed="false">
      <c r="K822" s="268"/>
      <c r="L822" s="268"/>
      <c r="AH822" s="259"/>
      <c r="AL822" s="259"/>
      <c r="AM822" s="269"/>
      <c r="AR822" s="270"/>
      <c r="AS822" s="259"/>
    </row>
    <row r="823" customFormat="false" ht="12.75" hidden="false" customHeight="false" outlineLevel="0" collapsed="false">
      <c r="K823" s="268"/>
      <c r="L823" s="268"/>
      <c r="AH823" s="259"/>
      <c r="AL823" s="259"/>
      <c r="AM823" s="269"/>
      <c r="AR823" s="270"/>
      <c r="AS823" s="259"/>
    </row>
    <row r="824" customFormat="false" ht="12.75" hidden="false" customHeight="false" outlineLevel="0" collapsed="false">
      <c r="K824" s="268"/>
      <c r="L824" s="268"/>
      <c r="AH824" s="259"/>
      <c r="AL824" s="259"/>
      <c r="AM824" s="269"/>
      <c r="AR824" s="270"/>
      <c r="AS824" s="259"/>
    </row>
    <row r="825" customFormat="false" ht="12.75" hidden="false" customHeight="false" outlineLevel="0" collapsed="false">
      <c r="K825" s="268"/>
      <c r="L825" s="268"/>
      <c r="AH825" s="259"/>
      <c r="AL825" s="259"/>
      <c r="AM825" s="269"/>
      <c r="AR825" s="270"/>
      <c r="AS825" s="259"/>
    </row>
    <row r="826" customFormat="false" ht="12.75" hidden="false" customHeight="false" outlineLevel="0" collapsed="false">
      <c r="K826" s="268"/>
      <c r="L826" s="268"/>
      <c r="AH826" s="259"/>
      <c r="AL826" s="259"/>
      <c r="AM826" s="269"/>
      <c r="AR826" s="270"/>
      <c r="AS826" s="259"/>
    </row>
    <row r="827" customFormat="false" ht="12.75" hidden="false" customHeight="false" outlineLevel="0" collapsed="false">
      <c r="K827" s="268"/>
      <c r="L827" s="268"/>
      <c r="AH827" s="259"/>
      <c r="AL827" s="259"/>
      <c r="AM827" s="269"/>
      <c r="AR827" s="270"/>
      <c r="AS827" s="259"/>
    </row>
    <row r="828" customFormat="false" ht="12.75" hidden="false" customHeight="false" outlineLevel="0" collapsed="false">
      <c r="K828" s="268"/>
      <c r="L828" s="268"/>
      <c r="AH828" s="259"/>
      <c r="AL828" s="259"/>
      <c r="AM828" s="269"/>
      <c r="AR828" s="270"/>
      <c r="AS828" s="259"/>
    </row>
    <row r="829" customFormat="false" ht="12.75" hidden="false" customHeight="false" outlineLevel="0" collapsed="false">
      <c r="K829" s="268"/>
      <c r="L829" s="268"/>
      <c r="AH829" s="259"/>
      <c r="AL829" s="259"/>
      <c r="AM829" s="269"/>
      <c r="AR829" s="270"/>
      <c r="AS829" s="259"/>
    </row>
    <row r="830" customFormat="false" ht="12.75" hidden="false" customHeight="false" outlineLevel="0" collapsed="false">
      <c r="K830" s="268"/>
      <c r="L830" s="268"/>
      <c r="AH830" s="259"/>
      <c r="AL830" s="259"/>
      <c r="AM830" s="269"/>
      <c r="AR830" s="270"/>
      <c r="AS830" s="259"/>
    </row>
    <row r="831" customFormat="false" ht="12.75" hidden="false" customHeight="false" outlineLevel="0" collapsed="false">
      <c r="K831" s="268"/>
      <c r="L831" s="268"/>
      <c r="AH831" s="259"/>
      <c r="AL831" s="259"/>
      <c r="AM831" s="269"/>
      <c r="AR831" s="270"/>
      <c r="AS831" s="259"/>
    </row>
    <row r="832" customFormat="false" ht="12.75" hidden="false" customHeight="false" outlineLevel="0" collapsed="false">
      <c r="K832" s="268"/>
      <c r="L832" s="268"/>
      <c r="AH832" s="259"/>
      <c r="AL832" s="259"/>
      <c r="AM832" s="269"/>
      <c r="AR832" s="270"/>
      <c r="AS832" s="259"/>
    </row>
    <row r="833" customFormat="false" ht="12.75" hidden="false" customHeight="false" outlineLevel="0" collapsed="false">
      <c r="K833" s="268"/>
      <c r="L833" s="268"/>
      <c r="AH833" s="259"/>
      <c r="AL833" s="259"/>
      <c r="AM833" s="269"/>
      <c r="AR833" s="270"/>
      <c r="AS833" s="259"/>
    </row>
    <row r="834" customFormat="false" ht="12.75" hidden="false" customHeight="false" outlineLevel="0" collapsed="false">
      <c r="K834" s="268"/>
      <c r="L834" s="268"/>
      <c r="AH834" s="259"/>
      <c r="AL834" s="259"/>
      <c r="AM834" s="269"/>
      <c r="AR834" s="270"/>
      <c r="AS834" s="259"/>
    </row>
    <row r="835" customFormat="false" ht="12.75" hidden="false" customHeight="false" outlineLevel="0" collapsed="false">
      <c r="K835" s="268"/>
      <c r="L835" s="268"/>
      <c r="AH835" s="259"/>
      <c r="AL835" s="259"/>
      <c r="AM835" s="269"/>
      <c r="AR835" s="270"/>
      <c r="AS835" s="259"/>
    </row>
    <row r="836" customFormat="false" ht="12.75" hidden="false" customHeight="false" outlineLevel="0" collapsed="false">
      <c r="K836" s="268"/>
      <c r="L836" s="268"/>
      <c r="AH836" s="259"/>
      <c r="AL836" s="259"/>
      <c r="AM836" s="269"/>
      <c r="AR836" s="270"/>
      <c r="AS836" s="259"/>
    </row>
    <row r="837" customFormat="false" ht="12.75" hidden="false" customHeight="false" outlineLevel="0" collapsed="false">
      <c r="K837" s="268"/>
      <c r="L837" s="268"/>
      <c r="AH837" s="259"/>
      <c r="AL837" s="259"/>
      <c r="AM837" s="269"/>
      <c r="AR837" s="270"/>
      <c r="AS837" s="259"/>
    </row>
    <row r="838" customFormat="false" ht="12.75" hidden="false" customHeight="false" outlineLevel="0" collapsed="false">
      <c r="K838" s="268"/>
      <c r="L838" s="268"/>
      <c r="AH838" s="259"/>
      <c r="AL838" s="259"/>
      <c r="AM838" s="269"/>
      <c r="AR838" s="270"/>
      <c r="AS838" s="259"/>
    </row>
    <row r="839" customFormat="false" ht="12.75" hidden="false" customHeight="false" outlineLevel="0" collapsed="false">
      <c r="K839" s="268"/>
      <c r="L839" s="268"/>
      <c r="AH839" s="259"/>
      <c r="AL839" s="259"/>
      <c r="AM839" s="269"/>
      <c r="AR839" s="270"/>
      <c r="AS839" s="259"/>
    </row>
    <row r="840" customFormat="false" ht="12.75" hidden="false" customHeight="false" outlineLevel="0" collapsed="false">
      <c r="K840" s="268"/>
      <c r="L840" s="268"/>
      <c r="AH840" s="259"/>
      <c r="AL840" s="259"/>
      <c r="AM840" s="269"/>
      <c r="AR840" s="270"/>
      <c r="AS840" s="259"/>
    </row>
    <row r="841" customFormat="false" ht="12.75" hidden="false" customHeight="false" outlineLevel="0" collapsed="false">
      <c r="K841" s="268"/>
      <c r="L841" s="268"/>
      <c r="AH841" s="259"/>
      <c r="AL841" s="259"/>
      <c r="AM841" s="269"/>
      <c r="AR841" s="270"/>
      <c r="AS841" s="259"/>
    </row>
    <row r="842" customFormat="false" ht="12.75" hidden="false" customHeight="false" outlineLevel="0" collapsed="false">
      <c r="K842" s="268"/>
      <c r="L842" s="268"/>
      <c r="AH842" s="259"/>
      <c r="AL842" s="259"/>
      <c r="AM842" s="269"/>
      <c r="AR842" s="270"/>
      <c r="AS842" s="259"/>
    </row>
    <row r="843" customFormat="false" ht="12.75" hidden="false" customHeight="false" outlineLevel="0" collapsed="false">
      <c r="K843" s="268"/>
      <c r="L843" s="268"/>
      <c r="AH843" s="259"/>
      <c r="AL843" s="259"/>
      <c r="AM843" s="269"/>
      <c r="AR843" s="270"/>
      <c r="AS843" s="259"/>
    </row>
    <row r="844" customFormat="false" ht="12.75" hidden="false" customHeight="false" outlineLevel="0" collapsed="false">
      <c r="K844" s="268"/>
      <c r="L844" s="268"/>
      <c r="AH844" s="259"/>
      <c r="AL844" s="259"/>
      <c r="AM844" s="269"/>
      <c r="AR844" s="270"/>
      <c r="AS844" s="259"/>
    </row>
    <row r="845" customFormat="false" ht="12.75" hidden="false" customHeight="false" outlineLevel="0" collapsed="false">
      <c r="K845" s="268"/>
      <c r="L845" s="268"/>
      <c r="AH845" s="259"/>
      <c r="AL845" s="259"/>
      <c r="AM845" s="269"/>
      <c r="AR845" s="270"/>
      <c r="AS845" s="259"/>
    </row>
    <row r="846" customFormat="false" ht="12.75" hidden="false" customHeight="false" outlineLevel="0" collapsed="false">
      <c r="K846" s="268"/>
      <c r="L846" s="268"/>
      <c r="AH846" s="259"/>
      <c r="AL846" s="259"/>
      <c r="AM846" s="269"/>
      <c r="AR846" s="270"/>
      <c r="AS846" s="259"/>
    </row>
    <row r="847" customFormat="false" ht="12.75" hidden="false" customHeight="false" outlineLevel="0" collapsed="false">
      <c r="K847" s="268"/>
      <c r="L847" s="268"/>
      <c r="AH847" s="259"/>
      <c r="AL847" s="259"/>
      <c r="AM847" s="269"/>
      <c r="AR847" s="270"/>
      <c r="AS847" s="259"/>
    </row>
    <row r="848" customFormat="false" ht="12.75" hidden="false" customHeight="false" outlineLevel="0" collapsed="false">
      <c r="K848" s="268"/>
      <c r="L848" s="268"/>
      <c r="AH848" s="259"/>
      <c r="AL848" s="259"/>
      <c r="AM848" s="269"/>
      <c r="AR848" s="270"/>
      <c r="AS848" s="259"/>
    </row>
    <row r="849" customFormat="false" ht="12.75" hidden="false" customHeight="false" outlineLevel="0" collapsed="false">
      <c r="K849" s="268"/>
      <c r="L849" s="268"/>
      <c r="AH849" s="259"/>
      <c r="AL849" s="259"/>
      <c r="AM849" s="269"/>
      <c r="AR849" s="270"/>
      <c r="AS849" s="259"/>
    </row>
    <row r="850" customFormat="false" ht="12.75" hidden="false" customHeight="false" outlineLevel="0" collapsed="false">
      <c r="K850" s="268"/>
      <c r="L850" s="268"/>
      <c r="AH850" s="259"/>
      <c r="AL850" s="259"/>
      <c r="AM850" s="269"/>
      <c r="AR850" s="270"/>
      <c r="AS850" s="259"/>
    </row>
    <row r="851" customFormat="false" ht="12.75" hidden="false" customHeight="false" outlineLevel="0" collapsed="false">
      <c r="K851" s="268"/>
      <c r="L851" s="268"/>
      <c r="AH851" s="259"/>
      <c r="AL851" s="259"/>
      <c r="AM851" s="269"/>
      <c r="AR851" s="270"/>
      <c r="AS851" s="259"/>
    </row>
    <row r="852" customFormat="false" ht="12.75" hidden="false" customHeight="false" outlineLevel="0" collapsed="false">
      <c r="K852" s="268"/>
      <c r="L852" s="268"/>
      <c r="AH852" s="259"/>
      <c r="AL852" s="259"/>
      <c r="AM852" s="269"/>
      <c r="AR852" s="270"/>
      <c r="AS852" s="259"/>
    </row>
    <row r="853" customFormat="false" ht="12.75" hidden="false" customHeight="false" outlineLevel="0" collapsed="false">
      <c r="K853" s="268"/>
      <c r="L853" s="268"/>
      <c r="AH853" s="259"/>
      <c r="AL853" s="259"/>
      <c r="AM853" s="269"/>
      <c r="AR853" s="270"/>
      <c r="AS853" s="259"/>
    </row>
    <row r="854" customFormat="false" ht="12.75" hidden="false" customHeight="false" outlineLevel="0" collapsed="false">
      <c r="K854" s="268"/>
      <c r="L854" s="268"/>
      <c r="AH854" s="259"/>
      <c r="AL854" s="259"/>
      <c r="AM854" s="269"/>
      <c r="AR854" s="270"/>
      <c r="AS854" s="259"/>
    </row>
    <row r="855" customFormat="false" ht="12.75" hidden="false" customHeight="false" outlineLevel="0" collapsed="false">
      <c r="K855" s="268"/>
      <c r="L855" s="268"/>
      <c r="AH855" s="259"/>
      <c r="AL855" s="259"/>
      <c r="AM855" s="269"/>
      <c r="AR855" s="270"/>
      <c r="AS855" s="259"/>
    </row>
    <row r="856" customFormat="false" ht="12.75" hidden="false" customHeight="false" outlineLevel="0" collapsed="false">
      <c r="K856" s="268"/>
      <c r="L856" s="268"/>
      <c r="AH856" s="259"/>
      <c r="AL856" s="259"/>
      <c r="AM856" s="269"/>
      <c r="AR856" s="270"/>
      <c r="AS856" s="259"/>
    </row>
    <row r="857" customFormat="false" ht="12.75" hidden="false" customHeight="false" outlineLevel="0" collapsed="false">
      <c r="K857" s="268"/>
      <c r="L857" s="268"/>
      <c r="AH857" s="259"/>
      <c r="AL857" s="259"/>
      <c r="AM857" s="269"/>
      <c r="AR857" s="270"/>
      <c r="AS857" s="259"/>
    </row>
    <row r="858" customFormat="false" ht="12.75" hidden="false" customHeight="false" outlineLevel="0" collapsed="false">
      <c r="K858" s="268"/>
      <c r="L858" s="268"/>
      <c r="AH858" s="259"/>
      <c r="AL858" s="259"/>
      <c r="AM858" s="269"/>
      <c r="AR858" s="270"/>
      <c r="AS858" s="259"/>
    </row>
    <row r="859" customFormat="false" ht="12.75" hidden="false" customHeight="false" outlineLevel="0" collapsed="false">
      <c r="K859" s="268"/>
      <c r="L859" s="268"/>
      <c r="AH859" s="259"/>
      <c r="AL859" s="259"/>
      <c r="AM859" s="269"/>
      <c r="AR859" s="270"/>
      <c r="AS859" s="259"/>
    </row>
    <row r="860" customFormat="false" ht="12.75" hidden="false" customHeight="false" outlineLevel="0" collapsed="false">
      <c r="K860" s="268"/>
      <c r="L860" s="268"/>
      <c r="AH860" s="259"/>
      <c r="AL860" s="259"/>
      <c r="AM860" s="269"/>
      <c r="AR860" s="270"/>
      <c r="AS860" s="259"/>
    </row>
    <row r="861" customFormat="false" ht="12.75" hidden="false" customHeight="false" outlineLevel="0" collapsed="false">
      <c r="K861" s="268"/>
      <c r="L861" s="268"/>
      <c r="AH861" s="259"/>
      <c r="AL861" s="259"/>
      <c r="AM861" s="269"/>
      <c r="AR861" s="270"/>
      <c r="AS861" s="259"/>
    </row>
    <row r="862" customFormat="false" ht="12.75" hidden="false" customHeight="false" outlineLevel="0" collapsed="false">
      <c r="K862" s="268"/>
      <c r="L862" s="268"/>
      <c r="AH862" s="259"/>
      <c r="AL862" s="259"/>
      <c r="AM862" s="269"/>
      <c r="AR862" s="270"/>
      <c r="AS862" s="259"/>
    </row>
    <row r="863" customFormat="false" ht="12.75" hidden="false" customHeight="false" outlineLevel="0" collapsed="false">
      <c r="K863" s="268"/>
      <c r="L863" s="268"/>
      <c r="AH863" s="259"/>
      <c r="AL863" s="259"/>
      <c r="AM863" s="269"/>
      <c r="AR863" s="270"/>
      <c r="AS863" s="259"/>
    </row>
    <row r="864" customFormat="false" ht="12.75" hidden="false" customHeight="false" outlineLevel="0" collapsed="false">
      <c r="K864" s="268"/>
      <c r="L864" s="268"/>
      <c r="AH864" s="259"/>
      <c r="AL864" s="259"/>
      <c r="AM864" s="269"/>
      <c r="AR864" s="270"/>
      <c r="AS864" s="259"/>
    </row>
    <row r="865" customFormat="false" ht="12.75" hidden="false" customHeight="false" outlineLevel="0" collapsed="false">
      <c r="K865" s="268"/>
      <c r="L865" s="268"/>
      <c r="AH865" s="259"/>
      <c r="AL865" s="259"/>
      <c r="AM865" s="269"/>
      <c r="AR865" s="270"/>
      <c r="AS865" s="259"/>
    </row>
    <row r="866" customFormat="false" ht="12.75" hidden="false" customHeight="false" outlineLevel="0" collapsed="false">
      <c r="K866" s="268"/>
      <c r="L866" s="268"/>
      <c r="AH866" s="259"/>
      <c r="AL866" s="259"/>
      <c r="AM866" s="269"/>
      <c r="AR866" s="270"/>
      <c r="AS866" s="259"/>
    </row>
    <row r="867" customFormat="false" ht="12.75" hidden="false" customHeight="false" outlineLevel="0" collapsed="false">
      <c r="K867" s="268"/>
      <c r="L867" s="268"/>
      <c r="AH867" s="259"/>
      <c r="AL867" s="259"/>
      <c r="AM867" s="269"/>
      <c r="AR867" s="270"/>
      <c r="AS867" s="259"/>
    </row>
    <row r="868" customFormat="false" ht="12.75" hidden="false" customHeight="false" outlineLevel="0" collapsed="false">
      <c r="K868" s="268"/>
      <c r="L868" s="268"/>
      <c r="AH868" s="259"/>
      <c r="AL868" s="259"/>
      <c r="AM868" s="269"/>
      <c r="AR868" s="270"/>
      <c r="AS868" s="259"/>
    </row>
    <row r="869" customFormat="false" ht="12.75" hidden="false" customHeight="false" outlineLevel="0" collapsed="false">
      <c r="K869" s="268"/>
      <c r="L869" s="268"/>
      <c r="AH869" s="259"/>
      <c r="AL869" s="259"/>
      <c r="AM869" s="269"/>
      <c r="AR869" s="270"/>
      <c r="AS869" s="259"/>
    </row>
    <row r="870" customFormat="false" ht="12.75" hidden="false" customHeight="false" outlineLevel="0" collapsed="false">
      <c r="K870" s="268"/>
      <c r="L870" s="268"/>
      <c r="AH870" s="259"/>
      <c r="AL870" s="259"/>
      <c r="AM870" s="269"/>
      <c r="AR870" s="270"/>
      <c r="AS870" s="259"/>
    </row>
    <row r="871" customFormat="false" ht="12.75" hidden="false" customHeight="false" outlineLevel="0" collapsed="false">
      <c r="K871" s="268"/>
      <c r="L871" s="268"/>
      <c r="AH871" s="259"/>
      <c r="AL871" s="259"/>
      <c r="AM871" s="269"/>
      <c r="AR871" s="270"/>
      <c r="AS871" s="259"/>
    </row>
    <row r="872" customFormat="false" ht="12.75" hidden="false" customHeight="false" outlineLevel="0" collapsed="false">
      <c r="K872" s="268"/>
      <c r="L872" s="268"/>
      <c r="AH872" s="259"/>
      <c r="AL872" s="259"/>
      <c r="AM872" s="269"/>
      <c r="AR872" s="270"/>
      <c r="AS872" s="259"/>
    </row>
    <row r="873" customFormat="false" ht="12.75" hidden="false" customHeight="false" outlineLevel="0" collapsed="false">
      <c r="K873" s="268"/>
      <c r="L873" s="268"/>
      <c r="AH873" s="259"/>
      <c r="AL873" s="259"/>
      <c r="AM873" s="269"/>
      <c r="AR873" s="270"/>
      <c r="AS873" s="259"/>
    </row>
    <row r="874" customFormat="false" ht="12.75" hidden="false" customHeight="false" outlineLevel="0" collapsed="false">
      <c r="K874" s="268"/>
      <c r="L874" s="268"/>
      <c r="AH874" s="259"/>
      <c r="AL874" s="259"/>
      <c r="AM874" s="269"/>
      <c r="AR874" s="270"/>
      <c r="AS874" s="259"/>
    </row>
    <row r="875" customFormat="false" ht="12.75" hidden="false" customHeight="false" outlineLevel="0" collapsed="false">
      <c r="K875" s="268"/>
      <c r="L875" s="268"/>
      <c r="AH875" s="259"/>
      <c r="AL875" s="259"/>
      <c r="AM875" s="269"/>
      <c r="AR875" s="270"/>
      <c r="AS875" s="259"/>
    </row>
    <row r="876" customFormat="false" ht="12.75" hidden="false" customHeight="false" outlineLevel="0" collapsed="false">
      <c r="K876" s="268"/>
      <c r="L876" s="268"/>
      <c r="AH876" s="259"/>
      <c r="AL876" s="259"/>
      <c r="AM876" s="269"/>
      <c r="AR876" s="270"/>
      <c r="AS876" s="259"/>
    </row>
    <row r="877" customFormat="false" ht="12.75" hidden="false" customHeight="false" outlineLevel="0" collapsed="false">
      <c r="K877" s="268"/>
      <c r="L877" s="268"/>
      <c r="AH877" s="259"/>
      <c r="AL877" s="259"/>
      <c r="AM877" s="269"/>
      <c r="AR877" s="270"/>
      <c r="AS877" s="259"/>
    </row>
    <row r="878" customFormat="false" ht="12.75" hidden="false" customHeight="false" outlineLevel="0" collapsed="false">
      <c r="K878" s="268"/>
      <c r="L878" s="268"/>
      <c r="AH878" s="259"/>
      <c r="AL878" s="259"/>
      <c r="AM878" s="269"/>
      <c r="AR878" s="270"/>
      <c r="AS878" s="259"/>
    </row>
    <row r="879" customFormat="false" ht="12.75" hidden="false" customHeight="false" outlineLevel="0" collapsed="false">
      <c r="K879" s="268"/>
      <c r="L879" s="268"/>
      <c r="AH879" s="259"/>
      <c r="AL879" s="259"/>
      <c r="AM879" s="269"/>
      <c r="AR879" s="270"/>
      <c r="AS879" s="259"/>
    </row>
    <row r="880" customFormat="false" ht="12.75" hidden="false" customHeight="false" outlineLevel="0" collapsed="false">
      <c r="K880" s="268"/>
      <c r="L880" s="268"/>
      <c r="AH880" s="259"/>
      <c r="AL880" s="259"/>
      <c r="AM880" s="269"/>
      <c r="AR880" s="270"/>
      <c r="AS880" s="259"/>
    </row>
    <row r="881" customFormat="false" ht="12.75" hidden="false" customHeight="false" outlineLevel="0" collapsed="false">
      <c r="K881" s="268"/>
      <c r="L881" s="268"/>
      <c r="AH881" s="259"/>
      <c r="AL881" s="259"/>
      <c r="AM881" s="269"/>
      <c r="AR881" s="270"/>
      <c r="AS881" s="259"/>
    </row>
    <row r="882" customFormat="false" ht="12.75" hidden="false" customHeight="false" outlineLevel="0" collapsed="false">
      <c r="K882" s="268"/>
      <c r="L882" s="268"/>
      <c r="AH882" s="259"/>
      <c r="AL882" s="259"/>
      <c r="AM882" s="269"/>
      <c r="AR882" s="270"/>
      <c r="AS882" s="259"/>
    </row>
    <row r="883" customFormat="false" ht="12.75" hidden="false" customHeight="false" outlineLevel="0" collapsed="false">
      <c r="K883" s="268"/>
      <c r="L883" s="268"/>
      <c r="AH883" s="259"/>
      <c r="AL883" s="259"/>
      <c r="AM883" s="269"/>
      <c r="AR883" s="270"/>
      <c r="AS883" s="259"/>
    </row>
    <row r="884" customFormat="false" ht="12.75" hidden="false" customHeight="false" outlineLevel="0" collapsed="false">
      <c r="K884" s="268"/>
      <c r="L884" s="268"/>
      <c r="AH884" s="259"/>
      <c r="AL884" s="259"/>
      <c r="AM884" s="269"/>
      <c r="AR884" s="270"/>
      <c r="AS884" s="259"/>
    </row>
    <row r="885" customFormat="false" ht="12.75" hidden="false" customHeight="false" outlineLevel="0" collapsed="false">
      <c r="K885" s="268"/>
      <c r="L885" s="268"/>
      <c r="AH885" s="259"/>
      <c r="AL885" s="259"/>
      <c r="AM885" s="269"/>
      <c r="AR885" s="270"/>
      <c r="AS885" s="259"/>
    </row>
    <row r="886" customFormat="false" ht="12.75" hidden="false" customHeight="false" outlineLevel="0" collapsed="false">
      <c r="K886" s="268"/>
      <c r="L886" s="268"/>
      <c r="AH886" s="259"/>
      <c r="AL886" s="259"/>
      <c r="AM886" s="269"/>
      <c r="AR886" s="270"/>
      <c r="AS886" s="259"/>
    </row>
    <row r="887" customFormat="false" ht="12.75" hidden="false" customHeight="false" outlineLevel="0" collapsed="false">
      <c r="K887" s="268"/>
      <c r="L887" s="268"/>
      <c r="AH887" s="259"/>
      <c r="AL887" s="259"/>
      <c r="AM887" s="269"/>
      <c r="AR887" s="270"/>
      <c r="AS887" s="259"/>
    </row>
    <row r="888" customFormat="false" ht="12.75" hidden="false" customHeight="false" outlineLevel="0" collapsed="false">
      <c r="K888" s="268"/>
      <c r="L888" s="268"/>
      <c r="AH888" s="259"/>
      <c r="AL888" s="259"/>
      <c r="AM888" s="269"/>
      <c r="AR888" s="270"/>
      <c r="AS888" s="259"/>
    </row>
    <row r="889" customFormat="false" ht="12.75" hidden="false" customHeight="false" outlineLevel="0" collapsed="false">
      <c r="K889" s="268"/>
      <c r="L889" s="268"/>
      <c r="AH889" s="259"/>
      <c r="AL889" s="259"/>
      <c r="AM889" s="269"/>
      <c r="AR889" s="270"/>
      <c r="AS889" s="259"/>
    </row>
    <row r="890" customFormat="false" ht="12.75" hidden="false" customHeight="false" outlineLevel="0" collapsed="false">
      <c r="K890" s="268"/>
      <c r="L890" s="268"/>
      <c r="AH890" s="259"/>
      <c r="AL890" s="259"/>
      <c r="AM890" s="269"/>
      <c r="AR890" s="270"/>
      <c r="AS890" s="259"/>
    </row>
    <row r="891" customFormat="false" ht="12.75" hidden="false" customHeight="false" outlineLevel="0" collapsed="false">
      <c r="K891" s="268"/>
      <c r="L891" s="268"/>
      <c r="AH891" s="259"/>
      <c r="AL891" s="259"/>
      <c r="AM891" s="269"/>
      <c r="AR891" s="270"/>
      <c r="AS891" s="259"/>
    </row>
    <row r="892" customFormat="false" ht="12.75" hidden="false" customHeight="false" outlineLevel="0" collapsed="false">
      <c r="K892" s="268"/>
      <c r="L892" s="268"/>
      <c r="AH892" s="259"/>
      <c r="AL892" s="259"/>
      <c r="AM892" s="269"/>
      <c r="AR892" s="270"/>
      <c r="AS892" s="259"/>
    </row>
    <row r="893" customFormat="false" ht="12.75" hidden="false" customHeight="false" outlineLevel="0" collapsed="false">
      <c r="K893" s="268"/>
      <c r="L893" s="268"/>
      <c r="AH893" s="259"/>
      <c r="AL893" s="259"/>
      <c r="AM893" s="269"/>
      <c r="AR893" s="270"/>
      <c r="AS893" s="259"/>
    </row>
    <row r="894" customFormat="false" ht="12.75" hidden="false" customHeight="false" outlineLevel="0" collapsed="false">
      <c r="K894" s="268"/>
      <c r="L894" s="268"/>
      <c r="AH894" s="259"/>
      <c r="AL894" s="259"/>
      <c r="AM894" s="269"/>
      <c r="AR894" s="270"/>
      <c r="AS894" s="259"/>
    </row>
    <row r="895" customFormat="false" ht="12.75" hidden="false" customHeight="false" outlineLevel="0" collapsed="false">
      <c r="K895" s="268"/>
      <c r="L895" s="268"/>
      <c r="AH895" s="259"/>
      <c r="AL895" s="259"/>
      <c r="AM895" s="269"/>
      <c r="AR895" s="270"/>
      <c r="AS895" s="259"/>
    </row>
    <row r="896" customFormat="false" ht="12.75" hidden="false" customHeight="false" outlineLevel="0" collapsed="false">
      <c r="K896" s="268"/>
      <c r="L896" s="268"/>
      <c r="AH896" s="259"/>
      <c r="AL896" s="259"/>
      <c r="AM896" s="269"/>
      <c r="AR896" s="270"/>
      <c r="AS896" s="259"/>
    </row>
    <row r="897" customFormat="false" ht="12.75" hidden="false" customHeight="false" outlineLevel="0" collapsed="false">
      <c r="K897" s="268"/>
      <c r="L897" s="268"/>
      <c r="AH897" s="259"/>
      <c r="AL897" s="259"/>
      <c r="AM897" s="269"/>
      <c r="AR897" s="270"/>
      <c r="AS897" s="259"/>
    </row>
    <row r="898" customFormat="false" ht="12.75" hidden="false" customHeight="false" outlineLevel="0" collapsed="false">
      <c r="K898" s="268"/>
      <c r="L898" s="268"/>
      <c r="AH898" s="259"/>
      <c r="AL898" s="259"/>
      <c r="AM898" s="269"/>
      <c r="AR898" s="270"/>
      <c r="AS898" s="259"/>
    </row>
    <row r="899" customFormat="false" ht="12.75" hidden="false" customHeight="false" outlineLevel="0" collapsed="false">
      <c r="K899" s="268"/>
      <c r="L899" s="268"/>
      <c r="AH899" s="259"/>
      <c r="AL899" s="259"/>
      <c r="AM899" s="269"/>
      <c r="AR899" s="270"/>
      <c r="AS899" s="259"/>
    </row>
    <row r="900" customFormat="false" ht="12.75" hidden="false" customHeight="false" outlineLevel="0" collapsed="false">
      <c r="K900" s="268"/>
      <c r="L900" s="268"/>
      <c r="AH900" s="259"/>
      <c r="AL900" s="259"/>
      <c r="AM900" s="269"/>
      <c r="AR900" s="270"/>
      <c r="AS900" s="259"/>
    </row>
    <row r="901" customFormat="false" ht="12.75" hidden="false" customHeight="false" outlineLevel="0" collapsed="false">
      <c r="K901" s="268"/>
      <c r="L901" s="268"/>
      <c r="AH901" s="259"/>
      <c r="AL901" s="259"/>
      <c r="AM901" s="269"/>
      <c r="AR901" s="270"/>
      <c r="AS901" s="259"/>
    </row>
    <row r="902" customFormat="false" ht="12.75" hidden="false" customHeight="false" outlineLevel="0" collapsed="false">
      <c r="K902" s="268"/>
      <c r="L902" s="268"/>
      <c r="AH902" s="259"/>
      <c r="AL902" s="259"/>
      <c r="AM902" s="269"/>
      <c r="AR902" s="270"/>
      <c r="AS902" s="259"/>
    </row>
    <row r="903" customFormat="false" ht="12.75" hidden="false" customHeight="false" outlineLevel="0" collapsed="false">
      <c r="K903" s="268"/>
      <c r="L903" s="268"/>
      <c r="AH903" s="259"/>
      <c r="AL903" s="259"/>
      <c r="AM903" s="269"/>
      <c r="AR903" s="270"/>
      <c r="AS903" s="259"/>
    </row>
    <row r="904" customFormat="false" ht="12.75" hidden="false" customHeight="false" outlineLevel="0" collapsed="false">
      <c r="K904" s="268"/>
      <c r="L904" s="268"/>
      <c r="AH904" s="259"/>
      <c r="AL904" s="259"/>
      <c r="AM904" s="269"/>
      <c r="AR904" s="270"/>
      <c r="AS904" s="259"/>
    </row>
    <row r="905" customFormat="false" ht="12.75" hidden="false" customHeight="false" outlineLevel="0" collapsed="false">
      <c r="K905" s="268"/>
      <c r="L905" s="268"/>
      <c r="AH905" s="259"/>
      <c r="AL905" s="259"/>
      <c r="AM905" s="269"/>
      <c r="AR905" s="270"/>
      <c r="AS905" s="259"/>
    </row>
    <row r="906" customFormat="false" ht="12.75" hidden="false" customHeight="false" outlineLevel="0" collapsed="false">
      <c r="K906" s="268"/>
      <c r="L906" s="268"/>
      <c r="AH906" s="259"/>
      <c r="AL906" s="259"/>
      <c r="AM906" s="269"/>
      <c r="AR906" s="270"/>
      <c r="AS906" s="259"/>
    </row>
    <row r="907" customFormat="false" ht="12.75" hidden="false" customHeight="false" outlineLevel="0" collapsed="false">
      <c r="K907" s="268"/>
      <c r="L907" s="268"/>
      <c r="AH907" s="259"/>
      <c r="AL907" s="259"/>
      <c r="AM907" s="269"/>
      <c r="AR907" s="270"/>
      <c r="AS907" s="259"/>
    </row>
    <row r="908" customFormat="false" ht="12.75" hidden="false" customHeight="false" outlineLevel="0" collapsed="false">
      <c r="K908" s="268"/>
      <c r="L908" s="268"/>
      <c r="AH908" s="259"/>
      <c r="AL908" s="259"/>
      <c r="AM908" s="269"/>
      <c r="AR908" s="270"/>
      <c r="AS908" s="259"/>
    </row>
    <row r="909" customFormat="false" ht="12.75" hidden="false" customHeight="false" outlineLevel="0" collapsed="false">
      <c r="K909" s="268"/>
      <c r="L909" s="268"/>
      <c r="AH909" s="259"/>
      <c r="AL909" s="259"/>
      <c r="AM909" s="269"/>
      <c r="AR909" s="270"/>
      <c r="AS909" s="259"/>
    </row>
    <row r="910" customFormat="false" ht="12.75" hidden="false" customHeight="false" outlineLevel="0" collapsed="false">
      <c r="K910" s="268"/>
      <c r="L910" s="268"/>
      <c r="AH910" s="259"/>
      <c r="AL910" s="259"/>
      <c r="AM910" s="269"/>
      <c r="AR910" s="270"/>
      <c r="AS910" s="259"/>
    </row>
    <row r="911" customFormat="false" ht="12.75" hidden="false" customHeight="false" outlineLevel="0" collapsed="false">
      <c r="K911" s="268"/>
      <c r="L911" s="268"/>
      <c r="AH911" s="259"/>
      <c r="AL911" s="259"/>
      <c r="AM911" s="269"/>
      <c r="AR911" s="270"/>
      <c r="AS911" s="259"/>
    </row>
    <row r="912" customFormat="false" ht="12.75" hidden="false" customHeight="false" outlineLevel="0" collapsed="false">
      <c r="K912" s="268"/>
      <c r="L912" s="268"/>
      <c r="AH912" s="259"/>
      <c r="AL912" s="259"/>
      <c r="AM912" s="269"/>
      <c r="AR912" s="270"/>
      <c r="AS912" s="259"/>
    </row>
    <row r="913" customFormat="false" ht="12.75" hidden="false" customHeight="false" outlineLevel="0" collapsed="false">
      <c r="K913" s="268"/>
      <c r="L913" s="268"/>
      <c r="AH913" s="259"/>
      <c r="AL913" s="259"/>
      <c r="AM913" s="269"/>
      <c r="AR913" s="270"/>
      <c r="AS913" s="259"/>
    </row>
    <row r="914" customFormat="false" ht="12.75" hidden="false" customHeight="false" outlineLevel="0" collapsed="false">
      <c r="K914" s="268"/>
      <c r="L914" s="268"/>
      <c r="AH914" s="259"/>
      <c r="AL914" s="259"/>
      <c r="AM914" s="269"/>
      <c r="AR914" s="270"/>
      <c r="AS914" s="259"/>
    </row>
    <row r="915" customFormat="false" ht="12.75" hidden="false" customHeight="false" outlineLevel="0" collapsed="false">
      <c r="K915" s="268"/>
      <c r="L915" s="268"/>
      <c r="AH915" s="259"/>
      <c r="AL915" s="259"/>
      <c r="AM915" s="269"/>
      <c r="AR915" s="270"/>
      <c r="AS915" s="259"/>
    </row>
    <row r="916" customFormat="false" ht="12.75" hidden="false" customHeight="false" outlineLevel="0" collapsed="false">
      <c r="K916" s="268"/>
      <c r="L916" s="268"/>
      <c r="AH916" s="259"/>
      <c r="AL916" s="259"/>
      <c r="AM916" s="269"/>
      <c r="AR916" s="270"/>
      <c r="AS916" s="259"/>
    </row>
    <row r="917" customFormat="false" ht="12.75" hidden="false" customHeight="false" outlineLevel="0" collapsed="false">
      <c r="K917" s="268"/>
      <c r="L917" s="268"/>
      <c r="AH917" s="259"/>
      <c r="AL917" s="259"/>
      <c r="AM917" s="269"/>
      <c r="AR917" s="270"/>
      <c r="AS917" s="259"/>
    </row>
    <row r="918" customFormat="false" ht="12.75" hidden="false" customHeight="false" outlineLevel="0" collapsed="false">
      <c r="K918" s="268"/>
      <c r="L918" s="268"/>
      <c r="AH918" s="259"/>
      <c r="AL918" s="259"/>
      <c r="AM918" s="269"/>
      <c r="AR918" s="270"/>
      <c r="AS918" s="259"/>
    </row>
    <row r="919" customFormat="false" ht="12.75" hidden="false" customHeight="false" outlineLevel="0" collapsed="false">
      <c r="K919" s="268"/>
      <c r="L919" s="268"/>
      <c r="AH919" s="259"/>
      <c r="AL919" s="259"/>
      <c r="AM919" s="269"/>
      <c r="AR919" s="270"/>
      <c r="AS919" s="259"/>
    </row>
    <row r="920" customFormat="false" ht="12.75" hidden="false" customHeight="false" outlineLevel="0" collapsed="false">
      <c r="K920" s="268"/>
      <c r="L920" s="268"/>
      <c r="AH920" s="259"/>
      <c r="AL920" s="259"/>
      <c r="AM920" s="269"/>
      <c r="AR920" s="270"/>
      <c r="AS920" s="259"/>
    </row>
    <row r="921" customFormat="false" ht="12.75" hidden="false" customHeight="false" outlineLevel="0" collapsed="false">
      <c r="K921" s="268"/>
      <c r="L921" s="268"/>
      <c r="AH921" s="259"/>
      <c r="AL921" s="259"/>
      <c r="AM921" s="269"/>
      <c r="AR921" s="270"/>
      <c r="AS921" s="259"/>
    </row>
    <row r="922" customFormat="false" ht="12.75" hidden="false" customHeight="false" outlineLevel="0" collapsed="false">
      <c r="K922" s="268"/>
      <c r="L922" s="268"/>
      <c r="AH922" s="259"/>
      <c r="AL922" s="259"/>
      <c r="AM922" s="269"/>
      <c r="AR922" s="270"/>
      <c r="AS922" s="259"/>
    </row>
    <row r="923" customFormat="false" ht="12.75" hidden="false" customHeight="false" outlineLevel="0" collapsed="false">
      <c r="K923" s="268"/>
      <c r="L923" s="268"/>
      <c r="AH923" s="259"/>
      <c r="AL923" s="259"/>
      <c r="AM923" s="269"/>
      <c r="AR923" s="270"/>
      <c r="AS923" s="259"/>
    </row>
    <row r="924" customFormat="false" ht="12.75" hidden="false" customHeight="false" outlineLevel="0" collapsed="false">
      <c r="K924" s="268"/>
      <c r="L924" s="268"/>
      <c r="AH924" s="259"/>
      <c r="AL924" s="259"/>
      <c r="AM924" s="269"/>
      <c r="AR924" s="270"/>
      <c r="AS924" s="259"/>
    </row>
    <row r="925" customFormat="false" ht="12.75" hidden="false" customHeight="false" outlineLevel="0" collapsed="false">
      <c r="K925" s="268"/>
      <c r="L925" s="268"/>
      <c r="AH925" s="259"/>
      <c r="AL925" s="259"/>
      <c r="AM925" s="269"/>
      <c r="AR925" s="270"/>
      <c r="AS925" s="259"/>
    </row>
    <row r="926" customFormat="false" ht="12.75" hidden="false" customHeight="false" outlineLevel="0" collapsed="false">
      <c r="K926" s="268"/>
      <c r="L926" s="268"/>
      <c r="AH926" s="259"/>
      <c r="AL926" s="259"/>
      <c r="AM926" s="269"/>
      <c r="AR926" s="270"/>
      <c r="AS926" s="259"/>
    </row>
    <row r="927" customFormat="false" ht="12.75" hidden="false" customHeight="false" outlineLevel="0" collapsed="false">
      <c r="K927" s="268"/>
      <c r="L927" s="268"/>
      <c r="AH927" s="259"/>
      <c r="AL927" s="259"/>
      <c r="AM927" s="269"/>
      <c r="AR927" s="270"/>
      <c r="AS927" s="259"/>
    </row>
    <row r="928" customFormat="false" ht="12.75" hidden="false" customHeight="false" outlineLevel="0" collapsed="false">
      <c r="K928" s="268"/>
      <c r="L928" s="268"/>
      <c r="AH928" s="259"/>
      <c r="AL928" s="259"/>
      <c r="AM928" s="269"/>
      <c r="AR928" s="270"/>
      <c r="AS928" s="259"/>
    </row>
    <row r="929" customFormat="false" ht="12.75" hidden="false" customHeight="false" outlineLevel="0" collapsed="false">
      <c r="K929" s="268"/>
      <c r="L929" s="268"/>
      <c r="AH929" s="259"/>
      <c r="AL929" s="259"/>
      <c r="AM929" s="269"/>
      <c r="AR929" s="270"/>
      <c r="AS929" s="259"/>
    </row>
    <row r="930" customFormat="false" ht="12.75" hidden="false" customHeight="false" outlineLevel="0" collapsed="false">
      <c r="K930" s="268"/>
      <c r="L930" s="268"/>
      <c r="AH930" s="259"/>
      <c r="AL930" s="259"/>
      <c r="AM930" s="269"/>
      <c r="AR930" s="270"/>
      <c r="AS930" s="259"/>
    </row>
    <row r="931" customFormat="false" ht="12.75" hidden="false" customHeight="false" outlineLevel="0" collapsed="false">
      <c r="K931" s="268"/>
      <c r="L931" s="268"/>
      <c r="AH931" s="259"/>
      <c r="AL931" s="259"/>
      <c r="AM931" s="269"/>
      <c r="AR931" s="270"/>
      <c r="AS931" s="259"/>
    </row>
    <row r="932" customFormat="false" ht="12.75" hidden="false" customHeight="false" outlineLevel="0" collapsed="false">
      <c r="K932" s="268"/>
      <c r="L932" s="268"/>
      <c r="AH932" s="259"/>
      <c r="AL932" s="259"/>
      <c r="AM932" s="269"/>
      <c r="AR932" s="270"/>
      <c r="AS932" s="259"/>
    </row>
    <row r="933" customFormat="false" ht="12.75" hidden="false" customHeight="false" outlineLevel="0" collapsed="false">
      <c r="K933" s="268"/>
      <c r="L933" s="268"/>
      <c r="AH933" s="259"/>
      <c r="AL933" s="259"/>
      <c r="AM933" s="269"/>
      <c r="AR933" s="270"/>
      <c r="AS933" s="259"/>
    </row>
    <row r="934" customFormat="false" ht="12.75" hidden="false" customHeight="false" outlineLevel="0" collapsed="false">
      <c r="K934" s="268"/>
      <c r="L934" s="268"/>
      <c r="AH934" s="259"/>
      <c r="AL934" s="259"/>
      <c r="AM934" s="269"/>
      <c r="AR934" s="270"/>
      <c r="AS934" s="259"/>
    </row>
    <row r="935" customFormat="false" ht="12.75" hidden="false" customHeight="false" outlineLevel="0" collapsed="false">
      <c r="K935" s="268"/>
      <c r="L935" s="268"/>
      <c r="AH935" s="259"/>
      <c r="AL935" s="259"/>
      <c r="AM935" s="269"/>
      <c r="AR935" s="270"/>
      <c r="AS935" s="259"/>
    </row>
    <row r="936" customFormat="false" ht="12.75" hidden="false" customHeight="false" outlineLevel="0" collapsed="false">
      <c r="K936" s="268"/>
      <c r="L936" s="268"/>
      <c r="AH936" s="259"/>
      <c r="AL936" s="259"/>
      <c r="AM936" s="269"/>
      <c r="AR936" s="270"/>
      <c r="AS936" s="259"/>
    </row>
    <row r="937" customFormat="false" ht="12.75" hidden="false" customHeight="false" outlineLevel="0" collapsed="false">
      <c r="K937" s="268"/>
      <c r="L937" s="268"/>
      <c r="AH937" s="259"/>
      <c r="AL937" s="259"/>
      <c r="AM937" s="269"/>
      <c r="AR937" s="270"/>
      <c r="AS937" s="259"/>
    </row>
    <row r="938" customFormat="false" ht="12.75" hidden="false" customHeight="false" outlineLevel="0" collapsed="false">
      <c r="K938" s="268"/>
      <c r="L938" s="268"/>
      <c r="AH938" s="259"/>
      <c r="AL938" s="259"/>
      <c r="AM938" s="269"/>
      <c r="AR938" s="270"/>
      <c r="AS938" s="259"/>
    </row>
    <row r="939" customFormat="false" ht="12.75" hidden="false" customHeight="false" outlineLevel="0" collapsed="false">
      <c r="K939" s="268"/>
      <c r="L939" s="268"/>
      <c r="AH939" s="259"/>
      <c r="AL939" s="259"/>
      <c r="AM939" s="269"/>
      <c r="AR939" s="270"/>
      <c r="AS939" s="259"/>
    </row>
    <row r="940" customFormat="false" ht="12.75" hidden="false" customHeight="false" outlineLevel="0" collapsed="false">
      <c r="K940" s="268"/>
      <c r="L940" s="268"/>
      <c r="AH940" s="259"/>
      <c r="AL940" s="259"/>
      <c r="AM940" s="269"/>
      <c r="AR940" s="270"/>
      <c r="AS940" s="259"/>
    </row>
    <row r="941" customFormat="false" ht="12.75" hidden="false" customHeight="false" outlineLevel="0" collapsed="false">
      <c r="K941" s="268"/>
      <c r="L941" s="268"/>
      <c r="AH941" s="259"/>
      <c r="AL941" s="259"/>
      <c r="AM941" s="269"/>
      <c r="AR941" s="270"/>
      <c r="AS941" s="259"/>
    </row>
    <row r="942" customFormat="false" ht="12.75" hidden="false" customHeight="false" outlineLevel="0" collapsed="false">
      <c r="K942" s="268"/>
      <c r="L942" s="268"/>
      <c r="AH942" s="259"/>
      <c r="AL942" s="259"/>
      <c r="AM942" s="269"/>
      <c r="AR942" s="270"/>
      <c r="AS942" s="259"/>
    </row>
    <row r="943" customFormat="false" ht="12.75" hidden="false" customHeight="false" outlineLevel="0" collapsed="false">
      <c r="K943" s="268"/>
      <c r="L943" s="268"/>
      <c r="AH943" s="259"/>
      <c r="AL943" s="259"/>
      <c r="AM943" s="269"/>
      <c r="AR943" s="270"/>
      <c r="AS943" s="259"/>
    </row>
    <row r="944" customFormat="false" ht="12.75" hidden="false" customHeight="false" outlineLevel="0" collapsed="false">
      <c r="K944" s="268"/>
      <c r="L944" s="268"/>
      <c r="AH944" s="259"/>
      <c r="AL944" s="259"/>
      <c r="AM944" s="269"/>
      <c r="AR944" s="270"/>
      <c r="AS944" s="259"/>
    </row>
    <row r="945" customFormat="false" ht="12.75" hidden="false" customHeight="false" outlineLevel="0" collapsed="false">
      <c r="K945" s="268"/>
      <c r="L945" s="268"/>
      <c r="AH945" s="259"/>
      <c r="AL945" s="259"/>
      <c r="AM945" s="269"/>
      <c r="AR945" s="270"/>
      <c r="AS945" s="259"/>
    </row>
    <row r="946" customFormat="false" ht="12.75" hidden="false" customHeight="false" outlineLevel="0" collapsed="false">
      <c r="K946" s="268"/>
      <c r="L946" s="268"/>
      <c r="AH946" s="259"/>
      <c r="AL946" s="259"/>
      <c r="AM946" s="269"/>
      <c r="AR946" s="270"/>
      <c r="AS946" s="259"/>
    </row>
    <row r="947" customFormat="false" ht="12.75" hidden="false" customHeight="false" outlineLevel="0" collapsed="false">
      <c r="K947" s="268"/>
      <c r="L947" s="268"/>
      <c r="AH947" s="259"/>
      <c r="AL947" s="259"/>
      <c r="AM947" s="269"/>
      <c r="AR947" s="270"/>
      <c r="AS947" s="259"/>
    </row>
    <row r="948" customFormat="false" ht="12.75" hidden="false" customHeight="false" outlineLevel="0" collapsed="false">
      <c r="K948" s="268"/>
      <c r="L948" s="268"/>
      <c r="AH948" s="259"/>
      <c r="AL948" s="259"/>
      <c r="AM948" s="269"/>
      <c r="AR948" s="270"/>
      <c r="AS948" s="259"/>
    </row>
    <row r="949" customFormat="false" ht="12.75" hidden="false" customHeight="false" outlineLevel="0" collapsed="false">
      <c r="K949" s="268"/>
      <c r="L949" s="268"/>
      <c r="AH949" s="259"/>
      <c r="AL949" s="259"/>
      <c r="AM949" s="269"/>
      <c r="AR949" s="270"/>
      <c r="AS949" s="259"/>
    </row>
    <row r="950" customFormat="false" ht="12.75" hidden="false" customHeight="false" outlineLevel="0" collapsed="false">
      <c r="K950" s="268"/>
      <c r="L950" s="268"/>
      <c r="AH950" s="259"/>
      <c r="AL950" s="259"/>
      <c r="AM950" s="269"/>
      <c r="AR950" s="270"/>
      <c r="AS950" s="259"/>
    </row>
    <row r="951" customFormat="false" ht="12.75" hidden="false" customHeight="false" outlineLevel="0" collapsed="false">
      <c r="K951" s="268"/>
      <c r="L951" s="268"/>
      <c r="AH951" s="259"/>
      <c r="AL951" s="259"/>
      <c r="AM951" s="269"/>
      <c r="AR951" s="270"/>
      <c r="AS951" s="259"/>
    </row>
    <row r="952" customFormat="false" ht="12.75" hidden="false" customHeight="false" outlineLevel="0" collapsed="false">
      <c r="K952" s="268"/>
      <c r="L952" s="268"/>
      <c r="AH952" s="259"/>
      <c r="AL952" s="259"/>
      <c r="AM952" s="269"/>
      <c r="AR952" s="270"/>
      <c r="AS952" s="259"/>
    </row>
    <row r="953" customFormat="false" ht="12.75" hidden="false" customHeight="false" outlineLevel="0" collapsed="false">
      <c r="K953" s="268"/>
      <c r="L953" s="268"/>
      <c r="AH953" s="259"/>
      <c r="AL953" s="259"/>
      <c r="AM953" s="269"/>
      <c r="AR953" s="270"/>
      <c r="AS953" s="259"/>
    </row>
    <row r="954" customFormat="false" ht="12.75" hidden="false" customHeight="false" outlineLevel="0" collapsed="false">
      <c r="K954" s="268"/>
      <c r="L954" s="268"/>
      <c r="AH954" s="259"/>
      <c r="AL954" s="259"/>
      <c r="AM954" s="269"/>
      <c r="AR954" s="270"/>
      <c r="AS954" s="259"/>
    </row>
    <row r="955" customFormat="false" ht="12.75" hidden="false" customHeight="false" outlineLevel="0" collapsed="false">
      <c r="K955" s="268"/>
      <c r="L955" s="268"/>
      <c r="AH955" s="259"/>
      <c r="AL955" s="259"/>
      <c r="AM955" s="269"/>
      <c r="AR955" s="270"/>
      <c r="AS955" s="259"/>
    </row>
    <row r="956" customFormat="false" ht="12.75" hidden="false" customHeight="false" outlineLevel="0" collapsed="false">
      <c r="K956" s="268"/>
      <c r="L956" s="268"/>
      <c r="AH956" s="259"/>
      <c r="AL956" s="259"/>
      <c r="AM956" s="269"/>
      <c r="AR956" s="270"/>
      <c r="AS956" s="259"/>
    </row>
    <row r="957" customFormat="false" ht="12.75" hidden="false" customHeight="false" outlineLevel="0" collapsed="false">
      <c r="K957" s="268"/>
      <c r="L957" s="268"/>
      <c r="AH957" s="259"/>
      <c r="AL957" s="259"/>
      <c r="AM957" s="269"/>
      <c r="AR957" s="270"/>
      <c r="AS957" s="259"/>
    </row>
    <row r="958" customFormat="false" ht="12.75" hidden="false" customHeight="false" outlineLevel="0" collapsed="false">
      <c r="K958" s="268"/>
      <c r="L958" s="268"/>
      <c r="AH958" s="259"/>
      <c r="AL958" s="259"/>
      <c r="AM958" s="269"/>
      <c r="AR958" s="270"/>
      <c r="AS958" s="259"/>
    </row>
    <row r="959" customFormat="false" ht="12.75" hidden="false" customHeight="false" outlineLevel="0" collapsed="false">
      <c r="K959" s="268"/>
      <c r="L959" s="268"/>
      <c r="AH959" s="259"/>
      <c r="AL959" s="259"/>
      <c r="AM959" s="269"/>
      <c r="AR959" s="270"/>
      <c r="AS959" s="259"/>
    </row>
    <row r="960" customFormat="false" ht="12.75" hidden="false" customHeight="false" outlineLevel="0" collapsed="false">
      <c r="K960" s="268"/>
      <c r="L960" s="268"/>
      <c r="AH960" s="259"/>
      <c r="AL960" s="259"/>
      <c r="AM960" s="269"/>
      <c r="AR960" s="270"/>
      <c r="AS960" s="259"/>
    </row>
    <row r="961" customFormat="false" ht="12.75" hidden="false" customHeight="false" outlineLevel="0" collapsed="false">
      <c r="K961" s="268"/>
      <c r="L961" s="268"/>
      <c r="AH961" s="259"/>
      <c r="AL961" s="259"/>
      <c r="AM961" s="269"/>
      <c r="AR961" s="270"/>
      <c r="AS961" s="259"/>
    </row>
    <row r="962" customFormat="false" ht="12.75" hidden="false" customHeight="false" outlineLevel="0" collapsed="false">
      <c r="K962" s="268"/>
      <c r="L962" s="268"/>
      <c r="AH962" s="259"/>
      <c r="AL962" s="259"/>
      <c r="AM962" s="269"/>
      <c r="AR962" s="270"/>
      <c r="AS962" s="259"/>
    </row>
    <row r="963" customFormat="false" ht="12.75" hidden="false" customHeight="false" outlineLevel="0" collapsed="false">
      <c r="K963" s="268"/>
      <c r="L963" s="268"/>
      <c r="AH963" s="259"/>
      <c r="AL963" s="259"/>
      <c r="AM963" s="269"/>
      <c r="AR963" s="270"/>
      <c r="AS963" s="259"/>
    </row>
    <row r="964" customFormat="false" ht="12.75" hidden="false" customHeight="false" outlineLevel="0" collapsed="false">
      <c r="K964" s="268"/>
      <c r="L964" s="268"/>
      <c r="AH964" s="259"/>
      <c r="AL964" s="259"/>
      <c r="AM964" s="269"/>
      <c r="AR964" s="270"/>
      <c r="AS964" s="259"/>
    </row>
    <row r="965" customFormat="false" ht="12.75" hidden="false" customHeight="false" outlineLevel="0" collapsed="false">
      <c r="K965" s="268"/>
      <c r="L965" s="268"/>
      <c r="AH965" s="259"/>
      <c r="AL965" s="259"/>
      <c r="AM965" s="269"/>
      <c r="AR965" s="270"/>
      <c r="AS965" s="259"/>
    </row>
    <row r="966" customFormat="false" ht="12.75" hidden="false" customHeight="false" outlineLevel="0" collapsed="false">
      <c r="K966" s="268"/>
      <c r="L966" s="268"/>
      <c r="AH966" s="259"/>
      <c r="AL966" s="259"/>
      <c r="AM966" s="269"/>
      <c r="AR966" s="270"/>
      <c r="AS966" s="259"/>
    </row>
    <row r="967" customFormat="false" ht="12.75" hidden="false" customHeight="false" outlineLevel="0" collapsed="false">
      <c r="K967" s="268"/>
      <c r="L967" s="268"/>
      <c r="AH967" s="259"/>
      <c r="AL967" s="259"/>
      <c r="AM967" s="269"/>
      <c r="AR967" s="270"/>
      <c r="AS967" s="259"/>
    </row>
    <row r="968" customFormat="false" ht="12.75" hidden="false" customHeight="false" outlineLevel="0" collapsed="false">
      <c r="K968" s="268"/>
      <c r="L968" s="268"/>
      <c r="AH968" s="259"/>
      <c r="AL968" s="259"/>
      <c r="AM968" s="269"/>
      <c r="AR968" s="270"/>
      <c r="AS968" s="259"/>
    </row>
    <row r="969" customFormat="false" ht="12.75" hidden="false" customHeight="false" outlineLevel="0" collapsed="false">
      <c r="K969" s="268"/>
      <c r="L969" s="268"/>
      <c r="AH969" s="259"/>
      <c r="AL969" s="259"/>
      <c r="AM969" s="269"/>
      <c r="AR969" s="270"/>
      <c r="AS969" s="259"/>
    </row>
    <row r="970" customFormat="false" ht="12.75" hidden="false" customHeight="false" outlineLevel="0" collapsed="false">
      <c r="K970" s="268"/>
      <c r="L970" s="268"/>
      <c r="AH970" s="259"/>
      <c r="AL970" s="259"/>
      <c r="AM970" s="269"/>
      <c r="AR970" s="270"/>
      <c r="AS970" s="259"/>
    </row>
    <row r="971" customFormat="false" ht="12.75" hidden="false" customHeight="false" outlineLevel="0" collapsed="false">
      <c r="K971" s="268"/>
      <c r="L971" s="268"/>
      <c r="AH971" s="259"/>
      <c r="AL971" s="259"/>
      <c r="AM971" s="269"/>
      <c r="AR971" s="270"/>
      <c r="AS971" s="259"/>
    </row>
    <row r="972" customFormat="false" ht="12.75" hidden="false" customHeight="false" outlineLevel="0" collapsed="false">
      <c r="K972" s="268"/>
      <c r="L972" s="268"/>
      <c r="AH972" s="259"/>
      <c r="AL972" s="259"/>
      <c r="AM972" s="269"/>
      <c r="AR972" s="270"/>
      <c r="AS972" s="259"/>
    </row>
    <row r="973" customFormat="false" ht="12.75" hidden="false" customHeight="false" outlineLevel="0" collapsed="false">
      <c r="K973" s="268"/>
      <c r="L973" s="268"/>
      <c r="AH973" s="259"/>
      <c r="AL973" s="259"/>
      <c r="AM973" s="269"/>
      <c r="AR973" s="270"/>
      <c r="AS973" s="259"/>
    </row>
    <row r="974" customFormat="false" ht="12.75" hidden="false" customHeight="false" outlineLevel="0" collapsed="false">
      <c r="K974" s="268"/>
      <c r="L974" s="268"/>
      <c r="AH974" s="259"/>
      <c r="AL974" s="259"/>
      <c r="AM974" s="269"/>
      <c r="AR974" s="270"/>
      <c r="AS974" s="259"/>
    </row>
    <row r="975" customFormat="false" ht="12.75" hidden="false" customHeight="false" outlineLevel="0" collapsed="false">
      <c r="K975" s="268"/>
      <c r="L975" s="268"/>
      <c r="AH975" s="259"/>
      <c r="AL975" s="259"/>
      <c r="AM975" s="269"/>
      <c r="AR975" s="270"/>
      <c r="AS975" s="259"/>
    </row>
    <row r="976" customFormat="false" ht="12.75" hidden="false" customHeight="false" outlineLevel="0" collapsed="false">
      <c r="K976" s="268"/>
      <c r="L976" s="268"/>
      <c r="AH976" s="259"/>
      <c r="AL976" s="259"/>
      <c r="AM976" s="269"/>
      <c r="AR976" s="270"/>
      <c r="AS976" s="259"/>
    </row>
    <row r="977" customFormat="false" ht="12.75" hidden="false" customHeight="false" outlineLevel="0" collapsed="false">
      <c r="K977" s="268"/>
      <c r="L977" s="268"/>
      <c r="AH977" s="259"/>
      <c r="AL977" s="259"/>
      <c r="AM977" s="269"/>
      <c r="AR977" s="270"/>
      <c r="AS977" s="259"/>
    </row>
    <row r="978" customFormat="false" ht="12.75" hidden="false" customHeight="false" outlineLevel="0" collapsed="false">
      <c r="K978" s="268"/>
      <c r="L978" s="268"/>
      <c r="AH978" s="259"/>
      <c r="AL978" s="259"/>
      <c r="AM978" s="269"/>
      <c r="AR978" s="270"/>
      <c r="AS978" s="259"/>
    </row>
    <row r="979" customFormat="false" ht="12.75" hidden="false" customHeight="false" outlineLevel="0" collapsed="false">
      <c r="K979" s="268"/>
      <c r="L979" s="268"/>
      <c r="AH979" s="259"/>
      <c r="AL979" s="259"/>
      <c r="AM979" s="269"/>
      <c r="AR979" s="270"/>
      <c r="AS979" s="259"/>
    </row>
    <row r="980" customFormat="false" ht="12.75" hidden="false" customHeight="false" outlineLevel="0" collapsed="false">
      <c r="K980" s="268"/>
      <c r="L980" s="268"/>
      <c r="AH980" s="259"/>
      <c r="AL980" s="259"/>
      <c r="AM980" s="269"/>
      <c r="AR980" s="270"/>
      <c r="AS980" s="259"/>
    </row>
    <row r="981" customFormat="false" ht="12.75" hidden="false" customHeight="false" outlineLevel="0" collapsed="false">
      <c r="K981" s="268"/>
      <c r="L981" s="268"/>
      <c r="AH981" s="259"/>
      <c r="AL981" s="259"/>
      <c r="AM981" s="269"/>
      <c r="AR981" s="270"/>
      <c r="AS981" s="259"/>
    </row>
    <row r="982" customFormat="false" ht="12.75" hidden="false" customHeight="false" outlineLevel="0" collapsed="false">
      <c r="K982" s="268"/>
      <c r="L982" s="268"/>
      <c r="AH982" s="259"/>
      <c r="AL982" s="259"/>
      <c r="AM982" s="269"/>
      <c r="AR982" s="270"/>
      <c r="AS982" s="259"/>
    </row>
    <row r="983" customFormat="false" ht="12.75" hidden="false" customHeight="false" outlineLevel="0" collapsed="false">
      <c r="K983" s="268"/>
      <c r="L983" s="268"/>
      <c r="AH983" s="259"/>
      <c r="AL983" s="259"/>
      <c r="AM983" s="269"/>
      <c r="AR983" s="270"/>
      <c r="AS983" s="259"/>
    </row>
    <row r="984" customFormat="false" ht="12.75" hidden="false" customHeight="false" outlineLevel="0" collapsed="false">
      <c r="K984" s="268"/>
      <c r="L984" s="268"/>
      <c r="AH984" s="259"/>
      <c r="AL984" s="259"/>
      <c r="AM984" s="269"/>
      <c r="AR984" s="270"/>
      <c r="AS984" s="259"/>
    </row>
    <row r="985" customFormat="false" ht="12.75" hidden="false" customHeight="false" outlineLevel="0" collapsed="false">
      <c r="K985" s="268"/>
      <c r="L985" s="268"/>
      <c r="AH985" s="259"/>
      <c r="AL985" s="259"/>
      <c r="AM985" s="269"/>
      <c r="AR985" s="270"/>
      <c r="AS985" s="259"/>
    </row>
    <row r="986" customFormat="false" ht="12.75" hidden="false" customHeight="false" outlineLevel="0" collapsed="false">
      <c r="K986" s="268"/>
      <c r="L986" s="268"/>
      <c r="AH986" s="259"/>
      <c r="AL986" s="259"/>
      <c r="AM986" s="269"/>
      <c r="AR986" s="270"/>
      <c r="AS986" s="259"/>
    </row>
    <row r="987" customFormat="false" ht="12.75" hidden="false" customHeight="false" outlineLevel="0" collapsed="false">
      <c r="K987" s="268"/>
      <c r="L987" s="268"/>
      <c r="AH987" s="259"/>
      <c r="AL987" s="259"/>
      <c r="AM987" s="269"/>
      <c r="AR987" s="270"/>
      <c r="AS987" s="259"/>
    </row>
    <row r="988" customFormat="false" ht="12.75" hidden="false" customHeight="false" outlineLevel="0" collapsed="false">
      <c r="K988" s="268"/>
      <c r="L988" s="268"/>
      <c r="AH988" s="259"/>
      <c r="AL988" s="259"/>
      <c r="AM988" s="269"/>
      <c r="AR988" s="270"/>
      <c r="AS988" s="259"/>
    </row>
    <row r="989" customFormat="false" ht="12.75" hidden="false" customHeight="false" outlineLevel="0" collapsed="false">
      <c r="K989" s="268"/>
      <c r="L989" s="268"/>
      <c r="AH989" s="259"/>
      <c r="AL989" s="259"/>
      <c r="AM989" s="269"/>
      <c r="AR989" s="270"/>
      <c r="AS989" s="259"/>
    </row>
    <row r="990" customFormat="false" ht="12.75" hidden="false" customHeight="false" outlineLevel="0" collapsed="false">
      <c r="K990" s="268"/>
      <c r="L990" s="268"/>
      <c r="AH990" s="259"/>
      <c r="AL990" s="259"/>
      <c r="AM990" s="269"/>
      <c r="AR990" s="270"/>
      <c r="AS990" s="259"/>
    </row>
    <row r="991" customFormat="false" ht="12.75" hidden="false" customHeight="false" outlineLevel="0" collapsed="false">
      <c r="K991" s="268"/>
      <c r="L991" s="268"/>
      <c r="AH991" s="259"/>
      <c r="AL991" s="259"/>
      <c r="AM991" s="269"/>
      <c r="AR991" s="270"/>
      <c r="AS991" s="259"/>
    </row>
    <row r="992" customFormat="false" ht="12.75" hidden="false" customHeight="false" outlineLevel="0" collapsed="false">
      <c r="K992" s="268"/>
      <c r="L992" s="268"/>
      <c r="AH992" s="259"/>
      <c r="AL992" s="259"/>
      <c r="AM992" s="269"/>
      <c r="AR992" s="270"/>
      <c r="AS992" s="259"/>
    </row>
    <row r="993" customFormat="false" ht="12.75" hidden="false" customHeight="false" outlineLevel="0" collapsed="false">
      <c r="K993" s="268"/>
      <c r="L993" s="268"/>
      <c r="AH993" s="259"/>
      <c r="AL993" s="259"/>
      <c r="AM993" s="269"/>
      <c r="AR993" s="270"/>
      <c r="AS993" s="259"/>
    </row>
    <row r="994" customFormat="false" ht="12.75" hidden="false" customHeight="false" outlineLevel="0" collapsed="false">
      <c r="K994" s="268"/>
      <c r="L994" s="268"/>
      <c r="AH994" s="259"/>
      <c r="AL994" s="259"/>
      <c r="AM994" s="269"/>
      <c r="AR994" s="270"/>
      <c r="AS994" s="259"/>
    </row>
    <row r="995" customFormat="false" ht="12.75" hidden="false" customHeight="false" outlineLevel="0" collapsed="false">
      <c r="K995" s="268"/>
      <c r="L995" s="268"/>
      <c r="AH995" s="259"/>
      <c r="AL995" s="259"/>
      <c r="AM995" s="269"/>
      <c r="AR995" s="270"/>
      <c r="AS995" s="259"/>
    </row>
    <row r="996" customFormat="false" ht="12.75" hidden="false" customHeight="false" outlineLevel="0" collapsed="false">
      <c r="K996" s="268"/>
      <c r="L996" s="268"/>
      <c r="AH996" s="259"/>
      <c r="AL996" s="259"/>
      <c r="AM996" s="269"/>
      <c r="AR996" s="270"/>
      <c r="AS996" s="259"/>
    </row>
    <row r="997" customFormat="false" ht="12.75" hidden="false" customHeight="false" outlineLevel="0" collapsed="false">
      <c r="K997" s="268"/>
      <c r="L997" s="268"/>
      <c r="AH997" s="259"/>
      <c r="AL997" s="259"/>
      <c r="AM997" s="269"/>
      <c r="AR997" s="270"/>
      <c r="AS997" s="259"/>
    </row>
    <row r="998" customFormat="false" ht="12.75" hidden="false" customHeight="false" outlineLevel="0" collapsed="false">
      <c r="K998" s="268"/>
      <c r="L998" s="268"/>
      <c r="AH998" s="259"/>
      <c r="AL998" s="259"/>
      <c r="AM998" s="269"/>
      <c r="AR998" s="270"/>
      <c r="AS998" s="259"/>
    </row>
    <row r="999" customFormat="false" ht="12.75" hidden="false" customHeight="false" outlineLevel="0" collapsed="false">
      <c r="K999" s="268"/>
      <c r="L999" s="268"/>
      <c r="AH999" s="259"/>
      <c r="AL999" s="259"/>
      <c r="AM999" s="269"/>
      <c r="AR999" s="270"/>
      <c r="AS999" s="259"/>
    </row>
    <row r="1000" customFormat="false" ht="12.75" hidden="false" customHeight="false" outlineLevel="0" collapsed="false">
      <c r="K1000" s="268"/>
      <c r="L1000" s="268"/>
      <c r="AH1000" s="259"/>
      <c r="AL1000" s="259"/>
      <c r="AM1000" s="269"/>
      <c r="AR1000" s="270"/>
      <c r="AS1000" s="259"/>
    </row>
    <row r="1001" customFormat="false" ht="12.75" hidden="false" customHeight="false" outlineLevel="0" collapsed="false">
      <c r="K1001" s="268"/>
      <c r="L1001" s="268"/>
      <c r="AH1001" s="259"/>
      <c r="AL1001" s="259"/>
      <c r="AM1001" s="269"/>
      <c r="AR1001" s="270"/>
      <c r="AS1001" s="259"/>
    </row>
    <row r="1002" customFormat="false" ht="12.75" hidden="false" customHeight="false" outlineLevel="0" collapsed="false">
      <c r="K1002" s="268"/>
      <c r="L1002" s="268"/>
      <c r="AH1002" s="259"/>
      <c r="AL1002" s="259"/>
      <c r="AM1002" s="269"/>
      <c r="AR1002" s="270"/>
      <c r="AS1002" s="259"/>
    </row>
    <row r="1003" customFormat="false" ht="12.75" hidden="false" customHeight="false" outlineLevel="0" collapsed="false">
      <c r="K1003" s="268"/>
      <c r="L1003" s="268"/>
      <c r="AH1003" s="259"/>
      <c r="AL1003" s="259"/>
      <c r="AM1003" s="269"/>
      <c r="AR1003" s="270"/>
      <c r="AS1003" s="259"/>
    </row>
    <row r="1004" customFormat="false" ht="12.75" hidden="false" customHeight="false" outlineLevel="0" collapsed="false">
      <c r="K1004" s="268"/>
      <c r="L1004" s="268"/>
      <c r="AH1004" s="259"/>
      <c r="AL1004" s="259"/>
      <c r="AM1004" s="269"/>
      <c r="AR1004" s="270"/>
      <c r="AS1004" s="259"/>
    </row>
    <row r="1005" customFormat="false" ht="12.75" hidden="false" customHeight="false" outlineLevel="0" collapsed="false">
      <c r="K1005" s="268"/>
      <c r="L1005" s="268"/>
      <c r="AH1005" s="259"/>
      <c r="AL1005" s="259"/>
      <c r="AM1005" s="269"/>
      <c r="AR1005" s="270"/>
      <c r="AS1005" s="259"/>
    </row>
    <row r="1006" customFormat="false" ht="12.75" hidden="false" customHeight="false" outlineLevel="0" collapsed="false">
      <c r="K1006" s="268"/>
      <c r="L1006" s="268"/>
      <c r="AH1006" s="259"/>
      <c r="AL1006" s="259"/>
      <c r="AM1006" s="269"/>
      <c r="AR1006" s="270"/>
      <c r="AS1006" s="259"/>
    </row>
    <row r="1007" customFormat="false" ht="12.75" hidden="false" customHeight="false" outlineLevel="0" collapsed="false">
      <c r="K1007" s="268"/>
      <c r="L1007" s="268"/>
      <c r="AH1007" s="259"/>
      <c r="AL1007" s="259"/>
      <c r="AM1007" s="269"/>
      <c r="AR1007" s="270"/>
      <c r="AS1007" s="259"/>
    </row>
    <row r="1008" customFormat="false" ht="12.75" hidden="false" customHeight="false" outlineLevel="0" collapsed="false">
      <c r="K1008" s="268"/>
      <c r="L1008" s="268"/>
      <c r="AH1008" s="259"/>
      <c r="AL1008" s="259"/>
      <c r="AM1008" s="269"/>
      <c r="AR1008" s="270"/>
      <c r="AS1008" s="259"/>
    </row>
    <row r="1009" customFormat="false" ht="12.75" hidden="false" customHeight="false" outlineLevel="0" collapsed="false">
      <c r="K1009" s="268"/>
      <c r="L1009" s="268"/>
      <c r="AH1009" s="259"/>
      <c r="AL1009" s="259"/>
      <c r="AM1009" s="269"/>
      <c r="AR1009" s="270"/>
      <c r="AS1009" s="259"/>
    </row>
    <row r="1010" customFormat="false" ht="12.75" hidden="false" customHeight="false" outlineLevel="0" collapsed="false">
      <c r="K1010" s="268"/>
      <c r="L1010" s="268"/>
      <c r="AH1010" s="259"/>
      <c r="AL1010" s="259"/>
      <c r="AM1010" s="269"/>
      <c r="AR1010" s="270"/>
      <c r="AS1010" s="259"/>
    </row>
    <row r="1011" customFormat="false" ht="12.75" hidden="false" customHeight="false" outlineLevel="0" collapsed="false">
      <c r="K1011" s="268"/>
      <c r="L1011" s="268"/>
      <c r="AH1011" s="259"/>
      <c r="AL1011" s="259"/>
      <c r="AM1011" s="269"/>
      <c r="AR1011" s="270"/>
      <c r="AS1011" s="259"/>
    </row>
    <row r="1012" customFormat="false" ht="12.75" hidden="false" customHeight="false" outlineLevel="0" collapsed="false">
      <c r="K1012" s="268"/>
      <c r="L1012" s="268"/>
      <c r="AH1012" s="259"/>
      <c r="AL1012" s="259"/>
      <c r="AM1012" s="269"/>
      <c r="AR1012" s="270"/>
      <c r="AS1012" s="259"/>
    </row>
    <row r="1013" customFormat="false" ht="12.75" hidden="false" customHeight="false" outlineLevel="0" collapsed="false">
      <c r="K1013" s="268"/>
      <c r="L1013" s="268"/>
      <c r="AH1013" s="259"/>
      <c r="AL1013" s="259"/>
      <c r="AM1013" s="269"/>
      <c r="AR1013" s="270"/>
      <c r="AS1013" s="259"/>
    </row>
    <row r="1014" customFormat="false" ht="12.75" hidden="false" customHeight="false" outlineLevel="0" collapsed="false">
      <c r="K1014" s="268"/>
      <c r="L1014" s="268"/>
      <c r="AH1014" s="259"/>
      <c r="AL1014" s="259"/>
      <c r="AM1014" s="269"/>
      <c r="AR1014" s="270"/>
      <c r="AS1014" s="259"/>
    </row>
    <row r="1015" customFormat="false" ht="12.75" hidden="false" customHeight="false" outlineLevel="0" collapsed="false">
      <c r="K1015" s="268"/>
      <c r="L1015" s="268"/>
      <c r="AH1015" s="259"/>
      <c r="AL1015" s="259"/>
      <c r="AM1015" s="269"/>
      <c r="AR1015" s="270"/>
      <c r="AS1015" s="259"/>
    </row>
    <row r="1016" customFormat="false" ht="12.75" hidden="false" customHeight="false" outlineLevel="0" collapsed="false">
      <c r="K1016" s="268"/>
      <c r="L1016" s="268"/>
      <c r="AH1016" s="259"/>
      <c r="AL1016" s="259"/>
      <c r="AM1016" s="269"/>
      <c r="AR1016" s="270"/>
      <c r="AS1016" s="259"/>
    </row>
    <row r="1017" customFormat="false" ht="12.75" hidden="false" customHeight="false" outlineLevel="0" collapsed="false">
      <c r="K1017" s="268"/>
      <c r="L1017" s="268"/>
      <c r="AH1017" s="259"/>
      <c r="AL1017" s="259"/>
      <c r="AM1017" s="269"/>
      <c r="AR1017" s="270"/>
      <c r="AS1017" s="259"/>
    </row>
    <row r="1018" customFormat="false" ht="12.75" hidden="false" customHeight="false" outlineLevel="0" collapsed="false">
      <c r="K1018" s="268"/>
      <c r="L1018" s="268"/>
      <c r="AH1018" s="259"/>
      <c r="AL1018" s="259"/>
      <c r="AM1018" s="269"/>
      <c r="AR1018" s="270"/>
      <c r="AS1018" s="259"/>
    </row>
    <row r="1019" customFormat="false" ht="12.75" hidden="false" customHeight="false" outlineLevel="0" collapsed="false">
      <c r="K1019" s="268"/>
      <c r="L1019" s="268"/>
      <c r="AH1019" s="259"/>
      <c r="AL1019" s="259"/>
      <c r="AM1019" s="269"/>
      <c r="AR1019" s="270"/>
      <c r="AS1019" s="259"/>
    </row>
    <row r="1020" customFormat="false" ht="12.75" hidden="false" customHeight="false" outlineLevel="0" collapsed="false">
      <c r="K1020" s="268"/>
      <c r="L1020" s="268"/>
      <c r="AH1020" s="259"/>
      <c r="AL1020" s="259"/>
      <c r="AM1020" s="269"/>
      <c r="AR1020" s="270"/>
      <c r="AS1020" s="259"/>
    </row>
    <row r="1021" customFormat="false" ht="12.75" hidden="false" customHeight="false" outlineLevel="0" collapsed="false">
      <c r="K1021" s="268"/>
      <c r="L1021" s="268"/>
      <c r="AH1021" s="259"/>
      <c r="AL1021" s="259"/>
      <c r="AM1021" s="269"/>
      <c r="AR1021" s="270"/>
      <c r="AS1021" s="259"/>
    </row>
    <row r="1022" customFormat="false" ht="12.75" hidden="false" customHeight="false" outlineLevel="0" collapsed="false">
      <c r="K1022" s="268"/>
      <c r="L1022" s="268"/>
      <c r="AH1022" s="259"/>
      <c r="AL1022" s="259"/>
      <c r="AM1022" s="269"/>
      <c r="AR1022" s="270"/>
      <c r="AS1022" s="259"/>
    </row>
    <row r="1023" customFormat="false" ht="12.75" hidden="false" customHeight="false" outlineLevel="0" collapsed="false">
      <c r="K1023" s="268"/>
      <c r="L1023" s="268"/>
      <c r="AH1023" s="259"/>
      <c r="AL1023" s="259"/>
      <c r="AM1023" s="269"/>
      <c r="AR1023" s="270"/>
      <c r="AS1023" s="259"/>
    </row>
    <row r="1024" customFormat="false" ht="12.75" hidden="false" customHeight="false" outlineLevel="0" collapsed="false">
      <c r="K1024" s="268"/>
      <c r="L1024" s="268"/>
      <c r="AH1024" s="259"/>
      <c r="AL1024" s="259"/>
      <c r="AM1024" s="269"/>
      <c r="AR1024" s="270"/>
      <c r="AS1024" s="259"/>
    </row>
    <row r="1025" customFormat="false" ht="12.75" hidden="false" customHeight="false" outlineLevel="0" collapsed="false">
      <c r="K1025" s="268"/>
      <c r="L1025" s="268"/>
      <c r="AH1025" s="259"/>
      <c r="AL1025" s="259"/>
      <c r="AM1025" s="269"/>
      <c r="AR1025" s="270"/>
      <c r="AS1025" s="259"/>
    </row>
    <row r="1026" customFormat="false" ht="12.75" hidden="false" customHeight="false" outlineLevel="0" collapsed="false">
      <c r="K1026" s="268"/>
      <c r="L1026" s="268"/>
      <c r="AH1026" s="259"/>
      <c r="AL1026" s="259"/>
      <c r="AM1026" s="269"/>
      <c r="AR1026" s="270"/>
      <c r="AS1026" s="259"/>
    </row>
    <row r="1027" customFormat="false" ht="12.75" hidden="false" customHeight="false" outlineLevel="0" collapsed="false">
      <c r="K1027" s="268"/>
      <c r="L1027" s="268"/>
      <c r="AH1027" s="259"/>
      <c r="AL1027" s="259"/>
      <c r="AM1027" s="269"/>
      <c r="AR1027" s="270"/>
      <c r="AS1027" s="259"/>
    </row>
    <row r="1028" customFormat="false" ht="12.75" hidden="false" customHeight="false" outlineLevel="0" collapsed="false">
      <c r="K1028" s="268"/>
      <c r="L1028" s="268"/>
      <c r="AH1028" s="259"/>
      <c r="AL1028" s="259"/>
      <c r="AM1028" s="269"/>
      <c r="AR1028" s="270"/>
      <c r="AS1028" s="259"/>
    </row>
    <row r="1029" customFormat="false" ht="12.75" hidden="false" customHeight="false" outlineLevel="0" collapsed="false">
      <c r="K1029" s="268"/>
      <c r="L1029" s="268"/>
      <c r="AH1029" s="259"/>
      <c r="AL1029" s="259"/>
      <c r="AM1029" s="269"/>
      <c r="AR1029" s="270"/>
      <c r="AS1029" s="259"/>
    </row>
    <row r="1030" customFormat="false" ht="12.75" hidden="false" customHeight="false" outlineLevel="0" collapsed="false">
      <c r="K1030" s="268"/>
      <c r="L1030" s="268"/>
      <c r="AH1030" s="259"/>
      <c r="AL1030" s="259"/>
      <c r="AM1030" s="269"/>
      <c r="AR1030" s="270"/>
      <c r="AS1030" s="259"/>
    </row>
    <row r="1031" customFormat="false" ht="12.75" hidden="false" customHeight="false" outlineLevel="0" collapsed="false">
      <c r="K1031" s="268"/>
      <c r="L1031" s="268"/>
      <c r="AH1031" s="259"/>
      <c r="AL1031" s="259"/>
      <c r="AM1031" s="269"/>
      <c r="AR1031" s="270"/>
      <c r="AS1031" s="259"/>
    </row>
    <row r="1032" customFormat="false" ht="12.75" hidden="false" customHeight="false" outlineLevel="0" collapsed="false">
      <c r="K1032" s="268"/>
      <c r="L1032" s="268"/>
      <c r="AH1032" s="259"/>
      <c r="AL1032" s="259"/>
      <c r="AM1032" s="269"/>
      <c r="AR1032" s="270"/>
      <c r="AS1032" s="259"/>
    </row>
    <row r="1033" customFormat="false" ht="12.75" hidden="false" customHeight="false" outlineLevel="0" collapsed="false">
      <c r="K1033" s="268"/>
      <c r="L1033" s="268"/>
      <c r="AH1033" s="259"/>
      <c r="AL1033" s="259"/>
      <c r="AM1033" s="269"/>
      <c r="AR1033" s="270"/>
      <c r="AS1033" s="259"/>
    </row>
    <row r="1034" customFormat="false" ht="12.75" hidden="false" customHeight="false" outlineLevel="0" collapsed="false">
      <c r="K1034" s="268"/>
      <c r="L1034" s="268"/>
      <c r="AH1034" s="259"/>
      <c r="AL1034" s="259"/>
      <c r="AM1034" s="269"/>
      <c r="AR1034" s="270"/>
      <c r="AS1034" s="259"/>
    </row>
    <row r="1035" customFormat="false" ht="12.75" hidden="false" customHeight="false" outlineLevel="0" collapsed="false">
      <c r="K1035" s="268"/>
      <c r="L1035" s="268"/>
      <c r="AH1035" s="259"/>
      <c r="AL1035" s="259"/>
      <c r="AM1035" s="269"/>
      <c r="AR1035" s="270"/>
      <c r="AS1035" s="259"/>
    </row>
    <row r="1036" customFormat="false" ht="12.75" hidden="false" customHeight="false" outlineLevel="0" collapsed="false">
      <c r="K1036" s="268"/>
      <c r="L1036" s="268"/>
      <c r="AH1036" s="259"/>
      <c r="AL1036" s="259"/>
      <c r="AM1036" s="269"/>
      <c r="AR1036" s="270"/>
      <c r="AS1036" s="259"/>
    </row>
    <row r="1037" customFormat="false" ht="12.75" hidden="false" customHeight="false" outlineLevel="0" collapsed="false">
      <c r="K1037" s="268"/>
      <c r="L1037" s="268"/>
      <c r="AH1037" s="259"/>
      <c r="AL1037" s="259"/>
      <c r="AM1037" s="269"/>
      <c r="AR1037" s="270"/>
      <c r="AS1037" s="259"/>
    </row>
    <row r="1038" customFormat="false" ht="12.75" hidden="false" customHeight="false" outlineLevel="0" collapsed="false">
      <c r="K1038" s="268"/>
      <c r="L1038" s="268"/>
      <c r="AH1038" s="259"/>
      <c r="AL1038" s="259"/>
      <c r="AM1038" s="269"/>
      <c r="AR1038" s="270"/>
      <c r="AS1038" s="259"/>
    </row>
    <row r="1039" customFormat="false" ht="12.75" hidden="false" customHeight="false" outlineLevel="0" collapsed="false">
      <c r="K1039" s="268"/>
      <c r="L1039" s="268"/>
      <c r="AH1039" s="259"/>
      <c r="AL1039" s="259"/>
      <c r="AM1039" s="269"/>
      <c r="AR1039" s="270"/>
      <c r="AS1039" s="259"/>
    </row>
    <row r="1040" customFormat="false" ht="12.75" hidden="false" customHeight="false" outlineLevel="0" collapsed="false">
      <c r="K1040" s="268"/>
      <c r="L1040" s="268"/>
      <c r="AH1040" s="259"/>
      <c r="AL1040" s="259"/>
      <c r="AM1040" s="269"/>
      <c r="AR1040" s="270"/>
      <c r="AS1040" s="259"/>
    </row>
    <row r="1041" customFormat="false" ht="12.75" hidden="false" customHeight="false" outlineLevel="0" collapsed="false">
      <c r="K1041" s="268"/>
      <c r="L1041" s="268"/>
      <c r="AH1041" s="259"/>
      <c r="AL1041" s="259"/>
      <c r="AM1041" s="269"/>
      <c r="AR1041" s="270"/>
      <c r="AS1041" s="259"/>
    </row>
    <row r="1042" customFormat="false" ht="12.75" hidden="false" customHeight="false" outlineLevel="0" collapsed="false">
      <c r="K1042" s="268"/>
      <c r="L1042" s="268"/>
      <c r="AH1042" s="259"/>
      <c r="AL1042" s="259"/>
      <c r="AM1042" s="269"/>
      <c r="AR1042" s="270"/>
      <c r="AS1042" s="259"/>
    </row>
    <row r="1043" customFormat="false" ht="12.75" hidden="false" customHeight="false" outlineLevel="0" collapsed="false">
      <c r="K1043" s="268"/>
      <c r="L1043" s="268"/>
      <c r="AH1043" s="259"/>
      <c r="AL1043" s="259"/>
      <c r="AM1043" s="269"/>
      <c r="AR1043" s="270"/>
      <c r="AS1043" s="259"/>
    </row>
    <row r="1044" customFormat="false" ht="12.75" hidden="false" customHeight="false" outlineLevel="0" collapsed="false">
      <c r="K1044" s="268"/>
      <c r="L1044" s="268"/>
      <c r="AH1044" s="259"/>
      <c r="AL1044" s="259"/>
      <c r="AM1044" s="269"/>
      <c r="AR1044" s="270"/>
      <c r="AS1044" s="259"/>
    </row>
    <row r="1045" customFormat="false" ht="12.75" hidden="false" customHeight="false" outlineLevel="0" collapsed="false">
      <c r="K1045" s="268"/>
      <c r="L1045" s="268"/>
      <c r="AH1045" s="259"/>
      <c r="AL1045" s="259"/>
      <c r="AM1045" s="269"/>
      <c r="AR1045" s="270"/>
      <c r="AS1045" s="259"/>
    </row>
    <row r="1046" customFormat="false" ht="12.75" hidden="false" customHeight="false" outlineLevel="0" collapsed="false">
      <c r="K1046" s="268"/>
      <c r="L1046" s="268"/>
      <c r="AH1046" s="259"/>
      <c r="AL1046" s="259"/>
      <c r="AM1046" s="269"/>
      <c r="AR1046" s="270"/>
      <c r="AS1046" s="259"/>
    </row>
    <row r="1047" customFormat="false" ht="12.75" hidden="false" customHeight="false" outlineLevel="0" collapsed="false">
      <c r="K1047" s="268"/>
      <c r="L1047" s="268"/>
      <c r="AH1047" s="259"/>
      <c r="AL1047" s="259"/>
      <c r="AM1047" s="269"/>
      <c r="AR1047" s="270"/>
      <c r="AS1047" s="259"/>
    </row>
    <row r="1048" customFormat="false" ht="12.75" hidden="false" customHeight="false" outlineLevel="0" collapsed="false">
      <c r="K1048" s="268"/>
      <c r="L1048" s="268"/>
      <c r="AH1048" s="259"/>
      <c r="AL1048" s="259"/>
      <c r="AM1048" s="269"/>
      <c r="AR1048" s="270"/>
      <c r="AS1048" s="259"/>
    </row>
    <row r="1049" customFormat="false" ht="12.75" hidden="false" customHeight="false" outlineLevel="0" collapsed="false">
      <c r="K1049" s="268"/>
      <c r="L1049" s="268"/>
      <c r="AH1049" s="259"/>
      <c r="AL1049" s="259"/>
      <c r="AM1049" s="269"/>
      <c r="AR1049" s="270"/>
      <c r="AS1049" s="259"/>
    </row>
    <row r="1050" customFormat="false" ht="12.75" hidden="false" customHeight="false" outlineLevel="0" collapsed="false">
      <c r="K1050" s="268"/>
      <c r="L1050" s="268"/>
      <c r="AH1050" s="259"/>
      <c r="AL1050" s="259"/>
      <c r="AM1050" s="269"/>
      <c r="AR1050" s="270"/>
      <c r="AS1050" s="259"/>
    </row>
    <row r="1051" customFormat="false" ht="12.75" hidden="false" customHeight="false" outlineLevel="0" collapsed="false">
      <c r="K1051" s="268"/>
      <c r="L1051" s="268"/>
      <c r="AH1051" s="259"/>
      <c r="AL1051" s="259"/>
      <c r="AM1051" s="269"/>
      <c r="AR1051" s="270"/>
      <c r="AS1051" s="259"/>
    </row>
    <row r="1052" customFormat="false" ht="12.75" hidden="false" customHeight="false" outlineLevel="0" collapsed="false">
      <c r="K1052" s="268"/>
      <c r="L1052" s="268"/>
      <c r="AH1052" s="259"/>
      <c r="AL1052" s="259"/>
      <c r="AM1052" s="269"/>
      <c r="AR1052" s="270"/>
      <c r="AS1052" s="259"/>
    </row>
    <row r="1053" customFormat="false" ht="12.75" hidden="false" customHeight="false" outlineLevel="0" collapsed="false">
      <c r="K1053" s="268"/>
      <c r="L1053" s="268"/>
      <c r="AH1053" s="259"/>
      <c r="AL1053" s="259"/>
      <c r="AM1053" s="269"/>
      <c r="AR1053" s="270"/>
      <c r="AS1053" s="259"/>
    </row>
    <row r="1054" customFormat="false" ht="12.75" hidden="false" customHeight="false" outlineLevel="0" collapsed="false">
      <c r="K1054" s="268"/>
      <c r="L1054" s="268"/>
      <c r="AH1054" s="259"/>
      <c r="AL1054" s="259"/>
      <c r="AM1054" s="269"/>
      <c r="AR1054" s="270"/>
      <c r="AS1054" s="259"/>
    </row>
    <row r="1055" customFormat="false" ht="12.75" hidden="false" customHeight="false" outlineLevel="0" collapsed="false">
      <c r="K1055" s="268"/>
      <c r="L1055" s="268"/>
      <c r="AH1055" s="259"/>
      <c r="AL1055" s="259"/>
      <c r="AM1055" s="269"/>
      <c r="AR1055" s="270"/>
      <c r="AS1055" s="259"/>
    </row>
    <row r="1056" customFormat="false" ht="12.75" hidden="false" customHeight="false" outlineLevel="0" collapsed="false">
      <c r="K1056" s="268"/>
      <c r="L1056" s="268"/>
      <c r="AH1056" s="259"/>
      <c r="AL1056" s="259"/>
      <c r="AM1056" s="269"/>
      <c r="AR1056" s="270"/>
      <c r="AS1056" s="259"/>
    </row>
    <row r="1057" customFormat="false" ht="12.75" hidden="false" customHeight="false" outlineLevel="0" collapsed="false">
      <c r="K1057" s="268"/>
      <c r="L1057" s="268"/>
      <c r="AH1057" s="259"/>
      <c r="AL1057" s="259"/>
      <c r="AM1057" s="269"/>
      <c r="AR1057" s="270"/>
      <c r="AS1057" s="259"/>
    </row>
    <row r="1058" customFormat="false" ht="12.75" hidden="false" customHeight="false" outlineLevel="0" collapsed="false">
      <c r="K1058" s="268"/>
      <c r="L1058" s="268"/>
      <c r="AH1058" s="259"/>
      <c r="AL1058" s="259"/>
      <c r="AM1058" s="269"/>
      <c r="AR1058" s="270"/>
      <c r="AS1058" s="259"/>
    </row>
    <row r="1059" customFormat="false" ht="12.75" hidden="false" customHeight="false" outlineLevel="0" collapsed="false">
      <c r="K1059" s="268"/>
      <c r="L1059" s="268"/>
      <c r="AH1059" s="259"/>
      <c r="AL1059" s="259"/>
      <c r="AM1059" s="269"/>
      <c r="AR1059" s="270"/>
      <c r="AS1059" s="259"/>
    </row>
    <row r="1060" customFormat="false" ht="12.75" hidden="false" customHeight="false" outlineLevel="0" collapsed="false">
      <c r="K1060" s="268"/>
      <c r="L1060" s="268"/>
      <c r="AH1060" s="259"/>
      <c r="AL1060" s="259"/>
      <c r="AM1060" s="269"/>
      <c r="AR1060" s="270"/>
      <c r="AS1060" s="259"/>
    </row>
    <row r="1061" customFormat="false" ht="12.75" hidden="false" customHeight="false" outlineLevel="0" collapsed="false">
      <c r="K1061" s="268"/>
      <c r="L1061" s="268"/>
      <c r="AH1061" s="259"/>
      <c r="AL1061" s="259"/>
      <c r="AM1061" s="269"/>
      <c r="AR1061" s="270"/>
      <c r="AS1061" s="259"/>
    </row>
    <row r="1062" customFormat="false" ht="12.75" hidden="false" customHeight="false" outlineLevel="0" collapsed="false">
      <c r="K1062" s="268"/>
      <c r="L1062" s="268"/>
      <c r="AH1062" s="259"/>
      <c r="AL1062" s="259"/>
      <c r="AM1062" s="269"/>
      <c r="AR1062" s="270"/>
      <c r="AS1062" s="259"/>
    </row>
    <row r="1063" customFormat="false" ht="12.75" hidden="false" customHeight="false" outlineLevel="0" collapsed="false">
      <c r="K1063" s="268"/>
      <c r="L1063" s="268"/>
      <c r="AH1063" s="259"/>
      <c r="AL1063" s="259"/>
      <c r="AM1063" s="269"/>
      <c r="AR1063" s="270"/>
      <c r="AS1063" s="259"/>
    </row>
    <row r="1064" customFormat="false" ht="12.75" hidden="false" customHeight="false" outlineLevel="0" collapsed="false">
      <c r="K1064" s="268"/>
      <c r="L1064" s="268"/>
      <c r="AH1064" s="259"/>
      <c r="AL1064" s="259"/>
      <c r="AM1064" s="269"/>
      <c r="AR1064" s="270"/>
      <c r="AS1064" s="259"/>
    </row>
    <row r="1065" customFormat="false" ht="12.75" hidden="false" customHeight="false" outlineLevel="0" collapsed="false">
      <c r="K1065" s="268"/>
      <c r="L1065" s="268"/>
      <c r="AH1065" s="259"/>
      <c r="AL1065" s="259"/>
      <c r="AM1065" s="269"/>
      <c r="AR1065" s="270"/>
      <c r="AS1065" s="259"/>
    </row>
    <row r="1066" customFormat="false" ht="12.75" hidden="false" customHeight="false" outlineLevel="0" collapsed="false">
      <c r="K1066" s="268"/>
      <c r="L1066" s="268"/>
      <c r="AH1066" s="259"/>
      <c r="AL1066" s="259"/>
      <c r="AM1066" s="269"/>
      <c r="AR1066" s="270"/>
      <c r="AS1066" s="259"/>
    </row>
    <row r="1067" customFormat="false" ht="12.75" hidden="false" customHeight="false" outlineLevel="0" collapsed="false">
      <c r="K1067" s="268"/>
      <c r="L1067" s="268"/>
      <c r="AH1067" s="259"/>
      <c r="AL1067" s="259"/>
      <c r="AM1067" s="269"/>
      <c r="AR1067" s="270"/>
      <c r="AS1067" s="259"/>
    </row>
    <row r="1068" customFormat="false" ht="12.75" hidden="false" customHeight="false" outlineLevel="0" collapsed="false">
      <c r="K1068" s="268"/>
      <c r="L1068" s="268"/>
      <c r="AH1068" s="259"/>
      <c r="AL1068" s="259"/>
      <c r="AM1068" s="269"/>
      <c r="AR1068" s="270"/>
      <c r="AS1068" s="259"/>
    </row>
    <row r="1069" customFormat="false" ht="12.75" hidden="false" customHeight="false" outlineLevel="0" collapsed="false">
      <c r="K1069" s="268"/>
      <c r="L1069" s="268"/>
      <c r="AH1069" s="259"/>
      <c r="AL1069" s="259"/>
      <c r="AM1069" s="269"/>
      <c r="AR1069" s="270"/>
      <c r="AS1069" s="259"/>
    </row>
    <row r="1070" customFormat="false" ht="12.75" hidden="false" customHeight="false" outlineLevel="0" collapsed="false">
      <c r="K1070" s="268"/>
      <c r="L1070" s="268"/>
      <c r="AH1070" s="259"/>
      <c r="AL1070" s="259"/>
      <c r="AM1070" s="269"/>
      <c r="AR1070" s="270"/>
      <c r="AS1070" s="259"/>
    </row>
    <row r="1071" customFormat="false" ht="12.75" hidden="false" customHeight="false" outlineLevel="0" collapsed="false">
      <c r="K1071" s="268"/>
      <c r="L1071" s="268"/>
      <c r="AH1071" s="259"/>
      <c r="AL1071" s="259"/>
      <c r="AM1071" s="269"/>
      <c r="AR1071" s="270"/>
      <c r="AS1071" s="259"/>
    </row>
    <row r="1072" customFormat="false" ht="12.75" hidden="false" customHeight="false" outlineLevel="0" collapsed="false">
      <c r="K1072" s="268"/>
      <c r="L1072" s="268"/>
      <c r="AH1072" s="259"/>
      <c r="AL1072" s="259"/>
      <c r="AM1072" s="269"/>
      <c r="AR1072" s="270"/>
      <c r="AS1072" s="259"/>
    </row>
    <row r="1073" customFormat="false" ht="12.75" hidden="false" customHeight="false" outlineLevel="0" collapsed="false">
      <c r="K1073" s="268"/>
      <c r="L1073" s="268"/>
      <c r="AH1073" s="259"/>
      <c r="AL1073" s="259"/>
      <c r="AM1073" s="269"/>
      <c r="AR1073" s="270"/>
      <c r="AS1073" s="259"/>
    </row>
    <row r="1074" customFormat="false" ht="12.75" hidden="false" customHeight="false" outlineLevel="0" collapsed="false">
      <c r="K1074" s="268"/>
      <c r="L1074" s="268"/>
      <c r="AH1074" s="259"/>
      <c r="AL1074" s="259"/>
      <c r="AM1074" s="269"/>
      <c r="AR1074" s="270"/>
      <c r="AS1074" s="259"/>
    </row>
    <row r="1075" customFormat="false" ht="12.75" hidden="false" customHeight="false" outlineLevel="0" collapsed="false">
      <c r="K1075" s="268"/>
      <c r="L1075" s="268"/>
      <c r="AH1075" s="259"/>
      <c r="AL1075" s="259"/>
      <c r="AM1075" s="269"/>
      <c r="AR1075" s="270"/>
      <c r="AS1075" s="259"/>
    </row>
    <row r="1076" customFormat="false" ht="12.75" hidden="false" customHeight="false" outlineLevel="0" collapsed="false">
      <c r="K1076" s="268"/>
      <c r="L1076" s="268"/>
      <c r="AH1076" s="259"/>
      <c r="AL1076" s="259"/>
      <c r="AM1076" s="269"/>
      <c r="AR1076" s="270"/>
      <c r="AS1076" s="259"/>
    </row>
    <row r="1077" customFormat="false" ht="12.75" hidden="false" customHeight="false" outlineLevel="0" collapsed="false">
      <c r="K1077" s="268"/>
      <c r="L1077" s="268"/>
      <c r="AH1077" s="259"/>
      <c r="AL1077" s="259"/>
      <c r="AM1077" s="269"/>
      <c r="AR1077" s="270"/>
      <c r="AS1077" s="259"/>
    </row>
    <row r="1078" customFormat="false" ht="12.75" hidden="false" customHeight="false" outlineLevel="0" collapsed="false">
      <c r="K1078" s="268"/>
      <c r="L1078" s="268"/>
      <c r="AH1078" s="259"/>
      <c r="AL1078" s="259"/>
      <c r="AM1078" s="269"/>
      <c r="AR1078" s="270"/>
      <c r="AS1078" s="259"/>
    </row>
    <row r="1079" customFormat="false" ht="12.75" hidden="false" customHeight="false" outlineLevel="0" collapsed="false">
      <c r="K1079" s="268"/>
      <c r="L1079" s="268"/>
      <c r="AH1079" s="259"/>
      <c r="AL1079" s="259"/>
      <c r="AM1079" s="269"/>
      <c r="AR1079" s="270"/>
      <c r="AS1079" s="259"/>
    </row>
    <row r="1080" customFormat="false" ht="12.75" hidden="false" customHeight="false" outlineLevel="0" collapsed="false">
      <c r="K1080" s="268"/>
      <c r="L1080" s="268"/>
      <c r="AH1080" s="259"/>
      <c r="AL1080" s="259"/>
      <c r="AM1080" s="269"/>
      <c r="AR1080" s="270"/>
      <c r="AS1080" s="259"/>
    </row>
    <row r="1081" customFormat="false" ht="12.75" hidden="false" customHeight="false" outlineLevel="0" collapsed="false">
      <c r="K1081" s="268"/>
      <c r="L1081" s="268"/>
      <c r="AH1081" s="259"/>
      <c r="AL1081" s="259"/>
      <c r="AM1081" s="269"/>
      <c r="AR1081" s="270"/>
      <c r="AS1081" s="259"/>
    </row>
    <row r="1082" customFormat="false" ht="12.75" hidden="false" customHeight="false" outlineLevel="0" collapsed="false">
      <c r="K1082" s="268"/>
      <c r="L1082" s="268"/>
      <c r="AH1082" s="259"/>
      <c r="AL1082" s="259"/>
      <c r="AM1082" s="269"/>
      <c r="AR1082" s="270"/>
      <c r="AS1082" s="259"/>
    </row>
    <row r="1083" customFormat="false" ht="12.75" hidden="false" customHeight="false" outlineLevel="0" collapsed="false">
      <c r="K1083" s="268"/>
      <c r="L1083" s="268"/>
      <c r="AH1083" s="259"/>
      <c r="AL1083" s="259"/>
      <c r="AM1083" s="269"/>
      <c r="AR1083" s="270"/>
      <c r="AS1083" s="259"/>
    </row>
    <row r="1084" customFormat="false" ht="12.75" hidden="false" customHeight="false" outlineLevel="0" collapsed="false">
      <c r="K1084" s="268"/>
      <c r="L1084" s="268"/>
      <c r="AH1084" s="259"/>
      <c r="AL1084" s="259"/>
      <c r="AM1084" s="269"/>
      <c r="AR1084" s="270"/>
      <c r="AS1084" s="259"/>
    </row>
    <row r="1085" customFormat="false" ht="12.75" hidden="false" customHeight="false" outlineLevel="0" collapsed="false">
      <c r="K1085" s="268"/>
      <c r="L1085" s="268"/>
      <c r="AH1085" s="259"/>
      <c r="AL1085" s="259"/>
      <c r="AM1085" s="269"/>
      <c r="AR1085" s="270"/>
      <c r="AS1085" s="259"/>
    </row>
    <row r="1086" customFormat="false" ht="12.75" hidden="false" customHeight="false" outlineLevel="0" collapsed="false">
      <c r="K1086" s="268"/>
      <c r="L1086" s="268"/>
      <c r="AH1086" s="259"/>
      <c r="AL1086" s="259"/>
      <c r="AM1086" s="269"/>
      <c r="AR1086" s="270"/>
      <c r="AS1086" s="259"/>
    </row>
    <row r="1087" customFormat="false" ht="12.75" hidden="false" customHeight="false" outlineLevel="0" collapsed="false">
      <c r="K1087" s="268"/>
      <c r="L1087" s="268"/>
      <c r="AH1087" s="259"/>
      <c r="AL1087" s="259"/>
      <c r="AM1087" s="269"/>
      <c r="AR1087" s="270"/>
      <c r="AS1087" s="259"/>
    </row>
    <row r="1088" customFormat="false" ht="12.75" hidden="false" customHeight="false" outlineLevel="0" collapsed="false">
      <c r="K1088" s="268"/>
      <c r="L1088" s="268"/>
      <c r="AH1088" s="259"/>
      <c r="AL1088" s="259"/>
      <c r="AM1088" s="269"/>
      <c r="AR1088" s="270"/>
      <c r="AS1088" s="259"/>
    </row>
    <row r="1089" customFormat="false" ht="12.75" hidden="false" customHeight="false" outlineLevel="0" collapsed="false">
      <c r="K1089" s="268"/>
      <c r="L1089" s="268"/>
      <c r="AH1089" s="259"/>
      <c r="AL1089" s="259"/>
      <c r="AM1089" s="269"/>
      <c r="AR1089" s="270"/>
      <c r="AS1089" s="259"/>
    </row>
    <row r="1090" customFormat="false" ht="12.75" hidden="false" customHeight="false" outlineLevel="0" collapsed="false">
      <c r="K1090" s="268"/>
      <c r="L1090" s="268"/>
      <c r="AH1090" s="259"/>
      <c r="AL1090" s="259"/>
      <c r="AM1090" s="269"/>
      <c r="AR1090" s="270"/>
      <c r="AS1090" s="259"/>
    </row>
    <row r="1091" customFormat="false" ht="12.75" hidden="false" customHeight="false" outlineLevel="0" collapsed="false">
      <c r="K1091" s="268"/>
      <c r="L1091" s="268"/>
      <c r="AH1091" s="259"/>
      <c r="AL1091" s="259"/>
      <c r="AM1091" s="269"/>
      <c r="AR1091" s="270"/>
      <c r="AS1091" s="259"/>
    </row>
    <row r="1092" customFormat="false" ht="12.75" hidden="false" customHeight="false" outlineLevel="0" collapsed="false">
      <c r="K1092" s="268"/>
      <c r="L1092" s="268"/>
      <c r="AH1092" s="259"/>
      <c r="AL1092" s="259"/>
      <c r="AM1092" s="269"/>
      <c r="AR1092" s="270"/>
      <c r="AS1092" s="259"/>
    </row>
    <row r="1093" customFormat="false" ht="12.75" hidden="false" customHeight="false" outlineLevel="0" collapsed="false">
      <c r="K1093" s="268"/>
      <c r="L1093" s="268"/>
      <c r="AH1093" s="259"/>
      <c r="AL1093" s="259"/>
      <c r="AM1093" s="269"/>
      <c r="AR1093" s="270"/>
      <c r="AS1093" s="259"/>
    </row>
    <row r="1094" customFormat="false" ht="12.75" hidden="false" customHeight="false" outlineLevel="0" collapsed="false">
      <c r="K1094" s="268"/>
      <c r="L1094" s="268"/>
      <c r="AH1094" s="259"/>
      <c r="AL1094" s="259"/>
      <c r="AM1094" s="269"/>
      <c r="AR1094" s="270"/>
      <c r="AS1094" s="259"/>
    </row>
    <row r="1095" customFormat="false" ht="12.75" hidden="false" customHeight="false" outlineLevel="0" collapsed="false">
      <c r="K1095" s="268"/>
      <c r="L1095" s="268"/>
      <c r="AH1095" s="259"/>
      <c r="AL1095" s="259"/>
      <c r="AM1095" s="269"/>
      <c r="AR1095" s="270"/>
      <c r="AS1095" s="259"/>
    </row>
    <row r="1096" customFormat="false" ht="12.75" hidden="false" customHeight="false" outlineLevel="0" collapsed="false">
      <c r="K1096" s="268"/>
      <c r="L1096" s="268"/>
      <c r="AH1096" s="259"/>
      <c r="AL1096" s="259"/>
      <c r="AM1096" s="269"/>
      <c r="AR1096" s="270"/>
      <c r="AS1096" s="259"/>
    </row>
    <row r="1097" customFormat="false" ht="12.75" hidden="false" customHeight="false" outlineLevel="0" collapsed="false">
      <c r="K1097" s="268"/>
      <c r="L1097" s="268"/>
      <c r="AH1097" s="259"/>
      <c r="AL1097" s="259"/>
      <c r="AM1097" s="269"/>
      <c r="AR1097" s="270"/>
      <c r="AS1097" s="259"/>
    </row>
    <row r="1098" customFormat="false" ht="12.75" hidden="false" customHeight="false" outlineLevel="0" collapsed="false">
      <c r="K1098" s="268"/>
      <c r="L1098" s="268"/>
      <c r="AH1098" s="259"/>
      <c r="AL1098" s="259"/>
      <c r="AM1098" s="269"/>
      <c r="AR1098" s="270"/>
      <c r="AS1098" s="259"/>
    </row>
    <row r="1099" customFormat="false" ht="12.75" hidden="false" customHeight="false" outlineLevel="0" collapsed="false">
      <c r="K1099" s="268"/>
      <c r="L1099" s="268"/>
      <c r="AH1099" s="259"/>
      <c r="AL1099" s="259"/>
      <c r="AM1099" s="269"/>
      <c r="AR1099" s="270"/>
      <c r="AS1099" s="259"/>
    </row>
    <row r="1100" customFormat="false" ht="12.75" hidden="false" customHeight="false" outlineLevel="0" collapsed="false">
      <c r="K1100" s="268"/>
      <c r="L1100" s="268"/>
      <c r="AH1100" s="259"/>
      <c r="AL1100" s="259"/>
      <c r="AM1100" s="269"/>
      <c r="AR1100" s="270"/>
      <c r="AS1100" s="259"/>
    </row>
    <row r="1101" customFormat="false" ht="12.75" hidden="false" customHeight="false" outlineLevel="0" collapsed="false">
      <c r="K1101" s="268"/>
      <c r="L1101" s="268"/>
      <c r="AH1101" s="259"/>
      <c r="AL1101" s="259"/>
      <c r="AM1101" s="269"/>
      <c r="AR1101" s="270"/>
      <c r="AS1101" s="259"/>
    </row>
    <row r="1102" customFormat="false" ht="12.75" hidden="false" customHeight="false" outlineLevel="0" collapsed="false">
      <c r="K1102" s="268"/>
      <c r="L1102" s="268"/>
      <c r="AH1102" s="259"/>
      <c r="AL1102" s="259"/>
      <c r="AM1102" s="269"/>
      <c r="AR1102" s="270"/>
      <c r="AS1102" s="259"/>
    </row>
    <row r="1103" customFormat="false" ht="12.75" hidden="false" customHeight="false" outlineLevel="0" collapsed="false">
      <c r="K1103" s="268"/>
      <c r="L1103" s="268"/>
      <c r="AH1103" s="259"/>
      <c r="AL1103" s="259"/>
      <c r="AM1103" s="269"/>
      <c r="AR1103" s="270"/>
      <c r="AS1103" s="259"/>
    </row>
    <row r="1104" customFormat="false" ht="12.75" hidden="false" customHeight="false" outlineLevel="0" collapsed="false">
      <c r="K1104" s="268"/>
      <c r="L1104" s="268"/>
      <c r="AH1104" s="259"/>
      <c r="AL1104" s="259"/>
      <c r="AM1104" s="269"/>
      <c r="AR1104" s="270"/>
      <c r="AS1104" s="259"/>
    </row>
    <row r="1105" customFormat="false" ht="12.75" hidden="false" customHeight="false" outlineLevel="0" collapsed="false">
      <c r="K1105" s="268"/>
      <c r="L1105" s="268"/>
      <c r="AH1105" s="259"/>
      <c r="AL1105" s="259"/>
      <c r="AM1105" s="269"/>
      <c r="AR1105" s="270"/>
      <c r="AS1105" s="259"/>
    </row>
    <row r="1106" customFormat="false" ht="12.75" hidden="false" customHeight="false" outlineLevel="0" collapsed="false">
      <c r="K1106" s="268"/>
      <c r="L1106" s="268"/>
      <c r="AH1106" s="259"/>
      <c r="AL1106" s="259"/>
      <c r="AM1106" s="269"/>
      <c r="AR1106" s="270"/>
      <c r="AS1106" s="259"/>
    </row>
    <row r="1107" customFormat="false" ht="12.75" hidden="false" customHeight="false" outlineLevel="0" collapsed="false">
      <c r="K1107" s="268"/>
      <c r="L1107" s="268"/>
      <c r="AH1107" s="259"/>
      <c r="AL1107" s="259"/>
      <c r="AM1107" s="269"/>
      <c r="AR1107" s="270"/>
      <c r="AS1107" s="259"/>
    </row>
    <row r="1108" customFormat="false" ht="12.75" hidden="false" customHeight="false" outlineLevel="0" collapsed="false">
      <c r="K1108" s="268"/>
      <c r="L1108" s="268"/>
      <c r="AH1108" s="259"/>
      <c r="AL1108" s="259"/>
      <c r="AM1108" s="269"/>
      <c r="AR1108" s="270"/>
      <c r="AS1108" s="259"/>
    </row>
    <row r="1109" customFormat="false" ht="12.75" hidden="false" customHeight="false" outlineLevel="0" collapsed="false">
      <c r="K1109" s="268"/>
      <c r="L1109" s="268"/>
      <c r="AH1109" s="259"/>
      <c r="AL1109" s="259"/>
      <c r="AM1109" s="269"/>
      <c r="AR1109" s="270"/>
      <c r="AS1109" s="259"/>
    </row>
    <row r="1110" customFormat="false" ht="12.75" hidden="false" customHeight="false" outlineLevel="0" collapsed="false">
      <c r="K1110" s="268"/>
      <c r="L1110" s="268"/>
      <c r="AH1110" s="259"/>
      <c r="AL1110" s="259"/>
      <c r="AM1110" s="269"/>
      <c r="AR1110" s="270"/>
      <c r="AS1110" s="259"/>
    </row>
    <row r="1111" customFormat="false" ht="12.75" hidden="false" customHeight="false" outlineLevel="0" collapsed="false">
      <c r="K1111" s="268"/>
      <c r="L1111" s="268"/>
      <c r="AH1111" s="259"/>
      <c r="AL1111" s="259"/>
      <c r="AM1111" s="269"/>
      <c r="AR1111" s="270"/>
      <c r="AS1111" s="259"/>
    </row>
    <row r="1112" customFormat="false" ht="12.75" hidden="false" customHeight="false" outlineLevel="0" collapsed="false">
      <c r="K1112" s="268"/>
      <c r="L1112" s="268"/>
      <c r="AH1112" s="259"/>
      <c r="AL1112" s="259"/>
      <c r="AM1112" s="269"/>
      <c r="AR1112" s="270"/>
      <c r="AS1112" s="259"/>
    </row>
    <row r="1113" customFormat="false" ht="12.75" hidden="false" customHeight="false" outlineLevel="0" collapsed="false">
      <c r="K1113" s="268"/>
      <c r="L1113" s="268"/>
      <c r="AH1113" s="259"/>
      <c r="AL1113" s="259"/>
      <c r="AM1113" s="269"/>
      <c r="AR1113" s="270"/>
      <c r="AS1113" s="259"/>
    </row>
    <row r="1114" customFormat="false" ht="12.75" hidden="false" customHeight="false" outlineLevel="0" collapsed="false">
      <c r="K1114" s="268"/>
      <c r="L1114" s="268"/>
      <c r="AH1114" s="259"/>
      <c r="AL1114" s="259"/>
      <c r="AM1114" s="269"/>
      <c r="AR1114" s="270"/>
      <c r="AS1114" s="259"/>
    </row>
    <row r="1115" customFormat="false" ht="12.75" hidden="false" customHeight="false" outlineLevel="0" collapsed="false">
      <c r="K1115" s="268"/>
      <c r="L1115" s="268"/>
      <c r="AH1115" s="259"/>
      <c r="AL1115" s="259"/>
      <c r="AM1115" s="269"/>
      <c r="AR1115" s="270"/>
      <c r="AS1115" s="259"/>
    </row>
    <row r="1116" customFormat="false" ht="12.75" hidden="false" customHeight="false" outlineLevel="0" collapsed="false">
      <c r="K1116" s="268"/>
      <c r="L1116" s="268"/>
      <c r="AH1116" s="259"/>
      <c r="AL1116" s="259"/>
      <c r="AM1116" s="269"/>
      <c r="AR1116" s="270"/>
      <c r="AS1116" s="259"/>
    </row>
    <row r="1117" customFormat="false" ht="12.75" hidden="false" customHeight="false" outlineLevel="0" collapsed="false">
      <c r="K1117" s="268"/>
      <c r="L1117" s="268"/>
      <c r="AH1117" s="259"/>
      <c r="AL1117" s="259"/>
      <c r="AM1117" s="269"/>
      <c r="AR1117" s="270"/>
      <c r="AS1117" s="259"/>
    </row>
    <row r="1118" customFormat="false" ht="12.75" hidden="false" customHeight="false" outlineLevel="0" collapsed="false">
      <c r="K1118" s="268"/>
      <c r="L1118" s="268"/>
      <c r="AH1118" s="259"/>
      <c r="AL1118" s="259"/>
      <c r="AM1118" s="269"/>
      <c r="AR1118" s="270"/>
      <c r="AS1118" s="259"/>
    </row>
    <row r="1119" customFormat="false" ht="12.75" hidden="false" customHeight="false" outlineLevel="0" collapsed="false">
      <c r="K1119" s="268"/>
      <c r="L1119" s="268"/>
      <c r="AH1119" s="259"/>
      <c r="AL1119" s="259"/>
      <c r="AM1119" s="269"/>
      <c r="AR1119" s="270"/>
      <c r="AS1119" s="259"/>
    </row>
    <row r="1120" customFormat="false" ht="12.75" hidden="false" customHeight="false" outlineLevel="0" collapsed="false">
      <c r="K1120" s="268"/>
      <c r="L1120" s="268"/>
      <c r="AH1120" s="259"/>
      <c r="AL1120" s="259"/>
      <c r="AM1120" s="269"/>
      <c r="AR1120" s="270"/>
      <c r="AS1120" s="259"/>
    </row>
    <row r="1121" customFormat="false" ht="12.75" hidden="false" customHeight="false" outlineLevel="0" collapsed="false">
      <c r="K1121" s="268"/>
      <c r="L1121" s="268"/>
      <c r="AH1121" s="259"/>
      <c r="AL1121" s="259"/>
      <c r="AM1121" s="269"/>
      <c r="AR1121" s="270"/>
      <c r="AS1121" s="259"/>
    </row>
    <row r="1122" customFormat="false" ht="12.75" hidden="false" customHeight="false" outlineLevel="0" collapsed="false">
      <c r="K1122" s="268"/>
      <c r="L1122" s="268"/>
      <c r="AH1122" s="259"/>
      <c r="AL1122" s="259"/>
      <c r="AM1122" s="269"/>
      <c r="AR1122" s="270"/>
      <c r="AS1122" s="259"/>
    </row>
    <row r="1123" customFormat="false" ht="12.75" hidden="false" customHeight="false" outlineLevel="0" collapsed="false">
      <c r="K1123" s="268"/>
      <c r="L1123" s="268"/>
      <c r="AH1123" s="259"/>
      <c r="AL1123" s="259"/>
      <c r="AM1123" s="269"/>
      <c r="AR1123" s="270"/>
      <c r="AS1123" s="259"/>
    </row>
    <row r="1124" customFormat="false" ht="12.75" hidden="false" customHeight="false" outlineLevel="0" collapsed="false">
      <c r="K1124" s="268"/>
      <c r="L1124" s="268"/>
      <c r="AH1124" s="259"/>
      <c r="AL1124" s="259"/>
      <c r="AM1124" s="269"/>
      <c r="AR1124" s="270"/>
      <c r="AS1124" s="259"/>
    </row>
    <row r="1125" customFormat="false" ht="12.75" hidden="false" customHeight="false" outlineLevel="0" collapsed="false">
      <c r="K1125" s="268"/>
      <c r="L1125" s="268"/>
      <c r="AH1125" s="259"/>
      <c r="AL1125" s="259"/>
      <c r="AM1125" s="269"/>
      <c r="AR1125" s="270"/>
      <c r="AS1125" s="259"/>
    </row>
    <row r="1126" customFormat="false" ht="12.75" hidden="false" customHeight="false" outlineLevel="0" collapsed="false">
      <c r="K1126" s="268"/>
      <c r="L1126" s="268"/>
      <c r="AH1126" s="259"/>
      <c r="AL1126" s="259"/>
      <c r="AM1126" s="269"/>
      <c r="AR1126" s="270"/>
      <c r="AS1126" s="259"/>
    </row>
    <row r="1127" customFormat="false" ht="12.75" hidden="false" customHeight="false" outlineLevel="0" collapsed="false">
      <c r="K1127" s="268"/>
      <c r="L1127" s="268"/>
      <c r="AH1127" s="259"/>
      <c r="AL1127" s="259"/>
      <c r="AM1127" s="269"/>
      <c r="AR1127" s="270"/>
      <c r="AS1127" s="259"/>
    </row>
    <row r="1128" customFormat="false" ht="12.75" hidden="false" customHeight="false" outlineLevel="0" collapsed="false">
      <c r="K1128" s="268"/>
      <c r="L1128" s="268"/>
      <c r="AH1128" s="259"/>
      <c r="AL1128" s="259"/>
      <c r="AM1128" s="269"/>
      <c r="AR1128" s="270"/>
      <c r="AS1128" s="259"/>
    </row>
    <row r="1129" customFormat="false" ht="12.75" hidden="false" customHeight="false" outlineLevel="0" collapsed="false">
      <c r="K1129" s="268"/>
      <c r="L1129" s="268"/>
      <c r="AH1129" s="259"/>
      <c r="AL1129" s="259"/>
      <c r="AM1129" s="269"/>
      <c r="AR1129" s="270"/>
      <c r="AS1129" s="259"/>
    </row>
    <row r="1130" customFormat="false" ht="12.75" hidden="false" customHeight="false" outlineLevel="0" collapsed="false">
      <c r="K1130" s="268"/>
      <c r="L1130" s="268"/>
      <c r="AH1130" s="259"/>
      <c r="AL1130" s="259"/>
      <c r="AM1130" s="269"/>
      <c r="AR1130" s="270"/>
      <c r="AS1130" s="259"/>
    </row>
    <row r="1131" customFormat="false" ht="12.75" hidden="false" customHeight="false" outlineLevel="0" collapsed="false">
      <c r="K1131" s="268"/>
      <c r="L1131" s="268"/>
      <c r="AH1131" s="259"/>
      <c r="AL1131" s="259"/>
      <c r="AM1131" s="269"/>
      <c r="AR1131" s="270"/>
      <c r="AS1131" s="259"/>
    </row>
    <row r="1132" customFormat="false" ht="12.75" hidden="false" customHeight="false" outlineLevel="0" collapsed="false">
      <c r="K1132" s="268"/>
      <c r="L1132" s="268"/>
      <c r="AH1132" s="259"/>
      <c r="AL1132" s="259"/>
      <c r="AM1132" s="269"/>
      <c r="AR1132" s="270"/>
      <c r="AS1132" s="259"/>
    </row>
    <row r="1133" customFormat="false" ht="12.75" hidden="false" customHeight="false" outlineLevel="0" collapsed="false">
      <c r="K1133" s="268"/>
      <c r="L1133" s="268"/>
      <c r="AH1133" s="259"/>
      <c r="AL1133" s="259"/>
      <c r="AM1133" s="269"/>
      <c r="AR1133" s="270"/>
      <c r="AS1133" s="259"/>
    </row>
    <row r="1134" customFormat="false" ht="12.75" hidden="false" customHeight="false" outlineLevel="0" collapsed="false">
      <c r="K1134" s="268"/>
      <c r="L1134" s="268"/>
      <c r="AH1134" s="259"/>
      <c r="AL1134" s="259"/>
      <c r="AM1134" s="269"/>
      <c r="AR1134" s="270"/>
      <c r="AS1134" s="259"/>
    </row>
    <row r="1135" customFormat="false" ht="12.75" hidden="false" customHeight="false" outlineLevel="0" collapsed="false">
      <c r="K1135" s="268"/>
      <c r="L1135" s="268"/>
      <c r="AH1135" s="259"/>
      <c r="AL1135" s="259"/>
      <c r="AM1135" s="269"/>
      <c r="AR1135" s="270"/>
      <c r="AS1135" s="259"/>
    </row>
    <row r="1136" customFormat="false" ht="12.75" hidden="false" customHeight="false" outlineLevel="0" collapsed="false">
      <c r="K1136" s="268"/>
      <c r="L1136" s="268"/>
      <c r="AH1136" s="259"/>
      <c r="AL1136" s="259"/>
      <c r="AM1136" s="269"/>
      <c r="AR1136" s="270"/>
      <c r="AS1136" s="259"/>
    </row>
    <row r="1137" customFormat="false" ht="12.75" hidden="false" customHeight="false" outlineLevel="0" collapsed="false">
      <c r="K1137" s="268"/>
      <c r="L1137" s="268"/>
      <c r="AH1137" s="259"/>
      <c r="AL1137" s="259"/>
      <c r="AM1137" s="269"/>
      <c r="AR1137" s="270"/>
      <c r="AS1137" s="259"/>
    </row>
    <row r="1138" customFormat="false" ht="12.75" hidden="false" customHeight="false" outlineLevel="0" collapsed="false">
      <c r="K1138" s="268"/>
      <c r="L1138" s="268"/>
      <c r="AH1138" s="259"/>
      <c r="AL1138" s="259"/>
      <c r="AM1138" s="269"/>
      <c r="AR1138" s="270"/>
      <c r="AS1138" s="259"/>
    </row>
    <row r="1139" customFormat="false" ht="12.75" hidden="false" customHeight="false" outlineLevel="0" collapsed="false">
      <c r="K1139" s="268"/>
      <c r="L1139" s="268"/>
      <c r="AH1139" s="259"/>
      <c r="AL1139" s="259"/>
      <c r="AM1139" s="269"/>
      <c r="AR1139" s="270"/>
      <c r="AS1139" s="259"/>
    </row>
    <row r="1140" customFormat="false" ht="12.75" hidden="false" customHeight="false" outlineLevel="0" collapsed="false">
      <c r="K1140" s="268"/>
      <c r="L1140" s="268"/>
      <c r="AH1140" s="259"/>
      <c r="AL1140" s="259"/>
      <c r="AM1140" s="269"/>
      <c r="AR1140" s="270"/>
      <c r="AS1140" s="259"/>
    </row>
    <row r="1141" customFormat="false" ht="12.75" hidden="false" customHeight="false" outlineLevel="0" collapsed="false">
      <c r="K1141" s="268"/>
      <c r="L1141" s="268"/>
      <c r="AH1141" s="259"/>
      <c r="AL1141" s="259"/>
      <c r="AM1141" s="269"/>
      <c r="AR1141" s="270"/>
      <c r="AS1141" s="259"/>
    </row>
    <row r="1142" customFormat="false" ht="12.75" hidden="false" customHeight="false" outlineLevel="0" collapsed="false">
      <c r="K1142" s="268"/>
      <c r="L1142" s="268"/>
      <c r="AH1142" s="259"/>
      <c r="AL1142" s="259"/>
      <c r="AM1142" s="269"/>
      <c r="AR1142" s="270"/>
      <c r="AS1142" s="259"/>
    </row>
    <row r="1143" customFormat="false" ht="12.75" hidden="false" customHeight="false" outlineLevel="0" collapsed="false">
      <c r="K1143" s="268"/>
      <c r="L1143" s="268"/>
      <c r="AH1143" s="259"/>
      <c r="AL1143" s="259"/>
      <c r="AM1143" s="269"/>
      <c r="AR1143" s="270"/>
      <c r="AS1143" s="259"/>
    </row>
    <row r="1144" customFormat="false" ht="12.75" hidden="false" customHeight="false" outlineLevel="0" collapsed="false">
      <c r="K1144" s="268"/>
      <c r="L1144" s="268"/>
      <c r="AH1144" s="259"/>
      <c r="AL1144" s="259"/>
      <c r="AM1144" s="269"/>
      <c r="AR1144" s="270"/>
      <c r="AS1144" s="259"/>
    </row>
    <row r="1145" customFormat="false" ht="12.75" hidden="false" customHeight="false" outlineLevel="0" collapsed="false">
      <c r="K1145" s="268"/>
      <c r="L1145" s="268"/>
      <c r="AH1145" s="259"/>
      <c r="AL1145" s="259"/>
      <c r="AM1145" s="269"/>
      <c r="AR1145" s="270"/>
      <c r="AS1145" s="259"/>
    </row>
    <row r="1146" customFormat="false" ht="12.75" hidden="false" customHeight="false" outlineLevel="0" collapsed="false">
      <c r="K1146" s="268"/>
      <c r="L1146" s="268"/>
      <c r="AH1146" s="259"/>
      <c r="AL1146" s="259"/>
      <c r="AM1146" s="269"/>
      <c r="AR1146" s="270"/>
      <c r="AS1146" s="259"/>
    </row>
    <row r="1147" customFormat="false" ht="12.75" hidden="false" customHeight="false" outlineLevel="0" collapsed="false">
      <c r="K1147" s="268"/>
      <c r="L1147" s="268"/>
      <c r="AH1147" s="259"/>
      <c r="AL1147" s="259"/>
      <c r="AM1147" s="269"/>
      <c r="AR1147" s="270"/>
      <c r="AS1147" s="259"/>
    </row>
    <row r="1148" customFormat="false" ht="12.75" hidden="false" customHeight="false" outlineLevel="0" collapsed="false">
      <c r="K1148" s="268"/>
      <c r="L1148" s="268"/>
      <c r="AH1148" s="259"/>
      <c r="AL1148" s="259"/>
      <c r="AM1148" s="269"/>
      <c r="AR1148" s="270"/>
      <c r="AS1148" s="259"/>
    </row>
    <row r="1149" customFormat="false" ht="12.75" hidden="false" customHeight="false" outlineLevel="0" collapsed="false">
      <c r="K1149" s="268"/>
      <c r="L1149" s="268"/>
      <c r="AH1149" s="259"/>
      <c r="AL1149" s="259"/>
      <c r="AM1149" s="269"/>
      <c r="AR1149" s="270"/>
      <c r="AS1149" s="259"/>
    </row>
    <row r="1150" customFormat="false" ht="12.75" hidden="false" customHeight="false" outlineLevel="0" collapsed="false">
      <c r="K1150" s="268"/>
      <c r="L1150" s="268"/>
      <c r="AH1150" s="259"/>
      <c r="AL1150" s="259"/>
      <c r="AM1150" s="269"/>
      <c r="AR1150" s="270"/>
      <c r="AS1150" s="259"/>
    </row>
    <row r="1151" customFormat="false" ht="12.75" hidden="false" customHeight="false" outlineLevel="0" collapsed="false">
      <c r="K1151" s="268"/>
      <c r="L1151" s="268"/>
      <c r="AH1151" s="259"/>
      <c r="AL1151" s="259"/>
      <c r="AM1151" s="269"/>
      <c r="AR1151" s="270"/>
      <c r="AS1151" s="259"/>
    </row>
    <row r="1152" customFormat="false" ht="12.75" hidden="false" customHeight="false" outlineLevel="0" collapsed="false">
      <c r="K1152" s="268"/>
      <c r="L1152" s="268"/>
      <c r="AH1152" s="259"/>
      <c r="AL1152" s="259"/>
      <c r="AM1152" s="269"/>
      <c r="AR1152" s="270"/>
      <c r="AS1152" s="259"/>
    </row>
    <row r="1153" customFormat="false" ht="12.75" hidden="false" customHeight="false" outlineLevel="0" collapsed="false">
      <c r="K1153" s="268"/>
      <c r="L1153" s="268"/>
      <c r="AH1153" s="259"/>
      <c r="AL1153" s="259"/>
      <c r="AM1153" s="269"/>
      <c r="AR1153" s="270"/>
      <c r="AS1153" s="259"/>
    </row>
    <row r="1154" customFormat="false" ht="12.75" hidden="false" customHeight="false" outlineLevel="0" collapsed="false">
      <c r="K1154" s="268"/>
      <c r="L1154" s="268"/>
      <c r="AH1154" s="259"/>
      <c r="AL1154" s="259"/>
      <c r="AM1154" s="269"/>
      <c r="AR1154" s="270"/>
      <c r="AS1154" s="259"/>
    </row>
    <row r="1155" customFormat="false" ht="12.75" hidden="false" customHeight="false" outlineLevel="0" collapsed="false">
      <c r="K1155" s="268"/>
      <c r="L1155" s="268"/>
      <c r="AH1155" s="259"/>
      <c r="AL1155" s="259"/>
      <c r="AM1155" s="269"/>
      <c r="AR1155" s="270"/>
      <c r="AS1155" s="259"/>
    </row>
    <row r="1156" customFormat="false" ht="12.75" hidden="false" customHeight="false" outlineLevel="0" collapsed="false">
      <c r="K1156" s="268"/>
      <c r="L1156" s="268"/>
      <c r="AH1156" s="259"/>
      <c r="AL1156" s="259"/>
      <c r="AM1156" s="269"/>
      <c r="AR1156" s="270"/>
      <c r="AS1156" s="259"/>
    </row>
    <row r="1157" customFormat="false" ht="12.75" hidden="false" customHeight="false" outlineLevel="0" collapsed="false">
      <c r="K1157" s="268"/>
      <c r="L1157" s="268"/>
      <c r="AH1157" s="259"/>
      <c r="AL1157" s="259"/>
      <c r="AM1157" s="269"/>
      <c r="AR1157" s="270"/>
      <c r="AS1157" s="259"/>
    </row>
    <row r="1158" customFormat="false" ht="12.75" hidden="false" customHeight="false" outlineLevel="0" collapsed="false">
      <c r="K1158" s="268"/>
      <c r="L1158" s="268"/>
      <c r="AH1158" s="259"/>
      <c r="AL1158" s="259"/>
      <c r="AM1158" s="269"/>
      <c r="AR1158" s="270"/>
      <c r="AS1158" s="259"/>
    </row>
    <row r="1159" customFormat="false" ht="12.75" hidden="false" customHeight="false" outlineLevel="0" collapsed="false">
      <c r="K1159" s="268"/>
      <c r="L1159" s="268"/>
      <c r="AH1159" s="259"/>
      <c r="AL1159" s="259"/>
      <c r="AM1159" s="269"/>
      <c r="AR1159" s="270"/>
      <c r="AS1159" s="259"/>
    </row>
    <row r="1160" customFormat="false" ht="12.75" hidden="false" customHeight="false" outlineLevel="0" collapsed="false">
      <c r="K1160" s="268"/>
      <c r="L1160" s="268"/>
      <c r="AH1160" s="259"/>
      <c r="AL1160" s="259"/>
      <c r="AM1160" s="269"/>
      <c r="AR1160" s="270"/>
      <c r="AS1160" s="259"/>
    </row>
    <row r="1161" customFormat="false" ht="12.75" hidden="false" customHeight="false" outlineLevel="0" collapsed="false">
      <c r="K1161" s="268"/>
      <c r="L1161" s="268"/>
      <c r="AH1161" s="259"/>
      <c r="AL1161" s="259"/>
      <c r="AM1161" s="269"/>
      <c r="AR1161" s="270"/>
      <c r="AS1161" s="259"/>
    </row>
    <row r="1162" customFormat="false" ht="12.75" hidden="false" customHeight="false" outlineLevel="0" collapsed="false">
      <c r="K1162" s="268"/>
      <c r="L1162" s="268"/>
      <c r="AH1162" s="259"/>
      <c r="AL1162" s="259"/>
      <c r="AM1162" s="269"/>
      <c r="AR1162" s="270"/>
      <c r="AS1162" s="259"/>
    </row>
    <row r="1163" customFormat="false" ht="12.75" hidden="false" customHeight="false" outlineLevel="0" collapsed="false">
      <c r="K1163" s="268"/>
      <c r="L1163" s="268"/>
      <c r="AH1163" s="259"/>
      <c r="AL1163" s="259"/>
      <c r="AM1163" s="269"/>
      <c r="AR1163" s="270"/>
      <c r="AS1163" s="259"/>
    </row>
    <row r="1164" customFormat="false" ht="12.75" hidden="false" customHeight="false" outlineLevel="0" collapsed="false">
      <c r="K1164" s="268"/>
      <c r="L1164" s="268"/>
      <c r="AH1164" s="259"/>
      <c r="AL1164" s="259"/>
      <c r="AM1164" s="269"/>
      <c r="AR1164" s="270"/>
      <c r="AS1164" s="259"/>
    </row>
    <row r="1165" customFormat="false" ht="12.75" hidden="false" customHeight="false" outlineLevel="0" collapsed="false">
      <c r="K1165" s="268"/>
      <c r="L1165" s="268"/>
      <c r="AH1165" s="259"/>
      <c r="AL1165" s="259"/>
      <c r="AM1165" s="269"/>
      <c r="AR1165" s="270"/>
      <c r="AS1165" s="259"/>
    </row>
    <row r="1166" customFormat="false" ht="12.75" hidden="false" customHeight="false" outlineLevel="0" collapsed="false">
      <c r="K1166" s="268"/>
      <c r="L1166" s="268"/>
      <c r="AH1166" s="259"/>
      <c r="AL1166" s="259"/>
      <c r="AM1166" s="269"/>
      <c r="AR1166" s="270"/>
      <c r="AS1166" s="259"/>
    </row>
    <row r="1167" customFormat="false" ht="12.75" hidden="false" customHeight="false" outlineLevel="0" collapsed="false">
      <c r="K1167" s="268"/>
      <c r="L1167" s="268"/>
      <c r="AH1167" s="259"/>
      <c r="AL1167" s="259"/>
      <c r="AM1167" s="269"/>
      <c r="AR1167" s="270"/>
      <c r="AS1167" s="259"/>
    </row>
    <row r="1168" customFormat="false" ht="12.75" hidden="false" customHeight="false" outlineLevel="0" collapsed="false">
      <c r="K1168" s="268"/>
      <c r="L1168" s="268"/>
      <c r="AH1168" s="259"/>
      <c r="AL1168" s="259"/>
      <c r="AM1168" s="269"/>
      <c r="AR1168" s="270"/>
      <c r="AS1168" s="259"/>
    </row>
    <row r="1169" customFormat="false" ht="12.75" hidden="false" customHeight="false" outlineLevel="0" collapsed="false">
      <c r="K1169" s="268"/>
      <c r="L1169" s="268"/>
      <c r="AH1169" s="259"/>
      <c r="AL1169" s="259"/>
      <c r="AM1169" s="269"/>
      <c r="AR1169" s="270"/>
      <c r="AS1169" s="259"/>
    </row>
    <row r="1170" customFormat="false" ht="12.75" hidden="false" customHeight="false" outlineLevel="0" collapsed="false">
      <c r="K1170" s="268"/>
      <c r="L1170" s="268"/>
      <c r="AH1170" s="259"/>
      <c r="AL1170" s="259"/>
      <c r="AM1170" s="269"/>
      <c r="AR1170" s="270"/>
      <c r="AS1170" s="259"/>
    </row>
    <row r="1171" customFormat="false" ht="12.75" hidden="false" customHeight="false" outlineLevel="0" collapsed="false">
      <c r="K1171" s="268"/>
      <c r="L1171" s="268"/>
      <c r="AH1171" s="259"/>
      <c r="AL1171" s="259"/>
      <c r="AM1171" s="269"/>
      <c r="AR1171" s="270"/>
      <c r="AS1171" s="259"/>
    </row>
    <row r="1172" customFormat="false" ht="12.75" hidden="false" customHeight="false" outlineLevel="0" collapsed="false">
      <c r="K1172" s="268"/>
      <c r="L1172" s="268"/>
      <c r="AH1172" s="259"/>
      <c r="AL1172" s="259"/>
      <c r="AM1172" s="269"/>
      <c r="AR1172" s="270"/>
      <c r="AS1172" s="259"/>
    </row>
    <row r="1173" customFormat="false" ht="12.75" hidden="false" customHeight="false" outlineLevel="0" collapsed="false">
      <c r="K1173" s="268"/>
      <c r="L1173" s="268"/>
      <c r="AH1173" s="259"/>
      <c r="AL1173" s="259"/>
      <c r="AM1173" s="269"/>
      <c r="AR1173" s="270"/>
      <c r="AS1173" s="259"/>
    </row>
    <row r="1174" customFormat="false" ht="12.75" hidden="false" customHeight="false" outlineLevel="0" collapsed="false">
      <c r="K1174" s="268"/>
      <c r="L1174" s="268"/>
      <c r="AH1174" s="259"/>
      <c r="AL1174" s="259"/>
      <c r="AM1174" s="269"/>
      <c r="AR1174" s="270"/>
      <c r="AS1174" s="259"/>
    </row>
    <row r="1175" customFormat="false" ht="12.75" hidden="false" customHeight="false" outlineLevel="0" collapsed="false">
      <c r="K1175" s="268"/>
      <c r="L1175" s="268"/>
      <c r="AH1175" s="259"/>
      <c r="AL1175" s="259"/>
      <c r="AM1175" s="269"/>
      <c r="AR1175" s="270"/>
      <c r="AS1175" s="259"/>
    </row>
    <row r="1176" customFormat="false" ht="12.75" hidden="false" customHeight="false" outlineLevel="0" collapsed="false">
      <c r="K1176" s="268"/>
      <c r="L1176" s="268"/>
      <c r="AH1176" s="259"/>
      <c r="AL1176" s="259"/>
      <c r="AM1176" s="269"/>
      <c r="AR1176" s="270"/>
      <c r="AS1176" s="259"/>
    </row>
    <row r="1177" customFormat="false" ht="12.75" hidden="false" customHeight="false" outlineLevel="0" collapsed="false">
      <c r="K1177" s="268"/>
      <c r="L1177" s="268"/>
      <c r="AH1177" s="259"/>
      <c r="AL1177" s="259"/>
      <c r="AM1177" s="269"/>
      <c r="AR1177" s="270"/>
      <c r="AS1177" s="259"/>
    </row>
    <row r="1178" customFormat="false" ht="12.75" hidden="false" customHeight="false" outlineLevel="0" collapsed="false">
      <c r="K1178" s="268"/>
      <c r="L1178" s="268"/>
      <c r="AH1178" s="259"/>
      <c r="AL1178" s="259"/>
      <c r="AM1178" s="269"/>
      <c r="AR1178" s="270"/>
      <c r="AS1178" s="259"/>
    </row>
    <row r="1179" customFormat="false" ht="12.75" hidden="false" customHeight="false" outlineLevel="0" collapsed="false">
      <c r="K1179" s="268"/>
      <c r="L1179" s="268"/>
      <c r="AH1179" s="259"/>
      <c r="AL1179" s="259"/>
      <c r="AM1179" s="269"/>
      <c r="AR1179" s="270"/>
      <c r="AS1179" s="259"/>
    </row>
    <row r="1180" customFormat="false" ht="12.75" hidden="false" customHeight="false" outlineLevel="0" collapsed="false">
      <c r="K1180" s="268"/>
      <c r="L1180" s="268"/>
      <c r="AH1180" s="259"/>
      <c r="AL1180" s="259"/>
      <c r="AM1180" s="269"/>
      <c r="AR1180" s="270"/>
      <c r="AS1180" s="259"/>
    </row>
    <row r="1181" customFormat="false" ht="12.75" hidden="false" customHeight="false" outlineLevel="0" collapsed="false">
      <c r="K1181" s="268"/>
      <c r="L1181" s="268"/>
      <c r="AH1181" s="259"/>
      <c r="AL1181" s="259"/>
      <c r="AM1181" s="269"/>
      <c r="AR1181" s="270"/>
      <c r="AS1181" s="259"/>
    </row>
    <row r="1182" customFormat="false" ht="12.75" hidden="false" customHeight="false" outlineLevel="0" collapsed="false">
      <c r="K1182" s="268"/>
      <c r="L1182" s="268"/>
      <c r="AH1182" s="259"/>
      <c r="AL1182" s="259"/>
      <c r="AM1182" s="269"/>
      <c r="AR1182" s="270"/>
      <c r="AS1182" s="259"/>
    </row>
    <row r="1183" customFormat="false" ht="12.75" hidden="false" customHeight="false" outlineLevel="0" collapsed="false">
      <c r="K1183" s="268"/>
      <c r="L1183" s="268"/>
      <c r="AH1183" s="259"/>
      <c r="AL1183" s="259"/>
      <c r="AM1183" s="269"/>
      <c r="AR1183" s="270"/>
      <c r="AS1183" s="259"/>
    </row>
    <row r="1184" customFormat="false" ht="12.75" hidden="false" customHeight="false" outlineLevel="0" collapsed="false">
      <c r="K1184" s="268"/>
      <c r="L1184" s="268"/>
      <c r="AH1184" s="259"/>
      <c r="AL1184" s="259"/>
      <c r="AM1184" s="269"/>
      <c r="AR1184" s="270"/>
      <c r="AS1184" s="259"/>
    </row>
    <row r="1185" customFormat="false" ht="12.75" hidden="false" customHeight="false" outlineLevel="0" collapsed="false">
      <c r="K1185" s="268"/>
      <c r="L1185" s="268"/>
      <c r="AH1185" s="259"/>
      <c r="AL1185" s="259"/>
      <c r="AM1185" s="269"/>
      <c r="AR1185" s="270"/>
      <c r="AS1185" s="259"/>
    </row>
    <row r="1186" customFormat="false" ht="12.75" hidden="false" customHeight="false" outlineLevel="0" collapsed="false">
      <c r="K1186" s="268"/>
      <c r="L1186" s="268"/>
      <c r="AH1186" s="259"/>
      <c r="AL1186" s="259"/>
      <c r="AM1186" s="269"/>
      <c r="AR1186" s="270"/>
      <c r="AS1186" s="259"/>
    </row>
    <row r="1187" customFormat="false" ht="12.75" hidden="false" customHeight="false" outlineLevel="0" collapsed="false">
      <c r="K1187" s="268"/>
      <c r="L1187" s="268"/>
      <c r="AH1187" s="259"/>
      <c r="AL1187" s="259"/>
      <c r="AM1187" s="269"/>
      <c r="AR1187" s="270"/>
      <c r="AS1187" s="259"/>
    </row>
    <row r="1188" customFormat="false" ht="12.75" hidden="false" customHeight="false" outlineLevel="0" collapsed="false">
      <c r="K1188" s="268"/>
      <c r="L1188" s="268"/>
      <c r="AH1188" s="259"/>
      <c r="AL1188" s="259"/>
      <c r="AM1188" s="269"/>
      <c r="AR1188" s="270"/>
      <c r="AS1188" s="259"/>
    </row>
    <row r="1189" customFormat="false" ht="12.75" hidden="false" customHeight="false" outlineLevel="0" collapsed="false">
      <c r="K1189" s="268"/>
      <c r="L1189" s="268"/>
      <c r="AH1189" s="259"/>
      <c r="AL1189" s="259"/>
      <c r="AM1189" s="269"/>
      <c r="AR1189" s="270"/>
      <c r="AS1189" s="259"/>
    </row>
    <row r="1190" customFormat="false" ht="12.75" hidden="false" customHeight="false" outlineLevel="0" collapsed="false">
      <c r="K1190" s="268"/>
      <c r="L1190" s="268"/>
      <c r="AH1190" s="259"/>
      <c r="AL1190" s="259"/>
      <c r="AM1190" s="269"/>
      <c r="AR1190" s="270"/>
      <c r="AS1190" s="259"/>
    </row>
    <row r="1191" customFormat="false" ht="12.75" hidden="false" customHeight="false" outlineLevel="0" collapsed="false">
      <c r="K1191" s="268"/>
      <c r="L1191" s="268"/>
      <c r="AH1191" s="259"/>
      <c r="AL1191" s="259"/>
      <c r="AM1191" s="269"/>
      <c r="AR1191" s="270"/>
      <c r="AS1191" s="259"/>
    </row>
    <row r="1192" customFormat="false" ht="12.75" hidden="false" customHeight="false" outlineLevel="0" collapsed="false">
      <c r="K1192" s="268"/>
      <c r="L1192" s="268"/>
      <c r="AH1192" s="259"/>
      <c r="AL1192" s="259"/>
      <c r="AM1192" s="269"/>
      <c r="AR1192" s="270"/>
      <c r="AS1192" s="259"/>
    </row>
    <row r="1193" customFormat="false" ht="12.75" hidden="false" customHeight="false" outlineLevel="0" collapsed="false">
      <c r="K1193" s="268"/>
      <c r="L1193" s="268"/>
      <c r="AH1193" s="259"/>
      <c r="AL1193" s="259"/>
      <c r="AM1193" s="269"/>
      <c r="AR1193" s="270"/>
      <c r="AS1193" s="259"/>
    </row>
    <row r="1194" customFormat="false" ht="12.75" hidden="false" customHeight="false" outlineLevel="0" collapsed="false">
      <c r="K1194" s="268"/>
      <c r="L1194" s="268"/>
      <c r="AH1194" s="259"/>
      <c r="AL1194" s="259"/>
      <c r="AM1194" s="269"/>
      <c r="AR1194" s="270"/>
      <c r="AS1194" s="259"/>
    </row>
    <row r="1195" customFormat="false" ht="12.75" hidden="false" customHeight="false" outlineLevel="0" collapsed="false">
      <c r="K1195" s="268"/>
      <c r="L1195" s="268"/>
      <c r="AH1195" s="259"/>
      <c r="AL1195" s="259"/>
      <c r="AM1195" s="269"/>
      <c r="AR1195" s="270"/>
      <c r="AS1195" s="259"/>
    </row>
    <row r="1196" customFormat="false" ht="12.75" hidden="false" customHeight="false" outlineLevel="0" collapsed="false">
      <c r="K1196" s="268"/>
      <c r="L1196" s="268"/>
      <c r="AH1196" s="259"/>
      <c r="AL1196" s="259"/>
      <c r="AM1196" s="269"/>
      <c r="AR1196" s="270"/>
      <c r="AS1196" s="259"/>
    </row>
    <row r="1197" customFormat="false" ht="12.75" hidden="false" customHeight="false" outlineLevel="0" collapsed="false">
      <c r="K1197" s="268"/>
      <c r="L1197" s="268"/>
      <c r="AH1197" s="259"/>
      <c r="AL1197" s="259"/>
      <c r="AM1197" s="269"/>
      <c r="AR1197" s="270"/>
      <c r="AS1197" s="259"/>
    </row>
    <row r="1198" customFormat="false" ht="12.75" hidden="false" customHeight="false" outlineLevel="0" collapsed="false">
      <c r="K1198" s="268"/>
      <c r="L1198" s="268"/>
      <c r="AH1198" s="259"/>
      <c r="AL1198" s="259"/>
      <c r="AM1198" s="269"/>
      <c r="AR1198" s="270"/>
      <c r="AS1198" s="259"/>
    </row>
    <row r="1199" customFormat="false" ht="12.75" hidden="false" customHeight="false" outlineLevel="0" collapsed="false">
      <c r="K1199" s="268"/>
      <c r="L1199" s="268"/>
      <c r="AH1199" s="259"/>
      <c r="AL1199" s="259"/>
      <c r="AM1199" s="269"/>
      <c r="AR1199" s="270"/>
      <c r="AS1199" s="259"/>
    </row>
    <row r="1200" customFormat="false" ht="12.75" hidden="false" customHeight="false" outlineLevel="0" collapsed="false">
      <c r="K1200" s="268"/>
      <c r="L1200" s="268"/>
      <c r="AH1200" s="259"/>
      <c r="AL1200" s="259"/>
      <c r="AM1200" s="269"/>
      <c r="AR1200" s="270"/>
      <c r="AS1200" s="259"/>
    </row>
    <row r="1201" customFormat="false" ht="12.75" hidden="false" customHeight="false" outlineLevel="0" collapsed="false">
      <c r="K1201" s="268"/>
      <c r="L1201" s="268"/>
      <c r="AH1201" s="259"/>
      <c r="AL1201" s="259"/>
      <c r="AM1201" s="269"/>
      <c r="AR1201" s="270"/>
      <c r="AS1201" s="259"/>
    </row>
    <row r="1202" customFormat="false" ht="12.75" hidden="false" customHeight="false" outlineLevel="0" collapsed="false">
      <c r="K1202" s="268"/>
      <c r="L1202" s="268"/>
      <c r="AH1202" s="259"/>
      <c r="AL1202" s="259"/>
      <c r="AM1202" s="269"/>
      <c r="AR1202" s="270"/>
      <c r="AS1202" s="259"/>
    </row>
    <row r="1203" customFormat="false" ht="12.75" hidden="false" customHeight="false" outlineLevel="0" collapsed="false">
      <c r="K1203" s="268"/>
      <c r="L1203" s="268"/>
      <c r="AH1203" s="259"/>
      <c r="AL1203" s="259"/>
      <c r="AM1203" s="269"/>
      <c r="AR1203" s="270"/>
      <c r="AS1203" s="259"/>
    </row>
    <row r="1204" customFormat="false" ht="12.75" hidden="false" customHeight="false" outlineLevel="0" collapsed="false">
      <c r="K1204" s="268"/>
      <c r="L1204" s="268"/>
      <c r="AH1204" s="259"/>
      <c r="AL1204" s="259"/>
      <c r="AM1204" s="269"/>
      <c r="AR1204" s="270"/>
      <c r="AS1204" s="259"/>
    </row>
    <row r="1205" customFormat="false" ht="12.75" hidden="false" customHeight="false" outlineLevel="0" collapsed="false">
      <c r="K1205" s="268"/>
      <c r="L1205" s="268"/>
      <c r="AH1205" s="259"/>
      <c r="AL1205" s="259"/>
      <c r="AM1205" s="269"/>
      <c r="AR1205" s="270"/>
      <c r="AS1205" s="259"/>
    </row>
    <row r="1206" customFormat="false" ht="12.75" hidden="false" customHeight="false" outlineLevel="0" collapsed="false">
      <c r="K1206" s="268"/>
      <c r="L1206" s="268"/>
      <c r="AH1206" s="259"/>
      <c r="AL1206" s="259"/>
      <c r="AM1206" s="269"/>
      <c r="AR1206" s="270"/>
      <c r="AS1206" s="259"/>
    </row>
    <row r="1207" customFormat="false" ht="12.75" hidden="false" customHeight="false" outlineLevel="0" collapsed="false">
      <c r="K1207" s="268"/>
      <c r="L1207" s="268"/>
      <c r="AH1207" s="259"/>
      <c r="AL1207" s="259"/>
      <c r="AM1207" s="269"/>
      <c r="AR1207" s="270"/>
      <c r="AS1207" s="259"/>
    </row>
    <row r="1208" customFormat="false" ht="12.75" hidden="false" customHeight="false" outlineLevel="0" collapsed="false">
      <c r="K1208" s="268"/>
      <c r="L1208" s="268"/>
      <c r="AH1208" s="259"/>
      <c r="AL1208" s="259"/>
      <c r="AM1208" s="269"/>
      <c r="AR1208" s="270"/>
      <c r="AS1208" s="259"/>
    </row>
    <row r="1209" customFormat="false" ht="12.75" hidden="false" customHeight="false" outlineLevel="0" collapsed="false">
      <c r="K1209" s="268"/>
      <c r="L1209" s="268"/>
      <c r="AH1209" s="259"/>
      <c r="AL1209" s="259"/>
      <c r="AM1209" s="269"/>
      <c r="AR1209" s="270"/>
      <c r="AS1209" s="259"/>
    </row>
    <row r="1210" customFormat="false" ht="12.75" hidden="false" customHeight="false" outlineLevel="0" collapsed="false">
      <c r="K1210" s="268"/>
      <c r="L1210" s="268"/>
      <c r="AH1210" s="259"/>
      <c r="AL1210" s="259"/>
      <c r="AM1210" s="269"/>
      <c r="AR1210" s="270"/>
      <c r="AS1210" s="259"/>
    </row>
    <row r="1211" customFormat="false" ht="12.75" hidden="false" customHeight="false" outlineLevel="0" collapsed="false">
      <c r="K1211" s="268"/>
      <c r="L1211" s="268"/>
      <c r="AH1211" s="259"/>
      <c r="AL1211" s="259"/>
      <c r="AM1211" s="269"/>
      <c r="AR1211" s="270"/>
      <c r="AS1211" s="259"/>
    </row>
    <row r="1212" customFormat="false" ht="12.75" hidden="false" customHeight="false" outlineLevel="0" collapsed="false">
      <c r="K1212" s="268"/>
      <c r="L1212" s="268"/>
      <c r="AH1212" s="259"/>
      <c r="AL1212" s="259"/>
      <c r="AM1212" s="269"/>
      <c r="AR1212" s="270"/>
      <c r="AS1212" s="259"/>
    </row>
    <row r="1213" customFormat="false" ht="12.75" hidden="false" customHeight="false" outlineLevel="0" collapsed="false">
      <c r="K1213" s="268"/>
      <c r="L1213" s="268"/>
      <c r="AH1213" s="259"/>
      <c r="AL1213" s="259"/>
      <c r="AM1213" s="269"/>
      <c r="AR1213" s="270"/>
      <c r="AS1213" s="259"/>
    </row>
    <row r="1214" customFormat="false" ht="12.75" hidden="false" customHeight="false" outlineLevel="0" collapsed="false">
      <c r="K1214" s="268"/>
      <c r="L1214" s="268"/>
      <c r="AH1214" s="259"/>
      <c r="AL1214" s="259"/>
      <c r="AM1214" s="269"/>
      <c r="AR1214" s="270"/>
      <c r="AS1214" s="259"/>
    </row>
    <row r="1215" customFormat="false" ht="12.75" hidden="false" customHeight="false" outlineLevel="0" collapsed="false">
      <c r="K1215" s="268"/>
      <c r="L1215" s="268"/>
      <c r="AH1215" s="259"/>
      <c r="AL1215" s="259"/>
      <c r="AM1215" s="269"/>
      <c r="AR1215" s="270"/>
      <c r="AS1215" s="259"/>
    </row>
    <row r="1216" customFormat="false" ht="12.75" hidden="false" customHeight="false" outlineLevel="0" collapsed="false">
      <c r="K1216" s="268"/>
      <c r="L1216" s="268"/>
      <c r="AH1216" s="259"/>
      <c r="AL1216" s="259"/>
      <c r="AM1216" s="269"/>
      <c r="AR1216" s="270"/>
      <c r="AS1216" s="259"/>
    </row>
    <row r="1217" customFormat="false" ht="12.75" hidden="false" customHeight="false" outlineLevel="0" collapsed="false">
      <c r="K1217" s="268"/>
      <c r="L1217" s="268"/>
      <c r="AH1217" s="259"/>
      <c r="AL1217" s="259"/>
      <c r="AM1217" s="269"/>
      <c r="AR1217" s="270"/>
      <c r="AS1217" s="259"/>
    </row>
    <row r="1218" customFormat="false" ht="12.75" hidden="false" customHeight="false" outlineLevel="0" collapsed="false">
      <c r="K1218" s="268"/>
      <c r="L1218" s="268"/>
      <c r="AH1218" s="259"/>
      <c r="AL1218" s="259"/>
      <c r="AM1218" s="269"/>
      <c r="AR1218" s="270"/>
      <c r="AS1218" s="259"/>
    </row>
    <row r="1219" customFormat="false" ht="12.75" hidden="false" customHeight="false" outlineLevel="0" collapsed="false">
      <c r="K1219" s="268"/>
      <c r="L1219" s="268"/>
      <c r="AH1219" s="259"/>
      <c r="AL1219" s="259"/>
      <c r="AM1219" s="269"/>
      <c r="AR1219" s="270"/>
      <c r="AS1219" s="259"/>
    </row>
    <row r="1220" customFormat="false" ht="12.75" hidden="false" customHeight="false" outlineLevel="0" collapsed="false">
      <c r="K1220" s="268"/>
      <c r="L1220" s="268"/>
      <c r="AH1220" s="259"/>
      <c r="AL1220" s="259"/>
      <c r="AM1220" s="269"/>
      <c r="AR1220" s="270"/>
      <c r="AS1220" s="259"/>
    </row>
    <row r="1221" customFormat="false" ht="12.75" hidden="false" customHeight="false" outlineLevel="0" collapsed="false">
      <c r="K1221" s="268"/>
      <c r="L1221" s="268"/>
      <c r="AH1221" s="259"/>
      <c r="AL1221" s="259"/>
      <c r="AM1221" s="269"/>
      <c r="AR1221" s="270"/>
      <c r="AS1221" s="259"/>
    </row>
    <row r="1222" customFormat="false" ht="12.75" hidden="false" customHeight="false" outlineLevel="0" collapsed="false">
      <c r="K1222" s="268"/>
      <c r="L1222" s="268"/>
      <c r="AH1222" s="259"/>
      <c r="AL1222" s="259"/>
      <c r="AM1222" s="269"/>
      <c r="AR1222" s="270"/>
      <c r="AS1222" s="259"/>
    </row>
    <row r="1223" customFormat="false" ht="12.75" hidden="false" customHeight="false" outlineLevel="0" collapsed="false">
      <c r="K1223" s="268"/>
      <c r="L1223" s="268"/>
      <c r="AH1223" s="259"/>
      <c r="AL1223" s="259"/>
      <c r="AM1223" s="269"/>
      <c r="AR1223" s="270"/>
      <c r="AS1223" s="259"/>
    </row>
    <row r="1224" customFormat="false" ht="12.75" hidden="false" customHeight="false" outlineLevel="0" collapsed="false">
      <c r="K1224" s="268"/>
      <c r="L1224" s="268"/>
      <c r="AH1224" s="259"/>
      <c r="AL1224" s="259"/>
      <c r="AM1224" s="269"/>
      <c r="AR1224" s="270"/>
      <c r="AS1224" s="259"/>
    </row>
    <row r="1225" customFormat="false" ht="12.75" hidden="false" customHeight="false" outlineLevel="0" collapsed="false">
      <c r="K1225" s="268"/>
      <c r="L1225" s="268"/>
      <c r="AH1225" s="259"/>
      <c r="AL1225" s="259"/>
      <c r="AM1225" s="269"/>
      <c r="AR1225" s="270"/>
      <c r="AS1225" s="259"/>
    </row>
    <row r="1226" customFormat="false" ht="12.75" hidden="false" customHeight="false" outlineLevel="0" collapsed="false">
      <c r="K1226" s="268"/>
      <c r="L1226" s="268"/>
      <c r="AH1226" s="259"/>
      <c r="AL1226" s="259"/>
      <c r="AM1226" s="269"/>
      <c r="AR1226" s="270"/>
      <c r="AS1226" s="259"/>
    </row>
    <row r="1227" customFormat="false" ht="12.75" hidden="false" customHeight="false" outlineLevel="0" collapsed="false">
      <c r="K1227" s="268"/>
      <c r="L1227" s="268"/>
      <c r="AH1227" s="259"/>
      <c r="AL1227" s="259"/>
      <c r="AM1227" s="269"/>
      <c r="AR1227" s="270"/>
      <c r="AS1227" s="259"/>
    </row>
    <row r="1228" customFormat="false" ht="12.75" hidden="false" customHeight="false" outlineLevel="0" collapsed="false">
      <c r="K1228" s="268"/>
      <c r="L1228" s="268"/>
      <c r="AH1228" s="259"/>
      <c r="AL1228" s="259"/>
      <c r="AM1228" s="269"/>
      <c r="AR1228" s="270"/>
      <c r="AS1228" s="259"/>
    </row>
    <row r="1229" customFormat="false" ht="12.75" hidden="false" customHeight="false" outlineLevel="0" collapsed="false">
      <c r="K1229" s="268"/>
      <c r="L1229" s="268"/>
      <c r="AH1229" s="259"/>
      <c r="AL1229" s="259"/>
      <c r="AM1229" s="269"/>
      <c r="AR1229" s="270"/>
      <c r="AS1229" s="259"/>
    </row>
    <row r="1230" customFormat="false" ht="12.75" hidden="false" customHeight="false" outlineLevel="0" collapsed="false">
      <c r="K1230" s="268"/>
      <c r="L1230" s="268"/>
      <c r="AH1230" s="259"/>
      <c r="AL1230" s="259"/>
      <c r="AM1230" s="269"/>
      <c r="AR1230" s="270"/>
      <c r="AS1230" s="259"/>
    </row>
    <row r="1231" customFormat="false" ht="12.75" hidden="false" customHeight="false" outlineLevel="0" collapsed="false">
      <c r="K1231" s="268"/>
      <c r="L1231" s="268"/>
      <c r="AH1231" s="259"/>
      <c r="AL1231" s="259"/>
      <c r="AM1231" s="269"/>
      <c r="AR1231" s="270"/>
      <c r="AS1231" s="259"/>
    </row>
    <row r="1232" customFormat="false" ht="12.75" hidden="false" customHeight="false" outlineLevel="0" collapsed="false">
      <c r="K1232" s="268"/>
      <c r="L1232" s="268"/>
      <c r="AH1232" s="259"/>
      <c r="AL1232" s="259"/>
      <c r="AM1232" s="269"/>
      <c r="AR1232" s="270"/>
      <c r="AS1232" s="259"/>
    </row>
    <row r="1233" customFormat="false" ht="12.75" hidden="false" customHeight="false" outlineLevel="0" collapsed="false">
      <c r="K1233" s="268"/>
      <c r="L1233" s="268"/>
      <c r="AH1233" s="259"/>
      <c r="AL1233" s="259"/>
      <c r="AM1233" s="269"/>
      <c r="AR1233" s="270"/>
      <c r="AS1233" s="259"/>
    </row>
    <row r="1234" customFormat="false" ht="12.75" hidden="false" customHeight="false" outlineLevel="0" collapsed="false">
      <c r="K1234" s="268"/>
      <c r="L1234" s="268"/>
      <c r="AH1234" s="259"/>
      <c r="AL1234" s="259"/>
      <c r="AM1234" s="269"/>
      <c r="AR1234" s="270"/>
      <c r="AS1234" s="259"/>
    </row>
    <row r="1235" customFormat="false" ht="12.75" hidden="false" customHeight="false" outlineLevel="0" collapsed="false">
      <c r="K1235" s="268"/>
      <c r="L1235" s="268"/>
      <c r="AH1235" s="259"/>
      <c r="AL1235" s="259"/>
      <c r="AM1235" s="269"/>
      <c r="AR1235" s="270"/>
      <c r="AS1235" s="259"/>
    </row>
    <row r="1236" customFormat="false" ht="12.75" hidden="false" customHeight="false" outlineLevel="0" collapsed="false">
      <c r="K1236" s="268"/>
      <c r="L1236" s="268"/>
      <c r="AH1236" s="259"/>
      <c r="AL1236" s="259"/>
      <c r="AM1236" s="269"/>
      <c r="AR1236" s="270"/>
      <c r="AS1236" s="259"/>
    </row>
    <row r="1237" customFormat="false" ht="12.75" hidden="false" customHeight="false" outlineLevel="0" collapsed="false">
      <c r="K1237" s="268"/>
      <c r="L1237" s="268"/>
      <c r="AH1237" s="259"/>
      <c r="AL1237" s="259"/>
      <c r="AM1237" s="269"/>
      <c r="AR1237" s="270"/>
      <c r="AS1237" s="259"/>
    </row>
    <row r="1238" customFormat="false" ht="12.75" hidden="false" customHeight="false" outlineLevel="0" collapsed="false">
      <c r="K1238" s="268"/>
      <c r="L1238" s="268"/>
      <c r="AH1238" s="259"/>
      <c r="AL1238" s="259"/>
      <c r="AM1238" s="269"/>
      <c r="AR1238" s="270"/>
      <c r="AS1238" s="259"/>
    </row>
    <row r="1239" customFormat="false" ht="12.75" hidden="false" customHeight="false" outlineLevel="0" collapsed="false">
      <c r="K1239" s="268"/>
      <c r="L1239" s="268"/>
      <c r="AH1239" s="259"/>
      <c r="AL1239" s="259"/>
      <c r="AM1239" s="269"/>
      <c r="AR1239" s="270"/>
      <c r="AS1239" s="259"/>
    </row>
    <row r="1240" customFormat="false" ht="12.75" hidden="false" customHeight="false" outlineLevel="0" collapsed="false">
      <c r="K1240" s="268"/>
      <c r="L1240" s="268"/>
      <c r="AH1240" s="259"/>
      <c r="AL1240" s="259"/>
      <c r="AM1240" s="269"/>
      <c r="AR1240" s="270"/>
      <c r="AS1240" s="259"/>
    </row>
    <row r="1241" customFormat="false" ht="12.75" hidden="false" customHeight="false" outlineLevel="0" collapsed="false">
      <c r="K1241" s="268"/>
      <c r="L1241" s="268"/>
      <c r="AH1241" s="259"/>
      <c r="AL1241" s="259"/>
      <c r="AM1241" s="269"/>
      <c r="AR1241" s="270"/>
      <c r="AS1241" s="259"/>
    </row>
    <row r="1242" customFormat="false" ht="12.75" hidden="false" customHeight="false" outlineLevel="0" collapsed="false">
      <c r="K1242" s="268"/>
      <c r="L1242" s="268"/>
      <c r="AH1242" s="259"/>
      <c r="AL1242" s="259"/>
      <c r="AM1242" s="269"/>
      <c r="AR1242" s="270"/>
      <c r="AS1242" s="259"/>
    </row>
    <row r="1243" customFormat="false" ht="12.75" hidden="false" customHeight="false" outlineLevel="0" collapsed="false">
      <c r="K1243" s="268"/>
      <c r="L1243" s="268"/>
      <c r="AH1243" s="259"/>
      <c r="AL1243" s="259"/>
      <c r="AM1243" s="269"/>
      <c r="AR1243" s="270"/>
      <c r="AS1243" s="259"/>
    </row>
    <row r="1244" customFormat="false" ht="12.75" hidden="false" customHeight="false" outlineLevel="0" collapsed="false">
      <c r="K1244" s="268"/>
      <c r="L1244" s="268"/>
      <c r="AH1244" s="259"/>
      <c r="AL1244" s="259"/>
      <c r="AM1244" s="269"/>
      <c r="AR1244" s="270"/>
      <c r="AS1244" s="259"/>
    </row>
    <row r="1245" customFormat="false" ht="12.75" hidden="false" customHeight="false" outlineLevel="0" collapsed="false">
      <c r="K1245" s="268"/>
      <c r="L1245" s="268"/>
      <c r="AH1245" s="259"/>
      <c r="AL1245" s="259"/>
      <c r="AM1245" s="269"/>
      <c r="AR1245" s="270"/>
      <c r="AS1245" s="259"/>
    </row>
    <row r="1246" customFormat="false" ht="12.75" hidden="false" customHeight="false" outlineLevel="0" collapsed="false">
      <c r="K1246" s="268"/>
      <c r="L1246" s="268"/>
      <c r="AH1246" s="259"/>
      <c r="AL1246" s="259"/>
      <c r="AM1246" s="269"/>
      <c r="AR1246" s="270"/>
      <c r="AS1246" s="259"/>
    </row>
    <row r="1247" customFormat="false" ht="12.75" hidden="false" customHeight="false" outlineLevel="0" collapsed="false">
      <c r="K1247" s="268"/>
      <c r="L1247" s="268"/>
      <c r="AH1247" s="259"/>
      <c r="AL1247" s="259"/>
      <c r="AM1247" s="269"/>
      <c r="AR1247" s="270"/>
      <c r="AS1247" s="259"/>
    </row>
    <row r="1248" customFormat="false" ht="12.75" hidden="false" customHeight="false" outlineLevel="0" collapsed="false">
      <c r="K1248" s="268"/>
      <c r="L1248" s="268"/>
      <c r="AH1248" s="259"/>
      <c r="AL1248" s="259"/>
      <c r="AM1248" s="269"/>
      <c r="AR1248" s="270"/>
      <c r="AS1248" s="259"/>
    </row>
    <row r="1249" customFormat="false" ht="12.75" hidden="false" customHeight="false" outlineLevel="0" collapsed="false">
      <c r="K1249" s="268"/>
      <c r="L1249" s="268"/>
      <c r="AH1249" s="259"/>
      <c r="AL1249" s="259"/>
      <c r="AM1249" s="269"/>
      <c r="AR1249" s="270"/>
      <c r="AS1249" s="259"/>
    </row>
    <row r="1250" customFormat="false" ht="12.75" hidden="false" customHeight="false" outlineLevel="0" collapsed="false">
      <c r="K1250" s="268"/>
      <c r="L1250" s="268"/>
      <c r="AH1250" s="259"/>
      <c r="AL1250" s="259"/>
      <c r="AM1250" s="269"/>
      <c r="AR1250" s="270"/>
      <c r="AS1250" s="259"/>
    </row>
    <row r="1251" customFormat="false" ht="12.75" hidden="false" customHeight="false" outlineLevel="0" collapsed="false">
      <c r="K1251" s="268"/>
      <c r="L1251" s="268"/>
      <c r="AH1251" s="259"/>
      <c r="AL1251" s="259"/>
      <c r="AM1251" s="269"/>
      <c r="AR1251" s="270"/>
      <c r="AS1251" s="259"/>
    </row>
    <row r="1252" customFormat="false" ht="12.75" hidden="false" customHeight="false" outlineLevel="0" collapsed="false">
      <c r="K1252" s="268"/>
      <c r="L1252" s="268"/>
      <c r="AH1252" s="259"/>
      <c r="AL1252" s="259"/>
      <c r="AM1252" s="269"/>
      <c r="AR1252" s="270"/>
      <c r="AS1252" s="259"/>
    </row>
    <row r="1253" customFormat="false" ht="12.75" hidden="false" customHeight="false" outlineLevel="0" collapsed="false">
      <c r="K1253" s="268"/>
      <c r="L1253" s="268"/>
      <c r="AH1253" s="259"/>
      <c r="AL1253" s="259"/>
      <c r="AM1253" s="269"/>
      <c r="AR1253" s="270"/>
      <c r="AS1253" s="259"/>
    </row>
    <row r="1254" customFormat="false" ht="12.75" hidden="false" customHeight="false" outlineLevel="0" collapsed="false">
      <c r="K1254" s="268"/>
      <c r="L1254" s="268"/>
      <c r="AH1254" s="259"/>
      <c r="AL1254" s="259"/>
      <c r="AM1254" s="269"/>
      <c r="AR1254" s="270"/>
      <c r="AS1254" s="259"/>
    </row>
    <row r="1255" customFormat="false" ht="12.75" hidden="false" customHeight="false" outlineLevel="0" collapsed="false">
      <c r="K1255" s="268"/>
      <c r="L1255" s="268"/>
      <c r="AH1255" s="259"/>
      <c r="AL1255" s="259"/>
      <c r="AM1255" s="269"/>
      <c r="AR1255" s="270"/>
      <c r="AS1255" s="259"/>
    </row>
    <row r="1256" customFormat="false" ht="12.75" hidden="false" customHeight="false" outlineLevel="0" collapsed="false">
      <c r="K1256" s="268"/>
      <c r="L1256" s="268"/>
      <c r="AH1256" s="259"/>
      <c r="AL1256" s="259"/>
      <c r="AM1256" s="269"/>
      <c r="AR1256" s="270"/>
      <c r="AS1256" s="259"/>
    </row>
    <row r="1257" customFormat="false" ht="12.75" hidden="false" customHeight="false" outlineLevel="0" collapsed="false">
      <c r="K1257" s="268"/>
      <c r="L1257" s="268"/>
      <c r="AH1257" s="259"/>
      <c r="AL1257" s="259"/>
      <c r="AM1257" s="269"/>
      <c r="AR1257" s="270"/>
      <c r="AS1257" s="259"/>
    </row>
    <row r="1258" customFormat="false" ht="12.75" hidden="false" customHeight="false" outlineLevel="0" collapsed="false">
      <c r="K1258" s="268"/>
      <c r="L1258" s="268"/>
      <c r="AH1258" s="259"/>
      <c r="AL1258" s="259"/>
      <c r="AM1258" s="269"/>
      <c r="AR1258" s="270"/>
      <c r="AS1258" s="259"/>
    </row>
    <row r="1259" customFormat="false" ht="12.75" hidden="false" customHeight="false" outlineLevel="0" collapsed="false">
      <c r="K1259" s="268"/>
      <c r="L1259" s="268"/>
      <c r="AH1259" s="259"/>
      <c r="AL1259" s="259"/>
      <c r="AM1259" s="269"/>
      <c r="AR1259" s="270"/>
      <c r="AS1259" s="259"/>
    </row>
    <row r="1260" customFormat="false" ht="12.75" hidden="false" customHeight="false" outlineLevel="0" collapsed="false">
      <c r="K1260" s="268"/>
      <c r="L1260" s="268"/>
      <c r="AH1260" s="259"/>
      <c r="AL1260" s="259"/>
      <c r="AM1260" s="269"/>
      <c r="AR1260" s="270"/>
      <c r="AS1260" s="259"/>
    </row>
    <row r="1261" customFormat="false" ht="12.75" hidden="false" customHeight="false" outlineLevel="0" collapsed="false">
      <c r="K1261" s="268"/>
      <c r="L1261" s="268"/>
      <c r="AH1261" s="259"/>
      <c r="AL1261" s="259"/>
      <c r="AM1261" s="269"/>
      <c r="AR1261" s="270"/>
      <c r="AS1261" s="259"/>
    </row>
    <row r="1262" customFormat="false" ht="12.75" hidden="false" customHeight="false" outlineLevel="0" collapsed="false">
      <c r="K1262" s="268"/>
      <c r="L1262" s="268"/>
      <c r="AH1262" s="259"/>
      <c r="AL1262" s="259"/>
      <c r="AM1262" s="269"/>
      <c r="AR1262" s="270"/>
      <c r="AS1262" s="259"/>
    </row>
    <row r="1263" customFormat="false" ht="12.75" hidden="false" customHeight="false" outlineLevel="0" collapsed="false">
      <c r="K1263" s="268"/>
      <c r="L1263" s="268"/>
      <c r="AH1263" s="259"/>
      <c r="AL1263" s="259"/>
      <c r="AM1263" s="269"/>
      <c r="AR1263" s="270"/>
      <c r="AS1263" s="259"/>
    </row>
    <row r="1264" customFormat="false" ht="12.75" hidden="false" customHeight="false" outlineLevel="0" collapsed="false">
      <c r="K1264" s="268"/>
      <c r="L1264" s="268"/>
      <c r="AH1264" s="259"/>
      <c r="AL1264" s="259"/>
      <c r="AM1264" s="269"/>
      <c r="AR1264" s="270"/>
      <c r="AS1264" s="259"/>
    </row>
    <row r="1265" customFormat="false" ht="12.75" hidden="false" customHeight="false" outlineLevel="0" collapsed="false">
      <c r="K1265" s="268"/>
      <c r="L1265" s="268"/>
      <c r="AH1265" s="259"/>
      <c r="AL1265" s="259"/>
      <c r="AM1265" s="269"/>
      <c r="AR1265" s="270"/>
      <c r="AS1265" s="259"/>
    </row>
    <row r="1266" customFormat="false" ht="12.75" hidden="false" customHeight="false" outlineLevel="0" collapsed="false">
      <c r="K1266" s="268"/>
      <c r="L1266" s="268"/>
      <c r="AH1266" s="259"/>
      <c r="AL1266" s="259"/>
      <c r="AM1266" s="269"/>
      <c r="AR1266" s="270"/>
      <c r="AS1266" s="259"/>
    </row>
    <row r="1267" customFormat="false" ht="12.75" hidden="false" customHeight="false" outlineLevel="0" collapsed="false">
      <c r="K1267" s="268"/>
      <c r="L1267" s="268"/>
      <c r="AH1267" s="259"/>
      <c r="AL1267" s="259"/>
      <c r="AM1267" s="269"/>
      <c r="AR1267" s="270"/>
      <c r="AS1267" s="259"/>
    </row>
    <row r="1268" customFormat="false" ht="12.75" hidden="false" customHeight="false" outlineLevel="0" collapsed="false">
      <c r="K1268" s="268"/>
      <c r="L1268" s="268"/>
      <c r="AH1268" s="259"/>
      <c r="AL1268" s="259"/>
      <c r="AM1268" s="269"/>
      <c r="AR1268" s="270"/>
      <c r="AS1268" s="259"/>
    </row>
    <row r="1269" customFormat="false" ht="12.75" hidden="false" customHeight="false" outlineLevel="0" collapsed="false">
      <c r="K1269" s="268"/>
      <c r="L1269" s="268"/>
      <c r="AH1269" s="259"/>
      <c r="AL1269" s="259"/>
      <c r="AM1269" s="269"/>
      <c r="AR1269" s="270"/>
      <c r="AS1269" s="259"/>
    </row>
    <row r="1270" customFormat="false" ht="12.75" hidden="false" customHeight="false" outlineLevel="0" collapsed="false">
      <c r="K1270" s="268"/>
      <c r="L1270" s="268"/>
      <c r="AH1270" s="259"/>
      <c r="AL1270" s="259"/>
      <c r="AM1270" s="269"/>
      <c r="AR1270" s="270"/>
      <c r="AS1270" s="259"/>
    </row>
    <row r="1271" customFormat="false" ht="12.75" hidden="false" customHeight="false" outlineLevel="0" collapsed="false">
      <c r="K1271" s="268"/>
      <c r="L1271" s="268"/>
      <c r="AH1271" s="259"/>
      <c r="AL1271" s="259"/>
      <c r="AM1271" s="269"/>
      <c r="AR1271" s="270"/>
      <c r="AS1271" s="259"/>
    </row>
    <row r="1272" customFormat="false" ht="12.75" hidden="false" customHeight="false" outlineLevel="0" collapsed="false">
      <c r="K1272" s="268"/>
      <c r="L1272" s="268"/>
      <c r="AH1272" s="259"/>
      <c r="AL1272" s="259"/>
      <c r="AM1272" s="269"/>
      <c r="AR1272" s="270"/>
      <c r="AS1272" s="259"/>
    </row>
    <row r="1273" customFormat="false" ht="12.75" hidden="false" customHeight="false" outlineLevel="0" collapsed="false">
      <c r="K1273" s="268"/>
      <c r="L1273" s="268"/>
      <c r="AH1273" s="259"/>
      <c r="AL1273" s="259"/>
      <c r="AM1273" s="269"/>
      <c r="AR1273" s="270"/>
      <c r="AS1273" s="259"/>
    </row>
    <row r="1274" customFormat="false" ht="12.75" hidden="false" customHeight="false" outlineLevel="0" collapsed="false">
      <c r="K1274" s="268"/>
      <c r="L1274" s="268"/>
      <c r="AH1274" s="259"/>
      <c r="AL1274" s="259"/>
      <c r="AM1274" s="269"/>
      <c r="AR1274" s="270"/>
      <c r="AS1274" s="259"/>
    </row>
    <row r="1275" customFormat="false" ht="12.75" hidden="false" customHeight="false" outlineLevel="0" collapsed="false">
      <c r="K1275" s="268"/>
      <c r="L1275" s="268"/>
      <c r="AH1275" s="259"/>
      <c r="AL1275" s="259"/>
      <c r="AM1275" s="269"/>
      <c r="AR1275" s="270"/>
      <c r="AS1275" s="259"/>
    </row>
    <row r="1276" customFormat="false" ht="12.75" hidden="false" customHeight="false" outlineLevel="0" collapsed="false">
      <c r="K1276" s="268"/>
      <c r="L1276" s="268"/>
      <c r="AH1276" s="259"/>
      <c r="AL1276" s="259"/>
      <c r="AM1276" s="269"/>
      <c r="AR1276" s="270"/>
      <c r="AS1276" s="259"/>
    </row>
    <row r="1277" customFormat="false" ht="12.75" hidden="false" customHeight="false" outlineLevel="0" collapsed="false">
      <c r="K1277" s="268"/>
      <c r="L1277" s="268"/>
      <c r="AH1277" s="259"/>
      <c r="AL1277" s="259"/>
      <c r="AM1277" s="269"/>
      <c r="AR1277" s="270"/>
      <c r="AS1277" s="259"/>
    </row>
    <row r="1278" customFormat="false" ht="12.75" hidden="false" customHeight="false" outlineLevel="0" collapsed="false">
      <c r="K1278" s="268"/>
      <c r="L1278" s="268"/>
      <c r="AH1278" s="259"/>
      <c r="AL1278" s="259"/>
      <c r="AM1278" s="269"/>
      <c r="AR1278" s="270"/>
      <c r="AS1278" s="259"/>
    </row>
    <row r="1279" customFormat="false" ht="12.75" hidden="false" customHeight="false" outlineLevel="0" collapsed="false">
      <c r="K1279" s="268"/>
      <c r="L1279" s="268"/>
      <c r="AH1279" s="259"/>
      <c r="AL1279" s="259"/>
      <c r="AM1279" s="269"/>
      <c r="AR1279" s="270"/>
      <c r="AS1279" s="259"/>
    </row>
    <row r="1280" customFormat="false" ht="12.75" hidden="false" customHeight="false" outlineLevel="0" collapsed="false">
      <c r="K1280" s="268"/>
      <c r="L1280" s="268"/>
      <c r="AH1280" s="259"/>
      <c r="AL1280" s="259"/>
      <c r="AM1280" s="269"/>
      <c r="AR1280" s="270"/>
      <c r="AS1280" s="259"/>
    </row>
    <row r="1281" customFormat="false" ht="12.75" hidden="false" customHeight="false" outlineLevel="0" collapsed="false">
      <c r="K1281" s="268"/>
      <c r="L1281" s="268"/>
      <c r="AH1281" s="259"/>
      <c r="AL1281" s="259"/>
      <c r="AM1281" s="269"/>
      <c r="AR1281" s="270"/>
      <c r="AS1281" s="259"/>
    </row>
    <row r="1282" customFormat="false" ht="12.75" hidden="false" customHeight="false" outlineLevel="0" collapsed="false">
      <c r="K1282" s="268"/>
      <c r="L1282" s="268"/>
      <c r="AH1282" s="259"/>
      <c r="AL1282" s="259"/>
      <c r="AM1282" s="269"/>
      <c r="AR1282" s="270"/>
      <c r="AS1282" s="259"/>
    </row>
    <row r="1283" customFormat="false" ht="12.75" hidden="false" customHeight="false" outlineLevel="0" collapsed="false">
      <c r="K1283" s="268"/>
      <c r="L1283" s="268"/>
      <c r="AH1283" s="259"/>
      <c r="AL1283" s="259"/>
      <c r="AM1283" s="269"/>
      <c r="AR1283" s="270"/>
      <c r="AS1283" s="259"/>
    </row>
    <row r="1284" customFormat="false" ht="12.75" hidden="false" customHeight="false" outlineLevel="0" collapsed="false">
      <c r="K1284" s="268"/>
      <c r="L1284" s="268"/>
      <c r="AH1284" s="259"/>
      <c r="AL1284" s="259"/>
      <c r="AM1284" s="269"/>
      <c r="AR1284" s="270"/>
      <c r="AS1284" s="259"/>
    </row>
    <row r="1285" customFormat="false" ht="12.75" hidden="false" customHeight="false" outlineLevel="0" collapsed="false">
      <c r="K1285" s="268"/>
      <c r="L1285" s="268"/>
      <c r="AH1285" s="259"/>
      <c r="AL1285" s="259"/>
      <c r="AM1285" s="269"/>
      <c r="AR1285" s="270"/>
      <c r="AS1285" s="259"/>
    </row>
    <row r="1286" customFormat="false" ht="12.75" hidden="false" customHeight="false" outlineLevel="0" collapsed="false">
      <c r="K1286" s="268"/>
      <c r="L1286" s="268"/>
      <c r="AH1286" s="259"/>
      <c r="AL1286" s="259"/>
      <c r="AM1286" s="269"/>
      <c r="AR1286" s="270"/>
      <c r="AS1286" s="259"/>
    </row>
    <row r="1287" customFormat="false" ht="12.75" hidden="false" customHeight="false" outlineLevel="0" collapsed="false">
      <c r="K1287" s="268"/>
      <c r="L1287" s="268"/>
      <c r="AH1287" s="259"/>
      <c r="AL1287" s="259"/>
      <c r="AM1287" s="269"/>
      <c r="AR1287" s="270"/>
      <c r="AS1287" s="259"/>
    </row>
    <row r="1288" customFormat="false" ht="12.75" hidden="false" customHeight="false" outlineLevel="0" collapsed="false">
      <c r="K1288" s="268"/>
      <c r="L1288" s="268"/>
      <c r="AH1288" s="259"/>
      <c r="AL1288" s="259"/>
      <c r="AM1288" s="269"/>
      <c r="AR1288" s="270"/>
      <c r="AS1288" s="259"/>
    </row>
    <row r="1289" customFormat="false" ht="12.75" hidden="false" customHeight="false" outlineLevel="0" collapsed="false">
      <c r="K1289" s="268"/>
      <c r="L1289" s="268"/>
      <c r="AH1289" s="259"/>
      <c r="AL1289" s="259"/>
      <c r="AM1289" s="269"/>
      <c r="AR1289" s="270"/>
      <c r="AS1289" s="259"/>
    </row>
    <row r="1290" customFormat="false" ht="12.75" hidden="false" customHeight="false" outlineLevel="0" collapsed="false">
      <c r="K1290" s="268"/>
      <c r="L1290" s="268"/>
      <c r="AH1290" s="259"/>
      <c r="AL1290" s="259"/>
      <c r="AM1290" s="269"/>
      <c r="AR1290" s="270"/>
      <c r="AS1290" s="259"/>
    </row>
    <row r="1291" customFormat="false" ht="12.75" hidden="false" customHeight="false" outlineLevel="0" collapsed="false">
      <c r="K1291" s="268"/>
      <c r="L1291" s="268"/>
      <c r="AH1291" s="259"/>
      <c r="AL1291" s="259"/>
      <c r="AM1291" s="269"/>
      <c r="AR1291" s="270"/>
      <c r="AS1291" s="259"/>
    </row>
    <row r="1292" customFormat="false" ht="12.75" hidden="false" customHeight="false" outlineLevel="0" collapsed="false">
      <c r="K1292" s="268"/>
      <c r="L1292" s="268"/>
      <c r="AH1292" s="259"/>
      <c r="AL1292" s="259"/>
      <c r="AM1292" s="269"/>
      <c r="AR1292" s="270"/>
      <c r="AS1292" s="259"/>
    </row>
    <row r="1293" customFormat="false" ht="12.75" hidden="false" customHeight="false" outlineLevel="0" collapsed="false">
      <c r="K1293" s="268"/>
      <c r="L1293" s="268"/>
      <c r="AH1293" s="259"/>
      <c r="AL1293" s="259"/>
      <c r="AM1293" s="269"/>
      <c r="AR1293" s="270"/>
      <c r="AS1293" s="259"/>
    </row>
    <row r="1294" customFormat="false" ht="12.75" hidden="false" customHeight="false" outlineLevel="0" collapsed="false">
      <c r="K1294" s="268"/>
      <c r="L1294" s="268"/>
      <c r="AH1294" s="259"/>
      <c r="AL1294" s="259"/>
      <c r="AM1294" s="269"/>
      <c r="AR1294" s="270"/>
      <c r="AS1294" s="259"/>
    </row>
    <row r="1295" customFormat="false" ht="12.75" hidden="false" customHeight="false" outlineLevel="0" collapsed="false">
      <c r="K1295" s="268"/>
      <c r="L1295" s="268"/>
      <c r="AH1295" s="259"/>
      <c r="AL1295" s="259"/>
      <c r="AM1295" s="269"/>
      <c r="AR1295" s="270"/>
      <c r="AS1295" s="259"/>
    </row>
    <row r="1296" customFormat="false" ht="12.75" hidden="false" customHeight="false" outlineLevel="0" collapsed="false">
      <c r="K1296" s="268"/>
      <c r="L1296" s="268"/>
      <c r="AH1296" s="259"/>
      <c r="AL1296" s="259"/>
      <c r="AM1296" s="269"/>
      <c r="AR1296" s="270"/>
      <c r="AS1296" s="259"/>
    </row>
    <row r="1297" customFormat="false" ht="12.75" hidden="false" customHeight="false" outlineLevel="0" collapsed="false">
      <c r="K1297" s="268"/>
      <c r="L1297" s="268"/>
      <c r="AH1297" s="259"/>
      <c r="AL1297" s="259"/>
      <c r="AM1297" s="269"/>
      <c r="AR1297" s="270"/>
      <c r="AS1297" s="259"/>
    </row>
    <row r="1298" customFormat="false" ht="12.75" hidden="false" customHeight="false" outlineLevel="0" collapsed="false">
      <c r="K1298" s="268"/>
      <c r="L1298" s="268"/>
      <c r="AH1298" s="259"/>
      <c r="AL1298" s="259"/>
      <c r="AM1298" s="269"/>
      <c r="AR1298" s="270"/>
      <c r="AS1298" s="259"/>
    </row>
    <row r="1299" customFormat="false" ht="12.75" hidden="false" customHeight="false" outlineLevel="0" collapsed="false">
      <c r="K1299" s="268"/>
      <c r="L1299" s="268"/>
      <c r="AH1299" s="259"/>
      <c r="AL1299" s="259"/>
      <c r="AM1299" s="269"/>
      <c r="AR1299" s="270"/>
      <c r="AS1299" s="259"/>
    </row>
    <row r="1300" customFormat="false" ht="12.75" hidden="false" customHeight="false" outlineLevel="0" collapsed="false">
      <c r="K1300" s="268"/>
      <c r="L1300" s="268"/>
      <c r="AH1300" s="259"/>
      <c r="AL1300" s="259"/>
      <c r="AM1300" s="269"/>
      <c r="AR1300" s="270"/>
      <c r="AS1300" s="259"/>
    </row>
    <row r="1301" customFormat="false" ht="12.75" hidden="false" customHeight="false" outlineLevel="0" collapsed="false">
      <c r="K1301" s="268"/>
      <c r="L1301" s="268"/>
      <c r="AH1301" s="259"/>
      <c r="AL1301" s="259"/>
      <c r="AM1301" s="269"/>
      <c r="AR1301" s="270"/>
      <c r="AS1301" s="259"/>
    </row>
    <row r="1302" customFormat="false" ht="12.75" hidden="false" customHeight="false" outlineLevel="0" collapsed="false">
      <c r="K1302" s="268"/>
      <c r="L1302" s="268"/>
      <c r="AH1302" s="259"/>
      <c r="AL1302" s="259"/>
      <c r="AM1302" s="269"/>
      <c r="AR1302" s="270"/>
      <c r="AS1302" s="259"/>
    </row>
    <row r="1303" customFormat="false" ht="12.75" hidden="false" customHeight="false" outlineLevel="0" collapsed="false">
      <c r="K1303" s="268"/>
      <c r="L1303" s="268"/>
      <c r="AH1303" s="259"/>
      <c r="AL1303" s="259"/>
      <c r="AM1303" s="269"/>
      <c r="AR1303" s="270"/>
      <c r="AS1303" s="259"/>
    </row>
    <row r="1304" customFormat="false" ht="12.75" hidden="false" customHeight="false" outlineLevel="0" collapsed="false">
      <c r="K1304" s="268"/>
      <c r="L1304" s="268"/>
      <c r="AH1304" s="259"/>
      <c r="AL1304" s="259"/>
      <c r="AM1304" s="269"/>
      <c r="AR1304" s="270"/>
      <c r="AS1304" s="259"/>
    </row>
    <row r="1305" customFormat="false" ht="12.75" hidden="false" customHeight="false" outlineLevel="0" collapsed="false">
      <c r="K1305" s="268"/>
      <c r="L1305" s="268"/>
      <c r="AH1305" s="259"/>
      <c r="AL1305" s="259"/>
      <c r="AM1305" s="269"/>
      <c r="AR1305" s="270"/>
      <c r="AS1305" s="259"/>
    </row>
    <row r="1306" customFormat="false" ht="12.75" hidden="false" customHeight="false" outlineLevel="0" collapsed="false">
      <c r="K1306" s="268"/>
      <c r="L1306" s="268"/>
      <c r="AH1306" s="259"/>
      <c r="AL1306" s="259"/>
      <c r="AM1306" s="269"/>
      <c r="AR1306" s="270"/>
      <c r="AS1306" s="259"/>
    </row>
    <row r="1307" customFormat="false" ht="12.75" hidden="false" customHeight="false" outlineLevel="0" collapsed="false">
      <c r="K1307" s="268"/>
      <c r="L1307" s="268"/>
      <c r="AH1307" s="259"/>
      <c r="AL1307" s="259"/>
      <c r="AM1307" s="269"/>
      <c r="AR1307" s="270"/>
      <c r="AS1307" s="259"/>
    </row>
    <row r="1308" customFormat="false" ht="12.75" hidden="false" customHeight="false" outlineLevel="0" collapsed="false">
      <c r="K1308" s="268"/>
      <c r="L1308" s="268"/>
      <c r="AH1308" s="259"/>
      <c r="AL1308" s="259"/>
      <c r="AM1308" s="269"/>
      <c r="AR1308" s="270"/>
      <c r="AS1308" s="259"/>
    </row>
    <row r="1309" customFormat="false" ht="12.75" hidden="false" customHeight="false" outlineLevel="0" collapsed="false">
      <c r="K1309" s="268"/>
      <c r="L1309" s="268"/>
      <c r="AH1309" s="259"/>
      <c r="AL1309" s="259"/>
      <c r="AM1309" s="269"/>
      <c r="AR1309" s="270"/>
      <c r="AS1309" s="259"/>
    </row>
    <row r="1310" customFormat="false" ht="12.75" hidden="false" customHeight="false" outlineLevel="0" collapsed="false">
      <c r="K1310" s="268"/>
      <c r="L1310" s="268"/>
      <c r="AH1310" s="259"/>
      <c r="AL1310" s="259"/>
      <c r="AM1310" s="269"/>
      <c r="AR1310" s="270"/>
      <c r="AS1310" s="259"/>
    </row>
    <row r="1311" customFormat="false" ht="12.75" hidden="false" customHeight="false" outlineLevel="0" collapsed="false">
      <c r="K1311" s="268"/>
      <c r="L1311" s="268"/>
      <c r="AH1311" s="259"/>
      <c r="AL1311" s="259"/>
      <c r="AM1311" s="269"/>
      <c r="AR1311" s="270"/>
      <c r="AS1311" s="259"/>
    </row>
    <row r="1312" customFormat="false" ht="12.75" hidden="false" customHeight="false" outlineLevel="0" collapsed="false">
      <c r="K1312" s="268"/>
      <c r="L1312" s="268"/>
      <c r="AH1312" s="259"/>
      <c r="AL1312" s="259"/>
      <c r="AM1312" s="269"/>
      <c r="AR1312" s="270"/>
      <c r="AS1312" s="259"/>
    </row>
    <row r="1313" customFormat="false" ht="12.75" hidden="false" customHeight="false" outlineLevel="0" collapsed="false">
      <c r="K1313" s="268"/>
      <c r="L1313" s="268"/>
      <c r="AH1313" s="259"/>
      <c r="AL1313" s="259"/>
      <c r="AM1313" s="269"/>
      <c r="AR1313" s="270"/>
      <c r="AS1313" s="259"/>
    </row>
    <row r="1314" customFormat="false" ht="12.75" hidden="false" customHeight="false" outlineLevel="0" collapsed="false">
      <c r="K1314" s="268"/>
      <c r="L1314" s="268"/>
      <c r="AH1314" s="259"/>
      <c r="AL1314" s="259"/>
      <c r="AM1314" s="269"/>
      <c r="AR1314" s="270"/>
      <c r="AS1314" s="259"/>
    </row>
    <row r="1315" customFormat="false" ht="12.75" hidden="false" customHeight="false" outlineLevel="0" collapsed="false">
      <c r="K1315" s="268"/>
      <c r="L1315" s="268"/>
      <c r="AH1315" s="259"/>
      <c r="AL1315" s="259"/>
      <c r="AM1315" s="269"/>
      <c r="AR1315" s="270"/>
      <c r="AS1315" s="259"/>
    </row>
    <row r="1316" customFormat="false" ht="12.75" hidden="false" customHeight="false" outlineLevel="0" collapsed="false">
      <c r="K1316" s="268"/>
      <c r="L1316" s="268"/>
      <c r="AH1316" s="259"/>
      <c r="AL1316" s="259"/>
      <c r="AM1316" s="269"/>
      <c r="AR1316" s="270"/>
      <c r="AS1316" s="259"/>
    </row>
    <row r="1317" customFormat="false" ht="12.75" hidden="false" customHeight="false" outlineLevel="0" collapsed="false">
      <c r="K1317" s="268"/>
      <c r="L1317" s="268"/>
      <c r="AH1317" s="259"/>
      <c r="AL1317" s="259"/>
      <c r="AM1317" s="269"/>
      <c r="AR1317" s="270"/>
      <c r="AS1317" s="259"/>
    </row>
    <row r="1318" customFormat="false" ht="12.75" hidden="false" customHeight="false" outlineLevel="0" collapsed="false">
      <c r="K1318" s="268"/>
      <c r="L1318" s="268"/>
      <c r="AH1318" s="259"/>
      <c r="AL1318" s="259"/>
      <c r="AM1318" s="269"/>
      <c r="AR1318" s="270"/>
      <c r="AS1318" s="259"/>
    </row>
    <row r="1319" customFormat="false" ht="12.75" hidden="false" customHeight="false" outlineLevel="0" collapsed="false">
      <c r="K1319" s="268"/>
      <c r="L1319" s="268"/>
      <c r="AH1319" s="259"/>
      <c r="AL1319" s="259"/>
      <c r="AM1319" s="269"/>
      <c r="AR1319" s="270"/>
      <c r="AS1319" s="259"/>
    </row>
    <row r="1320" customFormat="false" ht="12.75" hidden="false" customHeight="false" outlineLevel="0" collapsed="false">
      <c r="K1320" s="268"/>
      <c r="L1320" s="268"/>
      <c r="AH1320" s="259"/>
      <c r="AL1320" s="259"/>
      <c r="AM1320" s="269"/>
      <c r="AR1320" s="270"/>
      <c r="AS1320" s="259"/>
    </row>
    <row r="1321" customFormat="false" ht="12.75" hidden="false" customHeight="false" outlineLevel="0" collapsed="false">
      <c r="K1321" s="268"/>
      <c r="L1321" s="268"/>
      <c r="AH1321" s="259"/>
      <c r="AL1321" s="259"/>
      <c r="AM1321" s="269"/>
      <c r="AR1321" s="270"/>
      <c r="AS1321" s="259"/>
    </row>
    <row r="1322" customFormat="false" ht="12.75" hidden="false" customHeight="false" outlineLevel="0" collapsed="false">
      <c r="K1322" s="268"/>
      <c r="L1322" s="268"/>
      <c r="AH1322" s="259"/>
      <c r="AL1322" s="259"/>
      <c r="AM1322" s="269"/>
      <c r="AR1322" s="270"/>
      <c r="AS1322" s="259"/>
    </row>
    <row r="1323" customFormat="false" ht="12.75" hidden="false" customHeight="false" outlineLevel="0" collapsed="false">
      <c r="K1323" s="268"/>
      <c r="L1323" s="268"/>
      <c r="AH1323" s="259"/>
      <c r="AL1323" s="259"/>
      <c r="AM1323" s="269"/>
      <c r="AR1323" s="270"/>
      <c r="AS1323" s="259"/>
    </row>
    <row r="1324" customFormat="false" ht="12.75" hidden="false" customHeight="false" outlineLevel="0" collapsed="false">
      <c r="K1324" s="268"/>
      <c r="L1324" s="268"/>
      <c r="AH1324" s="259"/>
      <c r="AL1324" s="259"/>
      <c r="AM1324" s="269"/>
      <c r="AR1324" s="270"/>
      <c r="AS1324" s="259"/>
    </row>
    <row r="1325" customFormat="false" ht="12.75" hidden="false" customHeight="false" outlineLevel="0" collapsed="false">
      <c r="K1325" s="268"/>
      <c r="L1325" s="268"/>
      <c r="AH1325" s="259"/>
      <c r="AL1325" s="259"/>
      <c r="AM1325" s="269"/>
      <c r="AR1325" s="270"/>
      <c r="AS1325" s="259"/>
    </row>
    <row r="1326" customFormat="false" ht="12.75" hidden="false" customHeight="false" outlineLevel="0" collapsed="false">
      <c r="K1326" s="268"/>
      <c r="L1326" s="268"/>
      <c r="AH1326" s="259"/>
      <c r="AL1326" s="259"/>
      <c r="AM1326" s="269"/>
      <c r="AR1326" s="270"/>
      <c r="AS1326" s="259"/>
    </row>
    <row r="1327" customFormat="false" ht="12.75" hidden="false" customHeight="false" outlineLevel="0" collapsed="false">
      <c r="K1327" s="268"/>
      <c r="L1327" s="268"/>
      <c r="AH1327" s="259"/>
      <c r="AL1327" s="259"/>
      <c r="AM1327" s="269"/>
      <c r="AR1327" s="270"/>
      <c r="AS1327" s="259"/>
    </row>
    <row r="1328" customFormat="false" ht="12.75" hidden="false" customHeight="false" outlineLevel="0" collapsed="false">
      <c r="K1328" s="268"/>
      <c r="L1328" s="268"/>
      <c r="AH1328" s="259"/>
      <c r="AL1328" s="259"/>
      <c r="AM1328" s="269"/>
      <c r="AR1328" s="270"/>
      <c r="AS1328" s="259"/>
    </row>
    <row r="1329" customFormat="false" ht="12.75" hidden="false" customHeight="false" outlineLevel="0" collapsed="false">
      <c r="K1329" s="268"/>
      <c r="L1329" s="268"/>
      <c r="AH1329" s="259"/>
      <c r="AL1329" s="259"/>
      <c r="AM1329" s="269"/>
      <c r="AR1329" s="270"/>
      <c r="AS1329" s="259"/>
    </row>
    <row r="1330" customFormat="false" ht="12.75" hidden="false" customHeight="false" outlineLevel="0" collapsed="false">
      <c r="K1330" s="268"/>
      <c r="L1330" s="268"/>
      <c r="AH1330" s="259"/>
      <c r="AL1330" s="259"/>
      <c r="AM1330" s="269"/>
      <c r="AR1330" s="270"/>
      <c r="AS1330" s="259"/>
    </row>
    <row r="1331" customFormat="false" ht="12.75" hidden="false" customHeight="false" outlineLevel="0" collapsed="false">
      <c r="K1331" s="268"/>
      <c r="L1331" s="268"/>
      <c r="AH1331" s="259"/>
      <c r="AL1331" s="259"/>
      <c r="AM1331" s="269"/>
      <c r="AR1331" s="270"/>
      <c r="AS1331" s="259"/>
    </row>
    <row r="1332" customFormat="false" ht="12.75" hidden="false" customHeight="false" outlineLevel="0" collapsed="false">
      <c r="K1332" s="268"/>
      <c r="L1332" s="268"/>
      <c r="AH1332" s="259"/>
      <c r="AL1332" s="259"/>
      <c r="AM1332" s="269"/>
      <c r="AR1332" s="270"/>
      <c r="AS1332" s="259"/>
    </row>
    <row r="1333" customFormat="false" ht="12.75" hidden="false" customHeight="false" outlineLevel="0" collapsed="false">
      <c r="K1333" s="268"/>
      <c r="L1333" s="268"/>
      <c r="AH1333" s="259"/>
      <c r="AL1333" s="259"/>
      <c r="AM1333" s="269"/>
      <c r="AR1333" s="270"/>
      <c r="AS1333" s="259"/>
    </row>
    <row r="1334" customFormat="false" ht="12.75" hidden="false" customHeight="false" outlineLevel="0" collapsed="false">
      <c r="K1334" s="268"/>
      <c r="L1334" s="268"/>
      <c r="AH1334" s="259"/>
      <c r="AL1334" s="259"/>
      <c r="AM1334" s="269"/>
      <c r="AR1334" s="270"/>
      <c r="AS1334" s="259"/>
    </row>
    <row r="1335" customFormat="false" ht="12.75" hidden="false" customHeight="false" outlineLevel="0" collapsed="false">
      <c r="K1335" s="268"/>
      <c r="L1335" s="268"/>
      <c r="AH1335" s="259"/>
      <c r="AL1335" s="259"/>
      <c r="AM1335" s="269"/>
      <c r="AR1335" s="270"/>
      <c r="AS1335" s="259"/>
    </row>
    <row r="1336" customFormat="false" ht="12.75" hidden="false" customHeight="false" outlineLevel="0" collapsed="false">
      <c r="K1336" s="268"/>
      <c r="L1336" s="268"/>
      <c r="AH1336" s="259"/>
      <c r="AL1336" s="259"/>
      <c r="AM1336" s="269"/>
      <c r="AR1336" s="270"/>
      <c r="AS1336" s="259"/>
    </row>
    <row r="1337" customFormat="false" ht="12.75" hidden="false" customHeight="false" outlineLevel="0" collapsed="false">
      <c r="K1337" s="268"/>
      <c r="L1337" s="268"/>
      <c r="AH1337" s="259"/>
      <c r="AL1337" s="259"/>
      <c r="AM1337" s="269"/>
      <c r="AR1337" s="270"/>
      <c r="AS1337" s="259"/>
    </row>
    <row r="1338" customFormat="false" ht="12.75" hidden="false" customHeight="false" outlineLevel="0" collapsed="false">
      <c r="K1338" s="268"/>
      <c r="L1338" s="268"/>
      <c r="AH1338" s="259"/>
      <c r="AL1338" s="259"/>
      <c r="AM1338" s="269"/>
      <c r="AR1338" s="270"/>
      <c r="AS1338" s="259"/>
    </row>
    <row r="1339" customFormat="false" ht="12.75" hidden="false" customHeight="false" outlineLevel="0" collapsed="false">
      <c r="K1339" s="268"/>
      <c r="L1339" s="268"/>
      <c r="AH1339" s="259"/>
      <c r="AL1339" s="259"/>
      <c r="AM1339" s="269"/>
      <c r="AR1339" s="270"/>
      <c r="AS1339" s="259"/>
    </row>
    <row r="1340" customFormat="false" ht="12.75" hidden="false" customHeight="false" outlineLevel="0" collapsed="false">
      <c r="K1340" s="268"/>
      <c r="L1340" s="268"/>
      <c r="AH1340" s="259"/>
      <c r="AL1340" s="259"/>
      <c r="AM1340" s="269"/>
      <c r="AR1340" s="270"/>
      <c r="AS1340" s="259"/>
    </row>
    <row r="1341" customFormat="false" ht="12.75" hidden="false" customHeight="false" outlineLevel="0" collapsed="false">
      <c r="K1341" s="268"/>
      <c r="L1341" s="268"/>
      <c r="AH1341" s="259"/>
      <c r="AL1341" s="259"/>
      <c r="AM1341" s="269"/>
      <c r="AR1341" s="270"/>
      <c r="AS1341" s="259"/>
    </row>
    <row r="1342" customFormat="false" ht="12.75" hidden="false" customHeight="false" outlineLevel="0" collapsed="false">
      <c r="K1342" s="268"/>
      <c r="L1342" s="268"/>
      <c r="AH1342" s="259"/>
      <c r="AL1342" s="259"/>
      <c r="AM1342" s="269"/>
      <c r="AR1342" s="270"/>
      <c r="AS1342" s="259"/>
    </row>
    <row r="1343" customFormat="false" ht="12.75" hidden="false" customHeight="false" outlineLevel="0" collapsed="false">
      <c r="K1343" s="268"/>
      <c r="L1343" s="268"/>
      <c r="AH1343" s="259"/>
      <c r="AL1343" s="259"/>
      <c r="AM1343" s="269"/>
      <c r="AR1343" s="270"/>
      <c r="AS1343" s="259"/>
    </row>
    <row r="1344" customFormat="false" ht="12.75" hidden="false" customHeight="false" outlineLevel="0" collapsed="false">
      <c r="K1344" s="268"/>
      <c r="L1344" s="268"/>
      <c r="AH1344" s="259"/>
      <c r="AL1344" s="259"/>
      <c r="AM1344" s="269"/>
      <c r="AR1344" s="270"/>
      <c r="AS1344" s="259"/>
    </row>
    <row r="1345" customFormat="false" ht="12.75" hidden="false" customHeight="false" outlineLevel="0" collapsed="false">
      <c r="K1345" s="268"/>
      <c r="L1345" s="268"/>
      <c r="AH1345" s="259"/>
      <c r="AL1345" s="259"/>
      <c r="AM1345" s="269"/>
      <c r="AR1345" s="270"/>
      <c r="AS1345" s="259"/>
    </row>
    <row r="1346" customFormat="false" ht="12.75" hidden="false" customHeight="false" outlineLevel="0" collapsed="false">
      <c r="K1346" s="268"/>
      <c r="L1346" s="268"/>
      <c r="AH1346" s="259"/>
      <c r="AL1346" s="259"/>
      <c r="AM1346" s="269"/>
      <c r="AR1346" s="270"/>
      <c r="AS1346" s="259"/>
    </row>
    <row r="1347" customFormat="false" ht="12.75" hidden="false" customHeight="false" outlineLevel="0" collapsed="false">
      <c r="K1347" s="268"/>
      <c r="L1347" s="268"/>
      <c r="AH1347" s="259"/>
      <c r="AL1347" s="259"/>
      <c r="AM1347" s="269"/>
      <c r="AR1347" s="270"/>
      <c r="AS1347" s="259"/>
    </row>
    <row r="1348" customFormat="false" ht="12.75" hidden="false" customHeight="false" outlineLevel="0" collapsed="false">
      <c r="K1348" s="268"/>
      <c r="L1348" s="268"/>
      <c r="AH1348" s="259"/>
      <c r="AL1348" s="259"/>
      <c r="AM1348" s="269"/>
      <c r="AR1348" s="270"/>
      <c r="AS1348" s="259"/>
    </row>
    <row r="1349" customFormat="false" ht="12.75" hidden="false" customHeight="false" outlineLevel="0" collapsed="false">
      <c r="K1349" s="268"/>
      <c r="L1349" s="268"/>
      <c r="AH1349" s="259"/>
      <c r="AL1349" s="259"/>
      <c r="AM1349" s="269"/>
      <c r="AR1349" s="270"/>
      <c r="AS1349" s="259"/>
    </row>
    <row r="1350" customFormat="false" ht="12.75" hidden="false" customHeight="false" outlineLevel="0" collapsed="false">
      <c r="K1350" s="268"/>
      <c r="L1350" s="268"/>
      <c r="AH1350" s="259"/>
      <c r="AL1350" s="259"/>
      <c r="AM1350" s="269"/>
      <c r="AR1350" s="270"/>
      <c r="AS1350" s="259"/>
    </row>
    <row r="1351" customFormat="false" ht="12.75" hidden="false" customHeight="false" outlineLevel="0" collapsed="false">
      <c r="K1351" s="268"/>
      <c r="L1351" s="268"/>
      <c r="AH1351" s="259"/>
      <c r="AL1351" s="259"/>
      <c r="AM1351" s="269"/>
      <c r="AR1351" s="270"/>
      <c r="AS1351" s="259"/>
    </row>
    <row r="1352" customFormat="false" ht="12.75" hidden="false" customHeight="false" outlineLevel="0" collapsed="false">
      <c r="K1352" s="268"/>
      <c r="L1352" s="268"/>
      <c r="AH1352" s="259"/>
      <c r="AL1352" s="259"/>
      <c r="AM1352" s="269"/>
      <c r="AR1352" s="270"/>
      <c r="AS1352" s="259"/>
    </row>
    <row r="1353" customFormat="false" ht="12.75" hidden="false" customHeight="false" outlineLevel="0" collapsed="false">
      <c r="K1353" s="268"/>
      <c r="L1353" s="268"/>
      <c r="AH1353" s="259"/>
      <c r="AL1353" s="259"/>
      <c r="AM1353" s="269"/>
      <c r="AR1353" s="270"/>
      <c r="AS1353" s="259"/>
    </row>
    <row r="1354" customFormat="false" ht="12.75" hidden="false" customHeight="false" outlineLevel="0" collapsed="false">
      <c r="K1354" s="268"/>
      <c r="L1354" s="268"/>
      <c r="AH1354" s="259"/>
      <c r="AL1354" s="259"/>
      <c r="AM1354" s="269"/>
      <c r="AR1354" s="270"/>
      <c r="AS1354" s="259"/>
    </row>
    <row r="1355" customFormat="false" ht="12.75" hidden="false" customHeight="false" outlineLevel="0" collapsed="false">
      <c r="K1355" s="268"/>
      <c r="L1355" s="268"/>
      <c r="AH1355" s="259"/>
      <c r="AL1355" s="259"/>
      <c r="AM1355" s="269"/>
      <c r="AR1355" s="270"/>
      <c r="AS1355" s="259"/>
    </row>
    <row r="1356" customFormat="false" ht="12.75" hidden="false" customHeight="false" outlineLevel="0" collapsed="false">
      <c r="K1356" s="268"/>
      <c r="L1356" s="268"/>
      <c r="AH1356" s="259"/>
      <c r="AL1356" s="259"/>
      <c r="AM1356" s="269"/>
      <c r="AR1356" s="270"/>
      <c r="AS1356" s="259"/>
    </row>
    <row r="1357" customFormat="false" ht="12.75" hidden="false" customHeight="false" outlineLevel="0" collapsed="false">
      <c r="K1357" s="268"/>
      <c r="L1357" s="268"/>
      <c r="AH1357" s="259"/>
      <c r="AL1357" s="259"/>
      <c r="AM1357" s="269"/>
      <c r="AR1357" s="270"/>
      <c r="AS1357" s="259"/>
    </row>
    <row r="1358" customFormat="false" ht="12.75" hidden="false" customHeight="false" outlineLevel="0" collapsed="false">
      <c r="K1358" s="268"/>
      <c r="L1358" s="268"/>
      <c r="AH1358" s="259"/>
      <c r="AL1358" s="259"/>
      <c r="AM1358" s="269"/>
      <c r="AR1358" s="270"/>
      <c r="AS1358" s="259"/>
    </row>
    <row r="1359" customFormat="false" ht="12.75" hidden="false" customHeight="false" outlineLevel="0" collapsed="false">
      <c r="K1359" s="268"/>
      <c r="L1359" s="268"/>
      <c r="AH1359" s="259"/>
      <c r="AL1359" s="259"/>
      <c r="AM1359" s="269"/>
      <c r="AR1359" s="270"/>
      <c r="AS1359" s="259"/>
    </row>
    <row r="1360" customFormat="false" ht="12.75" hidden="false" customHeight="false" outlineLevel="0" collapsed="false">
      <c r="K1360" s="268"/>
      <c r="L1360" s="268"/>
      <c r="AH1360" s="259"/>
      <c r="AL1360" s="259"/>
      <c r="AM1360" s="269"/>
      <c r="AR1360" s="270"/>
      <c r="AS1360" s="259"/>
    </row>
    <row r="1361" customFormat="false" ht="12.75" hidden="false" customHeight="false" outlineLevel="0" collapsed="false">
      <c r="K1361" s="268"/>
      <c r="L1361" s="268"/>
      <c r="AH1361" s="259"/>
      <c r="AL1361" s="259"/>
      <c r="AM1361" s="269"/>
      <c r="AR1361" s="270"/>
      <c r="AS1361" s="259"/>
    </row>
    <row r="1362" customFormat="false" ht="12.75" hidden="false" customHeight="false" outlineLevel="0" collapsed="false">
      <c r="K1362" s="268"/>
      <c r="L1362" s="268"/>
      <c r="AH1362" s="259"/>
      <c r="AL1362" s="259"/>
      <c r="AM1362" s="269"/>
      <c r="AR1362" s="270"/>
      <c r="AS1362" s="259"/>
    </row>
    <row r="1363" customFormat="false" ht="12.75" hidden="false" customHeight="false" outlineLevel="0" collapsed="false">
      <c r="K1363" s="268"/>
      <c r="L1363" s="268"/>
      <c r="AH1363" s="259"/>
      <c r="AL1363" s="259"/>
      <c r="AM1363" s="269"/>
      <c r="AR1363" s="270"/>
      <c r="AS1363" s="259"/>
    </row>
    <row r="1364" customFormat="false" ht="12.75" hidden="false" customHeight="false" outlineLevel="0" collapsed="false">
      <c r="K1364" s="268"/>
      <c r="L1364" s="268"/>
      <c r="AH1364" s="259"/>
      <c r="AL1364" s="259"/>
      <c r="AM1364" s="269"/>
      <c r="AR1364" s="270"/>
      <c r="AS1364" s="259"/>
    </row>
    <row r="1365" customFormat="false" ht="12.75" hidden="false" customHeight="false" outlineLevel="0" collapsed="false">
      <c r="K1365" s="268"/>
      <c r="L1365" s="268"/>
      <c r="AH1365" s="259"/>
      <c r="AL1365" s="259"/>
      <c r="AM1365" s="269"/>
      <c r="AR1365" s="270"/>
      <c r="AS1365" s="259"/>
    </row>
    <row r="1366" customFormat="false" ht="12.75" hidden="false" customHeight="false" outlineLevel="0" collapsed="false">
      <c r="K1366" s="268"/>
      <c r="L1366" s="268"/>
      <c r="AH1366" s="259"/>
      <c r="AL1366" s="259"/>
      <c r="AM1366" s="269"/>
      <c r="AR1366" s="270"/>
      <c r="AS1366" s="259"/>
    </row>
    <row r="1367" customFormat="false" ht="12.75" hidden="false" customHeight="false" outlineLevel="0" collapsed="false">
      <c r="K1367" s="268"/>
      <c r="L1367" s="268"/>
      <c r="AH1367" s="259"/>
      <c r="AL1367" s="259"/>
      <c r="AM1367" s="269"/>
      <c r="AR1367" s="270"/>
      <c r="AS1367" s="259"/>
    </row>
    <row r="1368" customFormat="false" ht="12.75" hidden="false" customHeight="false" outlineLevel="0" collapsed="false">
      <c r="K1368" s="268"/>
      <c r="L1368" s="268"/>
      <c r="AH1368" s="259"/>
      <c r="AL1368" s="259"/>
      <c r="AM1368" s="269"/>
      <c r="AR1368" s="270"/>
      <c r="AS1368" s="259"/>
    </row>
    <row r="1369" customFormat="false" ht="12.75" hidden="false" customHeight="false" outlineLevel="0" collapsed="false">
      <c r="K1369" s="268"/>
      <c r="L1369" s="268"/>
      <c r="AH1369" s="259"/>
      <c r="AL1369" s="259"/>
      <c r="AM1369" s="269"/>
      <c r="AR1369" s="270"/>
      <c r="AS1369" s="259"/>
    </row>
    <row r="1370" customFormat="false" ht="12.75" hidden="false" customHeight="false" outlineLevel="0" collapsed="false">
      <c r="K1370" s="268"/>
      <c r="L1370" s="268"/>
      <c r="AH1370" s="259"/>
      <c r="AL1370" s="259"/>
      <c r="AM1370" s="269"/>
      <c r="AR1370" s="270"/>
      <c r="AS1370" s="259"/>
    </row>
    <row r="1371" customFormat="false" ht="12.75" hidden="false" customHeight="false" outlineLevel="0" collapsed="false">
      <c r="K1371" s="268"/>
      <c r="L1371" s="268"/>
      <c r="AH1371" s="259"/>
      <c r="AL1371" s="259"/>
      <c r="AM1371" s="269"/>
      <c r="AR1371" s="270"/>
      <c r="AS1371" s="259"/>
    </row>
    <row r="1372" customFormat="false" ht="12.75" hidden="false" customHeight="false" outlineLevel="0" collapsed="false">
      <c r="K1372" s="268"/>
      <c r="L1372" s="268"/>
      <c r="AH1372" s="259"/>
      <c r="AL1372" s="259"/>
      <c r="AM1372" s="269"/>
      <c r="AR1372" s="270"/>
      <c r="AS1372" s="259"/>
    </row>
    <row r="1373" customFormat="false" ht="12.75" hidden="false" customHeight="false" outlineLevel="0" collapsed="false">
      <c r="K1373" s="268"/>
      <c r="L1373" s="268"/>
      <c r="AH1373" s="259"/>
      <c r="AL1373" s="259"/>
      <c r="AM1373" s="269"/>
      <c r="AR1373" s="270"/>
      <c r="AS1373" s="259"/>
    </row>
    <row r="1374" customFormat="false" ht="12.75" hidden="false" customHeight="false" outlineLevel="0" collapsed="false">
      <c r="K1374" s="268"/>
      <c r="L1374" s="268"/>
      <c r="AH1374" s="259"/>
      <c r="AL1374" s="259"/>
      <c r="AM1374" s="269"/>
      <c r="AR1374" s="270"/>
      <c r="AS1374" s="259"/>
    </row>
    <row r="1375" customFormat="false" ht="12.75" hidden="false" customHeight="false" outlineLevel="0" collapsed="false">
      <c r="K1375" s="268"/>
      <c r="L1375" s="268"/>
      <c r="AH1375" s="259"/>
      <c r="AL1375" s="259"/>
      <c r="AM1375" s="269"/>
      <c r="AR1375" s="270"/>
      <c r="AS1375" s="259"/>
    </row>
    <row r="1376" customFormat="false" ht="12.75" hidden="false" customHeight="false" outlineLevel="0" collapsed="false">
      <c r="K1376" s="268"/>
      <c r="L1376" s="268"/>
      <c r="AH1376" s="259"/>
      <c r="AL1376" s="259"/>
      <c r="AM1376" s="269"/>
      <c r="AR1376" s="270"/>
      <c r="AS1376" s="259"/>
    </row>
    <row r="1377" customFormat="false" ht="12.75" hidden="false" customHeight="false" outlineLevel="0" collapsed="false">
      <c r="K1377" s="268"/>
      <c r="L1377" s="268"/>
      <c r="AH1377" s="259"/>
      <c r="AL1377" s="259"/>
      <c r="AM1377" s="269"/>
      <c r="AR1377" s="270"/>
      <c r="AS1377" s="259"/>
    </row>
    <row r="1378" customFormat="false" ht="12.75" hidden="false" customHeight="false" outlineLevel="0" collapsed="false">
      <c r="K1378" s="268"/>
      <c r="L1378" s="268"/>
      <c r="AH1378" s="259"/>
      <c r="AL1378" s="259"/>
      <c r="AM1378" s="269"/>
      <c r="AR1378" s="270"/>
      <c r="AS1378" s="259"/>
    </row>
    <row r="1379" customFormat="false" ht="12.75" hidden="false" customHeight="false" outlineLevel="0" collapsed="false">
      <c r="K1379" s="268"/>
      <c r="L1379" s="268"/>
      <c r="AH1379" s="259"/>
      <c r="AL1379" s="259"/>
      <c r="AM1379" s="269"/>
      <c r="AR1379" s="270"/>
      <c r="AS1379" s="259"/>
    </row>
    <row r="1380" customFormat="false" ht="12.75" hidden="false" customHeight="false" outlineLevel="0" collapsed="false">
      <c r="K1380" s="268"/>
      <c r="L1380" s="268"/>
      <c r="AH1380" s="259"/>
      <c r="AL1380" s="259"/>
      <c r="AM1380" s="269"/>
      <c r="AR1380" s="270"/>
      <c r="AS1380" s="259"/>
    </row>
    <row r="1381" customFormat="false" ht="12.75" hidden="false" customHeight="false" outlineLevel="0" collapsed="false">
      <c r="K1381" s="268"/>
      <c r="L1381" s="268"/>
      <c r="AH1381" s="259"/>
      <c r="AL1381" s="259"/>
      <c r="AM1381" s="269"/>
      <c r="AR1381" s="270"/>
      <c r="AS1381" s="259"/>
    </row>
    <row r="1382" customFormat="false" ht="12.75" hidden="false" customHeight="false" outlineLevel="0" collapsed="false">
      <c r="K1382" s="268"/>
      <c r="L1382" s="268"/>
      <c r="AH1382" s="259"/>
      <c r="AL1382" s="259"/>
      <c r="AM1382" s="269"/>
      <c r="AR1382" s="270"/>
      <c r="AS1382" s="259"/>
    </row>
    <row r="1383" customFormat="false" ht="12.75" hidden="false" customHeight="false" outlineLevel="0" collapsed="false">
      <c r="K1383" s="268"/>
      <c r="L1383" s="268"/>
      <c r="AH1383" s="259"/>
      <c r="AL1383" s="259"/>
      <c r="AM1383" s="269"/>
      <c r="AR1383" s="270"/>
      <c r="AS1383" s="259"/>
    </row>
    <row r="1384" customFormat="false" ht="12.75" hidden="false" customHeight="false" outlineLevel="0" collapsed="false">
      <c r="K1384" s="268"/>
      <c r="L1384" s="268"/>
      <c r="AH1384" s="259"/>
      <c r="AL1384" s="259"/>
      <c r="AM1384" s="269"/>
      <c r="AR1384" s="270"/>
      <c r="AS1384" s="259"/>
    </row>
    <row r="1385" customFormat="false" ht="12.75" hidden="false" customHeight="false" outlineLevel="0" collapsed="false">
      <c r="K1385" s="268"/>
      <c r="L1385" s="268"/>
      <c r="AH1385" s="259"/>
      <c r="AL1385" s="259"/>
      <c r="AM1385" s="269"/>
      <c r="AR1385" s="270"/>
      <c r="AS1385" s="259"/>
    </row>
    <row r="1386" customFormat="false" ht="12.75" hidden="false" customHeight="false" outlineLevel="0" collapsed="false">
      <c r="K1386" s="268"/>
      <c r="L1386" s="268"/>
      <c r="AH1386" s="259"/>
      <c r="AL1386" s="259"/>
      <c r="AM1386" s="269"/>
      <c r="AR1386" s="270"/>
      <c r="AS1386" s="259"/>
    </row>
    <row r="1387" customFormat="false" ht="12.75" hidden="false" customHeight="false" outlineLevel="0" collapsed="false">
      <c r="K1387" s="268"/>
      <c r="L1387" s="268"/>
      <c r="AH1387" s="259"/>
      <c r="AL1387" s="259"/>
      <c r="AM1387" s="269"/>
      <c r="AR1387" s="270"/>
      <c r="AS1387" s="259"/>
    </row>
    <row r="1388" customFormat="false" ht="12.75" hidden="false" customHeight="false" outlineLevel="0" collapsed="false">
      <c r="K1388" s="268"/>
      <c r="L1388" s="268"/>
      <c r="AH1388" s="259"/>
      <c r="AL1388" s="259"/>
      <c r="AM1388" s="269"/>
      <c r="AR1388" s="270"/>
      <c r="AS1388" s="259"/>
    </row>
    <row r="1389" customFormat="false" ht="12.75" hidden="false" customHeight="false" outlineLevel="0" collapsed="false">
      <c r="K1389" s="268"/>
      <c r="L1389" s="268"/>
      <c r="AH1389" s="259"/>
      <c r="AL1389" s="259"/>
      <c r="AM1389" s="269"/>
      <c r="AR1389" s="270"/>
      <c r="AS1389" s="259"/>
    </row>
    <row r="1390" customFormat="false" ht="12.75" hidden="false" customHeight="false" outlineLevel="0" collapsed="false">
      <c r="K1390" s="268"/>
      <c r="L1390" s="268"/>
      <c r="AH1390" s="259"/>
      <c r="AL1390" s="259"/>
      <c r="AM1390" s="269"/>
      <c r="AR1390" s="270"/>
      <c r="AS1390" s="259"/>
    </row>
    <row r="1391" customFormat="false" ht="12.75" hidden="false" customHeight="false" outlineLevel="0" collapsed="false">
      <c r="K1391" s="268"/>
      <c r="L1391" s="268"/>
      <c r="AH1391" s="259"/>
      <c r="AL1391" s="259"/>
      <c r="AM1391" s="269"/>
      <c r="AR1391" s="270"/>
      <c r="AS1391" s="259"/>
    </row>
    <row r="1392" customFormat="false" ht="12.75" hidden="false" customHeight="false" outlineLevel="0" collapsed="false">
      <c r="K1392" s="268"/>
      <c r="L1392" s="268"/>
      <c r="AH1392" s="259"/>
      <c r="AL1392" s="259"/>
      <c r="AM1392" s="269"/>
      <c r="AR1392" s="270"/>
      <c r="AS1392" s="259"/>
    </row>
    <row r="1393" customFormat="false" ht="12.75" hidden="false" customHeight="false" outlineLevel="0" collapsed="false">
      <c r="K1393" s="268"/>
      <c r="L1393" s="268"/>
      <c r="AH1393" s="259"/>
      <c r="AL1393" s="259"/>
      <c r="AM1393" s="269"/>
      <c r="AR1393" s="270"/>
      <c r="AS1393" s="259"/>
    </row>
    <row r="1394" customFormat="false" ht="12.75" hidden="false" customHeight="false" outlineLevel="0" collapsed="false">
      <c r="K1394" s="268"/>
      <c r="L1394" s="268"/>
      <c r="AH1394" s="259"/>
      <c r="AL1394" s="259"/>
      <c r="AM1394" s="269"/>
      <c r="AR1394" s="270"/>
      <c r="AS1394" s="259"/>
    </row>
    <row r="1395" customFormat="false" ht="12.75" hidden="false" customHeight="false" outlineLevel="0" collapsed="false">
      <c r="K1395" s="268"/>
      <c r="L1395" s="268"/>
      <c r="AH1395" s="259"/>
      <c r="AL1395" s="259"/>
      <c r="AM1395" s="269"/>
      <c r="AR1395" s="270"/>
      <c r="AS1395" s="259"/>
    </row>
    <row r="1396" customFormat="false" ht="12.75" hidden="false" customHeight="false" outlineLevel="0" collapsed="false">
      <c r="K1396" s="268"/>
      <c r="L1396" s="268"/>
      <c r="AH1396" s="259"/>
      <c r="AL1396" s="259"/>
      <c r="AM1396" s="269"/>
      <c r="AR1396" s="270"/>
      <c r="AS1396" s="259"/>
    </row>
    <row r="1397" customFormat="false" ht="12.75" hidden="false" customHeight="false" outlineLevel="0" collapsed="false">
      <c r="K1397" s="268"/>
      <c r="L1397" s="268"/>
      <c r="AH1397" s="259"/>
      <c r="AL1397" s="259"/>
      <c r="AM1397" s="269"/>
      <c r="AR1397" s="270"/>
      <c r="AS1397" s="259"/>
    </row>
    <row r="1398" customFormat="false" ht="12.75" hidden="false" customHeight="false" outlineLevel="0" collapsed="false">
      <c r="K1398" s="268"/>
      <c r="L1398" s="268"/>
      <c r="AH1398" s="259"/>
      <c r="AL1398" s="259"/>
      <c r="AM1398" s="269"/>
      <c r="AR1398" s="270"/>
      <c r="AS1398" s="259"/>
    </row>
    <row r="1399" customFormat="false" ht="12.75" hidden="false" customHeight="false" outlineLevel="0" collapsed="false">
      <c r="K1399" s="268"/>
      <c r="L1399" s="268"/>
      <c r="AH1399" s="259"/>
      <c r="AL1399" s="259"/>
      <c r="AM1399" s="269"/>
      <c r="AR1399" s="270"/>
      <c r="AS1399" s="259"/>
    </row>
    <row r="1400" customFormat="false" ht="12.75" hidden="false" customHeight="false" outlineLevel="0" collapsed="false">
      <c r="K1400" s="268"/>
      <c r="L1400" s="268"/>
      <c r="AH1400" s="259"/>
      <c r="AL1400" s="259"/>
      <c r="AM1400" s="269"/>
      <c r="AR1400" s="270"/>
      <c r="AS1400" s="259"/>
    </row>
    <row r="1401" customFormat="false" ht="12.75" hidden="false" customHeight="false" outlineLevel="0" collapsed="false">
      <c r="K1401" s="268"/>
      <c r="L1401" s="268"/>
      <c r="AH1401" s="259"/>
      <c r="AL1401" s="259"/>
      <c r="AM1401" s="269"/>
      <c r="AR1401" s="270"/>
      <c r="AS1401" s="259"/>
    </row>
    <row r="1402" customFormat="false" ht="12.75" hidden="false" customHeight="false" outlineLevel="0" collapsed="false">
      <c r="K1402" s="268"/>
      <c r="L1402" s="268"/>
      <c r="AH1402" s="259"/>
      <c r="AL1402" s="259"/>
      <c r="AM1402" s="269"/>
      <c r="AR1402" s="270"/>
      <c r="AS1402" s="259"/>
    </row>
    <row r="1403" customFormat="false" ht="12.75" hidden="false" customHeight="false" outlineLevel="0" collapsed="false">
      <c r="K1403" s="268"/>
      <c r="L1403" s="268"/>
      <c r="AH1403" s="259"/>
      <c r="AL1403" s="259"/>
      <c r="AM1403" s="269"/>
      <c r="AR1403" s="270"/>
      <c r="AS1403" s="259"/>
    </row>
    <row r="1404" customFormat="false" ht="12.75" hidden="false" customHeight="false" outlineLevel="0" collapsed="false">
      <c r="K1404" s="268"/>
      <c r="L1404" s="268"/>
      <c r="AH1404" s="259"/>
      <c r="AL1404" s="259"/>
      <c r="AM1404" s="269"/>
      <c r="AR1404" s="270"/>
      <c r="AS1404" s="259"/>
    </row>
    <row r="1405" customFormat="false" ht="12.75" hidden="false" customHeight="false" outlineLevel="0" collapsed="false">
      <c r="K1405" s="268"/>
      <c r="L1405" s="268"/>
      <c r="AH1405" s="259"/>
      <c r="AL1405" s="259"/>
      <c r="AM1405" s="269"/>
      <c r="AR1405" s="270"/>
      <c r="AS1405" s="259"/>
    </row>
    <row r="1406" customFormat="false" ht="12.75" hidden="false" customHeight="false" outlineLevel="0" collapsed="false">
      <c r="K1406" s="268"/>
      <c r="L1406" s="268"/>
      <c r="AH1406" s="259"/>
      <c r="AL1406" s="259"/>
      <c r="AM1406" s="269"/>
      <c r="AR1406" s="270"/>
      <c r="AS1406" s="259"/>
    </row>
    <row r="1407" customFormat="false" ht="12.75" hidden="false" customHeight="false" outlineLevel="0" collapsed="false">
      <c r="K1407" s="268"/>
      <c r="L1407" s="268"/>
      <c r="AH1407" s="259"/>
      <c r="AL1407" s="259"/>
      <c r="AM1407" s="269"/>
      <c r="AR1407" s="270"/>
      <c r="AS1407" s="259"/>
    </row>
    <row r="1408" customFormat="false" ht="12.75" hidden="false" customHeight="false" outlineLevel="0" collapsed="false">
      <c r="K1408" s="268"/>
      <c r="L1408" s="268"/>
      <c r="AH1408" s="259"/>
      <c r="AL1408" s="259"/>
      <c r="AM1408" s="269"/>
      <c r="AR1408" s="270"/>
      <c r="AS1408" s="259"/>
    </row>
    <row r="1409" customFormat="false" ht="12.75" hidden="false" customHeight="false" outlineLevel="0" collapsed="false">
      <c r="K1409" s="268"/>
      <c r="L1409" s="268"/>
      <c r="AH1409" s="259"/>
      <c r="AL1409" s="259"/>
      <c r="AM1409" s="269"/>
      <c r="AR1409" s="270"/>
      <c r="AS1409" s="259"/>
    </row>
    <row r="1410" customFormat="false" ht="12.75" hidden="false" customHeight="false" outlineLevel="0" collapsed="false">
      <c r="K1410" s="268"/>
      <c r="L1410" s="268"/>
      <c r="AH1410" s="259"/>
      <c r="AL1410" s="259"/>
      <c r="AM1410" s="269"/>
      <c r="AR1410" s="270"/>
      <c r="AS1410" s="259"/>
    </row>
    <row r="1411" customFormat="false" ht="12.75" hidden="false" customHeight="false" outlineLevel="0" collapsed="false">
      <c r="K1411" s="268"/>
      <c r="L1411" s="268"/>
      <c r="AH1411" s="259"/>
      <c r="AL1411" s="259"/>
      <c r="AM1411" s="269"/>
      <c r="AR1411" s="270"/>
      <c r="AS1411" s="259"/>
    </row>
    <row r="1412" customFormat="false" ht="12.75" hidden="false" customHeight="false" outlineLevel="0" collapsed="false">
      <c r="K1412" s="268"/>
      <c r="L1412" s="268"/>
      <c r="AH1412" s="259"/>
      <c r="AL1412" s="259"/>
      <c r="AM1412" s="269"/>
      <c r="AR1412" s="270"/>
      <c r="AS1412" s="259"/>
    </row>
    <row r="1413" customFormat="false" ht="12.75" hidden="false" customHeight="false" outlineLevel="0" collapsed="false">
      <c r="K1413" s="268"/>
      <c r="L1413" s="268"/>
      <c r="AH1413" s="259"/>
      <c r="AL1413" s="259"/>
      <c r="AM1413" s="269"/>
      <c r="AR1413" s="270"/>
      <c r="AS1413" s="259"/>
    </row>
    <row r="1414" customFormat="false" ht="12.75" hidden="false" customHeight="false" outlineLevel="0" collapsed="false">
      <c r="K1414" s="268"/>
      <c r="L1414" s="268"/>
      <c r="AH1414" s="259"/>
      <c r="AL1414" s="259"/>
      <c r="AM1414" s="269"/>
      <c r="AR1414" s="270"/>
      <c r="AS1414" s="259"/>
    </row>
    <row r="1415" customFormat="false" ht="12.75" hidden="false" customHeight="false" outlineLevel="0" collapsed="false">
      <c r="K1415" s="268"/>
      <c r="L1415" s="268"/>
      <c r="AH1415" s="259"/>
      <c r="AL1415" s="259"/>
      <c r="AM1415" s="269"/>
      <c r="AR1415" s="270"/>
      <c r="AS1415" s="259"/>
    </row>
    <row r="1416" customFormat="false" ht="12.75" hidden="false" customHeight="false" outlineLevel="0" collapsed="false">
      <c r="K1416" s="268"/>
      <c r="L1416" s="268"/>
      <c r="AH1416" s="259"/>
      <c r="AL1416" s="259"/>
      <c r="AM1416" s="269"/>
      <c r="AR1416" s="270"/>
      <c r="AS1416" s="259"/>
    </row>
    <row r="1417" customFormat="false" ht="12.75" hidden="false" customHeight="false" outlineLevel="0" collapsed="false">
      <c r="K1417" s="268"/>
      <c r="L1417" s="268"/>
      <c r="AH1417" s="259"/>
      <c r="AL1417" s="259"/>
      <c r="AM1417" s="269"/>
      <c r="AR1417" s="270"/>
      <c r="AS1417" s="259"/>
    </row>
    <row r="1418" customFormat="false" ht="12.75" hidden="false" customHeight="false" outlineLevel="0" collapsed="false">
      <c r="K1418" s="268"/>
      <c r="L1418" s="268"/>
      <c r="AH1418" s="259"/>
      <c r="AL1418" s="259"/>
      <c r="AM1418" s="269"/>
      <c r="AR1418" s="270"/>
      <c r="AS1418" s="259"/>
    </row>
    <row r="1419" customFormat="false" ht="12.75" hidden="false" customHeight="false" outlineLevel="0" collapsed="false">
      <c r="K1419" s="268"/>
      <c r="L1419" s="268"/>
      <c r="AH1419" s="259"/>
      <c r="AL1419" s="259"/>
      <c r="AM1419" s="269"/>
      <c r="AR1419" s="270"/>
      <c r="AS1419" s="259"/>
    </row>
    <row r="1420" customFormat="false" ht="12.75" hidden="false" customHeight="false" outlineLevel="0" collapsed="false">
      <c r="K1420" s="268"/>
      <c r="L1420" s="268"/>
      <c r="AH1420" s="259"/>
      <c r="AL1420" s="259"/>
      <c r="AM1420" s="269"/>
      <c r="AR1420" s="270"/>
      <c r="AS1420" s="259"/>
    </row>
    <row r="1421" customFormat="false" ht="12.75" hidden="false" customHeight="false" outlineLevel="0" collapsed="false">
      <c r="K1421" s="268"/>
      <c r="L1421" s="268"/>
      <c r="AH1421" s="259"/>
      <c r="AL1421" s="259"/>
      <c r="AM1421" s="269"/>
      <c r="AR1421" s="270"/>
      <c r="AS1421" s="259"/>
    </row>
    <row r="1422" customFormat="false" ht="12.75" hidden="false" customHeight="false" outlineLevel="0" collapsed="false">
      <c r="K1422" s="268"/>
      <c r="L1422" s="268"/>
      <c r="AH1422" s="259"/>
      <c r="AL1422" s="259"/>
      <c r="AM1422" s="269"/>
      <c r="AR1422" s="270"/>
      <c r="AS1422" s="259"/>
    </row>
    <row r="1423" customFormat="false" ht="12.75" hidden="false" customHeight="false" outlineLevel="0" collapsed="false">
      <c r="K1423" s="268"/>
      <c r="L1423" s="268"/>
      <c r="AH1423" s="259"/>
      <c r="AL1423" s="259"/>
      <c r="AM1423" s="269"/>
      <c r="AR1423" s="270"/>
      <c r="AS1423" s="259"/>
    </row>
    <row r="1424" customFormat="false" ht="12.75" hidden="false" customHeight="false" outlineLevel="0" collapsed="false">
      <c r="K1424" s="268"/>
      <c r="L1424" s="268"/>
      <c r="AH1424" s="259"/>
      <c r="AL1424" s="259"/>
      <c r="AM1424" s="269"/>
      <c r="AR1424" s="270"/>
      <c r="AS1424" s="259"/>
    </row>
    <row r="1425" customFormat="false" ht="12.75" hidden="false" customHeight="false" outlineLevel="0" collapsed="false">
      <c r="K1425" s="268"/>
      <c r="L1425" s="268"/>
      <c r="AH1425" s="259"/>
      <c r="AL1425" s="259"/>
      <c r="AM1425" s="269"/>
      <c r="AR1425" s="270"/>
      <c r="AS1425" s="259"/>
    </row>
    <row r="1426" customFormat="false" ht="12.75" hidden="false" customHeight="false" outlineLevel="0" collapsed="false">
      <c r="K1426" s="268"/>
      <c r="L1426" s="268"/>
      <c r="AH1426" s="259"/>
      <c r="AL1426" s="259"/>
      <c r="AM1426" s="269"/>
      <c r="AR1426" s="270"/>
      <c r="AS1426" s="259"/>
    </row>
    <row r="1427" customFormat="false" ht="12.75" hidden="false" customHeight="false" outlineLevel="0" collapsed="false">
      <c r="K1427" s="268"/>
      <c r="L1427" s="268"/>
      <c r="AH1427" s="259"/>
      <c r="AL1427" s="259"/>
      <c r="AM1427" s="269"/>
      <c r="AR1427" s="270"/>
      <c r="AS1427" s="259"/>
    </row>
    <row r="1428" customFormat="false" ht="12.75" hidden="false" customHeight="false" outlineLevel="0" collapsed="false">
      <c r="K1428" s="268"/>
      <c r="L1428" s="268"/>
      <c r="AH1428" s="259"/>
      <c r="AL1428" s="259"/>
      <c r="AM1428" s="269"/>
      <c r="AR1428" s="270"/>
      <c r="AS1428" s="259"/>
    </row>
    <row r="1429" customFormat="false" ht="12.75" hidden="false" customHeight="false" outlineLevel="0" collapsed="false">
      <c r="K1429" s="268"/>
      <c r="L1429" s="268"/>
      <c r="AH1429" s="259"/>
      <c r="AL1429" s="259"/>
      <c r="AM1429" s="269"/>
      <c r="AR1429" s="270"/>
      <c r="AS1429" s="259"/>
    </row>
    <row r="1430" customFormat="false" ht="12.75" hidden="false" customHeight="false" outlineLevel="0" collapsed="false">
      <c r="K1430" s="268"/>
      <c r="L1430" s="268"/>
      <c r="AH1430" s="259"/>
      <c r="AL1430" s="259"/>
      <c r="AM1430" s="269"/>
      <c r="AR1430" s="270"/>
      <c r="AS1430" s="259"/>
    </row>
    <row r="1431" customFormat="false" ht="12.75" hidden="false" customHeight="false" outlineLevel="0" collapsed="false">
      <c r="K1431" s="268"/>
      <c r="L1431" s="268"/>
      <c r="AH1431" s="259"/>
      <c r="AL1431" s="259"/>
      <c r="AM1431" s="269"/>
      <c r="AR1431" s="270"/>
      <c r="AS1431" s="259"/>
    </row>
    <row r="1432" customFormat="false" ht="12.75" hidden="false" customHeight="false" outlineLevel="0" collapsed="false">
      <c r="K1432" s="268"/>
      <c r="L1432" s="268"/>
      <c r="AH1432" s="259"/>
      <c r="AL1432" s="259"/>
      <c r="AM1432" s="269"/>
      <c r="AR1432" s="270"/>
      <c r="AS1432" s="259"/>
    </row>
    <row r="1433" customFormat="false" ht="12.75" hidden="false" customHeight="false" outlineLevel="0" collapsed="false">
      <c r="K1433" s="268"/>
      <c r="L1433" s="268"/>
      <c r="AH1433" s="259"/>
      <c r="AL1433" s="259"/>
      <c r="AM1433" s="269"/>
      <c r="AR1433" s="270"/>
      <c r="AS1433" s="259"/>
    </row>
    <row r="1434" customFormat="false" ht="12.75" hidden="false" customHeight="false" outlineLevel="0" collapsed="false">
      <c r="K1434" s="268"/>
      <c r="L1434" s="268"/>
      <c r="AH1434" s="259"/>
      <c r="AL1434" s="259"/>
      <c r="AM1434" s="269"/>
      <c r="AR1434" s="270"/>
      <c r="AS1434" s="259"/>
    </row>
    <row r="1435" customFormat="false" ht="12.75" hidden="false" customHeight="false" outlineLevel="0" collapsed="false">
      <c r="K1435" s="268"/>
      <c r="L1435" s="268"/>
      <c r="AH1435" s="259"/>
      <c r="AL1435" s="259"/>
      <c r="AM1435" s="269"/>
      <c r="AR1435" s="270"/>
      <c r="AS1435" s="259"/>
    </row>
    <row r="1436" customFormat="false" ht="12.75" hidden="false" customHeight="false" outlineLevel="0" collapsed="false">
      <c r="K1436" s="268"/>
      <c r="L1436" s="268"/>
      <c r="AH1436" s="259"/>
      <c r="AL1436" s="259"/>
      <c r="AM1436" s="269"/>
      <c r="AR1436" s="270"/>
      <c r="AS1436" s="259"/>
    </row>
    <row r="1437" customFormat="false" ht="12.75" hidden="false" customHeight="false" outlineLevel="0" collapsed="false">
      <c r="K1437" s="268"/>
      <c r="L1437" s="268"/>
      <c r="AH1437" s="259"/>
      <c r="AL1437" s="259"/>
      <c r="AM1437" s="269"/>
      <c r="AR1437" s="270"/>
      <c r="AS1437" s="259"/>
    </row>
    <row r="1438" customFormat="false" ht="12.75" hidden="false" customHeight="false" outlineLevel="0" collapsed="false">
      <c r="K1438" s="268"/>
      <c r="L1438" s="268"/>
      <c r="AH1438" s="259"/>
      <c r="AL1438" s="259"/>
      <c r="AM1438" s="269"/>
      <c r="AR1438" s="270"/>
      <c r="AS1438" s="259"/>
    </row>
    <row r="1439" customFormat="false" ht="12.75" hidden="false" customHeight="false" outlineLevel="0" collapsed="false">
      <c r="K1439" s="268"/>
      <c r="L1439" s="268"/>
      <c r="AH1439" s="259"/>
      <c r="AL1439" s="259"/>
      <c r="AM1439" s="269"/>
      <c r="AR1439" s="270"/>
      <c r="AS1439" s="259"/>
    </row>
    <row r="1440" customFormat="false" ht="12.75" hidden="false" customHeight="false" outlineLevel="0" collapsed="false">
      <c r="K1440" s="268"/>
      <c r="L1440" s="268"/>
      <c r="AH1440" s="259"/>
      <c r="AL1440" s="259"/>
      <c r="AM1440" s="269"/>
      <c r="AR1440" s="270"/>
      <c r="AS1440" s="259"/>
    </row>
    <row r="1441" customFormat="false" ht="12.75" hidden="false" customHeight="false" outlineLevel="0" collapsed="false">
      <c r="K1441" s="268"/>
      <c r="L1441" s="268"/>
      <c r="AH1441" s="259"/>
      <c r="AL1441" s="259"/>
      <c r="AM1441" s="269"/>
      <c r="AR1441" s="270"/>
      <c r="AS1441" s="259"/>
    </row>
    <row r="1442" customFormat="false" ht="12.75" hidden="false" customHeight="false" outlineLevel="0" collapsed="false">
      <c r="K1442" s="268"/>
      <c r="L1442" s="268"/>
      <c r="AH1442" s="259"/>
      <c r="AL1442" s="259"/>
      <c r="AM1442" s="269"/>
      <c r="AR1442" s="270"/>
      <c r="AS1442" s="259"/>
    </row>
    <row r="1443" customFormat="false" ht="12.75" hidden="false" customHeight="false" outlineLevel="0" collapsed="false">
      <c r="K1443" s="268"/>
      <c r="L1443" s="268"/>
      <c r="AH1443" s="259"/>
      <c r="AL1443" s="259"/>
      <c r="AM1443" s="269"/>
      <c r="AR1443" s="270"/>
      <c r="AS1443" s="259"/>
    </row>
    <row r="1444" customFormat="false" ht="12.75" hidden="false" customHeight="false" outlineLevel="0" collapsed="false">
      <c r="K1444" s="268"/>
      <c r="L1444" s="268"/>
      <c r="AH1444" s="259"/>
      <c r="AL1444" s="259"/>
      <c r="AM1444" s="269"/>
      <c r="AR1444" s="270"/>
      <c r="AS1444" s="259"/>
    </row>
    <row r="1445" customFormat="false" ht="12.75" hidden="false" customHeight="false" outlineLevel="0" collapsed="false">
      <c r="K1445" s="268"/>
      <c r="L1445" s="268"/>
      <c r="AH1445" s="259"/>
      <c r="AL1445" s="259"/>
      <c r="AM1445" s="269"/>
      <c r="AR1445" s="270"/>
      <c r="AS1445" s="259"/>
    </row>
    <row r="1446" customFormat="false" ht="12.75" hidden="false" customHeight="false" outlineLevel="0" collapsed="false">
      <c r="K1446" s="268"/>
      <c r="L1446" s="268"/>
      <c r="AH1446" s="259"/>
      <c r="AL1446" s="259"/>
      <c r="AM1446" s="269"/>
      <c r="AR1446" s="270"/>
      <c r="AS1446" s="259"/>
    </row>
    <row r="1447" customFormat="false" ht="12.75" hidden="false" customHeight="false" outlineLevel="0" collapsed="false">
      <c r="K1447" s="268"/>
      <c r="L1447" s="268"/>
      <c r="AH1447" s="259"/>
      <c r="AL1447" s="259"/>
      <c r="AM1447" s="269"/>
      <c r="AR1447" s="270"/>
      <c r="AS1447" s="259"/>
    </row>
    <row r="1448" customFormat="false" ht="12.75" hidden="false" customHeight="false" outlineLevel="0" collapsed="false">
      <c r="K1448" s="268"/>
      <c r="L1448" s="268"/>
      <c r="AH1448" s="259"/>
      <c r="AL1448" s="259"/>
      <c r="AM1448" s="269"/>
      <c r="AR1448" s="270"/>
      <c r="AS1448" s="259"/>
    </row>
    <row r="1449" customFormat="false" ht="12.75" hidden="false" customHeight="false" outlineLevel="0" collapsed="false">
      <c r="K1449" s="268"/>
      <c r="L1449" s="268"/>
      <c r="AH1449" s="259"/>
      <c r="AL1449" s="259"/>
      <c r="AM1449" s="269"/>
      <c r="AR1449" s="270"/>
      <c r="AS1449" s="259"/>
    </row>
    <row r="1450" customFormat="false" ht="12.75" hidden="false" customHeight="false" outlineLevel="0" collapsed="false">
      <c r="K1450" s="268"/>
      <c r="L1450" s="268"/>
      <c r="AH1450" s="259"/>
      <c r="AL1450" s="259"/>
      <c r="AM1450" s="269"/>
      <c r="AR1450" s="270"/>
      <c r="AS1450" s="259"/>
    </row>
    <row r="1451" customFormat="false" ht="12.75" hidden="false" customHeight="false" outlineLevel="0" collapsed="false">
      <c r="K1451" s="268"/>
      <c r="L1451" s="268"/>
      <c r="AH1451" s="259"/>
      <c r="AL1451" s="259"/>
      <c r="AM1451" s="269"/>
      <c r="AR1451" s="270"/>
      <c r="AS1451" s="259"/>
    </row>
    <row r="1452" customFormat="false" ht="12.75" hidden="false" customHeight="false" outlineLevel="0" collapsed="false">
      <c r="K1452" s="268"/>
      <c r="L1452" s="268"/>
      <c r="AH1452" s="259"/>
      <c r="AL1452" s="259"/>
      <c r="AM1452" s="269"/>
      <c r="AR1452" s="270"/>
      <c r="AS1452" s="259"/>
    </row>
    <row r="1453" customFormat="false" ht="12.75" hidden="false" customHeight="false" outlineLevel="0" collapsed="false">
      <c r="K1453" s="268"/>
      <c r="L1453" s="268"/>
      <c r="AH1453" s="259"/>
      <c r="AL1453" s="259"/>
      <c r="AM1453" s="269"/>
      <c r="AR1453" s="270"/>
      <c r="AS1453" s="259"/>
    </row>
    <row r="1454" customFormat="false" ht="12.75" hidden="false" customHeight="false" outlineLevel="0" collapsed="false">
      <c r="K1454" s="268"/>
      <c r="L1454" s="268"/>
      <c r="AH1454" s="259"/>
      <c r="AL1454" s="259"/>
      <c r="AM1454" s="269"/>
      <c r="AR1454" s="270"/>
      <c r="AS1454" s="259"/>
    </row>
    <row r="1455" customFormat="false" ht="12.75" hidden="false" customHeight="false" outlineLevel="0" collapsed="false">
      <c r="K1455" s="268"/>
      <c r="L1455" s="268"/>
      <c r="AH1455" s="259"/>
      <c r="AL1455" s="259"/>
      <c r="AM1455" s="269"/>
      <c r="AR1455" s="270"/>
      <c r="AS1455" s="259"/>
    </row>
    <row r="1456" customFormat="false" ht="12.75" hidden="false" customHeight="false" outlineLevel="0" collapsed="false">
      <c r="K1456" s="268"/>
      <c r="L1456" s="268"/>
      <c r="AH1456" s="259"/>
      <c r="AL1456" s="259"/>
      <c r="AM1456" s="269"/>
      <c r="AR1456" s="270"/>
      <c r="AS1456" s="259"/>
    </row>
    <row r="1457" customFormat="false" ht="12.75" hidden="false" customHeight="false" outlineLevel="0" collapsed="false">
      <c r="K1457" s="268"/>
      <c r="L1457" s="268"/>
      <c r="AH1457" s="259"/>
      <c r="AL1457" s="259"/>
      <c r="AM1457" s="269"/>
      <c r="AR1457" s="270"/>
      <c r="AS1457" s="259"/>
    </row>
    <row r="1458" customFormat="false" ht="12.75" hidden="false" customHeight="false" outlineLevel="0" collapsed="false">
      <c r="K1458" s="268"/>
      <c r="L1458" s="268"/>
      <c r="AH1458" s="259"/>
      <c r="AL1458" s="259"/>
      <c r="AM1458" s="269"/>
      <c r="AR1458" s="270"/>
      <c r="AS1458" s="259"/>
    </row>
    <row r="1459" customFormat="false" ht="12.75" hidden="false" customHeight="false" outlineLevel="0" collapsed="false">
      <c r="K1459" s="268"/>
      <c r="L1459" s="268"/>
      <c r="AH1459" s="259"/>
      <c r="AL1459" s="259"/>
      <c r="AM1459" s="269"/>
      <c r="AR1459" s="270"/>
      <c r="AS1459" s="259"/>
    </row>
    <row r="1460" customFormat="false" ht="12.75" hidden="false" customHeight="false" outlineLevel="0" collapsed="false">
      <c r="K1460" s="268"/>
      <c r="L1460" s="268"/>
      <c r="AH1460" s="259"/>
      <c r="AL1460" s="259"/>
      <c r="AM1460" s="269"/>
      <c r="AR1460" s="270"/>
      <c r="AS1460" s="259"/>
    </row>
    <row r="1461" customFormat="false" ht="12.75" hidden="false" customHeight="false" outlineLevel="0" collapsed="false">
      <c r="K1461" s="268"/>
      <c r="L1461" s="268"/>
      <c r="AH1461" s="259"/>
      <c r="AL1461" s="259"/>
      <c r="AM1461" s="269"/>
      <c r="AR1461" s="270"/>
      <c r="AS1461" s="259"/>
    </row>
    <row r="1462" customFormat="false" ht="12.75" hidden="false" customHeight="false" outlineLevel="0" collapsed="false">
      <c r="K1462" s="268"/>
      <c r="L1462" s="268"/>
      <c r="AH1462" s="259"/>
      <c r="AL1462" s="259"/>
      <c r="AM1462" s="269"/>
      <c r="AR1462" s="270"/>
      <c r="AS1462" s="259"/>
    </row>
    <row r="1463" customFormat="false" ht="12.75" hidden="false" customHeight="false" outlineLevel="0" collapsed="false">
      <c r="K1463" s="268"/>
      <c r="L1463" s="268"/>
      <c r="AH1463" s="259"/>
      <c r="AL1463" s="259"/>
      <c r="AM1463" s="269"/>
      <c r="AR1463" s="270"/>
      <c r="AS1463" s="259"/>
    </row>
    <row r="1464" customFormat="false" ht="12.75" hidden="false" customHeight="false" outlineLevel="0" collapsed="false">
      <c r="K1464" s="268"/>
      <c r="L1464" s="268"/>
      <c r="AH1464" s="259"/>
      <c r="AL1464" s="259"/>
      <c r="AM1464" s="269"/>
      <c r="AR1464" s="270"/>
      <c r="AS1464" s="259"/>
    </row>
    <row r="1465" customFormat="false" ht="12.75" hidden="false" customHeight="false" outlineLevel="0" collapsed="false">
      <c r="K1465" s="268"/>
      <c r="L1465" s="268"/>
      <c r="AH1465" s="259"/>
      <c r="AL1465" s="259"/>
      <c r="AM1465" s="269"/>
      <c r="AR1465" s="270"/>
      <c r="AS1465" s="259"/>
    </row>
    <row r="1466" customFormat="false" ht="12.75" hidden="false" customHeight="false" outlineLevel="0" collapsed="false">
      <c r="K1466" s="268"/>
      <c r="L1466" s="268"/>
      <c r="AH1466" s="259"/>
      <c r="AL1466" s="259"/>
      <c r="AM1466" s="269"/>
      <c r="AR1466" s="270"/>
      <c r="AS1466" s="259"/>
    </row>
    <row r="1467" customFormat="false" ht="12.75" hidden="false" customHeight="false" outlineLevel="0" collapsed="false">
      <c r="K1467" s="268"/>
      <c r="L1467" s="268"/>
      <c r="AH1467" s="259"/>
      <c r="AL1467" s="259"/>
      <c r="AM1467" s="269"/>
      <c r="AR1467" s="270"/>
      <c r="AS1467" s="259"/>
    </row>
    <row r="1468" customFormat="false" ht="12.75" hidden="false" customHeight="false" outlineLevel="0" collapsed="false">
      <c r="K1468" s="268"/>
      <c r="L1468" s="268"/>
      <c r="AH1468" s="259"/>
      <c r="AL1468" s="259"/>
      <c r="AM1468" s="269"/>
      <c r="AR1468" s="270"/>
      <c r="AS1468" s="259"/>
    </row>
    <row r="1469" customFormat="false" ht="12.75" hidden="false" customHeight="false" outlineLevel="0" collapsed="false">
      <c r="K1469" s="268"/>
      <c r="L1469" s="268"/>
      <c r="AH1469" s="259"/>
      <c r="AL1469" s="259"/>
      <c r="AM1469" s="269"/>
      <c r="AR1469" s="270"/>
      <c r="AS1469" s="259"/>
    </row>
    <row r="1470" customFormat="false" ht="12.75" hidden="false" customHeight="false" outlineLevel="0" collapsed="false">
      <c r="K1470" s="268"/>
      <c r="L1470" s="268"/>
      <c r="AH1470" s="259"/>
      <c r="AL1470" s="259"/>
      <c r="AM1470" s="269"/>
      <c r="AR1470" s="270"/>
      <c r="AS1470" s="259"/>
    </row>
    <row r="1471" customFormat="false" ht="12.75" hidden="false" customHeight="false" outlineLevel="0" collapsed="false">
      <c r="K1471" s="268"/>
      <c r="L1471" s="268"/>
      <c r="AH1471" s="259"/>
      <c r="AL1471" s="259"/>
      <c r="AM1471" s="269"/>
      <c r="AR1471" s="270"/>
      <c r="AS1471" s="259"/>
    </row>
    <row r="1472" customFormat="false" ht="12.75" hidden="false" customHeight="false" outlineLevel="0" collapsed="false">
      <c r="K1472" s="268"/>
      <c r="L1472" s="268"/>
      <c r="AH1472" s="259"/>
      <c r="AL1472" s="259"/>
      <c r="AM1472" s="269"/>
      <c r="AR1472" s="270"/>
      <c r="AS1472" s="259"/>
    </row>
    <row r="1473" customFormat="false" ht="12.75" hidden="false" customHeight="false" outlineLevel="0" collapsed="false">
      <c r="K1473" s="268"/>
      <c r="L1473" s="268"/>
      <c r="AH1473" s="259"/>
      <c r="AL1473" s="259"/>
      <c r="AM1473" s="269"/>
      <c r="AR1473" s="270"/>
      <c r="AS1473" s="259"/>
    </row>
    <row r="1474" customFormat="false" ht="12.75" hidden="false" customHeight="false" outlineLevel="0" collapsed="false">
      <c r="K1474" s="268"/>
      <c r="L1474" s="268"/>
      <c r="AH1474" s="259"/>
      <c r="AL1474" s="259"/>
      <c r="AM1474" s="269"/>
      <c r="AR1474" s="270"/>
      <c r="AS1474" s="259"/>
    </row>
    <row r="1475" customFormat="false" ht="12.75" hidden="false" customHeight="false" outlineLevel="0" collapsed="false">
      <c r="K1475" s="268"/>
      <c r="L1475" s="268"/>
      <c r="AH1475" s="259"/>
      <c r="AL1475" s="259"/>
      <c r="AM1475" s="269"/>
      <c r="AR1475" s="270"/>
      <c r="AS1475" s="259"/>
    </row>
    <row r="1476" customFormat="false" ht="12.75" hidden="false" customHeight="false" outlineLevel="0" collapsed="false">
      <c r="K1476" s="268"/>
      <c r="L1476" s="268"/>
      <c r="AH1476" s="259"/>
      <c r="AL1476" s="259"/>
      <c r="AM1476" s="269"/>
      <c r="AR1476" s="270"/>
      <c r="AS1476" s="259"/>
    </row>
    <row r="1477" customFormat="false" ht="12.75" hidden="false" customHeight="false" outlineLevel="0" collapsed="false">
      <c r="K1477" s="268"/>
      <c r="L1477" s="268"/>
      <c r="AH1477" s="259"/>
      <c r="AL1477" s="259"/>
      <c r="AM1477" s="269"/>
      <c r="AR1477" s="270"/>
      <c r="AS1477" s="259"/>
    </row>
    <row r="1478" customFormat="false" ht="12.75" hidden="false" customHeight="false" outlineLevel="0" collapsed="false">
      <c r="K1478" s="268"/>
      <c r="L1478" s="268"/>
      <c r="AH1478" s="259"/>
      <c r="AL1478" s="259"/>
      <c r="AM1478" s="269"/>
      <c r="AR1478" s="270"/>
      <c r="AS1478" s="259"/>
    </row>
    <row r="1479" customFormat="false" ht="12.75" hidden="false" customHeight="false" outlineLevel="0" collapsed="false">
      <c r="K1479" s="268"/>
      <c r="L1479" s="268"/>
      <c r="AH1479" s="259"/>
      <c r="AL1479" s="259"/>
      <c r="AM1479" s="269"/>
      <c r="AR1479" s="270"/>
      <c r="AS1479" s="259"/>
    </row>
    <row r="1480" customFormat="false" ht="12.75" hidden="false" customHeight="false" outlineLevel="0" collapsed="false">
      <c r="K1480" s="268"/>
      <c r="L1480" s="268"/>
      <c r="AH1480" s="259"/>
      <c r="AL1480" s="259"/>
      <c r="AM1480" s="269"/>
      <c r="AR1480" s="270"/>
      <c r="AS1480" s="259"/>
    </row>
    <row r="1481" customFormat="false" ht="12.75" hidden="false" customHeight="false" outlineLevel="0" collapsed="false">
      <c r="K1481" s="268"/>
      <c r="L1481" s="268"/>
      <c r="AH1481" s="259"/>
      <c r="AL1481" s="259"/>
      <c r="AM1481" s="269"/>
      <c r="AR1481" s="270"/>
      <c r="AS1481" s="259"/>
    </row>
    <row r="1482" customFormat="false" ht="12.75" hidden="false" customHeight="false" outlineLevel="0" collapsed="false">
      <c r="K1482" s="268"/>
      <c r="L1482" s="268"/>
      <c r="AH1482" s="259"/>
      <c r="AL1482" s="259"/>
      <c r="AM1482" s="269"/>
      <c r="AR1482" s="270"/>
      <c r="AS1482" s="259"/>
    </row>
    <row r="1483" customFormat="false" ht="12.75" hidden="false" customHeight="false" outlineLevel="0" collapsed="false">
      <c r="K1483" s="268"/>
      <c r="L1483" s="268"/>
      <c r="AH1483" s="259"/>
      <c r="AL1483" s="259"/>
      <c r="AM1483" s="269"/>
      <c r="AR1483" s="270"/>
      <c r="AS1483" s="259"/>
    </row>
    <row r="1484" customFormat="false" ht="12.75" hidden="false" customHeight="false" outlineLevel="0" collapsed="false">
      <c r="K1484" s="268"/>
      <c r="L1484" s="268"/>
      <c r="AH1484" s="259"/>
      <c r="AL1484" s="259"/>
      <c r="AM1484" s="269"/>
      <c r="AR1484" s="270"/>
      <c r="AS1484" s="259"/>
    </row>
    <row r="1485" customFormat="false" ht="12.75" hidden="false" customHeight="false" outlineLevel="0" collapsed="false">
      <c r="K1485" s="268"/>
      <c r="L1485" s="268"/>
      <c r="AH1485" s="259"/>
      <c r="AL1485" s="259"/>
      <c r="AM1485" s="269"/>
      <c r="AR1485" s="270"/>
      <c r="AS1485" s="259"/>
    </row>
    <row r="1486" customFormat="false" ht="12.75" hidden="false" customHeight="false" outlineLevel="0" collapsed="false">
      <c r="K1486" s="268"/>
      <c r="L1486" s="268"/>
      <c r="AH1486" s="259"/>
      <c r="AL1486" s="259"/>
      <c r="AM1486" s="269"/>
      <c r="AR1486" s="270"/>
      <c r="AS1486" s="259"/>
    </row>
    <row r="1487" customFormat="false" ht="12.75" hidden="false" customHeight="false" outlineLevel="0" collapsed="false">
      <c r="K1487" s="268"/>
      <c r="L1487" s="268"/>
      <c r="AH1487" s="259"/>
      <c r="AL1487" s="259"/>
      <c r="AM1487" s="269"/>
      <c r="AR1487" s="270"/>
      <c r="AS1487" s="259"/>
    </row>
    <row r="1488" customFormat="false" ht="12.75" hidden="false" customHeight="false" outlineLevel="0" collapsed="false">
      <c r="K1488" s="268"/>
      <c r="L1488" s="268"/>
      <c r="AH1488" s="259"/>
      <c r="AL1488" s="259"/>
      <c r="AM1488" s="269"/>
      <c r="AR1488" s="270"/>
      <c r="AS1488" s="259"/>
    </row>
    <row r="1489" customFormat="false" ht="12.75" hidden="false" customHeight="false" outlineLevel="0" collapsed="false">
      <c r="K1489" s="268"/>
      <c r="L1489" s="268"/>
      <c r="AH1489" s="259"/>
      <c r="AL1489" s="259"/>
      <c r="AM1489" s="269"/>
      <c r="AR1489" s="270"/>
      <c r="AS1489" s="259"/>
    </row>
    <row r="1490" customFormat="false" ht="12.75" hidden="false" customHeight="false" outlineLevel="0" collapsed="false">
      <c r="K1490" s="268"/>
      <c r="L1490" s="268"/>
      <c r="AH1490" s="259"/>
      <c r="AL1490" s="259"/>
      <c r="AM1490" s="269"/>
      <c r="AR1490" s="270"/>
      <c r="AS1490" s="259"/>
    </row>
    <row r="1491" customFormat="false" ht="12.75" hidden="false" customHeight="false" outlineLevel="0" collapsed="false">
      <c r="K1491" s="268"/>
      <c r="L1491" s="268"/>
      <c r="AH1491" s="259"/>
      <c r="AL1491" s="259"/>
      <c r="AM1491" s="269"/>
      <c r="AR1491" s="270"/>
      <c r="AS1491" s="259"/>
    </row>
    <row r="1492" customFormat="false" ht="12.75" hidden="false" customHeight="false" outlineLevel="0" collapsed="false">
      <c r="K1492" s="268"/>
      <c r="L1492" s="268"/>
      <c r="AH1492" s="259"/>
      <c r="AL1492" s="259"/>
      <c r="AM1492" s="269"/>
      <c r="AR1492" s="270"/>
      <c r="AS1492" s="259"/>
    </row>
    <row r="1493" customFormat="false" ht="12.75" hidden="false" customHeight="false" outlineLevel="0" collapsed="false">
      <c r="K1493" s="268"/>
      <c r="L1493" s="268"/>
      <c r="AH1493" s="259"/>
      <c r="AL1493" s="259"/>
      <c r="AM1493" s="269"/>
      <c r="AR1493" s="270"/>
      <c r="AS1493" s="259"/>
    </row>
    <row r="1494" customFormat="false" ht="12.75" hidden="false" customHeight="false" outlineLevel="0" collapsed="false">
      <c r="K1494" s="268"/>
      <c r="L1494" s="268"/>
      <c r="AH1494" s="259"/>
      <c r="AL1494" s="259"/>
      <c r="AM1494" s="269"/>
      <c r="AR1494" s="270"/>
      <c r="AS1494" s="259"/>
    </row>
    <row r="1495" customFormat="false" ht="12.75" hidden="false" customHeight="false" outlineLevel="0" collapsed="false">
      <c r="K1495" s="268"/>
      <c r="L1495" s="268"/>
      <c r="AH1495" s="259"/>
      <c r="AL1495" s="259"/>
      <c r="AM1495" s="269"/>
      <c r="AR1495" s="270"/>
      <c r="AS1495" s="259"/>
    </row>
    <row r="1496" customFormat="false" ht="12.75" hidden="false" customHeight="false" outlineLevel="0" collapsed="false">
      <c r="K1496" s="268"/>
      <c r="L1496" s="268"/>
      <c r="AH1496" s="259"/>
      <c r="AL1496" s="259"/>
      <c r="AM1496" s="269"/>
      <c r="AR1496" s="270"/>
      <c r="AS1496" s="259"/>
    </row>
    <row r="1497" customFormat="false" ht="12.75" hidden="false" customHeight="false" outlineLevel="0" collapsed="false">
      <c r="K1497" s="268"/>
      <c r="L1497" s="268"/>
      <c r="AH1497" s="259"/>
      <c r="AL1497" s="259"/>
      <c r="AM1497" s="269"/>
      <c r="AR1497" s="270"/>
      <c r="AS1497" s="259"/>
    </row>
    <row r="1498" customFormat="false" ht="12.75" hidden="false" customHeight="false" outlineLevel="0" collapsed="false">
      <c r="K1498" s="268"/>
      <c r="L1498" s="268"/>
      <c r="AH1498" s="259"/>
      <c r="AL1498" s="259"/>
      <c r="AM1498" s="269"/>
      <c r="AR1498" s="270"/>
      <c r="AS1498" s="259"/>
    </row>
    <row r="1499" customFormat="false" ht="12.75" hidden="false" customHeight="false" outlineLevel="0" collapsed="false">
      <c r="K1499" s="268"/>
      <c r="L1499" s="268"/>
      <c r="AH1499" s="259"/>
      <c r="AL1499" s="259"/>
      <c r="AM1499" s="269"/>
      <c r="AR1499" s="270"/>
      <c r="AS1499" s="259"/>
    </row>
    <row r="1500" customFormat="false" ht="12.75" hidden="false" customHeight="false" outlineLevel="0" collapsed="false">
      <c r="K1500" s="268"/>
      <c r="L1500" s="268"/>
      <c r="AH1500" s="259"/>
      <c r="AL1500" s="259"/>
      <c r="AM1500" s="269"/>
      <c r="AR1500" s="270"/>
      <c r="AS1500" s="259"/>
    </row>
    <row r="1501" customFormat="false" ht="12.75" hidden="false" customHeight="false" outlineLevel="0" collapsed="false">
      <c r="K1501" s="268"/>
      <c r="L1501" s="268"/>
      <c r="AH1501" s="259"/>
      <c r="AL1501" s="259"/>
      <c r="AM1501" s="269"/>
      <c r="AR1501" s="270"/>
      <c r="AS1501" s="259"/>
    </row>
    <row r="1502" customFormat="false" ht="12.75" hidden="false" customHeight="false" outlineLevel="0" collapsed="false">
      <c r="K1502" s="268"/>
      <c r="L1502" s="268"/>
      <c r="AH1502" s="259"/>
      <c r="AL1502" s="259"/>
      <c r="AM1502" s="269"/>
      <c r="AR1502" s="270"/>
      <c r="AS1502" s="259"/>
    </row>
    <row r="1503" customFormat="false" ht="12.75" hidden="false" customHeight="false" outlineLevel="0" collapsed="false">
      <c r="K1503" s="268"/>
      <c r="L1503" s="268"/>
      <c r="AH1503" s="259"/>
      <c r="AL1503" s="259"/>
      <c r="AM1503" s="269"/>
      <c r="AR1503" s="270"/>
      <c r="AS1503" s="259"/>
    </row>
    <row r="1504" customFormat="false" ht="12.75" hidden="false" customHeight="false" outlineLevel="0" collapsed="false">
      <c r="K1504" s="268"/>
      <c r="L1504" s="268"/>
      <c r="AH1504" s="259"/>
      <c r="AL1504" s="259"/>
      <c r="AM1504" s="269"/>
      <c r="AR1504" s="270"/>
      <c r="AS1504" s="259"/>
    </row>
    <row r="1505" customFormat="false" ht="12.75" hidden="false" customHeight="false" outlineLevel="0" collapsed="false">
      <c r="K1505" s="268"/>
      <c r="L1505" s="268"/>
      <c r="AH1505" s="259"/>
      <c r="AL1505" s="259"/>
      <c r="AM1505" s="269"/>
      <c r="AR1505" s="270"/>
      <c r="AS1505" s="259"/>
    </row>
    <row r="1506" customFormat="false" ht="12.75" hidden="false" customHeight="false" outlineLevel="0" collapsed="false">
      <c r="K1506" s="268"/>
      <c r="L1506" s="268"/>
      <c r="AH1506" s="259"/>
      <c r="AL1506" s="259"/>
      <c r="AM1506" s="269"/>
      <c r="AR1506" s="270"/>
      <c r="AS1506" s="259"/>
    </row>
    <row r="1507" customFormat="false" ht="12.75" hidden="false" customHeight="false" outlineLevel="0" collapsed="false">
      <c r="K1507" s="268"/>
      <c r="L1507" s="268"/>
      <c r="AH1507" s="259"/>
      <c r="AL1507" s="259"/>
      <c r="AM1507" s="269"/>
      <c r="AR1507" s="270"/>
      <c r="AS1507" s="259"/>
    </row>
    <row r="1508" customFormat="false" ht="12.75" hidden="false" customHeight="false" outlineLevel="0" collapsed="false">
      <c r="K1508" s="268"/>
      <c r="L1508" s="268"/>
      <c r="AH1508" s="259"/>
      <c r="AL1508" s="259"/>
      <c r="AM1508" s="269"/>
      <c r="AR1508" s="270"/>
      <c r="AS1508" s="259"/>
    </row>
    <row r="1509" customFormat="false" ht="12.75" hidden="false" customHeight="false" outlineLevel="0" collapsed="false">
      <c r="K1509" s="268"/>
      <c r="L1509" s="268"/>
      <c r="AH1509" s="259"/>
      <c r="AL1509" s="259"/>
      <c r="AM1509" s="269"/>
      <c r="AR1509" s="270"/>
      <c r="AS1509" s="259"/>
    </row>
    <row r="1510" customFormat="false" ht="12.75" hidden="false" customHeight="false" outlineLevel="0" collapsed="false">
      <c r="K1510" s="268"/>
      <c r="L1510" s="268"/>
      <c r="AH1510" s="259"/>
      <c r="AL1510" s="259"/>
      <c r="AM1510" s="269"/>
      <c r="AR1510" s="270"/>
      <c r="AS1510" s="259"/>
    </row>
    <row r="1511" customFormat="false" ht="12.75" hidden="false" customHeight="false" outlineLevel="0" collapsed="false">
      <c r="K1511" s="268"/>
      <c r="L1511" s="268"/>
      <c r="AH1511" s="259"/>
      <c r="AL1511" s="259"/>
      <c r="AM1511" s="269"/>
      <c r="AR1511" s="270"/>
      <c r="AS1511" s="259"/>
    </row>
    <row r="1512" customFormat="false" ht="12.75" hidden="false" customHeight="false" outlineLevel="0" collapsed="false">
      <c r="K1512" s="268"/>
      <c r="L1512" s="268"/>
      <c r="AH1512" s="259"/>
      <c r="AL1512" s="259"/>
      <c r="AM1512" s="269"/>
      <c r="AR1512" s="270"/>
      <c r="AS1512" s="259"/>
    </row>
    <row r="1513" customFormat="false" ht="12.75" hidden="false" customHeight="false" outlineLevel="0" collapsed="false">
      <c r="K1513" s="268"/>
      <c r="L1513" s="268"/>
      <c r="AH1513" s="259"/>
      <c r="AL1513" s="259"/>
      <c r="AM1513" s="269"/>
      <c r="AR1513" s="270"/>
      <c r="AS1513" s="259"/>
    </row>
    <row r="1514" customFormat="false" ht="12.75" hidden="false" customHeight="false" outlineLevel="0" collapsed="false">
      <c r="K1514" s="268"/>
      <c r="L1514" s="268"/>
      <c r="AH1514" s="259"/>
      <c r="AL1514" s="259"/>
      <c r="AM1514" s="269"/>
      <c r="AR1514" s="270"/>
      <c r="AS1514" s="259"/>
    </row>
    <row r="1515" customFormat="false" ht="12.75" hidden="false" customHeight="false" outlineLevel="0" collapsed="false">
      <c r="K1515" s="268"/>
      <c r="L1515" s="268"/>
      <c r="AH1515" s="259"/>
      <c r="AL1515" s="259"/>
      <c r="AM1515" s="269"/>
      <c r="AR1515" s="270"/>
      <c r="AS1515" s="259"/>
    </row>
    <row r="1516" customFormat="false" ht="12.75" hidden="false" customHeight="false" outlineLevel="0" collapsed="false">
      <c r="K1516" s="268"/>
      <c r="L1516" s="268"/>
      <c r="AH1516" s="259"/>
      <c r="AL1516" s="259"/>
      <c r="AM1516" s="269"/>
      <c r="AR1516" s="270"/>
      <c r="AS1516" s="259"/>
    </row>
    <row r="1517" customFormat="false" ht="12.75" hidden="false" customHeight="false" outlineLevel="0" collapsed="false">
      <c r="K1517" s="268"/>
      <c r="L1517" s="268"/>
      <c r="AH1517" s="259"/>
      <c r="AL1517" s="259"/>
      <c r="AM1517" s="269"/>
      <c r="AR1517" s="270"/>
      <c r="AS1517" s="259"/>
    </row>
    <row r="1518" customFormat="false" ht="12.75" hidden="false" customHeight="false" outlineLevel="0" collapsed="false">
      <c r="K1518" s="268"/>
      <c r="L1518" s="268"/>
      <c r="AH1518" s="259"/>
      <c r="AL1518" s="259"/>
      <c r="AM1518" s="269"/>
      <c r="AR1518" s="270"/>
      <c r="AS1518" s="259"/>
    </row>
    <row r="1519" customFormat="false" ht="12.75" hidden="false" customHeight="false" outlineLevel="0" collapsed="false">
      <c r="K1519" s="268"/>
      <c r="L1519" s="268"/>
      <c r="AH1519" s="259"/>
      <c r="AL1519" s="259"/>
      <c r="AM1519" s="269"/>
      <c r="AR1519" s="270"/>
      <c r="AS1519" s="259"/>
    </row>
    <row r="1520" customFormat="false" ht="12.75" hidden="false" customHeight="false" outlineLevel="0" collapsed="false">
      <c r="K1520" s="268"/>
      <c r="L1520" s="268"/>
      <c r="AH1520" s="259"/>
      <c r="AL1520" s="259"/>
      <c r="AM1520" s="269"/>
      <c r="AR1520" s="270"/>
      <c r="AS1520" s="259"/>
    </row>
    <row r="1521" customFormat="false" ht="12.75" hidden="false" customHeight="false" outlineLevel="0" collapsed="false">
      <c r="K1521" s="268"/>
      <c r="L1521" s="268"/>
      <c r="AH1521" s="259"/>
      <c r="AL1521" s="259"/>
      <c r="AM1521" s="269"/>
      <c r="AR1521" s="270"/>
      <c r="AS1521" s="259"/>
    </row>
    <row r="1522" customFormat="false" ht="12.75" hidden="false" customHeight="false" outlineLevel="0" collapsed="false">
      <c r="K1522" s="268"/>
      <c r="L1522" s="268"/>
      <c r="AH1522" s="259"/>
      <c r="AL1522" s="259"/>
      <c r="AM1522" s="269"/>
      <c r="AR1522" s="270"/>
      <c r="AS1522" s="259"/>
    </row>
    <row r="1523" customFormat="false" ht="12.75" hidden="false" customHeight="false" outlineLevel="0" collapsed="false">
      <c r="K1523" s="268"/>
      <c r="L1523" s="268"/>
      <c r="AH1523" s="259"/>
      <c r="AL1523" s="259"/>
      <c r="AM1523" s="269"/>
      <c r="AR1523" s="270"/>
      <c r="AS1523" s="259"/>
    </row>
    <row r="1524" customFormat="false" ht="12.75" hidden="false" customHeight="false" outlineLevel="0" collapsed="false">
      <c r="K1524" s="268"/>
      <c r="L1524" s="268"/>
      <c r="AH1524" s="259"/>
      <c r="AL1524" s="259"/>
      <c r="AM1524" s="269"/>
      <c r="AR1524" s="270"/>
      <c r="AS1524" s="259"/>
    </row>
    <row r="1525" customFormat="false" ht="12.75" hidden="false" customHeight="false" outlineLevel="0" collapsed="false">
      <c r="K1525" s="268"/>
      <c r="L1525" s="268"/>
      <c r="AH1525" s="259"/>
      <c r="AL1525" s="259"/>
      <c r="AM1525" s="269"/>
      <c r="AR1525" s="270"/>
      <c r="AS1525" s="259"/>
    </row>
    <row r="1526" customFormat="false" ht="12.75" hidden="false" customHeight="false" outlineLevel="0" collapsed="false">
      <c r="K1526" s="268"/>
      <c r="L1526" s="268"/>
      <c r="AH1526" s="259"/>
      <c r="AL1526" s="259"/>
      <c r="AM1526" s="269"/>
      <c r="AR1526" s="270"/>
      <c r="AS1526" s="259"/>
    </row>
    <row r="1527" customFormat="false" ht="12.75" hidden="false" customHeight="false" outlineLevel="0" collapsed="false">
      <c r="K1527" s="268"/>
      <c r="L1527" s="268"/>
      <c r="AH1527" s="259"/>
      <c r="AL1527" s="259"/>
      <c r="AM1527" s="269"/>
      <c r="AR1527" s="270"/>
      <c r="AS1527" s="259"/>
    </row>
    <row r="1528" customFormat="false" ht="12.75" hidden="false" customHeight="false" outlineLevel="0" collapsed="false">
      <c r="K1528" s="268"/>
      <c r="L1528" s="268"/>
      <c r="AH1528" s="259"/>
      <c r="AL1528" s="259"/>
      <c r="AM1528" s="269"/>
      <c r="AR1528" s="270"/>
      <c r="AS1528" s="259"/>
    </row>
    <row r="1529" customFormat="false" ht="12.75" hidden="false" customHeight="false" outlineLevel="0" collapsed="false">
      <c r="K1529" s="268"/>
      <c r="L1529" s="268"/>
      <c r="AH1529" s="259"/>
      <c r="AL1529" s="259"/>
      <c r="AM1529" s="269"/>
      <c r="AR1529" s="270"/>
      <c r="AS1529" s="259"/>
    </row>
    <row r="1530" customFormat="false" ht="12.75" hidden="false" customHeight="false" outlineLevel="0" collapsed="false">
      <c r="K1530" s="268"/>
      <c r="L1530" s="268"/>
      <c r="AH1530" s="259"/>
      <c r="AL1530" s="259"/>
      <c r="AM1530" s="269"/>
      <c r="AR1530" s="270"/>
      <c r="AS1530" s="259"/>
    </row>
  </sheetData>
  <autoFilter ref="A1:AV2220"/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N531"/>
  <sheetViews>
    <sheetView showFormulas="false" showGridLines="true" showRowColHeaders="true" showZeros="true" rightToLeft="false" tabSelected="false" showOutlineSymbols="true" defaultGridColor="true" view="normal" topLeftCell="D1" colorId="64" zoomScale="100" zoomScaleNormal="100" zoomScalePageLayoutView="100" workbookViewId="0">
      <selection pane="topLeft" activeCell="F17" activeCellId="0" sqref="F1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84" width="5.71"/>
    <col collapsed="false" customWidth="true" hidden="false" outlineLevel="0" max="2" min="2" style="284" width="16.56"/>
    <col collapsed="false" customWidth="true" hidden="false" outlineLevel="0" max="3" min="3" style="285" width="17.56"/>
    <col collapsed="false" customWidth="true" hidden="false" outlineLevel="0" max="4" min="4" style="284" width="16.56"/>
    <col collapsed="false" customWidth="true" hidden="false" outlineLevel="0" max="7" min="5" style="285" width="27.14"/>
    <col collapsed="false" customWidth="true" hidden="false" outlineLevel="0" max="8" min="8" style="286" width="16.99"/>
    <col collapsed="false" customWidth="true" hidden="true" outlineLevel="0" max="9" min="9" style="286" width="10.99"/>
    <col collapsed="false" customWidth="false" hidden="true" outlineLevel="0" max="10" min="10" style="0" width="9.06"/>
  </cols>
  <sheetData>
    <row r="1" customFormat="false" ht="12.75" hidden="false" customHeight="false" outlineLevel="0" collapsed="false">
      <c r="C1" s="285" t="n">
        <f aca="false">SUM(C4:C991)</f>
        <v>2436410.876531</v>
      </c>
      <c r="D1" s="287"/>
      <c r="H1" s="288" t="s">
        <v>419</v>
      </c>
    </row>
    <row r="2" customFormat="false" ht="12.75" hidden="false" customHeight="false" outlineLevel="0" collapsed="false">
      <c r="C2" s="289" t="s">
        <v>420</v>
      </c>
      <c r="H2" s="286" t="n">
        <f aca="false">SUM(H4:H668)</f>
        <v>2423530.140579</v>
      </c>
      <c r="I2" s="286" t="n">
        <v>368196.8</v>
      </c>
      <c r="J2" s="290" t="n">
        <f aca="false">H2-I2</f>
        <v>2055333.340579</v>
      </c>
    </row>
    <row r="3" customFormat="false" ht="12.75" hidden="false" customHeight="false" outlineLevel="0" collapsed="false">
      <c r="A3" s="291" t="s">
        <v>78</v>
      </c>
      <c r="B3" s="291" t="s">
        <v>89</v>
      </c>
      <c r="C3" s="27" t="s">
        <v>421</v>
      </c>
      <c r="D3" s="291" t="s">
        <v>422</v>
      </c>
      <c r="E3" s="291" t="s">
        <v>80</v>
      </c>
      <c r="F3" s="291" t="s">
        <v>79</v>
      </c>
      <c r="G3" s="291" t="s">
        <v>81</v>
      </c>
      <c r="H3" s="291" t="s">
        <v>423</v>
      </c>
      <c r="I3" s="286" t="s">
        <v>423</v>
      </c>
    </row>
    <row r="4" customFormat="false" ht="12.75" hidden="false" customHeight="false" outlineLevel="0" collapsed="false">
      <c r="A4" s="22" t="n">
        <v>2</v>
      </c>
      <c r="B4" s="22" t="s">
        <v>155</v>
      </c>
      <c r="C4" s="27" t="n">
        <v>-19933.333333</v>
      </c>
      <c r="D4" s="22" t="n">
        <v>9</v>
      </c>
      <c r="E4" s="22" t="s">
        <v>104</v>
      </c>
      <c r="F4" s="22" t="s">
        <v>2</v>
      </c>
      <c r="G4" s="22" t="s">
        <v>94</v>
      </c>
      <c r="H4" s="22" t="n">
        <v>-19933.333333</v>
      </c>
      <c r="I4" s="286" t="n">
        <f aca="false">[14]Acc_Cash!H57</f>
        <v>26833.3</v>
      </c>
      <c r="J4" s="290" t="n">
        <f aca="false">H4-I4</f>
        <v>-46766.633333</v>
      </c>
      <c r="L4" s="290"/>
      <c r="N4" s="290"/>
    </row>
    <row r="5" customFormat="false" ht="12.75" hidden="false" customHeight="false" outlineLevel="0" collapsed="false">
      <c r="A5" s="22" t="n">
        <v>3</v>
      </c>
      <c r="B5" s="22" t="s">
        <v>155</v>
      </c>
      <c r="C5" s="27" t="n">
        <v>6083.325556</v>
      </c>
      <c r="D5" s="22" t="n">
        <v>10</v>
      </c>
      <c r="E5" s="22" t="s">
        <v>104</v>
      </c>
      <c r="F5" s="22" t="s">
        <v>2</v>
      </c>
      <c r="G5" s="22" t="s">
        <v>94</v>
      </c>
      <c r="H5" s="22" t="n">
        <v>6083.325556</v>
      </c>
      <c r="I5" s="286" t="n">
        <f aca="false">[14]Acc_Cash!H253</f>
        <v>0</v>
      </c>
      <c r="J5" s="290" t="n">
        <f aca="false">H5-I5</f>
        <v>6083.325556</v>
      </c>
      <c r="L5" s="290"/>
      <c r="N5" s="290"/>
    </row>
    <row r="6" customFormat="false" ht="12.75" hidden="false" customHeight="false" outlineLevel="0" collapsed="false">
      <c r="A6" s="22" t="n">
        <v>4</v>
      </c>
      <c r="B6" s="22" t="s">
        <v>155</v>
      </c>
      <c r="C6" s="27" t="n">
        <v>188298.611111</v>
      </c>
      <c r="D6" s="22" t="n">
        <v>11</v>
      </c>
      <c r="E6" s="22" t="s">
        <v>173</v>
      </c>
      <c r="F6" s="22" t="s">
        <v>2</v>
      </c>
      <c r="G6" s="22" t="s">
        <v>326</v>
      </c>
      <c r="H6" s="22" t="n">
        <v>188298.611111</v>
      </c>
      <c r="I6" s="286" t="n">
        <f aca="false">[14]Acc_Cash!H357</f>
        <v>0</v>
      </c>
      <c r="J6" s="290" t="n">
        <f aca="false">H6-I6</f>
        <v>188298.611111</v>
      </c>
      <c r="L6" s="290"/>
      <c r="N6" s="290"/>
    </row>
    <row r="7" customFormat="false" ht="12.75" hidden="false" customHeight="false" outlineLevel="0" collapsed="false">
      <c r="A7" s="22" t="n">
        <v>102</v>
      </c>
      <c r="B7" s="22" t="s">
        <v>155</v>
      </c>
      <c r="C7" s="27" t="n">
        <v>-97750</v>
      </c>
      <c r="D7" s="22" t="n">
        <v>12</v>
      </c>
      <c r="E7" s="22" t="s">
        <v>104</v>
      </c>
      <c r="F7" s="22" t="s">
        <v>2</v>
      </c>
      <c r="G7" s="22" t="s">
        <v>326</v>
      </c>
      <c r="H7" s="22" t="n">
        <v>-97750</v>
      </c>
      <c r="I7" s="286" t="n">
        <f aca="false">[14]Acc_Cash!H160</f>
        <v>0</v>
      </c>
      <c r="J7" s="290" t="n">
        <f aca="false">H7-I7</f>
        <v>-97750</v>
      </c>
      <c r="L7" s="290"/>
      <c r="N7" s="290"/>
    </row>
    <row r="8" customFormat="false" ht="12.75" hidden="false" customHeight="false" outlineLevel="0" collapsed="false">
      <c r="A8" s="22" t="n">
        <v>103</v>
      </c>
      <c r="B8" s="22" t="s">
        <v>155</v>
      </c>
      <c r="C8" s="27" t="n">
        <v>-43858.333333</v>
      </c>
      <c r="D8" s="22" t="n">
        <v>13</v>
      </c>
      <c r="E8" s="22" t="s">
        <v>104</v>
      </c>
      <c r="F8" s="22" t="s">
        <v>2</v>
      </c>
      <c r="G8" s="22" t="s">
        <v>115</v>
      </c>
      <c r="H8" s="22" t="n">
        <v>-43858.333333</v>
      </c>
      <c r="I8" s="286" t="n">
        <f aca="false">[14]Acc_Cash!H321</f>
        <v>0</v>
      </c>
      <c r="J8" s="290" t="n">
        <f aca="false">H8-I8</f>
        <v>-43858.333333</v>
      </c>
      <c r="L8" s="290"/>
      <c r="N8" s="290"/>
    </row>
    <row r="9" customFormat="false" ht="12.75" hidden="false" customHeight="false" outlineLevel="0" collapsed="false">
      <c r="A9" s="22" t="n">
        <v>104</v>
      </c>
      <c r="B9" s="22" t="s">
        <v>155</v>
      </c>
      <c r="C9" s="27" t="n">
        <v>22083.333333</v>
      </c>
      <c r="D9" s="22" t="n">
        <v>14</v>
      </c>
      <c r="E9" s="22" t="s">
        <v>223</v>
      </c>
      <c r="F9" s="22" t="s">
        <v>2</v>
      </c>
      <c r="G9" s="22" t="s">
        <v>401</v>
      </c>
      <c r="H9" s="22" t="n">
        <v>22083.333333</v>
      </c>
      <c r="I9" s="286" t="n">
        <f aca="false">[14]Acc_Cash!H161</f>
        <v>0</v>
      </c>
      <c r="J9" s="290" t="n">
        <f aca="false">H9-I9</f>
        <v>22083.333333</v>
      </c>
      <c r="L9" s="290"/>
      <c r="N9" s="290"/>
    </row>
    <row r="10" customFormat="false" ht="12.75" hidden="false" customHeight="false" outlineLevel="0" collapsed="false">
      <c r="A10" s="22" t="n">
        <v>105</v>
      </c>
      <c r="B10" s="22" t="s">
        <v>155</v>
      </c>
      <c r="C10" s="27" t="n">
        <v>-44166.666667</v>
      </c>
      <c r="D10" s="22" t="n">
        <v>16</v>
      </c>
      <c r="E10" s="22" t="s">
        <v>104</v>
      </c>
      <c r="F10" s="22" t="s">
        <v>2</v>
      </c>
      <c r="G10" s="22" t="s">
        <v>401</v>
      </c>
      <c r="H10" s="22" t="n">
        <v>-44166.666667</v>
      </c>
      <c r="I10" s="286" t="n">
        <f aca="false">[14]Acc_Cash!H322</f>
        <v>0</v>
      </c>
      <c r="J10" s="290" t="n">
        <f aca="false">H10-I10</f>
        <v>-44166.666667</v>
      </c>
      <c r="L10" s="290"/>
      <c r="N10" s="290"/>
    </row>
    <row r="11" customFormat="false" ht="12.75" hidden="false" customHeight="false" outlineLevel="0" collapsed="false">
      <c r="A11" s="22" t="n">
        <v>106</v>
      </c>
      <c r="B11" s="22" t="s">
        <v>155</v>
      </c>
      <c r="C11" s="27" t="n">
        <v>27825</v>
      </c>
      <c r="D11" s="22" t="n">
        <v>17</v>
      </c>
      <c r="E11" s="22" t="s">
        <v>104</v>
      </c>
      <c r="F11" s="22" t="s">
        <v>2</v>
      </c>
      <c r="G11" s="22" t="s">
        <v>401</v>
      </c>
      <c r="H11" s="22" t="n">
        <v>27825</v>
      </c>
      <c r="I11" s="286" t="n">
        <f aca="false">[14]Acc_Cash!H404</f>
        <v>0</v>
      </c>
      <c r="J11" s="290" t="n">
        <f aca="false">H11-I11</f>
        <v>27825</v>
      </c>
      <c r="L11" s="290"/>
      <c r="N11" s="290"/>
    </row>
    <row r="12" customFormat="false" ht="12.75" hidden="false" customHeight="false" outlineLevel="0" collapsed="false">
      <c r="A12" s="22" t="n">
        <v>107</v>
      </c>
      <c r="B12" s="22" t="s">
        <v>155</v>
      </c>
      <c r="C12" s="27" t="n">
        <v>92137.5</v>
      </c>
      <c r="D12" s="22" t="n">
        <v>18</v>
      </c>
      <c r="E12" s="22" t="s">
        <v>104</v>
      </c>
      <c r="F12" s="22" t="s">
        <v>2</v>
      </c>
      <c r="G12" s="22" t="s">
        <v>238</v>
      </c>
      <c r="H12" s="22" t="n">
        <v>92137.5</v>
      </c>
      <c r="I12" s="286" t="n">
        <f aca="false">[14]Acc_Cash!H162</f>
        <v>0</v>
      </c>
      <c r="J12" s="290" t="n">
        <f aca="false">H12-I12</f>
        <v>92137.5</v>
      </c>
      <c r="L12" s="290"/>
      <c r="N12" s="290"/>
    </row>
    <row r="13" customFormat="false" ht="12.75" hidden="false" customHeight="false" outlineLevel="0" collapsed="false">
      <c r="A13" s="22" t="n">
        <v>109</v>
      </c>
      <c r="B13" s="22" t="s">
        <v>155</v>
      </c>
      <c r="C13" s="27" t="n">
        <v>-57633.333333</v>
      </c>
      <c r="D13" s="22" t="n">
        <v>20</v>
      </c>
      <c r="E13" s="22" t="s">
        <v>104</v>
      </c>
      <c r="F13" s="22" t="s">
        <v>2</v>
      </c>
      <c r="G13" s="22" t="s">
        <v>238</v>
      </c>
      <c r="H13" s="22" t="n">
        <v>-57633.333333</v>
      </c>
      <c r="I13" s="286" t="n">
        <f aca="false">[14]Acc_Cash!H254</f>
        <v>0</v>
      </c>
      <c r="J13" s="290" t="n">
        <f aca="false">H13-I13</f>
        <v>-57633.333333</v>
      </c>
      <c r="L13" s="290"/>
      <c r="N13" s="290"/>
    </row>
    <row r="14" customFormat="false" ht="12.75" hidden="false" customHeight="false" outlineLevel="0" collapsed="false">
      <c r="A14" s="22" t="n">
        <v>110</v>
      </c>
      <c r="B14" s="22" t="s">
        <v>155</v>
      </c>
      <c r="C14" s="27" t="n">
        <v>-29644.444444</v>
      </c>
      <c r="D14" s="22" t="n">
        <v>21</v>
      </c>
      <c r="E14" s="22" t="s">
        <v>104</v>
      </c>
      <c r="F14" s="22" t="s">
        <v>2</v>
      </c>
      <c r="G14" s="22" t="s">
        <v>209</v>
      </c>
      <c r="H14" s="22" t="n">
        <v>-29644.444444</v>
      </c>
      <c r="I14" s="286" t="n">
        <f aca="false">[14]Acc_Cash!H71</f>
        <v>-8030.6</v>
      </c>
      <c r="J14" s="290" t="n">
        <f aca="false">H14-I14</f>
        <v>-21613.844444</v>
      </c>
      <c r="L14" s="290"/>
      <c r="N14" s="290"/>
    </row>
    <row r="15" customFormat="false" ht="12.75" hidden="false" customHeight="false" outlineLevel="0" collapsed="false">
      <c r="A15" s="22" t="n">
        <v>111</v>
      </c>
      <c r="B15" s="22" t="s">
        <v>155</v>
      </c>
      <c r="C15" s="27" t="n">
        <v>24272.222222</v>
      </c>
      <c r="D15" s="22" t="n">
        <v>22</v>
      </c>
      <c r="E15" s="22" t="s">
        <v>223</v>
      </c>
      <c r="F15" s="22" t="s">
        <v>2</v>
      </c>
      <c r="G15" s="22" t="s">
        <v>263</v>
      </c>
      <c r="H15" s="22" t="n">
        <v>24272.222222</v>
      </c>
      <c r="I15" s="286" t="n">
        <f aca="false">[14]Acc_Cash!H76</f>
        <v>8030.6</v>
      </c>
      <c r="J15" s="290" t="n">
        <f aca="false">H15-I15</f>
        <v>16241.622222</v>
      </c>
      <c r="L15" s="290"/>
      <c r="N15" s="290"/>
    </row>
    <row r="16" customFormat="false" ht="12.75" hidden="false" customHeight="false" outlineLevel="0" collapsed="false">
      <c r="A16" s="22" t="n">
        <v>112</v>
      </c>
      <c r="B16" s="22" t="s">
        <v>155</v>
      </c>
      <c r="C16" s="27" t="n">
        <v>-12847.222222</v>
      </c>
      <c r="D16" s="22" t="n">
        <v>23</v>
      </c>
      <c r="E16" s="22" t="s">
        <v>173</v>
      </c>
      <c r="F16" s="22" t="s">
        <v>2</v>
      </c>
      <c r="G16" s="22" t="s">
        <v>416</v>
      </c>
      <c r="H16" s="22" t="n">
        <v>-12847.222222</v>
      </c>
      <c r="I16" s="286" t="n">
        <f aca="false">[14]Acc_Cash!H77</f>
        <v>-8030.6</v>
      </c>
      <c r="J16" s="290" t="n">
        <f aca="false">H16-I16</f>
        <v>-4816.622222</v>
      </c>
      <c r="L16" s="290"/>
      <c r="N16" s="290"/>
    </row>
    <row r="17" customFormat="false" ht="12.75" hidden="false" customHeight="false" outlineLevel="0" collapsed="false">
      <c r="A17" s="22" t="n">
        <v>113</v>
      </c>
      <c r="B17" s="22" t="s">
        <v>155</v>
      </c>
      <c r="C17" s="27" t="n">
        <v>12847.222222</v>
      </c>
      <c r="D17" s="22" t="n">
        <v>26</v>
      </c>
      <c r="E17" s="22" t="s">
        <v>176</v>
      </c>
      <c r="F17" s="22" t="s">
        <v>2</v>
      </c>
      <c r="G17" s="22" t="s">
        <v>416</v>
      </c>
      <c r="H17" s="22" t="n">
        <v>12847.222222</v>
      </c>
      <c r="I17" s="286" t="n">
        <f aca="false">[14]Acc_Cash!H100</f>
        <v>-19322.2</v>
      </c>
      <c r="J17" s="290" t="n">
        <f aca="false">H17-I17</f>
        <v>32169.422222</v>
      </c>
      <c r="L17" s="290"/>
      <c r="N17" s="290"/>
    </row>
    <row r="18" customFormat="false" ht="12.75" hidden="false" customHeight="false" outlineLevel="0" collapsed="false">
      <c r="A18" s="22" t="n">
        <v>114</v>
      </c>
      <c r="B18" s="22" t="s">
        <v>155</v>
      </c>
      <c r="C18" s="27" t="n">
        <v>-12847.222222</v>
      </c>
      <c r="D18" s="22" t="n">
        <v>24</v>
      </c>
      <c r="E18" s="22" t="s">
        <v>173</v>
      </c>
      <c r="F18" s="22" t="s">
        <v>2</v>
      </c>
      <c r="G18" s="22" t="s">
        <v>416</v>
      </c>
      <c r="H18" s="22" t="n">
        <v>-12847.222222</v>
      </c>
      <c r="I18" s="286" t="n">
        <f aca="false">[14]Acc_Cash!H409</f>
        <v>0</v>
      </c>
      <c r="J18" s="290" t="n">
        <f aca="false">H18-I18</f>
        <v>-12847.222222</v>
      </c>
      <c r="L18" s="290"/>
      <c r="N18" s="290"/>
    </row>
    <row r="19" customFormat="false" ht="12.75" hidden="false" customHeight="false" outlineLevel="0" collapsed="false">
      <c r="A19" s="22" t="n">
        <v>115</v>
      </c>
      <c r="B19" s="22" t="s">
        <v>155</v>
      </c>
      <c r="C19" s="27" t="n">
        <v>12847.222222</v>
      </c>
      <c r="D19" s="22" t="n">
        <v>28</v>
      </c>
      <c r="E19" s="22" t="s">
        <v>176</v>
      </c>
      <c r="F19" s="22" t="s">
        <v>2</v>
      </c>
      <c r="G19" s="22" t="s">
        <v>416</v>
      </c>
      <c r="H19" s="22" t="n">
        <v>12847.222222</v>
      </c>
      <c r="I19" s="286" t="n">
        <f aca="false">[14]Acc_Cash!H128</f>
        <v>-6133.3</v>
      </c>
      <c r="J19" s="290" t="n">
        <f aca="false">H19-I19</f>
        <v>18980.522222</v>
      </c>
      <c r="L19" s="290"/>
      <c r="N19" s="290"/>
    </row>
    <row r="20" customFormat="false" ht="12.75" hidden="false" customHeight="false" outlineLevel="0" collapsed="false">
      <c r="A20" s="22" t="n">
        <v>116</v>
      </c>
      <c r="B20" s="22" t="s">
        <v>155</v>
      </c>
      <c r="C20" s="27" t="n">
        <v>-12847.222222</v>
      </c>
      <c r="D20" s="22" t="n">
        <v>31</v>
      </c>
      <c r="E20" s="22" t="s">
        <v>178</v>
      </c>
      <c r="F20" s="22" t="s">
        <v>2</v>
      </c>
      <c r="G20" s="22" t="s">
        <v>416</v>
      </c>
      <c r="H20" s="22" t="n">
        <v>-12847.222222</v>
      </c>
      <c r="I20" s="286" t="n">
        <f aca="false">[14]Acc_Cash!H129</f>
        <v>6133.3</v>
      </c>
      <c r="J20" s="290" t="n">
        <f aca="false">H20-I20</f>
        <v>-18980.522222</v>
      </c>
      <c r="L20" s="290"/>
      <c r="N20" s="290"/>
    </row>
    <row r="21" customFormat="false" ht="12.75" hidden="false" customHeight="false" outlineLevel="0" collapsed="false">
      <c r="A21" s="22" t="n">
        <v>117</v>
      </c>
      <c r="B21" s="22" t="s">
        <v>155</v>
      </c>
      <c r="C21" s="27" t="n">
        <v>-12847.222222</v>
      </c>
      <c r="D21" s="22" t="n">
        <v>32</v>
      </c>
      <c r="E21" s="22" t="s">
        <v>178</v>
      </c>
      <c r="F21" s="22" t="s">
        <v>2</v>
      </c>
      <c r="G21" s="22" t="s">
        <v>416</v>
      </c>
      <c r="H21" s="22" t="n">
        <v>-12847.222222</v>
      </c>
      <c r="I21" s="286" t="n">
        <f aca="false">[14]Acc_Cash!H130</f>
        <v>-6133.3</v>
      </c>
      <c r="J21" s="290" t="n">
        <f aca="false">H21-I21</f>
        <v>-6713.922222</v>
      </c>
      <c r="L21" s="290"/>
      <c r="N21" s="290"/>
    </row>
    <row r="22" customFormat="false" ht="12.75" hidden="false" customHeight="false" outlineLevel="0" collapsed="false">
      <c r="A22" s="22" t="n">
        <v>120</v>
      </c>
      <c r="B22" s="22" t="s">
        <v>155</v>
      </c>
      <c r="C22" s="27" t="n">
        <v>-22083.333333</v>
      </c>
      <c r="D22" s="22" t="n">
        <v>114</v>
      </c>
      <c r="E22" s="22" t="s">
        <v>265</v>
      </c>
      <c r="F22" s="22" t="s">
        <v>264</v>
      </c>
      <c r="G22" s="22" t="s">
        <v>401</v>
      </c>
      <c r="H22" s="22" t="n">
        <v>-22083.333333</v>
      </c>
      <c r="I22" s="286" t="n">
        <f aca="false">[14]Acc_Cash!H164</f>
        <v>0</v>
      </c>
      <c r="J22" s="290" t="n">
        <f aca="false">H22-I22</f>
        <v>-22083.333333</v>
      </c>
      <c r="L22" s="290"/>
      <c r="N22" s="290"/>
    </row>
    <row r="23" customFormat="false" ht="12.75" hidden="false" customHeight="false" outlineLevel="0" collapsed="false">
      <c r="A23" s="22" t="n">
        <v>121</v>
      </c>
      <c r="B23" s="22" t="s">
        <v>155</v>
      </c>
      <c r="C23" s="27" t="n">
        <v>24933.333333</v>
      </c>
      <c r="D23" s="22" t="n">
        <v>25</v>
      </c>
      <c r="E23" s="22" t="s">
        <v>223</v>
      </c>
      <c r="F23" s="22" t="s">
        <v>2</v>
      </c>
      <c r="G23" s="22" t="s">
        <v>340</v>
      </c>
      <c r="H23" s="22" t="n">
        <v>24933.333333</v>
      </c>
      <c r="I23" s="286" t="n">
        <f aca="false">[14]Acc_Cash!H255</f>
        <v>0</v>
      </c>
      <c r="J23" s="290" t="n">
        <f aca="false">H23-I23</f>
        <v>24933.333333</v>
      </c>
      <c r="L23" s="290"/>
      <c r="N23" s="290"/>
    </row>
    <row r="24" customFormat="false" ht="12.75" hidden="false" customHeight="false" outlineLevel="0" collapsed="false">
      <c r="A24" s="22" t="n">
        <v>122</v>
      </c>
      <c r="B24" s="22" t="s">
        <v>155</v>
      </c>
      <c r="C24" s="27" t="n">
        <v>-24933.333333</v>
      </c>
      <c r="D24" s="22" t="n">
        <v>125</v>
      </c>
      <c r="E24" s="22" t="s">
        <v>265</v>
      </c>
      <c r="F24" s="22" t="s">
        <v>264</v>
      </c>
      <c r="G24" s="22" t="s">
        <v>340</v>
      </c>
      <c r="H24" s="22" t="n">
        <v>-24933.333333</v>
      </c>
      <c r="I24" s="286" t="n">
        <f aca="false">[14]Acc_Cash!H165</f>
        <v>0</v>
      </c>
      <c r="J24" s="290" t="n">
        <f aca="false">H24-I24</f>
        <v>-24933.333333</v>
      </c>
      <c r="L24" s="290"/>
      <c r="N24" s="290"/>
    </row>
    <row r="25" customFormat="false" ht="12.75" hidden="false" customHeight="false" outlineLevel="0" collapsed="false">
      <c r="A25" s="22" t="n">
        <v>123</v>
      </c>
      <c r="B25" s="22" t="s">
        <v>155</v>
      </c>
      <c r="C25" s="27" t="n">
        <v>-188298.611111</v>
      </c>
      <c r="D25" s="22" t="n">
        <v>27</v>
      </c>
      <c r="E25" s="22" t="s">
        <v>176</v>
      </c>
      <c r="F25" s="22" t="s">
        <v>2</v>
      </c>
      <c r="G25" s="22" t="s">
        <v>326</v>
      </c>
      <c r="H25" s="22" t="n">
        <v>-188298.611111</v>
      </c>
      <c r="I25" s="286" t="n">
        <f aca="false">[14]Acc_Cash!H256</f>
        <v>0</v>
      </c>
      <c r="J25" s="290" t="n">
        <f aca="false">H25-I25</f>
        <v>-188298.611111</v>
      </c>
      <c r="L25" s="290"/>
      <c r="N25" s="290"/>
    </row>
    <row r="26" customFormat="false" ht="12.75" hidden="false" customHeight="false" outlineLevel="0" collapsed="false">
      <c r="A26" s="22" t="n">
        <v>124</v>
      </c>
      <c r="B26" s="22" t="s">
        <v>155</v>
      </c>
      <c r="C26" s="27" t="n">
        <v>188298.611111</v>
      </c>
      <c r="D26" s="22" t="n">
        <v>33</v>
      </c>
      <c r="E26" s="22" t="s">
        <v>178</v>
      </c>
      <c r="F26" s="22" t="s">
        <v>2</v>
      </c>
      <c r="G26" s="22" t="s">
        <v>326</v>
      </c>
      <c r="H26" s="22" t="n">
        <v>188298.611111</v>
      </c>
      <c r="I26" s="286" t="n">
        <f aca="false">[14]Acc_Cash!H122</f>
        <v>381875</v>
      </c>
      <c r="J26" s="290" t="n">
        <f aca="false">H26-I26</f>
        <v>-193576.388889</v>
      </c>
      <c r="L26" s="290"/>
      <c r="N26" s="290"/>
    </row>
    <row r="27" customFormat="false" ht="12.75" hidden="false" customHeight="false" outlineLevel="0" collapsed="false">
      <c r="A27" s="22" t="n">
        <v>125</v>
      </c>
      <c r="B27" s="22" t="s">
        <v>155</v>
      </c>
      <c r="C27" s="27" t="n">
        <v>8711.111111</v>
      </c>
      <c r="D27" s="22" t="n">
        <v>30</v>
      </c>
      <c r="E27" s="22" t="s">
        <v>104</v>
      </c>
      <c r="F27" s="22" t="s">
        <v>2</v>
      </c>
      <c r="G27" s="22" t="s">
        <v>209</v>
      </c>
      <c r="H27" s="22" t="n">
        <v>8711.111111</v>
      </c>
      <c r="I27" s="286" t="n">
        <f aca="false">[14]Acc_Cash!H36</f>
        <v>116416.7</v>
      </c>
      <c r="J27" s="290" t="n">
        <f aca="false">H27-I27</f>
        <v>-107705.588889</v>
      </c>
      <c r="L27" s="290"/>
      <c r="N27" s="290"/>
    </row>
    <row r="28" customFormat="false" ht="12.75" hidden="false" customHeight="false" outlineLevel="0" collapsed="false">
      <c r="A28" s="22" t="n">
        <v>126</v>
      </c>
      <c r="B28" s="22" t="s">
        <v>155</v>
      </c>
      <c r="C28" s="27" t="n">
        <v>15416.666667</v>
      </c>
      <c r="D28" s="22" t="n">
        <v>51</v>
      </c>
      <c r="E28" s="22" t="s">
        <v>173</v>
      </c>
      <c r="F28" s="22" t="s">
        <v>2</v>
      </c>
      <c r="G28" s="22" t="s">
        <v>266</v>
      </c>
      <c r="H28" s="22" t="n">
        <v>15416.666667</v>
      </c>
      <c r="I28" s="286" t="n">
        <f aca="false">[14]Acc_Cash!H56</f>
        <v>-11122.2</v>
      </c>
      <c r="J28" s="290" t="n">
        <f aca="false">H28-I28</f>
        <v>26538.866667</v>
      </c>
      <c r="L28" s="290"/>
      <c r="N28" s="290"/>
    </row>
    <row r="29" customFormat="false" ht="12.75" hidden="false" customHeight="false" outlineLevel="0" collapsed="false">
      <c r="A29" s="22" t="n">
        <v>127</v>
      </c>
      <c r="B29" s="22" t="s">
        <v>155</v>
      </c>
      <c r="C29" s="27" t="n">
        <v>-15416.666667</v>
      </c>
      <c r="D29" s="22" t="n">
        <v>52</v>
      </c>
      <c r="E29" s="22" t="s">
        <v>176</v>
      </c>
      <c r="F29" s="22" t="s">
        <v>2</v>
      </c>
      <c r="G29" s="22" t="s">
        <v>266</v>
      </c>
      <c r="H29" s="22" t="n">
        <v>-15416.666667</v>
      </c>
      <c r="I29" s="286" t="n">
        <f aca="false">[14]Acc_Cash!H88</f>
        <v>12522.2</v>
      </c>
      <c r="J29" s="290" t="n">
        <f aca="false">H29-I29</f>
        <v>-27938.866667</v>
      </c>
      <c r="L29" s="290"/>
      <c r="N29" s="290"/>
    </row>
    <row r="30" customFormat="false" ht="12.75" hidden="false" customHeight="false" outlineLevel="0" collapsed="false">
      <c r="A30" s="22" t="n">
        <v>128</v>
      </c>
      <c r="B30" s="22" t="s">
        <v>155</v>
      </c>
      <c r="C30" s="27" t="n">
        <v>15416.666667</v>
      </c>
      <c r="D30" s="22" t="n">
        <v>53</v>
      </c>
      <c r="E30" s="22" t="s">
        <v>178</v>
      </c>
      <c r="F30" s="22" t="s">
        <v>2</v>
      </c>
      <c r="G30" s="22" t="s">
        <v>266</v>
      </c>
      <c r="H30" s="22" t="n">
        <v>15416.666667</v>
      </c>
      <c r="I30" s="286" t="n">
        <f aca="false">[14]Acc_Cash!H166</f>
        <v>0</v>
      </c>
      <c r="J30" s="290" t="n">
        <f aca="false">H30-I30</f>
        <v>15416.666667</v>
      </c>
      <c r="L30" s="290"/>
      <c r="N30" s="290"/>
    </row>
    <row r="31" customFormat="false" ht="12.75" hidden="false" customHeight="false" outlineLevel="0" collapsed="false">
      <c r="A31" s="22" t="n">
        <v>129</v>
      </c>
      <c r="B31" s="22" t="s">
        <v>155</v>
      </c>
      <c r="C31" s="27" t="n">
        <v>71555.555556</v>
      </c>
      <c r="D31" s="22" t="n">
        <v>35</v>
      </c>
      <c r="E31" s="22" t="s">
        <v>104</v>
      </c>
      <c r="F31" s="22" t="s">
        <v>2</v>
      </c>
      <c r="G31" s="22" t="s">
        <v>389</v>
      </c>
      <c r="H31" s="22" t="n">
        <v>71555.555556</v>
      </c>
      <c r="I31" s="286" t="n">
        <f aca="false">[14]Acc_Cash!H257</f>
        <v>0</v>
      </c>
      <c r="J31" s="290" t="n">
        <f aca="false">H31-I31</f>
        <v>71555.555556</v>
      </c>
      <c r="L31" s="290"/>
      <c r="N31" s="290"/>
    </row>
    <row r="32" customFormat="false" ht="12.75" hidden="false" customHeight="false" outlineLevel="0" collapsed="false">
      <c r="A32" s="22" t="n">
        <v>130</v>
      </c>
      <c r="B32" s="22" t="s">
        <v>155</v>
      </c>
      <c r="C32" s="27" t="n">
        <v>-20250</v>
      </c>
      <c r="D32" s="22" t="n">
        <v>36</v>
      </c>
      <c r="E32" s="22" t="s">
        <v>104</v>
      </c>
      <c r="F32" s="22" t="s">
        <v>2</v>
      </c>
      <c r="G32" s="22" t="s">
        <v>340</v>
      </c>
      <c r="H32" s="22" t="n">
        <v>-20250</v>
      </c>
      <c r="I32" s="286" t="n">
        <f aca="false">[14]Acc_Cash!H137</f>
        <v>0</v>
      </c>
      <c r="J32" s="290" t="n">
        <f aca="false">H32-I32</f>
        <v>-20250</v>
      </c>
      <c r="L32" s="290"/>
      <c r="N32" s="290"/>
    </row>
    <row r="33" customFormat="false" ht="12.75" hidden="false" customHeight="false" outlineLevel="0" collapsed="false">
      <c r="A33" s="22" t="n">
        <v>131</v>
      </c>
      <c r="B33" s="22" t="s">
        <v>155</v>
      </c>
      <c r="C33" s="27" t="n">
        <v>-15211.111111</v>
      </c>
      <c r="D33" s="22" t="n">
        <v>37</v>
      </c>
      <c r="E33" s="22" t="s">
        <v>104</v>
      </c>
      <c r="F33" s="22" t="s">
        <v>2</v>
      </c>
      <c r="G33" s="22" t="s">
        <v>263</v>
      </c>
      <c r="H33" s="22" t="n">
        <v>-15211.111111</v>
      </c>
      <c r="I33" s="286" t="n">
        <f aca="false">[14]Acc_Cash!H167</f>
        <v>0</v>
      </c>
      <c r="J33" s="290" t="n">
        <f aca="false">H33-I33</f>
        <v>-15211.111111</v>
      </c>
      <c r="L33" s="290"/>
      <c r="N33" s="290"/>
    </row>
    <row r="34" customFormat="false" ht="12.75" hidden="false" customHeight="false" outlineLevel="0" collapsed="false">
      <c r="A34" s="22" t="n">
        <v>132</v>
      </c>
      <c r="B34" s="22" t="s">
        <v>155</v>
      </c>
      <c r="C34" s="27" t="n">
        <v>-24272.222222</v>
      </c>
      <c r="D34" s="22" t="n">
        <v>122</v>
      </c>
      <c r="E34" s="22" t="s">
        <v>265</v>
      </c>
      <c r="F34" s="22" t="s">
        <v>264</v>
      </c>
      <c r="G34" s="22" t="s">
        <v>263</v>
      </c>
      <c r="H34" s="22" t="n">
        <v>-24272.222222</v>
      </c>
      <c r="I34" s="286" t="n">
        <f aca="false">[14]Acc_Cash!H258</f>
        <v>0</v>
      </c>
      <c r="J34" s="290" t="n">
        <f aca="false">H34-I34</f>
        <v>-24272.222222</v>
      </c>
      <c r="L34" s="290"/>
      <c r="N34" s="290"/>
    </row>
    <row r="35" customFormat="false" ht="12.75" hidden="false" customHeight="false" outlineLevel="0" collapsed="false">
      <c r="A35" s="22" t="n">
        <v>133</v>
      </c>
      <c r="B35" s="22" t="s">
        <v>155</v>
      </c>
      <c r="C35" s="27" t="n">
        <v>-20493.055556</v>
      </c>
      <c r="D35" s="22" t="n">
        <v>38</v>
      </c>
      <c r="E35" s="22" t="s">
        <v>104</v>
      </c>
      <c r="F35" s="22" t="s">
        <v>2</v>
      </c>
      <c r="G35" s="22" t="s">
        <v>238</v>
      </c>
      <c r="H35" s="22" t="n">
        <v>-20493.055556</v>
      </c>
      <c r="I35" s="286" t="n">
        <f aca="false">[14]Acc_Cash!H386</f>
        <v>0</v>
      </c>
      <c r="J35" s="290" t="n">
        <f aca="false">H35-I35</f>
        <v>-20493.055556</v>
      </c>
      <c r="L35" s="290"/>
      <c r="N35" s="290"/>
    </row>
    <row r="36" customFormat="false" ht="12.75" hidden="false" customHeight="false" outlineLevel="0" collapsed="false">
      <c r="A36" s="22" t="n">
        <v>134</v>
      </c>
      <c r="B36" s="22" t="s">
        <v>155</v>
      </c>
      <c r="C36" s="27" t="n">
        <v>116416.666667</v>
      </c>
      <c r="D36" s="22" t="n">
        <v>39</v>
      </c>
      <c r="E36" s="22" t="s">
        <v>104</v>
      </c>
      <c r="F36" s="22" t="s">
        <v>2</v>
      </c>
      <c r="G36" s="22" t="s">
        <v>196</v>
      </c>
      <c r="H36" s="22" t="n">
        <v>116416.666667</v>
      </c>
      <c r="I36" s="286" t="n">
        <f aca="false">[14]Acc_Cash!H408</f>
        <v>0</v>
      </c>
      <c r="J36" s="290" t="n">
        <f aca="false">H36-I36</f>
        <v>116416.666667</v>
      </c>
      <c r="L36" s="290"/>
      <c r="N36" s="290"/>
    </row>
    <row r="37" customFormat="false" ht="12.75" hidden="false" customHeight="false" outlineLevel="0" collapsed="false">
      <c r="A37" s="22" t="n">
        <v>138</v>
      </c>
      <c r="B37" s="22" t="s">
        <v>155</v>
      </c>
      <c r="C37" s="27" t="n">
        <v>51111.111111</v>
      </c>
      <c r="D37" s="22" t="n">
        <v>42</v>
      </c>
      <c r="E37" s="22" t="s">
        <v>104</v>
      </c>
      <c r="F37" s="22" t="s">
        <v>2</v>
      </c>
      <c r="G37" s="22" t="s">
        <v>393</v>
      </c>
      <c r="H37" s="22" t="n">
        <v>51111.111111</v>
      </c>
      <c r="I37" s="286" t="n">
        <f aca="false">[14]Acc_Cash!H125</f>
        <v>0</v>
      </c>
      <c r="J37" s="290" t="n">
        <f aca="false">H37-I37</f>
        <v>51111.111111</v>
      </c>
      <c r="L37" s="290"/>
      <c r="N37" s="290"/>
    </row>
    <row r="38" customFormat="false" ht="12.75" hidden="false" customHeight="false" outlineLevel="0" collapsed="false">
      <c r="A38" s="22" t="n">
        <v>139</v>
      </c>
      <c r="B38" s="22" t="s">
        <v>155</v>
      </c>
      <c r="C38" s="27" t="n">
        <v>-32200</v>
      </c>
      <c r="D38" s="22" t="n">
        <v>45</v>
      </c>
      <c r="E38" s="22" t="s">
        <v>104</v>
      </c>
      <c r="F38" s="22" t="s">
        <v>2</v>
      </c>
      <c r="G38" s="22" t="s">
        <v>393</v>
      </c>
      <c r="H38" s="22" t="n">
        <v>-32200</v>
      </c>
      <c r="I38" s="286" t="n">
        <f aca="false">[14]Acc_Cash!H126</f>
        <v>0</v>
      </c>
      <c r="J38" s="290" t="n">
        <f aca="false">H38-I38</f>
        <v>-32200</v>
      </c>
      <c r="L38" s="290"/>
      <c r="N38" s="290"/>
    </row>
    <row r="39" customFormat="false" ht="12.75" hidden="false" customHeight="false" outlineLevel="0" collapsed="false">
      <c r="A39" s="22" t="n">
        <v>140</v>
      </c>
      <c r="B39" s="22" t="s">
        <v>155</v>
      </c>
      <c r="C39" s="27" t="n">
        <v>59527.333333</v>
      </c>
      <c r="D39" s="22" t="n">
        <v>43</v>
      </c>
      <c r="E39" s="22" t="s">
        <v>104</v>
      </c>
      <c r="F39" s="22" t="s">
        <v>2</v>
      </c>
      <c r="G39" s="22" t="s">
        <v>395</v>
      </c>
      <c r="H39" s="22" t="n">
        <v>59527.333333</v>
      </c>
      <c r="I39" s="286" t="n">
        <f aca="false">[14]Acc_Cash!H127</f>
        <v>0</v>
      </c>
      <c r="J39" s="290" t="n">
        <f aca="false">H39-I39</f>
        <v>59527.333333</v>
      </c>
      <c r="L39" s="290"/>
      <c r="N39" s="290"/>
    </row>
    <row r="40" customFormat="false" ht="12.75" hidden="false" customHeight="false" outlineLevel="0" collapsed="false">
      <c r="A40" s="22" t="n">
        <v>141</v>
      </c>
      <c r="B40" s="22" t="s">
        <v>155</v>
      </c>
      <c r="C40" s="27" t="n">
        <v>-61416.666667</v>
      </c>
      <c r="D40" s="22" t="n">
        <v>47</v>
      </c>
      <c r="E40" s="22" t="s">
        <v>104</v>
      </c>
      <c r="F40" s="22" t="s">
        <v>2</v>
      </c>
      <c r="G40" s="22" t="s">
        <v>395</v>
      </c>
      <c r="H40" s="22" t="n">
        <v>-61416.666667</v>
      </c>
      <c r="I40" s="286" t="n">
        <f aca="false">[14]Acc_Cash!H152</f>
        <v>-30.9</v>
      </c>
      <c r="J40" s="290" t="n">
        <f aca="false">H40-I40</f>
        <v>-61385.766667</v>
      </c>
      <c r="L40" s="290"/>
      <c r="N40" s="290"/>
    </row>
    <row r="41" customFormat="false" ht="12.75" hidden="false" customHeight="false" outlineLevel="0" collapsed="false">
      <c r="A41" s="22" t="n">
        <v>142</v>
      </c>
      <c r="B41" s="22" t="s">
        <v>155</v>
      </c>
      <c r="C41" s="27" t="n">
        <v>47533.333333</v>
      </c>
      <c r="D41" s="22" t="n">
        <v>48</v>
      </c>
      <c r="E41" s="22" t="s">
        <v>104</v>
      </c>
      <c r="F41" s="22" t="s">
        <v>2</v>
      </c>
      <c r="G41" s="22" t="s">
        <v>395</v>
      </c>
      <c r="H41" s="22" t="n">
        <v>47533.333333</v>
      </c>
      <c r="I41" s="286" t="n">
        <f aca="false">[14]Acc_Cash!H14</f>
        <v>-14983.3</v>
      </c>
      <c r="J41" s="290" t="n">
        <f aca="false">H41-I41</f>
        <v>62516.633333</v>
      </c>
      <c r="L41" s="290"/>
      <c r="N41" s="290"/>
    </row>
    <row r="42" customFormat="false" ht="12.75" hidden="false" customHeight="false" outlineLevel="0" collapsed="false">
      <c r="A42" s="22" t="n">
        <v>143</v>
      </c>
      <c r="B42" s="22" t="s">
        <v>155</v>
      </c>
      <c r="C42" s="27" t="n">
        <v>138125</v>
      </c>
      <c r="D42" s="22" t="n">
        <v>44</v>
      </c>
      <c r="E42" s="22" t="s">
        <v>223</v>
      </c>
      <c r="F42" s="22" t="s">
        <v>2</v>
      </c>
      <c r="G42" s="22" t="s">
        <v>280</v>
      </c>
      <c r="H42" s="22" t="n">
        <v>138125</v>
      </c>
      <c r="I42" s="286" t="n">
        <f aca="false">[14]Acc_Cash!H27</f>
        <v>8711.1</v>
      </c>
      <c r="J42" s="290" t="n">
        <f aca="false">H42-I42</f>
        <v>129413.9</v>
      </c>
      <c r="L42" s="290"/>
      <c r="N42" s="290"/>
    </row>
    <row r="43" customFormat="false" ht="12.75" hidden="false" customHeight="false" outlineLevel="0" collapsed="false">
      <c r="A43" s="22" t="n">
        <v>144</v>
      </c>
      <c r="B43" s="22" t="s">
        <v>155</v>
      </c>
      <c r="C43" s="27" t="n">
        <v>138125</v>
      </c>
      <c r="D43" s="22" t="n">
        <v>57</v>
      </c>
      <c r="E43" s="22" t="s">
        <v>192</v>
      </c>
      <c r="F43" s="22" t="s">
        <v>3</v>
      </c>
      <c r="G43" s="22" t="s">
        <v>280</v>
      </c>
      <c r="H43" s="22" t="n">
        <v>138125</v>
      </c>
      <c r="I43" s="286" t="n">
        <f aca="false">[14]Acc_Cash!H121</f>
        <v>0</v>
      </c>
      <c r="J43" s="290" t="n">
        <f aca="false">H43-I43</f>
        <v>138125</v>
      </c>
      <c r="L43" s="290"/>
      <c r="N43" s="290"/>
    </row>
    <row r="44" customFormat="false" ht="12.75" hidden="false" customHeight="false" outlineLevel="0" collapsed="false">
      <c r="A44" s="22" t="n">
        <v>145</v>
      </c>
      <c r="B44" s="22" t="s">
        <v>155</v>
      </c>
      <c r="C44" s="27" t="n">
        <v>-138125</v>
      </c>
      <c r="D44" s="22" t="n">
        <v>144</v>
      </c>
      <c r="E44" s="22" t="s">
        <v>222</v>
      </c>
      <c r="F44" s="22" t="s">
        <v>3</v>
      </c>
      <c r="G44" s="22" t="s">
        <v>280</v>
      </c>
      <c r="H44" s="22" t="n">
        <v>-138125</v>
      </c>
      <c r="I44" s="286" t="n">
        <f aca="false">[14]Acc_Cash!H358</f>
        <v>0</v>
      </c>
      <c r="J44" s="290" t="n">
        <f aca="false">H44-I44</f>
        <v>-138125</v>
      </c>
      <c r="L44" s="290"/>
      <c r="N44" s="290"/>
    </row>
    <row r="45" customFormat="false" ht="12.75" hidden="false" customHeight="false" outlineLevel="0" collapsed="false">
      <c r="A45" s="22" t="n">
        <v>146</v>
      </c>
      <c r="B45" s="22" t="s">
        <v>155</v>
      </c>
      <c r="C45" s="27" t="n">
        <v>-16866.666667</v>
      </c>
      <c r="D45" s="22" t="n">
        <v>46</v>
      </c>
      <c r="E45" s="22" t="s">
        <v>104</v>
      </c>
      <c r="F45" s="22" t="s">
        <v>2</v>
      </c>
      <c r="G45" s="22" t="s">
        <v>333</v>
      </c>
      <c r="H45" s="22" t="n">
        <v>-16866.666667</v>
      </c>
      <c r="I45" s="286" t="n">
        <f aca="false">[14]Acc_Cash!H359</f>
        <v>0</v>
      </c>
      <c r="J45" s="290" t="n">
        <f aca="false">H45-I45</f>
        <v>-16866.666667</v>
      </c>
      <c r="L45" s="290"/>
      <c r="N45" s="290"/>
    </row>
    <row r="46" customFormat="false" ht="12.75" hidden="false" customHeight="false" outlineLevel="0" collapsed="false">
      <c r="A46" s="22" t="n">
        <v>147</v>
      </c>
      <c r="B46" s="22" t="s">
        <v>155</v>
      </c>
      <c r="C46" s="27" t="n">
        <v>10477.777778</v>
      </c>
      <c r="D46" s="22" t="n">
        <v>49</v>
      </c>
      <c r="E46" s="22" t="s">
        <v>104</v>
      </c>
      <c r="F46" s="22" t="s">
        <v>2</v>
      </c>
      <c r="G46" s="22" t="s">
        <v>418</v>
      </c>
      <c r="H46" s="22" t="n">
        <v>10477.777778</v>
      </c>
      <c r="I46" s="286" t="n">
        <f aca="false">[14]Acc_Cash!H168</f>
        <v>0</v>
      </c>
      <c r="J46" s="290" t="n">
        <f aca="false">H46-I46</f>
        <v>10477.777778</v>
      </c>
      <c r="L46" s="290"/>
      <c r="N46" s="290"/>
    </row>
    <row r="47" customFormat="false" ht="12.75" hidden="false" customHeight="false" outlineLevel="0" collapsed="false">
      <c r="A47" s="22" t="n">
        <v>150</v>
      </c>
      <c r="B47" s="22" t="s">
        <v>155</v>
      </c>
      <c r="C47" s="27" t="n">
        <v>-23383.333333</v>
      </c>
      <c r="D47" s="22" t="n">
        <v>55</v>
      </c>
      <c r="E47" s="22" t="s">
        <v>104</v>
      </c>
      <c r="F47" s="22" t="s">
        <v>2</v>
      </c>
      <c r="G47" s="22" t="s">
        <v>114</v>
      </c>
      <c r="H47" s="22" t="n">
        <v>-23383.333333</v>
      </c>
      <c r="I47" s="286" t="n">
        <f aca="false">[14]Acc_Cash!H259</f>
        <v>0</v>
      </c>
      <c r="J47" s="290" t="n">
        <f aca="false">H47-I47</f>
        <v>-23383.333333</v>
      </c>
      <c r="L47" s="290"/>
      <c r="N47" s="290"/>
    </row>
    <row r="48" customFormat="false" ht="12.75" hidden="false" customHeight="false" outlineLevel="0" collapsed="false">
      <c r="A48" s="22" t="n">
        <v>152</v>
      </c>
      <c r="B48" s="22" t="s">
        <v>155</v>
      </c>
      <c r="C48" s="27" t="n">
        <v>-22625</v>
      </c>
      <c r="D48" s="22" t="n">
        <v>59</v>
      </c>
      <c r="E48" s="22" t="s">
        <v>104</v>
      </c>
      <c r="F48" s="22" t="s">
        <v>2</v>
      </c>
      <c r="G48" s="22" t="s">
        <v>235</v>
      </c>
      <c r="H48" s="22" t="n">
        <v>-22625</v>
      </c>
      <c r="I48" s="286" t="n">
        <f aca="false">[14]Acc_Cash!H141</f>
        <v>-28675</v>
      </c>
      <c r="J48" s="290" t="n">
        <f aca="false">H48-I48</f>
        <v>6050</v>
      </c>
      <c r="L48" s="290"/>
      <c r="N48" s="290"/>
    </row>
    <row r="49" customFormat="false" ht="12.75" hidden="false" customHeight="false" outlineLevel="0" collapsed="false">
      <c r="A49" s="22" t="n">
        <v>203</v>
      </c>
      <c r="B49" s="22" t="s">
        <v>155</v>
      </c>
      <c r="C49" s="27" t="n">
        <v>25277.777778</v>
      </c>
      <c r="D49" s="22" t="n">
        <v>145</v>
      </c>
      <c r="E49" s="22" t="s">
        <v>104</v>
      </c>
      <c r="F49" s="22" t="s">
        <v>2</v>
      </c>
      <c r="G49" s="22" t="s">
        <v>354</v>
      </c>
      <c r="H49" s="22" t="n">
        <v>25277.777778</v>
      </c>
      <c r="I49" s="286" t="n">
        <f aca="false">[14]Acc_Cash!H143</f>
        <v>34125</v>
      </c>
      <c r="J49" s="290" t="n">
        <f aca="false">H49-I49</f>
        <v>-8847.222222</v>
      </c>
      <c r="L49" s="290"/>
      <c r="N49" s="290"/>
    </row>
    <row r="50" customFormat="false" ht="12.75" hidden="false" customHeight="false" outlineLevel="0" collapsed="false">
      <c r="A50" s="22" t="n">
        <v>204</v>
      </c>
      <c r="B50" s="22" t="s">
        <v>100</v>
      </c>
      <c r="C50" s="27" t="n">
        <v>-17206.3125</v>
      </c>
      <c r="D50" s="22" t="n">
        <v>146</v>
      </c>
      <c r="E50" s="22" t="s">
        <v>104</v>
      </c>
      <c r="F50" s="22" t="s">
        <v>2</v>
      </c>
      <c r="G50" s="22" t="s">
        <v>396</v>
      </c>
      <c r="H50" s="22" t="n">
        <v>-15098.539219</v>
      </c>
      <c r="I50" s="286" t="n">
        <f aca="false">[14]Acc_Cash!H369</f>
        <v>-34125</v>
      </c>
      <c r="J50" s="290" t="n">
        <f aca="false">H50-I50</f>
        <v>19026.460781</v>
      </c>
      <c r="L50" s="290"/>
      <c r="N50" s="290"/>
    </row>
    <row r="51" customFormat="false" ht="12.75" hidden="false" customHeight="false" outlineLevel="0" collapsed="false">
      <c r="A51" s="22" t="n">
        <v>205</v>
      </c>
      <c r="B51" s="22" t="s">
        <v>155</v>
      </c>
      <c r="C51" s="27" t="n">
        <v>-27150</v>
      </c>
      <c r="D51" s="22" t="n">
        <v>147</v>
      </c>
      <c r="E51" s="22" t="s">
        <v>104</v>
      </c>
      <c r="F51" s="22" t="s">
        <v>2</v>
      </c>
      <c r="G51" s="22" t="s">
        <v>374</v>
      </c>
      <c r="H51" s="22" t="n">
        <v>-27150</v>
      </c>
      <c r="I51" s="286" t="n">
        <f aca="false">[14]Acc_Cash!H370</f>
        <v>34125</v>
      </c>
      <c r="J51" s="290" t="n">
        <f aca="false">H51-I51</f>
        <v>-61275</v>
      </c>
      <c r="L51" s="290"/>
      <c r="N51" s="290"/>
    </row>
    <row r="52" customFormat="false" ht="12.75" hidden="false" customHeight="false" outlineLevel="0" collapsed="false">
      <c r="A52" s="22" t="n">
        <v>206</v>
      </c>
      <c r="B52" s="22" t="s">
        <v>155</v>
      </c>
      <c r="C52" s="27" t="n">
        <v>38462.5</v>
      </c>
      <c r="D52" s="22" t="n">
        <v>150</v>
      </c>
      <c r="E52" s="22" t="s">
        <v>104</v>
      </c>
      <c r="F52" s="22" t="s">
        <v>2</v>
      </c>
      <c r="G52" s="22" t="s">
        <v>115</v>
      </c>
      <c r="H52" s="22" t="n">
        <v>38462.5</v>
      </c>
      <c r="I52" s="286" t="n">
        <f aca="false">[14]Acc_Cash!H411</f>
        <v>0</v>
      </c>
      <c r="J52" s="290" t="n">
        <f aca="false">H52-I52</f>
        <v>38462.5</v>
      </c>
      <c r="L52" s="290"/>
      <c r="N52" s="290"/>
    </row>
    <row r="53" customFormat="false" ht="12.75" hidden="false" customHeight="false" outlineLevel="0" collapsed="false">
      <c r="A53" s="22" t="n">
        <v>207</v>
      </c>
      <c r="B53" s="22" t="s">
        <v>155</v>
      </c>
      <c r="C53" s="27" t="n">
        <v>-22625</v>
      </c>
      <c r="D53" s="22" t="n">
        <v>152</v>
      </c>
      <c r="E53" s="22" t="s">
        <v>104</v>
      </c>
      <c r="F53" s="22" t="s">
        <v>2</v>
      </c>
      <c r="G53" s="22" t="s">
        <v>326</v>
      </c>
      <c r="H53" s="22" t="n">
        <v>-22625</v>
      </c>
      <c r="I53" s="286" t="n">
        <f aca="false">[14]Acc_Cash!H171</f>
        <v>0</v>
      </c>
      <c r="J53" s="290" t="n">
        <f aca="false">H53-I53</f>
        <v>-22625</v>
      </c>
      <c r="L53" s="290"/>
      <c r="N53" s="290"/>
    </row>
    <row r="54" customFormat="false" ht="12.75" hidden="false" customHeight="false" outlineLevel="0" collapsed="false">
      <c r="A54" s="22" t="n">
        <v>208</v>
      </c>
      <c r="B54" s="22" t="s">
        <v>155</v>
      </c>
      <c r="C54" s="27" t="n">
        <v>-22122.222222</v>
      </c>
      <c r="D54" s="22" t="n">
        <v>149</v>
      </c>
      <c r="E54" s="22" t="s">
        <v>104</v>
      </c>
      <c r="F54" s="22" t="s">
        <v>2</v>
      </c>
      <c r="G54" s="22" t="s">
        <v>199</v>
      </c>
      <c r="H54" s="22" t="n">
        <v>-22122.222222</v>
      </c>
      <c r="I54" s="286" t="n">
        <f aca="false">[14]Acc_Cash!H261</f>
        <v>0</v>
      </c>
      <c r="J54" s="290" t="n">
        <f aca="false">H54-I54</f>
        <v>-22122.222222</v>
      </c>
      <c r="L54" s="290"/>
      <c r="N54" s="290"/>
    </row>
    <row r="55" customFormat="false" ht="12.75" hidden="false" customHeight="false" outlineLevel="0" collapsed="false">
      <c r="A55" s="22" t="n">
        <v>209</v>
      </c>
      <c r="B55" s="22" t="s">
        <v>155</v>
      </c>
      <c r="C55" s="27" t="n">
        <v>52791.666667</v>
      </c>
      <c r="D55" s="22" t="n">
        <v>151</v>
      </c>
      <c r="E55" s="22" t="s">
        <v>104</v>
      </c>
      <c r="F55" s="22" t="s">
        <v>2</v>
      </c>
      <c r="G55" s="22" t="s">
        <v>149</v>
      </c>
      <c r="H55" s="22" t="n">
        <v>52791.666667</v>
      </c>
      <c r="I55" s="286" t="n">
        <f aca="false">[14]Acc_Cash!H108</f>
        <v>8944.4</v>
      </c>
      <c r="J55" s="290" t="n">
        <f aca="false">H55-I55</f>
        <v>43847.266667</v>
      </c>
      <c r="L55" s="290"/>
      <c r="N55" s="290"/>
    </row>
    <row r="56" customFormat="false" ht="12.75" hidden="false" customHeight="false" outlineLevel="0" collapsed="false">
      <c r="A56" s="22" t="n">
        <v>210</v>
      </c>
      <c r="B56" s="22" t="s">
        <v>155</v>
      </c>
      <c r="C56" s="27" t="n">
        <v>-11122.222222</v>
      </c>
      <c r="D56" s="22" t="n">
        <v>153</v>
      </c>
      <c r="E56" s="22" t="s">
        <v>104</v>
      </c>
      <c r="F56" s="22" t="s">
        <v>2</v>
      </c>
      <c r="G56" s="22" t="s">
        <v>418</v>
      </c>
      <c r="H56" s="22" t="n">
        <v>-11122.222222</v>
      </c>
      <c r="I56" s="286" t="n">
        <f aca="false">[14]Acc_Cash!H109</f>
        <v>-8944.4</v>
      </c>
      <c r="J56" s="290" t="n">
        <f aca="false">H56-I56</f>
        <v>-2177.822222</v>
      </c>
      <c r="L56" s="290"/>
      <c r="N56" s="290"/>
    </row>
    <row r="57" customFormat="false" ht="12.75" hidden="false" customHeight="false" outlineLevel="0" collapsed="false">
      <c r="A57" s="22" t="n">
        <v>211</v>
      </c>
      <c r="B57" s="22" t="s">
        <v>155</v>
      </c>
      <c r="C57" s="27" t="n">
        <v>-32355.555556</v>
      </c>
      <c r="D57" s="22" t="n">
        <v>154</v>
      </c>
      <c r="E57" s="22" t="s">
        <v>104</v>
      </c>
      <c r="F57" s="22" t="s">
        <v>2</v>
      </c>
      <c r="G57" s="22" t="s">
        <v>315</v>
      </c>
      <c r="H57" s="22" t="n">
        <v>-32355.555556</v>
      </c>
      <c r="I57" s="286" t="n">
        <f aca="false">[14]Acc_Cash!H110</f>
        <v>8944.4</v>
      </c>
      <c r="J57" s="290" t="n">
        <f aca="false">H57-I57</f>
        <v>-41299.955556</v>
      </c>
      <c r="L57" s="290"/>
      <c r="N57" s="290"/>
    </row>
    <row r="58" customFormat="false" ht="12.75" hidden="false" customHeight="false" outlineLevel="0" collapsed="false">
      <c r="A58" s="22" t="n">
        <v>212</v>
      </c>
      <c r="B58" s="22" t="s">
        <v>155</v>
      </c>
      <c r="C58" s="27" t="n">
        <v>-26144.444444</v>
      </c>
      <c r="D58" s="22" t="n">
        <v>159</v>
      </c>
      <c r="E58" s="22" t="s">
        <v>104</v>
      </c>
      <c r="F58" s="22" t="s">
        <v>2</v>
      </c>
      <c r="G58" s="22" t="s">
        <v>200</v>
      </c>
      <c r="H58" s="22" t="n">
        <v>-26144.444444</v>
      </c>
      <c r="I58" s="286" t="n">
        <f aca="false">[14]Acc_Cash!H111</f>
        <v>26833.3</v>
      </c>
      <c r="J58" s="290" t="n">
        <f aca="false">H58-I58</f>
        <v>-52977.744444</v>
      </c>
      <c r="L58" s="290"/>
      <c r="N58" s="290"/>
    </row>
    <row r="59" customFormat="false" ht="12.75" hidden="false" customHeight="false" outlineLevel="0" collapsed="false">
      <c r="A59" s="22" t="n">
        <v>214</v>
      </c>
      <c r="B59" s="22" t="s">
        <v>155</v>
      </c>
      <c r="C59" s="27" t="n">
        <v>-769250</v>
      </c>
      <c r="D59" s="22" t="n">
        <v>158</v>
      </c>
      <c r="E59" s="22" t="s">
        <v>173</v>
      </c>
      <c r="F59" s="22" t="s">
        <v>2</v>
      </c>
      <c r="G59" s="22" t="s">
        <v>363</v>
      </c>
      <c r="H59" s="22" t="n">
        <v>-769250</v>
      </c>
      <c r="I59" s="286" t="n">
        <f aca="false">[14]Acc_Cash!H113</f>
        <v>-28111.1</v>
      </c>
      <c r="J59" s="290" t="n">
        <f aca="false">H59-I59</f>
        <v>-741138.9</v>
      </c>
      <c r="L59" s="290"/>
      <c r="N59" s="290"/>
    </row>
    <row r="60" customFormat="false" ht="12.75" hidden="false" customHeight="false" outlineLevel="0" collapsed="false">
      <c r="A60" s="22" t="n">
        <v>215</v>
      </c>
      <c r="B60" s="22" t="s">
        <v>155</v>
      </c>
      <c r="C60" s="27" t="n">
        <v>1267000</v>
      </c>
      <c r="D60" s="22" t="n">
        <v>214</v>
      </c>
      <c r="E60" s="22" t="s">
        <v>173</v>
      </c>
      <c r="F60" s="22" t="s">
        <v>2</v>
      </c>
      <c r="G60" s="22" t="s">
        <v>363</v>
      </c>
      <c r="H60" s="22" t="n">
        <v>1267000</v>
      </c>
      <c r="I60" s="286" t="n">
        <f aca="false">[14]Acc_Cash!H114</f>
        <v>28111.1</v>
      </c>
      <c r="J60" s="290" t="n">
        <f aca="false">H60-I60</f>
        <v>1238888.9</v>
      </c>
      <c r="L60" s="290"/>
      <c r="N60" s="290"/>
    </row>
    <row r="61" customFormat="false" ht="12.75" hidden="false" customHeight="false" outlineLevel="0" collapsed="false">
      <c r="A61" s="22" t="n">
        <v>216</v>
      </c>
      <c r="B61" s="22" t="s">
        <v>155</v>
      </c>
      <c r="C61" s="27" t="n">
        <v>-58070.833333</v>
      </c>
      <c r="D61" s="22" t="n">
        <v>157</v>
      </c>
      <c r="E61" s="22" t="s">
        <v>173</v>
      </c>
      <c r="F61" s="22" t="s">
        <v>2</v>
      </c>
      <c r="G61" s="22" t="s">
        <v>363</v>
      </c>
      <c r="H61" s="22" t="n">
        <v>-58070.833333</v>
      </c>
      <c r="I61" s="286" t="n">
        <f aca="false">[14]Acc_Cash!H115</f>
        <v>-28111.1</v>
      </c>
      <c r="J61" s="290" t="n">
        <f aca="false">H61-I61</f>
        <v>-29959.733333</v>
      </c>
      <c r="L61" s="290"/>
      <c r="N61" s="290"/>
    </row>
    <row r="62" customFormat="false" ht="12.75" hidden="false" customHeight="false" outlineLevel="0" collapsed="false">
      <c r="A62" s="22" t="n">
        <v>217</v>
      </c>
      <c r="B62" s="22" t="s">
        <v>155</v>
      </c>
      <c r="C62" s="27" t="n">
        <v>-177229.166667</v>
      </c>
      <c r="D62" s="22" t="n">
        <v>156</v>
      </c>
      <c r="E62" s="22" t="s">
        <v>173</v>
      </c>
      <c r="F62" s="22" t="s">
        <v>2</v>
      </c>
      <c r="G62" s="22" t="s">
        <v>363</v>
      </c>
      <c r="H62" s="22" t="n">
        <v>-177229.166667</v>
      </c>
      <c r="I62" s="286" t="n">
        <f aca="false">[14]Acc_Cash!H158</f>
        <v>0</v>
      </c>
      <c r="J62" s="290" t="n">
        <f aca="false">H62-I62</f>
        <v>-177229.166667</v>
      </c>
      <c r="L62" s="290"/>
      <c r="N62" s="290"/>
    </row>
    <row r="63" customFormat="false" ht="12.75" hidden="false" customHeight="false" outlineLevel="0" collapsed="false">
      <c r="A63" s="22" t="n">
        <v>306</v>
      </c>
      <c r="B63" s="22" t="s">
        <v>272</v>
      </c>
      <c r="C63" s="27" t="n">
        <v>-137860.8625</v>
      </c>
      <c r="D63" s="22" t="n">
        <v>2</v>
      </c>
      <c r="E63" s="22" t="s">
        <v>104</v>
      </c>
      <c r="F63" s="22" t="s">
        <v>2</v>
      </c>
      <c r="G63" s="22" t="s">
        <v>270</v>
      </c>
      <c r="H63" s="22" t="n">
        <v>-195279.911731</v>
      </c>
      <c r="I63" s="286" t="n">
        <f aca="false">[14]Acc_Cash!H138</f>
        <v>0</v>
      </c>
      <c r="J63" s="290" t="n">
        <f aca="false">H63-I63</f>
        <v>-195279.911731</v>
      </c>
      <c r="L63" s="290"/>
      <c r="N63" s="290"/>
    </row>
    <row r="64" customFormat="false" ht="12.75" hidden="false" customHeight="false" outlineLevel="0" collapsed="false">
      <c r="A64" s="22" t="n">
        <v>307</v>
      </c>
      <c r="B64" s="22" t="s">
        <v>272</v>
      </c>
      <c r="C64" s="27" t="n">
        <v>-151388.4375</v>
      </c>
      <c r="D64" s="22" t="n">
        <v>1</v>
      </c>
      <c r="E64" s="22" t="s">
        <v>104</v>
      </c>
      <c r="F64" s="22" t="s">
        <v>2</v>
      </c>
      <c r="G64" s="22" t="s">
        <v>270</v>
      </c>
      <c r="H64" s="22" t="n">
        <v>-214441.721719</v>
      </c>
      <c r="I64" s="286" t="n">
        <f aca="false">[14]Acc_Cash!H139</f>
        <v>0</v>
      </c>
      <c r="J64" s="290" t="n">
        <f aca="false">H64-I64</f>
        <v>-214441.721719</v>
      </c>
      <c r="L64" s="290"/>
      <c r="N64" s="290"/>
    </row>
    <row r="65" customFormat="false" ht="12.75" hidden="false" customHeight="false" outlineLevel="0" collapsed="false">
      <c r="A65" s="22" t="n">
        <v>308</v>
      </c>
      <c r="B65" s="22" t="s">
        <v>272</v>
      </c>
      <c r="C65" s="27" t="n">
        <v>137860.8625</v>
      </c>
      <c r="D65" s="22" t="n">
        <v>3</v>
      </c>
      <c r="E65" s="22" t="s">
        <v>104</v>
      </c>
      <c r="F65" s="22" t="s">
        <v>2</v>
      </c>
      <c r="G65" s="22" t="s">
        <v>270</v>
      </c>
      <c r="H65" s="22" t="n">
        <v>195279.911731</v>
      </c>
      <c r="I65" s="286" t="n">
        <f aca="false">[14]Acc_Cash!H392</f>
        <v>0</v>
      </c>
      <c r="J65" s="290" t="n">
        <f aca="false">H65-I65</f>
        <v>195279.911731</v>
      </c>
      <c r="L65" s="290"/>
      <c r="N65" s="290"/>
    </row>
    <row r="66" customFormat="false" ht="12.75" hidden="false" customHeight="false" outlineLevel="0" collapsed="false">
      <c r="A66" s="22" t="n">
        <v>309</v>
      </c>
      <c r="B66" s="22" t="s">
        <v>272</v>
      </c>
      <c r="C66" s="27" t="n">
        <v>151388.4375</v>
      </c>
      <c r="D66" s="22" t="n">
        <v>4</v>
      </c>
      <c r="E66" s="22" t="s">
        <v>104</v>
      </c>
      <c r="F66" s="22" t="s">
        <v>2</v>
      </c>
      <c r="G66" s="22" t="s">
        <v>270</v>
      </c>
      <c r="H66" s="22" t="n">
        <v>214441.721719</v>
      </c>
      <c r="I66" s="286" t="n">
        <f aca="false">[14]Acc_Cash!H169</f>
        <v>0</v>
      </c>
      <c r="J66" s="290" t="n">
        <f aca="false">H66-I66</f>
        <v>214441.721719</v>
      </c>
      <c r="L66" s="290"/>
      <c r="N66" s="290"/>
    </row>
    <row r="67" customFormat="false" ht="12.75" hidden="false" customHeight="false" outlineLevel="0" collapsed="false">
      <c r="A67" s="22" t="n">
        <v>310</v>
      </c>
      <c r="B67" s="22" t="s">
        <v>155</v>
      </c>
      <c r="C67" s="27" t="n">
        <v>-261076.388889</v>
      </c>
      <c r="D67" s="22" t="n">
        <v>5</v>
      </c>
      <c r="E67" s="22" t="s">
        <v>104</v>
      </c>
      <c r="F67" s="22" t="s">
        <v>2</v>
      </c>
      <c r="G67" s="22" t="s">
        <v>274</v>
      </c>
      <c r="H67" s="22" t="n">
        <v>-261076.388889</v>
      </c>
      <c r="I67" s="286" t="n">
        <f aca="false">[14]Acc_Cash!H260</f>
        <v>0</v>
      </c>
      <c r="J67" s="290" t="n">
        <f aca="false">H67-I67</f>
        <v>-261076.388889</v>
      </c>
      <c r="L67" s="290"/>
      <c r="N67" s="290"/>
    </row>
    <row r="68" customFormat="false" ht="12.75" hidden="false" customHeight="false" outlineLevel="0" collapsed="false">
      <c r="A68" s="22" t="n">
        <v>311</v>
      </c>
      <c r="B68" s="22" t="s">
        <v>155</v>
      </c>
      <c r="C68" s="27" t="n">
        <v>261076.388889</v>
      </c>
      <c r="D68" s="22" t="n">
        <v>6</v>
      </c>
      <c r="E68" s="22" t="s">
        <v>104</v>
      </c>
      <c r="F68" s="22" t="s">
        <v>2</v>
      </c>
      <c r="G68" s="22" t="s">
        <v>274</v>
      </c>
      <c r="H68" s="22" t="n">
        <v>261076.388889</v>
      </c>
      <c r="I68" s="286" t="n">
        <f aca="false">[14]Acc_Cash!H361</f>
        <v>0</v>
      </c>
      <c r="J68" s="290" t="n">
        <f aca="false">H68-I68</f>
        <v>261076.388889</v>
      </c>
      <c r="L68" s="290"/>
      <c r="N68" s="290"/>
    </row>
    <row r="69" customFormat="false" ht="12.75" hidden="false" customHeight="false" outlineLevel="0" collapsed="false">
      <c r="A69" s="22" t="n">
        <v>314</v>
      </c>
      <c r="B69" s="22" t="s">
        <v>155</v>
      </c>
      <c r="C69" s="27" t="n">
        <v>-22944.444444</v>
      </c>
      <c r="D69" s="22" t="n">
        <v>155</v>
      </c>
      <c r="E69" s="22" t="s">
        <v>173</v>
      </c>
      <c r="F69" s="22" t="s">
        <v>2</v>
      </c>
      <c r="G69" s="22" t="s">
        <v>174</v>
      </c>
      <c r="H69" s="22" t="n">
        <v>-22944.444444</v>
      </c>
      <c r="I69" s="286" t="n">
        <f aca="false">[14]Acc_Cash!H170</f>
        <v>0</v>
      </c>
      <c r="J69" s="290" t="n">
        <f aca="false">H69-I69</f>
        <v>-22944.444444</v>
      </c>
      <c r="L69" s="290"/>
      <c r="N69" s="290"/>
    </row>
    <row r="70" customFormat="false" ht="12.75" hidden="false" customHeight="false" outlineLevel="0" collapsed="false">
      <c r="A70" s="22" t="n">
        <v>315</v>
      </c>
      <c r="B70" s="22" t="s">
        <v>155</v>
      </c>
      <c r="C70" s="27" t="n">
        <v>-58262.5</v>
      </c>
      <c r="D70" s="22" t="n">
        <v>161</v>
      </c>
      <c r="E70" s="22" t="s">
        <v>104</v>
      </c>
      <c r="F70" s="22" t="s">
        <v>2</v>
      </c>
      <c r="G70" s="22" t="s">
        <v>321</v>
      </c>
      <c r="H70" s="22" t="n">
        <v>-58262.5</v>
      </c>
      <c r="I70" s="286" t="n">
        <f aca="false">[14]Acc_Cash!H323</f>
        <v>0</v>
      </c>
      <c r="J70" s="290" t="n">
        <f aca="false">H70-I70</f>
        <v>-58262.5</v>
      </c>
      <c r="L70" s="290"/>
      <c r="N70" s="290"/>
    </row>
    <row r="71" customFormat="false" ht="12.75" hidden="false" customHeight="false" outlineLevel="0" collapsed="false">
      <c r="A71" s="22" t="n">
        <v>316</v>
      </c>
      <c r="B71" s="22" t="s">
        <v>100</v>
      </c>
      <c r="C71" s="27" t="n">
        <v>-31765.5</v>
      </c>
      <c r="D71" s="22" t="n">
        <v>162</v>
      </c>
      <c r="E71" s="22" t="s">
        <v>104</v>
      </c>
      <c r="F71" s="22" t="s">
        <v>2</v>
      </c>
      <c r="G71" s="22" t="s">
        <v>409</v>
      </c>
      <c r="H71" s="22" t="n">
        <v>-27874.22625</v>
      </c>
      <c r="I71" s="292" t="n">
        <f aca="false">[14]Acc_Cash!H131</f>
        <v>0</v>
      </c>
      <c r="J71" s="293" t="n">
        <f aca="false">H71-I71</f>
        <v>-27874.22625</v>
      </c>
      <c r="L71" s="290"/>
      <c r="N71" s="290"/>
    </row>
    <row r="72" customFormat="false" ht="12.75" hidden="false" customHeight="false" outlineLevel="0" collapsed="false">
      <c r="A72" s="22" t="n">
        <v>317</v>
      </c>
      <c r="B72" s="22" t="s">
        <v>155</v>
      </c>
      <c r="C72" s="27" t="n">
        <v>30155.555556</v>
      </c>
      <c r="D72" s="22" t="n">
        <v>163</v>
      </c>
      <c r="E72" s="22" t="s">
        <v>104</v>
      </c>
      <c r="F72" s="22" t="s">
        <v>2</v>
      </c>
      <c r="G72" s="22" t="s">
        <v>393</v>
      </c>
      <c r="H72" s="22" t="n">
        <v>30155.555556</v>
      </c>
      <c r="I72" s="286" t="n">
        <f aca="false">[14]Acc_Cash!H50</f>
        <v>-11375</v>
      </c>
      <c r="J72" s="290" t="n">
        <f aca="false">H72-I72</f>
        <v>41530.555556</v>
      </c>
      <c r="L72" s="290"/>
      <c r="N72" s="290"/>
    </row>
    <row r="73" customFormat="false" ht="12.75" hidden="false" customHeight="false" outlineLevel="0" collapsed="false">
      <c r="A73" s="22" t="n">
        <v>318</v>
      </c>
      <c r="B73" s="22" t="s">
        <v>155</v>
      </c>
      <c r="C73" s="27" t="n">
        <v>42291.666667</v>
      </c>
      <c r="D73" s="22" t="n">
        <v>164</v>
      </c>
      <c r="E73" s="22" t="s">
        <v>104</v>
      </c>
      <c r="F73" s="22" t="s">
        <v>2</v>
      </c>
      <c r="G73" s="22" t="s">
        <v>311</v>
      </c>
      <c r="H73" s="22" t="n">
        <v>42291.666667</v>
      </c>
      <c r="I73" s="286" t="n">
        <f aca="false">[14]Acc_Cash!H388</f>
        <v>0</v>
      </c>
      <c r="J73" s="290" t="n">
        <f aca="false">H73-I73</f>
        <v>42291.666667</v>
      </c>
      <c r="L73" s="290"/>
      <c r="N73" s="290"/>
    </row>
    <row r="74" customFormat="false" ht="12.75" hidden="false" customHeight="false" outlineLevel="0" collapsed="false">
      <c r="A74" s="22" t="n">
        <v>319</v>
      </c>
      <c r="B74" s="22" t="s">
        <v>155</v>
      </c>
      <c r="C74" s="27" t="n">
        <v>22944.444444</v>
      </c>
      <c r="D74" s="22" t="n">
        <v>200</v>
      </c>
      <c r="E74" s="22" t="s">
        <v>176</v>
      </c>
      <c r="F74" s="22" t="s">
        <v>2</v>
      </c>
      <c r="G74" s="22" t="s">
        <v>174</v>
      </c>
      <c r="H74" s="22" t="n">
        <v>22944.444444</v>
      </c>
      <c r="I74" s="286" t="n">
        <f aca="false">[14]Acc_Cash!H49</f>
        <v>-11755.6</v>
      </c>
      <c r="J74" s="290" t="n">
        <f aca="false">H74-I74</f>
        <v>34700.044444</v>
      </c>
      <c r="L74" s="290"/>
      <c r="N74" s="290"/>
    </row>
    <row r="75" customFormat="false" ht="12.75" hidden="false" customHeight="false" outlineLevel="0" collapsed="false">
      <c r="A75" s="22" t="n">
        <v>320</v>
      </c>
      <c r="B75" s="22" t="s">
        <v>155</v>
      </c>
      <c r="C75" s="27" t="n">
        <v>-22944.444444</v>
      </c>
      <c r="D75" s="22" t="n">
        <v>201</v>
      </c>
      <c r="E75" s="22" t="s">
        <v>178</v>
      </c>
      <c r="F75" s="22" t="s">
        <v>2</v>
      </c>
      <c r="G75" s="22" t="s">
        <v>174</v>
      </c>
      <c r="H75" s="22" t="n">
        <v>-22944.444444</v>
      </c>
      <c r="I75" s="286" t="n">
        <f aca="false">[14]Acc_Cash!H157</f>
        <v>0</v>
      </c>
      <c r="J75" s="290" t="n">
        <f aca="false">H75-I75</f>
        <v>-22944.444444</v>
      </c>
      <c r="L75" s="290"/>
      <c r="N75" s="290"/>
    </row>
    <row r="76" customFormat="false" ht="12.75" hidden="false" customHeight="false" outlineLevel="0" collapsed="false">
      <c r="A76" s="32" t="n">
        <v>323</v>
      </c>
      <c r="B76" s="32" t="s">
        <v>155</v>
      </c>
      <c r="C76" s="143" t="n">
        <v>177229.166667</v>
      </c>
      <c r="D76" s="32" t="n">
        <v>204</v>
      </c>
      <c r="E76" s="32" t="s">
        <v>176</v>
      </c>
      <c r="F76" s="32" t="s">
        <v>2</v>
      </c>
      <c r="G76" s="32" t="s">
        <v>355</v>
      </c>
      <c r="H76" s="32" t="n">
        <v>177229.166667</v>
      </c>
      <c r="I76" s="292" t="n">
        <f aca="false">[14]Acc_Cash!H172</f>
        <v>0</v>
      </c>
      <c r="J76" s="293" t="n">
        <f aca="false">H76-I76</f>
        <v>177229.166667</v>
      </c>
      <c r="L76" s="290"/>
      <c r="N76" s="290"/>
    </row>
    <row r="77" customFormat="false" ht="12.75" hidden="false" customHeight="false" outlineLevel="0" collapsed="false">
      <c r="A77" s="22" t="n">
        <v>324</v>
      </c>
      <c r="B77" s="22" t="s">
        <v>155</v>
      </c>
      <c r="C77" s="27" t="n">
        <v>-177229.166667</v>
      </c>
      <c r="D77" s="22" t="n">
        <v>205</v>
      </c>
      <c r="E77" s="22" t="s">
        <v>178</v>
      </c>
      <c r="F77" s="22" t="s">
        <v>2</v>
      </c>
      <c r="G77" s="22" t="s">
        <v>355</v>
      </c>
      <c r="H77" s="22" t="n">
        <v>-177229.166667</v>
      </c>
      <c r="I77" s="292" t="n">
        <f aca="false">[14]Acc_Cash!H262</f>
        <v>0</v>
      </c>
      <c r="J77" s="293" t="n">
        <f aca="false">H77-I77</f>
        <v>-177229.166667</v>
      </c>
      <c r="L77" s="290"/>
      <c r="N77" s="290"/>
    </row>
    <row r="78" customFormat="false" ht="12.75" hidden="false" customHeight="false" outlineLevel="0" collapsed="false">
      <c r="A78" s="22" t="n">
        <v>325</v>
      </c>
      <c r="B78" s="22" t="s">
        <v>155</v>
      </c>
      <c r="C78" s="27" t="n">
        <v>58070.833333</v>
      </c>
      <c r="D78" s="22" t="n">
        <v>206</v>
      </c>
      <c r="E78" s="22" t="s">
        <v>176</v>
      </c>
      <c r="F78" s="22" t="s">
        <v>2</v>
      </c>
      <c r="G78" s="22" t="s">
        <v>353</v>
      </c>
      <c r="H78" s="22" t="n">
        <v>58070.833333</v>
      </c>
      <c r="I78" s="286" t="n">
        <f aca="false">[14]Acc_Cash!H173</f>
        <v>0</v>
      </c>
      <c r="J78" s="290" t="n">
        <f aca="false">H78-I78</f>
        <v>58070.833333</v>
      </c>
      <c r="L78" s="290"/>
      <c r="N78" s="290"/>
    </row>
    <row r="79" customFormat="false" ht="12.75" hidden="false" customHeight="false" outlineLevel="0" collapsed="false">
      <c r="A79" s="22" t="n">
        <v>326</v>
      </c>
      <c r="B79" s="22" t="s">
        <v>155</v>
      </c>
      <c r="C79" s="27" t="n">
        <v>-58070.833333</v>
      </c>
      <c r="D79" s="22" t="n">
        <v>207</v>
      </c>
      <c r="E79" s="22" t="s">
        <v>178</v>
      </c>
      <c r="F79" s="22" t="s">
        <v>2</v>
      </c>
      <c r="G79" s="22" t="s">
        <v>353</v>
      </c>
      <c r="H79" s="22" t="n">
        <v>-58070.833333</v>
      </c>
      <c r="I79" s="286" t="n">
        <f aca="false">[14]Acc_Cash!H263</f>
        <v>0</v>
      </c>
      <c r="J79" s="290" t="n">
        <f aca="false">H79-I79</f>
        <v>-58070.833333</v>
      </c>
      <c r="L79" s="290"/>
      <c r="N79" s="290"/>
    </row>
    <row r="80" customFormat="false" ht="12.75" hidden="false" customHeight="false" outlineLevel="0" collapsed="false">
      <c r="A80" s="22" t="n">
        <v>327</v>
      </c>
      <c r="B80" s="22" t="s">
        <v>155</v>
      </c>
      <c r="C80" s="27" t="n">
        <v>769250</v>
      </c>
      <c r="D80" s="22" t="n">
        <v>209</v>
      </c>
      <c r="E80" s="22" t="s">
        <v>176</v>
      </c>
      <c r="F80" s="22" t="s">
        <v>2</v>
      </c>
      <c r="G80" s="22" t="s">
        <v>350</v>
      </c>
      <c r="H80" s="22" t="n">
        <v>769250</v>
      </c>
      <c r="I80" s="286" t="n">
        <f aca="false">[14]Acc_Cash!H12</f>
        <v>61762.5</v>
      </c>
      <c r="J80" s="290" t="n">
        <f aca="false">H80-I80</f>
        <v>707487.5</v>
      </c>
      <c r="L80" s="290"/>
      <c r="N80" s="290"/>
    </row>
    <row r="81" customFormat="false" ht="12.75" hidden="false" customHeight="false" outlineLevel="0" collapsed="false">
      <c r="A81" s="22" t="n">
        <v>328</v>
      </c>
      <c r="B81" s="22" t="s">
        <v>155</v>
      </c>
      <c r="C81" s="27" t="n">
        <v>-769250</v>
      </c>
      <c r="D81" s="22" t="n">
        <v>210</v>
      </c>
      <c r="E81" s="22" t="s">
        <v>178</v>
      </c>
      <c r="F81" s="22" t="s">
        <v>2</v>
      </c>
      <c r="G81" s="22" t="s">
        <v>350</v>
      </c>
      <c r="H81" s="22" t="n">
        <v>-769250</v>
      </c>
      <c r="I81" s="286" t="n">
        <f aca="false">[14]Acc_Cash!H13</f>
        <v>-38633.3</v>
      </c>
      <c r="J81" s="290" t="n">
        <f aca="false">H81-I81</f>
        <v>-730616.7</v>
      </c>
      <c r="L81" s="290"/>
      <c r="N81" s="290"/>
    </row>
    <row r="82" customFormat="false" ht="12.75" hidden="false" customHeight="false" outlineLevel="0" collapsed="false">
      <c r="A82" s="22" t="n">
        <v>331</v>
      </c>
      <c r="B82" s="22" t="s">
        <v>155</v>
      </c>
      <c r="C82" s="27" t="n">
        <v>1267000</v>
      </c>
      <c r="D82" s="22" t="n">
        <v>714</v>
      </c>
      <c r="E82" s="22" t="s">
        <v>178</v>
      </c>
      <c r="F82" s="22" t="s">
        <v>2</v>
      </c>
      <c r="G82" s="22" t="s">
        <v>352</v>
      </c>
      <c r="H82" s="22" t="n">
        <v>1267000</v>
      </c>
      <c r="I82" s="286" t="n">
        <f aca="false">[14]Acc_Cash!H35</f>
        <v>-12368.1</v>
      </c>
      <c r="J82" s="290" t="n">
        <f aca="false">H82-I82</f>
        <v>1279368.1</v>
      </c>
      <c r="L82" s="290"/>
      <c r="N82" s="290"/>
    </row>
    <row r="83" customFormat="false" ht="12.75" hidden="false" customHeight="false" outlineLevel="0" collapsed="false">
      <c r="A83" s="22" t="n">
        <v>332</v>
      </c>
      <c r="B83" s="22" t="s">
        <v>155</v>
      </c>
      <c r="C83" s="27" t="n">
        <v>-1267000</v>
      </c>
      <c r="D83" s="22" t="n">
        <v>514</v>
      </c>
      <c r="E83" s="22" t="s">
        <v>176</v>
      </c>
      <c r="F83" s="22" t="s">
        <v>2</v>
      </c>
      <c r="G83" s="22" t="s">
        <v>352</v>
      </c>
      <c r="H83" s="22" t="n">
        <v>-1267000</v>
      </c>
      <c r="I83" s="286" t="n">
        <f aca="false">[14]Acc_Cash!H174</f>
        <v>0</v>
      </c>
      <c r="J83" s="290" t="n">
        <f aca="false">H83-I83</f>
        <v>-1267000</v>
      </c>
      <c r="L83" s="290"/>
      <c r="N83" s="290"/>
    </row>
    <row r="84" customFormat="false" ht="12.75" hidden="false" customHeight="false" outlineLevel="0" collapsed="false">
      <c r="A84" s="22" t="n">
        <v>334</v>
      </c>
      <c r="B84" s="22" t="s">
        <v>155</v>
      </c>
      <c r="C84" s="27" t="n">
        <v>-8944.444444</v>
      </c>
      <c r="D84" s="22" t="n">
        <v>217</v>
      </c>
      <c r="E84" s="22" t="s">
        <v>104</v>
      </c>
      <c r="F84" s="22" t="s">
        <v>2</v>
      </c>
      <c r="G84" s="22" t="s">
        <v>301</v>
      </c>
      <c r="H84" s="22" t="n">
        <v>-8944.444444</v>
      </c>
      <c r="I84" s="286" t="n">
        <f aca="false">[14]Acc_Cash!H264</f>
        <v>0</v>
      </c>
      <c r="J84" s="290" t="n">
        <f aca="false">H84-I84</f>
        <v>-8944.444444</v>
      </c>
      <c r="L84" s="290"/>
      <c r="N84" s="290"/>
    </row>
    <row r="85" customFormat="false" ht="12.75" hidden="false" customHeight="false" outlineLevel="0" collapsed="false">
      <c r="A85" s="22" t="n">
        <v>336</v>
      </c>
      <c r="B85" s="22" t="s">
        <v>155</v>
      </c>
      <c r="C85" s="27" t="n">
        <v>84518.555556</v>
      </c>
      <c r="D85" s="22" t="n">
        <v>219</v>
      </c>
      <c r="E85" s="22" t="s">
        <v>104</v>
      </c>
      <c r="F85" s="22" t="s">
        <v>2</v>
      </c>
      <c r="G85" s="22" t="s">
        <v>379</v>
      </c>
      <c r="H85" s="22" t="n">
        <v>84518.555556</v>
      </c>
      <c r="I85" s="286" t="n">
        <f aca="false">[14]Acc_Cash!H175</f>
        <v>0</v>
      </c>
      <c r="J85" s="290" t="n">
        <f aca="false">H85-I85</f>
        <v>84518.555556</v>
      </c>
      <c r="L85" s="290"/>
      <c r="N85" s="290"/>
    </row>
    <row r="86" customFormat="false" ht="12.75" hidden="false" customHeight="false" outlineLevel="0" collapsed="false">
      <c r="A86" s="22" t="n">
        <v>337</v>
      </c>
      <c r="B86" s="22" t="s">
        <v>155</v>
      </c>
      <c r="C86" s="27" t="n">
        <v>12522.222222</v>
      </c>
      <c r="D86" s="22" t="n">
        <v>220</v>
      </c>
      <c r="E86" s="22" t="s">
        <v>104</v>
      </c>
      <c r="F86" s="22" t="s">
        <v>2</v>
      </c>
      <c r="G86" s="22" t="s">
        <v>199</v>
      </c>
      <c r="H86" s="22" t="n">
        <v>12522.222222</v>
      </c>
      <c r="I86" s="286" t="n">
        <f aca="false">[14]Acc_Cash!H324</f>
        <v>0</v>
      </c>
      <c r="J86" s="290" t="n">
        <f aca="false">H86-I86</f>
        <v>12522.222222</v>
      </c>
      <c r="L86" s="290"/>
      <c r="N86" s="290"/>
    </row>
    <row r="87" customFormat="false" ht="12.75" hidden="false" customHeight="false" outlineLevel="0" collapsed="false">
      <c r="A87" s="22" t="n">
        <v>338</v>
      </c>
      <c r="B87" s="22" t="s">
        <v>155</v>
      </c>
      <c r="C87" s="27" t="n">
        <v>-13175</v>
      </c>
      <c r="D87" s="22" t="n">
        <v>221</v>
      </c>
      <c r="E87" s="22" t="s">
        <v>104</v>
      </c>
      <c r="F87" s="22" t="s">
        <v>2</v>
      </c>
      <c r="G87" s="22" t="s">
        <v>200</v>
      </c>
      <c r="H87" s="22" t="n">
        <v>-13175</v>
      </c>
      <c r="I87" s="286" t="n">
        <f aca="false">[14]Acc_Cash!H176</f>
        <v>0</v>
      </c>
      <c r="J87" s="290" t="n">
        <f aca="false">H87-I87</f>
        <v>-13175</v>
      </c>
      <c r="L87" s="290"/>
      <c r="N87" s="290"/>
    </row>
    <row r="88" customFormat="false" ht="12.75" hidden="false" customHeight="false" outlineLevel="0" collapsed="false">
      <c r="A88" s="22" t="n">
        <v>339</v>
      </c>
      <c r="B88" s="22" t="s">
        <v>155</v>
      </c>
      <c r="C88" s="27" t="n">
        <v>14566.666667</v>
      </c>
      <c r="D88" s="22" t="n">
        <v>223</v>
      </c>
      <c r="E88" s="22" t="s">
        <v>104</v>
      </c>
      <c r="F88" s="22" t="s">
        <v>2</v>
      </c>
      <c r="G88" s="22" t="s">
        <v>200</v>
      </c>
      <c r="H88" s="22" t="n">
        <v>14566.666667</v>
      </c>
      <c r="I88" s="286" t="n">
        <f aca="false">[14]Acc_Cash!H265</f>
        <v>0</v>
      </c>
      <c r="J88" s="290" t="n">
        <f aca="false">H88-I88</f>
        <v>14566.666667</v>
      </c>
      <c r="L88" s="290"/>
      <c r="N88" s="290"/>
    </row>
    <row r="89" customFormat="false" ht="12.75" hidden="false" customHeight="false" outlineLevel="0" collapsed="false">
      <c r="A89" s="22" t="n">
        <v>340</v>
      </c>
      <c r="B89" s="22" t="s">
        <v>100</v>
      </c>
      <c r="C89" s="27" t="n">
        <v>37898.25</v>
      </c>
      <c r="D89" s="22" t="n">
        <v>224</v>
      </c>
      <c r="E89" s="22" t="s">
        <v>104</v>
      </c>
      <c r="F89" s="22" t="s">
        <v>2</v>
      </c>
      <c r="G89" s="22" t="s">
        <v>409</v>
      </c>
      <c r="H89" s="22" t="n">
        <v>33255.714375</v>
      </c>
      <c r="I89" s="286" t="n">
        <f aca="false">[14]Acc_Cash!H177</f>
        <v>0</v>
      </c>
      <c r="J89" s="290" t="n">
        <f aca="false">H89-I89</f>
        <v>33255.714375</v>
      </c>
      <c r="L89" s="290"/>
      <c r="N89" s="290"/>
    </row>
    <row r="90" customFormat="false" ht="12.75" hidden="false" customHeight="false" outlineLevel="0" collapsed="false">
      <c r="A90" s="22" t="n">
        <v>341</v>
      </c>
      <c r="B90" s="22" t="s">
        <v>155</v>
      </c>
      <c r="C90" s="27" t="n">
        <v>11083.333333</v>
      </c>
      <c r="D90" s="22" t="n">
        <v>225</v>
      </c>
      <c r="E90" s="22" t="s">
        <v>104</v>
      </c>
      <c r="F90" s="22" t="s">
        <v>2</v>
      </c>
      <c r="G90" s="22" t="s">
        <v>301</v>
      </c>
      <c r="H90" s="22" t="n">
        <v>11083.333333</v>
      </c>
      <c r="I90" s="286" t="n">
        <f aca="false">[14]Acc_Cash!H325</f>
        <v>0</v>
      </c>
      <c r="J90" s="290" t="n">
        <f aca="false">H90-I90</f>
        <v>11083.333333</v>
      </c>
      <c r="L90" s="290"/>
      <c r="N90" s="290"/>
    </row>
    <row r="91" customFormat="false" ht="12.75" hidden="false" customHeight="false" outlineLevel="0" collapsed="false">
      <c r="A91" s="22" t="n">
        <v>342</v>
      </c>
      <c r="B91" s="22" t="s">
        <v>155</v>
      </c>
      <c r="C91" s="27" t="n">
        <v>15569.444444</v>
      </c>
      <c r="D91" s="22" t="n">
        <v>226</v>
      </c>
      <c r="E91" s="22" t="s">
        <v>104</v>
      </c>
      <c r="F91" s="22" t="s">
        <v>2</v>
      </c>
      <c r="G91" s="22" t="s">
        <v>200</v>
      </c>
      <c r="H91" s="22" t="n">
        <v>15569.444444</v>
      </c>
      <c r="I91" s="286" t="n">
        <f aca="false">[14]Acc_Cash!H413</f>
        <v>0</v>
      </c>
      <c r="J91" s="290" t="n">
        <f aca="false">H91-I91</f>
        <v>15569.444444</v>
      </c>
      <c r="L91" s="290"/>
      <c r="N91" s="290"/>
    </row>
    <row r="92" customFormat="false" ht="12.75" hidden="false" customHeight="false" outlineLevel="0" collapsed="false">
      <c r="A92" s="22" t="n">
        <v>343</v>
      </c>
      <c r="B92" s="22" t="s">
        <v>155</v>
      </c>
      <c r="C92" s="27" t="n">
        <v>14875</v>
      </c>
      <c r="D92" s="22" t="n">
        <v>227</v>
      </c>
      <c r="E92" s="22" t="s">
        <v>104</v>
      </c>
      <c r="F92" s="22" t="s">
        <v>2</v>
      </c>
      <c r="G92" s="22" t="s">
        <v>374</v>
      </c>
      <c r="H92" s="22" t="n">
        <v>14875</v>
      </c>
      <c r="I92" s="286" t="n">
        <f aca="false">[14]Acc_Cash!H178</f>
        <v>0</v>
      </c>
      <c r="J92" s="290" t="n">
        <f aca="false">H92-I92</f>
        <v>14875</v>
      </c>
      <c r="L92" s="290"/>
      <c r="N92" s="290"/>
    </row>
    <row r="93" customFormat="false" ht="12.75" hidden="false" customHeight="false" outlineLevel="0" collapsed="false">
      <c r="A93" s="22" t="n">
        <v>344</v>
      </c>
      <c r="B93" s="22" t="s">
        <v>155</v>
      </c>
      <c r="C93" s="27" t="n">
        <v>-18277.777778</v>
      </c>
      <c r="D93" s="22" t="n">
        <v>229</v>
      </c>
      <c r="E93" s="22" t="s">
        <v>104</v>
      </c>
      <c r="F93" s="22" t="s">
        <v>2</v>
      </c>
      <c r="G93" s="22" t="s">
        <v>343</v>
      </c>
      <c r="H93" s="22" t="n">
        <v>-18277.777778</v>
      </c>
      <c r="I93" s="286" t="n">
        <f aca="false">[14]Acc_Cash!H345</f>
        <v>0</v>
      </c>
      <c r="J93" s="290" t="n">
        <f aca="false">H93-I93</f>
        <v>-18277.777778</v>
      </c>
      <c r="L93" s="290"/>
      <c r="N93" s="290"/>
    </row>
    <row r="94" customFormat="false" ht="12.75" hidden="false" customHeight="false" outlineLevel="0" collapsed="false">
      <c r="A94" s="22" t="n">
        <v>345</v>
      </c>
      <c r="B94" s="22" t="s">
        <v>155</v>
      </c>
      <c r="C94" s="27" t="n">
        <v>-14622.222222</v>
      </c>
      <c r="D94" s="22" t="n">
        <v>230</v>
      </c>
      <c r="E94" s="22" t="s">
        <v>173</v>
      </c>
      <c r="F94" s="22" t="s">
        <v>2</v>
      </c>
      <c r="G94" s="22" t="s">
        <v>349</v>
      </c>
      <c r="H94" s="22" t="n">
        <v>-14622.222222</v>
      </c>
      <c r="I94" s="286" t="n">
        <f aca="false">[14]Acc_Cash!H179</f>
        <v>0</v>
      </c>
      <c r="J94" s="290" t="n">
        <f aca="false">H94-I94</f>
        <v>-14622.222222</v>
      </c>
      <c r="L94" s="290"/>
      <c r="N94" s="290"/>
    </row>
    <row r="95" customFormat="false" ht="12.75" hidden="false" customHeight="false" outlineLevel="0" collapsed="false">
      <c r="A95" s="22" t="n">
        <v>346</v>
      </c>
      <c r="B95" s="22" t="s">
        <v>155</v>
      </c>
      <c r="C95" s="27" t="n">
        <v>14622.222222</v>
      </c>
      <c r="D95" s="22" t="n">
        <v>231</v>
      </c>
      <c r="E95" s="22" t="s">
        <v>176</v>
      </c>
      <c r="F95" s="22" t="s">
        <v>2</v>
      </c>
      <c r="G95" s="22" t="s">
        <v>349</v>
      </c>
      <c r="H95" s="22" t="n">
        <v>14622.222222</v>
      </c>
      <c r="I95" s="286" t="n">
        <f aca="false">[14]Acc_Cash!H266</f>
        <v>0</v>
      </c>
      <c r="J95" s="290" t="n">
        <f aca="false">H95-I95</f>
        <v>14622.222222</v>
      </c>
      <c r="L95" s="290"/>
      <c r="N95" s="290"/>
    </row>
    <row r="96" customFormat="false" ht="12.75" hidden="false" customHeight="false" outlineLevel="0" collapsed="false">
      <c r="A96" s="22" t="n">
        <v>347</v>
      </c>
      <c r="B96" s="22" t="s">
        <v>155</v>
      </c>
      <c r="C96" s="27" t="n">
        <v>-14622.222222</v>
      </c>
      <c r="D96" s="22" t="n">
        <v>232</v>
      </c>
      <c r="E96" s="22" t="s">
        <v>178</v>
      </c>
      <c r="F96" s="22" t="s">
        <v>2</v>
      </c>
      <c r="G96" s="22" t="s">
        <v>349</v>
      </c>
      <c r="H96" s="22" t="n">
        <v>-14622.222222</v>
      </c>
      <c r="I96" s="286" t="n">
        <f aca="false">[14]Acc_Cash!H181</f>
        <v>0</v>
      </c>
      <c r="J96" s="290" t="n">
        <f aca="false">H96-I96</f>
        <v>-14622.222222</v>
      </c>
      <c r="L96" s="290"/>
      <c r="N96" s="290"/>
    </row>
    <row r="97" customFormat="false" ht="12.75" hidden="false" customHeight="false" outlineLevel="0" collapsed="false">
      <c r="A97" s="22" t="n">
        <v>348</v>
      </c>
      <c r="B97" s="22" t="s">
        <v>155</v>
      </c>
      <c r="C97" s="27" t="n">
        <v>429743.444444</v>
      </c>
      <c r="D97" s="22" t="n">
        <v>233</v>
      </c>
      <c r="E97" s="22" t="s">
        <v>104</v>
      </c>
      <c r="F97" s="22" t="s">
        <v>2</v>
      </c>
      <c r="G97" s="22" t="s">
        <v>101</v>
      </c>
      <c r="H97" s="22" t="n">
        <v>429743.444444</v>
      </c>
      <c r="I97" s="286" t="n">
        <f aca="false">[14]Acc_Cash!H267</f>
        <v>0</v>
      </c>
      <c r="J97" s="290" t="n">
        <f aca="false">H97-I97</f>
        <v>429743.444444</v>
      </c>
      <c r="L97" s="290"/>
      <c r="N97" s="290"/>
    </row>
    <row r="98" customFormat="false" ht="12.75" hidden="false" customHeight="false" outlineLevel="0" collapsed="false">
      <c r="A98" s="22" t="n">
        <v>349</v>
      </c>
      <c r="B98" s="22" t="s">
        <v>155</v>
      </c>
      <c r="C98" s="27" t="n">
        <v>-19322.222222</v>
      </c>
      <c r="D98" s="22" t="n">
        <v>234</v>
      </c>
      <c r="E98" s="22" t="s">
        <v>104</v>
      </c>
      <c r="F98" s="22" t="s">
        <v>2</v>
      </c>
      <c r="G98" s="22" t="s">
        <v>106</v>
      </c>
      <c r="H98" s="22" t="n">
        <v>-19322.222222</v>
      </c>
      <c r="I98" s="286" t="n">
        <f aca="false">[14]Acc_Cash!H180</f>
        <v>0</v>
      </c>
      <c r="J98" s="290" t="n">
        <f aca="false">H98-I98</f>
        <v>-19322.222222</v>
      </c>
      <c r="L98" s="290"/>
      <c r="N98" s="290"/>
    </row>
    <row r="99" customFormat="false" ht="12.75" hidden="false" customHeight="false" outlineLevel="0" collapsed="false">
      <c r="A99" s="22" t="n">
        <v>350</v>
      </c>
      <c r="B99" s="22" t="s">
        <v>155</v>
      </c>
      <c r="C99" s="27" t="n">
        <v>-13055.555556</v>
      </c>
      <c r="D99" s="22" t="n">
        <v>235</v>
      </c>
      <c r="E99" s="22" t="s">
        <v>104</v>
      </c>
      <c r="F99" s="22" t="s">
        <v>2</v>
      </c>
      <c r="G99" s="22" t="s">
        <v>255</v>
      </c>
      <c r="H99" s="22" t="n">
        <v>-13055.555556</v>
      </c>
      <c r="I99" s="286" t="n">
        <f aca="false">[14]Acc_Cash!H320</f>
        <v>0</v>
      </c>
      <c r="J99" s="290" t="n">
        <f aca="false">H99-I99</f>
        <v>-13055.555556</v>
      </c>
      <c r="L99" s="290"/>
      <c r="N99" s="290"/>
    </row>
    <row r="100" customFormat="false" ht="12.75" hidden="false" customHeight="false" outlineLevel="0" collapsed="false">
      <c r="A100" s="22" t="n">
        <v>351</v>
      </c>
      <c r="B100" s="22" t="s">
        <v>155</v>
      </c>
      <c r="C100" s="27" t="n">
        <v>13062.5</v>
      </c>
      <c r="D100" s="22" t="n">
        <v>236</v>
      </c>
      <c r="E100" s="22" t="s">
        <v>173</v>
      </c>
      <c r="F100" s="22" t="s">
        <v>2</v>
      </c>
      <c r="G100" s="22" t="s">
        <v>379</v>
      </c>
      <c r="H100" s="22" t="n">
        <v>13062.5</v>
      </c>
      <c r="I100" s="286" t="n">
        <f aca="false">[14]Acc_Cash!H155</f>
        <v>0</v>
      </c>
      <c r="J100" s="290" t="n">
        <f aca="false">H100-I100</f>
        <v>13062.5</v>
      </c>
      <c r="L100" s="290"/>
      <c r="N100" s="290"/>
    </row>
    <row r="101" customFormat="false" ht="12.75" hidden="false" customHeight="false" outlineLevel="0" collapsed="false">
      <c r="A101" s="22" t="n">
        <v>352</v>
      </c>
      <c r="B101" s="22" t="s">
        <v>155</v>
      </c>
      <c r="C101" s="27" t="n">
        <v>-13062.5</v>
      </c>
      <c r="D101" s="22" t="n">
        <v>237</v>
      </c>
      <c r="E101" s="22" t="s">
        <v>176</v>
      </c>
      <c r="F101" s="22" t="s">
        <v>2</v>
      </c>
      <c r="G101" s="22" t="s">
        <v>379</v>
      </c>
      <c r="H101" s="22" t="n">
        <v>-13062.5</v>
      </c>
      <c r="I101" s="286" t="n">
        <f aca="false">[14]Acc_Cash!H182</f>
        <v>0</v>
      </c>
      <c r="J101" s="290" t="n">
        <f aca="false">H101-I101</f>
        <v>-13062.5</v>
      </c>
      <c r="L101" s="290"/>
      <c r="N101" s="290"/>
    </row>
    <row r="102" customFormat="false" ht="12.75" hidden="false" customHeight="false" outlineLevel="0" collapsed="false">
      <c r="A102" s="22" t="n">
        <v>353</v>
      </c>
      <c r="B102" s="22" t="s">
        <v>155</v>
      </c>
      <c r="C102" s="27" t="n">
        <v>13062.5</v>
      </c>
      <c r="D102" s="22" t="n">
        <v>238</v>
      </c>
      <c r="E102" s="22" t="s">
        <v>178</v>
      </c>
      <c r="F102" s="22" t="s">
        <v>2</v>
      </c>
      <c r="G102" s="22" t="s">
        <v>379</v>
      </c>
      <c r="H102" s="22" t="n">
        <v>13062.5</v>
      </c>
      <c r="I102" s="286" t="n">
        <f aca="false">[14]Acc_Cash!H268</f>
        <v>0</v>
      </c>
      <c r="J102" s="290" t="n">
        <f aca="false">H102-I102</f>
        <v>13062.5</v>
      </c>
      <c r="L102" s="290"/>
      <c r="N102" s="290"/>
    </row>
    <row r="103" customFormat="false" ht="12.75" hidden="false" customHeight="false" outlineLevel="0" collapsed="false">
      <c r="A103" s="22" t="n">
        <v>354</v>
      </c>
      <c r="B103" s="22" t="s">
        <v>155</v>
      </c>
      <c r="C103" s="27" t="n">
        <v>19977.777778</v>
      </c>
      <c r="D103" s="22" t="n">
        <v>239</v>
      </c>
      <c r="E103" s="22" t="s">
        <v>104</v>
      </c>
      <c r="F103" s="22" t="s">
        <v>2</v>
      </c>
      <c r="G103" s="22" t="s">
        <v>333</v>
      </c>
      <c r="H103" s="22" t="n">
        <v>19977.777778</v>
      </c>
      <c r="I103" s="286" t="n">
        <f aca="false">[14]Acc_Cash!H183</f>
        <v>0</v>
      </c>
      <c r="J103" s="290" t="n">
        <f aca="false">H103-I103</f>
        <v>19977.777778</v>
      </c>
      <c r="L103" s="290"/>
      <c r="N103" s="290"/>
    </row>
    <row r="104" customFormat="false" ht="12.75" hidden="false" customHeight="false" outlineLevel="0" collapsed="false">
      <c r="A104" s="22" t="n">
        <v>355</v>
      </c>
      <c r="B104" s="22" t="s">
        <v>155</v>
      </c>
      <c r="C104" s="27" t="n">
        <v>-8944.444444</v>
      </c>
      <c r="D104" s="22" t="n">
        <v>240</v>
      </c>
      <c r="E104" s="22" t="s">
        <v>104</v>
      </c>
      <c r="F104" s="22" t="s">
        <v>2</v>
      </c>
      <c r="G104" s="22" t="s">
        <v>384</v>
      </c>
      <c r="H104" s="22" t="n">
        <v>-8944.444444</v>
      </c>
      <c r="I104" s="286" t="n">
        <f aca="false">[14]Acc_Cash!H326</f>
        <v>0</v>
      </c>
      <c r="J104" s="290" t="n">
        <f aca="false">H104-I104</f>
        <v>-8944.444444</v>
      </c>
      <c r="L104" s="290"/>
      <c r="N104" s="290"/>
    </row>
    <row r="105" customFormat="false" ht="12.75" hidden="false" customHeight="false" outlineLevel="0" collapsed="false">
      <c r="A105" s="22" t="n">
        <v>356</v>
      </c>
      <c r="B105" s="22" t="s">
        <v>100</v>
      </c>
      <c r="C105" s="27" t="n">
        <v>-21242.8125</v>
      </c>
      <c r="D105" s="22" t="n">
        <v>241</v>
      </c>
      <c r="E105" s="22" t="s">
        <v>104</v>
      </c>
      <c r="F105" s="22" t="s">
        <v>2</v>
      </c>
      <c r="G105" s="22" t="s">
        <v>409</v>
      </c>
      <c r="H105" s="22" t="n">
        <v>-18640.567969</v>
      </c>
      <c r="I105" s="286" t="n">
        <f aca="false">[14]Acc_Cash!H184</f>
        <v>0</v>
      </c>
      <c r="J105" s="290" t="n">
        <f aca="false">H105-I105</f>
        <v>-18640.567969</v>
      </c>
      <c r="L105" s="290"/>
      <c r="N105" s="290"/>
    </row>
    <row r="106" customFormat="false" ht="12.75" hidden="false" customHeight="false" outlineLevel="0" collapsed="false">
      <c r="A106" s="22" t="n">
        <v>357</v>
      </c>
      <c r="B106" s="22" t="s">
        <v>155</v>
      </c>
      <c r="C106" s="27" t="n">
        <v>8944.444444</v>
      </c>
      <c r="D106" s="22" t="n">
        <v>242</v>
      </c>
      <c r="E106" s="22" t="s">
        <v>173</v>
      </c>
      <c r="F106" s="22" t="s">
        <v>2</v>
      </c>
      <c r="G106" s="22" t="s">
        <v>210</v>
      </c>
      <c r="H106" s="22" t="n">
        <v>8944.444444</v>
      </c>
      <c r="I106" s="286" t="n">
        <f aca="false">[14]Acc_Cash!H344</f>
        <v>0</v>
      </c>
      <c r="J106" s="290" t="n">
        <f aca="false">H106-I106</f>
        <v>8944.444444</v>
      </c>
      <c r="L106" s="290"/>
      <c r="N106" s="290"/>
    </row>
    <row r="107" customFormat="false" ht="12.75" hidden="false" customHeight="false" outlineLevel="0" collapsed="false">
      <c r="A107" s="22" t="n">
        <v>358</v>
      </c>
      <c r="B107" s="22" t="s">
        <v>155</v>
      </c>
      <c r="C107" s="27" t="n">
        <v>-8944.444444</v>
      </c>
      <c r="D107" s="22" t="n">
        <v>243</v>
      </c>
      <c r="E107" s="22" t="s">
        <v>176</v>
      </c>
      <c r="F107" s="22" t="s">
        <v>2</v>
      </c>
      <c r="G107" s="22" t="s">
        <v>210</v>
      </c>
      <c r="H107" s="22" t="n">
        <v>-8944.444444</v>
      </c>
      <c r="I107" s="286" t="n">
        <f aca="false">[14]Acc_Cash!H405</f>
        <v>0</v>
      </c>
      <c r="J107" s="290" t="n">
        <f aca="false">H107-I107</f>
        <v>-8944.444444</v>
      </c>
      <c r="L107" s="290"/>
      <c r="N107" s="290"/>
    </row>
    <row r="108" customFormat="false" ht="12.75" hidden="false" customHeight="false" outlineLevel="0" collapsed="false">
      <c r="A108" s="22" t="n">
        <v>359</v>
      </c>
      <c r="B108" s="22" t="s">
        <v>155</v>
      </c>
      <c r="C108" s="27" t="n">
        <v>8944.444444</v>
      </c>
      <c r="D108" s="22" t="n">
        <v>244</v>
      </c>
      <c r="E108" s="22" t="s">
        <v>178</v>
      </c>
      <c r="F108" s="22" t="s">
        <v>2</v>
      </c>
      <c r="G108" s="22" t="s">
        <v>210</v>
      </c>
      <c r="H108" s="22" t="n">
        <v>8944.444444</v>
      </c>
      <c r="I108" s="286" t="n">
        <f aca="false">[14]Acc_Cash!H101</f>
        <v>-13055.6</v>
      </c>
      <c r="J108" s="290" t="n">
        <f aca="false">H108-I108</f>
        <v>22000.044444</v>
      </c>
      <c r="L108" s="290"/>
      <c r="N108" s="290"/>
    </row>
    <row r="109" customFormat="false" ht="12.75" hidden="false" customHeight="false" outlineLevel="0" collapsed="false">
      <c r="A109" s="22" t="n">
        <v>360</v>
      </c>
      <c r="B109" s="22" t="s">
        <v>155</v>
      </c>
      <c r="C109" s="27" t="n">
        <v>26833.333333</v>
      </c>
      <c r="D109" s="22" t="n">
        <v>245</v>
      </c>
      <c r="E109" s="22" t="s">
        <v>104</v>
      </c>
      <c r="F109" s="22" t="s">
        <v>2</v>
      </c>
      <c r="G109" s="22" t="s">
        <v>210</v>
      </c>
      <c r="H109" s="22" t="n">
        <v>26833.333333</v>
      </c>
      <c r="I109" s="286" t="n">
        <f aca="false">[14]Acc_Cash!H148</f>
        <v>10291.7</v>
      </c>
      <c r="J109" s="290" t="n">
        <f aca="false">H109-I109</f>
        <v>16541.633333</v>
      </c>
      <c r="L109" s="290"/>
      <c r="N109" s="290"/>
    </row>
    <row r="110" customFormat="false" ht="12.75" hidden="false" customHeight="false" outlineLevel="0" collapsed="false">
      <c r="A110" s="22" t="n">
        <v>361</v>
      </c>
      <c r="B110" s="22" t="s">
        <v>155</v>
      </c>
      <c r="C110" s="27" t="n">
        <v>18655.555556</v>
      </c>
      <c r="D110" s="22" t="n">
        <v>247</v>
      </c>
      <c r="E110" s="22" t="s">
        <v>104</v>
      </c>
      <c r="F110" s="22" t="s">
        <v>2</v>
      </c>
      <c r="G110" s="22" t="s">
        <v>374</v>
      </c>
      <c r="H110" s="22" t="n">
        <v>18655.555556</v>
      </c>
      <c r="I110" s="286" t="n">
        <f aca="false">[14]Acc_Cash!H185</f>
        <v>0</v>
      </c>
      <c r="J110" s="290" t="n">
        <f aca="false">H110-I110</f>
        <v>18655.555556</v>
      </c>
      <c r="L110" s="290"/>
      <c r="N110" s="290"/>
    </row>
    <row r="111" customFormat="false" ht="12.75" hidden="false" customHeight="false" outlineLevel="0" collapsed="false">
      <c r="A111" s="22" t="n">
        <v>362</v>
      </c>
      <c r="B111" s="22" t="s">
        <v>155</v>
      </c>
      <c r="C111" s="27" t="n">
        <v>-28111.111111</v>
      </c>
      <c r="D111" s="22" t="n">
        <v>248</v>
      </c>
      <c r="E111" s="22" t="s">
        <v>173</v>
      </c>
      <c r="F111" s="22" t="s">
        <v>2</v>
      </c>
      <c r="G111" s="22" t="s">
        <v>210</v>
      </c>
      <c r="H111" s="22" t="n">
        <v>-28111.111111</v>
      </c>
      <c r="I111" s="286" t="n">
        <f aca="false">[14]Acc_Cash!H269</f>
        <v>0</v>
      </c>
      <c r="J111" s="290" t="n">
        <f aca="false">H111-I111</f>
        <v>-28111.111111</v>
      </c>
      <c r="L111" s="290"/>
      <c r="N111" s="290"/>
    </row>
    <row r="112" customFormat="false" ht="12.75" hidden="false" customHeight="false" outlineLevel="0" collapsed="false">
      <c r="A112" s="22" t="n">
        <v>363</v>
      </c>
      <c r="B112" s="22" t="s">
        <v>155</v>
      </c>
      <c r="C112" s="27" t="n">
        <v>28111.111111</v>
      </c>
      <c r="D112" s="22" t="n">
        <v>249</v>
      </c>
      <c r="E112" s="22" t="s">
        <v>176</v>
      </c>
      <c r="F112" s="22" t="s">
        <v>2</v>
      </c>
      <c r="G112" s="22" t="s">
        <v>210</v>
      </c>
      <c r="H112" s="22" t="n">
        <v>28111.111111</v>
      </c>
      <c r="I112" s="286" t="n">
        <f aca="false">[14]Acc_Cash!H186</f>
        <v>0</v>
      </c>
      <c r="J112" s="290" t="n">
        <f aca="false">H112-I112</f>
        <v>28111.111111</v>
      </c>
      <c r="L112" s="290"/>
      <c r="N112" s="290"/>
    </row>
    <row r="113" customFormat="false" ht="12.75" hidden="false" customHeight="false" outlineLevel="0" collapsed="false">
      <c r="A113" s="22" t="n">
        <v>364</v>
      </c>
      <c r="B113" s="22" t="s">
        <v>155</v>
      </c>
      <c r="C113" s="27" t="n">
        <v>-28111.111111</v>
      </c>
      <c r="D113" s="22" t="n">
        <v>250</v>
      </c>
      <c r="E113" s="22" t="s">
        <v>178</v>
      </c>
      <c r="F113" s="22" t="s">
        <v>2</v>
      </c>
      <c r="G113" s="22" t="s">
        <v>210</v>
      </c>
      <c r="H113" s="22" t="n">
        <v>-28111.111111</v>
      </c>
      <c r="I113" s="286" t="n">
        <f aca="false">[14]Acc_Cash!H270</f>
        <v>0</v>
      </c>
      <c r="J113" s="290" t="n">
        <f aca="false">H113-I113</f>
        <v>-28111.111111</v>
      </c>
      <c r="L113" s="290"/>
      <c r="N113" s="290"/>
    </row>
    <row r="114" customFormat="false" ht="12.75" hidden="false" customHeight="false" outlineLevel="0" collapsed="false">
      <c r="A114" s="22" t="n">
        <v>365</v>
      </c>
      <c r="B114" s="22" t="s">
        <v>155</v>
      </c>
      <c r="C114" s="27" t="n">
        <v>111000</v>
      </c>
      <c r="D114" s="22" t="n">
        <v>251</v>
      </c>
      <c r="E114" s="22" t="s">
        <v>192</v>
      </c>
      <c r="F114" s="22" t="s">
        <v>3</v>
      </c>
      <c r="G114" s="22" t="s">
        <v>321</v>
      </c>
      <c r="H114" s="22" t="n">
        <v>111000</v>
      </c>
      <c r="I114" s="286" t="n">
        <f aca="false">[14]Acc_Cash!H377</f>
        <v>0</v>
      </c>
      <c r="J114" s="290" t="n">
        <f aca="false">H114-I114</f>
        <v>111000</v>
      </c>
      <c r="L114" s="290"/>
      <c r="N114" s="290"/>
    </row>
    <row r="115" customFormat="false" ht="12.75" hidden="false" customHeight="false" outlineLevel="0" collapsed="false">
      <c r="A115" s="22" t="n">
        <v>366</v>
      </c>
      <c r="B115" s="22" t="s">
        <v>155</v>
      </c>
      <c r="C115" s="27" t="n">
        <v>358891.815556</v>
      </c>
      <c r="D115" s="22" t="n">
        <v>252</v>
      </c>
      <c r="E115" s="22" t="s">
        <v>192</v>
      </c>
      <c r="F115" s="22" t="s">
        <v>3</v>
      </c>
      <c r="G115" s="22" t="s">
        <v>346</v>
      </c>
      <c r="H115" s="22" t="n">
        <v>358891.815556</v>
      </c>
      <c r="I115" s="286" t="n">
        <f aca="false">[14]Acc_Cash!H135</f>
        <v>-4047.2</v>
      </c>
      <c r="J115" s="290" t="n">
        <f aca="false">H115-I115</f>
        <v>362939.015556</v>
      </c>
      <c r="L115" s="290"/>
      <c r="N115" s="290"/>
    </row>
    <row r="116" customFormat="false" ht="12.75" hidden="false" customHeight="false" outlineLevel="0" collapsed="false">
      <c r="A116" s="22" t="n">
        <v>368</v>
      </c>
      <c r="B116" s="22" t="s">
        <v>155</v>
      </c>
      <c r="C116" s="27" t="n">
        <v>-246736.111111</v>
      </c>
      <c r="D116" s="22" t="n">
        <v>254</v>
      </c>
      <c r="E116" s="22" t="s">
        <v>192</v>
      </c>
      <c r="F116" s="22" t="s">
        <v>3</v>
      </c>
      <c r="G116" s="22" t="s">
        <v>373</v>
      </c>
      <c r="H116" s="22" t="n">
        <v>-246736.111111</v>
      </c>
      <c r="I116" s="286" t="n">
        <f aca="false">[14]Acc_Cash!H390</f>
        <v>0</v>
      </c>
      <c r="J116" s="290" t="n">
        <f aca="false">H116-I116</f>
        <v>-246736.111111</v>
      </c>
      <c r="L116" s="290"/>
      <c r="N116" s="290"/>
    </row>
    <row r="117" customFormat="false" ht="12.75" hidden="false" customHeight="false" outlineLevel="0" collapsed="false">
      <c r="A117" s="22" t="n">
        <v>369</v>
      </c>
      <c r="B117" s="22" t="s">
        <v>155</v>
      </c>
      <c r="C117" s="27" t="n">
        <v>-35777.777778</v>
      </c>
      <c r="D117" s="22" t="n">
        <v>255</v>
      </c>
      <c r="E117" s="22" t="s">
        <v>327</v>
      </c>
      <c r="F117" s="22" t="s">
        <v>264</v>
      </c>
      <c r="G117" s="22" t="s">
        <v>328</v>
      </c>
      <c r="H117" s="22" t="n">
        <v>-35777.777778</v>
      </c>
      <c r="I117" s="286" t="n">
        <f aca="false">[14]Acc_Cash!H4</f>
        <v>-19933.3</v>
      </c>
      <c r="J117" s="290" t="n">
        <f aca="false">H117-I117</f>
        <v>-15844.477778</v>
      </c>
      <c r="L117" s="290"/>
      <c r="N117" s="290"/>
    </row>
    <row r="118" customFormat="false" ht="12.75" hidden="false" customHeight="false" outlineLevel="0" collapsed="false">
      <c r="A118" s="22" t="n">
        <v>370</v>
      </c>
      <c r="B118" s="22" t="s">
        <v>155</v>
      </c>
      <c r="C118" s="27" t="n">
        <v>0</v>
      </c>
      <c r="D118" s="22" t="n">
        <v>256</v>
      </c>
      <c r="E118" s="22" t="s">
        <v>104</v>
      </c>
      <c r="F118" s="22" t="s">
        <v>2</v>
      </c>
      <c r="G118" s="22" t="s">
        <v>287</v>
      </c>
      <c r="H118" s="22" t="n">
        <v>0</v>
      </c>
      <c r="I118" s="286" t="n">
        <f aca="false">[14]Acc_Cash!H5</f>
        <v>6083.3</v>
      </c>
      <c r="J118" s="290" t="n">
        <f aca="false">H118-I118</f>
        <v>-6083.3</v>
      </c>
      <c r="L118" s="290"/>
      <c r="N118" s="290"/>
    </row>
    <row r="119" customFormat="false" ht="12.75" hidden="false" customHeight="false" outlineLevel="0" collapsed="false">
      <c r="A119" s="22" t="n">
        <v>373</v>
      </c>
      <c r="B119" s="22" t="s">
        <v>155</v>
      </c>
      <c r="C119" s="27" t="n">
        <v>13904.166667</v>
      </c>
      <c r="D119" s="22" t="n">
        <v>259</v>
      </c>
      <c r="E119" s="22" t="s">
        <v>104</v>
      </c>
      <c r="F119" s="22" t="s">
        <v>2</v>
      </c>
      <c r="G119" s="22" t="s">
        <v>209</v>
      </c>
      <c r="H119" s="22" t="n">
        <v>13904.166667</v>
      </c>
      <c r="I119" s="286" t="n">
        <f aca="false">[14]Acc_Cash!H48</f>
        <v>13433.3</v>
      </c>
      <c r="J119" s="290" t="n">
        <f aca="false">H119-I119</f>
        <v>470.866667</v>
      </c>
      <c r="L119" s="290"/>
      <c r="N119" s="290"/>
    </row>
    <row r="120" customFormat="false" ht="12.75" hidden="false" customHeight="false" outlineLevel="0" collapsed="false">
      <c r="A120" s="22" t="n">
        <v>374</v>
      </c>
      <c r="B120" s="22" t="s">
        <v>155</v>
      </c>
      <c r="C120" s="27" t="n">
        <v>915416.666667</v>
      </c>
      <c r="D120" s="22" t="n">
        <v>253</v>
      </c>
      <c r="E120" s="22" t="s">
        <v>192</v>
      </c>
      <c r="F120" s="22" t="s">
        <v>3</v>
      </c>
      <c r="G120" s="22" t="s">
        <v>193</v>
      </c>
      <c r="H120" s="22" t="n">
        <v>915416.666667</v>
      </c>
      <c r="I120" s="286" t="n">
        <f aca="false">[14]Acc_Cash!H187</f>
        <v>0</v>
      </c>
      <c r="J120" s="290" t="n">
        <f aca="false">H120-I120</f>
        <v>915416.666667</v>
      </c>
      <c r="L120" s="290"/>
      <c r="N120" s="290"/>
    </row>
    <row r="121" customFormat="false" ht="12.75" hidden="false" customHeight="false" outlineLevel="0" collapsed="false">
      <c r="A121" s="22" t="n">
        <v>375</v>
      </c>
      <c r="B121" s="22" t="s">
        <v>155</v>
      </c>
      <c r="C121" s="27" t="n">
        <v>13033.333333</v>
      </c>
      <c r="D121" s="22" t="n">
        <v>260</v>
      </c>
      <c r="E121" s="22" t="s">
        <v>104</v>
      </c>
      <c r="F121" s="22" t="s">
        <v>2</v>
      </c>
      <c r="G121" s="22" t="s">
        <v>301</v>
      </c>
      <c r="H121" s="22" t="n">
        <v>13033.333333</v>
      </c>
      <c r="I121" s="286" t="n">
        <f aca="false">[14]Acc_Cash!H271</f>
        <v>0</v>
      </c>
      <c r="J121" s="290" t="n">
        <f aca="false">H121-I121</f>
        <v>13033.333333</v>
      </c>
      <c r="L121" s="290"/>
      <c r="N121" s="290"/>
    </row>
    <row r="122" customFormat="false" ht="12.75" hidden="false" customHeight="false" outlineLevel="0" collapsed="false">
      <c r="A122" s="22" t="n">
        <v>376</v>
      </c>
      <c r="B122" s="22" t="s">
        <v>155</v>
      </c>
      <c r="C122" s="27" t="n">
        <v>-7155.555556</v>
      </c>
      <c r="D122" s="22" t="n">
        <v>261</v>
      </c>
      <c r="E122" s="22" t="s">
        <v>104</v>
      </c>
      <c r="F122" s="22" t="s">
        <v>2</v>
      </c>
      <c r="G122" s="22" t="s">
        <v>325</v>
      </c>
      <c r="H122" s="22" t="n">
        <v>-7155.555556</v>
      </c>
      <c r="I122" s="286" t="n">
        <f aca="false">[14]Acc_Cash!H188</f>
        <v>0</v>
      </c>
      <c r="J122" s="290" t="n">
        <f aca="false">H122-I122</f>
        <v>-7155.555556</v>
      </c>
      <c r="L122" s="290"/>
      <c r="N122" s="290"/>
    </row>
    <row r="123" customFormat="false" ht="12.75" hidden="false" customHeight="false" outlineLevel="0" collapsed="false">
      <c r="A123" s="22" t="n">
        <v>377</v>
      </c>
      <c r="B123" s="22" t="s">
        <v>100</v>
      </c>
      <c r="C123" s="27" t="n">
        <v>-4372.875</v>
      </c>
      <c r="D123" s="22" t="n">
        <v>262</v>
      </c>
      <c r="E123" s="22" t="s">
        <v>104</v>
      </c>
      <c r="F123" s="22" t="s">
        <v>2</v>
      </c>
      <c r="G123" s="22" t="s">
        <v>206</v>
      </c>
      <c r="H123" s="22" t="n">
        <v>-3837.197813</v>
      </c>
      <c r="I123" s="286" t="n">
        <f aca="false">[14]Acc_Cash!H272</f>
        <v>0</v>
      </c>
      <c r="J123" s="290" t="n">
        <f aca="false">H123-I123</f>
        <v>-3837.197813</v>
      </c>
      <c r="L123" s="290"/>
      <c r="N123" s="290"/>
    </row>
    <row r="124" customFormat="false" ht="12.75" hidden="false" customHeight="false" outlineLevel="0" collapsed="false">
      <c r="A124" s="22" t="n">
        <v>378</v>
      </c>
      <c r="B124" s="22" t="s">
        <v>100</v>
      </c>
      <c r="C124" s="27" t="n">
        <v>-5728.125</v>
      </c>
      <c r="D124" s="22" t="n">
        <v>263</v>
      </c>
      <c r="E124" s="22" t="s">
        <v>104</v>
      </c>
      <c r="F124" s="22" t="s">
        <v>2</v>
      </c>
      <c r="G124" s="22" t="s">
        <v>206</v>
      </c>
      <c r="H124" s="22" t="n">
        <v>-5026.429688</v>
      </c>
      <c r="I124" s="286" t="n">
        <f aca="false">[14]Acc_Cash!H375</f>
        <v>0</v>
      </c>
      <c r="J124" s="290" t="n">
        <f aca="false">H124-I124</f>
        <v>-5026.429688</v>
      </c>
      <c r="L124" s="290"/>
      <c r="N124" s="290"/>
    </row>
    <row r="125" customFormat="false" ht="12.75" hidden="false" customHeight="false" outlineLevel="0" collapsed="false">
      <c r="A125" s="22" t="n">
        <v>379</v>
      </c>
      <c r="B125" s="22" t="s">
        <v>155</v>
      </c>
      <c r="C125" s="27" t="n">
        <v>-11244.444444</v>
      </c>
      <c r="D125" s="22" t="n">
        <v>264</v>
      </c>
      <c r="E125" s="22" t="s">
        <v>104</v>
      </c>
      <c r="F125" s="22" t="s">
        <v>2</v>
      </c>
      <c r="G125" s="22" t="s">
        <v>206</v>
      </c>
      <c r="H125" s="22" t="n">
        <v>-11244.444444</v>
      </c>
      <c r="I125" s="286" t="n">
        <f aca="false">[14]Acc_Cash!H15</f>
        <v>15772.2</v>
      </c>
      <c r="J125" s="290" t="n">
        <f aca="false">H125-I125</f>
        <v>-27016.644444</v>
      </c>
      <c r="L125" s="290"/>
      <c r="N125" s="290"/>
    </row>
    <row r="126" customFormat="false" ht="12.75" hidden="false" customHeight="false" outlineLevel="0" collapsed="false">
      <c r="A126" s="22" t="n">
        <v>380</v>
      </c>
      <c r="B126" s="22" t="s">
        <v>155</v>
      </c>
      <c r="C126" s="27" t="n">
        <v>-6133.333333</v>
      </c>
      <c r="D126" s="22" t="n">
        <v>265</v>
      </c>
      <c r="E126" s="22" t="s">
        <v>173</v>
      </c>
      <c r="F126" s="22" t="s">
        <v>2</v>
      </c>
      <c r="G126" s="22" t="s">
        <v>183</v>
      </c>
      <c r="H126" s="22" t="n">
        <v>-6133.333333</v>
      </c>
      <c r="I126" s="294" t="n">
        <f aca="false">[14]Acc_Cash!H33</f>
        <v>-15211.1</v>
      </c>
      <c r="J126" s="295" t="n">
        <f aca="false">H126-I126</f>
        <v>9077.766667</v>
      </c>
      <c r="L126" s="290"/>
      <c r="N126" s="290"/>
    </row>
    <row r="127" customFormat="false" ht="12.75" hidden="false" customHeight="false" outlineLevel="0" collapsed="false">
      <c r="A127" s="22" t="n">
        <v>381</v>
      </c>
      <c r="B127" s="22" t="s">
        <v>155</v>
      </c>
      <c r="C127" s="27" t="n">
        <v>6133.333333</v>
      </c>
      <c r="D127" s="22" t="n">
        <v>266</v>
      </c>
      <c r="E127" s="22" t="s">
        <v>176</v>
      </c>
      <c r="F127" s="22" t="s">
        <v>2</v>
      </c>
      <c r="G127" s="22" t="s">
        <v>183</v>
      </c>
      <c r="H127" s="22" t="n">
        <v>6133.333333</v>
      </c>
      <c r="I127" s="286" t="n">
        <f aca="false">[14]Acc_Cash!H34</f>
        <v>-15772.2</v>
      </c>
      <c r="J127" s="290" t="n">
        <f aca="false">H127-I127</f>
        <v>21905.533333</v>
      </c>
      <c r="L127" s="290"/>
      <c r="N127" s="290"/>
    </row>
    <row r="128" customFormat="false" ht="12.75" hidden="false" customHeight="false" outlineLevel="0" collapsed="false">
      <c r="A128" s="22" t="n">
        <v>382</v>
      </c>
      <c r="B128" s="22" t="s">
        <v>155</v>
      </c>
      <c r="C128" s="27" t="n">
        <v>-6133.333333</v>
      </c>
      <c r="D128" s="22" t="n">
        <v>267</v>
      </c>
      <c r="E128" s="22" t="s">
        <v>178</v>
      </c>
      <c r="F128" s="22" t="s">
        <v>2</v>
      </c>
      <c r="G128" s="22" t="s">
        <v>183</v>
      </c>
      <c r="H128" s="22" t="n">
        <v>-6133.333333</v>
      </c>
      <c r="I128" s="286" t="n">
        <f aca="false">[14]Acc_Cash!H28</f>
        <v>15416.7</v>
      </c>
      <c r="J128" s="290" t="n">
        <f aca="false">H128-I128</f>
        <v>-21550.033333</v>
      </c>
      <c r="L128" s="290"/>
      <c r="N128" s="290"/>
    </row>
    <row r="129" customFormat="false" ht="12.75" hidden="false" customHeight="false" outlineLevel="0" collapsed="false">
      <c r="A129" s="22" t="n">
        <v>405</v>
      </c>
      <c r="B129" s="22" t="s">
        <v>155</v>
      </c>
      <c r="C129" s="27" t="n">
        <v>-7916.666667</v>
      </c>
      <c r="D129" s="22" t="n">
        <v>268</v>
      </c>
      <c r="E129" s="22" t="s">
        <v>104</v>
      </c>
      <c r="F129" s="22" t="s">
        <v>2</v>
      </c>
      <c r="G129" s="22" t="s">
        <v>234</v>
      </c>
      <c r="H129" s="22" t="n">
        <v>-7916.666667</v>
      </c>
      <c r="I129" s="286" t="n">
        <f aca="false">[14]Acc_Cash!H29</f>
        <v>-15416.7</v>
      </c>
      <c r="J129" s="290" t="n">
        <f aca="false">H129-I129</f>
        <v>7500.033333</v>
      </c>
      <c r="L129" s="290"/>
      <c r="N129" s="290"/>
    </row>
    <row r="130" customFormat="false" ht="12.75" hidden="false" customHeight="false" outlineLevel="0" collapsed="false">
      <c r="A130" s="22" t="n">
        <v>406</v>
      </c>
      <c r="B130" s="22" t="s">
        <v>155</v>
      </c>
      <c r="C130" s="27" t="n">
        <v>20444.444444</v>
      </c>
      <c r="D130" s="22" t="n">
        <v>269</v>
      </c>
      <c r="E130" s="22" t="s">
        <v>104</v>
      </c>
      <c r="F130" s="22" t="s">
        <v>2</v>
      </c>
      <c r="G130" s="22" t="s">
        <v>315</v>
      </c>
      <c r="H130" s="22" t="n">
        <v>20444.444444</v>
      </c>
      <c r="I130" s="286" t="n">
        <f aca="false">[14]Acc_Cash!H30</f>
        <v>15416.7</v>
      </c>
      <c r="J130" s="290" t="n">
        <f aca="false">H130-I130</f>
        <v>5027.744444</v>
      </c>
      <c r="L130" s="290"/>
      <c r="N130" s="290"/>
    </row>
    <row r="131" customFormat="false" ht="12.75" hidden="false" customHeight="false" outlineLevel="0" collapsed="false">
      <c r="A131" s="22" t="n">
        <v>407</v>
      </c>
      <c r="B131" s="22" t="s">
        <v>272</v>
      </c>
      <c r="C131" s="27" t="n">
        <v>132918.150685</v>
      </c>
      <c r="D131" s="22" t="n">
        <v>271</v>
      </c>
      <c r="E131" s="22" t="s">
        <v>178</v>
      </c>
      <c r="F131" s="22" t="s">
        <v>2</v>
      </c>
      <c r="G131" s="22" t="s">
        <v>270</v>
      </c>
      <c r="H131" s="22" t="n">
        <v>188278.560445</v>
      </c>
      <c r="I131" s="286" t="n">
        <f aca="false">[14]Acc_Cash!H189</f>
        <v>0</v>
      </c>
      <c r="J131" s="290" t="n">
        <f aca="false">H131-I131</f>
        <v>188278.560445</v>
      </c>
      <c r="L131" s="290"/>
      <c r="N131" s="290"/>
    </row>
    <row r="132" customFormat="false" ht="12.75" hidden="false" customHeight="false" outlineLevel="0" collapsed="false">
      <c r="A132" s="22" t="n">
        <v>408</v>
      </c>
      <c r="B132" s="22" t="s">
        <v>272</v>
      </c>
      <c r="C132" s="27" t="n">
        <v>-132918.150685</v>
      </c>
      <c r="D132" s="22" t="n">
        <v>270</v>
      </c>
      <c r="E132" s="22" t="s">
        <v>178</v>
      </c>
      <c r="F132" s="22" t="s">
        <v>2</v>
      </c>
      <c r="G132" s="22" t="s">
        <v>270</v>
      </c>
      <c r="H132" s="22" t="n">
        <v>-188278.560445</v>
      </c>
      <c r="I132" s="286" t="n">
        <f aca="false">[14]Acc_Cash!H273</f>
        <v>0</v>
      </c>
      <c r="J132" s="290" t="n">
        <f aca="false">H132-I132</f>
        <v>-188278.560445</v>
      </c>
      <c r="L132" s="290"/>
      <c r="N132" s="290"/>
    </row>
    <row r="133" customFormat="false" ht="12.75" hidden="false" customHeight="false" outlineLevel="0" collapsed="false">
      <c r="A133" s="22" t="n">
        <v>409</v>
      </c>
      <c r="B133" s="22" t="s">
        <v>155</v>
      </c>
      <c r="C133" s="27" t="n">
        <v>-4047.222222</v>
      </c>
      <c r="D133" s="22" t="n">
        <v>272</v>
      </c>
      <c r="E133" s="22" t="s">
        <v>104</v>
      </c>
      <c r="F133" s="22" t="s">
        <v>2</v>
      </c>
      <c r="G133" s="22" t="s">
        <v>261</v>
      </c>
      <c r="H133" s="22" t="n">
        <v>-4047.222222</v>
      </c>
      <c r="I133" s="286" t="n">
        <f aca="false">[14]Acc_Cash!H133</f>
        <v>194378.4</v>
      </c>
      <c r="J133" s="290" t="n">
        <f aca="false">H133-I133</f>
        <v>-198425.622222</v>
      </c>
      <c r="L133" s="290"/>
      <c r="N133" s="290"/>
    </row>
    <row r="134" customFormat="false" ht="12.75" hidden="false" customHeight="false" outlineLevel="0" collapsed="false">
      <c r="A134" s="22" t="n">
        <v>410</v>
      </c>
      <c r="B134" s="22" t="s">
        <v>155</v>
      </c>
      <c r="C134" s="27" t="n">
        <v>-14250</v>
      </c>
      <c r="D134" s="22" t="n">
        <v>273</v>
      </c>
      <c r="E134" s="22" t="s">
        <v>104</v>
      </c>
      <c r="F134" s="22" t="s">
        <v>2</v>
      </c>
      <c r="G134" s="22" t="s">
        <v>383</v>
      </c>
      <c r="H134" s="22" t="n">
        <v>-14250</v>
      </c>
      <c r="I134" s="286" t="n">
        <f aca="false">[14]Acc_Cash!H134</f>
        <v>-194378.4</v>
      </c>
      <c r="J134" s="290" t="n">
        <f aca="false">H134-I134</f>
        <v>180128.4</v>
      </c>
      <c r="L134" s="290"/>
      <c r="N134" s="290"/>
    </row>
    <row r="135" customFormat="false" ht="12.75" hidden="false" customHeight="false" outlineLevel="0" collapsed="false">
      <c r="A135" s="22" t="n">
        <v>411</v>
      </c>
      <c r="B135" s="22" t="s">
        <v>155</v>
      </c>
      <c r="C135" s="27" t="n">
        <v>-17250</v>
      </c>
      <c r="D135" s="22" t="n">
        <v>274</v>
      </c>
      <c r="E135" s="22" t="s">
        <v>104</v>
      </c>
      <c r="F135" s="22" t="s">
        <v>2</v>
      </c>
      <c r="G135" s="22" t="s">
        <v>204</v>
      </c>
      <c r="H135" s="22" t="n">
        <v>-17250</v>
      </c>
      <c r="I135" s="286" t="n">
        <f aca="false">[14]Acc_Cash!H65</f>
        <v>-161989.6</v>
      </c>
      <c r="J135" s="290" t="n">
        <f aca="false">H135-I135</f>
        <v>144739.6</v>
      </c>
      <c r="L135" s="290"/>
      <c r="N135" s="290"/>
    </row>
    <row r="136" customFormat="false" ht="12.75" hidden="false" customHeight="false" outlineLevel="0" collapsed="false">
      <c r="A136" s="22" t="n">
        <v>413</v>
      </c>
      <c r="B136" s="22" t="s">
        <v>155</v>
      </c>
      <c r="C136" s="27" t="n">
        <v>-8750</v>
      </c>
      <c r="D136" s="22" t="n">
        <v>276</v>
      </c>
      <c r="E136" s="22" t="s">
        <v>104</v>
      </c>
      <c r="F136" s="22" t="s">
        <v>2</v>
      </c>
      <c r="G136" s="22" t="s">
        <v>229</v>
      </c>
      <c r="H136" s="22" t="n">
        <v>-8750</v>
      </c>
      <c r="I136" s="286" t="n">
        <f aca="false">[14]Acc_Cash!H66</f>
        <v>-184491</v>
      </c>
      <c r="J136" s="290" t="n">
        <f aca="false">H136-I136</f>
        <v>175741</v>
      </c>
      <c r="L136" s="290"/>
      <c r="N136" s="290"/>
    </row>
    <row r="137" customFormat="false" ht="12.75" hidden="false" customHeight="false" outlineLevel="0" collapsed="false">
      <c r="A137" s="22" t="n">
        <v>414</v>
      </c>
      <c r="B137" s="22" t="s">
        <v>155</v>
      </c>
      <c r="C137" s="27" t="n">
        <v>-13750</v>
      </c>
      <c r="D137" s="22" t="n">
        <v>277</v>
      </c>
      <c r="E137" s="22" t="s">
        <v>104</v>
      </c>
      <c r="F137" s="22" t="s">
        <v>2</v>
      </c>
      <c r="G137" s="22" t="s">
        <v>383</v>
      </c>
      <c r="H137" s="22" t="n">
        <v>-13750</v>
      </c>
      <c r="I137" s="286" t="n">
        <f aca="false">[14]Acc_Cash!H67</f>
        <v>161989.6</v>
      </c>
      <c r="J137" s="290" t="n">
        <f aca="false">H137-I137</f>
        <v>-175739.6</v>
      </c>
      <c r="L137" s="290"/>
      <c r="N137" s="290"/>
    </row>
    <row r="138" customFormat="false" ht="12.75" hidden="false" customHeight="false" outlineLevel="0" collapsed="false">
      <c r="A138" s="22" t="n">
        <v>416</v>
      </c>
      <c r="B138" s="22" t="s">
        <v>155</v>
      </c>
      <c r="C138" s="27" t="n">
        <v>-56116.666667</v>
      </c>
      <c r="D138" s="22" t="n">
        <v>402</v>
      </c>
      <c r="E138" s="22" t="s">
        <v>104</v>
      </c>
      <c r="F138" s="22" t="s">
        <v>2</v>
      </c>
      <c r="G138" s="22" t="s">
        <v>213</v>
      </c>
      <c r="H138" s="22" t="n">
        <v>-56116.666667</v>
      </c>
      <c r="I138" s="286" t="n">
        <f aca="false">[14]Acc_Cash!H68</f>
        <v>184491</v>
      </c>
      <c r="J138" s="290" t="n">
        <f aca="false">H138-I138</f>
        <v>-240607.666667</v>
      </c>
      <c r="L138" s="290"/>
      <c r="N138" s="290"/>
    </row>
    <row r="139" customFormat="false" ht="12.75" hidden="false" customHeight="false" outlineLevel="0" collapsed="false">
      <c r="A139" s="22" t="n">
        <v>419</v>
      </c>
      <c r="B139" s="22" t="s">
        <v>155</v>
      </c>
      <c r="C139" s="27" t="n">
        <v>13750</v>
      </c>
      <c r="D139" s="22" t="n">
        <v>418</v>
      </c>
      <c r="E139" s="22" t="s">
        <v>104</v>
      </c>
      <c r="F139" s="22" t="s">
        <v>2</v>
      </c>
      <c r="G139" s="22" t="s">
        <v>101</v>
      </c>
      <c r="H139" s="22" t="n">
        <v>13750</v>
      </c>
      <c r="I139" s="286" t="n">
        <f aca="false">[14]Acc_Cash!H69</f>
        <v>-196701.4</v>
      </c>
      <c r="J139" s="290" t="n">
        <f aca="false">H139-I139</f>
        <v>210451.4</v>
      </c>
      <c r="L139" s="290"/>
      <c r="N139" s="290"/>
    </row>
    <row r="140" customFormat="false" ht="12.75" hidden="false" customHeight="false" outlineLevel="0" collapsed="false">
      <c r="A140" s="22" t="n">
        <v>420</v>
      </c>
      <c r="B140" s="22" t="s">
        <v>155</v>
      </c>
      <c r="C140" s="27" t="n">
        <v>67875</v>
      </c>
      <c r="D140" s="22" t="n">
        <v>419</v>
      </c>
      <c r="E140" s="22" t="s">
        <v>192</v>
      </c>
      <c r="F140" s="22" t="s">
        <v>3</v>
      </c>
      <c r="G140" s="22" t="s">
        <v>220</v>
      </c>
      <c r="H140" s="22" t="n">
        <v>67875</v>
      </c>
      <c r="I140" s="286" t="n">
        <f aca="false">[14]Acc_Cash!H70</f>
        <v>196701.4</v>
      </c>
      <c r="J140" s="290" t="n">
        <f aca="false">H140-I140</f>
        <v>-128826.4</v>
      </c>
      <c r="L140" s="290"/>
      <c r="N140" s="290"/>
    </row>
    <row r="141" customFormat="false" ht="12.75" hidden="false" customHeight="false" outlineLevel="0" collapsed="false">
      <c r="A141" s="22" t="n">
        <v>421</v>
      </c>
      <c r="B141" s="22" t="s">
        <v>100</v>
      </c>
      <c r="C141" s="27" t="n">
        <v>-5813.4375</v>
      </c>
      <c r="D141" s="22" t="n">
        <v>424</v>
      </c>
      <c r="E141" s="22" t="s">
        <v>104</v>
      </c>
      <c r="F141" s="22" t="s">
        <v>2</v>
      </c>
      <c r="G141" s="22" t="s">
        <v>405</v>
      </c>
      <c r="H141" s="22" t="n">
        <v>-5101.291406</v>
      </c>
      <c r="I141" s="286" t="n">
        <f aca="false">[14]Acc_Cash!H190</f>
        <v>0</v>
      </c>
      <c r="J141" s="290" t="n">
        <f aca="false">H141-I141</f>
        <v>-5101.291406</v>
      </c>
      <c r="L141" s="290"/>
      <c r="N141" s="290"/>
    </row>
    <row r="142" customFormat="false" ht="12.75" hidden="false" customHeight="false" outlineLevel="0" collapsed="false">
      <c r="A142" s="22" t="n">
        <v>422</v>
      </c>
      <c r="B142" s="22" t="s">
        <v>100</v>
      </c>
      <c r="C142" s="27" t="n">
        <v>-8775</v>
      </c>
      <c r="D142" s="22" t="n">
        <v>881</v>
      </c>
      <c r="E142" s="22" t="s">
        <v>104</v>
      </c>
      <c r="F142" s="22" t="s">
        <v>2</v>
      </c>
      <c r="G142" s="22" t="s">
        <v>285</v>
      </c>
      <c r="H142" s="22" t="n">
        <v>-7700.0625</v>
      </c>
      <c r="I142" s="286" t="n">
        <f aca="false">[14]Acc_Cash!H274</f>
        <v>0</v>
      </c>
      <c r="J142" s="290" t="n">
        <f aca="false">H142-I142</f>
        <v>-7700.0625</v>
      </c>
      <c r="L142" s="290"/>
      <c r="N142" s="290"/>
    </row>
    <row r="143" customFormat="false" ht="12.75" hidden="false" customHeight="false" outlineLevel="0" collapsed="false">
      <c r="A143" s="22" t="n">
        <v>423</v>
      </c>
      <c r="B143" s="22" t="s">
        <v>100</v>
      </c>
      <c r="C143" s="27" t="n">
        <v>-22815</v>
      </c>
      <c r="D143" s="22" t="n">
        <v>882</v>
      </c>
      <c r="E143" s="22" t="s">
        <v>104</v>
      </c>
      <c r="F143" s="22" t="s">
        <v>2</v>
      </c>
      <c r="G143" s="22" t="s">
        <v>394</v>
      </c>
      <c r="H143" s="22" t="n">
        <v>-20020.1625</v>
      </c>
      <c r="I143" s="286" t="n">
        <f aca="false">[14]Acc_Cash!H360</f>
        <v>0</v>
      </c>
      <c r="J143" s="290" t="n">
        <f aca="false">H143-I143</f>
        <v>-20020.1625</v>
      </c>
      <c r="L143" s="290"/>
      <c r="N143" s="290"/>
    </row>
    <row r="144" customFormat="false" ht="12.75" hidden="false" customHeight="false" outlineLevel="0" collapsed="false">
      <c r="A144" s="22" t="n">
        <v>424</v>
      </c>
      <c r="B144" s="22" t="s">
        <v>155</v>
      </c>
      <c r="C144" s="27" t="n">
        <v>-18750</v>
      </c>
      <c r="D144" s="22" t="n">
        <v>1060</v>
      </c>
      <c r="E144" s="22" t="s">
        <v>104</v>
      </c>
      <c r="F144" s="22" t="s">
        <v>2</v>
      </c>
      <c r="G144" s="22" t="s">
        <v>301</v>
      </c>
      <c r="H144" s="22" t="n">
        <v>-18750</v>
      </c>
      <c r="I144" s="286" t="n">
        <f aca="false">[14]Acc_Cash!H383</f>
        <v>0</v>
      </c>
      <c r="J144" s="290" t="n">
        <f aca="false">H144-I144</f>
        <v>-18750</v>
      </c>
      <c r="L144" s="290"/>
      <c r="N144" s="290"/>
    </row>
    <row r="145" customFormat="false" ht="12.75" hidden="false" customHeight="false" outlineLevel="0" collapsed="false">
      <c r="A145" s="22" t="n">
        <v>425</v>
      </c>
      <c r="B145" s="22" t="s">
        <v>155</v>
      </c>
      <c r="C145" s="27" t="n">
        <v>10291.666667</v>
      </c>
      <c r="D145" s="22" t="n">
        <v>1061</v>
      </c>
      <c r="E145" s="22" t="s">
        <v>104</v>
      </c>
      <c r="F145" s="22" t="s">
        <v>2</v>
      </c>
      <c r="G145" s="22" t="s">
        <v>255</v>
      </c>
      <c r="H145" s="22" t="n">
        <v>10291.666667</v>
      </c>
      <c r="I145" s="286" t="n">
        <f aca="false">[14]Acc_Cash!H154</f>
        <v>0</v>
      </c>
      <c r="J145" s="290" t="n">
        <f aca="false">H145-I145</f>
        <v>10291.666667</v>
      </c>
      <c r="L145" s="290"/>
      <c r="N145" s="290"/>
    </row>
    <row r="146" customFormat="false" ht="12.75" hidden="false" customHeight="false" outlineLevel="0" collapsed="false">
      <c r="A146" s="22" t="n">
        <v>426</v>
      </c>
      <c r="B146" s="22" t="s">
        <v>155</v>
      </c>
      <c r="C146" s="27" t="n">
        <v>-5277.777778</v>
      </c>
      <c r="D146" s="22" t="n">
        <v>1062</v>
      </c>
      <c r="E146" s="22" t="s">
        <v>173</v>
      </c>
      <c r="F146" s="22" t="s">
        <v>2</v>
      </c>
      <c r="G146" s="22" t="s">
        <v>351</v>
      </c>
      <c r="H146" s="22" t="n">
        <v>-30277.777778</v>
      </c>
      <c r="I146" s="286" t="n">
        <f aca="false">[14]Acc_Cash!H156</f>
        <v>-13416.7</v>
      </c>
      <c r="J146" s="290" t="n">
        <f aca="false">H146-I146</f>
        <v>-16861.077778</v>
      </c>
      <c r="L146" s="290"/>
      <c r="N146" s="290"/>
    </row>
    <row r="147" customFormat="false" ht="12.75" hidden="false" customHeight="false" outlineLevel="0" collapsed="false">
      <c r="A147" s="22" t="n">
        <v>427</v>
      </c>
      <c r="B147" s="22" t="s">
        <v>155</v>
      </c>
      <c r="C147" s="27" t="n">
        <v>5277.777778</v>
      </c>
      <c r="D147" s="22" t="n">
        <v>1063</v>
      </c>
      <c r="E147" s="22" t="s">
        <v>176</v>
      </c>
      <c r="F147" s="22" t="s">
        <v>2</v>
      </c>
      <c r="G147" s="22" t="s">
        <v>351</v>
      </c>
      <c r="H147" s="22" t="n">
        <v>30277.777778</v>
      </c>
      <c r="I147" s="286" t="n">
        <f aca="false">[14]Acc_Cash!H191</f>
        <v>0</v>
      </c>
      <c r="J147" s="290" t="n">
        <f aca="false">H147-I147</f>
        <v>30277.777778</v>
      </c>
      <c r="L147" s="290"/>
      <c r="N147" s="290"/>
    </row>
    <row r="148" customFormat="false" ht="12.75" hidden="false" customHeight="false" outlineLevel="0" collapsed="false">
      <c r="A148" s="22" t="n">
        <v>428</v>
      </c>
      <c r="B148" s="22" t="s">
        <v>155</v>
      </c>
      <c r="C148" s="27" t="n">
        <v>-5277.777778</v>
      </c>
      <c r="D148" s="22" t="n">
        <v>1064</v>
      </c>
      <c r="E148" s="22" t="s">
        <v>178</v>
      </c>
      <c r="F148" s="22" t="s">
        <v>2</v>
      </c>
      <c r="G148" s="22" t="s">
        <v>351</v>
      </c>
      <c r="H148" s="22" t="n">
        <v>-30277.777778</v>
      </c>
      <c r="I148" s="286" t="n">
        <f aca="false">[14]Acc_Cash!H275</f>
        <v>0</v>
      </c>
      <c r="J148" s="290" t="n">
        <f aca="false">H148-I148</f>
        <v>-30277.777778</v>
      </c>
      <c r="L148" s="290"/>
      <c r="N148" s="290"/>
    </row>
    <row r="149" customFormat="false" ht="12.75" hidden="false" customHeight="false" outlineLevel="0" collapsed="false">
      <c r="A149" s="22" t="n">
        <v>429</v>
      </c>
      <c r="B149" s="22" t="s">
        <v>100</v>
      </c>
      <c r="C149" s="27" t="n">
        <v>-3327.1875</v>
      </c>
      <c r="D149" s="22" t="n">
        <v>1065</v>
      </c>
      <c r="E149" s="22" t="s">
        <v>104</v>
      </c>
      <c r="F149" s="22" t="s">
        <v>2</v>
      </c>
      <c r="G149" s="22" t="s">
        <v>206</v>
      </c>
      <c r="H149" s="22" t="n">
        <v>-2919.607031</v>
      </c>
      <c r="I149" s="286" t="n">
        <f aca="false">[14]Acc_Cash!H43</f>
        <v>84409.7</v>
      </c>
      <c r="J149" s="290" t="n">
        <f aca="false">H149-I149</f>
        <v>-87329.307031</v>
      </c>
      <c r="L149" s="290"/>
      <c r="N149" s="290"/>
    </row>
    <row r="150" customFormat="false" ht="12.75" hidden="false" customHeight="false" outlineLevel="0" collapsed="false">
      <c r="A150" s="22" t="n">
        <v>430</v>
      </c>
      <c r="B150" s="22" t="s">
        <v>155</v>
      </c>
      <c r="C150" s="27" t="n">
        <v>13902.777778</v>
      </c>
      <c r="D150" s="22" t="n">
        <v>1069</v>
      </c>
      <c r="E150" s="22" t="s">
        <v>104</v>
      </c>
      <c r="F150" s="22" t="s">
        <v>2</v>
      </c>
      <c r="G150" s="22" t="s">
        <v>309</v>
      </c>
      <c r="H150" s="22" t="n">
        <v>13902.777778</v>
      </c>
      <c r="I150" s="286" t="n">
        <f aca="false">[14]Acc_Cash!H44</f>
        <v>84409.7</v>
      </c>
      <c r="J150" s="290" t="n">
        <f aca="false">H150-I150</f>
        <v>-70506.922222</v>
      </c>
      <c r="L150" s="290"/>
      <c r="N150" s="290"/>
    </row>
    <row r="151" customFormat="false" ht="12.75" hidden="false" customHeight="false" outlineLevel="0" collapsed="false">
      <c r="A151" s="22" t="n">
        <v>431</v>
      </c>
      <c r="B151" s="22" t="s">
        <v>155</v>
      </c>
      <c r="C151" s="27" t="n">
        <v>-20000</v>
      </c>
      <c r="D151" s="22" t="n">
        <v>1073</v>
      </c>
      <c r="E151" s="22" t="s">
        <v>104</v>
      </c>
      <c r="F151" s="22" t="s">
        <v>2</v>
      </c>
      <c r="G151" s="22" t="s">
        <v>278</v>
      </c>
      <c r="H151" s="22" t="n">
        <v>-20000</v>
      </c>
      <c r="I151" s="286" t="n">
        <f aca="false">[14]Acc_Cash!H45</f>
        <v>-84409.7</v>
      </c>
      <c r="J151" s="290" t="n">
        <f aca="false">H151-I151</f>
        <v>64409.7</v>
      </c>
      <c r="L151" s="290"/>
      <c r="N151" s="290"/>
    </row>
    <row r="152" customFormat="false" ht="12.75" hidden="false" customHeight="false" outlineLevel="0" collapsed="false">
      <c r="A152" s="22" t="n">
        <v>432</v>
      </c>
      <c r="B152" s="22" t="s">
        <v>155</v>
      </c>
      <c r="C152" s="27" t="n">
        <v>220022.653333</v>
      </c>
      <c r="D152" s="22" t="n">
        <v>1075</v>
      </c>
      <c r="E152" s="22" t="s">
        <v>104</v>
      </c>
      <c r="F152" s="22" t="s">
        <v>2</v>
      </c>
      <c r="G152" s="22" t="s">
        <v>252</v>
      </c>
      <c r="H152" s="22" t="n">
        <v>220022.653333</v>
      </c>
      <c r="I152" s="286" t="n">
        <f aca="false">[14]Acc_Cash!H192</f>
        <v>0</v>
      </c>
      <c r="J152" s="290" t="n">
        <f aca="false">H152-I152</f>
        <v>220022.653333</v>
      </c>
      <c r="L152" s="290"/>
      <c r="N152" s="290"/>
    </row>
    <row r="153" customFormat="false" ht="12.75" hidden="false" customHeight="false" outlineLevel="0" collapsed="false">
      <c r="A153" s="22" t="n">
        <v>433</v>
      </c>
      <c r="B153" s="22" t="s">
        <v>155</v>
      </c>
      <c r="C153" s="27" t="n">
        <v>-13416.666667</v>
      </c>
      <c r="D153" s="22" t="n">
        <v>1376</v>
      </c>
      <c r="E153" s="22" t="s">
        <v>104</v>
      </c>
      <c r="F153" s="22" t="s">
        <v>2</v>
      </c>
      <c r="G153" s="22" t="s">
        <v>278</v>
      </c>
      <c r="H153" s="22" t="n">
        <v>-13416.666667</v>
      </c>
      <c r="I153" s="286" t="n">
        <f aca="false">[14]Acc_Cash!H276</f>
        <v>0</v>
      </c>
      <c r="J153" s="290" t="n">
        <f aca="false">H153-I153</f>
        <v>-13416.666667</v>
      </c>
      <c r="L153" s="290"/>
      <c r="N153" s="290"/>
    </row>
    <row r="154" customFormat="false" ht="12.75" hidden="false" customHeight="false" outlineLevel="0" collapsed="false">
      <c r="A154" s="22" t="n">
        <v>434</v>
      </c>
      <c r="B154" s="22" t="s">
        <v>155</v>
      </c>
      <c r="C154" s="27" t="n">
        <v>34000</v>
      </c>
      <c r="D154" s="22" t="n">
        <v>1377</v>
      </c>
      <c r="E154" s="22" t="s">
        <v>104</v>
      </c>
      <c r="F154" s="22" t="s">
        <v>2</v>
      </c>
      <c r="G154" s="22" t="s">
        <v>114</v>
      </c>
      <c r="H154" s="22" t="n">
        <v>34000</v>
      </c>
      <c r="I154" s="286" t="n">
        <f aca="false">[14]Acc_Cash!H145</f>
        <v>0</v>
      </c>
      <c r="J154" s="290" t="n">
        <f aca="false">H154-I154</f>
        <v>34000</v>
      </c>
      <c r="L154" s="290"/>
      <c r="N154" s="290"/>
    </row>
    <row r="155" customFormat="false" ht="12.75" hidden="false" customHeight="false" outlineLevel="0" collapsed="false">
      <c r="A155" s="22" t="n">
        <v>435</v>
      </c>
      <c r="B155" s="22" t="s">
        <v>155</v>
      </c>
      <c r="C155" s="27" t="n">
        <v>-25000</v>
      </c>
      <c r="D155" s="22" t="n">
        <v>1379</v>
      </c>
      <c r="E155" s="22" t="s">
        <v>104</v>
      </c>
      <c r="F155" s="22" t="s">
        <v>2</v>
      </c>
      <c r="G155" s="22" t="s">
        <v>210</v>
      </c>
      <c r="H155" s="22" t="n">
        <v>-25000</v>
      </c>
      <c r="I155" s="286" t="n">
        <f aca="false">[14]Acc_Cash!H99</f>
        <v>-17755.6</v>
      </c>
      <c r="J155" s="290" t="n">
        <f aca="false">H155-I155</f>
        <v>-7244.4</v>
      </c>
      <c r="L155" s="290"/>
      <c r="N155" s="290"/>
    </row>
    <row r="156" customFormat="false" ht="12.75" hidden="false" customHeight="false" outlineLevel="0" collapsed="false">
      <c r="A156" s="22" t="n">
        <v>436</v>
      </c>
      <c r="B156" s="22" t="s">
        <v>155</v>
      </c>
      <c r="C156" s="27" t="n">
        <v>10750</v>
      </c>
      <c r="D156" s="22" t="n">
        <v>1378</v>
      </c>
      <c r="E156" s="22" t="s">
        <v>104</v>
      </c>
      <c r="F156" s="22" t="s">
        <v>2</v>
      </c>
      <c r="G156" s="22" t="s">
        <v>358</v>
      </c>
      <c r="H156" s="22" t="n">
        <v>10750</v>
      </c>
      <c r="I156" s="286" t="n">
        <f aca="false">[14]Acc_Cash!H142</f>
        <v>0</v>
      </c>
      <c r="J156" s="290" t="n">
        <f aca="false">H156-I156</f>
        <v>10750</v>
      </c>
      <c r="L156" s="290"/>
      <c r="N156" s="290"/>
    </row>
    <row r="157" customFormat="false" ht="12.75" hidden="false" customHeight="false" outlineLevel="0" collapsed="false">
      <c r="A157" s="22" t="n">
        <v>437</v>
      </c>
      <c r="B157" s="22" t="s">
        <v>155</v>
      </c>
      <c r="C157" s="27" t="n">
        <v>0</v>
      </c>
      <c r="D157" s="22" t="n">
        <v>1276</v>
      </c>
      <c r="E157" s="22" t="s">
        <v>104</v>
      </c>
      <c r="F157" s="22" t="s">
        <v>2</v>
      </c>
      <c r="G157" s="22" t="s">
        <v>159</v>
      </c>
      <c r="H157" s="22" t="n">
        <v>0</v>
      </c>
      <c r="I157" s="286" t="n">
        <f aca="false">[14]Acc_Cash!H389</f>
        <v>0</v>
      </c>
      <c r="J157" s="290" t="n">
        <f aca="false">H157-I157</f>
        <v>0</v>
      </c>
      <c r="L157" s="290"/>
      <c r="N157" s="290"/>
    </row>
    <row r="158" customFormat="false" ht="12.75" hidden="false" customHeight="false" outlineLevel="0" collapsed="false">
      <c r="A158" s="22" t="n">
        <v>438</v>
      </c>
      <c r="B158" s="22" t="s">
        <v>155</v>
      </c>
      <c r="C158" s="27" t="n">
        <v>0</v>
      </c>
      <c r="D158" s="22" t="n">
        <v>1277</v>
      </c>
      <c r="E158" s="22" t="s">
        <v>104</v>
      </c>
      <c r="F158" s="22" t="s">
        <v>2</v>
      </c>
      <c r="G158" s="22" t="s">
        <v>162</v>
      </c>
      <c r="H158" s="22" t="n">
        <v>0</v>
      </c>
      <c r="I158" s="286" t="n">
        <f aca="false">[14]Acc_Cash!H120</f>
        <v>20220</v>
      </c>
      <c r="J158" s="290" t="n">
        <f aca="false">H158-I158</f>
        <v>-20220</v>
      </c>
      <c r="L158" s="290"/>
      <c r="N158" s="290"/>
    </row>
    <row r="159" customFormat="false" ht="12.75" hidden="false" customHeight="false" outlineLevel="0" collapsed="false">
      <c r="A159" s="22" t="n">
        <v>439</v>
      </c>
      <c r="B159" s="22" t="s">
        <v>155</v>
      </c>
      <c r="C159" s="27" t="n">
        <v>0</v>
      </c>
      <c r="D159" s="22" t="n">
        <v>1278</v>
      </c>
      <c r="E159" s="22" t="s">
        <v>104</v>
      </c>
      <c r="F159" s="22" t="s">
        <v>2</v>
      </c>
      <c r="G159" s="22" t="s">
        <v>171</v>
      </c>
      <c r="H159" s="22" t="n">
        <v>0</v>
      </c>
      <c r="I159" s="286" t="n">
        <f aca="false">[14]Acc_Cash!H347</f>
        <v>0</v>
      </c>
      <c r="J159" s="290" t="n">
        <f aca="false">H159-I159</f>
        <v>0</v>
      </c>
      <c r="L159" s="290"/>
      <c r="N159" s="290"/>
    </row>
    <row r="160" customFormat="false" ht="12.75" hidden="false" customHeight="false" outlineLevel="0" collapsed="false">
      <c r="A160" s="22" t="n">
        <v>440</v>
      </c>
      <c r="B160" s="22" t="s">
        <v>155</v>
      </c>
      <c r="C160" s="27" t="n">
        <v>0</v>
      </c>
      <c r="D160" s="22" t="n">
        <v>1279</v>
      </c>
      <c r="E160" s="22" t="s">
        <v>104</v>
      </c>
      <c r="F160" s="22" t="s">
        <v>2</v>
      </c>
      <c r="G160" s="22" t="s">
        <v>319</v>
      </c>
      <c r="H160" s="22" t="n">
        <v>0</v>
      </c>
      <c r="I160" s="286" t="n">
        <f aca="false">[14]Acc_Cash!H352</f>
        <v>0</v>
      </c>
      <c r="J160" s="290" t="n">
        <f aca="false">H160-I160</f>
        <v>0</v>
      </c>
      <c r="L160" s="290"/>
      <c r="N160" s="290"/>
    </row>
    <row r="161" customFormat="false" ht="12.75" hidden="false" customHeight="false" outlineLevel="0" collapsed="false">
      <c r="A161" s="22" t="n">
        <v>441</v>
      </c>
      <c r="B161" s="22" t="s">
        <v>155</v>
      </c>
      <c r="C161" s="27" t="n">
        <v>0</v>
      </c>
      <c r="D161" s="22" t="n">
        <v>1280</v>
      </c>
      <c r="E161" s="22" t="s">
        <v>104</v>
      </c>
      <c r="F161" s="22" t="s">
        <v>2</v>
      </c>
      <c r="G161" s="22" t="s">
        <v>187</v>
      </c>
      <c r="H161" s="22" t="n">
        <v>0</v>
      </c>
      <c r="I161" s="286" t="n">
        <f aca="false">[14]Acc_Cash!H378</f>
        <v>0</v>
      </c>
      <c r="J161" s="290" t="n">
        <f aca="false">H161-I161</f>
        <v>0</v>
      </c>
      <c r="L161" s="290"/>
      <c r="N161" s="290"/>
    </row>
    <row r="162" customFormat="false" ht="12.75" hidden="false" customHeight="false" outlineLevel="0" collapsed="false">
      <c r="A162" s="22" t="n">
        <v>442</v>
      </c>
      <c r="B162" s="22" t="s">
        <v>155</v>
      </c>
      <c r="C162" s="27" t="n">
        <v>0</v>
      </c>
      <c r="D162" s="22" t="n">
        <v>1281</v>
      </c>
      <c r="E162" s="22" t="s">
        <v>104</v>
      </c>
      <c r="F162" s="22" t="s">
        <v>2</v>
      </c>
      <c r="G162" s="22" t="s">
        <v>190</v>
      </c>
      <c r="H162" s="22" t="n">
        <v>0</v>
      </c>
      <c r="I162" s="286" t="n">
        <f aca="false">[14]Acc_Cash!H193</f>
        <v>0</v>
      </c>
      <c r="J162" s="290" t="n">
        <f aca="false">H162-I162</f>
        <v>0</v>
      </c>
      <c r="L162" s="290"/>
      <c r="N162" s="290"/>
    </row>
    <row r="163" customFormat="false" ht="12.75" hidden="false" customHeight="false" outlineLevel="0" collapsed="false">
      <c r="A163" s="22" t="n">
        <v>443</v>
      </c>
      <c r="B163" s="22" t="s">
        <v>155</v>
      </c>
      <c r="C163" s="27" t="n">
        <v>0</v>
      </c>
      <c r="D163" s="22" t="n">
        <v>1282</v>
      </c>
      <c r="E163" s="22" t="s">
        <v>104</v>
      </c>
      <c r="F163" s="22" t="s">
        <v>2</v>
      </c>
      <c r="G163" s="22" t="s">
        <v>202</v>
      </c>
      <c r="H163" s="22" t="n">
        <v>0</v>
      </c>
      <c r="I163" s="286" t="n">
        <f aca="false">[14]Acc_Cash!H317</f>
        <v>0</v>
      </c>
      <c r="J163" s="290" t="n">
        <f aca="false">H163-I163</f>
        <v>0</v>
      </c>
      <c r="L163" s="290"/>
      <c r="N163" s="290"/>
    </row>
    <row r="164" customFormat="false" ht="12.75" hidden="false" customHeight="false" outlineLevel="0" collapsed="false">
      <c r="A164" s="22" t="n">
        <v>444</v>
      </c>
      <c r="B164" s="22" t="s">
        <v>155</v>
      </c>
      <c r="C164" s="27" t="n">
        <v>0</v>
      </c>
      <c r="D164" s="22" t="n">
        <v>1283</v>
      </c>
      <c r="E164" s="22" t="s">
        <v>104</v>
      </c>
      <c r="F164" s="22" t="s">
        <v>2</v>
      </c>
      <c r="G164" s="22" t="s">
        <v>204</v>
      </c>
      <c r="H164" s="22" t="n">
        <v>0</v>
      </c>
      <c r="I164" s="286" t="n">
        <f aca="false">[14]Acc_Cash!H400</f>
        <v>0</v>
      </c>
      <c r="J164" s="290" t="n">
        <f aca="false">H164-I164</f>
        <v>0</v>
      </c>
      <c r="L164" s="290"/>
      <c r="N164" s="290"/>
    </row>
    <row r="165" customFormat="false" ht="12.75" hidden="false" customHeight="false" outlineLevel="0" collapsed="false">
      <c r="A165" s="22" t="n">
        <v>445</v>
      </c>
      <c r="B165" s="22" t="s">
        <v>155</v>
      </c>
      <c r="C165" s="27" t="n">
        <v>0</v>
      </c>
      <c r="D165" s="22" t="n">
        <v>1284</v>
      </c>
      <c r="E165" s="22" t="s">
        <v>104</v>
      </c>
      <c r="F165" s="22" t="s">
        <v>2</v>
      </c>
      <c r="G165" s="22" t="s">
        <v>211</v>
      </c>
      <c r="H165" s="22" t="n">
        <v>0</v>
      </c>
      <c r="I165" s="286" t="n">
        <f aca="false">[14]Acc_Cash!H194</f>
        <v>0</v>
      </c>
      <c r="J165" s="290" t="n">
        <f aca="false">H165-I165</f>
        <v>0</v>
      </c>
      <c r="L165" s="290"/>
      <c r="N165" s="290"/>
    </row>
    <row r="166" customFormat="false" ht="12.75" hidden="false" customHeight="false" outlineLevel="0" collapsed="false">
      <c r="A166" s="22" t="n">
        <v>446</v>
      </c>
      <c r="B166" s="22" t="s">
        <v>155</v>
      </c>
      <c r="C166" s="27" t="n">
        <v>0</v>
      </c>
      <c r="D166" s="22" t="n">
        <v>1285</v>
      </c>
      <c r="E166" s="22" t="s">
        <v>104</v>
      </c>
      <c r="F166" s="22" t="s">
        <v>2</v>
      </c>
      <c r="G166" s="22" t="s">
        <v>231</v>
      </c>
      <c r="H166" s="22" t="n">
        <v>0</v>
      </c>
      <c r="I166" s="286" t="n">
        <f aca="false">[14]Acc_Cash!H277</f>
        <v>0</v>
      </c>
      <c r="J166" s="290" t="n">
        <f aca="false">H166-I166</f>
        <v>0</v>
      </c>
      <c r="L166" s="290"/>
      <c r="N166" s="290"/>
    </row>
    <row r="167" customFormat="false" ht="12.75" hidden="false" customHeight="false" outlineLevel="0" collapsed="false">
      <c r="A167" s="22" t="n">
        <v>447</v>
      </c>
      <c r="B167" s="22" t="s">
        <v>155</v>
      </c>
      <c r="C167" s="27" t="n">
        <v>0</v>
      </c>
      <c r="D167" s="22" t="n">
        <v>1286</v>
      </c>
      <c r="E167" s="22" t="s">
        <v>104</v>
      </c>
      <c r="F167" s="22" t="s">
        <v>2</v>
      </c>
      <c r="G167" s="22" t="s">
        <v>233</v>
      </c>
      <c r="H167" s="22" t="n">
        <v>0</v>
      </c>
      <c r="I167" s="286" t="n">
        <f aca="false">[14]Acc_Cash!H195</f>
        <v>0</v>
      </c>
      <c r="J167" s="290" t="n">
        <f aca="false">H167-I167</f>
        <v>0</v>
      </c>
      <c r="L167" s="290"/>
      <c r="N167" s="290"/>
    </row>
    <row r="168" customFormat="false" ht="12.75" hidden="false" customHeight="false" outlineLevel="0" collapsed="false">
      <c r="A168" s="22" t="n">
        <v>448</v>
      </c>
      <c r="B168" s="22" t="s">
        <v>155</v>
      </c>
      <c r="C168" s="27" t="n">
        <v>0</v>
      </c>
      <c r="D168" s="22" t="n">
        <v>1287</v>
      </c>
      <c r="E168" s="22" t="s">
        <v>104</v>
      </c>
      <c r="F168" s="22" t="s">
        <v>2</v>
      </c>
      <c r="G168" s="22" t="s">
        <v>226</v>
      </c>
      <c r="H168" s="22" t="n">
        <v>0</v>
      </c>
      <c r="I168" s="286" t="n">
        <f aca="false">[14]Acc_Cash!H327</f>
        <v>0</v>
      </c>
      <c r="J168" s="290" t="n">
        <f aca="false">H168-I168</f>
        <v>0</v>
      </c>
      <c r="L168" s="290"/>
      <c r="N168" s="290"/>
    </row>
    <row r="169" customFormat="false" ht="12.75" hidden="false" customHeight="false" outlineLevel="0" collapsed="false">
      <c r="A169" s="22" t="n">
        <v>449</v>
      </c>
      <c r="B169" s="22" t="s">
        <v>155</v>
      </c>
      <c r="C169" s="27" t="n">
        <v>0</v>
      </c>
      <c r="D169" s="22" t="n">
        <v>1288</v>
      </c>
      <c r="E169" s="22" t="s">
        <v>104</v>
      </c>
      <c r="F169" s="22" t="s">
        <v>2</v>
      </c>
      <c r="G169" s="22" t="s">
        <v>114</v>
      </c>
      <c r="H169" s="22" t="n">
        <v>0</v>
      </c>
      <c r="I169" s="286" t="n">
        <f aca="false">[14]Acc_Cash!H196</f>
        <v>0</v>
      </c>
      <c r="J169" s="290" t="n">
        <f aca="false">H169-I169</f>
        <v>0</v>
      </c>
      <c r="L169" s="290"/>
      <c r="N169" s="290"/>
    </row>
    <row r="170" customFormat="false" ht="12.75" hidden="false" customHeight="false" outlineLevel="0" collapsed="false">
      <c r="A170" s="22" t="n">
        <v>450</v>
      </c>
      <c r="B170" s="22" t="s">
        <v>155</v>
      </c>
      <c r="C170" s="27" t="n">
        <v>0</v>
      </c>
      <c r="D170" s="22" t="n">
        <v>1289</v>
      </c>
      <c r="E170" s="22" t="s">
        <v>104</v>
      </c>
      <c r="F170" s="22" t="s">
        <v>2</v>
      </c>
      <c r="G170" s="22" t="s">
        <v>237</v>
      </c>
      <c r="H170" s="22" t="n">
        <v>0</v>
      </c>
      <c r="I170" s="286" t="n">
        <f aca="false">[14]Acc_Cash!H278</f>
        <v>0</v>
      </c>
      <c r="J170" s="290" t="n">
        <f aca="false">H170-I170</f>
        <v>0</v>
      </c>
      <c r="L170" s="290"/>
      <c r="N170" s="290"/>
    </row>
    <row r="171" customFormat="false" ht="12.75" hidden="false" customHeight="false" outlineLevel="0" collapsed="false">
      <c r="A171" s="22" t="n">
        <v>451</v>
      </c>
      <c r="B171" s="22" t="s">
        <v>155</v>
      </c>
      <c r="C171" s="27" t="n">
        <v>0</v>
      </c>
      <c r="D171" s="22" t="n">
        <v>1290</v>
      </c>
      <c r="E171" s="22" t="s">
        <v>104</v>
      </c>
      <c r="F171" s="22" t="s">
        <v>2</v>
      </c>
      <c r="G171" s="22" t="s">
        <v>241</v>
      </c>
      <c r="H171" s="22" t="n">
        <v>0</v>
      </c>
      <c r="I171" s="286" t="n">
        <f aca="false">[14]Acc_Cash!H373</f>
        <v>0</v>
      </c>
      <c r="J171" s="290" t="n">
        <f aca="false">H171-I171</f>
        <v>0</v>
      </c>
      <c r="L171" s="290"/>
      <c r="N171" s="290"/>
    </row>
    <row r="172" customFormat="false" ht="12.75" hidden="false" customHeight="false" outlineLevel="0" collapsed="false">
      <c r="A172" s="22" t="n">
        <v>452</v>
      </c>
      <c r="B172" s="22" t="s">
        <v>155</v>
      </c>
      <c r="C172" s="27" t="n">
        <v>0</v>
      </c>
      <c r="D172" s="22" t="n">
        <v>1291</v>
      </c>
      <c r="E172" s="22" t="s">
        <v>104</v>
      </c>
      <c r="F172" s="22" t="s">
        <v>2</v>
      </c>
      <c r="G172" s="22" t="s">
        <v>242</v>
      </c>
      <c r="H172" s="22" t="n">
        <v>0</v>
      </c>
      <c r="I172" s="286" t="n">
        <f aca="false">[14]Acc_Cash!H394</f>
        <v>0</v>
      </c>
      <c r="J172" s="290" t="n">
        <f aca="false">H172-I172</f>
        <v>0</v>
      </c>
      <c r="L172" s="290"/>
      <c r="N172" s="290"/>
    </row>
    <row r="173" customFormat="false" ht="12.75" hidden="false" customHeight="false" outlineLevel="0" collapsed="false">
      <c r="A173" s="22" t="n">
        <v>453</v>
      </c>
      <c r="B173" s="22" t="s">
        <v>155</v>
      </c>
      <c r="C173" s="27" t="n">
        <v>0</v>
      </c>
      <c r="D173" s="22" t="n">
        <v>1292</v>
      </c>
      <c r="E173" s="22" t="s">
        <v>104</v>
      </c>
      <c r="F173" s="22" t="s">
        <v>2</v>
      </c>
      <c r="G173" s="22" t="s">
        <v>243</v>
      </c>
      <c r="H173" s="22" t="n">
        <v>0</v>
      </c>
      <c r="I173" s="286" t="n">
        <f aca="false">[14]Acc_Cash!H197</f>
        <v>0</v>
      </c>
      <c r="J173" s="290" t="n">
        <f aca="false">H173-I173</f>
        <v>0</v>
      </c>
      <c r="L173" s="290"/>
      <c r="N173" s="290"/>
    </row>
    <row r="174" customFormat="false" ht="12.75" hidden="false" customHeight="false" outlineLevel="0" collapsed="false">
      <c r="A174" s="22" t="n">
        <v>454</v>
      </c>
      <c r="B174" s="22" t="s">
        <v>155</v>
      </c>
      <c r="C174" s="27" t="n">
        <v>0</v>
      </c>
      <c r="D174" s="22" t="n">
        <v>1293</v>
      </c>
      <c r="E174" s="22" t="s">
        <v>104</v>
      </c>
      <c r="F174" s="22" t="s">
        <v>2</v>
      </c>
      <c r="G174" s="22" t="s">
        <v>244</v>
      </c>
      <c r="H174" s="22" t="n">
        <v>0</v>
      </c>
      <c r="I174" s="286" t="n">
        <f aca="false">[14]Acc_Cash!H319</f>
        <v>0</v>
      </c>
      <c r="J174" s="290" t="n">
        <f aca="false">H174-I174</f>
        <v>0</v>
      </c>
      <c r="L174" s="290"/>
      <c r="N174" s="290"/>
    </row>
    <row r="175" customFormat="false" ht="12.75" hidden="false" customHeight="false" outlineLevel="0" collapsed="false">
      <c r="A175" s="22" t="n">
        <v>455</v>
      </c>
      <c r="B175" s="22" t="s">
        <v>155</v>
      </c>
      <c r="C175" s="27" t="n">
        <v>0</v>
      </c>
      <c r="D175" s="22" t="n">
        <v>1294</v>
      </c>
      <c r="E175" s="22" t="s">
        <v>104</v>
      </c>
      <c r="F175" s="22" t="s">
        <v>2</v>
      </c>
      <c r="G175" s="22" t="s">
        <v>246</v>
      </c>
      <c r="H175" s="22" t="n">
        <v>0</v>
      </c>
      <c r="I175" s="286" t="n">
        <f aca="false">[14]Acc_Cash!H198</f>
        <v>0</v>
      </c>
      <c r="J175" s="290" t="n">
        <f aca="false">H175-I175</f>
        <v>0</v>
      </c>
      <c r="L175" s="290"/>
      <c r="N175" s="290"/>
    </row>
    <row r="176" customFormat="false" ht="12.75" hidden="false" customHeight="false" outlineLevel="0" collapsed="false">
      <c r="A176" s="22" t="n">
        <v>456</v>
      </c>
      <c r="B176" s="22" t="s">
        <v>155</v>
      </c>
      <c r="C176" s="27" t="n">
        <v>0</v>
      </c>
      <c r="D176" s="22" t="n">
        <v>1295</v>
      </c>
      <c r="E176" s="22" t="s">
        <v>104</v>
      </c>
      <c r="F176" s="22" t="s">
        <v>2</v>
      </c>
      <c r="G176" s="22" t="s">
        <v>247</v>
      </c>
      <c r="H176" s="22" t="n">
        <v>0</v>
      </c>
      <c r="I176" s="286" t="n">
        <f aca="false">[14]Acc_Cash!H279</f>
        <v>0</v>
      </c>
      <c r="J176" s="290" t="n">
        <f aca="false">H176-I176</f>
        <v>0</v>
      </c>
      <c r="L176" s="290"/>
      <c r="N176" s="290"/>
    </row>
    <row r="177" customFormat="false" ht="12.75" hidden="false" customHeight="false" outlineLevel="0" collapsed="false">
      <c r="A177" s="22" t="n">
        <v>457</v>
      </c>
      <c r="B177" s="22" t="s">
        <v>155</v>
      </c>
      <c r="C177" s="27" t="n">
        <v>0</v>
      </c>
      <c r="D177" s="22" t="n">
        <v>1296</v>
      </c>
      <c r="E177" s="22" t="s">
        <v>104</v>
      </c>
      <c r="F177" s="22" t="s">
        <v>2</v>
      </c>
      <c r="G177" s="22" t="s">
        <v>251</v>
      </c>
      <c r="H177" s="22" t="n">
        <v>0</v>
      </c>
      <c r="I177" s="286" t="n">
        <f aca="false">[14]Acc_Cash!H199</f>
        <v>0</v>
      </c>
      <c r="J177" s="290" t="n">
        <f aca="false">H177-I177</f>
        <v>0</v>
      </c>
      <c r="L177" s="290"/>
      <c r="N177" s="290"/>
    </row>
    <row r="178" customFormat="false" ht="12.75" hidden="false" customHeight="false" outlineLevel="0" collapsed="false">
      <c r="A178" s="22" t="n">
        <v>458</v>
      </c>
      <c r="B178" s="22" t="s">
        <v>155</v>
      </c>
      <c r="C178" s="27" t="n">
        <v>0</v>
      </c>
      <c r="D178" s="22" t="n">
        <v>1297</v>
      </c>
      <c r="E178" s="22" t="s">
        <v>104</v>
      </c>
      <c r="F178" s="22" t="s">
        <v>2</v>
      </c>
      <c r="G178" s="22" t="s">
        <v>248</v>
      </c>
      <c r="H178" s="22" t="n">
        <v>0</v>
      </c>
      <c r="I178" s="286" t="n">
        <f aca="false">[14]Acc_Cash!H280</f>
        <v>0</v>
      </c>
      <c r="J178" s="290" t="n">
        <f aca="false">H178-I178</f>
        <v>0</v>
      </c>
      <c r="L178" s="290"/>
      <c r="N178" s="290"/>
    </row>
    <row r="179" customFormat="false" ht="12.75" hidden="false" customHeight="false" outlineLevel="0" collapsed="false">
      <c r="A179" s="22" t="n">
        <v>459</v>
      </c>
      <c r="B179" s="22" t="s">
        <v>155</v>
      </c>
      <c r="C179" s="27" t="n">
        <v>0</v>
      </c>
      <c r="D179" s="22" t="n">
        <v>1298</v>
      </c>
      <c r="E179" s="22" t="s">
        <v>104</v>
      </c>
      <c r="F179" s="22" t="s">
        <v>2</v>
      </c>
      <c r="G179" s="22" t="s">
        <v>252</v>
      </c>
      <c r="H179" s="22" t="n">
        <v>0</v>
      </c>
      <c r="I179" s="286" t="n">
        <f aca="false">[14]Acc_Cash!H393</f>
        <v>0</v>
      </c>
      <c r="J179" s="290" t="n">
        <f aca="false">H179-I179</f>
        <v>0</v>
      </c>
      <c r="L179" s="290"/>
      <c r="N179" s="290"/>
    </row>
    <row r="180" customFormat="false" ht="12.75" hidden="false" customHeight="false" outlineLevel="0" collapsed="false">
      <c r="A180" s="22" t="n">
        <v>460</v>
      </c>
      <c r="B180" s="22" t="s">
        <v>155</v>
      </c>
      <c r="C180" s="27" t="n">
        <v>0</v>
      </c>
      <c r="D180" s="22" t="n">
        <v>1299</v>
      </c>
      <c r="E180" s="22" t="s">
        <v>104</v>
      </c>
      <c r="F180" s="22" t="s">
        <v>2</v>
      </c>
      <c r="G180" s="22" t="s">
        <v>253</v>
      </c>
      <c r="H180" s="22" t="n">
        <v>0</v>
      </c>
      <c r="I180" s="286" t="n">
        <f aca="false">[14]Acc_Cash!H200</f>
        <v>0</v>
      </c>
      <c r="J180" s="290" t="n">
        <f aca="false">H180-I180</f>
        <v>0</v>
      </c>
      <c r="L180" s="290"/>
      <c r="N180" s="290"/>
    </row>
    <row r="181" customFormat="false" ht="12.75" hidden="false" customHeight="false" outlineLevel="0" collapsed="false">
      <c r="A181" s="22" t="n">
        <v>461</v>
      </c>
      <c r="B181" s="22" t="s">
        <v>155</v>
      </c>
      <c r="C181" s="27" t="n">
        <v>0</v>
      </c>
      <c r="D181" s="22" t="n">
        <v>1300</v>
      </c>
      <c r="E181" s="22" t="s">
        <v>104</v>
      </c>
      <c r="F181" s="22" t="s">
        <v>2</v>
      </c>
      <c r="G181" s="22" t="s">
        <v>254</v>
      </c>
      <c r="H181" s="22" t="n">
        <v>0</v>
      </c>
      <c r="I181" s="286" t="n">
        <f aca="false">[14]Acc_Cash!H328</f>
        <v>0</v>
      </c>
      <c r="J181" s="290" t="n">
        <f aca="false">H181-I181</f>
        <v>0</v>
      </c>
      <c r="L181" s="290"/>
      <c r="N181" s="290"/>
    </row>
    <row r="182" customFormat="false" ht="12.75" hidden="false" customHeight="false" outlineLevel="0" collapsed="false">
      <c r="A182" s="22" t="n">
        <v>462</v>
      </c>
      <c r="B182" s="22" t="s">
        <v>155</v>
      </c>
      <c r="C182" s="27" t="n">
        <v>0</v>
      </c>
      <c r="D182" s="22" t="n">
        <v>1301</v>
      </c>
      <c r="E182" s="22" t="s">
        <v>104</v>
      </c>
      <c r="F182" s="22" t="s">
        <v>2</v>
      </c>
      <c r="G182" s="22" t="s">
        <v>256</v>
      </c>
      <c r="H182" s="22" t="n">
        <v>0</v>
      </c>
      <c r="I182" s="286" t="n">
        <f aca="false">[14]Acc_Cash!H86</f>
        <v>-8944.4</v>
      </c>
      <c r="J182" s="290" t="n">
        <f aca="false">H182-I182</f>
        <v>8944.4</v>
      </c>
      <c r="L182" s="290"/>
      <c r="N182" s="290"/>
    </row>
    <row r="183" customFormat="false" ht="12.75" hidden="false" customHeight="false" outlineLevel="0" collapsed="false">
      <c r="A183" s="22" t="n">
        <v>463</v>
      </c>
      <c r="B183" s="22" t="s">
        <v>155</v>
      </c>
      <c r="C183" s="27" t="n">
        <v>0</v>
      </c>
      <c r="D183" s="22" t="n">
        <v>1302</v>
      </c>
      <c r="E183" s="22" t="s">
        <v>104</v>
      </c>
      <c r="F183" s="22" t="s">
        <v>2</v>
      </c>
      <c r="G183" s="22" t="s">
        <v>259</v>
      </c>
      <c r="H183" s="22" t="n">
        <v>0</v>
      </c>
      <c r="I183" s="286" t="n">
        <f aca="false">[14]Acc_Cash!H92</f>
        <v>11083.3</v>
      </c>
      <c r="J183" s="290" t="n">
        <f aca="false">H183-I183</f>
        <v>-11083.3</v>
      </c>
      <c r="L183" s="290"/>
      <c r="N183" s="290"/>
    </row>
    <row r="184" customFormat="false" ht="12.75" hidden="false" customHeight="false" outlineLevel="0" collapsed="false">
      <c r="A184" s="22" t="n">
        <v>464</v>
      </c>
      <c r="B184" s="22" t="s">
        <v>155</v>
      </c>
      <c r="C184" s="27" t="n">
        <v>0</v>
      </c>
      <c r="D184" s="22" t="n">
        <v>1303</v>
      </c>
      <c r="E184" s="22" t="s">
        <v>104</v>
      </c>
      <c r="F184" s="22" t="s">
        <v>2</v>
      </c>
      <c r="G184" s="22" t="s">
        <v>94</v>
      </c>
      <c r="H184" s="22" t="n">
        <v>0</v>
      </c>
      <c r="I184" s="286" t="n">
        <f aca="false">[14]Acc_Cash!H123</f>
        <v>0</v>
      </c>
      <c r="J184" s="290" t="n">
        <f aca="false">H184-I184</f>
        <v>0</v>
      </c>
      <c r="L184" s="290"/>
      <c r="N184" s="290"/>
    </row>
    <row r="185" customFormat="false" ht="12.75" hidden="false" customHeight="false" outlineLevel="0" collapsed="false">
      <c r="A185" s="22" t="n">
        <v>465</v>
      </c>
      <c r="B185" s="22" t="s">
        <v>155</v>
      </c>
      <c r="C185" s="27" t="n">
        <v>0</v>
      </c>
      <c r="D185" s="22" t="n">
        <v>1304</v>
      </c>
      <c r="E185" s="22" t="s">
        <v>104</v>
      </c>
      <c r="F185" s="22" t="s">
        <v>2</v>
      </c>
      <c r="G185" s="22" t="s">
        <v>262</v>
      </c>
      <c r="H185" s="22" t="n">
        <v>0</v>
      </c>
      <c r="I185" s="286" t="n">
        <f aca="false">[14]Acc_Cash!H147</f>
        <v>0</v>
      </c>
      <c r="J185" s="290" t="n">
        <f aca="false">H185-I185</f>
        <v>0</v>
      </c>
      <c r="L185" s="290"/>
      <c r="N185" s="290"/>
    </row>
    <row r="186" customFormat="false" ht="12.75" hidden="false" customHeight="false" outlineLevel="0" collapsed="false">
      <c r="A186" s="22" t="n">
        <v>466</v>
      </c>
      <c r="B186" s="22" t="s">
        <v>155</v>
      </c>
      <c r="C186" s="27" t="n">
        <v>0</v>
      </c>
      <c r="D186" s="22" t="n">
        <v>1305</v>
      </c>
      <c r="E186" s="22" t="s">
        <v>104</v>
      </c>
      <c r="F186" s="22" t="s">
        <v>2</v>
      </c>
      <c r="G186" s="22" t="s">
        <v>269</v>
      </c>
      <c r="H186" s="22" t="n">
        <v>0</v>
      </c>
      <c r="I186" s="286" t="n">
        <f aca="false">[14]Acc_Cash!H201</f>
        <v>0</v>
      </c>
      <c r="J186" s="290" t="n">
        <f aca="false">H186-I186</f>
        <v>0</v>
      </c>
      <c r="L186" s="290"/>
      <c r="N186" s="290"/>
    </row>
    <row r="187" customFormat="false" ht="12.75" hidden="false" customHeight="false" outlineLevel="0" collapsed="false">
      <c r="A187" s="22" t="n">
        <v>467</v>
      </c>
      <c r="B187" s="22" t="s">
        <v>155</v>
      </c>
      <c r="C187" s="27" t="n">
        <v>0</v>
      </c>
      <c r="D187" s="22" t="n">
        <v>1306</v>
      </c>
      <c r="E187" s="22" t="s">
        <v>104</v>
      </c>
      <c r="F187" s="22" t="s">
        <v>2</v>
      </c>
      <c r="G187" s="22" t="s">
        <v>275</v>
      </c>
      <c r="H187" s="22" t="n">
        <v>0</v>
      </c>
      <c r="I187" s="286" t="n">
        <f aca="false">[14]Acc_Cash!H281</f>
        <v>0</v>
      </c>
      <c r="J187" s="290" t="n">
        <f aca="false">H187-I187</f>
        <v>0</v>
      </c>
      <c r="L187" s="290"/>
      <c r="N187" s="290"/>
    </row>
    <row r="188" customFormat="false" ht="12.75" hidden="false" customHeight="false" outlineLevel="0" collapsed="false">
      <c r="A188" s="22" t="n">
        <v>468</v>
      </c>
      <c r="B188" s="22" t="s">
        <v>155</v>
      </c>
      <c r="C188" s="27" t="n">
        <v>0</v>
      </c>
      <c r="D188" s="22" t="n">
        <v>1307</v>
      </c>
      <c r="E188" s="22" t="s">
        <v>104</v>
      </c>
      <c r="F188" s="22" t="s">
        <v>2</v>
      </c>
      <c r="G188" s="22" t="s">
        <v>279</v>
      </c>
      <c r="H188" s="22" t="n">
        <v>0</v>
      </c>
      <c r="I188" s="286" t="n">
        <f aca="false">[14]Acc_Cash!H202</f>
        <v>0</v>
      </c>
      <c r="J188" s="290" t="n">
        <f aca="false">H188-I188</f>
        <v>0</v>
      </c>
      <c r="L188" s="290"/>
      <c r="N188" s="290"/>
    </row>
    <row r="189" customFormat="false" ht="12.75" hidden="false" customHeight="false" outlineLevel="0" collapsed="false">
      <c r="A189" s="22" t="n">
        <v>469</v>
      </c>
      <c r="B189" s="22" t="s">
        <v>155</v>
      </c>
      <c r="C189" s="27" t="n">
        <v>0</v>
      </c>
      <c r="D189" s="22" t="n">
        <v>1308</v>
      </c>
      <c r="E189" s="22" t="s">
        <v>104</v>
      </c>
      <c r="F189" s="22" t="s">
        <v>2</v>
      </c>
      <c r="G189" s="22" t="s">
        <v>284</v>
      </c>
      <c r="H189" s="22" t="n">
        <v>0</v>
      </c>
      <c r="I189" s="286" t="n">
        <f aca="false">[14]Acc_Cash!H329</f>
        <v>0</v>
      </c>
      <c r="J189" s="290" t="n">
        <f aca="false">H189-I189</f>
        <v>0</v>
      </c>
      <c r="L189" s="290"/>
      <c r="N189" s="290"/>
    </row>
    <row r="190" customFormat="false" ht="12.75" hidden="false" customHeight="false" outlineLevel="0" collapsed="false">
      <c r="A190" s="22" t="n">
        <v>470</v>
      </c>
      <c r="B190" s="22" t="s">
        <v>155</v>
      </c>
      <c r="C190" s="27" t="n">
        <v>0</v>
      </c>
      <c r="D190" s="22" t="n">
        <v>1310</v>
      </c>
      <c r="E190" s="22" t="s">
        <v>104</v>
      </c>
      <c r="F190" s="22" t="s">
        <v>2</v>
      </c>
      <c r="G190" s="22" t="s">
        <v>291</v>
      </c>
      <c r="H190" s="22" t="n">
        <v>0</v>
      </c>
      <c r="I190" s="286" t="n">
        <f aca="false">[14]Acc_Cash!H382</f>
        <v>0</v>
      </c>
      <c r="J190" s="290" t="n">
        <f aca="false">H190-I190</f>
        <v>0</v>
      </c>
      <c r="L190" s="290"/>
      <c r="N190" s="290"/>
    </row>
    <row r="191" customFormat="false" ht="12.75" hidden="false" customHeight="false" outlineLevel="0" collapsed="false">
      <c r="A191" s="22" t="n">
        <v>471</v>
      </c>
      <c r="B191" s="22" t="s">
        <v>155</v>
      </c>
      <c r="C191" s="27" t="n">
        <v>0</v>
      </c>
      <c r="D191" s="22" t="n">
        <v>1311</v>
      </c>
      <c r="E191" s="22" t="s">
        <v>104</v>
      </c>
      <c r="F191" s="22" t="s">
        <v>2</v>
      </c>
      <c r="G191" s="22" t="s">
        <v>294</v>
      </c>
      <c r="H191" s="22" t="n">
        <v>0</v>
      </c>
      <c r="I191" s="286" t="n">
        <f aca="false">[14]Acc_Cash!H363</f>
        <v>0</v>
      </c>
      <c r="J191" s="290" t="n">
        <f aca="false">H191-I191</f>
        <v>0</v>
      </c>
      <c r="L191" s="290"/>
      <c r="N191" s="290"/>
    </row>
    <row r="192" customFormat="false" ht="12.75" hidden="false" customHeight="false" outlineLevel="0" collapsed="false">
      <c r="A192" s="22" t="n">
        <v>472</v>
      </c>
      <c r="B192" s="22" t="s">
        <v>155</v>
      </c>
      <c r="C192" s="27" t="n">
        <v>0</v>
      </c>
      <c r="D192" s="22" t="n">
        <v>1312</v>
      </c>
      <c r="E192" s="22" t="s">
        <v>104</v>
      </c>
      <c r="F192" s="22" t="s">
        <v>2</v>
      </c>
      <c r="G192" s="22" t="s">
        <v>295</v>
      </c>
      <c r="H192" s="22" t="n">
        <v>0</v>
      </c>
      <c r="I192" s="286" t="n">
        <f aca="false">[14]Acc_Cash!H366</f>
        <v>0</v>
      </c>
      <c r="J192" s="290" t="n">
        <f aca="false">H192-I192</f>
        <v>0</v>
      </c>
      <c r="L192" s="290"/>
      <c r="N192" s="290"/>
    </row>
    <row r="193" customFormat="false" ht="12.75" hidden="false" customHeight="false" outlineLevel="0" collapsed="false">
      <c r="A193" s="22" t="n">
        <v>473</v>
      </c>
      <c r="B193" s="22" t="s">
        <v>155</v>
      </c>
      <c r="C193" s="27" t="n">
        <v>0</v>
      </c>
      <c r="D193" s="22" t="n">
        <v>1313</v>
      </c>
      <c r="E193" s="22" t="s">
        <v>104</v>
      </c>
      <c r="F193" s="22" t="s">
        <v>2</v>
      </c>
      <c r="G193" s="22" t="s">
        <v>113</v>
      </c>
      <c r="H193" s="22" t="n">
        <v>0</v>
      </c>
      <c r="I193" s="286" t="n">
        <f aca="false">[14]Acc_Cash!H153</f>
        <v>0</v>
      </c>
      <c r="J193" s="290" t="n">
        <f aca="false">H193-I193</f>
        <v>0</v>
      </c>
      <c r="L193" s="290"/>
      <c r="N193" s="290"/>
    </row>
    <row r="194" customFormat="false" ht="12.75" hidden="false" customHeight="false" outlineLevel="0" collapsed="false">
      <c r="A194" s="22" t="n">
        <v>474</v>
      </c>
      <c r="B194" s="22" t="s">
        <v>155</v>
      </c>
      <c r="C194" s="27" t="n">
        <v>0</v>
      </c>
      <c r="D194" s="22" t="n">
        <v>1314</v>
      </c>
      <c r="E194" s="22" t="s">
        <v>104</v>
      </c>
      <c r="F194" s="22" t="s">
        <v>2</v>
      </c>
      <c r="G194" s="22" t="s">
        <v>296</v>
      </c>
      <c r="H194" s="22" t="n">
        <v>0</v>
      </c>
      <c r="I194" s="286" t="n">
        <f aca="false">[14]Acc_Cash!H203</f>
        <v>0</v>
      </c>
      <c r="J194" s="290" t="n">
        <f aca="false">H194-I194</f>
        <v>0</v>
      </c>
      <c r="L194" s="290"/>
      <c r="N194" s="290"/>
    </row>
    <row r="195" customFormat="false" ht="12.75" hidden="false" customHeight="false" outlineLevel="0" collapsed="false">
      <c r="A195" s="22" t="n">
        <v>475</v>
      </c>
      <c r="B195" s="22" t="s">
        <v>155</v>
      </c>
      <c r="C195" s="27" t="n">
        <v>0</v>
      </c>
      <c r="D195" s="22" t="n">
        <v>1315</v>
      </c>
      <c r="E195" s="22" t="s">
        <v>104</v>
      </c>
      <c r="F195" s="22" t="s">
        <v>2</v>
      </c>
      <c r="G195" s="22" t="s">
        <v>297</v>
      </c>
      <c r="H195" s="22" t="n">
        <v>0</v>
      </c>
      <c r="I195" s="286" t="n">
        <f aca="false">[14]Acc_Cash!H282</f>
        <v>0</v>
      </c>
      <c r="J195" s="290" t="n">
        <f aca="false">H195-I195</f>
        <v>0</v>
      </c>
      <c r="L195" s="290"/>
      <c r="N195" s="290"/>
    </row>
    <row r="196" customFormat="false" ht="12.75" hidden="false" customHeight="false" outlineLevel="0" collapsed="false">
      <c r="A196" s="22" t="n">
        <v>476</v>
      </c>
      <c r="B196" s="22" t="s">
        <v>155</v>
      </c>
      <c r="C196" s="27" t="n">
        <v>0</v>
      </c>
      <c r="D196" s="22" t="n">
        <v>1316</v>
      </c>
      <c r="E196" s="22" t="s">
        <v>104</v>
      </c>
      <c r="F196" s="22" t="s">
        <v>2</v>
      </c>
      <c r="G196" s="22" t="s">
        <v>298</v>
      </c>
      <c r="H196" s="22" t="n">
        <v>0</v>
      </c>
      <c r="I196" s="286" t="n">
        <f aca="false">[14]Acc_Cash!H204</f>
        <v>0</v>
      </c>
      <c r="J196" s="290" t="n">
        <f aca="false">H196-I196</f>
        <v>0</v>
      </c>
      <c r="L196" s="290"/>
      <c r="N196" s="290"/>
    </row>
    <row r="197" customFormat="false" ht="12.75" hidden="false" customHeight="false" outlineLevel="0" collapsed="false">
      <c r="A197" s="22" t="n">
        <v>477</v>
      </c>
      <c r="B197" s="22" t="s">
        <v>155</v>
      </c>
      <c r="C197" s="27" t="n">
        <v>0</v>
      </c>
      <c r="D197" s="22" t="n">
        <v>1317</v>
      </c>
      <c r="E197" s="22" t="s">
        <v>104</v>
      </c>
      <c r="F197" s="22" t="s">
        <v>2</v>
      </c>
      <c r="G197" s="22" t="s">
        <v>299</v>
      </c>
      <c r="H197" s="22" t="n">
        <v>0</v>
      </c>
      <c r="I197" s="286" t="n">
        <f aca="false">[14]Acc_Cash!H283</f>
        <v>0</v>
      </c>
      <c r="J197" s="290" t="n">
        <f aca="false">H197-I197</f>
        <v>0</v>
      </c>
      <c r="L197" s="290"/>
      <c r="N197" s="290"/>
    </row>
    <row r="198" customFormat="false" ht="12.75" hidden="false" customHeight="false" outlineLevel="0" collapsed="false">
      <c r="A198" s="22" t="n">
        <v>478</v>
      </c>
      <c r="B198" s="22" t="s">
        <v>155</v>
      </c>
      <c r="C198" s="27" t="n">
        <v>0</v>
      </c>
      <c r="D198" s="22" t="n">
        <v>1318</v>
      </c>
      <c r="E198" s="22" t="s">
        <v>104</v>
      </c>
      <c r="F198" s="22" t="s">
        <v>2</v>
      </c>
      <c r="G198" s="22" t="s">
        <v>302</v>
      </c>
      <c r="H198" s="22" t="n">
        <v>0</v>
      </c>
      <c r="I198" s="286" t="n">
        <f aca="false">[14]Acc_Cash!H412</f>
        <v>0</v>
      </c>
      <c r="J198" s="290" t="n">
        <f aca="false">H198-I198</f>
        <v>0</v>
      </c>
      <c r="L198" s="290"/>
      <c r="N198" s="290"/>
    </row>
    <row r="199" customFormat="false" ht="12.75" hidden="false" customHeight="false" outlineLevel="0" collapsed="false">
      <c r="A199" s="22" t="n">
        <v>479</v>
      </c>
      <c r="B199" s="22" t="s">
        <v>155</v>
      </c>
      <c r="C199" s="27" t="n">
        <v>0</v>
      </c>
      <c r="D199" s="22" t="n">
        <v>1319</v>
      </c>
      <c r="E199" s="22" t="s">
        <v>104</v>
      </c>
      <c r="F199" s="22" t="s">
        <v>2</v>
      </c>
      <c r="G199" s="22" t="s">
        <v>306</v>
      </c>
      <c r="H199" s="22" t="n">
        <v>0</v>
      </c>
      <c r="I199" s="286" t="n">
        <f aca="false">[14]Acc_Cash!H75</f>
        <v>42291.7</v>
      </c>
      <c r="J199" s="290" t="n">
        <f aca="false">H199-I199</f>
        <v>-42291.7</v>
      </c>
      <c r="L199" s="290"/>
      <c r="N199" s="290"/>
    </row>
    <row r="200" customFormat="false" ht="12.75" hidden="false" customHeight="false" outlineLevel="0" collapsed="false">
      <c r="A200" s="22" t="n">
        <v>480</v>
      </c>
      <c r="B200" s="22" t="s">
        <v>155</v>
      </c>
      <c r="C200" s="27" t="n">
        <v>0</v>
      </c>
      <c r="D200" s="22" t="n">
        <v>1320</v>
      </c>
      <c r="E200" s="22" t="s">
        <v>104</v>
      </c>
      <c r="F200" s="22" t="s">
        <v>2</v>
      </c>
      <c r="G200" s="22" t="s">
        <v>309</v>
      </c>
      <c r="H200" s="22" t="n">
        <v>0</v>
      </c>
      <c r="I200" s="286" t="n">
        <f aca="false">[14]Acc_Cash!H205</f>
        <v>0</v>
      </c>
      <c r="J200" s="290" t="n">
        <f aca="false">H200-I200</f>
        <v>0</v>
      </c>
      <c r="L200" s="290"/>
      <c r="N200" s="290"/>
    </row>
    <row r="201" customFormat="false" ht="12.75" hidden="false" customHeight="false" outlineLevel="0" collapsed="false">
      <c r="A201" s="22" t="n">
        <v>481</v>
      </c>
      <c r="B201" s="22" t="s">
        <v>155</v>
      </c>
      <c r="C201" s="27" t="n">
        <v>0</v>
      </c>
      <c r="D201" s="22" t="n">
        <v>1321</v>
      </c>
      <c r="E201" s="22" t="s">
        <v>104</v>
      </c>
      <c r="F201" s="22" t="s">
        <v>2</v>
      </c>
      <c r="G201" s="22" t="s">
        <v>310</v>
      </c>
      <c r="H201" s="22" t="n">
        <v>0</v>
      </c>
      <c r="I201" s="286" t="n">
        <f aca="false">[14]Acc_Cash!H284</f>
        <v>0</v>
      </c>
      <c r="J201" s="290" t="n">
        <f aca="false">H201-I201</f>
        <v>0</v>
      </c>
      <c r="L201" s="290"/>
      <c r="N201" s="290"/>
    </row>
    <row r="202" customFormat="false" ht="12.75" hidden="false" customHeight="false" outlineLevel="0" collapsed="false">
      <c r="A202" s="22" t="n">
        <v>482</v>
      </c>
      <c r="B202" s="22" t="s">
        <v>155</v>
      </c>
      <c r="C202" s="27" t="n">
        <v>0</v>
      </c>
      <c r="D202" s="22" t="n">
        <v>1322</v>
      </c>
      <c r="E202" s="22" t="s">
        <v>104</v>
      </c>
      <c r="F202" s="22" t="s">
        <v>2</v>
      </c>
      <c r="G202" s="22" t="s">
        <v>311</v>
      </c>
      <c r="H202" s="22" t="n">
        <v>0</v>
      </c>
      <c r="I202" s="286" t="n">
        <f aca="false">[14]Acc_Cash!H385</f>
        <v>0</v>
      </c>
      <c r="J202" s="290" t="n">
        <f aca="false">H202-I202</f>
        <v>0</v>
      </c>
      <c r="L202" s="290"/>
      <c r="N202" s="290"/>
    </row>
    <row r="203" customFormat="false" ht="12.75" hidden="false" customHeight="false" outlineLevel="0" collapsed="false">
      <c r="A203" s="22" t="n">
        <v>483</v>
      </c>
      <c r="B203" s="22" t="s">
        <v>155</v>
      </c>
      <c r="C203" s="27" t="n">
        <v>0</v>
      </c>
      <c r="D203" s="22" t="n">
        <v>1323</v>
      </c>
      <c r="E203" s="22" t="s">
        <v>104</v>
      </c>
      <c r="F203" s="22" t="s">
        <v>2</v>
      </c>
      <c r="G203" s="22" t="s">
        <v>314</v>
      </c>
      <c r="H203" s="22" t="n">
        <v>0</v>
      </c>
      <c r="I203" s="286" t="n">
        <f aca="false">[14]Acc_Cash!H387</f>
        <v>0</v>
      </c>
      <c r="J203" s="290" t="n">
        <f aca="false">H203-I203</f>
        <v>0</v>
      </c>
      <c r="L203" s="290"/>
      <c r="N203" s="290"/>
    </row>
    <row r="204" customFormat="false" ht="12.75" hidden="false" customHeight="false" outlineLevel="0" collapsed="false">
      <c r="A204" s="22" t="n">
        <v>484</v>
      </c>
      <c r="B204" s="22" t="s">
        <v>155</v>
      </c>
      <c r="C204" s="27" t="n">
        <v>0</v>
      </c>
      <c r="D204" s="22" t="n">
        <v>1324</v>
      </c>
      <c r="E204" s="22" t="s">
        <v>104</v>
      </c>
      <c r="F204" s="22" t="s">
        <v>2</v>
      </c>
      <c r="G204" s="22" t="s">
        <v>315</v>
      </c>
      <c r="H204" s="22" t="n">
        <v>0</v>
      </c>
      <c r="I204" s="286" t="n">
        <f aca="false">[14]Acc_Cash!H206</f>
        <v>0</v>
      </c>
      <c r="J204" s="290" t="n">
        <f aca="false">H204-I204</f>
        <v>0</v>
      </c>
      <c r="L204" s="290"/>
      <c r="N204" s="290"/>
    </row>
    <row r="205" customFormat="false" ht="12.75" hidden="false" customHeight="false" outlineLevel="0" collapsed="false">
      <c r="A205" s="22" t="n">
        <v>485</v>
      </c>
      <c r="B205" s="22" t="s">
        <v>155</v>
      </c>
      <c r="C205" s="27" t="n">
        <v>0</v>
      </c>
      <c r="D205" s="22" t="n">
        <v>1325</v>
      </c>
      <c r="E205" s="22" t="s">
        <v>104</v>
      </c>
      <c r="F205" s="22" t="s">
        <v>2</v>
      </c>
      <c r="G205" s="22" t="s">
        <v>320</v>
      </c>
      <c r="H205" s="22" t="n">
        <v>0</v>
      </c>
      <c r="I205" s="286" t="n">
        <f aca="false">[14]Acc_Cash!H285</f>
        <v>0</v>
      </c>
      <c r="J205" s="290" t="n">
        <f aca="false">H205-I205</f>
        <v>0</v>
      </c>
      <c r="L205" s="290"/>
      <c r="N205" s="290"/>
    </row>
    <row r="206" customFormat="false" ht="12.75" hidden="false" customHeight="false" outlineLevel="0" collapsed="false">
      <c r="A206" s="22" t="n">
        <v>486</v>
      </c>
      <c r="B206" s="22" t="s">
        <v>155</v>
      </c>
      <c r="C206" s="27" t="n">
        <v>0</v>
      </c>
      <c r="D206" s="22" t="n">
        <v>1326</v>
      </c>
      <c r="E206" s="22" t="s">
        <v>104</v>
      </c>
      <c r="F206" s="22" t="s">
        <v>2</v>
      </c>
      <c r="G206" s="22" t="s">
        <v>323</v>
      </c>
      <c r="H206" s="22" t="n">
        <v>0</v>
      </c>
      <c r="I206" s="286" t="n">
        <f aca="false">[14]Acc_Cash!H59</f>
        <v>-16355.6</v>
      </c>
      <c r="J206" s="290" t="n">
        <f aca="false">H206-I206</f>
        <v>16355.6</v>
      </c>
      <c r="L206" s="290"/>
      <c r="N206" s="290"/>
    </row>
    <row r="207" customFormat="false" ht="12.75" hidden="false" customHeight="false" outlineLevel="0" collapsed="false">
      <c r="A207" s="22" t="n">
        <v>487</v>
      </c>
      <c r="B207" s="22" t="s">
        <v>155</v>
      </c>
      <c r="C207" s="27" t="n">
        <v>0</v>
      </c>
      <c r="D207" s="22" t="n">
        <v>1327</v>
      </c>
      <c r="E207" s="22" t="s">
        <v>104</v>
      </c>
      <c r="F207" s="22" t="s">
        <v>2</v>
      </c>
      <c r="G207" s="22" t="s">
        <v>324</v>
      </c>
      <c r="H207" s="22" t="n">
        <v>0</v>
      </c>
      <c r="I207" s="286" t="n">
        <f aca="false">[14]Acc_Cash!H132</f>
        <v>0</v>
      </c>
      <c r="J207" s="290" t="n">
        <f aca="false">H207-I207</f>
        <v>0</v>
      </c>
      <c r="L207" s="290"/>
      <c r="N207" s="290"/>
    </row>
    <row r="208" customFormat="false" ht="12.75" hidden="false" customHeight="false" outlineLevel="0" collapsed="false">
      <c r="A208" s="22" t="n">
        <v>488</v>
      </c>
      <c r="B208" s="22" t="s">
        <v>155</v>
      </c>
      <c r="C208" s="27" t="n">
        <v>0</v>
      </c>
      <c r="D208" s="22" t="n">
        <v>1328</v>
      </c>
      <c r="E208" s="22" t="s">
        <v>104</v>
      </c>
      <c r="F208" s="22" t="s">
        <v>2</v>
      </c>
      <c r="G208" s="22" t="s">
        <v>200</v>
      </c>
      <c r="H208" s="22" t="n">
        <v>0</v>
      </c>
      <c r="I208" s="286" t="n">
        <f aca="false">[14]Acc_Cash!H207</f>
        <v>0</v>
      </c>
      <c r="J208" s="290" t="n">
        <f aca="false">H208-I208</f>
        <v>0</v>
      </c>
      <c r="L208" s="290"/>
      <c r="N208" s="290"/>
    </row>
    <row r="209" customFormat="false" ht="12.75" hidden="false" customHeight="false" outlineLevel="0" collapsed="false">
      <c r="A209" s="22" t="n">
        <v>489</v>
      </c>
      <c r="B209" s="22" t="s">
        <v>155</v>
      </c>
      <c r="C209" s="27" t="n">
        <v>0</v>
      </c>
      <c r="D209" s="22" t="n">
        <v>1329</v>
      </c>
      <c r="E209" s="22" t="s">
        <v>104</v>
      </c>
      <c r="F209" s="22" t="s">
        <v>2</v>
      </c>
      <c r="G209" s="22" t="s">
        <v>326</v>
      </c>
      <c r="H209" s="22" t="n">
        <v>0</v>
      </c>
      <c r="I209" s="286" t="n">
        <f aca="false">[14]Acc_Cash!H286</f>
        <v>0</v>
      </c>
      <c r="J209" s="290" t="n">
        <f aca="false">H209-I209</f>
        <v>0</v>
      </c>
      <c r="L209" s="290"/>
      <c r="N209" s="290"/>
    </row>
    <row r="210" customFormat="false" ht="12.75" hidden="false" customHeight="false" outlineLevel="0" collapsed="false">
      <c r="A210" s="22" t="n">
        <v>490</v>
      </c>
      <c r="B210" s="22" t="s">
        <v>155</v>
      </c>
      <c r="C210" s="27" t="n">
        <v>0</v>
      </c>
      <c r="D210" s="22" t="n">
        <v>1330</v>
      </c>
      <c r="E210" s="22" t="s">
        <v>104</v>
      </c>
      <c r="F210" s="22" t="s">
        <v>2</v>
      </c>
      <c r="G210" s="22" t="s">
        <v>331</v>
      </c>
      <c r="H210" s="22" t="n">
        <v>0</v>
      </c>
      <c r="I210" s="286" t="n">
        <f aca="false">[14]Acc_Cash!H401</f>
        <v>0</v>
      </c>
      <c r="J210" s="290" t="n">
        <f aca="false">H210-I210</f>
        <v>0</v>
      </c>
      <c r="L210" s="290"/>
      <c r="N210" s="290"/>
    </row>
    <row r="211" customFormat="false" ht="12.75" hidden="false" customHeight="false" outlineLevel="0" collapsed="false">
      <c r="A211" s="22" t="n">
        <v>491</v>
      </c>
      <c r="B211" s="22" t="s">
        <v>155</v>
      </c>
      <c r="C211" s="27" t="n">
        <v>0</v>
      </c>
      <c r="D211" s="22" t="n">
        <v>1331</v>
      </c>
      <c r="E211" s="22" t="s">
        <v>104</v>
      </c>
      <c r="F211" s="22" t="s">
        <v>2</v>
      </c>
      <c r="G211" s="22" t="s">
        <v>332</v>
      </c>
      <c r="H211" s="22" t="n">
        <v>0</v>
      </c>
      <c r="I211" s="286" t="n">
        <f aca="false">[14]Acc_Cash!H163</f>
        <v>0</v>
      </c>
      <c r="J211" s="290" t="n">
        <f aca="false">H211-I211</f>
        <v>0</v>
      </c>
      <c r="L211" s="290"/>
      <c r="N211" s="290"/>
    </row>
    <row r="212" customFormat="false" ht="12.75" hidden="false" customHeight="false" outlineLevel="0" collapsed="false">
      <c r="A212" s="22" t="n">
        <v>492</v>
      </c>
      <c r="B212" s="22" t="s">
        <v>155</v>
      </c>
      <c r="C212" s="27" t="n">
        <v>0</v>
      </c>
      <c r="D212" s="22" t="n">
        <v>1332</v>
      </c>
      <c r="E212" s="22" t="s">
        <v>104</v>
      </c>
      <c r="F212" s="22" t="s">
        <v>2</v>
      </c>
      <c r="G212" s="22" t="s">
        <v>334</v>
      </c>
      <c r="H212" s="22" t="n">
        <v>0</v>
      </c>
      <c r="I212" s="286" t="n">
        <f aca="false">[14]Acc_Cash!H287</f>
        <v>0</v>
      </c>
      <c r="J212" s="290" t="n">
        <f aca="false">H212-I212</f>
        <v>0</v>
      </c>
      <c r="L212" s="290"/>
      <c r="N212" s="290"/>
    </row>
    <row r="213" customFormat="false" ht="12.75" hidden="false" customHeight="false" outlineLevel="0" collapsed="false">
      <c r="A213" s="22" t="n">
        <v>493</v>
      </c>
      <c r="B213" s="22" t="s">
        <v>155</v>
      </c>
      <c r="C213" s="27" t="n">
        <v>0</v>
      </c>
      <c r="D213" s="22" t="n">
        <v>1333</v>
      </c>
      <c r="E213" s="22" t="s">
        <v>104</v>
      </c>
      <c r="F213" s="22" t="s">
        <v>2</v>
      </c>
      <c r="G213" s="22" t="s">
        <v>335</v>
      </c>
      <c r="H213" s="22" t="n">
        <v>0</v>
      </c>
      <c r="I213" s="286" t="n">
        <f aca="false">[14]Acc_Cash!H381</f>
        <v>0</v>
      </c>
      <c r="J213" s="290" t="n">
        <f aca="false">H213-I213</f>
        <v>0</v>
      </c>
      <c r="L213" s="290"/>
      <c r="N213" s="290"/>
    </row>
    <row r="214" customFormat="false" ht="12.75" hidden="false" customHeight="false" outlineLevel="0" collapsed="false">
      <c r="A214" s="22" t="n">
        <v>494</v>
      </c>
      <c r="B214" s="22" t="s">
        <v>155</v>
      </c>
      <c r="C214" s="27" t="n">
        <v>0</v>
      </c>
      <c r="D214" s="22" t="n">
        <v>1334</v>
      </c>
      <c r="E214" s="22" t="s">
        <v>104</v>
      </c>
      <c r="F214" s="22" t="s">
        <v>2</v>
      </c>
      <c r="G214" s="22" t="s">
        <v>336</v>
      </c>
      <c r="H214" s="22" t="n">
        <v>0</v>
      </c>
      <c r="I214" s="286" t="n">
        <f aca="false">[14]Acc_Cash!H8</f>
        <v>-29450</v>
      </c>
      <c r="J214" s="290" t="n">
        <f aca="false">H214-I214</f>
        <v>29450</v>
      </c>
      <c r="L214" s="290"/>
      <c r="N214" s="290"/>
    </row>
    <row r="215" customFormat="false" ht="12.75" hidden="false" customHeight="false" outlineLevel="0" collapsed="false">
      <c r="A215" s="22" t="n">
        <v>495</v>
      </c>
      <c r="B215" s="22" t="s">
        <v>155</v>
      </c>
      <c r="C215" s="27" t="n">
        <v>0</v>
      </c>
      <c r="D215" s="22" t="n">
        <v>1335</v>
      </c>
      <c r="E215" s="22" t="s">
        <v>104</v>
      </c>
      <c r="F215" s="22" t="s">
        <v>2</v>
      </c>
      <c r="G215" s="22" t="s">
        <v>337</v>
      </c>
      <c r="H215" s="22" t="n">
        <v>0</v>
      </c>
      <c r="I215" s="286" t="n">
        <f aca="false">[14]Acc_Cash!H54</f>
        <v>19550</v>
      </c>
      <c r="J215" s="290" t="n">
        <f aca="false">H215-I215</f>
        <v>-19550</v>
      </c>
      <c r="L215" s="290"/>
      <c r="N215" s="290"/>
    </row>
    <row r="216" customFormat="false" ht="12.75" hidden="false" customHeight="false" outlineLevel="0" collapsed="false">
      <c r="A216" s="22" t="n">
        <v>496</v>
      </c>
      <c r="B216" s="22" t="s">
        <v>155</v>
      </c>
      <c r="C216" s="27" t="n">
        <v>0</v>
      </c>
      <c r="D216" s="22" t="n">
        <v>1336</v>
      </c>
      <c r="E216" s="22" t="s">
        <v>104</v>
      </c>
      <c r="F216" s="22" t="s">
        <v>2</v>
      </c>
      <c r="G216" s="22" t="s">
        <v>338</v>
      </c>
      <c r="H216" s="22" t="n">
        <v>0</v>
      </c>
      <c r="I216" s="286" t="n">
        <f aca="false">[14]Acc_Cash!H208</f>
        <v>0</v>
      </c>
      <c r="J216" s="290" t="n">
        <f aca="false">H216-I216</f>
        <v>0</v>
      </c>
      <c r="L216" s="290"/>
      <c r="N216" s="290"/>
    </row>
    <row r="217" customFormat="false" ht="12.75" hidden="false" customHeight="false" outlineLevel="0" collapsed="false">
      <c r="A217" s="22" t="n">
        <v>497</v>
      </c>
      <c r="B217" s="22" t="s">
        <v>155</v>
      </c>
      <c r="C217" s="27" t="n">
        <v>0</v>
      </c>
      <c r="D217" s="22" t="n">
        <v>1337</v>
      </c>
      <c r="E217" s="22" t="s">
        <v>104</v>
      </c>
      <c r="F217" s="22" t="s">
        <v>2</v>
      </c>
      <c r="G217" s="22" t="s">
        <v>339</v>
      </c>
      <c r="H217" s="22" t="n">
        <v>0</v>
      </c>
      <c r="I217" s="286" t="n">
        <f aca="false">[14]Acc_Cash!H288</f>
        <v>0</v>
      </c>
      <c r="J217" s="290" t="n">
        <f aca="false">H217-I217</f>
        <v>0</v>
      </c>
      <c r="L217" s="290"/>
      <c r="N217" s="290"/>
    </row>
    <row r="218" customFormat="false" ht="12.75" hidden="false" customHeight="false" outlineLevel="0" collapsed="false">
      <c r="A218" s="22" t="n">
        <v>498</v>
      </c>
      <c r="B218" s="22" t="s">
        <v>155</v>
      </c>
      <c r="C218" s="27" t="n">
        <v>0</v>
      </c>
      <c r="D218" s="22" t="n">
        <v>1338</v>
      </c>
      <c r="E218" s="22" t="s">
        <v>104</v>
      </c>
      <c r="F218" s="22" t="s">
        <v>2</v>
      </c>
      <c r="G218" s="22" t="s">
        <v>341</v>
      </c>
      <c r="H218" s="22" t="n">
        <v>0</v>
      </c>
      <c r="I218" s="286" t="n">
        <f aca="false">[14]Acc_Cash!H72</f>
        <v>-28637.5</v>
      </c>
      <c r="J218" s="290" t="n">
        <f aca="false">H218-I218</f>
        <v>28637.5</v>
      </c>
      <c r="L218" s="290"/>
      <c r="N218" s="290"/>
    </row>
    <row r="219" customFormat="false" ht="12.75" hidden="false" customHeight="false" outlineLevel="0" collapsed="false">
      <c r="A219" s="22" t="n">
        <v>499</v>
      </c>
      <c r="B219" s="22" t="s">
        <v>155</v>
      </c>
      <c r="C219" s="27" t="n">
        <v>0</v>
      </c>
      <c r="D219" s="22" t="n">
        <v>1339</v>
      </c>
      <c r="E219" s="22" t="s">
        <v>104</v>
      </c>
      <c r="F219" s="22" t="s">
        <v>2</v>
      </c>
      <c r="G219" s="22" t="s">
        <v>342</v>
      </c>
      <c r="H219" s="22" t="n">
        <v>0</v>
      </c>
      <c r="I219" s="286" t="n">
        <f aca="false">[14]Acc_Cash!H116</f>
        <v>56700</v>
      </c>
      <c r="J219" s="290" t="n">
        <f aca="false">H219-I219</f>
        <v>-56700</v>
      </c>
      <c r="L219" s="290"/>
      <c r="N219" s="290"/>
    </row>
    <row r="220" customFormat="false" ht="12.75" hidden="false" customHeight="false" outlineLevel="0" collapsed="false">
      <c r="A220" s="22" t="n">
        <v>500</v>
      </c>
      <c r="B220" s="22" t="s">
        <v>155</v>
      </c>
      <c r="C220" s="27" t="n">
        <v>0</v>
      </c>
      <c r="D220" s="22" t="n">
        <v>1340</v>
      </c>
      <c r="E220" s="22" t="s">
        <v>104</v>
      </c>
      <c r="F220" s="22" t="s">
        <v>2</v>
      </c>
      <c r="G220" s="22" t="s">
        <v>345</v>
      </c>
      <c r="H220" s="22" t="n">
        <v>0</v>
      </c>
      <c r="I220" s="286" t="n">
        <f aca="false">[14]Acc_Cash!H371</f>
        <v>-56700</v>
      </c>
      <c r="J220" s="290" t="n">
        <f aca="false">H220-I220</f>
        <v>56700</v>
      </c>
      <c r="L220" s="290"/>
      <c r="N220" s="290"/>
    </row>
    <row r="221" customFormat="false" ht="12.75" hidden="false" customHeight="false" outlineLevel="0" collapsed="false">
      <c r="A221" s="22" t="n">
        <v>501</v>
      </c>
      <c r="B221" s="22" t="s">
        <v>155</v>
      </c>
      <c r="C221" s="27" t="n">
        <v>0</v>
      </c>
      <c r="D221" s="22" t="n">
        <v>1341</v>
      </c>
      <c r="E221" s="22" t="s">
        <v>104</v>
      </c>
      <c r="F221" s="22" t="s">
        <v>2</v>
      </c>
      <c r="G221" s="22" t="s">
        <v>347</v>
      </c>
      <c r="H221" s="22" t="n">
        <v>0</v>
      </c>
      <c r="I221" s="286" t="n">
        <f aca="false">[14]Acc_Cash!H372</f>
        <v>56700</v>
      </c>
      <c r="J221" s="290" t="n">
        <f aca="false">H221-I221</f>
        <v>-56700</v>
      </c>
      <c r="L221" s="290"/>
      <c r="N221" s="290"/>
    </row>
    <row r="222" customFormat="false" ht="12.75" hidden="false" customHeight="false" outlineLevel="0" collapsed="false">
      <c r="A222" s="22" t="n">
        <v>502</v>
      </c>
      <c r="B222" s="22" t="s">
        <v>155</v>
      </c>
      <c r="C222" s="27" t="n">
        <v>0</v>
      </c>
      <c r="D222" s="22" t="n">
        <v>1343</v>
      </c>
      <c r="E222" s="22" t="s">
        <v>104</v>
      </c>
      <c r="F222" s="22" t="s">
        <v>2</v>
      </c>
      <c r="G222" s="22" t="s">
        <v>357</v>
      </c>
      <c r="H222" s="22" t="n">
        <v>0</v>
      </c>
      <c r="I222" s="286" t="n">
        <f aca="false">[14]Acc_Cash!H209</f>
        <v>0</v>
      </c>
      <c r="J222" s="290" t="n">
        <f aca="false">H222-I222</f>
        <v>0</v>
      </c>
      <c r="L222" s="290"/>
      <c r="N222" s="290"/>
    </row>
    <row r="223" customFormat="false" ht="12.75" hidden="false" customHeight="false" outlineLevel="0" collapsed="false">
      <c r="A223" s="22" t="n">
        <v>503</v>
      </c>
      <c r="B223" s="22" t="s">
        <v>155</v>
      </c>
      <c r="C223" s="27" t="n">
        <v>0</v>
      </c>
      <c r="D223" s="22" t="n">
        <v>1344</v>
      </c>
      <c r="E223" s="22" t="s">
        <v>104</v>
      </c>
      <c r="F223" s="22" t="s">
        <v>2</v>
      </c>
      <c r="G223" s="22" t="s">
        <v>360</v>
      </c>
      <c r="H223" s="22" t="n">
        <v>0</v>
      </c>
      <c r="I223" s="286" t="n">
        <f aca="false">[14]Acc_Cash!H289</f>
        <v>0</v>
      </c>
      <c r="J223" s="290" t="n">
        <f aca="false">H223-I223</f>
        <v>0</v>
      </c>
      <c r="L223" s="290"/>
      <c r="N223" s="290"/>
    </row>
    <row r="224" customFormat="false" ht="12.75" hidden="false" customHeight="false" outlineLevel="0" collapsed="false">
      <c r="A224" s="22" t="n">
        <v>504</v>
      </c>
      <c r="B224" s="22" t="s">
        <v>155</v>
      </c>
      <c r="C224" s="27" t="n">
        <v>0</v>
      </c>
      <c r="D224" s="22" t="n">
        <v>1345</v>
      </c>
      <c r="E224" s="22" t="s">
        <v>104</v>
      </c>
      <c r="F224" s="22" t="s">
        <v>2</v>
      </c>
      <c r="G224" s="22" t="s">
        <v>362</v>
      </c>
      <c r="H224" s="22" t="n">
        <v>0</v>
      </c>
      <c r="I224" s="286" t="n">
        <f aca="false">[14]Acc_Cash!H380</f>
        <v>0</v>
      </c>
      <c r="J224" s="290" t="n">
        <f aca="false">H224-I224</f>
        <v>0</v>
      </c>
      <c r="L224" s="290"/>
      <c r="N224" s="290"/>
    </row>
    <row r="225" customFormat="false" ht="12.75" hidden="false" customHeight="false" outlineLevel="0" collapsed="false">
      <c r="A225" s="22" t="n">
        <v>505</v>
      </c>
      <c r="B225" s="22" t="s">
        <v>155</v>
      </c>
      <c r="C225" s="27" t="n">
        <v>0</v>
      </c>
      <c r="D225" s="22" t="n">
        <v>1347</v>
      </c>
      <c r="E225" s="22" t="s">
        <v>104</v>
      </c>
      <c r="F225" s="22" t="s">
        <v>2</v>
      </c>
      <c r="G225" s="22" t="s">
        <v>370</v>
      </c>
      <c r="H225" s="22" t="n">
        <v>0</v>
      </c>
      <c r="I225" s="286" t="n">
        <f aca="false">[14]Acc_Cash!H60</f>
        <v>-13288.9</v>
      </c>
      <c r="J225" s="290" t="n">
        <f aca="false">H225-I225</f>
        <v>13288.9</v>
      </c>
      <c r="L225" s="290"/>
      <c r="N225" s="290"/>
    </row>
    <row r="226" customFormat="false" ht="12.75" hidden="false" customHeight="false" outlineLevel="0" collapsed="false">
      <c r="A226" s="22" t="n">
        <v>506</v>
      </c>
      <c r="B226" s="22" t="s">
        <v>155</v>
      </c>
      <c r="C226" s="27" t="n">
        <v>0</v>
      </c>
      <c r="D226" s="22" t="n">
        <v>1348</v>
      </c>
      <c r="E226" s="22" t="s">
        <v>104</v>
      </c>
      <c r="F226" s="22" t="s">
        <v>2</v>
      </c>
      <c r="G226" s="22" t="s">
        <v>371</v>
      </c>
      <c r="H226" s="22" t="n">
        <v>0</v>
      </c>
      <c r="I226" s="286" t="n">
        <f aca="false">[14]Acc_Cash!H89</f>
        <v>-13175</v>
      </c>
      <c r="J226" s="290" t="n">
        <f aca="false">H226-I226</f>
        <v>13175</v>
      </c>
      <c r="L226" s="290"/>
      <c r="N226" s="290"/>
    </row>
    <row r="227" customFormat="false" ht="12.75" hidden="false" customHeight="false" outlineLevel="0" collapsed="false">
      <c r="A227" s="22" t="n">
        <v>507</v>
      </c>
      <c r="B227" s="22" t="s">
        <v>155</v>
      </c>
      <c r="C227" s="27" t="n">
        <v>0</v>
      </c>
      <c r="D227" s="22" t="n">
        <v>1349</v>
      </c>
      <c r="E227" s="22" t="s">
        <v>104</v>
      </c>
      <c r="F227" s="22" t="s">
        <v>2</v>
      </c>
      <c r="G227" s="22" t="s">
        <v>372</v>
      </c>
      <c r="H227" s="22" t="n">
        <v>0</v>
      </c>
      <c r="I227" s="286" t="n">
        <f aca="false">[14]Acc_Cash!H90</f>
        <v>14566.7</v>
      </c>
      <c r="J227" s="290" t="n">
        <f aca="false">H227-I227</f>
        <v>-14566.7</v>
      </c>
      <c r="L227" s="290"/>
      <c r="N227" s="290"/>
    </row>
    <row r="228" customFormat="false" ht="12.75" hidden="false" customHeight="false" outlineLevel="0" collapsed="false">
      <c r="A228" s="22" t="n">
        <v>508</v>
      </c>
      <c r="B228" s="22" t="s">
        <v>155</v>
      </c>
      <c r="C228" s="27" t="n">
        <v>0</v>
      </c>
      <c r="D228" s="22" t="n">
        <v>1350</v>
      </c>
      <c r="E228" s="22" t="s">
        <v>104</v>
      </c>
      <c r="F228" s="22" t="s">
        <v>2</v>
      </c>
      <c r="G228" s="22" t="s">
        <v>376</v>
      </c>
      <c r="H228" s="22" t="n">
        <v>0</v>
      </c>
      <c r="I228" s="286" t="n">
        <f aca="false">[14]Acc_Cash!H93</f>
        <v>15569.4</v>
      </c>
      <c r="J228" s="290" t="n">
        <f aca="false">H228-I228</f>
        <v>-15569.4</v>
      </c>
      <c r="L228" s="290"/>
      <c r="N228" s="290"/>
    </row>
    <row r="229" customFormat="false" ht="12.75" hidden="false" customHeight="false" outlineLevel="0" collapsed="false">
      <c r="A229" s="22" t="n">
        <v>509</v>
      </c>
      <c r="B229" s="22" t="s">
        <v>155</v>
      </c>
      <c r="C229" s="27" t="n">
        <v>0</v>
      </c>
      <c r="D229" s="22" t="n">
        <v>1351</v>
      </c>
      <c r="E229" s="22" t="s">
        <v>104</v>
      </c>
      <c r="F229" s="22" t="s">
        <v>2</v>
      </c>
      <c r="G229" s="22" t="s">
        <v>377</v>
      </c>
      <c r="H229" s="22" t="n">
        <v>0</v>
      </c>
      <c r="I229" s="286" t="n">
        <f aca="false">[14]Acc_Cash!H211</f>
        <v>0</v>
      </c>
      <c r="J229" s="290" t="n">
        <f aca="false">H229-I229</f>
        <v>0</v>
      </c>
      <c r="L229" s="290"/>
      <c r="N229" s="290"/>
    </row>
    <row r="230" customFormat="false" ht="12.75" hidden="false" customHeight="false" outlineLevel="0" collapsed="false">
      <c r="A230" s="22" t="n">
        <v>510</v>
      </c>
      <c r="B230" s="22" t="s">
        <v>155</v>
      </c>
      <c r="C230" s="27" t="n">
        <v>0</v>
      </c>
      <c r="D230" s="22" t="n">
        <v>1352</v>
      </c>
      <c r="E230" s="22" t="s">
        <v>104</v>
      </c>
      <c r="F230" s="22" t="s">
        <v>2</v>
      </c>
      <c r="G230" s="22" t="s">
        <v>381</v>
      </c>
      <c r="H230" s="22" t="n">
        <v>0</v>
      </c>
      <c r="I230" s="286" t="n">
        <f aca="false">[14]Acc_Cash!H330</f>
        <v>0</v>
      </c>
      <c r="J230" s="290" t="n">
        <f aca="false">H230-I230</f>
        <v>0</v>
      </c>
      <c r="L230" s="290"/>
      <c r="N230" s="290"/>
    </row>
    <row r="231" customFormat="false" ht="12.75" hidden="false" customHeight="false" outlineLevel="0" collapsed="false">
      <c r="A231" s="22" t="n">
        <v>511</v>
      </c>
      <c r="B231" s="22" t="s">
        <v>155</v>
      </c>
      <c r="C231" s="27" t="n">
        <v>0</v>
      </c>
      <c r="D231" s="22" t="n">
        <v>1353</v>
      </c>
      <c r="E231" s="22" t="s">
        <v>104</v>
      </c>
      <c r="F231" s="22" t="s">
        <v>2</v>
      </c>
      <c r="G231" s="22" t="s">
        <v>382</v>
      </c>
      <c r="H231" s="22" t="n">
        <v>0</v>
      </c>
      <c r="I231" s="286" t="n">
        <f aca="false">[14]Acc_Cash!H210</f>
        <v>0</v>
      </c>
      <c r="J231" s="290" t="n">
        <f aca="false">H231-I231</f>
        <v>0</v>
      </c>
      <c r="L231" s="290"/>
      <c r="N231" s="290"/>
    </row>
    <row r="232" customFormat="false" ht="12.75" hidden="false" customHeight="false" outlineLevel="0" collapsed="false">
      <c r="A232" s="22" t="n">
        <v>512</v>
      </c>
      <c r="B232" s="22" t="s">
        <v>155</v>
      </c>
      <c r="C232" s="27" t="n">
        <v>0</v>
      </c>
      <c r="D232" s="22" t="n">
        <v>1354</v>
      </c>
      <c r="E232" s="22" t="s">
        <v>104</v>
      </c>
      <c r="F232" s="22" t="s">
        <v>2</v>
      </c>
      <c r="G232" s="22" t="s">
        <v>409</v>
      </c>
      <c r="H232" s="22" t="n">
        <v>0</v>
      </c>
      <c r="I232" s="286" t="n">
        <f aca="false">[14]Acc_Cash!H290</f>
        <v>0</v>
      </c>
      <c r="J232" s="290" t="n">
        <f aca="false">H232-I232</f>
        <v>0</v>
      </c>
      <c r="L232" s="290"/>
      <c r="N232" s="290"/>
    </row>
    <row r="233" customFormat="false" ht="12.75" hidden="false" customHeight="false" outlineLevel="0" collapsed="false">
      <c r="A233" s="22" t="n">
        <v>513</v>
      </c>
      <c r="B233" s="22" t="s">
        <v>155</v>
      </c>
      <c r="C233" s="27" t="n">
        <v>0</v>
      </c>
      <c r="D233" s="22" t="n">
        <v>1356</v>
      </c>
      <c r="E233" s="22" t="s">
        <v>104</v>
      </c>
      <c r="F233" s="22" t="s">
        <v>2</v>
      </c>
      <c r="G233" s="22" t="s">
        <v>385</v>
      </c>
      <c r="H233" s="22" t="n">
        <v>0</v>
      </c>
      <c r="I233" s="286" t="n">
        <f aca="false">[14]Acc_Cash!H124</f>
        <v>0</v>
      </c>
      <c r="J233" s="290" t="n">
        <f aca="false">H233-I233</f>
        <v>0</v>
      </c>
      <c r="L233" s="290"/>
      <c r="N233" s="290"/>
    </row>
    <row r="234" customFormat="false" ht="12.75" hidden="false" customHeight="false" outlineLevel="0" collapsed="false">
      <c r="A234" s="22" t="n">
        <v>514</v>
      </c>
      <c r="B234" s="22" t="s">
        <v>155</v>
      </c>
      <c r="C234" s="27" t="n">
        <v>0</v>
      </c>
      <c r="D234" s="22" t="n">
        <v>1357</v>
      </c>
      <c r="E234" s="22" t="s">
        <v>104</v>
      </c>
      <c r="F234" s="22" t="s">
        <v>2</v>
      </c>
      <c r="G234" s="22" t="s">
        <v>386</v>
      </c>
      <c r="H234" s="22" t="n">
        <v>0</v>
      </c>
      <c r="I234" s="286" t="n">
        <f aca="false">[14]Acc_Cash!H6</f>
        <v>135173.6</v>
      </c>
      <c r="J234" s="290" t="n">
        <f aca="false">H234-I234</f>
        <v>-135173.6</v>
      </c>
      <c r="L234" s="290"/>
      <c r="N234" s="290"/>
    </row>
    <row r="235" customFormat="false" ht="12.75" hidden="false" customHeight="false" outlineLevel="0" collapsed="false">
      <c r="A235" s="22" t="n">
        <v>515</v>
      </c>
      <c r="B235" s="22" t="s">
        <v>155</v>
      </c>
      <c r="C235" s="27" t="n">
        <v>0</v>
      </c>
      <c r="D235" s="22" t="n">
        <v>1358</v>
      </c>
      <c r="E235" s="22" t="s">
        <v>104</v>
      </c>
      <c r="F235" s="22" t="s">
        <v>2</v>
      </c>
      <c r="G235" s="22" t="s">
        <v>388</v>
      </c>
      <c r="H235" s="22" t="n">
        <v>0</v>
      </c>
      <c r="I235" s="286" t="n">
        <f aca="false">[14]Acc_Cash!H7</f>
        <v>-65520.8</v>
      </c>
      <c r="J235" s="290" t="n">
        <f aca="false">H235-I235</f>
        <v>65520.8</v>
      </c>
      <c r="L235" s="290"/>
      <c r="N235" s="290"/>
    </row>
    <row r="236" customFormat="false" ht="12.75" hidden="false" customHeight="false" outlineLevel="0" collapsed="false">
      <c r="A236" s="22" t="n">
        <v>516</v>
      </c>
      <c r="B236" s="22" t="s">
        <v>155</v>
      </c>
      <c r="C236" s="27" t="n">
        <v>0</v>
      </c>
      <c r="D236" s="22" t="n">
        <v>1359</v>
      </c>
      <c r="E236" s="22" t="s">
        <v>104</v>
      </c>
      <c r="F236" s="22" t="s">
        <v>2</v>
      </c>
      <c r="G236" s="22" t="s">
        <v>389</v>
      </c>
      <c r="H236" s="22" t="n">
        <v>0</v>
      </c>
      <c r="I236" s="286" t="n">
        <f aca="false">[14]Acc_Cash!H25</f>
        <v>-135173.6</v>
      </c>
      <c r="J236" s="290" t="n">
        <f aca="false">H236-I236</f>
        <v>135173.6</v>
      </c>
      <c r="L236" s="290"/>
      <c r="N236" s="290"/>
    </row>
    <row r="237" customFormat="false" ht="12.75" hidden="false" customHeight="false" outlineLevel="0" collapsed="false">
      <c r="A237" s="22" t="n">
        <v>517</v>
      </c>
      <c r="B237" s="22" t="s">
        <v>155</v>
      </c>
      <c r="C237" s="27" t="n">
        <v>0</v>
      </c>
      <c r="D237" s="22" t="n">
        <v>1360</v>
      </c>
      <c r="E237" s="22" t="s">
        <v>104</v>
      </c>
      <c r="F237" s="22" t="s">
        <v>2</v>
      </c>
      <c r="G237" s="22" t="s">
        <v>390</v>
      </c>
      <c r="H237" s="22" t="n">
        <v>0</v>
      </c>
      <c r="I237" s="286" t="n">
        <f aca="false">[14]Acc_Cash!H26</f>
        <v>135173.6</v>
      </c>
      <c r="J237" s="290" t="n">
        <f aca="false">H237-I237</f>
        <v>-135173.6</v>
      </c>
      <c r="L237" s="290"/>
      <c r="N237" s="290"/>
    </row>
    <row r="238" customFormat="false" ht="12.75" hidden="false" customHeight="false" outlineLevel="0" collapsed="false">
      <c r="A238" s="22" t="n">
        <v>518</v>
      </c>
      <c r="B238" s="22" t="s">
        <v>155</v>
      </c>
      <c r="C238" s="27" t="n">
        <v>0</v>
      </c>
      <c r="D238" s="22" t="n">
        <v>1362</v>
      </c>
      <c r="E238" s="22" t="s">
        <v>104</v>
      </c>
      <c r="F238" s="22" t="s">
        <v>2</v>
      </c>
      <c r="G238" s="22" t="s">
        <v>392</v>
      </c>
      <c r="H238" s="22" t="n">
        <v>0</v>
      </c>
      <c r="I238" s="286" t="n">
        <f aca="false">[14]Acc_Cash!H55</f>
        <v>-11500</v>
      </c>
      <c r="J238" s="290" t="n">
        <f aca="false">H238-I238</f>
        <v>11500</v>
      </c>
      <c r="L238" s="290"/>
      <c r="N238" s="290"/>
    </row>
    <row r="239" customFormat="false" ht="12.75" hidden="false" customHeight="false" outlineLevel="0" collapsed="false">
      <c r="A239" s="22" t="n">
        <v>519</v>
      </c>
      <c r="B239" s="22" t="s">
        <v>155</v>
      </c>
      <c r="C239" s="27" t="n">
        <v>0</v>
      </c>
      <c r="D239" s="22" t="n">
        <v>1363</v>
      </c>
      <c r="E239" s="22" t="s">
        <v>104</v>
      </c>
      <c r="F239" s="22" t="s">
        <v>2</v>
      </c>
      <c r="G239" s="22" t="s">
        <v>394</v>
      </c>
      <c r="H239" s="22" t="n">
        <v>0</v>
      </c>
      <c r="I239" s="286" t="n">
        <f aca="false">[14]Acc_Cash!H212</f>
        <v>0</v>
      </c>
      <c r="J239" s="290" t="n">
        <f aca="false">H239-I239</f>
        <v>0</v>
      </c>
      <c r="L239" s="290"/>
      <c r="N239" s="290"/>
    </row>
    <row r="240" customFormat="false" ht="12.75" hidden="false" customHeight="false" outlineLevel="0" collapsed="false">
      <c r="A240" s="22" t="n">
        <v>520</v>
      </c>
      <c r="B240" s="22" t="s">
        <v>155</v>
      </c>
      <c r="C240" s="27" t="n">
        <v>0</v>
      </c>
      <c r="D240" s="22" t="n">
        <v>1364</v>
      </c>
      <c r="E240" s="22" t="s">
        <v>104</v>
      </c>
      <c r="F240" s="22" t="s">
        <v>2</v>
      </c>
      <c r="G240" s="22" t="s">
        <v>397</v>
      </c>
      <c r="H240" s="22" t="n">
        <v>0</v>
      </c>
      <c r="I240" s="286" t="n">
        <f aca="false">[14]Acc_Cash!H291</f>
        <v>0</v>
      </c>
      <c r="J240" s="290" t="n">
        <f aca="false">H240-I240</f>
        <v>0</v>
      </c>
      <c r="L240" s="290"/>
      <c r="N240" s="290"/>
    </row>
    <row r="241" customFormat="false" ht="12.75" hidden="false" customHeight="false" outlineLevel="0" collapsed="false">
      <c r="A241" s="22" t="n">
        <v>521</v>
      </c>
      <c r="B241" s="22" t="s">
        <v>155</v>
      </c>
      <c r="C241" s="27" t="n">
        <v>0</v>
      </c>
      <c r="D241" s="22" t="n">
        <v>1365</v>
      </c>
      <c r="E241" s="22" t="s">
        <v>104</v>
      </c>
      <c r="F241" s="22" t="s">
        <v>2</v>
      </c>
      <c r="G241" s="22" t="s">
        <v>398</v>
      </c>
      <c r="H241" s="22" t="n">
        <v>0</v>
      </c>
      <c r="I241" s="286" t="n">
        <f aca="false">[14]Acc_Cash!H119</f>
        <v>-35777.8</v>
      </c>
      <c r="J241" s="290" t="n">
        <f aca="false">H241-I241</f>
        <v>35777.8</v>
      </c>
      <c r="L241" s="290"/>
      <c r="N241" s="290"/>
    </row>
    <row r="242" customFormat="false" ht="12.75" hidden="false" customHeight="false" outlineLevel="0" collapsed="false">
      <c r="A242" s="22" t="n">
        <v>522</v>
      </c>
      <c r="B242" s="22" t="s">
        <v>155</v>
      </c>
      <c r="C242" s="27" t="n">
        <v>0</v>
      </c>
      <c r="D242" s="22" t="n">
        <v>1366</v>
      </c>
      <c r="E242" s="22" t="s">
        <v>104</v>
      </c>
      <c r="F242" s="22" t="s">
        <v>2</v>
      </c>
      <c r="G242" s="22" t="s">
        <v>401</v>
      </c>
      <c r="H242" s="22" t="n">
        <v>0</v>
      </c>
      <c r="I242" s="286" t="n">
        <f aca="false">[14]Acc_Cash!H213</f>
        <v>0</v>
      </c>
      <c r="J242" s="290" t="n">
        <f aca="false">H242-I242</f>
        <v>0</v>
      </c>
      <c r="L242" s="290"/>
      <c r="N242" s="290"/>
    </row>
    <row r="243" customFormat="false" ht="12.75" hidden="false" customHeight="false" outlineLevel="0" collapsed="false">
      <c r="A243" s="22" t="n">
        <v>523</v>
      </c>
      <c r="B243" s="22" t="s">
        <v>155</v>
      </c>
      <c r="C243" s="27" t="n">
        <v>0</v>
      </c>
      <c r="D243" s="22" t="n">
        <v>1367</v>
      </c>
      <c r="E243" s="22" t="s">
        <v>104</v>
      </c>
      <c r="F243" s="22" t="s">
        <v>2</v>
      </c>
      <c r="G243" s="22" t="s">
        <v>402</v>
      </c>
      <c r="H243" s="22" t="n">
        <v>0</v>
      </c>
      <c r="I243" s="286" t="n">
        <f aca="false">[14]Acc_Cash!H292</f>
        <v>0</v>
      </c>
      <c r="J243" s="290" t="n">
        <f aca="false">H243-I243</f>
        <v>0</v>
      </c>
      <c r="L243" s="290"/>
      <c r="N243" s="290"/>
    </row>
    <row r="244" customFormat="false" ht="12.75" hidden="false" customHeight="false" outlineLevel="0" collapsed="false">
      <c r="A244" s="22" t="n">
        <v>524</v>
      </c>
      <c r="B244" s="22" t="s">
        <v>155</v>
      </c>
      <c r="C244" s="27" t="n">
        <v>0</v>
      </c>
      <c r="D244" s="22" t="n">
        <v>1368</v>
      </c>
      <c r="E244" s="22" t="s">
        <v>104</v>
      </c>
      <c r="F244" s="22" t="s">
        <v>2</v>
      </c>
      <c r="G244" s="22" t="s">
        <v>404</v>
      </c>
      <c r="H244" s="22" t="n">
        <v>0</v>
      </c>
      <c r="I244" s="286" t="n">
        <f aca="false">[14]Acc_Cash!H395</f>
        <v>0</v>
      </c>
      <c r="J244" s="290" t="n">
        <f aca="false">H244-I244</f>
        <v>0</v>
      </c>
      <c r="L244" s="290"/>
      <c r="N244" s="290"/>
    </row>
    <row r="245" customFormat="false" ht="12.75" hidden="false" customHeight="false" outlineLevel="0" collapsed="false">
      <c r="A245" s="22" t="n">
        <v>525</v>
      </c>
      <c r="B245" s="22" t="s">
        <v>155</v>
      </c>
      <c r="C245" s="27" t="n">
        <v>0</v>
      </c>
      <c r="D245" s="22" t="n">
        <v>1369</v>
      </c>
      <c r="E245" s="22" t="s">
        <v>104</v>
      </c>
      <c r="F245" s="22" t="s">
        <v>2</v>
      </c>
      <c r="G245" s="22" t="s">
        <v>406</v>
      </c>
      <c r="H245" s="22" t="n">
        <v>0</v>
      </c>
      <c r="I245" s="286" t="n">
        <f aca="false">[14]Acc_Cash!H214</f>
        <v>0</v>
      </c>
      <c r="J245" s="290" t="n">
        <f aca="false">H245-I245</f>
        <v>0</v>
      </c>
      <c r="L245" s="290"/>
      <c r="N245" s="290"/>
    </row>
    <row r="246" customFormat="false" ht="12.75" hidden="false" customHeight="false" outlineLevel="0" collapsed="false">
      <c r="A246" s="22" t="n">
        <v>526</v>
      </c>
      <c r="B246" s="22" t="s">
        <v>155</v>
      </c>
      <c r="C246" s="27" t="n">
        <v>0</v>
      </c>
      <c r="D246" s="22" t="n">
        <v>1371</v>
      </c>
      <c r="E246" s="22" t="s">
        <v>104</v>
      </c>
      <c r="F246" s="22" t="s">
        <v>2</v>
      </c>
      <c r="G246" s="22" t="s">
        <v>408</v>
      </c>
      <c r="H246" s="22" t="n">
        <v>0</v>
      </c>
      <c r="I246" s="286" t="n">
        <f aca="false">[14]Acc_Cash!H331</f>
        <v>0</v>
      </c>
      <c r="J246" s="290" t="n">
        <f aca="false">H246-I246</f>
        <v>0</v>
      </c>
      <c r="L246" s="290"/>
      <c r="N246" s="290"/>
    </row>
    <row r="247" customFormat="false" ht="12.75" hidden="false" customHeight="false" outlineLevel="0" collapsed="false">
      <c r="A247" s="22" t="n">
        <v>527</v>
      </c>
      <c r="B247" s="22" t="s">
        <v>155</v>
      </c>
      <c r="C247" s="27" t="n">
        <v>0</v>
      </c>
      <c r="D247" s="22" t="n">
        <v>1373</v>
      </c>
      <c r="E247" s="22" t="s">
        <v>104</v>
      </c>
      <c r="F247" s="22" t="s">
        <v>2</v>
      </c>
      <c r="G247" s="22" t="s">
        <v>409</v>
      </c>
      <c r="H247" s="22" t="n">
        <v>0</v>
      </c>
      <c r="I247" s="286" t="n">
        <f aca="false">[14]Acc_Cash!H46</f>
        <v>-8433.3</v>
      </c>
      <c r="J247" s="290" t="n">
        <f aca="false">H247-I247</f>
        <v>8433.3</v>
      </c>
      <c r="L247" s="290"/>
      <c r="N247" s="290"/>
    </row>
    <row r="248" customFormat="false" ht="12.75" hidden="false" customHeight="false" outlineLevel="0" collapsed="false">
      <c r="A248" s="22" t="n">
        <v>528</v>
      </c>
      <c r="B248" s="22" t="s">
        <v>155</v>
      </c>
      <c r="C248" s="27" t="n">
        <v>0</v>
      </c>
      <c r="D248" s="22" t="n">
        <v>1374</v>
      </c>
      <c r="E248" s="22" t="s">
        <v>104</v>
      </c>
      <c r="F248" s="22" t="s">
        <v>2</v>
      </c>
      <c r="G248" s="22" t="s">
        <v>411</v>
      </c>
      <c r="H248" s="22" t="n">
        <v>0</v>
      </c>
      <c r="I248" s="286" t="n">
        <f aca="false">[14]Acc_Cash!H105</f>
        <v>0</v>
      </c>
      <c r="J248" s="290" t="n">
        <f aca="false">H248-I248</f>
        <v>0</v>
      </c>
      <c r="L248" s="290"/>
      <c r="N248" s="290"/>
    </row>
    <row r="249" customFormat="false" ht="12.75" hidden="false" customHeight="false" outlineLevel="0" collapsed="false">
      <c r="A249" s="22" t="n">
        <v>529</v>
      </c>
      <c r="B249" s="22" t="s">
        <v>155</v>
      </c>
      <c r="C249" s="27" t="n">
        <v>0</v>
      </c>
      <c r="D249" s="22" t="n">
        <v>1375</v>
      </c>
      <c r="E249" s="22" t="s">
        <v>104</v>
      </c>
      <c r="F249" s="22" t="s">
        <v>2</v>
      </c>
      <c r="G249" s="22" t="s">
        <v>417</v>
      </c>
      <c r="H249" s="22" t="n">
        <v>0</v>
      </c>
      <c r="I249" s="286" t="n">
        <f aca="false">[14]Acc_Cash!H215</f>
        <v>0</v>
      </c>
      <c r="J249" s="290" t="n">
        <f aca="false">H249-I249</f>
        <v>0</v>
      </c>
      <c r="L249" s="290"/>
      <c r="N249" s="290"/>
    </row>
    <row r="250" customFormat="false" ht="12.75" hidden="false" customHeight="false" outlineLevel="0" collapsed="false">
      <c r="A250" s="22" t="n">
        <v>530</v>
      </c>
      <c r="B250" s="22" t="s">
        <v>155</v>
      </c>
      <c r="C250" s="27" t="n">
        <v>0</v>
      </c>
      <c r="D250" s="22" t="n">
        <v>1074</v>
      </c>
      <c r="E250" s="22" t="s">
        <v>104</v>
      </c>
      <c r="F250" s="22" t="s">
        <v>2</v>
      </c>
      <c r="G250" s="22" t="s">
        <v>149</v>
      </c>
      <c r="H250" s="22" t="n">
        <v>0</v>
      </c>
      <c r="I250" s="286" t="n">
        <f aca="false">[14]Acc_Cash!H332</f>
        <v>0</v>
      </c>
      <c r="J250" s="290" t="n">
        <f aca="false">H250-I250</f>
        <v>0</v>
      </c>
      <c r="L250" s="290"/>
      <c r="N250" s="290"/>
    </row>
    <row r="251" customFormat="false" ht="12.75" hidden="false" customHeight="false" outlineLevel="0" collapsed="false">
      <c r="A251" s="22" t="n">
        <v>531</v>
      </c>
      <c r="B251" s="22" t="s">
        <v>155</v>
      </c>
      <c r="C251" s="27" t="n">
        <v>0</v>
      </c>
      <c r="D251" s="22" t="n">
        <v>1480</v>
      </c>
      <c r="E251" s="22" t="s">
        <v>157</v>
      </c>
      <c r="F251" s="22" t="s">
        <v>2</v>
      </c>
      <c r="G251" s="22" t="s">
        <v>171</v>
      </c>
      <c r="H251" s="22" t="n">
        <v>0</v>
      </c>
      <c r="I251" s="286" t="n">
        <f aca="false">[14]Acc_Cash!H216</f>
        <v>0</v>
      </c>
      <c r="J251" s="290" t="n">
        <f aca="false">H251-I251</f>
        <v>0</v>
      </c>
      <c r="L251" s="290"/>
      <c r="N251" s="290"/>
    </row>
    <row r="252" customFormat="false" ht="12.75" hidden="false" customHeight="false" outlineLevel="0" collapsed="false">
      <c r="A252" s="22" t="n">
        <v>532</v>
      </c>
      <c r="B252" s="22" t="s">
        <v>155</v>
      </c>
      <c r="C252" s="27" t="n">
        <v>0</v>
      </c>
      <c r="D252" s="22" t="n">
        <v>1481</v>
      </c>
      <c r="E252" s="22" t="s">
        <v>157</v>
      </c>
      <c r="F252" s="22" t="s">
        <v>2</v>
      </c>
      <c r="G252" s="22" t="s">
        <v>187</v>
      </c>
      <c r="H252" s="22" t="n">
        <v>0</v>
      </c>
      <c r="I252" s="286" t="n">
        <f aca="false">[14]Acc_Cash!H333</f>
        <v>0</v>
      </c>
      <c r="J252" s="290" t="n">
        <f aca="false">H252-I252</f>
        <v>0</v>
      </c>
      <c r="L252" s="290"/>
      <c r="N252" s="290"/>
    </row>
    <row r="253" customFormat="false" ht="12.75" hidden="false" customHeight="false" outlineLevel="0" collapsed="false">
      <c r="A253" s="22" t="n">
        <v>533</v>
      </c>
      <c r="B253" s="22" t="s">
        <v>155</v>
      </c>
      <c r="C253" s="27" t="n">
        <v>0</v>
      </c>
      <c r="D253" s="22" t="n">
        <v>1482</v>
      </c>
      <c r="E253" s="22" t="s">
        <v>157</v>
      </c>
      <c r="F253" s="22" t="s">
        <v>2</v>
      </c>
      <c r="G253" s="22" t="s">
        <v>190</v>
      </c>
      <c r="H253" s="22" t="n">
        <v>0</v>
      </c>
      <c r="I253" s="286" t="n">
        <f aca="false">[14]Acc_Cash!H217</f>
        <v>0</v>
      </c>
      <c r="J253" s="290" t="n">
        <f aca="false">H253-I253</f>
        <v>0</v>
      </c>
      <c r="L253" s="290"/>
      <c r="N253" s="290"/>
    </row>
    <row r="254" customFormat="false" ht="12.75" hidden="false" customHeight="false" outlineLevel="0" collapsed="false">
      <c r="A254" s="22" t="n">
        <v>534</v>
      </c>
      <c r="B254" s="22" t="s">
        <v>155</v>
      </c>
      <c r="C254" s="27" t="n">
        <v>0</v>
      </c>
      <c r="D254" s="22" t="n">
        <v>1483</v>
      </c>
      <c r="E254" s="22" t="s">
        <v>157</v>
      </c>
      <c r="F254" s="22" t="s">
        <v>2</v>
      </c>
      <c r="G254" s="22" t="s">
        <v>202</v>
      </c>
      <c r="H254" s="22" t="n">
        <v>0</v>
      </c>
      <c r="I254" s="286" t="n">
        <f aca="false">[14]Acc_Cash!H334</f>
        <v>0</v>
      </c>
      <c r="J254" s="290" t="n">
        <f aca="false">H254-I254</f>
        <v>0</v>
      </c>
      <c r="L254" s="290"/>
      <c r="N254" s="290"/>
    </row>
    <row r="255" customFormat="false" ht="12.75" hidden="false" customHeight="false" outlineLevel="0" collapsed="false">
      <c r="A255" s="22" t="n">
        <v>535</v>
      </c>
      <c r="B255" s="22" t="s">
        <v>155</v>
      </c>
      <c r="C255" s="27" t="n">
        <v>0</v>
      </c>
      <c r="D255" s="22" t="n">
        <v>1484</v>
      </c>
      <c r="E255" s="22" t="s">
        <v>157</v>
      </c>
      <c r="F255" s="22" t="s">
        <v>2</v>
      </c>
      <c r="G255" s="22" t="s">
        <v>204</v>
      </c>
      <c r="H255" s="22" t="n">
        <v>0</v>
      </c>
      <c r="I255" s="286" t="n">
        <f aca="false">[14]Acc_Cash!H218</f>
        <v>0</v>
      </c>
      <c r="J255" s="290" t="n">
        <f aca="false">H255-I255</f>
        <v>0</v>
      </c>
      <c r="L255" s="290"/>
      <c r="N255" s="290"/>
    </row>
    <row r="256" customFormat="false" ht="12.75" hidden="false" customHeight="false" outlineLevel="0" collapsed="false">
      <c r="A256" s="22" t="n">
        <v>536</v>
      </c>
      <c r="B256" s="22" t="s">
        <v>155</v>
      </c>
      <c r="C256" s="27" t="n">
        <v>0</v>
      </c>
      <c r="D256" s="22" t="n">
        <v>1485</v>
      </c>
      <c r="E256" s="22" t="s">
        <v>157</v>
      </c>
      <c r="F256" s="22" t="s">
        <v>2</v>
      </c>
      <c r="G256" s="22" t="s">
        <v>211</v>
      </c>
      <c r="H256" s="22" t="n">
        <v>0</v>
      </c>
      <c r="I256" s="286" t="n">
        <f aca="false">[14]Acc_Cash!H318</f>
        <v>0</v>
      </c>
      <c r="J256" s="290" t="n">
        <f aca="false">H256-I256</f>
        <v>0</v>
      </c>
      <c r="L256" s="290"/>
      <c r="N256" s="290"/>
    </row>
    <row r="257" customFormat="false" ht="12.75" hidden="false" customHeight="false" outlineLevel="0" collapsed="false">
      <c r="A257" s="22" t="n">
        <v>537</v>
      </c>
      <c r="B257" s="22" t="s">
        <v>155</v>
      </c>
      <c r="C257" s="27" t="n">
        <v>0</v>
      </c>
      <c r="D257" s="22" t="n">
        <v>1486</v>
      </c>
      <c r="E257" s="22" t="s">
        <v>157</v>
      </c>
      <c r="F257" s="22" t="s">
        <v>2</v>
      </c>
      <c r="G257" s="22" t="s">
        <v>231</v>
      </c>
      <c r="H257" s="22" t="n">
        <v>0</v>
      </c>
      <c r="I257" s="286" t="n">
        <f aca="false">[14]Acc_Cash!H219</f>
        <v>0</v>
      </c>
      <c r="J257" s="290" t="n">
        <f aca="false">H257-I257</f>
        <v>0</v>
      </c>
      <c r="L257" s="290"/>
      <c r="N257" s="290"/>
    </row>
    <row r="258" customFormat="false" ht="12.75" hidden="false" customHeight="false" outlineLevel="0" collapsed="false">
      <c r="A258" s="22" t="n">
        <v>538</v>
      </c>
      <c r="B258" s="22" t="s">
        <v>155</v>
      </c>
      <c r="C258" s="27" t="n">
        <v>0</v>
      </c>
      <c r="D258" s="22" t="n">
        <v>1487</v>
      </c>
      <c r="E258" s="22" t="s">
        <v>157</v>
      </c>
      <c r="F258" s="22" t="s">
        <v>2</v>
      </c>
      <c r="G258" s="22" t="s">
        <v>226</v>
      </c>
      <c r="H258" s="22" t="n">
        <v>0</v>
      </c>
      <c r="I258" s="286" t="n">
        <f aca="false">[14]Acc_Cash!H293</f>
        <v>0</v>
      </c>
      <c r="J258" s="290" t="n">
        <f aca="false">H258-I258</f>
        <v>0</v>
      </c>
      <c r="L258" s="290"/>
      <c r="N258" s="290"/>
    </row>
    <row r="259" customFormat="false" ht="12.75" hidden="false" customHeight="false" outlineLevel="0" collapsed="false">
      <c r="A259" s="22" t="n">
        <v>539</v>
      </c>
      <c r="B259" s="22" t="s">
        <v>155</v>
      </c>
      <c r="C259" s="27" t="n">
        <v>0</v>
      </c>
      <c r="D259" s="22" t="n">
        <v>1488</v>
      </c>
      <c r="E259" s="22" t="s">
        <v>157</v>
      </c>
      <c r="F259" s="22" t="s">
        <v>2</v>
      </c>
      <c r="G259" s="22" t="s">
        <v>114</v>
      </c>
      <c r="H259" s="22" t="n">
        <v>0</v>
      </c>
      <c r="I259" s="286" t="n">
        <f aca="false">[14]Acc_Cash!H220</f>
        <v>0</v>
      </c>
      <c r="J259" s="290" t="n">
        <f aca="false">H259-I259</f>
        <v>0</v>
      </c>
      <c r="L259" s="290"/>
      <c r="N259" s="290"/>
    </row>
    <row r="260" customFormat="false" ht="12.75" hidden="false" customHeight="false" outlineLevel="0" collapsed="false">
      <c r="A260" s="22" t="n">
        <v>540</v>
      </c>
      <c r="B260" s="22" t="s">
        <v>155</v>
      </c>
      <c r="C260" s="27" t="n">
        <v>0</v>
      </c>
      <c r="D260" s="22" t="n">
        <v>1489</v>
      </c>
      <c r="E260" s="22" t="s">
        <v>157</v>
      </c>
      <c r="F260" s="22" t="s">
        <v>2</v>
      </c>
      <c r="G260" s="22" t="s">
        <v>237</v>
      </c>
      <c r="H260" s="22" t="n">
        <v>0</v>
      </c>
      <c r="I260" s="286" t="n">
        <f aca="false">[14]Acc_Cash!H335</f>
        <v>0</v>
      </c>
      <c r="J260" s="290" t="n">
        <f aca="false">H260-I260</f>
        <v>0</v>
      </c>
      <c r="L260" s="290"/>
      <c r="N260" s="290"/>
    </row>
    <row r="261" customFormat="false" ht="12.75" hidden="false" customHeight="false" outlineLevel="0" collapsed="false">
      <c r="A261" s="22" t="n">
        <v>541</v>
      </c>
      <c r="B261" s="22" t="s">
        <v>155</v>
      </c>
      <c r="C261" s="27" t="n">
        <v>0</v>
      </c>
      <c r="D261" s="22" t="n">
        <v>1490</v>
      </c>
      <c r="E261" s="22" t="s">
        <v>157</v>
      </c>
      <c r="F261" s="22" t="s">
        <v>2</v>
      </c>
      <c r="G261" s="22" t="s">
        <v>241</v>
      </c>
      <c r="H261" s="22" t="n">
        <v>0</v>
      </c>
      <c r="I261" s="286" t="n">
        <f aca="false">[14]Acc_Cash!H23</f>
        <v>16433.3</v>
      </c>
      <c r="J261" s="290" t="n">
        <f aca="false">H261-I261</f>
        <v>-16433.3</v>
      </c>
      <c r="L261" s="290"/>
      <c r="N261" s="290"/>
    </row>
    <row r="262" customFormat="false" ht="12.75" hidden="false" customHeight="false" outlineLevel="0" collapsed="false">
      <c r="A262" s="22" t="n">
        <v>542</v>
      </c>
      <c r="B262" s="22" t="s">
        <v>155</v>
      </c>
      <c r="C262" s="27" t="n">
        <v>0</v>
      </c>
      <c r="D262" s="22" t="n">
        <v>1491</v>
      </c>
      <c r="E262" s="22" t="s">
        <v>157</v>
      </c>
      <c r="F262" s="22" t="s">
        <v>2</v>
      </c>
      <c r="G262" s="22" t="s">
        <v>243</v>
      </c>
      <c r="H262" s="22" t="n">
        <v>0</v>
      </c>
      <c r="I262" s="286" t="n">
        <f aca="false">[14]Acc_Cash!H24</f>
        <v>-16433.3</v>
      </c>
      <c r="J262" s="290" t="n">
        <f aca="false">H262-I262</f>
        <v>16433.3</v>
      </c>
      <c r="L262" s="290"/>
      <c r="N262" s="290"/>
    </row>
    <row r="263" customFormat="false" ht="12.75" hidden="false" customHeight="false" outlineLevel="0" collapsed="false">
      <c r="A263" s="22" t="n">
        <v>543</v>
      </c>
      <c r="B263" s="22" t="s">
        <v>155</v>
      </c>
      <c r="C263" s="27" t="n">
        <v>0</v>
      </c>
      <c r="D263" s="22" t="n">
        <v>1492</v>
      </c>
      <c r="E263" s="22" t="s">
        <v>157</v>
      </c>
      <c r="F263" s="22" t="s">
        <v>2</v>
      </c>
      <c r="G263" s="22" t="s">
        <v>247</v>
      </c>
      <c r="H263" s="22" t="n">
        <v>0</v>
      </c>
      <c r="I263" s="286" t="n">
        <f aca="false">[14]Acc_Cash!H32</f>
        <v>-12750</v>
      </c>
      <c r="J263" s="290" t="n">
        <f aca="false">H263-I263</f>
        <v>12750</v>
      </c>
      <c r="L263" s="290"/>
      <c r="N263" s="290"/>
    </row>
    <row r="264" customFormat="false" ht="12.75" hidden="false" customHeight="false" outlineLevel="0" collapsed="false">
      <c r="A264" s="22" t="n">
        <v>544</v>
      </c>
      <c r="B264" s="22" t="s">
        <v>155</v>
      </c>
      <c r="C264" s="27" t="n">
        <v>0</v>
      </c>
      <c r="D264" s="22" t="n">
        <v>1493</v>
      </c>
      <c r="E264" s="22" t="s">
        <v>157</v>
      </c>
      <c r="F264" s="22" t="s">
        <v>2</v>
      </c>
      <c r="G264" s="22" t="s">
        <v>248</v>
      </c>
      <c r="H264" s="22" t="n">
        <v>0</v>
      </c>
      <c r="I264" s="286" t="n">
        <f aca="false">[14]Acc_Cash!H221</f>
        <v>0</v>
      </c>
      <c r="J264" s="290" t="n">
        <f aca="false">H264-I264</f>
        <v>0</v>
      </c>
      <c r="L264" s="290"/>
      <c r="N264" s="290"/>
    </row>
    <row r="265" customFormat="false" ht="12.75" hidden="false" customHeight="false" outlineLevel="0" collapsed="false">
      <c r="A265" s="22" t="n">
        <v>545</v>
      </c>
      <c r="B265" s="22" t="s">
        <v>155</v>
      </c>
      <c r="C265" s="27" t="n">
        <v>0</v>
      </c>
      <c r="D265" s="22" t="n">
        <v>1494</v>
      </c>
      <c r="E265" s="22" t="s">
        <v>157</v>
      </c>
      <c r="F265" s="22" t="s">
        <v>2</v>
      </c>
      <c r="G265" s="22" t="s">
        <v>252</v>
      </c>
      <c r="H265" s="22" t="n">
        <v>0</v>
      </c>
      <c r="I265" s="286" t="n">
        <f aca="false">[14]Acc_Cash!H294</f>
        <v>0</v>
      </c>
      <c r="J265" s="290" t="n">
        <f aca="false">H265-I265</f>
        <v>0</v>
      </c>
      <c r="L265" s="290"/>
      <c r="N265" s="290"/>
    </row>
    <row r="266" customFormat="false" ht="12.75" hidden="false" customHeight="false" outlineLevel="0" collapsed="false">
      <c r="A266" s="22" t="n">
        <v>546</v>
      </c>
      <c r="B266" s="22" t="s">
        <v>155</v>
      </c>
      <c r="C266" s="27" t="n">
        <v>0</v>
      </c>
      <c r="D266" s="22" t="n">
        <v>1495</v>
      </c>
      <c r="E266" s="22" t="s">
        <v>157</v>
      </c>
      <c r="F266" s="22" t="s">
        <v>2</v>
      </c>
      <c r="G266" s="22" t="s">
        <v>256</v>
      </c>
      <c r="H266" s="22" t="n">
        <v>0</v>
      </c>
      <c r="I266" s="286" t="n">
        <f aca="false">[14]Acc_Cash!H402</f>
        <v>0</v>
      </c>
      <c r="J266" s="290" t="n">
        <f aca="false">H266-I266</f>
        <v>0</v>
      </c>
      <c r="L266" s="290"/>
      <c r="N266" s="290"/>
    </row>
    <row r="267" customFormat="false" ht="12.75" hidden="false" customHeight="false" outlineLevel="0" collapsed="false">
      <c r="A267" s="22" t="n">
        <v>547</v>
      </c>
      <c r="B267" s="22" t="s">
        <v>155</v>
      </c>
      <c r="C267" s="27" t="n">
        <v>0</v>
      </c>
      <c r="D267" s="22" t="n">
        <v>1496</v>
      </c>
      <c r="E267" s="22" t="s">
        <v>157</v>
      </c>
      <c r="F267" s="22" t="s">
        <v>2</v>
      </c>
      <c r="G267" s="22" t="s">
        <v>259</v>
      </c>
      <c r="H267" s="22" t="n">
        <v>0</v>
      </c>
      <c r="I267" s="286" t="n">
        <f aca="false">[14]Acc_Cash!H222</f>
        <v>0</v>
      </c>
      <c r="J267" s="290" t="n">
        <f aca="false">H267-I267</f>
        <v>0</v>
      </c>
      <c r="L267" s="290"/>
      <c r="N267" s="290"/>
    </row>
    <row r="268" customFormat="false" ht="12.75" hidden="false" customHeight="false" outlineLevel="0" collapsed="false">
      <c r="A268" s="22" t="n">
        <v>548</v>
      </c>
      <c r="B268" s="22" t="s">
        <v>155</v>
      </c>
      <c r="C268" s="27" t="n">
        <v>0</v>
      </c>
      <c r="D268" s="22" t="n">
        <v>1497</v>
      </c>
      <c r="E268" s="22" t="s">
        <v>157</v>
      </c>
      <c r="F268" s="22" t="s">
        <v>2</v>
      </c>
      <c r="G268" s="22" t="s">
        <v>94</v>
      </c>
      <c r="H268" s="22" t="n">
        <v>0</v>
      </c>
      <c r="I268" s="286" t="n">
        <f aca="false">[14]Acc_Cash!H336</f>
        <v>0</v>
      </c>
      <c r="J268" s="290" t="n">
        <f aca="false">H268-I268</f>
        <v>0</v>
      </c>
      <c r="L268" s="290"/>
      <c r="N268" s="290"/>
    </row>
    <row r="269" customFormat="false" ht="12.75" hidden="false" customHeight="false" outlineLevel="0" collapsed="false">
      <c r="A269" s="22" t="n">
        <v>549</v>
      </c>
      <c r="B269" s="22" t="s">
        <v>155</v>
      </c>
      <c r="C269" s="27" t="n">
        <v>0</v>
      </c>
      <c r="D269" s="22" t="n">
        <v>1498</v>
      </c>
      <c r="E269" s="22" t="s">
        <v>157</v>
      </c>
      <c r="F269" s="22" t="s">
        <v>2</v>
      </c>
      <c r="G269" s="22" t="s">
        <v>262</v>
      </c>
      <c r="H269" s="22" t="n">
        <v>0</v>
      </c>
      <c r="I269" s="286" t="n">
        <f aca="false">[14]Acc_Cash!H95</f>
        <v>-18277.8</v>
      </c>
      <c r="J269" s="290" t="n">
        <f aca="false">H269-I269</f>
        <v>18277.8</v>
      </c>
      <c r="L269" s="290"/>
      <c r="N269" s="290"/>
    </row>
    <row r="270" customFormat="false" ht="12.75" hidden="false" customHeight="false" outlineLevel="0" collapsed="false">
      <c r="A270" s="22" t="n">
        <v>550</v>
      </c>
      <c r="B270" s="22" t="s">
        <v>155</v>
      </c>
      <c r="C270" s="27" t="n">
        <v>0</v>
      </c>
      <c r="D270" s="22" t="n">
        <v>1499</v>
      </c>
      <c r="E270" s="22" t="s">
        <v>157</v>
      </c>
      <c r="F270" s="22" t="s">
        <v>2</v>
      </c>
      <c r="G270" s="22" t="s">
        <v>269</v>
      </c>
      <c r="H270" s="22" t="n">
        <v>0</v>
      </c>
      <c r="I270" s="286" t="n">
        <f aca="false">[14]Acc_Cash!H223</f>
        <v>0</v>
      </c>
      <c r="J270" s="290" t="n">
        <f aca="false">H270-I270</f>
        <v>0</v>
      </c>
      <c r="L270" s="290"/>
      <c r="N270" s="290"/>
    </row>
    <row r="271" customFormat="false" ht="12.75" hidden="false" customHeight="false" outlineLevel="0" collapsed="false">
      <c r="A271" s="22" t="n">
        <v>551</v>
      </c>
      <c r="B271" s="22" t="s">
        <v>155</v>
      </c>
      <c r="C271" s="27" t="n">
        <v>0</v>
      </c>
      <c r="D271" s="22" t="n">
        <v>1500</v>
      </c>
      <c r="E271" s="22" t="s">
        <v>157</v>
      </c>
      <c r="F271" s="22" t="s">
        <v>2</v>
      </c>
      <c r="G271" s="22" t="s">
        <v>275</v>
      </c>
      <c r="H271" s="22" t="n">
        <v>0</v>
      </c>
      <c r="I271" s="286" t="n">
        <f aca="false">[14]Acc_Cash!H295</f>
        <v>0</v>
      </c>
      <c r="J271" s="290" t="n">
        <f aca="false">H271-I271</f>
        <v>0</v>
      </c>
      <c r="L271" s="290"/>
      <c r="N271" s="290"/>
    </row>
    <row r="272" customFormat="false" ht="12.75" hidden="false" customHeight="false" outlineLevel="0" collapsed="false">
      <c r="A272" s="22" t="n">
        <v>552</v>
      </c>
      <c r="B272" s="22" t="s">
        <v>155</v>
      </c>
      <c r="C272" s="27" t="n">
        <v>0</v>
      </c>
      <c r="D272" s="22" t="n">
        <v>1501</v>
      </c>
      <c r="E272" s="22" t="s">
        <v>157</v>
      </c>
      <c r="F272" s="22" t="s">
        <v>2</v>
      </c>
      <c r="G272" s="22" t="s">
        <v>279</v>
      </c>
      <c r="H272" s="22" t="n">
        <v>0</v>
      </c>
      <c r="I272" s="286" t="n">
        <f aca="false">[14]Acc_Cash!H117</f>
        <v>311111.1</v>
      </c>
      <c r="J272" s="290" t="n">
        <f aca="false">H272-I272</f>
        <v>-311111.1</v>
      </c>
      <c r="L272" s="290"/>
      <c r="N272" s="290"/>
    </row>
    <row r="273" customFormat="false" ht="12.75" hidden="false" customHeight="false" outlineLevel="0" collapsed="false">
      <c r="A273" s="22" t="n">
        <v>553</v>
      </c>
      <c r="B273" s="22" t="s">
        <v>155</v>
      </c>
      <c r="C273" s="27" t="n">
        <v>0</v>
      </c>
      <c r="D273" s="22" t="n">
        <v>1502</v>
      </c>
      <c r="E273" s="22" t="s">
        <v>157</v>
      </c>
      <c r="F273" s="22" t="s">
        <v>2</v>
      </c>
      <c r="G273" s="22" t="s">
        <v>284</v>
      </c>
      <c r="H273" s="22" t="n">
        <v>0</v>
      </c>
      <c r="I273" s="286" t="n">
        <f aca="false">[14]Acc_Cash!H367</f>
        <v>-311111.1</v>
      </c>
      <c r="J273" s="290" t="n">
        <f aca="false">H273-I273</f>
        <v>311111.1</v>
      </c>
      <c r="L273" s="290"/>
      <c r="N273" s="290"/>
    </row>
    <row r="274" customFormat="false" ht="12.75" hidden="false" customHeight="false" outlineLevel="0" collapsed="false">
      <c r="A274" s="22" t="n">
        <v>554</v>
      </c>
      <c r="B274" s="22" t="s">
        <v>155</v>
      </c>
      <c r="C274" s="27" t="n">
        <v>0</v>
      </c>
      <c r="D274" s="22" t="n">
        <v>1504</v>
      </c>
      <c r="E274" s="22" t="s">
        <v>157</v>
      </c>
      <c r="F274" s="22" t="s">
        <v>2</v>
      </c>
      <c r="G274" s="22" t="s">
        <v>294</v>
      </c>
      <c r="H274" s="22" t="n">
        <v>0</v>
      </c>
      <c r="I274" s="286" t="n">
        <f aca="false">[14]Acc_Cash!H368</f>
        <v>311111.1</v>
      </c>
      <c r="J274" s="290" t="n">
        <f aca="false">H274-I274</f>
        <v>-311111.1</v>
      </c>
      <c r="L274" s="290"/>
      <c r="N274" s="290"/>
    </row>
    <row r="275" customFormat="false" ht="12.75" hidden="false" customHeight="false" outlineLevel="0" collapsed="false">
      <c r="A275" s="22" t="n">
        <v>555</v>
      </c>
      <c r="B275" s="22" t="s">
        <v>155</v>
      </c>
      <c r="C275" s="27" t="n">
        <v>0</v>
      </c>
      <c r="D275" s="22" t="n">
        <v>1505</v>
      </c>
      <c r="E275" s="22" t="s">
        <v>157</v>
      </c>
      <c r="F275" s="22" t="s">
        <v>2</v>
      </c>
      <c r="G275" s="22" t="s">
        <v>113</v>
      </c>
      <c r="H275" s="22" t="n">
        <v>0</v>
      </c>
      <c r="I275" s="286" t="n">
        <f aca="false">[14]Acc_Cash!H224</f>
        <v>0</v>
      </c>
      <c r="J275" s="290" t="n">
        <f aca="false">H275-I275</f>
        <v>0</v>
      </c>
      <c r="L275" s="290"/>
      <c r="N275" s="290"/>
    </row>
    <row r="276" customFormat="false" ht="12.75" hidden="false" customHeight="false" outlineLevel="0" collapsed="false">
      <c r="A276" s="22" t="n">
        <v>556</v>
      </c>
      <c r="B276" s="22" t="s">
        <v>155</v>
      </c>
      <c r="C276" s="27" t="n">
        <v>0</v>
      </c>
      <c r="D276" s="22" t="n">
        <v>1506</v>
      </c>
      <c r="E276" s="22" t="s">
        <v>157</v>
      </c>
      <c r="F276" s="22" t="s">
        <v>2</v>
      </c>
      <c r="G276" s="22" t="s">
        <v>297</v>
      </c>
      <c r="H276" s="22" t="n">
        <v>0</v>
      </c>
      <c r="I276" s="286" t="n">
        <f aca="false">[14]Acc_Cash!H296</f>
        <v>0</v>
      </c>
      <c r="J276" s="290" t="n">
        <f aca="false">H276-I276</f>
        <v>0</v>
      </c>
      <c r="L276" s="290"/>
      <c r="N276" s="290"/>
    </row>
    <row r="277" customFormat="false" ht="12.75" hidden="false" customHeight="false" outlineLevel="0" collapsed="false">
      <c r="A277" s="22" t="n">
        <v>557</v>
      </c>
      <c r="B277" s="22" t="s">
        <v>155</v>
      </c>
      <c r="C277" s="27" t="n">
        <v>0</v>
      </c>
      <c r="D277" s="22" t="n">
        <v>1507</v>
      </c>
      <c r="E277" s="22" t="s">
        <v>157</v>
      </c>
      <c r="F277" s="22" t="s">
        <v>2</v>
      </c>
      <c r="G277" s="22" t="s">
        <v>298</v>
      </c>
      <c r="H277" s="22" t="n">
        <v>0</v>
      </c>
      <c r="I277" s="286" t="n">
        <f aca="false">[14]Acc_Cash!H96</f>
        <v>-14622.2</v>
      </c>
      <c r="J277" s="290" t="n">
        <f aca="false">H277-I277</f>
        <v>14622.2</v>
      </c>
      <c r="L277" s="290"/>
      <c r="N277" s="290"/>
    </row>
    <row r="278" customFormat="false" ht="12.75" hidden="false" customHeight="false" outlineLevel="0" collapsed="false">
      <c r="A278" s="22" t="n">
        <v>558</v>
      </c>
      <c r="B278" s="22" t="s">
        <v>155</v>
      </c>
      <c r="C278" s="27" t="n">
        <v>0</v>
      </c>
      <c r="D278" s="22" t="n">
        <v>1508</v>
      </c>
      <c r="E278" s="22" t="s">
        <v>157</v>
      </c>
      <c r="F278" s="22" t="s">
        <v>2</v>
      </c>
      <c r="G278" s="22" t="s">
        <v>302</v>
      </c>
      <c r="H278" s="22" t="n">
        <v>0</v>
      </c>
      <c r="I278" s="286" t="n">
        <f aca="false">[14]Acc_Cash!H97</f>
        <v>14622.2</v>
      </c>
      <c r="J278" s="290" t="n">
        <f aca="false">H278-I278</f>
        <v>-14622.2</v>
      </c>
      <c r="L278" s="290"/>
      <c r="N278" s="290"/>
    </row>
    <row r="279" customFormat="false" ht="12.75" hidden="false" customHeight="false" outlineLevel="0" collapsed="false">
      <c r="A279" s="22" t="n">
        <v>559</v>
      </c>
      <c r="B279" s="22" t="s">
        <v>155</v>
      </c>
      <c r="C279" s="27" t="n">
        <v>0</v>
      </c>
      <c r="D279" s="22" t="n">
        <v>1509</v>
      </c>
      <c r="E279" s="22" t="s">
        <v>157</v>
      </c>
      <c r="F279" s="22" t="s">
        <v>2</v>
      </c>
      <c r="G279" s="22" t="s">
        <v>309</v>
      </c>
      <c r="H279" s="22" t="n">
        <v>0</v>
      </c>
      <c r="I279" s="286" t="n">
        <f aca="false">[14]Acc_Cash!H98</f>
        <v>-14622.2</v>
      </c>
      <c r="J279" s="290" t="n">
        <f aca="false">H279-I279</f>
        <v>14622.2</v>
      </c>
      <c r="L279" s="290"/>
      <c r="N279" s="290"/>
    </row>
    <row r="280" customFormat="false" ht="12.75" hidden="false" customHeight="false" outlineLevel="0" collapsed="false">
      <c r="A280" s="22" t="n">
        <v>560</v>
      </c>
      <c r="B280" s="22" t="s">
        <v>155</v>
      </c>
      <c r="C280" s="27" t="n">
        <v>0</v>
      </c>
      <c r="D280" s="22" t="n">
        <v>1510</v>
      </c>
      <c r="E280" s="22" t="s">
        <v>157</v>
      </c>
      <c r="F280" s="22" t="s">
        <v>2</v>
      </c>
      <c r="G280" s="22" t="s">
        <v>310</v>
      </c>
      <c r="H280" s="22" t="n">
        <v>0</v>
      </c>
      <c r="I280" s="286" t="n">
        <f aca="false">[14]Acc_Cash!H149</f>
        <v>-5277.8</v>
      </c>
      <c r="J280" s="290" t="n">
        <f aca="false">H280-I280</f>
        <v>5277.8</v>
      </c>
      <c r="L280" s="290"/>
      <c r="N280" s="290"/>
    </row>
    <row r="281" customFormat="false" ht="12.75" hidden="false" customHeight="false" outlineLevel="0" collapsed="false">
      <c r="A281" s="22" t="n">
        <v>561</v>
      </c>
      <c r="B281" s="22" t="s">
        <v>155</v>
      </c>
      <c r="C281" s="27" t="n">
        <v>0</v>
      </c>
      <c r="D281" s="22" t="n">
        <v>1511</v>
      </c>
      <c r="E281" s="22" t="s">
        <v>157</v>
      </c>
      <c r="F281" s="22" t="s">
        <v>2</v>
      </c>
      <c r="G281" s="22" t="s">
        <v>311</v>
      </c>
      <c r="H281" s="22" t="n">
        <v>0</v>
      </c>
      <c r="I281" s="286" t="n">
        <f aca="false">[14]Acc_Cash!H150</f>
        <v>5277.8</v>
      </c>
      <c r="J281" s="290" t="n">
        <f aca="false">H281-I281</f>
        <v>-5277.8</v>
      </c>
      <c r="L281" s="290"/>
      <c r="N281" s="290"/>
    </row>
    <row r="282" customFormat="false" ht="12.75" hidden="false" customHeight="false" outlineLevel="0" collapsed="false">
      <c r="A282" s="22" t="n">
        <v>562</v>
      </c>
      <c r="B282" s="22" t="s">
        <v>155</v>
      </c>
      <c r="C282" s="27" t="n">
        <v>0</v>
      </c>
      <c r="D282" s="22" t="n">
        <v>1512</v>
      </c>
      <c r="E282" s="22" t="s">
        <v>157</v>
      </c>
      <c r="F282" s="22" t="s">
        <v>2</v>
      </c>
      <c r="G282" s="22" t="s">
        <v>314</v>
      </c>
      <c r="H282" s="22" t="n">
        <v>0</v>
      </c>
      <c r="I282" s="286" t="n">
        <f aca="false">[14]Acc_Cash!H151</f>
        <v>-5277.8</v>
      </c>
      <c r="J282" s="290" t="n">
        <f aca="false">H282-I282</f>
        <v>5277.8</v>
      </c>
      <c r="L282" s="290"/>
      <c r="N282" s="290"/>
    </row>
    <row r="283" customFormat="false" ht="12.75" hidden="false" customHeight="false" outlineLevel="0" collapsed="false">
      <c r="A283" s="22" t="n">
        <v>563</v>
      </c>
      <c r="B283" s="22" t="s">
        <v>155</v>
      </c>
      <c r="C283" s="27" t="n">
        <v>0</v>
      </c>
      <c r="D283" s="22" t="n">
        <v>1513</v>
      </c>
      <c r="E283" s="22" t="s">
        <v>157</v>
      </c>
      <c r="F283" s="22" t="s">
        <v>2</v>
      </c>
      <c r="G283" s="22" t="s">
        <v>315</v>
      </c>
      <c r="H283" s="22" t="n">
        <v>0</v>
      </c>
      <c r="I283" s="286" t="n">
        <f aca="false">[14]Acc_Cash!H362</f>
        <v>11250</v>
      </c>
      <c r="J283" s="290" t="n">
        <f aca="false">H283-I283</f>
        <v>-11250</v>
      </c>
      <c r="L283" s="290"/>
      <c r="N283" s="290"/>
    </row>
    <row r="284" customFormat="false" ht="12.75" hidden="false" customHeight="false" outlineLevel="0" collapsed="false">
      <c r="A284" s="22" t="n">
        <v>564</v>
      </c>
      <c r="B284" s="22" t="s">
        <v>155</v>
      </c>
      <c r="C284" s="27" t="n">
        <v>0</v>
      </c>
      <c r="D284" s="22" t="n">
        <v>1514</v>
      </c>
      <c r="E284" s="22" t="s">
        <v>157</v>
      </c>
      <c r="F284" s="22" t="s">
        <v>2</v>
      </c>
      <c r="G284" s="22" t="s">
        <v>319</v>
      </c>
      <c r="H284" s="22" t="n">
        <v>0</v>
      </c>
      <c r="I284" s="286" t="n">
        <f aca="false">[14]Acc_Cash!H379</f>
        <v>0</v>
      </c>
      <c r="J284" s="290" t="n">
        <f aca="false">H284-I284</f>
        <v>0</v>
      </c>
      <c r="L284" s="290"/>
      <c r="N284" s="290"/>
    </row>
    <row r="285" customFormat="false" ht="12.75" hidden="false" customHeight="false" outlineLevel="0" collapsed="false">
      <c r="A285" s="22" t="n">
        <v>565</v>
      </c>
      <c r="B285" s="22" t="s">
        <v>155</v>
      </c>
      <c r="C285" s="27" t="n">
        <v>0</v>
      </c>
      <c r="D285" s="22" t="n">
        <v>1515</v>
      </c>
      <c r="E285" s="22" t="s">
        <v>157</v>
      </c>
      <c r="F285" s="22" t="s">
        <v>2</v>
      </c>
      <c r="G285" s="22" t="s">
        <v>320</v>
      </c>
      <c r="H285" s="22" t="n">
        <v>0</v>
      </c>
      <c r="I285" s="286" t="n">
        <f aca="false">[14]Acc_Cash!H51</f>
        <v>12777.8</v>
      </c>
      <c r="J285" s="290" t="n">
        <f aca="false">H285-I285</f>
        <v>-12777.8</v>
      </c>
      <c r="L285" s="290"/>
      <c r="N285" s="290"/>
    </row>
    <row r="286" customFormat="false" ht="12.75" hidden="false" customHeight="false" outlineLevel="0" collapsed="false">
      <c r="A286" s="22" t="n">
        <v>566</v>
      </c>
      <c r="B286" s="22" t="s">
        <v>155</v>
      </c>
      <c r="C286" s="27" t="n">
        <v>0</v>
      </c>
      <c r="D286" s="22" t="n">
        <v>1516</v>
      </c>
      <c r="E286" s="22" t="s">
        <v>157</v>
      </c>
      <c r="F286" s="22" t="s">
        <v>2</v>
      </c>
      <c r="G286" s="22" t="s">
        <v>323</v>
      </c>
      <c r="H286" s="22" t="n">
        <v>0</v>
      </c>
      <c r="I286" s="286" t="n">
        <f aca="false">[14]Acc_Cash!H348</f>
        <v>0</v>
      </c>
      <c r="J286" s="290" t="n">
        <f aca="false">H286-I286</f>
        <v>0</v>
      </c>
      <c r="L286" s="290"/>
      <c r="N286" s="290"/>
    </row>
    <row r="287" customFormat="false" ht="12.75" hidden="false" customHeight="false" outlineLevel="0" collapsed="false">
      <c r="A287" s="22" t="n">
        <v>567</v>
      </c>
      <c r="B287" s="22" t="s">
        <v>155</v>
      </c>
      <c r="C287" s="27" t="n">
        <v>0</v>
      </c>
      <c r="D287" s="22" t="n">
        <v>1517</v>
      </c>
      <c r="E287" s="22" t="s">
        <v>157</v>
      </c>
      <c r="F287" s="22" t="s">
        <v>2</v>
      </c>
      <c r="G287" s="22" t="s">
        <v>324</v>
      </c>
      <c r="H287" s="22" t="n">
        <v>0</v>
      </c>
      <c r="I287" s="286" t="n">
        <f aca="false">[14]Acc_Cash!H353</f>
        <v>0</v>
      </c>
      <c r="J287" s="290" t="n">
        <f aca="false">H287-I287</f>
        <v>0</v>
      </c>
      <c r="L287" s="290"/>
      <c r="N287" s="290"/>
    </row>
    <row r="288" customFormat="false" ht="12.75" hidden="false" customHeight="false" outlineLevel="0" collapsed="false">
      <c r="A288" s="22" t="n">
        <v>568</v>
      </c>
      <c r="B288" s="22" t="s">
        <v>155</v>
      </c>
      <c r="C288" s="27" t="n">
        <v>0</v>
      </c>
      <c r="D288" s="22" t="n">
        <v>1518</v>
      </c>
      <c r="E288" s="22" t="s">
        <v>157</v>
      </c>
      <c r="F288" s="22" t="s">
        <v>2</v>
      </c>
      <c r="G288" s="22" t="s">
        <v>326</v>
      </c>
      <c r="H288" s="22" t="n">
        <v>0</v>
      </c>
      <c r="I288" s="286" t="n">
        <f aca="false">[14]Acc_Cash!H225</f>
        <v>0</v>
      </c>
      <c r="J288" s="290" t="n">
        <f aca="false">H288-I288</f>
        <v>0</v>
      </c>
      <c r="L288" s="290"/>
      <c r="N288" s="290"/>
    </row>
    <row r="289" customFormat="false" ht="12.75" hidden="false" customHeight="false" outlineLevel="0" collapsed="false">
      <c r="A289" s="22" t="n">
        <v>569</v>
      </c>
      <c r="B289" s="22" t="s">
        <v>155</v>
      </c>
      <c r="C289" s="27" t="n">
        <v>0</v>
      </c>
      <c r="D289" s="22" t="n">
        <v>1519</v>
      </c>
      <c r="E289" s="22" t="s">
        <v>157</v>
      </c>
      <c r="F289" s="22" t="s">
        <v>2</v>
      </c>
      <c r="G289" s="22" t="s">
        <v>331</v>
      </c>
      <c r="H289" s="22" t="n">
        <v>0</v>
      </c>
      <c r="I289" s="286" t="n">
        <f aca="false">[14]Acc_Cash!H337</f>
        <v>0</v>
      </c>
      <c r="J289" s="290" t="n">
        <f aca="false">H289-I289</f>
        <v>0</v>
      </c>
      <c r="L289" s="290"/>
      <c r="N289" s="290"/>
    </row>
    <row r="290" customFormat="false" ht="12.75" hidden="false" customHeight="false" outlineLevel="0" collapsed="false">
      <c r="A290" s="22" t="n">
        <v>570</v>
      </c>
      <c r="B290" s="22" t="s">
        <v>155</v>
      </c>
      <c r="C290" s="27" t="n">
        <v>0</v>
      </c>
      <c r="D290" s="22" t="n">
        <v>1520</v>
      </c>
      <c r="E290" s="22" t="s">
        <v>157</v>
      </c>
      <c r="F290" s="22" t="s">
        <v>2</v>
      </c>
      <c r="G290" s="22" t="s">
        <v>338</v>
      </c>
      <c r="H290" s="22" t="n">
        <v>0</v>
      </c>
      <c r="I290" s="286" t="n">
        <f aca="false">[14]Acc_Cash!H159</f>
        <v>0</v>
      </c>
      <c r="J290" s="290" t="n">
        <f aca="false">H290-I290</f>
        <v>0</v>
      </c>
      <c r="L290" s="290"/>
      <c r="N290" s="290"/>
    </row>
    <row r="291" customFormat="false" ht="12.75" hidden="false" customHeight="false" outlineLevel="0" collapsed="false">
      <c r="A291" s="22" t="n">
        <v>571</v>
      </c>
      <c r="B291" s="22" t="s">
        <v>155</v>
      </c>
      <c r="C291" s="27" t="n">
        <v>0</v>
      </c>
      <c r="D291" s="22" t="n">
        <v>1521</v>
      </c>
      <c r="E291" s="22" t="s">
        <v>157</v>
      </c>
      <c r="F291" s="22" t="s">
        <v>2</v>
      </c>
      <c r="G291" s="22" t="s">
        <v>341</v>
      </c>
      <c r="H291" s="22" t="n">
        <v>0</v>
      </c>
      <c r="I291" s="286" t="n">
        <f aca="false">[14]Acc_Cash!H226</f>
        <v>0</v>
      </c>
      <c r="J291" s="290" t="n">
        <f aca="false">H291-I291</f>
        <v>0</v>
      </c>
      <c r="L291" s="290"/>
      <c r="N291" s="290"/>
    </row>
    <row r="292" customFormat="false" ht="12.75" hidden="false" customHeight="false" outlineLevel="0" collapsed="false">
      <c r="A292" s="22" t="n">
        <v>572</v>
      </c>
      <c r="B292" s="22" t="s">
        <v>155</v>
      </c>
      <c r="C292" s="27" t="n">
        <v>0</v>
      </c>
      <c r="D292" s="22" t="n">
        <v>1522</v>
      </c>
      <c r="E292" s="22" t="s">
        <v>157</v>
      </c>
      <c r="F292" s="22" t="s">
        <v>2</v>
      </c>
      <c r="G292" s="22" t="s">
        <v>345</v>
      </c>
      <c r="H292" s="22" t="n">
        <v>0</v>
      </c>
      <c r="I292" s="286" t="n">
        <f aca="false">[14]Acc_Cash!H297</f>
        <v>0</v>
      </c>
      <c r="J292" s="290" t="n">
        <f aca="false">H292-I292</f>
        <v>0</v>
      </c>
      <c r="L292" s="290"/>
      <c r="N292" s="290"/>
    </row>
    <row r="293" customFormat="false" ht="12.75" hidden="false" customHeight="false" outlineLevel="0" collapsed="false">
      <c r="A293" s="22" t="n">
        <v>573</v>
      </c>
      <c r="B293" s="22" t="s">
        <v>155</v>
      </c>
      <c r="C293" s="27" t="n">
        <v>0</v>
      </c>
      <c r="D293" s="22" t="n">
        <v>1523</v>
      </c>
      <c r="E293" s="22" t="s">
        <v>157</v>
      </c>
      <c r="F293" s="22" t="s">
        <v>2</v>
      </c>
      <c r="G293" s="22" t="s">
        <v>347</v>
      </c>
      <c r="H293" s="22" t="n">
        <v>0</v>
      </c>
      <c r="I293" s="286" t="n">
        <f aca="false">[14]Acc_Cash!H391</f>
        <v>0</v>
      </c>
      <c r="J293" s="290" t="n">
        <f aca="false">H293-I293</f>
        <v>0</v>
      </c>
      <c r="L293" s="290"/>
      <c r="N293" s="290"/>
    </row>
    <row r="294" customFormat="false" ht="12.75" hidden="false" customHeight="false" outlineLevel="0" collapsed="false">
      <c r="A294" s="22" t="n">
        <v>574</v>
      </c>
      <c r="B294" s="22" t="s">
        <v>155</v>
      </c>
      <c r="C294" s="27" t="n">
        <v>0</v>
      </c>
      <c r="D294" s="22" t="n">
        <v>1525</v>
      </c>
      <c r="E294" s="22" t="s">
        <v>157</v>
      </c>
      <c r="F294" s="22" t="s">
        <v>2</v>
      </c>
      <c r="G294" s="22" t="s">
        <v>360</v>
      </c>
      <c r="H294" s="22" t="n">
        <v>0</v>
      </c>
      <c r="I294" s="286" t="n">
        <f aca="false">[14]Acc_Cash!H227</f>
        <v>0</v>
      </c>
      <c r="J294" s="290" t="n">
        <f aca="false">H294-I294</f>
        <v>0</v>
      </c>
      <c r="L294" s="290"/>
      <c r="N294" s="290"/>
    </row>
    <row r="295" customFormat="false" ht="12.75" hidden="false" customHeight="false" outlineLevel="0" collapsed="false">
      <c r="A295" s="22" t="n">
        <v>575</v>
      </c>
      <c r="B295" s="22" t="s">
        <v>155</v>
      </c>
      <c r="C295" s="27" t="n">
        <v>0</v>
      </c>
      <c r="D295" s="22" t="n">
        <v>1526</v>
      </c>
      <c r="E295" s="22" t="s">
        <v>157</v>
      </c>
      <c r="F295" s="22" t="s">
        <v>2</v>
      </c>
      <c r="G295" s="22" t="s">
        <v>362</v>
      </c>
      <c r="H295" s="22" t="n">
        <v>0</v>
      </c>
      <c r="I295" s="286" t="n">
        <f aca="false">[14]Acc_Cash!H298</f>
        <v>0</v>
      </c>
      <c r="J295" s="290" t="n">
        <f aca="false">H295-I295</f>
        <v>0</v>
      </c>
      <c r="L295" s="290"/>
      <c r="N295" s="290"/>
    </row>
    <row r="296" customFormat="false" ht="12.75" hidden="false" customHeight="false" outlineLevel="0" collapsed="false">
      <c r="A296" s="22" t="n">
        <v>576</v>
      </c>
      <c r="B296" s="22" t="s">
        <v>155</v>
      </c>
      <c r="C296" s="27" t="n">
        <v>0</v>
      </c>
      <c r="D296" s="22" t="n">
        <v>1528</v>
      </c>
      <c r="E296" s="22" t="s">
        <v>157</v>
      </c>
      <c r="F296" s="22" t="s">
        <v>2</v>
      </c>
      <c r="G296" s="22" t="s">
        <v>370</v>
      </c>
      <c r="H296" s="22" t="n">
        <v>0</v>
      </c>
      <c r="I296" s="286" t="n">
        <f aca="false">[14]Acc_Cash!H349</f>
        <v>0</v>
      </c>
      <c r="J296" s="290" t="n">
        <f aca="false">H296-I296</f>
        <v>0</v>
      </c>
      <c r="L296" s="290"/>
      <c r="N296" s="290"/>
    </row>
    <row r="297" customFormat="false" ht="12.75" hidden="false" customHeight="false" outlineLevel="0" collapsed="false">
      <c r="A297" s="22" t="n">
        <v>577</v>
      </c>
      <c r="B297" s="22" t="s">
        <v>155</v>
      </c>
      <c r="C297" s="27" t="n">
        <v>0</v>
      </c>
      <c r="D297" s="22" t="n">
        <v>1529</v>
      </c>
      <c r="E297" s="22" t="s">
        <v>157</v>
      </c>
      <c r="F297" s="22" t="s">
        <v>2</v>
      </c>
      <c r="G297" s="22" t="s">
        <v>371</v>
      </c>
      <c r="H297" s="22" t="n">
        <v>0</v>
      </c>
      <c r="I297" s="286" t="n">
        <f aca="false">[14]Acc_Cash!H354</f>
        <v>0</v>
      </c>
      <c r="J297" s="290" t="n">
        <f aca="false">H297-I297</f>
        <v>0</v>
      </c>
      <c r="L297" s="290"/>
      <c r="N297" s="290"/>
    </row>
    <row r="298" customFormat="false" ht="12.75" hidden="false" customHeight="false" outlineLevel="0" collapsed="false">
      <c r="A298" s="22" t="n">
        <v>578</v>
      </c>
      <c r="B298" s="22" t="s">
        <v>155</v>
      </c>
      <c r="C298" s="27" t="n">
        <v>0</v>
      </c>
      <c r="D298" s="22" t="n">
        <v>1530</v>
      </c>
      <c r="E298" s="22" t="s">
        <v>157</v>
      </c>
      <c r="F298" s="22" t="s">
        <v>2</v>
      </c>
      <c r="G298" s="22" t="s">
        <v>376</v>
      </c>
      <c r="H298" s="22" t="n">
        <v>0</v>
      </c>
      <c r="I298" s="286" t="n">
        <f aca="false">[14]Acc_Cash!H399</f>
        <v>0</v>
      </c>
      <c r="J298" s="290" t="n">
        <f aca="false">H298-I298</f>
        <v>0</v>
      </c>
      <c r="L298" s="290"/>
      <c r="N298" s="290"/>
    </row>
    <row r="299" customFormat="false" ht="12.75" hidden="false" customHeight="false" outlineLevel="0" collapsed="false">
      <c r="A299" s="22" t="n">
        <v>579</v>
      </c>
      <c r="B299" s="22" t="s">
        <v>155</v>
      </c>
      <c r="C299" s="27" t="n">
        <v>0</v>
      </c>
      <c r="D299" s="22" t="n">
        <v>1531</v>
      </c>
      <c r="E299" s="22" t="s">
        <v>157</v>
      </c>
      <c r="F299" s="22" t="s">
        <v>2</v>
      </c>
      <c r="G299" s="22" t="s">
        <v>381</v>
      </c>
      <c r="H299" s="22" t="n">
        <v>0</v>
      </c>
      <c r="I299" s="286" t="n">
        <f aca="false">[14]Acc_Cash!H228</f>
        <v>0</v>
      </c>
      <c r="J299" s="290" t="n">
        <f aca="false">H299-I299</f>
        <v>0</v>
      </c>
      <c r="L299" s="290"/>
      <c r="N299" s="290"/>
    </row>
    <row r="300" customFormat="false" ht="12.75" hidden="false" customHeight="false" outlineLevel="0" collapsed="false">
      <c r="A300" s="22" t="n">
        <v>580</v>
      </c>
      <c r="B300" s="22" t="s">
        <v>155</v>
      </c>
      <c r="C300" s="27" t="n">
        <v>0</v>
      </c>
      <c r="D300" s="22" t="n">
        <v>1532</v>
      </c>
      <c r="E300" s="22" t="s">
        <v>157</v>
      </c>
      <c r="F300" s="22" t="s">
        <v>2</v>
      </c>
      <c r="G300" s="22" t="s">
        <v>382</v>
      </c>
      <c r="H300" s="22" t="n">
        <v>0</v>
      </c>
      <c r="I300" s="286" t="n">
        <f aca="false">[14]Acc_Cash!H299</f>
        <v>0</v>
      </c>
      <c r="J300" s="290" t="n">
        <f aca="false">H300-I300</f>
        <v>0</v>
      </c>
      <c r="L300" s="290"/>
      <c r="N300" s="290"/>
    </row>
    <row r="301" customFormat="false" ht="12.75" hidden="false" customHeight="false" outlineLevel="0" collapsed="false">
      <c r="A301" s="22" t="n">
        <v>581</v>
      </c>
      <c r="B301" s="22" t="s">
        <v>155</v>
      </c>
      <c r="C301" s="27" t="n">
        <v>0</v>
      </c>
      <c r="D301" s="22" t="n">
        <v>1533</v>
      </c>
      <c r="E301" s="22" t="s">
        <v>157</v>
      </c>
      <c r="F301" s="22" t="s">
        <v>2</v>
      </c>
      <c r="G301" s="22" t="s">
        <v>409</v>
      </c>
      <c r="H301" s="22" t="n">
        <v>0</v>
      </c>
      <c r="I301" s="286" t="n">
        <f aca="false">[14]Acc_Cash!H229</f>
        <v>0</v>
      </c>
      <c r="J301" s="290" t="n">
        <f aca="false">H301-I301</f>
        <v>0</v>
      </c>
      <c r="L301" s="290"/>
      <c r="N301" s="290"/>
    </row>
    <row r="302" customFormat="false" ht="12.75" hidden="false" customHeight="false" outlineLevel="0" collapsed="false">
      <c r="A302" s="22" t="n">
        <v>582</v>
      </c>
      <c r="B302" s="22" t="s">
        <v>155</v>
      </c>
      <c r="C302" s="27" t="n">
        <v>0</v>
      </c>
      <c r="D302" s="22" t="n">
        <v>1534</v>
      </c>
      <c r="E302" s="22" t="s">
        <v>157</v>
      </c>
      <c r="F302" s="22" t="s">
        <v>2</v>
      </c>
      <c r="G302" s="22" t="s">
        <v>386</v>
      </c>
      <c r="H302" s="22" t="n">
        <v>0</v>
      </c>
      <c r="I302" s="286" t="n">
        <f aca="false">[14]Acc_Cash!H300</f>
        <v>0</v>
      </c>
      <c r="J302" s="290" t="n">
        <f aca="false">H302-I302</f>
        <v>0</v>
      </c>
      <c r="L302" s="290"/>
      <c r="N302" s="290"/>
    </row>
    <row r="303" customFormat="false" ht="12.75" hidden="false" customHeight="false" outlineLevel="0" collapsed="false">
      <c r="A303" s="22" t="n">
        <v>583</v>
      </c>
      <c r="B303" s="22" t="s">
        <v>155</v>
      </c>
      <c r="C303" s="27" t="n">
        <v>0</v>
      </c>
      <c r="D303" s="22" t="n">
        <v>1535</v>
      </c>
      <c r="E303" s="22" t="s">
        <v>157</v>
      </c>
      <c r="F303" s="22" t="s">
        <v>2</v>
      </c>
      <c r="G303" s="22" t="s">
        <v>389</v>
      </c>
      <c r="H303" s="22" t="n">
        <v>0</v>
      </c>
      <c r="I303" s="286" t="n">
        <f aca="false">[14]Acc_Cash!H384</f>
        <v>0</v>
      </c>
      <c r="J303" s="290" t="n">
        <f aca="false">H303-I303</f>
        <v>0</v>
      </c>
      <c r="L303" s="290"/>
      <c r="N303" s="290"/>
    </row>
    <row r="304" customFormat="false" ht="12.75" hidden="false" customHeight="false" outlineLevel="0" collapsed="false">
      <c r="A304" s="22" t="n">
        <v>584</v>
      </c>
      <c r="B304" s="22" t="s">
        <v>155</v>
      </c>
      <c r="C304" s="27" t="n">
        <v>0</v>
      </c>
      <c r="D304" s="22" t="n">
        <v>1536</v>
      </c>
      <c r="E304" s="22" t="s">
        <v>157</v>
      </c>
      <c r="F304" s="22" t="s">
        <v>2</v>
      </c>
      <c r="G304" s="22" t="s">
        <v>390</v>
      </c>
      <c r="H304" s="22" t="n">
        <v>0</v>
      </c>
      <c r="I304" s="286" t="n">
        <f aca="false">[14]Acc_Cash!H230</f>
        <v>0</v>
      </c>
      <c r="J304" s="290" t="n">
        <f aca="false">H304-I304</f>
        <v>0</v>
      </c>
      <c r="L304" s="290"/>
      <c r="N304" s="290"/>
    </row>
    <row r="305" customFormat="false" ht="12.75" hidden="false" customHeight="false" outlineLevel="0" collapsed="false">
      <c r="A305" s="22" t="n">
        <v>585</v>
      </c>
      <c r="B305" s="22" t="s">
        <v>155</v>
      </c>
      <c r="C305" s="27" t="n">
        <v>0</v>
      </c>
      <c r="D305" s="22" t="n">
        <v>1538</v>
      </c>
      <c r="E305" s="22" t="s">
        <v>157</v>
      </c>
      <c r="F305" s="22" t="s">
        <v>2</v>
      </c>
      <c r="G305" s="22" t="s">
        <v>394</v>
      </c>
      <c r="H305" s="22" t="n">
        <v>0</v>
      </c>
      <c r="I305" s="286" t="n">
        <f aca="false">[14]Acc_Cash!H346</f>
        <v>0</v>
      </c>
      <c r="J305" s="290" t="n">
        <f aca="false">H305-I305</f>
        <v>0</v>
      </c>
      <c r="L305" s="290"/>
      <c r="N305" s="290"/>
    </row>
    <row r="306" customFormat="false" ht="12.75" hidden="false" customHeight="false" outlineLevel="0" collapsed="false">
      <c r="A306" s="22" t="n">
        <v>586</v>
      </c>
      <c r="B306" s="22" t="s">
        <v>155</v>
      </c>
      <c r="C306" s="27" t="n">
        <v>0</v>
      </c>
      <c r="D306" s="22" t="n">
        <v>1539</v>
      </c>
      <c r="E306" s="22" t="s">
        <v>157</v>
      </c>
      <c r="F306" s="22" t="s">
        <v>2</v>
      </c>
      <c r="G306" s="22" t="s">
        <v>398</v>
      </c>
      <c r="H306" s="22" t="n">
        <v>0</v>
      </c>
      <c r="I306" s="286" t="n">
        <f aca="false">[14]Acc_Cash!H118</f>
        <v>-176458.3</v>
      </c>
      <c r="J306" s="290" t="n">
        <f aca="false">H306-I306</f>
        <v>176458.3</v>
      </c>
      <c r="L306" s="290"/>
      <c r="N306" s="290"/>
    </row>
    <row r="307" customFormat="false" ht="12.75" hidden="false" customHeight="false" outlineLevel="0" collapsed="false">
      <c r="A307" s="22" t="n">
        <v>587</v>
      </c>
      <c r="B307" s="22" t="s">
        <v>155</v>
      </c>
      <c r="C307" s="27" t="n">
        <v>0</v>
      </c>
      <c r="D307" s="22" t="n">
        <v>1540</v>
      </c>
      <c r="E307" s="22" t="s">
        <v>157</v>
      </c>
      <c r="F307" s="22" t="s">
        <v>2</v>
      </c>
      <c r="G307" s="22" t="s">
        <v>401</v>
      </c>
      <c r="H307" s="22" t="n">
        <v>0</v>
      </c>
      <c r="I307" s="286" t="n">
        <f aca="false">[14]Acc_Cash!H53</f>
        <v>-13650</v>
      </c>
      <c r="J307" s="290" t="n">
        <f aca="false">H307-I307</f>
        <v>13650</v>
      </c>
      <c r="L307" s="290"/>
      <c r="N307" s="290"/>
    </row>
    <row r="308" customFormat="false" ht="12.75" hidden="false" customHeight="false" outlineLevel="0" collapsed="false">
      <c r="A308" s="22" t="n">
        <v>588</v>
      </c>
      <c r="B308" s="22" t="s">
        <v>155</v>
      </c>
      <c r="C308" s="27" t="n">
        <v>0</v>
      </c>
      <c r="D308" s="22" t="n">
        <v>1541</v>
      </c>
      <c r="E308" s="22" t="s">
        <v>157</v>
      </c>
      <c r="F308" s="22" t="s">
        <v>2</v>
      </c>
      <c r="G308" s="22" t="s">
        <v>402</v>
      </c>
      <c r="H308" s="22" t="n">
        <v>0</v>
      </c>
      <c r="I308" s="286" t="n">
        <f aca="false">[14]Acc_Cash!H94</f>
        <v>6125</v>
      </c>
      <c r="J308" s="290" t="n">
        <f aca="false">H308-I308</f>
        <v>-6125</v>
      </c>
      <c r="L308" s="290"/>
      <c r="N308" s="290"/>
    </row>
    <row r="309" customFormat="false" ht="12.75" hidden="false" customHeight="false" outlineLevel="0" collapsed="false">
      <c r="A309" s="22" t="n">
        <v>589</v>
      </c>
      <c r="B309" s="22" t="s">
        <v>155</v>
      </c>
      <c r="C309" s="27" t="n">
        <v>0</v>
      </c>
      <c r="D309" s="22" t="n">
        <v>1542</v>
      </c>
      <c r="E309" s="22" t="s">
        <v>157</v>
      </c>
      <c r="F309" s="22" t="s">
        <v>2</v>
      </c>
      <c r="G309" s="22" t="s">
        <v>404</v>
      </c>
      <c r="H309" s="22" t="n">
        <v>0</v>
      </c>
      <c r="I309" s="286" t="n">
        <f aca="false">[14]Acc_Cash!H112</f>
        <v>7155.6</v>
      </c>
      <c r="J309" s="290" t="n">
        <f aca="false">H309-I309</f>
        <v>-7155.6</v>
      </c>
      <c r="L309" s="290"/>
      <c r="N309" s="290"/>
    </row>
    <row r="310" customFormat="false" ht="12.75" hidden="false" customHeight="false" outlineLevel="0" collapsed="false">
      <c r="A310" s="22" t="n">
        <v>590</v>
      </c>
      <c r="B310" s="22" t="s">
        <v>155</v>
      </c>
      <c r="C310" s="27" t="n">
        <v>0</v>
      </c>
      <c r="D310" s="22" t="n">
        <v>1543</v>
      </c>
      <c r="E310" s="22" t="s">
        <v>157</v>
      </c>
      <c r="F310" s="22" t="s">
        <v>2</v>
      </c>
      <c r="G310" s="22" t="s">
        <v>406</v>
      </c>
      <c r="H310" s="22" t="n">
        <v>0</v>
      </c>
      <c r="I310" s="286" t="n">
        <f aca="false">[14]Acc_Cash!H231</f>
        <v>0</v>
      </c>
      <c r="J310" s="290" t="n">
        <f aca="false">H310-I310</f>
        <v>0</v>
      </c>
      <c r="L310" s="290"/>
      <c r="N310" s="290"/>
    </row>
    <row r="311" customFormat="false" ht="12.75" hidden="false" customHeight="false" outlineLevel="0" collapsed="false">
      <c r="A311" s="22" t="n">
        <v>591</v>
      </c>
      <c r="B311" s="22" t="s">
        <v>155</v>
      </c>
      <c r="C311" s="27" t="n">
        <v>0</v>
      </c>
      <c r="D311" s="22" t="n">
        <v>1544</v>
      </c>
      <c r="E311" s="22" t="s">
        <v>157</v>
      </c>
      <c r="F311" s="22" t="s">
        <v>2</v>
      </c>
      <c r="G311" s="22" t="s">
        <v>408</v>
      </c>
      <c r="H311" s="22" t="n">
        <v>0</v>
      </c>
      <c r="I311" s="286" t="n">
        <f aca="false">[14]Acc_Cash!H301</f>
        <v>0</v>
      </c>
      <c r="J311" s="290" t="n">
        <f aca="false">H311-I311</f>
        <v>0</v>
      </c>
      <c r="L311" s="290"/>
      <c r="N311" s="290"/>
    </row>
    <row r="312" customFormat="false" ht="12.75" hidden="false" customHeight="false" outlineLevel="0" collapsed="false">
      <c r="A312" s="22" t="n">
        <v>592</v>
      </c>
      <c r="B312" s="22" t="s">
        <v>155</v>
      </c>
      <c r="C312" s="27" t="n">
        <v>0</v>
      </c>
      <c r="D312" s="22" t="n">
        <v>1545</v>
      </c>
      <c r="E312" s="22" t="s">
        <v>157</v>
      </c>
      <c r="F312" s="22" t="s">
        <v>2</v>
      </c>
      <c r="G312" s="22" t="s">
        <v>409</v>
      </c>
      <c r="H312" s="22" t="n">
        <v>0</v>
      </c>
      <c r="I312" s="286" t="n">
        <f aca="false">[14]Acc_Cash!H232</f>
        <v>0</v>
      </c>
      <c r="J312" s="290" t="n">
        <f aca="false">H312-I312</f>
        <v>0</v>
      </c>
      <c r="L312" s="290"/>
      <c r="N312" s="290"/>
    </row>
    <row r="313" customFormat="false" ht="12.75" hidden="false" customHeight="false" outlineLevel="0" collapsed="false">
      <c r="A313" s="22" t="n">
        <v>593</v>
      </c>
      <c r="B313" s="22" t="s">
        <v>155</v>
      </c>
      <c r="C313" s="27" t="n">
        <v>0</v>
      </c>
      <c r="D313" s="22" t="n">
        <v>1546</v>
      </c>
      <c r="E313" s="22" t="s">
        <v>157</v>
      </c>
      <c r="F313" s="22" t="s">
        <v>2</v>
      </c>
      <c r="G313" s="22" t="s">
        <v>417</v>
      </c>
      <c r="H313" s="22" t="n">
        <v>0</v>
      </c>
      <c r="I313" s="286" t="n">
        <f aca="false">[14]Acc_Cash!H338</f>
        <v>0</v>
      </c>
      <c r="J313" s="290" t="n">
        <f aca="false">H313-I313</f>
        <v>0</v>
      </c>
      <c r="L313" s="290"/>
      <c r="N313" s="290"/>
    </row>
    <row r="314" customFormat="false" ht="12.75" hidden="false" customHeight="false" outlineLevel="0" collapsed="false">
      <c r="A314" s="22" t="n">
        <v>594</v>
      </c>
      <c r="B314" s="22" t="s">
        <v>155</v>
      </c>
      <c r="C314" s="27" t="n">
        <v>0</v>
      </c>
      <c r="D314" s="22" t="n">
        <v>1547</v>
      </c>
      <c r="E314" s="22" t="s">
        <v>157</v>
      </c>
      <c r="F314" s="22" t="s">
        <v>2</v>
      </c>
      <c r="G314" s="22" t="s">
        <v>291</v>
      </c>
      <c r="H314" s="22" t="n">
        <v>0</v>
      </c>
      <c r="I314" s="286" t="n">
        <f aca="false">[14]Acc_Cash!H365</f>
        <v>0</v>
      </c>
      <c r="J314" s="290" t="n">
        <f aca="false">H314-I314</f>
        <v>0</v>
      </c>
      <c r="L314" s="290"/>
      <c r="N314" s="290"/>
    </row>
    <row r="315" customFormat="false" ht="12.75" hidden="false" customHeight="false" outlineLevel="0" collapsed="false">
      <c r="A315" s="22" t="n">
        <v>595</v>
      </c>
      <c r="B315" s="22" t="s">
        <v>155</v>
      </c>
      <c r="C315" s="27" t="n">
        <v>0</v>
      </c>
      <c r="D315" s="22" t="n">
        <v>1548</v>
      </c>
      <c r="E315" s="22" t="s">
        <v>157</v>
      </c>
      <c r="F315" s="22" t="s">
        <v>2</v>
      </c>
      <c r="G315" s="22" t="s">
        <v>337</v>
      </c>
      <c r="H315" s="22" t="n">
        <v>0</v>
      </c>
      <c r="I315" s="286" t="n">
        <f aca="false">[14]Acc_Cash!H87</f>
        <v>84518.6</v>
      </c>
      <c r="J315" s="290" t="n">
        <f aca="false">H315-I315</f>
        <v>-84518.6</v>
      </c>
      <c r="L315" s="290"/>
      <c r="N315" s="290"/>
    </row>
    <row r="316" customFormat="false" ht="12.75" hidden="false" customHeight="false" outlineLevel="0" collapsed="false">
      <c r="A316" s="22" t="n">
        <v>596</v>
      </c>
      <c r="B316" s="22" t="s">
        <v>155</v>
      </c>
      <c r="C316" s="27" t="n">
        <v>0</v>
      </c>
      <c r="D316" s="22" t="n">
        <v>1550</v>
      </c>
      <c r="E316" s="22" t="s">
        <v>157</v>
      </c>
      <c r="F316" s="22" t="s">
        <v>2</v>
      </c>
      <c r="G316" s="22" t="s">
        <v>296</v>
      </c>
      <c r="H316" s="22" t="n">
        <v>0</v>
      </c>
      <c r="I316" s="286" t="n">
        <f aca="false">[14]Acc_Cash!H102</f>
        <v>5937.5</v>
      </c>
      <c r="J316" s="290" t="n">
        <f aca="false">H316-I316</f>
        <v>-5937.5</v>
      </c>
      <c r="L316" s="290"/>
      <c r="N316" s="290"/>
    </row>
    <row r="317" customFormat="false" ht="12.75" hidden="false" customHeight="false" outlineLevel="0" collapsed="false">
      <c r="A317" s="22" t="n">
        <v>597</v>
      </c>
      <c r="B317" s="22" t="s">
        <v>155</v>
      </c>
      <c r="C317" s="27" t="n">
        <v>0</v>
      </c>
      <c r="D317" s="22" t="n">
        <v>1551</v>
      </c>
      <c r="E317" s="22" t="s">
        <v>157</v>
      </c>
      <c r="F317" s="22" t="s">
        <v>2</v>
      </c>
      <c r="G317" s="22" t="s">
        <v>251</v>
      </c>
      <c r="H317" s="22" t="n">
        <v>0</v>
      </c>
      <c r="I317" s="286" t="n">
        <f aca="false">[14]Acc_Cash!H103</f>
        <v>-5937.5</v>
      </c>
      <c r="J317" s="290" t="n">
        <f aca="false">H317-I317</f>
        <v>5937.5</v>
      </c>
      <c r="L317" s="290"/>
      <c r="N317" s="290"/>
    </row>
    <row r="318" customFormat="false" ht="12.75" hidden="false" customHeight="false" outlineLevel="0" collapsed="false">
      <c r="A318" s="22" t="n">
        <v>598</v>
      </c>
      <c r="B318" s="22" t="s">
        <v>155</v>
      </c>
      <c r="C318" s="27" t="n">
        <v>0</v>
      </c>
      <c r="D318" s="22" t="n">
        <v>1552</v>
      </c>
      <c r="E318" s="22" t="s">
        <v>157</v>
      </c>
      <c r="F318" s="22" t="s">
        <v>2</v>
      </c>
      <c r="G318" s="22" t="s">
        <v>159</v>
      </c>
      <c r="H318" s="22" t="n">
        <v>0</v>
      </c>
      <c r="I318" s="286" t="n">
        <f aca="false">[14]Acc_Cash!H104</f>
        <v>5937.5</v>
      </c>
      <c r="J318" s="290" t="n">
        <f aca="false">H318-I318</f>
        <v>-5937.5</v>
      </c>
      <c r="L318" s="290"/>
      <c r="N318" s="290"/>
    </row>
    <row r="319" customFormat="false" ht="12.75" hidden="false" customHeight="false" outlineLevel="0" collapsed="false">
      <c r="A319" s="22" t="n">
        <v>599</v>
      </c>
      <c r="B319" s="22" t="s">
        <v>155</v>
      </c>
      <c r="C319" s="27" t="n">
        <v>0</v>
      </c>
      <c r="D319" s="22" t="n">
        <v>1553</v>
      </c>
      <c r="E319" s="22" t="s">
        <v>157</v>
      </c>
      <c r="F319" s="22" t="s">
        <v>2</v>
      </c>
      <c r="G319" s="22" t="s">
        <v>162</v>
      </c>
      <c r="H319" s="22" t="n">
        <v>0</v>
      </c>
      <c r="I319" s="286" t="n">
        <f aca="false">[14]Acc_Cash!H233</f>
        <v>0</v>
      </c>
      <c r="J319" s="290" t="n">
        <f aca="false">H319-I319</f>
        <v>0</v>
      </c>
      <c r="L319" s="290"/>
      <c r="N319" s="290"/>
    </row>
    <row r="320" customFormat="false" ht="12.75" hidden="false" customHeight="false" outlineLevel="0" collapsed="false">
      <c r="A320" s="22" t="n">
        <v>600</v>
      </c>
      <c r="B320" s="22" t="s">
        <v>155</v>
      </c>
      <c r="C320" s="27" t="n">
        <v>0</v>
      </c>
      <c r="D320" s="22" t="n">
        <v>1554</v>
      </c>
      <c r="E320" s="22" t="s">
        <v>157</v>
      </c>
      <c r="F320" s="22" t="s">
        <v>2</v>
      </c>
      <c r="G320" s="22" t="s">
        <v>233</v>
      </c>
      <c r="H320" s="22" t="n">
        <v>0</v>
      </c>
      <c r="I320" s="286" t="n">
        <f aca="false">[14]Acc_Cash!H302</f>
        <v>0</v>
      </c>
      <c r="J320" s="290" t="n">
        <f aca="false">H320-I320</f>
        <v>0</v>
      </c>
      <c r="L320" s="290"/>
      <c r="N320" s="290"/>
    </row>
    <row r="321" customFormat="false" ht="12.75" hidden="false" customHeight="false" outlineLevel="0" collapsed="false">
      <c r="A321" s="22" t="n">
        <v>601</v>
      </c>
      <c r="B321" s="22" t="s">
        <v>155</v>
      </c>
      <c r="C321" s="27" t="n">
        <v>0</v>
      </c>
      <c r="D321" s="22" t="n">
        <v>1555</v>
      </c>
      <c r="E321" s="22" t="s">
        <v>157</v>
      </c>
      <c r="F321" s="22" t="s">
        <v>2</v>
      </c>
      <c r="G321" s="22" t="s">
        <v>242</v>
      </c>
      <c r="H321" s="22" t="n">
        <v>0</v>
      </c>
      <c r="I321" s="286" t="n">
        <f aca="false">[14]Acc_Cash!H374</f>
        <v>0</v>
      </c>
      <c r="J321" s="290" t="n">
        <f aca="false">H321-I321</f>
        <v>0</v>
      </c>
      <c r="L321" s="290"/>
      <c r="N321" s="290"/>
    </row>
    <row r="322" customFormat="false" ht="12.75" hidden="false" customHeight="false" outlineLevel="0" collapsed="false">
      <c r="A322" s="22" t="n">
        <v>602</v>
      </c>
      <c r="B322" s="22" t="s">
        <v>155</v>
      </c>
      <c r="C322" s="27" t="n">
        <v>0</v>
      </c>
      <c r="D322" s="22" t="n">
        <v>1556</v>
      </c>
      <c r="E322" s="22" t="s">
        <v>157</v>
      </c>
      <c r="F322" s="22" t="s">
        <v>2</v>
      </c>
      <c r="G322" s="22" t="s">
        <v>244</v>
      </c>
      <c r="H322" s="22" t="n">
        <v>0</v>
      </c>
      <c r="I322" s="286" t="n">
        <f aca="false">[14]Acc_Cash!H234</f>
        <v>0</v>
      </c>
      <c r="J322" s="290" t="n">
        <f aca="false">H322-I322</f>
        <v>0</v>
      </c>
      <c r="L322" s="290"/>
      <c r="N322" s="290"/>
    </row>
    <row r="323" customFormat="false" ht="12.75" hidden="false" customHeight="false" outlineLevel="0" collapsed="false">
      <c r="A323" s="22" t="n">
        <v>603</v>
      </c>
      <c r="B323" s="22" t="s">
        <v>155</v>
      </c>
      <c r="C323" s="27" t="n">
        <v>0</v>
      </c>
      <c r="D323" s="22" t="n">
        <v>1557</v>
      </c>
      <c r="E323" s="22" t="s">
        <v>157</v>
      </c>
      <c r="F323" s="22" t="s">
        <v>2</v>
      </c>
      <c r="G323" s="22" t="s">
        <v>253</v>
      </c>
      <c r="H323" s="22" t="n">
        <v>0</v>
      </c>
      <c r="I323" s="286" t="n">
        <f aca="false">[14]Acc_Cash!H303</f>
        <v>0</v>
      </c>
      <c r="J323" s="290" t="n">
        <f aca="false">H323-I323</f>
        <v>0</v>
      </c>
      <c r="L323" s="290"/>
      <c r="N323" s="290"/>
    </row>
    <row r="324" customFormat="false" ht="12.75" hidden="false" customHeight="false" outlineLevel="0" collapsed="false">
      <c r="A324" s="22" t="n">
        <v>604</v>
      </c>
      <c r="B324" s="22" t="s">
        <v>155</v>
      </c>
      <c r="C324" s="27" t="n">
        <v>0</v>
      </c>
      <c r="D324" s="22" t="n">
        <v>1558</v>
      </c>
      <c r="E324" s="22" t="s">
        <v>157</v>
      </c>
      <c r="F324" s="22" t="s">
        <v>2</v>
      </c>
      <c r="G324" s="22" t="s">
        <v>295</v>
      </c>
      <c r="H324" s="22" t="n">
        <v>0</v>
      </c>
      <c r="I324" s="286" t="n">
        <f aca="false">[14]Acc_Cash!H407</f>
        <v>0</v>
      </c>
      <c r="J324" s="290" t="n">
        <f aca="false">H324-I324</f>
        <v>0</v>
      </c>
      <c r="L324" s="290"/>
      <c r="N324" s="290"/>
    </row>
    <row r="325" customFormat="false" ht="12.75" hidden="false" customHeight="false" outlineLevel="0" collapsed="false">
      <c r="A325" s="22" t="n">
        <v>605</v>
      </c>
      <c r="B325" s="22" t="s">
        <v>155</v>
      </c>
      <c r="C325" s="27" t="n">
        <v>0</v>
      </c>
      <c r="D325" s="22" t="n">
        <v>1559</v>
      </c>
      <c r="E325" s="22" t="s">
        <v>157</v>
      </c>
      <c r="F325" s="22" t="s">
        <v>2</v>
      </c>
      <c r="G325" s="22" t="s">
        <v>299</v>
      </c>
      <c r="H325" s="22" t="n">
        <v>0</v>
      </c>
      <c r="I325" s="286" t="n">
        <f aca="false">[14]Acc_Cash!H136</f>
        <v>0</v>
      </c>
      <c r="J325" s="290" t="n">
        <f aca="false">H325-I325</f>
        <v>0</v>
      </c>
      <c r="L325" s="290"/>
      <c r="N325" s="290"/>
    </row>
    <row r="326" customFormat="false" ht="12.75" hidden="false" customHeight="false" outlineLevel="0" collapsed="false">
      <c r="A326" s="22" t="n">
        <v>606</v>
      </c>
      <c r="B326" s="22" t="s">
        <v>155</v>
      </c>
      <c r="C326" s="27" t="n">
        <v>0</v>
      </c>
      <c r="D326" s="22" t="n">
        <v>1560</v>
      </c>
      <c r="E326" s="22" t="s">
        <v>157</v>
      </c>
      <c r="F326" s="22" t="s">
        <v>2</v>
      </c>
      <c r="G326" s="22" t="s">
        <v>306</v>
      </c>
      <c r="H326" s="22" t="n">
        <v>0</v>
      </c>
      <c r="I326" s="286" t="n">
        <f aca="false">[14]Acc_Cash!H140</f>
        <v>0</v>
      </c>
      <c r="J326" s="290" t="n">
        <f aca="false">H326-I326</f>
        <v>0</v>
      </c>
      <c r="L326" s="290"/>
      <c r="N326" s="290"/>
    </row>
    <row r="327" customFormat="false" ht="12.75" hidden="false" customHeight="false" outlineLevel="0" collapsed="false">
      <c r="A327" s="22" t="n">
        <v>607</v>
      </c>
      <c r="B327" s="22" t="s">
        <v>155</v>
      </c>
      <c r="C327" s="27" t="n">
        <v>0</v>
      </c>
      <c r="D327" s="22" t="n">
        <v>1561</v>
      </c>
      <c r="E327" s="22" t="s">
        <v>157</v>
      </c>
      <c r="F327" s="22" t="s">
        <v>2</v>
      </c>
      <c r="G327" s="22" t="s">
        <v>200</v>
      </c>
      <c r="H327" s="22" t="n">
        <v>0</v>
      </c>
      <c r="I327" s="286" t="n">
        <f aca="false">[14]Acc_Cash!H106</f>
        <v>-8944.4</v>
      </c>
      <c r="J327" s="290" t="n">
        <f aca="false">H327-I327</f>
        <v>8944.4</v>
      </c>
      <c r="L327" s="290"/>
      <c r="N327" s="290"/>
    </row>
    <row r="328" customFormat="false" ht="12.75" hidden="false" customHeight="false" outlineLevel="0" collapsed="false">
      <c r="A328" s="22" t="n">
        <v>608</v>
      </c>
      <c r="B328" s="22" t="s">
        <v>155</v>
      </c>
      <c r="C328" s="27" t="n">
        <v>0</v>
      </c>
      <c r="D328" s="22" t="n">
        <v>1562</v>
      </c>
      <c r="E328" s="22" t="s">
        <v>157</v>
      </c>
      <c r="F328" s="22" t="s">
        <v>2</v>
      </c>
      <c r="G328" s="22" t="s">
        <v>332</v>
      </c>
      <c r="H328" s="22" t="n">
        <v>0</v>
      </c>
      <c r="I328" s="286" t="n">
        <f aca="false">[14]Acc_Cash!H235</f>
        <v>0</v>
      </c>
      <c r="J328" s="290" t="n">
        <f aca="false">H328-I328</f>
        <v>0</v>
      </c>
      <c r="L328" s="290"/>
      <c r="N328" s="290"/>
    </row>
    <row r="329" customFormat="false" ht="12.75" hidden="false" customHeight="false" outlineLevel="0" collapsed="false">
      <c r="A329" s="22" t="n">
        <v>609</v>
      </c>
      <c r="B329" s="22" t="s">
        <v>155</v>
      </c>
      <c r="C329" s="27" t="n">
        <v>0</v>
      </c>
      <c r="D329" s="22" t="n">
        <v>1563</v>
      </c>
      <c r="E329" s="22" t="s">
        <v>157</v>
      </c>
      <c r="F329" s="22" t="s">
        <v>2</v>
      </c>
      <c r="G329" s="22" t="s">
        <v>334</v>
      </c>
      <c r="H329" s="22" t="n">
        <v>0</v>
      </c>
      <c r="I329" s="286" t="n">
        <f aca="false">[14]Acc_Cash!H304</f>
        <v>0</v>
      </c>
      <c r="J329" s="290" t="n">
        <f aca="false">H329-I329</f>
        <v>0</v>
      </c>
      <c r="L329" s="290"/>
      <c r="N329" s="290"/>
    </row>
    <row r="330" customFormat="false" ht="12.75" hidden="false" customHeight="false" outlineLevel="0" collapsed="false">
      <c r="A330" s="22" t="n">
        <v>610</v>
      </c>
      <c r="B330" s="22" t="s">
        <v>155</v>
      </c>
      <c r="C330" s="27" t="n">
        <v>0</v>
      </c>
      <c r="D330" s="22" t="n">
        <v>1564</v>
      </c>
      <c r="E330" s="22" t="s">
        <v>157</v>
      </c>
      <c r="F330" s="22" t="s">
        <v>2</v>
      </c>
      <c r="G330" s="22" t="s">
        <v>335</v>
      </c>
      <c r="H330" s="22" t="n">
        <v>0</v>
      </c>
      <c r="I330" s="286" t="n">
        <f aca="false">[14]Acc_Cash!H236</f>
        <v>0</v>
      </c>
      <c r="J330" s="290" t="n">
        <f aca="false">H330-I330</f>
        <v>0</v>
      </c>
      <c r="L330" s="290"/>
      <c r="N330" s="290"/>
    </row>
    <row r="331" customFormat="false" ht="12.75" hidden="false" customHeight="false" outlineLevel="0" collapsed="false">
      <c r="A331" s="22" t="n">
        <v>611</v>
      </c>
      <c r="B331" s="22" t="s">
        <v>155</v>
      </c>
      <c r="C331" s="27" t="n">
        <v>0</v>
      </c>
      <c r="D331" s="22" t="n">
        <v>1565</v>
      </c>
      <c r="E331" s="22" t="s">
        <v>157</v>
      </c>
      <c r="F331" s="22" t="s">
        <v>2</v>
      </c>
      <c r="G331" s="22" t="s">
        <v>336</v>
      </c>
      <c r="H331" s="22" t="n">
        <v>0</v>
      </c>
      <c r="I331" s="286" t="n">
        <f aca="false">[14]Acc_Cash!H339</f>
        <v>0</v>
      </c>
      <c r="J331" s="290" t="n">
        <f aca="false">H331-I331</f>
        <v>0</v>
      </c>
      <c r="L331" s="290"/>
      <c r="N331" s="290"/>
    </row>
    <row r="332" customFormat="false" ht="12.75" hidden="false" customHeight="false" outlineLevel="0" collapsed="false">
      <c r="A332" s="22" t="n">
        <v>612</v>
      </c>
      <c r="B332" s="22" t="s">
        <v>155</v>
      </c>
      <c r="C332" s="27" t="n">
        <v>0</v>
      </c>
      <c r="D332" s="22" t="n">
        <v>1566</v>
      </c>
      <c r="E332" s="22" t="s">
        <v>157</v>
      </c>
      <c r="F332" s="22" t="s">
        <v>2</v>
      </c>
      <c r="G332" s="22" t="s">
        <v>339</v>
      </c>
      <c r="H332" s="22" t="n">
        <v>0</v>
      </c>
      <c r="I332" s="286" t="n">
        <f aca="false">[14]Acc_Cash!H237</f>
        <v>0</v>
      </c>
      <c r="J332" s="290" t="n">
        <f aca="false">H332-I332</f>
        <v>0</v>
      </c>
      <c r="L332" s="290"/>
      <c r="N332" s="290"/>
    </row>
    <row r="333" customFormat="false" ht="12.75" hidden="false" customHeight="false" outlineLevel="0" collapsed="false">
      <c r="A333" s="22" t="n">
        <v>613</v>
      </c>
      <c r="B333" s="22" t="s">
        <v>155</v>
      </c>
      <c r="C333" s="27" t="n">
        <v>0</v>
      </c>
      <c r="D333" s="22" t="n">
        <v>1567</v>
      </c>
      <c r="E333" s="22" t="s">
        <v>157</v>
      </c>
      <c r="F333" s="22" t="s">
        <v>2</v>
      </c>
      <c r="G333" s="22" t="s">
        <v>342</v>
      </c>
      <c r="H333" s="22" t="n">
        <v>0</v>
      </c>
      <c r="I333" s="286" t="n">
        <f aca="false">[14]Acc_Cash!H305</f>
        <v>0</v>
      </c>
      <c r="J333" s="290" t="n">
        <f aca="false">H333-I333</f>
        <v>0</v>
      </c>
      <c r="L333" s="290"/>
      <c r="N333" s="290"/>
    </row>
    <row r="334" customFormat="false" ht="12.75" hidden="false" customHeight="false" outlineLevel="0" collapsed="false">
      <c r="A334" s="22" t="n">
        <v>614</v>
      </c>
      <c r="B334" s="22" t="s">
        <v>155</v>
      </c>
      <c r="C334" s="27" t="n">
        <v>0</v>
      </c>
      <c r="D334" s="22" t="n">
        <v>1568</v>
      </c>
      <c r="E334" s="22" t="s">
        <v>157</v>
      </c>
      <c r="F334" s="22" t="s">
        <v>2</v>
      </c>
      <c r="G334" s="22" t="s">
        <v>357</v>
      </c>
      <c r="H334" s="22" t="n">
        <v>0</v>
      </c>
      <c r="I334" s="286" t="n">
        <f aca="false">[14]Acc_Cash!H364</f>
        <v>0</v>
      </c>
      <c r="J334" s="290" t="n">
        <f aca="false">H334-I334</f>
        <v>0</v>
      </c>
      <c r="L334" s="290"/>
      <c r="N334" s="290"/>
    </row>
    <row r="335" customFormat="false" ht="12.75" hidden="false" customHeight="false" outlineLevel="0" collapsed="false">
      <c r="A335" s="22" t="n">
        <v>615</v>
      </c>
      <c r="B335" s="22" t="s">
        <v>155</v>
      </c>
      <c r="C335" s="27" t="n">
        <v>0</v>
      </c>
      <c r="D335" s="22" t="n">
        <v>1569</v>
      </c>
      <c r="E335" s="22" t="s">
        <v>157</v>
      </c>
      <c r="F335" s="22" t="s">
        <v>2</v>
      </c>
      <c r="G335" s="22" t="s">
        <v>377</v>
      </c>
      <c r="H335" s="22" t="n">
        <v>0</v>
      </c>
      <c r="I335" s="286" t="n">
        <f aca="false">[14]Acc_Cash!H238</f>
        <v>0</v>
      </c>
      <c r="J335" s="290" t="n">
        <f aca="false">H335-I335</f>
        <v>0</v>
      </c>
      <c r="L335" s="290"/>
      <c r="N335" s="290"/>
    </row>
    <row r="336" customFormat="false" ht="12.75" hidden="false" customHeight="false" outlineLevel="0" collapsed="false">
      <c r="A336" s="22" t="n">
        <v>616</v>
      </c>
      <c r="B336" s="22" t="s">
        <v>155</v>
      </c>
      <c r="C336" s="27" t="n">
        <v>0</v>
      </c>
      <c r="D336" s="22" t="n">
        <v>1570</v>
      </c>
      <c r="E336" s="22" t="s">
        <v>157</v>
      </c>
      <c r="F336" s="22" t="s">
        <v>2</v>
      </c>
      <c r="G336" s="22" t="s">
        <v>385</v>
      </c>
      <c r="H336" s="22" t="n">
        <v>0</v>
      </c>
      <c r="I336" s="286" t="n">
        <f aca="false">[14]Acc_Cash!H340</f>
        <v>0</v>
      </c>
      <c r="J336" s="290" t="n">
        <f aca="false">H336-I336</f>
        <v>0</v>
      </c>
      <c r="L336" s="290"/>
      <c r="N336" s="290"/>
    </row>
    <row r="337" customFormat="false" ht="12.75" hidden="false" customHeight="false" outlineLevel="0" collapsed="false">
      <c r="A337" s="22" t="n">
        <v>617</v>
      </c>
      <c r="B337" s="22" t="s">
        <v>155</v>
      </c>
      <c r="C337" s="27" t="n">
        <v>0</v>
      </c>
      <c r="D337" s="22" t="n">
        <v>1571</v>
      </c>
      <c r="E337" s="22" t="s">
        <v>157</v>
      </c>
      <c r="F337" s="22" t="s">
        <v>2</v>
      </c>
      <c r="G337" s="22" t="s">
        <v>388</v>
      </c>
      <c r="H337" s="22" t="n">
        <v>0</v>
      </c>
      <c r="I337" s="286" t="n">
        <f aca="false">[14]Acc_Cash!H31</f>
        <v>71555.6</v>
      </c>
      <c r="J337" s="290" t="n">
        <f aca="false">H337-I337</f>
        <v>-71555.6</v>
      </c>
      <c r="L337" s="290"/>
      <c r="N337" s="290"/>
    </row>
    <row r="338" customFormat="false" ht="12.75" hidden="false" customHeight="false" outlineLevel="0" collapsed="false">
      <c r="A338" s="22" t="n">
        <v>618</v>
      </c>
      <c r="B338" s="22" t="s">
        <v>155</v>
      </c>
      <c r="C338" s="27" t="n">
        <v>0</v>
      </c>
      <c r="D338" s="22" t="n">
        <v>1572</v>
      </c>
      <c r="E338" s="22" t="s">
        <v>157</v>
      </c>
      <c r="F338" s="22" t="s">
        <v>2</v>
      </c>
      <c r="G338" s="22" t="s">
        <v>392</v>
      </c>
      <c r="H338" s="22" t="n">
        <v>0</v>
      </c>
      <c r="I338" s="286" t="n">
        <f aca="false">[14]Acc_Cash!H239</f>
        <v>0</v>
      </c>
      <c r="J338" s="290" t="n">
        <f aca="false">H338-I338</f>
        <v>0</v>
      </c>
      <c r="L338" s="290"/>
      <c r="N338" s="290"/>
    </row>
    <row r="339" customFormat="false" ht="12.75" hidden="false" customHeight="false" outlineLevel="0" collapsed="false">
      <c r="A339" s="22" t="n">
        <v>619</v>
      </c>
      <c r="B339" s="22" t="s">
        <v>155</v>
      </c>
      <c r="C339" s="27" t="n">
        <v>0</v>
      </c>
      <c r="D339" s="22" t="n">
        <v>1573</v>
      </c>
      <c r="E339" s="22" t="s">
        <v>157</v>
      </c>
      <c r="F339" s="22" t="s">
        <v>2</v>
      </c>
      <c r="G339" s="22" t="s">
        <v>397</v>
      </c>
      <c r="H339" s="22" t="n">
        <v>0</v>
      </c>
      <c r="I339" s="286" t="n">
        <f aca="false">[14]Acc_Cash!H306</f>
        <v>0</v>
      </c>
      <c r="J339" s="290" t="n">
        <f aca="false">H339-I339</f>
        <v>0</v>
      </c>
      <c r="L339" s="290"/>
      <c r="N339" s="290"/>
    </row>
    <row r="340" customFormat="false" ht="12.75" hidden="false" customHeight="false" outlineLevel="0" collapsed="false">
      <c r="A340" s="22" t="n">
        <v>620</v>
      </c>
      <c r="B340" s="22" t="s">
        <v>155</v>
      </c>
      <c r="C340" s="27" t="n">
        <v>0</v>
      </c>
      <c r="D340" s="22" t="n">
        <v>1574</v>
      </c>
      <c r="E340" s="22" t="s">
        <v>157</v>
      </c>
      <c r="F340" s="22" t="s">
        <v>2</v>
      </c>
      <c r="G340" s="22" t="s">
        <v>411</v>
      </c>
      <c r="H340" s="22" t="n">
        <v>0</v>
      </c>
      <c r="I340" s="286" t="n">
        <f aca="false">[14]Acc_Cash!H240</f>
        <v>0</v>
      </c>
      <c r="J340" s="290" t="n">
        <f aca="false">H340-I340</f>
        <v>0</v>
      </c>
      <c r="L340" s="290"/>
      <c r="N340" s="290"/>
    </row>
    <row r="341" customFormat="false" ht="12.75" hidden="false" customHeight="false" outlineLevel="0" collapsed="false">
      <c r="A341" s="22" t="n">
        <v>621</v>
      </c>
      <c r="B341" s="22" t="s">
        <v>155</v>
      </c>
      <c r="C341" s="27" t="n">
        <v>0</v>
      </c>
      <c r="D341" s="22" t="n">
        <v>1575</v>
      </c>
      <c r="E341" s="22" t="s">
        <v>157</v>
      </c>
      <c r="F341" s="22" t="s">
        <v>2</v>
      </c>
      <c r="G341" s="22" t="s">
        <v>254</v>
      </c>
      <c r="H341" s="22" t="n">
        <v>0</v>
      </c>
      <c r="I341" s="286" t="n">
        <f aca="false">[14]Acc_Cash!H307</f>
        <v>0</v>
      </c>
      <c r="J341" s="290" t="n">
        <f aca="false">H341-I341</f>
        <v>0</v>
      </c>
      <c r="L341" s="290"/>
      <c r="N341" s="290"/>
    </row>
    <row r="342" customFormat="false" ht="12.75" hidden="false" customHeight="false" outlineLevel="0" collapsed="false">
      <c r="A342" s="22" t="n">
        <v>622</v>
      </c>
      <c r="B342" s="22" t="s">
        <v>155</v>
      </c>
      <c r="C342" s="27" t="n">
        <v>0</v>
      </c>
      <c r="D342" s="22" t="n">
        <v>1576</v>
      </c>
      <c r="E342" s="22" t="s">
        <v>157</v>
      </c>
      <c r="F342" s="22" t="s">
        <v>2</v>
      </c>
      <c r="G342" s="22" t="s">
        <v>246</v>
      </c>
      <c r="H342" s="22" t="n">
        <v>0</v>
      </c>
      <c r="I342" s="286" t="n">
        <f aca="false">[14]Acc_Cash!H350</f>
        <v>0</v>
      </c>
      <c r="J342" s="290" t="n">
        <f aca="false">H342-I342</f>
        <v>0</v>
      </c>
      <c r="L342" s="290"/>
      <c r="N342" s="290"/>
    </row>
    <row r="343" customFormat="false" ht="12.75" hidden="false" customHeight="false" outlineLevel="0" collapsed="false">
      <c r="A343" s="22" t="n">
        <v>623</v>
      </c>
      <c r="B343" s="22" t="s">
        <v>155</v>
      </c>
      <c r="C343" s="27" t="n">
        <v>0</v>
      </c>
      <c r="D343" s="22" t="n">
        <v>1577</v>
      </c>
      <c r="E343" s="22" t="s">
        <v>157</v>
      </c>
      <c r="F343" s="22" t="s">
        <v>2</v>
      </c>
      <c r="G343" s="22" t="s">
        <v>372</v>
      </c>
      <c r="H343" s="22" t="n">
        <v>0</v>
      </c>
      <c r="I343" s="286" t="n">
        <f aca="false">[14]Acc_Cash!H355</f>
        <v>0</v>
      </c>
      <c r="J343" s="290" t="n">
        <f aca="false">H343-I343</f>
        <v>0</v>
      </c>
      <c r="L343" s="290"/>
      <c r="N343" s="290"/>
    </row>
    <row r="344" customFormat="false" ht="12.75" hidden="false" customHeight="false" outlineLevel="0" collapsed="false">
      <c r="A344" s="22" t="n">
        <v>624</v>
      </c>
      <c r="B344" s="22" t="s">
        <v>155</v>
      </c>
      <c r="C344" s="27" t="n">
        <v>0</v>
      </c>
      <c r="D344" s="22" t="n">
        <v>1503</v>
      </c>
      <c r="E344" s="22" t="s">
        <v>157</v>
      </c>
      <c r="F344" s="22" t="s">
        <v>2</v>
      </c>
      <c r="G344" s="22" t="s">
        <v>290</v>
      </c>
      <c r="H344" s="22" t="n">
        <v>0</v>
      </c>
      <c r="I344" s="286" t="n">
        <f aca="false">[14]Acc_Cash!H241</f>
        <v>0</v>
      </c>
      <c r="J344" s="290" t="n">
        <f aca="false">H344-I344</f>
        <v>0</v>
      </c>
      <c r="L344" s="290"/>
      <c r="N344" s="290"/>
    </row>
    <row r="345" customFormat="false" ht="12.75" hidden="false" customHeight="false" outlineLevel="0" collapsed="false">
      <c r="A345" s="22" t="n">
        <v>625</v>
      </c>
      <c r="B345" s="22" t="s">
        <v>155</v>
      </c>
      <c r="C345" s="27" t="n">
        <v>0</v>
      </c>
      <c r="D345" s="22" t="n">
        <v>1524</v>
      </c>
      <c r="E345" s="22" t="s">
        <v>157</v>
      </c>
      <c r="F345" s="22" t="s">
        <v>2</v>
      </c>
      <c r="G345" s="22" t="s">
        <v>356</v>
      </c>
      <c r="H345" s="22" t="n">
        <v>0</v>
      </c>
      <c r="I345" s="286" t="n">
        <f aca="false">[14]Acc_Cash!H341</f>
        <v>0</v>
      </c>
      <c r="J345" s="290" t="n">
        <f aca="false">H345-I345</f>
        <v>0</v>
      </c>
      <c r="L345" s="290"/>
      <c r="N345" s="290"/>
    </row>
    <row r="346" customFormat="false" ht="12.75" hidden="false" customHeight="false" outlineLevel="0" collapsed="false">
      <c r="A346" s="22" t="n">
        <v>626</v>
      </c>
      <c r="B346" s="22" t="s">
        <v>155</v>
      </c>
      <c r="C346" s="27" t="n">
        <v>0</v>
      </c>
      <c r="D346" s="22" t="n">
        <v>1527</v>
      </c>
      <c r="E346" s="22" t="s">
        <v>157</v>
      </c>
      <c r="F346" s="22" t="s">
        <v>2</v>
      </c>
      <c r="G346" s="22" t="s">
        <v>366</v>
      </c>
      <c r="H346" s="22" t="n">
        <v>0</v>
      </c>
      <c r="I346" s="286" t="n">
        <f aca="false">[14]Acc_Cash!H410</f>
        <v>0</v>
      </c>
      <c r="J346" s="290" t="n">
        <f aca="false">H346-I346</f>
        <v>0</v>
      </c>
      <c r="L346" s="290"/>
      <c r="N346" s="290"/>
    </row>
    <row r="347" customFormat="false" ht="12.75" hidden="false" customHeight="false" outlineLevel="0" collapsed="false">
      <c r="A347" s="22" t="n">
        <v>627</v>
      </c>
      <c r="B347" s="22" t="s">
        <v>155</v>
      </c>
      <c r="C347" s="27" t="n">
        <v>0</v>
      </c>
      <c r="D347" s="22" t="n">
        <v>1537</v>
      </c>
      <c r="E347" s="22" t="s">
        <v>157</v>
      </c>
      <c r="F347" s="22" t="s">
        <v>2</v>
      </c>
      <c r="G347" s="22" t="s">
        <v>391</v>
      </c>
      <c r="H347" s="22" t="n">
        <v>0</v>
      </c>
      <c r="I347" s="286" t="n">
        <f aca="false">[14]Acc_Cash!H38</f>
        <v>25555.6</v>
      </c>
      <c r="J347" s="290" t="n">
        <f aca="false">H347-I347</f>
        <v>-25555.6</v>
      </c>
      <c r="L347" s="290"/>
      <c r="N347" s="290"/>
    </row>
    <row r="348" customFormat="false" ht="12.75" hidden="false" customHeight="false" outlineLevel="0" collapsed="false">
      <c r="A348" s="22" t="n">
        <v>628</v>
      </c>
      <c r="B348" s="22" t="s">
        <v>155</v>
      </c>
      <c r="C348" s="27" t="n">
        <v>0</v>
      </c>
      <c r="D348" s="22" t="n">
        <v>1549</v>
      </c>
      <c r="E348" s="22" t="s">
        <v>157</v>
      </c>
      <c r="F348" s="22" t="s">
        <v>2</v>
      </c>
      <c r="G348" s="22" t="s">
        <v>407</v>
      </c>
      <c r="H348" s="22" t="n">
        <v>0</v>
      </c>
      <c r="I348" s="286" t="n">
        <f aca="false">[14]Acc_Cash!H39</f>
        <v>-16100</v>
      </c>
      <c r="J348" s="290" t="n">
        <f aca="false">H348-I348</f>
        <v>16100</v>
      </c>
      <c r="L348" s="290"/>
      <c r="N348" s="290"/>
    </row>
    <row r="349" customFormat="false" ht="12.75" hidden="false" customHeight="false" outlineLevel="0" collapsed="false">
      <c r="A349" s="22" t="n">
        <v>629</v>
      </c>
      <c r="B349" s="22" t="s">
        <v>155</v>
      </c>
      <c r="C349" s="27" t="n">
        <v>0</v>
      </c>
      <c r="D349" s="22" t="n">
        <v>1309</v>
      </c>
      <c r="E349" s="22" t="s">
        <v>104</v>
      </c>
      <c r="F349" s="22" t="s">
        <v>2</v>
      </c>
      <c r="G349" s="22" t="s">
        <v>290</v>
      </c>
      <c r="H349" s="22" t="n">
        <v>0</v>
      </c>
      <c r="I349" s="286" t="n">
        <f aca="false">[14]Acc_Cash!H74</f>
        <v>30155.6</v>
      </c>
      <c r="J349" s="290" t="n">
        <f aca="false">H349-I349</f>
        <v>-30155.6</v>
      </c>
      <c r="L349" s="290"/>
      <c r="N349" s="290"/>
    </row>
    <row r="350" customFormat="false" ht="12.75" hidden="false" customHeight="false" outlineLevel="0" collapsed="false">
      <c r="A350" s="22" t="n">
        <v>630</v>
      </c>
      <c r="B350" s="22" t="s">
        <v>155</v>
      </c>
      <c r="C350" s="27" t="n">
        <v>0</v>
      </c>
      <c r="D350" s="22" t="n">
        <v>1342</v>
      </c>
      <c r="E350" s="22" t="s">
        <v>104</v>
      </c>
      <c r="F350" s="22" t="s">
        <v>2</v>
      </c>
      <c r="G350" s="22" t="s">
        <v>356</v>
      </c>
      <c r="H350" s="22" t="n">
        <v>0</v>
      </c>
      <c r="I350" s="286" t="n">
        <f aca="false">[14]Acc_Cash!H146</f>
        <v>0</v>
      </c>
      <c r="J350" s="290" t="n">
        <f aca="false">H350-I350</f>
        <v>0</v>
      </c>
      <c r="L350" s="290"/>
      <c r="N350" s="290"/>
    </row>
    <row r="351" customFormat="false" ht="12.75" hidden="false" customHeight="false" outlineLevel="0" collapsed="false">
      <c r="A351" s="22" t="n">
        <v>631</v>
      </c>
      <c r="B351" s="22" t="s">
        <v>155</v>
      </c>
      <c r="C351" s="27" t="n">
        <v>0</v>
      </c>
      <c r="D351" s="22" t="n">
        <v>1346</v>
      </c>
      <c r="E351" s="22" t="s">
        <v>104</v>
      </c>
      <c r="F351" s="22" t="s">
        <v>2</v>
      </c>
      <c r="G351" s="22" t="s">
        <v>366</v>
      </c>
      <c r="H351" s="22" t="n">
        <v>0</v>
      </c>
      <c r="I351" s="286" t="n">
        <f aca="false">[14]Acc_Cash!H242</f>
        <v>0</v>
      </c>
      <c r="J351" s="290" t="n">
        <f aca="false">H351-I351</f>
        <v>0</v>
      </c>
      <c r="L351" s="290"/>
      <c r="N351" s="290"/>
    </row>
    <row r="352" customFormat="false" ht="12.75" hidden="false" customHeight="false" outlineLevel="0" collapsed="false">
      <c r="A352" s="22" t="n">
        <v>632</v>
      </c>
      <c r="B352" s="22" t="s">
        <v>155</v>
      </c>
      <c r="C352" s="27" t="n">
        <v>0</v>
      </c>
      <c r="D352" s="22" t="n">
        <v>1361</v>
      </c>
      <c r="E352" s="22" t="s">
        <v>104</v>
      </c>
      <c r="F352" s="22" t="s">
        <v>2</v>
      </c>
      <c r="G352" s="22" t="s">
        <v>391</v>
      </c>
      <c r="H352" s="22" t="n">
        <v>0</v>
      </c>
      <c r="I352" s="286" t="n">
        <f aca="false">[14]Acc_Cash!H308</f>
        <v>0</v>
      </c>
      <c r="J352" s="290" t="n">
        <f aca="false">H352-I352</f>
        <v>0</v>
      </c>
      <c r="L352" s="290"/>
      <c r="N352" s="290"/>
    </row>
    <row r="353" customFormat="false" ht="12.75" hidden="false" customHeight="false" outlineLevel="0" collapsed="false">
      <c r="A353" s="22" t="n">
        <v>633</v>
      </c>
      <c r="B353" s="22" t="s">
        <v>155</v>
      </c>
      <c r="C353" s="27" t="n">
        <v>0</v>
      </c>
      <c r="D353" s="22" t="n">
        <v>1370</v>
      </c>
      <c r="E353" s="22" t="s">
        <v>104</v>
      </c>
      <c r="F353" s="22" t="s">
        <v>2</v>
      </c>
      <c r="G353" s="22" t="s">
        <v>407</v>
      </c>
      <c r="H353" s="22" t="n">
        <v>0</v>
      </c>
      <c r="I353" s="286" t="n">
        <f aca="false">[14]Acc_Cash!H376</f>
        <v>0</v>
      </c>
      <c r="J353" s="290" t="n">
        <f aca="false">H353-I353</f>
        <v>0</v>
      </c>
      <c r="L353" s="290"/>
      <c r="N353" s="290"/>
    </row>
    <row r="354" customFormat="false" ht="12.75" hidden="false" customHeight="false" outlineLevel="0" collapsed="false">
      <c r="A354" s="22" t="n">
        <v>634</v>
      </c>
      <c r="B354" s="22" t="s">
        <v>155</v>
      </c>
      <c r="C354" s="27" t="n">
        <v>0</v>
      </c>
      <c r="D354" s="22" t="n">
        <v>1580</v>
      </c>
      <c r="E354" s="22" t="s">
        <v>157</v>
      </c>
      <c r="F354" s="22" t="s">
        <v>2</v>
      </c>
      <c r="G354" s="22" t="s">
        <v>149</v>
      </c>
      <c r="H354" s="22" t="n">
        <v>0</v>
      </c>
      <c r="I354" s="286" t="n">
        <f aca="false">[14]Acc_Cash!H403</f>
        <v>0</v>
      </c>
      <c r="J354" s="290" t="n">
        <f aca="false">H354-I354</f>
        <v>0</v>
      </c>
      <c r="L354" s="290"/>
      <c r="N354" s="290"/>
    </row>
    <row r="355" customFormat="false" ht="12.75" hidden="false" customHeight="false" outlineLevel="0" collapsed="false">
      <c r="A355" s="22" t="n">
        <v>635</v>
      </c>
      <c r="B355" s="22" t="s">
        <v>155</v>
      </c>
      <c r="C355" s="27" t="n">
        <v>0</v>
      </c>
      <c r="D355" s="22" t="n">
        <v>1581</v>
      </c>
      <c r="E355" s="22" t="s">
        <v>104</v>
      </c>
      <c r="F355" s="22" t="s">
        <v>2</v>
      </c>
      <c r="G355" s="22" t="s">
        <v>209</v>
      </c>
      <c r="H355" s="22" t="n">
        <v>0</v>
      </c>
      <c r="I355" s="286" t="n">
        <f aca="false">[14]Acc_Cash!H40</f>
        <v>28860.7</v>
      </c>
      <c r="J355" s="290" t="n">
        <f aca="false">H355-I355</f>
        <v>-28860.7</v>
      </c>
      <c r="L355" s="290"/>
      <c r="N355" s="290"/>
    </row>
    <row r="356" customFormat="false" ht="12.75" hidden="false" customHeight="false" outlineLevel="0" collapsed="false">
      <c r="A356" s="22" t="n">
        <v>636</v>
      </c>
      <c r="B356" s="22" t="s">
        <v>155</v>
      </c>
      <c r="C356" s="27" t="n">
        <v>0</v>
      </c>
      <c r="D356" s="22" t="n">
        <v>1582</v>
      </c>
      <c r="E356" s="22" t="s">
        <v>157</v>
      </c>
      <c r="F356" s="22" t="s">
        <v>2</v>
      </c>
      <c r="G356" s="22" t="s">
        <v>209</v>
      </c>
      <c r="H356" s="22" t="n">
        <v>0</v>
      </c>
      <c r="I356" s="286" t="n">
        <f aca="false">[14]Acc_Cash!H41</f>
        <v>-36291.7</v>
      </c>
      <c r="J356" s="290" t="n">
        <f aca="false">H356-I356</f>
        <v>36291.7</v>
      </c>
      <c r="L356" s="290"/>
      <c r="N356" s="290"/>
    </row>
    <row r="357" customFormat="false" ht="12.75" hidden="false" customHeight="false" outlineLevel="0" collapsed="false">
      <c r="A357" s="22" t="n">
        <v>637</v>
      </c>
      <c r="B357" s="22" t="s">
        <v>155</v>
      </c>
      <c r="C357" s="27" t="n">
        <v>0</v>
      </c>
      <c r="D357" s="22" t="n">
        <v>1583</v>
      </c>
      <c r="E357" s="22" t="s">
        <v>104</v>
      </c>
      <c r="F357" s="22" t="s">
        <v>2</v>
      </c>
      <c r="G357" s="22" t="s">
        <v>277</v>
      </c>
      <c r="H357" s="22" t="n">
        <v>0</v>
      </c>
      <c r="I357" s="286" t="n">
        <f aca="false">[14]Acc_Cash!H42</f>
        <v>23766.7</v>
      </c>
      <c r="J357" s="290" t="n">
        <f aca="false">H357-I357</f>
        <v>-23766.7</v>
      </c>
      <c r="L357" s="290"/>
      <c r="N357" s="290"/>
    </row>
    <row r="358" customFormat="false" ht="12.75" hidden="false" customHeight="false" outlineLevel="0" collapsed="false">
      <c r="A358" s="22" t="n">
        <v>638</v>
      </c>
      <c r="B358" s="22" t="s">
        <v>155</v>
      </c>
      <c r="C358" s="27" t="n">
        <v>30000</v>
      </c>
      <c r="D358" s="22" t="n">
        <v>1584</v>
      </c>
      <c r="E358" s="22" t="s">
        <v>104</v>
      </c>
      <c r="F358" s="22" t="s">
        <v>2</v>
      </c>
      <c r="G358" s="22" t="s">
        <v>231</v>
      </c>
      <c r="H358" s="22" t="n">
        <v>30000</v>
      </c>
      <c r="I358" s="286" t="n">
        <f aca="false">[14]Acc_Cash!H52</f>
        <v>-7301.1</v>
      </c>
      <c r="J358" s="290" t="n">
        <f aca="false">H358-I358</f>
        <v>37301.1</v>
      </c>
      <c r="L358" s="290"/>
      <c r="N358" s="290"/>
    </row>
    <row r="359" customFormat="false" ht="12.75" hidden="false" customHeight="false" outlineLevel="0" collapsed="false">
      <c r="A359" s="22" t="n">
        <v>640</v>
      </c>
      <c r="B359" s="22" t="s">
        <v>272</v>
      </c>
      <c r="C359" s="27" t="n">
        <v>4642.57875</v>
      </c>
      <c r="D359" s="22" t="n">
        <v>1585</v>
      </c>
      <c r="E359" s="22" t="s">
        <v>104</v>
      </c>
      <c r="F359" s="22" t="s">
        <v>2</v>
      </c>
      <c r="G359" s="22" t="s">
        <v>307</v>
      </c>
      <c r="H359" s="22" t="n">
        <v>6576.212799</v>
      </c>
      <c r="I359" s="286" t="n">
        <f aca="false">[14]Acc_Cash!H243</f>
        <v>0</v>
      </c>
      <c r="J359" s="290" t="n">
        <f aca="false">H359-I359</f>
        <v>6576.212799</v>
      </c>
      <c r="L359" s="290"/>
      <c r="N359" s="290"/>
    </row>
    <row r="360" customFormat="false" ht="12.75" hidden="false" customHeight="false" outlineLevel="0" collapsed="false">
      <c r="A360" s="22" t="n">
        <v>641</v>
      </c>
      <c r="B360" s="22" t="s">
        <v>155</v>
      </c>
      <c r="C360" s="27" t="n">
        <v>0</v>
      </c>
      <c r="D360" s="22" t="n">
        <v>1587</v>
      </c>
      <c r="E360" s="22" t="s">
        <v>104</v>
      </c>
      <c r="F360" s="22" t="s">
        <v>2</v>
      </c>
      <c r="G360" s="22" t="s">
        <v>387</v>
      </c>
      <c r="H360" s="22" t="n">
        <v>0</v>
      </c>
      <c r="I360" s="286" t="n">
        <f aca="false">[14]Acc_Cash!H342</f>
        <v>0</v>
      </c>
      <c r="J360" s="290" t="n">
        <f aca="false">H360-I360</f>
        <v>0</v>
      </c>
      <c r="L360" s="290"/>
      <c r="N360" s="290"/>
    </row>
    <row r="361" customFormat="false" ht="12.75" hidden="false" customHeight="false" outlineLevel="0" collapsed="false">
      <c r="A361" s="22" t="n">
        <v>642</v>
      </c>
      <c r="B361" s="22" t="s">
        <v>155</v>
      </c>
      <c r="C361" s="27" t="n">
        <v>0</v>
      </c>
      <c r="D361" s="22" t="n">
        <v>1588</v>
      </c>
      <c r="E361" s="22" t="s">
        <v>104</v>
      </c>
      <c r="F361" s="22" t="s">
        <v>2</v>
      </c>
      <c r="G361" s="22" t="s">
        <v>378</v>
      </c>
      <c r="H361" s="22" t="n">
        <v>0</v>
      </c>
      <c r="I361" s="286" t="n">
        <f aca="false">[14]Acc_Cash!H247</f>
        <v>0</v>
      </c>
      <c r="J361" s="290" t="n">
        <f aca="false">H361-I361</f>
        <v>0</v>
      </c>
      <c r="L361" s="290"/>
      <c r="N361" s="290"/>
    </row>
    <row r="362" customFormat="false" ht="12.75" hidden="false" customHeight="false" outlineLevel="0" collapsed="false">
      <c r="A362" s="22" t="n">
        <v>643</v>
      </c>
      <c r="B362" s="22" t="s">
        <v>272</v>
      </c>
      <c r="C362" s="27" t="n">
        <v>0</v>
      </c>
      <c r="D362" s="22" t="n">
        <v>1586</v>
      </c>
      <c r="E362" s="22" t="s">
        <v>104</v>
      </c>
      <c r="F362" s="22" t="s">
        <v>2</v>
      </c>
      <c r="G362" s="22" t="s">
        <v>308</v>
      </c>
      <c r="H362" s="22" t="n">
        <v>0</v>
      </c>
      <c r="I362" s="286" t="n">
        <f aca="false">[14]Acc_Cash!H312</f>
        <v>0</v>
      </c>
      <c r="J362" s="290" t="n">
        <f aca="false">H362-I362</f>
        <v>0</v>
      </c>
      <c r="L362" s="290"/>
      <c r="N362" s="290"/>
    </row>
    <row r="363" customFormat="false" ht="12.75" hidden="false" customHeight="false" outlineLevel="0" collapsed="false">
      <c r="A363" s="22" t="n">
        <v>644</v>
      </c>
      <c r="B363" s="22" t="s">
        <v>155</v>
      </c>
      <c r="C363" s="27" t="n">
        <v>-358891.815556</v>
      </c>
      <c r="D363" s="22" t="n">
        <v>1590</v>
      </c>
      <c r="E363" s="22" t="s">
        <v>222</v>
      </c>
      <c r="F363" s="22" t="s">
        <v>3</v>
      </c>
      <c r="G363" s="22" t="s">
        <v>346</v>
      </c>
      <c r="H363" s="22" t="n">
        <v>-358891.815556</v>
      </c>
      <c r="I363" s="286" t="n">
        <f aca="false">[14]Acc_Cash!H144</f>
        <v>0</v>
      </c>
      <c r="J363" s="290" t="n">
        <f aca="false">H363-I363</f>
        <v>-358891.815556</v>
      </c>
      <c r="L363" s="290"/>
      <c r="N363" s="290"/>
    </row>
    <row r="364" customFormat="false" ht="12.75" hidden="false" customHeight="false" outlineLevel="0" collapsed="false">
      <c r="A364" s="22" t="n">
        <v>645</v>
      </c>
      <c r="B364" s="22" t="s">
        <v>155</v>
      </c>
      <c r="C364" s="27" t="n">
        <v>358891.815556</v>
      </c>
      <c r="D364" s="22" t="n">
        <v>1591</v>
      </c>
      <c r="E364" s="22" t="s">
        <v>223</v>
      </c>
      <c r="F364" s="22" t="s">
        <v>2</v>
      </c>
      <c r="G364" s="22" t="s">
        <v>346</v>
      </c>
      <c r="H364" s="22" t="n">
        <v>358891.815556</v>
      </c>
      <c r="I364" s="286" t="n">
        <f aca="false">[14]Acc_Cash!H248</f>
        <v>0</v>
      </c>
      <c r="J364" s="290" t="n">
        <f aca="false">H364-I364</f>
        <v>358891.815556</v>
      </c>
      <c r="L364" s="290"/>
      <c r="N364" s="290"/>
    </row>
    <row r="365" customFormat="false" ht="12.75" hidden="false" customHeight="false" outlineLevel="0" collapsed="false">
      <c r="A365" s="22" t="n">
        <v>646</v>
      </c>
      <c r="B365" s="22" t="s">
        <v>155</v>
      </c>
      <c r="C365" s="27" t="n">
        <v>-67875</v>
      </c>
      <c r="D365" s="22" t="n">
        <v>1592</v>
      </c>
      <c r="E365" s="22" t="s">
        <v>222</v>
      </c>
      <c r="F365" s="22" t="s">
        <v>3</v>
      </c>
      <c r="G365" s="22" t="s">
        <v>220</v>
      </c>
      <c r="H365" s="22" t="n">
        <v>-67875</v>
      </c>
      <c r="I365" s="286" t="n">
        <f aca="false">[14]Acc_Cash!H313</f>
        <v>0</v>
      </c>
      <c r="J365" s="290" t="n">
        <f aca="false">H365-I365</f>
        <v>-67875</v>
      </c>
      <c r="L365" s="290"/>
      <c r="N365" s="290"/>
    </row>
    <row r="366" customFormat="false" ht="12.75" hidden="false" customHeight="false" outlineLevel="0" collapsed="false">
      <c r="A366" s="22" t="n">
        <v>647</v>
      </c>
      <c r="B366" s="22" t="s">
        <v>155</v>
      </c>
      <c r="C366" s="27" t="n">
        <v>67875</v>
      </c>
      <c r="D366" s="22" t="n">
        <v>1593</v>
      </c>
      <c r="E366" s="22" t="s">
        <v>223</v>
      </c>
      <c r="F366" s="22" t="s">
        <v>2</v>
      </c>
      <c r="G366" s="22" t="s">
        <v>220</v>
      </c>
      <c r="H366" s="22" t="n">
        <v>67875</v>
      </c>
      <c r="I366" s="286" t="n">
        <f aca="false">[14]Acc_Cash!H351</f>
        <v>0</v>
      </c>
      <c r="J366" s="290" t="n">
        <f aca="false">H366-I366</f>
        <v>67875</v>
      </c>
      <c r="L366" s="290"/>
      <c r="N366" s="290"/>
    </row>
    <row r="367" customFormat="false" ht="12.75" hidden="false" customHeight="false" outlineLevel="0" collapsed="false">
      <c r="A367" s="22" t="n">
        <v>648</v>
      </c>
      <c r="B367" s="22" t="s">
        <v>155</v>
      </c>
      <c r="C367" s="27" t="n">
        <v>-111000</v>
      </c>
      <c r="D367" s="22" t="n">
        <v>1594</v>
      </c>
      <c r="E367" s="22" t="s">
        <v>222</v>
      </c>
      <c r="F367" s="22" t="s">
        <v>3</v>
      </c>
      <c r="G367" s="22" t="s">
        <v>321</v>
      </c>
      <c r="H367" s="22" t="n">
        <v>-111000</v>
      </c>
      <c r="I367" s="286" t="n">
        <f aca="false">[14]Acc_Cash!H249</f>
        <v>0</v>
      </c>
      <c r="J367" s="290" t="n">
        <f aca="false">H367-I367</f>
        <v>-111000</v>
      </c>
      <c r="L367" s="290"/>
      <c r="N367" s="290"/>
    </row>
    <row r="368" customFormat="false" ht="12.75" hidden="false" customHeight="false" outlineLevel="0" collapsed="false">
      <c r="A368" s="22" t="n">
        <v>649</v>
      </c>
      <c r="B368" s="22" t="s">
        <v>155</v>
      </c>
      <c r="C368" s="27" t="n">
        <v>111000</v>
      </c>
      <c r="D368" s="22" t="n">
        <v>1595</v>
      </c>
      <c r="E368" s="22" t="s">
        <v>223</v>
      </c>
      <c r="F368" s="22" t="s">
        <v>2</v>
      </c>
      <c r="G368" s="22" t="s">
        <v>321</v>
      </c>
      <c r="H368" s="22" t="n">
        <v>111000</v>
      </c>
      <c r="I368" s="286" t="n">
        <f aca="false">[14]Acc_Cash!H73</f>
        <v>-13479</v>
      </c>
      <c r="J368" s="290" t="n">
        <f aca="false">H368-I368</f>
        <v>124479</v>
      </c>
      <c r="L368" s="290"/>
      <c r="N368" s="290"/>
    </row>
    <row r="369" customFormat="false" ht="12.75" hidden="false" customHeight="false" outlineLevel="0" collapsed="false">
      <c r="A369" s="22" t="n">
        <v>650</v>
      </c>
      <c r="B369" s="22" t="s">
        <v>155</v>
      </c>
      <c r="C369" s="27" t="n">
        <v>0</v>
      </c>
      <c r="D369" s="22" t="n">
        <v>1596</v>
      </c>
      <c r="E369" s="22" t="s">
        <v>104</v>
      </c>
      <c r="F369" s="22" t="s">
        <v>2</v>
      </c>
      <c r="G369" s="22" t="s">
        <v>113</v>
      </c>
      <c r="H369" s="22" t="n">
        <v>0</v>
      </c>
      <c r="I369" s="286" t="n">
        <f aca="false">[14]Acc_Cash!H107</f>
        <v>-17928.9</v>
      </c>
      <c r="J369" s="290" t="n">
        <f aca="false">H369-I369</f>
        <v>17928.9</v>
      </c>
      <c r="L369" s="290"/>
      <c r="N369" s="290"/>
    </row>
    <row r="370" customFormat="false" ht="12.75" hidden="false" customHeight="false" outlineLevel="0" collapsed="false">
      <c r="A370" s="22" t="n">
        <v>651</v>
      </c>
      <c r="B370" s="22" t="s">
        <v>155</v>
      </c>
      <c r="C370" s="27" t="n">
        <v>0</v>
      </c>
      <c r="D370" s="22" t="n">
        <v>1597</v>
      </c>
      <c r="E370" s="22" t="s">
        <v>104</v>
      </c>
      <c r="F370" s="22" t="s">
        <v>2</v>
      </c>
      <c r="G370" s="22" t="s">
        <v>381</v>
      </c>
      <c r="H370" s="22" t="n">
        <v>0</v>
      </c>
      <c r="I370" s="286" t="n">
        <f aca="false">[14]Acc_Cash!H315</f>
        <v>0</v>
      </c>
      <c r="J370" s="290" t="n">
        <f aca="false">H370-I370</f>
        <v>0</v>
      </c>
      <c r="L370" s="290"/>
      <c r="N370" s="290"/>
    </row>
    <row r="371" customFormat="false" ht="12.75" hidden="false" customHeight="false" outlineLevel="0" collapsed="false">
      <c r="A371" s="22" t="n">
        <v>652</v>
      </c>
      <c r="B371" s="22" t="s">
        <v>155</v>
      </c>
      <c r="C371" s="27" t="n">
        <v>0</v>
      </c>
      <c r="D371" s="22" t="n">
        <v>1598</v>
      </c>
      <c r="E371" s="22" t="s">
        <v>104</v>
      </c>
      <c r="F371" s="22" t="s">
        <v>2</v>
      </c>
      <c r="G371" s="22" t="s">
        <v>262</v>
      </c>
      <c r="H371" s="22" t="n">
        <v>0</v>
      </c>
      <c r="I371" s="286" t="n">
        <f aca="false">[14]Acc_Cash!H343</f>
        <v>0</v>
      </c>
      <c r="J371" s="290" t="n">
        <f aca="false">H371-I371</f>
        <v>0</v>
      </c>
      <c r="L371" s="290"/>
      <c r="N371" s="290"/>
    </row>
    <row r="372" customFormat="false" ht="12.75" hidden="false" customHeight="false" outlineLevel="0" collapsed="false">
      <c r="A372" s="22" t="n">
        <v>653</v>
      </c>
      <c r="B372" s="22" t="s">
        <v>155</v>
      </c>
      <c r="C372" s="27" t="n">
        <v>0</v>
      </c>
      <c r="D372" s="22" t="n">
        <v>1599</v>
      </c>
      <c r="E372" s="22" t="s">
        <v>104</v>
      </c>
      <c r="F372" s="22" t="s">
        <v>2</v>
      </c>
      <c r="G372" s="22" t="s">
        <v>394</v>
      </c>
      <c r="H372" s="22" t="n">
        <v>0</v>
      </c>
      <c r="I372" s="286" t="n">
        <f aca="false">[14]Acc_Cash!H16</f>
        <v>-12847.2</v>
      </c>
      <c r="J372" s="290" t="n">
        <f aca="false">H372-I372</f>
        <v>12847.2</v>
      </c>
      <c r="L372" s="290"/>
      <c r="N372" s="290"/>
    </row>
    <row r="373" customFormat="false" ht="12.75" hidden="false" customHeight="false" outlineLevel="0" collapsed="false">
      <c r="A373" s="22" t="n">
        <v>654</v>
      </c>
      <c r="B373" s="22" t="s">
        <v>100</v>
      </c>
      <c r="C373" s="27" t="n">
        <v>0</v>
      </c>
      <c r="D373" s="22" t="n">
        <v>1600</v>
      </c>
      <c r="E373" s="22" t="s">
        <v>104</v>
      </c>
      <c r="F373" s="22" t="s">
        <v>2</v>
      </c>
      <c r="G373" s="22" t="s">
        <v>175</v>
      </c>
      <c r="H373" s="22" t="n">
        <v>0</v>
      </c>
      <c r="I373" s="286" t="n">
        <f aca="false">[14]Acc_Cash!H18</f>
        <v>-12847.2</v>
      </c>
      <c r="J373" s="290" t="n">
        <f aca="false">H373-I373</f>
        <v>12847.2</v>
      </c>
      <c r="L373" s="290"/>
      <c r="N373" s="290"/>
    </row>
    <row r="374" customFormat="false" ht="12.75" hidden="false" customHeight="false" outlineLevel="0" collapsed="false">
      <c r="A374" s="22" t="n">
        <v>655</v>
      </c>
      <c r="B374" s="22" t="s">
        <v>155</v>
      </c>
      <c r="C374" s="27" t="n">
        <v>0</v>
      </c>
      <c r="D374" s="22" t="n">
        <v>1601</v>
      </c>
      <c r="E374" s="22" t="s">
        <v>104</v>
      </c>
      <c r="F374" s="22" t="s">
        <v>2</v>
      </c>
      <c r="G374" s="22" t="s">
        <v>290</v>
      </c>
      <c r="H374" s="22" t="n">
        <v>0</v>
      </c>
      <c r="I374" s="286" t="n">
        <f aca="false">[14]Acc_Cash!H20</f>
        <v>-12847.2</v>
      </c>
      <c r="J374" s="290" t="n">
        <f aca="false">H374-I374</f>
        <v>12847.2</v>
      </c>
      <c r="L374" s="290"/>
      <c r="N374" s="290"/>
    </row>
    <row r="375" customFormat="false" ht="12.75" hidden="false" customHeight="false" outlineLevel="0" collapsed="false">
      <c r="A375" s="22" t="n">
        <v>657</v>
      </c>
      <c r="B375" s="22" t="s">
        <v>155</v>
      </c>
      <c r="C375" s="27" t="n">
        <v>0</v>
      </c>
      <c r="D375" s="22" t="n">
        <v>1603</v>
      </c>
      <c r="E375" s="22" t="s">
        <v>104</v>
      </c>
      <c r="F375" s="22" t="s">
        <v>2</v>
      </c>
      <c r="G375" s="22" t="s">
        <v>323</v>
      </c>
      <c r="H375" s="22" t="n">
        <v>0</v>
      </c>
      <c r="I375" s="286" t="n">
        <f aca="false">[14]Acc_Cash!H252</f>
        <v>0</v>
      </c>
      <c r="J375" s="290" t="n">
        <f aca="false">H375-I375</f>
        <v>0</v>
      </c>
      <c r="L375" s="290"/>
      <c r="N375" s="290"/>
    </row>
    <row r="376" customFormat="false" ht="12.75" hidden="false" customHeight="false" outlineLevel="0" collapsed="false">
      <c r="A376" s="22" t="n">
        <v>658</v>
      </c>
      <c r="B376" s="22" t="s">
        <v>155</v>
      </c>
      <c r="C376" s="27" t="n">
        <v>0</v>
      </c>
      <c r="D376" s="22" t="n">
        <v>1605</v>
      </c>
      <c r="E376" s="22" t="s">
        <v>104</v>
      </c>
      <c r="F376" s="22" t="s">
        <v>2</v>
      </c>
      <c r="G376" s="22" t="s">
        <v>319</v>
      </c>
      <c r="H376" s="22" t="n">
        <v>0</v>
      </c>
      <c r="I376" s="286" t="n">
        <f aca="false">[14]Acc_Cash!H47</f>
        <v>5238.9</v>
      </c>
      <c r="J376" s="290" t="n">
        <f aca="false">H376-I376</f>
        <v>-5238.9</v>
      </c>
      <c r="L376" s="290"/>
      <c r="N376" s="290"/>
    </row>
    <row r="377" customFormat="false" ht="12.75" hidden="false" customHeight="false" outlineLevel="0" collapsed="false">
      <c r="A377" s="22" t="n">
        <v>659</v>
      </c>
      <c r="B377" s="22" t="s">
        <v>155</v>
      </c>
      <c r="C377" s="27" t="n">
        <v>0</v>
      </c>
      <c r="D377" s="22" t="n">
        <v>1606</v>
      </c>
      <c r="E377" s="22" t="s">
        <v>104</v>
      </c>
      <c r="F377" s="22" t="s">
        <v>2</v>
      </c>
      <c r="G377" s="22" t="s">
        <v>306</v>
      </c>
      <c r="H377" s="22" t="n">
        <v>0</v>
      </c>
      <c r="I377" s="286" t="n">
        <f aca="false">[14]Acc_Cash!H414</f>
        <v>0</v>
      </c>
      <c r="J377" s="290" t="n">
        <f aca="false">H377-I377</f>
        <v>0</v>
      </c>
      <c r="L377" s="290"/>
      <c r="N377" s="290"/>
    </row>
    <row r="378" customFormat="false" ht="12.75" hidden="false" customHeight="false" outlineLevel="0" collapsed="false">
      <c r="A378" s="22" t="n">
        <v>660</v>
      </c>
      <c r="B378" s="22" t="s">
        <v>155</v>
      </c>
      <c r="C378" s="27" t="n">
        <v>0</v>
      </c>
      <c r="D378" s="22" t="n">
        <v>1604</v>
      </c>
      <c r="E378" s="22" t="s">
        <v>104</v>
      </c>
      <c r="F378" s="22" t="s">
        <v>2</v>
      </c>
      <c r="G378" s="22" t="s">
        <v>277</v>
      </c>
      <c r="H378" s="22" t="n">
        <v>0</v>
      </c>
      <c r="I378" s="286" t="n">
        <f aca="false">[14]Acc_Cash!H415</f>
        <v>0</v>
      </c>
      <c r="J378" s="290" t="n">
        <f aca="false">H378-I378</f>
        <v>0</v>
      </c>
      <c r="L378" s="290"/>
      <c r="N378" s="290"/>
    </row>
    <row r="379" customFormat="false" ht="12.75" hidden="false" customHeight="false" outlineLevel="0" collapsed="false">
      <c r="A379" s="22" t="n">
        <v>661</v>
      </c>
      <c r="B379" s="22" t="s">
        <v>155</v>
      </c>
      <c r="C379" s="27" t="n">
        <v>0</v>
      </c>
      <c r="D379" s="22" t="n">
        <v>1607</v>
      </c>
      <c r="E379" s="22" t="s">
        <v>104</v>
      </c>
      <c r="F379" s="22" t="s">
        <v>2</v>
      </c>
      <c r="G379" s="22" t="s">
        <v>371</v>
      </c>
      <c r="H379" s="22" t="n">
        <v>0</v>
      </c>
      <c r="I379" s="286" t="n">
        <f aca="false">[14]Acc_Cash!H416</f>
        <v>0</v>
      </c>
      <c r="J379" s="290" t="n">
        <f aca="false">H379-I379</f>
        <v>0</v>
      </c>
      <c r="L379" s="290"/>
      <c r="N379" s="290"/>
    </row>
    <row r="380" customFormat="false" ht="12.75" hidden="false" customHeight="false" outlineLevel="0" collapsed="false">
      <c r="A380" s="22" t="n">
        <v>662</v>
      </c>
      <c r="B380" s="22" t="s">
        <v>155</v>
      </c>
      <c r="C380" s="27" t="n">
        <v>0</v>
      </c>
      <c r="D380" s="22" t="n">
        <v>1608</v>
      </c>
      <c r="E380" s="22" t="s">
        <v>104</v>
      </c>
      <c r="F380" s="22" t="s">
        <v>2</v>
      </c>
      <c r="G380" s="22" t="s">
        <v>313</v>
      </c>
      <c r="H380" s="22" t="n">
        <v>0</v>
      </c>
      <c r="I380" s="286" t="n">
        <f aca="false">[14]Acc_Cash!H417</f>
        <v>0</v>
      </c>
      <c r="J380" s="290" t="n">
        <f aca="false">H380-I380</f>
        <v>0</v>
      </c>
      <c r="L380" s="290"/>
      <c r="N380" s="290"/>
    </row>
    <row r="381" customFormat="false" ht="12.75" hidden="false" customHeight="false" outlineLevel="0" collapsed="false">
      <c r="A381" s="22" t="n">
        <v>663</v>
      </c>
      <c r="B381" s="22" t="s">
        <v>155</v>
      </c>
      <c r="C381" s="27" t="n">
        <v>0</v>
      </c>
      <c r="D381" s="22" t="n">
        <v>1609</v>
      </c>
      <c r="E381" s="22" t="s">
        <v>104</v>
      </c>
      <c r="F381" s="22" t="s">
        <v>2</v>
      </c>
      <c r="G381" s="22" t="s">
        <v>204</v>
      </c>
      <c r="H381" s="22" t="n">
        <v>0</v>
      </c>
      <c r="L381" s="290"/>
      <c r="N381" s="290"/>
    </row>
    <row r="382" customFormat="false" ht="12.75" hidden="false" customHeight="false" outlineLevel="0" collapsed="false">
      <c r="A382" s="22" t="n">
        <v>818</v>
      </c>
      <c r="B382" s="22" t="s">
        <v>155</v>
      </c>
      <c r="C382" s="27" t="n">
        <v>0</v>
      </c>
      <c r="D382" s="22" t="n">
        <v>1610</v>
      </c>
      <c r="E382" s="22" t="s">
        <v>104</v>
      </c>
      <c r="F382" s="22" t="s">
        <v>2</v>
      </c>
      <c r="G382" s="22" t="s">
        <v>313</v>
      </c>
      <c r="H382" s="22" t="n">
        <v>0</v>
      </c>
      <c r="L382" s="290"/>
      <c r="N382" s="290"/>
    </row>
    <row r="383" customFormat="false" ht="12.75" hidden="false" customHeight="false" outlineLevel="0" collapsed="false">
      <c r="A383" s="22" t="n">
        <v>819</v>
      </c>
      <c r="B383" s="22" t="s">
        <v>155</v>
      </c>
      <c r="C383" s="27" t="n">
        <v>0</v>
      </c>
      <c r="D383" s="22" t="n">
        <v>1611</v>
      </c>
      <c r="E383" s="22" t="s">
        <v>104</v>
      </c>
      <c r="F383" s="22" t="s">
        <v>2</v>
      </c>
      <c r="G383" s="22" t="s">
        <v>235</v>
      </c>
      <c r="H383" s="22" t="n">
        <v>0</v>
      </c>
      <c r="L383" s="290"/>
      <c r="N383" s="290"/>
    </row>
    <row r="384" customFormat="false" ht="12.75" hidden="false" customHeight="false" outlineLevel="0" collapsed="false">
      <c r="A384" s="22" t="n">
        <v>820</v>
      </c>
      <c r="B384" s="22" t="s">
        <v>155</v>
      </c>
      <c r="C384" s="27" t="n">
        <v>0</v>
      </c>
      <c r="D384" s="22" t="n">
        <v>1614</v>
      </c>
      <c r="E384" s="22" t="s">
        <v>104</v>
      </c>
      <c r="F384" s="22" t="s">
        <v>2</v>
      </c>
      <c r="G384" s="22" t="s">
        <v>101</v>
      </c>
      <c r="H384" s="22" t="n">
        <v>0</v>
      </c>
      <c r="L384" s="290"/>
      <c r="N384" s="290"/>
    </row>
    <row r="385" customFormat="false" ht="12.75" hidden="false" customHeight="false" outlineLevel="0" collapsed="false">
      <c r="A385" s="22" t="n">
        <v>821</v>
      </c>
      <c r="B385" s="22" t="s">
        <v>155</v>
      </c>
      <c r="C385" s="27" t="n">
        <v>0</v>
      </c>
      <c r="D385" s="22" t="n">
        <v>1612</v>
      </c>
      <c r="E385" s="22" t="s">
        <v>104</v>
      </c>
      <c r="F385" s="22" t="s">
        <v>2</v>
      </c>
      <c r="G385" s="22" t="s">
        <v>261</v>
      </c>
      <c r="H385" s="22" t="n">
        <v>0</v>
      </c>
      <c r="L385" s="290"/>
      <c r="N385" s="290"/>
    </row>
    <row r="386" customFormat="false" ht="12.75" hidden="false" customHeight="false" outlineLevel="0" collapsed="false">
      <c r="A386" s="22" t="n">
        <v>822</v>
      </c>
      <c r="B386" s="22" t="s">
        <v>155</v>
      </c>
      <c r="C386" s="27" t="n">
        <v>0</v>
      </c>
      <c r="D386" s="22" t="n">
        <v>1613</v>
      </c>
      <c r="E386" s="22" t="s">
        <v>104</v>
      </c>
      <c r="F386" s="22" t="s">
        <v>2</v>
      </c>
      <c r="G386" s="22" t="s">
        <v>361</v>
      </c>
      <c r="H386" s="22" t="n">
        <v>0</v>
      </c>
      <c r="L386" s="290"/>
      <c r="N386" s="290"/>
    </row>
    <row r="387" customFormat="false" ht="12.75" hidden="false" customHeight="false" outlineLevel="0" collapsed="false">
      <c r="A387" s="22" t="n">
        <v>823</v>
      </c>
      <c r="B387" s="22" t="s">
        <v>155</v>
      </c>
      <c r="C387" s="27" t="n">
        <v>0</v>
      </c>
      <c r="D387" s="22" t="n">
        <v>1618</v>
      </c>
      <c r="E387" s="22" t="s">
        <v>104</v>
      </c>
      <c r="F387" s="22" t="s">
        <v>2</v>
      </c>
      <c r="G387" s="22" t="s">
        <v>230</v>
      </c>
      <c r="H387" s="22" t="n">
        <v>0</v>
      </c>
      <c r="L387" s="290"/>
      <c r="N387" s="290"/>
    </row>
    <row r="388" customFormat="false" ht="12.75" hidden="false" customHeight="false" outlineLevel="0" collapsed="false">
      <c r="A388" s="22" t="n">
        <v>824</v>
      </c>
      <c r="B388" s="22" t="s">
        <v>155</v>
      </c>
      <c r="C388" s="27" t="n">
        <v>0</v>
      </c>
      <c r="D388" s="22" t="n">
        <v>1624</v>
      </c>
      <c r="E388" s="22" t="s">
        <v>104</v>
      </c>
      <c r="F388" s="22" t="s">
        <v>2</v>
      </c>
      <c r="G388" s="22" t="s">
        <v>298</v>
      </c>
      <c r="H388" s="22" t="n">
        <v>0</v>
      </c>
      <c r="L388" s="290"/>
      <c r="N388" s="290"/>
    </row>
    <row r="389" customFormat="false" ht="12.75" hidden="false" customHeight="false" outlineLevel="0" collapsed="false">
      <c r="A389" s="22" t="n">
        <v>825</v>
      </c>
      <c r="B389" s="22" t="s">
        <v>100</v>
      </c>
      <c r="C389" s="27" t="n">
        <v>0</v>
      </c>
      <c r="D389" s="22" t="n">
        <v>1625</v>
      </c>
      <c r="E389" s="22" t="s">
        <v>104</v>
      </c>
      <c r="F389" s="22" t="s">
        <v>2</v>
      </c>
      <c r="G389" s="22" t="s">
        <v>113</v>
      </c>
      <c r="H389" s="22" t="n">
        <v>0</v>
      </c>
      <c r="L389" s="290"/>
      <c r="N389" s="290"/>
    </row>
    <row r="390" customFormat="false" ht="12.75" hidden="false" customHeight="false" outlineLevel="0" collapsed="false">
      <c r="A390" s="22" t="n">
        <v>826</v>
      </c>
      <c r="B390" s="22" t="s">
        <v>155</v>
      </c>
      <c r="C390" s="27" t="n">
        <v>0</v>
      </c>
      <c r="D390" s="22" t="n">
        <v>1626</v>
      </c>
      <c r="E390" s="22" t="s">
        <v>104</v>
      </c>
      <c r="F390" s="22" t="s">
        <v>2</v>
      </c>
      <c r="G390" s="22" t="s">
        <v>331</v>
      </c>
      <c r="H390" s="22" t="n">
        <v>0</v>
      </c>
      <c r="L390" s="290"/>
      <c r="N390" s="290"/>
    </row>
    <row r="391" customFormat="false" ht="12.75" hidden="false" customHeight="false" outlineLevel="0" collapsed="false">
      <c r="A391" s="22" t="n">
        <v>827</v>
      </c>
      <c r="B391" s="22" t="s">
        <v>155</v>
      </c>
      <c r="C391" s="27" t="n">
        <v>80000</v>
      </c>
      <c r="D391" s="22" t="n">
        <v>883</v>
      </c>
      <c r="E391" s="22" t="s">
        <v>192</v>
      </c>
      <c r="F391" s="22" t="s">
        <v>3</v>
      </c>
      <c r="G391" s="22" t="s">
        <v>403</v>
      </c>
      <c r="H391" s="22" t="n">
        <v>80000</v>
      </c>
      <c r="L391" s="290"/>
      <c r="N391" s="290"/>
    </row>
    <row r="392" customFormat="false" ht="12.75" hidden="false" customHeight="false" outlineLevel="0" collapsed="false">
      <c r="A392" s="22" t="n">
        <v>828</v>
      </c>
      <c r="B392" s="22" t="s">
        <v>155</v>
      </c>
      <c r="C392" s="27" t="n">
        <v>-80000</v>
      </c>
      <c r="D392" s="22" t="n">
        <v>884</v>
      </c>
      <c r="E392" s="22" t="s">
        <v>222</v>
      </c>
      <c r="F392" s="22" t="s">
        <v>3</v>
      </c>
      <c r="G392" s="22" t="s">
        <v>403</v>
      </c>
      <c r="H392" s="22" t="n">
        <v>-3670556</v>
      </c>
      <c r="L392" s="290"/>
      <c r="N392" s="290"/>
    </row>
    <row r="393" customFormat="false" ht="12.75" hidden="false" customHeight="false" outlineLevel="0" collapsed="false">
      <c r="A393" s="296" t="n">
        <v>830</v>
      </c>
      <c r="B393" s="296" t="s">
        <v>155</v>
      </c>
      <c r="C393" s="297" t="n">
        <v>80000</v>
      </c>
      <c r="D393" s="296" t="n">
        <v>885</v>
      </c>
      <c r="E393" s="297" t="s">
        <v>223</v>
      </c>
      <c r="F393" s="297" t="s">
        <v>2</v>
      </c>
      <c r="G393" s="297" t="s">
        <v>403</v>
      </c>
      <c r="H393" s="27" t="n">
        <v>3670556</v>
      </c>
      <c r="L393" s="290"/>
      <c r="N393" s="290"/>
    </row>
    <row r="394" customFormat="false" ht="12.75" hidden="false" customHeight="false" outlineLevel="0" collapsed="false">
      <c r="A394" s="296" t="n">
        <v>831</v>
      </c>
      <c r="B394" s="296" t="s">
        <v>155</v>
      </c>
      <c r="C394" s="297" t="n">
        <v>0</v>
      </c>
      <c r="D394" s="296" t="n">
        <v>1627</v>
      </c>
      <c r="E394" s="297" t="s">
        <v>104</v>
      </c>
      <c r="F394" s="297" t="s">
        <v>2</v>
      </c>
      <c r="G394" s="297" t="s">
        <v>366</v>
      </c>
      <c r="H394" s="27" t="n">
        <v>0</v>
      </c>
      <c r="L394" s="290"/>
      <c r="N394" s="290"/>
    </row>
    <row r="395" customFormat="false" ht="12.75" hidden="false" customHeight="false" outlineLevel="0" collapsed="false">
      <c r="A395" s="296" t="n">
        <v>832</v>
      </c>
      <c r="B395" s="296" t="s">
        <v>155</v>
      </c>
      <c r="C395" s="297" t="n">
        <v>324444.444444</v>
      </c>
      <c r="D395" s="296" t="n">
        <v>1628</v>
      </c>
      <c r="E395" s="297" t="s">
        <v>104</v>
      </c>
      <c r="F395" s="297" t="s">
        <v>2</v>
      </c>
      <c r="G395" s="297" t="s">
        <v>292</v>
      </c>
      <c r="H395" s="27" t="n">
        <v>324444.444444</v>
      </c>
      <c r="L395" s="290"/>
      <c r="N395" s="290"/>
    </row>
    <row r="396" customFormat="false" ht="12.75" hidden="false" customHeight="false" outlineLevel="0" collapsed="false">
      <c r="A396" s="296" t="n">
        <v>833</v>
      </c>
      <c r="B396" s="296" t="s">
        <v>155</v>
      </c>
      <c r="C396" s="297" t="n">
        <v>0</v>
      </c>
      <c r="D396" s="296" t="n">
        <v>1629</v>
      </c>
      <c r="E396" s="297" t="s">
        <v>104</v>
      </c>
      <c r="F396" s="297" t="s">
        <v>2</v>
      </c>
      <c r="G396" s="297" t="s">
        <v>315</v>
      </c>
      <c r="H396" s="27" t="n">
        <v>0</v>
      </c>
      <c r="L396" s="290"/>
      <c r="N396" s="290"/>
    </row>
    <row r="397" customFormat="false" ht="12.75" hidden="false" customHeight="false" outlineLevel="0" collapsed="false">
      <c r="A397" s="296" t="n">
        <v>834</v>
      </c>
      <c r="B397" s="296" t="s">
        <v>155</v>
      </c>
      <c r="C397" s="297" t="n">
        <v>0</v>
      </c>
      <c r="D397" s="296" t="n">
        <v>1630</v>
      </c>
      <c r="E397" s="297" t="s">
        <v>104</v>
      </c>
      <c r="F397" s="297" t="s">
        <v>2</v>
      </c>
      <c r="G397" s="297" t="s">
        <v>341</v>
      </c>
      <c r="H397" s="27" t="n">
        <v>0</v>
      </c>
      <c r="L397" s="290"/>
      <c r="N397" s="290"/>
    </row>
    <row r="398" customFormat="false" ht="12.75" hidden="false" customHeight="false" outlineLevel="0" collapsed="false">
      <c r="A398" s="296" t="n">
        <v>835</v>
      </c>
      <c r="B398" s="296" t="s">
        <v>100</v>
      </c>
      <c r="C398" s="297" t="n">
        <v>0</v>
      </c>
      <c r="D398" s="296" t="n">
        <v>1631</v>
      </c>
      <c r="E398" s="297" t="s">
        <v>104</v>
      </c>
      <c r="F398" s="297" t="s">
        <v>2</v>
      </c>
      <c r="G398" s="297" t="s">
        <v>394</v>
      </c>
      <c r="H398" s="27" t="n">
        <v>0</v>
      </c>
      <c r="L398" s="290"/>
      <c r="N398" s="290"/>
    </row>
    <row r="399" customFormat="false" ht="12.75" hidden="false" customHeight="false" outlineLevel="0" collapsed="false">
      <c r="A399" s="296" t="n">
        <v>836</v>
      </c>
      <c r="B399" s="296" t="s">
        <v>155</v>
      </c>
      <c r="C399" s="297" t="n">
        <v>0</v>
      </c>
      <c r="D399" s="296" t="n">
        <v>1632</v>
      </c>
      <c r="E399" s="297" t="s">
        <v>104</v>
      </c>
      <c r="F399" s="297" t="s">
        <v>2</v>
      </c>
      <c r="G399" s="297" t="s">
        <v>165</v>
      </c>
      <c r="H399" s="27" t="n">
        <v>0</v>
      </c>
      <c r="L399" s="290"/>
      <c r="N399" s="290"/>
    </row>
    <row r="400" customFormat="false" ht="12.75" hidden="false" customHeight="false" outlineLevel="0" collapsed="false">
      <c r="A400" s="296" t="n">
        <v>837</v>
      </c>
      <c r="B400" s="296" t="s">
        <v>155</v>
      </c>
      <c r="C400" s="297" t="n">
        <v>0</v>
      </c>
      <c r="D400" s="296" t="n">
        <v>1633</v>
      </c>
      <c r="E400" s="297" t="s">
        <v>104</v>
      </c>
      <c r="F400" s="297" t="s">
        <v>2</v>
      </c>
      <c r="G400" s="297" t="s">
        <v>254</v>
      </c>
      <c r="H400" s="27" t="n">
        <v>0</v>
      </c>
      <c r="L400" s="290"/>
      <c r="N400" s="290"/>
    </row>
    <row r="401" customFormat="false" ht="12.75" hidden="false" customHeight="false" outlineLevel="0" collapsed="false">
      <c r="A401" s="296" t="n">
        <v>838</v>
      </c>
      <c r="B401" s="296" t="s">
        <v>155</v>
      </c>
      <c r="C401" s="297" t="n">
        <v>0</v>
      </c>
      <c r="D401" s="296" t="n">
        <v>1634</v>
      </c>
      <c r="E401" s="297" t="s">
        <v>104</v>
      </c>
      <c r="F401" s="297" t="s">
        <v>2</v>
      </c>
      <c r="G401" s="297" t="s">
        <v>398</v>
      </c>
      <c r="H401" s="27" t="n">
        <v>0</v>
      </c>
      <c r="L401" s="290"/>
      <c r="N401" s="290"/>
    </row>
    <row r="402" customFormat="false" ht="12.75" hidden="false" customHeight="false" outlineLevel="0" collapsed="false">
      <c r="A402" s="296" t="n">
        <v>840</v>
      </c>
      <c r="B402" s="296" t="s">
        <v>155</v>
      </c>
      <c r="C402" s="297" t="n">
        <v>0</v>
      </c>
      <c r="D402" s="296" t="n">
        <v>1636</v>
      </c>
      <c r="E402" s="297" t="s">
        <v>104</v>
      </c>
      <c r="F402" s="297" t="s">
        <v>2</v>
      </c>
      <c r="G402" s="297" t="s">
        <v>204</v>
      </c>
      <c r="H402" s="27" t="n">
        <v>0</v>
      </c>
      <c r="L402" s="290"/>
      <c r="N402" s="290"/>
    </row>
    <row r="403" customFormat="false" ht="12.75" hidden="false" customHeight="false" outlineLevel="0" collapsed="false">
      <c r="A403" s="296" t="n">
        <v>841</v>
      </c>
      <c r="B403" s="296" t="s">
        <v>155</v>
      </c>
      <c r="C403" s="297" t="n">
        <v>0</v>
      </c>
      <c r="D403" s="296" t="n">
        <v>1637</v>
      </c>
      <c r="E403" s="297" t="s">
        <v>104</v>
      </c>
      <c r="F403" s="297" t="s">
        <v>2</v>
      </c>
      <c r="G403" s="297" t="s">
        <v>106</v>
      </c>
      <c r="H403" s="27" t="n">
        <v>0</v>
      </c>
      <c r="L403" s="290"/>
      <c r="N403" s="290"/>
    </row>
    <row r="404" customFormat="false" ht="12.75" hidden="false" customHeight="false" outlineLevel="0" collapsed="false">
      <c r="A404" s="296" t="n">
        <v>842</v>
      </c>
      <c r="B404" s="296" t="s">
        <v>155</v>
      </c>
      <c r="C404" s="297" t="n">
        <v>0</v>
      </c>
      <c r="D404" s="296" t="n">
        <v>1638</v>
      </c>
      <c r="E404" s="297" t="s">
        <v>104</v>
      </c>
      <c r="F404" s="297" t="s">
        <v>2</v>
      </c>
      <c r="G404" s="297" t="s">
        <v>392</v>
      </c>
      <c r="H404" s="27" t="n">
        <v>0</v>
      </c>
      <c r="L404" s="290"/>
      <c r="N404" s="290"/>
    </row>
    <row r="405" customFormat="false" ht="12.75" hidden="false" customHeight="false" outlineLevel="0" collapsed="false">
      <c r="A405" s="296" t="n">
        <v>843</v>
      </c>
      <c r="B405" s="296" t="s">
        <v>155</v>
      </c>
      <c r="C405" s="297" t="n">
        <v>0</v>
      </c>
      <c r="D405" s="296" t="n">
        <v>1639</v>
      </c>
      <c r="E405" s="297" t="s">
        <v>104</v>
      </c>
      <c r="F405" s="297" t="s">
        <v>2</v>
      </c>
      <c r="G405" s="297" t="s">
        <v>225</v>
      </c>
      <c r="H405" s="27" t="n">
        <v>0</v>
      </c>
      <c r="L405" s="290"/>
      <c r="N405" s="290"/>
    </row>
    <row r="406" customFormat="false" ht="12.75" hidden="false" customHeight="false" outlineLevel="0" collapsed="false">
      <c r="A406" s="296" t="n">
        <v>844</v>
      </c>
      <c r="B406" s="296" t="s">
        <v>155</v>
      </c>
      <c r="C406" s="297" t="n">
        <v>0</v>
      </c>
      <c r="D406" s="296" t="n">
        <v>1640</v>
      </c>
      <c r="E406" s="297" t="s">
        <v>104</v>
      </c>
      <c r="F406" s="297" t="s">
        <v>2</v>
      </c>
      <c r="G406" s="297" t="s">
        <v>310</v>
      </c>
      <c r="H406" s="27" t="n">
        <v>0</v>
      </c>
      <c r="L406" s="290"/>
      <c r="N406" s="290"/>
    </row>
    <row r="407" customFormat="false" ht="12.75" hidden="false" customHeight="false" outlineLevel="0" collapsed="false">
      <c r="A407" s="296" t="n">
        <v>845</v>
      </c>
      <c r="B407" s="296" t="s">
        <v>155</v>
      </c>
      <c r="C407" s="297" t="n">
        <v>0</v>
      </c>
      <c r="D407" s="296" t="n">
        <v>1641</v>
      </c>
      <c r="E407" s="297" t="s">
        <v>104</v>
      </c>
      <c r="F407" s="297" t="s">
        <v>2</v>
      </c>
      <c r="G407" s="297" t="s">
        <v>244</v>
      </c>
      <c r="H407" s="27" t="n">
        <v>0</v>
      </c>
      <c r="L407" s="290"/>
      <c r="N407" s="290"/>
    </row>
    <row r="408" customFormat="false" ht="12.75" hidden="false" customHeight="false" outlineLevel="0" collapsed="false">
      <c r="A408" s="296" t="n">
        <v>846</v>
      </c>
      <c r="B408" s="296" t="s">
        <v>155</v>
      </c>
      <c r="C408" s="297" t="n">
        <v>0</v>
      </c>
      <c r="D408" s="296" t="n">
        <v>1642</v>
      </c>
      <c r="E408" s="297" t="s">
        <v>104</v>
      </c>
      <c r="F408" s="297" t="s">
        <v>2</v>
      </c>
      <c r="G408" s="297" t="s">
        <v>376</v>
      </c>
      <c r="H408" s="27" t="n">
        <v>0</v>
      </c>
      <c r="L408" s="290"/>
      <c r="N408" s="290"/>
    </row>
    <row r="409" customFormat="false" ht="12.75" hidden="false" customHeight="false" outlineLevel="0" collapsed="false">
      <c r="A409" s="296" t="n">
        <v>847</v>
      </c>
      <c r="B409" s="296" t="s">
        <v>155</v>
      </c>
      <c r="C409" s="297" t="n">
        <v>0</v>
      </c>
      <c r="D409" s="296" t="n">
        <v>1643</v>
      </c>
      <c r="E409" s="297" t="s">
        <v>104</v>
      </c>
      <c r="F409" s="297" t="s">
        <v>2</v>
      </c>
      <c r="G409" s="297" t="s">
        <v>233</v>
      </c>
      <c r="H409" s="27" t="n">
        <v>0</v>
      </c>
      <c r="L409" s="290"/>
      <c r="N409" s="290"/>
    </row>
    <row r="410" customFormat="false" ht="12.75" hidden="false" customHeight="false" outlineLevel="0" collapsed="false">
      <c r="A410" s="296" t="n">
        <v>848</v>
      </c>
      <c r="B410" s="296" t="s">
        <v>155</v>
      </c>
      <c r="C410" s="297" t="n">
        <v>0</v>
      </c>
      <c r="D410" s="296" t="n">
        <v>1644</v>
      </c>
      <c r="E410" s="297" t="s">
        <v>104</v>
      </c>
      <c r="F410" s="297" t="s">
        <v>2</v>
      </c>
      <c r="G410" s="297" t="s">
        <v>199</v>
      </c>
      <c r="H410" s="27" t="n">
        <v>0</v>
      </c>
      <c r="L410" s="290"/>
      <c r="N410" s="290"/>
    </row>
    <row r="411" customFormat="false" ht="12.75" hidden="false" customHeight="false" outlineLevel="0" collapsed="false">
      <c r="A411" s="296" t="n">
        <v>849</v>
      </c>
      <c r="B411" s="296" t="s">
        <v>155</v>
      </c>
      <c r="C411" s="297" t="n">
        <v>-28050</v>
      </c>
      <c r="D411" s="296" t="n">
        <v>1646</v>
      </c>
      <c r="E411" s="297" t="s">
        <v>104</v>
      </c>
      <c r="F411" s="297" t="s">
        <v>2</v>
      </c>
      <c r="G411" s="297" t="s">
        <v>224</v>
      </c>
      <c r="H411" s="27" t="n">
        <v>-28050</v>
      </c>
      <c r="L411" s="290"/>
      <c r="N411" s="290"/>
    </row>
    <row r="412" customFormat="false" ht="12.75" hidden="false" customHeight="false" outlineLevel="0" collapsed="false">
      <c r="A412" s="296" t="n">
        <v>850</v>
      </c>
      <c r="B412" s="296" t="s">
        <v>155</v>
      </c>
      <c r="C412" s="297" t="n">
        <v>-111933.333333</v>
      </c>
      <c r="D412" s="296" t="n">
        <v>1066</v>
      </c>
      <c r="E412" s="297" t="s">
        <v>173</v>
      </c>
      <c r="F412" s="297" t="s">
        <v>2</v>
      </c>
      <c r="G412" s="297" t="s">
        <v>316</v>
      </c>
      <c r="H412" s="27" t="n">
        <v>-111933.333333</v>
      </c>
      <c r="L412" s="290"/>
      <c r="N412" s="290"/>
    </row>
    <row r="413" customFormat="false" ht="12.75" hidden="false" customHeight="false" outlineLevel="0" collapsed="false">
      <c r="A413" s="296" t="n">
        <v>851</v>
      </c>
      <c r="B413" s="296" t="s">
        <v>155</v>
      </c>
      <c r="C413" s="297" t="n">
        <v>0</v>
      </c>
      <c r="D413" s="296" t="n">
        <v>1070</v>
      </c>
      <c r="E413" s="297" t="s">
        <v>173</v>
      </c>
      <c r="F413" s="297" t="s">
        <v>2</v>
      </c>
      <c r="G413" s="297" t="s">
        <v>316</v>
      </c>
      <c r="H413" s="27" t="n">
        <v>0</v>
      </c>
      <c r="L413" s="290"/>
      <c r="N413" s="290"/>
    </row>
    <row r="414" customFormat="false" ht="12.75" hidden="false" customHeight="false" outlineLevel="0" collapsed="false">
      <c r="A414" s="284" t="n">
        <v>852</v>
      </c>
      <c r="B414" s="284" t="s">
        <v>155</v>
      </c>
      <c r="C414" s="285" t="n">
        <v>0</v>
      </c>
      <c r="D414" s="284" t="n">
        <v>1647</v>
      </c>
      <c r="E414" s="285" t="s">
        <v>104</v>
      </c>
      <c r="F414" s="285" t="s">
        <v>2</v>
      </c>
      <c r="G414" s="285" t="s">
        <v>240</v>
      </c>
      <c r="H414" s="286" t="n">
        <v>0</v>
      </c>
      <c r="L414" s="290"/>
      <c r="N414" s="290"/>
    </row>
    <row r="415" customFormat="false" ht="12.75" hidden="false" customHeight="false" outlineLevel="0" collapsed="false">
      <c r="A415" s="284" t="n">
        <v>853</v>
      </c>
      <c r="B415" s="284" t="s">
        <v>155</v>
      </c>
      <c r="C415" s="285" t="n">
        <v>0</v>
      </c>
      <c r="D415" s="284" t="n">
        <v>1648</v>
      </c>
      <c r="E415" s="285" t="s">
        <v>104</v>
      </c>
      <c r="F415" s="285" t="s">
        <v>2</v>
      </c>
      <c r="G415" s="285" t="s">
        <v>240</v>
      </c>
      <c r="H415" s="286" t="n">
        <v>0</v>
      </c>
      <c r="L415" s="290"/>
      <c r="N415" s="290"/>
    </row>
    <row r="416" customFormat="false" ht="12.75" hidden="false" customHeight="false" outlineLevel="0" collapsed="false">
      <c r="A416" s="284" t="n">
        <v>854</v>
      </c>
      <c r="B416" s="284" t="s">
        <v>155</v>
      </c>
      <c r="C416" s="285" t="n">
        <v>0</v>
      </c>
      <c r="D416" s="284" t="n">
        <v>1071</v>
      </c>
      <c r="E416" s="285" t="s">
        <v>176</v>
      </c>
      <c r="F416" s="285" t="s">
        <v>2</v>
      </c>
      <c r="G416" s="285" t="s">
        <v>316</v>
      </c>
      <c r="H416" s="286" t="n">
        <v>0</v>
      </c>
      <c r="L416" s="290"/>
      <c r="N416" s="290"/>
    </row>
    <row r="417" customFormat="false" ht="12.75" hidden="false" customHeight="false" outlineLevel="0" collapsed="false">
      <c r="A417" s="284" t="n">
        <v>855</v>
      </c>
      <c r="B417" s="284" t="s">
        <v>155</v>
      </c>
      <c r="C417" s="285" t="n">
        <v>0</v>
      </c>
      <c r="D417" s="284" t="n">
        <v>1070</v>
      </c>
      <c r="E417" s="285" t="s">
        <v>178</v>
      </c>
      <c r="F417" s="285" t="s">
        <v>2</v>
      </c>
      <c r="G417" s="285" t="s">
        <v>316</v>
      </c>
      <c r="H417" s="286" t="n">
        <v>0</v>
      </c>
      <c r="L417" s="290"/>
      <c r="N417" s="290"/>
    </row>
    <row r="418" customFormat="false" ht="12.75" hidden="false" customHeight="false" outlineLevel="0" collapsed="false">
      <c r="A418" s="284" t="n">
        <v>856</v>
      </c>
      <c r="B418" s="284" t="s">
        <v>155</v>
      </c>
      <c r="C418" s="285" t="n">
        <v>111933.333333</v>
      </c>
      <c r="D418" s="284" t="n">
        <v>1067</v>
      </c>
      <c r="E418" s="285" t="s">
        <v>176</v>
      </c>
      <c r="F418" s="285" t="s">
        <v>2</v>
      </c>
      <c r="G418" s="285" t="s">
        <v>316</v>
      </c>
      <c r="H418" s="286" t="n">
        <v>111933.333333</v>
      </c>
      <c r="L418" s="290"/>
      <c r="N418" s="290"/>
    </row>
    <row r="419" customFormat="false" ht="12.75" hidden="false" customHeight="false" outlineLevel="0" collapsed="false">
      <c r="A419" s="284" t="n">
        <v>857</v>
      </c>
      <c r="B419" s="284" t="s">
        <v>155</v>
      </c>
      <c r="C419" s="285" t="n">
        <v>-111933.333333</v>
      </c>
      <c r="D419" s="284" t="n">
        <v>1066</v>
      </c>
      <c r="E419" s="285" t="s">
        <v>178</v>
      </c>
      <c r="F419" s="285" t="s">
        <v>2</v>
      </c>
      <c r="G419" s="285" t="s">
        <v>316</v>
      </c>
      <c r="H419" s="286" t="n">
        <v>-111933.333333</v>
      </c>
      <c r="L419" s="290"/>
      <c r="N419" s="290"/>
    </row>
    <row r="420" customFormat="false" ht="12.75" hidden="false" customHeight="false" outlineLevel="0" collapsed="false">
      <c r="A420" s="284" t="n">
        <v>859</v>
      </c>
      <c r="B420" s="284" t="s">
        <v>155</v>
      </c>
      <c r="C420" s="285" t="n">
        <v>0</v>
      </c>
      <c r="D420" s="284" t="n">
        <v>1649</v>
      </c>
      <c r="E420" s="285" t="s">
        <v>104</v>
      </c>
      <c r="F420" s="285" t="s">
        <v>2</v>
      </c>
      <c r="G420" s="285" t="s">
        <v>210</v>
      </c>
      <c r="H420" s="286" t="n">
        <v>0</v>
      </c>
      <c r="L420" s="290"/>
      <c r="N420" s="290"/>
    </row>
    <row r="421" customFormat="false" ht="12.75" hidden="false" customHeight="false" outlineLevel="0" collapsed="false">
      <c r="A421" s="284" t="n">
        <v>860</v>
      </c>
      <c r="B421" s="284" t="s">
        <v>155</v>
      </c>
      <c r="C421" s="285" t="n">
        <v>0</v>
      </c>
      <c r="D421" s="284" t="n">
        <v>1650</v>
      </c>
      <c r="E421" s="285" t="s">
        <v>104</v>
      </c>
      <c r="F421" s="285" t="s">
        <v>2</v>
      </c>
      <c r="G421" s="285" t="s">
        <v>301</v>
      </c>
      <c r="H421" s="286" t="n">
        <v>0</v>
      </c>
      <c r="L421" s="290"/>
      <c r="N421" s="290"/>
    </row>
    <row r="422" customFormat="false" ht="12.75" hidden="false" customHeight="false" outlineLevel="0" collapsed="false">
      <c r="A422" s="284" t="n">
        <v>861</v>
      </c>
      <c r="B422" s="284" t="s">
        <v>100</v>
      </c>
      <c r="C422" s="285" t="n">
        <v>0</v>
      </c>
      <c r="D422" s="284" t="n">
        <v>1651</v>
      </c>
      <c r="E422" s="285" t="s">
        <v>104</v>
      </c>
      <c r="F422" s="285" t="s">
        <v>2</v>
      </c>
      <c r="G422" s="285" t="s">
        <v>232</v>
      </c>
      <c r="H422" s="286" t="n">
        <v>0</v>
      </c>
      <c r="L422" s="290"/>
      <c r="N422" s="290"/>
    </row>
    <row r="423" customFormat="false" ht="12.75" hidden="false" customHeight="false" outlineLevel="0" collapsed="false">
      <c r="A423" s="284" t="n">
        <v>862</v>
      </c>
      <c r="B423" s="284" t="s">
        <v>155</v>
      </c>
      <c r="C423" s="285" t="n">
        <v>0</v>
      </c>
      <c r="D423" s="284" t="n">
        <v>1652</v>
      </c>
      <c r="E423" s="285" t="s">
        <v>104</v>
      </c>
      <c r="F423" s="285" t="s">
        <v>2</v>
      </c>
      <c r="G423" s="285" t="s">
        <v>106</v>
      </c>
      <c r="H423" s="286" t="n">
        <v>0</v>
      </c>
      <c r="L423" s="290"/>
      <c r="N423" s="290"/>
    </row>
    <row r="424" customFormat="false" ht="12.75" hidden="false" customHeight="false" outlineLevel="0" collapsed="false">
      <c r="A424" s="284" t="n">
        <v>863</v>
      </c>
      <c r="B424" s="284" t="s">
        <v>155</v>
      </c>
      <c r="C424" s="285" t="n">
        <v>0</v>
      </c>
      <c r="D424" s="284" t="n">
        <v>1653</v>
      </c>
      <c r="E424" s="285" t="s">
        <v>104</v>
      </c>
      <c r="F424" s="285" t="s">
        <v>2</v>
      </c>
      <c r="G424" s="285" t="s">
        <v>343</v>
      </c>
      <c r="H424" s="286" t="n">
        <v>0</v>
      </c>
      <c r="L424" s="290"/>
      <c r="N424" s="290"/>
    </row>
    <row r="425" customFormat="false" ht="12.75" hidden="false" customHeight="false" outlineLevel="0" collapsed="false">
      <c r="A425" s="284" t="n">
        <v>864</v>
      </c>
      <c r="B425" s="284" t="s">
        <v>155</v>
      </c>
      <c r="C425" s="285" t="n">
        <v>0</v>
      </c>
      <c r="D425" s="284" t="n">
        <v>1654</v>
      </c>
      <c r="E425" s="285" t="s">
        <v>173</v>
      </c>
      <c r="F425" s="285" t="s">
        <v>2</v>
      </c>
      <c r="G425" s="285" t="s">
        <v>276</v>
      </c>
      <c r="H425" s="286" t="n">
        <v>0</v>
      </c>
      <c r="L425" s="290"/>
      <c r="N425" s="290"/>
    </row>
    <row r="426" customFormat="false" ht="12.75" hidden="false" customHeight="false" outlineLevel="0" collapsed="false">
      <c r="A426" s="284" t="n">
        <v>865</v>
      </c>
      <c r="B426" s="284" t="s">
        <v>155</v>
      </c>
      <c r="C426" s="285" t="n">
        <v>0</v>
      </c>
      <c r="D426" s="284" t="n">
        <v>1655</v>
      </c>
      <c r="E426" s="285" t="s">
        <v>176</v>
      </c>
      <c r="F426" s="285" t="s">
        <v>2</v>
      </c>
      <c r="G426" s="285" t="s">
        <v>276</v>
      </c>
      <c r="H426" s="286" t="n">
        <v>0</v>
      </c>
      <c r="L426" s="290"/>
      <c r="N426" s="290"/>
    </row>
    <row r="427" customFormat="false" ht="12.75" hidden="false" customHeight="false" outlineLevel="0" collapsed="false">
      <c r="A427" s="284" t="n">
        <v>866</v>
      </c>
      <c r="B427" s="284" t="s">
        <v>155</v>
      </c>
      <c r="C427" s="285" t="n">
        <v>0</v>
      </c>
      <c r="D427" s="284" t="n">
        <v>1656</v>
      </c>
      <c r="E427" s="285" t="s">
        <v>178</v>
      </c>
      <c r="F427" s="285" t="s">
        <v>2</v>
      </c>
      <c r="G427" s="285" t="s">
        <v>276</v>
      </c>
      <c r="H427" s="286" t="n">
        <v>0</v>
      </c>
      <c r="L427" s="290"/>
      <c r="N427" s="290"/>
    </row>
    <row r="428" customFormat="false" ht="12.75" hidden="false" customHeight="false" outlineLevel="0" collapsed="false">
      <c r="A428" s="284" t="n">
        <v>867</v>
      </c>
      <c r="B428" s="284" t="s">
        <v>155</v>
      </c>
      <c r="C428" s="285" t="n">
        <v>0</v>
      </c>
      <c r="D428" s="284" t="n">
        <v>1657</v>
      </c>
      <c r="E428" s="285" t="s">
        <v>104</v>
      </c>
      <c r="F428" s="285" t="s">
        <v>2</v>
      </c>
      <c r="G428" s="285" t="s">
        <v>408</v>
      </c>
      <c r="H428" s="286" t="n">
        <v>0</v>
      </c>
      <c r="L428" s="290"/>
      <c r="N428" s="290"/>
    </row>
    <row r="429" customFormat="false" ht="12.75" hidden="false" customHeight="false" outlineLevel="0" collapsed="false">
      <c r="A429" s="284" t="n">
        <v>868</v>
      </c>
      <c r="B429" s="284" t="s">
        <v>100</v>
      </c>
      <c r="C429" s="285" t="n">
        <v>0</v>
      </c>
      <c r="D429" s="284" t="n">
        <v>1658</v>
      </c>
      <c r="E429" s="285" t="s">
        <v>104</v>
      </c>
      <c r="F429" s="285" t="s">
        <v>2</v>
      </c>
      <c r="G429" s="285" t="s">
        <v>303</v>
      </c>
      <c r="H429" s="286" t="n">
        <v>0</v>
      </c>
      <c r="L429" s="290"/>
      <c r="N429" s="290"/>
    </row>
    <row r="430" customFormat="false" ht="12.75" hidden="false" customHeight="false" outlineLevel="0" collapsed="false">
      <c r="A430" s="284" t="n">
        <v>869</v>
      </c>
      <c r="B430" s="284" t="s">
        <v>155</v>
      </c>
      <c r="C430" s="285" t="n">
        <v>0</v>
      </c>
      <c r="D430" s="284" t="n">
        <v>1659</v>
      </c>
      <c r="E430" s="285" t="s">
        <v>104</v>
      </c>
      <c r="F430" s="285" t="s">
        <v>2</v>
      </c>
      <c r="G430" s="285" t="s">
        <v>347</v>
      </c>
      <c r="H430" s="286" t="n">
        <v>0</v>
      </c>
      <c r="L430" s="290"/>
      <c r="N430" s="290"/>
    </row>
    <row r="431" customFormat="false" ht="12.75" hidden="false" customHeight="false" outlineLevel="0" collapsed="false">
      <c r="A431" s="284" t="n">
        <v>870</v>
      </c>
      <c r="B431" s="284" t="s">
        <v>155</v>
      </c>
      <c r="C431" s="285" t="n">
        <v>-26250</v>
      </c>
      <c r="D431" s="284" t="n">
        <v>275</v>
      </c>
      <c r="E431" s="285" t="s">
        <v>104</v>
      </c>
      <c r="F431" s="285" t="s">
        <v>2</v>
      </c>
      <c r="G431" s="285" t="s">
        <v>229</v>
      </c>
      <c r="H431" s="286" t="n">
        <v>-26250</v>
      </c>
      <c r="L431" s="290"/>
      <c r="N431" s="290"/>
    </row>
    <row r="432" customFormat="false" ht="12.75" hidden="false" customHeight="false" outlineLevel="0" collapsed="false">
      <c r="A432" s="284" t="n">
        <v>871</v>
      </c>
      <c r="B432" s="284" t="s">
        <v>155</v>
      </c>
      <c r="C432" s="285" t="n">
        <v>0</v>
      </c>
      <c r="D432" s="284" t="n">
        <v>1660</v>
      </c>
      <c r="E432" s="285" t="s">
        <v>104</v>
      </c>
      <c r="F432" s="285" t="s">
        <v>2</v>
      </c>
      <c r="G432" s="285" t="s">
        <v>313</v>
      </c>
      <c r="H432" s="286" t="n">
        <v>0</v>
      </c>
      <c r="L432" s="290"/>
      <c r="N432" s="290"/>
    </row>
    <row r="433" customFormat="false" ht="12.75" hidden="false" customHeight="false" outlineLevel="0" collapsed="false">
      <c r="A433" s="284" t="n">
        <v>872</v>
      </c>
      <c r="B433" s="284" t="s">
        <v>155</v>
      </c>
      <c r="C433" s="285" t="n">
        <v>0</v>
      </c>
      <c r="D433" s="284" t="n">
        <v>1661</v>
      </c>
      <c r="E433" s="285" t="s">
        <v>104</v>
      </c>
      <c r="F433" s="285" t="s">
        <v>2</v>
      </c>
      <c r="G433" s="285" t="s">
        <v>106</v>
      </c>
      <c r="H433" s="286" t="n">
        <v>0</v>
      </c>
      <c r="L433" s="290"/>
      <c r="N433" s="290"/>
    </row>
    <row r="434" customFormat="false" ht="12.75" hidden="false" customHeight="false" outlineLevel="0" collapsed="false">
      <c r="A434" s="284" t="n">
        <v>873</v>
      </c>
      <c r="B434" s="284" t="s">
        <v>155</v>
      </c>
      <c r="C434" s="285" t="n">
        <v>0</v>
      </c>
      <c r="D434" s="284" t="n">
        <v>1662</v>
      </c>
      <c r="E434" s="285" t="s">
        <v>104</v>
      </c>
      <c r="F434" s="285" t="s">
        <v>2</v>
      </c>
      <c r="G434" s="285" t="s">
        <v>300</v>
      </c>
      <c r="H434" s="286" t="n">
        <v>0</v>
      </c>
      <c r="L434" s="290"/>
      <c r="N434" s="290"/>
    </row>
    <row r="435" customFormat="false" ht="12.75" hidden="false" customHeight="false" outlineLevel="0" collapsed="false">
      <c r="A435" s="284" t="n">
        <v>874</v>
      </c>
      <c r="B435" s="284" t="s">
        <v>155</v>
      </c>
      <c r="C435" s="285" t="n">
        <v>0</v>
      </c>
      <c r="D435" s="284" t="n">
        <v>1663</v>
      </c>
      <c r="E435" s="285" t="s">
        <v>104</v>
      </c>
      <c r="F435" s="285" t="s">
        <v>2</v>
      </c>
      <c r="G435" s="285" t="s">
        <v>414</v>
      </c>
      <c r="H435" s="286" t="n">
        <v>0</v>
      </c>
      <c r="L435" s="290"/>
      <c r="N435" s="290"/>
    </row>
    <row r="436" customFormat="false" ht="12.75" hidden="false" customHeight="false" outlineLevel="0" collapsed="false">
      <c r="A436" s="284" t="n">
        <v>875</v>
      </c>
      <c r="B436" s="284" t="s">
        <v>155</v>
      </c>
      <c r="C436" s="285" t="n">
        <v>0</v>
      </c>
      <c r="D436" s="284" t="n">
        <v>1668</v>
      </c>
      <c r="E436" s="285" t="s">
        <v>104</v>
      </c>
      <c r="F436" s="285" t="s">
        <v>2</v>
      </c>
      <c r="G436" s="285" t="s">
        <v>414</v>
      </c>
      <c r="H436" s="286" t="n">
        <v>0</v>
      </c>
      <c r="L436" s="290"/>
      <c r="N436" s="290"/>
    </row>
    <row r="437" customFormat="false" ht="12.75" hidden="false" customHeight="false" outlineLevel="0" collapsed="false">
      <c r="A437" s="284" t="n">
        <v>876</v>
      </c>
      <c r="B437" s="284" t="s">
        <v>155</v>
      </c>
      <c r="C437" s="285" t="n">
        <v>0</v>
      </c>
      <c r="D437" s="284" t="n">
        <v>1669</v>
      </c>
      <c r="E437" s="285" t="s">
        <v>104</v>
      </c>
      <c r="F437" s="285" t="s">
        <v>2</v>
      </c>
      <c r="G437" s="285" t="s">
        <v>210</v>
      </c>
      <c r="H437" s="286" t="n">
        <v>0</v>
      </c>
      <c r="L437" s="290"/>
      <c r="N437" s="290"/>
    </row>
    <row r="438" customFormat="false" ht="12.75" hidden="false" customHeight="false" outlineLevel="0" collapsed="false">
      <c r="A438" s="284" t="n">
        <v>877</v>
      </c>
      <c r="B438" s="284" t="s">
        <v>155</v>
      </c>
      <c r="C438" s="285" t="n">
        <v>0</v>
      </c>
      <c r="D438" s="284" t="n">
        <v>1667</v>
      </c>
      <c r="E438" s="285" t="s">
        <v>104</v>
      </c>
      <c r="F438" s="285" t="s">
        <v>2</v>
      </c>
      <c r="G438" s="285" t="s">
        <v>367</v>
      </c>
      <c r="H438" s="286" t="n">
        <v>0</v>
      </c>
      <c r="L438" s="290"/>
      <c r="N438" s="290"/>
    </row>
    <row r="439" customFormat="false" ht="12.75" hidden="false" customHeight="false" outlineLevel="0" collapsed="false">
      <c r="A439" s="284" t="n">
        <v>878</v>
      </c>
      <c r="B439" s="284" t="s">
        <v>155</v>
      </c>
      <c r="C439" s="285" t="n">
        <v>0</v>
      </c>
      <c r="D439" s="284" t="n">
        <v>1670</v>
      </c>
      <c r="E439" s="285" t="s">
        <v>104</v>
      </c>
      <c r="F439" s="285" t="s">
        <v>2</v>
      </c>
      <c r="G439" s="285" t="s">
        <v>418</v>
      </c>
      <c r="H439" s="286" t="n">
        <v>0</v>
      </c>
      <c r="L439" s="290"/>
      <c r="N439" s="290"/>
    </row>
    <row r="440" customFormat="false" ht="12.75" hidden="false" customHeight="false" outlineLevel="0" collapsed="false">
      <c r="A440" s="284" t="n">
        <v>879</v>
      </c>
      <c r="B440" s="284" t="s">
        <v>155</v>
      </c>
      <c r="C440" s="285" t="n">
        <v>0</v>
      </c>
      <c r="D440" s="284" t="n">
        <v>1671</v>
      </c>
      <c r="E440" s="285" t="s">
        <v>104</v>
      </c>
      <c r="F440" s="285" t="s">
        <v>2</v>
      </c>
      <c r="G440" s="285" t="s">
        <v>418</v>
      </c>
      <c r="H440" s="286" t="n">
        <v>0</v>
      </c>
      <c r="L440" s="290"/>
      <c r="N440" s="290"/>
    </row>
    <row r="441" customFormat="false" ht="12.75" hidden="false" customHeight="false" outlineLevel="0" collapsed="false">
      <c r="A441" s="284" t="n">
        <v>880</v>
      </c>
      <c r="B441" s="284" t="s">
        <v>155</v>
      </c>
      <c r="C441" s="285" t="n">
        <v>0</v>
      </c>
      <c r="D441" s="284" t="n">
        <v>1672</v>
      </c>
      <c r="E441" s="285" t="s">
        <v>104</v>
      </c>
      <c r="F441" s="285" t="s">
        <v>2</v>
      </c>
      <c r="G441" s="285" t="s">
        <v>371</v>
      </c>
      <c r="H441" s="286" t="n">
        <v>0</v>
      </c>
      <c r="L441" s="290"/>
      <c r="N441" s="290"/>
    </row>
    <row r="442" customFormat="false" ht="12.75" hidden="false" customHeight="false" outlineLevel="0" collapsed="false">
      <c r="A442" s="284" t="n">
        <v>881</v>
      </c>
      <c r="B442" s="284" t="s">
        <v>155</v>
      </c>
      <c r="C442" s="285" t="n">
        <v>0</v>
      </c>
      <c r="D442" s="284" t="n">
        <v>1673</v>
      </c>
      <c r="E442" s="285" t="s">
        <v>104</v>
      </c>
      <c r="F442" s="285" t="s">
        <v>2</v>
      </c>
      <c r="G442" s="285" t="s">
        <v>371</v>
      </c>
      <c r="H442" s="286" t="n">
        <v>0</v>
      </c>
      <c r="L442" s="290"/>
      <c r="N442" s="290"/>
    </row>
    <row r="443" customFormat="false" ht="12.75" hidden="false" customHeight="false" outlineLevel="0" collapsed="false">
      <c r="A443" s="284" t="n">
        <v>882</v>
      </c>
      <c r="B443" s="284" t="s">
        <v>155</v>
      </c>
      <c r="C443" s="285" t="n">
        <v>0</v>
      </c>
      <c r="D443" s="284" t="n">
        <v>1674</v>
      </c>
      <c r="E443" s="285" t="s">
        <v>104</v>
      </c>
      <c r="F443" s="285" t="s">
        <v>2</v>
      </c>
      <c r="G443" s="285" t="s">
        <v>371</v>
      </c>
      <c r="H443" s="286" t="n">
        <v>0</v>
      </c>
      <c r="L443" s="290"/>
      <c r="N443" s="290"/>
    </row>
    <row r="444" customFormat="false" ht="12.75" hidden="false" customHeight="false" outlineLevel="0" collapsed="false">
      <c r="A444" s="284" t="n">
        <v>883</v>
      </c>
      <c r="B444" s="284" t="s">
        <v>155</v>
      </c>
      <c r="C444" s="285" t="n">
        <v>0</v>
      </c>
      <c r="D444" s="284" t="n">
        <v>1675</v>
      </c>
      <c r="E444" s="285" t="s">
        <v>104</v>
      </c>
      <c r="F444" s="285" t="s">
        <v>2</v>
      </c>
      <c r="G444" s="285" t="s">
        <v>255</v>
      </c>
      <c r="H444" s="286" t="n">
        <v>0</v>
      </c>
      <c r="L444" s="290"/>
      <c r="N444" s="290"/>
    </row>
    <row r="445" customFormat="false" ht="12.75" hidden="false" customHeight="false" outlineLevel="0" collapsed="false">
      <c r="A445" s="284" t="n">
        <v>884</v>
      </c>
      <c r="B445" s="284" t="s">
        <v>100</v>
      </c>
      <c r="C445" s="285" t="n">
        <v>0</v>
      </c>
      <c r="D445" s="284" t="n">
        <v>1676</v>
      </c>
      <c r="E445" s="285" t="s">
        <v>104</v>
      </c>
      <c r="F445" s="285" t="s">
        <v>2</v>
      </c>
      <c r="G445" s="285" t="s">
        <v>405</v>
      </c>
      <c r="H445" s="286" t="n">
        <v>0</v>
      </c>
      <c r="L445" s="290"/>
      <c r="N445" s="290"/>
    </row>
    <row r="446" customFormat="false" ht="12.75" hidden="false" customHeight="false" outlineLevel="0" collapsed="false">
      <c r="A446" s="284" t="n">
        <v>885</v>
      </c>
      <c r="B446" s="284" t="s">
        <v>155</v>
      </c>
      <c r="C446" s="285" t="n">
        <v>0</v>
      </c>
      <c r="D446" s="284" t="n">
        <v>1677</v>
      </c>
      <c r="E446" s="285" t="s">
        <v>104</v>
      </c>
      <c r="F446" s="285" t="s">
        <v>2</v>
      </c>
      <c r="G446" s="285" t="s">
        <v>255</v>
      </c>
      <c r="H446" s="286" t="n">
        <v>0</v>
      </c>
      <c r="L446" s="290"/>
      <c r="N446" s="290"/>
    </row>
    <row r="447" customFormat="false" ht="12.75" hidden="false" customHeight="false" outlineLevel="0" collapsed="false">
      <c r="A447" s="284" t="n">
        <v>886</v>
      </c>
      <c r="B447" s="284" t="s">
        <v>155</v>
      </c>
      <c r="C447" s="285" t="n">
        <v>-45499.996667</v>
      </c>
      <c r="D447" s="284" t="n">
        <v>1678</v>
      </c>
      <c r="E447" s="285" t="s">
        <v>104</v>
      </c>
      <c r="F447" s="285" t="s">
        <v>2</v>
      </c>
      <c r="G447" s="285" t="s">
        <v>200</v>
      </c>
      <c r="H447" s="286" t="n">
        <v>-45499.996667</v>
      </c>
      <c r="L447" s="290"/>
      <c r="N447" s="290"/>
    </row>
    <row r="448" customFormat="false" ht="12.75" hidden="false" customHeight="false" outlineLevel="0" collapsed="false">
      <c r="A448" s="284" t="n">
        <v>887</v>
      </c>
      <c r="B448" s="284" t="s">
        <v>155</v>
      </c>
      <c r="C448" s="285" t="n">
        <v>0</v>
      </c>
      <c r="D448" s="284" t="n">
        <v>1679</v>
      </c>
      <c r="E448" s="285" t="s">
        <v>104</v>
      </c>
      <c r="F448" s="285" t="s">
        <v>2</v>
      </c>
      <c r="G448" s="285" t="s">
        <v>183</v>
      </c>
      <c r="H448" s="286" t="n">
        <v>0</v>
      </c>
      <c r="L448" s="290"/>
      <c r="N448" s="290"/>
    </row>
    <row r="449" customFormat="false" ht="12.75" hidden="false" customHeight="false" outlineLevel="0" collapsed="false">
      <c r="A449" s="284" t="n">
        <v>888</v>
      </c>
      <c r="B449" s="284" t="s">
        <v>155</v>
      </c>
      <c r="C449" s="285" t="n">
        <v>0</v>
      </c>
      <c r="D449" s="284" t="n">
        <v>1680</v>
      </c>
      <c r="E449" s="285" t="s">
        <v>104</v>
      </c>
      <c r="F449" s="285" t="s">
        <v>2</v>
      </c>
      <c r="G449" s="285" t="s">
        <v>236</v>
      </c>
      <c r="H449" s="286" t="n">
        <v>0</v>
      </c>
      <c r="L449" s="290"/>
      <c r="N449" s="290"/>
    </row>
    <row r="450" customFormat="false" ht="12.75" hidden="false" customHeight="false" outlineLevel="0" collapsed="false">
      <c r="A450" s="284" t="n">
        <v>889</v>
      </c>
      <c r="B450" s="284" t="s">
        <v>155</v>
      </c>
      <c r="C450" s="285" t="n">
        <v>0</v>
      </c>
      <c r="D450" s="284" t="n">
        <v>1681</v>
      </c>
      <c r="E450" s="285" t="s">
        <v>104</v>
      </c>
      <c r="F450" s="285" t="s">
        <v>2</v>
      </c>
      <c r="G450" s="285" t="s">
        <v>389</v>
      </c>
      <c r="H450" s="286" t="n">
        <v>0</v>
      </c>
      <c r="L450" s="290"/>
      <c r="N450" s="290"/>
    </row>
    <row r="451" customFormat="false" ht="12.75" hidden="false" customHeight="false" outlineLevel="0" collapsed="false">
      <c r="A451" s="284" t="n">
        <v>890</v>
      </c>
      <c r="B451" s="284" t="s">
        <v>155</v>
      </c>
      <c r="C451" s="285" t="n">
        <v>0</v>
      </c>
      <c r="D451" s="284" t="n">
        <v>1682</v>
      </c>
      <c r="E451" s="285" t="s">
        <v>104</v>
      </c>
      <c r="F451" s="285" t="s">
        <v>2</v>
      </c>
      <c r="G451" s="285" t="s">
        <v>236</v>
      </c>
      <c r="H451" s="286" t="n">
        <v>0</v>
      </c>
      <c r="L451" s="290"/>
      <c r="N451" s="290"/>
    </row>
    <row r="452" customFormat="false" ht="12.75" hidden="false" customHeight="false" outlineLevel="0" collapsed="false">
      <c r="A452" s="284" t="n">
        <v>891</v>
      </c>
      <c r="B452" s="284" t="s">
        <v>155</v>
      </c>
      <c r="C452" s="285" t="n">
        <v>0</v>
      </c>
      <c r="D452" s="284" t="n">
        <v>1683</v>
      </c>
      <c r="E452" s="285" t="s">
        <v>104</v>
      </c>
      <c r="F452" s="285" t="s">
        <v>2</v>
      </c>
      <c r="G452" s="285" t="s">
        <v>200</v>
      </c>
      <c r="H452" s="286" t="n">
        <v>0</v>
      </c>
      <c r="L452" s="290"/>
      <c r="N452" s="290"/>
    </row>
    <row r="453" customFormat="false" ht="12.75" hidden="false" customHeight="false" outlineLevel="0" collapsed="false">
      <c r="A453" s="284" t="n">
        <v>892</v>
      </c>
      <c r="B453" s="284" t="s">
        <v>155</v>
      </c>
      <c r="C453" s="285" t="n">
        <v>0</v>
      </c>
      <c r="D453" s="284" t="n">
        <v>1684</v>
      </c>
      <c r="E453" s="285" t="s">
        <v>104</v>
      </c>
      <c r="F453" s="285" t="s">
        <v>2</v>
      </c>
      <c r="G453" s="285" t="s">
        <v>300</v>
      </c>
      <c r="H453" s="286" t="n">
        <v>0</v>
      </c>
      <c r="L453" s="290"/>
      <c r="N453" s="290"/>
    </row>
    <row r="454" customFormat="false" ht="12.75" hidden="false" customHeight="false" outlineLevel="0" collapsed="false">
      <c r="A454" s="284" t="n">
        <v>893</v>
      </c>
      <c r="B454" s="284" t="s">
        <v>155</v>
      </c>
      <c r="C454" s="285" t="n">
        <v>0</v>
      </c>
      <c r="D454" s="284" t="n">
        <v>1686</v>
      </c>
      <c r="E454" s="285" t="s">
        <v>104</v>
      </c>
      <c r="F454" s="285" t="s">
        <v>2</v>
      </c>
      <c r="G454" s="285" t="s">
        <v>310</v>
      </c>
      <c r="H454" s="286" t="n">
        <v>0</v>
      </c>
      <c r="L454" s="290"/>
      <c r="N454" s="290"/>
    </row>
    <row r="455" customFormat="false" ht="12.75" hidden="false" customHeight="false" outlineLevel="0" collapsed="false">
      <c r="A455" s="284" t="n">
        <v>894</v>
      </c>
      <c r="B455" s="284" t="s">
        <v>155</v>
      </c>
      <c r="C455" s="285" t="n">
        <v>0</v>
      </c>
      <c r="D455" s="284" t="n">
        <v>1685</v>
      </c>
      <c r="E455" s="285" t="s">
        <v>104</v>
      </c>
      <c r="F455" s="285" t="s">
        <v>2</v>
      </c>
      <c r="G455" s="285" t="s">
        <v>301</v>
      </c>
      <c r="H455" s="286" t="n">
        <v>0</v>
      </c>
      <c r="L455" s="290"/>
      <c r="N455" s="290"/>
    </row>
    <row r="456" customFormat="false" ht="12.75" hidden="false" customHeight="false" outlineLevel="0" collapsed="false">
      <c r="A456" s="284" t="n">
        <v>895</v>
      </c>
      <c r="B456" s="284" t="s">
        <v>155</v>
      </c>
      <c r="C456" s="285" t="n">
        <v>0</v>
      </c>
      <c r="D456" s="284" t="n">
        <v>1687</v>
      </c>
      <c r="E456" s="285" t="s">
        <v>104</v>
      </c>
      <c r="F456" s="285" t="s">
        <v>2</v>
      </c>
      <c r="G456" s="285" t="s">
        <v>296</v>
      </c>
      <c r="H456" s="286" t="n">
        <v>0</v>
      </c>
      <c r="L456" s="290"/>
      <c r="N456" s="290"/>
    </row>
    <row r="457" customFormat="false" ht="12.75" hidden="false" customHeight="false" outlineLevel="0" collapsed="false">
      <c r="A457" s="284" t="n">
        <v>896</v>
      </c>
      <c r="B457" s="284" t="s">
        <v>155</v>
      </c>
      <c r="C457" s="285" t="n">
        <v>0</v>
      </c>
      <c r="D457" s="284" t="n">
        <v>1688</v>
      </c>
      <c r="E457" s="285" t="s">
        <v>104</v>
      </c>
      <c r="F457" s="285" t="s">
        <v>2</v>
      </c>
      <c r="G457" s="285" t="s">
        <v>216</v>
      </c>
      <c r="H457" s="286" t="n">
        <v>0</v>
      </c>
      <c r="L457" s="290"/>
      <c r="N457" s="290"/>
    </row>
    <row r="458" customFormat="false" ht="12.75" hidden="false" customHeight="false" outlineLevel="0" collapsed="false">
      <c r="A458" s="284" t="n">
        <v>897</v>
      </c>
      <c r="B458" s="284" t="s">
        <v>155</v>
      </c>
      <c r="C458" s="285" t="n">
        <v>0</v>
      </c>
      <c r="D458" s="284" t="n">
        <v>1689</v>
      </c>
      <c r="E458" s="285" t="s">
        <v>104</v>
      </c>
      <c r="F458" s="285" t="s">
        <v>2</v>
      </c>
      <c r="G458" s="285" t="s">
        <v>190</v>
      </c>
      <c r="H458" s="286" t="n">
        <v>0</v>
      </c>
      <c r="L458" s="290"/>
    </row>
    <row r="459" customFormat="false" ht="12.75" hidden="false" customHeight="false" outlineLevel="0" collapsed="false">
      <c r="A459" s="284" t="n">
        <v>898</v>
      </c>
      <c r="B459" s="284" t="s">
        <v>155</v>
      </c>
      <c r="C459" s="285" t="n">
        <v>0</v>
      </c>
      <c r="D459" s="284" t="n">
        <v>1690</v>
      </c>
      <c r="E459" s="285" t="s">
        <v>104</v>
      </c>
      <c r="F459" s="285" t="s">
        <v>2</v>
      </c>
      <c r="G459" s="285" t="s">
        <v>400</v>
      </c>
      <c r="H459" s="286" t="n">
        <v>0</v>
      </c>
      <c r="L459" s="290"/>
    </row>
    <row r="460" customFormat="false" ht="12.75" hidden="false" customHeight="false" outlineLevel="0" collapsed="false">
      <c r="A460" s="284" t="n">
        <v>899</v>
      </c>
      <c r="B460" s="284" t="s">
        <v>155</v>
      </c>
      <c r="C460" s="285" t="n">
        <v>0</v>
      </c>
      <c r="D460" s="284" t="n">
        <v>1691</v>
      </c>
      <c r="E460" s="285" t="s">
        <v>104</v>
      </c>
      <c r="F460" s="285" t="s">
        <v>2</v>
      </c>
      <c r="G460" s="285" t="s">
        <v>210</v>
      </c>
      <c r="H460" s="286" t="n">
        <v>0</v>
      </c>
      <c r="L460" s="290"/>
    </row>
    <row r="461" customFormat="false" ht="12.75" hidden="false" customHeight="false" outlineLevel="0" collapsed="false">
      <c r="A461" s="284" t="n">
        <v>901</v>
      </c>
      <c r="B461" s="284" t="s">
        <v>155</v>
      </c>
      <c r="C461" s="285" t="n">
        <v>-102777.777778</v>
      </c>
      <c r="D461" s="284" t="n">
        <v>1695</v>
      </c>
      <c r="E461" s="285" t="s">
        <v>173</v>
      </c>
      <c r="F461" s="285" t="s">
        <v>2</v>
      </c>
      <c r="G461" s="285" t="s">
        <v>415</v>
      </c>
      <c r="H461" s="286" t="n">
        <v>-102777.777778</v>
      </c>
      <c r="L461" s="290"/>
    </row>
    <row r="462" customFormat="false" ht="12.75" hidden="false" customHeight="false" outlineLevel="0" collapsed="false">
      <c r="A462" s="284" t="n">
        <v>902</v>
      </c>
      <c r="B462" s="284" t="s">
        <v>155</v>
      </c>
      <c r="C462" s="285" t="n">
        <v>102777.777778</v>
      </c>
      <c r="D462" s="284" t="n">
        <v>1696</v>
      </c>
      <c r="E462" s="285" t="s">
        <v>176</v>
      </c>
      <c r="F462" s="285" t="s">
        <v>2</v>
      </c>
      <c r="G462" s="285" t="s">
        <v>415</v>
      </c>
      <c r="H462" s="286" t="n">
        <v>102777.777778</v>
      </c>
      <c r="L462" s="290"/>
    </row>
    <row r="463" customFormat="false" ht="12.75" hidden="false" customHeight="false" outlineLevel="0" collapsed="false">
      <c r="A463" s="284" t="n">
        <v>903</v>
      </c>
      <c r="B463" s="284" t="s">
        <v>155</v>
      </c>
      <c r="C463" s="285" t="n">
        <v>-102777.777778</v>
      </c>
      <c r="D463" s="284" t="n">
        <v>1697</v>
      </c>
      <c r="E463" s="285" t="s">
        <v>178</v>
      </c>
      <c r="F463" s="285" t="s">
        <v>2</v>
      </c>
      <c r="G463" s="285" t="s">
        <v>415</v>
      </c>
      <c r="H463" s="286" t="n">
        <v>-102777.777778</v>
      </c>
      <c r="L463" s="290"/>
      <c r="N463" s="290" t="n">
        <f aca="false">SUM(N4:N461)</f>
        <v>0</v>
      </c>
    </row>
    <row r="464" customFormat="false" ht="12.75" hidden="false" customHeight="false" outlineLevel="0" collapsed="false">
      <c r="A464" s="284" t="n">
        <v>904</v>
      </c>
      <c r="B464" s="284" t="s">
        <v>155</v>
      </c>
      <c r="C464" s="285" t="n">
        <v>26577.777778</v>
      </c>
      <c r="D464" s="284" t="n">
        <v>1698</v>
      </c>
      <c r="E464" s="285" t="s">
        <v>173</v>
      </c>
      <c r="F464" s="285" t="s">
        <v>2</v>
      </c>
      <c r="G464" s="285" t="s">
        <v>94</v>
      </c>
      <c r="H464" s="286" t="n">
        <v>26577.777778</v>
      </c>
      <c r="L464" s="290"/>
    </row>
    <row r="465" customFormat="false" ht="12.75" hidden="false" customHeight="false" outlineLevel="0" collapsed="false">
      <c r="A465" s="284" t="n">
        <v>905</v>
      </c>
      <c r="B465" s="284" t="s">
        <v>155</v>
      </c>
      <c r="C465" s="285" t="n">
        <v>-26577.777778</v>
      </c>
      <c r="D465" s="284" t="n">
        <v>1699</v>
      </c>
      <c r="E465" s="285" t="s">
        <v>176</v>
      </c>
      <c r="F465" s="285" t="s">
        <v>2</v>
      </c>
      <c r="G465" s="285" t="s">
        <v>94</v>
      </c>
      <c r="H465" s="286" t="n">
        <v>-26577.777778</v>
      </c>
      <c r="L465" s="290"/>
    </row>
    <row r="466" customFormat="false" ht="12.75" hidden="false" customHeight="false" outlineLevel="0" collapsed="false">
      <c r="A466" s="284" t="n">
        <v>906</v>
      </c>
      <c r="B466" s="284" t="s">
        <v>155</v>
      </c>
      <c r="C466" s="285" t="n">
        <v>26577.777778</v>
      </c>
      <c r="D466" s="284" t="n">
        <v>1700</v>
      </c>
      <c r="E466" s="285" t="s">
        <v>178</v>
      </c>
      <c r="F466" s="285" t="s">
        <v>2</v>
      </c>
      <c r="G466" s="285" t="s">
        <v>94</v>
      </c>
      <c r="H466" s="286" t="n">
        <v>26577.777778</v>
      </c>
      <c r="L466" s="290"/>
    </row>
    <row r="467" customFormat="false" ht="12.75" hidden="false" customHeight="false" outlineLevel="0" collapsed="false">
      <c r="A467" s="284" t="n">
        <v>907</v>
      </c>
      <c r="B467" s="284" t="s">
        <v>155</v>
      </c>
      <c r="C467" s="285" t="n">
        <v>0</v>
      </c>
      <c r="D467" s="284" t="n">
        <v>1701</v>
      </c>
      <c r="E467" s="285" t="s">
        <v>104</v>
      </c>
      <c r="F467" s="285" t="s">
        <v>2</v>
      </c>
      <c r="G467" s="285" t="s">
        <v>114</v>
      </c>
      <c r="H467" s="286" t="n">
        <v>0</v>
      </c>
      <c r="L467" s="290"/>
    </row>
    <row r="468" customFormat="false" ht="12.75" hidden="false" customHeight="false" outlineLevel="0" collapsed="false">
      <c r="A468" s="284" t="n">
        <v>908</v>
      </c>
      <c r="B468" s="284" t="s">
        <v>155</v>
      </c>
      <c r="C468" s="285" t="n">
        <v>0</v>
      </c>
      <c r="D468" s="284" t="n">
        <v>1702</v>
      </c>
      <c r="E468" s="285" t="s">
        <v>104</v>
      </c>
      <c r="F468" s="285" t="s">
        <v>2</v>
      </c>
      <c r="G468" s="285" t="s">
        <v>259</v>
      </c>
      <c r="H468" s="286" t="n">
        <v>0</v>
      </c>
      <c r="L468" s="290"/>
    </row>
    <row r="469" customFormat="false" ht="12.75" hidden="false" customHeight="false" outlineLevel="0" collapsed="false">
      <c r="A469" s="284" t="n">
        <v>909</v>
      </c>
      <c r="B469" s="284" t="s">
        <v>155</v>
      </c>
      <c r="C469" s="285" t="n">
        <v>0</v>
      </c>
      <c r="D469" s="284" t="n">
        <v>1703</v>
      </c>
      <c r="E469" s="285" t="s">
        <v>104</v>
      </c>
      <c r="F469" s="285" t="s">
        <v>2</v>
      </c>
      <c r="G469" s="285" t="s">
        <v>399</v>
      </c>
      <c r="H469" s="286" t="n">
        <v>0</v>
      </c>
      <c r="L469" s="290"/>
    </row>
    <row r="470" customFormat="false" ht="12.75" hidden="false" customHeight="false" outlineLevel="0" collapsed="false">
      <c r="A470" s="284" t="n">
        <v>910</v>
      </c>
      <c r="B470" s="284" t="s">
        <v>100</v>
      </c>
      <c r="C470" s="285" t="n">
        <v>0</v>
      </c>
      <c r="D470" s="284" t="n">
        <v>1704</v>
      </c>
      <c r="E470" s="285" t="s">
        <v>104</v>
      </c>
      <c r="F470" s="285" t="s">
        <v>2</v>
      </c>
      <c r="G470" s="285" t="s">
        <v>290</v>
      </c>
      <c r="H470" s="286" t="n">
        <v>0</v>
      </c>
      <c r="L470" s="290"/>
    </row>
    <row r="471" customFormat="false" ht="12.75" hidden="false" customHeight="false" outlineLevel="0" collapsed="false">
      <c r="A471" s="284" t="n">
        <v>911</v>
      </c>
      <c r="B471" s="284" t="s">
        <v>155</v>
      </c>
      <c r="C471" s="285" t="n">
        <v>0</v>
      </c>
      <c r="D471" s="284" t="n">
        <v>1706</v>
      </c>
      <c r="E471" s="285" t="s">
        <v>104</v>
      </c>
      <c r="F471" s="285" t="s">
        <v>2</v>
      </c>
      <c r="G471" s="285" t="s">
        <v>329</v>
      </c>
      <c r="H471" s="286" t="n">
        <v>0</v>
      </c>
      <c r="L471" s="290"/>
    </row>
    <row r="472" customFormat="false" ht="12.75" hidden="false" customHeight="false" outlineLevel="0" collapsed="false">
      <c r="A472" s="284" t="n">
        <v>912</v>
      </c>
      <c r="B472" s="284" t="s">
        <v>155</v>
      </c>
      <c r="C472" s="285" t="n">
        <v>0</v>
      </c>
      <c r="D472" s="284" t="n">
        <v>1709</v>
      </c>
      <c r="E472" s="285" t="s">
        <v>176</v>
      </c>
      <c r="F472" s="285" t="s">
        <v>2</v>
      </c>
      <c r="G472" s="285" t="s">
        <v>249</v>
      </c>
      <c r="H472" s="286" t="n">
        <v>0</v>
      </c>
      <c r="L472" s="290"/>
    </row>
    <row r="473" customFormat="false" ht="12.75" hidden="false" customHeight="false" outlineLevel="0" collapsed="false">
      <c r="A473" s="284" t="n">
        <v>913</v>
      </c>
      <c r="B473" s="284" t="s">
        <v>155</v>
      </c>
      <c r="C473" s="285" t="n">
        <v>0</v>
      </c>
      <c r="D473" s="284" t="n">
        <v>1710</v>
      </c>
      <c r="E473" s="285" t="s">
        <v>178</v>
      </c>
      <c r="F473" s="285" t="s">
        <v>2</v>
      </c>
      <c r="G473" s="285" t="s">
        <v>249</v>
      </c>
      <c r="H473" s="286" t="n">
        <v>0</v>
      </c>
      <c r="L473" s="290"/>
    </row>
    <row r="474" customFormat="false" ht="12.75" hidden="false" customHeight="false" outlineLevel="0" collapsed="false">
      <c r="A474" s="284" t="n">
        <v>914</v>
      </c>
      <c r="B474" s="284" t="s">
        <v>100</v>
      </c>
      <c r="C474" s="285" t="n">
        <v>0</v>
      </c>
      <c r="D474" s="284" t="n">
        <v>1711</v>
      </c>
      <c r="E474" s="285" t="s">
        <v>104</v>
      </c>
      <c r="F474" s="285" t="s">
        <v>2</v>
      </c>
      <c r="G474" s="285" t="s">
        <v>409</v>
      </c>
      <c r="H474" s="286" t="n">
        <v>0</v>
      </c>
      <c r="L474" s="290"/>
    </row>
    <row r="475" customFormat="false" ht="12.75" hidden="false" customHeight="false" outlineLevel="0" collapsed="false">
      <c r="A475" s="284" t="n">
        <v>915</v>
      </c>
      <c r="B475" s="284" t="s">
        <v>100</v>
      </c>
      <c r="C475" s="285" t="n">
        <v>0</v>
      </c>
      <c r="D475" s="284" t="n">
        <v>1712</v>
      </c>
      <c r="E475" s="285" t="s">
        <v>104</v>
      </c>
      <c r="F475" s="285" t="s">
        <v>2</v>
      </c>
      <c r="G475" s="285" t="s">
        <v>380</v>
      </c>
      <c r="H475" s="286" t="n">
        <v>0</v>
      </c>
      <c r="L475" s="290"/>
    </row>
    <row r="476" customFormat="false" ht="12.75" hidden="false" customHeight="false" outlineLevel="0" collapsed="false">
      <c r="A476" s="284" t="n">
        <v>916</v>
      </c>
      <c r="B476" s="284" t="s">
        <v>100</v>
      </c>
      <c r="C476" s="285" t="n">
        <v>0</v>
      </c>
      <c r="D476" s="284" t="n">
        <v>1713</v>
      </c>
      <c r="E476" s="285" t="s">
        <v>104</v>
      </c>
      <c r="F476" s="285" t="s">
        <v>2</v>
      </c>
      <c r="G476" s="285" t="s">
        <v>281</v>
      </c>
      <c r="H476" s="286" t="n">
        <v>0</v>
      </c>
      <c r="L476" s="290"/>
    </row>
    <row r="477" customFormat="false" ht="12.75" hidden="false" customHeight="false" outlineLevel="0" collapsed="false">
      <c r="A477" s="284" t="n">
        <v>917</v>
      </c>
      <c r="B477" s="284" t="s">
        <v>155</v>
      </c>
      <c r="C477" s="285" t="n">
        <v>0</v>
      </c>
      <c r="D477" s="284" t="n">
        <v>1708</v>
      </c>
      <c r="E477" s="285" t="s">
        <v>173</v>
      </c>
      <c r="F477" s="285" t="s">
        <v>2</v>
      </c>
      <c r="G477" s="285" t="s">
        <v>249</v>
      </c>
      <c r="H477" s="286" t="n">
        <v>0</v>
      </c>
      <c r="L477" s="290"/>
    </row>
    <row r="478" customFormat="false" ht="12.75" hidden="false" customHeight="false" outlineLevel="0" collapsed="false">
      <c r="A478" s="284" t="n">
        <v>918</v>
      </c>
      <c r="B478" s="284" t="s">
        <v>155</v>
      </c>
      <c r="C478" s="285" t="n">
        <v>0</v>
      </c>
      <c r="D478" s="284" t="n">
        <v>1714</v>
      </c>
      <c r="E478" s="285" t="s">
        <v>104</v>
      </c>
      <c r="F478" s="285" t="s">
        <v>2</v>
      </c>
      <c r="G478" s="285" t="s">
        <v>418</v>
      </c>
      <c r="H478" s="286" t="n">
        <v>0</v>
      </c>
      <c r="L478" s="290"/>
    </row>
    <row r="479" customFormat="false" ht="12.75" hidden="false" customHeight="false" outlineLevel="0" collapsed="false">
      <c r="A479" s="284" t="n">
        <v>919</v>
      </c>
      <c r="B479" s="284" t="s">
        <v>155</v>
      </c>
      <c r="C479" s="285" t="n">
        <v>0</v>
      </c>
      <c r="D479" s="284" t="n">
        <v>1715</v>
      </c>
      <c r="E479" s="285" t="s">
        <v>104</v>
      </c>
      <c r="F479" s="285" t="s">
        <v>2</v>
      </c>
      <c r="G479" s="285" t="s">
        <v>357</v>
      </c>
      <c r="H479" s="286" t="n">
        <v>0</v>
      </c>
      <c r="L479" s="290"/>
    </row>
    <row r="480" customFormat="false" ht="12.75" hidden="false" customHeight="false" outlineLevel="0" collapsed="false">
      <c r="A480" s="284" t="n">
        <v>920</v>
      </c>
      <c r="B480" s="284" t="s">
        <v>155</v>
      </c>
      <c r="C480" s="285" t="n">
        <v>0</v>
      </c>
      <c r="D480" s="284" t="n">
        <v>1716</v>
      </c>
      <c r="E480" s="285" t="s">
        <v>104</v>
      </c>
      <c r="F480" s="285" t="s">
        <v>2</v>
      </c>
      <c r="G480" s="285" t="s">
        <v>357</v>
      </c>
      <c r="H480" s="286" t="n">
        <v>0</v>
      </c>
      <c r="L480" s="290"/>
    </row>
    <row r="481" customFormat="false" ht="12.75" hidden="false" customHeight="false" outlineLevel="0" collapsed="false">
      <c r="A481" s="284" t="n">
        <v>921</v>
      </c>
      <c r="B481" s="284" t="s">
        <v>155</v>
      </c>
      <c r="C481" s="285" t="n">
        <v>0</v>
      </c>
      <c r="D481" s="284" t="n">
        <v>1717</v>
      </c>
      <c r="E481" s="285" t="s">
        <v>104</v>
      </c>
      <c r="F481" s="285" t="s">
        <v>2</v>
      </c>
      <c r="G481" s="285" t="s">
        <v>343</v>
      </c>
      <c r="H481" s="286" t="n">
        <v>0</v>
      </c>
      <c r="L481" s="290"/>
    </row>
    <row r="482" customFormat="false" ht="12.75" hidden="false" customHeight="false" outlineLevel="0" collapsed="false">
      <c r="A482" s="284" t="n">
        <v>922</v>
      </c>
      <c r="B482" s="284" t="s">
        <v>155</v>
      </c>
      <c r="C482" s="285" t="n">
        <v>0</v>
      </c>
      <c r="D482" s="284" t="n">
        <v>1718</v>
      </c>
      <c r="E482" s="285" t="s">
        <v>104</v>
      </c>
      <c r="F482" s="285" t="s">
        <v>2</v>
      </c>
      <c r="G482" s="285" t="s">
        <v>412</v>
      </c>
      <c r="H482" s="286" t="n">
        <v>0</v>
      </c>
      <c r="L482" s="290"/>
    </row>
    <row r="483" customFormat="false" ht="12.75" hidden="false" customHeight="false" outlineLevel="0" collapsed="false">
      <c r="A483" s="284" t="n">
        <v>923</v>
      </c>
      <c r="B483" s="284" t="s">
        <v>155</v>
      </c>
      <c r="C483" s="285" t="n">
        <v>0</v>
      </c>
      <c r="D483" s="284" t="n">
        <v>1719</v>
      </c>
      <c r="E483" s="285" t="s">
        <v>104</v>
      </c>
      <c r="F483" s="285" t="s">
        <v>2</v>
      </c>
      <c r="G483" s="285" t="s">
        <v>312</v>
      </c>
      <c r="H483" s="286" t="n">
        <v>0</v>
      </c>
      <c r="L483" s="290"/>
    </row>
    <row r="484" customFormat="false" ht="12.75" hidden="false" customHeight="false" outlineLevel="0" collapsed="false">
      <c r="A484" s="284" t="n">
        <v>924</v>
      </c>
      <c r="B484" s="284" t="s">
        <v>155</v>
      </c>
      <c r="C484" s="285" t="n">
        <v>0</v>
      </c>
      <c r="D484" s="284" t="n">
        <v>1720</v>
      </c>
      <c r="E484" s="285" t="s">
        <v>104</v>
      </c>
      <c r="F484" s="285" t="s">
        <v>2</v>
      </c>
      <c r="G484" s="285" t="s">
        <v>412</v>
      </c>
      <c r="H484" s="286" t="n">
        <v>0</v>
      </c>
      <c r="L484" s="290"/>
    </row>
    <row r="485" customFormat="false" ht="12.75" hidden="false" customHeight="false" outlineLevel="0" collapsed="false">
      <c r="A485" s="284" t="n">
        <v>925</v>
      </c>
      <c r="B485" s="284" t="s">
        <v>155</v>
      </c>
      <c r="C485" s="285" t="n">
        <v>0</v>
      </c>
      <c r="D485" s="284" t="n">
        <v>1721</v>
      </c>
      <c r="E485" s="285" t="s">
        <v>104</v>
      </c>
      <c r="F485" s="285" t="s">
        <v>2</v>
      </c>
      <c r="G485" s="285" t="s">
        <v>300</v>
      </c>
      <c r="H485" s="286" t="n">
        <v>0</v>
      </c>
      <c r="L485" s="290"/>
    </row>
    <row r="486" customFormat="false" ht="12.75" hidden="false" customHeight="false" outlineLevel="0" collapsed="false">
      <c r="A486" s="284" t="n">
        <v>926</v>
      </c>
      <c r="B486" s="284" t="s">
        <v>155</v>
      </c>
      <c r="C486" s="285" t="n">
        <v>0</v>
      </c>
      <c r="D486" s="284" t="n">
        <v>1722</v>
      </c>
      <c r="E486" s="285" t="s">
        <v>104</v>
      </c>
      <c r="F486" s="285" t="s">
        <v>2</v>
      </c>
      <c r="G486" s="285" t="s">
        <v>413</v>
      </c>
      <c r="H486" s="286" t="n">
        <v>0</v>
      </c>
      <c r="L486" s="290"/>
    </row>
    <row r="487" customFormat="false" ht="12.75" hidden="false" customHeight="false" outlineLevel="0" collapsed="false">
      <c r="A487" s="284" t="n">
        <v>927</v>
      </c>
      <c r="B487" s="284" t="s">
        <v>155</v>
      </c>
      <c r="C487" s="285" t="n">
        <v>0</v>
      </c>
      <c r="D487" s="284" t="n">
        <v>1723</v>
      </c>
      <c r="E487" s="285" t="s">
        <v>104</v>
      </c>
      <c r="F487" s="285" t="s">
        <v>2</v>
      </c>
      <c r="G487" s="285" t="s">
        <v>414</v>
      </c>
      <c r="H487" s="286" t="n">
        <v>0</v>
      </c>
      <c r="L487" s="290"/>
    </row>
    <row r="488" customFormat="false" ht="12.75" hidden="false" customHeight="false" outlineLevel="0" collapsed="false">
      <c r="A488" s="284" t="n">
        <v>928</v>
      </c>
      <c r="B488" s="284" t="s">
        <v>155</v>
      </c>
      <c r="C488" s="285" t="n">
        <v>0</v>
      </c>
      <c r="D488" s="284" t="n">
        <v>1724</v>
      </c>
      <c r="E488" s="285" t="s">
        <v>104</v>
      </c>
      <c r="F488" s="285" t="s">
        <v>2</v>
      </c>
      <c r="G488" s="285" t="s">
        <v>412</v>
      </c>
      <c r="H488" s="286" t="n">
        <v>0</v>
      </c>
      <c r="L488" s="290"/>
    </row>
    <row r="489" customFormat="false" ht="12.75" hidden="false" customHeight="false" outlineLevel="0" collapsed="false">
      <c r="A489" s="284" t="n">
        <v>929</v>
      </c>
      <c r="B489" s="284" t="s">
        <v>155</v>
      </c>
      <c r="C489" s="285" t="n">
        <v>0</v>
      </c>
      <c r="D489" s="284" t="n">
        <v>1664</v>
      </c>
      <c r="E489" s="285" t="s">
        <v>173</v>
      </c>
      <c r="F489" s="285" t="s">
        <v>2</v>
      </c>
      <c r="G489" s="285" t="s">
        <v>316</v>
      </c>
      <c r="H489" s="286" t="n">
        <v>0</v>
      </c>
      <c r="L489" s="290"/>
    </row>
    <row r="490" customFormat="false" ht="12.75" hidden="false" customHeight="false" outlineLevel="0" collapsed="false">
      <c r="A490" s="284" t="n">
        <v>930</v>
      </c>
      <c r="B490" s="284" t="s">
        <v>155</v>
      </c>
      <c r="C490" s="285" t="n">
        <v>0</v>
      </c>
      <c r="D490" s="284" t="n">
        <v>1665</v>
      </c>
      <c r="E490" s="285" t="s">
        <v>176</v>
      </c>
      <c r="F490" s="285" t="s">
        <v>2</v>
      </c>
      <c r="G490" s="285" t="s">
        <v>316</v>
      </c>
      <c r="H490" s="286" t="n">
        <v>0</v>
      </c>
      <c r="L490" s="290"/>
    </row>
    <row r="491" customFormat="false" ht="12.75" hidden="false" customHeight="false" outlineLevel="0" collapsed="false">
      <c r="A491" s="284" t="n">
        <v>931</v>
      </c>
      <c r="B491" s="284" t="s">
        <v>155</v>
      </c>
      <c r="C491" s="285" t="n">
        <v>0</v>
      </c>
      <c r="D491" s="284" t="n">
        <v>1666</v>
      </c>
      <c r="E491" s="285" t="s">
        <v>178</v>
      </c>
      <c r="F491" s="285" t="s">
        <v>2</v>
      </c>
      <c r="G491" s="285" t="s">
        <v>316</v>
      </c>
      <c r="H491" s="286" t="n">
        <v>0</v>
      </c>
      <c r="L491" s="290"/>
    </row>
    <row r="492" customFormat="false" ht="12.75" hidden="false" customHeight="false" outlineLevel="0" collapsed="false">
      <c r="A492" s="284" t="n">
        <v>932</v>
      </c>
      <c r="B492" s="284" t="s">
        <v>100</v>
      </c>
      <c r="C492" s="285" t="n">
        <v>0</v>
      </c>
      <c r="D492" s="284" t="n">
        <v>1727</v>
      </c>
      <c r="E492" s="285" t="s">
        <v>104</v>
      </c>
      <c r="F492" s="285" t="s">
        <v>2</v>
      </c>
      <c r="G492" s="285" t="s">
        <v>94</v>
      </c>
      <c r="H492" s="286" t="n">
        <v>0</v>
      </c>
      <c r="L492" s="290"/>
    </row>
    <row r="493" customFormat="false" ht="12.75" hidden="false" customHeight="false" outlineLevel="0" collapsed="false">
      <c r="A493" s="284" t="n">
        <v>933</v>
      </c>
      <c r="B493" s="284" t="s">
        <v>100</v>
      </c>
      <c r="C493" s="285" t="n">
        <v>0</v>
      </c>
      <c r="D493" s="284" t="n">
        <v>1728</v>
      </c>
      <c r="E493" s="285" t="s">
        <v>104</v>
      </c>
      <c r="F493" s="285" t="s">
        <v>2</v>
      </c>
      <c r="G493" s="285" t="s">
        <v>111</v>
      </c>
      <c r="H493" s="286" t="n">
        <v>0</v>
      </c>
      <c r="L493" s="290"/>
    </row>
    <row r="494" customFormat="false" ht="12.75" hidden="false" customHeight="false" outlineLevel="0" collapsed="false">
      <c r="A494" s="284" t="n">
        <v>934</v>
      </c>
      <c r="B494" s="284" t="s">
        <v>100</v>
      </c>
      <c r="C494" s="285" t="n">
        <v>0</v>
      </c>
      <c r="D494" s="284" t="n">
        <v>1729</v>
      </c>
      <c r="E494" s="285" t="s">
        <v>104</v>
      </c>
      <c r="F494" s="285" t="s">
        <v>2</v>
      </c>
      <c r="G494" s="285" t="s">
        <v>101</v>
      </c>
      <c r="H494" s="286" t="n">
        <v>0</v>
      </c>
      <c r="L494" s="290"/>
    </row>
    <row r="495" customFormat="false" ht="12.75" hidden="false" customHeight="false" outlineLevel="0" collapsed="false">
      <c r="A495" s="284" t="n">
        <v>936</v>
      </c>
      <c r="B495" s="284" t="s">
        <v>100</v>
      </c>
      <c r="C495" s="285" t="n">
        <v>0</v>
      </c>
      <c r="D495" s="284" t="n">
        <v>1726</v>
      </c>
      <c r="E495" s="285" t="s">
        <v>214</v>
      </c>
      <c r="F495" s="285" t="s">
        <v>2</v>
      </c>
      <c r="G495" s="285" t="s">
        <v>218</v>
      </c>
      <c r="H495" s="286" t="n">
        <v>0</v>
      </c>
      <c r="L495" s="290"/>
    </row>
    <row r="496" customFormat="false" ht="12.75" hidden="false" customHeight="false" outlineLevel="0" collapsed="false">
      <c r="A496" s="284" t="n">
        <v>937</v>
      </c>
      <c r="B496" s="284" t="s">
        <v>155</v>
      </c>
      <c r="C496" s="285" t="n">
        <v>0</v>
      </c>
      <c r="D496" s="284" t="n">
        <v>1730</v>
      </c>
      <c r="E496" s="285" t="s">
        <v>104</v>
      </c>
      <c r="F496" s="285" t="s">
        <v>2</v>
      </c>
      <c r="G496" s="285" t="s">
        <v>301</v>
      </c>
      <c r="H496" s="286" t="n">
        <v>0</v>
      </c>
      <c r="L496" s="290"/>
    </row>
    <row r="497" customFormat="false" ht="12.75" hidden="false" customHeight="false" outlineLevel="0" collapsed="false">
      <c r="A497" s="284" t="n">
        <v>938</v>
      </c>
      <c r="B497" s="284" t="s">
        <v>100</v>
      </c>
      <c r="C497" s="285" t="n">
        <v>0</v>
      </c>
      <c r="D497" s="284" t="n">
        <v>1731</v>
      </c>
      <c r="E497" s="285" t="s">
        <v>104</v>
      </c>
      <c r="F497" s="285" t="s">
        <v>2</v>
      </c>
      <c r="G497" s="285" t="s">
        <v>108</v>
      </c>
      <c r="H497" s="286" t="n">
        <v>0</v>
      </c>
      <c r="L497" s="290"/>
    </row>
    <row r="498" customFormat="false" ht="12.75" hidden="false" customHeight="false" outlineLevel="0" collapsed="false">
      <c r="A498" s="284" t="n">
        <v>939</v>
      </c>
      <c r="B498" s="284" t="s">
        <v>100</v>
      </c>
      <c r="C498" s="285" t="n">
        <v>0</v>
      </c>
      <c r="D498" s="284" t="n">
        <v>1732</v>
      </c>
      <c r="E498" s="285" t="s">
        <v>104</v>
      </c>
      <c r="F498" s="285" t="s">
        <v>2</v>
      </c>
      <c r="G498" s="285" t="s">
        <v>115</v>
      </c>
      <c r="H498" s="286" t="n">
        <v>0</v>
      </c>
      <c r="L498" s="290"/>
    </row>
    <row r="499" customFormat="false" ht="12.75" hidden="false" customHeight="false" outlineLevel="0" collapsed="false">
      <c r="A499" s="284" t="n">
        <v>940</v>
      </c>
      <c r="B499" s="284" t="s">
        <v>155</v>
      </c>
      <c r="C499" s="285" t="n">
        <v>0</v>
      </c>
      <c r="D499" s="284" t="n">
        <v>1733</v>
      </c>
      <c r="E499" s="285" t="s">
        <v>104</v>
      </c>
      <c r="F499" s="285" t="s">
        <v>2</v>
      </c>
      <c r="G499" s="285" t="s">
        <v>418</v>
      </c>
      <c r="H499" s="286" t="n">
        <v>0</v>
      </c>
      <c r="L499" s="290"/>
    </row>
    <row r="500" customFormat="false" ht="12.75" hidden="false" customHeight="false" outlineLevel="0" collapsed="false">
      <c r="A500" s="284" t="n">
        <v>941</v>
      </c>
      <c r="B500" s="284" t="s">
        <v>155</v>
      </c>
      <c r="C500" s="285" t="n">
        <v>0</v>
      </c>
      <c r="D500" s="284" t="n">
        <v>1734</v>
      </c>
      <c r="E500" s="285" t="s">
        <v>104</v>
      </c>
      <c r="F500" s="285" t="s">
        <v>2</v>
      </c>
      <c r="G500" s="285" t="s">
        <v>101</v>
      </c>
      <c r="H500" s="286" t="n">
        <v>0</v>
      </c>
      <c r="L500" s="290"/>
    </row>
    <row r="501" customFormat="false" ht="12.75" hidden="false" customHeight="false" outlineLevel="0" collapsed="false">
      <c r="A501" s="284" t="n">
        <v>942</v>
      </c>
      <c r="B501" s="284" t="s">
        <v>155</v>
      </c>
      <c r="C501" s="285" t="n">
        <v>0</v>
      </c>
      <c r="D501" s="284" t="n">
        <v>1735</v>
      </c>
      <c r="E501" s="285" t="s">
        <v>104</v>
      </c>
      <c r="F501" s="285" t="s">
        <v>2</v>
      </c>
      <c r="G501" s="285" t="s">
        <v>235</v>
      </c>
      <c r="H501" s="286" t="n">
        <v>0</v>
      </c>
      <c r="L501" s="290"/>
    </row>
    <row r="502" customFormat="false" ht="12.75" hidden="false" customHeight="false" outlineLevel="0" collapsed="false">
      <c r="A502" s="284" t="n">
        <v>943</v>
      </c>
      <c r="B502" s="284" t="s">
        <v>100</v>
      </c>
      <c r="C502" s="285" t="n">
        <v>0</v>
      </c>
      <c r="D502" s="284" t="n">
        <v>1736</v>
      </c>
      <c r="E502" s="285" t="s">
        <v>104</v>
      </c>
      <c r="F502" s="285" t="s">
        <v>2</v>
      </c>
      <c r="G502" s="285" t="s">
        <v>409</v>
      </c>
      <c r="H502" s="286" t="n">
        <v>0</v>
      </c>
      <c r="L502" s="290"/>
    </row>
    <row r="503" customFormat="false" ht="12.75" hidden="false" customHeight="false" outlineLevel="0" collapsed="false">
      <c r="A503" s="284" t="n">
        <v>944</v>
      </c>
      <c r="B503" s="284" t="s">
        <v>155</v>
      </c>
      <c r="C503" s="285" t="n">
        <v>0</v>
      </c>
      <c r="D503" s="284" t="n">
        <v>1738</v>
      </c>
      <c r="E503" s="285" t="s">
        <v>104</v>
      </c>
      <c r="F503" s="285" t="s">
        <v>2</v>
      </c>
      <c r="G503" s="285" t="s">
        <v>101</v>
      </c>
      <c r="H503" s="286" t="n">
        <v>0</v>
      </c>
      <c r="L503" s="290"/>
    </row>
    <row r="504" customFormat="false" ht="12.75" hidden="false" customHeight="false" outlineLevel="0" collapsed="false">
      <c r="A504" s="284" t="n">
        <v>945</v>
      </c>
      <c r="B504" s="284" t="s">
        <v>155</v>
      </c>
      <c r="C504" s="285" t="n">
        <v>0</v>
      </c>
      <c r="D504" s="284" t="n">
        <v>1739</v>
      </c>
      <c r="E504" s="285" t="s">
        <v>104</v>
      </c>
      <c r="F504" s="285" t="s">
        <v>2</v>
      </c>
      <c r="G504" s="285" t="s">
        <v>412</v>
      </c>
      <c r="H504" s="286" t="n">
        <v>0</v>
      </c>
      <c r="L504" s="290"/>
    </row>
    <row r="505" customFormat="false" ht="12.75" hidden="false" customHeight="false" outlineLevel="0" collapsed="false">
      <c r="A505" s="284" t="n">
        <v>946</v>
      </c>
      <c r="B505" s="284" t="s">
        <v>155</v>
      </c>
      <c r="C505" s="285" t="n">
        <v>0</v>
      </c>
      <c r="D505" s="284" t="n">
        <v>1740</v>
      </c>
      <c r="E505" s="285" t="s">
        <v>104</v>
      </c>
      <c r="F505" s="285" t="s">
        <v>2</v>
      </c>
      <c r="G505" s="285" t="s">
        <v>101</v>
      </c>
      <c r="H505" s="286" t="n">
        <v>0</v>
      </c>
      <c r="L505" s="290"/>
    </row>
    <row r="506" customFormat="false" ht="12.75" hidden="false" customHeight="false" outlineLevel="0" collapsed="false">
      <c r="A506" s="284" t="n">
        <v>947</v>
      </c>
      <c r="B506" s="284" t="s">
        <v>155</v>
      </c>
      <c r="C506" s="285" t="n">
        <v>0</v>
      </c>
      <c r="D506" s="284" t="n">
        <v>1737</v>
      </c>
      <c r="E506" s="285" t="s">
        <v>104</v>
      </c>
      <c r="F506" s="285" t="s">
        <v>2</v>
      </c>
      <c r="G506" s="285" t="s">
        <v>368</v>
      </c>
      <c r="H506" s="286" t="n">
        <v>0</v>
      </c>
      <c r="L506" s="290"/>
    </row>
    <row r="507" customFormat="false" ht="12.75" hidden="false" customHeight="false" outlineLevel="0" collapsed="false">
      <c r="A507" s="284" t="n">
        <v>948</v>
      </c>
      <c r="B507" s="284" t="s">
        <v>155</v>
      </c>
      <c r="C507" s="285" t="n">
        <v>0</v>
      </c>
      <c r="D507" s="284" t="n">
        <v>1741</v>
      </c>
      <c r="E507" s="285" t="s">
        <v>104</v>
      </c>
      <c r="F507" s="285" t="s">
        <v>2</v>
      </c>
      <c r="G507" s="285" t="s">
        <v>371</v>
      </c>
      <c r="H507" s="286" t="n">
        <v>0</v>
      </c>
      <c r="L507" s="290"/>
    </row>
    <row r="508" customFormat="false" ht="12.75" hidden="false" customHeight="false" outlineLevel="0" collapsed="false">
      <c r="A508" s="284" t="n">
        <v>949</v>
      </c>
      <c r="B508" s="284" t="s">
        <v>155</v>
      </c>
      <c r="C508" s="285" t="n">
        <v>0</v>
      </c>
      <c r="D508" s="284" t="n">
        <v>1742</v>
      </c>
      <c r="E508" s="285" t="s">
        <v>104</v>
      </c>
      <c r="F508" s="285" t="s">
        <v>2</v>
      </c>
      <c r="G508" s="285" t="s">
        <v>315</v>
      </c>
      <c r="H508" s="286" t="n">
        <v>0</v>
      </c>
      <c r="L508" s="290"/>
    </row>
    <row r="509" customFormat="false" ht="12.75" hidden="false" customHeight="false" outlineLevel="0" collapsed="false">
      <c r="A509" s="284" t="n">
        <v>950</v>
      </c>
      <c r="B509" s="284" t="s">
        <v>155</v>
      </c>
      <c r="C509" s="285" t="n">
        <v>0</v>
      </c>
      <c r="D509" s="284" t="n">
        <v>1743</v>
      </c>
      <c r="E509" s="285" t="s">
        <v>104</v>
      </c>
      <c r="F509" s="285" t="s">
        <v>2</v>
      </c>
      <c r="G509" s="285" t="s">
        <v>101</v>
      </c>
      <c r="H509" s="286" t="n">
        <v>0</v>
      </c>
      <c r="L509" s="290"/>
    </row>
    <row r="510" customFormat="false" ht="12.75" hidden="false" customHeight="false" outlineLevel="0" collapsed="false">
      <c r="A510" s="284" t="n">
        <v>951</v>
      </c>
      <c r="B510" s="284" t="s">
        <v>155</v>
      </c>
      <c r="C510" s="285" t="n">
        <v>0</v>
      </c>
      <c r="D510" s="284" t="n">
        <v>1744</v>
      </c>
      <c r="E510" s="285" t="s">
        <v>104</v>
      </c>
      <c r="F510" s="285" t="s">
        <v>2</v>
      </c>
      <c r="G510" s="285" t="s">
        <v>94</v>
      </c>
      <c r="H510" s="286" t="n">
        <v>0</v>
      </c>
      <c r="L510" s="290"/>
    </row>
    <row r="511" customFormat="false" ht="12.75" hidden="false" customHeight="false" outlineLevel="0" collapsed="false">
      <c r="A511" s="284" t="n">
        <v>952</v>
      </c>
      <c r="B511" s="284" t="s">
        <v>155</v>
      </c>
      <c r="C511" s="285" t="n">
        <v>0</v>
      </c>
      <c r="D511" s="284" t="n">
        <v>1746</v>
      </c>
      <c r="E511" s="285" t="s">
        <v>104</v>
      </c>
      <c r="F511" s="285" t="s">
        <v>2</v>
      </c>
      <c r="G511" s="285" t="s">
        <v>268</v>
      </c>
      <c r="H511" s="286" t="n">
        <v>0</v>
      </c>
      <c r="L511" s="290"/>
    </row>
    <row r="512" customFormat="false" ht="12.75" hidden="false" customHeight="false" outlineLevel="0" collapsed="false">
      <c r="A512" s="284" t="n">
        <v>953</v>
      </c>
      <c r="B512" s="284" t="s">
        <v>155</v>
      </c>
      <c r="C512" s="285" t="n">
        <v>0</v>
      </c>
      <c r="D512" s="284" t="n">
        <v>1747</v>
      </c>
      <c r="E512" s="285" t="s">
        <v>104</v>
      </c>
      <c r="F512" s="285" t="s">
        <v>2</v>
      </c>
      <c r="G512" s="285" t="s">
        <v>296</v>
      </c>
      <c r="H512" s="286" t="n">
        <v>0</v>
      </c>
      <c r="L512" s="290"/>
    </row>
    <row r="513" customFormat="false" ht="12.75" hidden="false" customHeight="false" outlineLevel="0" collapsed="false">
      <c r="A513" s="284" t="n">
        <v>954</v>
      </c>
      <c r="B513" s="284" t="s">
        <v>155</v>
      </c>
      <c r="C513" s="285" t="n">
        <v>0</v>
      </c>
      <c r="D513" s="284" t="n">
        <v>1748</v>
      </c>
      <c r="E513" s="285" t="s">
        <v>104</v>
      </c>
      <c r="F513" s="285" t="s">
        <v>2</v>
      </c>
      <c r="G513" s="285" t="s">
        <v>257</v>
      </c>
      <c r="H513" s="286" t="n">
        <v>0</v>
      </c>
      <c r="L513" s="290"/>
    </row>
    <row r="514" customFormat="false" ht="12.75" hidden="false" customHeight="false" outlineLevel="0" collapsed="false">
      <c r="A514" s="284" t="n">
        <v>955</v>
      </c>
      <c r="B514" s="284" t="s">
        <v>155</v>
      </c>
      <c r="C514" s="285" t="n">
        <v>0</v>
      </c>
      <c r="D514" s="284" t="n">
        <v>1749</v>
      </c>
      <c r="E514" s="285" t="s">
        <v>214</v>
      </c>
      <c r="F514" s="285" t="s">
        <v>2</v>
      </c>
      <c r="G514" s="285" t="s">
        <v>215</v>
      </c>
      <c r="H514" s="286" t="n">
        <v>0</v>
      </c>
      <c r="L514" s="290"/>
    </row>
    <row r="515" customFormat="false" ht="12.75" hidden="false" customHeight="false" outlineLevel="0" collapsed="false">
      <c r="A515" s="284" t="n">
        <v>956</v>
      </c>
      <c r="B515" s="284" t="s">
        <v>100</v>
      </c>
      <c r="C515" s="285" t="n">
        <v>0</v>
      </c>
      <c r="D515" s="284" t="n">
        <v>1750</v>
      </c>
      <c r="E515" s="285" t="s">
        <v>104</v>
      </c>
      <c r="F515" s="285" t="s">
        <v>2</v>
      </c>
      <c r="G515" s="285" t="s">
        <v>115</v>
      </c>
      <c r="H515" s="286" t="n">
        <v>0</v>
      </c>
      <c r="L515" s="290"/>
    </row>
    <row r="516" customFormat="false" ht="12.75" hidden="false" customHeight="false" outlineLevel="0" collapsed="false">
      <c r="A516" s="284" t="n">
        <v>957</v>
      </c>
      <c r="B516" s="284" t="s">
        <v>100</v>
      </c>
      <c r="C516" s="285" t="n">
        <v>804.375</v>
      </c>
      <c r="D516" s="284" t="n">
        <v>1751</v>
      </c>
      <c r="E516" s="285" t="s">
        <v>93</v>
      </c>
      <c r="F516" s="285" t="s">
        <v>2</v>
      </c>
      <c r="G516" s="285" t="s">
        <v>94</v>
      </c>
      <c r="H516" s="286" t="n">
        <v>705.839063</v>
      </c>
      <c r="L516" s="290"/>
    </row>
    <row r="517" customFormat="false" ht="12.75" hidden="false" customHeight="false" outlineLevel="0" collapsed="false">
      <c r="A517" s="284" t="n">
        <v>958</v>
      </c>
      <c r="B517" s="284" t="s">
        <v>100</v>
      </c>
      <c r="C517" s="285" t="n">
        <v>487.5</v>
      </c>
      <c r="D517" s="284" t="n">
        <v>1752</v>
      </c>
      <c r="E517" s="285" t="s">
        <v>93</v>
      </c>
      <c r="F517" s="285" t="s">
        <v>2</v>
      </c>
      <c r="G517" s="285" t="s">
        <v>101</v>
      </c>
      <c r="H517" s="286" t="n">
        <v>427.78125</v>
      </c>
      <c r="L517" s="290"/>
    </row>
    <row r="518" customFormat="false" ht="12.75" hidden="false" customHeight="false" outlineLevel="0" collapsed="false">
      <c r="A518" s="284" t="n">
        <v>959</v>
      </c>
      <c r="B518" s="284" t="s">
        <v>100</v>
      </c>
      <c r="C518" s="285" t="n">
        <v>-487.5</v>
      </c>
      <c r="D518" s="284" t="n">
        <v>1753</v>
      </c>
      <c r="E518" s="285" t="s">
        <v>104</v>
      </c>
      <c r="F518" s="285" t="s">
        <v>2</v>
      </c>
      <c r="G518" s="285" t="s">
        <v>101</v>
      </c>
      <c r="H518" s="286" t="n">
        <v>-427.78125</v>
      </c>
      <c r="L518" s="290"/>
    </row>
    <row r="519" customFormat="false" ht="12.75" hidden="false" customHeight="false" outlineLevel="0" collapsed="false">
      <c r="A519" s="284" t="n">
        <v>960</v>
      </c>
      <c r="B519" s="284" t="s">
        <v>100</v>
      </c>
      <c r="C519" s="285" t="n">
        <v>365.625</v>
      </c>
      <c r="D519" s="284" t="n">
        <v>1754</v>
      </c>
      <c r="E519" s="285" t="s">
        <v>93</v>
      </c>
      <c r="F519" s="285" t="s">
        <v>2</v>
      </c>
      <c r="G519" s="285" t="s">
        <v>106</v>
      </c>
      <c r="H519" s="286" t="n">
        <v>320.835938</v>
      </c>
      <c r="L519" s="290"/>
    </row>
    <row r="520" customFormat="false" ht="12.75" hidden="false" customHeight="false" outlineLevel="0" collapsed="false">
      <c r="A520" s="284" t="n">
        <v>961</v>
      </c>
      <c r="B520" s="284" t="s">
        <v>100</v>
      </c>
      <c r="C520" s="285" t="n">
        <v>-365.625</v>
      </c>
      <c r="D520" s="284" t="n">
        <v>1755</v>
      </c>
      <c r="E520" s="285" t="s">
        <v>104</v>
      </c>
      <c r="F520" s="285" t="s">
        <v>2</v>
      </c>
      <c r="G520" s="285" t="s">
        <v>106</v>
      </c>
      <c r="H520" s="286" t="n">
        <v>-320.835938</v>
      </c>
      <c r="L520" s="290"/>
    </row>
    <row r="521" customFormat="false" ht="12.75" hidden="false" customHeight="false" outlineLevel="0" collapsed="false">
      <c r="A521" s="284" t="n">
        <v>962</v>
      </c>
      <c r="B521" s="284" t="s">
        <v>100</v>
      </c>
      <c r="C521" s="285" t="n">
        <v>706.875</v>
      </c>
      <c r="D521" s="284" t="n">
        <v>1756</v>
      </c>
      <c r="E521" s="285" t="s">
        <v>93</v>
      </c>
      <c r="F521" s="285" t="s">
        <v>2</v>
      </c>
      <c r="G521" s="285" t="s">
        <v>108</v>
      </c>
      <c r="H521" s="286" t="n">
        <v>620.282813</v>
      </c>
      <c r="L521" s="290"/>
    </row>
    <row r="522" customFormat="false" ht="12.75" hidden="false" customHeight="false" outlineLevel="0" collapsed="false">
      <c r="A522" s="284" t="n">
        <v>963</v>
      </c>
      <c r="B522" s="284" t="s">
        <v>100</v>
      </c>
      <c r="C522" s="285" t="n">
        <v>-706.875</v>
      </c>
      <c r="D522" s="284" t="n">
        <v>1757</v>
      </c>
      <c r="E522" s="285" t="s">
        <v>104</v>
      </c>
      <c r="F522" s="285" t="s">
        <v>2</v>
      </c>
      <c r="G522" s="285" t="s">
        <v>108</v>
      </c>
      <c r="H522" s="286" t="n">
        <v>-620.282813</v>
      </c>
      <c r="L522" s="290"/>
    </row>
    <row r="523" customFormat="false" ht="12.75" hidden="false" customHeight="false" outlineLevel="0" collapsed="false">
      <c r="A523" s="284" t="n">
        <v>964</v>
      </c>
      <c r="B523" s="284" t="s">
        <v>100</v>
      </c>
      <c r="C523" s="285" t="n">
        <v>170.625</v>
      </c>
      <c r="D523" s="284" t="n">
        <v>1758</v>
      </c>
      <c r="E523" s="285" t="s">
        <v>93</v>
      </c>
      <c r="F523" s="285" t="s">
        <v>2</v>
      </c>
      <c r="G523" s="285" t="s">
        <v>111</v>
      </c>
      <c r="H523" s="286" t="n">
        <v>149.723438</v>
      </c>
      <c r="L523" s="290"/>
    </row>
    <row r="524" customFormat="false" ht="12.75" hidden="false" customHeight="false" outlineLevel="0" collapsed="false">
      <c r="A524" s="284" t="n">
        <v>965</v>
      </c>
      <c r="B524" s="284" t="s">
        <v>100</v>
      </c>
      <c r="C524" s="285" t="n">
        <v>-170.625</v>
      </c>
      <c r="D524" s="284" t="n">
        <v>1759</v>
      </c>
      <c r="E524" s="285" t="s">
        <v>104</v>
      </c>
      <c r="F524" s="285" t="s">
        <v>2</v>
      </c>
      <c r="G524" s="285" t="s">
        <v>111</v>
      </c>
      <c r="H524" s="286" t="n">
        <v>-149.723438</v>
      </c>
      <c r="L524" s="290"/>
    </row>
    <row r="525" customFormat="false" ht="12.75" hidden="false" customHeight="false" outlineLevel="0" collapsed="false">
      <c r="A525" s="284" t="n">
        <v>966</v>
      </c>
      <c r="B525" s="284" t="s">
        <v>100</v>
      </c>
      <c r="C525" s="285" t="n">
        <v>-804.375</v>
      </c>
      <c r="D525" s="284" t="n">
        <v>1760</v>
      </c>
      <c r="E525" s="285" t="s">
        <v>104</v>
      </c>
      <c r="F525" s="285" t="s">
        <v>2</v>
      </c>
      <c r="G525" s="285" t="s">
        <v>94</v>
      </c>
      <c r="H525" s="286" t="n">
        <v>-705.839063</v>
      </c>
      <c r="L525" s="290"/>
    </row>
    <row r="526" customFormat="false" ht="12.75" hidden="false" customHeight="false" outlineLevel="0" collapsed="false">
      <c r="A526" s="284" t="n">
        <v>967</v>
      </c>
      <c r="B526" s="284" t="s">
        <v>100</v>
      </c>
      <c r="C526" s="285" t="n">
        <v>804.375</v>
      </c>
      <c r="D526" s="284" t="n">
        <v>1761</v>
      </c>
      <c r="E526" s="285" t="s">
        <v>93</v>
      </c>
      <c r="F526" s="285" t="s">
        <v>2</v>
      </c>
      <c r="G526" s="285" t="s">
        <v>113</v>
      </c>
      <c r="H526" s="286" t="n">
        <v>705.839063</v>
      </c>
      <c r="L526" s="290"/>
    </row>
    <row r="527" customFormat="false" ht="12.75" hidden="false" customHeight="false" outlineLevel="0" collapsed="false">
      <c r="A527" s="284" t="n">
        <v>968</v>
      </c>
      <c r="B527" s="284" t="s">
        <v>100</v>
      </c>
      <c r="C527" s="285" t="n">
        <v>-804.375</v>
      </c>
      <c r="D527" s="284" t="n">
        <v>1762</v>
      </c>
      <c r="E527" s="285" t="s">
        <v>104</v>
      </c>
      <c r="F527" s="285" t="s">
        <v>2</v>
      </c>
      <c r="G527" s="285" t="s">
        <v>113</v>
      </c>
      <c r="H527" s="286" t="n">
        <v>-705.839063</v>
      </c>
      <c r="L527" s="290"/>
    </row>
    <row r="528" customFormat="false" ht="12.75" hidden="false" customHeight="false" outlineLevel="0" collapsed="false">
      <c r="A528" s="284" t="n">
        <v>969</v>
      </c>
      <c r="B528" s="284" t="s">
        <v>100</v>
      </c>
      <c r="C528" s="285" t="n">
        <v>804.375</v>
      </c>
      <c r="D528" s="284" t="n">
        <v>1763</v>
      </c>
      <c r="E528" s="285" t="s">
        <v>93</v>
      </c>
      <c r="F528" s="285" t="s">
        <v>2</v>
      </c>
      <c r="G528" s="285" t="s">
        <v>114</v>
      </c>
      <c r="H528" s="286" t="n">
        <v>705.839063</v>
      </c>
      <c r="L528" s="290"/>
    </row>
    <row r="529" customFormat="false" ht="12.75" hidden="false" customHeight="false" outlineLevel="0" collapsed="false">
      <c r="A529" s="284" t="n">
        <v>970</v>
      </c>
      <c r="B529" s="284" t="s">
        <v>100</v>
      </c>
      <c r="C529" s="285" t="n">
        <v>-804.375</v>
      </c>
      <c r="D529" s="284" t="n">
        <v>1764</v>
      </c>
      <c r="E529" s="285" t="s">
        <v>104</v>
      </c>
      <c r="F529" s="285" t="s">
        <v>2</v>
      </c>
      <c r="G529" s="285" t="s">
        <v>114</v>
      </c>
      <c r="H529" s="286" t="n">
        <v>-705.839063</v>
      </c>
      <c r="L529" s="290"/>
    </row>
    <row r="530" customFormat="false" ht="12.75" hidden="false" customHeight="false" outlineLevel="0" collapsed="false">
      <c r="A530" s="284" t="n">
        <v>971</v>
      </c>
      <c r="B530" s="284" t="s">
        <v>100</v>
      </c>
      <c r="C530" s="285" t="n">
        <v>1121.25</v>
      </c>
      <c r="D530" s="284" t="n">
        <v>1765</v>
      </c>
      <c r="E530" s="285" t="s">
        <v>93</v>
      </c>
      <c r="F530" s="285" t="s">
        <v>2</v>
      </c>
      <c r="G530" s="285" t="s">
        <v>115</v>
      </c>
      <c r="H530" s="286" t="n">
        <v>983.896875</v>
      </c>
      <c r="L530" s="290"/>
    </row>
    <row r="531" customFormat="false" ht="12.75" hidden="false" customHeight="false" outlineLevel="0" collapsed="false">
      <c r="A531" s="284" t="n">
        <v>972</v>
      </c>
      <c r="B531" s="284" t="s">
        <v>100</v>
      </c>
      <c r="C531" s="285" t="n">
        <v>-1121.25</v>
      </c>
      <c r="D531" s="284" t="n">
        <v>1766</v>
      </c>
      <c r="E531" s="285" t="s">
        <v>104</v>
      </c>
      <c r="F531" s="285" t="s">
        <v>2</v>
      </c>
      <c r="G531" s="285" t="s">
        <v>115</v>
      </c>
      <c r="H531" s="286" t="n">
        <v>-983.896875</v>
      </c>
      <c r="L531" s="290"/>
    </row>
  </sheetData>
  <autoFilter ref="A3:N531"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R1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3" ySplit="5" topLeftCell="J6" activePane="bottomRight" state="frozen"/>
      <selection pane="topLeft" activeCell="A1" activeCellId="0" sqref="A1"/>
      <selection pane="topRight" activeCell="J1" activeCellId="0" sqref="J1"/>
      <selection pane="bottomLeft" activeCell="A6" activeCellId="0" sqref="A6"/>
      <selection pane="bottomRight" activeCell="E20" activeCellId="0" sqref="E20"/>
    </sheetView>
  </sheetViews>
  <sheetFormatPr defaultColWidth="9.0546875" defaultRowHeight="12.75" customHeight="true" zeroHeight="false" outlineLevelRow="1" outlineLevelCol="0"/>
  <cols>
    <col collapsed="false" customWidth="true" hidden="false" outlineLevel="0" max="4" min="3" style="0" width="26.84"/>
    <col collapsed="false" customWidth="true" hidden="false" outlineLevel="0" max="5" min="5" style="0" width="22.99"/>
    <col collapsed="false" customWidth="true" hidden="false" outlineLevel="0" max="6" min="6" style="0" width="19.28"/>
    <col collapsed="false" customWidth="true" hidden="false" outlineLevel="0" max="7" min="7" style="0" width="9.99"/>
    <col collapsed="false" customWidth="true" hidden="false" outlineLevel="0" max="8" min="8" style="0" width="20.13"/>
    <col collapsed="false" customWidth="true" hidden="false" outlineLevel="0" max="9" min="9" style="0" width="16.28"/>
    <col collapsed="false" customWidth="true" hidden="false" outlineLevel="0" max="10" min="10" style="0" width="15.41"/>
    <col collapsed="false" customWidth="true" hidden="false" outlineLevel="0" max="11" min="11" style="0" width="11.42"/>
    <col collapsed="false" customWidth="true" hidden="false" outlineLevel="0" max="12" min="12" style="0" width="11.85"/>
    <col collapsed="false" customWidth="true" hidden="false" outlineLevel="0" max="13" min="13" style="0" width="16.99"/>
    <col collapsed="false" customWidth="true" hidden="false" outlineLevel="0" max="14" min="14" style="0" width="16.13"/>
    <col collapsed="false" customWidth="true" hidden="false" outlineLevel="0" max="16" min="15" style="0" width="15.99"/>
    <col collapsed="false" customWidth="true" hidden="false" outlineLevel="0" max="17" min="17" style="0" width="13.99"/>
  </cols>
  <sheetData>
    <row r="1" customFormat="false" ht="12.75" hidden="false" customHeight="false" outlineLevel="0" collapsed="false">
      <c r="A1" s="298" t="s">
        <v>424</v>
      </c>
      <c r="B1" s="298"/>
      <c r="C1" s="298" t="s">
        <v>13</v>
      </c>
      <c r="D1" s="295" t="n">
        <f aca="false">SUM(D6:D13)</f>
        <v>213524.104964</v>
      </c>
      <c r="E1" s="295" t="n">
        <f aca="false">SUM(E6:E13)</f>
        <v>-122247.361685196</v>
      </c>
      <c r="F1" s="295" t="n">
        <f aca="false">SUM(F6:F13)</f>
        <v>9306.20119700001</v>
      </c>
      <c r="G1" s="295" t="n">
        <f aca="false">SUM(G6:G13)</f>
        <v>-19625</v>
      </c>
      <c r="H1" s="295" t="n">
        <f aca="false">SUM(H6:H13)</f>
        <v>-133493.649052196</v>
      </c>
      <c r="I1" s="295" t="n">
        <f aca="false">SUM(I6:I13)</f>
        <v>4625544.196328</v>
      </c>
      <c r="J1" s="295" t="n">
        <f aca="false">SUM(J6:J13)</f>
        <v>4500391.691697</v>
      </c>
      <c r="K1" s="295" t="n">
        <f aca="false">SUM(K6:K13)</f>
        <v>-125152.504631</v>
      </c>
      <c r="L1" s="295" t="n">
        <f aca="false">SUM(L6:L13)</f>
        <v>4907.08764619615</v>
      </c>
      <c r="M1" s="295" t="n">
        <f aca="false">SUM(M6:M13)</f>
        <v>4622366.06818241</v>
      </c>
      <c r="N1" s="295" t="n">
        <f aca="false">SUM(N6:N13)</f>
        <v>4504994.37354874</v>
      </c>
      <c r="O1" s="295" t="n">
        <f aca="false">SUM(O6:O13)</f>
        <v>-117371.694633668</v>
      </c>
      <c r="P1" s="295" t="n">
        <f aca="false">SUM(P6:P13)</f>
        <v>-19625</v>
      </c>
      <c r="Q1" s="295" t="n">
        <f aca="false">SUM(Q6:Q13)</f>
        <v>1874796.987641</v>
      </c>
    </row>
    <row r="2" customFormat="false" ht="12.75" hidden="false" customHeight="false" outlineLevel="0" collapsed="false">
      <c r="A2" s="298"/>
      <c r="B2" s="298"/>
      <c r="C2" s="298" t="s">
        <v>3</v>
      </c>
      <c r="D2" s="295" t="n">
        <f aca="false">SUM(D14:D15)</f>
        <v>2425.610201</v>
      </c>
      <c r="E2" s="295" t="n">
        <f aca="false">SUM(E14:E15)</f>
        <v>-3927.87155714257</v>
      </c>
      <c r="F2" s="295" t="n">
        <f aca="false">SUM(F14:F15)</f>
        <v>-2856.246726</v>
      </c>
      <c r="G2" s="295" t="n">
        <f aca="false">SUM(G14:G15)</f>
        <v>0</v>
      </c>
      <c r="H2" s="295" t="n">
        <f aca="false">SUM(H14:H15)</f>
        <v>-6784.11828314257</v>
      </c>
      <c r="I2" s="295" t="n">
        <f aca="false">SUM(I14:I15)</f>
        <v>-3877124.966667</v>
      </c>
      <c r="J2" s="295" t="n">
        <f aca="false">SUM(J14:J15)</f>
        <v>-3879416.633333</v>
      </c>
      <c r="K2" s="295" t="n">
        <f aca="false">SUM(K14:K15)</f>
        <v>-2291.66666599992</v>
      </c>
      <c r="L2" s="295" t="n">
        <f aca="false">SUM(L14:L15)</f>
        <v>4492.45161714265</v>
      </c>
      <c r="M2" s="295" t="n">
        <f aca="false">SUM(M14:M15)</f>
        <v>-3877124.966667</v>
      </c>
      <c r="N2" s="295" t="n">
        <f aca="false">SUM(N14:N15)</f>
        <v>-3879416.633333</v>
      </c>
      <c r="O2" s="295" t="n">
        <f aca="false">SUM(O14:O15)</f>
        <v>-2291.66666599992</v>
      </c>
      <c r="P2" s="295" t="n">
        <f aca="false">SUM(P14:P15)</f>
        <v>0</v>
      </c>
      <c r="Q2" s="295" t="n">
        <f aca="false">SUM(Q14:Q15)</f>
        <v>668680.555556</v>
      </c>
    </row>
    <row r="3" customFormat="false" ht="12.75" hidden="false" customHeight="false" outlineLevel="0" collapsed="false">
      <c r="A3" s="298"/>
      <c r="B3" s="298"/>
      <c r="C3" s="298" t="s">
        <v>264</v>
      </c>
      <c r="D3" s="295" t="n">
        <f aca="false">SUM(D16:D17)</f>
        <v>4575.895735</v>
      </c>
      <c r="E3" s="295" t="n">
        <f aca="false">SUM(E16:E17)</f>
        <v>-74278.6404614468</v>
      </c>
      <c r="F3" s="295" t="n">
        <f aca="false">SUM(F16:F17)</f>
        <v>-1339.528599</v>
      </c>
      <c r="G3" s="295" t="n">
        <f aca="false">SUM(G16:G17)</f>
        <v>0</v>
      </c>
      <c r="H3" s="295" t="n">
        <f aca="false">SUM(H16:H17)</f>
        <v>-75618.1690604468</v>
      </c>
      <c r="I3" s="295" t="n">
        <f aca="false">SUM(I16:I17)</f>
        <v>-154561.155908</v>
      </c>
      <c r="J3" s="295" t="n">
        <f aca="false">SUM(J16:J17)</f>
        <v>-229888.787886</v>
      </c>
      <c r="K3" s="295" t="n">
        <f aca="false">SUM(K16:K17)</f>
        <v>-75327.631978</v>
      </c>
      <c r="L3" s="295" t="n">
        <f aca="false">SUM(L16:L17)</f>
        <v>290.537082446821</v>
      </c>
      <c r="M3" s="295" t="n">
        <f aca="false">SUM(M16:M17)</f>
        <v>-154561.155908</v>
      </c>
      <c r="N3" s="295" t="n">
        <f aca="false">SUM(N16:N17)</f>
        <v>-229888.787886</v>
      </c>
      <c r="O3" s="295" t="n">
        <f aca="false">SUM(O16:O17)</f>
        <v>-75327.631978</v>
      </c>
      <c r="P3" s="295" t="n">
        <f aca="false">SUM(P16:P17)</f>
        <v>0</v>
      </c>
      <c r="Q3" s="295" t="n">
        <f aca="false">SUM(Q16:Q17)</f>
        <v>-107066.666666</v>
      </c>
    </row>
    <row r="4" customFormat="false" ht="12.75" hidden="false" customHeight="false" outlineLevel="0" collapsed="false">
      <c r="G4" s="290"/>
      <c r="K4" s="290"/>
      <c r="O4" s="290"/>
    </row>
    <row r="5" customFormat="false" ht="12.75" hidden="false" customHeight="false" outlineLevel="0" collapsed="false">
      <c r="A5" s="0" t="s">
        <v>425</v>
      </c>
      <c r="B5" s="0" t="s">
        <v>426</v>
      </c>
      <c r="C5" s="0" t="s">
        <v>80</v>
      </c>
      <c r="D5" s="0" t="s">
        <v>427</v>
      </c>
      <c r="E5" s="286" t="s">
        <v>121</v>
      </c>
      <c r="F5" s="286" t="s">
        <v>122</v>
      </c>
      <c r="G5" s="286" t="s">
        <v>123</v>
      </c>
      <c r="H5" s="286" t="s">
        <v>124</v>
      </c>
      <c r="I5" s="286" t="s">
        <v>428</v>
      </c>
      <c r="J5" s="286" t="s">
        <v>429</v>
      </c>
      <c r="K5" s="286" t="s">
        <v>127</v>
      </c>
      <c r="L5" s="286" t="s">
        <v>7</v>
      </c>
      <c r="M5" s="286" t="s">
        <v>128</v>
      </c>
      <c r="N5" s="286" t="s">
        <v>129</v>
      </c>
      <c r="O5" s="286" t="s">
        <v>130</v>
      </c>
      <c r="P5" s="286" t="s">
        <v>123</v>
      </c>
      <c r="Q5" s="286" t="s">
        <v>131</v>
      </c>
    </row>
    <row r="6" customFormat="false" ht="12.75" hidden="false" customHeight="false" outlineLevel="0" collapsed="false">
      <c r="A6" s="0" t="s">
        <v>430</v>
      </c>
      <c r="B6" s="0" t="s">
        <v>40</v>
      </c>
      <c r="C6" s="0" t="s">
        <v>104</v>
      </c>
      <c r="D6" s="286" t="n">
        <f aca="false">SUMIF(DPR_detail!$D:$D,$C6,DPR_detail!$O:$O)</f>
        <v>570936.957794</v>
      </c>
      <c r="E6" s="286" t="n">
        <f aca="false">SUMIF(DPR_detail!$D:$D,$C6,DPR_detail!$T:$T)</f>
        <v>-461477.587386987</v>
      </c>
      <c r="F6" s="286" t="n">
        <f aca="false">SUMIF(DPR_detail!$D:$D,$C6,DPR_detail!$U:$U)</f>
        <v>-97270.847012</v>
      </c>
      <c r="G6" s="286" t="n">
        <f aca="false">SUMIF(DPR_detail!$D:$D,$C6,DPR_detail!$V:$V)</f>
        <v>-12500</v>
      </c>
      <c r="H6" s="286" t="n">
        <f aca="false">SUMIF(DPR_detail!$D:$D,$C6,DPR_detail!$W:$W)</f>
        <v>-563478.222731987</v>
      </c>
      <c r="I6" s="286" t="n">
        <f aca="false">SUMIF(DPR_detail!$D:$D,$C6,DPR_detail!$X:$X)</f>
        <v>2678345.222572</v>
      </c>
      <c r="J6" s="286" t="n">
        <f aca="false">SUMIF(DPR_detail!$D:$D,$C6,DPR_detail!$Y:$Y)</f>
        <v>2182624.661302</v>
      </c>
      <c r="K6" s="286" t="n">
        <f aca="false">SUMIF(DPR_detail!$D:$D,$C6,DPR_detail!$Z:$Z)</f>
        <v>-495720.56127</v>
      </c>
      <c r="L6" s="286" t="n">
        <f aca="false">SUMIF(DPR_detail!$D:$D,$C6,DPR_detail!$AA:$AA)</f>
        <v>67757.6614619871</v>
      </c>
      <c r="M6" s="286" t="n">
        <f aca="false">SUMIF(DPR_detail!$D:$D,$C6,DPR_detail!$AB:$AB)</f>
        <v>2740962.02350962</v>
      </c>
      <c r="N6" s="286" t="n">
        <f aca="false">SUMIF(DPR_detail!$D:$D,$C6,DPR_detail!$AC:$AC)</f>
        <v>2255949.0536786</v>
      </c>
      <c r="O6" s="286" t="n">
        <f aca="false">SUMIF(DPR_detail!$D:$D,$C6,DPR_detail!$AD:$AD)</f>
        <v>-485012.969831019</v>
      </c>
      <c r="P6" s="286" t="n">
        <f aca="false">SUMIF(DPR_detail!$D:$D,$C6,DPR_detail!$AE:$AE)</f>
        <v>-12500</v>
      </c>
      <c r="Q6" s="286" t="n">
        <f aca="false">SUMIF(DPR_detail!$D:$D,$C6,DPR_detail!$AG:$AG)</f>
        <v>845095.72764</v>
      </c>
      <c r="R6" s="290"/>
    </row>
    <row r="7" customFormat="false" ht="12.75" hidden="false" customHeight="false" outlineLevel="0" collapsed="false">
      <c r="A7" s="0" t="s">
        <v>430</v>
      </c>
      <c r="B7" s="0" t="s">
        <v>42</v>
      </c>
      <c r="C7" s="0" t="s">
        <v>223</v>
      </c>
      <c r="D7" s="286" t="n">
        <f aca="false">SUMIF(DPR_detail!$D:$D,$C7,DPR_detail!$O:$O)</f>
        <v>-26794.909782</v>
      </c>
      <c r="E7" s="286" t="n">
        <f aca="false">SUMIF(DPR_detail!$D:$D,$C7,DPR_detail!$T:$T)</f>
        <v>1204.67673347477</v>
      </c>
      <c r="F7" s="286" t="n">
        <f aca="false">SUMIF(DPR_detail!$D:$D,$C7,DPR_detail!$U:$U)</f>
        <v>6146.591637</v>
      </c>
      <c r="G7" s="286" t="n">
        <f aca="false">SUMIF(DPR_detail!$D:$D,$C7,DPR_detail!$V:$V)</f>
        <v>0</v>
      </c>
      <c r="H7" s="286" t="n">
        <f aca="false">SUMIF(DPR_detail!$D:$D,$C7,DPR_detail!$W:$W)</f>
        <v>7351.26837047477</v>
      </c>
      <c r="I7" s="286" t="n">
        <f aca="false">SUMIF(DPR_detail!$D:$D,$C7,DPR_detail!$X:$X)</f>
        <v>-446131.896191</v>
      </c>
      <c r="J7" s="286" t="n">
        <f aca="false">SUMIF(DPR_detail!$D:$D,$C7,DPR_detail!$Y:$Y)</f>
        <v>-440590.015572</v>
      </c>
      <c r="K7" s="286" t="n">
        <f aca="false">SUMIF(DPR_detail!$D:$D,$C7,DPR_detail!$Z:$Z)</f>
        <v>5541.88061900002</v>
      </c>
      <c r="L7" s="286" t="n">
        <f aca="false">SUMIF(DPR_detail!$D:$D,$C7,DPR_detail!$AA:$AA)</f>
        <v>-1809.38775147475</v>
      </c>
      <c r="M7" s="286" t="n">
        <f aca="false">SUMIF(DPR_detail!$D:$D,$C7,DPR_detail!$AB:$AB)</f>
        <v>-446131.896191</v>
      </c>
      <c r="N7" s="286" t="n">
        <f aca="false">SUMIF(DPR_detail!$D:$D,$C7,DPR_detail!$AC:$AC)</f>
        <v>-440590.015572</v>
      </c>
      <c r="O7" s="286" t="n">
        <f aca="false">SUMIF(DPR_detail!$D:$D,$C7,DPR_detail!$AD:$AD)</f>
        <v>5541.88061900002</v>
      </c>
      <c r="P7" s="286" t="n">
        <f aca="false">SUMIF(DPR_detail!$D:$D,$C7,DPR_detail!$AE:$AE)</f>
        <v>0</v>
      </c>
      <c r="Q7" s="286" t="n">
        <f aca="false">SUMIF(DPR_detail!$D:$D,$C7,DPR_detail!$AG:$AG)</f>
        <v>827180.704444</v>
      </c>
    </row>
    <row r="8" customFormat="false" ht="12.75" hidden="false" customHeight="false" outlineLevel="0" collapsed="false">
      <c r="A8" s="0" t="s">
        <v>430</v>
      </c>
      <c r="B8" s="0" t="s">
        <v>42</v>
      </c>
      <c r="C8" s="0" t="s">
        <v>176</v>
      </c>
      <c r="D8" s="286" t="n">
        <f aca="false">SUMIF(DPR_detail!$D:$D,$C8,DPR_detail!$O:$O)</f>
        <v>-22994.553472</v>
      </c>
      <c r="E8" s="286" t="n">
        <f aca="false">SUMIF(DPR_detail!$D:$D,$C8,DPR_detail!$T:$T)</f>
        <v>-11233.4318097655</v>
      </c>
      <c r="F8" s="286" t="n">
        <f aca="false">SUMIF(DPR_detail!$D:$D,$C8,DPR_detail!$U:$U)</f>
        <v>647.350908</v>
      </c>
      <c r="G8" s="286" t="n">
        <f aca="false">SUMIF(DPR_detail!$D:$D,$C8,DPR_detail!$V:$V)</f>
        <v>7125</v>
      </c>
      <c r="H8" s="286" t="n">
        <f aca="false">SUMIF(DPR_detail!$D:$D,$C8,DPR_detail!$W:$W)</f>
        <v>-3461.08090176549</v>
      </c>
      <c r="I8" s="286" t="n">
        <f aca="false">SUMIF(DPR_detail!$D:$D,$C8,DPR_detail!$X:$X)</f>
        <v>-1774911.247516</v>
      </c>
      <c r="J8" s="286" t="n">
        <f aca="false">SUMIF(DPR_detail!$D:$D,$C8,DPR_detail!$Y:$Y)</f>
        <v>-1784747.930312</v>
      </c>
      <c r="K8" s="286" t="n">
        <f aca="false">SUMIF(DPR_detail!$D:$D,$C8,DPR_detail!$Z:$Z)</f>
        <v>-9836.68279600008</v>
      </c>
      <c r="L8" s="286" t="n">
        <f aca="false">SUMIF(DPR_detail!$D:$D,$C8,DPR_detail!$AA:$AA)</f>
        <v>-6375.60189423459</v>
      </c>
      <c r="M8" s="286" t="n">
        <f aca="false">SUMIF(DPR_detail!$D:$D,$C8,DPR_detail!$AB:$AB)</f>
        <v>-1774911.247516</v>
      </c>
      <c r="N8" s="286" t="n">
        <f aca="false">SUMIF(DPR_detail!$D:$D,$C8,DPR_detail!$AC:$AC)</f>
        <v>-1784747.930312</v>
      </c>
      <c r="O8" s="286" t="n">
        <f aca="false">SUMIF(DPR_detail!$D:$D,$C8,DPR_detail!$AD:$AD)</f>
        <v>-9836.68279600008</v>
      </c>
      <c r="P8" s="286" t="n">
        <f aca="false">SUMIF(DPR_detail!$D:$D,$C8,DPR_detail!$AE:$AE)</f>
        <v>7125</v>
      </c>
      <c r="Q8" s="286" t="n">
        <f aca="false">SUMIF(DPR_detail!$D:$D,$C8,DPR_detail!$AG:$AG)</f>
        <v>-197255.555557</v>
      </c>
    </row>
    <row r="9" customFormat="false" ht="12.75" hidden="false" customHeight="false" outlineLevel="0" collapsed="false">
      <c r="A9" s="255" t="s">
        <v>430</v>
      </c>
      <c r="B9" s="255" t="s">
        <v>42</v>
      </c>
      <c r="C9" s="255" t="s">
        <v>157</v>
      </c>
      <c r="D9" s="286" t="n">
        <f aca="false">SUMIF(DPR_detail!$D:$D,$C9,DPR_detail!$O:$O)</f>
        <v>-410781.428077</v>
      </c>
      <c r="E9" s="286" t="n">
        <f aca="false">SUMIF(DPR_detail!$D:$D,$C9,DPR_detail!$T:$T)</f>
        <v>299968.753239841</v>
      </c>
      <c r="F9" s="286" t="n">
        <f aca="false">SUMIF(DPR_detail!$D:$D,$C9,DPR_detail!$U:$U)</f>
        <v>122783.519547</v>
      </c>
      <c r="G9" s="286" t="n">
        <f aca="false">SUMIF(DPR_detail!$D:$D,$C9,DPR_detail!$V:$V)</f>
        <v>0</v>
      </c>
      <c r="H9" s="286" t="n">
        <f aca="false">SUMIF(DPR_detail!$D:$D,$C9,DPR_detail!$W:$W)</f>
        <v>422752.272786841</v>
      </c>
      <c r="I9" s="286" t="n">
        <f aca="false">SUMIF(DPR_detail!$D:$D,$C9,DPR_detail!$X:$X)</f>
        <v>-1015905.464357</v>
      </c>
      <c r="J9" s="286" t="n">
        <f aca="false">SUMIF(DPR_detail!$D:$D,$C9,DPR_detail!$Y:$Y)</f>
        <v>-665167.015142</v>
      </c>
      <c r="K9" s="286" t="n">
        <f aca="false">SUMIF(DPR_detail!$D:$D,$C9,DPR_detail!$Z:$Z)</f>
        <v>350738.449215</v>
      </c>
      <c r="L9" s="286" t="n">
        <f aca="false">SUMIF(DPR_detail!$D:$D,$C9,DPR_detail!$AA:$AA)</f>
        <v>-72013.8235718413</v>
      </c>
      <c r="M9" s="286" t="n">
        <f aca="false">SUMIF(DPR_detail!$D:$D,$C9,DPR_detail!$AB:$AB)</f>
        <v>-1015905.464357</v>
      </c>
      <c r="N9" s="286" t="n">
        <f aca="false">SUMIF(DPR_detail!$D:$D,$C9,DPR_detail!$AC:$AC)</f>
        <v>-665167.015142</v>
      </c>
      <c r="O9" s="286" t="n">
        <f aca="false">SUMIF(DPR_detail!$D:$D,$C9,DPR_detail!$AD:$AD)</f>
        <v>350738.449215</v>
      </c>
      <c r="P9" s="286" t="n">
        <f aca="false">SUMIF(DPR_detail!$D:$D,$C9,DPR_detail!$AE:$AE)</f>
        <v>0</v>
      </c>
      <c r="Q9" s="286" t="n">
        <f aca="false">SUMIF(DPR_detail!$D:$D,$C9,DPR_detail!$AG:$AG)</f>
        <v>0</v>
      </c>
    </row>
    <row r="10" customFormat="false" ht="12.75" hidden="false" customHeight="false" outlineLevel="0" collapsed="false">
      <c r="A10" s="0" t="s">
        <v>430</v>
      </c>
      <c r="B10" s="0" t="s">
        <v>42</v>
      </c>
      <c r="C10" s="0" t="s">
        <v>178</v>
      </c>
      <c r="D10" s="286" t="n">
        <f aca="false">SUMIF(DPR_detail!$D:$D,$C10,DPR_detail!$O:$O)</f>
        <v>22994.553472</v>
      </c>
      <c r="E10" s="286" t="n">
        <f aca="false">SUMIF(DPR_detail!$D:$D,$C10,DPR_detail!$T:$T)</f>
        <v>11233.4318097655</v>
      </c>
      <c r="F10" s="286" t="n">
        <f aca="false">SUMIF(DPR_detail!$D:$D,$C10,DPR_detail!$U:$U)</f>
        <v>-647.350908</v>
      </c>
      <c r="G10" s="286" t="n">
        <f aca="false">SUMIF(DPR_detail!$D:$D,$C10,DPR_detail!$V:$V)</f>
        <v>-7125</v>
      </c>
      <c r="H10" s="286" t="n">
        <f aca="false">SUMIF(DPR_detail!$D:$D,$C10,DPR_detail!$W:$W)</f>
        <v>3461.08090176549</v>
      </c>
      <c r="I10" s="286" t="n">
        <f aca="false">SUMIF(DPR_detail!$D:$D,$C10,DPR_detail!$X:$X)</f>
        <v>1774911.247516</v>
      </c>
      <c r="J10" s="286" t="n">
        <f aca="false">SUMIF(DPR_detail!$D:$D,$C10,DPR_detail!$Y:$Y)</f>
        <v>1784747.930312</v>
      </c>
      <c r="K10" s="286" t="n">
        <f aca="false">SUMIF(DPR_detail!$D:$D,$C10,DPR_detail!$Z:$Z)</f>
        <v>9836.68279600008</v>
      </c>
      <c r="L10" s="286" t="n">
        <f aca="false">SUMIF(DPR_detail!$D:$D,$C10,DPR_detail!$AA:$AA)</f>
        <v>6375.60189423459</v>
      </c>
      <c r="M10" s="286" t="n">
        <f aca="false">SUMIF(DPR_detail!$D:$D,$C10,DPR_detail!$AB:$AB)</f>
        <v>1774911.247516</v>
      </c>
      <c r="N10" s="286" t="n">
        <f aca="false">SUMIF(DPR_detail!$D:$D,$C10,DPR_detail!$AC:$AC)</f>
        <v>1784747.930312</v>
      </c>
      <c r="O10" s="286" t="n">
        <f aca="false">SUMIF(DPR_detail!$D:$D,$C10,DPR_detail!$AD:$AD)</f>
        <v>9836.68279600008</v>
      </c>
      <c r="P10" s="286" t="n">
        <f aca="false">SUMIF(DPR_detail!$D:$D,$C10,DPR_detail!$AE:$AE)</f>
        <v>-7125</v>
      </c>
      <c r="Q10" s="286" t="n">
        <f aca="false">SUMIF(DPR_detail!$D:$D,$C10,DPR_detail!$AG:$AG)</f>
        <v>197255.555557</v>
      </c>
    </row>
    <row r="11" customFormat="false" ht="12.75" hidden="false" customHeight="false" outlineLevel="0" collapsed="false">
      <c r="A11" s="0" t="s">
        <v>430</v>
      </c>
      <c r="B11" s="0" t="s">
        <v>40</v>
      </c>
      <c r="C11" s="0" t="s">
        <v>173</v>
      </c>
      <c r="D11" s="286" t="n">
        <f aca="false">SUMIF(DPR_detail!$D:$D,$C11,DPR_detail!$O:$O)</f>
        <v>23683.721602</v>
      </c>
      <c r="E11" s="286" t="n">
        <f aca="false">SUMIF(DPR_detail!$D:$D,$C11,DPR_detail!$T:$T)</f>
        <v>20073.6158172281</v>
      </c>
      <c r="F11" s="286" t="n">
        <f aca="false">SUMIF(DPR_detail!$D:$D,$C11,DPR_detail!$U:$U)</f>
        <v>-865.602464999999</v>
      </c>
      <c r="G11" s="286" t="n">
        <f aca="false">SUMIF(DPR_detail!$D:$D,$C11,DPR_detail!$V:$V)</f>
        <v>-7125</v>
      </c>
      <c r="H11" s="286" t="n">
        <f aca="false">SUMIF(DPR_detail!$D:$D,$C11,DPR_detail!$W:$W)</f>
        <v>11138.9475312281</v>
      </c>
      <c r="I11" s="286" t="n">
        <f aca="false">SUMIF(DPR_detail!$D:$D,$C11,DPR_detail!$X:$X)</f>
        <v>1885215.517092</v>
      </c>
      <c r="J11" s="286" t="n">
        <f aca="false">SUMIF(DPR_detail!$D:$D,$C11,DPR_detail!$Y:$Y)</f>
        <v>1901327.140041</v>
      </c>
      <c r="K11" s="286" t="n">
        <f aca="false">SUMIF(DPR_detail!$D:$D,$C11,DPR_detail!$Z:$Z)</f>
        <v>16111.622949</v>
      </c>
      <c r="L11" s="286" t="n">
        <f aca="false">SUMIF(DPR_detail!$D:$D,$C11,DPR_detail!$AA:$AA)</f>
        <v>1538.61864277192</v>
      </c>
      <c r="M11" s="286" t="n">
        <f aca="false">SUMIF(DPR_detail!$D:$D,$C11,DPR_detail!$AB:$AB)</f>
        <v>1885215.517092</v>
      </c>
      <c r="N11" s="286" t="n">
        <f aca="false">SUMIF(DPR_detail!$D:$D,$C11,DPR_detail!$AC:$AC)</f>
        <v>1901327.140041</v>
      </c>
      <c r="O11" s="286" t="n">
        <f aca="false">SUMIF(DPR_detail!$D:$D,$C11,DPR_detail!$AD:$AD)</f>
        <v>16111.622949</v>
      </c>
      <c r="P11" s="286" t="n">
        <f aca="false">SUMIF(DPR_detail!$D:$D,$C11,DPR_detail!$AE:$AE)</f>
        <v>-7125</v>
      </c>
      <c r="Q11" s="286" t="n">
        <f aca="false">SUMIF(DPR_detail!$D:$D,$C11,DPR_detail!$AG:$AG)</f>
        <v>197255.555557</v>
      </c>
    </row>
    <row r="12" customFormat="false" ht="12.75" hidden="false" customHeight="false" outlineLevel="0" collapsed="false">
      <c r="A12" s="0" t="s">
        <v>430</v>
      </c>
      <c r="B12" s="0" t="s">
        <v>42</v>
      </c>
      <c r="C12" s="0" t="s">
        <v>93</v>
      </c>
      <c r="D12" s="286" t="n">
        <f aca="false">SUMIF(DPR_detail!$D:$D,$C12,DPR_detail!$O:$O)</f>
        <v>-73520.248545</v>
      </c>
      <c r="E12" s="286" t="n">
        <f aca="false">SUMIF(DPR_detail!$D:$D,$C12,DPR_detail!$T:$T)</f>
        <v>43004.263032</v>
      </c>
      <c r="F12" s="286" t="n">
        <f aca="false">SUMIF(DPR_detail!$D:$D,$C12,DPR_detail!$U:$U)</f>
        <v>7753.63441</v>
      </c>
      <c r="G12" s="286" t="n">
        <f aca="false">SUMIF(DPR_detail!$D:$D,$C12,DPR_detail!$V:$V)</f>
        <v>0</v>
      </c>
      <c r="H12" s="286" t="n">
        <f aca="false">SUMIF(DPR_detail!$D:$D,$C12,DPR_detail!$W:$W)</f>
        <v>43004.263032</v>
      </c>
      <c r="I12" s="286" t="n">
        <f aca="false">SUMIF(DPR_detail!$D:$D,$C12,DPR_detail!$X:$X)</f>
        <v>0</v>
      </c>
      <c r="J12" s="286" t="n">
        <f aca="false">SUMIF(DPR_detail!$D:$D,$C12,DPR_detail!$Y:$Y)</f>
        <v>43004.263032</v>
      </c>
      <c r="K12" s="286" t="n">
        <f aca="false">SUMIF(DPR_detail!$D:$D,$C12,DPR_detail!$Z:$Z)</f>
        <v>43004.263032</v>
      </c>
      <c r="L12" s="286" t="n">
        <f aca="false">SUMIF(DPR_detail!$D:$D,$C12,DPR_detail!$AA:$AA)</f>
        <v>0</v>
      </c>
      <c r="M12" s="286" t="n">
        <f aca="false">SUMIF(DPR_detail!$D:$D,$C12,DPR_detail!$AB:$AB)</f>
        <v>0</v>
      </c>
      <c r="N12" s="286" t="n">
        <f aca="false">SUMIF(DPR_detail!$D:$D,$C12,DPR_detail!$AC:$AC)</f>
        <v>37736.24081058</v>
      </c>
      <c r="O12" s="286" t="n">
        <f aca="false">SUMIF(DPR_detail!$D:$D,$C12,DPR_detail!$AD:$AD)</f>
        <v>37736.24081058</v>
      </c>
      <c r="P12" s="286" t="n">
        <f aca="false">SUMIF(DPR_detail!$D:$D,$C12,DPR_detail!$AE:$AE)</f>
        <v>0</v>
      </c>
      <c r="Q12" s="286" t="n">
        <f aca="false">SUMIF(DPR_detail!$D:$D,$C12,DPR_detail!$AG:$AG)</f>
        <v>5265</v>
      </c>
    </row>
    <row r="13" customFormat="false" ht="12.75" hidden="false" customHeight="false" outlineLevel="0" collapsed="false">
      <c r="A13" s="0" t="s">
        <v>430</v>
      </c>
      <c r="B13" s="0" t="s">
        <v>40</v>
      </c>
      <c r="C13" s="0" t="s">
        <v>214</v>
      </c>
      <c r="D13" s="286" t="n">
        <f aca="false">SUMIF(DPR_detail!$D:$D,$C13,DPR_detail!$O:$O)</f>
        <v>130000.011972</v>
      </c>
      <c r="E13" s="286" t="n">
        <f aca="false">SUMIF(DPR_detail!$D:$D,$C13,DPR_detail!$T:$T)</f>
        <v>-25021.0831207532</v>
      </c>
      <c r="F13" s="286" t="n">
        <f aca="false">SUMIF(DPR_detail!$D:$D,$C13,DPR_detail!$U:$U)</f>
        <v>-29241.09492</v>
      </c>
      <c r="G13" s="286" t="n">
        <f aca="false">SUMIF(DPR_detail!$D:$D,$C13,DPR_detail!$V:$V)</f>
        <v>0</v>
      </c>
      <c r="H13" s="286" t="n">
        <f aca="false">SUMIF(DPR_detail!$D:$D,$C13,DPR_detail!$W:$W)</f>
        <v>-54262.1780407532</v>
      </c>
      <c r="I13" s="286" t="n">
        <f aca="false">SUMIF(DPR_detail!$D:$D,$C13,DPR_detail!$X:$X)</f>
        <v>1524020.817212</v>
      </c>
      <c r="J13" s="286" t="n">
        <f aca="false">SUMIF(DPR_detail!$D:$D,$C13,DPR_detail!$Y:$Y)</f>
        <v>1479192.658036</v>
      </c>
      <c r="K13" s="286" t="n">
        <f aca="false">SUMIF(DPR_detail!$D:$D,$C13,DPR_detail!$Z:$Z)</f>
        <v>-44828.159176</v>
      </c>
      <c r="L13" s="286" t="n">
        <f aca="false">SUMIF(DPR_detail!$D:$D,$C13,DPR_detail!$AA:$AA)</f>
        <v>9434.01886475319</v>
      </c>
      <c r="M13" s="286" t="n">
        <f aca="false">SUMIF(DPR_detail!$D:$D,$C13,DPR_detail!$AB:$AB)</f>
        <v>1458225.88812879</v>
      </c>
      <c r="N13" s="286" t="n">
        <f aca="false">SUMIF(DPR_detail!$D:$D,$C13,DPR_detail!$AC:$AC)</f>
        <v>1415738.96973256</v>
      </c>
      <c r="O13" s="286" t="n">
        <f aca="false">SUMIF(DPR_detail!$D:$D,$C13,DPR_detail!$AD:$AD)</f>
        <v>-42486.9183962286</v>
      </c>
      <c r="P13" s="286" t="n">
        <f aca="false">SUMIF(DPR_detail!$D:$D,$C13,DPR_detail!$AE:$AE)</f>
        <v>0</v>
      </c>
      <c r="Q13" s="286" t="n">
        <f aca="false">SUMIF(DPR_detail!$D:$D,$C13,DPR_detail!$AG:$AG)</f>
        <v>0</v>
      </c>
    </row>
    <row r="14" customFormat="false" ht="12.75" hidden="false" customHeight="false" outlineLevel="1" collapsed="false">
      <c r="A14" s="0" t="s">
        <v>431</v>
      </c>
      <c r="B14" s="0" t="s">
        <v>73</v>
      </c>
      <c r="C14" s="0" t="s">
        <v>222</v>
      </c>
      <c r="D14" s="286" t="n">
        <f aca="false">SUMIF(DPR_detail!$D:$D,$C14,DPR_detail!$O:$O)</f>
        <v>23751.544488</v>
      </c>
      <c r="E14" s="286" t="n">
        <f aca="false">SUMIF(DPR_detail!$D:$D,$C14,DPR_detail!$T:$T)</f>
        <v>466.476559436988</v>
      </c>
      <c r="F14" s="286" t="n">
        <f aca="false">SUMIF(DPR_detail!$D:$D,$C14,DPR_detail!$U:$U)</f>
        <v>-5345.190372</v>
      </c>
      <c r="G14" s="286" t="n">
        <f aca="false">SUMIF(DPR_detail!$D:$D,$C14,DPR_detail!$V:$V)</f>
        <v>0</v>
      </c>
      <c r="H14" s="286" t="n">
        <f aca="false">SUMIF(DPR_detail!$D:$D,$C14,DPR_detail!$W:$W)</f>
        <v>-4878.71381256301</v>
      </c>
      <c r="I14" s="286" t="n">
        <f aca="false">SUMIF(DPR_detail!$D:$D,$C14,DPR_detail!$X:$X)</f>
        <v>489887.999887</v>
      </c>
      <c r="J14" s="286" t="n">
        <f aca="false">SUMIF(DPR_detail!$D:$D,$C14,DPR_detail!$Y:$Y)</f>
        <v>486644.798013</v>
      </c>
      <c r="K14" s="286" t="n">
        <f aca="false">SUMIF(DPR_detail!$D:$D,$C14,DPR_detail!$Z:$Z)</f>
        <v>-3243.20187400002</v>
      </c>
      <c r="L14" s="286" t="n">
        <f aca="false">SUMIF(DPR_detail!$D:$D,$C14,DPR_detail!$AA:$AA)</f>
        <v>1635.51193856299</v>
      </c>
      <c r="M14" s="286" t="n">
        <f aca="false">SUMIF(DPR_detail!$D:$D,$C14,DPR_detail!$AB:$AB)</f>
        <v>489887.999887</v>
      </c>
      <c r="N14" s="286" t="n">
        <f aca="false">SUMIF(DPR_detail!$D:$D,$C14,DPR_detail!$AC:$AC)</f>
        <v>486644.798013</v>
      </c>
      <c r="O14" s="286" t="n">
        <f aca="false">SUMIF(DPR_detail!$D:$D,$C14,DPR_detail!$AD:$AD)</f>
        <v>-3243.20187400002</v>
      </c>
      <c r="P14" s="286" t="n">
        <f aca="false">SUMIF(DPR_detail!$D:$D,$C14,DPR_detail!$AE:$AE)</f>
        <v>0</v>
      </c>
      <c r="Q14" s="286" t="n">
        <f aca="false">SUMIF(DPR_detail!$D:$D,$C14,DPR_detail!$AG:$AG)</f>
        <v>-755891.815556</v>
      </c>
    </row>
    <row r="15" customFormat="false" ht="12.75" hidden="false" customHeight="false" outlineLevel="1" collapsed="false">
      <c r="A15" s="0" t="s">
        <v>431</v>
      </c>
      <c r="B15" s="0" t="s">
        <v>72</v>
      </c>
      <c r="C15" s="0" t="s">
        <v>192</v>
      </c>
      <c r="D15" s="286" t="n">
        <f aca="false">SUMIF(DPR_detail!$D:$D,$C15,DPR_detail!$O:$O)</f>
        <v>-21325.934287</v>
      </c>
      <c r="E15" s="286" t="n">
        <f aca="false">SUMIF(DPR_detail!$D:$D,$C15,DPR_detail!$T:$T)</f>
        <v>-4394.34811657956</v>
      </c>
      <c r="F15" s="286" t="n">
        <f aca="false">SUMIF(DPR_detail!$D:$D,$C15,DPR_detail!$U:$U)</f>
        <v>2488.943646</v>
      </c>
      <c r="G15" s="286" t="n">
        <f aca="false">SUMIF(DPR_detail!$D:$D,$C15,DPR_detail!$V:$V)</f>
        <v>0</v>
      </c>
      <c r="H15" s="286" t="n">
        <f aca="false">SUMIF(DPR_detail!$D:$D,$C15,DPR_detail!$W:$W)</f>
        <v>-1905.40447057956</v>
      </c>
      <c r="I15" s="286" t="n">
        <f aca="false">SUMIF(DPR_detail!$D:$D,$C15,DPR_detail!$X:$X)</f>
        <v>-4367012.966554</v>
      </c>
      <c r="J15" s="286" t="n">
        <f aca="false">SUMIF(DPR_detail!$D:$D,$C15,DPR_detail!$Y:$Y)</f>
        <v>-4366061.431346</v>
      </c>
      <c r="K15" s="286" t="n">
        <f aca="false">SUMIF(DPR_detail!$D:$D,$C15,DPR_detail!$Z:$Z)</f>
        <v>951.535208000103</v>
      </c>
      <c r="L15" s="286" t="n">
        <f aca="false">SUMIF(DPR_detail!$D:$D,$C15,DPR_detail!$AA:$AA)</f>
        <v>2856.93967857966</v>
      </c>
      <c r="M15" s="286" t="n">
        <f aca="false">SUMIF(DPR_detail!$D:$D,$C15,DPR_detail!$AB:$AB)</f>
        <v>-4367012.966554</v>
      </c>
      <c r="N15" s="286" t="n">
        <f aca="false">SUMIF(DPR_detail!$D:$D,$C15,DPR_detail!$AC:$AC)</f>
        <v>-4366061.431346</v>
      </c>
      <c r="O15" s="286" t="n">
        <f aca="false">SUMIF(DPR_detail!$D:$D,$C15,DPR_detail!$AD:$AD)</f>
        <v>951.535208000103</v>
      </c>
      <c r="P15" s="286" t="n">
        <f aca="false">SUMIF(DPR_detail!$D:$D,$C15,DPR_detail!$AE:$AE)</f>
        <v>0</v>
      </c>
      <c r="Q15" s="286" t="n">
        <f aca="false">SUMIF(DPR_detail!$D:$D,$C15,DPR_detail!$AG:$AG)</f>
        <v>1424572.371112</v>
      </c>
    </row>
    <row r="16" customFormat="false" ht="12.75" hidden="false" customHeight="false" outlineLevel="0" collapsed="false">
      <c r="A16" s="0" t="s">
        <v>431</v>
      </c>
      <c r="B16" s="0" t="s">
        <v>432</v>
      </c>
      <c r="C16" s="0" t="s">
        <v>327</v>
      </c>
      <c r="D16" s="286" t="n">
        <f aca="false">SUMIF(DPR_detail!$D:$D,$C16,DPR_detail!$O:$O)</f>
        <v>1532.530441</v>
      </c>
      <c r="E16" s="286" t="n">
        <f aca="false">SUMIF(DPR_detail!$D:$D,$C16,DPR_detail!$T:$T)</f>
        <v>-72607.4871685351</v>
      </c>
      <c r="F16" s="286" t="n">
        <f aca="false">SUMIF(DPR_detail!$D:$D,$C16,DPR_detail!$U:$U)</f>
        <v>-538.127334</v>
      </c>
      <c r="G16" s="286" t="n">
        <f aca="false">SUMIF(DPR_detail!$D:$D,$C16,DPR_detail!$V:$V)</f>
        <v>0</v>
      </c>
      <c r="H16" s="286" t="n">
        <f aca="false">SUMIF(DPR_detail!$D:$D,$C16,DPR_detail!$W:$W)</f>
        <v>-73145.6145025351</v>
      </c>
      <c r="I16" s="286" t="n">
        <f aca="false">SUMIF(DPR_detail!$D:$D,$C16,DPR_detail!$X:$X)</f>
        <v>-110805.052212</v>
      </c>
      <c r="J16" s="286" t="n">
        <f aca="false">SUMIF(DPR_detail!$D:$D,$C16,DPR_detail!$Y:$Y)</f>
        <v>-183834.005445</v>
      </c>
      <c r="K16" s="286" t="n">
        <f aca="false">SUMIF(DPR_detail!$D:$D,$C16,DPR_detail!$Z:$Z)</f>
        <v>-73028.953233</v>
      </c>
      <c r="L16" s="286" t="n">
        <f aca="false">SUMIF(DPR_detail!$D:$D,$C16,DPR_detail!$AA:$AA)</f>
        <v>116.661269535063</v>
      </c>
      <c r="M16" s="286" t="n">
        <f aca="false">SUMIF(DPR_detail!$D:$D,$C16,DPR_detail!$AB:$AB)</f>
        <v>-110805.052212</v>
      </c>
      <c r="N16" s="286" t="n">
        <f aca="false">SUMIF(DPR_detail!$D:$D,$C16,DPR_detail!$AC:$AC)</f>
        <v>-183834.005445</v>
      </c>
      <c r="O16" s="286" t="n">
        <f aca="false">SUMIF(DPR_detail!$D:$D,$C16,DPR_detail!$AD:$AD)</f>
        <v>-73028.953233</v>
      </c>
      <c r="P16" s="286" t="n">
        <f aca="false">SUMIF(DPR_detail!$D:$D,$C16,DPR_detail!$AE:$AE)</f>
        <v>0</v>
      </c>
      <c r="Q16" s="286" t="n">
        <f aca="false">SUMIF(DPR_detail!$D:$D,$C16,DPR_detail!$AG:$AG)</f>
        <v>-35777.777778</v>
      </c>
    </row>
    <row r="17" customFormat="false" ht="12.75" hidden="false" customHeight="false" outlineLevel="0" collapsed="false">
      <c r="A17" s="0" t="s">
        <v>431</v>
      </c>
      <c r="B17" s="0" t="s">
        <v>432</v>
      </c>
      <c r="C17" s="0" t="s">
        <v>265</v>
      </c>
      <c r="D17" s="286" t="n">
        <f aca="false">SUMIF(DPR_detail!$D:$D,$C17,DPR_detail!$O:$O)</f>
        <v>3043.365294</v>
      </c>
      <c r="E17" s="286" t="n">
        <f aca="false">SUMIF(DPR_detail!$D:$D,$C17,DPR_detail!$T:$T)</f>
        <v>-1671.15329291176</v>
      </c>
      <c r="F17" s="286" t="n">
        <f aca="false">SUMIF(DPR_detail!$D:$D,$C17,DPR_detail!$U:$U)</f>
        <v>-801.401265</v>
      </c>
      <c r="G17" s="286" t="n">
        <f aca="false">SUMIF(DPR_detail!$D:$D,$C17,DPR_detail!$V:$V)</f>
        <v>0</v>
      </c>
      <c r="H17" s="286" t="n">
        <f aca="false">SUMIF(DPR_detail!$D:$D,$C17,DPR_detail!$W:$W)</f>
        <v>-2472.55455791176</v>
      </c>
      <c r="I17" s="286" t="n">
        <f aca="false">SUMIF(DPR_detail!$D:$D,$C17,DPR_detail!$X:$X)</f>
        <v>-43756.103696</v>
      </c>
      <c r="J17" s="286" t="n">
        <f aca="false">SUMIF(DPR_detail!$D:$D,$C17,DPR_detail!$Y:$Y)</f>
        <v>-46054.782441</v>
      </c>
      <c r="K17" s="286" t="n">
        <f aca="false">SUMIF(DPR_detail!$D:$D,$C17,DPR_detail!$Z:$Z)</f>
        <v>-2298.678745</v>
      </c>
      <c r="L17" s="286" t="n">
        <f aca="false">SUMIF(DPR_detail!$D:$D,$C17,DPR_detail!$AA:$AA)</f>
        <v>173.875812911758</v>
      </c>
      <c r="M17" s="286" t="n">
        <f aca="false">SUMIF(DPR_detail!$D:$D,$C17,DPR_detail!$AB:$AB)</f>
        <v>-43756.103696</v>
      </c>
      <c r="N17" s="286" t="n">
        <f aca="false">SUMIF(DPR_detail!$D:$D,$C17,DPR_detail!$AC:$AC)</f>
        <v>-46054.782441</v>
      </c>
      <c r="O17" s="286" t="n">
        <f aca="false">SUMIF(DPR_detail!$D:$D,$C17,DPR_detail!$AD:$AD)</f>
        <v>-2298.678745</v>
      </c>
      <c r="P17" s="286" t="n">
        <f aca="false">SUMIF(DPR_detail!$D:$D,$C17,DPR_detail!$AE:$AE)</f>
        <v>0</v>
      </c>
      <c r="Q17" s="286" t="n">
        <f aca="false">SUMIF(DPR_detail!$D:$D,$C17,DPR_detail!$AG:$AG)</f>
        <v>-71288.888888</v>
      </c>
    </row>
    <row r="18" customFormat="false" ht="12.75" hidden="false" customHeight="false" outlineLevel="0" collapsed="false">
      <c r="J18" s="290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H19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5" topLeftCell="BM181" activePane="bottomLeft" state="frozen"/>
      <selection pane="topLeft" activeCell="A1" activeCellId="0" sqref="A1"/>
      <selection pane="bottomLeft" activeCell="E20" activeCellId="0" sqref="E2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1.56"/>
    <col collapsed="false" customWidth="true" hidden="false" outlineLevel="0" max="2" min="2" style="0" width="16.13"/>
    <col collapsed="false" customWidth="true" hidden="false" outlineLevel="0" max="3" min="3" style="0" width="16.42"/>
    <col collapsed="false" customWidth="true" hidden="false" outlineLevel="0" max="4" min="4" style="0" width="16.56"/>
    <col collapsed="false" customWidth="true" hidden="false" outlineLevel="0" max="5" min="5" style="0" width="16.7"/>
    <col collapsed="false" customWidth="true" hidden="false" outlineLevel="0" max="6" min="6" style="0" width="16.84"/>
    <col collapsed="false" customWidth="true" hidden="false" outlineLevel="0" max="7" min="7" style="0" width="9.85"/>
  </cols>
  <sheetData>
    <row r="1" customFormat="false" ht="12.75" hidden="false" customHeight="false" outlineLevel="0" collapsed="false">
      <c r="A1" s="299" t="s">
        <v>79</v>
      </c>
      <c r="B1" s="299" t="s">
        <v>2</v>
      </c>
    </row>
    <row r="2" customFormat="false" ht="12.75" hidden="false" customHeight="false" outlineLevel="0" collapsed="false">
      <c r="A2" s="299" t="s">
        <v>80</v>
      </c>
      <c r="B2" s="299" t="s">
        <v>433</v>
      </c>
    </row>
    <row r="3" customFormat="false" ht="12.75" hidden="false" customHeight="false" outlineLevel="0" collapsed="false">
      <c r="A3" s="299" t="s">
        <v>86</v>
      </c>
      <c r="B3" s="299" t="s">
        <v>433</v>
      </c>
    </row>
    <row r="5" customFormat="false" ht="12.75" hidden="false" customHeight="false" outlineLevel="0" collapsed="false">
      <c r="A5" s="300"/>
      <c r="B5" s="299" t="s">
        <v>434</v>
      </c>
      <c r="C5" s="301"/>
      <c r="D5" s="301"/>
      <c r="E5" s="301"/>
      <c r="F5" s="302"/>
    </row>
    <row r="6" customFormat="false" ht="12.75" hidden="false" customHeight="false" outlineLevel="0" collapsed="false">
      <c r="A6" s="299" t="s">
        <v>81</v>
      </c>
      <c r="B6" s="300" t="s">
        <v>435</v>
      </c>
      <c r="C6" s="301" t="s">
        <v>436</v>
      </c>
      <c r="D6" s="301" t="s">
        <v>437</v>
      </c>
      <c r="E6" s="301" t="s">
        <v>438</v>
      </c>
      <c r="F6" s="302" t="s">
        <v>439</v>
      </c>
    </row>
    <row r="7" customFormat="false" ht="12.75" hidden="false" customHeight="false" outlineLevel="0" collapsed="false">
      <c r="A7" s="300" t="s">
        <v>149</v>
      </c>
      <c r="B7" s="303" t="n">
        <v>-101296.926259</v>
      </c>
      <c r="C7" s="304" t="n">
        <v>137223.834495</v>
      </c>
      <c r="D7" s="304" t="n">
        <v>3052.145223</v>
      </c>
      <c r="E7" s="304" t="n">
        <v>3052.145223</v>
      </c>
      <c r="F7" s="305" t="n">
        <v>3052.145223</v>
      </c>
      <c r="G7" s="306"/>
    </row>
    <row r="8" customFormat="false" ht="12.75" hidden="false" customHeight="false" outlineLevel="0" collapsed="false">
      <c r="A8" s="307" t="s">
        <v>159</v>
      </c>
      <c r="B8" s="308" t="n">
        <v>0</v>
      </c>
      <c r="C8" s="306" t="n">
        <v>0</v>
      </c>
      <c r="D8" s="306" t="n">
        <v>0</v>
      </c>
      <c r="E8" s="306" t="n">
        <v>0</v>
      </c>
      <c r="F8" s="309" t="n">
        <v>0</v>
      </c>
      <c r="G8" s="306"/>
    </row>
    <row r="9" customFormat="false" ht="12.75" hidden="false" customHeight="false" outlineLevel="0" collapsed="false">
      <c r="A9" s="307" t="s">
        <v>162</v>
      </c>
      <c r="B9" s="308" t="n">
        <v>0</v>
      </c>
      <c r="C9" s="306" t="n">
        <v>0</v>
      </c>
      <c r="D9" s="306" t="n">
        <v>0</v>
      </c>
      <c r="E9" s="306" t="n">
        <v>0</v>
      </c>
      <c r="F9" s="309" t="n">
        <v>0</v>
      </c>
      <c r="G9" s="306"/>
    </row>
    <row r="10" customFormat="false" ht="12.75" hidden="false" customHeight="false" outlineLevel="0" collapsed="false">
      <c r="A10" s="307" t="s">
        <v>165</v>
      </c>
      <c r="B10" s="308" t="n">
        <v>71546.640412</v>
      </c>
      <c r="C10" s="306" t="n">
        <v>71546.640412</v>
      </c>
      <c r="D10" s="306" t="n">
        <v>2931.89967599999</v>
      </c>
      <c r="E10" s="306" t="n">
        <v>2931.89967599999</v>
      </c>
      <c r="F10" s="309" t="n">
        <v>2931.89967599999</v>
      </c>
      <c r="G10" s="306"/>
    </row>
    <row r="11" customFormat="false" ht="12.75" hidden="false" customHeight="false" outlineLevel="0" collapsed="false">
      <c r="A11" s="307" t="s">
        <v>171</v>
      </c>
      <c r="B11" s="308" t="n">
        <v>0</v>
      </c>
      <c r="C11" s="306" t="n">
        <v>0</v>
      </c>
      <c r="D11" s="306" t="n">
        <v>0</v>
      </c>
      <c r="E11" s="306" t="n">
        <v>0</v>
      </c>
      <c r="F11" s="309" t="n">
        <v>0</v>
      </c>
      <c r="G11" s="306"/>
    </row>
    <row r="12" customFormat="false" ht="12.75" hidden="false" customHeight="false" outlineLevel="0" collapsed="false">
      <c r="A12" s="307" t="s">
        <v>174</v>
      </c>
      <c r="B12" s="308" t="n">
        <v>-88304.208185</v>
      </c>
      <c r="C12" s="306" t="n">
        <v>-76045.404317</v>
      </c>
      <c r="D12" s="306" t="n">
        <v>-2196.047486</v>
      </c>
      <c r="E12" s="306" t="n">
        <v>-2196.047486</v>
      </c>
      <c r="F12" s="309" t="n">
        <v>-2196.047486</v>
      </c>
      <c r="G12" s="306"/>
    </row>
    <row r="13" customFormat="false" ht="12.75" hidden="false" customHeight="false" outlineLevel="0" collapsed="false">
      <c r="A13" s="307" t="s">
        <v>106</v>
      </c>
      <c r="B13" s="308" t="n">
        <v>387861.286512</v>
      </c>
      <c r="C13" s="306" t="n">
        <v>205939.623597</v>
      </c>
      <c r="D13" s="306" t="n">
        <v>-1459.78148100001</v>
      </c>
      <c r="E13" s="306" t="n">
        <v>-1459.78148100001</v>
      </c>
      <c r="F13" s="309" t="n">
        <v>-1459.78148100001</v>
      </c>
      <c r="G13" s="306"/>
    </row>
    <row r="14" customFormat="false" ht="12.75" hidden="false" customHeight="false" outlineLevel="0" collapsed="false">
      <c r="A14" s="307" t="s">
        <v>183</v>
      </c>
      <c r="B14" s="308" t="n">
        <v>47505.582869</v>
      </c>
      <c r="C14" s="306" t="n">
        <v>-17409.469029</v>
      </c>
      <c r="D14" s="306" t="n">
        <v>36.6487509999988</v>
      </c>
      <c r="E14" s="306" t="n">
        <v>36.6487509999988</v>
      </c>
      <c r="F14" s="309" t="n">
        <v>36.6487509999988</v>
      </c>
      <c r="G14" s="306"/>
    </row>
    <row r="15" customFormat="false" ht="12.75" hidden="false" customHeight="false" outlineLevel="0" collapsed="false">
      <c r="A15" s="307" t="s">
        <v>187</v>
      </c>
      <c r="B15" s="308" t="n">
        <v>0</v>
      </c>
      <c r="C15" s="306" t="n">
        <v>0</v>
      </c>
      <c r="D15" s="306" t="n">
        <v>0</v>
      </c>
      <c r="E15" s="306" t="n">
        <v>0</v>
      </c>
      <c r="F15" s="309" t="n">
        <v>0</v>
      </c>
      <c r="G15" s="306"/>
    </row>
    <row r="16" customFormat="false" ht="12.75" hidden="false" customHeight="false" outlineLevel="0" collapsed="false">
      <c r="A16" s="307" t="s">
        <v>190</v>
      </c>
      <c r="B16" s="308" t="n">
        <v>26630.079549</v>
      </c>
      <c r="C16" s="306" t="n">
        <v>26630.079549</v>
      </c>
      <c r="D16" s="306" t="n">
        <v>-2672.932802</v>
      </c>
      <c r="E16" s="306" t="n">
        <v>-2672.932802</v>
      </c>
      <c r="F16" s="309" t="n">
        <v>-2672.932802</v>
      </c>
      <c r="G16" s="306"/>
    </row>
    <row r="17" customFormat="false" ht="12.75" hidden="false" customHeight="false" outlineLevel="0" collapsed="false">
      <c r="A17" s="307" t="s">
        <v>196</v>
      </c>
      <c r="B17" s="308" t="n">
        <v>19204.624394</v>
      </c>
      <c r="C17" s="306" t="n">
        <v>117285.352529</v>
      </c>
      <c r="D17" s="306" t="n">
        <v>4301.152181</v>
      </c>
      <c r="E17" s="306" t="n">
        <v>4301.152181</v>
      </c>
      <c r="F17" s="309" t="n">
        <v>4301.152181</v>
      </c>
      <c r="G17" s="306"/>
    </row>
    <row r="18" customFormat="false" ht="12.75" hidden="false" customHeight="false" outlineLevel="0" collapsed="false">
      <c r="A18" s="307" t="s">
        <v>199</v>
      </c>
      <c r="B18" s="308" t="n">
        <v>29231.583413</v>
      </c>
      <c r="C18" s="306" t="n">
        <v>15213.259135</v>
      </c>
      <c r="D18" s="306" t="n">
        <v>2161.48068799999</v>
      </c>
      <c r="E18" s="306" t="n">
        <v>2161.48068799999</v>
      </c>
      <c r="F18" s="309" t="n">
        <v>2161.48068799999</v>
      </c>
      <c r="G18" s="306"/>
    </row>
    <row r="19" customFormat="false" ht="12.75" hidden="false" customHeight="false" outlineLevel="0" collapsed="false">
      <c r="A19" s="307" t="s">
        <v>202</v>
      </c>
      <c r="B19" s="308" t="n">
        <v>0</v>
      </c>
      <c r="C19" s="306" t="n">
        <v>0</v>
      </c>
      <c r="D19" s="306" t="n">
        <v>0</v>
      </c>
      <c r="E19" s="306" t="n">
        <v>0</v>
      </c>
      <c r="F19" s="309" t="n">
        <v>0</v>
      </c>
      <c r="G19" s="306"/>
    </row>
    <row r="20" customFormat="false" ht="12.75" hidden="false" customHeight="false" outlineLevel="0" collapsed="false">
      <c r="A20" s="307" t="s">
        <v>204</v>
      </c>
      <c r="B20" s="308" t="n">
        <v>-95371.999267</v>
      </c>
      <c r="C20" s="306" t="n">
        <v>-85627.280099</v>
      </c>
      <c r="D20" s="306" t="n">
        <v>-3563.682778</v>
      </c>
      <c r="E20" s="306" t="n">
        <v>-3563.682778</v>
      </c>
      <c r="F20" s="309" t="n">
        <v>-3563.682778</v>
      </c>
      <c r="G20" s="306"/>
    </row>
    <row r="21" customFormat="false" ht="12.75" hidden="false" customHeight="false" outlineLevel="0" collapsed="false">
      <c r="A21" s="307" t="s">
        <v>206</v>
      </c>
      <c r="B21" s="308" t="n">
        <v>-97114.5532206</v>
      </c>
      <c r="C21" s="306" t="n">
        <v>-114972.33904636</v>
      </c>
      <c r="D21" s="306" t="n">
        <v>-420.240240381991</v>
      </c>
      <c r="E21" s="306" t="n">
        <v>-420.240240381991</v>
      </c>
      <c r="F21" s="309" t="n">
        <v>-489.102740381991</v>
      </c>
      <c r="G21" s="306"/>
    </row>
    <row r="22" customFormat="false" ht="12.75" hidden="false" customHeight="false" outlineLevel="0" collapsed="false">
      <c r="A22" s="307" t="s">
        <v>209</v>
      </c>
      <c r="B22" s="308" t="n">
        <v>32329.022361</v>
      </c>
      <c r="C22" s="306" t="n">
        <v>6183.19624599998</v>
      </c>
      <c r="D22" s="306" t="n">
        <v>72.5485390000067</v>
      </c>
      <c r="E22" s="306" t="n">
        <v>72.5485390000067</v>
      </c>
      <c r="F22" s="309" t="n">
        <v>72.5485390000067</v>
      </c>
      <c r="G22" s="306"/>
    </row>
    <row r="23" customFormat="false" ht="12.75" hidden="false" customHeight="false" outlineLevel="0" collapsed="false">
      <c r="A23" s="307" t="s">
        <v>211</v>
      </c>
      <c r="B23" s="308" t="n">
        <v>0</v>
      </c>
      <c r="C23" s="306" t="n">
        <v>0</v>
      </c>
      <c r="D23" s="306" t="n">
        <v>0</v>
      </c>
      <c r="E23" s="306" t="n">
        <v>0</v>
      </c>
      <c r="F23" s="309" t="n">
        <v>0</v>
      </c>
      <c r="G23" s="306"/>
    </row>
    <row r="24" customFormat="false" ht="12.75" hidden="false" customHeight="false" outlineLevel="0" collapsed="false">
      <c r="A24" s="307" t="s">
        <v>213</v>
      </c>
      <c r="B24" s="308" t="n">
        <v>338828.452362</v>
      </c>
      <c r="C24" s="306" t="n">
        <v>-170235.973837</v>
      </c>
      <c r="D24" s="306" t="n">
        <v>-996.423231000023</v>
      </c>
      <c r="E24" s="306" t="n">
        <v>-996.423231000023</v>
      </c>
      <c r="F24" s="309" t="n">
        <v>-996.423231000023</v>
      </c>
      <c r="G24" s="306"/>
    </row>
    <row r="25" customFormat="false" ht="12.75" hidden="false" customHeight="false" outlineLevel="0" collapsed="false">
      <c r="A25" s="307" t="s">
        <v>215</v>
      </c>
      <c r="B25" s="308" t="n">
        <v>961203.365763</v>
      </c>
      <c r="C25" s="306" t="n">
        <v>961203.365763</v>
      </c>
      <c r="D25" s="306" t="n">
        <v>-5233.30667600001</v>
      </c>
      <c r="E25" s="306" t="n">
        <v>-5233.30667600001</v>
      </c>
      <c r="F25" s="309" t="n">
        <v>-5233.30667600001</v>
      </c>
      <c r="G25" s="306"/>
    </row>
    <row r="26" customFormat="false" ht="12.75" hidden="false" customHeight="false" outlineLevel="0" collapsed="false">
      <c r="A26" s="307" t="s">
        <v>218</v>
      </c>
      <c r="B26" s="308" t="n">
        <v>454535.603969557</v>
      </c>
      <c r="C26" s="306" t="n">
        <v>454535.603969557</v>
      </c>
      <c r="D26" s="306" t="n">
        <v>-37253.6117202286</v>
      </c>
      <c r="E26" s="306" t="n">
        <v>-37253.6117202286</v>
      </c>
      <c r="F26" s="309" t="n">
        <v>-37253.6117202286</v>
      </c>
      <c r="G26" s="306"/>
    </row>
    <row r="27" customFormat="false" ht="12.75" hidden="false" customHeight="false" outlineLevel="0" collapsed="false">
      <c r="A27" s="307" t="s">
        <v>220</v>
      </c>
      <c r="B27" s="308" t="n">
        <v>-298241.444855</v>
      </c>
      <c r="C27" s="306" t="n">
        <v>267008.709646</v>
      </c>
      <c r="D27" s="306" t="n">
        <v>-538.428775999986</v>
      </c>
      <c r="E27" s="306" t="n">
        <v>-538.428775999986</v>
      </c>
      <c r="F27" s="309" t="n">
        <v>-538.428775999986</v>
      </c>
      <c r="G27" s="306"/>
    </row>
    <row r="28" customFormat="false" ht="12.75" hidden="false" customHeight="false" outlineLevel="0" collapsed="false">
      <c r="A28" s="307" t="s">
        <v>224</v>
      </c>
      <c r="B28" s="308" t="n">
        <v>473857.053768</v>
      </c>
      <c r="C28" s="306" t="n">
        <v>473857.053768</v>
      </c>
      <c r="D28" s="306" t="n">
        <v>-4497.74350700004</v>
      </c>
      <c r="E28" s="306" t="n">
        <v>-4497.74350700004</v>
      </c>
      <c r="F28" s="309" t="n">
        <v>-4497.74350700004</v>
      </c>
      <c r="G28" s="306"/>
    </row>
    <row r="29" customFormat="false" ht="12.75" hidden="false" customHeight="false" outlineLevel="0" collapsed="false">
      <c r="A29" s="307" t="s">
        <v>225</v>
      </c>
      <c r="B29" s="308" t="n">
        <v>394914.399144</v>
      </c>
      <c r="C29" s="306" t="n">
        <v>394914.399144</v>
      </c>
      <c r="D29" s="306" t="n">
        <v>-4309.84599199996</v>
      </c>
      <c r="E29" s="306" t="n">
        <v>-4309.84599199996</v>
      </c>
      <c r="F29" s="309" t="n">
        <v>-4309.84599199996</v>
      </c>
      <c r="G29" s="306"/>
    </row>
    <row r="30" customFormat="false" ht="12.75" hidden="false" customHeight="false" outlineLevel="0" collapsed="false">
      <c r="A30" s="307" t="s">
        <v>226</v>
      </c>
      <c r="B30" s="308" t="n">
        <v>0</v>
      </c>
      <c r="C30" s="306" t="n">
        <v>0</v>
      </c>
      <c r="D30" s="306" t="n">
        <v>0</v>
      </c>
      <c r="E30" s="306" t="n">
        <v>0</v>
      </c>
      <c r="F30" s="309" t="n">
        <v>0</v>
      </c>
      <c r="G30" s="306"/>
    </row>
    <row r="31" customFormat="false" ht="12.75" hidden="false" customHeight="false" outlineLevel="0" collapsed="false">
      <c r="A31" s="307" t="s">
        <v>210</v>
      </c>
      <c r="B31" s="308" t="n">
        <v>-168478.522944</v>
      </c>
      <c r="C31" s="306" t="n">
        <v>-11596.536511</v>
      </c>
      <c r="D31" s="306" t="n">
        <v>-8565.76016</v>
      </c>
      <c r="E31" s="306" t="n">
        <v>-8565.76016</v>
      </c>
      <c r="F31" s="309" t="n">
        <v>-8565.76016000001</v>
      </c>
      <c r="G31" s="306"/>
    </row>
    <row r="32" customFormat="false" ht="12.75" hidden="false" customHeight="false" outlineLevel="0" collapsed="false">
      <c r="A32" s="307" t="s">
        <v>229</v>
      </c>
      <c r="B32" s="308" t="n">
        <v>-206097.234589</v>
      </c>
      <c r="C32" s="306" t="n">
        <v>-215174.400124</v>
      </c>
      <c r="D32" s="306" t="n">
        <v>-1867.93120899999</v>
      </c>
      <c r="E32" s="306" t="n">
        <v>-1867.93120899999</v>
      </c>
      <c r="F32" s="309" t="n">
        <v>-1867.931209</v>
      </c>
      <c r="G32" s="306"/>
    </row>
    <row r="33" customFormat="false" ht="12.75" hidden="false" customHeight="false" outlineLevel="0" collapsed="false">
      <c r="A33" s="307" t="s">
        <v>230</v>
      </c>
      <c r="B33" s="308" t="n">
        <v>-39066.218489</v>
      </c>
      <c r="C33" s="306" t="n">
        <v>-39066.218489</v>
      </c>
      <c r="D33" s="306" t="n">
        <v>-366.985478000002</v>
      </c>
      <c r="E33" s="306" t="n">
        <v>-366.985478000002</v>
      </c>
      <c r="F33" s="309" t="n">
        <v>-366.985478000002</v>
      </c>
      <c r="G33" s="306"/>
    </row>
    <row r="34" customFormat="false" ht="12.75" hidden="false" customHeight="false" outlineLevel="0" collapsed="false">
      <c r="A34" s="307" t="s">
        <v>231</v>
      </c>
      <c r="B34" s="308" t="n">
        <v>231268.484772</v>
      </c>
      <c r="C34" s="306" t="n">
        <v>230624.327318</v>
      </c>
      <c r="D34" s="306" t="n">
        <v>2954.128061</v>
      </c>
      <c r="E34" s="306" t="n">
        <v>2954.128061</v>
      </c>
      <c r="F34" s="309" t="n">
        <v>2954.128061</v>
      </c>
      <c r="G34" s="306"/>
    </row>
    <row r="35" customFormat="false" ht="12.75" hidden="false" customHeight="false" outlineLevel="0" collapsed="false">
      <c r="A35" s="307" t="s">
        <v>232</v>
      </c>
      <c r="B35" s="308" t="n">
        <v>-57023.383715415</v>
      </c>
      <c r="C35" s="306" t="n">
        <v>-57023.383715415</v>
      </c>
      <c r="D35" s="306" t="n">
        <v>-19110.064106817</v>
      </c>
      <c r="E35" s="306" t="n">
        <v>-19110.064106817</v>
      </c>
      <c r="F35" s="309" t="n">
        <v>-19110.064106817</v>
      </c>
      <c r="G35" s="306"/>
    </row>
    <row r="36" customFormat="false" ht="12.75" hidden="false" customHeight="false" outlineLevel="0" collapsed="false">
      <c r="A36" s="307" t="s">
        <v>233</v>
      </c>
      <c r="B36" s="308" t="n">
        <v>11168.431489</v>
      </c>
      <c r="C36" s="306" t="n">
        <v>11168.431489</v>
      </c>
      <c r="D36" s="306" t="n">
        <v>543.587845</v>
      </c>
      <c r="E36" s="306" t="n">
        <v>543.587845</v>
      </c>
      <c r="F36" s="309" t="n">
        <v>543.587845</v>
      </c>
      <c r="G36" s="306"/>
    </row>
    <row r="37" customFormat="false" ht="12.75" hidden="false" customHeight="false" outlineLevel="0" collapsed="false">
      <c r="A37" s="307" t="s">
        <v>234</v>
      </c>
      <c r="B37" s="308" t="n">
        <v>-32137.80561</v>
      </c>
      <c r="C37" s="306" t="n">
        <v>-43095.058608</v>
      </c>
      <c r="D37" s="306" t="n">
        <v>-604.486182000001</v>
      </c>
      <c r="E37" s="306" t="n">
        <v>-604.486182000001</v>
      </c>
      <c r="F37" s="309" t="n">
        <v>-604.486182000001</v>
      </c>
      <c r="G37" s="306"/>
      <c r="H37" s="306"/>
    </row>
    <row r="38" customFormat="false" ht="12.75" hidden="false" customHeight="false" outlineLevel="0" collapsed="false">
      <c r="A38" s="307" t="s">
        <v>235</v>
      </c>
      <c r="B38" s="308" t="n">
        <v>-114304.150382</v>
      </c>
      <c r="C38" s="306" t="n">
        <v>-125907.144274</v>
      </c>
      <c r="D38" s="306" t="n">
        <v>-5710.122593</v>
      </c>
      <c r="E38" s="306" t="n">
        <v>-5710.122593</v>
      </c>
      <c r="F38" s="309" t="n">
        <v>-5710.122593</v>
      </c>
      <c r="G38" s="306"/>
    </row>
    <row r="39" customFormat="false" ht="12.75" hidden="false" customHeight="false" outlineLevel="0" collapsed="false">
      <c r="A39" s="307" t="s">
        <v>236</v>
      </c>
      <c r="B39" s="308" t="n">
        <v>133313.247445</v>
      </c>
      <c r="C39" s="306" t="n">
        <v>133313.247445</v>
      </c>
      <c r="D39" s="306" t="n">
        <v>-12873.519321</v>
      </c>
      <c r="E39" s="306" t="n">
        <v>-12873.519321</v>
      </c>
      <c r="F39" s="309" t="n">
        <v>-12873.519321</v>
      </c>
      <c r="G39" s="306"/>
    </row>
    <row r="40" customFormat="false" ht="12.75" hidden="false" customHeight="false" outlineLevel="0" collapsed="false">
      <c r="A40" s="307" t="s">
        <v>114</v>
      </c>
      <c r="B40" s="308" t="n">
        <v>303254.185003</v>
      </c>
      <c r="C40" s="306" t="n">
        <v>-35068.8996600001</v>
      </c>
      <c r="D40" s="306" t="n">
        <v>-2426.20744900002</v>
      </c>
      <c r="E40" s="306" t="n">
        <v>-2426.20744900002</v>
      </c>
      <c r="F40" s="309" t="n">
        <v>-2426.20744900002</v>
      </c>
      <c r="G40" s="306"/>
    </row>
    <row r="41" customFormat="false" ht="12.75" hidden="false" customHeight="false" outlineLevel="0" collapsed="false">
      <c r="A41" s="307" t="s">
        <v>237</v>
      </c>
      <c r="B41" s="308" t="n">
        <v>0</v>
      </c>
      <c r="C41" s="306" t="n">
        <v>0</v>
      </c>
      <c r="D41" s="306" t="n">
        <v>0</v>
      </c>
      <c r="E41" s="306" t="n">
        <v>0</v>
      </c>
      <c r="F41" s="309" t="n">
        <v>0</v>
      </c>
      <c r="G41" s="306"/>
    </row>
    <row r="42" customFormat="false" ht="12.75" hidden="false" customHeight="false" outlineLevel="0" collapsed="false">
      <c r="A42" s="307" t="s">
        <v>238</v>
      </c>
      <c r="B42" s="308" t="n">
        <v>63715.289192</v>
      </c>
      <c r="C42" s="306" t="n">
        <v>1908.53522000001</v>
      </c>
      <c r="D42" s="306" t="n">
        <v>84.4331209999946</v>
      </c>
      <c r="E42" s="306" t="n">
        <v>84.4331209999946</v>
      </c>
      <c r="F42" s="309" t="n">
        <v>84.4331209999946</v>
      </c>
      <c r="G42" s="306"/>
    </row>
    <row r="43" customFormat="false" ht="12.75" hidden="false" customHeight="false" outlineLevel="0" collapsed="false">
      <c r="A43" s="307" t="s">
        <v>240</v>
      </c>
      <c r="B43" s="308" t="n">
        <v>-67860.72477</v>
      </c>
      <c r="C43" s="306" t="n">
        <v>-67860.72477</v>
      </c>
      <c r="D43" s="306" t="n">
        <v>-953.902316</v>
      </c>
      <c r="E43" s="306" t="n">
        <v>-953.902316</v>
      </c>
      <c r="F43" s="309" t="n">
        <v>-953.902316</v>
      </c>
      <c r="G43" s="306"/>
    </row>
    <row r="44" customFormat="false" ht="12.75" hidden="false" customHeight="false" outlineLevel="0" collapsed="false">
      <c r="A44" s="307" t="s">
        <v>241</v>
      </c>
      <c r="B44" s="308" t="n">
        <v>0</v>
      </c>
      <c r="C44" s="306" t="n">
        <v>0</v>
      </c>
      <c r="D44" s="306" t="n">
        <v>0</v>
      </c>
      <c r="E44" s="306" t="n">
        <v>0</v>
      </c>
      <c r="F44" s="309" t="n">
        <v>0</v>
      </c>
      <c r="G44" s="306"/>
    </row>
    <row r="45" customFormat="false" ht="12.75" hidden="false" customHeight="false" outlineLevel="0" collapsed="false">
      <c r="A45" s="307" t="s">
        <v>242</v>
      </c>
      <c r="B45" s="308" t="n">
        <v>0</v>
      </c>
      <c r="C45" s="306" t="n">
        <v>0</v>
      </c>
      <c r="D45" s="306" t="n">
        <v>0</v>
      </c>
      <c r="E45" s="306" t="n">
        <v>0</v>
      </c>
      <c r="F45" s="309" t="n">
        <v>0</v>
      </c>
      <c r="G45" s="306"/>
    </row>
    <row r="46" customFormat="false" ht="12.75" hidden="false" customHeight="false" outlineLevel="0" collapsed="false">
      <c r="A46" s="307" t="s">
        <v>243</v>
      </c>
      <c r="B46" s="308" t="n">
        <v>0</v>
      </c>
      <c r="C46" s="306" t="n">
        <v>0</v>
      </c>
      <c r="D46" s="306" t="n">
        <v>0</v>
      </c>
      <c r="E46" s="306" t="n">
        <v>0</v>
      </c>
      <c r="F46" s="309" t="n">
        <v>0</v>
      </c>
      <c r="G46" s="306"/>
    </row>
    <row r="47" customFormat="false" ht="12.75" hidden="false" customHeight="false" outlineLevel="0" collapsed="false">
      <c r="A47" s="307" t="s">
        <v>244</v>
      </c>
      <c r="B47" s="308" t="n">
        <v>-74966.479488</v>
      </c>
      <c r="C47" s="306" t="n">
        <v>-74966.479488</v>
      </c>
      <c r="D47" s="306" t="n">
        <v>3833.81124000001</v>
      </c>
      <c r="E47" s="306" t="n">
        <v>3833.81124000001</v>
      </c>
      <c r="F47" s="309" t="n">
        <v>3833.81124000001</v>
      </c>
      <c r="G47" s="306"/>
    </row>
    <row r="48" customFormat="false" ht="12.75" hidden="false" customHeight="false" outlineLevel="0" collapsed="false">
      <c r="A48" s="307" t="s">
        <v>246</v>
      </c>
      <c r="B48" s="308" t="n">
        <v>0</v>
      </c>
      <c r="C48" s="306" t="n">
        <v>0</v>
      </c>
      <c r="D48" s="306" t="n">
        <v>0</v>
      </c>
      <c r="E48" s="306" t="n">
        <v>0</v>
      </c>
      <c r="F48" s="309" t="n">
        <v>0</v>
      </c>
      <c r="G48" s="306"/>
    </row>
    <row r="49" customFormat="false" ht="12.75" hidden="false" customHeight="false" outlineLevel="0" collapsed="false">
      <c r="A49" s="307" t="s">
        <v>247</v>
      </c>
      <c r="B49" s="308" t="n">
        <v>0</v>
      </c>
      <c r="C49" s="306" t="n">
        <v>0</v>
      </c>
      <c r="D49" s="306" t="n">
        <v>0</v>
      </c>
      <c r="E49" s="306" t="n">
        <v>0</v>
      </c>
      <c r="F49" s="309" t="n">
        <v>0</v>
      </c>
      <c r="G49" s="306"/>
    </row>
    <row r="50" customFormat="false" ht="12.75" hidden="false" customHeight="false" outlineLevel="0" collapsed="false">
      <c r="A50" s="307" t="s">
        <v>248</v>
      </c>
      <c r="B50" s="308" t="n">
        <v>0</v>
      </c>
      <c r="C50" s="306" t="n">
        <v>0</v>
      </c>
      <c r="D50" s="306" t="n">
        <v>0</v>
      </c>
      <c r="E50" s="306" t="n">
        <v>0</v>
      </c>
      <c r="F50" s="309" t="n">
        <v>0</v>
      </c>
      <c r="G50" s="306"/>
    </row>
    <row r="51" customFormat="false" ht="12.75" hidden="false" customHeight="false" outlineLevel="0" collapsed="false">
      <c r="A51" s="307" t="s">
        <v>249</v>
      </c>
      <c r="B51" s="308" t="n">
        <v>16728.268302</v>
      </c>
      <c r="C51" s="306" t="n">
        <v>16728.268302</v>
      </c>
      <c r="D51" s="306" t="n">
        <v>2249.290604</v>
      </c>
      <c r="E51" s="306" t="n">
        <v>2249.290604</v>
      </c>
      <c r="F51" s="309" t="n">
        <v>2249.290604</v>
      </c>
      <c r="G51" s="306"/>
    </row>
    <row r="52" customFormat="false" ht="12.75" hidden="false" customHeight="false" outlineLevel="0" collapsed="false">
      <c r="A52" s="307" t="s">
        <v>251</v>
      </c>
      <c r="B52" s="308" t="n">
        <v>0</v>
      </c>
      <c r="C52" s="306" t="n">
        <v>0</v>
      </c>
      <c r="D52" s="306" t="n">
        <v>0</v>
      </c>
      <c r="E52" s="306" t="n">
        <v>0</v>
      </c>
      <c r="F52" s="309" t="n">
        <v>0</v>
      </c>
      <c r="G52" s="306"/>
    </row>
    <row r="53" customFormat="false" ht="12.75" hidden="false" customHeight="false" outlineLevel="0" collapsed="false">
      <c r="A53" s="307" t="s">
        <v>252</v>
      </c>
      <c r="B53" s="308" t="n">
        <v>220022.653333</v>
      </c>
      <c r="C53" s="306" t="n">
        <v>164667.752346</v>
      </c>
      <c r="D53" s="306" t="n">
        <v>0</v>
      </c>
      <c r="E53" s="306" t="n">
        <v>0</v>
      </c>
      <c r="F53" s="309" t="n">
        <v>0</v>
      </c>
      <c r="G53" s="306"/>
    </row>
    <row r="54" customFormat="false" ht="12.75" hidden="false" customHeight="false" outlineLevel="0" collapsed="false">
      <c r="A54" s="307" t="s">
        <v>253</v>
      </c>
      <c r="B54" s="308" t="n">
        <v>0</v>
      </c>
      <c r="C54" s="306" t="n">
        <v>0</v>
      </c>
      <c r="D54" s="306" t="n">
        <v>0</v>
      </c>
      <c r="E54" s="306" t="n">
        <v>0</v>
      </c>
      <c r="F54" s="309" t="n">
        <v>0</v>
      </c>
      <c r="G54" s="306"/>
    </row>
    <row r="55" customFormat="false" ht="12.75" hidden="false" customHeight="false" outlineLevel="0" collapsed="false">
      <c r="A55" s="307" t="s">
        <v>254</v>
      </c>
      <c r="B55" s="308" t="n">
        <v>-988.147945</v>
      </c>
      <c r="C55" s="306" t="n">
        <v>-988.147945</v>
      </c>
      <c r="D55" s="306" t="n">
        <v>2673.375254</v>
      </c>
      <c r="E55" s="306" t="n">
        <v>2673.375254</v>
      </c>
      <c r="F55" s="309" t="n">
        <v>2673.375254</v>
      </c>
      <c r="G55" s="306"/>
    </row>
    <row r="56" customFormat="false" ht="12.75" hidden="false" customHeight="false" outlineLevel="0" collapsed="false">
      <c r="A56" s="307" t="s">
        <v>255</v>
      </c>
      <c r="B56" s="308" t="n">
        <v>205833.969007</v>
      </c>
      <c r="C56" s="306" t="n">
        <v>29109.186912</v>
      </c>
      <c r="D56" s="306" t="n">
        <v>879.086227999964</v>
      </c>
      <c r="E56" s="306" t="n">
        <v>879.086227999964</v>
      </c>
      <c r="F56" s="309" t="n">
        <v>879.086227999993</v>
      </c>
      <c r="G56" s="306"/>
    </row>
    <row r="57" customFormat="false" ht="12.75" hidden="false" customHeight="false" outlineLevel="0" collapsed="false">
      <c r="A57" s="307" t="s">
        <v>256</v>
      </c>
      <c r="B57" s="308" t="n">
        <v>0</v>
      </c>
      <c r="C57" s="306" t="n">
        <v>0</v>
      </c>
      <c r="D57" s="306" t="n">
        <v>0</v>
      </c>
      <c r="E57" s="306" t="n">
        <v>0</v>
      </c>
      <c r="F57" s="309" t="n">
        <v>0</v>
      </c>
      <c r="G57" s="306"/>
    </row>
    <row r="58" customFormat="false" ht="12.75" hidden="false" customHeight="false" outlineLevel="0" collapsed="false">
      <c r="A58" s="307" t="s">
        <v>257</v>
      </c>
      <c r="B58" s="308" t="n">
        <v>-2773.716319</v>
      </c>
      <c r="C58" s="306" t="n">
        <v>-2773.716319</v>
      </c>
      <c r="D58" s="306" t="n">
        <v>-1325.967564</v>
      </c>
      <c r="E58" s="306" t="n">
        <v>-1325.967564</v>
      </c>
      <c r="F58" s="309" t="n">
        <v>-1325.967564</v>
      </c>
      <c r="G58" s="306"/>
    </row>
    <row r="59" customFormat="false" ht="12.75" hidden="false" customHeight="false" outlineLevel="0" collapsed="false">
      <c r="A59" s="307" t="s">
        <v>259</v>
      </c>
      <c r="B59" s="308" t="n">
        <v>-64980.733383</v>
      </c>
      <c r="C59" s="306" t="n">
        <v>-64980.733383</v>
      </c>
      <c r="D59" s="306" t="n">
        <v>4015.487285</v>
      </c>
      <c r="E59" s="306" t="n">
        <v>4015.487285</v>
      </c>
      <c r="F59" s="309" t="n">
        <v>4015.487285</v>
      </c>
      <c r="G59" s="306"/>
    </row>
    <row r="60" customFormat="false" ht="12.75" hidden="false" customHeight="false" outlineLevel="0" collapsed="false">
      <c r="A60" s="307" t="s">
        <v>175</v>
      </c>
      <c r="B60" s="308" t="n">
        <v>-23487.9436241775</v>
      </c>
      <c r="C60" s="306" t="n">
        <v>-23487.9436241775</v>
      </c>
      <c r="D60" s="306" t="n">
        <v>-35.9854609634967</v>
      </c>
      <c r="E60" s="306" t="n">
        <v>-35.9854609634967</v>
      </c>
      <c r="F60" s="309" t="n">
        <v>-35.9854609634967</v>
      </c>
      <c r="G60" s="306"/>
    </row>
    <row r="61" customFormat="false" ht="12.75" hidden="false" customHeight="false" outlineLevel="0" collapsed="false">
      <c r="A61" s="307" t="s">
        <v>261</v>
      </c>
      <c r="B61" s="308" t="n">
        <v>-90376.04663</v>
      </c>
      <c r="C61" s="306" t="n">
        <v>-122745.991583</v>
      </c>
      <c r="D61" s="306" t="n">
        <v>-3834.392126</v>
      </c>
      <c r="E61" s="306" t="n">
        <v>-3834.392126</v>
      </c>
      <c r="F61" s="309" t="n">
        <v>-3834.392126</v>
      </c>
      <c r="G61" s="306"/>
    </row>
    <row r="62" customFormat="false" ht="12.75" hidden="false" customHeight="false" outlineLevel="0" collapsed="false">
      <c r="A62" s="307" t="s">
        <v>94</v>
      </c>
      <c r="B62" s="308" t="n">
        <v>154156.934744215</v>
      </c>
      <c r="C62" s="306" t="n">
        <v>-118403.520363785</v>
      </c>
      <c r="D62" s="306" t="n">
        <v>53751.9262667151</v>
      </c>
      <c r="E62" s="306" t="n">
        <v>53751.9262667151</v>
      </c>
      <c r="F62" s="309" t="n">
        <v>53751.9262667151</v>
      </c>
      <c r="G62" s="306"/>
    </row>
    <row r="63" customFormat="false" ht="12.75" hidden="false" customHeight="false" outlineLevel="0" collapsed="false">
      <c r="A63" s="307" t="s">
        <v>262</v>
      </c>
      <c r="B63" s="308" t="n">
        <v>8510.940153</v>
      </c>
      <c r="C63" s="306" t="n">
        <v>8510.940153</v>
      </c>
      <c r="D63" s="306" t="n">
        <v>1100.206973</v>
      </c>
      <c r="E63" s="306" t="n">
        <v>1100.206973</v>
      </c>
      <c r="F63" s="309" t="n">
        <v>1100.206973</v>
      </c>
      <c r="G63" s="306"/>
    </row>
    <row r="64" customFormat="false" ht="12.75" hidden="false" customHeight="false" outlineLevel="0" collapsed="false">
      <c r="A64" s="307" t="s">
        <v>263</v>
      </c>
      <c r="B64" s="308" t="n">
        <v>18753.623917</v>
      </c>
      <c r="C64" s="306" t="n">
        <v>9681.419819</v>
      </c>
      <c r="D64" s="306" t="n">
        <v>346.468878000007</v>
      </c>
      <c r="E64" s="306" t="n">
        <v>346.468878000007</v>
      </c>
      <c r="F64" s="309" t="n">
        <v>346.468878000002</v>
      </c>
      <c r="G64" s="306"/>
    </row>
    <row r="65" customFormat="false" ht="12.75" hidden="false" customHeight="false" outlineLevel="0" collapsed="false">
      <c r="A65" s="307" t="s">
        <v>266</v>
      </c>
      <c r="B65" s="308" t="n">
        <v>15416.666667</v>
      </c>
      <c r="C65" s="306" t="n">
        <v>2916.330625</v>
      </c>
      <c r="D65" s="306" t="n">
        <v>0</v>
      </c>
      <c r="E65" s="306" t="n">
        <v>0</v>
      </c>
      <c r="F65" s="309" t="n">
        <v>0</v>
      </c>
      <c r="G65" s="306"/>
    </row>
    <row r="66" customFormat="false" ht="12.75" hidden="false" customHeight="false" outlineLevel="0" collapsed="false">
      <c r="A66" s="307" t="s">
        <v>268</v>
      </c>
      <c r="B66" s="308" t="n">
        <v>4833.445593</v>
      </c>
      <c r="C66" s="306" t="n">
        <v>4833.445593</v>
      </c>
      <c r="D66" s="306" t="n">
        <v>2785.718139</v>
      </c>
      <c r="E66" s="306" t="n">
        <v>2785.718139</v>
      </c>
      <c r="F66" s="309" t="n">
        <v>2785.718139</v>
      </c>
      <c r="G66" s="306"/>
    </row>
    <row r="67" customFormat="false" ht="12.75" hidden="false" customHeight="false" outlineLevel="0" collapsed="false">
      <c r="A67" s="307" t="s">
        <v>269</v>
      </c>
      <c r="B67" s="308" t="n">
        <v>0</v>
      </c>
      <c r="C67" s="306" t="n">
        <v>0</v>
      </c>
      <c r="D67" s="306" t="n">
        <v>0</v>
      </c>
      <c r="E67" s="306" t="n">
        <v>0</v>
      </c>
      <c r="F67" s="309" t="n">
        <v>0</v>
      </c>
      <c r="G67" s="306"/>
    </row>
    <row r="68" customFormat="false" ht="12.75" hidden="false" customHeight="false" outlineLevel="0" collapsed="false">
      <c r="A68" s="307" t="s">
        <v>270</v>
      </c>
      <c r="B68" s="308" t="n">
        <v>0</v>
      </c>
      <c r="C68" s="306" t="n">
        <v>-5.82076609134674E-011</v>
      </c>
      <c r="D68" s="306" t="n">
        <v>0</v>
      </c>
      <c r="E68" s="306" t="n">
        <v>0</v>
      </c>
      <c r="F68" s="309" t="n">
        <v>0</v>
      </c>
      <c r="G68" s="306"/>
    </row>
    <row r="69" customFormat="false" ht="12.75" hidden="false" customHeight="false" outlineLevel="0" collapsed="false">
      <c r="A69" s="307" t="s">
        <v>274</v>
      </c>
      <c r="B69" s="308" t="n">
        <v>0</v>
      </c>
      <c r="C69" s="306" t="n">
        <v>0</v>
      </c>
      <c r="D69" s="306" t="n">
        <v>0</v>
      </c>
      <c r="E69" s="306" t="n">
        <v>0</v>
      </c>
      <c r="F69" s="309" t="n">
        <v>0</v>
      </c>
      <c r="G69" s="306"/>
    </row>
    <row r="70" customFormat="false" ht="12.75" hidden="false" customHeight="false" outlineLevel="0" collapsed="false">
      <c r="A70" s="307" t="s">
        <v>275</v>
      </c>
      <c r="B70" s="308" t="n">
        <v>0</v>
      </c>
      <c r="C70" s="306" t="n">
        <v>0</v>
      </c>
      <c r="D70" s="306" t="n">
        <v>0</v>
      </c>
      <c r="E70" s="306" t="n">
        <v>0</v>
      </c>
      <c r="F70" s="309" t="n">
        <v>0</v>
      </c>
      <c r="G70" s="306"/>
    </row>
    <row r="71" customFormat="false" ht="12.75" hidden="false" customHeight="false" outlineLevel="0" collapsed="false">
      <c r="A71" s="307" t="s">
        <v>276</v>
      </c>
      <c r="B71" s="308" t="n">
        <v>-60109.815861</v>
      </c>
      <c r="C71" s="306" t="n">
        <v>-60109.815861</v>
      </c>
      <c r="D71" s="306" t="n">
        <v>-864.672465000003</v>
      </c>
      <c r="E71" s="306" t="n">
        <v>-864.672465000003</v>
      </c>
      <c r="F71" s="309" t="n">
        <v>-864.672465000003</v>
      </c>
      <c r="G71" s="306"/>
    </row>
    <row r="72" customFormat="false" ht="12.75" hidden="false" customHeight="false" outlineLevel="0" collapsed="false">
      <c r="A72" s="307" t="s">
        <v>277</v>
      </c>
      <c r="B72" s="308" t="n">
        <v>-1163958.333334</v>
      </c>
      <c r="C72" s="306" t="n">
        <v>-1048186.788458</v>
      </c>
      <c r="D72" s="306" t="n">
        <v>4687.5</v>
      </c>
      <c r="E72" s="306" t="n">
        <v>4687.5</v>
      </c>
      <c r="F72" s="309" t="n">
        <v>4687.5</v>
      </c>
      <c r="G72" s="306"/>
    </row>
    <row r="73" customFormat="false" ht="12.75" hidden="false" customHeight="false" outlineLevel="0" collapsed="false">
      <c r="A73" s="307" t="s">
        <v>278</v>
      </c>
      <c r="B73" s="308" t="n">
        <v>1860166.666666</v>
      </c>
      <c r="C73" s="306" t="n">
        <v>915897.73647</v>
      </c>
      <c r="D73" s="306" t="n">
        <v>-2583.33333400008</v>
      </c>
      <c r="E73" s="306" t="n">
        <v>-2583.33333400008</v>
      </c>
      <c r="F73" s="309" t="n">
        <v>-2583.33333400008</v>
      </c>
      <c r="G73" s="306"/>
    </row>
    <row r="74" customFormat="false" ht="12.75" hidden="false" customHeight="false" outlineLevel="0" collapsed="false">
      <c r="A74" s="307" t="s">
        <v>279</v>
      </c>
      <c r="B74" s="308" t="n">
        <v>0</v>
      </c>
      <c r="C74" s="306" t="n">
        <v>0</v>
      </c>
      <c r="D74" s="306" t="n">
        <v>0</v>
      </c>
      <c r="E74" s="306" t="n">
        <v>0</v>
      </c>
      <c r="F74" s="309" t="n">
        <v>0</v>
      </c>
      <c r="G74" s="306"/>
    </row>
    <row r="75" customFormat="false" ht="12.75" hidden="false" customHeight="false" outlineLevel="0" collapsed="false">
      <c r="A75" s="307" t="s">
        <v>280</v>
      </c>
      <c r="B75" s="308" t="n">
        <v>174238.804516</v>
      </c>
      <c r="C75" s="306" t="n">
        <v>117244.9911</v>
      </c>
      <c r="D75" s="306" t="n">
        <v>1649.34093599999</v>
      </c>
      <c r="E75" s="306" t="n">
        <v>1649.34093599999</v>
      </c>
      <c r="F75" s="309" t="n">
        <v>1649.34093599999</v>
      </c>
      <c r="G75" s="306"/>
    </row>
    <row r="76" customFormat="false" ht="12.75" hidden="false" customHeight="false" outlineLevel="0" collapsed="false">
      <c r="A76" s="307" t="s">
        <v>281</v>
      </c>
      <c r="B76" s="308" t="n">
        <v>-11007.2813856525</v>
      </c>
      <c r="C76" s="306" t="n">
        <v>-11007.2813856525</v>
      </c>
      <c r="D76" s="306" t="n">
        <v>-563.472409450502</v>
      </c>
      <c r="E76" s="306" t="n">
        <v>-563.472409450502</v>
      </c>
      <c r="F76" s="309" t="n">
        <v>-563.472409450502</v>
      </c>
      <c r="G76" s="306"/>
    </row>
    <row r="77" customFormat="false" ht="12.75" hidden="false" customHeight="false" outlineLevel="0" collapsed="false">
      <c r="A77" s="307" t="s">
        <v>284</v>
      </c>
      <c r="B77" s="308" t="n">
        <v>0</v>
      </c>
      <c r="C77" s="306" t="n">
        <v>0</v>
      </c>
      <c r="D77" s="306" t="n">
        <v>0</v>
      </c>
      <c r="E77" s="306" t="n">
        <v>0</v>
      </c>
      <c r="F77" s="309" t="n">
        <v>0</v>
      </c>
      <c r="G77" s="306"/>
    </row>
    <row r="78" customFormat="false" ht="12.75" hidden="false" customHeight="false" outlineLevel="0" collapsed="false">
      <c r="A78" s="307" t="s">
        <v>285</v>
      </c>
      <c r="B78" s="308" t="n">
        <v>-45553.783328235</v>
      </c>
      <c r="C78" s="306" t="n">
        <v>-42650.9813771188</v>
      </c>
      <c r="D78" s="306" t="n">
        <v>2635.691456097</v>
      </c>
      <c r="E78" s="306" t="n">
        <v>2635.691456097</v>
      </c>
      <c r="F78" s="309" t="n">
        <v>2590.691456097</v>
      </c>
      <c r="G78" s="306"/>
    </row>
    <row r="79" customFormat="false" ht="12.75" hidden="false" customHeight="false" outlineLevel="0" collapsed="false">
      <c r="A79" s="307" t="s">
        <v>101</v>
      </c>
      <c r="B79" s="308" t="n">
        <v>352567.380473853</v>
      </c>
      <c r="C79" s="306" t="n">
        <v>143037.712293853</v>
      </c>
      <c r="D79" s="306" t="n">
        <v>57671.0496809985</v>
      </c>
      <c r="E79" s="306" t="n">
        <v>57671.0496809985</v>
      </c>
      <c r="F79" s="309" t="n">
        <v>57671.0496809985</v>
      </c>
      <c r="G79" s="306" t="s">
        <v>440</v>
      </c>
    </row>
    <row r="80" customFormat="false" ht="12.75" hidden="false" customHeight="false" outlineLevel="0" collapsed="false">
      <c r="A80" s="307" t="s">
        <v>287</v>
      </c>
      <c r="B80" s="308" t="n">
        <v>3331.553262</v>
      </c>
      <c r="C80" s="306" t="n">
        <v>3889.549066</v>
      </c>
      <c r="D80" s="306" t="n">
        <v>274.738842</v>
      </c>
      <c r="E80" s="306" t="n">
        <v>274.738842</v>
      </c>
      <c r="F80" s="309" t="n">
        <v>274.738842</v>
      </c>
      <c r="G80" s="306"/>
    </row>
    <row r="81" customFormat="false" ht="12.75" hidden="false" customHeight="false" outlineLevel="0" collapsed="false">
      <c r="A81" s="307" t="s">
        <v>290</v>
      </c>
      <c r="B81" s="308" t="n">
        <v>-9798.61292869751</v>
      </c>
      <c r="C81" s="306" t="n">
        <v>-9798.61292869751</v>
      </c>
      <c r="D81" s="306" t="n">
        <v>1411.5559809445</v>
      </c>
      <c r="E81" s="306" t="n">
        <v>1411.5559809445</v>
      </c>
      <c r="F81" s="309" t="n">
        <v>1411.5559809445</v>
      </c>
      <c r="G81" s="306"/>
    </row>
    <row r="82" customFormat="false" ht="12.75" hidden="false" customHeight="false" outlineLevel="0" collapsed="false">
      <c r="A82" s="307" t="s">
        <v>291</v>
      </c>
      <c r="B82" s="308" t="n">
        <v>0</v>
      </c>
      <c r="C82" s="306" t="n">
        <v>0</v>
      </c>
      <c r="D82" s="306" t="n">
        <v>0</v>
      </c>
      <c r="E82" s="306" t="n">
        <v>0</v>
      </c>
      <c r="F82" s="309" t="n">
        <v>0</v>
      </c>
      <c r="G82" s="306"/>
    </row>
    <row r="83" customFormat="false" ht="12.75" hidden="false" customHeight="false" outlineLevel="0" collapsed="false">
      <c r="A83" s="307" t="s">
        <v>292</v>
      </c>
      <c r="B83" s="308" t="n">
        <v>43624.447878</v>
      </c>
      <c r="C83" s="306" t="n">
        <v>43624.447878</v>
      </c>
      <c r="D83" s="306" t="n">
        <v>1907.25589299999</v>
      </c>
      <c r="E83" s="306" t="n">
        <v>1907.25589299999</v>
      </c>
      <c r="F83" s="309" t="n">
        <v>1907.25589299999</v>
      </c>
      <c r="G83" s="306"/>
    </row>
    <row r="84" customFormat="false" ht="12.75" hidden="false" customHeight="false" outlineLevel="0" collapsed="false">
      <c r="A84" s="307" t="s">
        <v>294</v>
      </c>
      <c r="B84" s="308" t="n">
        <v>0</v>
      </c>
      <c r="C84" s="306" t="n">
        <v>0</v>
      </c>
      <c r="D84" s="306" t="n">
        <v>0</v>
      </c>
      <c r="E84" s="306" t="n">
        <v>0</v>
      </c>
      <c r="F84" s="309" t="n">
        <v>0</v>
      </c>
      <c r="G84" s="306"/>
    </row>
    <row r="85" customFormat="false" ht="12.75" hidden="false" customHeight="false" outlineLevel="0" collapsed="false">
      <c r="A85" s="307" t="s">
        <v>295</v>
      </c>
      <c r="B85" s="308" t="n">
        <v>0</v>
      </c>
      <c r="C85" s="306" t="n">
        <v>0</v>
      </c>
      <c r="D85" s="306" t="n">
        <v>0</v>
      </c>
      <c r="E85" s="306" t="n">
        <v>0</v>
      </c>
      <c r="F85" s="309" t="n">
        <v>0</v>
      </c>
      <c r="G85" s="306"/>
    </row>
    <row r="86" customFormat="false" ht="12.75" hidden="false" customHeight="false" outlineLevel="0" collapsed="false">
      <c r="A86" s="307" t="s">
        <v>113</v>
      </c>
      <c r="B86" s="308" t="n">
        <v>-36350.2382192475</v>
      </c>
      <c r="C86" s="306" t="n">
        <v>-36350.2382192475</v>
      </c>
      <c r="D86" s="306" t="n">
        <v>16019.6471701545</v>
      </c>
      <c r="E86" s="306" t="n">
        <v>16019.6471701545</v>
      </c>
      <c r="F86" s="309" t="n">
        <v>16019.6471701545</v>
      </c>
      <c r="G86" s="306"/>
    </row>
    <row r="87" customFormat="false" ht="12.75" hidden="false" customHeight="false" outlineLevel="0" collapsed="false">
      <c r="A87" s="307" t="s">
        <v>296</v>
      </c>
      <c r="B87" s="308" t="n">
        <v>46870.727561</v>
      </c>
      <c r="C87" s="306" t="n">
        <v>46870.727561</v>
      </c>
      <c r="D87" s="306" t="n">
        <v>86.941609999999</v>
      </c>
      <c r="E87" s="306" t="n">
        <v>86.941609999999</v>
      </c>
      <c r="F87" s="309" t="n">
        <v>86.941609999999</v>
      </c>
      <c r="G87" s="306"/>
    </row>
    <row r="88" customFormat="false" ht="12.75" hidden="false" customHeight="false" outlineLevel="0" collapsed="false">
      <c r="A88" s="307" t="s">
        <v>297</v>
      </c>
      <c r="B88" s="308" t="n">
        <v>0</v>
      </c>
      <c r="C88" s="306" t="n">
        <v>0</v>
      </c>
      <c r="D88" s="306" t="n">
        <v>0</v>
      </c>
      <c r="E88" s="306" t="n">
        <v>0</v>
      </c>
      <c r="F88" s="309" t="n">
        <v>0</v>
      </c>
      <c r="G88" s="306"/>
    </row>
    <row r="89" customFormat="false" ht="12.75" hidden="false" customHeight="false" outlineLevel="0" collapsed="false">
      <c r="A89" s="307" t="s">
        <v>298</v>
      </c>
      <c r="B89" s="308" t="n">
        <v>186370.691605</v>
      </c>
      <c r="C89" s="306" t="n">
        <v>186370.691605</v>
      </c>
      <c r="D89" s="306" t="n">
        <v>4687.86286600001</v>
      </c>
      <c r="E89" s="306" t="n">
        <v>4687.86286600001</v>
      </c>
      <c r="F89" s="309" t="n">
        <v>4687.86286600001</v>
      </c>
      <c r="G89" s="306"/>
    </row>
    <row r="90" customFormat="false" ht="12.75" hidden="false" customHeight="false" outlineLevel="0" collapsed="false">
      <c r="A90" s="307" t="s">
        <v>299</v>
      </c>
      <c r="B90" s="308" t="n">
        <v>0</v>
      </c>
      <c r="C90" s="306" t="n">
        <v>0</v>
      </c>
      <c r="D90" s="306" t="n">
        <v>0</v>
      </c>
      <c r="E90" s="306" t="n">
        <v>0</v>
      </c>
      <c r="F90" s="309" t="n">
        <v>0</v>
      </c>
      <c r="G90" s="306"/>
    </row>
    <row r="91" customFormat="false" ht="12.75" hidden="false" customHeight="false" outlineLevel="0" collapsed="false">
      <c r="A91" s="307" t="s">
        <v>300</v>
      </c>
      <c r="B91" s="308" t="n">
        <v>144087.02116</v>
      </c>
      <c r="C91" s="306" t="n">
        <v>144087.02116</v>
      </c>
      <c r="D91" s="306" t="n">
        <v>7179.968844</v>
      </c>
      <c r="E91" s="306" t="n">
        <v>7179.968844</v>
      </c>
      <c r="F91" s="309" t="n">
        <v>7179.968844</v>
      </c>
      <c r="G91" s="306"/>
    </row>
    <row r="92" customFormat="false" ht="12.75" hidden="false" customHeight="false" outlineLevel="0" collapsed="false">
      <c r="A92" s="307" t="s">
        <v>301</v>
      </c>
      <c r="B92" s="308" t="n">
        <v>-111594.072538</v>
      </c>
      <c r="C92" s="306" t="n">
        <v>-3472.34024699999</v>
      </c>
      <c r="D92" s="306" t="n">
        <v>-779.781282999989</v>
      </c>
      <c r="E92" s="306" t="n">
        <v>-779.781282999989</v>
      </c>
      <c r="F92" s="309" t="n">
        <v>-779.781283000004</v>
      </c>
      <c r="G92" s="306"/>
    </row>
    <row r="93" customFormat="false" ht="12.75" hidden="false" customHeight="false" outlineLevel="0" collapsed="false">
      <c r="A93" s="307" t="s">
        <v>302</v>
      </c>
      <c r="B93" s="308" t="n">
        <v>0</v>
      </c>
      <c r="C93" s="306" t="n">
        <v>0</v>
      </c>
      <c r="D93" s="306" t="n">
        <v>0</v>
      </c>
      <c r="E93" s="306" t="n">
        <v>0</v>
      </c>
      <c r="F93" s="309" t="n">
        <v>0</v>
      </c>
      <c r="G93" s="306"/>
    </row>
    <row r="94" customFormat="false" ht="12.75" hidden="false" customHeight="false" outlineLevel="0" collapsed="false">
      <c r="A94" s="307" t="s">
        <v>303</v>
      </c>
      <c r="B94" s="308" t="n">
        <v>56331.1556038</v>
      </c>
      <c r="C94" s="306" t="n">
        <v>56331.1556038</v>
      </c>
      <c r="D94" s="306" t="n">
        <v>56529.2310478</v>
      </c>
      <c r="E94" s="306" t="n">
        <v>56529.2310478</v>
      </c>
      <c r="F94" s="309" t="n">
        <v>56529.1556038</v>
      </c>
      <c r="G94" s="306" t="s">
        <v>440</v>
      </c>
    </row>
    <row r="95" customFormat="false" ht="12.75" hidden="false" customHeight="false" outlineLevel="0" collapsed="false">
      <c r="A95" s="307" t="s">
        <v>306</v>
      </c>
      <c r="B95" s="308" t="n">
        <v>5538.522695</v>
      </c>
      <c r="C95" s="306" t="n">
        <v>5538.522695</v>
      </c>
      <c r="D95" s="306" t="n">
        <v>1114.136183</v>
      </c>
      <c r="E95" s="306" t="n">
        <v>1114.136183</v>
      </c>
      <c r="F95" s="309" t="n">
        <v>1114.136183</v>
      </c>
      <c r="G95" s="306"/>
    </row>
    <row r="96" customFormat="false" ht="12.75" hidden="false" customHeight="false" outlineLevel="0" collapsed="false">
      <c r="A96" s="307" t="s">
        <v>307</v>
      </c>
      <c r="B96" s="308" t="n">
        <v>13169.520028404</v>
      </c>
      <c r="C96" s="306" t="n">
        <v>19903.8736246873</v>
      </c>
      <c r="D96" s="306" t="n">
        <v>286.917998679</v>
      </c>
      <c r="E96" s="306" t="n">
        <v>286.917998679</v>
      </c>
      <c r="F96" s="309" t="n">
        <v>314.776748679</v>
      </c>
      <c r="G96" s="306"/>
    </row>
    <row r="97" customFormat="false" ht="12.75" hidden="false" customHeight="false" outlineLevel="0" collapsed="false">
      <c r="A97" s="307" t="s">
        <v>308</v>
      </c>
      <c r="B97" s="308" t="n">
        <v>9492.0530410675</v>
      </c>
      <c r="C97" s="306" t="n">
        <v>13576.1231046504</v>
      </c>
      <c r="D97" s="306" t="n">
        <v>267.099240317501</v>
      </c>
      <c r="E97" s="306" t="n">
        <v>267.099240317501</v>
      </c>
      <c r="F97" s="309" t="n">
        <v>267.099240317501</v>
      </c>
      <c r="G97" s="306"/>
    </row>
    <row r="98" customFormat="false" ht="12.75" hidden="false" customHeight="false" outlineLevel="0" collapsed="false">
      <c r="A98" s="307" t="s">
        <v>309</v>
      </c>
      <c r="B98" s="308" t="n">
        <v>24348.925463</v>
      </c>
      <c r="C98" s="306" t="n">
        <v>3263.306972</v>
      </c>
      <c r="D98" s="306" t="n">
        <v>1229.515091</v>
      </c>
      <c r="E98" s="306" t="n">
        <v>1229.515091</v>
      </c>
      <c r="F98" s="309" t="n">
        <v>1229.515091</v>
      </c>
      <c r="G98" s="306"/>
    </row>
    <row r="99" customFormat="false" ht="12.75" hidden="false" customHeight="false" outlineLevel="0" collapsed="false">
      <c r="A99" s="307" t="s">
        <v>310</v>
      </c>
      <c r="B99" s="308" t="n">
        <v>30886.177521</v>
      </c>
      <c r="C99" s="306" t="n">
        <v>30886.177521</v>
      </c>
      <c r="D99" s="306" t="n">
        <v>5644.317226</v>
      </c>
      <c r="E99" s="306" t="n">
        <v>5644.317226</v>
      </c>
      <c r="F99" s="309" t="n">
        <v>5644.317226</v>
      </c>
      <c r="G99" s="306"/>
    </row>
    <row r="100" customFormat="false" ht="12.75" hidden="false" customHeight="false" outlineLevel="0" collapsed="false">
      <c r="A100" s="307" t="s">
        <v>311</v>
      </c>
      <c r="B100" s="308" t="n">
        <v>197556.896635</v>
      </c>
      <c r="C100" s="306" t="n">
        <v>156455.211855</v>
      </c>
      <c r="D100" s="306" t="n">
        <v>3070.67877100001</v>
      </c>
      <c r="E100" s="306" t="n">
        <v>3070.67877100001</v>
      </c>
      <c r="F100" s="309" t="n">
        <v>3070.67877100001</v>
      </c>
      <c r="G100" s="306"/>
    </row>
    <row r="101" customFormat="false" ht="12.75" hidden="false" customHeight="false" outlineLevel="0" collapsed="false">
      <c r="A101" s="307" t="s">
        <v>312</v>
      </c>
      <c r="B101" s="308" t="n">
        <v>-1098.522453</v>
      </c>
      <c r="C101" s="306" t="n">
        <v>-1098.522453</v>
      </c>
      <c r="D101" s="306" t="n">
        <v>-237.970547</v>
      </c>
      <c r="E101" s="306" t="n">
        <v>-237.970547</v>
      </c>
      <c r="F101" s="309" t="n">
        <v>-237.970547</v>
      </c>
      <c r="G101" s="306"/>
    </row>
    <row r="102" customFormat="false" ht="12.75" hidden="false" customHeight="false" outlineLevel="0" collapsed="false">
      <c r="A102" s="307" t="s">
        <v>313</v>
      </c>
      <c r="B102" s="308" t="n">
        <v>12092.91565</v>
      </c>
      <c r="C102" s="306" t="n">
        <v>12092.91565</v>
      </c>
      <c r="D102" s="306" t="n">
        <v>-3774.996581</v>
      </c>
      <c r="E102" s="306" t="n">
        <v>-3774.996581</v>
      </c>
      <c r="F102" s="309" t="n">
        <v>-3774.996581</v>
      </c>
      <c r="G102" s="306"/>
    </row>
    <row r="103" customFormat="false" ht="12.75" hidden="false" customHeight="false" outlineLevel="0" collapsed="false">
      <c r="A103" s="307" t="s">
        <v>314</v>
      </c>
      <c r="B103" s="308" t="n">
        <v>0</v>
      </c>
      <c r="C103" s="306" t="n">
        <v>0</v>
      </c>
      <c r="D103" s="306" t="n">
        <v>0</v>
      </c>
      <c r="E103" s="306" t="n">
        <v>0</v>
      </c>
      <c r="F103" s="309" t="n">
        <v>0</v>
      </c>
      <c r="G103" s="306"/>
    </row>
    <row r="104" customFormat="false" ht="12.75" hidden="false" customHeight="false" outlineLevel="0" collapsed="false">
      <c r="A104" s="307" t="s">
        <v>315</v>
      </c>
      <c r="B104" s="308" t="n">
        <v>-3249.67083600002</v>
      </c>
      <c r="C104" s="306" t="n">
        <v>-48537.634774</v>
      </c>
      <c r="D104" s="306" t="n">
        <v>-5599.300012</v>
      </c>
      <c r="E104" s="306" t="n">
        <v>-5599.300012</v>
      </c>
      <c r="F104" s="309" t="n">
        <v>-5599.300012</v>
      </c>
      <c r="G104" s="306"/>
    </row>
    <row r="105" customFormat="false" ht="12.75" hidden="false" customHeight="false" outlineLevel="0" collapsed="false">
      <c r="A105" s="307" t="s">
        <v>316</v>
      </c>
      <c r="B105" s="308" t="n">
        <v>-111933.333333</v>
      </c>
      <c r="C105" s="306" t="n">
        <v>-111933.333333</v>
      </c>
      <c r="D105" s="306" t="n">
        <v>0</v>
      </c>
      <c r="E105" s="306" t="n">
        <v>0</v>
      </c>
      <c r="F105" s="309" t="n">
        <v>0</v>
      </c>
      <c r="G105" s="306"/>
    </row>
    <row r="106" customFormat="false" ht="12.75" hidden="false" customHeight="false" outlineLevel="0" collapsed="false">
      <c r="A106" s="307" t="s">
        <v>216</v>
      </c>
      <c r="B106" s="308" t="n">
        <v>-26694.670104</v>
      </c>
      <c r="C106" s="306" t="n">
        <v>-26694.670104</v>
      </c>
      <c r="D106" s="306" t="n">
        <v>201.401271999999</v>
      </c>
      <c r="E106" s="306" t="n">
        <v>201.401271999999</v>
      </c>
      <c r="F106" s="309" t="n">
        <v>201.401271999999</v>
      </c>
      <c r="G106" s="306"/>
    </row>
    <row r="107" customFormat="false" ht="12.75" hidden="false" customHeight="false" outlineLevel="0" collapsed="false">
      <c r="A107" s="307" t="s">
        <v>319</v>
      </c>
      <c r="B107" s="308" t="n">
        <v>63364.784574</v>
      </c>
      <c r="C107" s="306" t="n">
        <v>63364.784574</v>
      </c>
      <c r="D107" s="306" t="n">
        <v>-5126.969582</v>
      </c>
      <c r="E107" s="306" t="n">
        <v>-5126.969582</v>
      </c>
      <c r="F107" s="309" t="n">
        <v>-5126.969582</v>
      </c>
      <c r="G107" s="306"/>
    </row>
    <row r="108" customFormat="false" ht="12.75" hidden="false" customHeight="false" outlineLevel="0" collapsed="false">
      <c r="A108" s="307" t="s">
        <v>115</v>
      </c>
      <c r="B108" s="308" t="n">
        <v>-114051.71884431</v>
      </c>
      <c r="C108" s="306" t="n">
        <v>-128239.14541131</v>
      </c>
      <c r="D108" s="306" t="n">
        <v>-72579.8486075601</v>
      </c>
      <c r="E108" s="306" t="n">
        <v>-72579.8486075601</v>
      </c>
      <c r="F108" s="309" t="n">
        <v>-72579.84860756</v>
      </c>
      <c r="G108" s="306"/>
    </row>
    <row r="109" customFormat="false" ht="12.75" hidden="false" customHeight="false" outlineLevel="0" collapsed="false">
      <c r="A109" s="307" t="s">
        <v>320</v>
      </c>
      <c r="B109" s="308" t="n">
        <v>0</v>
      </c>
      <c r="C109" s="306" t="n">
        <v>0</v>
      </c>
      <c r="D109" s="306" t="n">
        <v>0</v>
      </c>
      <c r="E109" s="306" t="n">
        <v>0</v>
      </c>
      <c r="F109" s="309" t="n">
        <v>0</v>
      </c>
      <c r="G109" s="306"/>
    </row>
    <row r="110" customFormat="false" ht="12.75" hidden="false" customHeight="false" outlineLevel="0" collapsed="false">
      <c r="A110" s="307" t="s">
        <v>321</v>
      </c>
      <c r="B110" s="308" t="n">
        <v>30979.041357</v>
      </c>
      <c r="C110" s="306" t="n">
        <v>-141.952465999988</v>
      </c>
      <c r="D110" s="306" t="n">
        <v>-21.2524819999817</v>
      </c>
      <c r="E110" s="306" t="n">
        <v>-21.2524819999817</v>
      </c>
      <c r="F110" s="309" t="n">
        <v>-21.2524819999817</v>
      </c>
      <c r="G110" s="306"/>
    </row>
    <row r="111" customFormat="false" ht="12.75" hidden="false" customHeight="false" outlineLevel="0" collapsed="false">
      <c r="A111" s="307" t="s">
        <v>323</v>
      </c>
      <c r="B111" s="308" t="n">
        <v>131998.943696</v>
      </c>
      <c r="C111" s="306" t="n">
        <v>131998.943696</v>
      </c>
      <c r="D111" s="306" t="n">
        <v>20123.02573</v>
      </c>
      <c r="E111" s="306" t="n">
        <v>20123.02573</v>
      </c>
      <c r="F111" s="309" t="n">
        <v>20123.02573</v>
      </c>
      <c r="G111" s="306"/>
    </row>
    <row r="112" customFormat="false" ht="12.75" hidden="false" customHeight="false" outlineLevel="0" collapsed="false">
      <c r="A112" s="307" t="s">
        <v>200</v>
      </c>
      <c r="B112" s="308" t="n">
        <v>24637.363334</v>
      </c>
      <c r="C112" s="306" t="n">
        <v>-25911.226893</v>
      </c>
      <c r="D112" s="306" t="n">
        <v>10005.581128</v>
      </c>
      <c r="E112" s="306" t="n">
        <v>10005.581128</v>
      </c>
      <c r="F112" s="309" t="n">
        <v>10005.581128</v>
      </c>
      <c r="G112" s="306"/>
    </row>
    <row r="113" customFormat="false" ht="12.75" hidden="false" customHeight="false" outlineLevel="0" collapsed="false">
      <c r="A113" s="307" t="s">
        <v>324</v>
      </c>
      <c r="B113" s="308" t="n">
        <v>0</v>
      </c>
      <c r="C113" s="306" t="n">
        <v>0</v>
      </c>
      <c r="D113" s="306" t="n">
        <v>0</v>
      </c>
      <c r="E113" s="306" t="n">
        <v>0</v>
      </c>
      <c r="F113" s="309" t="n">
        <v>0</v>
      </c>
      <c r="G113" s="306"/>
    </row>
    <row r="114" customFormat="false" ht="12.75" hidden="false" customHeight="false" outlineLevel="0" collapsed="false">
      <c r="A114" s="307" t="s">
        <v>325</v>
      </c>
      <c r="B114" s="308" t="n">
        <v>-1826.972589</v>
      </c>
      <c r="C114" s="306" t="n">
        <v>-45216.39899</v>
      </c>
      <c r="D114" s="306" t="n">
        <v>-179.239955</v>
      </c>
      <c r="E114" s="306" t="n">
        <v>-179.239955</v>
      </c>
      <c r="F114" s="309" t="n">
        <v>-179.239955</v>
      </c>
      <c r="G114" s="306"/>
    </row>
    <row r="115" customFormat="false" ht="12.75" hidden="false" customHeight="false" outlineLevel="0" collapsed="false">
      <c r="A115" s="307" t="s">
        <v>326</v>
      </c>
      <c r="B115" s="308" t="n">
        <v>63949.032454</v>
      </c>
      <c r="C115" s="306" t="n">
        <v>-3051.89192000001</v>
      </c>
      <c r="D115" s="306" t="n">
        <v>-222.652731000031</v>
      </c>
      <c r="E115" s="306" t="n">
        <v>-222.652731000031</v>
      </c>
      <c r="F115" s="309" t="n">
        <v>-222.652731000001</v>
      </c>
      <c r="G115" s="306"/>
    </row>
    <row r="116" customFormat="false" ht="12.75" hidden="false" customHeight="false" outlineLevel="0" collapsed="false">
      <c r="A116" s="307" t="s">
        <v>329</v>
      </c>
      <c r="B116" s="308" t="n">
        <v>11631.403615</v>
      </c>
      <c r="C116" s="306" t="n">
        <v>11631.403615</v>
      </c>
      <c r="D116" s="306" t="n">
        <v>-354.555040000001</v>
      </c>
      <c r="E116" s="306" t="n">
        <v>-354.555040000001</v>
      </c>
      <c r="F116" s="309" t="n">
        <v>-354.555040000001</v>
      </c>
      <c r="G116" s="306"/>
    </row>
    <row r="117" customFormat="false" ht="12.75" hidden="false" customHeight="false" outlineLevel="0" collapsed="false">
      <c r="A117" s="307" t="s">
        <v>331</v>
      </c>
      <c r="B117" s="308" t="n">
        <v>100910.60328</v>
      </c>
      <c r="C117" s="306" t="n">
        <v>100910.60328</v>
      </c>
      <c r="D117" s="306" t="n">
        <v>2611.954186</v>
      </c>
      <c r="E117" s="306" t="n">
        <v>2611.954186</v>
      </c>
      <c r="F117" s="309" t="n">
        <v>2611.954186</v>
      </c>
      <c r="G117" s="306"/>
    </row>
    <row r="118" customFormat="false" ht="12.75" hidden="false" customHeight="false" outlineLevel="0" collapsed="false">
      <c r="A118" s="307" t="s">
        <v>332</v>
      </c>
      <c r="B118" s="308" t="n">
        <v>0</v>
      </c>
      <c r="C118" s="306" t="n">
        <v>0</v>
      </c>
      <c r="D118" s="306" t="n">
        <v>0</v>
      </c>
      <c r="E118" s="306" t="n">
        <v>0</v>
      </c>
      <c r="F118" s="309" t="n">
        <v>0</v>
      </c>
      <c r="G118" s="306"/>
    </row>
    <row r="119" customFormat="false" ht="12.75" hidden="false" customHeight="false" outlineLevel="0" collapsed="false">
      <c r="A119" s="307" t="s">
        <v>108</v>
      </c>
      <c r="B119" s="308" t="n">
        <v>-12246.986796525</v>
      </c>
      <c r="C119" s="306" t="n">
        <v>-12246.986796525</v>
      </c>
      <c r="D119" s="306" t="n">
        <v>2955.932812485</v>
      </c>
      <c r="E119" s="306" t="n">
        <v>2955.932812485</v>
      </c>
      <c r="F119" s="309" t="n">
        <v>2955.932812485</v>
      </c>
      <c r="G119" s="306"/>
    </row>
    <row r="120" customFormat="false" ht="12.75" hidden="false" customHeight="false" outlineLevel="0" collapsed="false">
      <c r="A120" s="307" t="s">
        <v>333</v>
      </c>
      <c r="B120" s="308" t="n">
        <v>119670.319978</v>
      </c>
      <c r="C120" s="306" t="n">
        <v>5113.14876900001</v>
      </c>
      <c r="D120" s="306" t="n">
        <v>186.233372000002</v>
      </c>
      <c r="E120" s="306" t="n">
        <v>186.233372000002</v>
      </c>
      <c r="F120" s="309" t="n">
        <v>186.233372000002</v>
      </c>
      <c r="G120" s="306"/>
    </row>
    <row r="121" customFormat="false" ht="12.75" hidden="false" customHeight="false" outlineLevel="0" collapsed="false">
      <c r="A121" s="307" t="s">
        <v>334</v>
      </c>
      <c r="B121" s="308" t="n">
        <v>0</v>
      </c>
      <c r="C121" s="306" t="n">
        <v>0</v>
      </c>
      <c r="D121" s="306" t="n">
        <v>0</v>
      </c>
      <c r="E121" s="306" t="n">
        <v>0</v>
      </c>
      <c r="F121" s="309" t="n">
        <v>0</v>
      </c>
      <c r="G121" s="306"/>
    </row>
    <row r="122" customFormat="false" ht="12.75" hidden="false" customHeight="false" outlineLevel="0" collapsed="false">
      <c r="A122" s="307" t="s">
        <v>335</v>
      </c>
      <c r="B122" s="308" t="n">
        <v>0</v>
      </c>
      <c r="C122" s="306" t="n">
        <v>0</v>
      </c>
      <c r="D122" s="306" t="n">
        <v>0</v>
      </c>
      <c r="E122" s="306" t="n">
        <v>0</v>
      </c>
      <c r="F122" s="309" t="n">
        <v>0</v>
      </c>
      <c r="G122" s="306"/>
    </row>
    <row r="123" customFormat="false" ht="12.75" hidden="false" customHeight="false" outlineLevel="0" collapsed="false">
      <c r="A123" s="307" t="s">
        <v>336</v>
      </c>
      <c r="B123" s="308" t="n">
        <v>0</v>
      </c>
      <c r="C123" s="306" t="n">
        <v>0</v>
      </c>
      <c r="D123" s="306" t="n">
        <v>0</v>
      </c>
      <c r="E123" s="306" t="n">
        <v>0</v>
      </c>
      <c r="F123" s="309" t="n">
        <v>0</v>
      </c>
      <c r="G123" s="306"/>
    </row>
    <row r="124" customFormat="false" ht="12.75" hidden="false" customHeight="false" outlineLevel="0" collapsed="false">
      <c r="A124" s="307" t="s">
        <v>337</v>
      </c>
      <c r="B124" s="308" t="n">
        <v>0</v>
      </c>
      <c r="C124" s="306" t="n">
        <v>0</v>
      </c>
      <c r="D124" s="306" t="n">
        <v>0</v>
      </c>
      <c r="E124" s="306" t="n">
        <v>0</v>
      </c>
      <c r="F124" s="309" t="n">
        <v>0</v>
      </c>
      <c r="G124" s="306"/>
    </row>
    <row r="125" customFormat="false" ht="12.75" hidden="false" customHeight="false" outlineLevel="0" collapsed="false">
      <c r="A125" s="307" t="s">
        <v>338</v>
      </c>
      <c r="B125" s="308" t="n">
        <v>0</v>
      </c>
      <c r="C125" s="306" t="n">
        <v>0</v>
      </c>
      <c r="D125" s="306" t="n">
        <v>0</v>
      </c>
      <c r="E125" s="306" t="n">
        <v>0</v>
      </c>
      <c r="F125" s="309" t="n">
        <v>0</v>
      </c>
      <c r="G125" s="306"/>
    </row>
    <row r="126" customFormat="false" ht="12.75" hidden="false" customHeight="false" outlineLevel="0" collapsed="false">
      <c r="A126" s="307" t="s">
        <v>339</v>
      </c>
      <c r="B126" s="308" t="n">
        <v>0</v>
      </c>
      <c r="C126" s="306" t="n">
        <v>0</v>
      </c>
      <c r="D126" s="306" t="n">
        <v>0</v>
      </c>
      <c r="E126" s="306" t="n">
        <v>0</v>
      </c>
      <c r="F126" s="309" t="n">
        <v>0</v>
      </c>
      <c r="G126" s="306"/>
    </row>
    <row r="127" customFormat="false" ht="12.75" hidden="false" customHeight="false" outlineLevel="0" collapsed="false">
      <c r="A127" s="307" t="s">
        <v>340</v>
      </c>
      <c r="B127" s="308" t="n">
        <v>13210.502654</v>
      </c>
      <c r="C127" s="306" t="n">
        <v>639.597042000001</v>
      </c>
      <c r="D127" s="306" t="n">
        <v>10.1942469999958</v>
      </c>
      <c r="E127" s="306" t="n">
        <v>10.1942469999958</v>
      </c>
      <c r="F127" s="309" t="n">
        <v>10.1942469999985</v>
      </c>
      <c r="G127" s="306"/>
    </row>
    <row r="128" customFormat="false" ht="12.75" hidden="false" customHeight="false" outlineLevel="0" collapsed="false">
      <c r="A128" s="307" t="s">
        <v>341</v>
      </c>
      <c r="B128" s="308" t="n">
        <v>41300.803688</v>
      </c>
      <c r="C128" s="306" t="n">
        <v>41300.803688</v>
      </c>
      <c r="D128" s="306" t="n">
        <v>2549.389345</v>
      </c>
      <c r="E128" s="306" t="n">
        <v>2549.389345</v>
      </c>
      <c r="F128" s="309" t="n">
        <v>2549.389345</v>
      </c>
      <c r="G128" s="306"/>
    </row>
    <row r="129" customFormat="false" ht="12.75" hidden="false" customHeight="false" outlineLevel="0" collapsed="false">
      <c r="A129" s="307" t="s">
        <v>342</v>
      </c>
      <c r="B129" s="308" t="n">
        <v>0</v>
      </c>
      <c r="C129" s="306" t="n">
        <v>0</v>
      </c>
      <c r="D129" s="306" t="n">
        <v>0</v>
      </c>
      <c r="E129" s="306" t="n">
        <v>0</v>
      </c>
      <c r="F129" s="309" t="n">
        <v>0</v>
      </c>
      <c r="G129" s="306"/>
    </row>
    <row r="130" customFormat="false" ht="12.75" hidden="false" customHeight="false" outlineLevel="0" collapsed="false">
      <c r="A130" s="307" t="s">
        <v>343</v>
      </c>
      <c r="B130" s="308" t="n">
        <v>159945.495225</v>
      </c>
      <c r="C130" s="306" t="n">
        <v>50472.965785</v>
      </c>
      <c r="D130" s="306" t="n">
        <v>-22311.614925</v>
      </c>
      <c r="E130" s="306" t="n">
        <v>-22311.614925</v>
      </c>
      <c r="F130" s="309" t="n">
        <v>-22311.614925</v>
      </c>
      <c r="G130" s="306"/>
    </row>
    <row r="131" customFormat="false" ht="12.75" hidden="false" customHeight="false" outlineLevel="0" collapsed="false">
      <c r="A131" s="307" t="s">
        <v>345</v>
      </c>
      <c r="B131" s="308" t="n">
        <v>0</v>
      </c>
      <c r="C131" s="306" t="n">
        <v>0</v>
      </c>
      <c r="D131" s="306" t="n">
        <v>0</v>
      </c>
      <c r="E131" s="306" t="n">
        <v>0</v>
      </c>
      <c r="F131" s="309" t="n">
        <v>0</v>
      </c>
      <c r="G131" s="306"/>
    </row>
    <row r="132" customFormat="false" ht="12.75" hidden="false" customHeight="false" outlineLevel="0" collapsed="false">
      <c r="A132" s="307" t="s">
        <v>346</v>
      </c>
      <c r="B132" s="308" t="n">
        <v>358891.815556</v>
      </c>
      <c r="C132" s="306" t="n">
        <v>83859.174837</v>
      </c>
      <c r="D132" s="306" t="n">
        <v>0</v>
      </c>
      <c r="E132" s="306" t="n">
        <v>0</v>
      </c>
      <c r="F132" s="309" t="n">
        <v>0</v>
      </c>
      <c r="G132" s="306"/>
    </row>
    <row r="133" customFormat="false" ht="12.75" hidden="false" customHeight="false" outlineLevel="0" collapsed="false">
      <c r="A133" s="307" t="s">
        <v>347</v>
      </c>
      <c r="B133" s="308" t="n">
        <v>-188.90444</v>
      </c>
      <c r="C133" s="306" t="n">
        <v>-188.90444</v>
      </c>
      <c r="D133" s="306" t="n">
        <v>-102.695141</v>
      </c>
      <c r="E133" s="306" t="n">
        <v>-102.695141</v>
      </c>
      <c r="F133" s="309" t="n">
        <v>-102.695141</v>
      </c>
      <c r="G133" s="306"/>
    </row>
    <row r="134" customFormat="false" ht="12.75" hidden="false" customHeight="false" outlineLevel="0" collapsed="false">
      <c r="A134" s="307" t="s">
        <v>349</v>
      </c>
      <c r="B134" s="308" t="n">
        <v>154168.614761</v>
      </c>
      <c r="C134" s="306" t="n">
        <v>-98475.210882</v>
      </c>
      <c r="D134" s="306" t="n">
        <v>-303.972753000009</v>
      </c>
      <c r="E134" s="306" t="n">
        <v>-303.972753000009</v>
      </c>
      <c r="F134" s="309" t="n">
        <v>-303.972753000009</v>
      </c>
      <c r="G134" s="306"/>
    </row>
    <row r="135" customFormat="false" ht="12.75" hidden="false" customHeight="false" outlineLevel="0" collapsed="false">
      <c r="A135" s="307" t="s">
        <v>350</v>
      </c>
      <c r="B135" s="308" t="n">
        <v>0</v>
      </c>
      <c r="C135" s="306" t="n">
        <v>-250250</v>
      </c>
      <c r="D135" s="306" t="n">
        <v>0</v>
      </c>
      <c r="E135" s="306" t="n">
        <v>0</v>
      </c>
      <c r="F135" s="309" t="n">
        <v>0</v>
      </c>
      <c r="G135" s="306"/>
    </row>
    <row r="136" customFormat="false" ht="12.75" hidden="false" customHeight="false" outlineLevel="0" collapsed="false">
      <c r="A136" s="307" t="s">
        <v>351</v>
      </c>
      <c r="B136" s="308" t="n">
        <v>-5277.777778</v>
      </c>
      <c r="C136" s="306" t="n">
        <v>-870239.168672</v>
      </c>
      <c r="D136" s="306" t="n">
        <v>0</v>
      </c>
      <c r="E136" s="306" t="n">
        <v>0</v>
      </c>
      <c r="F136" s="309" t="n">
        <v>0</v>
      </c>
      <c r="G136" s="306"/>
    </row>
    <row r="137" customFormat="false" ht="12.75" hidden="false" customHeight="false" outlineLevel="0" collapsed="false">
      <c r="A137" s="307" t="s">
        <v>352</v>
      </c>
      <c r="B137" s="308" t="n">
        <v>0</v>
      </c>
      <c r="C137" s="306" t="n">
        <v>-637000</v>
      </c>
      <c r="D137" s="306" t="n">
        <v>0</v>
      </c>
      <c r="E137" s="306" t="n">
        <v>0</v>
      </c>
      <c r="F137" s="309" t="n">
        <v>0</v>
      </c>
      <c r="G137" s="306"/>
    </row>
    <row r="138" customFormat="false" ht="12.75" hidden="false" customHeight="false" outlineLevel="0" collapsed="false">
      <c r="A138" s="307" t="s">
        <v>353</v>
      </c>
      <c r="B138" s="308" t="n">
        <v>0</v>
      </c>
      <c r="C138" s="306" t="n">
        <v>-357554.166667</v>
      </c>
      <c r="D138" s="306" t="n">
        <v>0</v>
      </c>
      <c r="E138" s="306" t="n">
        <v>0</v>
      </c>
      <c r="F138" s="309" t="n">
        <v>0</v>
      </c>
      <c r="G138" s="306"/>
    </row>
    <row r="139" customFormat="false" ht="12.75" hidden="false" customHeight="false" outlineLevel="0" collapsed="false">
      <c r="A139" s="307" t="s">
        <v>354</v>
      </c>
      <c r="B139" s="308" t="n">
        <v>23721.707091</v>
      </c>
      <c r="C139" s="306" t="n">
        <v>11564.202478</v>
      </c>
      <c r="D139" s="306" t="n">
        <v>587.610495000001</v>
      </c>
      <c r="E139" s="306" t="n">
        <v>587.610495000001</v>
      </c>
      <c r="F139" s="309" t="n">
        <v>587.610495000001</v>
      </c>
      <c r="G139" s="306"/>
    </row>
    <row r="140" customFormat="false" ht="12.75" hidden="false" customHeight="false" outlineLevel="0" collapsed="false">
      <c r="A140" s="307" t="s">
        <v>355</v>
      </c>
      <c r="B140" s="308" t="n">
        <v>0</v>
      </c>
      <c r="C140" s="306" t="n">
        <v>59908.3333340001</v>
      </c>
      <c r="D140" s="306" t="n">
        <v>0</v>
      </c>
      <c r="E140" s="306" t="n">
        <v>0</v>
      </c>
      <c r="F140" s="309" t="n">
        <v>0</v>
      </c>
      <c r="G140" s="306"/>
    </row>
    <row r="141" customFormat="false" ht="12.75" hidden="false" customHeight="false" outlineLevel="0" collapsed="false">
      <c r="A141" s="307" t="s">
        <v>356</v>
      </c>
      <c r="B141" s="308" t="n">
        <v>0</v>
      </c>
      <c r="C141" s="306" t="n">
        <v>0</v>
      </c>
      <c r="D141" s="306" t="n">
        <v>0</v>
      </c>
      <c r="E141" s="306" t="n">
        <v>0</v>
      </c>
      <c r="F141" s="309" t="n">
        <v>0</v>
      </c>
      <c r="G141" s="306"/>
    </row>
    <row r="142" customFormat="false" ht="12.75" hidden="false" customHeight="false" outlineLevel="0" collapsed="false">
      <c r="A142" s="307" t="s">
        <v>357</v>
      </c>
      <c r="B142" s="308" t="n">
        <v>-96863.527056</v>
      </c>
      <c r="C142" s="306" t="n">
        <v>-96863.527056</v>
      </c>
      <c r="D142" s="306" t="n">
        <v>4064.329894</v>
      </c>
      <c r="E142" s="306" t="n">
        <v>4064.329894</v>
      </c>
      <c r="F142" s="309" t="n">
        <v>4064.329894</v>
      </c>
      <c r="G142" s="306"/>
    </row>
    <row r="143" customFormat="false" ht="12.75" hidden="false" customHeight="false" outlineLevel="0" collapsed="false">
      <c r="A143" s="307" t="s">
        <v>358</v>
      </c>
      <c r="B143" s="308" t="n">
        <v>-387577.777778</v>
      </c>
      <c r="C143" s="306" t="n">
        <v>-182136.164917</v>
      </c>
      <c r="D143" s="306" t="n">
        <v>358.333333000017</v>
      </c>
      <c r="E143" s="306" t="n">
        <v>358.333333000017</v>
      </c>
      <c r="F143" s="309" t="n">
        <v>358.333333000017</v>
      </c>
      <c r="G143" s="306"/>
    </row>
    <row r="144" customFormat="false" ht="12.75" hidden="false" customHeight="false" outlineLevel="0" collapsed="false">
      <c r="A144" s="307" t="s">
        <v>360</v>
      </c>
      <c r="B144" s="308" t="n">
        <v>0</v>
      </c>
      <c r="C144" s="306" t="n">
        <v>0</v>
      </c>
      <c r="D144" s="306" t="n">
        <v>0</v>
      </c>
      <c r="E144" s="306" t="n">
        <v>0</v>
      </c>
      <c r="F144" s="309" t="n">
        <v>0</v>
      </c>
      <c r="G144" s="306"/>
    </row>
    <row r="145" customFormat="false" ht="12.75" hidden="false" customHeight="false" outlineLevel="0" collapsed="false">
      <c r="A145" s="307" t="s">
        <v>361</v>
      </c>
      <c r="B145" s="308" t="n">
        <v>34387.585059</v>
      </c>
      <c r="C145" s="306" t="n">
        <v>34387.585059</v>
      </c>
      <c r="D145" s="306" t="n">
        <v>-2210.909508</v>
      </c>
      <c r="E145" s="306" t="n">
        <v>-2210.909508</v>
      </c>
      <c r="F145" s="309" t="n">
        <v>-2210.909508</v>
      </c>
      <c r="G145" s="306"/>
    </row>
    <row r="146" customFormat="false" ht="12.75" hidden="false" customHeight="false" outlineLevel="0" collapsed="false">
      <c r="A146" s="307" t="s">
        <v>362</v>
      </c>
      <c r="B146" s="308" t="n">
        <v>0</v>
      </c>
      <c r="C146" s="306" t="n">
        <v>0</v>
      </c>
      <c r="D146" s="306" t="n">
        <v>0</v>
      </c>
      <c r="E146" s="306" t="n">
        <v>0</v>
      </c>
      <c r="F146" s="309" t="n">
        <v>0</v>
      </c>
      <c r="G146" s="306"/>
    </row>
    <row r="147" customFormat="false" ht="12.75" hidden="false" customHeight="false" outlineLevel="0" collapsed="false">
      <c r="A147" s="307" t="s">
        <v>363</v>
      </c>
      <c r="B147" s="308" t="n">
        <v>2386491.331808</v>
      </c>
      <c r="C147" s="306" t="n">
        <v>605659.353972001</v>
      </c>
      <c r="D147" s="306" t="n">
        <v>3434.05677500006</v>
      </c>
      <c r="E147" s="306" t="n">
        <v>3434.05677500006</v>
      </c>
      <c r="F147" s="309" t="n">
        <v>3434.056775</v>
      </c>
      <c r="G147" s="306"/>
    </row>
    <row r="148" customFormat="false" ht="12.75" hidden="false" customHeight="false" outlineLevel="0" collapsed="false">
      <c r="A148" s="307" t="s">
        <v>366</v>
      </c>
      <c r="B148" s="308" t="n">
        <v>58375.820262</v>
      </c>
      <c r="C148" s="306" t="n">
        <v>58375.820262</v>
      </c>
      <c r="D148" s="306" t="n">
        <v>2616.911405</v>
      </c>
      <c r="E148" s="306" t="n">
        <v>2616.911405</v>
      </c>
      <c r="F148" s="309" t="n">
        <v>2616.911405</v>
      </c>
      <c r="G148" s="306"/>
    </row>
    <row r="149" customFormat="false" ht="12.75" hidden="false" customHeight="false" outlineLevel="0" collapsed="false">
      <c r="A149" s="307" t="s">
        <v>367</v>
      </c>
      <c r="B149" s="308" t="n">
        <v>-7853.17847</v>
      </c>
      <c r="C149" s="306" t="n">
        <v>-7853.17847</v>
      </c>
      <c r="D149" s="306" t="n">
        <v>-2546.425704</v>
      </c>
      <c r="E149" s="306" t="n">
        <v>-2546.425704</v>
      </c>
      <c r="F149" s="309" t="n">
        <v>-2546.425704</v>
      </c>
      <c r="G149" s="306"/>
    </row>
    <row r="150" customFormat="false" ht="12.75" hidden="false" customHeight="false" outlineLevel="0" collapsed="false">
      <c r="A150" s="307" t="s">
        <v>368</v>
      </c>
      <c r="B150" s="308" t="n">
        <v>-1113.73932</v>
      </c>
      <c r="C150" s="306" t="n">
        <v>-1113.73932</v>
      </c>
      <c r="D150" s="306" t="n">
        <v>-1113.73932</v>
      </c>
      <c r="E150" s="306" t="n">
        <v>-1113.73932</v>
      </c>
      <c r="F150" s="309" t="n">
        <v>-1113.73932</v>
      </c>
      <c r="G150" s="306"/>
    </row>
    <row r="151" customFormat="false" ht="12.75" hidden="false" customHeight="false" outlineLevel="0" collapsed="false">
      <c r="A151" s="307" t="s">
        <v>370</v>
      </c>
      <c r="B151" s="308" t="n">
        <v>0</v>
      </c>
      <c r="C151" s="306" t="n">
        <v>0</v>
      </c>
      <c r="D151" s="306" t="n">
        <v>0</v>
      </c>
      <c r="E151" s="306" t="n">
        <v>0</v>
      </c>
      <c r="F151" s="309" t="n">
        <v>0</v>
      </c>
      <c r="G151" s="306"/>
    </row>
    <row r="152" customFormat="false" ht="12.75" hidden="false" customHeight="false" outlineLevel="0" collapsed="false">
      <c r="A152" s="307" t="s">
        <v>371</v>
      </c>
      <c r="B152" s="308" t="n">
        <v>-134787.651202</v>
      </c>
      <c r="C152" s="306" t="n">
        <v>-134787.651202</v>
      </c>
      <c r="D152" s="306" t="n">
        <v>4616.05546800002</v>
      </c>
      <c r="E152" s="306" t="n">
        <v>4616.05546800002</v>
      </c>
      <c r="F152" s="309" t="n">
        <v>4616.05546800002</v>
      </c>
      <c r="G152" s="306"/>
    </row>
    <row r="153" customFormat="false" ht="12.75" hidden="false" customHeight="false" outlineLevel="0" collapsed="false">
      <c r="A153" s="307" t="s">
        <v>372</v>
      </c>
      <c r="B153" s="308" t="n">
        <v>0</v>
      </c>
      <c r="C153" s="306" t="n">
        <v>0</v>
      </c>
      <c r="D153" s="306" t="n">
        <v>0</v>
      </c>
      <c r="E153" s="306" t="n">
        <v>0</v>
      </c>
      <c r="F153" s="309" t="n">
        <v>0</v>
      </c>
      <c r="G153" s="306"/>
    </row>
    <row r="154" customFormat="false" ht="12.75" hidden="false" customHeight="false" outlineLevel="0" collapsed="false">
      <c r="A154" s="307" t="s">
        <v>374</v>
      </c>
      <c r="B154" s="308" t="n">
        <v>114765.959728</v>
      </c>
      <c r="C154" s="306" t="n">
        <v>4957.70029199997</v>
      </c>
      <c r="D154" s="306" t="n">
        <v>200.142340000002</v>
      </c>
      <c r="E154" s="306" t="n">
        <v>200.142340000002</v>
      </c>
      <c r="F154" s="309" t="n">
        <v>200.142340000002</v>
      </c>
      <c r="G154" s="306"/>
    </row>
    <row r="155" customFormat="false" ht="12.75" hidden="false" customHeight="false" outlineLevel="0" collapsed="false">
      <c r="A155" s="307" t="s">
        <v>376</v>
      </c>
      <c r="B155" s="308" t="n">
        <v>-67804.737309</v>
      </c>
      <c r="C155" s="306" t="n">
        <v>-67804.737309</v>
      </c>
      <c r="D155" s="306" t="n">
        <v>-964.668566000008</v>
      </c>
      <c r="E155" s="306" t="n">
        <v>-964.668566000008</v>
      </c>
      <c r="F155" s="309" t="n">
        <v>-964.668566000008</v>
      </c>
      <c r="G155" s="306"/>
    </row>
    <row r="156" customFormat="false" ht="12.75" hidden="false" customHeight="false" outlineLevel="0" collapsed="false">
      <c r="A156" s="307" t="s">
        <v>377</v>
      </c>
      <c r="B156" s="308" t="n">
        <v>0</v>
      </c>
      <c r="C156" s="306" t="n">
        <v>0</v>
      </c>
      <c r="D156" s="306" t="n">
        <v>0</v>
      </c>
      <c r="E156" s="306" t="n">
        <v>0</v>
      </c>
      <c r="F156" s="309" t="n">
        <v>0</v>
      </c>
      <c r="G156" s="306"/>
    </row>
    <row r="157" customFormat="false" ht="12.75" hidden="false" customHeight="false" outlineLevel="0" collapsed="false">
      <c r="A157" s="307" t="s">
        <v>378</v>
      </c>
      <c r="B157" s="308" t="n">
        <v>32123.68753</v>
      </c>
      <c r="C157" s="306" t="n">
        <v>33806.081651</v>
      </c>
      <c r="D157" s="306" t="n">
        <v>676.991985000001</v>
      </c>
      <c r="E157" s="306" t="n">
        <v>676.991985000001</v>
      </c>
      <c r="F157" s="309" t="n">
        <v>676.991985000001</v>
      </c>
      <c r="G157" s="306"/>
    </row>
    <row r="158" customFormat="false" ht="12.75" hidden="false" customHeight="false" outlineLevel="0" collapsed="false">
      <c r="A158" s="307" t="s">
        <v>379</v>
      </c>
      <c r="B158" s="308" t="n">
        <v>120060.042651</v>
      </c>
      <c r="C158" s="306" t="n">
        <v>1273.69925200001</v>
      </c>
      <c r="D158" s="306" t="n">
        <v>54.3229660000052</v>
      </c>
      <c r="E158" s="306" t="n">
        <v>54.3229660000052</v>
      </c>
      <c r="F158" s="309" t="n">
        <v>54.3229659999979</v>
      </c>
      <c r="G158" s="306"/>
    </row>
    <row r="159" customFormat="false" ht="12.75" hidden="false" customHeight="false" outlineLevel="0" collapsed="false">
      <c r="A159" s="307" t="s">
        <v>380</v>
      </c>
      <c r="B159" s="308" t="n">
        <v>-10819.4760943425</v>
      </c>
      <c r="C159" s="306" t="n">
        <v>-10819.4760943425</v>
      </c>
      <c r="D159" s="306" t="n">
        <v>-527.497562542498</v>
      </c>
      <c r="E159" s="306" t="n">
        <v>-527.497562542498</v>
      </c>
      <c r="F159" s="309" t="n">
        <v>-527.497562542498</v>
      </c>
      <c r="G159" s="306"/>
    </row>
    <row r="160" customFormat="false" ht="12.75" hidden="false" customHeight="false" outlineLevel="0" collapsed="false">
      <c r="A160" s="307" t="s">
        <v>381</v>
      </c>
      <c r="B160" s="308" t="n">
        <v>355785.305875</v>
      </c>
      <c r="C160" s="306" t="n">
        <v>355785.305875</v>
      </c>
      <c r="D160" s="306" t="n">
        <v>3790.74995500001</v>
      </c>
      <c r="E160" s="306" t="n">
        <v>3790.74995500001</v>
      </c>
      <c r="F160" s="309" t="n">
        <v>3790.74995500001</v>
      </c>
      <c r="G160" s="306"/>
    </row>
    <row r="161" customFormat="false" ht="12.75" hidden="false" customHeight="false" outlineLevel="0" collapsed="false">
      <c r="A161" s="307" t="s">
        <v>382</v>
      </c>
      <c r="B161" s="308" t="n">
        <v>0</v>
      </c>
      <c r="C161" s="306" t="n">
        <v>0</v>
      </c>
      <c r="D161" s="306" t="n">
        <v>0</v>
      </c>
      <c r="E161" s="306" t="n">
        <v>0</v>
      </c>
      <c r="F161" s="309" t="n">
        <v>0</v>
      </c>
      <c r="G161" s="306"/>
    </row>
    <row r="162" customFormat="false" ht="12.75" hidden="false" customHeight="false" outlineLevel="0" collapsed="false">
      <c r="A162" s="307" t="s">
        <v>383</v>
      </c>
      <c r="B162" s="308" t="n">
        <v>-215060.362999</v>
      </c>
      <c r="C162" s="306" t="n">
        <v>-124697.3089</v>
      </c>
      <c r="D162" s="306" t="n">
        <v>-24904.129483</v>
      </c>
      <c r="E162" s="306" t="n">
        <v>-24904.129483</v>
      </c>
      <c r="F162" s="309" t="n">
        <v>-24904.129483</v>
      </c>
      <c r="G162" s="306"/>
    </row>
    <row r="163" customFormat="false" ht="12.75" hidden="false" customHeight="false" outlineLevel="0" collapsed="false">
      <c r="A163" s="307" t="s">
        <v>384</v>
      </c>
      <c r="B163" s="308" t="n">
        <v>125147.824773</v>
      </c>
      <c r="C163" s="306" t="n">
        <v>67965.189633</v>
      </c>
      <c r="D163" s="306" t="n">
        <v>-60.7333320000034</v>
      </c>
      <c r="E163" s="306" t="n">
        <v>-60.7333320000034</v>
      </c>
      <c r="F163" s="309" t="n">
        <v>-60.7333320000034</v>
      </c>
      <c r="G163" s="306"/>
    </row>
    <row r="164" customFormat="false" ht="12.75" hidden="false" customHeight="false" outlineLevel="0" collapsed="false">
      <c r="A164" s="307" t="s">
        <v>385</v>
      </c>
      <c r="B164" s="308" t="n">
        <v>0</v>
      </c>
      <c r="C164" s="306" t="n">
        <v>0</v>
      </c>
      <c r="D164" s="306" t="n">
        <v>0</v>
      </c>
      <c r="E164" s="306" t="n">
        <v>0</v>
      </c>
      <c r="F164" s="309" t="n">
        <v>0</v>
      </c>
      <c r="G164" s="306"/>
    </row>
    <row r="165" customFormat="false" ht="12.75" hidden="false" customHeight="false" outlineLevel="0" collapsed="false">
      <c r="A165" s="307" t="s">
        <v>386</v>
      </c>
      <c r="B165" s="308" t="n">
        <v>0</v>
      </c>
      <c r="C165" s="306" t="n">
        <v>0</v>
      </c>
      <c r="D165" s="306" t="n">
        <v>0</v>
      </c>
      <c r="E165" s="306" t="n">
        <v>0</v>
      </c>
      <c r="F165" s="309" t="n">
        <v>0</v>
      </c>
      <c r="G165" s="306"/>
    </row>
    <row r="166" customFormat="false" ht="12.75" hidden="false" customHeight="false" outlineLevel="0" collapsed="false">
      <c r="A166" s="307" t="s">
        <v>387</v>
      </c>
      <c r="B166" s="308" t="n">
        <v>12440.270358</v>
      </c>
      <c r="C166" s="306" t="n">
        <v>42686.8606</v>
      </c>
      <c r="D166" s="306" t="n">
        <v>721.355578000001</v>
      </c>
      <c r="E166" s="306" t="n">
        <v>721.355578000001</v>
      </c>
      <c r="F166" s="309" t="n">
        <v>721.355578000001</v>
      </c>
      <c r="G166" s="306"/>
    </row>
    <row r="167" customFormat="false" ht="12.75" hidden="false" customHeight="false" outlineLevel="0" collapsed="false">
      <c r="A167" s="307" t="s">
        <v>111</v>
      </c>
      <c r="B167" s="308" t="n">
        <v>2548.1074071375</v>
      </c>
      <c r="C167" s="306" t="n">
        <v>2548.1074071375</v>
      </c>
      <c r="D167" s="306" t="n">
        <v>8654.3360565255</v>
      </c>
      <c r="E167" s="306" t="n">
        <v>8654.3360565255</v>
      </c>
      <c r="F167" s="309" t="n">
        <v>8654.3360565255</v>
      </c>
      <c r="G167" s="306"/>
    </row>
    <row r="168" customFormat="false" ht="12.75" hidden="false" customHeight="false" outlineLevel="0" collapsed="false">
      <c r="A168" s="307" t="s">
        <v>388</v>
      </c>
      <c r="B168" s="308" t="n">
        <v>0</v>
      </c>
      <c r="C168" s="306" t="n">
        <v>0</v>
      </c>
      <c r="D168" s="306" t="n">
        <v>0</v>
      </c>
      <c r="E168" s="306" t="n">
        <v>0</v>
      </c>
      <c r="F168" s="309" t="n">
        <v>0</v>
      </c>
      <c r="G168" s="306"/>
    </row>
    <row r="169" customFormat="false" ht="12.75" hidden="false" customHeight="false" outlineLevel="0" collapsed="false">
      <c r="A169" s="307" t="s">
        <v>389</v>
      </c>
      <c r="B169" s="308" t="n">
        <v>-1365080.415405</v>
      </c>
      <c r="C169" s="306" t="n">
        <v>-1049182.856413</v>
      </c>
      <c r="D169" s="306" t="n">
        <v>10129.1172499999</v>
      </c>
      <c r="E169" s="306" t="n">
        <v>10129.1172499999</v>
      </c>
      <c r="F169" s="309" t="n">
        <v>10129.1172499999</v>
      </c>
      <c r="G169" s="306"/>
    </row>
    <row r="170" customFormat="false" ht="12.75" hidden="false" customHeight="false" outlineLevel="0" collapsed="false">
      <c r="A170" s="307" t="s">
        <v>390</v>
      </c>
      <c r="B170" s="308" t="n">
        <v>0</v>
      </c>
      <c r="C170" s="306" t="n">
        <v>0</v>
      </c>
      <c r="D170" s="306" t="n">
        <v>0</v>
      </c>
      <c r="E170" s="306" t="n">
        <v>0</v>
      </c>
      <c r="F170" s="309" t="n">
        <v>0</v>
      </c>
      <c r="G170" s="306"/>
    </row>
    <row r="171" customFormat="false" ht="12.75" hidden="false" customHeight="false" outlineLevel="0" collapsed="false">
      <c r="A171" s="307" t="s">
        <v>391</v>
      </c>
      <c r="B171" s="308" t="n">
        <v>0</v>
      </c>
      <c r="C171" s="306" t="n">
        <v>0</v>
      </c>
      <c r="D171" s="306" t="n">
        <v>0</v>
      </c>
      <c r="E171" s="306" t="n">
        <v>0</v>
      </c>
      <c r="F171" s="309" t="n">
        <v>0</v>
      </c>
      <c r="G171" s="306"/>
    </row>
    <row r="172" customFormat="false" ht="12.75" hidden="false" customHeight="false" outlineLevel="0" collapsed="false">
      <c r="A172" s="307" t="s">
        <v>392</v>
      </c>
      <c r="B172" s="308" t="n">
        <v>28616.54655</v>
      </c>
      <c r="C172" s="306" t="n">
        <v>28616.54655</v>
      </c>
      <c r="D172" s="306" t="n">
        <v>2668.824588</v>
      </c>
      <c r="E172" s="306" t="n">
        <v>2668.824588</v>
      </c>
      <c r="F172" s="309" t="n">
        <v>2668.824588</v>
      </c>
      <c r="G172" s="306"/>
    </row>
    <row r="173" customFormat="false" ht="12.75" hidden="false" customHeight="false" outlineLevel="0" collapsed="false">
      <c r="A173" s="307" t="s">
        <v>393</v>
      </c>
      <c r="B173" s="308" t="n">
        <v>-139951.004047</v>
      </c>
      <c r="C173" s="306" t="n">
        <v>26880.61398</v>
      </c>
      <c r="D173" s="306" t="n">
        <v>-111461.963546</v>
      </c>
      <c r="E173" s="306" t="n">
        <v>-111461.963546</v>
      </c>
      <c r="F173" s="309" t="n">
        <v>-111461.963546</v>
      </c>
      <c r="G173" s="306" t="s">
        <v>441</v>
      </c>
    </row>
    <row r="174" customFormat="false" ht="12.75" hidden="false" customHeight="false" outlineLevel="0" collapsed="false">
      <c r="A174" s="307" t="s">
        <v>394</v>
      </c>
      <c r="B174" s="308" t="n">
        <v>-22999.0122828375</v>
      </c>
      <c r="C174" s="306" t="n">
        <v>-16312.3884653396</v>
      </c>
      <c r="D174" s="306" t="n">
        <v>102.578657786507</v>
      </c>
      <c r="E174" s="306" t="n">
        <v>102.578657786507</v>
      </c>
      <c r="F174" s="309" t="n">
        <v>-14.4213422134926</v>
      </c>
      <c r="G174" s="306"/>
    </row>
    <row r="175" customFormat="false" ht="12.75" hidden="false" customHeight="false" outlineLevel="0" collapsed="false">
      <c r="A175" s="307" t="s">
        <v>395</v>
      </c>
      <c r="B175" s="308" t="n">
        <v>-50156.3688</v>
      </c>
      <c r="C175" s="306" t="n">
        <v>153099.180416</v>
      </c>
      <c r="D175" s="306" t="n">
        <v>4106.62526</v>
      </c>
      <c r="E175" s="306" t="n">
        <v>4106.62526</v>
      </c>
      <c r="F175" s="309" t="n">
        <v>4106.62526</v>
      </c>
      <c r="G175" s="306"/>
    </row>
    <row r="176" customFormat="false" ht="12.75" hidden="false" customHeight="false" outlineLevel="0" collapsed="false">
      <c r="A176" s="307" t="s">
        <v>396</v>
      </c>
      <c r="B176" s="308" t="n">
        <v>93963.3668839125</v>
      </c>
      <c r="C176" s="306" t="n">
        <v>-23343.0179856193</v>
      </c>
      <c r="D176" s="306" t="n">
        <v>-798.312539617502</v>
      </c>
      <c r="E176" s="306" t="n">
        <v>-798.312539617502</v>
      </c>
      <c r="F176" s="309" t="n">
        <v>-886.550039617505</v>
      </c>
      <c r="G176" s="306"/>
    </row>
    <row r="177" customFormat="false" ht="12.75" hidden="false" customHeight="false" outlineLevel="0" collapsed="false">
      <c r="A177" s="307" t="s">
        <v>397</v>
      </c>
      <c r="B177" s="308" t="n">
        <v>0</v>
      </c>
      <c r="C177" s="306" t="n">
        <v>0</v>
      </c>
      <c r="D177" s="306" t="n">
        <v>0</v>
      </c>
      <c r="E177" s="306" t="n">
        <v>0</v>
      </c>
      <c r="F177" s="309" t="n">
        <v>0</v>
      </c>
      <c r="G177" s="306"/>
    </row>
    <row r="178" customFormat="false" ht="12.75" hidden="false" customHeight="false" outlineLevel="0" collapsed="false">
      <c r="A178" s="307" t="s">
        <v>398</v>
      </c>
      <c r="B178" s="308" t="n">
        <v>1756.608445</v>
      </c>
      <c r="C178" s="306" t="n">
        <v>1756.608445</v>
      </c>
      <c r="D178" s="306" t="n">
        <v>2655.039816</v>
      </c>
      <c r="E178" s="306" t="n">
        <v>2655.039816</v>
      </c>
      <c r="F178" s="309" t="n">
        <v>2655.039816</v>
      </c>
      <c r="G178" s="306"/>
    </row>
    <row r="179" customFormat="false" ht="12.75" hidden="false" customHeight="false" outlineLevel="0" collapsed="false">
      <c r="A179" s="307" t="s">
        <v>399</v>
      </c>
      <c r="B179" s="308" t="n">
        <v>-40972.962005</v>
      </c>
      <c r="C179" s="306" t="n">
        <v>-40972.962005</v>
      </c>
      <c r="D179" s="306" t="n">
        <v>-464.574668000001</v>
      </c>
      <c r="E179" s="306" t="n">
        <v>-464.574668000001</v>
      </c>
      <c r="F179" s="309" t="n">
        <v>-464.574668000001</v>
      </c>
      <c r="G179" s="306"/>
    </row>
    <row r="180" customFormat="false" ht="12.75" hidden="false" customHeight="false" outlineLevel="0" collapsed="false">
      <c r="A180" s="307" t="s">
        <v>400</v>
      </c>
      <c r="B180" s="308" t="n">
        <v>9293.635363</v>
      </c>
      <c r="C180" s="306" t="n">
        <v>9293.635363</v>
      </c>
      <c r="D180" s="306" t="n">
        <v>-272.566344000001</v>
      </c>
      <c r="E180" s="306" t="n">
        <v>-272.566344000001</v>
      </c>
      <c r="F180" s="309" t="n">
        <v>-272.566344000001</v>
      </c>
      <c r="G180" s="306"/>
    </row>
    <row r="181" customFormat="false" ht="12.75" hidden="false" customHeight="false" outlineLevel="0" collapsed="false">
      <c r="A181" s="307" t="s">
        <v>401</v>
      </c>
      <c r="B181" s="308" t="n">
        <v>22327.960441</v>
      </c>
      <c r="C181" s="306" t="n">
        <v>-17.5632019999975</v>
      </c>
      <c r="D181" s="306" t="n">
        <v>19.1748399999997</v>
      </c>
      <c r="E181" s="306" t="n">
        <v>19.1748399999997</v>
      </c>
      <c r="F181" s="309" t="n">
        <v>19.174840000001</v>
      </c>
    </row>
    <row r="182" customFormat="false" ht="12.75" hidden="false" customHeight="false" outlineLevel="0" collapsed="false">
      <c r="A182" s="307" t="s">
        <v>402</v>
      </c>
      <c r="B182" s="308" t="n">
        <v>0</v>
      </c>
      <c r="C182" s="306" t="n">
        <v>0</v>
      </c>
      <c r="D182" s="306" t="n">
        <v>0</v>
      </c>
      <c r="E182" s="306" t="n">
        <v>0</v>
      </c>
      <c r="F182" s="309" t="n">
        <v>0</v>
      </c>
    </row>
    <row r="183" customFormat="false" ht="12.75" hidden="false" customHeight="false" outlineLevel="0" collapsed="false">
      <c r="A183" s="307" t="s">
        <v>403</v>
      </c>
      <c r="B183" s="308" t="n">
        <v>80000</v>
      </c>
      <c r="C183" s="306" t="n">
        <v>80000</v>
      </c>
      <c r="D183" s="306" t="n">
        <v>0</v>
      </c>
      <c r="E183" s="306" t="n">
        <v>0</v>
      </c>
      <c r="F183" s="309" t="n">
        <v>0</v>
      </c>
    </row>
    <row r="184" customFormat="false" ht="12.75" hidden="false" customHeight="false" outlineLevel="0" collapsed="false">
      <c r="A184" s="307" t="s">
        <v>404</v>
      </c>
      <c r="B184" s="308" t="n">
        <v>0</v>
      </c>
      <c r="C184" s="306" t="n">
        <v>0</v>
      </c>
      <c r="D184" s="306" t="n">
        <v>0</v>
      </c>
      <c r="E184" s="306" t="n">
        <v>0</v>
      </c>
      <c r="F184" s="309" t="n">
        <v>0</v>
      </c>
      <c r="G184" s="306"/>
    </row>
    <row r="185" customFormat="false" ht="12.75" hidden="false" customHeight="false" outlineLevel="0" collapsed="false">
      <c r="A185" s="307" t="s">
        <v>405</v>
      </c>
      <c r="B185" s="308" t="n">
        <v>-15699.92279778</v>
      </c>
      <c r="C185" s="306" t="n">
        <v>-9961.23616759217</v>
      </c>
      <c r="D185" s="306" t="n">
        <v>80.7329413620009</v>
      </c>
      <c r="E185" s="306" t="n">
        <v>80.7329413620009</v>
      </c>
      <c r="F185" s="309" t="n">
        <v>50.9204413620009</v>
      </c>
    </row>
    <row r="186" customFormat="false" ht="12.75" hidden="false" customHeight="false" outlineLevel="0" collapsed="false">
      <c r="A186" s="307" t="s">
        <v>406</v>
      </c>
      <c r="B186" s="308" t="n">
        <v>0</v>
      </c>
      <c r="C186" s="306" t="n">
        <v>0</v>
      </c>
      <c r="D186" s="306" t="n">
        <v>0</v>
      </c>
      <c r="E186" s="306" t="n">
        <v>0</v>
      </c>
      <c r="F186" s="309" t="n">
        <v>0</v>
      </c>
    </row>
    <row r="187" customFormat="false" ht="12.75" hidden="false" customHeight="false" outlineLevel="0" collapsed="false">
      <c r="A187" s="307" t="s">
        <v>407</v>
      </c>
      <c r="B187" s="308" t="n">
        <v>0</v>
      </c>
      <c r="C187" s="306" t="n">
        <v>0</v>
      </c>
      <c r="D187" s="306" t="n">
        <v>0</v>
      </c>
      <c r="E187" s="306" t="n">
        <v>0</v>
      </c>
      <c r="F187" s="309" t="n">
        <v>0</v>
      </c>
    </row>
    <row r="188" customFormat="false" ht="12.75" hidden="false" customHeight="false" outlineLevel="0" collapsed="false">
      <c r="A188" s="307" t="s">
        <v>408</v>
      </c>
      <c r="B188" s="308" t="n">
        <v>51084.385968</v>
      </c>
      <c r="C188" s="306" t="n">
        <v>51084.385968</v>
      </c>
      <c r="D188" s="306" t="n">
        <v>2834.11323</v>
      </c>
      <c r="E188" s="306" t="n">
        <v>2834.11323</v>
      </c>
      <c r="F188" s="309" t="n">
        <v>2834.11323</v>
      </c>
    </row>
    <row r="189" customFormat="false" ht="12.75" hidden="false" customHeight="false" outlineLevel="0" collapsed="false">
      <c r="A189" s="307" t="s">
        <v>409</v>
      </c>
      <c r="B189" s="308" t="n">
        <v>-161245.198967385</v>
      </c>
      <c r="C189" s="306" t="n">
        <v>47752.5628472826</v>
      </c>
      <c r="D189" s="306" t="n">
        <v>-42033.3228539709</v>
      </c>
      <c r="E189" s="306" t="n">
        <v>-42033.3228539709</v>
      </c>
      <c r="F189" s="309" t="n">
        <v>-42110.810353971</v>
      </c>
    </row>
    <row r="190" customFormat="false" ht="12.75" hidden="false" customHeight="false" outlineLevel="0" collapsed="false">
      <c r="A190" s="307" t="s">
        <v>411</v>
      </c>
      <c r="B190" s="308" t="n">
        <v>0</v>
      </c>
      <c r="C190" s="306" t="n">
        <v>0</v>
      </c>
      <c r="D190" s="306" t="n">
        <v>0</v>
      </c>
      <c r="E190" s="306" t="n">
        <v>0</v>
      </c>
      <c r="F190" s="309" t="n">
        <v>0</v>
      </c>
    </row>
    <row r="191" customFormat="false" ht="12.75" hidden="false" customHeight="false" outlineLevel="0" collapsed="false">
      <c r="A191" s="307" t="s">
        <v>412</v>
      </c>
      <c r="B191" s="308" t="n">
        <v>16202.845775</v>
      </c>
      <c r="C191" s="306" t="n">
        <v>16202.845775</v>
      </c>
      <c r="D191" s="306" t="n">
        <v>-767.952869999999</v>
      </c>
      <c r="E191" s="306" t="n">
        <v>-767.952869999999</v>
      </c>
      <c r="F191" s="309" t="n">
        <v>-767.952869999999</v>
      </c>
    </row>
    <row r="192" customFormat="false" ht="12.75" hidden="false" customHeight="false" outlineLevel="0" collapsed="false">
      <c r="A192" s="307" t="s">
        <v>413</v>
      </c>
      <c r="B192" s="308" t="n">
        <v>-7856.875731</v>
      </c>
      <c r="C192" s="306" t="n">
        <v>-7856.875731</v>
      </c>
      <c r="D192" s="306" t="n">
        <v>-6644.083993</v>
      </c>
      <c r="E192" s="306" t="n">
        <v>-6644.083993</v>
      </c>
      <c r="F192" s="309" t="n">
        <v>-6644.083993</v>
      </c>
    </row>
    <row r="193" customFormat="false" ht="12.75" hidden="false" customHeight="false" outlineLevel="0" collapsed="false">
      <c r="A193" s="307" t="s">
        <v>414</v>
      </c>
      <c r="B193" s="308" t="n">
        <v>-93653.345368</v>
      </c>
      <c r="C193" s="306" t="n">
        <v>-93653.345368</v>
      </c>
      <c r="D193" s="306" t="n">
        <v>-11291.242985</v>
      </c>
      <c r="E193" s="306" t="n">
        <v>-11291.242985</v>
      </c>
      <c r="F193" s="309" t="n">
        <v>-11291.242985</v>
      </c>
    </row>
    <row r="194" customFormat="false" ht="12.75" hidden="false" customHeight="false" outlineLevel="0" collapsed="false">
      <c r="A194" s="307" t="s">
        <v>415</v>
      </c>
      <c r="B194" s="308" t="n">
        <v>-212388.961523</v>
      </c>
      <c r="C194" s="306" t="n">
        <v>-136251.431884</v>
      </c>
      <c r="D194" s="306" t="n">
        <v>-2530.12276100001</v>
      </c>
      <c r="E194" s="306" t="n">
        <v>-2530.12276100001</v>
      </c>
      <c r="F194" s="309" t="n">
        <v>-2530.12276100001</v>
      </c>
    </row>
    <row r="195" customFormat="false" ht="12.75" hidden="false" customHeight="false" outlineLevel="0" collapsed="false">
      <c r="A195" s="307" t="s">
        <v>416</v>
      </c>
      <c r="B195" s="308" t="n">
        <v>66207.1325</v>
      </c>
      <c r="C195" s="306" t="n">
        <v>-72478.231724</v>
      </c>
      <c r="D195" s="306" t="n">
        <v>-499.424669999979</v>
      </c>
      <c r="E195" s="306" t="n">
        <v>-499.424669999979</v>
      </c>
      <c r="F195" s="309" t="n">
        <v>-499.424669999993</v>
      </c>
    </row>
    <row r="196" customFormat="false" ht="12.75" hidden="false" customHeight="false" outlineLevel="0" collapsed="false">
      <c r="A196" s="307" t="s">
        <v>417</v>
      </c>
      <c r="B196" s="308" t="n">
        <v>0</v>
      </c>
      <c r="C196" s="306" t="n">
        <v>0</v>
      </c>
      <c r="D196" s="306" t="n">
        <v>0</v>
      </c>
      <c r="E196" s="306" t="n">
        <v>0</v>
      </c>
      <c r="F196" s="309" t="n">
        <v>0</v>
      </c>
    </row>
    <row r="197" customFormat="false" ht="12.75" hidden="false" customHeight="false" outlineLevel="0" collapsed="false">
      <c r="A197" s="307" t="s">
        <v>418</v>
      </c>
      <c r="B197" s="308" t="n">
        <v>54230.670256</v>
      </c>
      <c r="C197" s="306" t="n">
        <v>54632.916867</v>
      </c>
      <c r="D197" s="306" t="n">
        <v>3025.33055399999</v>
      </c>
      <c r="E197" s="306" t="n">
        <v>3025.33055399999</v>
      </c>
      <c r="F197" s="309" t="n">
        <v>3025.33055399999</v>
      </c>
    </row>
    <row r="198" customFormat="false" ht="12.75" hidden="false" customHeight="false" outlineLevel="0" collapsed="false">
      <c r="A198" s="310" t="s">
        <v>442</v>
      </c>
      <c r="B198" s="311" t="n">
        <v>6379791.36118974</v>
      </c>
      <c r="C198" s="312" t="n">
        <v>509711.799269786</v>
      </c>
      <c r="D198" s="312" t="n">
        <v>-97348.0779396678</v>
      </c>
      <c r="E198" s="312" t="n">
        <v>-97348.0779396678</v>
      </c>
      <c r="F198" s="313" t="n">
        <v>-97746.6946336677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2000-11-03T15:56:28Z</dcterms:created>
  <dc:creator/>
  <dc:description/>
  <dc:language>en-US</dc:language>
  <cp:lastModifiedBy>CHansjee</cp:lastModifiedBy>
  <cp:lastPrinted>2001-04-02T11:27:10Z</cp:lastPrinted>
  <dcterms:modified xsi:type="dcterms:W3CDTF">2001-01-05T13:04:27Z</dcterms:modified>
  <cp:revision>0</cp:revision>
  <dc:subject/>
  <dc:title/>
</cp:coreProperties>
</file>